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qmsmedicosmetics.sharepoint.com/sites/TIFinanceSBCCT/Shared Documents/Budget/2026/Sales/Final/"/>
    </mc:Choice>
  </mc:AlternateContent>
  <xr:revisionPtr revIDLastSave="825" documentId="8_{214776A5-6E46-4D1C-9A32-7CD7B7D12958}" xr6:coauthVersionLast="47" xr6:coauthVersionMax="47" xr10:uidLastSave="{1C60C8CE-23F6-4573-BF4D-6BD2A34A91AF}"/>
  <bookViews>
    <workbookView xWindow="-28920" yWindow="-120" windowWidth="29040" windowHeight="15720" activeTab="3" xr2:uid="{5EDD0EE5-58E3-4C50-A71D-78F0A5DB692F}"/>
  </bookViews>
  <sheets>
    <sheet name="Summary" sheetId="19" r:id="rId1"/>
    <sheet name="Region review" sheetId="28" r:id="rId2"/>
    <sheet name="NRW Marina" sheetId="29" r:id="rId3"/>
    <sheet name="NRW Ulrike" sheetId="10" r:id="rId4"/>
    <sheet name="North" sheetId="8" r:id="rId5"/>
    <sheet name="North East" sheetId="27" r:id="rId6"/>
    <sheet name="South West" sheetId="11" r:id="rId7"/>
    <sheet name="Bayern" sheetId="12" r:id="rId8"/>
    <sheet name="Golden Girls DE" sheetId="20" r:id="rId9"/>
    <sheet name="NL Central" sheetId="13" r:id="rId10"/>
    <sheet name="NL Other_Belgium" sheetId="14" r:id="rId11"/>
    <sheet name="Retail" sheetId="22" r:id="rId12"/>
    <sheet name="Golden Girls NL" sheetId="21" r:id="rId13"/>
    <sheet name="Switzerland DE" sheetId="15" r:id="rId14"/>
    <sheet name="Switzerland FR" sheetId="16" r:id="rId15"/>
    <sheet name="Golden Girls CH" sheetId="23" r:id="rId16"/>
    <sheet name="France South" sheetId="17" r:id="rId17"/>
    <sheet name="France North" sheetId="24" r:id="rId18"/>
    <sheet name="Italy" sheetId="25" r:id="rId19"/>
    <sheet name="Spain" sheetId="18" r:id="rId20"/>
    <sheet name="Performance Data" sheetId="1" r:id="rId21"/>
    <sheet name="Combined Budget 2026" sheetId="26" r:id="rId22"/>
    <sheet name="List" sheetId="9" r:id="rId23"/>
    <sheet name="KPI data 2022" sheetId="2" r:id="rId24"/>
    <sheet name="KPI data 2023" sheetId="3" r:id="rId25"/>
    <sheet name="KPI data 2024" sheetId="4" r:id="rId26"/>
    <sheet name="KPI data 2025" sheetId="5" r:id="rId27"/>
    <sheet name="Combined Budget 2025 EUR" sheetId="6" r:id="rId28"/>
    <sheet name="Combined Budget 2025 CHF" sheetId="7" r:id="rId29"/>
  </sheets>
  <externalReferences>
    <externalReference r:id="rId30"/>
  </externalReferences>
  <definedNames>
    <definedName name="_xlnm._FilterDatabase" localSheetId="7" hidden="1">Bayern!$B$2:$BA$30</definedName>
    <definedName name="_xlnm._FilterDatabase" localSheetId="28" hidden="1">'Combined Budget 2025 CHF'!$B$2:$AD$87</definedName>
    <definedName name="_xlnm._FilterDatabase" localSheetId="27" hidden="1">'Combined Budget 2025 EUR'!$B$2:$Q$621</definedName>
    <definedName name="_xlnm._FilterDatabase" localSheetId="17" hidden="1">'France North'!$B$2:$BA$2</definedName>
    <definedName name="_xlnm._FilterDatabase" localSheetId="16" hidden="1">'France South'!$B$2:$BA$2</definedName>
    <definedName name="_xlnm._FilterDatabase" localSheetId="8" hidden="1">'Golden Girls DE'!$B$2:$BA$57</definedName>
    <definedName name="_xlnm._FilterDatabase" localSheetId="18" hidden="1">Italy!$B$2:$BA$2</definedName>
    <definedName name="_xlnm._FilterDatabase" localSheetId="23" hidden="1">'KPI data 2022'!$B$2:$AN$921</definedName>
    <definedName name="_xlnm._FilterDatabase" localSheetId="24" hidden="1">'KPI data 2023'!$B$2:$AN$921</definedName>
    <definedName name="_xlnm._FilterDatabase" localSheetId="25" hidden="1">'KPI data 2024'!$B$2:$AG$1038</definedName>
    <definedName name="_xlnm._FilterDatabase" localSheetId="26" hidden="1">'KPI data 2025'!$B$2:$AK$1095</definedName>
    <definedName name="_xlnm._FilterDatabase" localSheetId="9" hidden="1">'NL Central'!$B$2:$BA$2</definedName>
    <definedName name="_xlnm._FilterDatabase" localSheetId="10" hidden="1">'NL Other_Belgium'!$B$2:$BA$2</definedName>
    <definedName name="_xlnm._FilterDatabase" localSheetId="4" hidden="1">North!$B$2:$BA$28</definedName>
    <definedName name="_xlnm._FilterDatabase" localSheetId="5" hidden="1">'North East'!$B$2:$BA$2</definedName>
    <definedName name="_xlnm._FilterDatabase" localSheetId="2" hidden="1">'NRW Marina'!$B$2:$BA$21</definedName>
    <definedName name="_xlnm._FilterDatabase" localSheetId="3" hidden="1">'NRW Ulrike'!$B$2:$BA$23</definedName>
    <definedName name="_xlnm._FilterDatabase" localSheetId="20" hidden="1">'Performance Data'!$B$2:$AA$568</definedName>
    <definedName name="_xlnm._FilterDatabase" localSheetId="11" hidden="1">Retail!$B$2:$BA$5</definedName>
    <definedName name="_xlnm._FilterDatabase" localSheetId="6" hidden="1">'South West'!$B$2:$BA$2</definedName>
    <definedName name="_xlnm._FilterDatabase" localSheetId="19" hidden="1">Spain!$B$2:$BA$2</definedName>
    <definedName name="_xlnm._FilterDatabase" localSheetId="13" hidden="1">'Switzerland DE'!$B$2:$BA$2</definedName>
    <definedName name="_xlnm._FilterDatabase" localSheetId="14" hidden="1">'Switzerland FR'!$B$2:$BA$2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" i="10" l="1"/>
  <c r="AR21" i="10" s="1"/>
  <c r="Y21" i="10"/>
  <c r="X21" i="10"/>
  <c r="W21" i="10"/>
  <c r="V21" i="10"/>
  <c r="Q21" i="10"/>
  <c r="P21" i="10"/>
  <c r="O21" i="10"/>
  <c r="J21" i="10"/>
  <c r="I21" i="10"/>
  <c r="G21" i="10"/>
  <c r="F21" i="10"/>
  <c r="E21" i="10"/>
  <c r="D21" i="10"/>
  <c r="T21" i="10" l="1"/>
  <c r="Z21" i="10"/>
  <c r="AD21" i="10" s="1"/>
  <c r="AG21" i="10"/>
  <c r="AH21" i="10"/>
  <c r="AI21" i="10"/>
  <c r="AJ21" i="10"/>
  <c r="AK21" i="10"/>
  <c r="S21" i="10"/>
  <c r="AQ21" i="10"/>
  <c r="AC21" i="10"/>
  <c r="AE21" i="10"/>
  <c r="AL21" i="10"/>
  <c r="AM21" i="10"/>
  <c r="AN21" i="10"/>
  <c r="AO21" i="10"/>
  <c r="AP21" i="10"/>
  <c r="K28" i="13" l="1"/>
  <c r="K21" i="13"/>
  <c r="K18" i="13"/>
  <c r="K12" i="13"/>
  <c r="K10" i="13"/>
  <c r="K6" i="13"/>
  <c r="J571" i="1"/>
  <c r="K571" i="1" s="1"/>
  <c r="G30" i="29" s="1"/>
  <c r="J570" i="1"/>
  <c r="K570" i="1" s="1"/>
  <c r="G11" i="17" s="1"/>
  <c r="K569" i="1"/>
  <c r="G35" i="14" s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A35" i="14"/>
  <c r="AR35" i="14" s="1"/>
  <c r="Y35" i="14"/>
  <c r="X35" i="14"/>
  <c r="W35" i="14"/>
  <c r="V35" i="14"/>
  <c r="Q35" i="14"/>
  <c r="O35" i="14"/>
  <c r="I35" i="14"/>
  <c r="F35" i="14"/>
  <c r="E35" i="14"/>
  <c r="D35" i="14"/>
  <c r="Y32" i="14"/>
  <c r="X32" i="14"/>
  <c r="W32" i="14"/>
  <c r="V32" i="14"/>
  <c r="Q32" i="14"/>
  <c r="O32" i="14"/>
  <c r="I32" i="14"/>
  <c r="F32" i="14"/>
  <c r="E32" i="14"/>
  <c r="D32" i="14"/>
  <c r="Y31" i="14"/>
  <c r="X31" i="14"/>
  <c r="W31" i="14"/>
  <c r="V31" i="14"/>
  <c r="Q31" i="14"/>
  <c r="O31" i="14"/>
  <c r="I31" i="14"/>
  <c r="F31" i="14"/>
  <c r="E31" i="14"/>
  <c r="D31" i="14"/>
  <c r="Y33" i="14"/>
  <c r="X33" i="14"/>
  <c r="W33" i="14"/>
  <c r="V33" i="14"/>
  <c r="Q33" i="14"/>
  <c r="O33" i="14"/>
  <c r="I33" i="14"/>
  <c r="F33" i="14"/>
  <c r="E33" i="14"/>
  <c r="D33" i="14"/>
  <c r="AA30" i="29"/>
  <c r="AR30" i="29" s="1"/>
  <c r="Y30" i="29"/>
  <c r="X30" i="29"/>
  <c r="W30" i="29"/>
  <c r="V30" i="29"/>
  <c r="Q30" i="29"/>
  <c r="O30" i="29"/>
  <c r="I30" i="29"/>
  <c r="F30" i="29"/>
  <c r="E30" i="29"/>
  <c r="D30" i="29"/>
  <c r="AQ11" i="17"/>
  <c r="AO11" i="17"/>
  <c r="AN11" i="17"/>
  <c r="AM11" i="17"/>
  <c r="AK11" i="17"/>
  <c r="AA11" i="17"/>
  <c r="AJ11" i="17" s="1"/>
  <c r="Y11" i="17"/>
  <c r="X11" i="17"/>
  <c r="W11" i="17"/>
  <c r="V11" i="17"/>
  <c r="Q11" i="17"/>
  <c r="O11" i="17"/>
  <c r="I11" i="17"/>
  <c r="F11" i="17"/>
  <c r="E11" i="17"/>
  <c r="D11" i="17"/>
  <c r="L569" i="1"/>
  <c r="M569" i="1"/>
  <c r="N569" i="1"/>
  <c r="O569" i="1"/>
  <c r="T569" i="1" s="1"/>
  <c r="P569" i="1"/>
  <c r="AC569" i="1"/>
  <c r="AD569" i="1"/>
  <c r="AE569" i="1"/>
  <c r="AG569" i="1"/>
  <c r="L570" i="1"/>
  <c r="M570" i="1"/>
  <c r="N570" i="1"/>
  <c r="O570" i="1"/>
  <c r="U570" i="1" s="1"/>
  <c r="P570" i="1"/>
  <c r="AC570" i="1"/>
  <c r="AD570" i="1"/>
  <c r="AE570" i="1"/>
  <c r="AG570" i="1"/>
  <c r="L571" i="1"/>
  <c r="M571" i="1"/>
  <c r="N571" i="1"/>
  <c r="O571" i="1"/>
  <c r="T571" i="1" s="1"/>
  <c r="P571" i="1"/>
  <c r="AC571" i="1"/>
  <c r="AD571" i="1"/>
  <c r="AE571" i="1"/>
  <c r="AG571" i="1"/>
  <c r="AK1095" i="5"/>
  <c r="AK1094" i="5"/>
  <c r="AK1093" i="5"/>
  <c r="AK1092" i="5"/>
  <c r="AK1091" i="5"/>
  <c r="AK1090" i="5"/>
  <c r="AK1089" i="5"/>
  <c r="AK1088" i="5"/>
  <c r="AK1087" i="5"/>
  <c r="AK1086" i="5"/>
  <c r="AK1085" i="5"/>
  <c r="AK1084" i="5"/>
  <c r="AK1083" i="5"/>
  <c r="AK1082" i="5"/>
  <c r="AK1081" i="5"/>
  <c r="AK1080" i="5"/>
  <c r="AK1079" i="5"/>
  <c r="AK1078" i="5"/>
  <c r="AK1077" i="5"/>
  <c r="AK1076" i="5"/>
  <c r="AK1075" i="5"/>
  <c r="AK1074" i="5"/>
  <c r="AK1073" i="5"/>
  <c r="AK1072" i="5"/>
  <c r="AK1071" i="5"/>
  <c r="AK1070" i="5"/>
  <c r="AK1069" i="5"/>
  <c r="AK1068" i="5"/>
  <c r="AK1067" i="5"/>
  <c r="AK1066" i="5"/>
  <c r="AK1065" i="5"/>
  <c r="AK1064" i="5"/>
  <c r="AK1063" i="5"/>
  <c r="AK1062" i="5"/>
  <c r="AK1061" i="5"/>
  <c r="AK1060" i="5"/>
  <c r="AK1059" i="5"/>
  <c r="AK1058" i="5"/>
  <c r="AK1057" i="5"/>
  <c r="AK1056" i="5"/>
  <c r="AK1055" i="5"/>
  <c r="AK1054" i="5"/>
  <c r="AK1053" i="5"/>
  <c r="AK1052" i="5"/>
  <c r="AK1051" i="5"/>
  <c r="AK1050" i="5"/>
  <c r="AK1049" i="5"/>
  <c r="AK1048" i="5"/>
  <c r="AK1047" i="5"/>
  <c r="AK1046" i="5"/>
  <c r="AK1045" i="5"/>
  <c r="AK1044" i="5"/>
  <c r="AK1043" i="5"/>
  <c r="AK1042" i="5"/>
  <c r="AK1041" i="5"/>
  <c r="AK1040" i="5"/>
  <c r="AK1039" i="5"/>
  <c r="AK1038" i="5"/>
  <c r="AK1037" i="5"/>
  <c r="AK1036" i="5"/>
  <c r="AK1035" i="5"/>
  <c r="AK1034" i="5"/>
  <c r="AK1033" i="5"/>
  <c r="AK1032" i="5"/>
  <c r="AK1031" i="5"/>
  <c r="AK1030" i="5"/>
  <c r="AK1029" i="5"/>
  <c r="AK1028" i="5"/>
  <c r="AK1027" i="5"/>
  <c r="AK1026" i="5"/>
  <c r="AK1025" i="5"/>
  <c r="AK1024" i="5"/>
  <c r="AK1023" i="5"/>
  <c r="AK1022" i="5"/>
  <c r="AK1021" i="5"/>
  <c r="AK1020" i="5"/>
  <c r="AK1019" i="5"/>
  <c r="AK1018" i="5"/>
  <c r="AK1017" i="5"/>
  <c r="AK1016" i="5"/>
  <c r="AK1015" i="5"/>
  <c r="AK1014" i="5"/>
  <c r="AK1013" i="5"/>
  <c r="AK1012" i="5"/>
  <c r="AK1011" i="5"/>
  <c r="AK1010" i="5"/>
  <c r="AK1009" i="5"/>
  <c r="AK1008" i="5"/>
  <c r="AK1007" i="5"/>
  <c r="AK1006" i="5"/>
  <c r="AK1005" i="5"/>
  <c r="AK1004" i="5"/>
  <c r="AK1003" i="5"/>
  <c r="AK1002" i="5"/>
  <c r="AK1001" i="5"/>
  <c r="AK1000" i="5"/>
  <c r="AK999" i="5"/>
  <c r="AK998" i="5"/>
  <c r="AK997" i="5"/>
  <c r="AK996" i="5"/>
  <c r="AK995" i="5"/>
  <c r="AK994" i="5"/>
  <c r="AK993" i="5"/>
  <c r="AK992" i="5"/>
  <c r="AK991" i="5"/>
  <c r="AK990" i="5"/>
  <c r="AK989" i="5"/>
  <c r="AK988" i="5"/>
  <c r="AK987" i="5"/>
  <c r="AK986" i="5"/>
  <c r="AK985" i="5"/>
  <c r="AK984" i="5"/>
  <c r="AK983" i="5"/>
  <c r="AK982" i="5"/>
  <c r="AK981" i="5"/>
  <c r="AK980" i="5"/>
  <c r="AK979" i="5"/>
  <c r="AK978" i="5"/>
  <c r="AK977" i="5"/>
  <c r="AK976" i="5"/>
  <c r="AK975" i="5"/>
  <c r="AK974" i="5"/>
  <c r="AK973" i="5"/>
  <c r="AK972" i="5"/>
  <c r="AK971" i="5"/>
  <c r="AK970" i="5"/>
  <c r="AK969" i="5"/>
  <c r="AK968" i="5"/>
  <c r="AK967" i="5"/>
  <c r="AK966" i="5"/>
  <c r="AK965" i="5"/>
  <c r="AK964" i="5"/>
  <c r="AK963" i="5"/>
  <c r="AK962" i="5"/>
  <c r="AK961" i="5"/>
  <c r="AK960" i="5"/>
  <c r="AK959" i="5"/>
  <c r="AK958" i="5"/>
  <c r="AK957" i="5"/>
  <c r="AK956" i="5"/>
  <c r="AK955" i="5"/>
  <c r="AK954" i="5"/>
  <c r="AK953" i="5"/>
  <c r="AK952" i="5"/>
  <c r="AK951" i="5"/>
  <c r="AK950" i="5"/>
  <c r="AK949" i="5"/>
  <c r="AK948" i="5"/>
  <c r="AK947" i="5"/>
  <c r="AK946" i="5"/>
  <c r="AK945" i="5"/>
  <c r="AK944" i="5"/>
  <c r="AK943" i="5"/>
  <c r="AK942" i="5"/>
  <c r="AK941" i="5"/>
  <c r="AK940" i="5"/>
  <c r="AK939" i="5"/>
  <c r="AK938" i="5"/>
  <c r="AK937" i="5"/>
  <c r="AK936" i="5"/>
  <c r="AK935" i="5"/>
  <c r="AK934" i="5"/>
  <c r="AK933" i="5"/>
  <c r="AK932" i="5"/>
  <c r="AK931" i="5"/>
  <c r="AK930" i="5"/>
  <c r="AK929" i="5"/>
  <c r="AK928" i="5"/>
  <c r="AK927" i="5"/>
  <c r="AK926" i="5"/>
  <c r="AK925" i="5"/>
  <c r="AK924" i="5"/>
  <c r="AK923" i="5"/>
  <c r="AK922" i="5"/>
  <c r="AK921" i="5"/>
  <c r="AK920" i="5"/>
  <c r="AK919" i="5"/>
  <c r="AK918" i="5"/>
  <c r="AK917" i="5"/>
  <c r="AK916" i="5"/>
  <c r="AK915" i="5"/>
  <c r="AK914" i="5"/>
  <c r="AK913" i="5"/>
  <c r="AK912" i="5"/>
  <c r="AK911" i="5"/>
  <c r="AK910" i="5"/>
  <c r="AK909" i="5"/>
  <c r="AK908" i="5"/>
  <c r="AK907" i="5"/>
  <c r="AK906" i="5"/>
  <c r="AK905" i="5"/>
  <c r="AK904" i="5"/>
  <c r="AK903" i="5"/>
  <c r="AK902" i="5"/>
  <c r="AK901" i="5"/>
  <c r="AK900" i="5"/>
  <c r="AK899" i="5"/>
  <c r="AK898" i="5"/>
  <c r="AK897" i="5"/>
  <c r="AK896" i="5"/>
  <c r="AK895" i="5"/>
  <c r="AK894" i="5"/>
  <c r="AK893" i="5"/>
  <c r="AK892" i="5"/>
  <c r="AK891" i="5"/>
  <c r="AK890" i="5"/>
  <c r="AK889" i="5"/>
  <c r="AK888" i="5"/>
  <c r="AK887" i="5"/>
  <c r="AK886" i="5"/>
  <c r="AK885" i="5"/>
  <c r="AK884" i="5"/>
  <c r="AK883" i="5"/>
  <c r="AK882" i="5"/>
  <c r="AK881" i="5"/>
  <c r="AK880" i="5"/>
  <c r="AK879" i="5"/>
  <c r="AK878" i="5"/>
  <c r="AK877" i="5"/>
  <c r="AK876" i="5"/>
  <c r="AK875" i="5"/>
  <c r="AK874" i="5"/>
  <c r="AK873" i="5"/>
  <c r="AK872" i="5"/>
  <c r="AK871" i="5"/>
  <c r="AK870" i="5"/>
  <c r="AK869" i="5"/>
  <c r="AK868" i="5"/>
  <c r="AK867" i="5"/>
  <c r="AK866" i="5"/>
  <c r="AK865" i="5"/>
  <c r="AK864" i="5"/>
  <c r="AK863" i="5"/>
  <c r="AK862" i="5"/>
  <c r="AK861" i="5"/>
  <c r="AK860" i="5"/>
  <c r="AK859" i="5"/>
  <c r="AK858" i="5"/>
  <c r="AK857" i="5"/>
  <c r="AK856" i="5"/>
  <c r="AK855" i="5"/>
  <c r="AK854" i="5"/>
  <c r="AK853" i="5"/>
  <c r="AK852" i="5"/>
  <c r="AK851" i="5"/>
  <c r="AK850" i="5"/>
  <c r="AK849" i="5"/>
  <c r="AK848" i="5"/>
  <c r="AK847" i="5"/>
  <c r="AK846" i="5"/>
  <c r="AK845" i="5"/>
  <c r="AK844" i="5"/>
  <c r="AK843" i="5"/>
  <c r="AK842" i="5"/>
  <c r="AK841" i="5"/>
  <c r="AK840" i="5"/>
  <c r="AK839" i="5"/>
  <c r="AK838" i="5"/>
  <c r="AK837" i="5"/>
  <c r="AK836" i="5"/>
  <c r="AK835" i="5"/>
  <c r="AK834" i="5"/>
  <c r="AK833" i="5"/>
  <c r="AK832" i="5"/>
  <c r="AK831" i="5"/>
  <c r="AK830" i="5"/>
  <c r="AK829" i="5"/>
  <c r="AK828" i="5"/>
  <c r="AK827" i="5"/>
  <c r="AK826" i="5"/>
  <c r="AK825" i="5"/>
  <c r="AK824" i="5"/>
  <c r="AK823" i="5"/>
  <c r="AK822" i="5"/>
  <c r="AK821" i="5"/>
  <c r="AK820" i="5"/>
  <c r="AK819" i="5"/>
  <c r="AK818" i="5"/>
  <c r="AK817" i="5"/>
  <c r="AK816" i="5"/>
  <c r="AK815" i="5"/>
  <c r="AK814" i="5"/>
  <c r="AK813" i="5"/>
  <c r="AK812" i="5"/>
  <c r="AK811" i="5"/>
  <c r="AK810" i="5"/>
  <c r="AK809" i="5"/>
  <c r="AK808" i="5"/>
  <c r="AK807" i="5"/>
  <c r="AK806" i="5"/>
  <c r="AK805" i="5"/>
  <c r="AK804" i="5"/>
  <c r="AK803" i="5"/>
  <c r="AK802" i="5"/>
  <c r="AK801" i="5"/>
  <c r="AK800" i="5"/>
  <c r="AK799" i="5"/>
  <c r="AK798" i="5"/>
  <c r="AK797" i="5"/>
  <c r="AK796" i="5"/>
  <c r="AK795" i="5"/>
  <c r="AK794" i="5"/>
  <c r="AK793" i="5"/>
  <c r="AK792" i="5"/>
  <c r="AK791" i="5"/>
  <c r="AK790" i="5"/>
  <c r="AK789" i="5"/>
  <c r="AK788" i="5"/>
  <c r="AK787" i="5"/>
  <c r="AK786" i="5"/>
  <c r="AK785" i="5"/>
  <c r="AK784" i="5"/>
  <c r="AK783" i="5"/>
  <c r="AK782" i="5"/>
  <c r="AK781" i="5"/>
  <c r="AK780" i="5"/>
  <c r="AK779" i="5"/>
  <c r="AK778" i="5"/>
  <c r="AK777" i="5"/>
  <c r="AK776" i="5"/>
  <c r="AK775" i="5"/>
  <c r="AK774" i="5"/>
  <c r="AK773" i="5"/>
  <c r="AK772" i="5"/>
  <c r="AK771" i="5"/>
  <c r="AK770" i="5"/>
  <c r="AK769" i="5"/>
  <c r="AK768" i="5"/>
  <c r="AK767" i="5"/>
  <c r="AK766" i="5"/>
  <c r="AK765" i="5"/>
  <c r="AK764" i="5"/>
  <c r="AK763" i="5"/>
  <c r="AK762" i="5"/>
  <c r="AK761" i="5"/>
  <c r="AK760" i="5"/>
  <c r="AK759" i="5"/>
  <c r="AK758" i="5"/>
  <c r="AK757" i="5"/>
  <c r="AK756" i="5"/>
  <c r="AK755" i="5"/>
  <c r="AK754" i="5"/>
  <c r="AK753" i="5"/>
  <c r="AK752" i="5"/>
  <c r="AK751" i="5"/>
  <c r="AK750" i="5"/>
  <c r="AK749" i="5"/>
  <c r="AK748" i="5"/>
  <c r="AK747" i="5"/>
  <c r="AK746" i="5"/>
  <c r="AK745" i="5"/>
  <c r="AK744" i="5"/>
  <c r="AK743" i="5"/>
  <c r="AK742" i="5"/>
  <c r="AK741" i="5"/>
  <c r="AK740" i="5"/>
  <c r="AK739" i="5"/>
  <c r="AK738" i="5"/>
  <c r="AK737" i="5"/>
  <c r="AK736" i="5"/>
  <c r="AK735" i="5"/>
  <c r="AK734" i="5"/>
  <c r="AK733" i="5"/>
  <c r="AK732" i="5"/>
  <c r="AK731" i="5"/>
  <c r="AK730" i="5"/>
  <c r="AK729" i="5"/>
  <c r="AK728" i="5"/>
  <c r="AK727" i="5"/>
  <c r="AK726" i="5"/>
  <c r="AK725" i="5"/>
  <c r="AK724" i="5"/>
  <c r="AK723" i="5"/>
  <c r="AK722" i="5"/>
  <c r="AK721" i="5"/>
  <c r="AK720" i="5"/>
  <c r="AK719" i="5"/>
  <c r="AK718" i="5"/>
  <c r="AK717" i="5"/>
  <c r="AK716" i="5"/>
  <c r="AK715" i="5"/>
  <c r="AK714" i="5"/>
  <c r="AK713" i="5"/>
  <c r="AK712" i="5"/>
  <c r="AK711" i="5"/>
  <c r="AK710" i="5"/>
  <c r="AK709" i="5"/>
  <c r="AK708" i="5"/>
  <c r="AK707" i="5"/>
  <c r="AK706" i="5"/>
  <c r="AK705" i="5"/>
  <c r="AK704" i="5"/>
  <c r="AK703" i="5"/>
  <c r="AK702" i="5"/>
  <c r="AK701" i="5"/>
  <c r="AK700" i="5"/>
  <c r="AK699" i="5"/>
  <c r="AK698" i="5"/>
  <c r="AK697" i="5"/>
  <c r="AK696" i="5"/>
  <c r="AK695" i="5"/>
  <c r="AK694" i="5"/>
  <c r="AK693" i="5"/>
  <c r="AK692" i="5"/>
  <c r="AK691" i="5"/>
  <c r="AK690" i="5"/>
  <c r="AK689" i="5"/>
  <c r="AK688" i="5"/>
  <c r="AK687" i="5"/>
  <c r="AK686" i="5"/>
  <c r="AK685" i="5"/>
  <c r="AK684" i="5"/>
  <c r="AK683" i="5"/>
  <c r="AK682" i="5"/>
  <c r="AK681" i="5"/>
  <c r="AK680" i="5"/>
  <c r="AK679" i="5"/>
  <c r="AK678" i="5"/>
  <c r="AK677" i="5"/>
  <c r="AK676" i="5"/>
  <c r="AK675" i="5"/>
  <c r="AK674" i="5"/>
  <c r="AK673" i="5"/>
  <c r="AK672" i="5"/>
  <c r="AK671" i="5"/>
  <c r="AK670" i="5"/>
  <c r="AK669" i="5"/>
  <c r="AK668" i="5"/>
  <c r="AK667" i="5"/>
  <c r="AK666" i="5"/>
  <c r="AK665" i="5"/>
  <c r="AK664" i="5"/>
  <c r="AK663" i="5"/>
  <c r="AK662" i="5"/>
  <c r="AK661" i="5"/>
  <c r="AK660" i="5"/>
  <c r="AK659" i="5"/>
  <c r="AK658" i="5"/>
  <c r="AK657" i="5"/>
  <c r="AK656" i="5"/>
  <c r="AK655" i="5"/>
  <c r="AK654" i="5"/>
  <c r="AK653" i="5"/>
  <c r="AK652" i="5"/>
  <c r="AK651" i="5"/>
  <c r="AK650" i="5"/>
  <c r="AK649" i="5"/>
  <c r="AK648" i="5"/>
  <c r="AK647" i="5"/>
  <c r="AK646" i="5"/>
  <c r="AK645" i="5"/>
  <c r="AK644" i="5"/>
  <c r="AK643" i="5"/>
  <c r="AK642" i="5"/>
  <c r="AK641" i="5"/>
  <c r="AK640" i="5"/>
  <c r="AK639" i="5"/>
  <c r="AK638" i="5"/>
  <c r="AK637" i="5"/>
  <c r="AK636" i="5"/>
  <c r="AK635" i="5"/>
  <c r="AK634" i="5"/>
  <c r="AK633" i="5"/>
  <c r="AK632" i="5"/>
  <c r="AK631" i="5"/>
  <c r="AK630" i="5"/>
  <c r="AK629" i="5"/>
  <c r="AK628" i="5"/>
  <c r="AK627" i="5"/>
  <c r="AK626" i="5"/>
  <c r="AK625" i="5"/>
  <c r="AK624" i="5"/>
  <c r="AK623" i="5"/>
  <c r="AK622" i="5"/>
  <c r="AK621" i="5"/>
  <c r="AK620" i="5"/>
  <c r="AK619" i="5"/>
  <c r="AK618" i="5"/>
  <c r="AK617" i="5"/>
  <c r="AK616" i="5"/>
  <c r="AK615" i="5"/>
  <c r="AK614" i="5"/>
  <c r="AK613" i="5"/>
  <c r="AK612" i="5"/>
  <c r="AK611" i="5"/>
  <c r="AK610" i="5"/>
  <c r="AK609" i="5"/>
  <c r="AK608" i="5"/>
  <c r="AK607" i="5"/>
  <c r="AK606" i="5"/>
  <c r="AK605" i="5"/>
  <c r="AK604" i="5"/>
  <c r="AK603" i="5"/>
  <c r="AK602" i="5"/>
  <c r="AK601" i="5"/>
  <c r="AK600" i="5"/>
  <c r="AK599" i="5"/>
  <c r="AK598" i="5"/>
  <c r="AK597" i="5"/>
  <c r="AK596" i="5"/>
  <c r="AK595" i="5"/>
  <c r="AK594" i="5"/>
  <c r="AK593" i="5"/>
  <c r="AK592" i="5"/>
  <c r="AK591" i="5"/>
  <c r="AK590" i="5"/>
  <c r="AK589" i="5"/>
  <c r="AK588" i="5"/>
  <c r="AK587" i="5"/>
  <c r="AK586" i="5"/>
  <c r="AK585" i="5"/>
  <c r="AK584" i="5"/>
  <c r="AK583" i="5"/>
  <c r="AK582" i="5"/>
  <c r="AK581" i="5"/>
  <c r="AK580" i="5"/>
  <c r="AK579" i="5"/>
  <c r="AK578" i="5"/>
  <c r="AK577" i="5"/>
  <c r="AK576" i="5"/>
  <c r="AK575" i="5"/>
  <c r="AK574" i="5"/>
  <c r="AK573" i="5"/>
  <c r="AK572" i="5"/>
  <c r="AK571" i="5"/>
  <c r="AK570" i="5"/>
  <c r="AK569" i="5"/>
  <c r="AK568" i="5"/>
  <c r="AK567" i="5"/>
  <c r="AK566" i="5"/>
  <c r="AK565" i="5"/>
  <c r="AK564" i="5"/>
  <c r="AK563" i="5"/>
  <c r="AK562" i="5"/>
  <c r="AK561" i="5"/>
  <c r="AK560" i="5"/>
  <c r="AK559" i="5"/>
  <c r="AK558" i="5"/>
  <c r="AK557" i="5"/>
  <c r="AK556" i="5"/>
  <c r="AK555" i="5"/>
  <c r="AK554" i="5"/>
  <c r="AK553" i="5"/>
  <c r="AK552" i="5"/>
  <c r="AK551" i="5"/>
  <c r="AK550" i="5"/>
  <c r="AK549" i="5"/>
  <c r="AK548" i="5"/>
  <c r="AK547" i="5"/>
  <c r="AK546" i="5"/>
  <c r="AK545" i="5"/>
  <c r="AK544" i="5"/>
  <c r="AK543" i="5"/>
  <c r="AK542" i="5"/>
  <c r="AK541" i="5"/>
  <c r="AK540" i="5"/>
  <c r="AK539" i="5"/>
  <c r="AK538" i="5"/>
  <c r="AK537" i="5"/>
  <c r="AK536" i="5"/>
  <c r="AK535" i="5"/>
  <c r="AK534" i="5"/>
  <c r="AK533" i="5"/>
  <c r="AK532" i="5"/>
  <c r="AK531" i="5"/>
  <c r="AK530" i="5"/>
  <c r="AK529" i="5"/>
  <c r="AK528" i="5"/>
  <c r="AK527" i="5"/>
  <c r="AK526" i="5"/>
  <c r="AK525" i="5"/>
  <c r="AK524" i="5"/>
  <c r="AK523" i="5"/>
  <c r="AK522" i="5"/>
  <c r="AK521" i="5"/>
  <c r="AK520" i="5"/>
  <c r="AK519" i="5"/>
  <c r="AK518" i="5"/>
  <c r="AK517" i="5"/>
  <c r="AK516" i="5"/>
  <c r="AK515" i="5"/>
  <c r="AK514" i="5"/>
  <c r="AK513" i="5"/>
  <c r="AK512" i="5"/>
  <c r="AK511" i="5"/>
  <c r="AK510" i="5"/>
  <c r="AK509" i="5"/>
  <c r="AK508" i="5"/>
  <c r="AK507" i="5"/>
  <c r="AK506" i="5"/>
  <c r="AK505" i="5"/>
  <c r="AK504" i="5"/>
  <c r="AK503" i="5"/>
  <c r="AK502" i="5"/>
  <c r="AK501" i="5"/>
  <c r="AK500" i="5"/>
  <c r="AK499" i="5"/>
  <c r="AK498" i="5"/>
  <c r="AK497" i="5"/>
  <c r="AK496" i="5"/>
  <c r="AK495" i="5"/>
  <c r="AK494" i="5"/>
  <c r="AK493" i="5"/>
  <c r="AK492" i="5"/>
  <c r="AK491" i="5"/>
  <c r="AK490" i="5"/>
  <c r="AK489" i="5"/>
  <c r="AK488" i="5"/>
  <c r="AK487" i="5"/>
  <c r="AK486" i="5"/>
  <c r="AK485" i="5"/>
  <c r="AK484" i="5"/>
  <c r="AK483" i="5"/>
  <c r="AK482" i="5"/>
  <c r="AK481" i="5"/>
  <c r="AK480" i="5"/>
  <c r="AK479" i="5"/>
  <c r="AK478" i="5"/>
  <c r="AK477" i="5"/>
  <c r="AK476" i="5"/>
  <c r="AK475" i="5"/>
  <c r="AK474" i="5"/>
  <c r="AK473" i="5"/>
  <c r="AK472" i="5"/>
  <c r="AK471" i="5"/>
  <c r="AK470" i="5"/>
  <c r="AK469" i="5"/>
  <c r="AK468" i="5"/>
  <c r="AK467" i="5"/>
  <c r="AK466" i="5"/>
  <c r="AK465" i="5"/>
  <c r="AK464" i="5"/>
  <c r="AK463" i="5"/>
  <c r="AK462" i="5"/>
  <c r="AK461" i="5"/>
  <c r="AK460" i="5"/>
  <c r="AK459" i="5"/>
  <c r="AK458" i="5"/>
  <c r="AK457" i="5"/>
  <c r="AK456" i="5"/>
  <c r="AK455" i="5"/>
  <c r="AK454" i="5"/>
  <c r="AK453" i="5"/>
  <c r="AK452" i="5"/>
  <c r="AK451" i="5"/>
  <c r="AK450" i="5"/>
  <c r="AK449" i="5"/>
  <c r="AK448" i="5"/>
  <c r="AK447" i="5"/>
  <c r="AK446" i="5"/>
  <c r="AK445" i="5"/>
  <c r="AK444" i="5"/>
  <c r="AK443" i="5"/>
  <c r="AK442" i="5"/>
  <c r="AK441" i="5"/>
  <c r="AK440" i="5"/>
  <c r="AK439" i="5"/>
  <c r="AK438" i="5"/>
  <c r="AK437" i="5"/>
  <c r="AK436" i="5"/>
  <c r="AK435" i="5"/>
  <c r="AK434" i="5"/>
  <c r="AK433" i="5"/>
  <c r="AK432" i="5"/>
  <c r="AK431" i="5"/>
  <c r="AK430" i="5"/>
  <c r="AK429" i="5"/>
  <c r="AK428" i="5"/>
  <c r="AK427" i="5"/>
  <c r="AK426" i="5"/>
  <c r="AK425" i="5"/>
  <c r="AK424" i="5"/>
  <c r="AK423" i="5"/>
  <c r="AK422" i="5"/>
  <c r="AK421" i="5"/>
  <c r="AK420" i="5"/>
  <c r="AK419" i="5"/>
  <c r="AK418" i="5"/>
  <c r="AK417" i="5"/>
  <c r="AK416" i="5"/>
  <c r="AK415" i="5"/>
  <c r="AK414" i="5"/>
  <c r="AK413" i="5"/>
  <c r="AK412" i="5"/>
  <c r="AK411" i="5"/>
  <c r="AK410" i="5"/>
  <c r="AK409" i="5"/>
  <c r="AK408" i="5"/>
  <c r="AK407" i="5"/>
  <c r="AK406" i="5"/>
  <c r="AK405" i="5"/>
  <c r="AK404" i="5"/>
  <c r="AK403" i="5"/>
  <c r="AK402" i="5"/>
  <c r="AK401" i="5"/>
  <c r="AK400" i="5"/>
  <c r="AK399" i="5"/>
  <c r="AK398" i="5"/>
  <c r="AK397" i="5"/>
  <c r="AK396" i="5"/>
  <c r="AK395" i="5"/>
  <c r="AK394" i="5"/>
  <c r="AK393" i="5"/>
  <c r="AK392" i="5"/>
  <c r="AK391" i="5"/>
  <c r="AK390" i="5"/>
  <c r="AK389" i="5"/>
  <c r="AK388" i="5"/>
  <c r="AK387" i="5"/>
  <c r="AK386" i="5"/>
  <c r="AK385" i="5"/>
  <c r="AK384" i="5"/>
  <c r="AK383" i="5"/>
  <c r="AK382" i="5"/>
  <c r="AK381" i="5"/>
  <c r="AK380" i="5"/>
  <c r="AK379" i="5"/>
  <c r="AK378" i="5"/>
  <c r="AK377" i="5"/>
  <c r="AK376" i="5"/>
  <c r="AK375" i="5"/>
  <c r="AK374" i="5"/>
  <c r="AK373" i="5"/>
  <c r="AK372" i="5"/>
  <c r="AK371" i="5"/>
  <c r="AK370" i="5"/>
  <c r="AK369" i="5"/>
  <c r="AK368" i="5"/>
  <c r="AK367" i="5"/>
  <c r="AK366" i="5"/>
  <c r="AK365" i="5"/>
  <c r="AK364" i="5"/>
  <c r="AK363" i="5"/>
  <c r="AK362" i="5"/>
  <c r="AK361" i="5"/>
  <c r="AK360" i="5"/>
  <c r="AK359" i="5"/>
  <c r="AK358" i="5"/>
  <c r="AK357" i="5"/>
  <c r="AK356" i="5"/>
  <c r="AK355" i="5"/>
  <c r="AK354" i="5"/>
  <c r="AK353" i="5"/>
  <c r="AK352" i="5"/>
  <c r="AK351" i="5"/>
  <c r="AK350" i="5"/>
  <c r="AK349" i="5"/>
  <c r="AK348" i="5"/>
  <c r="AK347" i="5"/>
  <c r="AK346" i="5"/>
  <c r="AK345" i="5"/>
  <c r="AK344" i="5"/>
  <c r="AK343" i="5"/>
  <c r="AK342" i="5"/>
  <c r="AK341" i="5"/>
  <c r="AK340" i="5"/>
  <c r="AK339" i="5"/>
  <c r="AK338" i="5"/>
  <c r="AK337" i="5"/>
  <c r="AK336" i="5"/>
  <c r="AK335" i="5"/>
  <c r="AK334" i="5"/>
  <c r="AK333" i="5"/>
  <c r="AK332" i="5"/>
  <c r="AK331" i="5"/>
  <c r="AK330" i="5"/>
  <c r="AK329" i="5"/>
  <c r="AK328" i="5"/>
  <c r="AK327" i="5"/>
  <c r="AK326" i="5"/>
  <c r="AK325" i="5"/>
  <c r="AK324" i="5"/>
  <c r="AK323" i="5"/>
  <c r="AK322" i="5"/>
  <c r="AK321" i="5"/>
  <c r="AK320" i="5"/>
  <c r="AK319" i="5"/>
  <c r="AK318" i="5"/>
  <c r="AK317" i="5"/>
  <c r="AK316" i="5"/>
  <c r="AK315" i="5"/>
  <c r="AK314" i="5"/>
  <c r="AK313" i="5"/>
  <c r="AK312" i="5"/>
  <c r="AK311" i="5"/>
  <c r="AK310" i="5"/>
  <c r="AK309" i="5"/>
  <c r="AK308" i="5"/>
  <c r="AK307" i="5"/>
  <c r="AK306" i="5"/>
  <c r="AK305" i="5"/>
  <c r="AK304" i="5"/>
  <c r="AK303" i="5"/>
  <c r="AK302" i="5"/>
  <c r="AK301" i="5"/>
  <c r="AK300" i="5"/>
  <c r="AK299" i="5"/>
  <c r="AK298" i="5"/>
  <c r="AK297" i="5"/>
  <c r="AK296" i="5"/>
  <c r="AK295" i="5"/>
  <c r="AK294" i="5"/>
  <c r="AK293" i="5"/>
  <c r="AK292" i="5"/>
  <c r="AK291" i="5"/>
  <c r="AK290" i="5"/>
  <c r="AK289" i="5"/>
  <c r="AK288" i="5"/>
  <c r="AK287" i="5"/>
  <c r="AK286" i="5"/>
  <c r="AK285" i="5"/>
  <c r="AK284" i="5"/>
  <c r="AK283" i="5"/>
  <c r="AK282" i="5"/>
  <c r="AK281" i="5"/>
  <c r="AK280" i="5"/>
  <c r="AK279" i="5"/>
  <c r="AK278" i="5"/>
  <c r="AK277" i="5"/>
  <c r="AK276" i="5"/>
  <c r="AK275" i="5"/>
  <c r="AK274" i="5"/>
  <c r="AK273" i="5"/>
  <c r="AK272" i="5"/>
  <c r="AK271" i="5"/>
  <c r="AK270" i="5"/>
  <c r="AK269" i="5"/>
  <c r="AK268" i="5"/>
  <c r="AK267" i="5"/>
  <c r="AK266" i="5"/>
  <c r="AK265" i="5"/>
  <c r="AK264" i="5"/>
  <c r="AK263" i="5"/>
  <c r="AK262" i="5"/>
  <c r="AK261" i="5"/>
  <c r="AK260" i="5"/>
  <c r="AK259" i="5"/>
  <c r="AK258" i="5"/>
  <c r="AK257" i="5"/>
  <c r="AK256" i="5"/>
  <c r="AK255" i="5"/>
  <c r="AK254" i="5"/>
  <c r="AK253" i="5"/>
  <c r="AK252" i="5"/>
  <c r="AK251" i="5"/>
  <c r="AK250" i="5"/>
  <c r="AK249" i="5"/>
  <c r="AK248" i="5"/>
  <c r="AK247" i="5"/>
  <c r="AK246" i="5"/>
  <c r="AK245" i="5"/>
  <c r="AK244" i="5"/>
  <c r="AK243" i="5"/>
  <c r="AK242" i="5"/>
  <c r="AK241" i="5"/>
  <c r="AK240" i="5"/>
  <c r="AK239" i="5"/>
  <c r="AK238" i="5"/>
  <c r="AK237" i="5"/>
  <c r="AK236" i="5"/>
  <c r="AK235" i="5"/>
  <c r="AK234" i="5"/>
  <c r="AK233" i="5"/>
  <c r="AK232" i="5"/>
  <c r="AK231" i="5"/>
  <c r="AK230" i="5"/>
  <c r="AK229" i="5"/>
  <c r="AK228" i="5"/>
  <c r="AK227" i="5"/>
  <c r="AK226" i="5"/>
  <c r="AK225" i="5"/>
  <c r="AK224" i="5"/>
  <c r="AK223" i="5"/>
  <c r="AK222" i="5"/>
  <c r="AK221" i="5"/>
  <c r="AK220" i="5"/>
  <c r="AK219" i="5"/>
  <c r="AK218" i="5"/>
  <c r="AK217" i="5"/>
  <c r="AK216" i="5"/>
  <c r="AK215" i="5"/>
  <c r="AK214" i="5"/>
  <c r="AK213" i="5"/>
  <c r="AK212" i="5"/>
  <c r="AK211" i="5"/>
  <c r="AK210" i="5"/>
  <c r="AK209" i="5"/>
  <c r="AK208" i="5"/>
  <c r="AK207" i="5"/>
  <c r="AK206" i="5"/>
  <c r="AK205" i="5"/>
  <c r="AK204" i="5"/>
  <c r="AK203" i="5"/>
  <c r="AK202" i="5"/>
  <c r="AK201" i="5"/>
  <c r="AK200" i="5"/>
  <c r="AK199" i="5"/>
  <c r="AK198" i="5"/>
  <c r="AK197" i="5"/>
  <c r="AK196" i="5"/>
  <c r="AK195" i="5"/>
  <c r="AK194" i="5"/>
  <c r="AK193" i="5"/>
  <c r="AK192" i="5"/>
  <c r="AK191" i="5"/>
  <c r="AK190" i="5"/>
  <c r="AK189" i="5"/>
  <c r="AK188" i="5"/>
  <c r="AK187" i="5"/>
  <c r="AK186" i="5"/>
  <c r="AK185" i="5"/>
  <c r="AK184" i="5"/>
  <c r="AK183" i="5"/>
  <c r="AK182" i="5"/>
  <c r="AK181" i="5"/>
  <c r="AK180" i="5"/>
  <c r="AK179" i="5"/>
  <c r="AK178" i="5"/>
  <c r="AK177" i="5"/>
  <c r="AK176" i="5"/>
  <c r="AK175" i="5"/>
  <c r="AK174" i="5"/>
  <c r="AK173" i="5"/>
  <c r="AK172" i="5"/>
  <c r="AK171" i="5"/>
  <c r="AK170" i="5"/>
  <c r="AK169" i="5"/>
  <c r="AK168" i="5"/>
  <c r="AK167" i="5"/>
  <c r="AK166" i="5"/>
  <c r="AK165" i="5"/>
  <c r="AK164" i="5"/>
  <c r="AK163" i="5"/>
  <c r="AK162" i="5"/>
  <c r="AK161" i="5"/>
  <c r="AK160" i="5"/>
  <c r="AK159" i="5"/>
  <c r="AK158" i="5"/>
  <c r="AK157" i="5"/>
  <c r="AK156" i="5"/>
  <c r="AK155" i="5"/>
  <c r="AK154" i="5"/>
  <c r="AK153" i="5"/>
  <c r="AK152" i="5"/>
  <c r="AK151" i="5"/>
  <c r="AK150" i="5"/>
  <c r="AK149" i="5"/>
  <c r="AK148" i="5"/>
  <c r="AK147" i="5"/>
  <c r="AK146" i="5"/>
  <c r="AK145" i="5"/>
  <c r="AK144" i="5"/>
  <c r="AK143" i="5"/>
  <c r="AK142" i="5"/>
  <c r="AK141" i="5"/>
  <c r="AK140" i="5"/>
  <c r="AK139" i="5"/>
  <c r="AK138" i="5"/>
  <c r="AK137" i="5"/>
  <c r="AK136" i="5"/>
  <c r="AK135" i="5"/>
  <c r="AK134" i="5"/>
  <c r="AK133" i="5"/>
  <c r="AK132" i="5"/>
  <c r="AK131" i="5"/>
  <c r="AK130" i="5"/>
  <c r="AK129" i="5"/>
  <c r="AK128" i="5"/>
  <c r="AK127" i="5"/>
  <c r="AK126" i="5"/>
  <c r="AK125" i="5"/>
  <c r="AK124" i="5"/>
  <c r="AK123" i="5"/>
  <c r="AK122" i="5"/>
  <c r="AK121" i="5"/>
  <c r="AK120" i="5"/>
  <c r="AK119" i="5"/>
  <c r="AK118" i="5"/>
  <c r="AK117" i="5"/>
  <c r="AK116" i="5"/>
  <c r="AK115" i="5"/>
  <c r="AK114" i="5"/>
  <c r="AK113" i="5"/>
  <c r="AK112" i="5"/>
  <c r="AK111" i="5"/>
  <c r="AK110" i="5"/>
  <c r="AK109" i="5"/>
  <c r="AK108" i="5"/>
  <c r="AK107" i="5"/>
  <c r="AK106" i="5"/>
  <c r="AK105" i="5"/>
  <c r="AK104" i="5"/>
  <c r="AK103" i="5"/>
  <c r="AK102" i="5"/>
  <c r="AK101" i="5"/>
  <c r="AK100" i="5"/>
  <c r="AK99" i="5"/>
  <c r="AK98" i="5"/>
  <c r="AK97" i="5"/>
  <c r="AK96" i="5"/>
  <c r="AK95" i="5"/>
  <c r="AK94" i="5"/>
  <c r="AK93" i="5"/>
  <c r="AK92" i="5"/>
  <c r="AK91" i="5"/>
  <c r="AK90" i="5"/>
  <c r="AK89" i="5"/>
  <c r="AK88" i="5"/>
  <c r="AK87" i="5"/>
  <c r="AK86" i="5"/>
  <c r="AK85" i="5"/>
  <c r="AK84" i="5"/>
  <c r="AK83" i="5"/>
  <c r="AK82" i="5"/>
  <c r="AK81" i="5"/>
  <c r="AK80" i="5"/>
  <c r="AK79" i="5"/>
  <c r="AK78" i="5"/>
  <c r="AK77" i="5"/>
  <c r="AK76" i="5"/>
  <c r="AK75" i="5"/>
  <c r="AK74" i="5"/>
  <c r="AK73" i="5"/>
  <c r="AK72" i="5"/>
  <c r="AK71" i="5"/>
  <c r="AK70" i="5"/>
  <c r="AK69" i="5"/>
  <c r="AK68" i="5"/>
  <c r="AK67" i="5"/>
  <c r="AK66" i="5"/>
  <c r="AK65" i="5"/>
  <c r="AK64" i="5"/>
  <c r="AK63" i="5"/>
  <c r="AK62" i="5"/>
  <c r="AK61" i="5"/>
  <c r="AK60" i="5"/>
  <c r="AK59" i="5"/>
  <c r="AK58" i="5"/>
  <c r="AK57" i="5"/>
  <c r="AK56" i="5"/>
  <c r="AK55" i="5"/>
  <c r="AK54" i="5"/>
  <c r="AK53" i="5"/>
  <c r="AK52" i="5"/>
  <c r="AK51" i="5"/>
  <c r="AK50" i="5"/>
  <c r="AK49" i="5"/>
  <c r="AK48" i="5"/>
  <c r="AK47" i="5"/>
  <c r="AK46" i="5"/>
  <c r="AK45" i="5"/>
  <c r="AK44" i="5"/>
  <c r="AK43" i="5"/>
  <c r="AK42" i="5"/>
  <c r="AK41" i="5"/>
  <c r="AK40" i="5"/>
  <c r="AK39" i="5"/>
  <c r="AK38" i="5"/>
  <c r="AK37" i="5"/>
  <c r="AK36" i="5"/>
  <c r="AK35" i="5"/>
  <c r="AK34" i="5"/>
  <c r="AK33" i="5"/>
  <c r="AK32" i="5"/>
  <c r="AK31" i="5"/>
  <c r="AK30" i="5"/>
  <c r="AK29" i="5"/>
  <c r="AK28" i="5"/>
  <c r="AK27" i="5"/>
  <c r="AK26" i="5"/>
  <c r="AK25" i="5"/>
  <c r="AK24" i="5"/>
  <c r="AK23" i="5"/>
  <c r="AK22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K6" i="5"/>
  <c r="AK5" i="5"/>
  <c r="AK4" i="5"/>
  <c r="AK3" i="5"/>
  <c r="AF569" i="1" l="1"/>
  <c r="AO569" i="1" s="1"/>
  <c r="AA569" i="1"/>
  <c r="Z569" i="1"/>
  <c r="Y569" i="1"/>
  <c r="S569" i="1"/>
  <c r="R569" i="1"/>
  <c r="AM569" i="1"/>
  <c r="P35" i="14"/>
  <c r="T35" i="14" s="1"/>
  <c r="T570" i="1"/>
  <c r="AF571" i="1"/>
  <c r="AO571" i="1" s="1"/>
  <c r="S570" i="1"/>
  <c r="R570" i="1"/>
  <c r="V569" i="1"/>
  <c r="S571" i="1"/>
  <c r="AM571" i="1"/>
  <c r="AA571" i="1"/>
  <c r="Z571" i="1"/>
  <c r="Y571" i="1"/>
  <c r="V570" i="1"/>
  <c r="P30" i="29"/>
  <c r="R571" i="1"/>
  <c r="P11" i="17"/>
  <c r="V571" i="1"/>
  <c r="AH35" i="14"/>
  <c r="AI35" i="14"/>
  <c r="AJ35" i="14"/>
  <c r="AK35" i="14"/>
  <c r="AM35" i="14"/>
  <c r="AG35" i="14"/>
  <c r="AL35" i="14"/>
  <c r="AN35" i="14"/>
  <c r="AO35" i="14"/>
  <c r="AP35" i="14"/>
  <c r="AQ35" i="14"/>
  <c r="AG30" i="29"/>
  <c r="AH30" i="29"/>
  <c r="AI30" i="29"/>
  <c r="AJ30" i="29"/>
  <c r="AK30" i="29"/>
  <c r="AL30" i="29"/>
  <c r="AM30" i="29"/>
  <c r="AN30" i="29"/>
  <c r="AO30" i="29"/>
  <c r="AP30" i="29"/>
  <c r="AQ30" i="29"/>
  <c r="AL11" i="17"/>
  <c r="AP11" i="17"/>
  <c r="AR11" i="17"/>
  <c r="AI11" i="17"/>
  <c r="AG11" i="17"/>
  <c r="AH11" i="17"/>
  <c r="X571" i="1"/>
  <c r="X569" i="1"/>
  <c r="U571" i="1"/>
  <c r="U569" i="1"/>
  <c r="AR571" i="1"/>
  <c r="AF570" i="1"/>
  <c r="AR569" i="1"/>
  <c r="AA570" i="1"/>
  <c r="AL571" i="1"/>
  <c r="AP569" i="1"/>
  <c r="Z570" i="1"/>
  <c r="AL569" i="1"/>
  <c r="Y570" i="1"/>
  <c r="AK569" i="1"/>
  <c r="X570" i="1"/>
  <c r="AQ569" i="1"/>
  <c r="AJ569" i="1"/>
  <c r="AI569" i="1"/>
  <c r="AP571" i="1" l="1"/>
  <c r="AQ571" i="1"/>
  <c r="AJ571" i="1"/>
  <c r="S35" i="14"/>
  <c r="AK571" i="1"/>
  <c r="J35" i="14"/>
  <c r="Z35" i="14" s="1"/>
  <c r="T30" i="29"/>
  <c r="J30" i="29"/>
  <c r="Z30" i="29"/>
  <c r="T11" i="17"/>
  <c r="J11" i="17"/>
  <c r="Z11" i="17" s="1"/>
  <c r="S11" i="17"/>
  <c r="S30" i="29"/>
  <c r="AI571" i="1"/>
  <c r="AA33" i="14"/>
  <c r="AO570" i="1"/>
  <c r="AL570" i="1"/>
  <c r="AM570" i="1"/>
  <c r="AQ570" i="1"/>
  <c r="AP570" i="1"/>
  <c r="AR570" i="1"/>
  <c r="AJ570" i="1"/>
  <c r="AK570" i="1"/>
  <c r="AI570" i="1"/>
  <c r="AC35" i="14" l="1"/>
  <c r="AE35" i="14"/>
  <c r="AD35" i="14"/>
  <c r="AD11" i="17"/>
  <c r="AC11" i="17"/>
  <c r="AE11" i="17"/>
  <c r="AC30" i="29"/>
  <c r="AD30" i="29"/>
  <c r="AR33" i="14"/>
  <c r="AQ33" i="14"/>
  <c r="AG33" i="14"/>
  <c r="AP33" i="14"/>
  <c r="AN33" i="14"/>
  <c r="AM33" i="14"/>
  <c r="AO33" i="14"/>
  <c r="AL33" i="14"/>
  <c r="AK33" i="14"/>
  <c r="AJ33" i="14"/>
  <c r="AI33" i="14"/>
  <c r="AH33" i="14"/>
  <c r="Q51" i="28"/>
  <c r="Q50" i="28"/>
  <c r="Q28" i="28"/>
  <c r="Q27" i="28"/>
  <c r="AJ18" i="16"/>
  <c r="N4" i="28"/>
  <c r="N3" i="28"/>
  <c r="O53" i="28"/>
  <c r="O54" i="28" s="1"/>
  <c r="N53" i="28"/>
  <c r="N54" i="28" s="1"/>
  <c r="M53" i="28"/>
  <c r="M54" i="28" s="1"/>
  <c r="O52" i="28"/>
  <c r="N52" i="28"/>
  <c r="M52" i="28"/>
  <c r="L52" i="28"/>
  <c r="L53" i="28" s="1"/>
  <c r="L54" i="28" s="1"/>
  <c r="K52" i="28"/>
  <c r="K53" i="28" s="1"/>
  <c r="K54" i="28" s="1"/>
  <c r="J52" i="28"/>
  <c r="J53" i="28" s="1"/>
  <c r="J54" i="28" s="1"/>
  <c r="I52" i="28"/>
  <c r="I53" i="28" s="1"/>
  <c r="I54" i="28" s="1"/>
  <c r="H52" i="28"/>
  <c r="H53" i="28" s="1"/>
  <c r="H54" i="28" s="1"/>
  <c r="G52" i="28"/>
  <c r="G53" i="28" s="1"/>
  <c r="F52" i="28"/>
  <c r="F53" i="28" s="1"/>
  <c r="E52" i="28"/>
  <c r="E53" i="28" s="1"/>
  <c r="D52" i="28"/>
  <c r="D53" i="28" s="1"/>
  <c r="D54" i="28" s="1"/>
  <c r="E49" i="28"/>
  <c r="F49" i="28"/>
  <c r="G49" i="28"/>
  <c r="H49" i="28"/>
  <c r="I49" i="28"/>
  <c r="J49" i="28"/>
  <c r="K49" i="28"/>
  <c r="L49" i="28"/>
  <c r="M49" i="28"/>
  <c r="N49" i="28"/>
  <c r="O49" i="28"/>
  <c r="D49" i="28"/>
  <c r="E29" i="28"/>
  <c r="E30" i="28" s="1"/>
  <c r="E31" i="28" s="1"/>
  <c r="F29" i="28"/>
  <c r="F30" i="28" s="1"/>
  <c r="F31" i="28" s="1"/>
  <c r="G29" i="28"/>
  <c r="G30" i="28" s="1"/>
  <c r="G31" i="28" s="1"/>
  <c r="H29" i="28"/>
  <c r="H30" i="28" s="1"/>
  <c r="H31" i="28" s="1"/>
  <c r="I29" i="28"/>
  <c r="I30" i="28" s="1"/>
  <c r="I31" i="28" s="1"/>
  <c r="J29" i="28"/>
  <c r="J30" i="28" s="1"/>
  <c r="J31" i="28" s="1"/>
  <c r="K29" i="28"/>
  <c r="K30" i="28" s="1"/>
  <c r="K31" i="28" s="1"/>
  <c r="L29" i="28"/>
  <c r="M29" i="28"/>
  <c r="M30" i="28" s="1"/>
  <c r="M31" i="28" s="1"/>
  <c r="N29" i="28"/>
  <c r="N30" i="28" s="1"/>
  <c r="N31" i="28" s="1"/>
  <c r="O29" i="28"/>
  <c r="O30" i="28" s="1"/>
  <c r="O31" i="28" s="1"/>
  <c r="D29" i="28"/>
  <c r="L30" i="28"/>
  <c r="L31" i="28" s="1"/>
  <c r="D30" i="28"/>
  <c r="D31" i="28" s="1"/>
  <c r="E19" i="28"/>
  <c r="F19" i="28"/>
  <c r="G19" i="28"/>
  <c r="H19" i="28"/>
  <c r="I19" i="28"/>
  <c r="J19" i="28"/>
  <c r="K19" i="28"/>
  <c r="L19" i="28"/>
  <c r="M19" i="28"/>
  <c r="N19" i="28"/>
  <c r="O19" i="28"/>
  <c r="D19" i="28"/>
  <c r="D43" i="28"/>
  <c r="E43" i="28"/>
  <c r="F43" i="28"/>
  <c r="G43" i="28"/>
  <c r="H43" i="28"/>
  <c r="I43" i="28"/>
  <c r="J43" i="28"/>
  <c r="K43" i="28"/>
  <c r="L43" i="28"/>
  <c r="M43" i="28"/>
  <c r="N43" i="28"/>
  <c r="O43" i="28"/>
  <c r="D20" i="28"/>
  <c r="E20" i="28"/>
  <c r="F20" i="28"/>
  <c r="G20" i="28"/>
  <c r="H20" i="28"/>
  <c r="I20" i="28"/>
  <c r="J20" i="28"/>
  <c r="K20" i="28"/>
  <c r="L20" i="28"/>
  <c r="M20" i="28"/>
  <c r="N20" i="28"/>
  <c r="O20" i="28"/>
  <c r="E54" i="28" l="1"/>
  <c r="F54" i="28"/>
  <c r="G54" i="28"/>
  <c r="Q52" i="28"/>
  <c r="Q54" i="28" s="1"/>
  <c r="Q29" i="28"/>
  <c r="Q31" i="28" s="1"/>
  <c r="O42" i="28" l="1"/>
  <c r="O44" i="28" s="1"/>
  <c r="O45" i="28" s="1"/>
  <c r="O46" i="28" s="1"/>
  <c r="N42" i="28"/>
  <c r="N44" i="28" s="1"/>
  <c r="N45" i="28" s="1"/>
  <c r="N46" i="28" s="1"/>
  <c r="M42" i="28"/>
  <c r="M44" i="28" s="1"/>
  <c r="M45" i="28" s="1"/>
  <c r="M46" i="28" s="1"/>
  <c r="L42" i="28"/>
  <c r="L44" i="28" s="1"/>
  <c r="L45" i="28" s="1"/>
  <c r="L46" i="28" s="1"/>
  <c r="K42" i="28"/>
  <c r="K44" i="28" s="1"/>
  <c r="K45" i="28" s="1"/>
  <c r="K46" i="28" s="1"/>
  <c r="J42" i="28"/>
  <c r="J44" i="28" s="1"/>
  <c r="J45" i="28" s="1"/>
  <c r="J46" i="28" s="1"/>
  <c r="I42" i="28"/>
  <c r="I44" i="28" s="1"/>
  <c r="I45" i="28" s="1"/>
  <c r="I46" i="28" s="1"/>
  <c r="H42" i="28"/>
  <c r="H44" i="28" s="1"/>
  <c r="H45" i="28" s="1"/>
  <c r="H46" i="28" s="1"/>
  <c r="G42" i="28"/>
  <c r="G44" i="28" s="1"/>
  <c r="G45" i="28" s="1"/>
  <c r="G46" i="28" s="1"/>
  <c r="F42" i="28"/>
  <c r="F44" i="28" s="1"/>
  <c r="F45" i="28" s="1"/>
  <c r="F46" i="28" s="1"/>
  <c r="E42" i="28"/>
  <c r="E44" i="28" s="1"/>
  <c r="E45" i="28" s="1"/>
  <c r="E46" i="28" s="1"/>
  <c r="D42" i="28"/>
  <c r="D44" i="28" s="1"/>
  <c r="D45" i="28" s="1"/>
  <c r="D46" i="28" s="1"/>
  <c r="E21" i="28"/>
  <c r="E22" i="28" s="1"/>
  <c r="E23" i="28" s="1"/>
  <c r="F21" i="28"/>
  <c r="F22" i="28" s="1"/>
  <c r="F23" i="28" s="1"/>
  <c r="G21" i="28"/>
  <c r="G22" i="28" s="1"/>
  <c r="G23" i="28" s="1"/>
  <c r="H21" i="28"/>
  <c r="H22" i="28" s="1"/>
  <c r="H23" i="28" s="1"/>
  <c r="I21" i="28"/>
  <c r="I22" i="28" s="1"/>
  <c r="I23" i="28" s="1"/>
  <c r="J21" i="28"/>
  <c r="J22" i="28" s="1"/>
  <c r="J23" i="28" s="1"/>
  <c r="K21" i="28"/>
  <c r="K22" i="28" s="1"/>
  <c r="K23" i="28" s="1"/>
  <c r="L21" i="28"/>
  <c r="L22" i="28" s="1"/>
  <c r="L23" i="28" s="1"/>
  <c r="M21" i="28"/>
  <c r="M22" i="28" s="1"/>
  <c r="M23" i="28" s="1"/>
  <c r="N21" i="28"/>
  <c r="N22" i="28" s="1"/>
  <c r="N23" i="28" s="1"/>
  <c r="O21" i="28"/>
  <c r="O22" i="28" s="1"/>
  <c r="O23" i="28" s="1"/>
  <c r="D21" i="28"/>
  <c r="D22" i="28" s="1"/>
  <c r="D23" i="28" s="1"/>
  <c r="G4" i="28"/>
  <c r="O3" i="28" l="1"/>
  <c r="P3" i="28" s="1"/>
  <c r="O4" i="28"/>
  <c r="P4" i="28" s="1"/>
  <c r="G3" i="28" l="1"/>
  <c r="K13" i="8" l="1"/>
  <c r="AH26" i="18"/>
  <c r="AJ26" i="18"/>
  <c r="K22" i="18"/>
  <c r="AG24" i="18" a="1"/>
  <c r="AG24" i="18" s="1"/>
  <c r="AH15" i="25"/>
  <c r="AG13" i="25" s="1" a="1"/>
  <c r="AG13" i="25" s="1"/>
  <c r="AJ15" i="25"/>
  <c r="AH16" i="24"/>
  <c r="AG14" i="24" s="1" a="1"/>
  <c r="AG14" i="24" s="1"/>
  <c r="AH18" i="17"/>
  <c r="AJ18" i="17"/>
  <c r="AH18" i="16"/>
  <c r="AH63" i="15"/>
  <c r="AH53" i="14"/>
  <c r="AJ53" i="14"/>
  <c r="AH51" i="13"/>
  <c r="AJ51" i="13"/>
  <c r="AH42" i="12"/>
  <c r="AH76" i="11"/>
  <c r="AJ76" i="11"/>
  <c r="AH39" i="8"/>
  <c r="AJ37" i="29"/>
  <c r="AH37" i="29"/>
  <c r="AG37" i="29"/>
  <c r="M60" i="19"/>
  <c r="L60" i="19"/>
  <c r="J60" i="19"/>
  <c r="I60" i="19"/>
  <c r="K60" i="19" s="1"/>
  <c r="L59" i="19"/>
  <c r="J59" i="19"/>
  <c r="I59" i="19"/>
  <c r="M59" i="19" s="1"/>
  <c r="L62" i="19"/>
  <c r="J62" i="19"/>
  <c r="I62" i="19"/>
  <c r="K62" i="19" s="1"/>
  <c r="AG16" i="16" a="1"/>
  <c r="AG16" i="16" s="1"/>
  <c r="K59" i="19" l="1"/>
  <c r="M62" i="19"/>
  <c r="D20" i="10" l="1"/>
  <c r="F20" i="10"/>
  <c r="D5" i="10"/>
  <c r="F5" i="10"/>
  <c r="AA5" i="10"/>
  <c r="AP5" i="10" s="1"/>
  <c r="D6" i="10"/>
  <c r="F6" i="10"/>
  <c r="AA6" i="10"/>
  <c r="AH6" i="10" s="1"/>
  <c r="AO5" i="10" l="1"/>
  <c r="AN5" i="10"/>
  <c r="AM5" i="10"/>
  <c r="AL5" i="10"/>
  <c r="AK5" i="10"/>
  <c r="AJ5" i="10"/>
  <c r="AI5" i="10"/>
  <c r="AH5" i="10"/>
  <c r="AR6" i="10"/>
  <c r="AP6" i="10"/>
  <c r="AG5" i="10"/>
  <c r="AO6" i="10"/>
  <c r="AN6" i="10"/>
  <c r="AM6" i="10"/>
  <c r="AQ6" i="10"/>
  <c r="AK6" i="10"/>
  <c r="AI6" i="10"/>
  <c r="AG6" i="10"/>
  <c r="AR5" i="10"/>
  <c r="AQ5" i="10"/>
  <c r="AL6" i="10"/>
  <c r="AJ6" i="10"/>
  <c r="Y39" i="29"/>
  <c r="X39" i="29"/>
  <c r="W39" i="29"/>
  <c r="V39" i="29"/>
  <c r="Q39" i="29"/>
  <c r="P39" i="29"/>
  <c r="T39" i="29" s="1"/>
  <c r="O39" i="29"/>
  <c r="K39" i="29"/>
  <c r="J39" i="29"/>
  <c r="H39" i="29"/>
  <c r="AR39" i="29"/>
  <c r="AQ39" i="29"/>
  <c r="AP39" i="29"/>
  <c r="AO39" i="29"/>
  <c r="AK39" i="29"/>
  <c r="AJ39" i="29"/>
  <c r="AI39" i="29"/>
  <c r="AH39" i="29"/>
  <c r="AG39" i="29"/>
  <c r="AA37" i="29"/>
  <c r="Z37" i="29"/>
  <c r="AC37" i="29" s="1"/>
  <c r="T37" i="29"/>
  <c r="S37" i="29"/>
  <c r="BF36" i="29"/>
  <c r="BE36" i="29"/>
  <c r="BD36" i="29"/>
  <c r="BC36" i="29"/>
  <c r="BB36" i="29"/>
  <c r="AN39" i="29" s="1"/>
  <c r="BA36" i="29"/>
  <c r="AM39" i="29" s="1"/>
  <c r="AZ36" i="29"/>
  <c r="AL39" i="29" s="1"/>
  <c r="AY36" i="29"/>
  <c r="H33" i="29"/>
  <c r="AA31" i="29"/>
  <c r="AR31" i="29" s="1"/>
  <c r="Z31" i="29"/>
  <c r="AC31" i="29" s="1"/>
  <c r="Y31" i="29"/>
  <c r="S31" i="29"/>
  <c r="Q31" i="29"/>
  <c r="T31" i="29" s="1"/>
  <c r="AA29" i="29"/>
  <c r="AO29" i="29" s="1"/>
  <c r="F29" i="29"/>
  <c r="D29" i="29"/>
  <c r="F28" i="29"/>
  <c r="D28" i="29"/>
  <c r="F27" i="29"/>
  <c r="D27" i="29"/>
  <c r="AA26" i="29"/>
  <c r="AM26" i="29" s="1"/>
  <c r="F25" i="29"/>
  <c r="D25" i="29"/>
  <c r="H21" i="29"/>
  <c r="F20" i="29"/>
  <c r="D20" i="29"/>
  <c r="F19" i="29"/>
  <c r="D19" i="29"/>
  <c r="F18" i="29"/>
  <c r="D18" i="29"/>
  <c r="F17" i="29"/>
  <c r="D17" i="29"/>
  <c r="F16" i="29"/>
  <c r="D16" i="29"/>
  <c r="F15" i="29"/>
  <c r="D15" i="29"/>
  <c r="F14" i="29"/>
  <c r="D14" i="29"/>
  <c r="F13" i="29"/>
  <c r="D13" i="29"/>
  <c r="F12" i="29"/>
  <c r="D12" i="29"/>
  <c r="F11" i="29"/>
  <c r="D11" i="29"/>
  <c r="F10" i="29"/>
  <c r="D10" i="29"/>
  <c r="F9" i="29"/>
  <c r="D9" i="29"/>
  <c r="F8" i="29"/>
  <c r="D8" i="29"/>
  <c r="F7" i="29"/>
  <c r="D7" i="29"/>
  <c r="F6" i="29"/>
  <c r="D6" i="29"/>
  <c r="F5" i="29"/>
  <c r="D5" i="29"/>
  <c r="F4" i="29"/>
  <c r="D4" i="29"/>
  <c r="F3" i="29"/>
  <c r="D3" i="29"/>
  <c r="AM9" i="19"/>
  <c r="AN9" i="19"/>
  <c r="AO9" i="19"/>
  <c r="AP9" i="19"/>
  <c r="AQ9" i="19"/>
  <c r="AR9" i="19"/>
  <c r="AS9" i="19"/>
  <c r="AT9" i="19"/>
  <c r="AU9" i="19"/>
  <c r="AV9" i="19"/>
  <c r="AW9" i="19"/>
  <c r="AV22" i="19"/>
  <c r="AM26" i="19"/>
  <c r="AN26" i="19"/>
  <c r="AO26" i="19"/>
  <c r="AP26" i="19"/>
  <c r="AQ26" i="19"/>
  <c r="AR26" i="19"/>
  <c r="AS26" i="19"/>
  <c r="AT26" i="19"/>
  <c r="AU26" i="19"/>
  <c r="AV26" i="19"/>
  <c r="AW26" i="19"/>
  <c r="AM27" i="19"/>
  <c r="AM40" i="19" s="1"/>
  <c r="AN27" i="19"/>
  <c r="AN40" i="19" s="1"/>
  <c r="AO27" i="19"/>
  <c r="AO40" i="19" s="1"/>
  <c r="AP27" i="19"/>
  <c r="AP40" i="19" s="1"/>
  <c r="AQ27" i="19"/>
  <c r="AR27" i="19"/>
  <c r="AR40" i="19" s="1"/>
  <c r="AS27" i="19"/>
  <c r="AS40" i="19" s="1"/>
  <c r="AT27" i="19"/>
  <c r="AU27" i="19"/>
  <c r="AV27" i="19"/>
  <c r="AW27" i="19"/>
  <c r="AM29" i="19"/>
  <c r="AN29" i="19"/>
  <c r="AO29" i="19"/>
  <c r="AP29" i="19"/>
  <c r="AQ29" i="19"/>
  <c r="AR29" i="19"/>
  <c r="AS29" i="19"/>
  <c r="AS41" i="19" s="1"/>
  <c r="AT29" i="19"/>
  <c r="AT41" i="19" s="1"/>
  <c r="AU29" i="19"/>
  <c r="AU41" i="19" s="1"/>
  <c r="AV29" i="19"/>
  <c r="AV41" i="19" s="1"/>
  <c r="AW29" i="19"/>
  <c r="AW41" i="19" s="1"/>
  <c r="AM41" i="19"/>
  <c r="AN41" i="19"/>
  <c r="AO41" i="19"/>
  <c r="AP41" i="19"/>
  <c r="AQ41" i="19"/>
  <c r="AR41" i="19"/>
  <c r="AM50" i="19"/>
  <c r="AM21" i="19" s="1"/>
  <c r="AM39" i="19" s="1"/>
  <c r="AN50" i="19"/>
  <c r="AN21" i="19" s="1"/>
  <c r="AN39" i="19" s="1"/>
  <c r="AO50" i="19"/>
  <c r="AO21" i="19" s="1"/>
  <c r="AO39" i="19" s="1"/>
  <c r="AP50" i="19"/>
  <c r="AP21" i="19" s="1"/>
  <c r="AP39" i="19" s="1"/>
  <c r="AQ50" i="19"/>
  <c r="AQ21" i="19" s="1"/>
  <c r="AQ39" i="19" s="1"/>
  <c r="AR50" i="19"/>
  <c r="AR21" i="19" s="1"/>
  <c r="AR39" i="19" s="1"/>
  <c r="AS50" i="19"/>
  <c r="AS21" i="19" s="1"/>
  <c r="AS39" i="19" s="1"/>
  <c r="AT50" i="19"/>
  <c r="AT21" i="19" s="1"/>
  <c r="AT39" i="19" s="1"/>
  <c r="AU50" i="19"/>
  <c r="AU21" i="19" s="1"/>
  <c r="AU39" i="19" s="1"/>
  <c r="AV50" i="19"/>
  <c r="AV21" i="19" s="1"/>
  <c r="AV39" i="19" s="1"/>
  <c r="AW50" i="19"/>
  <c r="AW21" i="19" s="1"/>
  <c r="AM51" i="19"/>
  <c r="AM22" i="19" s="1"/>
  <c r="AN51" i="19"/>
  <c r="AN22" i="19" s="1"/>
  <c r="AO51" i="19"/>
  <c r="AO22" i="19" s="1"/>
  <c r="AP51" i="19"/>
  <c r="AP22" i="19" s="1"/>
  <c r="AQ51" i="19"/>
  <c r="AQ22" i="19" s="1"/>
  <c r="AR51" i="19"/>
  <c r="AR22" i="19" s="1"/>
  <c r="AS51" i="19"/>
  <c r="AS22" i="19" s="1"/>
  <c r="AT51" i="19"/>
  <c r="AT22" i="19" s="1"/>
  <c r="AU51" i="19"/>
  <c r="AU22" i="19" s="1"/>
  <c r="AV51" i="19"/>
  <c r="AW51" i="19"/>
  <c r="AW22" i="19" s="1"/>
  <c r="AL50" i="19"/>
  <c r="AL29" i="19"/>
  <c r="AL41" i="19" s="1"/>
  <c r="AL27" i="19"/>
  <c r="AL26" i="19"/>
  <c r="AL51" i="19"/>
  <c r="AL9" i="19"/>
  <c r="AL40" i="19"/>
  <c r="AL22" i="19"/>
  <c r="AL21" i="19"/>
  <c r="AL39" i="19" s="1"/>
  <c r="AS42" i="19" l="1"/>
  <c r="AR29" i="29"/>
  <c r="AP29" i="29"/>
  <c r="AP31" i="29"/>
  <c r="AQ31" i="29"/>
  <c r="AQ29" i="29"/>
  <c r="AD31" i="29"/>
  <c r="AG31" i="29"/>
  <c r="AE31" i="29"/>
  <c r="AG29" i="29"/>
  <c r="S39" i="29"/>
  <c r="AH31" i="29"/>
  <c r="AI31" i="29"/>
  <c r="AE37" i="29"/>
  <c r="AK29" i="29"/>
  <c r="AH29" i="29"/>
  <c r="AJ29" i="29"/>
  <c r="AO26" i="29"/>
  <c r="AP26" i="29"/>
  <c r="AM29" i="29"/>
  <c r="AM31" i="29"/>
  <c r="AA39" i="29"/>
  <c r="AG59" i="19" s="1"/>
  <c r="AJ31" i="29"/>
  <c r="AD37" i="29"/>
  <c r="AL29" i="29"/>
  <c r="AL31" i="29"/>
  <c r="Z39" i="29"/>
  <c r="AD39" i="29" s="1"/>
  <c r="AQ26" i="29"/>
  <c r="AN29" i="29"/>
  <c r="AN31" i="29"/>
  <c r="AI29" i="29"/>
  <c r="AK31" i="29"/>
  <c r="AR26" i="29"/>
  <c r="AO31" i="29"/>
  <c r="AN26" i="29"/>
  <c r="AH26" i="29"/>
  <c r="AI26" i="29"/>
  <c r="AJ26" i="29"/>
  <c r="AK26" i="29"/>
  <c r="AG26" i="29"/>
  <c r="AL26" i="29"/>
  <c r="AW39" i="19"/>
  <c r="AU42" i="19"/>
  <c r="AO42" i="19"/>
  <c r="AN42" i="19"/>
  <c r="AM42" i="19"/>
  <c r="AV42" i="19"/>
  <c r="AR42" i="19"/>
  <c r="AP42" i="19"/>
  <c r="AQ40" i="19"/>
  <c r="AQ42" i="19" s="1"/>
  <c r="AW40" i="19"/>
  <c r="AV40" i="19"/>
  <c r="AU40" i="19"/>
  <c r="AT40" i="19"/>
  <c r="AT42" i="19" s="1"/>
  <c r="AL42" i="19"/>
  <c r="AC39" i="29" l="1"/>
  <c r="AE39" i="29"/>
  <c r="AW42" i="19"/>
  <c r="O29" i="19" l="1"/>
  <c r="AF21" i="19"/>
  <c r="AG21" i="19"/>
  <c r="AG63" i="15"/>
  <c r="BF62" i="15"/>
  <c r="BE62" i="15"/>
  <c r="BD62" i="15"/>
  <c r="BC62" i="15"/>
  <c r="BB62" i="15"/>
  <c r="BA62" i="15"/>
  <c r="AZ62" i="15"/>
  <c r="AY62" i="15"/>
  <c r="AG20" i="19"/>
  <c r="AG16" i="24"/>
  <c r="BF15" i="24"/>
  <c r="BE15" i="24"/>
  <c r="BD15" i="24"/>
  <c r="BC15" i="24"/>
  <c r="BB15" i="24"/>
  <c r="BA15" i="24"/>
  <c r="AZ15" i="24"/>
  <c r="AY15" i="24"/>
  <c r="AG18" i="17"/>
  <c r="BF17" i="17"/>
  <c r="BE17" i="17"/>
  <c r="BD17" i="17"/>
  <c r="BC17" i="17"/>
  <c r="BB17" i="17"/>
  <c r="BA17" i="17"/>
  <c r="AZ17" i="17"/>
  <c r="AY17" i="17"/>
  <c r="AG15" i="25"/>
  <c r="BF14" i="25"/>
  <c r="BE14" i="25"/>
  <c r="BD14" i="25"/>
  <c r="BC14" i="25"/>
  <c r="BB14" i="25"/>
  <c r="BA14" i="25"/>
  <c r="AZ14" i="25"/>
  <c r="AY14" i="25"/>
  <c r="AG26" i="18"/>
  <c r="BF25" i="18"/>
  <c r="BE25" i="18"/>
  <c r="BD25" i="18"/>
  <c r="BC25" i="18"/>
  <c r="BB25" i="18"/>
  <c r="BA25" i="18"/>
  <c r="AZ25" i="18"/>
  <c r="AY25" i="18"/>
  <c r="AG53" i="14"/>
  <c r="BF52" i="14"/>
  <c r="BE52" i="14"/>
  <c r="BD52" i="14"/>
  <c r="BC52" i="14"/>
  <c r="BB52" i="14"/>
  <c r="BA52" i="14"/>
  <c r="AZ52" i="14"/>
  <c r="AY52" i="14"/>
  <c r="AG51" i="13"/>
  <c r="BF50" i="13"/>
  <c r="BE50" i="13"/>
  <c r="BD50" i="13"/>
  <c r="BC50" i="13"/>
  <c r="BB50" i="13"/>
  <c r="BA50" i="13"/>
  <c r="AZ50" i="13"/>
  <c r="AY50" i="13"/>
  <c r="AG42" i="12"/>
  <c r="BF41" i="12"/>
  <c r="BE41" i="12"/>
  <c r="BD41" i="12"/>
  <c r="BC41" i="12"/>
  <c r="BB41" i="12"/>
  <c r="BA41" i="12"/>
  <c r="AZ41" i="12"/>
  <c r="AY41" i="12"/>
  <c r="AG76" i="11"/>
  <c r="AA19" i="27"/>
  <c r="AA20" i="27"/>
  <c r="AR32" i="27"/>
  <c r="AP32" i="27"/>
  <c r="AO32" i="27"/>
  <c r="AK32" i="27"/>
  <c r="AJ32" i="27"/>
  <c r="AG32" i="27"/>
  <c r="AJ11" i="19"/>
  <c r="AJ13" i="19"/>
  <c r="AJ17" i="19"/>
  <c r="AJ19" i="19"/>
  <c r="AJ23" i="19"/>
  <c r="AJ25" i="19"/>
  <c r="AJ30" i="19"/>
  <c r="AG39" i="8"/>
  <c r="BF38" i="8"/>
  <c r="BE38" i="8"/>
  <c r="BD38" i="8"/>
  <c r="BC38" i="8"/>
  <c r="BB38" i="8"/>
  <c r="BA38" i="8"/>
  <c r="AZ38" i="8"/>
  <c r="AY38" i="8"/>
  <c r="AG35" i="10"/>
  <c r="AA26" i="13"/>
  <c r="AA27" i="13"/>
  <c r="K24" i="8" l="1"/>
  <c r="K20" i="8"/>
  <c r="K9" i="8"/>
  <c r="F57" i="20"/>
  <c r="D57" i="20"/>
  <c r="K20" i="27"/>
  <c r="K19" i="27"/>
  <c r="AR4" i="24"/>
  <c r="AQ4" i="24"/>
  <c r="AP4" i="24"/>
  <c r="AN4" i="24"/>
  <c r="AM4" i="24"/>
  <c r="AL4" i="24"/>
  <c r="AK4" i="24"/>
  <c r="AJ4" i="24"/>
  <c r="AI4" i="24"/>
  <c r="AH4" i="24"/>
  <c r="AG4" i="24"/>
  <c r="AA4" i="24"/>
  <c r="AO4" i="24" s="1"/>
  <c r="F4" i="24"/>
  <c r="D4" i="24"/>
  <c r="F27" i="8"/>
  <c r="D27" i="8"/>
  <c r="F26" i="8"/>
  <c r="D26" i="8"/>
  <c r="F25" i="8"/>
  <c r="D25" i="8"/>
  <c r="AG31" i="19"/>
  <c r="AG18" i="19"/>
  <c r="AG24" i="19"/>
  <c r="I10" i="27"/>
  <c r="F10" i="27"/>
  <c r="D10" i="27"/>
  <c r="F9" i="27"/>
  <c r="D9" i="27"/>
  <c r="F11" i="27"/>
  <c r="D11" i="27"/>
  <c r="F7" i="27"/>
  <c r="D7" i="27"/>
  <c r="F6" i="27"/>
  <c r="D6" i="27"/>
  <c r="D5" i="8"/>
  <c r="F5" i="8"/>
  <c r="D6" i="8"/>
  <c r="F6" i="8"/>
  <c r="D8" i="27"/>
  <c r="F8" i="27"/>
  <c r="D12" i="27"/>
  <c r="F12" i="27"/>
  <c r="AF31" i="19"/>
  <c r="AI28" i="18" l="1"/>
  <c r="AH28" i="18"/>
  <c r="AG28" i="18"/>
  <c r="AR28" i="18"/>
  <c r="AQ28" i="18"/>
  <c r="AP28" i="18"/>
  <c r="AO28" i="18"/>
  <c r="AN28" i="18"/>
  <c r="AM28" i="18"/>
  <c r="AL28" i="18"/>
  <c r="AK28" i="18"/>
  <c r="AH17" i="25"/>
  <c r="T29" i="19" s="1"/>
  <c r="AG17" i="25"/>
  <c r="S29" i="19" s="1"/>
  <c r="AZ29" i="19" s="1"/>
  <c r="AZ41" i="19" s="1"/>
  <c r="AR17" i="25"/>
  <c r="AQ17" i="25"/>
  <c r="AP17" i="25"/>
  <c r="AO17" i="25"/>
  <c r="AN17" i="25"/>
  <c r="AM17" i="25"/>
  <c r="AL17" i="25"/>
  <c r="X29" i="19" s="1"/>
  <c r="AH18" i="24"/>
  <c r="AG18" i="24"/>
  <c r="AG18" i="16"/>
  <c r="AJ20" i="16"/>
  <c r="V50" i="19" s="1"/>
  <c r="BF17" i="16"/>
  <c r="BE17" i="16"/>
  <c r="BD17" i="16"/>
  <c r="AP20" i="16" s="1"/>
  <c r="AB50" i="19" s="1"/>
  <c r="BC17" i="16"/>
  <c r="AO20" i="16" s="1"/>
  <c r="AA50" i="19" s="1"/>
  <c r="BB17" i="16"/>
  <c r="AN20" i="16" s="1"/>
  <c r="Z50" i="19" s="1"/>
  <c r="BA17" i="16"/>
  <c r="AM20" i="16" s="1"/>
  <c r="Y50" i="19" s="1"/>
  <c r="AZ17" i="16"/>
  <c r="AL20" i="16" s="1"/>
  <c r="X50" i="19" s="1"/>
  <c r="AY17" i="16"/>
  <c r="AN65" i="15"/>
  <c r="AL65" i="15"/>
  <c r="AK65" i="15"/>
  <c r="AQ55" i="14"/>
  <c r="AO55" i="14"/>
  <c r="AL55" i="14"/>
  <c r="AJ55" i="14"/>
  <c r="AI55" i="14"/>
  <c r="AH55" i="14"/>
  <c r="AG55" i="14"/>
  <c r="AR55" i="14"/>
  <c r="AP55" i="14"/>
  <c r="AN55" i="14"/>
  <c r="AM55" i="14"/>
  <c r="AK55" i="14"/>
  <c r="AI53" i="13"/>
  <c r="AJ53" i="13"/>
  <c r="AN53" i="13"/>
  <c r="AQ53" i="13"/>
  <c r="AO53" i="13"/>
  <c r="AR53" i="13"/>
  <c r="AP53" i="13"/>
  <c r="AM53" i="13"/>
  <c r="AL53" i="13"/>
  <c r="AJ78" i="11"/>
  <c r="AI78" i="11"/>
  <c r="AH78" i="11"/>
  <c r="AG78" i="11"/>
  <c r="BF75" i="11"/>
  <c r="AR78" i="11" s="1"/>
  <c r="BE75" i="11"/>
  <c r="AQ78" i="11" s="1"/>
  <c r="BD75" i="11"/>
  <c r="AP78" i="11" s="1"/>
  <c r="BC75" i="11"/>
  <c r="AO78" i="11" s="1"/>
  <c r="BB75" i="11"/>
  <c r="BA75" i="11"/>
  <c r="AZ75" i="11"/>
  <c r="AY75" i="11"/>
  <c r="AK78" i="11" s="1"/>
  <c r="AH37" i="10"/>
  <c r="AI37" i="10"/>
  <c r="AJ37" i="10"/>
  <c r="AG37" i="10"/>
  <c r="BF34" i="10"/>
  <c r="BE34" i="10"/>
  <c r="BD34" i="10"/>
  <c r="BC34" i="10"/>
  <c r="BB34" i="10"/>
  <c r="BA34" i="10"/>
  <c r="AZ34" i="10"/>
  <c r="AY34" i="10"/>
  <c r="AJ44" i="12"/>
  <c r="AI44" i="12"/>
  <c r="AH44" i="12"/>
  <c r="AG44" i="12"/>
  <c r="AR44" i="12"/>
  <c r="AQ44" i="12"/>
  <c r="AP44" i="12"/>
  <c r="AO44" i="12"/>
  <c r="AN44" i="12"/>
  <c r="AM44" i="12"/>
  <c r="AL44" i="12"/>
  <c r="AK44" i="12"/>
  <c r="AJ34" i="27"/>
  <c r="BF31" i="27"/>
  <c r="AR34" i="27" s="1"/>
  <c r="BE31" i="27"/>
  <c r="AQ34" i="27" s="1"/>
  <c r="BD31" i="27"/>
  <c r="AP34" i="27" s="1"/>
  <c r="BC31" i="27"/>
  <c r="AO34" i="27" s="1"/>
  <c r="BB31" i="27"/>
  <c r="AN34" i="27" s="1"/>
  <c r="BA31" i="27"/>
  <c r="AM34" i="27" s="1"/>
  <c r="AZ31" i="27"/>
  <c r="AL34" i="27" s="1"/>
  <c r="AY31" i="27"/>
  <c r="AK34" i="27" s="1"/>
  <c r="AH41" i="8"/>
  <c r="AI41" i="8"/>
  <c r="AJ41" i="8"/>
  <c r="AG41" i="8"/>
  <c r="AM41" i="8"/>
  <c r="AJ28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G12" i="18"/>
  <c r="AH12" i="18"/>
  <c r="AI12" i="18"/>
  <c r="AJ12" i="18"/>
  <c r="AK12" i="18"/>
  <c r="AL12" i="18"/>
  <c r="AM12" i="18"/>
  <c r="AN12" i="18"/>
  <c r="AO12" i="18"/>
  <c r="AP12" i="18"/>
  <c r="AQ12" i="18"/>
  <c r="AR12" i="18"/>
  <c r="T51" i="19"/>
  <c r="U51" i="19"/>
  <c r="V51" i="19"/>
  <c r="W51" i="19"/>
  <c r="X51" i="19"/>
  <c r="BE51" i="19" s="1"/>
  <c r="Y51" i="19"/>
  <c r="BF51" i="19" s="1"/>
  <c r="Z51" i="19"/>
  <c r="AA51" i="19"/>
  <c r="AB51" i="19"/>
  <c r="AC51" i="19"/>
  <c r="AD51" i="19"/>
  <c r="S51" i="19"/>
  <c r="AR6" i="22"/>
  <c r="AQ6" i="22"/>
  <c r="AP6" i="22"/>
  <c r="AO6" i="22"/>
  <c r="AN6" i="22"/>
  <c r="AM6" i="22"/>
  <c r="AL6" i="22"/>
  <c r="AK6" i="22"/>
  <c r="W9" i="19" s="1"/>
  <c r="BD9" i="19" s="1"/>
  <c r="AJ6" i="22"/>
  <c r="AI6" i="22"/>
  <c r="U9" i="19" s="1"/>
  <c r="BB9" i="19" s="1"/>
  <c r="AH6" i="22"/>
  <c r="T9" i="19" s="1"/>
  <c r="BA9" i="19" s="1"/>
  <c r="AG6" i="22"/>
  <c r="AR5" i="22"/>
  <c r="AQ5" i="22"/>
  <c r="AP5" i="22"/>
  <c r="AO5" i="22"/>
  <c r="AN5" i="22"/>
  <c r="AM5" i="22"/>
  <c r="AL5" i="22"/>
  <c r="AK5" i="22"/>
  <c r="AJ5" i="22"/>
  <c r="AI5" i="22"/>
  <c r="AH5" i="22"/>
  <c r="AG5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K17" i="25"/>
  <c r="AJ17" i="25"/>
  <c r="V29" i="19" s="1"/>
  <c r="AI17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R8" i="25"/>
  <c r="AQ8" i="25"/>
  <c r="AP8" i="25"/>
  <c r="AO8" i="25"/>
  <c r="AN8" i="25"/>
  <c r="AM8" i="25"/>
  <c r="AL8" i="25"/>
  <c r="AK8" i="25"/>
  <c r="AJ8" i="25"/>
  <c r="AI8" i="25"/>
  <c r="AH8" i="25"/>
  <c r="AG8" i="25"/>
  <c r="AJ18" i="24"/>
  <c r="AI18" i="24"/>
  <c r="AJ20" i="17"/>
  <c r="AI20" i="17"/>
  <c r="AH20" i="17"/>
  <c r="AG20" i="17"/>
  <c r="AR3" i="25"/>
  <c r="AQ3" i="25"/>
  <c r="AP3" i="25"/>
  <c r="AO3" i="25"/>
  <c r="AN3" i="25"/>
  <c r="AM3" i="25"/>
  <c r="AL3" i="25"/>
  <c r="AK3" i="25"/>
  <c r="AJ3" i="25"/>
  <c r="AI3" i="25"/>
  <c r="AH3" i="25"/>
  <c r="AG3" i="25"/>
  <c r="AI20" i="16"/>
  <c r="U50" i="19" s="1"/>
  <c r="AH20" i="16"/>
  <c r="T50" i="19" s="1"/>
  <c r="AG20" i="16"/>
  <c r="S50" i="19" s="1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R8" i="16"/>
  <c r="AQ8" i="16"/>
  <c r="AP8" i="16"/>
  <c r="AO8" i="16"/>
  <c r="AN8" i="16"/>
  <c r="AM8" i="16"/>
  <c r="AL8" i="16"/>
  <c r="AK8" i="16"/>
  <c r="AJ8" i="16"/>
  <c r="AI8" i="16"/>
  <c r="AH8" i="16"/>
  <c r="AG8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J65" i="15"/>
  <c r="AI65" i="15"/>
  <c r="AH65" i="15"/>
  <c r="AG65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H53" i="13"/>
  <c r="AG53" i="13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V9" i="19"/>
  <c r="BC9" i="19" s="1"/>
  <c r="X9" i="19"/>
  <c r="BE9" i="19" s="1"/>
  <c r="Y9" i="19"/>
  <c r="BF9" i="19" s="1"/>
  <c r="Z9" i="19"/>
  <c r="BG9" i="19" s="1"/>
  <c r="AA9" i="19"/>
  <c r="BH9" i="19" s="1"/>
  <c r="AB9" i="19"/>
  <c r="BI9" i="19" s="1"/>
  <c r="AC9" i="19"/>
  <c r="BJ9" i="19" s="1"/>
  <c r="AD9" i="19"/>
  <c r="BK9" i="19" s="1"/>
  <c r="Y22" i="19"/>
  <c r="BF22" i="19" s="1"/>
  <c r="U29" i="19"/>
  <c r="S9" i="19"/>
  <c r="AI34" i="27"/>
  <c r="AH34" i="27"/>
  <c r="AG34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G19" i="27"/>
  <c r="AH19" i="27"/>
  <c r="AI19" i="27"/>
  <c r="AJ19" i="27"/>
  <c r="AK19" i="27"/>
  <c r="AL19" i="27"/>
  <c r="AM19" i="27"/>
  <c r="AN19" i="27"/>
  <c r="AO19" i="27"/>
  <c r="AP19" i="27"/>
  <c r="AQ19" i="27"/>
  <c r="AR19" i="27"/>
  <c r="AG20" i="27"/>
  <c r="AH20" i="27"/>
  <c r="AI20" i="27"/>
  <c r="AJ20" i="27"/>
  <c r="AK20" i="27"/>
  <c r="AL20" i="27"/>
  <c r="AM20" i="27"/>
  <c r="AN20" i="27"/>
  <c r="AO20" i="27"/>
  <c r="AP20" i="27"/>
  <c r="AQ20" i="27"/>
  <c r="AR20" i="27"/>
  <c r="AA9" i="8"/>
  <c r="AK9" i="8" s="1"/>
  <c r="AA13" i="8"/>
  <c r="AA20" i="8"/>
  <c r="AM20" i="8" s="1"/>
  <c r="AA24" i="8"/>
  <c r="AO24" i="8" s="1"/>
  <c r="T22" i="19" l="1"/>
  <c r="BA22" i="19" s="1"/>
  <c r="BA51" i="19"/>
  <c r="X22" i="19"/>
  <c r="BE22" i="19" s="1"/>
  <c r="V41" i="19"/>
  <c r="BC29" i="19"/>
  <c r="BC41" i="19" s="1"/>
  <c r="S21" i="19"/>
  <c r="AZ50" i="19"/>
  <c r="AZ9" i="19"/>
  <c r="AJ9" i="19"/>
  <c r="U41" i="19"/>
  <c r="BB29" i="19"/>
  <c r="BB41" i="19" s="1"/>
  <c r="W22" i="19"/>
  <c r="BD22" i="19" s="1"/>
  <c r="BD51" i="19"/>
  <c r="U21" i="19"/>
  <c r="BB50" i="19"/>
  <c r="S22" i="19"/>
  <c r="AZ51" i="19"/>
  <c r="X21" i="19"/>
  <c r="BE50" i="19"/>
  <c r="AD22" i="19"/>
  <c r="BK22" i="19" s="1"/>
  <c r="BK51" i="19"/>
  <c r="Y21" i="19"/>
  <c r="BF50" i="19"/>
  <c r="V22" i="19"/>
  <c r="BC22" i="19" s="1"/>
  <c r="BC51" i="19"/>
  <c r="AC22" i="19"/>
  <c r="BJ22" i="19" s="1"/>
  <c r="BJ51" i="19"/>
  <c r="Z21" i="19"/>
  <c r="BG50" i="19"/>
  <c r="X41" i="19"/>
  <c r="BE29" i="19"/>
  <c r="BE41" i="19" s="1"/>
  <c r="U22" i="19"/>
  <c r="BB22" i="19" s="1"/>
  <c r="BB51" i="19"/>
  <c r="AB22" i="19"/>
  <c r="BI22" i="19" s="1"/>
  <c r="BI51" i="19"/>
  <c r="AA21" i="19"/>
  <c r="BH50" i="19"/>
  <c r="T21" i="19"/>
  <c r="BA50" i="19"/>
  <c r="AA22" i="19"/>
  <c r="BH22" i="19" s="1"/>
  <c r="BH51" i="19"/>
  <c r="AB21" i="19"/>
  <c r="BI50" i="19"/>
  <c r="V21" i="19"/>
  <c r="BC50" i="19"/>
  <c r="T41" i="19"/>
  <c r="BA29" i="19"/>
  <c r="BA41" i="19" s="1"/>
  <c r="Z22" i="19"/>
  <c r="BG22" i="19" s="1"/>
  <c r="BG51" i="19"/>
  <c r="S41" i="19"/>
  <c r="AK20" i="17"/>
  <c r="AL20" i="17"/>
  <c r="AM20" i="17"/>
  <c r="AN20" i="17"/>
  <c r="AO20" i="17"/>
  <c r="AL18" i="24"/>
  <c r="AM18" i="24"/>
  <c r="AN18" i="24"/>
  <c r="AO18" i="24"/>
  <c r="AQ18" i="24"/>
  <c r="AR18" i="24"/>
  <c r="AK18" i="24"/>
  <c r="AP18" i="24"/>
  <c r="AP20" i="8"/>
  <c r="AQ37" i="10"/>
  <c r="AR37" i="10"/>
  <c r="AP37" i="10"/>
  <c r="AO37" i="10"/>
  <c r="AN37" i="10"/>
  <c r="AO41" i="8"/>
  <c r="AN41" i="8"/>
  <c r="AQ41" i="8"/>
  <c r="AP41" i="8"/>
  <c r="AQ9" i="8"/>
  <c r="AP9" i="8"/>
  <c r="AO9" i="8"/>
  <c r="AO20" i="8"/>
  <c r="AN20" i="8"/>
  <c r="AN9" i="8"/>
  <c r="AM9" i="8"/>
  <c r="AL9" i="8"/>
  <c r="W29" i="19"/>
  <c r="Y29" i="19"/>
  <c r="Z29" i="19"/>
  <c r="BG29" i="19" s="1"/>
  <c r="BG41" i="19" s="1"/>
  <c r="AA29" i="19"/>
  <c r="BH29" i="19" s="1"/>
  <c r="BH41" i="19" s="1"/>
  <c r="AB29" i="19"/>
  <c r="AC29" i="19"/>
  <c r="AD29" i="19"/>
  <c r="BK29" i="19" s="1"/>
  <c r="BK41" i="19" s="1"/>
  <c r="AP20" i="17"/>
  <c r="AQ20" i="17"/>
  <c r="AR20" i="17"/>
  <c r="AQ20" i="16"/>
  <c r="AC50" i="19" s="1"/>
  <c r="AR20" i="16"/>
  <c r="AD50" i="19" s="1"/>
  <c r="AK20" i="16"/>
  <c r="W50" i="19" s="1"/>
  <c r="AO65" i="15"/>
  <c r="AM65" i="15"/>
  <c r="AP65" i="15"/>
  <c r="AQ65" i="15"/>
  <c r="AR65" i="15"/>
  <c r="AK53" i="13"/>
  <c r="AL78" i="11"/>
  <c r="AM78" i="11"/>
  <c r="AN78" i="11"/>
  <c r="AK37" i="10"/>
  <c r="AL37" i="10"/>
  <c r="AM37" i="10"/>
  <c r="AR41" i="8"/>
  <c r="AK41" i="8"/>
  <c r="AL41" i="8"/>
  <c r="AG20" i="8"/>
  <c r="AH20" i="8"/>
  <c r="AI20" i="8"/>
  <c r="AJ20" i="8"/>
  <c r="AK20" i="8"/>
  <c r="AL20" i="8"/>
  <c r="AK13" i="8"/>
  <c r="AL13" i="8"/>
  <c r="AP13" i="8"/>
  <c r="AM13" i="8"/>
  <c r="AN13" i="8"/>
  <c r="AO13" i="8"/>
  <c r="AQ13" i="8"/>
  <c r="AR13" i="8"/>
  <c r="AI13" i="8"/>
  <c r="AJ13" i="8"/>
  <c r="AG13" i="8"/>
  <c r="AH13" i="8"/>
  <c r="AQ24" i="8"/>
  <c r="AP24" i="8"/>
  <c r="AR20" i="8"/>
  <c r="AG24" i="8"/>
  <c r="AH24" i="8"/>
  <c r="AL24" i="8"/>
  <c r="AI24" i="8"/>
  <c r="AJ24" i="8"/>
  <c r="AK24" i="8"/>
  <c r="AM24" i="8"/>
  <c r="AN24" i="8"/>
  <c r="AR24" i="8"/>
  <c r="AQ20" i="8"/>
  <c r="AI9" i="8"/>
  <c r="AH9" i="8"/>
  <c r="AG9" i="8"/>
  <c r="AJ9" i="8"/>
  <c r="AR9" i="8"/>
  <c r="X39" i="19" l="1"/>
  <c r="BE21" i="19"/>
  <c r="BE39" i="19" s="1"/>
  <c r="AZ22" i="19"/>
  <c r="AJ22" i="19"/>
  <c r="T39" i="19"/>
  <c r="BA21" i="19"/>
  <c r="BA39" i="19" s="1"/>
  <c r="U39" i="19"/>
  <c r="BB21" i="19"/>
  <c r="BB39" i="19" s="1"/>
  <c r="BH21" i="19"/>
  <c r="BH39" i="19" s="1"/>
  <c r="AA39" i="19"/>
  <c r="AC41" i="19"/>
  <c r="BJ29" i="19"/>
  <c r="BJ41" i="19" s="1"/>
  <c r="AC21" i="19"/>
  <c r="BJ50" i="19"/>
  <c r="AB41" i="19"/>
  <c r="BI29" i="19"/>
  <c r="BI41" i="19" s="1"/>
  <c r="W21" i="19"/>
  <c r="AJ21" i="19" s="1"/>
  <c r="BD50" i="19"/>
  <c r="Y41" i="19"/>
  <c r="BF29" i="19"/>
  <c r="BF41" i="19" s="1"/>
  <c r="W41" i="19"/>
  <c r="BD29" i="19"/>
  <c r="BD41" i="19" s="1"/>
  <c r="BI21" i="19"/>
  <c r="BI39" i="19" s="1"/>
  <c r="AB39" i="19"/>
  <c r="Y39" i="19"/>
  <c r="BF21" i="19"/>
  <c r="BF39" i="19" s="1"/>
  <c r="AD21" i="19"/>
  <c r="BK50" i="19"/>
  <c r="BG21" i="19"/>
  <c r="BG39" i="19" s="1"/>
  <c r="Z39" i="19"/>
  <c r="S39" i="19"/>
  <c r="AZ21" i="19"/>
  <c r="AZ39" i="19" s="1"/>
  <c r="BC21" i="19"/>
  <c r="BC39" i="19" s="1"/>
  <c r="V39" i="19"/>
  <c r="AJ29" i="19"/>
  <c r="AD41" i="19"/>
  <c r="AA41" i="19"/>
  <c r="Z41" i="19"/>
  <c r="AC39" i="19" l="1"/>
  <c r="BJ21" i="19"/>
  <c r="BJ39" i="19" s="1"/>
  <c r="W39" i="19"/>
  <c r="BD21" i="19"/>
  <c r="BD39" i="19" s="1"/>
  <c r="AD39" i="19"/>
  <c r="BK21" i="19"/>
  <c r="BK39" i="19" s="1"/>
  <c r="X28" i="27"/>
  <c r="Y28" i="27"/>
  <c r="D15" i="8"/>
  <c r="F15" i="8"/>
  <c r="D21" i="8"/>
  <c r="F21" i="8"/>
  <c r="D22" i="8"/>
  <c r="F22" i="8"/>
  <c r="D23" i="8"/>
  <c r="F23" i="8"/>
  <c r="Y34" i="27"/>
  <c r="X34" i="27"/>
  <c r="W34" i="27"/>
  <c r="V34" i="27"/>
  <c r="Q34" i="27"/>
  <c r="P34" i="27"/>
  <c r="O34" i="27"/>
  <c r="K34" i="27"/>
  <c r="J34" i="27"/>
  <c r="H34" i="27"/>
  <c r="AA32" i="27"/>
  <c r="AA34" i="27" s="1"/>
  <c r="Z32" i="27"/>
  <c r="AD32" i="27" s="1"/>
  <c r="T32" i="27"/>
  <c r="S32" i="27"/>
  <c r="K28" i="27"/>
  <c r="H28" i="27"/>
  <c r="W28" i="27"/>
  <c r="V28" i="27"/>
  <c r="Q28" i="27"/>
  <c r="O28" i="27"/>
  <c r="H21" i="27"/>
  <c r="F18" i="27"/>
  <c r="D18" i="27"/>
  <c r="F17" i="27"/>
  <c r="D17" i="27"/>
  <c r="F16" i="27"/>
  <c r="D16" i="27"/>
  <c r="F15" i="27"/>
  <c r="D15" i="27"/>
  <c r="F14" i="27"/>
  <c r="D14" i="27"/>
  <c r="F13" i="27"/>
  <c r="D13" i="27"/>
  <c r="F5" i="27"/>
  <c r="D5" i="27"/>
  <c r="F4" i="27"/>
  <c r="D4" i="27"/>
  <c r="F3" i="27"/>
  <c r="D3" i="27"/>
  <c r="Z34" i="27" l="1"/>
  <c r="AC32" i="27"/>
  <c r="AE32" i="27"/>
  <c r="T34" i="27"/>
  <c r="P28" i="27"/>
  <c r="S28" i="27" s="1"/>
  <c r="Z28" i="27"/>
  <c r="AE34" i="27"/>
  <c r="AA28" i="27"/>
  <c r="AD34" i="27"/>
  <c r="S34" i="27"/>
  <c r="AC34" i="27"/>
  <c r="T28" i="27" l="1"/>
  <c r="AE28" i="27"/>
  <c r="J28" i="27"/>
  <c r="AD28" i="27"/>
  <c r="AC28" i="27"/>
  <c r="AA8" i="25" l="1"/>
  <c r="F8" i="25"/>
  <c r="D8" i="25"/>
  <c r="F56" i="15"/>
  <c r="D56" i="15"/>
  <c r="AA11" i="16"/>
  <c r="F11" i="16"/>
  <c r="D11" i="16"/>
  <c r="H49" i="14"/>
  <c r="D42" i="14"/>
  <c r="F42" i="14"/>
  <c r="D43" i="14"/>
  <c r="F43" i="14"/>
  <c r="D44" i="14"/>
  <c r="F44" i="14"/>
  <c r="D45" i="14"/>
  <c r="F45" i="14"/>
  <c r="D46" i="14"/>
  <c r="F46" i="14"/>
  <c r="E490" i="1" l="1"/>
  <c r="E489" i="1"/>
  <c r="E488" i="1"/>
  <c r="E487" i="1"/>
  <c r="E400" i="1"/>
  <c r="E262" i="1"/>
  <c r="H28" i="8"/>
  <c r="Z33" i="8"/>
  <c r="AG568" i="1"/>
  <c r="Y29" i="29" s="1"/>
  <c r="AE568" i="1"/>
  <c r="X29" i="29" s="1"/>
  <c r="AD568" i="1"/>
  <c r="W29" i="29" s="1"/>
  <c r="AC568" i="1"/>
  <c r="V29" i="29" s="1"/>
  <c r="P342" i="1"/>
  <c r="O342" i="1"/>
  <c r="N342" i="1"/>
  <c r="M342" i="1"/>
  <c r="L342" i="1"/>
  <c r="K342" i="1"/>
  <c r="H342" i="1"/>
  <c r="E342" i="1"/>
  <c r="AG567" i="1"/>
  <c r="AE567" i="1"/>
  <c r="AD567" i="1"/>
  <c r="AC567" i="1"/>
  <c r="P224" i="1"/>
  <c r="O224" i="1"/>
  <c r="N224" i="1"/>
  <c r="M224" i="1"/>
  <c r="L224" i="1"/>
  <c r="K224" i="1"/>
  <c r="H224" i="1"/>
  <c r="E224" i="1"/>
  <c r="AG566" i="1"/>
  <c r="AE566" i="1"/>
  <c r="AD566" i="1"/>
  <c r="AC566" i="1"/>
  <c r="P223" i="1"/>
  <c r="O223" i="1"/>
  <c r="N223" i="1"/>
  <c r="M223" i="1"/>
  <c r="L223" i="1"/>
  <c r="K223" i="1"/>
  <c r="H223" i="1"/>
  <c r="E223" i="1"/>
  <c r="AG565" i="1"/>
  <c r="AE565" i="1"/>
  <c r="AD565" i="1"/>
  <c r="AC565" i="1"/>
  <c r="P222" i="1"/>
  <c r="O222" i="1"/>
  <c r="N222" i="1"/>
  <c r="M222" i="1"/>
  <c r="L222" i="1"/>
  <c r="K222" i="1"/>
  <c r="H222" i="1"/>
  <c r="E222" i="1"/>
  <c r="AG564" i="1"/>
  <c r="Y28" i="29" s="1"/>
  <c r="AE564" i="1"/>
  <c r="X28" i="29" s="1"/>
  <c r="AD564" i="1"/>
  <c r="W28" i="29" s="1"/>
  <c r="AC564" i="1"/>
  <c r="V28" i="29" s="1"/>
  <c r="P144" i="1"/>
  <c r="O144" i="1"/>
  <c r="N144" i="1"/>
  <c r="M144" i="1"/>
  <c r="L144" i="1"/>
  <c r="K144" i="1"/>
  <c r="H144" i="1"/>
  <c r="AG563" i="1"/>
  <c r="AE563" i="1"/>
  <c r="AD563" i="1"/>
  <c r="AC563" i="1"/>
  <c r="P568" i="1"/>
  <c r="Q29" i="29" s="1"/>
  <c r="O568" i="1"/>
  <c r="P29" i="29" s="1"/>
  <c r="N568" i="1"/>
  <c r="O29" i="29" s="1"/>
  <c r="M568" i="1"/>
  <c r="L568" i="1"/>
  <c r="K568" i="1"/>
  <c r="G29" i="29" s="1"/>
  <c r="H568" i="1"/>
  <c r="E568" i="1"/>
  <c r="AG562" i="1"/>
  <c r="AE562" i="1"/>
  <c r="AD562" i="1"/>
  <c r="AC562" i="1"/>
  <c r="P567" i="1"/>
  <c r="O567" i="1"/>
  <c r="N567" i="1"/>
  <c r="M567" i="1"/>
  <c r="L567" i="1"/>
  <c r="K567" i="1"/>
  <c r="H567" i="1"/>
  <c r="E567" i="1"/>
  <c r="AG561" i="1"/>
  <c r="AE561" i="1"/>
  <c r="AD561" i="1"/>
  <c r="AC561" i="1"/>
  <c r="P566" i="1"/>
  <c r="O566" i="1"/>
  <c r="N566" i="1"/>
  <c r="M566" i="1"/>
  <c r="L566" i="1"/>
  <c r="K566" i="1"/>
  <c r="H566" i="1"/>
  <c r="E566" i="1"/>
  <c r="AG560" i="1"/>
  <c r="Y27" i="29" s="1"/>
  <c r="AE560" i="1"/>
  <c r="X27" i="29" s="1"/>
  <c r="AD560" i="1"/>
  <c r="W27" i="29" s="1"/>
  <c r="AC560" i="1"/>
  <c r="V27" i="29" s="1"/>
  <c r="P565" i="1"/>
  <c r="O565" i="1"/>
  <c r="N565" i="1"/>
  <c r="M565" i="1"/>
  <c r="L565" i="1"/>
  <c r="K565" i="1"/>
  <c r="H565" i="1"/>
  <c r="E565" i="1"/>
  <c r="AG559" i="1"/>
  <c r="AE559" i="1"/>
  <c r="AD559" i="1"/>
  <c r="AC559" i="1"/>
  <c r="P564" i="1"/>
  <c r="Q28" i="29" s="1"/>
  <c r="O564" i="1"/>
  <c r="P28" i="29" s="1"/>
  <c r="N564" i="1"/>
  <c r="O28" i="29" s="1"/>
  <c r="M564" i="1"/>
  <c r="L564" i="1"/>
  <c r="K564" i="1"/>
  <c r="G28" i="29" s="1"/>
  <c r="H564" i="1"/>
  <c r="I28" i="29" s="1"/>
  <c r="E564" i="1"/>
  <c r="E28" i="29" s="1"/>
  <c r="AG558" i="1"/>
  <c r="Y6" i="10" s="1"/>
  <c r="AE558" i="1"/>
  <c r="X6" i="10" s="1"/>
  <c r="AD558" i="1"/>
  <c r="W6" i="10" s="1"/>
  <c r="AC558" i="1"/>
  <c r="V6" i="10" s="1"/>
  <c r="P563" i="1"/>
  <c r="O563" i="1"/>
  <c r="N563" i="1"/>
  <c r="M563" i="1"/>
  <c r="L563" i="1"/>
  <c r="K563" i="1"/>
  <c r="H563" i="1"/>
  <c r="E563" i="1"/>
  <c r="AG557" i="1"/>
  <c r="Y5" i="10" s="1"/>
  <c r="AE557" i="1"/>
  <c r="X5" i="10" s="1"/>
  <c r="AD557" i="1"/>
  <c r="W5" i="10" s="1"/>
  <c r="AC557" i="1"/>
  <c r="V5" i="10" s="1"/>
  <c r="P562" i="1"/>
  <c r="O562" i="1"/>
  <c r="N562" i="1"/>
  <c r="M562" i="1"/>
  <c r="L562" i="1"/>
  <c r="K562" i="1"/>
  <c r="H562" i="1"/>
  <c r="E562" i="1"/>
  <c r="AG556" i="1"/>
  <c r="Y25" i="29" s="1"/>
  <c r="AE556" i="1"/>
  <c r="X25" i="29" s="1"/>
  <c r="AD556" i="1"/>
  <c r="W25" i="29" s="1"/>
  <c r="AC556" i="1"/>
  <c r="V25" i="29" s="1"/>
  <c r="P561" i="1"/>
  <c r="O561" i="1"/>
  <c r="N561" i="1"/>
  <c r="M561" i="1"/>
  <c r="L561" i="1"/>
  <c r="K561" i="1"/>
  <c r="H561" i="1"/>
  <c r="E561" i="1"/>
  <c r="AG555" i="1"/>
  <c r="Y8" i="25" s="1"/>
  <c r="AE555" i="1"/>
  <c r="X8" i="25" s="1"/>
  <c r="AD555" i="1"/>
  <c r="W8" i="25" s="1"/>
  <c r="AC555" i="1"/>
  <c r="V8" i="25" s="1"/>
  <c r="P560" i="1"/>
  <c r="Q27" i="29" s="1"/>
  <c r="O560" i="1"/>
  <c r="P27" i="29" s="1"/>
  <c r="N560" i="1"/>
  <c r="O27" i="29" s="1"/>
  <c r="M560" i="1"/>
  <c r="L560" i="1"/>
  <c r="K560" i="1"/>
  <c r="G27" i="29" s="1"/>
  <c r="H560" i="1"/>
  <c r="I27" i="29" s="1"/>
  <c r="E560" i="1"/>
  <c r="E27" i="29" s="1"/>
  <c r="AG554" i="1"/>
  <c r="AE554" i="1"/>
  <c r="AD554" i="1"/>
  <c r="AC554" i="1"/>
  <c r="P559" i="1"/>
  <c r="O559" i="1"/>
  <c r="N559" i="1"/>
  <c r="M559" i="1"/>
  <c r="L559" i="1"/>
  <c r="K559" i="1"/>
  <c r="H559" i="1"/>
  <c r="E559" i="1"/>
  <c r="AG553" i="1"/>
  <c r="Y4" i="24" s="1"/>
  <c r="AE553" i="1"/>
  <c r="X4" i="24" s="1"/>
  <c r="AD553" i="1"/>
  <c r="W4" i="24" s="1"/>
  <c r="AC553" i="1"/>
  <c r="V4" i="24" s="1"/>
  <c r="P558" i="1"/>
  <c r="Q6" i="10" s="1"/>
  <c r="O558" i="1"/>
  <c r="P6" i="10" s="1"/>
  <c r="N558" i="1"/>
  <c r="O6" i="10" s="1"/>
  <c r="M558" i="1"/>
  <c r="L558" i="1"/>
  <c r="K558" i="1"/>
  <c r="G6" i="10" s="1"/>
  <c r="H558" i="1"/>
  <c r="I6" i="10" s="1"/>
  <c r="E558" i="1"/>
  <c r="AG552" i="1"/>
  <c r="AE552" i="1"/>
  <c r="AD552" i="1"/>
  <c r="AC552" i="1"/>
  <c r="P557" i="1"/>
  <c r="Q5" i="10" s="1"/>
  <c r="O557" i="1"/>
  <c r="P5" i="10" s="1"/>
  <c r="N557" i="1"/>
  <c r="O5" i="10" s="1"/>
  <c r="M557" i="1"/>
  <c r="L557" i="1"/>
  <c r="K557" i="1"/>
  <c r="G5" i="10" s="1"/>
  <c r="H557" i="1"/>
  <c r="I5" i="10" s="1"/>
  <c r="E557" i="1"/>
  <c r="AG551" i="1"/>
  <c r="AE551" i="1"/>
  <c r="AD551" i="1"/>
  <c r="AC551" i="1"/>
  <c r="P538" i="1"/>
  <c r="Q20" i="29" s="1"/>
  <c r="O538" i="1"/>
  <c r="P20" i="29" s="1"/>
  <c r="N538" i="1"/>
  <c r="O20" i="29" s="1"/>
  <c r="M538" i="1"/>
  <c r="L538" i="1"/>
  <c r="K538" i="1"/>
  <c r="G20" i="29" s="1"/>
  <c r="H538" i="1"/>
  <c r="I20" i="29" s="1"/>
  <c r="E538" i="1"/>
  <c r="AG550" i="1"/>
  <c r="AE550" i="1"/>
  <c r="AD550" i="1"/>
  <c r="AC550" i="1"/>
  <c r="P537" i="1"/>
  <c r="Q20" i="10" s="1"/>
  <c r="O537" i="1"/>
  <c r="P20" i="10" s="1"/>
  <c r="N537" i="1"/>
  <c r="O20" i="10" s="1"/>
  <c r="M537" i="1"/>
  <c r="L537" i="1"/>
  <c r="K537" i="1"/>
  <c r="G20" i="10" s="1"/>
  <c r="H537" i="1"/>
  <c r="I20" i="10" s="1"/>
  <c r="E537" i="1"/>
  <c r="AG549" i="1"/>
  <c r="Y46" i="14" s="1"/>
  <c r="AE549" i="1"/>
  <c r="X46" i="14" s="1"/>
  <c r="AD549" i="1"/>
  <c r="W46" i="14" s="1"/>
  <c r="AC549" i="1"/>
  <c r="V46" i="14" s="1"/>
  <c r="P536" i="1"/>
  <c r="O536" i="1"/>
  <c r="P24" i="8" s="1"/>
  <c r="Z24" i="8" s="1"/>
  <c r="N536" i="1"/>
  <c r="M536" i="1"/>
  <c r="L536" i="1"/>
  <c r="K536" i="1"/>
  <c r="H536" i="1"/>
  <c r="E536" i="1"/>
  <c r="AG548" i="1"/>
  <c r="Y45" i="14" s="1"/>
  <c r="AE548" i="1"/>
  <c r="X45" i="14" s="1"/>
  <c r="AD548" i="1"/>
  <c r="W45" i="14" s="1"/>
  <c r="AC548" i="1"/>
  <c r="V45" i="14" s="1"/>
  <c r="P535" i="1"/>
  <c r="O535" i="1"/>
  <c r="N535" i="1"/>
  <c r="M535" i="1"/>
  <c r="L535" i="1"/>
  <c r="K535" i="1"/>
  <c r="H535" i="1"/>
  <c r="E535" i="1"/>
  <c r="AG547" i="1"/>
  <c r="Y44" i="14" s="1"/>
  <c r="AE547" i="1"/>
  <c r="X44" i="14" s="1"/>
  <c r="AD547" i="1"/>
  <c r="W44" i="14" s="1"/>
  <c r="AC547" i="1"/>
  <c r="V44" i="14" s="1"/>
  <c r="P534" i="1"/>
  <c r="Q19" i="29" s="1"/>
  <c r="O534" i="1"/>
  <c r="P19" i="29" s="1"/>
  <c r="N534" i="1"/>
  <c r="O19" i="29" s="1"/>
  <c r="M534" i="1"/>
  <c r="L534" i="1"/>
  <c r="K534" i="1"/>
  <c r="G19" i="29" s="1"/>
  <c r="H534" i="1"/>
  <c r="I19" i="29" s="1"/>
  <c r="E534" i="1"/>
  <c r="AG546" i="1"/>
  <c r="AE546" i="1"/>
  <c r="AD546" i="1"/>
  <c r="AC546" i="1"/>
  <c r="P533" i="1"/>
  <c r="Q57" i="20" s="1"/>
  <c r="O533" i="1"/>
  <c r="P57" i="20" s="1"/>
  <c r="N533" i="1"/>
  <c r="O57" i="20" s="1"/>
  <c r="M533" i="1"/>
  <c r="L533" i="1"/>
  <c r="K533" i="1"/>
  <c r="G57" i="20" s="1"/>
  <c r="H533" i="1"/>
  <c r="I57" i="20" s="1"/>
  <c r="E533" i="1"/>
  <c r="E57" i="20" s="1"/>
  <c r="AG545" i="1"/>
  <c r="AE545" i="1"/>
  <c r="AD545" i="1"/>
  <c r="AC545" i="1"/>
  <c r="P532" i="1"/>
  <c r="O532" i="1"/>
  <c r="N532" i="1"/>
  <c r="M532" i="1"/>
  <c r="L532" i="1"/>
  <c r="K532" i="1"/>
  <c r="H532" i="1"/>
  <c r="E532" i="1"/>
  <c r="AG544" i="1"/>
  <c r="AE544" i="1"/>
  <c r="AD544" i="1"/>
  <c r="AC544" i="1"/>
  <c r="P556" i="1"/>
  <c r="Q25" i="29" s="1"/>
  <c r="O556" i="1"/>
  <c r="P25" i="29" s="1"/>
  <c r="N556" i="1"/>
  <c r="O25" i="29" s="1"/>
  <c r="M556" i="1"/>
  <c r="L556" i="1"/>
  <c r="K556" i="1"/>
  <c r="G25" i="29" s="1"/>
  <c r="H556" i="1"/>
  <c r="I25" i="29" s="1"/>
  <c r="E556" i="1"/>
  <c r="E25" i="29" s="1"/>
  <c r="AG543" i="1"/>
  <c r="AE543" i="1"/>
  <c r="AD543" i="1"/>
  <c r="AC543" i="1"/>
  <c r="P381" i="1"/>
  <c r="O381" i="1"/>
  <c r="N381" i="1"/>
  <c r="M381" i="1"/>
  <c r="L381" i="1"/>
  <c r="K381" i="1"/>
  <c r="H381" i="1"/>
  <c r="E381" i="1"/>
  <c r="AG542" i="1"/>
  <c r="Y11" i="16" s="1"/>
  <c r="AE542" i="1"/>
  <c r="X11" i="16" s="1"/>
  <c r="AD542" i="1"/>
  <c r="W11" i="16" s="1"/>
  <c r="AC542" i="1"/>
  <c r="V11" i="16" s="1"/>
  <c r="P143" i="1"/>
  <c r="O143" i="1"/>
  <c r="N143" i="1"/>
  <c r="M143" i="1"/>
  <c r="L143" i="1"/>
  <c r="K143" i="1"/>
  <c r="H143" i="1"/>
  <c r="E143" i="1"/>
  <c r="AG541" i="1"/>
  <c r="Y56" i="15" s="1"/>
  <c r="AE541" i="1"/>
  <c r="X56" i="15" s="1"/>
  <c r="AD541" i="1"/>
  <c r="W56" i="15" s="1"/>
  <c r="AC541" i="1"/>
  <c r="V56" i="15" s="1"/>
  <c r="P290" i="1"/>
  <c r="O290" i="1"/>
  <c r="N290" i="1"/>
  <c r="M290" i="1"/>
  <c r="L290" i="1"/>
  <c r="K290" i="1"/>
  <c r="H290" i="1"/>
  <c r="E290" i="1"/>
  <c r="AG540" i="1"/>
  <c r="AE540" i="1"/>
  <c r="AD540" i="1"/>
  <c r="AC540" i="1"/>
  <c r="P341" i="1"/>
  <c r="O341" i="1"/>
  <c r="N341" i="1"/>
  <c r="M341" i="1"/>
  <c r="L341" i="1"/>
  <c r="K341" i="1"/>
  <c r="H341" i="1"/>
  <c r="E341" i="1"/>
  <c r="AG539" i="1"/>
  <c r="AE539" i="1"/>
  <c r="AD539" i="1"/>
  <c r="AC539" i="1"/>
  <c r="P555" i="1"/>
  <c r="Q8" i="25" s="1"/>
  <c r="O555" i="1"/>
  <c r="P8" i="25" s="1"/>
  <c r="N555" i="1"/>
  <c r="O8" i="25" s="1"/>
  <c r="M555" i="1"/>
  <c r="L555" i="1"/>
  <c r="K555" i="1"/>
  <c r="G8" i="25" s="1"/>
  <c r="H555" i="1"/>
  <c r="I8" i="25" s="1"/>
  <c r="E555" i="1"/>
  <c r="E8" i="25" s="1"/>
  <c r="AG538" i="1"/>
  <c r="Y20" i="29" s="1"/>
  <c r="AE538" i="1"/>
  <c r="X20" i="29" s="1"/>
  <c r="AD538" i="1"/>
  <c r="W20" i="29" s="1"/>
  <c r="AC538" i="1"/>
  <c r="V20" i="29" s="1"/>
  <c r="P554" i="1"/>
  <c r="O554" i="1"/>
  <c r="N554" i="1"/>
  <c r="M554" i="1"/>
  <c r="L554" i="1"/>
  <c r="K554" i="1"/>
  <c r="H554" i="1"/>
  <c r="E554" i="1"/>
  <c r="AG537" i="1"/>
  <c r="Y20" i="10" s="1"/>
  <c r="AE537" i="1"/>
  <c r="X20" i="10" s="1"/>
  <c r="AD537" i="1"/>
  <c r="W20" i="10" s="1"/>
  <c r="AC537" i="1"/>
  <c r="V20" i="10" s="1"/>
  <c r="P531" i="1"/>
  <c r="O531" i="1"/>
  <c r="N531" i="1"/>
  <c r="M531" i="1"/>
  <c r="L531" i="1"/>
  <c r="K531" i="1"/>
  <c r="H531" i="1"/>
  <c r="E531" i="1"/>
  <c r="AG536" i="1"/>
  <c r="Y24" i="8" s="1"/>
  <c r="AE536" i="1"/>
  <c r="X24" i="8" s="1"/>
  <c r="AD536" i="1"/>
  <c r="W24" i="8" s="1"/>
  <c r="AC536" i="1"/>
  <c r="V24" i="8" s="1"/>
  <c r="P530" i="1"/>
  <c r="O530" i="1"/>
  <c r="N530" i="1"/>
  <c r="M530" i="1"/>
  <c r="L530" i="1"/>
  <c r="K530" i="1"/>
  <c r="H530" i="1"/>
  <c r="E530" i="1"/>
  <c r="AG535" i="1"/>
  <c r="AE535" i="1"/>
  <c r="AD535" i="1"/>
  <c r="AC535" i="1"/>
  <c r="P529" i="1"/>
  <c r="O529" i="1"/>
  <c r="N529" i="1"/>
  <c r="M529" i="1"/>
  <c r="L529" i="1"/>
  <c r="K529" i="1"/>
  <c r="H529" i="1"/>
  <c r="E529" i="1"/>
  <c r="AG534" i="1"/>
  <c r="Y19" i="29" s="1"/>
  <c r="AE534" i="1"/>
  <c r="X19" i="29" s="1"/>
  <c r="AD534" i="1"/>
  <c r="W19" i="29" s="1"/>
  <c r="AC534" i="1"/>
  <c r="V19" i="29" s="1"/>
  <c r="P553" i="1"/>
  <c r="Q4" i="24" s="1"/>
  <c r="O553" i="1"/>
  <c r="P4" i="24" s="1"/>
  <c r="N553" i="1"/>
  <c r="O4" i="24" s="1"/>
  <c r="M553" i="1"/>
  <c r="L553" i="1"/>
  <c r="K553" i="1"/>
  <c r="G4" i="24" s="1"/>
  <c r="H553" i="1"/>
  <c r="I4" i="24" s="1"/>
  <c r="E553" i="1"/>
  <c r="E4" i="24" s="1"/>
  <c r="AG533" i="1"/>
  <c r="Y57" i="20" s="1"/>
  <c r="AE533" i="1"/>
  <c r="X57" i="20" s="1"/>
  <c r="AD533" i="1"/>
  <c r="W57" i="20" s="1"/>
  <c r="AC533" i="1"/>
  <c r="V57" i="20" s="1"/>
  <c r="P390" i="1"/>
  <c r="O390" i="1"/>
  <c r="N390" i="1"/>
  <c r="M390" i="1"/>
  <c r="L390" i="1"/>
  <c r="K390" i="1"/>
  <c r="H390" i="1"/>
  <c r="E390" i="1"/>
  <c r="AG532" i="1"/>
  <c r="AE532" i="1"/>
  <c r="AD532" i="1"/>
  <c r="AC532" i="1"/>
  <c r="P417" i="1"/>
  <c r="O417" i="1"/>
  <c r="N417" i="1"/>
  <c r="M417" i="1"/>
  <c r="L417" i="1"/>
  <c r="K417" i="1"/>
  <c r="H417" i="1"/>
  <c r="E417" i="1"/>
  <c r="AG531" i="1"/>
  <c r="AE531" i="1"/>
  <c r="AD531" i="1"/>
  <c r="AC531" i="1"/>
  <c r="P552" i="1"/>
  <c r="O552" i="1"/>
  <c r="N552" i="1"/>
  <c r="M552" i="1"/>
  <c r="L552" i="1"/>
  <c r="K552" i="1"/>
  <c r="H552" i="1"/>
  <c r="E552" i="1"/>
  <c r="AG530" i="1"/>
  <c r="AE530" i="1"/>
  <c r="AD530" i="1"/>
  <c r="AC530" i="1"/>
  <c r="P551" i="1"/>
  <c r="O551" i="1"/>
  <c r="N551" i="1"/>
  <c r="M551" i="1"/>
  <c r="L551" i="1"/>
  <c r="K551" i="1"/>
  <c r="H551" i="1"/>
  <c r="E551" i="1"/>
  <c r="AG529" i="1"/>
  <c r="AE529" i="1"/>
  <c r="AD529" i="1"/>
  <c r="AC529" i="1"/>
  <c r="P550" i="1"/>
  <c r="O550" i="1"/>
  <c r="N550" i="1"/>
  <c r="M550" i="1"/>
  <c r="L550" i="1"/>
  <c r="K550" i="1"/>
  <c r="H550" i="1"/>
  <c r="E550" i="1"/>
  <c r="AG528" i="1"/>
  <c r="AE528" i="1"/>
  <c r="AD528" i="1"/>
  <c r="AC528" i="1"/>
  <c r="P528" i="1"/>
  <c r="O528" i="1"/>
  <c r="N528" i="1"/>
  <c r="M528" i="1"/>
  <c r="L528" i="1"/>
  <c r="K528" i="1"/>
  <c r="H528" i="1"/>
  <c r="E528" i="1"/>
  <c r="AG527" i="1"/>
  <c r="AE527" i="1"/>
  <c r="AD527" i="1"/>
  <c r="AC527" i="1"/>
  <c r="P527" i="1"/>
  <c r="O527" i="1"/>
  <c r="N527" i="1"/>
  <c r="M527" i="1"/>
  <c r="L527" i="1"/>
  <c r="K527" i="1"/>
  <c r="H527" i="1"/>
  <c r="E527" i="1"/>
  <c r="AG526" i="1"/>
  <c r="AE526" i="1"/>
  <c r="AD526" i="1"/>
  <c r="AC526" i="1"/>
  <c r="P526" i="1"/>
  <c r="O526" i="1"/>
  <c r="N526" i="1"/>
  <c r="M526" i="1"/>
  <c r="L526" i="1"/>
  <c r="K526" i="1"/>
  <c r="H526" i="1"/>
  <c r="E526" i="1"/>
  <c r="AG525" i="1"/>
  <c r="AE525" i="1"/>
  <c r="AD525" i="1"/>
  <c r="AC525" i="1"/>
  <c r="P525" i="1"/>
  <c r="O525" i="1"/>
  <c r="AF525" i="1" s="1"/>
  <c r="N525" i="1"/>
  <c r="M525" i="1"/>
  <c r="L525" i="1"/>
  <c r="K525" i="1"/>
  <c r="H525" i="1"/>
  <c r="E525" i="1"/>
  <c r="AG524" i="1"/>
  <c r="AE524" i="1"/>
  <c r="AD524" i="1"/>
  <c r="AC524" i="1"/>
  <c r="P524" i="1"/>
  <c r="O524" i="1"/>
  <c r="N524" i="1"/>
  <c r="M524" i="1"/>
  <c r="L524" i="1"/>
  <c r="K524" i="1"/>
  <c r="H524" i="1"/>
  <c r="E524" i="1"/>
  <c r="AG523" i="1"/>
  <c r="AE523" i="1"/>
  <c r="AD523" i="1"/>
  <c r="AC523" i="1"/>
  <c r="P416" i="1"/>
  <c r="O416" i="1"/>
  <c r="N416" i="1"/>
  <c r="M416" i="1"/>
  <c r="L416" i="1"/>
  <c r="K416" i="1"/>
  <c r="H416" i="1"/>
  <c r="E416" i="1"/>
  <c r="AG522" i="1"/>
  <c r="AE522" i="1"/>
  <c r="AD522" i="1"/>
  <c r="AC522" i="1"/>
  <c r="P415" i="1"/>
  <c r="O415" i="1"/>
  <c r="N415" i="1"/>
  <c r="M415" i="1"/>
  <c r="L415" i="1"/>
  <c r="K415" i="1"/>
  <c r="H415" i="1"/>
  <c r="E415" i="1"/>
  <c r="AG521" i="1"/>
  <c r="AE521" i="1"/>
  <c r="AD521" i="1"/>
  <c r="AC521" i="1"/>
  <c r="P289" i="1"/>
  <c r="O289" i="1"/>
  <c r="N289" i="1"/>
  <c r="M289" i="1"/>
  <c r="L289" i="1"/>
  <c r="K289" i="1"/>
  <c r="H289" i="1"/>
  <c r="E289" i="1"/>
  <c r="AG520" i="1"/>
  <c r="AE520" i="1"/>
  <c r="AD520" i="1"/>
  <c r="AC520" i="1"/>
  <c r="P142" i="1"/>
  <c r="O142" i="1"/>
  <c r="N142" i="1"/>
  <c r="M142" i="1"/>
  <c r="L142" i="1"/>
  <c r="K142" i="1"/>
  <c r="H142" i="1"/>
  <c r="E142" i="1"/>
  <c r="AG519" i="1"/>
  <c r="AE519" i="1"/>
  <c r="AD519" i="1"/>
  <c r="AC519" i="1"/>
  <c r="P288" i="1"/>
  <c r="O288" i="1"/>
  <c r="N288" i="1"/>
  <c r="M288" i="1"/>
  <c r="L288" i="1"/>
  <c r="K288" i="1"/>
  <c r="H288" i="1"/>
  <c r="E288" i="1"/>
  <c r="AG518" i="1"/>
  <c r="AE518" i="1"/>
  <c r="AD518" i="1"/>
  <c r="AC518" i="1"/>
  <c r="P414" i="1"/>
  <c r="O414" i="1"/>
  <c r="N414" i="1"/>
  <c r="M414" i="1"/>
  <c r="L414" i="1"/>
  <c r="K414" i="1"/>
  <c r="H414" i="1"/>
  <c r="E414" i="1"/>
  <c r="AG517" i="1"/>
  <c r="AE517" i="1"/>
  <c r="AD517" i="1"/>
  <c r="AC517" i="1"/>
  <c r="P549" i="1"/>
  <c r="Q46" i="14" s="1"/>
  <c r="O549" i="1"/>
  <c r="P46" i="14" s="1"/>
  <c r="N549" i="1"/>
  <c r="O46" i="14" s="1"/>
  <c r="M549" i="1"/>
  <c r="L549" i="1"/>
  <c r="K549" i="1"/>
  <c r="G46" i="14" s="1"/>
  <c r="H549" i="1"/>
  <c r="I46" i="14" s="1"/>
  <c r="E549" i="1"/>
  <c r="E46" i="14" s="1"/>
  <c r="AG516" i="1"/>
  <c r="AE516" i="1"/>
  <c r="AD516" i="1"/>
  <c r="AC516" i="1"/>
  <c r="P510" i="1"/>
  <c r="O510" i="1"/>
  <c r="P32" i="14" s="1"/>
  <c r="N510" i="1"/>
  <c r="M510" i="1"/>
  <c r="L510" i="1"/>
  <c r="K510" i="1"/>
  <c r="G32" i="14" s="1"/>
  <c r="H510" i="1"/>
  <c r="E510" i="1"/>
  <c r="AG515" i="1"/>
  <c r="AE515" i="1"/>
  <c r="AD515" i="1"/>
  <c r="AC515" i="1"/>
  <c r="P380" i="1"/>
  <c r="O380" i="1"/>
  <c r="P30" i="14" s="1"/>
  <c r="N380" i="1"/>
  <c r="M380" i="1"/>
  <c r="L380" i="1"/>
  <c r="K380" i="1"/>
  <c r="H380" i="1"/>
  <c r="E380" i="1"/>
  <c r="AG514" i="1"/>
  <c r="AE514" i="1"/>
  <c r="AD514" i="1"/>
  <c r="AC514" i="1"/>
  <c r="P287" i="1"/>
  <c r="O287" i="1"/>
  <c r="P23" i="14" s="1"/>
  <c r="N287" i="1"/>
  <c r="M287" i="1"/>
  <c r="L287" i="1"/>
  <c r="K287" i="1"/>
  <c r="H287" i="1"/>
  <c r="E287" i="1"/>
  <c r="AG513" i="1"/>
  <c r="AE513" i="1"/>
  <c r="AD513" i="1"/>
  <c r="AC513" i="1"/>
  <c r="P379" i="1"/>
  <c r="O379" i="1"/>
  <c r="P29" i="14" s="1"/>
  <c r="N379" i="1"/>
  <c r="M379" i="1"/>
  <c r="L379" i="1"/>
  <c r="K379" i="1"/>
  <c r="H379" i="1"/>
  <c r="E379" i="1"/>
  <c r="AG512" i="1"/>
  <c r="AE512" i="1"/>
  <c r="AD512" i="1"/>
  <c r="AC512" i="1"/>
  <c r="P286" i="1"/>
  <c r="O286" i="1"/>
  <c r="P22" i="14" s="1"/>
  <c r="N286" i="1"/>
  <c r="M286" i="1"/>
  <c r="L286" i="1"/>
  <c r="K286" i="1"/>
  <c r="H286" i="1"/>
  <c r="E286" i="1"/>
  <c r="AG511" i="1"/>
  <c r="AE511" i="1"/>
  <c r="AD511" i="1"/>
  <c r="AC511" i="1"/>
  <c r="P221" i="1"/>
  <c r="O221" i="1"/>
  <c r="P11" i="14" s="1"/>
  <c r="N221" i="1"/>
  <c r="M221" i="1"/>
  <c r="L221" i="1"/>
  <c r="K221" i="1"/>
  <c r="H221" i="1"/>
  <c r="E221" i="1"/>
  <c r="AG510" i="1"/>
  <c r="AE510" i="1"/>
  <c r="AD510" i="1"/>
  <c r="AC510" i="1"/>
  <c r="P141" i="1"/>
  <c r="O141" i="1"/>
  <c r="N141" i="1"/>
  <c r="M141" i="1"/>
  <c r="L141" i="1"/>
  <c r="K141" i="1"/>
  <c r="H141" i="1"/>
  <c r="E141" i="1"/>
  <c r="AG509" i="1"/>
  <c r="AE509" i="1"/>
  <c r="AD509" i="1"/>
  <c r="AC509" i="1"/>
  <c r="P220" i="1"/>
  <c r="O220" i="1"/>
  <c r="P10" i="14" s="1"/>
  <c r="N220" i="1"/>
  <c r="M220" i="1"/>
  <c r="L220" i="1"/>
  <c r="K220" i="1"/>
  <c r="H220" i="1"/>
  <c r="E220" i="1"/>
  <c r="AG508" i="1"/>
  <c r="AE508" i="1"/>
  <c r="AD508" i="1"/>
  <c r="AC508" i="1"/>
  <c r="P285" i="1"/>
  <c r="O285" i="1"/>
  <c r="P21" i="14" s="1"/>
  <c r="N285" i="1"/>
  <c r="M285" i="1"/>
  <c r="L285" i="1"/>
  <c r="K285" i="1"/>
  <c r="H285" i="1"/>
  <c r="E285" i="1"/>
  <c r="AG507" i="1"/>
  <c r="AE507" i="1"/>
  <c r="AD507" i="1"/>
  <c r="AC507" i="1"/>
  <c r="P140" i="1"/>
  <c r="O140" i="1"/>
  <c r="N140" i="1"/>
  <c r="M140" i="1"/>
  <c r="L140" i="1"/>
  <c r="K140" i="1"/>
  <c r="H140" i="1"/>
  <c r="E140" i="1"/>
  <c r="AG506" i="1"/>
  <c r="AE506" i="1"/>
  <c r="AD506" i="1"/>
  <c r="AC506" i="1"/>
  <c r="P284" i="1"/>
  <c r="O284" i="1"/>
  <c r="P20" i="14" s="1"/>
  <c r="N284" i="1"/>
  <c r="M284" i="1"/>
  <c r="L284" i="1"/>
  <c r="K284" i="1"/>
  <c r="H284" i="1"/>
  <c r="E284" i="1"/>
  <c r="AG505" i="1"/>
  <c r="AE505" i="1"/>
  <c r="AD505" i="1"/>
  <c r="AC505" i="1"/>
  <c r="P219" i="1"/>
  <c r="O219" i="1"/>
  <c r="P9" i="14" s="1"/>
  <c r="N219" i="1"/>
  <c r="M219" i="1"/>
  <c r="L219" i="1"/>
  <c r="K219" i="1"/>
  <c r="H219" i="1"/>
  <c r="E219" i="1"/>
  <c r="AG504" i="1"/>
  <c r="AE504" i="1"/>
  <c r="AD504" i="1"/>
  <c r="AC504" i="1"/>
  <c r="P340" i="1"/>
  <c r="O340" i="1"/>
  <c r="P27" i="14" s="1"/>
  <c r="N340" i="1"/>
  <c r="M340" i="1"/>
  <c r="L340" i="1"/>
  <c r="K340" i="1"/>
  <c r="H340" i="1"/>
  <c r="E340" i="1"/>
  <c r="AG503" i="1"/>
  <c r="AE503" i="1"/>
  <c r="AD503" i="1"/>
  <c r="AC503" i="1"/>
  <c r="P509" i="1"/>
  <c r="O509" i="1"/>
  <c r="P31" i="14" s="1"/>
  <c r="N509" i="1"/>
  <c r="M509" i="1"/>
  <c r="L509" i="1"/>
  <c r="K509" i="1"/>
  <c r="G31" i="14" s="1"/>
  <c r="H509" i="1"/>
  <c r="E509" i="1"/>
  <c r="AG502" i="1"/>
  <c r="AE502" i="1"/>
  <c r="AD502" i="1"/>
  <c r="AC502" i="1"/>
  <c r="P218" i="1"/>
  <c r="O218" i="1"/>
  <c r="P8" i="14" s="1"/>
  <c r="N218" i="1"/>
  <c r="M218" i="1"/>
  <c r="L218" i="1"/>
  <c r="K218" i="1"/>
  <c r="H218" i="1"/>
  <c r="E218" i="1"/>
  <c r="AG501" i="1"/>
  <c r="AE501" i="1"/>
  <c r="AD501" i="1"/>
  <c r="AC501" i="1"/>
  <c r="P217" i="1"/>
  <c r="O217" i="1"/>
  <c r="P7" i="14" s="1"/>
  <c r="N217" i="1"/>
  <c r="M217" i="1"/>
  <c r="L217" i="1"/>
  <c r="K217" i="1"/>
  <c r="H217" i="1"/>
  <c r="E217" i="1"/>
  <c r="AG500" i="1"/>
  <c r="AE500" i="1"/>
  <c r="AD500" i="1"/>
  <c r="AC500" i="1"/>
  <c r="P508" i="1"/>
  <c r="O508" i="1"/>
  <c r="N508" i="1"/>
  <c r="M508" i="1"/>
  <c r="L508" i="1"/>
  <c r="K508" i="1"/>
  <c r="H508" i="1"/>
  <c r="E508" i="1"/>
  <c r="AG499" i="1"/>
  <c r="AE499" i="1"/>
  <c r="AD499" i="1"/>
  <c r="AC499" i="1"/>
  <c r="P216" i="1"/>
  <c r="O216" i="1"/>
  <c r="P6" i="14" s="1"/>
  <c r="N216" i="1"/>
  <c r="M216" i="1"/>
  <c r="L216" i="1"/>
  <c r="K216" i="1"/>
  <c r="H216" i="1"/>
  <c r="E216" i="1"/>
  <c r="AG498" i="1"/>
  <c r="AE498" i="1"/>
  <c r="AD498" i="1"/>
  <c r="AC498" i="1"/>
  <c r="P240" i="1"/>
  <c r="O240" i="1"/>
  <c r="P12" i="14" s="1"/>
  <c r="N240" i="1"/>
  <c r="M240" i="1"/>
  <c r="L240" i="1"/>
  <c r="K240" i="1"/>
  <c r="H240" i="1"/>
  <c r="E240" i="1"/>
  <c r="AG497" i="1"/>
  <c r="AE497" i="1"/>
  <c r="AD497" i="1"/>
  <c r="AC497" i="1"/>
  <c r="P548" i="1"/>
  <c r="Q45" i="14" s="1"/>
  <c r="O548" i="1"/>
  <c r="P45" i="14" s="1"/>
  <c r="N548" i="1"/>
  <c r="O45" i="14" s="1"/>
  <c r="M548" i="1"/>
  <c r="L548" i="1"/>
  <c r="K548" i="1"/>
  <c r="G45" i="14" s="1"/>
  <c r="H548" i="1"/>
  <c r="I45" i="14" s="1"/>
  <c r="E548" i="1"/>
  <c r="E45" i="14" s="1"/>
  <c r="AG496" i="1"/>
  <c r="AE496" i="1"/>
  <c r="AD496" i="1"/>
  <c r="AC496" i="1"/>
  <c r="P547" i="1"/>
  <c r="Q44" i="14" s="1"/>
  <c r="O547" i="1"/>
  <c r="P44" i="14" s="1"/>
  <c r="N547" i="1"/>
  <c r="O44" i="14" s="1"/>
  <c r="M547" i="1"/>
  <c r="L547" i="1"/>
  <c r="K547" i="1"/>
  <c r="G44" i="14" s="1"/>
  <c r="H547" i="1"/>
  <c r="I44" i="14" s="1"/>
  <c r="E547" i="1"/>
  <c r="E44" i="14" s="1"/>
  <c r="AG495" i="1"/>
  <c r="AE495" i="1"/>
  <c r="AD495" i="1"/>
  <c r="AC495" i="1"/>
  <c r="P546" i="1"/>
  <c r="O546" i="1"/>
  <c r="N546" i="1"/>
  <c r="M546" i="1"/>
  <c r="L546" i="1"/>
  <c r="K546" i="1"/>
  <c r="G43" i="14" s="1"/>
  <c r="H546" i="1"/>
  <c r="E546" i="1"/>
  <c r="E43" i="14" s="1"/>
  <c r="AG494" i="1"/>
  <c r="AE494" i="1"/>
  <c r="AD494" i="1"/>
  <c r="AC494" i="1"/>
  <c r="P545" i="1"/>
  <c r="O545" i="1"/>
  <c r="N545" i="1"/>
  <c r="M545" i="1"/>
  <c r="L545" i="1"/>
  <c r="K545" i="1"/>
  <c r="G42" i="14" s="1"/>
  <c r="H545" i="1"/>
  <c r="E545" i="1"/>
  <c r="E42" i="14" s="1"/>
  <c r="AG493" i="1"/>
  <c r="AE493" i="1"/>
  <c r="AD493" i="1"/>
  <c r="AC493" i="1"/>
  <c r="P544" i="1"/>
  <c r="O544" i="1"/>
  <c r="N544" i="1"/>
  <c r="M544" i="1"/>
  <c r="L544" i="1"/>
  <c r="K544" i="1"/>
  <c r="H544" i="1"/>
  <c r="E544" i="1"/>
  <c r="AG492" i="1"/>
  <c r="AE492" i="1"/>
  <c r="AD492" i="1"/>
  <c r="AC492" i="1"/>
  <c r="P543" i="1"/>
  <c r="O543" i="1"/>
  <c r="N543" i="1"/>
  <c r="M543" i="1"/>
  <c r="L543" i="1"/>
  <c r="K543" i="1"/>
  <c r="H543" i="1"/>
  <c r="E543" i="1"/>
  <c r="AG491" i="1"/>
  <c r="AE491" i="1"/>
  <c r="AD491" i="1"/>
  <c r="AC491" i="1"/>
  <c r="P523" i="1"/>
  <c r="O523" i="1"/>
  <c r="N523" i="1"/>
  <c r="M523" i="1"/>
  <c r="L523" i="1"/>
  <c r="K523" i="1"/>
  <c r="H523" i="1"/>
  <c r="E523" i="1"/>
  <c r="AG490" i="1"/>
  <c r="AE490" i="1"/>
  <c r="AD490" i="1"/>
  <c r="AC490" i="1"/>
  <c r="P139" i="1"/>
  <c r="O139" i="1"/>
  <c r="N139" i="1"/>
  <c r="M139" i="1"/>
  <c r="L139" i="1"/>
  <c r="K139" i="1"/>
  <c r="H139" i="1"/>
  <c r="AG489" i="1"/>
  <c r="AE489" i="1"/>
  <c r="AD489" i="1"/>
  <c r="AC489" i="1"/>
  <c r="P522" i="1"/>
  <c r="O522" i="1"/>
  <c r="P33" i="14" s="1"/>
  <c r="N522" i="1"/>
  <c r="M522" i="1"/>
  <c r="L522" i="1"/>
  <c r="K522" i="1"/>
  <c r="G33" i="14" s="1"/>
  <c r="H522" i="1"/>
  <c r="E522" i="1"/>
  <c r="AG488" i="1"/>
  <c r="AE488" i="1"/>
  <c r="AD488" i="1"/>
  <c r="AC488" i="1"/>
  <c r="P215" i="1"/>
  <c r="Q20" i="13" s="1"/>
  <c r="O215" i="1"/>
  <c r="P20" i="13" s="1"/>
  <c r="N215" i="1"/>
  <c r="O20" i="13" s="1"/>
  <c r="M215" i="1"/>
  <c r="L215" i="1"/>
  <c r="K215" i="1"/>
  <c r="H215" i="1"/>
  <c r="E215" i="1"/>
  <c r="AG487" i="1"/>
  <c r="AE487" i="1"/>
  <c r="AD487" i="1"/>
  <c r="AC487" i="1"/>
  <c r="P138" i="1"/>
  <c r="O138" i="1"/>
  <c r="N138" i="1"/>
  <c r="M138" i="1"/>
  <c r="L138" i="1"/>
  <c r="K138" i="1"/>
  <c r="H138" i="1"/>
  <c r="E138" i="1"/>
  <c r="AG486" i="1"/>
  <c r="AE486" i="1"/>
  <c r="AD486" i="1"/>
  <c r="AC486" i="1"/>
  <c r="P137" i="1"/>
  <c r="O137" i="1"/>
  <c r="N137" i="1"/>
  <c r="M137" i="1"/>
  <c r="L137" i="1"/>
  <c r="K137" i="1"/>
  <c r="H137" i="1"/>
  <c r="E137" i="1"/>
  <c r="AG485" i="1"/>
  <c r="AE485" i="1"/>
  <c r="AD485" i="1"/>
  <c r="AC485" i="1"/>
  <c r="P214" i="1"/>
  <c r="Q19" i="13" s="1"/>
  <c r="O214" i="1"/>
  <c r="P19" i="13" s="1"/>
  <c r="N214" i="1"/>
  <c r="O19" i="13" s="1"/>
  <c r="M214" i="1"/>
  <c r="L214" i="1"/>
  <c r="K214" i="1"/>
  <c r="H214" i="1"/>
  <c r="E214" i="1"/>
  <c r="AG484" i="1"/>
  <c r="AE484" i="1"/>
  <c r="AD484" i="1"/>
  <c r="AC484" i="1"/>
  <c r="P339" i="1"/>
  <c r="O339" i="1"/>
  <c r="N339" i="1"/>
  <c r="M339" i="1"/>
  <c r="L339" i="1"/>
  <c r="K339" i="1"/>
  <c r="H339" i="1"/>
  <c r="E339" i="1"/>
  <c r="AG483" i="1"/>
  <c r="AE483" i="1"/>
  <c r="AD483" i="1"/>
  <c r="AC483" i="1"/>
  <c r="P283" i="1"/>
  <c r="Q28" i="13" s="1"/>
  <c r="O283" i="1"/>
  <c r="N283" i="1"/>
  <c r="O28" i="13" s="1"/>
  <c r="M283" i="1"/>
  <c r="L283" i="1"/>
  <c r="K283" i="1"/>
  <c r="H283" i="1"/>
  <c r="E283" i="1"/>
  <c r="AG482" i="1"/>
  <c r="AE482" i="1"/>
  <c r="AD482" i="1"/>
  <c r="AC482" i="1"/>
  <c r="P507" i="1"/>
  <c r="O507" i="1"/>
  <c r="N507" i="1"/>
  <c r="M507" i="1"/>
  <c r="L507" i="1"/>
  <c r="K507" i="1"/>
  <c r="H507" i="1"/>
  <c r="E507" i="1"/>
  <c r="AG481" i="1"/>
  <c r="AE481" i="1"/>
  <c r="AD481" i="1"/>
  <c r="AC481" i="1"/>
  <c r="P136" i="1"/>
  <c r="O136" i="1"/>
  <c r="N136" i="1"/>
  <c r="M136" i="1"/>
  <c r="L136" i="1"/>
  <c r="K136" i="1"/>
  <c r="H136" i="1"/>
  <c r="E136" i="1"/>
  <c r="AG480" i="1"/>
  <c r="AE480" i="1"/>
  <c r="AD480" i="1"/>
  <c r="AC480" i="1"/>
  <c r="P413" i="1"/>
  <c r="O413" i="1"/>
  <c r="N413" i="1"/>
  <c r="M413" i="1"/>
  <c r="L413" i="1"/>
  <c r="K413" i="1"/>
  <c r="H413" i="1"/>
  <c r="E413" i="1"/>
  <c r="AG479" i="1"/>
  <c r="AE479" i="1"/>
  <c r="AD479" i="1"/>
  <c r="AC479" i="1"/>
  <c r="P135" i="1"/>
  <c r="O135" i="1"/>
  <c r="N135" i="1"/>
  <c r="M135" i="1"/>
  <c r="L135" i="1"/>
  <c r="K135" i="1"/>
  <c r="H135" i="1"/>
  <c r="E135" i="1"/>
  <c r="AG478" i="1"/>
  <c r="AE478" i="1"/>
  <c r="AD478" i="1"/>
  <c r="AC478" i="1"/>
  <c r="P521" i="1"/>
  <c r="O521" i="1"/>
  <c r="P36" i="14" s="1"/>
  <c r="N521" i="1"/>
  <c r="M521" i="1"/>
  <c r="L521" i="1"/>
  <c r="K521" i="1"/>
  <c r="H521" i="1"/>
  <c r="E521" i="1"/>
  <c r="AG477" i="1"/>
  <c r="AE477" i="1"/>
  <c r="AD477" i="1"/>
  <c r="AC477" i="1"/>
  <c r="P282" i="1"/>
  <c r="Q27" i="13" s="1"/>
  <c r="O282" i="1"/>
  <c r="P27" i="13" s="1"/>
  <c r="N282" i="1"/>
  <c r="O27" i="13" s="1"/>
  <c r="M282" i="1"/>
  <c r="L282" i="1"/>
  <c r="K282" i="1"/>
  <c r="H282" i="1"/>
  <c r="E282" i="1"/>
  <c r="AG476" i="1"/>
  <c r="AE476" i="1"/>
  <c r="AD476" i="1"/>
  <c r="AC476" i="1"/>
  <c r="P506" i="1"/>
  <c r="O506" i="1"/>
  <c r="N506" i="1"/>
  <c r="M506" i="1"/>
  <c r="L506" i="1"/>
  <c r="K506" i="1"/>
  <c r="H506" i="1"/>
  <c r="E506" i="1"/>
  <c r="AG475" i="1"/>
  <c r="AE475" i="1"/>
  <c r="AD475" i="1"/>
  <c r="AC475" i="1"/>
  <c r="P134" i="1"/>
  <c r="O134" i="1"/>
  <c r="N134" i="1"/>
  <c r="M134" i="1"/>
  <c r="L134" i="1"/>
  <c r="K134" i="1"/>
  <c r="H134" i="1"/>
  <c r="E134" i="1"/>
  <c r="AG474" i="1"/>
  <c r="AE474" i="1"/>
  <c r="AD474" i="1"/>
  <c r="AC474" i="1"/>
  <c r="P505" i="1"/>
  <c r="O505" i="1"/>
  <c r="N505" i="1"/>
  <c r="M505" i="1"/>
  <c r="L505" i="1"/>
  <c r="K505" i="1"/>
  <c r="H505" i="1"/>
  <c r="E505" i="1"/>
  <c r="AG473" i="1"/>
  <c r="AE473" i="1"/>
  <c r="AD473" i="1"/>
  <c r="AC473" i="1"/>
  <c r="P338" i="1"/>
  <c r="O338" i="1"/>
  <c r="P26" i="14" s="1"/>
  <c r="N338" i="1"/>
  <c r="M338" i="1"/>
  <c r="L338" i="1"/>
  <c r="K338" i="1"/>
  <c r="H338" i="1"/>
  <c r="E338" i="1"/>
  <c r="AG472" i="1"/>
  <c r="AE472" i="1"/>
  <c r="AD472" i="1"/>
  <c r="AC472" i="1"/>
  <c r="P133" i="1"/>
  <c r="O133" i="1"/>
  <c r="N133" i="1"/>
  <c r="M133" i="1"/>
  <c r="L133" i="1"/>
  <c r="K133" i="1"/>
  <c r="H133" i="1"/>
  <c r="E133" i="1"/>
  <c r="AG471" i="1"/>
  <c r="AE471" i="1"/>
  <c r="AD471" i="1"/>
  <c r="AC471" i="1"/>
  <c r="P213" i="1"/>
  <c r="Q18" i="13" s="1"/>
  <c r="O213" i="1"/>
  <c r="N213" i="1"/>
  <c r="O18" i="13" s="1"/>
  <c r="M213" i="1"/>
  <c r="L213" i="1"/>
  <c r="K213" i="1"/>
  <c r="H213" i="1"/>
  <c r="E213" i="1"/>
  <c r="AG470" i="1"/>
  <c r="AE470" i="1"/>
  <c r="AD470" i="1"/>
  <c r="AC470" i="1"/>
  <c r="P337" i="1"/>
  <c r="O337" i="1"/>
  <c r="N337" i="1"/>
  <c r="M337" i="1"/>
  <c r="L337" i="1"/>
  <c r="K337" i="1"/>
  <c r="H337" i="1"/>
  <c r="E337" i="1"/>
  <c r="AG469" i="1"/>
  <c r="AE469" i="1"/>
  <c r="AD469" i="1"/>
  <c r="AC469" i="1"/>
  <c r="P281" i="1"/>
  <c r="O281" i="1"/>
  <c r="P19" i="14" s="1"/>
  <c r="N281" i="1"/>
  <c r="M281" i="1"/>
  <c r="L281" i="1"/>
  <c r="K281" i="1"/>
  <c r="H281" i="1"/>
  <c r="E281" i="1"/>
  <c r="AG468" i="1"/>
  <c r="AE468" i="1"/>
  <c r="AD468" i="1"/>
  <c r="AC468" i="1"/>
  <c r="P378" i="1"/>
  <c r="O378" i="1"/>
  <c r="N378" i="1"/>
  <c r="M378" i="1"/>
  <c r="L378" i="1"/>
  <c r="K378" i="1"/>
  <c r="H378" i="1"/>
  <c r="E378" i="1"/>
  <c r="AG467" i="1"/>
  <c r="AE467" i="1"/>
  <c r="AD467" i="1"/>
  <c r="AC467" i="1"/>
  <c r="P212" i="1"/>
  <c r="Q17" i="13" s="1"/>
  <c r="O212" i="1"/>
  <c r="P17" i="13" s="1"/>
  <c r="N212" i="1"/>
  <c r="O17" i="13" s="1"/>
  <c r="M212" i="1"/>
  <c r="L212" i="1"/>
  <c r="K212" i="1"/>
  <c r="H212" i="1"/>
  <c r="E212" i="1"/>
  <c r="AG466" i="1"/>
  <c r="AE466" i="1"/>
  <c r="AD466" i="1"/>
  <c r="AC466" i="1"/>
  <c r="P504" i="1"/>
  <c r="O504" i="1"/>
  <c r="N504" i="1"/>
  <c r="M504" i="1"/>
  <c r="L504" i="1"/>
  <c r="K504" i="1"/>
  <c r="H504" i="1"/>
  <c r="E504" i="1"/>
  <c r="AG465" i="1"/>
  <c r="AE465" i="1"/>
  <c r="AD465" i="1"/>
  <c r="AC465" i="1"/>
  <c r="P377" i="1"/>
  <c r="O377" i="1"/>
  <c r="P28" i="14" s="1"/>
  <c r="N377" i="1"/>
  <c r="M377" i="1"/>
  <c r="L377" i="1"/>
  <c r="K377" i="1"/>
  <c r="H377" i="1"/>
  <c r="E377" i="1"/>
  <c r="AG464" i="1"/>
  <c r="AE464" i="1"/>
  <c r="AD464" i="1"/>
  <c r="AC464" i="1"/>
  <c r="P211" i="1"/>
  <c r="Q16" i="13" s="1"/>
  <c r="O211" i="1"/>
  <c r="P16" i="13" s="1"/>
  <c r="N211" i="1"/>
  <c r="O16" i="13" s="1"/>
  <c r="M211" i="1"/>
  <c r="L211" i="1"/>
  <c r="K211" i="1"/>
  <c r="H211" i="1"/>
  <c r="E211" i="1"/>
  <c r="AG463" i="1"/>
  <c r="AE463" i="1"/>
  <c r="AD463" i="1"/>
  <c r="AC463" i="1"/>
  <c r="P336" i="1"/>
  <c r="O336" i="1"/>
  <c r="N336" i="1"/>
  <c r="M336" i="1"/>
  <c r="L336" i="1"/>
  <c r="K336" i="1"/>
  <c r="H336" i="1"/>
  <c r="E336" i="1"/>
  <c r="AG462" i="1"/>
  <c r="AE462" i="1"/>
  <c r="AD462" i="1"/>
  <c r="AC462" i="1"/>
  <c r="P210" i="1"/>
  <c r="Q15" i="13" s="1"/>
  <c r="O210" i="1"/>
  <c r="P15" i="13" s="1"/>
  <c r="N210" i="1"/>
  <c r="O15" i="13" s="1"/>
  <c r="M210" i="1"/>
  <c r="L210" i="1"/>
  <c r="K210" i="1"/>
  <c r="H210" i="1"/>
  <c r="E210" i="1"/>
  <c r="AG461" i="1"/>
  <c r="AE461" i="1"/>
  <c r="AD461" i="1"/>
  <c r="AC461" i="1"/>
  <c r="P132" i="1"/>
  <c r="O132" i="1"/>
  <c r="N132" i="1"/>
  <c r="M132" i="1"/>
  <c r="L132" i="1"/>
  <c r="K132" i="1"/>
  <c r="H132" i="1"/>
  <c r="E132" i="1"/>
  <c r="AG460" i="1"/>
  <c r="AE460" i="1"/>
  <c r="AD460" i="1"/>
  <c r="AC460" i="1"/>
  <c r="P280" i="1"/>
  <c r="O280" i="1"/>
  <c r="P18" i="14" s="1"/>
  <c r="N280" i="1"/>
  <c r="M280" i="1"/>
  <c r="L280" i="1"/>
  <c r="K280" i="1"/>
  <c r="H280" i="1"/>
  <c r="E280" i="1"/>
  <c r="AG459" i="1"/>
  <c r="AE459" i="1"/>
  <c r="AD459" i="1"/>
  <c r="AC459" i="1"/>
  <c r="P503" i="1"/>
  <c r="O503" i="1"/>
  <c r="N503" i="1"/>
  <c r="M503" i="1"/>
  <c r="L503" i="1"/>
  <c r="K503" i="1"/>
  <c r="H503" i="1"/>
  <c r="E503" i="1"/>
  <c r="AG458" i="1"/>
  <c r="AE458" i="1"/>
  <c r="AD458" i="1"/>
  <c r="AC458" i="1"/>
  <c r="P502" i="1"/>
  <c r="O502" i="1"/>
  <c r="N502" i="1"/>
  <c r="M502" i="1"/>
  <c r="L502" i="1"/>
  <c r="K502" i="1"/>
  <c r="H502" i="1"/>
  <c r="E502" i="1"/>
  <c r="AG457" i="1"/>
  <c r="AE457" i="1"/>
  <c r="AD457" i="1"/>
  <c r="AC457" i="1"/>
  <c r="P131" i="1"/>
  <c r="O131" i="1"/>
  <c r="N131" i="1"/>
  <c r="M131" i="1"/>
  <c r="L131" i="1"/>
  <c r="K131" i="1"/>
  <c r="H131" i="1"/>
  <c r="E131" i="1"/>
  <c r="AG456" i="1"/>
  <c r="AE456" i="1"/>
  <c r="AD456" i="1"/>
  <c r="AC456" i="1"/>
  <c r="P130" i="1"/>
  <c r="O130" i="1"/>
  <c r="N130" i="1"/>
  <c r="M130" i="1"/>
  <c r="L130" i="1"/>
  <c r="K130" i="1"/>
  <c r="H130" i="1"/>
  <c r="E130" i="1"/>
  <c r="AG455" i="1"/>
  <c r="AE455" i="1"/>
  <c r="AD455" i="1"/>
  <c r="AC455" i="1"/>
  <c r="P209" i="1"/>
  <c r="Q14" i="13" s="1"/>
  <c r="O209" i="1"/>
  <c r="P14" i="13" s="1"/>
  <c r="N209" i="1"/>
  <c r="O14" i="13" s="1"/>
  <c r="M209" i="1"/>
  <c r="L209" i="1"/>
  <c r="K209" i="1"/>
  <c r="H209" i="1"/>
  <c r="E209" i="1"/>
  <c r="AG454" i="1"/>
  <c r="AE454" i="1"/>
  <c r="AD454" i="1"/>
  <c r="AC454" i="1"/>
  <c r="P335" i="1"/>
  <c r="O335" i="1"/>
  <c r="N335" i="1"/>
  <c r="M335" i="1"/>
  <c r="L335" i="1"/>
  <c r="K335" i="1"/>
  <c r="H335" i="1"/>
  <c r="E335" i="1"/>
  <c r="AG453" i="1"/>
  <c r="AE453" i="1"/>
  <c r="AD453" i="1"/>
  <c r="AC453" i="1"/>
  <c r="P279" i="1"/>
  <c r="Q26" i="13" s="1"/>
  <c r="O279" i="1"/>
  <c r="P26" i="13" s="1"/>
  <c r="N279" i="1"/>
  <c r="O26" i="13" s="1"/>
  <c r="M279" i="1"/>
  <c r="L279" i="1"/>
  <c r="K279" i="1"/>
  <c r="H279" i="1"/>
  <c r="E279" i="1"/>
  <c r="AG452" i="1"/>
  <c r="AE452" i="1"/>
  <c r="AD452" i="1"/>
  <c r="AC452" i="1"/>
  <c r="P208" i="1"/>
  <c r="Q13" i="13" s="1"/>
  <c r="O208" i="1"/>
  <c r="P13" i="13" s="1"/>
  <c r="N208" i="1"/>
  <c r="O13" i="13" s="1"/>
  <c r="M208" i="1"/>
  <c r="L208" i="1"/>
  <c r="K208" i="1"/>
  <c r="H208" i="1"/>
  <c r="E208" i="1"/>
  <c r="AG451" i="1"/>
  <c r="AE451" i="1"/>
  <c r="AD451" i="1"/>
  <c r="AC451" i="1"/>
  <c r="P207" i="1"/>
  <c r="Q11" i="13" s="1"/>
  <c r="O207" i="1"/>
  <c r="P11" i="13" s="1"/>
  <c r="N207" i="1"/>
  <c r="O11" i="13" s="1"/>
  <c r="M207" i="1"/>
  <c r="L207" i="1"/>
  <c r="K207" i="1"/>
  <c r="H207" i="1"/>
  <c r="E207" i="1"/>
  <c r="AG450" i="1"/>
  <c r="AE450" i="1"/>
  <c r="AD450" i="1"/>
  <c r="AC450" i="1"/>
  <c r="P206" i="1"/>
  <c r="Q10" i="13" s="1"/>
  <c r="O206" i="1"/>
  <c r="N206" i="1"/>
  <c r="O10" i="13" s="1"/>
  <c r="M206" i="1"/>
  <c r="L206" i="1"/>
  <c r="K206" i="1"/>
  <c r="H206" i="1"/>
  <c r="E206" i="1"/>
  <c r="AG449" i="1"/>
  <c r="AE449" i="1"/>
  <c r="AD449" i="1"/>
  <c r="AC449" i="1"/>
  <c r="P129" i="1"/>
  <c r="O129" i="1"/>
  <c r="N129" i="1"/>
  <c r="M129" i="1"/>
  <c r="L129" i="1"/>
  <c r="K129" i="1"/>
  <c r="H129" i="1"/>
  <c r="E129" i="1"/>
  <c r="AG448" i="1"/>
  <c r="AE448" i="1"/>
  <c r="AD448" i="1"/>
  <c r="AC448" i="1"/>
  <c r="P128" i="1"/>
  <c r="Q12" i="13" s="1"/>
  <c r="O128" i="1"/>
  <c r="N128" i="1"/>
  <c r="O12" i="13" s="1"/>
  <c r="M128" i="1"/>
  <c r="L128" i="1"/>
  <c r="K128" i="1"/>
  <c r="H128" i="1"/>
  <c r="AG447" i="1"/>
  <c r="AE447" i="1"/>
  <c r="AD447" i="1"/>
  <c r="AC447" i="1"/>
  <c r="P205" i="1"/>
  <c r="Q9" i="13" s="1"/>
  <c r="O205" i="1"/>
  <c r="P9" i="13" s="1"/>
  <c r="N205" i="1"/>
  <c r="O9" i="13" s="1"/>
  <c r="M205" i="1"/>
  <c r="L205" i="1"/>
  <c r="K205" i="1"/>
  <c r="H205" i="1"/>
  <c r="E205" i="1"/>
  <c r="AG446" i="1"/>
  <c r="AE446" i="1"/>
  <c r="AD446" i="1"/>
  <c r="AC446" i="1"/>
  <c r="P278" i="1"/>
  <c r="O278" i="1"/>
  <c r="P17" i="14" s="1"/>
  <c r="N278" i="1"/>
  <c r="M278" i="1"/>
  <c r="L278" i="1"/>
  <c r="K278" i="1"/>
  <c r="H278" i="1"/>
  <c r="E278" i="1"/>
  <c r="AG445" i="1"/>
  <c r="AE445" i="1"/>
  <c r="AD445" i="1"/>
  <c r="AC445" i="1"/>
  <c r="P520" i="1"/>
  <c r="O520" i="1"/>
  <c r="P34" i="14" s="1"/>
  <c r="N520" i="1"/>
  <c r="M520" i="1"/>
  <c r="L520" i="1"/>
  <c r="K520" i="1"/>
  <c r="H520" i="1"/>
  <c r="E520" i="1"/>
  <c r="AG444" i="1"/>
  <c r="AE444" i="1"/>
  <c r="AD444" i="1"/>
  <c r="AC444" i="1"/>
  <c r="P127" i="1"/>
  <c r="O127" i="1"/>
  <c r="N127" i="1"/>
  <c r="M127" i="1"/>
  <c r="L127" i="1"/>
  <c r="K127" i="1"/>
  <c r="H127" i="1"/>
  <c r="E127" i="1"/>
  <c r="AG443" i="1"/>
  <c r="AE443" i="1"/>
  <c r="AD443" i="1"/>
  <c r="AC443" i="1"/>
  <c r="P126" i="1"/>
  <c r="O126" i="1"/>
  <c r="N126" i="1"/>
  <c r="M126" i="1"/>
  <c r="L126" i="1"/>
  <c r="K126" i="1"/>
  <c r="H126" i="1"/>
  <c r="E126" i="1"/>
  <c r="AG442" i="1"/>
  <c r="AE442" i="1"/>
  <c r="AD442" i="1"/>
  <c r="AC442" i="1"/>
  <c r="P277" i="1"/>
  <c r="O277" i="1"/>
  <c r="P16" i="14" s="1"/>
  <c r="N277" i="1"/>
  <c r="M277" i="1"/>
  <c r="L277" i="1"/>
  <c r="K277" i="1"/>
  <c r="H277" i="1"/>
  <c r="E277" i="1"/>
  <c r="AG441" i="1"/>
  <c r="AE441" i="1"/>
  <c r="AD441" i="1"/>
  <c r="AC441" i="1"/>
  <c r="P519" i="1"/>
  <c r="O519" i="1"/>
  <c r="N519" i="1"/>
  <c r="M519" i="1"/>
  <c r="L519" i="1"/>
  <c r="K519" i="1"/>
  <c r="H519" i="1"/>
  <c r="E519" i="1"/>
  <c r="AG440" i="1"/>
  <c r="AE440" i="1"/>
  <c r="AD440" i="1"/>
  <c r="AC440" i="1"/>
  <c r="P501" i="1"/>
  <c r="O501" i="1"/>
  <c r="N501" i="1"/>
  <c r="M501" i="1"/>
  <c r="L501" i="1"/>
  <c r="K501" i="1"/>
  <c r="H501" i="1"/>
  <c r="E501" i="1"/>
  <c r="AG439" i="1"/>
  <c r="AE439" i="1"/>
  <c r="AD439" i="1"/>
  <c r="AC439" i="1"/>
  <c r="P125" i="1"/>
  <c r="O125" i="1"/>
  <c r="N125" i="1"/>
  <c r="M125" i="1"/>
  <c r="L125" i="1"/>
  <c r="K125" i="1"/>
  <c r="H125" i="1"/>
  <c r="E125" i="1"/>
  <c r="AG438" i="1"/>
  <c r="AE438" i="1"/>
  <c r="AD438" i="1"/>
  <c r="AC438" i="1"/>
  <c r="P204" i="1"/>
  <c r="O204" i="1"/>
  <c r="P5" i="14" s="1"/>
  <c r="N204" i="1"/>
  <c r="M204" i="1"/>
  <c r="L204" i="1"/>
  <c r="K204" i="1"/>
  <c r="H204" i="1"/>
  <c r="E204" i="1"/>
  <c r="AG437" i="1"/>
  <c r="AE437" i="1"/>
  <c r="AD437" i="1"/>
  <c r="AC437" i="1"/>
  <c r="P334" i="1"/>
  <c r="O334" i="1"/>
  <c r="N334" i="1"/>
  <c r="M334" i="1"/>
  <c r="L334" i="1"/>
  <c r="K334" i="1"/>
  <c r="H334" i="1"/>
  <c r="E334" i="1"/>
  <c r="AG436" i="1"/>
  <c r="AE436" i="1"/>
  <c r="AD436" i="1"/>
  <c r="AC436" i="1"/>
  <c r="P203" i="1"/>
  <c r="Q8" i="13" s="1"/>
  <c r="O203" i="1"/>
  <c r="P8" i="13" s="1"/>
  <c r="N203" i="1"/>
  <c r="O8" i="13" s="1"/>
  <c r="M203" i="1"/>
  <c r="L203" i="1"/>
  <c r="K203" i="1"/>
  <c r="H203" i="1"/>
  <c r="E203" i="1"/>
  <c r="AG435" i="1"/>
  <c r="AE435" i="1"/>
  <c r="AD435" i="1"/>
  <c r="AC435" i="1"/>
  <c r="P202" i="1"/>
  <c r="Q7" i="13" s="1"/>
  <c r="O202" i="1"/>
  <c r="P7" i="13" s="1"/>
  <c r="N202" i="1"/>
  <c r="O7" i="13" s="1"/>
  <c r="M202" i="1"/>
  <c r="L202" i="1"/>
  <c r="K202" i="1"/>
  <c r="H202" i="1"/>
  <c r="E202" i="1"/>
  <c r="AG434" i="1"/>
  <c r="AE434" i="1"/>
  <c r="AD434" i="1"/>
  <c r="AC434" i="1"/>
  <c r="P245" i="1"/>
  <c r="Q22" i="13" s="1"/>
  <c r="O245" i="1"/>
  <c r="P22" i="13" s="1"/>
  <c r="N245" i="1"/>
  <c r="O22" i="13" s="1"/>
  <c r="M245" i="1"/>
  <c r="L245" i="1"/>
  <c r="K245" i="1"/>
  <c r="H245" i="1"/>
  <c r="E245" i="1"/>
  <c r="AG433" i="1"/>
  <c r="AE433" i="1"/>
  <c r="AD433" i="1"/>
  <c r="AC433" i="1"/>
  <c r="P124" i="1"/>
  <c r="O124" i="1"/>
  <c r="N124" i="1"/>
  <c r="M124" i="1"/>
  <c r="L124" i="1"/>
  <c r="K124" i="1"/>
  <c r="H124" i="1"/>
  <c r="E124" i="1"/>
  <c r="AG432" i="1"/>
  <c r="AE432" i="1"/>
  <c r="AD432" i="1"/>
  <c r="AC432" i="1"/>
  <c r="P123" i="1"/>
  <c r="O123" i="1"/>
  <c r="N123" i="1"/>
  <c r="M123" i="1"/>
  <c r="L123" i="1"/>
  <c r="K123" i="1"/>
  <c r="H123" i="1"/>
  <c r="E123" i="1"/>
  <c r="AG431" i="1"/>
  <c r="AE431" i="1"/>
  <c r="AD431" i="1"/>
  <c r="AC431" i="1"/>
  <c r="P122" i="1"/>
  <c r="O122" i="1"/>
  <c r="N122" i="1"/>
  <c r="M122" i="1"/>
  <c r="L122" i="1"/>
  <c r="K122" i="1"/>
  <c r="H122" i="1"/>
  <c r="E122" i="1"/>
  <c r="AG430" i="1"/>
  <c r="AE430" i="1"/>
  <c r="AD430" i="1"/>
  <c r="AC430" i="1"/>
  <c r="P376" i="1"/>
  <c r="O376" i="1"/>
  <c r="N376" i="1"/>
  <c r="M376" i="1"/>
  <c r="L376" i="1"/>
  <c r="K376" i="1"/>
  <c r="H376" i="1"/>
  <c r="E376" i="1"/>
  <c r="AG429" i="1"/>
  <c r="AE429" i="1"/>
  <c r="AD429" i="1"/>
  <c r="AC429" i="1"/>
  <c r="P121" i="1"/>
  <c r="O121" i="1"/>
  <c r="N121" i="1"/>
  <c r="M121" i="1"/>
  <c r="L121" i="1"/>
  <c r="K121" i="1"/>
  <c r="H121" i="1"/>
  <c r="E121" i="1"/>
  <c r="AG428" i="1"/>
  <c r="AE428" i="1"/>
  <c r="AD428" i="1"/>
  <c r="AC428" i="1"/>
  <c r="P120" i="1"/>
  <c r="O120" i="1"/>
  <c r="N120" i="1"/>
  <c r="M120" i="1"/>
  <c r="L120" i="1"/>
  <c r="K120" i="1"/>
  <c r="H120" i="1"/>
  <c r="E120" i="1"/>
  <c r="AG427" i="1"/>
  <c r="AE427" i="1"/>
  <c r="AD427" i="1"/>
  <c r="AC427" i="1"/>
  <c r="P239" i="1"/>
  <c r="Q21" i="13" s="1"/>
  <c r="O239" i="1"/>
  <c r="N239" i="1"/>
  <c r="O21" i="13" s="1"/>
  <c r="M239" i="1"/>
  <c r="L239" i="1"/>
  <c r="K239" i="1"/>
  <c r="H239" i="1"/>
  <c r="E239" i="1"/>
  <c r="AG426" i="1"/>
  <c r="AE426" i="1"/>
  <c r="AD426" i="1"/>
  <c r="AC426" i="1"/>
  <c r="P119" i="1"/>
  <c r="O119" i="1"/>
  <c r="N119" i="1"/>
  <c r="M119" i="1"/>
  <c r="L119" i="1"/>
  <c r="K119" i="1"/>
  <c r="H119" i="1"/>
  <c r="E119" i="1"/>
  <c r="AG425" i="1"/>
  <c r="AE425" i="1"/>
  <c r="AD425" i="1"/>
  <c r="AC425" i="1"/>
  <c r="P333" i="1"/>
  <c r="O333" i="1"/>
  <c r="P25" i="14" s="1"/>
  <c r="N333" i="1"/>
  <c r="M333" i="1"/>
  <c r="L333" i="1"/>
  <c r="K333" i="1"/>
  <c r="H333" i="1"/>
  <c r="E333" i="1"/>
  <c r="AG424" i="1"/>
  <c r="AE424" i="1"/>
  <c r="AD424" i="1"/>
  <c r="AC424" i="1"/>
  <c r="P276" i="1"/>
  <c r="Q25" i="13" s="1"/>
  <c r="O276" i="1"/>
  <c r="P25" i="13" s="1"/>
  <c r="N276" i="1"/>
  <c r="O25" i="13" s="1"/>
  <c r="M276" i="1"/>
  <c r="L276" i="1"/>
  <c r="K276" i="1"/>
  <c r="H276" i="1"/>
  <c r="E276" i="1"/>
  <c r="AG423" i="1"/>
  <c r="AE423" i="1"/>
  <c r="AD423" i="1"/>
  <c r="AC423" i="1"/>
  <c r="P275" i="1"/>
  <c r="O275" i="1"/>
  <c r="P15" i="14" s="1"/>
  <c r="N275" i="1"/>
  <c r="M275" i="1"/>
  <c r="L275" i="1"/>
  <c r="K275" i="1"/>
  <c r="H275" i="1"/>
  <c r="E275" i="1"/>
  <c r="AG422" i="1"/>
  <c r="AE422" i="1"/>
  <c r="AD422" i="1"/>
  <c r="AC422" i="1"/>
  <c r="P274" i="1"/>
  <c r="Q24" i="13" s="1"/>
  <c r="O274" i="1"/>
  <c r="P24" i="13" s="1"/>
  <c r="N274" i="1"/>
  <c r="O24" i="13" s="1"/>
  <c r="M274" i="1"/>
  <c r="L274" i="1"/>
  <c r="K274" i="1"/>
  <c r="H274" i="1"/>
  <c r="E274" i="1"/>
  <c r="AG421" i="1"/>
  <c r="AE421" i="1"/>
  <c r="AD421" i="1"/>
  <c r="AC421" i="1"/>
  <c r="P273" i="1"/>
  <c r="O273" i="1"/>
  <c r="P14" i="14" s="1"/>
  <c r="N273" i="1"/>
  <c r="M273" i="1"/>
  <c r="L273" i="1"/>
  <c r="K273" i="1"/>
  <c r="H273" i="1"/>
  <c r="E273" i="1"/>
  <c r="AG420" i="1"/>
  <c r="AE420" i="1"/>
  <c r="AD420" i="1"/>
  <c r="AC420" i="1"/>
  <c r="P201" i="1"/>
  <c r="Q6" i="13" s="1"/>
  <c r="O201" i="1"/>
  <c r="N201" i="1"/>
  <c r="O6" i="13" s="1"/>
  <c r="M201" i="1"/>
  <c r="L201" i="1"/>
  <c r="K201" i="1"/>
  <c r="H201" i="1"/>
  <c r="E201" i="1"/>
  <c r="AG419" i="1"/>
  <c r="AE419" i="1"/>
  <c r="AD419" i="1"/>
  <c r="AC419" i="1"/>
  <c r="P332" i="1"/>
  <c r="O332" i="1"/>
  <c r="P24" i="14" s="1"/>
  <c r="N332" i="1"/>
  <c r="M332" i="1"/>
  <c r="L332" i="1"/>
  <c r="K332" i="1"/>
  <c r="H332" i="1"/>
  <c r="E332" i="1"/>
  <c r="AG418" i="1"/>
  <c r="AE418" i="1"/>
  <c r="AD418" i="1"/>
  <c r="AC418" i="1"/>
  <c r="P200" i="1"/>
  <c r="O200" i="1"/>
  <c r="P4" i="14" s="1"/>
  <c r="N200" i="1"/>
  <c r="M200" i="1"/>
  <c r="L200" i="1"/>
  <c r="K200" i="1"/>
  <c r="H200" i="1"/>
  <c r="E200" i="1"/>
  <c r="AG417" i="1"/>
  <c r="AE417" i="1"/>
  <c r="AD417" i="1"/>
  <c r="AC417" i="1"/>
  <c r="P500" i="1"/>
  <c r="O500" i="1"/>
  <c r="N500" i="1"/>
  <c r="M500" i="1"/>
  <c r="L500" i="1"/>
  <c r="K500" i="1"/>
  <c r="H500" i="1"/>
  <c r="E500" i="1"/>
  <c r="AG416" i="1"/>
  <c r="AE416" i="1"/>
  <c r="AD416" i="1"/>
  <c r="AC416" i="1"/>
  <c r="P199" i="1"/>
  <c r="Q5" i="13" s="1"/>
  <c r="O199" i="1"/>
  <c r="P5" i="13" s="1"/>
  <c r="N199" i="1"/>
  <c r="O5" i="13" s="1"/>
  <c r="M199" i="1"/>
  <c r="L199" i="1"/>
  <c r="K199" i="1"/>
  <c r="H199" i="1"/>
  <c r="E199" i="1"/>
  <c r="AG415" i="1"/>
  <c r="AE415" i="1"/>
  <c r="AD415" i="1"/>
  <c r="AC415" i="1"/>
  <c r="P272" i="1"/>
  <c r="Q23" i="13" s="1"/>
  <c r="O272" i="1"/>
  <c r="P23" i="13" s="1"/>
  <c r="N272" i="1"/>
  <c r="O23" i="13" s="1"/>
  <c r="M272" i="1"/>
  <c r="L272" i="1"/>
  <c r="K272" i="1"/>
  <c r="H272" i="1"/>
  <c r="E272" i="1"/>
  <c r="AG414" i="1"/>
  <c r="AE414" i="1"/>
  <c r="AD414" i="1"/>
  <c r="AC414" i="1"/>
  <c r="P198" i="1"/>
  <c r="Q4" i="13" s="1"/>
  <c r="O198" i="1"/>
  <c r="P4" i="13" s="1"/>
  <c r="N198" i="1"/>
  <c r="O4" i="13" s="1"/>
  <c r="M198" i="1"/>
  <c r="L198" i="1"/>
  <c r="K198" i="1"/>
  <c r="H198" i="1"/>
  <c r="E198" i="1"/>
  <c r="AG413" i="1"/>
  <c r="AE413" i="1"/>
  <c r="AD413" i="1"/>
  <c r="AC413" i="1"/>
  <c r="P197" i="1"/>
  <c r="O197" i="1"/>
  <c r="P3" i="13" s="1"/>
  <c r="N197" i="1"/>
  <c r="M197" i="1"/>
  <c r="L197" i="1"/>
  <c r="K197" i="1"/>
  <c r="H197" i="1"/>
  <c r="E197" i="1"/>
  <c r="AG412" i="1"/>
  <c r="AE412" i="1"/>
  <c r="AD412" i="1"/>
  <c r="AC412" i="1"/>
  <c r="P375" i="1"/>
  <c r="O375" i="1"/>
  <c r="N375" i="1"/>
  <c r="M375" i="1"/>
  <c r="L375" i="1"/>
  <c r="K375" i="1"/>
  <c r="H375" i="1"/>
  <c r="E375" i="1"/>
  <c r="AG411" i="1"/>
  <c r="AE411" i="1"/>
  <c r="AD411" i="1"/>
  <c r="AC411" i="1"/>
  <c r="P196" i="1"/>
  <c r="O196" i="1"/>
  <c r="P3" i="14" s="1"/>
  <c r="N196" i="1"/>
  <c r="M196" i="1"/>
  <c r="L196" i="1"/>
  <c r="K196" i="1"/>
  <c r="G3" i="14" s="1"/>
  <c r="H196" i="1"/>
  <c r="E196" i="1"/>
  <c r="AG410" i="1"/>
  <c r="AE410" i="1"/>
  <c r="AD410" i="1"/>
  <c r="AC410" i="1"/>
  <c r="P271" i="1"/>
  <c r="O271" i="1"/>
  <c r="P13" i="14" s="1"/>
  <c r="N271" i="1"/>
  <c r="M271" i="1"/>
  <c r="L271" i="1"/>
  <c r="K271" i="1"/>
  <c r="H271" i="1"/>
  <c r="E271" i="1"/>
  <c r="AG409" i="1"/>
  <c r="AE409" i="1"/>
  <c r="AD409" i="1"/>
  <c r="AC409" i="1"/>
  <c r="P499" i="1"/>
  <c r="O499" i="1"/>
  <c r="N499" i="1"/>
  <c r="M499" i="1"/>
  <c r="L499" i="1"/>
  <c r="K499" i="1"/>
  <c r="H499" i="1"/>
  <c r="E499" i="1"/>
  <c r="AG408" i="1"/>
  <c r="AE408" i="1"/>
  <c r="AD408" i="1"/>
  <c r="AC408" i="1"/>
  <c r="P542" i="1"/>
  <c r="Q11" i="16" s="1"/>
  <c r="O542" i="1"/>
  <c r="P11" i="16" s="1"/>
  <c r="N542" i="1"/>
  <c r="O11" i="16" s="1"/>
  <c r="M542" i="1"/>
  <c r="L542" i="1"/>
  <c r="K542" i="1"/>
  <c r="G11" i="16" s="1"/>
  <c r="H542" i="1"/>
  <c r="I11" i="16" s="1"/>
  <c r="E542" i="1"/>
  <c r="E11" i="16" s="1"/>
  <c r="AG407" i="1"/>
  <c r="AE407" i="1"/>
  <c r="AD407" i="1"/>
  <c r="AC407" i="1"/>
  <c r="P541" i="1"/>
  <c r="Q56" i="15" s="1"/>
  <c r="O541" i="1"/>
  <c r="N541" i="1"/>
  <c r="O56" i="15" s="1"/>
  <c r="M541" i="1"/>
  <c r="L541" i="1"/>
  <c r="K541" i="1"/>
  <c r="G56" i="15" s="1"/>
  <c r="H541" i="1"/>
  <c r="I56" i="15" s="1"/>
  <c r="E541" i="1"/>
  <c r="E56" i="15" s="1"/>
  <c r="AG406" i="1"/>
  <c r="AE406" i="1"/>
  <c r="AD406" i="1"/>
  <c r="AC406" i="1"/>
  <c r="P540" i="1"/>
  <c r="O540" i="1"/>
  <c r="N540" i="1"/>
  <c r="M540" i="1"/>
  <c r="L540" i="1"/>
  <c r="K540" i="1"/>
  <c r="H540" i="1"/>
  <c r="E540" i="1"/>
  <c r="AG405" i="1"/>
  <c r="Y23" i="8" s="1"/>
  <c r="AE405" i="1"/>
  <c r="X23" i="8" s="1"/>
  <c r="AD405" i="1"/>
  <c r="W23" i="8" s="1"/>
  <c r="AC405" i="1"/>
  <c r="V23" i="8" s="1"/>
  <c r="P518" i="1"/>
  <c r="O518" i="1"/>
  <c r="N518" i="1"/>
  <c r="M518" i="1"/>
  <c r="L518" i="1"/>
  <c r="K518" i="1"/>
  <c r="H518" i="1"/>
  <c r="E518" i="1"/>
  <c r="AG404" i="1"/>
  <c r="AE404" i="1"/>
  <c r="AD404" i="1"/>
  <c r="AC404" i="1"/>
  <c r="P517" i="1"/>
  <c r="O517" i="1"/>
  <c r="N517" i="1"/>
  <c r="M517" i="1"/>
  <c r="L517" i="1"/>
  <c r="K517" i="1"/>
  <c r="H517" i="1"/>
  <c r="E517" i="1"/>
  <c r="AG403" i="1"/>
  <c r="AE403" i="1"/>
  <c r="AD403" i="1"/>
  <c r="AC403" i="1"/>
  <c r="P516" i="1"/>
  <c r="O516" i="1"/>
  <c r="N516" i="1"/>
  <c r="M516" i="1"/>
  <c r="L516" i="1"/>
  <c r="K516" i="1"/>
  <c r="H516" i="1"/>
  <c r="E516" i="1"/>
  <c r="AG402" i="1"/>
  <c r="Y18" i="27" s="1"/>
  <c r="AE402" i="1"/>
  <c r="X18" i="27" s="1"/>
  <c r="AD402" i="1"/>
  <c r="W18" i="27" s="1"/>
  <c r="AC402" i="1"/>
  <c r="V18" i="27" s="1"/>
  <c r="P515" i="1"/>
  <c r="O515" i="1"/>
  <c r="N515" i="1"/>
  <c r="M515" i="1"/>
  <c r="L515" i="1"/>
  <c r="K515" i="1"/>
  <c r="H515" i="1"/>
  <c r="E515" i="1"/>
  <c r="AG401" i="1"/>
  <c r="AE401" i="1"/>
  <c r="AD401" i="1"/>
  <c r="AC401" i="1"/>
  <c r="P514" i="1"/>
  <c r="O514" i="1"/>
  <c r="N514" i="1"/>
  <c r="M514" i="1"/>
  <c r="L514" i="1"/>
  <c r="K514" i="1"/>
  <c r="H514" i="1"/>
  <c r="E514" i="1"/>
  <c r="AG400" i="1"/>
  <c r="Y17" i="27" s="1"/>
  <c r="AE400" i="1"/>
  <c r="X17" i="27" s="1"/>
  <c r="AD400" i="1"/>
  <c r="W17" i="27" s="1"/>
  <c r="AC400" i="1"/>
  <c r="V17" i="27" s="1"/>
  <c r="P513" i="1"/>
  <c r="O513" i="1"/>
  <c r="N513" i="1"/>
  <c r="M513" i="1"/>
  <c r="L513" i="1"/>
  <c r="K513" i="1"/>
  <c r="H513" i="1"/>
  <c r="E513" i="1"/>
  <c r="AG399" i="1"/>
  <c r="AE399" i="1"/>
  <c r="AD399" i="1"/>
  <c r="AC399" i="1"/>
  <c r="P412" i="1"/>
  <c r="O412" i="1"/>
  <c r="N412" i="1"/>
  <c r="M412" i="1"/>
  <c r="L412" i="1"/>
  <c r="K412" i="1"/>
  <c r="H412" i="1"/>
  <c r="E412" i="1"/>
  <c r="AG398" i="1"/>
  <c r="AE398" i="1"/>
  <c r="AD398" i="1"/>
  <c r="AC398" i="1"/>
  <c r="P195" i="1"/>
  <c r="O195" i="1"/>
  <c r="N195" i="1"/>
  <c r="M195" i="1"/>
  <c r="L195" i="1"/>
  <c r="K195" i="1"/>
  <c r="H195" i="1"/>
  <c r="E195" i="1"/>
  <c r="AG397" i="1"/>
  <c r="AE397" i="1"/>
  <c r="AD397" i="1"/>
  <c r="AC397" i="1"/>
  <c r="P270" i="1"/>
  <c r="O270" i="1"/>
  <c r="N270" i="1"/>
  <c r="M270" i="1"/>
  <c r="L270" i="1"/>
  <c r="K270" i="1"/>
  <c r="H270" i="1"/>
  <c r="E270" i="1"/>
  <c r="AG396" i="1"/>
  <c r="Y16" i="27" s="1"/>
  <c r="AE396" i="1"/>
  <c r="X16" i="27" s="1"/>
  <c r="AD396" i="1"/>
  <c r="W16" i="27" s="1"/>
  <c r="AC396" i="1"/>
  <c r="V16" i="27" s="1"/>
  <c r="P269" i="1"/>
  <c r="O269" i="1"/>
  <c r="N269" i="1"/>
  <c r="M269" i="1"/>
  <c r="L269" i="1"/>
  <c r="K269" i="1"/>
  <c r="H269" i="1"/>
  <c r="E269" i="1"/>
  <c r="AG395" i="1"/>
  <c r="AE395" i="1"/>
  <c r="AD395" i="1"/>
  <c r="AC395" i="1"/>
  <c r="P411" i="1"/>
  <c r="O411" i="1"/>
  <c r="N411" i="1"/>
  <c r="M411" i="1"/>
  <c r="L411" i="1"/>
  <c r="K411" i="1"/>
  <c r="H411" i="1"/>
  <c r="E411" i="1"/>
  <c r="AG394" i="1"/>
  <c r="Y22" i="8" s="1"/>
  <c r="AE394" i="1"/>
  <c r="X22" i="8" s="1"/>
  <c r="AD394" i="1"/>
  <c r="W22" i="8" s="1"/>
  <c r="AC394" i="1"/>
  <c r="V22" i="8" s="1"/>
  <c r="P331" i="1"/>
  <c r="O331" i="1"/>
  <c r="N331" i="1"/>
  <c r="M331" i="1"/>
  <c r="L331" i="1"/>
  <c r="K331" i="1"/>
  <c r="H331" i="1"/>
  <c r="E331" i="1"/>
  <c r="AG393" i="1"/>
  <c r="AE393" i="1"/>
  <c r="AD393" i="1"/>
  <c r="AC393" i="1"/>
  <c r="P410" i="1"/>
  <c r="O410" i="1"/>
  <c r="N410" i="1"/>
  <c r="M410" i="1"/>
  <c r="L410" i="1"/>
  <c r="K410" i="1"/>
  <c r="H410" i="1"/>
  <c r="E410" i="1"/>
  <c r="AG392" i="1"/>
  <c r="AE392" i="1"/>
  <c r="AD392" i="1"/>
  <c r="AC392" i="1"/>
  <c r="P118" i="1"/>
  <c r="O118" i="1"/>
  <c r="N118" i="1"/>
  <c r="M118" i="1"/>
  <c r="L118" i="1"/>
  <c r="K118" i="1"/>
  <c r="H118" i="1"/>
  <c r="E118" i="1"/>
  <c r="AG391" i="1"/>
  <c r="AE391" i="1"/>
  <c r="AD391" i="1"/>
  <c r="AC391" i="1"/>
  <c r="P330" i="1"/>
  <c r="O330" i="1"/>
  <c r="N330" i="1"/>
  <c r="M330" i="1"/>
  <c r="L330" i="1"/>
  <c r="K330" i="1"/>
  <c r="H330" i="1"/>
  <c r="E330" i="1"/>
  <c r="AG390" i="1"/>
  <c r="AE390" i="1"/>
  <c r="AD390" i="1"/>
  <c r="AC390" i="1"/>
  <c r="P117" i="1"/>
  <c r="O117" i="1"/>
  <c r="N117" i="1"/>
  <c r="M117" i="1"/>
  <c r="L117" i="1"/>
  <c r="K117" i="1"/>
  <c r="H117" i="1"/>
  <c r="E117" i="1"/>
  <c r="AG389" i="1"/>
  <c r="AE389" i="1"/>
  <c r="AD389" i="1"/>
  <c r="AC389" i="1"/>
  <c r="P116" i="1"/>
  <c r="O116" i="1"/>
  <c r="N116" i="1"/>
  <c r="M116" i="1"/>
  <c r="L116" i="1"/>
  <c r="K116" i="1"/>
  <c r="H116" i="1"/>
  <c r="E116" i="1"/>
  <c r="AG388" i="1"/>
  <c r="AE388" i="1"/>
  <c r="AD388" i="1"/>
  <c r="AC388" i="1"/>
  <c r="P115" i="1"/>
  <c r="O115" i="1"/>
  <c r="N115" i="1"/>
  <c r="M115" i="1"/>
  <c r="L115" i="1"/>
  <c r="K115" i="1"/>
  <c r="H115" i="1"/>
  <c r="E115" i="1"/>
  <c r="AG387" i="1"/>
  <c r="AE387" i="1"/>
  <c r="AD387" i="1"/>
  <c r="AC387" i="1"/>
  <c r="P194" i="1"/>
  <c r="O194" i="1"/>
  <c r="N194" i="1"/>
  <c r="M194" i="1"/>
  <c r="L194" i="1"/>
  <c r="K194" i="1"/>
  <c r="H194" i="1"/>
  <c r="E194" i="1"/>
  <c r="AG386" i="1"/>
  <c r="AE386" i="1"/>
  <c r="AD386" i="1"/>
  <c r="AC386" i="1"/>
  <c r="P114" i="1"/>
  <c r="O114" i="1"/>
  <c r="N114" i="1"/>
  <c r="M114" i="1"/>
  <c r="L114" i="1"/>
  <c r="K114" i="1"/>
  <c r="H114" i="1"/>
  <c r="E114" i="1"/>
  <c r="AG385" i="1"/>
  <c r="AE385" i="1"/>
  <c r="AD385" i="1"/>
  <c r="AC385" i="1"/>
  <c r="P113" i="1"/>
  <c r="O113" i="1"/>
  <c r="N113" i="1"/>
  <c r="M113" i="1"/>
  <c r="L113" i="1"/>
  <c r="K113" i="1"/>
  <c r="H113" i="1"/>
  <c r="E113" i="1"/>
  <c r="AG384" i="1"/>
  <c r="Y21" i="8" s="1"/>
  <c r="AE384" i="1"/>
  <c r="X21" i="8" s="1"/>
  <c r="AD384" i="1"/>
  <c r="W21" i="8" s="1"/>
  <c r="AC384" i="1"/>
  <c r="V21" i="8" s="1"/>
  <c r="P498" i="1"/>
  <c r="O498" i="1"/>
  <c r="N498" i="1"/>
  <c r="M498" i="1"/>
  <c r="L498" i="1"/>
  <c r="K498" i="1"/>
  <c r="H498" i="1"/>
  <c r="E498" i="1"/>
  <c r="AG383" i="1"/>
  <c r="AE383" i="1"/>
  <c r="AD383" i="1"/>
  <c r="AC383" i="1"/>
  <c r="P497" i="1"/>
  <c r="O497" i="1"/>
  <c r="N497" i="1"/>
  <c r="M497" i="1"/>
  <c r="L497" i="1"/>
  <c r="K497" i="1"/>
  <c r="H497" i="1"/>
  <c r="E497" i="1"/>
  <c r="AG382" i="1"/>
  <c r="AE382" i="1"/>
  <c r="AD382" i="1"/>
  <c r="AC382" i="1"/>
  <c r="P193" i="1"/>
  <c r="O193" i="1"/>
  <c r="N193" i="1"/>
  <c r="M193" i="1"/>
  <c r="L193" i="1"/>
  <c r="K193" i="1"/>
  <c r="H193" i="1"/>
  <c r="E193" i="1"/>
  <c r="AG381" i="1"/>
  <c r="AE381" i="1"/>
  <c r="AD381" i="1"/>
  <c r="AC381" i="1"/>
  <c r="P329" i="1"/>
  <c r="O329" i="1"/>
  <c r="N329" i="1"/>
  <c r="M329" i="1"/>
  <c r="L329" i="1"/>
  <c r="K329" i="1"/>
  <c r="H329" i="1"/>
  <c r="E329" i="1"/>
  <c r="AG380" i="1"/>
  <c r="AE380" i="1"/>
  <c r="AD380" i="1"/>
  <c r="AC380" i="1"/>
  <c r="P112" i="1"/>
  <c r="O112" i="1"/>
  <c r="N112" i="1"/>
  <c r="M112" i="1"/>
  <c r="L112" i="1"/>
  <c r="K112" i="1"/>
  <c r="H112" i="1"/>
  <c r="E112" i="1"/>
  <c r="AG379" i="1"/>
  <c r="AE379" i="1"/>
  <c r="AD379" i="1"/>
  <c r="AC379" i="1"/>
  <c r="P192" i="1"/>
  <c r="O192" i="1"/>
  <c r="N192" i="1"/>
  <c r="M192" i="1"/>
  <c r="L192" i="1"/>
  <c r="K192" i="1"/>
  <c r="H192" i="1"/>
  <c r="E192" i="1"/>
  <c r="AG378" i="1"/>
  <c r="AE378" i="1"/>
  <c r="AD378" i="1"/>
  <c r="AC378" i="1"/>
  <c r="P374" i="1"/>
  <c r="O374" i="1"/>
  <c r="N374" i="1"/>
  <c r="M374" i="1"/>
  <c r="L374" i="1"/>
  <c r="K374" i="1"/>
  <c r="H374" i="1"/>
  <c r="E374" i="1"/>
  <c r="AG377" i="1"/>
  <c r="AE377" i="1"/>
  <c r="AD377" i="1"/>
  <c r="AC377" i="1"/>
  <c r="P238" i="1"/>
  <c r="O238" i="1"/>
  <c r="N238" i="1"/>
  <c r="M238" i="1"/>
  <c r="L238" i="1"/>
  <c r="K238" i="1"/>
  <c r="H238" i="1"/>
  <c r="E238" i="1"/>
  <c r="AG376" i="1"/>
  <c r="AE376" i="1"/>
  <c r="AD376" i="1"/>
  <c r="AC376" i="1"/>
  <c r="P389" i="1"/>
  <c r="O389" i="1"/>
  <c r="N389" i="1"/>
  <c r="M389" i="1"/>
  <c r="L389" i="1"/>
  <c r="K389" i="1"/>
  <c r="H389" i="1"/>
  <c r="E389" i="1"/>
  <c r="AG375" i="1"/>
  <c r="AE375" i="1"/>
  <c r="AD375" i="1"/>
  <c r="AC375" i="1"/>
  <c r="P237" i="1"/>
  <c r="O237" i="1"/>
  <c r="N237" i="1"/>
  <c r="M237" i="1"/>
  <c r="L237" i="1"/>
  <c r="K237" i="1"/>
  <c r="H237" i="1"/>
  <c r="E237" i="1"/>
  <c r="AG374" i="1"/>
  <c r="AE374" i="1"/>
  <c r="AD374" i="1"/>
  <c r="AC374" i="1"/>
  <c r="P191" i="1"/>
  <c r="O191" i="1"/>
  <c r="N191" i="1"/>
  <c r="M191" i="1"/>
  <c r="L191" i="1"/>
  <c r="K191" i="1"/>
  <c r="H191" i="1"/>
  <c r="E191" i="1"/>
  <c r="AG373" i="1"/>
  <c r="AE373" i="1"/>
  <c r="AD373" i="1"/>
  <c r="AC373" i="1"/>
  <c r="P111" i="1"/>
  <c r="O111" i="1"/>
  <c r="N111" i="1"/>
  <c r="M111" i="1"/>
  <c r="L111" i="1"/>
  <c r="K111" i="1"/>
  <c r="H111" i="1"/>
  <c r="E111" i="1"/>
  <c r="AG372" i="1"/>
  <c r="AE372" i="1"/>
  <c r="AD372" i="1"/>
  <c r="AC372" i="1"/>
  <c r="P244" i="1"/>
  <c r="O244" i="1"/>
  <c r="N244" i="1"/>
  <c r="M244" i="1"/>
  <c r="L244" i="1"/>
  <c r="K244" i="1"/>
  <c r="H244" i="1"/>
  <c r="E244" i="1"/>
  <c r="AG371" i="1"/>
  <c r="AE371" i="1"/>
  <c r="AD371" i="1"/>
  <c r="AC371" i="1"/>
  <c r="P190" i="1"/>
  <c r="O190" i="1"/>
  <c r="N190" i="1"/>
  <c r="M190" i="1"/>
  <c r="L190" i="1"/>
  <c r="K190" i="1"/>
  <c r="H190" i="1"/>
  <c r="E190" i="1"/>
  <c r="AG370" i="1"/>
  <c r="AE370" i="1"/>
  <c r="AD370" i="1"/>
  <c r="AC370" i="1"/>
  <c r="P236" i="1"/>
  <c r="O236" i="1"/>
  <c r="N236" i="1"/>
  <c r="M236" i="1"/>
  <c r="L236" i="1"/>
  <c r="K236" i="1"/>
  <c r="H236" i="1"/>
  <c r="E236" i="1"/>
  <c r="AG369" i="1"/>
  <c r="AE369" i="1"/>
  <c r="AD369" i="1"/>
  <c r="AC369" i="1"/>
  <c r="P235" i="1"/>
  <c r="O235" i="1"/>
  <c r="N235" i="1"/>
  <c r="M235" i="1"/>
  <c r="L235" i="1"/>
  <c r="K235" i="1"/>
  <c r="H235" i="1"/>
  <c r="E235" i="1"/>
  <c r="AG368" i="1"/>
  <c r="Y18" i="29" s="1"/>
  <c r="AE368" i="1"/>
  <c r="X18" i="29" s="1"/>
  <c r="AD368" i="1"/>
  <c r="W18" i="29" s="1"/>
  <c r="AC368" i="1"/>
  <c r="V18" i="29" s="1"/>
  <c r="P373" i="1"/>
  <c r="O373" i="1"/>
  <c r="N373" i="1"/>
  <c r="M373" i="1"/>
  <c r="L373" i="1"/>
  <c r="K373" i="1"/>
  <c r="H373" i="1"/>
  <c r="E373" i="1"/>
  <c r="AG367" i="1"/>
  <c r="AE367" i="1"/>
  <c r="AD367" i="1"/>
  <c r="AC367" i="1"/>
  <c r="P110" i="1"/>
  <c r="O110" i="1"/>
  <c r="N110" i="1"/>
  <c r="M110" i="1"/>
  <c r="L110" i="1"/>
  <c r="K110" i="1"/>
  <c r="H110" i="1"/>
  <c r="AG366" i="1"/>
  <c r="AE366" i="1"/>
  <c r="AD366" i="1"/>
  <c r="AC366" i="1"/>
  <c r="P109" i="1"/>
  <c r="O109" i="1"/>
  <c r="N109" i="1"/>
  <c r="M109" i="1"/>
  <c r="L109" i="1"/>
  <c r="K109" i="1"/>
  <c r="H109" i="1"/>
  <c r="E109" i="1"/>
  <c r="AG365" i="1"/>
  <c r="AE365" i="1"/>
  <c r="AD365" i="1"/>
  <c r="AC365" i="1"/>
  <c r="P108" i="1"/>
  <c r="O108" i="1"/>
  <c r="N108" i="1"/>
  <c r="M108" i="1"/>
  <c r="L108" i="1"/>
  <c r="K108" i="1"/>
  <c r="H108" i="1"/>
  <c r="E108" i="1"/>
  <c r="AG364" i="1"/>
  <c r="AE364" i="1"/>
  <c r="AD364" i="1"/>
  <c r="AC364" i="1"/>
  <c r="P496" i="1"/>
  <c r="O496" i="1"/>
  <c r="N496" i="1"/>
  <c r="M496" i="1"/>
  <c r="L496" i="1"/>
  <c r="K496" i="1"/>
  <c r="H496" i="1"/>
  <c r="E496" i="1"/>
  <c r="AG363" i="1"/>
  <c r="AE363" i="1"/>
  <c r="AD363" i="1"/>
  <c r="AC363" i="1"/>
  <c r="P107" i="1"/>
  <c r="O107" i="1"/>
  <c r="N107" i="1"/>
  <c r="M107" i="1"/>
  <c r="L107" i="1"/>
  <c r="K107" i="1"/>
  <c r="H107" i="1"/>
  <c r="E107" i="1"/>
  <c r="AG362" i="1"/>
  <c r="AE362" i="1"/>
  <c r="AD362" i="1"/>
  <c r="AC362" i="1"/>
  <c r="P189" i="1"/>
  <c r="O189" i="1"/>
  <c r="N189" i="1"/>
  <c r="M189" i="1"/>
  <c r="L189" i="1"/>
  <c r="K189" i="1"/>
  <c r="H189" i="1"/>
  <c r="E189" i="1"/>
  <c r="AG361" i="1"/>
  <c r="Y20" i="8" s="1"/>
  <c r="AE361" i="1"/>
  <c r="X20" i="8" s="1"/>
  <c r="AD361" i="1"/>
  <c r="W20" i="8" s="1"/>
  <c r="AC361" i="1"/>
  <c r="V20" i="8" s="1"/>
  <c r="P328" i="1"/>
  <c r="O328" i="1"/>
  <c r="N328" i="1"/>
  <c r="M328" i="1"/>
  <c r="L328" i="1"/>
  <c r="K328" i="1"/>
  <c r="H328" i="1"/>
  <c r="E328" i="1"/>
  <c r="AG360" i="1"/>
  <c r="AE360" i="1"/>
  <c r="AD360" i="1"/>
  <c r="AC360" i="1"/>
  <c r="P268" i="1"/>
  <c r="O268" i="1"/>
  <c r="N268" i="1"/>
  <c r="M268" i="1"/>
  <c r="L268" i="1"/>
  <c r="K268" i="1"/>
  <c r="H268" i="1"/>
  <c r="E268" i="1"/>
  <c r="AG359" i="1"/>
  <c r="AE359" i="1"/>
  <c r="AD359" i="1"/>
  <c r="AC359" i="1"/>
  <c r="P409" i="1"/>
  <c r="O409" i="1"/>
  <c r="N409" i="1"/>
  <c r="M409" i="1"/>
  <c r="L409" i="1"/>
  <c r="K409" i="1"/>
  <c r="H409" i="1"/>
  <c r="E409" i="1"/>
  <c r="AG358" i="1"/>
  <c r="AE358" i="1"/>
  <c r="AD358" i="1"/>
  <c r="AC358" i="1"/>
  <c r="P372" i="1"/>
  <c r="O372" i="1"/>
  <c r="N372" i="1"/>
  <c r="M372" i="1"/>
  <c r="L372" i="1"/>
  <c r="K372" i="1"/>
  <c r="H372" i="1"/>
  <c r="E372" i="1"/>
  <c r="AG357" i="1"/>
  <c r="AE357" i="1"/>
  <c r="AD357" i="1"/>
  <c r="AC357" i="1"/>
  <c r="P408" i="1"/>
  <c r="O408" i="1"/>
  <c r="N408" i="1"/>
  <c r="M408" i="1"/>
  <c r="L408" i="1"/>
  <c r="K408" i="1"/>
  <c r="H408" i="1"/>
  <c r="E408" i="1"/>
  <c r="AG356" i="1"/>
  <c r="AE356" i="1"/>
  <c r="AD356" i="1"/>
  <c r="AC356" i="1"/>
  <c r="P495" i="1"/>
  <c r="O495" i="1"/>
  <c r="N495" i="1"/>
  <c r="M495" i="1"/>
  <c r="L495" i="1"/>
  <c r="K495" i="1"/>
  <c r="H495" i="1"/>
  <c r="E495" i="1"/>
  <c r="AG355" i="1"/>
  <c r="AE355" i="1"/>
  <c r="AD355" i="1"/>
  <c r="AC355" i="1"/>
  <c r="P106" i="1"/>
  <c r="O106" i="1"/>
  <c r="N106" i="1"/>
  <c r="M106" i="1"/>
  <c r="L106" i="1"/>
  <c r="K106" i="1"/>
  <c r="H106" i="1"/>
  <c r="E106" i="1"/>
  <c r="AG354" i="1"/>
  <c r="AE354" i="1"/>
  <c r="AD354" i="1"/>
  <c r="AC354" i="1"/>
  <c r="P105" i="1"/>
  <c r="O105" i="1"/>
  <c r="N105" i="1"/>
  <c r="M105" i="1"/>
  <c r="L105" i="1"/>
  <c r="K105" i="1"/>
  <c r="H105" i="1"/>
  <c r="E105" i="1"/>
  <c r="AG353" i="1"/>
  <c r="AE353" i="1"/>
  <c r="AD353" i="1"/>
  <c r="AC353" i="1"/>
  <c r="P104" i="1"/>
  <c r="O104" i="1"/>
  <c r="N104" i="1"/>
  <c r="M104" i="1"/>
  <c r="L104" i="1"/>
  <c r="K104" i="1"/>
  <c r="H104" i="1"/>
  <c r="E104" i="1"/>
  <c r="AG352" i="1"/>
  <c r="AE352" i="1"/>
  <c r="AD352" i="1"/>
  <c r="AC352" i="1"/>
  <c r="P327" i="1"/>
  <c r="O327" i="1"/>
  <c r="N327" i="1"/>
  <c r="M327" i="1"/>
  <c r="L327" i="1"/>
  <c r="K327" i="1"/>
  <c r="H327" i="1"/>
  <c r="E327" i="1"/>
  <c r="AG351" i="1"/>
  <c r="AE351" i="1"/>
  <c r="AD351" i="1"/>
  <c r="AC351" i="1"/>
  <c r="P326" i="1"/>
  <c r="O326" i="1"/>
  <c r="N326" i="1"/>
  <c r="M326" i="1"/>
  <c r="L326" i="1"/>
  <c r="K326" i="1"/>
  <c r="H326" i="1"/>
  <c r="E326" i="1"/>
  <c r="AG350" i="1"/>
  <c r="AE350" i="1"/>
  <c r="AD350" i="1"/>
  <c r="AC350" i="1"/>
  <c r="P371" i="1"/>
  <c r="O371" i="1"/>
  <c r="N371" i="1"/>
  <c r="M371" i="1"/>
  <c r="L371" i="1"/>
  <c r="K371" i="1"/>
  <c r="H371" i="1"/>
  <c r="E371" i="1"/>
  <c r="AG349" i="1"/>
  <c r="AE349" i="1"/>
  <c r="AD349" i="1"/>
  <c r="AC349" i="1"/>
  <c r="P370" i="1"/>
  <c r="O370" i="1"/>
  <c r="N370" i="1"/>
  <c r="M370" i="1"/>
  <c r="L370" i="1"/>
  <c r="K370" i="1"/>
  <c r="H370" i="1"/>
  <c r="E370" i="1"/>
  <c r="AG348" i="1"/>
  <c r="Y27" i="8" s="1"/>
  <c r="AE348" i="1"/>
  <c r="X27" i="8" s="1"/>
  <c r="AD348" i="1"/>
  <c r="W27" i="8" s="1"/>
  <c r="AC348" i="1"/>
  <c r="V27" i="8" s="1"/>
  <c r="P407" i="1"/>
  <c r="O407" i="1"/>
  <c r="N407" i="1"/>
  <c r="M407" i="1"/>
  <c r="L407" i="1"/>
  <c r="K407" i="1"/>
  <c r="H407" i="1"/>
  <c r="E407" i="1"/>
  <c r="AG347" i="1"/>
  <c r="AE347" i="1"/>
  <c r="AD347" i="1"/>
  <c r="AC347" i="1"/>
  <c r="P494" i="1"/>
  <c r="O494" i="1"/>
  <c r="N494" i="1"/>
  <c r="M494" i="1"/>
  <c r="L494" i="1"/>
  <c r="K494" i="1"/>
  <c r="H494" i="1"/>
  <c r="E494" i="1"/>
  <c r="AG346" i="1"/>
  <c r="AE346" i="1"/>
  <c r="AD346" i="1"/>
  <c r="AC346" i="1"/>
  <c r="P493" i="1"/>
  <c r="O493" i="1"/>
  <c r="N493" i="1"/>
  <c r="M493" i="1"/>
  <c r="L493" i="1"/>
  <c r="K493" i="1"/>
  <c r="H493" i="1"/>
  <c r="E493" i="1"/>
  <c r="AG345" i="1"/>
  <c r="AE345" i="1"/>
  <c r="AD345" i="1"/>
  <c r="AC345" i="1"/>
  <c r="P267" i="1"/>
  <c r="O267" i="1"/>
  <c r="N267" i="1"/>
  <c r="M267" i="1"/>
  <c r="L267" i="1"/>
  <c r="K267" i="1"/>
  <c r="H267" i="1"/>
  <c r="E267" i="1"/>
  <c r="AG344" i="1"/>
  <c r="AE344" i="1"/>
  <c r="AD344" i="1"/>
  <c r="AC344" i="1"/>
  <c r="P266" i="1"/>
  <c r="O266" i="1"/>
  <c r="N266" i="1"/>
  <c r="M266" i="1"/>
  <c r="L266" i="1"/>
  <c r="K266" i="1"/>
  <c r="H266" i="1"/>
  <c r="E266" i="1"/>
  <c r="AG343" i="1"/>
  <c r="Y17" i="29" s="1"/>
  <c r="AE343" i="1"/>
  <c r="X17" i="29" s="1"/>
  <c r="AD343" i="1"/>
  <c r="W17" i="29" s="1"/>
  <c r="AC343" i="1"/>
  <c r="V17" i="29" s="1"/>
  <c r="P369" i="1"/>
  <c r="O369" i="1"/>
  <c r="N369" i="1"/>
  <c r="M369" i="1"/>
  <c r="L369" i="1"/>
  <c r="K369" i="1"/>
  <c r="H369" i="1"/>
  <c r="E369" i="1"/>
  <c r="AG342" i="1"/>
  <c r="AE342" i="1"/>
  <c r="AD342" i="1"/>
  <c r="AC342" i="1"/>
  <c r="P103" i="1"/>
  <c r="O103" i="1"/>
  <c r="N103" i="1"/>
  <c r="M103" i="1"/>
  <c r="L103" i="1"/>
  <c r="K103" i="1"/>
  <c r="H103" i="1"/>
  <c r="AG341" i="1"/>
  <c r="AE341" i="1"/>
  <c r="AD341" i="1"/>
  <c r="AC341" i="1"/>
  <c r="P102" i="1"/>
  <c r="O102" i="1"/>
  <c r="N102" i="1"/>
  <c r="M102" i="1"/>
  <c r="L102" i="1"/>
  <c r="K102" i="1"/>
  <c r="H102" i="1"/>
  <c r="E102" i="1"/>
  <c r="AG340" i="1"/>
  <c r="AE340" i="1"/>
  <c r="AD340" i="1"/>
  <c r="AC340" i="1"/>
  <c r="P325" i="1"/>
  <c r="O325" i="1"/>
  <c r="N325" i="1"/>
  <c r="M325" i="1"/>
  <c r="L325" i="1"/>
  <c r="K325" i="1"/>
  <c r="H325" i="1"/>
  <c r="E325" i="1"/>
  <c r="AG339" i="1"/>
  <c r="AE339" i="1"/>
  <c r="AD339" i="1"/>
  <c r="AC339" i="1"/>
  <c r="P265" i="1"/>
  <c r="O265" i="1"/>
  <c r="N265" i="1"/>
  <c r="M265" i="1"/>
  <c r="L265" i="1"/>
  <c r="K265" i="1"/>
  <c r="H265" i="1"/>
  <c r="E265" i="1"/>
  <c r="AG338" i="1"/>
  <c r="AE338" i="1"/>
  <c r="AD338" i="1"/>
  <c r="AC338" i="1"/>
  <c r="P492" i="1"/>
  <c r="O492" i="1"/>
  <c r="N492" i="1"/>
  <c r="M492" i="1"/>
  <c r="L492" i="1"/>
  <c r="K492" i="1"/>
  <c r="H492" i="1"/>
  <c r="E492" i="1"/>
  <c r="AG337" i="1"/>
  <c r="AE337" i="1"/>
  <c r="AD337" i="1"/>
  <c r="AC337" i="1"/>
  <c r="P406" i="1"/>
  <c r="O406" i="1"/>
  <c r="N406" i="1"/>
  <c r="M406" i="1"/>
  <c r="L406" i="1"/>
  <c r="K406" i="1"/>
  <c r="H406" i="1"/>
  <c r="E406" i="1"/>
  <c r="AG336" i="1"/>
  <c r="AE336" i="1"/>
  <c r="AD336" i="1"/>
  <c r="AC336" i="1"/>
  <c r="P512" i="1"/>
  <c r="O512" i="1"/>
  <c r="P62" i="11" s="1"/>
  <c r="N512" i="1"/>
  <c r="M512" i="1"/>
  <c r="L512" i="1"/>
  <c r="K512" i="1"/>
  <c r="H512" i="1"/>
  <c r="E512" i="1"/>
  <c r="AG335" i="1"/>
  <c r="AE335" i="1"/>
  <c r="AD335" i="1"/>
  <c r="AC335" i="1"/>
  <c r="P405" i="1"/>
  <c r="Q23" i="8" s="1"/>
  <c r="O405" i="1"/>
  <c r="P23" i="8" s="1"/>
  <c r="N405" i="1"/>
  <c r="O23" i="8" s="1"/>
  <c r="M405" i="1"/>
  <c r="L405" i="1"/>
  <c r="K405" i="1"/>
  <c r="G23" i="8" s="1"/>
  <c r="H405" i="1"/>
  <c r="I23" i="8" s="1"/>
  <c r="E405" i="1"/>
  <c r="AG334" i="1"/>
  <c r="AE334" i="1"/>
  <c r="AD334" i="1"/>
  <c r="AC334" i="1"/>
  <c r="P368" i="1"/>
  <c r="Q18" i="29" s="1"/>
  <c r="O368" i="1"/>
  <c r="P18" i="29" s="1"/>
  <c r="N368" i="1"/>
  <c r="O18" i="29" s="1"/>
  <c r="M368" i="1"/>
  <c r="L368" i="1"/>
  <c r="K368" i="1"/>
  <c r="G18" i="29" s="1"/>
  <c r="H368" i="1"/>
  <c r="I18" i="29" s="1"/>
  <c r="E368" i="1"/>
  <c r="AG333" i="1"/>
  <c r="AE333" i="1"/>
  <c r="AD333" i="1"/>
  <c r="AC333" i="1"/>
  <c r="P367" i="1"/>
  <c r="O367" i="1"/>
  <c r="N367" i="1"/>
  <c r="M367" i="1"/>
  <c r="L367" i="1"/>
  <c r="K367" i="1"/>
  <c r="H367" i="1"/>
  <c r="E367" i="1"/>
  <c r="AG332" i="1"/>
  <c r="AE332" i="1"/>
  <c r="AD332" i="1"/>
  <c r="AC332" i="1"/>
  <c r="P264" i="1"/>
  <c r="Q6" i="27" s="1"/>
  <c r="O264" i="1"/>
  <c r="P6" i="27" s="1"/>
  <c r="N264" i="1"/>
  <c r="O6" i="27" s="1"/>
  <c r="M264" i="1"/>
  <c r="L264" i="1"/>
  <c r="K264" i="1"/>
  <c r="G6" i="27" s="1"/>
  <c r="H264" i="1"/>
  <c r="I6" i="27" s="1"/>
  <c r="E264" i="1"/>
  <c r="AG331" i="1"/>
  <c r="AE331" i="1"/>
  <c r="AD331" i="1"/>
  <c r="AC331" i="1"/>
  <c r="P188" i="1"/>
  <c r="Q8" i="29" s="1"/>
  <c r="O188" i="1"/>
  <c r="P8" i="29" s="1"/>
  <c r="N188" i="1"/>
  <c r="O8" i="29" s="1"/>
  <c r="M188" i="1"/>
  <c r="L188" i="1"/>
  <c r="K188" i="1"/>
  <c r="G8" i="29" s="1"/>
  <c r="H188" i="1"/>
  <c r="I8" i="29" s="1"/>
  <c r="E188" i="1"/>
  <c r="AG330" i="1"/>
  <c r="AE330" i="1"/>
  <c r="AD330" i="1"/>
  <c r="AC330" i="1"/>
  <c r="P366" i="1"/>
  <c r="O366" i="1"/>
  <c r="N366" i="1"/>
  <c r="M366" i="1"/>
  <c r="L366" i="1"/>
  <c r="K366" i="1"/>
  <c r="H366" i="1"/>
  <c r="E366" i="1"/>
  <c r="AG329" i="1"/>
  <c r="AE329" i="1"/>
  <c r="AD329" i="1"/>
  <c r="AC329" i="1"/>
  <c r="P101" i="1"/>
  <c r="Q26" i="29" s="1"/>
  <c r="O101" i="1"/>
  <c r="P26" i="29" s="1"/>
  <c r="N101" i="1"/>
  <c r="O26" i="29" s="1"/>
  <c r="M101" i="1"/>
  <c r="L101" i="1"/>
  <c r="K101" i="1"/>
  <c r="H101" i="1"/>
  <c r="E101" i="1"/>
  <c r="AG328" i="1"/>
  <c r="AE328" i="1"/>
  <c r="AD328" i="1"/>
  <c r="AC328" i="1"/>
  <c r="P404" i="1"/>
  <c r="O404" i="1"/>
  <c r="N404" i="1"/>
  <c r="M404" i="1"/>
  <c r="L404" i="1"/>
  <c r="K404" i="1"/>
  <c r="H404" i="1"/>
  <c r="E404" i="1"/>
  <c r="P31" i="13" l="1"/>
  <c r="J31" i="13" s="1"/>
  <c r="K31" i="13" s="1"/>
  <c r="P30" i="13"/>
  <c r="J30" i="13" s="1"/>
  <c r="K30" i="13" s="1"/>
  <c r="P33" i="13"/>
  <c r="J33" i="13" s="1"/>
  <c r="K33" i="13" s="1"/>
  <c r="T33" i="14"/>
  <c r="S33" i="14"/>
  <c r="J33" i="14"/>
  <c r="Z33" i="14" s="1"/>
  <c r="P36" i="13"/>
  <c r="J36" i="13" s="1"/>
  <c r="K36" i="13" s="1"/>
  <c r="P32" i="13"/>
  <c r="J32" i="13" s="1"/>
  <c r="K32" i="13" s="1"/>
  <c r="P37" i="13"/>
  <c r="J37" i="13" s="1"/>
  <c r="P39" i="13"/>
  <c r="J39" i="13" s="1"/>
  <c r="P35" i="13"/>
  <c r="T31" i="14"/>
  <c r="S31" i="14"/>
  <c r="J31" i="14"/>
  <c r="T32" i="14"/>
  <c r="J32" i="14"/>
  <c r="S32" i="14"/>
  <c r="P34" i="13"/>
  <c r="J34" i="13" s="1"/>
  <c r="K34" i="13" s="1"/>
  <c r="P29" i="13"/>
  <c r="J29" i="13" s="1"/>
  <c r="K29" i="13" s="1"/>
  <c r="P38" i="13"/>
  <c r="J38" i="13" s="1"/>
  <c r="Q33" i="29"/>
  <c r="O33" i="29"/>
  <c r="S6" i="10"/>
  <c r="T6" i="10"/>
  <c r="Z6" i="10"/>
  <c r="J6" i="10"/>
  <c r="Z29" i="29"/>
  <c r="J29" i="29"/>
  <c r="S29" i="29"/>
  <c r="T29" i="29"/>
  <c r="J20" i="29"/>
  <c r="Z20" i="29"/>
  <c r="S20" i="29"/>
  <c r="T20" i="29"/>
  <c r="J19" i="29"/>
  <c r="T19" i="29"/>
  <c r="S19" i="29"/>
  <c r="Z19" i="29"/>
  <c r="S5" i="10"/>
  <c r="T5" i="10"/>
  <c r="J5" i="10"/>
  <c r="Z5" i="10"/>
  <c r="T8" i="29"/>
  <c r="S8" i="29"/>
  <c r="Z8" i="29"/>
  <c r="J8" i="29"/>
  <c r="S27" i="29"/>
  <c r="T27" i="29"/>
  <c r="J27" i="29"/>
  <c r="K27" i="29" s="1"/>
  <c r="AA27" i="29" s="1"/>
  <c r="Z27" i="29"/>
  <c r="J26" i="29"/>
  <c r="Z26" i="29"/>
  <c r="T26" i="29"/>
  <c r="S26" i="29"/>
  <c r="J20" i="10"/>
  <c r="AA20" i="10" s="1"/>
  <c r="T20" i="10"/>
  <c r="S20" i="10"/>
  <c r="Z20" i="10"/>
  <c r="T18" i="29"/>
  <c r="S18" i="29"/>
  <c r="J18" i="29"/>
  <c r="Z18" i="29"/>
  <c r="T25" i="29"/>
  <c r="P33" i="29"/>
  <c r="S25" i="29"/>
  <c r="J25" i="29"/>
  <c r="Z25" i="29"/>
  <c r="J28" i="29"/>
  <c r="K28" i="29" s="1"/>
  <c r="AA28" i="29" s="1"/>
  <c r="S28" i="29"/>
  <c r="Z28" i="29"/>
  <c r="T28" i="29"/>
  <c r="E20" i="29"/>
  <c r="E17" i="10"/>
  <c r="E19" i="29"/>
  <c r="E7" i="10"/>
  <c r="E18" i="29"/>
  <c r="E8" i="29"/>
  <c r="E15" i="10"/>
  <c r="E16" i="10"/>
  <c r="E29" i="29"/>
  <c r="I29" i="29"/>
  <c r="S24" i="13"/>
  <c r="J8" i="13"/>
  <c r="S8" i="13"/>
  <c r="T8" i="13"/>
  <c r="T10" i="13"/>
  <c r="J10" i="13"/>
  <c r="Z10" i="13" s="1"/>
  <c r="S10" i="13"/>
  <c r="T14" i="13"/>
  <c r="J14" i="13"/>
  <c r="S14" i="13"/>
  <c r="S19" i="13"/>
  <c r="J19" i="13"/>
  <c r="T19" i="13"/>
  <c r="S26" i="13"/>
  <c r="T26" i="13"/>
  <c r="J26" i="13"/>
  <c r="Z26" i="13" s="1"/>
  <c r="J7" i="13"/>
  <c r="S7" i="13"/>
  <c r="T7" i="13"/>
  <c r="J12" i="13"/>
  <c r="S12" i="13"/>
  <c r="T12" i="13"/>
  <c r="T23" i="13"/>
  <c r="J23" i="13"/>
  <c r="S23" i="13"/>
  <c r="S6" i="13"/>
  <c r="T6" i="13"/>
  <c r="J6" i="13"/>
  <c r="Z6" i="13" s="1"/>
  <c r="S20" i="13"/>
  <c r="T20" i="13"/>
  <c r="J20" i="13"/>
  <c r="T13" i="13"/>
  <c r="J13" i="13"/>
  <c r="S13" i="13"/>
  <c r="S15" i="13"/>
  <c r="T15" i="13"/>
  <c r="J15" i="13"/>
  <c r="J17" i="13"/>
  <c r="S17" i="13"/>
  <c r="T17" i="13"/>
  <c r="S27" i="13"/>
  <c r="J27" i="13"/>
  <c r="Z27" i="13" s="1"/>
  <c r="T27" i="13"/>
  <c r="S11" i="13"/>
  <c r="J11" i="13"/>
  <c r="T11" i="13"/>
  <c r="T24" i="13"/>
  <c r="J24" i="13"/>
  <c r="T21" i="13"/>
  <c r="J21" i="13"/>
  <c r="Z21" i="13" s="1"/>
  <c r="S21" i="13"/>
  <c r="J9" i="13"/>
  <c r="S9" i="13"/>
  <c r="T9" i="13"/>
  <c r="J5" i="13"/>
  <c r="S5" i="13"/>
  <c r="T5" i="13"/>
  <c r="S16" i="13"/>
  <c r="J16" i="13"/>
  <c r="T16" i="13"/>
  <c r="T18" i="13"/>
  <c r="J18" i="13"/>
  <c r="Z18" i="13" s="1"/>
  <c r="S18" i="13"/>
  <c r="J28" i="13"/>
  <c r="S28" i="13"/>
  <c r="T28" i="13"/>
  <c r="J4" i="13"/>
  <c r="S4" i="13"/>
  <c r="T4" i="13"/>
  <c r="J25" i="13"/>
  <c r="S25" i="13"/>
  <c r="T25" i="13"/>
  <c r="S22" i="13"/>
  <c r="T22" i="13"/>
  <c r="J22" i="13"/>
  <c r="Z23" i="8"/>
  <c r="S23" i="8"/>
  <c r="T23" i="8"/>
  <c r="J4" i="24"/>
  <c r="Z4" i="24" s="1"/>
  <c r="T4" i="24"/>
  <c r="S4" i="24"/>
  <c r="Z6" i="27"/>
  <c r="J6" i="27"/>
  <c r="K6" i="27" s="1"/>
  <c r="AA6" i="27" s="1"/>
  <c r="T6" i="27"/>
  <c r="S6" i="27"/>
  <c r="AD24" i="8"/>
  <c r="AE24" i="8"/>
  <c r="AC24" i="8"/>
  <c r="Z57" i="20"/>
  <c r="S57" i="20"/>
  <c r="J57" i="20"/>
  <c r="AA57" i="20" s="1"/>
  <c r="T57" i="20"/>
  <c r="S8" i="25"/>
  <c r="J8" i="25"/>
  <c r="Z8" i="25" s="1"/>
  <c r="T8" i="25"/>
  <c r="T56" i="15"/>
  <c r="J56" i="15"/>
  <c r="S56" i="15"/>
  <c r="T11" i="16"/>
  <c r="J11" i="16"/>
  <c r="Z11" i="16" s="1"/>
  <c r="S11" i="16"/>
  <c r="J45" i="14"/>
  <c r="S45" i="14"/>
  <c r="T45" i="14"/>
  <c r="S46" i="14"/>
  <c r="J46" i="14"/>
  <c r="K46" i="14" s="1"/>
  <c r="T46" i="14"/>
  <c r="J44" i="14"/>
  <c r="S44" i="14"/>
  <c r="T44" i="14"/>
  <c r="AF411" i="1"/>
  <c r="AK411" i="1" s="1"/>
  <c r="U412" i="1"/>
  <c r="U276" i="1"/>
  <c r="AF341" i="1"/>
  <c r="AL341" i="1" s="1"/>
  <c r="AF369" i="1"/>
  <c r="AK369" i="1" s="1"/>
  <c r="AF409" i="1"/>
  <c r="AO409" i="1" s="1"/>
  <c r="AF568" i="1"/>
  <c r="AP568" i="1" s="1"/>
  <c r="AA144" i="1"/>
  <c r="Z125" i="1"/>
  <c r="AF509" i="1"/>
  <c r="AK509" i="1" s="1"/>
  <c r="AF529" i="1"/>
  <c r="AM529" i="1" s="1"/>
  <c r="AF372" i="1"/>
  <c r="AJ372" i="1" s="1"/>
  <c r="V503" i="1"/>
  <c r="V339" i="1"/>
  <c r="V522" i="1"/>
  <c r="Y288" i="1"/>
  <c r="Y564" i="1"/>
  <c r="AF389" i="1"/>
  <c r="AM389" i="1" s="1"/>
  <c r="AF551" i="1"/>
  <c r="AJ551" i="1" s="1"/>
  <c r="AF415" i="1"/>
  <c r="AJ415" i="1" s="1"/>
  <c r="AF332" i="1"/>
  <c r="AL332" i="1" s="1"/>
  <c r="V266" i="1"/>
  <c r="S125" i="1"/>
  <c r="R281" i="1"/>
  <c r="X339" i="1"/>
  <c r="AA545" i="1"/>
  <c r="AF504" i="1"/>
  <c r="AM504" i="1" s="1"/>
  <c r="U555" i="1"/>
  <c r="AF553" i="1"/>
  <c r="AP553" i="1" s="1"/>
  <c r="AF530" i="1"/>
  <c r="AP530" i="1" s="1"/>
  <c r="AF535" i="1"/>
  <c r="AI535" i="1" s="1"/>
  <c r="AF339" i="1"/>
  <c r="AI339" i="1" s="1"/>
  <c r="AF328" i="1"/>
  <c r="AR328" i="1" s="1"/>
  <c r="AF370" i="1"/>
  <c r="AK370" i="1" s="1"/>
  <c r="AF405" i="1"/>
  <c r="AQ405" i="1" s="1"/>
  <c r="AF334" i="1"/>
  <c r="AM334" i="1" s="1"/>
  <c r="AF331" i="1"/>
  <c r="AL331" i="1" s="1"/>
  <c r="AF493" i="1"/>
  <c r="AM493" i="1" s="1"/>
  <c r="AF523" i="1"/>
  <c r="AJ523" i="1" s="1"/>
  <c r="AF517" i="1"/>
  <c r="AJ517" i="1" s="1"/>
  <c r="AF522" i="1"/>
  <c r="AM522" i="1" s="1"/>
  <c r="V555" i="1"/>
  <c r="V556" i="1"/>
  <c r="V559" i="1"/>
  <c r="R270" i="1"/>
  <c r="X123" i="1"/>
  <c r="R144" i="1"/>
  <c r="Z265" i="1"/>
  <c r="R517" i="1"/>
  <c r="X495" i="1"/>
  <c r="T567" i="1"/>
  <c r="V117" i="1"/>
  <c r="V546" i="1"/>
  <c r="V141" i="1"/>
  <c r="Z551" i="1"/>
  <c r="Y376" i="1"/>
  <c r="U278" i="1"/>
  <c r="U380" i="1"/>
  <c r="U520" i="1"/>
  <c r="AA551" i="1"/>
  <c r="AA238" i="1"/>
  <c r="U239" i="1"/>
  <c r="U123" i="1"/>
  <c r="U208" i="1"/>
  <c r="AA131" i="1"/>
  <c r="V220" i="1"/>
  <c r="U284" i="1"/>
  <c r="X538" i="1"/>
  <c r="AA369" i="1"/>
  <c r="U372" i="1"/>
  <c r="U410" i="1"/>
  <c r="U542" i="1"/>
  <c r="U325" i="1"/>
  <c r="U224" i="1"/>
  <c r="Y342" i="1"/>
  <c r="V217" i="1"/>
  <c r="Y284" i="1"/>
  <c r="T566" i="1"/>
  <c r="S538" i="1"/>
  <c r="V390" i="1"/>
  <c r="AA275" i="1"/>
  <c r="U509" i="1"/>
  <c r="X342" i="1"/>
  <c r="S141" i="1"/>
  <c r="T222" i="1"/>
  <c r="Y341" i="1"/>
  <c r="R560" i="1"/>
  <c r="R222" i="1"/>
  <c r="V270" i="1"/>
  <c r="V123" i="1"/>
  <c r="V218" i="1"/>
  <c r="S189" i="1"/>
  <c r="Y244" i="1"/>
  <c r="Y123" i="1"/>
  <c r="Y131" i="1"/>
  <c r="V278" i="1"/>
  <c r="Y196" i="1"/>
  <c r="V213" i="1"/>
  <c r="V136" i="1"/>
  <c r="R554" i="1"/>
  <c r="Z200" i="1"/>
  <c r="V120" i="1"/>
  <c r="S107" i="1"/>
  <c r="Y374" i="1"/>
  <c r="S120" i="1"/>
  <c r="S126" i="1"/>
  <c r="X369" i="1"/>
  <c r="R120" i="1"/>
  <c r="R126" i="1"/>
  <c r="Z327" i="1"/>
  <c r="U196" i="1"/>
  <c r="R196" i="1"/>
  <c r="Z197" i="1"/>
  <c r="S523" i="1"/>
  <c r="S221" i="1"/>
  <c r="S380" i="1"/>
  <c r="V188" i="1"/>
  <c r="U203" i="1"/>
  <c r="AA505" i="1"/>
  <c r="X142" i="1"/>
  <c r="V341" i="1"/>
  <c r="V375" i="1"/>
  <c r="X405" i="1"/>
  <c r="V494" i="1"/>
  <c r="V124" i="1"/>
  <c r="V204" i="1"/>
  <c r="R188" i="1"/>
  <c r="U500" i="1"/>
  <c r="S204" i="1"/>
  <c r="S277" i="1"/>
  <c r="R212" i="1"/>
  <c r="Z141" i="1"/>
  <c r="Z390" i="1"/>
  <c r="Z556" i="1"/>
  <c r="S198" i="1"/>
  <c r="V239" i="1"/>
  <c r="S280" i="1"/>
  <c r="T325" i="1"/>
  <c r="V238" i="1"/>
  <c r="R280" i="1"/>
  <c r="Y502" i="1"/>
  <c r="S337" i="1"/>
  <c r="Y414" i="1"/>
  <c r="T523" i="1"/>
  <c r="V492" i="1"/>
  <c r="AF544" i="1"/>
  <c r="AP544" i="1" s="1"/>
  <c r="Z107" i="1"/>
  <c r="V273" i="1"/>
  <c r="V506" i="1"/>
  <c r="AA142" i="1"/>
  <c r="Z512" i="1"/>
  <c r="X390" i="1"/>
  <c r="Z109" i="1"/>
  <c r="Z331" i="1"/>
  <c r="V102" i="1"/>
  <c r="AA141" i="1"/>
  <c r="X206" i="1"/>
  <c r="Y141" i="1"/>
  <c r="V534" i="1"/>
  <c r="X552" i="1"/>
  <c r="T110" i="1"/>
  <c r="AA101" i="1"/>
  <c r="V235" i="1"/>
  <c r="V374" i="1"/>
  <c r="AA376" i="1"/>
  <c r="Y206" i="1"/>
  <c r="AA336" i="1"/>
  <c r="AA134" i="1"/>
  <c r="T413" i="1"/>
  <c r="V510" i="1"/>
  <c r="Z502" i="1"/>
  <c r="X282" i="1"/>
  <c r="X325" i="1"/>
  <c r="R268" i="1"/>
  <c r="V513" i="1"/>
  <c r="Y111" i="1"/>
  <c r="R337" i="1"/>
  <c r="R510" i="1"/>
  <c r="AA265" i="1"/>
  <c r="S372" i="1"/>
  <c r="X212" i="1"/>
  <c r="T341" i="1"/>
  <c r="V265" i="1"/>
  <c r="Z326" i="1"/>
  <c r="T106" i="1"/>
  <c r="T372" i="1"/>
  <c r="Y120" i="1"/>
  <c r="AA126" i="1"/>
  <c r="V563" i="1"/>
  <c r="X265" i="1"/>
  <c r="AF340" i="1"/>
  <c r="AR340" i="1" s="1"/>
  <c r="Y326" i="1"/>
  <c r="Z372" i="1"/>
  <c r="S331" i="1"/>
  <c r="T541" i="1"/>
  <c r="S206" i="1"/>
  <c r="R522" i="1"/>
  <c r="X140" i="1"/>
  <c r="S414" i="1"/>
  <c r="AA406" i="1"/>
  <c r="Y265" i="1"/>
  <c r="X326" i="1"/>
  <c r="S104" i="1"/>
  <c r="V499" i="1"/>
  <c r="U206" i="1"/>
  <c r="U280" i="1"/>
  <c r="V523" i="1"/>
  <c r="Y548" i="1"/>
  <c r="X389" i="1"/>
  <c r="AA413" i="1"/>
  <c r="R408" i="1"/>
  <c r="R121" i="1"/>
  <c r="AF540" i="1"/>
  <c r="AP540" i="1" s="1"/>
  <c r="T221" i="1"/>
  <c r="Z239" i="1"/>
  <c r="AA239" i="1"/>
  <c r="V501" i="1"/>
  <c r="Y503" i="1"/>
  <c r="AA523" i="1"/>
  <c r="AF518" i="1"/>
  <c r="AR518" i="1" s="1"/>
  <c r="V413" i="1"/>
  <c r="V509" i="1"/>
  <c r="U551" i="1"/>
  <c r="S390" i="1"/>
  <c r="Y556" i="1"/>
  <c r="U141" i="1"/>
  <c r="T405" i="1"/>
  <c r="Y107" i="1"/>
  <c r="U272" i="1"/>
  <c r="U405" i="1"/>
  <c r="U413" i="1"/>
  <c r="R287" i="1"/>
  <c r="R107" i="1"/>
  <c r="R117" i="1"/>
  <c r="V107" i="1"/>
  <c r="S512" i="1"/>
  <c r="V331" i="1"/>
  <c r="X137" i="1"/>
  <c r="X545" i="1"/>
  <c r="X143" i="1"/>
  <c r="AA512" i="1"/>
  <c r="S408" i="1"/>
  <c r="R194" i="1"/>
  <c r="Z545" i="1"/>
  <c r="T327" i="1"/>
  <c r="V410" i="1"/>
  <c r="U390" i="1"/>
  <c r="V562" i="1"/>
  <c r="Y327" i="1"/>
  <c r="V109" i="1"/>
  <c r="AA235" i="1"/>
  <c r="S374" i="1"/>
  <c r="V502" i="1"/>
  <c r="Y413" i="1"/>
  <c r="R544" i="1"/>
  <c r="V285" i="1"/>
  <c r="V551" i="1"/>
  <c r="Z534" i="1"/>
  <c r="X562" i="1"/>
  <c r="R143" i="1"/>
  <c r="AA105" i="1"/>
  <c r="X105" i="1"/>
  <c r="AA390" i="1"/>
  <c r="U265" i="1"/>
  <c r="AA494" i="1"/>
  <c r="AA195" i="1"/>
  <c r="T198" i="1"/>
  <c r="AF414" i="1"/>
  <c r="AO414" i="1" s="1"/>
  <c r="R274" i="1"/>
  <c r="R389" i="1"/>
  <c r="X375" i="1"/>
  <c r="AA198" i="1"/>
  <c r="T416" i="1"/>
  <c r="U512" i="1"/>
  <c r="R236" i="1"/>
  <c r="AF564" i="1"/>
  <c r="AL564" i="1" s="1"/>
  <c r="S236" i="1"/>
  <c r="X111" i="1"/>
  <c r="U389" i="1"/>
  <c r="V542" i="1"/>
  <c r="Z375" i="1"/>
  <c r="T205" i="1"/>
  <c r="V135" i="1"/>
  <c r="V560" i="1"/>
  <c r="AF558" i="1"/>
  <c r="AQ558" i="1" s="1"/>
  <c r="U563" i="1"/>
  <c r="X563" i="1"/>
  <c r="Z195" i="1"/>
  <c r="T195" i="1"/>
  <c r="AA117" i="1"/>
  <c r="T333" i="1"/>
  <c r="S333" i="1"/>
  <c r="U333" i="1"/>
  <c r="S195" i="1"/>
  <c r="R416" i="1"/>
  <c r="Y103" i="1"/>
  <c r="S389" i="1"/>
  <c r="Y375" i="1"/>
  <c r="S278" i="1"/>
  <c r="R205" i="1"/>
  <c r="V287" i="1"/>
  <c r="X416" i="1"/>
  <c r="S405" i="1"/>
  <c r="R493" i="1"/>
  <c r="U493" i="1"/>
  <c r="S493" i="1"/>
  <c r="X493" i="1"/>
  <c r="U107" i="1"/>
  <c r="R109" i="1"/>
  <c r="Z236" i="1"/>
  <c r="V244" i="1"/>
  <c r="V389" i="1"/>
  <c r="U126" i="1"/>
  <c r="T278" i="1"/>
  <c r="V205" i="1"/>
  <c r="S281" i="1"/>
  <c r="R534" i="1"/>
  <c r="X205" i="1"/>
  <c r="S196" i="1"/>
  <c r="Y405" i="1"/>
  <c r="Y235" i="1"/>
  <c r="U513" i="1"/>
  <c r="AA203" i="1"/>
  <c r="Z278" i="1"/>
  <c r="T506" i="1"/>
  <c r="T288" i="1"/>
  <c r="Z288" i="1"/>
  <c r="U288" i="1"/>
  <c r="X534" i="1"/>
  <c r="S114" i="1"/>
  <c r="R498" i="1"/>
  <c r="AA201" i="1"/>
  <c r="V280" i="1"/>
  <c r="T280" i="1"/>
  <c r="U105" i="1"/>
  <c r="T235" i="1"/>
  <c r="AA389" i="1"/>
  <c r="Y278" i="1"/>
  <c r="AA506" i="1"/>
  <c r="Z405" i="1"/>
  <c r="U244" i="1"/>
  <c r="Z513" i="1"/>
  <c r="Z515" i="1"/>
  <c r="R204" i="1"/>
  <c r="X336" i="1"/>
  <c r="U562" i="1"/>
  <c r="Z562" i="1"/>
  <c r="Y562" i="1"/>
  <c r="T562" i="1"/>
  <c r="AA562" i="1"/>
  <c r="S562" i="1"/>
  <c r="Z204" i="1"/>
  <c r="AA515" i="1"/>
  <c r="Y515" i="1"/>
  <c r="Y378" i="1"/>
  <c r="X378" i="1"/>
  <c r="R378" i="1"/>
  <c r="S378" i="1"/>
  <c r="AA378" i="1"/>
  <c r="S515" i="1"/>
  <c r="S143" i="1"/>
  <c r="AF542" i="1"/>
  <c r="AK542" i="1" s="1"/>
  <c r="AA224" i="1"/>
  <c r="Y498" i="1"/>
  <c r="U547" i="1"/>
  <c r="AF496" i="1"/>
  <c r="AQ496" i="1" s="1"/>
  <c r="Y143" i="1"/>
  <c r="X214" i="1"/>
  <c r="Y109" i="1"/>
  <c r="AF366" i="1"/>
  <c r="AL366" i="1" s="1"/>
  <c r="AA281" i="1"/>
  <c r="AF520" i="1"/>
  <c r="AL520" i="1" s="1"/>
  <c r="T513" i="1"/>
  <c r="AA109" i="1"/>
  <c r="AA278" i="1"/>
  <c r="Y128" i="1"/>
  <c r="Y534" i="1"/>
  <c r="S557" i="1"/>
  <c r="U189" i="1"/>
  <c r="Y189" i="1"/>
  <c r="S269" i="1"/>
  <c r="T119" i="1"/>
  <c r="AA124" i="1"/>
  <c r="AA204" i="1"/>
  <c r="R277" i="1"/>
  <c r="Y212" i="1"/>
  <c r="R543" i="1"/>
  <c r="Z414" i="1"/>
  <c r="Y528" i="1"/>
  <c r="S290" i="1"/>
  <c r="Y536" i="1"/>
  <c r="S559" i="1"/>
  <c r="V342" i="1"/>
  <c r="R541" i="1"/>
  <c r="S329" i="1"/>
  <c r="U290" i="1"/>
  <c r="R503" i="1"/>
  <c r="U212" i="1"/>
  <c r="S556" i="1"/>
  <c r="R192" i="1"/>
  <c r="S503" i="1"/>
  <c r="X414" i="1"/>
  <c r="AA525" i="1"/>
  <c r="T556" i="1"/>
  <c r="U538" i="1"/>
  <c r="V101" i="1"/>
  <c r="AA325" i="1"/>
  <c r="V236" i="1"/>
  <c r="T197" i="1"/>
  <c r="V121" i="1"/>
  <c r="R127" i="1"/>
  <c r="Z506" i="1"/>
  <c r="T282" i="1"/>
  <c r="R413" i="1"/>
  <c r="Y289" i="1"/>
  <c r="S561" i="1"/>
  <c r="S505" i="1"/>
  <c r="T332" i="1"/>
  <c r="Y543" i="1"/>
  <c r="U118" i="1"/>
  <c r="U543" i="1"/>
  <c r="X376" i="1"/>
  <c r="Y541" i="1"/>
  <c r="R136" i="1"/>
  <c r="T543" i="1"/>
  <c r="AA194" i="1"/>
  <c r="U517" i="1"/>
  <c r="V406" i="1"/>
  <c r="S330" i="1"/>
  <c r="V272" i="1"/>
  <c r="S121" i="1"/>
  <c r="S209" i="1"/>
  <c r="AA502" i="1"/>
  <c r="X503" i="1"/>
  <c r="V504" i="1"/>
  <c r="Y506" i="1"/>
  <c r="S413" i="1"/>
  <c r="V545" i="1"/>
  <c r="T141" i="1"/>
  <c r="Z416" i="1"/>
  <c r="S341" i="1"/>
  <c r="X556" i="1"/>
  <c r="S558" i="1"/>
  <c r="R370" i="1"/>
  <c r="U505" i="1"/>
  <c r="AA102" i="1"/>
  <c r="U128" i="1"/>
  <c r="X505" i="1"/>
  <c r="S199" i="1"/>
  <c r="AA503" i="1"/>
  <c r="U136" i="1"/>
  <c r="S543" i="1"/>
  <c r="R414" i="1"/>
  <c r="X264" i="1"/>
  <c r="R101" i="1"/>
  <c r="R369" i="1"/>
  <c r="V114" i="1"/>
  <c r="V116" i="1"/>
  <c r="R513" i="1"/>
  <c r="T540" i="1"/>
  <c r="Y272" i="1"/>
  <c r="X506" i="1"/>
  <c r="AF492" i="1"/>
  <c r="AR492" i="1" s="1"/>
  <c r="S535" i="1"/>
  <c r="V564" i="1"/>
  <c r="T202" i="1"/>
  <c r="AA202" i="1"/>
  <c r="U202" i="1"/>
  <c r="Z202" i="1"/>
  <c r="X192" i="1"/>
  <c r="U195" i="1"/>
  <c r="V122" i="1"/>
  <c r="V378" i="1"/>
  <c r="Z378" i="1"/>
  <c r="T378" i="1"/>
  <c r="AF563" i="1"/>
  <c r="AO563" i="1" s="1"/>
  <c r="Z568" i="1"/>
  <c r="T568" i="1"/>
  <c r="V568" i="1"/>
  <c r="R508" i="1"/>
  <c r="T508" i="1"/>
  <c r="S508" i="1"/>
  <c r="AA508" i="1"/>
  <c r="Z508" i="1"/>
  <c r="Y508" i="1"/>
  <c r="U508" i="1"/>
  <c r="X508" i="1"/>
  <c r="AF500" i="1"/>
  <c r="AR500" i="1" s="1"/>
  <c r="Z207" i="1"/>
  <c r="AA103" i="1"/>
  <c r="AF342" i="1"/>
  <c r="AM342" i="1" s="1"/>
  <c r="Z103" i="1"/>
  <c r="Y329" i="1"/>
  <c r="U329" i="1"/>
  <c r="T329" i="1"/>
  <c r="Z223" i="1"/>
  <c r="T192" i="1"/>
  <c r="R329" i="1"/>
  <c r="T111" i="1"/>
  <c r="S111" i="1"/>
  <c r="R111" i="1"/>
  <c r="Y408" i="1"/>
  <c r="T408" i="1"/>
  <c r="U408" i="1"/>
  <c r="AA408" i="1"/>
  <c r="AA111" i="1"/>
  <c r="AF378" i="1"/>
  <c r="AJ378" i="1" s="1"/>
  <c r="Z374" i="1"/>
  <c r="AA374" i="1"/>
  <c r="U374" i="1"/>
  <c r="T374" i="1"/>
  <c r="X374" i="1"/>
  <c r="V138" i="1"/>
  <c r="Y416" i="1"/>
  <c r="S416" i="1"/>
  <c r="AQ525" i="1"/>
  <c r="AK525" i="1"/>
  <c r="AO525" i="1"/>
  <c r="R507" i="1"/>
  <c r="X507" i="1"/>
  <c r="U507" i="1"/>
  <c r="Z507" i="1"/>
  <c r="Y507" i="1"/>
  <c r="T507" i="1"/>
  <c r="AA507" i="1"/>
  <c r="X328" i="1"/>
  <c r="AA373" i="1"/>
  <c r="Y373" i="1"/>
  <c r="R373" i="1"/>
  <c r="R131" i="1"/>
  <c r="X131" i="1"/>
  <c r="S507" i="1"/>
  <c r="S417" i="1"/>
  <c r="AF532" i="1"/>
  <c r="AL532" i="1" s="1"/>
  <c r="X531" i="1"/>
  <c r="AF550" i="1"/>
  <c r="AM550" i="1" s="1"/>
  <c r="R537" i="1"/>
  <c r="S537" i="1"/>
  <c r="R328" i="1"/>
  <c r="AA338" i="1"/>
  <c r="X338" i="1"/>
  <c r="Z338" i="1"/>
  <c r="Y338" i="1"/>
  <c r="T328" i="1"/>
  <c r="R417" i="1"/>
  <c r="U337" i="1"/>
  <c r="AA337" i="1"/>
  <c r="U546" i="1"/>
  <c r="T546" i="1"/>
  <c r="S546" i="1"/>
  <c r="R546" i="1"/>
  <c r="X546" i="1"/>
  <c r="Y546" i="1"/>
  <c r="Y268" i="1"/>
  <c r="S268" i="1"/>
  <c r="T268" i="1"/>
  <c r="X268" i="1"/>
  <c r="U268" i="1"/>
  <c r="Z412" i="1"/>
  <c r="AF515" i="1"/>
  <c r="AO515" i="1" s="1"/>
  <c r="Z380" i="1"/>
  <c r="AA380" i="1"/>
  <c r="X380" i="1"/>
  <c r="Y380" i="1"/>
  <c r="S192" i="1"/>
  <c r="X528" i="1"/>
  <c r="R528" i="1"/>
  <c r="AF528" i="1"/>
  <c r="AM528" i="1" s="1"/>
  <c r="AF410" i="1"/>
  <c r="AR410" i="1" s="1"/>
  <c r="Y271" i="1"/>
  <c r="S122" i="1"/>
  <c r="Z122" i="1"/>
  <c r="Y122" i="1"/>
  <c r="X122" i="1"/>
  <c r="U122" i="1"/>
  <c r="AA122" i="1"/>
  <c r="T122" i="1"/>
  <c r="R122" i="1"/>
  <c r="U102" i="1"/>
  <c r="R271" i="1"/>
  <c r="AA280" i="1"/>
  <c r="T212" i="1"/>
  <c r="Z212" i="1"/>
  <c r="V212" i="1"/>
  <c r="Y138" i="1"/>
  <c r="S244" i="1"/>
  <c r="T271" i="1"/>
  <c r="Z495" i="1"/>
  <c r="Y495" i="1"/>
  <c r="T495" i="1"/>
  <c r="U495" i="1"/>
  <c r="AA540" i="1"/>
  <c r="X540" i="1"/>
  <c r="Z540" i="1"/>
  <c r="U199" i="1"/>
  <c r="T199" i="1"/>
  <c r="AA199" i="1"/>
  <c r="Z199" i="1"/>
  <c r="AF416" i="1"/>
  <c r="AR416" i="1" s="1"/>
  <c r="U271" i="1"/>
  <c r="U503" i="1"/>
  <c r="S516" i="1"/>
  <c r="AA516" i="1"/>
  <c r="U516" i="1"/>
  <c r="Z520" i="1"/>
  <c r="S495" i="1"/>
  <c r="V373" i="1"/>
  <c r="X271" i="1"/>
  <c r="Z333" i="1"/>
  <c r="Y333" i="1"/>
  <c r="AA333" i="1"/>
  <c r="X333" i="1"/>
  <c r="V333" i="1"/>
  <c r="U502" i="1"/>
  <c r="T340" i="1"/>
  <c r="V340" i="1"/>
  <c r="T529" i="1"/>
  <c r="X368" i="1"/>
  <c r="U274" i="1"/>
  <c r="T414" i="1"/>
  <c r="U527" i="1"/>
  <c r="S527" i="1"/>
  <c r="T560" i="1"/>
  <c r="X560" i="1"/>
  <c r="U560" i="1"/>
  <c r="AF555" i="1"/>
  <c r="AO555" i="1" s="1"/>
  <c r="AA223" i="1"/>
  <c r="R518" i="1"/>
  <c r="Z334" i="1"/>
  <c r="X101" i="1"/>
  <c r="AA104" i="1"/>
  <c r="X104" i="1"/>
  <c r="AA409" i="1"/>
  <c r="T116" i="1"/>
  <c r="AA118" i="1"/>
  <c r="Z118" i="1"/>
  <c r="AA410" i="1"/>
  <c r="Y269" i="1"/>
  <c r="X269" i="1"/>
  <c r="AA269" i="1"/>
  <c r="Z269" i="1"/>
  <c r="U269" i="1"/>
  <c r="T269" i="1"/>
  <c r="Z518" i="1"/>
  <c r="V200" i="1"/>
  <c r="V209" i="1"/>
  <c r="V547" i="1"/>
  <c r="T284" i="1"/>
  <c r="Y538" i="1"/>
  <c r="S560" i="1"/>
  <c r="AF559" i="1"/>
  <c r="AI559" i="1" s="1"/>
  <c r="U564" i="1"/>
  <c r="X564" i="1"/>
  <c r="T564" i="1"/>
  <c r="S564" i="1"/>
  <c r="AF565" i="1"/>
  <c r="AL565" i="1" s="1"/>
  <c r="Y222" i="1"/>
  <c r="AA222" i="1"/>
  <c r="Y340" i="1"/>
  <c r="X340" i="1"/>
  <c r="AA340" i="1"/>
  <c r="Z340" i="1"/>
  <c r="U340" i="1"/>
  <c r="S340" i="1"/>
  <c r="U506" i="1"/>
  <c r="T287" i="1"/>
  <c r="Z287" i="1"/>
  <c r="Y287" i="1"/>
  <c r="S287" i="1"/>
  <c r="Y101" i="1"/>
  <c r="Z101" i="1"/>
  <c r="X367" i="1"/>
  <c r="Z367" i="1"/>
  <c r="Y367" i="1"/>
  <c r="R266" i="1"/>
  <c r="U266" i="1"/>
  <c r="T266" i="1"/>
  <c r="S266" i="1"/>
  <c r="Y266" i="1"/>
  <c r="R104" i="1"/>
  <c r="Z106" i="1"/>
  <c r="X116" i="1"/>
  <c r="R118" i="1"/>
  <c r="R269" i="1"/>
  <c r="Y124" i="1"/>
  <c r="Z124" i="1"/>
  <c r="X124" i="1"/>
  <c r="U124" i="1"/>
  <c r="T124" i="1"/>
  <c r="R124" i="1"/>
  <c r="R209" i="1"/>
  <c r="AA284" i="1"/>
  <c r="Z560" i="1"/>
  <c r="S222" i="1"/>
  <c r="Y555" i="1"/>
  <c r="X555" i="1"/>
  <c r="Z555" i="1"/>
  <c r="U204" i="1"/>
  <c r="Z407" i="1"/>
  <c r="R407" i="1"/>
  <c r="Y407" i="1"/>
  <c r="T407" i="1"/>
  <c r="S407" i="1"/>
  <c r="U334" i="1"/>
  <c r="R532" i="1"/>
  <c r="Y198" i="1"/>
  <c r="S264" i="1"/>
  <c r="S367" i="1"/>
  <c r="Z369" i="1"/>
  <c r="V369" i="1"/>
  <c r="X266" i="1"/>
  <c r="U104" i="1"/>
  <c r="R193" i="1"/>
  <c r="X118" i="1"/>
  <c r="AF412" i="1"/>
  <c r="AP412" i="1" s="1"/>
  <c r="U375" i="1"/>
  <c r="AA501" i="1"/>
  <c r="Z501" i="1"/>
  <c r="Y501" i="1"/>
  <c r="X501" i="1"/>
  <c r="R501" i="1"/>
  <c r="S521" i="1"/>
  <c r="AA521" i="1"/>
  <c r="X521" i="1"/>
  <c r="U521" i="1"/>
  <c r="X535" i="1"/>
  <c r="X222" i="1"/>
  <c r="AA267" i="1"/>
  <c r="S326" i="1"/>
  <c r="U368" i="1"/>
  <c r="U267" i="1"/>
  <c r="V336" i="1"/>
  <c r="Z336" i="1"/>
  <c r="U287" i="1"/>
  <c r="AA407" i="1"/>
  <c r="S336" i="1"/>
  <c r="Y336" i="1"/>
  <c r="S116" i="1"/>
  <c r="Z264" i="1"/>
  <c r="Y264" i="1"/>
  <c r="AA264" i="1"/>
  <c r="T367" i="1"/>
  <c r="AF335" i="1"/>
  <c r="AR335" i="1" s="1"/>
  <c r="AA405" i="1"/>
  <c r="V104" i="1"/>
  <c r="V111" i="1"/>
  <c r="S193" i="1"/>
  <c r="Y118" i="1"/>
  <c r="V271" i="1"/>
  <c r="U197" i="1"/>
  <c r="R500" i="1"/>
  <c r="V543" i="1"/>
  <c r="S534" i="1"/>
  <c r="AA535" i="1"/>
  <c r="T559" i="1"/>
  <c r="R559" i="1"/>
  <c r="AF554" i="1"/>
  <c r="AO554" i="1" s="1"/>
  <c r="Z559" i="1"/>
  <c r="V529" i="1"/>
  <c r="Z127" i="1"/>
  <c r="U127" i="1"/>
  <c r="Y127" i="1"/>
  <c r="X127" i="1"/>
  <c r="S127" i="1"/>
  <c r="V127" i="1"/>
  <c r="Z529" i="1"/>
  <c r="AA327" i="1"/>
  <c r="R547" i="1"/>
  <c r="AA547" i="1"/>
  <c r="Y547" i="1"/>
  <c r="X547" i="1"/>
  <c r="AA560" i="1"/>
  <c r="Z564" i="1"/>
  <c r="U367" i="1"/>
  <c r="R512" i="1"/>
  <c r="U327" i="1"/>
  <c r="Y104" i="1"/>
  <c r="U235" i="1"/>
  <c r="T236" i="1"/>
  <c r="X193" i="1"/>
  <c r="R375" i="1"/>
  <c r="V197" i="1"/>
  <c r="V199" i="1"/>
  <c r="Z121" i="1"/>
  <c r="Y121" i="1"/>
  <c r="X121" i="1"/>
  <c r="V202" i="1"/>
  <c r="T534" i="1"/>
  <c r="U245" i="1"/>
  <c r="U101" i="1"/>
  <c r="T101" i="1"/>
  <c r="S101" i="1"/>
  <c r="U116" i="1"/>
  <c r="X409" i="1"/>
  <c r="Y560" i="1"/>
  <c r="AA209" i="1"/>
  <c r="U209" i="1"/>
  <c r="Z209" i="1"/>
  <c r="T209" i="1"/>
  <c r="V222" i="1"/>
  <c r="AF329" i="1"/>
  <c r="AJ329" i="1" s="1"/>
  <c r="R405" i="1"/>
  <c r="Y325" i="1"/>
  <c r="S325" i="1"/>
  <c r="X327" i="1"/>
  <c r="S235" i="1"/>
  <c r="V329" i="1"/>
  <c r="Y193" i="1"/>
  <c r="Y194" i="1"/>
  <c r="X194" i="1"/>
  <c r="S194" i="1"/>
  <c r="U194" i="1"/>
  <c r="AA196" i="1"/>
  <c r="T375" i="1"/>
  <c r="Y197" i="1"/>
  <c r="Y201" i="1"/>
  <c r="X201" i="1"/>
  <c r="R201" i="1"/>
  <c r="T201" i="1"/>
  <c r="S201" i="1"/>
  <c r="R333" i="1"/>
  <c r="Y283" i="1"/>
  <c r="U283" i="1"/>
  <c r="S283" i="1"/>
  <c r="Y525" i="1"/>
  <c r="X525" i="1"/>
  <c r="V525" i="1"/>
  <c r="R525" i="1"/>
  <c r="U534" i="1"/>
  <c r="X537" i="1"/>
  <c r="U559" i="1"/>
  <c r="R366" i="1"/>
  <c r="AA114" i="1"/>
  <c r="Z517" i="1"/>
  <c r="AF404" i="1"/>
  <c r="AO404" i="1" s="1"/>
  <c r="S272" i="1"/>
  <c r="Z285" i="1"/>
  <c r="X285" i="1"/>
  <c r="U142" i="1"/>
  <c r="X550" i="1"/>
  <c r="AA550" i="1"/>
  <c r="U550" i="1"/>
  <c r="R550" i="1"/>
  <c r="X139" i="1"/>
  <c r="V139" i="1"/>
  <c r="R139" i="1"/>
  <c r="Z139" i="1"/>
  <c r="T526" i="1"/>
  <c r="V526" i="1"/>
  <c r="S109" i="1"/>
  <c r="R114" i="1"/>
  <c r="R198" i="1"/>
  <c r="T239" i="1"/>
  <c r="X239" i="1"/>
  <c r="R335" i="1"/>
  <c r="R288" i="1"/>
  <c r="Y142" i="1"/>
  <c r="AF533" i="1"/>
  <c r="AM533" i="1" s="1"/>
  <c r="Y390" i="1"/>
  <c r="U144" i="1"/>
  <c r="Z132" i="1"/>
  <c r="X132" i="1"/>
  <c r="AA132" i="1"/>
  <c r="U132" i="1"/>
  <c r="T132" i="1"/>
  <c r="R132" i="1"/>
  <c r="X406" i="1"/>
  <c r="U406" i="1"/>
  <c r="T406" i="1"/>
  <c r="U281" i="1"/>
  <c r="R406" i="1"/>
  <c r="S406" i="1"/>
  <c r="X102" i="1"/>
  <c r="V493" i="1"/>
  <c r="T109" i="1"/>
  <c r="U236" i="1"/>
  <c r="S517" i="1"/>
  <c r="U198" i="1"/>
  <c r="T272" i="1"/>
  <c r="S245" i="1"/>
  <c r="T125" i="1"/>
  <c r="X335" i="1"/>
  <c r="V216" i="1"/>
  <c r="U285" i="1"/>
  <c r="S288" i="1"/>
  <c r="Z142" i="1"/>
  <c r="AF526" i="1"/>
  <c r="AP526" i="1" s="1"/>
  <c r="AA526" i="1"/>
  <c r="Z526" i="1"/>
  <c r="U526" i="1"/>
  <c r="X114" i="1"/>
  <c r="Z114" i="1"/>
  <c r="Y114" i="1"/>
  <c r="U114" i="1"/>
  <c r="V404" i="1"/>
  <c r="Y406" i="1"/>
  <c r="U109" i="1"/>
  <c r="U497" i="1"/>
  <c r="T114" i="1"/>
  <c r="V412" i="1"/>
  <c r="V516" i="1"/>
  <c r="S375" i="1"/>
  <c r="X198" i="1"/>
  <c r="R239" i="1"/>
  <c r="T545" i="1"/>
  <c r="S525" i="1"/>
  <c r="R390" i="1"/>
  <c r="Y558" i="1"/>
  <c r="X558" i="1"/>
  <c r="T558" i="1"/>
  <c r="U330" i="1"/>
  <c r="AA123" i="1"/>
  <c r="R336" i="1"/>
  <c r="U558" i="1"/>
  <c r="V327" i="1"/>
  <c r="R376" i="1"/>
  <c r="R123" i="1"/>
  <c r="X278" i="1"/>
  <c r="Z206" i="1"/>
  <c r="AF494" i="1"/>
  <c r="AJ494" i="1" s="1"/>
  <c r="Y545" i="1"/>
  <c r="Z558" i="1"/>
  <c r="Z368" i="1"/>
  <c r="AF376" i="1"/>
  <c r="AQ376" i="1" s="1"/>
  <c r="T389" i="1"/>
  <c r="S376" i="1"/>
  <c r="S123" i="1"/>
  <c r="V338" i="1"/>
  <c r="Z521" i="1"/>
  <c r="V507" i="1"/>
  <c r="V379" i="1"/>
  <c r="AA552" i="1"/>
  <c r="Z552" i="1"/>
  <c r="V531" i="1"/>
  <c r="AA556" i="1"/>
  <c r="U556" i="1"/>
  <c r="V532" i="1"/>
  <c r="AA558" i="1"/>
  <c r="AA188" i="1"/>
  <c r="S368" i="1"/>
  <c r="R325" i="1"/>
  <c r="T107" i="1"/>
  <c r="X330" i="1"/>
  <c r="U411" i="1"/>
  <c r="X204" i="1"/>
  <c r="R206" i="1"/>
  <c r="T502" i="1"/>
  <c r="R502" i="1"/>
  <c r="T336" i="1"/>
  <c r="Y521" i="1"/>
  <c r="R283" i="1"/>
  <c r="R545" i="1"/>
  <c r="V508" i="1"/>
  <c r="V288" i="1"/>
  <c r="S142" i="1"/>
  <c r="Z341" i="1"/>
  <c r="T563" i="1"/>
  <c r="V495" i="1"/>
  <c r="T189" i="1"/>
  <c r="AA334" i="1"/>
  <c r="AA206" i="1"/>
  <c r="S506" i="1"/>
  <c r="R340" i="1"/>
  <c r="Y285" i="1"/>
  <c r="V558" i="1"/>
  <c r="R567" i="1"/>
  <c r="R213" i="1"/>
  <c r="R524" i="1"/>
  <c r="R129" i="1"/>
  <c r="U336" i="1"/>
  <c r="S136" i="1"/>
  <c r="V140" i="1"/>
  <c r="U131" i="1"/>
  <c r="Y505" i="1"/>
  <c r="Z525" i="1"/>
  <c r="V535" i="1"/>
  <c r="R191" i="1"/>
  <c r="AA191" i="1"/>
  <c r="Z191" i="1"/>
  <c r="AF374" i="1"/>
  <c r="Y191" i="1"/>
  <c r="U191" i="1"/>
  <c r="S191" i="1"/>
  <c r="R110" i="1"/>
  <c r="X245" i="1"/>
  <c r="R245" i="1"/>
  <c r="T366" i="1"/>
  <c r="U492" i="1"/>
  <c r="T492" i="1"/>
  <c r="S492" i="1"/>
  <c r="AF338" i="1"/>
  <c r="R492" i="1"/>
  <c r="AA492" i="1"/>
  <c r="Z492" i="1"/>
  <c r="Y492" i="1"/>
  <c r="X492" i="1"/>
  <c r="S110" i="1"/>
  <c r="AA519" i="1"/>
  <c r="Z519" i="1"/>
  <c r="Y519" i="1"/>
  <c r="U519" i="1"/>
  <c r="R519" i="1"/>
  <c r="S519" i="1"/>
  <c r="X519" i="1"/>
  <c r="T519" i="1"/>
  <c r="S381" i="1"/>
  <c r="Y110" i="1"/>
  <c r="AF367" i="1"/>
  <c r="AA110" i="1"/>
  <c r="Z110" i="1"/>
  <c r="U110" i="1"/>
  <c r="X110" i="1"/>
  <c r="X190" i="1"/>
  <c r="Y190" i="1"/>
  <c r="AF371" i="1"/>
  <c r="AM371" i="1" s="1"/>
  <c r="AA190" i="1"/>
  <c r="Z190" i="1"/>
  <c r="V190" i="1"/>
  <c r="T190" i="1"/>
  <c r="S190" i="1"/>
  <c r="AA108" i="1"/>
  <c r="Y108" i="1"/>
  <c r="Z108" i="1"/>
  <c r="X108" i="1"/>
  <c r="U108" i="1"/>
  <c r="T108" i="1"/>
  <c r="R108" i="1"/>
  <c r="Z267" i="1"/>
  <c r="V267" i="1"/>
  <c r="T267" i="1"/>
  <c r="Z105" i="1"/>
  <c r="V105" i="1"/>
  <c r="T105" i="1"/>
  <c r="S108" i="1"/>
  <c r="R190" i="1"/>
  <c r="Y366" i="1"/>
  <c r="X366" i="1"/>
  <c r="U366" i="1"/>
  <c r="AF330" i="1"/>
  <c r="AM330" i="1" s="1"/>
  <c r="Z366" i="1"/>
  <c r="AA366" i="1"/>
  <c r="S366" i="1"/>
  <c r="Y267" i="1"/>
  <c r="S267" i="1"/>
  <c r="S105" i="1"/>
  <c r="Y105" i="1"/>
  <c r="U190" i="1"/>
  <c r="X129" i="1"/>
  <c r="Z129" i="1"/>
  <c r="Y129" i="1"/>
  <c r="V129" i="1"/>
  <c r="T129" i="1"/>
  <c r="U129" i="1"/>
  <c r="AA129" i="1"/>
  <c r="S129" i="1"/>
  <c r="R189" i="1"/>
  <c r="X189" i="1"/>
  <c r="T191" i="1"/>
  <c r="U370" i="1"/>
  <c r="AA370" i="1"/>
  <c r="Y370" i="1"/>
  <c r="S370" i="1"/>
  <c r="T370" i="1"/>
  <c r="Z370" i="1"/>
  <c r="X370" i="1"/>
  <c r="X267" i="1"/>
  <c r="R267" i="1"/>
  <c r="U407" i="1"/>
  <c r="V496" i="1"/>
  <c r="AA237" i="1"/>
  <c r="T237" i="1"/>
  <c r="Z237" i="1"/>
  <c r="Y237" i="1"/>
  <c r="X237" i="1"/>
  <c r="U237" i="1"/>
  <c r="S237" i="1"/>
  <c r="R237" i="1"/>
  <c r="AF375" i="1"/>
  <c r="Z371" i="1"/>
  <c r="V371" i="1"/>
  <c r="X191" i="1"/>
  <c r="AA277" i="1"/>
  <c r="U277" i="1"/>
  <c r="S497" i="1"/>
  <c r="T497" i="1"/>
  <c r="R497" i="1"/>
  <c r="Z497" i="1"/>
  <c r="Y497" i="1"/>
  <c r="X497" i="1"/>
  <c r="AA497" i="1"/>
  <c r="X274" i="1"/>
  <c r="T274" i="1"/>
  <c r="AA274" i="1"/>
  <c r="Y274" i="1"/>
  <c r="Z274" i="1"/>
  <c r="V274" i="1"/>
  <c r="S274" i="1"/>
  <c r="R496" i="1"/>
  <c r="S496" i="1"/>
  <c r="Z496" i="1"/>
  <c r="Y496" i="1"/>
  <c r="AA496" i="1"/>
  <c r="X496" i="1"/>
  <c r="U496" i="1"/>
  <c r="T496" i="1"/>
  <c r="R371" i="1"/>
  <c r="Y371" i="1"/>
  <c r="U371" i="1"/>
  <c r="X371" i="1"/>
  <c r="T371" i="1"/>
  <c r="S371" i="1"/>
  <c r="AF543" i="1"/>
  <c r="Z381" i="1"/>
  <c r="Y381" i="1"/>
  <c r="X381" i="1"/>
  <c r="AA381" i="1"/>
  <c r="R381" i="1"/>
  <c r="U381" i="1"/>
  <c r="T381" i="1"/>
  <c r="R404" i="1"/>
  <c r="V103" i="1"/>
  <c r="Z266" i="1"/>
  <c r="AA332" i="1"/>
  <c r="X332" i="1"/>
  <c r="U332" i="1"/>
  <c r="Z332" i="1"/>
  <c r="Y332" i="1"/>
  <c r="S332" i="1"/>
  <c r="R332" i="1"/>
  <c r="S404" i="1"/>
  <c r="AA266" i="1"/>
  <c r="AA326" i="1"/>
  <c r="U326" i="1"/>
  <c r="T326" i="1"/>
  <c r="AA331" i="1"/>
  <c r="X331" i="1"/>
  <c r="U331" i="1"/>
  <c r="T331" i="1"/>
  <c r="R331" i="1"/>
  <c r="S200" i="1"/>
  <c r="Y200" i="1"/>
  <c r="AA371" i="1"/>
  <c r="R326" i="1"/>
  <c r="X410" i="1"/>
  <c r="R410" i="1"/>
  <c r="Z410" i="1"/>
  <c r="Y410" i="1"/>
  <c r="T410" i="1"/>
  <c r="U200" i="1"/>
  <c r="AA200" i="1"/>
  <c r="V134" i="1"/>
  <c r="V283" i="1"/>
  <c r="T283" i="1"/>
  <c r="S411" i="1"/>
  <c r="Y411" i="1"/>
  <c r="X411" i="1"/>
  <c r="T411" i="1"/>
  <c r="AA411" i="1"/>
  <c r="Z411" i="1"/>
  <c r="R411" i="1"/>
  <c r="V411" i="1"/>
  <c r="T404" i="1"/>
  <c r="T188" i="1"/>
  <c r="U188" i="1"/>
  <c r="R368" i="1"/>
  <c r="AA368" i="1"/>
  <c r="Y368" i="1"/>
  <c r="R103" i="1"/>
  <c r="AA493" i="1"/>
  <c r="Y493" i="1"/>
  <c r="V326" i="1"/>
  <c r="Y331" i="1"/>
  <c r="T203" i="1"/>
  <c r="V203" i="1"/>
  <c r="AA273" i="1"/>
  <c r="U273" i="1"/>
  <c r="X200" i="1"/>
  <c r="R200" i="1"/>
  <c r="S103" i="1"/>
  <c r="V194" i="1"/>
  <c r="Z194" i="1"/>
  <c r="T194" i="1"/>
  <c r="S410" i="1"/>
  <c r="Y202" i="1"/>
  <c r="S202" i="1"/>
  <c r="Y203" i="1"/>
  <c r="S203" i="1"/>
  <c r="X524" i="1"/>
  <c r="AF524" i="1"/>
  <c r="AA524" i="1"/>
  <c r="Y524" i="1"/>
  <c r="Z524" i="1"/>
  <c r="V524" i="1"/>
  <c r="U524" i="1"/>
  <c r="T524" i="1"/>
  <c r="S524" i="1"/>
  <c r="S188" i="1"/>
  <c r="X188" i="1"/>
  <c r="V367" i="1"/>
  <c r="T103" i="1"/>
  <c r="Y369" i="1"/>
  <c r="S369" i="1"/>
  <c r="Z193" i="1"/>
  <c r="V193" i="1"/>
  <c r="T193" i="1"/>
  <c r="U275" i="1"/>
  <c r="X275" i="1"/>
  <c r="Z275" i="1"/>
  <c r="T275" i="1"/>
  <c r="S275" i="1"/>
  <c r="R275" i="1"/>
  <c r="Y275" i="1"/>
  <c r="R202" i="1"/>
  <c r="X202" i="1"/>
  <c r="Z505" i="1"/>
  <c r="V505" i="1"/>
  <c r="T505" i="1"/>
  <c r="Z134" i="1"/>
  <c r="X134" i="1"/>
  <c r="U134" i="1"/>
  <c r="T134" i="1"/>
  <c r="S134" i="1"/>
  <c r="R134" i="1"/>
  <c r="Y134" i="1"/>
  <c r="V143" i="1"/>
  <c r="Z143" i="1"/>
  <c r="T143" i="1"/>
  <c r="U404" i="1"/>
  <c r="V264" i="1"/>
  <c r="Y188" i="1"/>
  <c r="T368" i="1"/>
  <c r="AF337" i="1"/>
  <c r="AM337" i="1" s="1"/>
  <c r="Z406" i="1"/>
  <c r="U103" i="1"/>
  <c r="V106" i="1"/>
  <c r="V328" i="1"/>
  <c r="V192" i="1"/>
  <c r="V498" i="1"/>
  <c r="V113" i="1"/>
  <c r="V115" i="1"/>
  <c r="Y500" i="1"/>
  <c r="X500" i="1"/>
  <c r="AF417" i="1"/>
  <c r="T500" i="1"/>
  <c r="AA500" i="1"/>
  <c r="Z500" i="1"/>
  <c r="S500" i="1"/>
  <c r="Z188" i="1"/>
  <c r="R264" i="1"/>
  <c r="U264" i="1"/>
  <c r="T264" i="1"/>
  <c r="V512" i="1"/>
  <c r="R265" i="1"/>
  <c r="T265" i="1"/>
  <c r="S265" i="1"/>
  <c r="X103" i="1"/>
  <c r="T493" i="1"/>
  <c r="AA268" i="1"/>
  <c r="Z268" i="1"/>
  <c r="X272" i="1"/>
  <c r="R272" i="1"/>
  <c r="R279" i="1"/>
  <c r="AA279" i="1"/>
  <c r="Y279" i="1"/>
  <c r="Z279" i="1"/>
  <c r="X279" i="1"/>
  <c r="V279" i="1"/>
  <c r="U279" i="1"/>
  <c r="T279" i="1"/>
  <c r="S279" i="1"/>
  <c r="V366" i="1"/>
  <c r="AF333" i="1"/>
  <c r="AA367" i="1"/>
  <c r="V368" i="1"/>
  <c r="Z325" i="1"/>
  <c r="V325" i="1"/>
  <c r="Y494" i="1"/>
  <c r="X494" i="1"/>
  <c r="Z494" i="1"/>
  <c r="U494" i="1"/>
  <c r="T494" i="1"/>
  <c r="S494" i="1"/>
  <c r="AA372" i="1"/>
  <c r="X372" i="1"/>
  <c r="Y372" i="1"/>
  <c r="R409" i="1"/>
  <c r="Y409" i="1"/>
  <c r="Z409" i="1"/>
  <c r="V409" i="1"/>
  <c r="T409" i="1"/>
  <c r="S409" i="1"/>
  <c r="V108" i="1"/>
  <c r="V237" i="1"/>
  <c r="AF380" i="1"/>
  <c r="AM380" i="1" s="1"/>
  <c r="AA112" i="1"/>
  <c r="X112" i="1"/>
  <c r="Z112" i="1"/>
  <c r="Y112" i="1"/>
  <c r="V112" i="1"/>
  <c r="U112" i="1"/>
  <c r="T112" i="1"/>
  <c r="R112" i="1"/>
  <c r="AF381" i="1"/>
  <c r="AM381" i="1" s="1"/>
  <c r="AA329" i="1"/>
  <c r="X329" i="1"/>
  <c r="Z329" i="1"/>
  <c r="R106" i="1"/>
  <c r="Y106" i="1"/>
  <c r="X106" i="1"/>
  <c r="AA106" i="1"/>
  <c r="U106" i="1"/>
  <c r="S106" i="1"/>
  <c r="Y328" i="1"/>
  <c r="AA328" i="1"/>
  <c r="Z328" i="1"/>
  <c r="U328" i="1"/>
  <c r="S328" i="1"/>
  <c r="V191" i="1"/>
  <c r="AA192" i="1"/>
  <c r="Z192" i="1"/>
  <c r="Y192" i="1"/>
  <c r="U192" i="1"/>
  <c r="AF379" i="1"/>
  <c r="V497" i="1"/>
  <c r="S498" i="1"/>
  <c r="X498" i="1"/>
  <c r="T498" i="1"/>
  <c r="AA498" i="1"/>
  <c r="Z498" i="1"/>
  <c r="U498" i="1"/>
  <c r="R113" i="1"/>
  <c r="Z113" i="1"/>
  <c r="X113" i="1"/>
  <c r="S113" i="1"/>
  <c r="AA113" i="1"/>
  <c r="Y113" i="1"/>
  <c r="U113" i="1"/>
  <c r="T113" i="1"/>
  <c r="Z115" i="1"/>
  <c r="Y115" i="1"/>
  <c r="U115" i="1"/>
  <c r="AA115" i="1"/>
  <c r="T115" i="1"/>
  <c r="X115" i="1"/>
  <c r="S115" i="1"/>
  <c r="R115" i="1"/>
  <c r="Z245" i="1"/>
  <c r="V245" i="1"/>
  <c r="AA404" i="1"/>
  <c r="Z404" i="1"/>
  <c r="Y404" i="1"/>
  <c r="X404" i="1"/>
  <c r="R367" i="1"/>
  <c r="AF336" i="1"/>
  <c r="Y512" i="1"/>
  <c r="X512" i="1"/>
  <c r="T512" i="1"/>
  <c r="Z493" i="1"/>
  <c r="R494" i="1"/>
  <c r="V370" i="1"/>
  <c r="T104" i="1"/>
  <c r="Z104" i="1"/>
  <c r="R372" i="1"/>
  <c r="U409" i="1"/>
  <c r="X244" i="1"/>
  <c r="R244" i="1"/>
  <c r="S112" i="1"/>
  <c r="U369" i="1"/>
  <c r="T369" i="1"/>
  <c r="AF368" i="1"/>
  <c r="AM368" i="1" s="1"/>
  <c r="X373" i="1"/>
  <c r="X270" i="1"/>
  <c r="S270" i="1"/>
  <c r="Z270" i="1"/>
  <c r="Y270" i="1"/>
  <c r="T270" i="1"/>
  <c r="Z102" i="1"/>
  <c r="Y102" i="1"/>
  <c r="AA495" i="1"/>
  <c r="AF377" i="1"/>
  <c r="Z238" i="1"/>
  <c r="Y238" i="1"/>
  <c r="U238" i="1"/>
  <c r="T128" i="1"/>
  <c r="S128" i="1"/>
  <c r="R128" i="1"/>
  <c r="AA128" i="1"/>
  <c r="Z128" i="1"/>
  <c r="X128" i="1"/>
  <c r="T208" i="1"/>
  <c r="S208" i="1"/>
  <c r="X208" i="1"/>
  <c r="R208" i="1"/>
  <c r="AA208" i="1"/>
  <c r="Z208" i="1"/>
  <c r="Y208" i="1"/>
  <c r="V208" i="1"/>
  <c r="V405" i="1"/>
  <c r="R102" i="1"/>
  <c r="R495" i="1"/>
  <c r="S373" i="1"/>
  <c r="AA244" i="1"/>
  <c r="Z244" i="1"/>
  <c r="R238" i="1"/>
  <c r="U270" i="1"/>
  <c r="AA412" i="1"/>
  <c r="Y412" i="1"/>
  <c r="X412" i="1"/>
  <c r="T412" i="1"/>
  <c r="S412" i="1"/>
  <c r="R412" i="1"/>
  <c r="S513" i="1"/>
  <c r="X513" i="1"/>
  <c r="AA513" i="1"/>
  <c r="Y513" i="1"/>
  <c r="AA517" i="1"/>
  <c r="X517" i="1"/>
  <c r="Y517" i="1"/>
  <c r="V517" i="1"/>
  <c r="T517" i="1"/>
  <c r="V196" i="1"/>
  <c r="T196" i="1"/>
  <c r="Z514" i="1"/>
  <c r="Y514" i="1"/>
  <c r="T514" i="1"/>
  <c r="U514" i="1"/>
  <c r="S514" i="1"/>
  <c r="S102" i="1"/>
  <c r="S327" i="1"/>
  <c r="R327" i="1"/>
  <c r="V408" i="1"/>
  <c r="T373" i="1"/>
  <c r="S238" i="1"/>
  <c r="AA270" i="1"/>
  <c r="R514" i="1"/>
  <c r="V515" i="1"/>
  <c r="X515" i="1"/>
  <c r="U515" i="1"/>
  <c r="T515" i="1"/>
  <c r="R515" i="1"/>
  <c r="V541" i="1"/>
  <c r="S239" i="1"/>
  <c r="Y239" i="1"/>
  <c r="T102" i="1"/>
  <c r="V268" i="1"/>
  <c r="U373" i="1"/>
  <c r="R235" i="1"/>
  <c r="Z235" i="1"/>
  <c r="X235" i="1"/>
  <c r="T238" i="1"/>
  <c r="X514" i="1"/>
  <c r="AA499" i="1"/>
  <c r="Z499" i="1"/>
  <c r="Y499" i="1"/>
  <c r="X499" i="1"/>
  <c r="U499" i="1"/>
  <c r="S499" i="1"/>
  <c r="R499" i="1"/>
  <c r="S271" i="1"/>
  <c r="Z271" i="1"/>
  <c r="AA271" i="1"/>
  <c r="V119" i="1"/>
  <c r="V207" i="1"/>
  <c r="S117" i="1"/>
  <c r="AF390" i="1"/>
  <c r="AM390" i="1" s="1"/>
  <c r="X117" i="1"/>
  <c r="Z117" i="1"/>
  <c r="Y117" i="1"/>
  <c r="U117" i="1"/>
  <c r="Z330" i="1"/>
  <c r="Y330" i="1"/>
  <c r="T330" i="1"/>
  <c r="AA330" i="1"/>
  <c r="R330" i="1"/>
  <c r="AA514" i="1"/>
  <c r="AA518" i="1"/>
  <c r="U518" i="1"/>
  <c r="Y540" i="1"/>
  <c r="S540" i="1"/>
  <c r="R540" i="1"/>
  <c r="AF406" i="1"/>
  <c r="X542" i="1"/>
  <c r="S542" i="1"/>
  <c r="R542" i="1"/>
  <c r="Z542" i="1"/>
  <c r="AF408" i="1"/>
  <c r="AM408" i="1" s="1"/>
  <c r="AA542" i="1"/>
  <c r="Y542" i="1"/>
  <c r="T542" i="1"/>
  <c r="X407" i="1"/>
  <c r="Z408" i="1"/>
  <c r="X408" i="1"/>
  <c r="Z373" i="1"/>
  <c r="T244" i="1"/>
  <c r="X238" i="1"/>
  <c r="AF407" i="1"/>
  <c r="AM407" i="1" s="1"/>
  <c r="X541" i="1"/>
  <c r="S541" i="1"/>
  <c r="AA541" i="1"/>
  <c r="Z541" i="1"/>
  <c r="U541" i="1"/>
  <c r="T499" i="1"/>
  <c r="Z376" i="1"/>
  <c r="V376" i="1"/>
  <c r="Z277" i="1"/>
  <c r="V277" i="1"/>
  <c r="Z198" i="1"/>
  <c r="V198" i="1"/>
  <c r="U119" i="1"/>
  <c r="AA119" i="1"/>
  <c r="R119" i="1"/>
  <c r="Z119" i="1"/>
  <c r="Y119" i="1"/>
  <c r="X119" i="1"/>
  <c r="S119" i="1"/>
  <c r="Y207" i="1"/>
  <c r="X207" i="1"/>
  <c r="U207" i="1"/>
  <c r="T207" i="1"/>
  <c r="S207" i="1"/>
  <c r="R207" i="1"/>
  <c r="AA207" i="1"/>
  <c r="Z335" i="1"/>
  <c r="V335" i="1"/>
  <c r="T335" i="1"/>
  <c r="T133" i="1"/>
  <c r="AA133" i="1"/>
  <c r="Y133" i="1"/>
  <c r="X133" i="1"/>
  <c r="V133" i="1"/>
  <c r="U133" i="1"/>
  <c r="S133" i="1"/>
  <c r="R133" i="1"/>
  <c r="Z133" i="1"/>
  <c r="AA107" i="1"/>
  <c r="X107" i="1"/>
  <c r="AF373" i="1"/>
  <c r="U111" i="1"/>
  <c r="Z111" i="1"/>
  <c r="Z389" i="1"/>
  <c r="Y389" i="1"/>
  <c r="T117" i="1"/>
  <c r="U540" i="1"/>
  <c r="V275" i="1"/>
  <c r="R276" i="1"/>
  <c r="AA276" i="1"/>
  <c r="Z276" i="1"/>
  <c r="Y276" i="1"/>
  <c r="X276" i="1"/>
  <c r="V276" i="1"/>
  <c r="T276" i="1"/>
  <c r="S276" i="1"/>
  <c r="V519" i="1"/>
  <c r="S335" i="1"/>
  <c r="Y335" i="1"/>
  <c r="V189" i="1"/>
  <c r="Y277" i="1"/>
  <c r="X277" i="1"/>
  <c r="T277" i="1"/>
  <c r="X195" i="1"/>
  <c r="R195" i="1"/>
  <c r="Y195" i="1"/>
  <c r="Z201" i="1"/>
  <c r="V201" i="1"/>
  <c r="V130" i="1"/>
  <c r="V377" i="1"/>
  <c r="AA236" i="1"/>
  <c r="R116" i="1"/>
  <c r="Y116" i="1"/>
  <c r="S518" i="1"/>
  <c r="Y518" i="1"/>
  <c r="X518" i="1"/>
  <c r="T518" i="1"/>
  <c r="T334" i="1"/>
  <c r="V334" i="1"/>
  <c r="V126" i="1"/>
  <c r="Z126" i="1"/>
  <c r="T126" i="1"/>
  <c r="S334" i="1"/>
  <c r="Y334" i="1"/>
  <c r="U240" i="1"/>
  <c r="T240" i="1"/>
  <c r="S240" i="1"/>
  <c r="R240" i="1"/>
  <c r="AA240" i="1"/>
  <c r="Z240" i="1"/>
  <c r="AF498" i="1"/>
  <c r="AF502" i="1"/>
  <c r="U218" i="1"/>
  <c r="T218" i="1"/>
  <c r="S218" i="1"/>
  <c r="R218" i="1"/>
  <c r="AA218" i="1"/>
  <c r="Z218" i="1"/>
  <c r="X218" i="1"/>
  <c r="Y218" i="1"/>
  <c r="X334" i="1"/>
  <c r="R334" i="1"/>
  <c r="Z130" i="1"/>
  <c r="X130" i="1"/>
  <c r="AA130" i="1"/>
  <c r="Y130" i="1"/>
  <c r="U130" i="1"/>
  <c r="R130" i="1"/>
  <c r="AA210" i="1"/>
  <c r="X210" i="1"/>
  <c r="R210" i="1"/>
  <c r="Z210" i="1"/>
  <c r="Y210" i="1"/>
  <c r="T210" i="1"/>
  <c r="S210" i="1"/>
  <c r="AA377" i="1"/>
  <c r="Z377" i="1"/>
  <c r="S377" i="1"/>
  <c r="R377" i="1"/>
  <c r="AF505" i="1"/>
  <c r="AA219" i="1"/>
  <c r="Z219" i="1"/>
  <c r="Y219" i="1"/>
  <c r="X219" i="1"/>
  <c r="U219" i="1"/>
  <c r="T219" i="1"/>
  <c r="S219" i="1"/>
  <c r="R219" i="1"/>
  <c r="X120" i="1"/>
  <c r="AA120" i="1"/>
  <c r="Z120" i="1"/>
  <c r="U120" i="1"/>
  <c r="V125" i="1"/>
  <c r="V240" i="1"/>
  <c r="V118" i="1"/>
  <c r="V195" i="1"/>
  <c r="V518" i="1"/>
  <c r="Z123" i="1"/>
  <c r="T123" i="1"/>
  <c r="S130" i="1"/>
  <c r="U210" i="1"/>
  <c r="T377" i="1"/>
  <c r="Z547" i="1"/>
  <c r="T547" i="1"/>
  <c r="X240" i="1"/>
  <c r="S520" i="1"/>
  <c r="Y520" i="1"/>
  <c r="X520" i="1"/>
  <c r="AA520" i="1"/>
  <c r="T130" i="1"/>
  <c r="V210" i="1"/>
  <c r="Y211" i="1"/>
  <c r="X211" i="1"/>
  <c r="AA211" i="1"/>
  <c r="R211" i="1"/>
  <c r="T211" i="1"/>
  <c r="S211" i="1"/>
  <c r="U377" i="1"/>
  <c r="V281" i="1"/>
  <c r="T281" i="1"/>
  <c r="AA548" i="1"/>
  <c r="Z548" i="1"/>
  <c r="X548" i="1"/>
  <c r="AF497" i="1"/>
  <c r="AM497" i="1" s="1"/>
  <c r="S548" i="1"/>
  <c r="R548" i="1"/>
  <c r="U548" i="1"/>
  <c r="Y240" i="1"/>
  <c r="Y199" i="1"/>
  <c r="X199" i="1"/>
  <c r="V500" i="1"/>
  <c r="AA125" i="1"/>
  <c r="X125" i="1"/>
  <c r="U125" i="1"/>
  <c r="Y125" i="1"/>
  <c r="X126" i="1"/>
  <c r="X377" i="1"/>
  <c r="T521" i="1"/>
  <c r="R105" i="1"/>
  <c r="Z189" i="1"/>
  <c r="X109" i="1"/>
  <c r="V110" i="1"/>
  <c r="X236" i="1"/>
  <c r="Z116" i="1"/>
  <c r="S118" i="1"/>
  <c r="Z272" i="1"/>
  <c r="U201" i="1"/>
  <c r="T120" i="1"/>
  <c r="R520" i="1"/>
  <c r="U211" i="1"/>
  <c r="Y377" i="1"/>
  <c r="T548" i="1"/>
  <c r="V407" i="1"/>
  <c r="V372" i="1"/>
  <c r="AA189" i="1"/>
  <c r="Y236" i="1"/>
  <c r="AA193" i="1"/>
  <c r="U193" i="1"/>
  <c r="AA116" i="1"/>
  <c r="T118" i="1"/>
  <c r="X516" i="1"/>
  <c r="R516" i="1"/>
  <c r="Z516" i="1"/>
  <c r="Y516" i="1"/>
  <c r="T516" i="1"/>
  <c r="AA272" i="1"/>
  <c r="R199" i="1"/>
  <c r="R125" i="1"/>
  <c r="T520" i="1"/>
  <c r="Z211" i="1"/>
  <c r="U282" i="1"/>
  <c r="S282" i="1"/>
  <c r="AA282" i="1"/>
  <c r="R282" i="1"/>
  <c r="Z282" i="1"/>
  <c r="Y282" i="1"/>
  <c r="V282" i="1"/>
  <c r="V521" i="1"/>
  <c r="V548" i="1"/>
  <c r="V330" i="1"/>
  <c r="V514" i="1"/>
  <c r="X196" i="1"/>
  <c r="AA375" i="1"/>
  <c r="X197" i="1"/>
  <c r="S197" i="1"/>
  <c r="R197" i="1"/>
  <c r="X203" i="1"/>
  <c r="R203" i="1"/>
  <c r="Z337" i="1"/>
  <c r="Y337" i="1"/>
  <c r="X337" i="1"/>
  <c r="V337" i="1"/>
  <c r="T337" i="1"/>
  <c r="X526" i="1"/>
  <c r="R526" i="1"/>
  <c r="Y527" i="1"/>
  <c r="AA527" i="1"/>
  <c r="T527" i="1"/>
  <c r="AF527" i="1"/>
  <c r="V527" i="1"/>
  <c r="Z527" i="1"/>
  <c r="X527" i="1"/>
  <c r="R527" i="1"/>
  <c r="R379" i="1"/>
  <c r="AA379" i="1"/>
  <c r="Z379" i="1"/>
  <c r="Y379" i="1"/>
  <c r="AF513" i="1"/>
  <c r="X379" i="1"/>
  <c r="U379" i="1"/>
  <c r="T379" i="1"/>
  <c r="S379" i="1"/>
  <c r="AA529" i="1"/>
  <c r="U529" i="1"/>
  <c r="Y205" i="1"/>
  <c r="S205" i="1"/>
  <c r="AA205" i="1"/>
  <c r="X217" i="1"/>
  <c r="U217" i="1"/>
  <c r="T217" i="1"/>
  <c r="S217" i="1"/>
  <c r="AF501" i="1"/>
  <c r="AA217" i="1"/>
  <c r="Z217" i="1"/>
  <c r="Y217" i="1"/>
  <c r="R217" i="1"/>
  <c r="Z131" i="1"/>
  <c r="V131" i="1"/>
  <c r="AA509" i="1"/>
  <c r="AF503" i="1"/>
  <c r="Z509" i="1"/>
  <c r="Y509" i="1"/>
  <c r="X509" i="1"/>
  <c r="T509" i="1"/>
  <c r="S509" i="1"/>
  <c r="R509" i="1"/>
  <c r="Z196" i="1"/>
  <c r="AA197" i="1"/>
  <c r="U121" i="1"/>
  <c r="AA121" i="1"/>
  <c r="Y245" i="1"/>
  <c r="AA245" i="1"/>
  <c r="Z203" i="1"/>
  <c r="U205" i="1"/>
  <c r="X215" i="1"/>
  <c r="V215" i="1"/>
  <c r="R215" i="1"/>
  <c r="AA215" i="1"/>
  <c r="Z215" i="1"/>
  <c r="U215" i="1"/>
  <c r="T215" i="1"/>
  <c r="S215" i="1"/>
  <c r="Z533" i="1"/>
  <c r="Y533" i="1"/>
  <c r="U533" i="1"/>
  <c r="T533" i="1"/>
  <c r="S533" i="1"/>
  <c r="AA533" i="1"/>
  <c r="X533" i="1"/>
  <c r="AF546" i="1"/>
  <c r="R533" i="1"/>
  <c r="V269" i="1"/>
  <c r="V540" i="1"/>
  <c r="V332" i="1"/>
  <c r="Y126" i="1"/>
  <c r="T127" i="1"/>
  <c r="AA127" i="1"/>
  <c r="Z205" i="1"/>
  <c r="Z503" i="1"/>
  <c r="T503" i="1"/>
  <c r="Y215" i="1"/>
  <c r="R374" i="1"/>
  <c r="AF413" i="1"/>
  <c r="Z273" i="1"/>
  <c r="Y273" i="1"/>
  <c r="X273" i="1"/>
  <c r="T273" i="1"/>
  <c r="S273" i="1"/>
  <c r="R273" i="1"/>
  <c r="T121" i="1"/>
  <c r="T245" i="1"/>
  <c r="V520" i="1"/>
  <c r="V128" i="1"/>
  <c r="U339" i="1"/>
  <c r="S339" i="1"/>
  <c r="AA339" i="1"/>
  <c r="T339" i="1"/>
  <c r="V528" i="1"/>
  <c r="Z528" i="1"/>
  <c r="AA143" i="1"/>
  <c r="U143" i="1"/>
  <c r="AA135" i="1"/>
  <c r="Z135" i="1"/>
  <c r="Y135" i="1"/>
  <c r="X135" i="1"/>
  <c r="U135" i="1"/>
  <c r="T135" i="1"/>
  <c r="S135" i="1"/>
  <c r="R135" i="1"/>
  <c r="U214" i="1"/>
  <c r="T214" i="1"/>
  <c r="S214" i="1"/>
  <c r="R214" i="1"/>
  <c r="V214" i="1"/>
  <c r="AA214" i="1"/>
  <c r="Z214" i="1"/>
  <c r="Y531" i="1"/>
  <c r="U531" i="1"/>
  <c r="T531" i="1"/>
  <c r="S531" i="1"/>
  <c r="R531" i="1"/>
  <c r="AF537" i="1"/>
  <c r="AA531" i="1"/>
  <c r="Z531" i="1"/>
  <c r="Z213" i="1"/>
  <c r="U213" i="1"/>
  <c r="T213" i="1"/>
  <c r="S213" i="1"/>
  <c r="AA213" i="1"/>
  <c r="R339" i="1"/>
  <c r="R137" i="1"/>
  <c r="V137" i="1"/>
  <c r="U137" i="1"/>
  <c r="T137" i="1"/>
  <c r="S137" i="1"/>
  <c r="AA139" i="1"/>
  <c r="Z553" i="1"/>
  <c r="Y553" i="1"/>
  <c r="X553" i="1"/>
  <c r="AF534" i="1"/>
  <c r="S553" i="1"/>
  <c r="AA553" i="1"/>
  <c r="U553" i="1"/>
  <c r="T553" i="1"/>
  <c r="R553" i="1"/>
  <c r="V290" i="1"/>
  <c r="T290" i="1"/>
  <c r="S286" i="1"/>
  <c r="AF512" i="1"/>
  <c r="AM512" i="1" s="1"/>
  <c r="AA286" i="1"/>
  <c r="Z286" i="1"/>
  <c r="Y286" i="1"/>
  <c r="X286" i="1"/>
  <c r="V286" i="1"/>
  <c r="U286" i="1"/>
  <c r="V550" i="1"/>
  <c r="Z550" i="1"/>
  <c r="T504" i="1"/>
  <c r="S504" i="1"/>
  <c r="R504" i="1"/>
  <c r="X504" i="1"/>
  <c r="AA504" i="1"/>
  <c r="Y504" i="1"/>
  <c r="U504" i="1"/>
  <c r="Y339" i="1"/>
  <c r="Y214" i="1"/>
  <c r="AA528" i="1"/>
  <c r="U528" i="1"/>
  <c r="Y550" i="1"/>
  <c r="S550" i="1"/>
  <c r="V206" i="1"/>
  <c r="T206" i="1"/>
  <c r="Y280" i="1"/>
  <c r="X280" i="1"/>
  <c r="Z280" i="1"/>
  <c r="AA212" i="1"/>
  <c r="S212" i="1"/>
  <c r="X213" i="1"/>
  <c r="Z339" i="1"/>
  <c r="Y137" i="1"/>
  <c r="S139" i="1"/>
  <c r="R523" i="1"/>
  <c r="Z523" i="1"/>
  <c r="Y523" i="1"/>
  <c r="X523" i="1"/>
  <c r="U523" i="1"/>
  <c r="Z284" i="1"/>
  <c r="V284" i="1"/>
  <c r="R286" i="1"/>
  <c r="U376" i="1"/>
  <c r="V132" i="1"/>
  <c r="Z504" i="1"/>
  <c r="Y213" i="1"/>
  <c r="AA136" i="1"/>
  <c r="Z136" i="1"/>
  <c r="Y136" i="1"/>
  <c r="X136" i="1"/>
  <c r="Z137" i="1"/>
  <c r="T139" i="1"/>
  <c r="AA544" i="1"/>
  <c r="Z544" i="1"/>
  <c r="Y544" i="1"/>
  <c r="X544" i="1"/>
  <c r="V544" i="1"/>
  <c r="U544" i="1"/>
  <c r="T544" i="1"/>
  <c r="S544" i="1"/>
  <c r="T286" i="1"/>
  <c r="S528" i="1"/>
  <c r="X502" i="1"/>
  <c r="AA137" i="1"/>
  <c r="U139" i="1"/>
  <c r="R140" i="1"/>
  <c r="AF507" i="1"/>
  <c r="AA140" i="1"/>
  <c r="U140" i="1"/>
  <c r="T140" i="1"/>
  <c r="S140" i="1"/>
  <c r="Z140" i="1"/>
  <c r="Y140" i="1"/>
  <c r="S289" i="1"/>
  <c r="AF521" i="1"/>
  <c r="AM521" i="1" s="1"/>
  <c r="AA289" i="1"/>
  <c r="Z289" i="1"/>
  <c r="X289" i="1"/>
  <c r="U289" i="1"/>
  <c r="T289" i="1"/>
  <c r="R289" i="1"/>
  <c r="T528" i="1"/>
  <c r="Y551" i="1"/>
  <c r="S551" i="1"/>
  <c r="AA530" i="1"/>
  <c r="U530" i="1"/>
  <c r="R530" i="1"/>
  <c r="AF536" i="1"/>
  <c r="AM536" i="1" s="1"/>
  <c r="Z530" i="1"/>
  <c r="Y530" i="1"/>
  <c r="X530" i="1"/>
  <c r="V530" i="1"/>
  <c r="T530" i="1"/>
  <c r="S132" i="1"/>
  <c r="Y132" i="1"/>
  <c r="T550" i="1"/>
  <c r="R551" i="1"/>
  <c r="X551" i="1"/>
  <c r="T200" i="1"/>
  <c r="T376" i="1"/>
  <c r="S124" i="1"/>
  <c r="T501" i="1"/>
  <c r="S501" i="1"/>
  <c r="U501" i="1"/>
  <c r="R278" i="1"/>
  <c r="S502" i="1"/>
  <c r="T136" i="1"/>
  <c r="Y139" i="1"/>
  <c r="AF499" i="1"/>
  <c r="X216" i="1"/>
  <c r="U216" i="1"/>
  <c r="T216" i="1"/>
  <c r="S216" i="1"/>
  <c r="Z216" i="1"/>
  <c r="AA216" i="1"/>
  <c r="Y216" i="1"/>
  <c r="R216" i="1"/>
  <c r="S530" i="1"/>
  <c r="R529" i="1"/>
  <c r="X529" i="1"/>
  <c r="Y204" i="1"/>
  <c r="T204" i="1"/>
  <c r="AA335" i="1"/>
  <c r="U335" i="1"/>
  <c r="V211" i="1"/>
  <c r="R221" i="1"/>
  <c r="AA221" i="1"/>
  <c r="Z221" i="1"/>
  <c r="Y221" i="1"/>
  <c r="X221" i="1"/>
  <c r="U221" i="1"/>
  <c r="R341" i="1"/>
  <c r="X341" i="1"/>
  <c r="AF545" i="1"/>
  <c r="AA532" i="1"/>
  <c r="T532" i="1"/>
  <c r="S532" i="1"/>
  <c r="Z532" i="1"/>
  <c r="Y532" i="1"/>
  <c r="X532" i="1"/>
  <c r="U532" i="1"/>
  <c r="V142" i="1"/>
  <c r="T142" i="1"/>
  <c r="AF495" i="1"/>
  <c r="AA546" i="1"/>
  <c r="Z546" i="1"/>
  <c r="X288" i="1"/>
  <c r="AF519" i="1"/>
  <c r="AA288" i="1"/>
  <c r="AA138" i="1"/>
  <c r="Z138" i="1"/>
  <c r="X138" i="1"/>
  <c r="U138" i="1"/>
  <c r="T138" i="1"/>
  <c r="S138" i="1"/>
  <c r="R138" i="1"/>
  <c r="V289" i="1"/>
  <c r="S529" i="1"/>
  <c r="Y529" i="1"/>
  <c r="Z281" i="1"/>
  <c r="Y281" i="1"/>
  <c r="X281" i="1"/>
  <c r="X287" i="1"/>
  <c r="AF514" i="1"/>
  <c r="AA287" i="1"/>
  <c r="V380" i="1"/>
  <c r="T380" i="1"/>
  <c r="AR525" i="1"/>
  <c r="AL525" i="1"/>
  <c r="AP525" i="1"/>
  <c r="AJ525" i="1"/>
  <c r="R549" i="1"/>
  <c r="AA549" i="1"/>
  <c r="Z549" i="1"/>
  <c r="Y549" i="1"/>
  <c r="X549" i="1"/>
  <c r="V549" i="1"/>
  <c r="U549" i="1"/>
  <c r="T549" i="1"/>
  <c r="S549" i="1"/>
  <c r="AF552" i="1"/>
  <c r="AM552" i="1" s="1"/>
  <c r="AA557" i="1"/>
  <c r="Z557" i="1"/>
  <c r="X557" i="1"/>
  <c r="U557" i="1"/>
  <c r="Y557" i="1"/>
  <c r="T557" i="1"/>
  <c r="R557" i="1"/>
  <c r="R566" i="1"/>
  <c r="AA566" i="1"/>
  <c r="Z566" i="1"/>
  <c r="U566" i="1"/>
  <c r="S566" i="1"/>
  <c r="AF561" i="1"/>
  <c r="AM561" i="1" s="1"/>
  <c r="Y566" i="1"/>
  <c r="X566" i="1"/>
  <c r="Y209" i="1"/>
  <c r="X209" i="1"/>
  <c r="T131" i="1"/>
  <c r="S131" i="1"/>
  <c r="AA283" i="1"/>
  <c r="Z283" i="1"/>
  <c r="X283" i="1"/>
  <c r="U522" i="1"/>
  <c r="S522" i="1"/>
  <c r="AA522" i="1"/>
  <c r="Z522" i="1"/>
  <c r="Y522" i="1"/>
  <c r="X522" i="1"/>
  <c r="T522" i="1"/>
  <c r="AA220" i="1"/>
  <c r="X220" i="1"/>
  <c r="U220" i="1"/>
  <c r="T220" i="1"/>
  <c r="S220" i="1"/>
  <c r="R220" i="1"/>
  <c r="Z220" i="1"/>
  <c r="Y220" i="1"/>
  <c r="AI525" i="1"/>
  <c r="V381" i="1"/>
  <c r="V538" i="1"/>
  <c r="Z538" i="1"/>
  <c r="T538" i="1"/>
  <c r="S510" i="1"/>
  <c r="AF516" i="1"/>
  <c r="AA510" i="1"/>
  <c r="Z510" i="1"/>
  <c r="AA565" i="1"/>
  <c r="Z565" i="1"/>
  <c r="Y565" i="1"/>
  <c r="X565" i="1"/>
  <c r="V565" i="1"/>
  <c r="U565" i="1"/>
  <c r="T565" i="1"/>
  <c r="S565" i="1"/>
  <c r="AF560" i="1"/>
  <c r="U338" i="1"/>
  <c r="S338" i="1"/>
  <c r="T510" i="1"/>
  <c r="R415" i="1"/>
  <c r="AA415" i="1"/>
  <c r="Z415" i="1"/>
  <c r="Y415" i="1"/>
  <c r="X415" i="1"/>
  <c r="V415" i="1"/>
  <c r="T525" i="1"/>
  <c r="AA536" i="1"/>
  <c r="Z536" i="1"/>
  <c r="U536" i="1"/>
  <c r="S536" i="1"/>
  <c r="R536" i="1"/>
  <c r="AF549" i="1"/>
  <c r="AM549" i="1" s="1"/>
  <c r="R565" i="1"/>
  <c r="U510" i="1"/>
  <c r="Y552" i="1"/>
  <c r="S552" i="1"/>
  <c r="AF531" i="1"/>
  <c r="V552" i="1"/>
  <c r="U552" i="1"/>
  <c r="R338" i="1"/>
  <c r="X141" i="1"/>
  <c r="AF510" i="1"/>
  <c r="AM510" i="1" s="1"/>
  <c r="S415" i="1"/>
  <c r="T536" i="1"/>
  <c r="T338" i="1"/>
  <c r="R505" i="1"/>
  <c r="R506" i="1"/>
  <c r="R521" i="1"/>
  <c r="Z413" i="1"/>
  <c r="X413" i="1"/>
  <c r="U545" i="1"/>
  <c r="S545" i="1"/>
  <c r="X510" i="1"/>
  <c r="T415" i="1"/>
  <c r="T551" i="1"/>
  <c r="R552" i="1"/>
  <c r="AA417" i="1"/>
  <c r="Z417" i="1"/>
  <c r="T417" i="1"/>
  <c r="Y417" i="1"/>
  <c r="X417" i="1"/>
  <c r="V417" i="1"/>
  <c r="U417" i="1"/>
  <c r="V536" i="1"/>
  <c r="U378" i="1"/>
  <c r="AA543" i="1"/>
  <c r="Z543" i="1"/>
  <c r="X543" i="1"/>
  <c r="S547" i="1"/>
  <c r="V219" i="1"/>
  <c r="R141" i="1"/>
  <c r="V221" i="1"/>
  <c r="Y510" i="1"/>
  <c r="U415" i="1"/>
  <c r="U525" i="1"/>
  <c r="Y526" i="1"/>
  <c r="S526" i="1"/>
  <c r="T552" i="1"/>
  <c r="X536" i="1"/>
  <c r="AF556" i="1"/>
  <c r="Z561" i="1"/>
  <c r="Y561" i="1"/>
  <c r="X561" i="1"/>
  <c r="AA561" i="1"/>
  <c r="U561" i="1"/>
  <c r="T561" i="1"/>
  <c r="R561" i="1"/>
  <c r="AF538" i="1"/>
  <c r="AM538" i="1" s="1"/>
  <c r="Z554" i="1"/>
  <c r="T554" i="1"/>
  <c r="S554" i="1"/>
  <c r="R380" i="1"/>
  <c r="V414" i="1"/>
  <c r="R142" i="1"/>
  <c r="V416" i="1"/>
  <c r="U554" i="1"/>
  <c r="Z144" i="1"/>
  <c r="V144" i="1"/>
  <c r="T144" i="1"/>
  <c r="X284" i="1"/>
  <c r="AF506" i="1"/>
  <c r="S285" i="1"/>
  <c r="AF508" i="1"/>
  <c r="AM508" i="1" s="1"/>
  <c r="AA285" i="1"/>
  <c r="T390" i="1"/>
  <c r="X554" i="1"/>
  <c r="Y144" i="1"/>
  <c r="S144" i="1"/>
  <c r="AM525" i="1"/>
  <c r="V553" i="1"/>
  <c r="Y554" i="1"/>
  <c r="R555" i="1"/>
  <c r="T555" i="1"/>
  <c r="S555" i="1"/>
  <c r="AA555" i="1"/>
  <c r="R284" i="1"/>
  <c r="R285" i="1"/>
  <c r="AA414" i="1"/>
  <c r="U414" i="1"/>
  <c r="AA416" i="1"/>
  <c r="U416" i="1"/>
  <c r="AA554" i="1"/>
  <c r="U223" i="1"/>
  <c r="AF566" i="1"/>
  <c r="AM566" i="1" s="1"/>
  <c r="X223" i="1"/>
  <c r="T223" i="1"/>
  <c r="S223" i="1"/>
  <c r="R223" i="1"/>
  <c r="Y223" i="1"/>
  <c r="S284" i="1"/>
  <c r="T285" i="1"/>
  <c r="R568" i="1"/>
  <c r="S568" i="1"/>
  <c r="AF567" i="1"/>
  <c r="AM567" i="1" s="1"/>
  <c r="X224" i="1"/>
  <c r="Y224" i="1"/>
  <c r="T224" i="1"/>
  <c r="S224" i="1"/>
  <c r="R224" i="1"/>
  <c r="U568" i="1"/>
  <c r="Z224" i="1"/>
  <c r="R342" i="1"/>
  <c r="T342" i="1"/>
  <c r="R535" i="1"/>
  <c r="Z535" i="1"/>
  <c r="Y535" i="1"/>
  <c r="U535" i="1"/>
  <c r="T535" i="1"/>
  <c r="AA538" i="1"/>
  <c r="X568" i="1"/>
  <c r="S342" i="1"/>
  <c r="Y568" i="1"/>
  <c r="U342" i="1"/>
  <c r="AA568" i="1"/>
  <c r="V537" i="1"/>
  <c r="AA559" i="1"/>
  <c r="Y559" i="1"/>
  <c r="X559" i="1"/>
  <c r="Z342" i="1"/>
  <c r="AF541" i="1"/>
  <c r="AA290" i="1"/>
  <c r="Z290" i="1"/>
  <c r="V533" i="1"/>
  <c r="R563" i="1"/>
  <c r="AA563" i="1"/>
  <c r="Z563" i="1"/>
  <c r="Y563" i="1"/>
  <c r="V223" i="1"/>
  <c r="AA342" i="1"/>
  <c r="R290" i="1"/>
  <c r="AF548" i="1"/>
  <c r="AM548" i="1" s="1"/>
  <c r="Z537" i="1"/>
  <c r="Y537" i="1"/>
  <c r="U537" i="1"/>
  <c r="T537" i="1"/>
  <c r="S563" i="1"/>
  <c r="AF562" i="1"/>
  <c r="Y567" i="1"/>
  <c r="AA567" i="1"/>
  <c r="Z567" i="1"/>
  <c r="X567" i="1"/>
  <c r="S567" i="1"/>
  <c r="V224" i="1"/>
  <c r="X290" i="1"/>
  <c r="AA537" i="1"/>
  <c r="V557" i="1"/>
  <c r="V561" i="1"/>
  <c r="AA564" i="1"/>
  <c r="R564" i="1"/>
  <c r="U567" i="1"/>
  <c r="Y290" i="1"/>
  <c r="AF547" i="1"/>
  <c r="AM547" i="1" s="1"/>
  <c r="AA534" i="1"/>
  <c r="R538" i="1"/>
  <c r="V567" i="1"/>
  <c r="AA341" i="1"/>
  <c r="V566" i="1"/>
  <c r="Z222" i="1"/>
  <c r="R556" i="1"/>
  <c r="AF557" i="1"/>
  <c r="AM557" i="1" s="1"/>
  <c r="R562" i="1"/>
  <c r="V554" i="1"/>
  <c r="U341" i="1"/>
  <c r="R558" i="1"/>
  <c r="U222" i="1"/>
  <c r="X144" i="1"/>
  <c r="AK20" i="10" l="1"/>
  <c r="AL20" i="10"/>
  <c r="AP20" i="10"/>
  <c r="AR20" i="10"/>
  <c r="AG20" i="10"/>
  <c r="AM20" i="10"/>
  <c r="AI20" i="10"/>
  <c r="AN20" i="10"/>
  <c r="AH20" i="10"/>
  <c r="AO20" i="10"/>
  <c r="AQ20" i="10"/>
  <c r="AJ20" i="10"/>
  <c r="P40" i="13"/>
  <c r="Z4" i="13"/>
  <c r="K4" i="13"/>
  <c r="Z17" i="13"/>
  <c r="K17" i="13"/>
  <c r="Z7" i="13"/>
  <c r="K7" i="13"/>
  <c r="AD33" i="14"/>
  <c r="AC33" i="14"/>
  <c r="AE33" i="14"/>
  <c r="K18" i="29"/>
  <c r="AA18" i="29" s="1"/>
  <c r="Z22" i="13"/>
  <c r="K22" i="13"/>
  <c r="Z5" i="13"/>
  <c r="K5" i="13"/>
  <c r="Z11" i="13"/>
  <c r="K11" i="13"/>
  <c r="Z15" i="13"/>
  <c r="K15" i="13"/>
  <c r="Z8" i="13"/>
  <c r="K8" i="13"/>
  <c r="Z13" i="13"/>
  <c r="K13" i="13"/>
  <c r="K19" i="29"/>
  <c r="AA19" i="29" s="1"/>
  <c r="Z9" i="13"/>
  <c r="K9" i="13"/>
  <c r="Z16" i="13"/>
  <c r="K16" i="13"/>
  <c r="Z20" i="13"/>
  <c r="K20" i="13"/>
  <c r="Z19" i="13"/>
  <c r="K19" i="13"/>
  <c r="Z32" i="14"/>
  <c r="K32" i="14"/>
  <c r="AA32" i="14" s="1"/>
  <c r="Z25" i="13"/>
  <c r="K25" i="13"/>
  <c r="J35" i="13"/>
  <c r="K35" i="13" s="1"/>
  <c r="K8" i="29"/>
  <c r="AA8" i="29" s="1"/>
  <c r="AI8" i="29" s="1"/>
  <c r="K20" i="29"/>
  <c r="AA20" i="29" s="1"/>
  <c r="K31" i="14"/>
  <c r="AA31" i="14" s="1"/>
  <c r="Z31" i="14"/>
  <c r="Z23" i="13"/>
  <c r="K23" i="13"/>
  <c r="Z24" i="13"/>
  <c r="K24" i="13"/>
  <c r="Z14" i="13"/>
  <c r="K14" i="13"/>
  <c r="Z28" i="13"/>
  <c r="Z56" i="15"/>
  <c r="K56" i="15"/>
  <c r="AA56" i="15" s="1"/>
  <c r="AC18" i="29"/>
  <c r="AD18" i="29"/>
  <c r="AE5" i="10"/>
  <c r="AD5" i="10"/>
  <c r="AC5" i="10"/>
  <c r="AE20" i="10"/>
  <c r="AC20" i="10"/>
  <c r="AD20" i="10"/>
  <c r="AD19" i="29"/>
  <c r="AC19" i="29"/>
  <c r="AE26" i="29"/>
  <c r="AD20" i="29"/>
  <c r="AC20" i="29"/>
  <c r="AE28" i="29"/>
  <c r="AD28" i="29"/>
  <c r="AC28" i="29"/>
  <c r="AD27" i="29"/>
  <c r="AC27" i="29"/>
  <c r="AR27" i="29"/>
  <c r="AG27" i="29"/>
  <c r="AI27" i="29"/>
  <c r="AJ27" i="29"/>
  <c r="AP27" i="29"/>
  <c r="AQ27" i="29"/>
  <c r="AN27" i="29"/>
  <c r="AE27" i="29"/>
  <c r="AL27" i="29"/>
  <c r="AH27" i="29"/>
  <c r="AM27" i="29"/>
  <c r="AK27" i="29"/>
  <c r="AO27" i="29"/>
  <c r="AP28" i="29"/>
  <c r="AH28" i="29"/>
  <c r="AJ28" i="29"/>
  <c r="AR28" i="29"/>
  <c r="AN28" i="29"/>
  <c r="AK28" i="29"/>
  <c r="AG28" i="29"/>
  <c r="AQ28" i="29"/>
  <c r="AI28" i="29"/>
  <c r="AL28" i="29"/>
  <c r="AO28" i="29"/>
  <c r="AM28" i="29"/>
  <c r="AD25" i="29"/>
  <c r="Z33" i="29"/>
  <c r="AC25" i="29"/>
  <c r="AD29" i="29"/>
  <c r="AC29" i="29"/>
  <c r="K25" i="29"/>
  <c r="J33" i="29"/>
  <c r="AE6" i="10"/>
  <c r="AD6" i="10"/>
  <c r="AC6" i="10"/>
  <c r="S33" i="29"/>
  <c r="T33" i="29"/>
  <c r="AA12" i="13"/>
  <c r="Z12" i="13"/>
  <c r="Z44" i="14"/>
  <c r="AC44" i="14" s="1"/>
  <c r="AA44" i="14"/>
  <c r="Z46" i="14"/>
  <c r="AD46" i="14" s="1"/>
  <c r="AA46" i="14"/>
  <c r="AN6" i="27"/>
  <c r="AQ6" i="27"/>
  <c r="AM6" i="27"/>
  <c r="AO6" i="27"/>
  <c r="AL6" i="27"/>
  <c r="AE6" i="27"/>
  <c r="AJ6" i="27"/>
  <c r="AR6" i="27"/>
  <c r="AI6" i="27"/>
  <c r="AG6" i="27"/>
  <c r="AH6" i="27"/>
  <c r="AK6" i="27"/>
  <c r="AP6" i="27"/>
  <c r="Z45" i="14"/>
  <c r="AD45" i="14" s="1"/>
  <c r="AA45" i="14"/>
  <c r="AQ57" i="20"/>
  <c r="AE57" i="20"/>
  <c r="AR57" i="20"/>
  <c r="AP57" i="20"/>
  <c r="AO57" i="20"/>
  <c r="AI57" i="20"/>
  <c r="AH57" i="20"/>
  <c r="AN57" i="20"/>
  <c r="AM57" i="20"/>
  <c r="AL57" i="20"/>
  <c r="AJ57" i="20"/>
  <c r="AG57" i="20"/>
  <c r="AK57" i="20"/>
  <c r="AD57" i="20"/>
  <c r="AC57" i="20"/>
  <c r="AE4" i="24"/>
  <c r="AD4" i="24"/>
  <c r="AC4" i="24"/>
  <c r="AD23" i="8"/>
  <c r="J23" i="8"/>
  <c r="AA23" i="8" s="1"/>
  <c r="AC23" i="8"/>
  <c r="AE8" i="25"/>
  <c r="AC8" i="25"/>
  <c r="AD8" i="25"/>
  <c r="AD56" i="15"/>
  <c r="AC56" i="15"/>
  <c r="AE56" i="15"/>
  <c r="AD11" i="16"/>
  <c r="AC11" i="16"/>
  <c r="AE11" i="16"/>
  <c r="AI341" i="1"/>
  <c r="AP341" i="1"/>
  <c r="AR341" i="1"/>
  <c r="AK341" i="1"/>
  <c r="AK409" i="1"/>
  <c r="AL529" i="1"/>
  <c r="AQ411" i="1"/>
  <c r="AI411" i="1"/>
  <c r="AM411" i="1"/>
  <c r="AO341" i="1"/>
  <c r="AR411" i="1"/>
  <c r="AJ411" i="1"/>
  <c r="AO411" i="1"/>
  <c r="AP411" i="1"/>
  <c r="AL411" i="1"/>
  <c r="AJ341" i="1"/>
  <c r="AJ369" i="1"/>
  <c r="AQ568" i="1"/>
  <c r="AI568" i="1"/>
  <c r="AR568" i="1"/>
  <c r="AK568" i="1"/>
  <c r="AO568" i="1"/>
  <c r="AL568" i="1"/>
  <c r="AJ409" i="1"/>
  <c r="AO509" i="1"/>
  <c r="AQ369" i="1"/>
  <c r="AI509" i="1"/>
  <c r="AP509" i="1"/>
  <c r="AQ341" i="1"/>
  <c r="AM341" i="1"/>
  <c r="AI409" i="1"/>
  <c r="AM509" i="1"/>
  <c r="AQ509" i="1"/>
  <c r="AO529" i="1"/>
  <c r="AP372" i="1"/>
  <c r="AM372" i="1"/>
  <c r="AR509" i="1"/>
  <c r="AR372" i="1"/>
  <c r="AL509" i="1"/>
  <c r="AI369" i="1"/>
  <c r="AK372" i="1"/>
  <c r="AR529" i="1"/>
  <c r="AM369" i="1"/>
  <c r="AJ568" i="1"/>
  <c r="AO369" i="1"/>
  <c r="AM568" i="1"/>
  <c r="AR369" i="1"/>
  <c r="AI372" i="1"/>
  <c r="AL409" i="1"/>
  <c r="AL369" i="1"/>
  <c r="AQ372" i="1"/>
  <c r="AP409" i="1"/>
  <c r="AP369" i="1"/>
  <c r="AJ509" i="1"/>
  <c r="AO372" i="1"/>
  <c r="AK529" i="1"/>
  <c r="AQ409" i="1"/>
  <c r="AM409" i="1"/>
  <c r="AR409" i="1"/>
  <c r="AL372" i="1"/>
  <c r="AM415" i="1"/>
  <c r="AO517" i="1"/>
  <c r="AL415" i="1"/>
  <c r="AI415" i="1"/>
  <c r="AP551" i="1"/>
  <c r="AQ529" i="1"/>
  <c r="AP529" i="1"/>
  <c r="AI529" i="1"/>
  <c r="AJ529" i="1"/>
  <c r="AQ389" i="1"/>
  <c r="AR389" i="1"/>
  <c r="AO389" i="1"/>
  <c r="AO551" i="1"/>
  <c r="AL522" i="1"/>
  <c r="AR332" i="1"/>
  <c r="AK415" i="1"/>
  <c r="AK551" i="1"/>
  <c r="AL389" i="1"/>
  <c r="AI389" i="1"/>
  <c r="AP389" i="1"/>
  <c r="AM551" i="1"/>
  <c r="AK389" i="1"/>
  <c r="AI522" i="1"/>
  <c r="AO415" i="1"/>
  <c r="AQ415" i="1"/>
  <c r="AK332" i="1"/>
  <c r="AP332" i="1"/>
  <c r="AI332" i="1"/>
  <c r="AR551" i="1"/>
  <c r="AO328" i="1"/>
  <c r="AO504" i="1"/>
  <c r="AL504" i="1"/>
  <c r="AP504" i="1"/>
  <c r="AL551" i="1"/>
  <c r="AQ551" i="1"/>
  <c r="AJ504" i="1"/>
  <c r="AI551" i="1"/>
  <c r="AQ332" i="1"/>
  <c r="AO332" i="1"/>
  <c r="AJ389" i="1"/>
  <c r="AP415" i="1"/>
  <c r="AR415" i="1"/>
  <c r="AM332" i="1"/>
  <c r="AR553" i="1"/>
  <c r="AQ522" i="1"/>
  <c r="AJ332" i="1"/>
  <c r="AI504" i="1"/>
  <c r="AO522" i="1"/>
  <c r="AK535" i="1"/>
  <c r="AL339" i="1"/>
  <c r="AO339" i="1"/>
  <c r="AK339" i="1"/>
  <c r="AJ339" i="1"/>
  <c r="AQ535" i="1"/>
  <c r="AQ504" i="1"/>
  <c r="AI370" i="1"/>
  <c r="AJ370" i="1"/>
  <c r="AM553" i="1"/>
  <c r="AR504" i="1"/>
  <c r="AK504" i="1"/>
  <c r="AO370" i="1"/>
  <c r="AO331" i="1"/>
  <c r="AR331" i="1"/>
  <c r="AQ339" i="1"/>
  <c r="AJ553" i="1"/>
  <c r="AK553" i="1"/>
  <c r="AQ370" i="1"/>
  <c r="AM328" i="1"/>
  <c r="AL405" i="1"/>
  <c r="AL553" i="1"/>
  <c r="AO553" i="1"/>
  <c r="AP328" i="1"/>
  <c r="AJ535" i="1"/>
  <c r="AM535" i="1"/>
  <c r="AI553" i="1"/>
  <c r="AR493" i="1"/>
  <c r="AL328" i="1"/>
  <c r="AI328" i="1"/>
  <c r="AM331" i="1"/>
  <c r="AP370" i="1"/>
  <c r="AR339" i="1"/>
  <c r="AL370" i="1"/>
  <c r="AO405" i="1"/>
  <c r="AQ553" i="1"/>
  <c r="AO493" i="1"/>
  <c r="AJ328" i="1"/>
  <c r="AR535" i="1"/>
  <c r="AQ331" i="1"/>
  <c r="AK328" i="1"/>
  <c r="AL535" i="1"/>
  <c r="AI493" i="1"/>
  <c r="AM523" i="1"/>
  <c r="AJ493" i="1"/>
  <c r="AJ334" i="1"/>
  <c r="AP334" i="1"/>
  <c r="AL530" i="1"/>
  <c r="AM370" i="1"/>
  <c r="AI530" i="1"/>
  <c r="AM405" i="1"/>
  <c r="AJ331" i="1"/>
  <c r="AL493" i="1"/>
  <c r="AR370" i="1"/>
  <c r="AK523" i="1"/>
  <c r="AP339" i="1"/>
  <c r="AI405" i="1"/>
  <c r="AK493" i="1"/>
  <c r="AO535" i="1"/>
  <c r="AO530" i="1"/>
  <c r="AR517" i="1"/>
  <c r="AP493" i="1"/>
  <c r="AQ328" i="1"/>
  <c r="AI331" i="1"/>
  <c r="AP535" i="1"/>
  <c r="AR530" i="1"/>
  <c r="AL517" i="1"/>
  <c r="AQ493" i="1"/>
  <c r="AL334" i="1"/>
  <c r="AP405" i="1"/>
  <c r="AO334" i="1"/>
  <c r="AR405" i="1"/>
  <c r="AQ334" i="1"/>
  <c r="AJ405" i="1"/>
  <c r="AR334" i="1"/>
  <c r="AK405" i="1"/>
  <c r="AI334" i="1"/>
  <c r="AK334" i="1"/>
  <c r="AO523" i="1"/>
  <c r="AI517" i="1"/>
  <c r="AM530" i="1"/>
  <c r="AR523" i="1"/>
  <c r="AK331" i="1"/>
  <c r="AQ530" i="1"/>
  <c r="AR522" i="1"/>
  <c r="AK517" i="1"/>
  <c r="AQ523" i="1"/>
  <c r="AL523" i="1"/>
  <c r="AP331" i="1"/>
  <c r="AI523" i="1"/>
  <c r="AQ517" i="1"/>
  <c r="AJ522" i="1"/>
  <c r="AK522" i="1"/>
  <c r="AP522" i="1"/>
  <c r="AP523" i="1"/>
  <c r="AP517" i="1"/>
  <c r="AJ530" i="1"/>
  <c r="AM339" i="1"/>
  <c r="AK530" i="1"/>
  <c r="AM517" i="1"/>
  <c r="AM542" i="1"/>
  <c r="AR564" i="1"/>
  <c r="AI558" i="1"/>
  <c r="AK558" i="1"/>
  <c r="AO558" i="1"/>
  <c r="AP366" i="1"/>
  <c r="AJ366" i="1"/>
  <c r="AO366" i="1"/>
  <c r="AQ564" i="1"/>
  <c r="AJ564" i="1"/>
  <c r="AJ542" i="1"/>
  <c r="AP542" i="1"/>
  <c r="AR542" i="1"/>
  <c r="AI340" i="1"/>
  <c r="AP515" i="1"/>
  <c r="AK564" i="1"/>
  <c r="AR515" i="1"/>
  <c r="AO542" i="1"/>
  <c r="AQ542" i="1"/>
  <c r="AI542" i="1"/>
  <c r="AR496" i="1"/>
  <c r="AO340" i="1"/>
  <c r="AI544" i="1"/>
  <c r="AM558" i="1"/>
  <c r="AJ544" i="1"/>
  <c r="AP558" i="1"/>
  <c r="AL544" i="1"/>
  <c r="AR544" i="1"/>
  <c r="AI565" i="1"/>
  <c r="AL496" i="1"/>
  <c r="AM544" i="1"/>
  <c r="AO544" i="1"/>
  <c r="AO496" i="1"/>
  <c r="AL542" i="1"/>
  <c r="AQ544" i="1"/>
  <c r="AP496" i="1"/>
  <c r="AI366" i="1"/>
  <c r="AI404" i="1"/>
  <c r="AJ340" i="1"/>
  <c r="AK544" i="1"/>
  <c r="AQ404" i="1"/>
  <c r="AQ366" i="1"/>
  <c r="AM366" i="1"/>
  <c r="AO565" i="1"/>
  <c r="AP565" i="1"/>
  <c r="AK540" i="1"/>
  <c r="AP376" i="1"/>
  <c r="AR366" i="1"/>
  <c r="AL416" i="1"/>
  <c r="AJ492" i="1"/>
  <c r="AK492" i="1"/>
  <c r="AM540" i="1"/>
  <c r="AR540" i="1"/>
  <c r="AK500" i="1"/>
  <c r="AL492" i="1"/>
  <c r="AO492" i="1"/>
  <c r="AM500" i="1"/>
  <c r="AL518" i="1"/>
  <c r="AI532" i="1"/>
  <c r="AO416" i="1"/>
  <c r="AQ500" i="1"/>
  <c r="AP492" i="1"/>
  <c r="AM532" i="1"/>
  <c r="AI500" i="1"/>
  <c r="AK376" i="1"/>
  <c r="AI492" i="1"/>
  <c r="AQ492" i="1"/>
  <c r="AO500" i="1"/>
  <c r="AP500" i="1"/>
  <c r="AQ554" i="1"/>
  <c r="AI518" i="1"/>
  <c r="AP533" i="1"/>
  <c r="AJ518" i="1"/>
  <c r="AQ533" i="1"/>
  <c r="AO533" i="1"/>
  <c r="AJ540" i="1"/>
  <c r="AI564" i="1"/>
  <c r="AI520" i="1"/>
  <c r="AQ335" i="1"/>
  <c r="AM335" i="1"/>
  <c r="AP414" i="1"/>
  <c r="AI540" i="1"/>
  <c r="AQ412" i="1"/>
  <c r="AM340" i="1"/>
  <c r="AO564" i="1"/>
  <c r="AJ559" i="1"/>
  <c r="AK559" i="1"/>
  <c r="AJ496" i="1"/>
  <c r="AM520" i="1"/>
  <c r="AQ540" i="1"/>
  <c r="AO532" i="1"/>
  <c r="AL559" i="1"/>
  <c r="AO518" i="1"/>
  <c r="AM564" i="1"/>
  <c r="AI496" i="1"/>
  <c r="AM559" i="1"/>
  <c r="AR414" i="1"/>
  <c r="AJ414" i="1"/>
  <c r="AP340" i="1"/>
  <c r="AM563" i="1"/>
  <c r="AL340" i="1"/>
  <c r="AL540" i="1"/>
  <c r="AO540" i="1"/>
  <c r="AK496" i="1"/>
  <c r="AM496" i="1"/>
  <c r="AK518" i="1"/>
  <c r="AJ532" i="1"/>
  <c r="AQ559" i="1"/>
  <c r="AP518" i="1"/>
  <c r="AP335" i="1"/>
  <c r="AJ520" i="1"/>
  <c r="AM518" i="1"/>
  <c r="AL533" i="1"/>
  <c r="AR533" i="1"/>
  <c r="AK340" i="1"/>
  <c r="AQ340" i="1"/>
  <c r="AO559" i="1"/>
  <c r="AJ500" i="1"/>
  <c r="AK532" i="1"/>
  <c r="AR559" i="1"/>
  <c r="AQ518" i="1"/>
  <c r="AR376" i="1"/>
  <c r="AJ558" i="1"/>
  <c r="AL500" i="1"/>
  <c r="AP532" i="1"/>
  <c r="AP559" i="1"/>
  <c r="AL376" i="1"/>
  <c r="AM492" i="1"/>
  <c r="AP564" i="1"/>
  <c r="AI376" i="1"/>
  <c r="AJ335" i="1"/>
  <c r="AR554" i="1"/>
  <c r="AQ414" i="1"/>
  <c r="AO520" i="1"/>
  <c r="AR563" i="1"/>
  <c r="AL378" i="1"/>
  <c r="AM526" i="1"/>
  <c r="AR520" i="1"/>
  <c r="AK563" i="1"/>
  <c r="AI526" i="1"/>
  <c r="AP563" i="1"/>
  <c r="AP378" i="1"/>
  <c r="AQ526" i="1"/>
  <c r="AM554" i="1"/>
  <c r="AR555" i="1"/>
  <c r="AL558" i="1"/>
  <c r="AQ565" i="1"/>
  <c r="AO526" i="1"/>
  <c r="AK366" i="1"/>
  <c r="AQ416" i="1"/>
  <c r="AK520" i="1"/>
  <c r="AQ563" i="1"/>
  <c r="AO378" i="1"/>
  <c r="AL554" i="1"/>
  <c r="AR558" i="1"/>
  <c r="AL414" i="1"/>
  <c r="AM414" i="1"/>
  <c r="AJ416" i="1"/>
  <c r="AI410" i="1"/>
  <c r="AI414" i="1"/>
  <c r="AQ520" i="1"/>
  <c r="AL563" i="1"/>
  <c r="AP520" i="1"/>
  <c r="AI555" i="1"/>
  <c r="AQ550" i="1"/>
  <c r="AK416" i="1"/>
  <c r="AP342" i="1"/>
  <c r="AJ563" i="1"/>
  <c r="AJ555" i="1"/>
  <c r="AJ550" i="1"/>
  <c r="AI342" i="1"/>
  <c r="AK414" i="1"/>
  <c r="AK412" i="1"/>
  <c r="AP416" i="1"/>
  <c r="AK378" i="1"/>
  <c r="AJ410" i="1"/>
  <c r="AI554" i="1"/>
  <c r="AJ554" i="1"/>
  <c r="AI335" i="1"/>
  <c r="AO335" i="1"/>
  <c r="AR342" i="1"/>
  <c r="AM329" i="1"/>
  <c r="AP555" i="1"/>
  <c r="AL410" i="1"/>
  <c r="AK335" i="1"/>
  <c r="AO342" i="1"/>
  <c r="AI329" i="1"/>
  <c r="AP410" i="1"/>
  <c r="AL329" i="1"/>
  <c r="AK329" i="1"/>
  <c r="AJ412" i="1"/>
  <c r="AO528" i="1"/>
  <c r="AK494" i="1"/>
  <c r="AQ342" i="1"/>
  <c r="AP494" i="1"/>
  <c r="AP554" i="1"/>
  <c r="AO550" i="1"/>
  <c r="AJ565" i="1"/>
  <c r="AR494" i="1"/>
  <c r="AL335" i="1"/>
  <c r="AR329" i="1"/>
  <c r="AK342" i="1"/>
  <c r="AQ555" i="1"/>
  <c r="AQ410" i="1"/>
  <c r="AL494" i="1"/>
  <c r="AO329" i="1"/>
  <c r="AO494" i="1"/>
  <c r="AI550" i="1"/>
  <c r="AK554" i="1"/>
  <c r="AP550" i="1"/>
  <c r="AM565" i="1"/>
  <c r="AI563" i="1"/>
  <c r="AQ494" i="1"/>
  <c r="AR404" i="1"/>
  <c r="AL342" i="1"/>
  <c r="AK533" i="1"/>
  <c r="AJ533" i="1"/>
  <c r="AI533" i="1"/>
  <c r="AR528" i="1"/>
  <c r="AQ528" i="1"/>
  <c r="AP528" i="1"/>
  <c r="AL528" i="1"/>
  <c r="AK528" i="1"/>
  <c r="AJ528" i="1"/>
  <c r="AK410" i="1"/>
  <c r="AQ329" i="1"/>
  <c r="AK555" i="1"/>
  <c r="AM555" i="1"/>
  <c r="AJ404" i="1"/>
  <c r="AP404" i="1"/>
  <c r="AK404" i="1"/>
  <c r="AJ526" i="1"/>
  <c r="AK526" i="1"/>
  <c r="AR550" i="1"/>
  <c r="AR565" i="1"/>
  <c r="AL526" i="1"/>
  <c r="AJ376" i="1"/>
  <c r="AP329" i="1"/>
  <c r="AI378" i="1"/>
  <c r="AL404" i="1"/>
  <c r="AR532" i="1"/>
  <c r="AQ532" i="1"/>
  <c r="AL555" i="1"/>
  <c r="AI494" i="1"/>
  <c r="AM494" i="1"/>
  <c r="AJ342" i="1"/>
  <c r="AI528" i="1"/>
  <c r="AI416" i="1"/>
  <c r="AM376" i="1"/>
  <c r="AM378" i="1"/>
  <c r="AI515" i="1"/>
  <c r="AQ515" i="1"/>
  <c r="AK515" i="1"/>
  <c r="AM515" i="1"/>
  <c r="AJ515" i="1"/>
  <c r="AL515" i="1"/>
  <c r="AL550" i="1"/>
  <c r="AK550" i="1"/>
  <c r="AK565" i="1"/>
  <c r="AR526" i="1"/>
  <c r="AM416" i="1"/>
  <c r="AO376" i="1"/>
  <c r="AQ378" i="1"/>
  <c r="AL412" i="1"/>
  <c r="AR412" i="1"/>
  <c r="AI412" i="1"/>
  <c r="AO412" i="1"/>
  <c r="AO410" i="1"/>
  <c r="AM412" i="1"/>
  <c r="AR378" i="1"/>
  <c r="AM404" i="1"/>
  <c r="AM410" i="1"/>
  <c r="AQ516" i="1"/>
  <c r="AL516" i="1"/>
  <c r="AK516" i="1"/>
  <c r="AJ516" i="1"/>
  <c r="AI516" i="1"/>
  <c r="AP516" i="1"/>
  <c r="AO516" i="1"/>
  <c r="AR516" i="1"/>
  <c r="AP534" i="1"/>
  <c r="AO534" i="1"/>
  <c r="AR534" i="1"/>
  <c r="AQ534" i="1"/>
  <c r="AL534" i="1"/>
  <c r="AK534" i="1"/>
  <c r="AJ534" i="1"/>
  <c r="AI534" i="1"/>
  <c r="AR499" i="1"/>
  <c r="AQ499" i="1"/>
  <c r="AP499" i="1"/>
  <c r="AO499" i="1"/>
  <c r="AM499" i="1"/>
  <c r="AJ499" i="1"/>
  <c r="AI499" i="1"/>
  <c r="AK499" i="1"/>
  <c r="AL499" i="1"/>
  <c r="AQ413" i="1"/>
  <c r="AP413" i="1"/>
  <c r="AR413" i="1"/>
  <c r="AL413" i="1"/>
  <c r="AK413" i="1"/>
  <c r="AI413" i="1"/>
  <c r="AO413" i="1"/>
  <c r="AM413" i="1"/>
  <c r="AJ413" i="1"/>
  <c r="AL406" i="1"/>
  <c r="AK406" i="1"/>
  <c r="AQ406" i="1"/>
  <c r="AP406" i="1"/>
  <c r="AJ406" i="1"/>
  <c r="AI406" i="1"/>
  <c r="AO406" i="1"/>
  <c r="AR406" i="1"/>
  <c r="AM406" i="1"/>
  <c r="AP336" i="1"/>
  <c r="AR336" i="1"/>
  <c r="AQ336" i="1"/>
  <c r="AO336" i="1"/>
  <c r="AL336" i="1"/>
  <c r="AK336" i="1"/>
  <c r="AJ336" i="1"/>
  <c r="AI336" i="1"/>
  <c r="AP527" i="1"/>
  <c r="AK527" i="1"/>
  <c r="AJ527" i="1"/>
  <c r="AR527" i="1"/>
  <c r="AQ527" i="1"/>
  <c r="AO527" i="1"/>
  <c r="AM527" i="1"/>
  <c r="AL527" i="1"/>
  <c r="AI527" i="1"/>
  <c r="AK545" i="1"/>
  <c r="AL545" i="1"/>
  <c r="AI545" i="1"/>
  <c r="AR545" i="1"/>
  <c r="AQ545" i="1"/>
  <c r="AP545" i="1"/>
  <c r="AO545" i="1"/>
  <c r="AJ545" i="1"/>
  <c r="AR567" i="1"/>
  <c r="AQ567" i="1"/>
  <c r="AK567" i="1"/>
  <c r="AJ567" i="1"/>
  <c r="AP567" i="1"/>
  <c r="AO567" i="1"/>
  <c r="AL567" i="1"/>
  <c r="AI567" i="1"/>
  <c r="AJ552" i="1"/>
  <c r="AR552" i="1"/>
  <c r="AQ552" i="1"/>
  <c r="AL552" i="1"/>
  <c r="AI552" i="1"/>
  <c r="AP552" i="1"/>
  <c r="AO552" i="1"/>
  <c r="AK552" i="1"/>
  <c r="AK519" i="1"/>
  <c r="AP519" i="1"/>
  <c r="AO519" i="1"/>
  <c r="AM519" i="1"/>
  <c r="AL519" i="1"/>
  <c r="AJ519" i="1"/>
  <c r="AR519" i="1"/>
  <c r="AQ519" i="1"/>
  <c r="AI519" i="1"/>
  <c r="AQ521" i="1"/>
  <c r="AL521" i="1"/>
  <c r="AK521" i="1"/>
  <c r="AJ521" i="1"/>
  <c r="AI521" i="1"/>
  <c r="AR521" i="1"/>
  <c r="AP521" i="1"/>
  <c r="AO521" i="1"/>
  <c r="AM516" i="1"/>
  <c r="AQ531" i="1"/>
  <c r="AM531" i="1"/>
  <c r="AL531" i="1"/>
  <c r="AI531" i="1"/>
  <c r="AO531" i="1"/>
  <c r="AJ531" i="1"/>
  <c r="AR531" i="1"/>
  <c r="AP531" i="1"/>
  <c r="AK531" i="1"/>
  <c r="AR338" i="1"/>
  <c r="AP338" i="1"/>
  <c r="AL338" i="1"/>
  <c r="AO338" i="1"/>
  <c r="AM338" i="1"/>
  <c r="AK338" i="1"/>
  <c r="AJ338" i="1"/>
  <c r="AI338" i="1"/>
  <c r="AQ338" i="1"/>
  <c r="AK560" i="1"/>
  <c r="AP560" i="1"/>
  <c r="AO560" i="1"/>
  <c r="AL560" i="1"/>
  <c r="AQ560" i="1"/>
  <c r="AR560" i="1"/>
  <c r="AJ560" i="1"/>
  <c r="AI560" i="1"/>
  <c r="AQ557" i="1"/>
  <c r="AR557" i="1"/>
  <c r="AP557" i="1"/>
  <c r="AL557" i="1"/>
  <c r="AK557" i="1"/>
  <c r="AO557" i="1"/>
  <c r="AJ557" i="1"/>
  <c r="AI557" i="1"/>
  <c r="AL505" i="1"/>
  <c r="AO505" i="1"/>
  <c r="AM505" i="1"/>
  <c r="AK505" i="1"/>
  <c r="AJ505" i="1"/>
  <c r="AI505" i="1"/>
  <c r="AQ505" i="1"/>
  <c r="AP505" i="1"/>
  <c r="AR505" i="1"/>
  <c r="AK381" i="1"/>
  <c r="AL381" i="1"/>
  <c r="AR381" i="1"/>
  <c r="AQ381" i="1"/>
  <c r="AP381" i="1"/>
  <c r="AO381" i="1"/>
  <c r="AJ381" i="1"/>
  <c r="AI381" i="1"/>
  <c r="AQ508" i="1"/>
  <c r="AR508" i="1"/>
  <c r="AP508" i="1"/>
  <c r="AO508" i="1"/>
  <c r="AL508" i="1"/>
  <c r="AK508" i="1"/>
  <c r="AJ508" i="1"/>
  <c r="AI508" i="1"/>
  <c r="AL566" i="1"/>
  <c r="AK566" i="1"/>
  <c r="AJ566" i="1"/>
  <c r="AQ566" i="1"/>
  <c r="AP566" i="1"/>
  <c r="AI566" i="1"/>
  <c r="AR566" i="1"/>
  <c r="AO566" i="1"/>
  <c r="AI417" i="1"/>
  <c r="AR417" i="1"/>
  <c r="AQ417" i="1"/>
  <c r="AP417" i="1"/>
  <c r="AO417" i="1"/>
  <c r="AM417" i="1"/>
  <c r="AK417" i="1"/>
  <c r="AJ417" i="1"/>
  <c r="AL417" i="1"/>
  <c r="AQ390" i="1"/>
  <c r="AK390" i="1"/>
  <c r="AL390" i="1"/>
  <c r="AJ390" i="1"/>
  <c r="AO390" i="1"/>
  <c r="AR390" i="1"/>
  <c r="AI390" i="1"/>
  <c r="AP390" i="1"/>
  <c r="AR333" i="1"/>
  <c r="AQ333" i="1"/>
  <c r="AP333" i="1"/>
  <c r="AO333" i="1"/>
  <c r="AI333" i="1"/>
  <c r="AL333" i="1"/>
  <c r="AK333" i="1"/>
  <c r="AJ333" i="1"/>
  <c r="AQ330" i="1"/>
  <c r="AP330" i="1"/>
  <c r="AO330" i="1"/>
  <c r="AL330" i="1"/>
  <c r="AK330" i="1"/>
  <c r="AJ330" i="1"/>
  <c r="AI330" i="1"/>
  <c r="AR330" i="1"/>
  <c r="AK510" i="1"/>
  <c r="AL510" i="1"/>
  <c r="AJ510" i="1"/>
  <c r="AI510" i="1"/>
  <c r="AR510" i="1"/>
  <c r="AQ510" i="1"/>
  <c r="AP510" i="1"/>
  <c r="AO510" i="1"/>
  <c r="AK538" i="1"/>
  <c r="AL538" i="1"/>
  <c r="AR538" i="1"/>
  <c r="AO538" i="1"/>
  <c r="AJ538" i="1"/>
  <c r="AQ538" i="1"/>
  <c r="AP538" i="1"/>
  <c r="AI538" i="1"/>
  <c r="AK541" i="1"/>
  <c r="AR541" i="1"/>
  <c r="AQ541" i="1"/>
  <c r="AL541" i="1"/>
  <c r="AJ541" i="1"/>
  <c r="AP541" i="1"/>
  <c r="AO541" i="1"/>
  <c r="AM541" i="1"/>
  <c r="AI541" i="1"/>
  <c r="AR506" i="1"/>
  <c r="AQ506" i="1"/>
  <c r="AP506" i="1"/>
  <c r="AO506" i="1"/>
  <c r="AJ506" i="1"/>
  <c r="AI506" i="1"/>
  <c r="AM506" i="1"/>
  <c r="AL506" i="1"/>
  <c r="AK506" i="1"/>
  <c r="AO549" i="1"/>
  <c r="AK549" i="1"/>
  <c r="AJ549" i="1"/>
  <c r="AI549" i="1"/>
  <c r="AR549" i="1"/>
  <c r="AQ549" i="1"/>
  <c r="AP549" i="1"/>
  <c r="AL549" i="1"/>
  <c r="AM534" i="1"/>
  <c r="AL495" i="1"/>
  <c r="AK495" i="1"/>
  <c r="AR495" i="1"/>
  <c r="AQ495" i="1"/>
  <c r="AP495" i="1"/>
  <c r="AO495" i="1"/>
  <c r="AM495" i="1"/>
  <c r="AJ495" i="1"/>
  <c r="AI495" i="1"/>
  <c r="AQ512" i="1"/>
  <c r="AP512" i="1"/>
  <c r="AO512" i="1"/>
  <c r="AL512" i="1"/>
  <c r="AK512" i="1"/>
  <c r="AI512" i="1"/>
  <c r="AR512" i="1"/>
  <c r="AJ512" i="1"/>
  <c r="AR501" i="1"/>
  <c r="AJ501" i="1"/>
  <c r="AI501" i="1"/>
  <c r="AK501" i="1"/>
  <c r="AL501" i="1"/>
  <c r="AP501" i="1"/>
  <c r="AO501" i="1"/>
  <c r="AQ501" i="1"/>
  <c r="AM501" i="1"/>
  <c r="AP513" i="1"/>
  <c r="AK513" i="1"/>
  <c r="AL513" i="1"/>
  <c r="AJ513" i="1"/>
  <c r="AI513" i="1"/>
  <c r="AR513" i="1"/>
  <c r="AO513" i="1"/>
  <c r="AM513" i="1"/>
  <c r="AQ513" i="1"/>
  <c r="AK524" i="1"/>
  <c r="AO524" i="1"/>
  <c r="AM524" i="1"/>
  <c r="AL524" i="1"/>
  <c r="AJ524" i="1"/>
  <c r="AI524" i="1"/>
  <c r="AR524" i="1"/>
  <c r="AQ524" i="1"/>
  <c r="AP524" i="1"/>
  <c r="AO375" i="1"/>
  <c r="AR375" i="1"/>
  <c r="AQ375" i="1"/>
  <c r="AL375" i="1"/>
  <c r="AK375" i="1"/>
  <c r="AP375" i="1"/>
  <c r="AJ375" i="1"/>
  <c r="AI375" i="1"/>
  <c r="AP377" i="1"/>
  <c r="AL377" i="1"/>
  <c r="AQ377" i="1"/>
  <c r="AO377" i="1"/>
  <c r="AR377" i="1"/>
  <c r="AM377" i="1"/>
  <c r="AK377" i="1"/>
  <c r="AI377" i="1"/>
  <c r="AJ377" i="1"/>
  <c r="AP546" i="1"/>
  <c r="AR546" i="1"/>
  <c r="AQ546" i="1"/>
  <c r="AK546" i="1"/>
  <c r="AJ546" i="1"/>
  <c r="AO546" i="1"/>
  <c r="AL546" i="1"/>
  <c r="AI546" i="1"/>
  <c r="AM546" i="1"/>
  <c r="AM560" i="1"/>
  <c r="AJ497" i="1"/>
  <c r="AI497" i="1"/>
  <c r="AR497" i="1"/>
  <c r="AL497" i="1"/>
  <c r="AK497" i="1"/>
  <c r="AQ497" i="1"/>
  <c r="AP497" i="1"/>
  <c r="AO497" i="1"/>
  <c r="AK514" i="1"/>
  <c r="AQ514" i="1"/>
  <c r="AP514" i="1"/>
  <c r="AO514" i="1"/>
  <c r="AM514" i="1"/>
  <c r="AL514" i="1"/>
  <c r="AR514" i="1"/>
  <c r="AJ514" i="1"/>
  <c r="AI514" i="1"/>
  <c r="AL407" i="1"/>
  <c r="AJ407" i="1"/>
  <c r="AO407" i="1"/>
  <c r="AK407" i="1"/>
  <c r="AQ407" i="1"/>
  <c r="AR407" i="1"/>
  <c r="AP407" i="1"/>
  <c r="AI407" i="1"/>
  <c r="AK337" i="1"/>
  <c r="AI337" i="1"/>
  <c r="AR337" i="1"/>
  <c r="AQ337" i="1"/>
  <c r="AP337" i="1"/>
  <c r="AO337" i="1"/>
  <c r="AL337" i="1"/>
  <c r="AJ337" i="1"/>
  <c r="AO373" i="1"/>
  <c r="AR373" i="1"/>
  <c r="AQ373" i="1"/>
  <c r="AP373" i="1"/>
  <c r="AL373" i="1"/>
  <c r="AK373" i="1"/>
  <c r="AJ373" i="1"/>
  <c r="AI373" i="1"/>
  <c r="AM373" i="1"/>
  <c r="AQ408" i="1"/>
  <c r="AP408" i="1"/>
  <c r="AL408" i="1"/>
  <c r="AI408" i="1"/>
  <c r="AO408" i="1"/>
  <c r="AK408" i="1"/>
  <c r="AR408" i="1"/>
  <c r="AJ408" i="1"/>
  <c r="AP507" i="1"/>
  <c r="AI507" i="1"/>
  <c r="AR507" i="1"/>
  <c r="AQ507" i="1"/>
  <c r="AO507" i="1"/>
  <c r="AM507" i="1"/>
  <c r="AL507" i="1"/>
  <c r="AK507" i="1"/>
  <c r="AJ507" i="1"/>
  <c r="AL547" i="1"/>
  <c r="AJ547" i="1"/>
  <c r="AI547" i="1"/>
  <c r="AR547" i="1"/>
  <c r="AK547" i="1"/>
  <c r="AQ547" i="1"/>
  <c r="AP547" i="1"/>
  <c r="AO547" i="1"/>
  <c r="AK498" i="1"/>
  <c r="AJ498" i="1"/>
  <c r="AR498" i="1"/>
  <c r="AQ498" i="1"/>
  <c r="AP498" i="1"/>
  <c r="AI498" i="1"/>
  <c r="AO498" i="1"/>
  <c r="AM498" i="1"/>
  <c r="AL498" i="1"/>
  <c r="AQ562" i="1"/>
  <c r="AP562" i="1"/>
  <c r="AL562" i="1"/>
  <c r="AK562" i="1"/>
  <c r="AJ562" i="1"/>
  <c r="AR562" i="1"/>
  <c r="AO562" i="1"/>
  <c r="AI562" i="1"/>
  <c r="AM545" i="1"/>
  <c r="AP548" i="1"/>
  <c r="AO548" i="1"/>
  <c r="AL548" i="1"/>
  <c r="AK548" i="1"/>
  <c r="AR548" i="1"/>
  <c r="AQ548" i="1"/>
  <c r="AJ548" i="1"/>
  <c r="AI548" i="1"/>
  <c r="AR561" i="1"/>
  <c r="AQ561" i="1"/>
  <c r="AO561" i="1"/>
  <c r="AL561" i="1"/>
  <c r="AK561" i="1"/>
  <c r="AP561" i="1"/>
  <c r="AI561" i="1"/>
  <c r="AJ561" i="1"/>
  <c r="AJ536" i="1"/>
  <c r="AI536" i="1"/>
  <c r="AP536" i="1"/>
  <c r="AO536" i="1"/>
  <c r="AR536" i="1"/>
  <c r="AQ536" i="1"/>
  <c r="AL536" i="1"/>
  <c r="AK536" i="1"/>
  <c r="AI503" i="1"/>
  <c r="AM503" i="1"/>
  <c r="AL503" i="1"/>
  <c r="AK503" i="1"/>
  <c r="AJ503" i="1"/>
  <c r="AR503" i="1"/>
  <c r="AQ503" i="1"/>
  <c r="AP503" i="1"/>
  <c r="AO503" i="1"/>
  <c r="AL367" i="1"/>
  <c r="AK367" i="1"/>
  <c r="AM367" i="1"/>
  <c r="AJ367" i="1"/>
  <c r="AI367" i="1"/>
  <c r="AR367" i="1"/>
  <c r="AQ367" i="1"/>
  <c r="AP367" i="1"/>
  <c r="AO367" i="1"/>
  <c r="AP374" i="1"/>
  <c r="AQ374" i="1"/>
  <c r="AL374" i="1"/>
  <c r="AI374" i="1"/>
  <c r="AJ374" i="1"/>
  <c r="AR374" i="1"/>
  <c r="AO374" i="1"/>
  <c r="AM374" i="1"/>
  <c r="AK374" i="1"/>
  <c r="AQ556" i="1"/>
  <c r="AP556" i="1"/>
  <c r="AO556" i="1"/>
  <c r="AJ556" i="1"/>
  <c r="AR556" i="1"/>
  <c r="AM556" i="1"/>
  <c r="AL556" i="1"/>
  <c r="AK556" i="1"/>
  <c r="AI556" i="1"/>
  <c r="AK537" i="1"/>
  <c r="AR537" i="1"/>
  <c r="AP537" i="1"/>
  <c r="AL537" i="1"/>
  <c r="AQ537" i="1"/>
  <c r="AO537" i="1"/>
  <c r="AI537" i="1"/>
  <c r="AM537" i="1"/>
  <c r="AJ537" i="1"/>
  <c r="AO368" i="1"/>
  <c r="AJ368" i="1"/>
  <c r="AR368" i="1"/>
  <c r="AQ368" i="1"/>
  <c r="AP368" i="1"/>
  <c r="AI368" i="1"/>
  <c r="AL368" i="1"/>
  <c r="AK368" i="1"/>
  <c r="AK371" i="1"/>
  <c r="AL371" i="1"/>
  <c r="AR371" i="1"/>
  <c r="AJ371" i="1"/>
  <c r="AQ371" i="1"/>
  <c r="AP371" i="1"/>
  <c r="AO371" i="1"/>
  <c r="AI371" i="1"/>
  <c r="AM336" i="1"/>
  <c r="AM562" i="1"/>
  <c r="AP379" i="1"/>
  <c r="AL379" i="1"/>
  <c r="AO379" i="1"/>
  <c r="AM379" i="1"/>
  <c r="AK379" i="1"/>
  <c r="AJ379" i="1"/>
  <c r="AI379" i="1"/>
  <c r="AR379" i="1"/>
  <c r="AQ379" i="1"/>
  <c r="AK380" i="1"/>
  <c r="AL380" i="1"/>
  <c r="AJ380" i="1"/>
  <c r="AI380" i="1"/>
  <c r="AO380" i="1"/>
  <c r="AR380" i="1"/>
  <c r="AQ380" i="1"/>
  <c r="AP380" i="1"/>
  <c r="AM333" i="1"/>
  <c r="AI502" i="1"/>
  <c r="AR502" i="1"/>
  <c r="AK502" i="1"/>
  <c r="AJ502" i="1"/>
  <c r="AQ502" i="1"/>
  <c r="AP502" i="1"/>
  <c r="AM502" i="1"/>
  <c r="AL502" i="1"/>
  <c r="AO502" i="1"/>
  <c r="AL543" i="1"/>
  <c r="AK543" i="1"/>
  <c r="AO543" i="1"/>
  <c r="AM543" i="1"/>
  <c r="AJ543" i="1"/>
  <c r="AI543" i="1"/>
  <c r="AR543" i="1"/>
  <c r="AQ543" i="1"/>
  <c r="AP543" i="1"/>
  <c r="AM375" i="1"/>
  <c r="AI20" i="29" l="1"/>
  <c r="AP20" i="29"/>
  <c r="AM20" i="29"/>
  <c r="AJ20" i="29"/>
  <c r="AG20" i="29"/>
  <c r="AH20" i="29"/>
  <c r="AN20" i="29"/>
  <c r="AK20" i="29"/>
  <c r="AE20" i="29"/>
  <c r="AR20" i="29"/>
  <c r="AO20" i="29"/>
  <c r="AQ20" i="29"/>
  <c r="AL20" i="29"/>
  <c r="AQ18" i="29"/>
  <c r="AP18" i="29"/>
  <c r="AL18" i="29"/>
  <c r="AO18" i="29"/>
  <c r="AI18" i="29"/>
  <c r="AE18" i="29"/>
  <c r="AH18" i="29"/>
  <c r="AM18" i="29"/>
  <c r="AG18" i="29"/>
  <c r="AN18" i="29"/>
  <c r="AK18" i="29"/>
  <c r="AJ18" i="29"/>
  <c r="AR18" i="29"/>
  <c r="AL19" i="29"/>
  <c r="AG19" i="29"/>
  <c r="AP19" i="29"/>
  <c r="AN19" i="29"/>
  <c r="AI19" i="29"/>
  <c r="AO19" i="29"/>
  <c r="AJ19" i="29"/>
  <c r="AR19" i="29"/>
  <c r="AM19" i="29"/>
  <c r="AK19" i="29"/>
  <c r="AE19" i="29"/>
  <c r="AH19" i="29"/>
  <c r="AQ19" i="29"/>
  <c r="AN8" i="29"/>
  <c r="AH8" i="29"/>
  <c r="AD32" i="14"/>
  <c r="AC32" i="14"/>
  <c r="AQ8" i="29"/>
  <c r="AK8" i="29"/>
  <c r="AG8" i="29"/>
  <c r="AJ8" i="29"/>
  <c r="AL8" i="29"/>
  <c r="AP8" i="29"/>
  <c r="AR8" i="29"/>
  <c r="AM8" i="29"/>
  <c r="AO8" i="29"/>
  <c r="AE8" i="29"/>
  <c r="AC31" i="14"/>
  <c r="AD31" i="14"/>
  <c r="AE32" i="14"/>
  <c r="AR32" i="14"/>
  <c r="AG32" i="14"/>
  <c r="AH32" i="14"/>
  <c r="AI32" i="14"/>
  <c r="AM32" i="14"/>
  <c r="AK32" i="14"/>
  <c r="AN32" i="14"/>
  <c r="AQ32" i="14"/>
  <c r="AJ32" i="14"/>
  <c r="AO32" i="14"/>
  <c r="AL32" i="14"/>
  <c r="AP32" i="14"/>
  <c r="AJ31" i="14"/>
  <c r="AQ31" i="14"/>
  <c r="AR31" i="14"/>
  <c r="AG31" i="14"/>
  <c r="AN31" i="14"/>
  <c r="AP31" i="14"/>
  <c r="AE31" i="14"/>
  <c r="AL31" i="14"/>
  <c r="AK31" i="14"/>
  <c r="AM31" i="14"/>
  <c r="AH31" i="14"/>
  <c r="AI31" i="14"/>
  <c r="AO31" i="14"/>
  <c r="AQ56" i="15"/>
  <c r="AL56" i="15"/>
  <c r="AJ56" i="15"/>
  <c r="AP56" i="15"/>
  <c r="AM56" i="15"/>
  <c r="AO56" i="15"/>
  <c r="AN56" i="15"/>
  <c r="AI56" i="15"/>
  <c r="AG56" i="15"/>
  <c r="AR56" i="15"/>
  <c r="AK56" i="15"/>
  <c r="AH56" i="15"/>
  <c r="AE46" i="14"/>
  <c r="AA25" i="29"/>
  <c r="K33" i="29"/>
  <c r="AE44" i="14"/>
  <c r="AD44" i="14"/>
  <c r="AC46" i="14"/>
  <c r="AQ12" i="13"/>
  <c r="AR12" i="13"/>
  <c r="AE12" i="13"/>
  <c r="AH12" i="13"/>
  <c r="AI12" i="13"/>
  <c r="AM12" i="13"/>
  <c r="AO12" i="13"/>
  <c r="AG12" i="13"/>
  <c r="AL12" i="13"/>
  <c r="AN12" i="13"/>
  <c r="AP12" i="13"/>
  <c r="AJ12" i="13"/>
  <c r="AK12" i="13"/>
  <c r="AM45" i="14"/>
  <c r="AL45" i="14"/>
  <c r="AK45" i="14"/>
  <c r="AJ45" i="14"/>
  <c r="AI45" i="14"/>
  <c r="AH45" i="14"/>
  <c r="AG45" i="14"/>
  <c r="AR45" i="14"/>
  <c r="AQ45" i="14"/>
  <c r="AP45" i="14"/>
  <c r="AO45" i="14"/>
  <c r="AN45" i="14"/>
  <c r="AE45" i="14"/>
  <c r="AI44" i="14"/>
  <c r="AH44" i="14"/>
  <c r="AG44" i="14"/>
  <c r="AR44" i="14"/>
  <c r="AQ44" i="14"/>
  <c r="AP44" i="14"/>
  <c r="AO44" i="14"/>
  <c r="AN44" i="14"/>
  <c r="AM44" i="14"/>
  <c r="AK44" i="14"/>
  <c r="AJ44" i="14"/>
  <c r="AL44" i="14"/>
  <c r="AC45" i="14"/>
  <c r="AK23" i="8"/>
  <c r="AH23" i="8"/>
  <c r="AQ23" i="8"/>
  <c r="AP23" i="8"/>
  <c r="AO23" i="8"/>
  <c r="AJ23" i="8"/>
  <c r="AE23" i="8"/>
  <c r="AI23" i="8"/>
  <c r="AG23" i="8"/>
  <c r="AL23" i="8"/>
  <c r="AM23" i="8"/>
  <c r="AR23" i="8"/>
  <c r="AN23" i="8"/>
  <c r="AI46" i="14"/>
  <c r="AG46" i="14"/>
  <c r="AR46" i="14"/>
  <c r="AQ46" i="14"/>
  <c r="AP46" i="14"/>
  <c r="AO46" i="14"/>
  <c r="AN46" i="14"/>
  <c r="AM46" i="14"/>
  <c r="AL46" i="14"/>
  <c r="AK46" i="14"/>
  <c r="AJ46" i="14"/>
  <c r="AH46" i="14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Y10" i="27" s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Y26" i="29" s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Y12" i="13" s="1"/>
  <c r="AD12" i="13" s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Y3" i="29" s="1"/>
  <c r="AG146" i="1"/>
  <c r="AG147" i="1"/>
  <c r="AG148" i="1"/>
  <c r="AG149" i="1"/>
  <c r="Y3" i="27" s="1"/>
  <c r="AG150" i="1"/>
  <c r="AG151" i="1"/>
  <c r="Y9" i="8" s="1"/>
  <c r="AG152" i="1"/>
  <c r="AG153" i="1"/>
  <c r="AG154" i="1"/>
  <c r="AG155" i="1"/>
  <c r="Y4" i="27" s="1"/>
  <c r="AG156" i="1"/>
  <c r="AG157" i="1"/>
  <c r="Y5" i="8" s="1"/>
  <c r="AG158" i="1"/>
  <c r="AG159" i="1"/>
  <c r="Y9" i="27" s="1"/>
  <c r="AG160" i="1"/>
  <c r="Y5" i="27" s="1"/>
  <c r="AG161" i="1"/>
  <c r="Y4" i="29" s="1"/>
  <c r="AG162" i="1"/>
  <c r="AG163" i="1"/>
  <c r="AG164" i="1"/>
  <c r="Y5" i="29" s="1"/>
  <c r="AG165" i="1"/>
  <c r="AG166" i="1"/>
  <c r="AG167" i="1"/>
  <c r="Y6" i="8" s="1"/>
  <c r="AG168" i="1"/>
  <c r="AG169" i="1"/>
  <c r="AG170" i="1"/>
  <c r="AG171" i="1"/>
  <c r="AG172" i="1"/>
  <c r="AG173" i="1"/>
  <c r="AG174" i="1"/>
  <c r="AG175" i="1"/>
  <c r="Y8" i="27" s="1"/>
  <c r="AG176" i="1"/>
  <c r="Y6" i="29" s="1"/>
  <c r="AG177" i="1"/>
  <c r="AG178" i="1"/>
  <c r="AG179" i="1"/>
  <c r="AG180" i="1"/>
  <c r="Y7" i="29" s="1"/>
  <c r="AG181" i="1"/>
  <c r="AG182" i="1"/>
  <c r="AG183" i="1"/>
  <c r="AG184" i="1"/>
  <c r="AG185" i="1"/>
  <c r="AG186" i="1"/>
  <c r="AG187" i="1"/>
  <c r="Y12" i="27" s="1"/>
  <c r="AG188" i="1"/>
  <c r="Y8" i="29" s="1"/>
  <c r="AD8" i="29" s="1"/>
  <c r="AG189" i="1"/>
  <c r="AG190" i="1"/>
  <c r="AG191" i="1"/>
  <c r="AG192" i="1"/>
  <c r="AG193" i="1"/>
  <c r="AG194" i="1"/>
  <c r="AG195" i="1"/>
  <c r="AG196" i="1"/>
  <c r="AG197" i="1"/>
  <c r="AG198" i="1"/>
  <c r="Y4" i="13" s="1"/>
  <c r="AG199" i="1"/>
  <c r="Y5" i="13" s="1"/>
  <c r="AG200" i="1"/>
  <c r="AG201" i="1"/>
  <c r="Y6" i="13" s="1"/>
  <c r="AG202" i="1"/>
  <c r="Y7" i="13" s="1"/>
  <c r="AG203" i="1"/>
  <c r="Y8" i="13" s="1"/>
  <c r="AG204" i="1"/>
  <c r="AG205" i="1"/>
  <c r="Y9" i="13" s="1"/>
  <c r="AG206" i="1"/>
  <c r="Y10" i="13" s="1"/>
  <c r="AG207" i="1"/>
  <c r="Y11" i="13" s="1"/>
  <c r="AG208" i="1"/>
  <c r="Y13" i="13" s="1"/>
  <c r="AG209" i="1"/>
  <c r="Y14" i="13" s="1"/>
  <c r="AG210" i="1"/>
  <c r="Y15" i="13" s="1"/>
  <c r="AG211" i="1"/>
  <c r="Y16" i="13" s="1"/>
  <c r="AG212" i="1"/>
  <c r="Y17" i="13" s="1"/>
  <c r="AG213" i="1"/>
  <c r="Y18" i="13" s="1"/>
  <c r="AG214" i="1"/>
  <c r="Y19" i="13" s="1"/>
  <c r="AG215" i="1"/>
  <c r="Y20" i="13" s="1"/>
  <c r="AG216" i="1"/>
  <c r="AG217" i="1"/>
  <c r="AG218" i="1"/>
  <c r="AG219" i="1"/>
  <c r="AG220" i="1"/>
  <c r="AG221" i="1"/>
  <c r="AG222" i="1"/>
  <c r="AG223" i="1"/>
  <c r="AG224" i="1"/>
  <c r="AG225" i="1"/>
  <c r="Y11" i="27" s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Y21" i="13" s="1"/>
  <c r="AG240" i="1"/>
  <c r="AG241" i="1"/>
  <c r="Y9" i="29" s="1"/>
  <c r="AG242" i="1"/>
  <c r="AG243" i="1"/>
  <c r="AG244" i="1"/>
  <c r="AG245" i="1"/>
  <c r="Y22" i="13" s="1"/>
  <c r="AG246" i="1"/>
  <c r="AG247" i="1"/>
  <c r="AG248" i="1"/>
  <c r="AG249" i="1"/>
  <c r="AG250" i="1"/>
  <c r="AG251" i="1"/>
  <c r="Y13" i="8" s="1"/>
  <c r="AG252" i="1"/>
  <c r="AG253" i="1"/>
  <c r="Y25" i="8" s="1"/>
  <c r="AG254" i="1"/>
  <c r="AG255" i="1"/>
  <c r="AG256" i="1"/>
  <c r="AG257" i="1"/>
  <c r="Y10" i="29" s="1"/>
  <c r="AG258" i="1"/>
  <c r="Y11" i="29" s="1"/>
  <c r="AG259" i="1"/>
  <c r="AG260" i="1"/>
  <c r="AG261" i="1"/>
  <c r="AG262" i="1"/>
  <c r="Y13" i="27" s="1"/>
  <c r="AG263" i="1"/>
  <c r="AG264" i="1"/>
  <c r="Y6" i="27" s="1"/>
  <c r="AD6" i="27" s="1"/>
  <c r="AG265" i="1"/>
  <c r="AG266" i="1"/>
  <c r="AG267" i="1"/>
  <c r="AG268" i="1"/>
  <c r="AG269" i="1"/>
  <c r="AG270" i="1"/>
  <c r="AG271" i="1"/>
  <c r="AG272" i="1"/>
  <c r="Y23" i="13" s="1"/>
  <c r="AG273" i="1"/>
  <c r="AG274" i="1"/>
  <c r="Y24" i="13" s="1"/>
  <c r="AG275" i="1"/>
  <c r="AG276" i="1"/>
  <c r="Y25" i="13" s="1"/>
  <c r="AG277" i="1"/>
  <c r="AG278" i="1"/>
  <c r="AG279" i="1"/>
  <c r="Y26" i="13" s="1"/>
  <c r="AG280" i="1"/>
  <c r="AG281" i="1"/>
  <c r="AG282" i="1"/>
  <c r="Y27" i="13" s="1"/>
  <c r="AG283" i="1"/>
  <c r="Y28" i="13" s="1"/>
  <c r="AG284" i="1"/>
  <c r="AG285" i="1"/>
  <c r="AG286" i="1"/>
  <c r="AG287" i="1"/>
  <c r="AG288" i="1"/>
  <c r="AG289" i="1"/>
  <c r="AG290" i="1"/>
  <c r="AG291" i="1"/>
  <c r="Y7" i="27" s="1"/>
  <c r="AG292" i="1"/>
  <c r="Y14" i="27" s="1"/>
  <c r="AG293" i="1"/>
  <c r="Y26" i="8" s="1"/>
  <c r="AG294" i="1"/>
  <c r="AG295" i="1"/>
  <c r="AG296" i="1"/>
  <c r="Y15" i="27" s="1"/>
  <c r="AG297" i="1"/>
  <c r="AG298" i="1"/>
  <c r="AG299" i="1"/>
  <c r="AG300" i="1"/>
  <c r="AG301" i="1"/>
  <c r="AG302" i="1"/>
  <c r="AG303" i="1"/>
  <c r="AG304" i="1"/>
  <c r="AG305" i="1"/>
  <c r="AG306" i="1"/>
  <c r="Y12" i="29" s="1"/>
  <c r="AG307" i="1"/>
  <c r="AG308" i="1"/>
  <c r="Y13" i="29" s="1"/>
  <c r="AG309" i="1"/>
  <c r="AG310" i="1"/>
  <c r="Y14" i="29" s="1"/>
  <c r="AG311" i="1"/>
  <c r="Y15" i="29" s="1"/>
  <c r="AG312" i="1"/>
  <c r="AG313" i="1"/>
  <c r="AG314" i="1"/>
  <c r="AG315" i="1"/>
  <c r="AG316" i="1"/>
  <c r="AG317" i="1"/>
  <c r="AG318" i="1"/>
  <c r="AG319" i="1"/>
  <c r="Y16" i="29" s="1"/>
  <c r="AG320" i="1"/>
  <c r="Y15" i="8" s="1"/>
  <c r="AG321" i="1"/>
  <c r="AG322" i="1"/>
  <c r="AG323" i="1"/>
  <c r="AG324" i="1"/>
  <c r="AG325" i="1"/>
  <c r="AG326" i="1"/>
  <c r="AG327" i="1"/>
  <c r="AG3" i="1"/>
  <c r="Y55" i="14"/>
  <c r="Y78" i="11"/>
  <c r="Z78" i="11"/>
  <c r="Z20" i="16"/>
  <c r="AF4" i="7"/>
  <c r="AF5" i="7"/>
  <c r="AF6" i="7"/>
  <c r="AF7" i="7"/>
  <c r="AF8" i="7"/>
  <c r="AF9" i="7"/>
  <c r="AF10" i="7"/>
  <c r="AF11" i="7"/>
  <c r="AF12" i="7"/>
  <c r="P458" i="1" s="1"/>
  <c r="AF13" i="7"/>
  <c r="AF14" i="7"/>
  <c r="P57" i="1" s="1"/>
  <c r="AF15" i="7"/>
  <c r="P459" i="1" s="1"/>
  <c r="AF16" i="7"/>
  <c r="P311" i="1" s="1"/>
  <c r="Q15" i="29" s="1"/>
  <c r="AF17" i="7"/>
  <c r="P173" i="1" s="1"/>
  <c r="AF18" i="7"/>
  <c r="P312" i="1" s="1"/>
  <c r="AF19" i="7"/>
  <c r="P174" i="1" s="1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P60" i="1" s="1"/>
  <c r="AF39" i="7"/>
  <c r="P461" i="1" s="1"/>
  <c r="AF40" i="7"/>
  <c r="P61" i="1" s="1"/>
  <c r="AF41" i="7"/>
  <c r="AF42" i="7"/>
  <c r="P257" i="1" s="1"/>
  <c r="Q10" i="29" s="1"/>
  <c r="AF43" i="7"/>
  <c r="AF44" i="7"/>
  <c r="AF45" i="7"/>
  <c r="AF46" i="7"/>
  <c r="AF47" i="7"/>
  <c r="AF48" i="7"/>
  <c r="AF49" i="7"/>
  <c r="P462" i="1" s="1"/>
  <c r="AF50" i="7"/>
  <c r="AF51" i="7"/>
  <c r="AF52" i="7"/>
  <c r="P463" i="1" s="1"/>
  <c r="AF53" i="7"/>
  <c r="P63" i="1" s="1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P68" i="1" s="1"/>
  <c r="AF76" i="7"/>
  <c r="P465" i="1" s="1"/>
  <c r="AF77" i="7"/>
  <c r="P69" i="1" s="1"/>
  <c r="AF78" i="7"/>
  <c r="AF79" i="7"/>
  <c r="P466" i="1" s="1"/>
  <c r="AF80" i="7"/>
  <c r="P70" i="1" s="1"/>
  <c r="AF81" i="7"/>
  <c r="AF82" i="7"/>
  <c r="AF83" i="7"/>
  <c r="AF84" i="7"/>
  <c r="AF85" i="7"/>
  <c r="AF86" i="7"/>
  <c r="AF3" i="7"/>
  <c r="P324" i="1"/>
  <c r="P100" i="1"/>
  <c r="P99" i="1"/>
  <c r="P263" i="1"/>
  <c r="P98" i="1"/>
  <c r="P403" i="1"/>
  <c r="P323" i="1"/>
  <c r="P97" i="1"/>
  <c r="P96" i="1"/>
  <c r="P95" i="1"/>
  <c r="P402" i="1"/>
  <c r="Q18" i="27" s="1"/>
  <c r="P365" i="1"/>
  <c r="P401" i="1"/>
  <c r="P187" i="1"/>
  <c r="Q12" i="27" s="1"/>
  <c r="P94" i="1"/>
  <c r="P93" i="1"/>
  <c r="P186" i="1"/>
  <c r="P322" i="1"/>
  <c r="P388" i="1"/>
  <c r="P92" i="1"/>
  <c r="P387" i="1"/>
  <c r="P185" i="1"/>
  <c r="P184" i="1"/>
  <c r="P491" i="1"/>
  <c r="P91" i="1"/>
  <c r="P321" i="1"/>
  <c r="P490" i="1"/>
  <c r="P90" i="1"/>
  <c r="Q5" i="24" s="1"/>
  <c r="P489" i="1"/>
  <c r="P488" i="1"/>
  <c r="P400" i="1"/>
  <c r="Q17" i="27" s="1"/>
  <c r="P262" i="1"/>
  <c r="P487" i="1"/>
  <c r="P89" i="1"/>
  <c r="P320" i="1"/>
  <c r="Q15" i="8" s="1"/>
  <c r="P88" i="1"/>
  <c r="P319" i="1"/>
  <c r="Q16" i="29" s="1"/>
  <c r="P183" i="1"/>
  <c r="P386" i="1"/>
  <c r="P87" i="1"/>
  <c r="P486" i="1"/>
  <c r="P182" i="1"/>
  <c r="P86" i="1"/>
  <c r="P364" i="1"/>
  <c r="P485" i="1"/>
  <c r="P484" i="1"/>
  <c r="P318" i="1"/>
  <c r="P483" i="1"/>
  <c r="P382" i="1"/>
  <c r="P85" i="1"/>
  <c r="P84" i="1"/>
  <c r="P181" i="1"/>
  <c r="P482" i="1"/>
  <c r="P83" i="1"/>
  <c r="P82" i="1"/>
  <c r="P481" i="1"/>
  <c r="P363" i="1"/>
  <c r="P480" i="1"/>
  <c r="P180" i="1"/>
  <c r="Q7" i="29" s="1"/>
  <c r="P479" i="1"/>
  <c r="P261" i="1"/>
  <c r="P478" i="1"/>
  <c r="P477" i="1"/>
  <c r="P362" i="1"/>
  <c r="P81" i="1"/>
  <c r="P317" i="1"/>
  <c r="P80" i="1"/>
  <c r="P476" i="1"/>
  <c r="P79" i="1"/>
  <c r="P361" i="1"/>
  <c r="P475" i="1"/>
  <c r="P474" i="1"/>
  <c r="P473" i="1"/>
  <c r="P472" i="1"/>
  <c r="P179" i="1"/>
  <c r="P471" i="1"/>
  <c r="P399" i="1"/>
  <c r="P78" i="1"/>
  <c r="P470" i="1"/>
  <c r="P77" i="1"/>
  <c r="P76" i="1"/>
  <c r="P75" i="1"/>
  <c r="P469" i="1"/>
  <c r="P468" i="1"/>
  <c r="P74" i="1"/>
  <c r="P178" i="1"/>
  <c r="P73" i="1"/>
  <c r="P316" i="1"/>
  <c r="P511" i="1"/>
  <c r="P72" i="1"/>
  <c r="P467" i="1"/>
  <c r="P315" i="1"/>
  <c r="P314" i="1"/>
  <c r="P177" i="1"/>
  <c r="P71" i="1"/>
  <c r="P260" i="1"/>
  <c r="P67" i="1"/>
  <c r="P464" i="1"/>
  <c r="P66" i="1"/>
  <c r="P259" i="1"/>
  <c r="P65" i="1"/>
  <c r="P64" i="1"/>
  <c r="P258" i="1"/>
  <c r="Q11" i="29" s="1"/>
  <c r="P176" i="1"/>
  <c r="Q6" i="29" s="1"/>
  <c r="P62" i="1"/>
  <c r="P175" i="1"/>
  <c r="Q8" i="27" s="1"/>
  <c r="P243" i="1"/>
  <c r="P360" i="1"/>
  <c r="P59" i="1"/>
  <c r="P460" i="1"/>
  <c r="P58" i="1"/>
  <c r="P313" i="1"/>
  <c r="P256" i="1"/>
  <c r="P172" i="1"/>
  <c r="P457" i="1"/>
  <c r="P310" i="1"/>
  <c r="Q14" i="29" s="1"/>
  <c r="P359" i="1"/>
  <c r="P255" i="1"/>
  <c r="P56" i="1"/>
  <c r="P456" i="1"/>
  <c r="P234" i="1"/>
  <c r="P55" i="1"/>
  <c r="P54" i="1"/>
  <c r="P254" i="1"/>
  <c r="P455" i="1"/>
  <c r="P53" i="1"/>
  <c r="Q10" i="27" s="1"/>
  <c r="P309" i="1"/>
  <c r="P253" i="1"/>
  <c r="Q25" i="8" s="1"/>
  <c r="P52" i="1"/>
  <c r="P454" i="1"/>
  <c r="P51" i="1"/>
  <c r="P50" i="1"/>
  <c r="P171" i="1"/>
  <c r="P170" i="1"/>
  <c r="P453" i="1"/>
  <c r="P49" i="1"/>
  <c r="P539" i="1"/>
  <c r="P48" i="1"/>
  <c r="P47" i="1"/>
  <c r="P46" i="1"/>
  <c r="P452" i="1"/>
  <c r="P358" i="1"/>
  <c r="P308" i="1"/>
  <c r="Q13" i="29" s="1"/>
  <c r="P45" i="1"/>
  <c r="P385" i="1"/>
  <c r="P307" i="1"/>
  <c r="P44" i="1"/>
  <c r="P242" i="1"/>
  <c r="P169" i="1"/>
  <c r="P43" i="1"/>
  <c r="P42" i="1"/>
  <c r="P168" i="1"/>
  <c r="P167" i="1"/>
  <c r="Q6" i="8" s="1"/>
  <c r="P41" i="1"/>
  <c r="P40" i="1"/>
  <c r="P451" i="1"/>
  <c r="P306" i="1"/>
  <c r="Q12" i="29" s="1"/>
  <c r="P450" i="1"/>
  <c r="P449" i="1"/>
  <c r="P357" i="1"/>
  <c r="P166" i="1"/>
  <c r="P356" i="1"/>
  <c r="P448" i="1"/>
  <c r="P447" i="1"/>
  <c r="P39" i="1"/>
  <c r="P38" i="1"/>
  <c r="P37" i="1"/>
  <c r="P446" i="1"/>
  <c r="P165" i="1"/>
  <c r="P252" i="1"/>
  <c r="P36" i="1"/>
  <c r="P445" i="1"/>
  <c r="P35" i="1"/>
  <c r="P164" i="1"/>
  <c r="Q5" i="29" s="1"/>
  <c r="P355" i="1"/>
  <c r="P34" i="1"/>
  <c r="P444" i="1"/>
  <c r="P354" i="1"/>
  <c r="P163" i="1"/>
  <c r="P251" i="1"/>
  <c r="P443" i="1"/>
  <c r="P442" i="1"/>
  <c r="P384" i="1"/>
  <c r="Q21" i="8" s="1"/>
  <c r="P383" i="1"/>
  <c r="P353" i="1"/>
  <c r="P33" i="1"/>
  <c r="P441" i="1"/>
  <c r="P250" i="1"/>
  <c r="P241" i="1"/>
  <c r="Q9" i="29" s="1"/>
  <c r="P440" i="1"/>
  <c r="P32" i="1"/>
  <c r="P352" i="1"/>
  <c r="P439" i="1"/>
  <c r="P162" i="1"/>
  <c r="P233" i="1"/>
  <c r="P31" i="1"/>
  <c r="P351" i="1"/>
  <c r="P305" i="1"/>
  <c r="P438" i="1"/>
  <c r="P30" i="1"/>
  <c r="P161" i="1"/>
  <c r="Q4" i="29" s="1"/>
  <c r="P437" i="1"/>
  <c r="P304" i="1"/>
  <c r="P436" i="1"/>
  <c r="P350" i="1"/>
  <c r="P160" i="1"/>
  <c r="Q5" i="27" s="1"/>
  <c r="P435" i="1"/>
  <c r="P434" i="1"/>
  <c r="P29" i="1"/>
  <c r="P28" i="1"/>
  <c r="P433" i="1"/>
  <c r="P349" i="1"/>
  <c r="P27" i="1"/>
  <c r="P348" i="1"/>
  <c r="Q27" i="8" s="1"/>
  <c r="P347" i="1"/>
  <c r="P249" i="1"/>
  <c r="P232" i="1"/>
  <c r="P26" i="1"/>
  <c r="P303" i="1"/>
  <c r="P159" i="1"/>
  <c r="Q9" i="27" s="1"/>
  <c r="P432" i="1"/>
  <c r="P302" i="1"/>
  <c r="P398" i="1"/>
  <c r="P25" i="1"/>
  <c r="P24" i="1"/>
  <c r="P23" i="1"/>
  <c r="P231" i="1"/>
  <c r="P22" i="1"/>
  <c r="P230" i="1"/>
  <c r="P301" i="1"/>
  <c r="P229" i="1"/>
  <c r="P431" i="1"/>
  <c r="P430" i="1"/>
  <c r="P429" i="1"/>
  <c r="P158" i="1"/>
  <c r="P21" i="1"/>
  <c r="P20" i="1"/>
  <c r="P397" i="1"/>
  <c r="P19" i="1"/>
  <c r="P346" i="1"/>
  <c r="P300" i="1"/>
  <c r="P157" i="1"/>
  <c r="Q5" i="8" s="1"/>
  <c r="P156" i="1"/>
  <c r="P155" i="1"/>
  <c r="Q4" i="27" s="1"/>
  <c r="P396" i="1"/>
  <c r="Q16" i="27" s="1"/>
  <c r="P299" i="1"/>
  <c r="P154" i="1"/>
  <c r="P18" i="1"/>
  <c r="P17" i="1"/>
  <c r="P16" i="1"/>
  <c r="P248" i="1"/>
  <c r="P15" i="1"/>
  <c r="P428" i="1"/>
  <c r="P153" i="1"/>
  <c r="P395" i="1"/>
  <c r="P345" i="1"/>
  <c r="P344" i="1"/>
  <c r="P343" i="1"/>
  <c r="Q17" i="29" s="1"/>
  <c r="P228" i="1"/>
  <c r="P298" i="1"/>
  <c r="P297" i="1"/>
  <c r="P14" i="1"/>
  <c r="P227" i="1"/>
  <c r="P296" i="1"/>
  <c r="Q15" i="27" s="1"/>
  <c r="P427" i="1"/>
  <c r="P13" i="1"/>
  <c r="P12" i="1"/>
  <c r="P152" i="1"/>
  <c r="P151" i="1"/>
  <c r="P426" i="1"/>
  <c r="P226" i="1"/>
  <c r="P11" i="1"/>
  <c r="P425" i="1"/>
  <c r="P424" i="1"/>
  <c r="P150" i="1"/>
  <c r="P295" i="1"/>
  <c r="P294" i="1"/>
  <c r="P10" i="1"/>
  <c r="P9" i="1"/>
  <c r="P423" i="1"/>
  <c r="P293" i="1"/>
  <c r="Q26" i="8" s="1"/>
  <c r="P149" i="1"/>
  <c r="Q3" i="27" s="1"/>
  <c r="P422" i="1"/>
  <c r="P148" i="1"/>
  <c r="P394" i="1"/>
  <c r="Q22" i="8" s="1"/>
  <c r="P393" i="1"/>
  <c r="P421" i="1"/>
  <c r="P392" i="1"/>
  <c r="P147" i="1"/>
  <c r="P247" i="1"/>
  <c r="P8" i="1"/>
  <c r="P7" i="1"/>
  <c r="P6" i="1"/>
  <c r="P420" i="1"/>
  <c r="P246" i="1"/>
  <c r="P5" i="1"/>
  <c r="P225" i="1"/>
  <c r="Q11" i="27" s="1"/>
  <c r="P146" i="1"/>
  <c r="P4" i="1"/>
  <c r="P145" i="1"/>
  <c r="Q3" i="29" s="1"/>
  <c r="P292" i="1"/>
  <c r="Q14" i="27" s="1"/>
  <c r="P391" i="1"/>
  <c r="P291" i="1"/>
  <c r="Q7" i="27" s="1"/>
  <c r="P419" i="1"/>
  <c r="P418" i="1"/>
  <c r="P3" i="1"/>
  <c r="Y17" i="25"/>
  <c r="X17" i="25"/>
  <c r="W17" i="25"/>
  <c r="V17" i="25"/>
  <c r="Q17" i="25"/>
  <c r="P17" i="25"/>
  <c r="T17" i="25" s="1"/>
  <c r="O17" i="25"/>
  <c r="K17" i="25"/>
  <c r="J17" i="25"/>
  <c r="H17" i="25"/>
  <c r="AD15" i="25"/>
  <c r="AC15" i="25"/>
  <c r="AA15" i="25"/>
  <c r="Z15" i="25"/>
  <c r="Z17" i="25" s="1"/>
  <c r="T15" i="25"/>
  <c r="S15" i="25"/>
  <c r="X11" i="25"/>
  <c r="F29" i="19" s="1"/>
  <c r="F41" i="19" s="1"/>
  <c r="W11" i="25"/>
  <c r="V11" i="25"/>
  <c r="P11" i="25"/>
  <c r="I29" i="19" s="1"/>
  <c r="O11" i="25"/>
  <c r="L29" i="19" s="1"/>
  <c r="L41" i="19" s="1"/>
  <c r="K11" i="25"/>
  <c r="J11" i="25"/>
  <c r="H11" i="25"/>
  <c r="AA9" i="25"/>
  <c r="Z9" i="25"/>
  <c r="AC9" i="25" s="1"/>
  <c r="Y9" i="25"/>
  <c r="Y11" i="25" s="1"/>
  <c r="D29" i="19" s="1"/>
  <c r="D41" i="19" s="1"/>
  <c r="S9" i="25"/>
  <c r="Q9" i="25"/>
  <c r="T9" i="25" s="1"/>
  <c r="Z5" i="25"/>
  <c r="Y5" i="25"/>
  <c r="X5" i="25"/>
  <c r="W5" i="25"/>
  <c r="V5" i="25"/>
  <c r="K5" i="25"/>
  <c r="J5" i="25"/>
  <c r="H5" i="25"/>
  <c r="Q5" i="25"/>
  <c r="O5" i="25"/>
  <c r="Y18" i="24"/>
  <c r="X18" i="24"/>
  <c r="W18" i="24"/>
  <c r="V18" i="24"/>
  <c r="Q18" i="24"/>
  <c r="P18" i="24"/>
  <c r="O18" i="24"/>
  <c r="K18" i="24"/>
  <c r="J18" i="24"/>
  <c r="H18" i="24"/>
  <c r="AA16" i="24"/>
  <c r="AA18" i="24" s="1"/>
  <c r="O27" i="19" s="1"/>
  <c r="Z16" i="24"/>
  <c r="Z18" i="24" s="1"/>
  <c r="T16" i="24"/>
  <c r="S16" i="24"/>
  <c r="P12" i="24"/>
  <c r="O12" i="24"/>
  <c r="K12" i="24"/>
  <c r="J12" i="24"/>
  <c r="H12" i="24"/>
  <c r="AA10" i="24"/>
  <c r="Z10" i="24"/>
  <c r="Y10" i="24"/>
  <c r="S10" i="24"/>
  <c r="Q10" i="24"/>
  <c r="T10" i="24" s="1"/>
  <c r="K6" i="24"/>
  <c r="H6" i="24"/>
  <c r="AA5" i="24"/>
  <c r="F5" i="24"/>
  <c r="D5" i="24"/>
  <c r="AA3" i="24"/>
  <c r="F3" i="24"/>
  <c r="D3" i="24"/>
  <c r="O51" i="19"/>
  <c r="O22" i="19" s="1"/>
  <c r="P51" i="19"/>
  <c r="L51" i="19"/>
  <c r="L22" i="19" s="1"/>
  <c r="J51" i="19"/>
  <c r="J22" i="19" s="1"/>
  <c r="I51" i="19"/>
  <c r="F51" i="19"/>
  <c r="F22" i="19" s="1"/>
  <c r="D51" i="19"/>
  <c r="D22" i="19" s="1"/>
  <c r="C51" i="19"/>
  <c r="C22" i="19" s="1"/>
  <c r="P22" i="19" s="1"/>
  <c r="Z16" i="23"/>
  <c r="J16" i="23"/>
  <c r="H16" i="23"/>
  <c r="Y16" i="23"/>
  <c r="X16" i="23"/>
  <c r="W16" i="23"/>
  <c r="V16" i="23"/>
  <c r="Q16" i="23"/>
  <c r="O16" i="23"/>
  <c r="F12" i="21"/>
  <c r="D12" i="21"/>
  <c r="F11" i="21"/>
  <c r="D11" i="21"/>
  <c r="Z28" i="18"/>
  <c r="Y28" i="18"/>
  <c r="AD28" i="18" s="1"/>
  <c r="X28" i="18"/>
  <c r="AC28" i="18" s="1"/>
  <c r="W28" i="18"/>
  <c r="V28" i="18"/>
  <c r="Q28" i="18"/>
  <c r="P28" i="18"/>
  <c r="S28" i="18" s="1"/>
  <c r="O28" i="18"/>
  <c r="K28" i="18"/>
  <c r="J28" i="18"/>
  <c r="H28" i="18"/>
  <c r="AD26" i="18"/>
  <c r="AC26" i="18"/>
  <c r="AA26" i="18"/>
  <c r="Z26" i="18"/>
  <c r="T26" i="18"/>
  <c r="S26" i="18"/>
  <c r="H22" i="18"/>
  <c r="AA20" i="18"/>
  <c r="Z20" i="18"/>
  <c r="AE20" i="18" s="1"/>
  <c r="Y20" i="18"/>
  <c r="S20" i="18"/>
  <c r="Q20" i="18"/>
  <c r="K14" i="18"/>
  <c r="H14" i="18"/>
  <c r="Y20" i="17"/>
  <c r="X20" i="17"/>
  <c r="W20" i="17"/>
  <c r="V20" i="17"/>
  <c r="Q20" i="17"/>
  <c r="P20" i="17"/>
  <c r="O20" i="17"/>
  <c r="K20" i="17"/>
  <c r="J20" i="17"/>
  <c r="H20" i="17"/>
  <c r="AA18" i="17"/>
  <c r="AA20" i="17" s="1"/>
  <c r="Z18" i="17"/>
  <c r="AD18" i="17" s="1"/>
  <c r="T18" i="17"/>
  <c r="S18" i="17"/>
  <c r="K14" i="17"/>
  <c r="H14" i="17"/>
  <c r="AA12" i="17"/>
  <c r="Z12" i="17"/>
  <c r="AE12" i="17" s="1"/>
  <c r="Y12" i="17"/>
  <c r="S12" i="17"/>
  <c r="Q12" i="17"/>
  <c r="T12" i="17" s="1"/>
  <c r="K6" i="17"/>
  <c r="H6" i="17"/>
  <c r="V14" i="16"/>
  <c r="W14" i="16"/>
  <c r="X14" i="16"/>
  <c r="Y20" i="16"/>
  <c r="X20" i="16"/>
  <c r="W20" i="16"/>
  <c r="V20" i="16"/>
  <c r="Q20" i="16"/>
  <c r="P20" i="16"/>
  <c r="T20" i="16" s="1"/>
  <c r="O20" i="16"/>
  <c r="K20" i="16"/>
  <c r="J20" i="16"/>
  <c r="H20" i="16"/>
  <c r="AA18" i="16"/>
  <c r="AA20" i="16" s="1"/>
  <c r="O50" i="19" s="1"/>
  <c r="Z18" i="16"/>
  <c r="AC18" i="16" s="1"/>
  <c r="T18" i="16"/>
  <c r="S18" i="16"/>
  <c r="P14" i="16"/>
  <c r="O14" i="16"/>
  <c r="K14" i="16"/>
  <c r="J14" i="16"/>
  <c r="H14" i="16"/>
  <c r="AA12" i="16"/>
  <c r="Z12" i="16"/>
  <c r="Z14" i="16" s="1"/>
  <c r="Y12" i="16"/>
  <c r="Y14" i="16" s="1"/>
  <c r="S12" i="16"/>
  <c r="Q12" i="16"/>
  <c r="T12" i="16" s="1"/>
  <c r="K8" i="16"/>
  <c r="H8" i="16"/>
  <c r="Y65" i="15"/>
  <c r="X65" i="15"/>
  <c r="W65" i="15"/>
  <c r="V65" i="15"/>
  <c r="Q65" i="15"/>
  <c r="P65" i="15"/>
  <c r="T65" i="15" s="1"/>
  <c r="O65" i="15"/>
  <c r="K65" i="15"/>
  <c r="J65" i="15"/>
  <c r="H65" i="15"/>
  <c r="AA63" i="15"/>
  <c r="Z63" i="15"/>
  <c r="Z65" i="15" s="1"/>
  <c r="T63" i="15"/>
  <c r="S63" i="15"/>
  <c r="Y57" i="15"/>
  <c r="Q57" i="15"/>
  <c r="T57" i="15" s="1"/>
  <c r="H59" i="15"/>
  <c r="AA57" i="15"/>
  <c r="Z57" i="15"/>
  <c r="S57" i="15"/>
  <c r="H51" i="15"/>
  <c r="H13" i="21"/>
  <c r="X55" i="14"/>
  <c r="W55" i="14"/>
  <c r="V55" i="14"/>
  <c r="Q55" i="14"/>
  <c r="P55" i="14"/>
  <c r="O55" i="14"/>
  <c r="K55" i="14"/>
  <c r="J55" i="14"/>
  <c r="H55" i="14"/>
  <c r="AA53" i="14"/>
  <c r="Z53" i="14"/>
  <c r="AC53" i="14" s="1"/>
  <c r="T53" i="14"/>
  <c r="S53" i="14"/>
  <c r="K49" i="14"/>
  <c r="AA47" i="14"/>
  <c r="Z47" i="14"/>
  <c r="Y47" i="14"/>
  <c r="S47" i="14"/>
  <c r="Q47" i="14"/>
  <c r="H37" i="14"/>
  <c r="Y53" i="13"/>
  <c r="X53" i="13"/>
  <c r="W53" i="13"/>
  <c r="V53" i="13"/>
  <c r="Q53" i="13"/>
  <c r="P53" i="13"/>
  <c r="T53" i="13" s="1"/>
  <c r="O53" i="13"/>
  <c r="K53" i="13"/>
  <c r="J53" i="13"/>
  <c r="H53" i="13"/>
  <c r="AA51" i="13"/>
  <c r="Z51" i="13"/>
  <c r="T51" i="13"/>
  <c r="S51" i="13"/>
  <c r="K47" i="13"/>
  <c r="H47" i="13"/>
  <c r="AA45" i="13"/>
  <c r="Z45" i="13"/>
  <c r="Y45" i="13"/>
  <c r="S45" i="13"/>
  <c r="Q45" i="13"/>
  <c r="T45" i="13" s="1"/>
  <c r="H40" i="13"/>
  <c r="D44" i="13"/>
  <c r="F44" i="13"/>
  <c r="AA44" i="13"/>
  <c r="H6" i="22"/>
  <c r="H58" i="20"/>
  <c r="H30" i="12"/>
  <c r="Y44" i="12"/>
  <c r="X44" i="12"/>
  <c r="W44" i="12"/>
  <c r="V44" i="12"/>
  <c r="Q44" i="12"/>
  <c r="P44" i="12"/>
  <c r="O44" i="12"/>
  <c r="K44" i="12"/>
  <c r="J44" i="12"/>
  <c r="H44" i="12"/>
  <c r="AA42" i="12"/>
  <c r="Z42" i="12"/>
  <c r="Z44" i="12" s="1"/>
  <c r="T42" i="12"/>
  <c r="S42" i="12"/>
  <c r="K38" i="12"/>
  <c r="H38" i="12"/>
  <c r="AA36" i="12"/>
  <c r="Z36" i="12"/>
  <c r="AE36" i="12" s="1"/>
  <c r="Y36" i="12"/>
  <c r="S36" i="12"/>
  <c r="Q36" i="12"/>
  <c r="AC78" i="11"/>
  <c r="X78" i="11"/>
  <c r="W78" i="11"/>
  <c r="V78" i="11"/>
  <c r="Q78" i="11"/>
  <c r="P78" i="11"/>
  <c r="S78" i="11" s="1"/>
  <c r="O78" i="11"/>
  <c r="K78" i="11"/>
  <c r="J78" i="11"/>
  <c r="H78" i="11"/>
  <c r="AD76" i="11"/>
  <c r="AC76" i="11"/>
  <c r="AA76" i="11"/>
  <c r="Z76" i="11"/>
  <c r="T76" i="11"/>
  <c r="S76" i="11"/>
  <c r="K72" i="11"/>
  <c r="H72" i="11"/>
  <c r="AA70" i="11"/>
  <c r="AE70" i="11" s="1"/>
  <c r="Z70" i="11"/>
  <c r="Y70" i="11"/>
  <c r="S70" i="11"/>
  <c r="Q70" i="11"/>
  <c r="H63" i="11"/>
  <c r="Y37" i="10"/>
  <c r="X37" i="10"/>
  <c r="W37" i="10"/>
  <c r="V37" i="10"/>
  <c r="Q37" i="10"/>
  <c r="P37" i="10"/>
  <c r="O37" i="10"/>
  <c r="K37" i="10"/>
  <c r="J37" i="10"/>
  <c r="H37" i="10"/>
  <c r="AA35" i="10"/>
  <c r="Z35" i="10"/>
  <c r="T35" i="10"/>
  <c r="S35" i="10"/>
  <c r="H31" i="10"/>
  <c r="AA29" i="10"/>
  <c r="Z29" i="10"/>
  <c r="AC29" i="10" s="1"/>
  <c r="Y29" i="10"/>
  <c r="S29" i="10"/>
  <c r="Q29" i="10"/>
  <c r="T29" i="10" s="1"/>
  <c r="Y41" i="8"/>
  <c r="X41" i="8"/>
  <c r="W41" i="8"/>
  <c r="V41" i="8"/>
  <c r="Q41" i="8"/>
  <c r="P41" i="8"/>
  <c r="O41" i="8"/>
  <c r="K41" i="8"/>
  <c r="J41" i="8"/>
  <c r="H41" i="8"/>
  <c r="T39" i="8"/>
  <c r="S39" i="8"/>
  <c r="S33" i="8"/>
  <c r="AA39" i="8"/>
  <c r="AA41" i="8" s="1"/>
  <c r="Z39" i="8"/>
  <c r="AC39" i="8" s="1"/>
  <c r="H35" i="8"/>
  <c r="AA33" i="8"/>
  <c r="AE33" i="8" s="1"/>
  <c r="Y33" i="8"/>
  <c r="Q33" i="8"/>
  <c r="T33" i="8" s="1"/>
  <c r="AD53" i="14" l="1"/>
  <c r="AE47" i="14"/>
  <c r="AQ47" i="14"/>
  <c r="AI47" i="14"/>
  <c r="AR47" i="14"/>
  <c r="AP47" i="14"/>
  <c r="AO47" i="14"/>
  <c r="AN47" i="14"/>
  <c r="AM47" i="14"/>
  <c r="AJ47" i="14"/>
  <c r="AH47" i="14"/>
  <c r="AL47" i="14"/>
  <c r="AK47" i="14"/>
  <c r="AG47" i="14"/>
  <c r="T20" i="17"/>
  <c r="Y21" i="29"/>
  <c r="Y33" i="29"/>
  <c r="AD33" i="29" s="1"/>
  <c r="AD26" i="29"/>
  <c r="Q21" i="29"/>
  <c r="AH25" i="29"/>
  <c r="AH33" i="29" s="1"/>
  <c r="AJ25" i="29"/>
  <c r="AJ33" i="29" s="1"/>
  <c r="AM25" i="29"/>
  <c r="AM33" i="29" s="1"/>
  <c r="AO25" i="29"/>
  <c r="AO33" i="29" s="1"/>
  <c r="AR25" i="29"/>
  <c r="AR33" i="29" s="1"/>
  <c r="AQ25" i="29"/>
  <c r="AQ33" i="29" s="1"/>
  <c r="AG25" i="29"/>
  <c r="AG33" i="29" s="1"/>
  <c r="AN25" i="29"/>
  <c r="AN33" i="29" s="1"/>
  <c r="AI25" i="29"/>
  <c r="AI33" i="29" s="1"/>
  <c r="AK25" i="29"/>
  <c r="AK33" i="29" s="1"/>
  <c r="AP25" i="29"/>
  <c r="AP33" i="29" s="1"/>
  <c r="AL25" i="29"/>
  <c r="AL33" i="29" s="1"/>
  <c r="AE25" i="29"/>
  <c r="AA33" i="29"/>
  <c r="AE33" i="29" s="1"/>
  <c r="Y21" i="27"/>
  <c r="D5" i="19" s="1"/>
  <c r="Q3" i="24"/>
  <c r="Q6" i="24" s="1"/>
  <c r="J27" i="19" s="1"/>
  <c r="J40" i="19" s="1"/>
  <c r="Q13" i="27"/>
  <c r="Q21" i="27" s="1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G45" i="13"/>
  <c r="AP45" i="13"/>
  <c r="AR45" i="13"/>
  <c r="AQ45" i="13"/>
  <c r="AO45" i="13"/>
  <c r="AN45" i="13"/>
  <c r="AK45" i="13"/>
  <c r="AJ45" i="13"/>
  <c r="AI45" i="13"/>
  <c r="AM45" i="13"/>
  <c r="AH45" i="13"/>
  <c r="AL45" i="13"/>
  <c r="AD42" i="12"/>
  <c r="Q12" i="24"/>
  <c r="AH10" i="24"/>
  <c r="AH12" i="24" s="1"/>
  <c r="AG10" i="24"/>
  <c r="AG12" i="24" s="1"/>
  <c r="AR10" i="24"/>
  <c r="AR12" i="24" s="1"/>
  <c r="AP10" i="24"/>
  <c r="AP12" i="24" s="1"/>
  <c r="AJ10" i="24"/>
  <c r="AJ12" i="24" s="1"/>
  <c r="AI10" i="24"/>
  <c r="AI12" i="24" s="1"/>
  <c r="AQ10" i="24"/>
  <c r="AQ12" i="24" s="1"/>
  <c r="AO10" i="24"/>
  <c r="AO12" i="24" s="1"/>
  <c r="AN10" i="24"/>
  <c r="AN12" i="24" s="1"/>
  <c r="AK10" i="24"/>
  <c r="AK12" i="24" s="1"/>
  <c r="AM10" i="24"/>
  <c r="AM12" i="24" s="1"/>
  <c r="AL10" i="24"/>
  <c r="AL12" i="24" s="1"/>
  <c r="AH5" i="24"/>
  <c r="AP5" i="24"/>
  <c r="AK5" i="24"/>
  <c r="AG5" i="24"/>
  <c r="AI5" i="24"/>
  <c r="AR5" i="24"/>
  <c r="AQ5" i="24"/>
  <c r="AO5" i="24"/>
  <c r="AN5" i="24"/>
  <c r="AM5" i="24"/>
  <c r="AL5" i="24"/>
  <c r="AJ5" i="24"/>
  <c r="AA6" i="24"/>
  <c r="AL3" i="24"/>
  <c r="AK3" i="24"/>
  <c r="AK6" i="24" s="1"/>
  <c r="AJ3" i="24"/>
  <c r="AH3" i="24"/>
  <c r="AH6" i="24" s="1"/>
  <c r="T27" i="19" s="1"/>
  <c r="AM3" i="24"/>
  <c r="AI3" i="24"/>
  <c r="AI6" i="24" s="1"/>
  <c r="U27" i="19" s="1"/>
  <c r="AO3" i="24"/>
  <c r="AO6" i="24" s="1"/>
  <c r="AA27" i="19" s="1"/>
  <c r="AG3" i="24"/>
  <c r="AG6" i="24" s="1"/>
  <c r="S27" i="19" s="1"/>
  <c r="AZ27" i="19" s="1"/>
  <c r="AZ40" i="19" s="1"/>
  <c r="AZ42" i="19" s="1"/>
  <c r="AR3" i="24"/>
  <c r="AR6" i="24" s="1"/>
  <c r="AD27" i="19" s="1"/>
  <c r="AN3" i="24"/>
  <c r="AN6" i="24" s="1"/>
  <c r="Z27" i="19" s="1"/>
  <c r="AQ3" i="24"/>
  <c r="AP3" i="24"/>
  <c r="T37" i="10"/>
  <c r="AH29" i="10"/>
  <c r="AQ29" i="10"/>
  <c r="AG29" i="10"/>
  <c r="AI29" i="10"/>
  <c r="AR29" i="10"/>
  <c r="AP29" i="10"/>
  <c r="AO29" i="10"/>
  <c r="AN29" i="10"/>
  <c r="AJ29" i="10"/>
  <c r="AM29" i="10"/>
  <c r="AL29" i="10"/>
  <c r="AK29" i="10"/>
  <c r="AG36" i="12"/>
  <c r="AQ36" i="12"/>
  <c r="AP36" i="12"/>
  <c r="AR36" i="12"/>
  <c r="AO36" i="12"/>
  <c r="AN36" i="12"/>
  <c r="AM36" i="12"/>
  <c r="AL36" i="12"/>
  <c r="AK36" i="12"/>
  <c r="AJ36" i="12"/>
  <c r="AI36" i="12"/>
  <c r="AH36" i="12"/>
  <c r="AC42" i="12"/>
  <c r="AK44" i="13"/>
  <c r="AJ44" i="13"/>
  <c r="AJ47" i="13" s="1"/>
  <c r="AI44" i="13"/>
  <c r="AH44" i="13"/>
  <c r="AR44" i="13"/>
  <c r="AR47" i="13" s="1"/>
  <c r="AQ44" i="13"/>
  <c r="AQ47" i="13" s="1"/>
  <c r="AO44" i="13"/>
  <c r="AO47" i="13" s="1"/>
  <c r="AN44" i="13"/>
  <c r="AG44" i="13"/>
  <c r="AG47" i="13" s="1"/>
  <c r="AP44" i="13"/>
  <c r="AP47" i="13" s="1"/>
  <c r="AM44" i="13"/>
  <c r="AL44" i="13"/>
  <c r="S44" i="12"/>
  <c r="M29" i="19"/>
  <c r="I41" i="19"/>
  <c r="AD63" i="15"/>
  <c r="AE63" i="15"/>
  <c r="AC63" i="15"/>
  <c r="S55" i="14"/>
  <c r="Z55" i="14"/>
  <c r="AD29" i="10"/>
  <c r="Z41" i="8"/>
  <c r="AE41" i="8" s="1"/>
  <c r="T12" i="24"/>
  <c r="AD33" i="8"/>
  <c r="AA65" i="15"/>
  <c r="AA47" i="13"/>
  <c r="AD51" i="13"/>
  <c r="Z53" i="13"/>
  <c r="Z37" i="10"/>
  <c r="AD37" i="10" s="1"/>
  <c r="AD35" i="10"/>
  <c r="AC35" i="10"/>
  <c r="AA37" i="10"/>
  <c r="AG60" i="19" s="1"/>
  <c r="AG62" i="19" s="1"/>
  <c r="AG6" i="19" s="1"/>
  <c r="AG12" i="19" s="1"/>
  <c r="AG33" i="19" s="1"/>
  <c r="AE35" i="10"/>
  <c r="AE29" i="10"/>
  <c r="AE51" i="13"/>
  <c r="AA53" i="13"/>
  <c r="AE53" i="13" s="1"/>
  <c r="AA44" i="12"/>
  <c r="AE42" i="12"/>
  <c r="AE53" i="14"/>
  <c r="AA55" i="14"/>
  <c r="AA78" i="11"/>
  <c r="AE78" i="11" s="1"/>
  <c r="AE76" i="11"/>
  <c r="AA17" i="25"/>
  <c r="AE17" i="25" s="1"/>
  <c r="AE15" i="25"/>
  <c r="AE9" i="25"/>
  <c r="AA11" i="25"/>
  <c r="O41" i="19" s="1"/>
  <c r="AA28" i="18"/>
  <c r="AE26" i="18"/>
  <c r="AE57" i="15"/>
  <c r="AC57" i="15"/>
  <c r="Q11" i="25"/>
  <c r="J29" i="19" s="1"/>
  <c r="AC5" i="25"/>
  <c r="AD17" i="25"/>
  <c r="AC17" i="25"/>
  <c r="S11" i="25"/>
  <c r="AA5" i="25"/>
  <c r="AE5" i="25" s="1"/>
  <c r="AD5" i="25"/>
  <c r="S17" i="25"/>
  <c r="Z11" i="25"/>
  <c r="C29" i="19" s="1"/>
  <c r="P5" i="25"/>
  <c r="AD9" i="25"/>
  <c r="M51" i="19"/>
  <c r="AE10" i="24"/>
  <c r="AD16" i="24"/>
  <c r="AE16" i="24"/>
  <c r="S18" i="24"/>
  <c r="W12" i="24"/>
  <c r="Y12" i="24"/>
  <c r="AA12" i="24"/>
  <c r="AC16" i="24"/>
  <c r="V12" i="24"/>
  <c r="X12" i="24"/>
  <c r="AC12" i="17"/>
  <c r="Z20" i="17"/>
  <c r="AD20" i="17" s="1"/>
  <c r="AE18" i="17"/>
  <c r="AC18" i="17"/>
  <c r="AE18" i="24"/>
  <c r="AD18" i="24"/>
  <c r="AC18" i="24"/>
  <c r="T18" i="24"/>
  <c r="S12" i="24"/>
  <c r="Z12" i="24"/>
  <c r="AC10" i="24"/>
  <c r="AD10" i="24"/>
  <c r="G22" i="19"/>
  <c r="I22" i="19"/>
  <c r="K22" i="19" s="1"/>
  <c r="G51" i="19"/>
  <c r="Q22" i="19"/>
  <c r="Q51" i="19"/>
  <c r="E22" i="19"/>
  <c r="AA16" i="23"/>
  <c r="AE16" i="23" s="1"/>
  <c r="AD16" i="23"/>
  <c r="K16" i="23"/>
  <c r="P16" i="23"/>
  <c r="AC16" i="23"/>
  <c r="E51" i="19"/>
  <c r="K51" i="19"/>
  <c r="AC20" i="18"/>
  <c r="T28" i="18"/>
  <c r="T20" i="18"/>
  <c r="AD20" i="18"/>
  <c r="S20" i="17"/>
  <c r="AC20" i="17"/>
  <c r="AD12" i="17"/>
  <c r="AE12" i="16"/>
  <c r="AA14" i="16"/>
  <c r="AE14" i="16" s="1"/>
  <c r="Q14" i="16"/>
  <c r="T14" i="16" s="1"/>
  <c r="AE18" i="16"/>
  <c r="AD18" i="16"/>
  <c r="AD12" i="16"/>
  <c r="AD14" i="16"/>
  <c r="AC14" i="16"/>
  <c r="S20" i="16"/>
  <c r="AC12" i="16"/>
  <c r="S14" i="16"/>
  <c r="S65" i="15"/>
  <c r="AD57" i="15"/>
  <c r="AD47" i="14"/>
  <c r="T55" i="14"/>
  <c r="T47" i="14"/>
  <c r="AC47" i="14"/>
  <c r="AC45" i="13"/>
  <c r="AD45" i="13"/>
  <c r="AE45" i="13"/>
  <c r="AC51" i="13"/>
  <c r="S53" i="13"/>
  <c r="AD36" i="12"/>
  <c r="T36" i="12"/>
  <c r="T44" i="12"/>
  <c r="AC36" i="12"/>
  <c r="T78" i="11"/>
  <c r="AD78" i="11"/>
  <c r="AD70" i="11"/>
  <c r="T70" i="11"/>
  <c r="AC70" i="11"/>
  <c r="S37" i="10"/>
  <c r="T41" i="8"/>
  <c r="S41" i="8"/>
  <c r="AE39" i="8"/>
  <c r="AD39" i="8"/>
  <c r="AC33" i="8"/>
  <c r="D59" i="19" l="1"/>
  <c r="AE28" i="18"/>
  <c r="O26" i="19"/>
  <c r="Z40" i="19"/>
  <c r="Z42" i="19" s="1"/>
  <c r="BG27" i="19"/>
  <c r="BG40" i="19" s="1"/>
  <c r="BG42" i="19" s="1"/>
  <c r="AD40" i="19"/>
  <c r="AD42" i="19" s="1"/>
  <c r="BK27" i="19"/>
  <c r="BK40" i="19" s="1"/>
  <c r="BK42" i="19" s="1"/>
  <c r="U40" i="19"/>
  <c r="U42" i="19" s="1"/>
  <c r="BB27" i="19"/>
  <c r="BB40" i="19" s="1"/>
  <c r="BB42" i="19" s="1"/>
  <c r="T40" i="19"/>
  <c r="T42" i="19" s="1"/>
  <c r="BA27" i="19"/>
  <c r="BA40" i="19" s="1"/>
  <c r="BA42" i="19" s="1"/>
  <c r="AA40" i="19"/>
  <c r="AA42" i="19" s="1"/>
  <c r="BH27" i="19"/>
  <c r="BH40" i="19" s="1"/>
  <c r="BH42" i="19" s="1"/>
  <c r="S40" i="19"/>
  <c r="S42" i="19" s="1"/>
  <c r="AL47" i="13"/>
  <c r="AM47" i="13"/>
  <c r="AH47" i="13"/>
  <c r="AI47" i="13"/>
  <c r="AK47" i="13"/>
  <c r="AN47" i="13"/>
  <c r="AJ6" i="24"/>
  <c r="V27" i="19" s="1"/>
  <c r="AP6" i="24"/>
  <c r="W27" i="19"/>
  <c r="AL6" i="24"/>
  <c r="X27" i="19" s="1"/>
  <c r="AM6" i="24"/>
  <c r="Y27" i="19" s="1"/>
  <c r="O40" i="19"/>
  <c r="AB27" i="19"/>
  <c r="AQ6" i="24"/>
  <c r="AC27" i="19" s="1"/>
  <c r="AC37" i="10"/>
  <c r="AE37" i="10"/>
  <c r="AC41" i="8"/>
  <c r="AD41" i="8"/>
  <c r="T11" i="25"/>
  <c r="J41" i="19"/>
  <c r="K29" i="19"/>
  <c r="E29" i="19"/>
  <c r="C41" i="19"/>
  <c r="G29" i="19"/>
  <c r="P29" i="19"/>
  <c r="AH29" i="19" s="1"/>
  <c r="AD11" i="25"/>
  <c r="AC11" i="25"/>
  <c r="S5" i="25"/>
  <c r="T5" i="25"/>
  <c r="AE11" i="25"/>
  <c r="AE20" i="17"/>
  <c r="AD12" i="24"/>
  <c r="AC12" i="24"/>
  <c r="AE12" i="24"/>
  <c r="M22" i="19"/>
  <c r="T16" i="23"/>
  <c r="S16" i="23"/>
  <c r="AD53" i="13"/>
  <c r="AC53" i="13"/>
  <c r="AE44" i="12"/>
  <c r="AA5" i="22"/>
  <c r="AA4" i="22"/>
  <c r="E100" i="1"/>
  <c r="H100" i="1"/>
  <c r="K100" i="1"/>
  <c r="O100" i="1"/>
  <c r="AF326" i="1" s="1"/>
  <c r="AC326" i="1"/>
  <c r="AD326" i="1"/>
  <c r="AE326" i="1"/>
  <c r="E324" i="1"/>
  <c r="H324" i="1"/>
  <c r="K324" i="1"/>
  <c r="O324" i="1"/>
  <c r="AF327" i="1" s="1"/>
  <c r="AC327" i="1"/>
  <c r="AD327" i="1"/>
  <c r="AE327" i="1"/>
  <c r="F5" i="22"/>
  <c r="D5" i="22"/>
  <c r="F4" i="22"/>
  <c r="D4" i="22"/>
  <c r="F3" i="22"/>
  <c r="D3" i="22"/>
  <c r="W40" i="19" l="1"/>
  <c r="W42" i="19" s="1"/>
  <c r="BD27" i="19"/>
  <c r="BD40" i="19" s="1"/>
  <c r="BD42" i="19" s="1"/>
  <c r="V40" i="19"/>
  <c r="V42" i="19" s="1"/>
  <c r="BC27" i="19"/>
  <c r="BC40" i="19" s="1"/>
  <c r="BC42" i="19" s="1"/>
  <c r="AC40" i="19"/>
  <c r="AC42" i="19" s="1"/>
  <c r="BJ27" i="19"/>
  <c r="BJ40" i="19" s="1"/>
  <c r="BJ42" i="19" s="1"/>
  <c r="AB40" i="19"/>
  <c r="AB42" i="19" s="1"/>
  <c r="BI27" i="19"/>
  <c r="BI40" i="19" s="1"/>
  <c r="BI42" i="19" s="1"/>
  <c r="Y40" i="19"/>
  <c r="Y42" i="19" s="1"/>
  <c r="BF27" i="19"/>
  <c r="BF40" i="19" s="1"/>
  <c r="BF42" i="19" s="1"/>
  <c r="X40" i="19"/>
  <c r="X42" i="19" s="1"/>
  <c r="BE27" i="19"/>
  <c r="BE40" i="19" s="1"/>
  <c r="BE42" i="19" s="1"/>
  <c r="E12" i="10"/>
  <c r="AJ27" i="19"/>
  <c r="AI327" i="1"/>
  <c r="AJ327" i="1"/>
  <c r="AM327" i="1"/>
  <c r="AI326" i="1"/>
  <c r="AK326" i="1"/>
  <c r="AJ326" i="1"/>
  <c r="P41" i="19"/>
  <c r="Q29" i="19"/>
  <c r="P4" i="22"/>
  <c r="J4" i="22" s="1"/>
  <c r="Z4" i="22" s="1"/>
  <c r="AE4" i="22" s="1"/>
  <c r="P3" i="22"/>
  <c r="J3" i="22" s="1"/>
  <c r="P5" i="22"/>
  <c r="J5" i="22" s="1"/>
  <c r="Z5" i="22" s="1"/>
  <c r="AE5" i="22" s="1"/>
  <c r="AQ327" i="1"/>
  <c r="AK327" i="1"/>
  <c r="AQ326" i="1"/>
  <c r="AO326" i="1"/>
  <c r="AP327" i="1"/>
  <c r="AA3" i="22"/>
  <c r="K6" i="22"/>
  <c r="AD44" i="12"/>
  <c r="AC44" i="12"/>
  <c r="U324" i="1"/>
  <c r="AA324" i="1"/>
  <c r="AA100" i="1"/>
  <c r="U100" i="1"/>
  <c r="AM326" i="1"/>
  <c r="AO327" i="1"/>
  <c r="AP326" i="1"/>
  <c r="J6" i="22" l="1"/>
  <c r="Z3" i="22"/>
  <c r="Z6" i="22" s="1"/>
  <c r="C9" i="19" s="1"/>
  <c r="P9" i="19" s="1"/>
  <c r="AH9" i="19" s="1"/>
  <c r="AA6" i="22"/>
  <c r="AR326" i="1"/>
  <c r="AL326" i="1"/>
  <c r="AL327" i="1"/>
  <c r="AR327" i="1"/>
  <c r="AE3" i="22" l="1"/>
  <c r="AE6" i="22"/>
  <c r="O9" i="19"/>
  <c r="Q9" i="19" s="1"/>
  <c r="D38" i="20"/>
  <c r="F38" i="20"/>
  <c r="D39" i="20"/>
  <c r="F39" i="20"/>
  <c r="D40" i="20"/>
  <c r="F40" i="20"/>
  <c r="D41" i="20"/>
  <c r="F41" i="20"/>
  <c r="D42" i="20"/>
  <c r="F42" i="20"/>
  <c r="D43" i="20"/>
  <c r="F43" i="20"/>
  <c r="D44" i="20"/>
  <c r="F44" i="20"/>
  <c r="D45" i="20"/>
  <c r="F45" i="20"/>
  <c r="D46" i="20"/>
  <c r="F46" i="20"/>
  <c r="D47" i="20"/>
  <c r="F47" i="20"/>
  <c r="D48" i="20"/>
  <c r="F48" i="20"/>
  <c r="D49" i="20"/>
  <c r="F49" i="20"/>
  <c r="D50" i="20"/>
  <c r="F50" i="20"/>
  <c r="D51" i="20"/>
  <c r="F51" i="20"/>
  <c r="D52" i="20"/>
  <c r="F52" i="20"/>
  <c r="D53" i="20"/>
  <c r="F53" i="20"/>
  <c r="D54" i="20"/>
  <c r="F54" i="20"/>
  <c r="D55" i="20"/>
  <c r="F55" i="20"/>
  <c r="D56" i="20"/>
  <c r="F56" i="20"/>
  <c r="F10" i="21"/>
  <c r="D10" i="21"/>
  <c r="F9" i="21"/>
  <c r="D9" i="21"/>
  <c r="F8" i="21"/>
  <c r="D8" i="21"/>
  <c r="F7" i="21"/>
  <c r="D7" i="21"/>
  <c r="F6" i="21"/>
  <c r="D6" i="21"/>
  <c r="F5" i="21"/>
  <c r="D5" i="21"/>
  <c r="F4" i="21"/>
  <c r="D4" i="21"/>
  <c r="F3" i="21"/>
  <c r="D3" i="21"/>
  <c r="F37" i="20"/>
  <c r="D37" i="20"/>
  <c r="F36" i="20"/>
  <c r="D36" i="20"/>
  <c r="F35" i="20"/>
  <c r="D35" i="20"/>
  <c r="F34" i="20"/>
  <c r="D34" i="20"/>
  <c r="F33" i="20"/>
  <c r="D33" i="20"/>
  <c r="F32" i="20"/>
  <c r="D32" i="20"/>
  <c r="F31" i="20"/>
  <c r="D31" i="20"/>
  <c r="F30" i="20"/>
  <c r="D30" i="20"/>
  <c r="F29" i="20"/>
  <c r="D29" i="20"/>
  <c r="F28" i="20"/>
  <c r="D28" i="20"/>
  <c r="F27" i="20"/>
  <c r="D27" i="20"/>
  <c r="F26" i="20"/>
  <c r="D26" i="20"/>
  <c r="F25" i="20"/>
  <c r="D25" i="20"/>
  <c r="F24" i="20"/>
  <c r="D24" i="20"/>
  <c r="F23" i="20"/>
  <c r="D23" i="20"/>
  <c r="F22" i="20"/>
  <c r="D22" i="20"/>
  <c r="F21" i="20"/>
  <c r="D21" i="20"/>
  <c r="F20" i="20"/>
  <c r="D20" i="20"/>
  <c r="F19" i="20"/>
  <c r="D19" i="20"/>
  <c r="F18" i="20"/>
  <c r="D18" i="20"/>
  <c r="F17" i="20"/>
  <c r="D17" i="20"/>
  <c r="F16" i="20"/>
  <c r="D16" i="20"/>
  <c r="F15" i="20"/>
  <c r="D15" i="20"/>
  <c r="F14" i="20"/>
  <c r="D14" i="20"/>
  <c r="F13" i="20"/>
  <c r="D13" i="20"/>
  <c r="F12" i="20"/>
  <c r="D12" i="20"/>
  <c r="F11" i="20"/>
  <c r="D11" i="20"/>
  <c r="F10" i="20"/>
  <c r="D10" i="20"/>
  <c r="F9" i="20"/>
  <c r="D9" i="20"/>
  <c r="F8" i="20"/>
  <c r="D8" i="20"/>
  <c r="F7" i="20"/>
  <c r="D7" i="20"/>
  <c r="F6" i="20"/>
  <c r="D6" i="20"/>
  <c r="F5" i="20"/>
  <c r="D5" i="20"/>
  <c r="F4" i="20"/>
  <c r="D4" i="20"/>
  <c r="F3" i="20"/>
  <c r="D3" i="20"/>
  <c r="D7" i="18"/>
  <c r="F7" i="18"/>
  <c r="AA7" i="18"/>
  <c r="D11" i="18"/>
  <c r="F11" i="18"/>
  <c r="AA11" i="18"/>
  <c r="D12" i="18"/>
  <c r="F12" i="18"/>
  <c r="AA12" i="18"/>
  <c r="D13" i="18"/>
  <c r="F13" i="18"/>
  <c r="AA13" i="18"/>
  <c r="D18" i="18"/>
  <c r="F18" i="18"/>
  <c r="AA18" i="18"/>
  <c r="D19" i="18"/>
  <c r="F19" i="18"/>
  <c r="AA19" i="18"/>
  <c r="AA10" i="18"/>
  <c r="F10" i="18"/>
  <c r="D10" i="18"/>
  <c r="AA6" i="18"/>
  <c r="F6" i="18"/>
  <c r="D6" i="18"/>
  <c r="AA5" i="18"/>
  <c r="F5" i="18"/>
  <c r="D5" i="18"/>
  <c r="AA9" i="18"/>
  <c r="F9" i="18"/>
  <c r="D9" i="18"/>
  <c r="AA8" i="18"/>
  <c r="F8" i="18"/>
  <c r="D8" i="18"/>
  <c r="AA3" i="18"/>
  <c r="F3" i="18"/>
  <c r="D3" i="18"/>
  <c r="AA4" i="18"/>
  <c r="F4" i="18"/>
  <c r="D4" i="18"/>
  <c r="D10" i="17"/>
  <c r="F10" i="17"/>
  <c r="AA10" i="17"/>
  <c r="AA5" i="17"/>
  <c r="F5" i="17"/>
  <c r="D5" i="17"/>
  <c r="AA4" i="17"/>
  <c r="F4" i="17"/>
  <c r="D4" i="17"/>
  <c r="AA3" i="17"/>
  <c r="F3" i="17"/>
  <c r="D3" i="17"/>
  <c r="AA7" i="16"/>
  <c r="F7" i="16"/>
  <c r="D7" i="16"/>
  <c r="AA6" i="16"/>
  <c r="F6" i="16"/>
  <c r="D6" i="16"/>
  <c r="AA3" i="16"/>
  <c r="F3" i="16"/>
  <c r="D3" i="16"/>
  <c r="AA5" i="16"/>
  <c r="F5" i="16"/>
  <c r="D5" i="16"/>
  <c r="AA4" i="16"/>
  <c r="F4" i="16"/>
  <c r="D4" i="16"/>
  <c r="D7" i="15"/>
  <c r="F7" i="15"/>
  <c r="D42" i="15"/>
  <c r="F42" i="15"/>
  <c r="D43" i="15"/>
  <c r="F43" i="15"/>
  <c r="D8" i="15"/>
  <c r="F8" i="15"/>
  <c r="AA8" i="15"/>
  <c r="D26" i="15"/>
  <c r="F26" i="15"/>
  <c r="D19" i="15"/>
  <c r="F19" i="15"/>
  <c r="D20" i="15"/>
  <c r="F20" i="15"/>
  <c r="D9" i="15"/>
  <c r="F9" i="15"/>
  <c r="D45" i="15"/>
  <c r="F45" i="15"/>
  <c r="AA45" i="15"/>
  <c r="D46" i="15"/>
  <c r="F46" i="15"/>
  <c r="D47" i="15"/>
  <c r="F47" i="15"/>
  <c r="AA47" i="15"/>
  <c r="D48" i="15"/>
  <c r="F48" i="15"/>
  <c r="D49" i="15"/>
  <c r="F49" i="15"/>
  <c r="AA49" i="15"/>
  <c r="D50" i="15"/>
  <c r="F50" i="15"/>
  <c r="AA50" i="15"/>
  <c r="D55" i="15"/>
  <c r="F55" i="15"/>
  <c r="D44" i="15"/>
  <c r="F44" i="15"/>
  <c r="F25" i="15"/>
  <c r="D25" i="15"/>
  <c r="AA6" i="15"/>
  <c r="F6" i="15"/>
  <c r="D6" i="15"/>
  <c r="AA32" i="15"/>
  <c r="F32" i="15"/>
  <c r="D32" i="15"/>
  <c r="F13" i="15"/>
  <c r="D13" i="15"/>
  <c r="F33" i="15"/>
  <c r="D33" i="15"/>
  <c r="F12" i="15"/>
  <c r="D12" i="15"/>
  <c r="F5" i="15"/>
  <c r="D5" i="15"/>
  <c r="F14" i="15"/>
  <c r="D14" i="15"/>
  <c r="F4" i="15"/>
  <c r="D4" i="15"/>
  <c r="AA11" i="15"/>
  <c r="F11" i="15"/>
  <c r="D11" i="15"/>
  <c r="F10" i="15"/>
  <c r="D10" i="15"/>
  <c r="F31" i="15"/>
  <c r="D31" i="15"/>
  <c r="F41" i="15"/>
  <c r="D41" i="15"/>
  <c r="F3" i="15"/>
  <c r="D3" i="15"/>
  <c r="F24" i="15"/>
  <c r="D24" i="15"/>
  <c r="F18" i="15"/>
  <c r="D18" i="15"/>
  <c r="F30" i="15"/>
  <c r="D30" i="15"/>
  <c r="AA36" i="15"/>
  <c r="F36" i="15"/>
  <c r="D36" i="15"/>
  <c r="F40" i="15"/>
  <c r="D40" i="15"/>
  <c r="F23" i="15"/>
  <c r="D23" i="15"/>
  <c r="F22" i="15"/>
  <c r="D22" i="15"/>
  <c r="F29" i="15"/>
  <c r="D29" i="15"/>
  <c r="F28" i="15"/>
  <c r="D28" i="15"/>
  <c r="F35" i="15"/>
  <c r="D35" i="15"/>
  <c r="AA39" i="15"/>
  <c r="F39" i="15"/>
  <c r="D39" i="15"/>
  <c r="AA38" i="15"/>
  <c r="F38" i="15"/>
  <c r="D38" i="15"/>
  <c r="F17" i="15"/>
  <c r="D17" i="15"/>
  <c r="F16" i="15"/>
  <c r="D16" i="15"/>
  <c r="F27" i="15"/>
  <c r="D27" i="15"/>
  <c r="F21" i="15"/>
  <c r="D21" i="15"/>
  <c r="AA15" i="15"/>
  <c r="F15" i="15"/>
  <c r="D15" i="15"/>
  <c r="F37" i="15"/>
  <c r="D37" i="15"/>
  <c r="AA34" i="15"/>
  <c r="F34" i="15"/>
  <c r="D34" i="15"/>
  <c r="D39" i="13"/>
  <c r="F39" i="13"/>
  <c r="AA39" i="13"/>
  <c r="AA43" i="14"/>
  <c r="F30" i="14"/>
  <c r="D30" i="14"/>
  <c r="F23" i="14"/>
  <c r="D23" i="14"/>
  <c r="F29" i="14"/>
  <c r="D29" i="14"/>
  <c r="F22" i="14"/>
  <c r="D22" i="14"/>
  <c r="F11" i="14"/>
  <c r="D11" i="14"/>
  <c r="F10" i="14"/>
  <c r="D10" i="14"/>
  <c r="F21" i="14"/>
  <c r="D21" i="14"/>
  <c r="F20" i="14"/>
  <c r="D20" i="14"/>
  <c r="F9" i="14"/>
  <c r="D9" i="14"/>
  <c r="F27" i="14"/>
  <c r="D27" i="14"/>
  <c r="F8" i="14"/>
  <c r="D8" i="14"/>
  <c r="F7" i="14"/>
  <c r="D7" i="14"/>
  <c r="F6" i="14"/>
  <c r="D6" i="14"/>
  <c r="F12" i="14"/>
  <c r="D12" i="14"/>
  <c r="AA42" i="14"/>
  <c r="AA41" i="14"/>
  <c r="F41" i="14"/>
  <c r="D41" i="14"/>
  <c r="F36" i="14"/>
  <c r="D36" i="14"/>
  <c r="F26" i="14"/>
  <c r="D26" i="14"/>
  <c r="F19" i="14"/>
  <c r="D19" i="14"/>
  <c r="F28" i="14"/>
  <c r="D28" i="14"/>
  <c r="F18" i="14"/>
  <c r="D18" i="14"/>
  <c r="F17" i="14"/>
  <c r="D17" i="14"/>
  <c r="F34" i="14"/>
  <c r="D34" i="14"/>
  <c r="F16" i="14"/>
  <c r="D16" i="14"/>
  <c r="F5" i="14"/>
  <c r="D5" i="14"/>
  <c r="F25" i="14"/>
  <c r="D25" i="14"/>
  <c r="F15" i="14"/>
  <c r="D15" i="14"/>
  <c r="F14" i="14"/>
  <c r="D14" i="14"/>
  <c r="F24" i="14"/>
  <c r="D24" i="14"/>
  <c r="F4" i="14"/>
  <c r="D4" i="14"/>
  <c r="F3" i="14"/>
  <c r="D3" i="14"/>
  <c r="F13" i="14"/>
  <c r="D13" i="14"/>
  <c r="F20" i="13"/>
  <c r="D20" i="13"/>
  <c r="F19" i="13"/>
  <c r="D19" i="13"/>
  <c r="F33" i="13"/>
  <c r="D33" i="13"/>
  <c r="F28" i="13"/>
  <c r="D28" i="13"/>
  <c r="AA37" i="13"/>
  <c r="F37" i="13"/>
  <c r="D37" i="13"/>
  <c r="F27" i="13"/>
  <c r="D27" i="13"/>
  <c r="F18" i="13"/>
  <c r="D18" i="13"/>
  <c r="F32" i="13"/>
  <c r="D32" i="13"/>
  <c r="F36" i="13"/>
  <c r="D36" i="13"/>
  <c r="F17" i="13"/>
  <c r="D17" i="13"/>
  <c r="F16" i="13"/>
  <c r="D16" i="13"/>
  <c r="F31" i="13"/>
  <c r="D31" i="13"/>
  <c r="F15" i="13"/>
  <c r="D15" i="13"/>
  <c r="F14" i="13"/>
  <c r="D14" i="13"/>
  <c r="F30" i="13"/>
  <c r="D30" i="13"/>
  <c r="F26" i="13"/>
  <c r="D26" i="13"/>
  <c r="F13" i="13"/>
  <c r="D13" i="13"/>
  <c r="F11" i="13"/>
  <c r="D11" i="13"/>
  <c r="F10" i="13"/>
  <c r="D10" i="13"/>
  <c r="F9" i="13"/>
  <c r="D9" i="13"/>
  <c r="AA38" i="13"/>
  <c r="F38" i="13"/>
  <c r="D38" i="13"/>
  <c r="F29" i="13"/>
  <c r="D29" i="13"/>
  <c r="F8" i="13"/>
  <c r="D8" i="13"/>
  <c r="F7" i="13"/>
  <c r="D7" i="13"/>
  <c r="F22" i="13"/>
  <c r="D22" i="13"/>
  <c r="F35" i="13"/>
  <c r="D35" i="13"/>
  <c r="F21" i="13"/>
  <c r="D21" i="13"/>
  <c r="F25" i="13"/>
  <c r="D25" i="13"/>
  <c r="F24" i="13"/>
  <c r="D24" i="13"/>
  <c r="F6" i="13"/>
  <c r="D6" i="13"/>
  <c r="F5" i="13"/>
  <c r="D5" i="13"/>
  <c r="F23" i="13"/>
  <c r="D23" i="13"/>
  <c r="F4" i="13"/>
  <c r="D4" i="13"/>
  <c r="AA3" i="13"/>
  <c r="F3" i="13"/>
  <c r="D3" i="13"/>
  <c r="F34" i="13"/>
  <c r="D34" i="13"/>
  <c r="AA35" i="12"/>
  <c r="F35" i="12"/>
  <c r="D35" i="12"/>
  <c r="AA34" i="12"/>
  <c r="F34" i="12"/>
  <c r="D34" i="12"/>
  <c r="F26" i="12"/>
  <c r="D26" i="12"/>
  <c r="F17" i="12"/>
  <c r="D17" i="12"/>
  <c r="F9" i="12"/>
  <c r="D9" i="12"/>
  <c r="AA27" i="12"/>
  <c r="F27" i="12"/>
  <c r="D27" i="12"/>
  <c r="F8" i="12"/>
  <c r="D8" i="12"/>
  <c r="F7" i="12"/>
  <c r="D7" i="12"/>
  <c r="F22" i="12"/>
  <c r="D22" i="12"/>
  <c r="F29" i="12"/>
  <c r="D29" i="12"/>
  <c r="F16" i="12"/>
  <c r="D16" i="12"/>
  <c r="F13" i="12"/>
  <c r="D13" i="12"/>
  <c r="F25" i="12"/>
  <c r="D25" i="12"/>
  <c r="F21" i="12"/>
  <c r="D21" i="12"/>
  <c r="F6" i="12"/>
  <c r="D6" i="12"/>
  <c r="F15" i="12"/>
  <c r="D15" i="12"/>
  <c r="F20" i="12"/>
  <c r="D20" i="12"/>
  <c r="F5" i="12"/>
  <c r="D5" i="12"/>
  <c r="F24" i="12"/>
  <c r="D24" i="12"/>
  <c r="F14" i="12"/>
  <c r="D14" i="12"/>
  <c r="F12" i="12"/>
  <c r="D12" i="12"/>
  <c r="F23" i="12"/>
  <c r="D23" i="12"/>
  <c r="F19" i="12"/>
  <c r="D19" i="12"/>
  <c r="F18" i="12"/>
  <c r="D18" i="12"/>
  <c r="F11" i="12"/>
  <c r="D11" i="12"/>
  <c r="F4" i="12"/>
  <c r="D4" i="12"/>
  <c r="F10" i="12"/>
  <c r="D10" i="12"/>
  <c r="F3" i="12"/>
  <c r="D3" i="12"/>
  <c r="AA28" i="12"/>
  <c r="F28" i="12"/>
  <c r="D28" i="12"/>
  <c r="D68" i="11"/>
  <c r="F68" i="11"/>
  <c r="AA68" i="11"/>
  <c r="D69" i="11"/>
  <c r="F69" i="11"/>
  <c r="AA69" i="11"/>
  <c r="D18" i="11"/>
  <c r="F18" i="11"/>
  <c r="D60" i="11"/>
  <c r="F60" i="11"/>
  <c r="D52" i="11"/>
  <c r="F52" i="11"/>
  <c r="D43" i="11"/>
  <c r="F43" i="11"/>
  <c r="D61" i="11"/>
  <c r="F61" i="11"/>
  <c r="D62" i="11"/>
  <c r="F62" i="11"/>
  <c r="D44" i="11"/>
  <c r="F44" i="11"/>
  <c r="D30" i="11"/>
  <c r="F30" i="11"/>
  <c r="D67" i="11"/>
  <c r="F67" i="11"/>
  <c r="AA67" i="11"/>
  <c r="F42" i="11"/>
  <c r="D42" i="11"/>
  <c r="F55" i="11"/>
  <c r="D55" i="11"/>
  <c r="F41" i="11"/>
  <c r="D41" i="11"/>
  <c r="F17" i="11"/>
  <c r="D17" i="11"/>
  <c r="F16" i="11"/>
  <c r="D16" i="11"/>
  <c r="F40" i="11"/>
  <c r="D40" i="11"/>
  <c r="F51" i="11"/>
  <c r="D51" i="11"/>
  <c r="F39" i="11"/>
  <c r="D39" i="11"/>
  <c r="F15" i="11"/>
  <c r="D15" i="11"/>
  <c r="F38" i="11"/>
  <c r="D38" i="11"/>
  <c r="F37" i="11"/>
  <c r="D37" i="11"/>
  <c r="F14" i="11"/>
  <c r="D14" i="11"/>
  <c r="F29" i="11"/>
  <c r="D29" i="11"/>
  <c r="F13" i="11"/>
  <c r="D13" i="11"/>
  <c r="F23" i="11"/>
  <c r="D23" i="11"/>
  <c r="F12" i="11"/>
  <c r="D12" i="11"/>
  <c r="F50" i="11"/>
  <c r="D50" i="11"/>
  <c r="F54" i="11"/>
  <c r="D54" i="11"/>
  <c r="F36" i="11"/>
  <c r="D36" i="11"/>
  <c r="F24" i="11"/>
  <c r="D24" i="11"/>
  <c r="F11" i="11"/>
  <c r="D11" i="11"/>
  <c r="F10" i="11"/>
  <c r="D10" i="11"/>
  <c r="F9" i="11"/>
  <c r="D9" i="11"/>
  <c r="F49" i="11"/>
  <c r="D49" i="11"/>
  <c r="F8" i="11"/>
  <c r="D8" i="11"/>
  <c r="F53" i="11"/>
  <c r="D53" i="11"/>
  <c r="F7" i="11"/>
  <c r="D7" i="11"/>
  <c r="F48" i="11"/>
  <c r="D48" i="11"/>
  <c r="F47" i="11"/>
  <c r="D47" i="11"/>
  <c r="F28" i="11"/>
  <c r="D28" i="11"/>
  <c r="F22" i="11"/>
  <c r="D22" i="11"/>
  <c r="F35" i="11"/>
  <c r="D35" i="11"/>
  <c r="F59" i="11"/>
  <c r="D59" i="11"/>
  <c r="F21" i="11"/>
  <c r="D21" i="11"/>
  <c r="F34" i="11"/>
  <c r="D34" i="11"/>
  <c r="F20" i="11"/>
  <c r="D20" i="11"/>
  <c r="F6" i="11"/>
  <c r="D6" i="11"/>
  <c r="F58" i="11"/>
  <c r="D58" i="11"/>
  <c r="F33" i="11"/>
  <c r="D33" i="11"/>
  <c r="F5" i="11"/>
  <c r="D5" i="11"/>
  <c r="F27" i="11"/>
  <c r="D27" i="11"/>
  <c r="F57" i="11"/>
  <c r="D57" i="11"/>
  <c r="F46" i="11"/>
  <c r="D46" i="11"/>
  <c r="F45" i="11"/>
  <c r="D45" i="11"/>
  <c r="F19" i="11"/>
  <c r="D19" i="11"/>
  <c r="F32" i="11"/>
  <c r="D32" i="11"/>
  <c r="F31" i="11"/>
  <c r="D31" i="11"/>
  <c r="F56" i="11"/>
  <c r="D56" i="11"/>
  <c r="F4" i="11"/>
  <c r="D4" i="11"/>
  <c r="F26" i="11"/>
  <c r="D26" i="11"/>
  <c r="F25" i="11"/>
  <c r="D25" i="11"/>
  <c r="F3" i="11"/>
  <c r="D3" i="11"/>
  <c r="AI43" i="14" l="1"/>
  <c r="AH43" i="14"/>
  <c r="AO43" i="14"/>
  <c r="AG43" i="14"/>
  <c r="AQ43" i="14"/>
  <c r="AM43" i="14"/>
  <c r="AN43" i="14"/>
  <c r="AK43" i="14"/>
  <c r="AP43" i="14"/>
  <c r="AL43" i="14"/>
  <c r="AJ43" i="14"/>
  <c r="AR43" i="14"/>
  <c r="AL42" i="14"/>
  <c r="AH42" i="14"/>
  <c r="AR42" i="14"/>
  <c r="AM42" i="14"/>
  <c r="AQ42" i="14"/>
  <c r="AP42" i="14"/>
  <c r="AK42" i="14"/>
  <c r="AJ42" i="14"/>
  <c r="AG42" i="14"/>
  <c r="AO42" i="14"/>
  <c r="AN42" i="14"/>
  <c r="AI42" i="14"/>
  <c r="AO19" i="18"/>
  <c r="AN19" i="18"/>
  <c r="AM19" i="18"/>
  <c r="AL19" i="18"/>
  <c r="AK19" i="18"/>
  <c r="AJ19" i="18"/>
  <c r="AI19" i="18"/>
  <c r="AH19" i="18"/>
  <c r="AG19" i="18"/>
  <c r="AR19" i="18"/>
  <c r="AQ19" i="18"/>
  <c r="AP19" i="18"/>
  <c r="AJ9" i="18"/>
  <c r="AM9" i="18"/>
  <c r="AO9" i="18"/>
  <c r="AQ9" i="18"/>
  <c r="AK9" i="18"/>
  <c r="AN9" i="18"/>
  <c r="AP9" i="18"/>
  <c r="AR9" i="18"/>
  <c r="AG9" i="18"/>
  <c r="AH9" i="18"/>
  <c r="AI9" i="18"/>
  <c r="AL9" i="18"/>
  <c r="AH8" i="18"/>
  <c r="AQ8" i="18"/>
  <c r="AG8" i="18"/>
  <c r="AJ8" i="18"/>
  <c r="AK8" i="18"/>
  <c r="AL8" i="18"/>
  <c r="AM8" i="18"/>
  <c r="AN8" i="18"/>
  <c r="AO8" i="18"/>
  <c r="AP8" i="18"/>
  <c r="AR8" i="18"/>
  <c r="AI8" i="18"/>
  <c r="AH4" i="18"/>
  <c r="AJ4" i="18"/>
  <c r="AK4" i="18"/>
  <c r="AM4" i="18"/>
  <c r="AN4" i="18"/>
  <c r="AO4" i="18"/>
  <c r="AP4" i="18"/>
  <c r="AI4" i="18"/>
  <c r="AL4" i="18"/>
  <c r="AG4" i="18"/>
  <c r="AQ4" i="18"/>
  <c r="AR4" i="18"/>
  <c r="AM3" i="18"/>
  <c r="AL3" i="18"/>
  <c r="AL14" i="18" s="1"/>
  <c r="AI3" i="18"/>
  <c r="AG3" i="18"/>
  <c r="AG14" i="18" s="1"/>
  <c r="AR3" i="18"/>
  <c r="AQ3" i="18"/>
  <c r="AO3" i="18"/>
  <c r="AO14" i="18" s="1"/>
  <c r="AN3" i="18"/>
  <c r="AK3" i="18"/>
  <c r="AJ3" i="18"/>
  <c r="AJ14" i="18" s="1"/>
  <c r="AH3" i="18"/>
  <c r="AP3" i="18"/>
  <c r="AJ18" i="18"/>
  <c r="AI18" i="18"/>
  <c r="AN18" i="18"/>
  <c r="AN22" i="18" s="1"/>
  <c r="AM18" i="18"/>
  <c r="AM22" i="18" s="1"/>
  <c r="AL18" i="18"/>
  <c r="AL22" i="18" s="1"/>
  <c r="AK18" i="18"/>
  <c r="AK22" i="18" s="1"/>
  <c r="AH18" i="18"/>
  <c r="AG18" i="18"/>
  <c r="AG22" i="18" s="1"/>
  <c r="AR18" i="18"/>
  <c r="AQ18" i="18"/>
  <c r="AP18" i="18"/>
  <c r="AO18" i="18"/>
  <c r="AR10" i="17"/>
  <c r="AR14" i="17" s="1"/>
  <c r="AQ10" i="17"/>
  <c r="AQ14" i="17" s="1"/>
  <c r="AP10" i="17"/>
  <c r="AP14" i="17" s="1"/>
  <c r="AO10" i="17"/>
  <c r="AO14" i="17" s="1"/>
  <c r="AN10" i="17"/>
  <c r="AN14" i="17" s="1"/>
  <c r="AM10" i="17"/>
  <c r="AM14" i="17" s="1"/>
  <c r="AL10" i="17"/>
  <c r="AL14" i="17" s="1"/>
  <c r="AK10" i="17"/>
  <c r="AK14" i="17" s="1"/>
  <c r="AJ10" i="17"/>
  <c r="AJ14" i="17" s="1"/>
  <c r="AI10" i="17"/>
  <c r="AI14" i="17" s="1"/>
  <c r="AH10" i="17"/>
  <c r="AG10" i="17"/>
  <c r="AG5" i="17"/>
  <c r="AM5" i="17"/>
  <c r="AR5" i="17"/>
  <c r="AQ5" i="17"/>
  <c r="AP5" i="17"/>
  <c r="AL5" i="17"/>
  <c r="AN5" i="17"/>
  <c r="AK5" i="17"/>
  <c r="AO5" i="17"/>
  <c r="AJ5" i="17"/>
  <c r="AI5" i="17"/>
  <c r="AH5" i="17"/>
  <c r="AG4" i="17"/>
  <c r="AR4" i="17"/>
  <c r="AQ4" i="17"/>
  <c r="AP4" i="17"/>
  <c r="AO4" i="17"/>
  <c r="AM4" i="17"/>
  <c r="AN4" i="17"/>
  <c r="AL4" i="17"/>
  <c r="AK4" i="17"/>
  <c r="AJ4" i="17"/>
  <c r="AI4" i="17"/>
  <c r="AH4" i="17"/>
  <c r="AG3" i="17"/>
  <c r="AR3" i="17"/>
  <c r="AQ3" i="17"/>
  <c r="AI3" i="17"/>
  <c r="AH3" i="17"/>
  <c r="AP3" i="17"/>
  <c r="AP6" i="17" s="1"/>
  <c r="AU28" i="19" s="1"/>
  <c r="AU31" i="19" s="1"/>
  <c r="AO3" i="17"/>
  <c r="AO6" i="17" s="1"/>
  <c r="AN3" i="17"/>
  <c r="AM3" i="17"/>
  <c r="AJ3" i="17"/>
  <c r="AJ6" i="17" s="1"/>
  <c r="AO28" i="19" s="1"/>
  <c r="AO31" i="19" s="1"/>
  <c r="AL3" i="17"/>
  <c r="AK3" i="17"/>
  <c r="AI49" i="15"/>
  <c r="AP49" i="15"/>
  <c r="AN49" i="15"/>
  <c r="AM49" i="15"/>
  <c r="AL49" i="15"/>
  <c r="AK49" i="15"/>
  <c r="AH49" i="15"/>
  <c r="AG49" i="15"/>
  <c r="AO49" i="15"/>
  <c r="AJ49" i="15"/>
  <c r="AR49" i="15"/>
  <c r="AQ49" i="15"/>
  <c r="AL37" i="13"/>
  <c r="AK37" i="13"/>
  <c r="AJ37" i="13"/>
  <c r="AI37" i="13"/>
  <c r="AH37" i="13"/>
  <c r="AG37" i="13"/>
  <c r="AR37" i="13"/>
  <c r="AQ37" i="13"/>
  <c r="AP37" i="13"/>
  <c r="AO37" i="13"/>
  <c r="AN37" i="13"/>
  <c r="AM37" i="13"/>
  <c r="AL27" i="13"/>
  <c r="AK27" i="13"/>
  <c r="AJ27" i="13"/>
  <c r="AI27" i="13"/>
  <c r="AH27" i="13"/>
  <c r="AG27" i="13"/>
  <c r="AR27" i="13"/>
  <c r="AQ27" i="13"/>
  <c r="AP27" i="13"/>
  <c r="AO27" i="13"/>
  <c r="AN27" i="13"/>
  <c r="AM27" i="13"/>
  <c r="AL3" i="13"/>
  <c r="AK3" i="13"/>
  <c r="AJ3" i="13"/>
  <c r="AI3" i="13"/>
  <c r="AH3" i="13"/>
  <c r="AG3" i="13"/>
  <c r="AR3" i="13"/>
  <c r="AQ3" i="13"/>
  <c r="AP3" i="13"/>
  <c r="AO3" i="13"/>
  <c r="AN3" i="13"/>
  <c r="AM3" i="13"/>
  <c r="AI50" i="15"/>
  <c r="AN50" i="15"/>
  <c r="AM50" i="15"/>
  <c r="AL50" i="15"/>
  <c r="AK50" i="15"/>
  <c r="AJ50" i="15"/>
  <c r="AH50" i="15"/>
  <c r="AG50" i="15"/>
  <c r="AR50" i="15"/>
  <c r="AQ50" i="15"/>
  <c r="AP50" i="15"/>
  <c r="AO50" i="15"/>
  <c r="AI47" i="15"/>
  <c r="AH47" i="15"/>
  <c r="AG47" i="15"/>
  <c r="AR47" i="15"/>
  <c r="AQ47" i="15"/>
  <c r="AP47" i="15"/>
  <c r="AO47" i="15"/>
  <c r="AN47" i="15"/>
  <c r="AM47" i="15"/>
  <c r="AL47" i="15"/>
  <c r="AK47" i="15"/>
  <c r="AJ47" i="15"/>
  <c r="AI45" i="15"/>
  <c r="AH45" i="15"/>
  <c r="AG45" i="15"/>
  <c r="AR45" i="15"/>
  <c r="AQ45" i="15"/>
  <c r="AP45" i="15"/>
  <c r="AO45" i="15"/>
  <c r="AN45" i="15"/>
  <c r="AM45" i="15"/>
  <c r="AL45" i="15"/>
  <c r="AK45" i="15"/>
  <c r="AJ45" i="15"/>
  <c r="AI38" i="15"/>
  <c r="AH38" i="15"/>
  <c r="AG38" i="15"/>
  <c r="AR38" i="15"/>
  <c r="AQ38" i="15"/>
  <c r="AP38" i="15"/>
  <c r="AO38" i="15"/>
  <c r="AN38" i="15"/>
  <c r="AM38" i="15"/>
  <c r="AL38" i="15"/>
  <c r="AK38" i="15"/>
  <c r="AJ38" i="15"/>
  <c r="AI36" i="15"/>
  <c r="AH36" i="15"/>
  <c r="AG36" i="15"/>
  <c r="AR36" i="15"/>
  <c r="AQ36" i="15"/>
  <c r="AP36" i="15"/>
  <c r="AO36" i="15"/>
  <c r="AN36" i="15"/>
  <c r="AM36" i="15"/>
  <c r="AL36" i="15"/>
  <c r="AK36" i="15"/>
  <c r="AJ36" i="15"/>
  <c r="AI34" i="15"/>
  <c r="AH34" i="15"/>
  <c r="AG34" i="15"/>
  <c r="AR34" i="15"/>
  <c r="AQ34" i="15"/>
  <c r="AP34" i="15"/>
  <c r="AO34" i="15"/>
  <c r="AN34" i="15"/>
  <c r="AM34" i="15"/>
  <c r="AL34" i="15"/>
  <c r="AK34" i="15"/>
  <c r="AJ34" i="15"/>
  <c r="AI11" i="15"/>
  <c r="AH11" i="15"/>
  <c r="AG11" i="15"/>
  <c r="AL11" i="15"/>
  <c r="AK11" i="15"/>
  <c r="AR11" i="15"/>
  <c r="AQ11" i="15"/>
  <c r="AP11" i="15"/>
  <c r="AO11" i="15"/>
  <c r="AN11" i="15"/>
  <c r="AM11" i="15"/>
  <c r="AJ11" i="15"/>
  <c r="AI6" i="15"/>
  <c r="AH6" i="15"/>
  <c r="AG6" i="15"/>
  <c r="AN6" i="15"/>
  <c r="AM6" i="15"/>
  <c r="AJ6" i="15"/>
  <c r="AR6" i="15"/>
  <c r="AQ6" i="15"/>
  <c r="AP6" i="15"/>
  <c r="AO6" i="15"/>
  <c r="AL6" i="15"/>
  <c r="AK6" i="15"/>
  <c r="AI8" i="15"/>
  <c r="AH8" i="15"/>
  <c r="AG8" i="15"/>
  <c r="AN8" i="15"/>
  <c r="AM8" i="15"/>
  <c r="AJ8" i="15"/>
  <c r="AR8" i="15"/>
  <c r="AQ8" i="15"/>
  <c r="AP8" i="15"/>
  <c r="AO8" i="15"/>
  <c r="AL8" i="15"/>
  <c r="AK8" i="15"/>
  <c r="AI41" i="14"/>
  <c r="AK41" i="14"/>
  <c r="AH41" i="14"/>
  <c r="AG41" i="14"/>
  <c r="AG49" i="14" s="1"/>
  <c r="AL41" i="14"/>
  <c r="AR41" i="14"/>
  <c r="AQ41" i="14"/>
  <c r="AP41" i="14"/>
  <c r="AO41" i="14"/>
  <c r="AJ41" i="14"/>
  <c r="AN41" i="14"/>
  <c r="AM41" i="14"/>
  <c r="AL69" i="11"/>
  <c r="AK69" i="11"/>
  <c r="AJ69" i="11"/>
  <c r="AI69" i="11"/>
  <c r="AQ69" i="11"/>
  <c r="AP69" i="11"/>
  <c r="AO69" i="11"/>
  <c r="AH69" i="11"/>
  <c r="AN69" i="11"/>
  <c r="AM69" i="11"/>
  <c r="AG69" i="11"/>
  <c r="AR69" i="11"/>
  <c r="AL68" i="11"/>
  <c r="AG68" i="11"/>
  <c r="AK68" i="11"/>
  <c r="AJ68" i="11"/>
  <c r="AM68" i="11"/>
  <c r="AI68" i="11"/>
  <c r="AH68" i="11"/>
  <c r="AR68" i="11"/>
  <c r="AN68" i="11"/>
  <c r="AQ68" i="11"/>
  <c r="AP68" i="11"/>
  <c r="AO68" i="11"/>
  <c r="AL67" i="11"/>
  <c r="AL72" i="11" s="1"/>
  <c r="AK67" i="11"/>
  <c r="AK72" i="11" s="1"/>
  <c r="AN67" i="11"/>
  <c r="AM67" i="11"/>
  <c r="AJ67" i="11"/>
  <c r="AG67" i="11"/>
  <c r="AR67" i="11"/>
  <c r="AP67" i="11"/>
  <c r="AO67" i="11"/>
  <c r="AI67" i="11"/>
  <c r="AI72" i="11" s="1"/>
  <c r="AH67" i="11"/>
  <c r="AH72" i="11" s="1"/>
  <c r="AQ67" i="11"/>
  <c r="AQ72" i="11" s="1"/>
  <c r="AG27" i="12"/>
  <c r="AQ27" i="12"/>
  <c r="AR27" i="12"/>
  <c r="AP27" i="12"/>
  <c r="AM27" i="12"/>
  <c r="AL27" i="12"/>
  <c r="AK27" i="12"/>
  <c r="AJ27" i="12"/>
  <c r="AI27" i="12"/>
  <c r="AH27" i="12"/>
  <c r="AO27" i="12"/>
  <c r="AN27" i="12"/>
  <c r="AG34" i="12"/>
  <c r="AQ34" i="12"/>
  <c r="AR34" i="12"/>
  <c r="AP34" i="12"/>
  <c r="AI34" i="12"/>
  <c r="AH34" i="12"/>
  <c r="AO34" i="12"/>
  <c r="AN34" i="12"/>
  <c r="AM34" i="12"/>
  <c r="AL34" i="12"/>
  <c r="AK34" i="12"/>
  <c r="AJ34" i="12"/>
  <c r="AG28" i="12"/>
  <c r="AQ28" i="12"/>
  <c r="AR28" i="12"/>
  <c r="AP28" i="12"/>
  <c r="AO28" i="12"/>
  <c r="AN28" i="12"/>
  <c r="AM28" i="12"/>
  <c r="AL28" i="12"/>
  <c r="AK28" i="12"/>
  <c r="AJ28" i="12"/>
  <c r="AI28" i="12"/>
  <c r="AH28" i="12"/>
  <c r="AG35" i="12"/>
  <c r="AQ35" i="12"/>
  <c r="AR35" i="12"/>
  <c r="AP35" i="12"/>
  <c r="AM35" i="12"/>
  <c r="AL35" i="12"/>
  <c r="AK35" i="12"/>
  <c r="AJ35" i="12"/>
  <c r="AI35" i="12"/>
  <c r="AH35" i="12"/>
  <c r="AO35" i="12"/>
  <c r="AN35" i="12"/>
  <c r="AK39" i="13"/>
  <c r="AJ39" i="13"/>
  <c r="AI39" i="13"/>
  <c r="AL39" i="13"/>
  <c r="AH39" i="13"/>
  <c r="AG39" i="13"/>
  <c r="AR39" i="13"/>
  <c r="AQ39" i="13"/>
  <c r="AM39" i="13"/>
  <c r="AP39" i="13"/>
  <c r="AO39" i="13"/>
  <c r="AN39" i="13"/>
  <c r="AK38" i="13"/>
  <c r="AJ38" i="13"/>
  <c r="AI38" i="13"/>
  <c r="AQ38" i="13"/>
  <c r="AP38" i="13"/>
  <c r="AO38" i="13"/>
  <c r="AN38" i="13"/>
  <c r="AH38" i="13"/>
  <c r="AG38" i="13"/>
  <c r="AR38" i="13"/>
  <c r="AM38" i="13"/>
  <c r="AL38" i="13"/>
  <c r="AK13" i="18"/>
  <c r="AO13" i="18"/>
  <c r="AP13" i="18"/>
  <c r="AQ13" i="18"/>
  <c r="AG13" i="18"/>
  <c r="AH13" i="18"/>
  <c r="AL13" i="18"/>
  <c r="AM13" i="18"/>
  <c r="AN13" i="18"/>
  <c r="AR13" i="18"/>
  <c r="AI13" i="18"/>
  <c r="AJ13" i="18"/>
  <c r="AO10" i="18"/>
  <c r="AP10" i="18"/>
  <c r="AQ10" i="18"/>
  <c r="AR10" i="18"/>
  <c r="AG10" i="18"/>
  <c r="AH10" i="18"/>
  <c r="AI10" i="18"/>
  <c r="AJ10" i="18"/>
  <c r="AK10" i="18"/>
  <c r="AL10" i="18"/>
  <c r="AM10" i="18"/>
  <c r="AN10" i="18"/>
  <c r="AA6" i="17"/>
  <c r="AA49" i="14"/>
  <c r="AA38" i="12"/>
  <c r="AA72" i="11"/>
  <c r="AA22" i="18"/>
  <c r="AA14" i="18"/>
  <c r="AA14" i="17"/>
  <c r="AA8" i="16"/>
  <c r="AO49" i="14" l="1"/>
  <c r="AN49" i="14"/>
  <c r="AM49" i="14"/>
  <c r="AQ49" i="14"/>
  <c r="AR49" i="14"/>
  <c r="AP49" i="14"/>
  <c r="AH49" i="14"/>
  <c r="AK49" i="14"/>
  <c r="AJ49" i="14"/>
  <c r="AL49" i="14"/>
  <c r="AI49" i="14"/>
  <c r="AT28" i="19"/>
  <c r="AT31" i="19" s="1"/>
  <c r="AG6" i="17"/>
  <c r="O28" i="19"/>
  <c r="AK6" i="17"/>
  <c r="AP28" i="19" s="1"/>
  <c r="AP31" i="19" s="1"/>
  <c r="AH22" i="18"/>
  <c r="T26" i="19" s="1"/>
  <c r="BA26" i="19" s="1"/>
  <c r="AI22" i="18"/>
  <c r="U26" i="19" s="1"/>
  <c r="BB26" i="19" s="1"/>
  <c r="AJ22" i="18"/>
  <c r="V26" i="19" s="1"/>
  <c r="BC26" i="19" s="1"/>
  <c r="AO22" i="18"/>
  <c r="AA26" i="19" s="1"/>
  <c r="AP22" i="18"/>
  <c r="AB26" i="19" s="1"/>
  <c r="AQ22" i="18"/>
  <c r="AC26" i="19" s="1"/>
  <c r="BJ26" i="19" s="1"/>
  <c r="AR22" i="18"/>
  <c r="AD26" i="19" s="1"/>
  <c r="BK26" i="19" s="1"/>
  <c r="AH14" i="18"/>
  <c r="AK14" i="18"/>
  <c r="AN14" i="18"/>
  <c r="AQ14" i="18"/>
  <c r="AI14" i="18"/>
  <c r="AR14" i="18"/>
  <c r="AM14" i="18"/>
  <c r="W26" i="19"/>
  <c r="Y26" i="19"/>
  <c r="BF26" i="19" s="1"/>
  <c r="Z26" i="19"/>
  <c r="BG26" i="19" s="1"/>
  <c r="AP14" i="18"/>
  <c r="S26" i="19"/>
  <c r="AZ26" i="19" s="1"/>
  <c r="X26" i="19"/>
  <c r="BE26" i="19" s="1"/>
  <c r="AA28" i="19"/>
  <c r="BH28" i="19" s="1"/>
  <c r="AB28" i="19"/>
  <c r="BI28" i="19" s="1"/>
  <c r="W28" i="19"/>
  <c r="AH14" i="17"/>
  <c r="V28" i="19"/>
  <c r="BC28" i="19" s="1"/>
  <c r="AG14" i="17"/>
  <c r="S28" i="19" s="1"/>
  <c r="AL6" i="17"/>
  <c r="AH6" i="17"/>
  <c r="AQ6" i="17"/>
  <c r="AR6" i="17"/>
  <c r="AM6" i="17"/>
  <c r="AN6" i="17"/>
  <c r="AI6" i="17"/>
  <c r="AI38" i="12"/>
  <c r="AH38" i="12"/>
  <c r="AG72" i="11"/>
  <c r="AJ72" i="11"/>
  <c r="AO72" i="11"/>
  <c r="AR72" i="11"/>
  <c r="AM72" i="11"/>
  <c r="AP72" i="11"/>
  <c r="AN72" i="11"/>
  <c r="AK38" i="12"/>
  <c r="AL38" i="12"/>
  <c r="AN38" i="12"/>
  <c r="AQ38" i="12"/>
  <c r="AJ38" i="12"/>
  <c r="AM38" i="12"/>
  <c r="AO38" i="12"/>
  <c r="AP38" i="12"/>
  <c r="AR38" i="12"/>
  <c r="AG38" i="12"/>
  <c r="O31" i="19"/>
  <c r="AD55" i="14"/>
  <c r="AC55" i="14"/>
  <c r="AE55" i="14"/>
  <c r="AM28" i="19" l="1"/>
  <c r="AM31" i="19" s="1"/>
  <c r="BD28" i="19"/>
  <c r="Y28" i="19"/>
  <c r="AR28" i="19"/>
  <c r="AR31" i="19" s="1"/>
  <c r="AD28" i="19"/>
  <c r="AW28" i="19"/>
  <c r="AW31" i="19" s="1"/>
  <c r="X28" i="19"/>
  <c r="AQ28" i="19"/>
  <c r="AQ31" i="19" s="1"/>
  <c r="Z28" i="19"/>
  <c r="Z31" i="19" s="1"/>
  <c r="AS28" i="19"/>
  <c r="AS31" i="19" s="1"/>
  <c r="U28" i="19"/>
  <c r="U31" i="19" s="1"/>
  <c r="AN28" i="19"/>
  <c r="AN31" i="19" s="1"/>
  <c r="AC28" i="19"/>
  <c r="AC31" i="19" s="1"/>
  <c r="AV28" i="19"/>
  <c r="AV31" i="19" s="1"/>
  <c r="AG16" i="17" a="1"/>
  <c r="AG16" i="17" s="1"/>
  <c r="AL28" i="19"/>
  <c r="AL31" i="19" s="1"/>
  <c r="W31" i="19"/>
  <c r="BD26" i="19"/>
  <c r="BD31" i="19" s="1"/>
  <c r="Y31" i="19"/>
  <c r="BF28" i="19"/>
  <c r="BF31" i="19" s="1"/>
  <c r="AB31" i="19"/>
  <c r="BI26" i="19"/>
  <c r="BI31" i="19" s="1"/>
  <c r="AA31" i="19"/>
  <c r="BH26" i="19"/>
  <c r="BH31" i="19" s="1"/>
  <c r="BC31" i="19"/>
  <c r="AJ26" i="19"/>
  <c r="V31" i="19"/>
  <c r="AD31" i="19"/>
  <c r="X31" i="19"/>
  <c r="S31" i="19"/>
  <c r="T28" i="19"/>
  <c r="AE20" i="16"/>
  <c r="AD65" i="15"/>
  <c r="AE65" i="15"/>
  <c r="AC65" i="15"/>
  <c r="AC20" i="16"/>
  <c r="AD20" i="16"/>
  <c r="BG28" i="19" l="1"/>
  <c r="BG31" i="19" s="1"/>
  <c r="AZ28" i="19"/>
  <c r="AZ31" i="19" s="1"/>
  <c r="BE28" i="19"/>
  <c r="BE31" i="19" s="1"/>
  <c r="BK28" i="19"/>
  <c r="BK31" i="19" s="1"/>
  <c r="BJ28" i="19"/>
  <c r="BJ31" i="19" s="1"/>
  <c r="BB28" i="19"/>
  <c r="BB31" i="19" s="1"/>
  <c r="T31" i="19"/>
  <c r="BA28" i="19"/>
  <c r="BA31" i="19" s="1"/>
  <c r="AJ31" i="19"/>
  <c r="AJ28" i="19"/>
  <c r="O21" i="19"/>
  <c r="AA28" i="10"/>
  <c r="F28" i="10"/>
  <c r="D28" i="10"/>
  <c r="F16" i="10"/>
  <c r="D16" i="10"/>
  <c r="F15" i="10"/>
  <c r="D15" i="10"/>
  <c r="D14" i="10"/>
  <c r="F14" i="10"/>
  <c r="D12" i="10"/>
  <c r="F12" i="10"/>
  <c r="D17" i="10"/>
  <c r="F17" i="10"/>
  <c r="D7" i="10"/>
  <c r="F7" i="10"/>
  <c r="F8" i="10"/>
  <c r="D8" i="10"/>
  <c r="F22" i="10"/>
  <c r="D22" i="10"/>
  <c r="F4" i="10"/>
  <c r="D4" i="10"/>
  <c r="F13" i="10"/>
  <c r="D13" i="10"/>
  <c r="F27" i="10"/>
  <c r="D27" i="10"/>
  <c r="F11" i="10"/>
  <c r="D11" i="10"/>
  <c r="F18" i="10"/>
  <c r="D18" i="10"/>
  <c r="F10" i="10"/>
  <c r="D10" i="10"/>
  <c r="F9" i="10"/>
  <c r="D9" i="10"/>
  <c r="F3" i="10"/>
  <c r="D3" i="10"/>
  <c r="F19" i="10"/>
  <c r="D19" i="10"/>
  <c r="AO28" i="10" l="1"/>
  <c r="AN28" i="10"/>
  <c r="AM28" i="10"/>
  <c r="AI28" i="10"/>
  <c r="AH28" i="10"/>
  <c r="AQ28" i="10"/>
  <c r="AP28" i="10"/>
  <c r="AL28" i="10"/>
  <c r="AK28" i="10"/>
  <c r="AJ28" i="10"/>
  <c r="AR28" i="10"/>
  <c r="AG28" i="10"/>
  <c r="O39" i="19"/>
  <c r="O42" i="19" s="1"/>
  <c r="D3" i="8" l="1"/>
  <c r="F3" i="8"/>
  <c r="D14" i="8"/>
  <c r="F14" i="8"/>
  <c r="D10" i="8"/>
  <c r="F10" i="8"/>
  <c r="D4" i="8"/>
  <c r="F4" i="8"/>
  <c r="D17" i="8"/>
  <c r="F17" i="8"/>
  <c r="D18" i="8"/>
  <c r="F18" i="8"/>
  <c r="D19" i="8"/>
  <c r="F19" i="8"/>
  <c r="D7" i="8"/>
  <c r="F7" i="8"/>
  <c r="D11" i="8"/>
  <c r="F11" i="8"/>
  <c r="D12" i="8"/>
  <c r="F12" i="8"/>
  <c r="D16" i="8"/>
  <c r="F16" i="8"/>
  <c r="D8" i="8"/>
  <c r="F8" i="8"/>
  <c r="D32" i="8"/>
  <c r="F32" i="8"/>
  <c r="AE325" i="1" l="1"/>
  <c r="AD325" i="1"/>
  <c r="AC325" i="1"/>
  <c r="AE324" i="1"/>
  <c r="AD324" i="1"/>
  <c r="AC324" i="1"/>
  <c r="AE323" i="1"/>
  <c r="AD323" i="1"/>
  <c r="AC323" i="1"/>
  <c r="AE322" i="1"/>
  <c r="AD322" i="1"/>
  <c r="AC322" i="1"/>
  <c r="AE321" i="1"/>
  <c r="AD321" i="1"/>
  <c r="AC321" i="1"/>
  <c r="AE320" i="1"/>
  <c r="X15" i="8" s="1"/>
  <c r="AD320" i="1"/>
  <c r="W15" i="8" s="1"/>
  <c r="AC320" i="1"/>
  <c r="V15" i="8" s="1"/>
  <c r="AE319" i="1"/>
  <c r="X16" i="29" s="1"/>
  <c r="AD319" i="1"/>
  <c r="W16" i="29" s="1"/>
  <c r="AC319" i="1"/>
  <c r="V16" i="29" s="1"/>
  <c r="AE318" i="1"/>
  <c r="AD318" i="1"/>
  <c r="AC318" i="1"/>
  <c r="AE317" i="1"/>
  <c r="AD317" i="1"/>
  <c r="AC317" i="1"/>
  <c r="AE316" i="1"/>
  <c r="AD316" i="1"/>
  <c r="AC316" i="1"/>
  <c r="AE315" i="1"/>
  <c r="AD315" i="1"/>
  <c r="AC315" i="1"/>
  <c r="AE314" i="1"/>
  <c r="AD314" i="1"/>
  <c r="AC314" i="1"/>
  <c r="AE313" i="1"/>
  <c r="AD313" i="1"/>
  <c r="AC313" i="1"/>
  <c r="AE312" i="1"/>
  <c r="AD312" i="1"/>
  <c r="AC312" i="1"/>
  <c r="AE311" i="1"/>
  <c r="X15" i="29" s="1"/>
  <c r="AD311" i="1"/>
  <c r="W15" i="29" s="1"/>
  <c r="AC311" i="1"/>
  <c r="V15" i="29" s="1"/>
  <c r="AE310" i="1"/>
  <c r="X14" i="29" s="1"/>
  <c r="AD310" i="1"/>
  <c r="W14" i="29" s="1"/>
  <c r="AC310" i="1"/>
  <c r="V14" i="29" s="1"/>
  <c r="AE309" i="1"/>
  <c r="AD309" i="1"/>
  <c r="AC309" i="1"/>
  <c r="AE308" i="1"/>
  <c r="X13" i="29" s="1"/>
  <c r="AD308" i="1"/>
  <c r="W13" i="29" s="1"/>
  <c r="AC308" i="1"/>
  <c r="V13" i="29" s="1"/>
  <c r="AE307" i="1"/>
  <c r="AD307" i="1"/>
  <c r="AC307" i="1"/>
  <c r="AE306" i="1"/>
  <c r="X12" i="29" s="1"/>
  <c r="AD306" i="1"/>
  <c r="W12" i="29" s="1"/>
  <c r="AC306" i="1"/>
  <c r="V12" i="29" s="1"/>
  <c r="AE305" i="1"/>
  <c r="AD305" i="1"/>
  <c r="AC305" i="1"/>
  <c r="AE304" i="1"/>
  <c r="AD304" i="1"/>
  <c r="AC304" i="1"/>
  <c r="AE303" i="1"/>
  <c r="AD303" i="1"/>
  <c r="AC303" i="1"/>
  <c r="AE302" i="1"/>
  <c r="AD302" i="1"/>
  <c r="AC302" i="1"/>
  <c r="AE301" i="1"/>
  <c r="AD301" i="1"/>
  <c r="W10" i="17" s="1"/>
  <c r="AC301" i="1"/>
  <c r="AE300" i="1"/>
  <c r="X5" i="24" s="1"/>
  <c r="AD300" i="1"/>
  <c r="W5" i="24" s="1"/>
  <c r="AC300" i="1"/>
  <c r="V5" i="24" s="1"/>
  <c r="AE299" i="1"/>
  <c r="X5" i="17" s="1"/>
  <c r="AD299" i="1"/>
  <c r="AC299" i="1"/>
  <c r="V5" i="17" s="1"/>
  <c r="AE298" i="1"/>
  <c r="X4" i="17" s="1"/>
  <c r="AD298" i="1"/>
  <c r="W4" i="17" s="1"/>
  <c r="AC298" i="1"/>
  <c r="AE297" i="1"/>
  <c r="AD297" i="1"/>
  <c r="AC297" i="1"/>
  <c r="AE296" i="1"/>
  <c r="AD296" i="1"/>
  <c r="AC296" i="1"/>
  <c r="AE295" i="1"/>
  <c r="AD295" i="1"/>
  <c r="W3" i="17" s="1"/>
  <c r="AC295" i="1"/>
  <c r="AE294" i="1"/>
  <c r="AD294" i="1"/>
  <c r="AC294" i="1"/>
  <c r="AE293" i="1"/>
  <c r="AD293" i="1"/>
  <c r="W26" i="8" s="1"/>
  <c r="AC293" i="1"/>
  <c r="AE292" i="1"/>
  <c r="X14" i="27" s="1"/>
  <c r="AD292" i="1"/>
  <c r="AC292" i="1"/>
  <c r="AE291" i="1"/>
  <c r="AD291" i="1"/>
  <c r="W7" i="27" s="1"/>
  <c r="AC291" i="1"/>
  <c r="AE290" i="1"/>
  <c r="AD290" i="1"/>
  <c r="AC290" i="1"/>
  <c r="AE289" i="1"/>
  <c r="AD289" i="1"/>
  <c r="AC289" i="1"/>
  <c r="AE288" i="1"/>
  <c r="X12" i="18" s="1"/>
  <c r="AD288" i="1"/>
  <c r="AC288" i="1"/>
  <c r="AE287" i="1"/>
  <c r="AD287" i="1"/>
  <c r="AC287" i="1"/>
  <c r="AE286" i="1"/>
  <c r="X11" i="18" s="1"/>
  <c r="AD286" i="1"/>
  <c r="W11" i="18" s="1"/>
  <c r="AC286" i="1"/>
  <c r="AE285" i="1"/>
  <c r="AD285" i="1"/>
  <c r="W10" i="18" s="1"/>
  <c r="AC285" i="1"/>
  <c r="V10" i="18" s="1"/>
  <c r="AE284" i="1"/>
  <c r="AD284" i="1"/>
  <c r="AC284" i="1"/>
  <c r="AE283" i="1"/>
  <c r="X28" i="13" s="1"/>
  <c r="AD283" i="1"/>
  <c r="W28" i="13" s="1"/>
  <c r="AC283" i="1"/>
  <c r="V28" i="13" s="1"/>
  <c r="AE282" i="1"/>
  <c r="X27" i="13" s="1"/>
  <c r="AD282" i="1"/>
  <c r="W27" i="13" s="1"/>
  <c r="AC282" i="1"/>
  <c r="V27" i="13" s="1"/>
  <c r="AE281" i="1"/>
  <c r="AD281" i="1"/>
  <c r="AC281" i="1"/>
  <c r="AE280" i="1"/>
  <c r="AD280" i="1"/>
  <c r="AC280" i="1"/>
  <c r="AE279" i="1"/>
  <c r="X26" i="13" s="1"/>
  <c r="AD279" i="1"/>
  <c r="W26" i="13" s="1"/>
  <c r="AC279" i="1"/>
  <c r="V26" i="13" s="1"/>
  <c r="AE278" i="1"/>
  <c r="AD278" i="1"/>
  <c r="AC278" i="1"/>
  <c r="AE277" i="1"/>
  <c r="AD277" i="1"/>
  <c r="AC277" i="1"/>
  <c r="AE276" i="1"/>
  <c r="X25" i="13" s="1"/>
  <c r="AD276" i="1"/>
  <c r="W25" i="13" s="1"/>
  <c r="AC276" i="1"/>
  <c r="V25" i="13" s="1"/>
  <c r="AE275" i="1"/>
  <c r="AD275" i="1"/>
  <c r="AC275" i="1"/>
  <c r="AE274" i="1"/>
  <c r="X24" i="13" s="1"/>
  <c r="AD274" i="1"/>
  <c r="W24" i="13" s="1"/>
  <c r="AC274" i="1"/>
  <c r="V24" i="13" s="1"/>
  <c r="AE273" i="1"/>
  <c r="AD273" i="1"/>
  <c r="AC273" i="1"/>
  <c r="AE272" i="1"/>
  <c r="X23" i="13" s="1"/>
  <c r="AD272" i="1"/>
  <c r="W23" i="13" s="1"/>
  <c r="AC272" i="1"/>
  <c r="V23" i="13" s="1"/>
  <c r="AE271" i="1"/>
  <c r="AD271" i="1"/>
  <c r="AC271" i="1"/>
  <c r="X44" i="13"/>
  <c r="W44" i="13"/>
  <c r="W47" i="13" s="1"/>
  <c r="V44" i="13"/>
  <c r="V47" i="13" s="1"/>
  <c r="X39" i="13"/>
  <c r="V39" i="13"/>
  <c r="AE270" i="1"/>
  <c r="AD270" i="1"/>
  <c r="AC270" i="1"/>
  <c r="AE269" i="1"/>
  <c r="AD269" i="1"/>
  <c r="AC269" i="1"/>
  <c r="AE268" i="1"/>
  <c r="AD268" i="1"/>
  <c r="AC268" i="1"/>
  <c r="AE267" i="1"/>
  <c r="AD267" i="1"/>
  <c r="AC267" i="1"/>
  <c r="AE266" i="1"/>
  <c r="AD266" i="1"/>
  <c r="AC266" i="1"/>
  <c r="AE265" i="1"/>
  <c r="AD265" i="1"/>
  <c r="AC265" i="1"/>
  <c r="AE264" i="1"/>
  <c r="X6" i="27" s="1"/>
  <c r="AC6" i="27" s="1"/>
  <c r="AD264" i="1"/>
  <c r="W6" i="27" s="1"/>
  <c r="AC264" i="1"/>
  <c r="V6" i="27" s="1"/>
  <c r="AE263" i="1"/>
  <c r="AD263" i="1"/>
  <c r="AC263" i="1"/>
  <c r="AE262" i="1"/>
  <c r="X13" i="27" s="1"/>
  <c r="AD262" i="1"/>
  <c r="W13" i="27" s="1"/>
  <c r="AC262" i="1"/>
  <c r="V13" i="27" s="1"/>
  <c r="AE261" i="1"/>
  <c r="AD261" i="1"/>
  <c r="AC261" i="1"/>
  <c r="AE260" i="1"/>
  <c r="AD260" i="1"/>
  <c r="AC260" i="1"/>
  <c r="AE259" i="1"/>
  <c r="AD259" i="1"/>
  <c r="AC259" i="1"/>
  <c r="AE258" i="1"/>
  <c r="X11" i="29" s="1"/>
  <c r="AD258" i="1"/>
  <c r="AC258" i="1"/>
  <c r="AE257" i="1"/>
  <c r="X10" i="29" s="1"/>
  <c r="AD257" i="1"/>
  <c r="W10" i="29" s="1"/>
  <c r="AC257" i="1"/>
  <c r="V10" i="29" s="1"/>
  <c r="AE256" i="1"/>
  <c r="AD256" i="1"/>
  <c r="AC256" i="1"/>
  <c r="AE255" i="1"/>
  <c r="AD255" i="1"/>
  <c r="AC255" i="1"/>
  <c r="AE254" i="1"/>
  <c r="AD254" i="1"/>
  <c r="AC254" i="1"/>
  <c r="AE253" i="1"/>
  <c r="X25" i="8" s="1"/>
  <c r="AD253" i="1"/>
  <c r="W25" i="8" s="1"/>
  <c r="AC253" i="1"/>
  <c r="V25" i="8" s="1"/>
  <c r="AE252" i="1"/>
  <c r="AD252" i="1"/>
  <c r="AC252" i="1"/>
  <c r="AE251" i="1"/>
  <c r="X13" i="8" s="1"/>
  <c r="AD251" i="1"/>
  <c r="W13" i="8" s="1"/>
  <c r="AC251" i="1"/>
  <c r="V13" i="8" s="1"/>
  <c r="AE250" i="1"/>
  <c r="AD250" i="1"/>
  <c r="AC250" i="1"/>
  <c r="AE249" i="1"/>
  <c r="AD249" i="1"/>
  <c r="AC249" i="1"/>
  <c r="AE248" i="1"/>
  <c r="AD248" i="1"/>
  <c r="AC248" i="1"/>
  <c r="AE247" i="1"/>
  <c r="AD247" i="1"/>
  <c r="AC247" i="1"/>
  <c r="AE246" i="1"/>
  <c r="AD246" i="1"/>
  <c r="AC246" i="1"/>
  <c r="AE245" i="1"/>
  <c r="X22" i="13" s="1"/>
  <c r="AD245" i="1"/>
  <c r="W22" i="13" s="1"/>
  <c r="AC245" i="1"/>
  <c r="V22" i="13" s="1"/>
  <c r="AE244" i="1"/>
  <c r="AD244" i="1"/>
  <c r="AC244" i="1"/>
  <c r="AE243" i="1"/>
  <c r="AD243" i="1"/>
  <c r="AC243" i="1"/>
  <c r="AE242" i="1"/>
  <c r="AD242" i="1"/>
  <c r="AC242" i="1"/>
  <c r="AE241" i="1"/>
  <c r="X9" i="29" s="1"/>
  <c r="AD241" i="1"/>
  <c r="W9" i="29" s="1"/>
  <c r="AC241" i="1"/>
  <c r="V9" i="29" s="1"/>
  <c r="AE240" i="1"/>
  <c r="AD240" i="1"/>
  <c r="AC240" i="1"/>
  <c r="AE239" i="1"/>
  <c r="X21" i="13" s="1"/>
  <c r="AD239" i="1"/>
  <c r="W21" i="13" s="1"/>
  <c r="AC239" i="1"/>
  <c r="V21" i="13" s="1"/>
  <c r="AE238" i="1"/>
  <c r="AD238" i="1"/>
  <c r="AC238" i="1"/>
  <c r="AE237" i="1"/>
  <c r="AD237" i="1"/>
  <c r="AC237" i="1"/>
  <c r="AE236" i="1"/>
  <c r="AD236" i="1"/>
  <c r="AC236" i="1"/>
  <c r="AE235" i="1"/>
  <c r="AD235" i="1"/>
  <c r="AC235" i="1"/>
  <c r="AE234" i="1"/>
  <c r="AD234" i="1"/>
  <c r="AC234" i="1"/>
  <c r="AE233" i="1"/>
  <c r="AD233" i="1"/>
  <c r="AC233" i="1"/>
  <c r="AE232" i="1"/>
  <c r="AD232" i="1"/>
  <c r="AC232" i="1"/>
  <c r="AE231" i="1"/>
  <c r="AD231" i="1"/>
  <c r="AC231" i="1"/>
  <c r="AE230" i="1"/>
  <c r="AD230" i="1"/>
  <c r="AC230" i="1"/>
  <c r="AE229" i="1"/>
  <c r="AD229" i="1"/>
  <c r="AC229" i="1"/>
  <c r="AE228" i="1"/>
  <c r="AD228" i="1"/>
  <c r="AC228" i="1"/>
  <c r="AE227" i="1"/>
  <c r="AD227" i="1"/>
  <c r="AC227" i="1"/>
  <c r="AE226" i="1"/>
  <c r="AD226" i="1"/>
  <c r="AC226" i="1"/>
  <c r="AE225" i="1"/>
  <c r="X11" i="27" s="1"/>
  <c r="AD225" i="1"/>
  <c r="W11" i="27" s="1"/>
  <c r="AC225" i="1"/>
  <c r="V11" i="27" s="1"/>
  <c r="AE224" i="1"/>
  <c r="AD224" i="1"/>
  <c r="AC224" i="1"/>
  <c r="AE223" i="1"/>
  <c r="AD223" i="1"/>
  <c r="AC223" i="1"/>
  <c r="AE222" i="1"/>
  <c r="AD222" i="1"/>
  <c r="AC222" i="1"/>
  <c r="AE221" i="1"/>
  <c r="AD221" i="1"/>
  <c r="AC221" i="1"/>
  <c r="AE220" i="1"/>
  <c r="AD220" i="1"/>
  <c r="AC220" i="1"/>
  <c r="AE219" i="1"/>
  <c r="AD219" i="1"/>
  <c r="AC219" i="1"/>
  <c r="AE218" i="1"/>
  <c r="AD218" i="1"/>
  <c r="AC218" i="1"/>
  <c r="AE217" i="1"/>
  <c r="AD217" i="1"/>
  <c r="AC217" i="1"/>
  <c r="AE216" i="1"/>
  <c r="AD216" i="1"/>
  <c r="AC216" i="1"/>
  <c r="AE215" i="1"/>
  <c r="X20" i="13" s="1"/>
  <c r="AD215" i="1"/>
  <c r="W20" i="13" s="1"/>
  <c r="AC215" i="1"/>
  <c r="V20" i="13" s="1"/>
  <c r="AE214" i="1"/>
  <c r="X19" i="13" s="1"/>
  <c r="AD214" i="1"/>
  <c r="W19" i="13" s="1"/>
  <c r="AC214" i="1"/>
  <c r="V19" i="13" s="1"/>
  <c r="AE213" i="1"/>
  <c r="X18" i="13" s="1"/>
  <c r="AD213" i="1"/>
  <c r="W18" i="13" s="1"/>
  <c r="AC213" i="1"/>
  <c r="V18" i="13" s="1"/>
  <c r="AE212" i="1"/>
  <c r="X17" i="13" s="1"/>
  <c r="AD212" i="1"/>
  <c r="W17" i="13" s="1"/>
  <c r="AC212" i="1"/>
  <c r="V17" i="13" s="1"/>
  <c r="AE211" i="1"/>
  <c r="X16" i="13" s="1"/>
  <c r="AD211" i="1"/>
  <c r="W16" i="13" s="1"/>
  <c r="AC211" i="1"/>
  <c r="V16" i="13" s="1"/>
  <c r="AE210" i="1"/>
  <c r="X15" i="13" s="1"/>
  <c r="AD210" i="1"/>
  <c r="W15" i="13" s="1"/>
  <c r="AC210" i="1"/>
  <c r="V15" i="13" s="1"/>
  <c r="AE209" i="1"/>
  <c r="X14" i="13" s="1"/>
  <c r="AD209" i="1"/>
  <c r="W14" i="13" s="1"/>
  <c r="AC209" i="1"/>
  <c r="V14" i="13" s="1"/>
  <c r="AE208" i="1"/>
  <c r="X13" i="13" s="1"/>
  <c r="AD208" i="1"/>
  <c r="W13" i="13" s="1"/>
  <c r="AC208" i="1"/>
  <c r="V13" i="13" s="1"/>
  <c r="AE207" i="1"/>
  <c r="X11" i="13" s="1"/>
  <c r="AD207" i="1"/>
  <c r="W11" i="13" s="1"/>
  <c r="AC207" i="1"/>
  <c r="V11" i="13" s="1"/>
  <c r="AE206" i="1"/>
  <c r="X10" i="13" s="1"/>
  <c r="AD206" i="1"/>
  <c r="W10" i="13" s="1"/>
  <c r="AC206" i="1"/>
  <c r="V10" i="13" s="1"/>
  <c r="AE205" i="1"/>
  <c r="X9" i="13" s="1"/>
  <c r="AD205" i="1"/>
  <c r="W9" i="13" s="1"/>
  <c r="AC205" i="1"/>
  <c r="V9" i="13" s="1"/>
  <c r="AE204" i="1"/>
  <c r="AD204" i="1"/>
  <c r="AC204" i="1"/>
  <c r="AE203" i="1"/>
  <c r="X8" i="13" s="1"/>
  <c r="AD203" i="1"/>
  <c r="W8" i="13" s="1"/>
  <c r="AC203" i="1"/>
  <c r="V8" i="13" s="1"/>
  <c r="AE202" i="1"/>
  <c r="X7" i="13" s="1"/>
  <c r="AD202" i="1"/>
  <c r="W7" i="13" s="1"/>
  <c r="AC202" i="1"/>
  <c r="V7" i="13" s="1"/>
  <c r="AE201" i="1"/>
  <c r="X6" i="13" s="1"/>
  <c r="AD201" i="1"/>
  <c r="W6" i="13" s="1"/>
  <c r="AC201" i="1"/>
  <c r="V6" i="13" s="1"/>
  <c r="AE200" i="1"/>
  <c r="AD200" i="1"/>
  <c r="AC200" i="1"/>
  <c r="AE199" i="1"/>
  <c r="X5" i="13" s="1"/>
  <c r="AD199" i="1"/>
  <c r="W5" i="13" s="1"/>
  <c r="AC199" i="1"/>
  <c r="V5" i="13" s="1"/>
  <c r="AE198" i="1"/>
  <c r="X4" i="13" s="1"/>
  <c r="AD198" i="1"/>
  <c r="W4" i="13" s="1"/>
  <c r="AC198" i="1"/>
  <c r="V4" i="13" s="1"/>
  <c r="AE197" i="1"/>
  <c r="AD197" i="1"/>
  <c r="AC197" i="1"/>
  <c r="AE196" i="1"/>
  <c r="AD196" i="1"/>
  <c r="AC196" i="1"/>
  <c r="AE195" i="1"/>
  <c r="AD195" i="1"/>
  <c r="AC195" i="1"/>
  <c r="AE194" i="1"/>
  <c r="AD194" i="1"/>
  <c r="AC194" i="1"/>
  <c r="AE193" i="1"/>
  <c r="AD193" i="1"/>
  <c r="AC193" i="1"/>
  <c r="AE192" i="1"/>
  <c r="AD192" i="1"/>
  <c r="AC192" i="1"/>
  <c r="AE191" i="1"/>
  <c r="AD191" i="1"/>
  <c r="AC191" i="1"/>
  <c r="AE190" i="1"/>
  <c r="AD190" i="1"/>
  <c r="AC190" i="1"/>
  <c r="AE189" i="1"/>
  <c r="AD189" i="1"/>
  <c r="AC189" i="1"/>
  <c r="AE188" i="1"/>
  <c r="X8" i="29" s="1"/>
  <c r="AC8" i="29" s="1"/>
  <c r="AD188" i="1"/>
  <c r="W8" i="29" s="1"/>
  <c r="AC188" i="1"/>
  <c r="V8" i="29" s="1"/>
  <c r="AE187" i="1"/>
  <c r="X12" i="27" s="1"/>
  <c r="AD187" i="1"/>
  <c r="W12" i="27" s="1"/>
  <c r="AC187" i="1"/>
  <c r="V12" i="27" s="1"/>
  <c r="AE186" i="1"/>
  <c r="AD186" i="1"/>
  <c r="AC186" i="1"/>
  <c r="AE185" i="1"/>
  <c r="AD185" i="1"/>
  <c r="AC185" i="1"/>
  <c r="AE184" i="1"/>
  <c r="AD184" i="1"/>
  <c r="AC184" i="1"/>
  <c r="AE183" i="1"/>
  <c r="AD183" i="1"/>
  <c r="AC183" i="1"/>
  <c r="AE182" i="1"/>
  <c r="AD182" i="1"/>
  <c r="AC182" i="1"/>
  <c r="AE181" i="1"/>
  <c r="AD181" i="1"/>
  <c r="AC181" i="1"/>
  <c r="AE180" i="1"/>
  <c r="X7" i="29" s="1"/>
  <c r="AD180" i="1"/>
  <c r="W7" i="29" s="1"/>
  <c r="AC180" i="1"/>
  <c r="V7" i="29" s="1"/>
  <c r="AE179" i="1"/>
  <c r="AD179" i="1"/>
  <c r="AC179" i="1"/>
  <c r="AE178" i="1"/>
  <c r="AD178" i="1"/>
  <c r="AC178" i="1"/>
  <c r="AE177" i="1"/>
  <c r="AD177" i="1"/>
  <c r="AC177" i="1"/>
  <c r="AE176" i="1"/>
  <c r="X6" i="29" s="1"/>
  <c r="AD176" i="1"/>
  <c r="W6" i="29" s="1"/>
  <c r="AC176" i="1"/>
  <c r="V6" i="29" s="1"/>
  <c r="AE175" i="1"/>
  <c r="X8" i="27" s="1"/>
  <c r="AD175" i="1"/>
  <c r="W8" i="27" s="1"/>
  <c r="AC175" i="1"/>
  <c r="V8" i="27" s="1"/>
  <c r="AE174" i="1"/>
  <c r="AD174" i="1"/>
  <c r="AC174" i="1"/>
  <c r="AE173" i="1"/>
  <c r="AD173" i="1"/>
  <c r="AC173" i="1"/>
  <c r="AE172" i="1"/>
  <c r="AD172" i="1"/>
  <c r="AC172" i="1"/>
  <c r="AE171" i="1"/>
  <c r="AD171" i="1"/>
  <c r="AC171" i="1"/>
  <c r="AE170" i="1"/>
  <c r="AD170" i="1"/>
  <c r="AC170" i="1"/>
  <c r="AE169" i="1"/>
  <c r="AD169" i="1"/>
  <c r="AC169" i="1"/>
  <c r="AE168" i="1"/>
  <c r="AD168" i="1"/>
  <c r="AC168" i="1"/>
  <c r="AE167" i="1"/>
  <c r="X6" i="8" s="1"/>
  <c r="AD167" i="1"/>
  <c r="W6" i="8" s="1"/>
  <c r="AC167" i="1"/>
  <c r="V6" i="8" s="1"/>
  <c r="AE166" i="1"/>
  <c r="AD166" i="1"/>
  <c r="AC166" i="1"/>
  <c r="AE165" i="1"/>
  <c r="AD165" i="1"/>
  <c r="AC165" i="1"/>
  <c r="AE164" i="1"/>
  <c r="X5" i="29" s="1"/>
  <c r="AD164" i="1"/>
  <c r="W5" i="29" s="1"/>
  <c r="AC164" i="1"/>
  <c r="V5" i="29" s="1"/>
  <c r="AE163" i="1"/>
  <c r="AD163" i="1"/>
  <c r="AC163" i="1"/>
  <c r="AE162" i="1"/>
  <c r="AD162" i="1"/>
  <c r="AC162" i="1"/>
  <c r="AE161" i="1"/>
  <c r="X4" i="29" s="1"/>
  <c r="AD161" i="1"/>
  <c r="W4" i="29" s="1"/>
  <c r="AC161" i="1"/>
  <c r="V4" i="29" s="1"/>
  <c r="AE160" i="1"/>
  <c r="X5" i="27" s="1"/>
  <c r="AD160" i="1"/>
  <c r="W5" i="27" s="1"/>
  <c r="AC160" i="1"/>
  <c r="V5" i="27" s="1"/>
  <c r="AE159" i="1"/>
  <c r="X9" i="27" s="1"/>
  <c r="AD159" i="1"/>
  <c r="W9" i="27" s="1"/>
  <c r="AC159" i="1"/>
  <c r="V9" i="27" s="1"/>
  <c r="AE158" i="1"/>
  <c r="AD158" i="1"/>
  <c r="AC158" i="1"/>
  <c r="AE157" i="1"/>
  <c r="X5" i="8" s="1"/>
  <c r="AD157" i="1"/>
  <c r="W5" i="8" s="1"/>
  <c r="AC157" i="1"/>
  <c r="V5" i="8" s="1"/>
  <c r="AE156" i="1"/>
  <c r="AD156" i="1"/>
  <c r="AC156" i="1"/>
  <c r="AE155" i="1"/>
  <c r="X4" i="27" s="1"/>
  <c r="AD155" i="1"/>
  <c r="W4" i="27" s="1"/>
  <c r="AC155" i="1"/>
  <c r="V4" i="27" s="1"/>
  <c r="AE154" i="1"/>
  <c r="AD154" i="1"/>
  <c r="AC154" i="1"/>
  <c r="AE153" i="1"/>
  <c r="AD153" i="1"/>
  <c r="AC153" i="1"/>
  <c r="AE152" i="1"/>
  <c r="AD152" i="1"/>
  <c r="AC152" i="1"/>
  <c r="AE151" i="1"/>
  <c r="X9" i="8" s="1"/>
  <c r="AD151" i="1"/>
  <c r="W9" i="8" s="1"/>
  <c r="AC151" i="1"/>
  <c r="V9" i="8" s="1"/>
  <c r="AE150" i="1"/>
  <c r="AD150" i="1"/>
  <c r="AC150" i="1"/>
  <c r="AE149" i="1"/>
  <c r="X3" i="27" s="1"/>
  <c r="AD149" i="1"/>
  <c r="W3" i="27" s="1"/>
  <c r="AC149" i="1"/>
  <c r="V3" i="27" s="1"/>
  <c r="AE148" i="1"/>
  <c r="AD148" i="1"/>
  <c r="AC148" i="1"/>
  <c r="AE147" i="1"/>
  <c r="AD147" i="1"/>
  <c r="AC147" i="1"/>
  <c r="AE146" i="1"/>
  <c r="AD146" i="1"/>
  <c r="AC146" i="1"/>
  <c r="AE145" i="1"/>
  <c r="X3" i="29" s="1"/>
  <c r="AD145" i="1"/>
  <c r="W3" i="29" s="1"/>
  <c r="AC145" i="1"/>
  <c r="V3" i="29" s="1"/>
  <c r="AE144" i="1"/>
  <c r="AD144" i="1"/>
  <c r="AC144" i="1"/>
  <c r="AE143" i="1"/>
  <c r="AD143" i="1"/>
  <c r="AC143" i="1"/>
  <c r="AE142" i="1"/>
  <c r="AD142" i="1"/>
  <c r="AC142" i="1"/>
  <c r="AE141" i="1"/>
  <c r="AD141" i="1"/>
  <c r="AC141" i="1"/>
  <c r="AE140" i="1"/>
  <c r="AD140" i="1"/>
  <c r="AC140" i="1"/>
  <c r="AE139" i="1"/>
  <c r="AD139" i="1"/>
  <c r="AC139" i="1"/>
  <c r="W35" i="12"/>
  <c r="AE138" i="1"/>
  <c r="AD138" i="1"/>
  <c r="AC138" i="1"/>
  <c r="AE137" i="1"/>
  <c r="AD137" i="1"/>
  <c r="AC137" i="1"/>
  <c r="AE136" i="1"/>
  <c r="AD136" i="1"/>
  <c r="AC136" i="1"/>
  <c r="AE135" i="1"/>
  <c r="AD135" i="1"/>
  <c r="AC135" i="1"/>
  <c r="AE134" i="1"/>
  <c r="AD134" i="1"/>
  <c r="AC134" i="1"/>
  <c r="AE133" i="1"/>
  <c r="AD133" i="1"/>
  <c r="AC133" i="1"/>
  <c r="AE132" i="1"/>
  <c r="AD132" i="1"/>
  <c r="AC132" i="1"/>
  <c r="AE131" i="1"/>
  <c r="AD131" i="1"/>
  <c r="AC131" i="1"/>
  <c r="AE130" i="1"/>
  <c r="AD130" i="1"/>
  <c r="AC130" i="1"/>
  <c r="AE129" i="1"/>
  <c r="AD129" i="1"/>
  <c r="AC129" i="1"/>
  <c r="AE128" i="1"/>
  <c r="X12" i="13" s="1"/>
  <c r="AC12" i="13" s="1"/>
  <c r="AD128" i="1"/>
  <c r="W12" i="13" s="1"/>
  <c r="AC128" i="1"/>
  <c r="V12" i="13" s="1"/>
  <c r="AE127" i="1"/>
  <c r="AD127" i="1"/>
  <c r="AC127" i="1"/>
  <c r="AE126" i="1"/>
  <c r="AD126" i="1"/>
  <c r="AC126" i="1"/>
  <c r="AE125" i="1"/>
  <c r="AD125" i="1"/>
  <c r="AC125" i="1"/>
  <c r="AE124" i="1"/>
  <c r="AD124" i="1"/>
  <c r="AC124" i="1"/>
  <c r="AE123" i="1"/>
  <c r="AD123" i="1"/>
  <c r="AC123" i="1"/>
  <c r="AE122" i="1"/>
  <c r="AD122" i="1"/>
  <c r="AC122" i="1"/>
  <c r="AE121" i="1"/>
  <c r="AD121" i="1"/>
  <c r="AC121" i="1"/>
  <c r="AE120" i="1"/>
  <c r="AD120" i="1"/>
  <c r="AC120" i="1"/>
  <c r="AE119" i="1"/>
  <c r="AD119" i="1"/>
  <c r="AC119" i="1"/>
  <c r="AE118" i="1"/>
  <c r="AD118" i="1"/>
  <c r="AC118" i="1"/>
  <c r="AE117" i="1"/>
  <c r="AD117" i="1"/>
  <c r="AC117" i="1"/>
  <c r="AE116" i="1"/>
  <c r="AD116" i="1"/>
  <c r="AC116" i="1"/>
  <c r="AE115" i="1"/>
  <c r="AD115" i="1"/>
  <c r="AC115" i="1"/>
  <c r="AE114" i="1"/>
  <c r="AD114" i="1"/>
  <c r="AC114" i="1"/>
  <c r="AE113" i="1"/>
  <c r="AD113" i="1"/>
  <c r="AC113" i="1"/>
  <c r="AE112" i="1"/>
  <c r="AD112" i="1"/>
  <c r="AC112" i="1"/>
  <c r="AE111" i="1"/>
  <c r="AD111" i="1"/>
  <c r="AC111" i="1"/>
  <c r="AE110" i="1"/>
  <c r="AD110" i="1"/>
  <c r="AC110" i="1"/>
  <c r="AE109" i="1"/>
  <c r="AD109" i="1"/>
  <c r="AC109" i="1"/>
  <c r="AE108" i="1"/>
  <c r="AD108" i="1"/>
  <c r="AC108" i="1"/>
  <c r="AE107" i="1"/>
  <c r="AD107" i="1"/>
  <c r="AC107" i="1"/>
  <c r="AE106" i="1"/>
  <c r="AD106" i="1"/>
  <c r="AC106" i="1"/>
  <c r="AE105" i="1"/>
  <c r="AD105" i="1"/>
  <c r="AC105" i="1"/>
  <c r="AE104" i="1"/>
  <c r="AD104" i="1"/>
  <c r="AC104" i="1"/>
  <c r="AE103" i="1"/>
  <c r="AD103" i="1"/>
  <c r="AC103" i="1"/>
  <c r="AE102" i="1"/>
  <c r="AD102" i="1"/>
  <c r="AC102" i="1"/>
  <c r="AE101" i="1"/>
  <c r="X26" i="29" s="1"/>
  <c r="AD101" i="1"/>
  <c r="W26" i="29" s="1"/>
  <c r="W33" i="29" s="1"/>
  <c r="AC101" i="1"/>
  <c r="V26" i="29" s="1"/>
  <c r="V33" i="29" s="1"/>
  <c r="AE100" i="1"/>
  <c r="AD100" i="1"/>
  <c r="AC100" i="1"/>
  <c r="AE99" i="1"/>
  <c r="AD99" i="1"/>
  <c r="AC99" i="1"/>
  <c r="AE98" i="1"/>
  <c r="AD98" i="1"/>
  <c r="AC98" i="1"/>
  <c r="AE97" i="1"/>
  <c r="AD97" i="1"/>
  <c r="AC97" i="1"/>
  <c r="AE96" i="1"/>
  <c r="AD96" i="1"/>
  <c r="AC96" i="1"/>
  <c r="AE95" i="1"/>
  <c r="AD95" i="1"/>
  <c r="AC95" i="1"/>
  <c r="AE94" i="1"/>
  <c r="AD94" i="1"/>
  <c r="AC94" i="1"/>
  <c r="AE93" i="1"/>
  <c r="AD93" i="1"/>
  <c r="AC93" i="1"/>
  <c r="AE92" i="1"/>
  <c r="AD92" i="1"/>
  <c r="AC92" i="1"/>
  <c r="AE91" i="1"/>
  <c r="AD91" i="1"/>
  <c r="AC91" i="1"/>
  <c r="AE90" i="1"/>
  <c r="AD90" i="1"/>
  <c r="AC90" i="1"/>
  <c r="AE89" i="1"/>
  <c r="AD89" i="1"/>
  <c r="AC89" i="1"/>
  <c r="AE88" i="1"/>
  <c r="AD88" i="1"/>
  <c r="AC88" i="1"/>
  <c r="AE87" i="1"/>
  <c r="AD87" i="1"/>
  <c r="AC87" i="1"/>
  <c r="AE86" i="1"/>
  <c r="AD86" i="1"/>
  <c r="AC86" i="1"/>
  <c r="AE85" i="1"/>
  <c r="AD85" i="1"/>
  <c r="AC85" i="1"/>
  <c r="AE84" i="1"/>
  <c r="AD84" i="1"/>
  <c r="AC84" i="1"/>
  <c r="AE83" i="1"/>
  <c r="AD83" i="1"/>
  <c r="AC83" i="1"/>
  <c r="AE82" i="1"/>
  <c r="AD82" i="1"/>
  <c r="AC82" i="1"/>
  <c r="AE81" i="1"/>
  <c r="AD81" i="1"/>
  <c r="AC81" i="1"/>
  <c r="AE80" i="1"/>
  <c r="AD80" i="1"/>
  <c r="AC80" i="1"/>
  <c r="AE79" i="1"/>
  <c r="AD79" i="1"/>
  <c r="AC79" i="1"/>
  <c r="AE78" i="1"/>
  <c r="AD78" i="1"/>
  <c r="AC78" i="1"/>
  <c r="AE77" i="1"/>
  <c r="AD77" i="1"/>
  <c r="AC77" i="1"/>
  <c r="AE76" i="1"/>
  <c r="AD76" i="1"/>
  <c r="AC76" i="1"/>
  <c r="AE75" i="1"/>
  <c r="AD75" i="1"/>
  <c r="AC75" i="1"/>
  <c r="AE74" i="1"/>
  <c r="AD74" i="1"/>
  <c r="AC74" i="1"/>
  <c r="AE73" i="1"/>
  <c r="AD73" i="1"/>
  <c r="AC73" i="1"/>
  <c r="AE72" i="1"/>
  <c r="AD72" i="1"/>
  <c r="AC72" i="1"/>
  <c r="AE71" i="1"/>
  <c r="AD71" i="1"/>
  <c r="AC71" i="1"/>
  <c r="AE70" i="1"/>
  <c r="AD70" i="1"/>
  <c r="AC70" i="1"/>
  <c r="AE69" i="1"/>
  <c r="AD69" i="1"/>
  <c r="AC69" i="1"/>
  <c r="AE68" i="1"/>
  <c r="AD68" i="1"/>
  <c r="AC68" i="1"/>
  <c r="AE67" i="1"/>
  <c r="AD67" i="1"/>
  <c r="AC67" i="1"/>
  <c r="AE66" i="1"/>
  <c r="AD66" i="1"/>
  <c r="AC66" i="1"/>
  <c r="AE65" i="1"/>
  <c r="AD65" i="1"/>
  <c r="AC65" i="1"/>
  <c r="AE64" i="1"/>
  <c r="AD64" i="1"/>
  <c r="AC64" i="1"/>
  <c r="AE63" i="1"/>
  <c r="AD63" i="1"/>
  <c r="AC63" i="1"/>
  <c r="AE62" i="1"/>
  <c r="AD62" i="1"/>
  <c r="AC62" i="1"/>
  <c r="AE61" i="1"/>
  <c r="AD61" i="1"/>
  <c r="AC61" i="1"/>
  <c r="AE60" i="1"/>
  <c r="AD60" i="1"/>
  <c r="AC60" i="1"/>
  <c r="AE59" i="1"/>
  <c r="AD59" i="1"/>
  <c r="AC59" i="1"/>
  <c r="AE58" i="1"/>
  <c r="AD58" i="1"/>
  <c r="AC58" i="1"/>
  <c r="AE57" i="1"/>
  <c r="AD57" i="1"/>
  <c r="AC57" i="1"/>
  <c r="AE56" i="1"/>
  <c r="AD56" i="1"/>
  <c r="AC56" i="1"/>
  <c r="AE55" i="1"/>
  <c r="AD55" i="1"/>
  <c r="AC55" i="1"/>
  <c r="AE54" i="1"/>
  <c r="AD54" i="1"/>
  <c r="AC54" i="1"/>
  <c r="AE53" i="1"/>
  <c r="X10" i="27" s="1"/>
  <c r="AD53" i="1"/>
  <c r="W10" i="27" s="1"/>
  <c r="AC53" i="1"/>
  <c r="V10" i="27" s="1"/>
  <c r="AE52" i="1"/>
  <c r="AD52" i="1"/>
  <c r="AC52" i="1"/>
  <c r="AE51" i="1"/>
  <c r="AD51" i="1"/>
  <c r="AC51" i="1"/>
  <c r="AE50" i="1"/>
  <c r="AD50" i="1"/>
  <c r="AC50" i="1"/>
  <c r="AE49" i="1"/>
  <c r="AD49" i="1"/>
  <c r="AC49" i="1"/>
  <c r="AE48" i="1"/>
  <c r="AD48" i="1"/>
  <c r="AC48" i="1"/>
  <c r="AE47" i="1"/>
  <c r="AD47" i="1"/>
  <c r="AC47" i="1"/>
  <c r="AE46" i="1"/>
  <c r="AD46" i="1"/>
  <c r="AC46" i="1"/>
  <c r="AE45" i="1"/>
  <c r="AD45" i="1"/>
  <c r="AC45" i="1"/>
  <c r="AE44" i="1"/>
  <c r="AD44" i="1"/>
  <c r="AC44" i="1"/>
  <c r="AE43" i="1"/>
  <c r="AD43" i="1"/>
  <c r="AC43" i="1"/>
  <c r="AE42" i="1"/>
  <c r="AD42" i="1"/>
  <c r="AC42" i="1"/>
  <c r="AE41" i="1"/>
  <c r="AD41" i="1"/>
  <c r="AC41" i="1"/>
  <c r="AE40" i="1"/>
  <c r="AD40" i="1"/>
  <c r="AC40" i="1"/>
  <c r="AE39" i="1"/>
  <c r="AD39" i="1"/>
  <c r="AC39" i="1"/>
  <c r="AE38" i="1"/>
  <c r="AD38" i="1"/>
  <c r="AC38" i="1"/>
  <c r="AE37" i="1"/>
  <c r="AD37" i="1"/>
  <c r="AC37" i="1"/>
  <c r="AE36" i="1"/>
  <c r="AD36" i="1"/>
  <c r="AC36" i="1"/>
  <c r="AE35" i="1"/>
  <c r="AD35" i="1"/>
  <c r="AC35" i="1"/>
  <c r="AE34" i="1"/>
  <c r="AD34" i="1"/>
  <c r="AC34" i="1"/>
  <c r="AE33" i="1"/>
  <c r="AD33" i="1"/>
  <c r="AC33" i="1"/>
  <c r="AE32" i="1"/>
  <c r="AD32" i="1"/>
  <c r="AC32" i="1"/>
  <c r="AE31" i="1"/>
  <c r="AD31" i="1"/>
  <c r="AC31" i="1"/>
  <c r="AE30" i="1"/>
  <c r="AD30" i="1"/>
  <c r="AC30" i="1"/>
  <c r="AE29" i="1"/>
  <c r="AD29" i="1"/>
  <c r="AC29" i="1"/>
  <c r="AE28" i="1"/>
  <c r="AD28" i="1"/>
  <c r="AC28" i="1"/>
  <c r="AE27" i="1"/>
  <c r="AD27" i="1"/>
  <c r="AC27" i="1"/>
  <c r="AE26" i="1"/>
  <c r="AD26" i="1"/>
  <c r="AC26" i="1"/>
  <c r="AE25" i="1"/>
  <c r="AD25" i="1"/>
  <c r="AC25" i="1"/>
  <c r="AE24" i="1"/>
  <c r="AD24" i="1"/>
  <c r="AC24" i="1"/>
  <c r="AE23" i="1"/>
  <c r="AD23" i="1"/>
  <c r="AC23" i="1"/>
  <c r="AE22" i="1"/>
  <c r="AD22" i="1"/>
  <c r="AC22" i="1"/>
  <c r="AE21" i="1"/>
  <c r="AD21" i="1"/>
  <c r="AC21" i="1"/>
  <c r="AE20" i="1"/>
  <c r="AD20" i="1"/>
  <c r="AC20" i="1"/>
  <c r="AE19" i="1"/>
  <c r="AD19" i="1"/>
  <c r="AC19" i="1"/>
  <c r="AE18" i="1"/>
  <c r="AD18" i="1"/>
  <c r="AC18" i="1"/>
  <c r="AE17" i="1"/>
  <c r="AD17" i="1"/>
  <c r="AC17" i="1"/>
  <c r="AE16" i="1"/>
  <c r="AD16" i="1"/>
  <c r="AC16" i="1"/>
  <c r="AE15" i="1"/>
  <c r="AD15" i="1"/>
  <c r="AC15" i="1"/>
  <c r="AE14" i="1"/>
  <c r="AD14" i="1"/>
  <c r="AC14" i="1"/>
  <c r="AE13" i="1"/>
  <c r="AD13" i="1"/>
  <c r="AC13" i="1"/>
  <c r="AE12" i="1"/>
  <c r="AD12" i="1"/>
  <c r="AC12" i="1"/>
  <c r="AE11" i="1"/>
  <c r="AD11" i="1"/>
  <c r="AC11" i="1"/>
  <c r="AE10" i="1"/>
  <c r="AD10" i="1"/>
  <c r="AC10" i="1"/>
  <c r="AE9" i="1"/>
  <c r="AD9" i="1"/>
  <c r="AC9" i="1"/>
  <c r="AE8" i="1"/>
  <c r="AD8" i="1"/>
  <c r="AC8" i="1"/>
  <c r="AE7" i="1"/>
  <c r="AD7" i="1"/>
  <c r="AC7" i="1"/>
  <c r="AE6" i="1"/>
  <c r="AD6" i="1"/>
  <c r="AC6" i="1"/>
  <c r="AE5" i="1"/>
  <c r="AD5" i="1"/>
  <c r="AC5" i="1"/>
  <c r="AE4" i="1"/>
  <c r="AD4" i="1"/>
  <c r="AC4" i="1"/>
  <c r="AE3" i="1"/>
  <c r="AD3" i="1"/>
  <c r="AC3" i="1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3" i="3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3" i="2"/>
  <c r="AF89" i="7"/>
  <c r="AF88" i="7"/>
  <c r="AQ646" i="6"/>
  <c r="AP646" i="6"/>
  <c r="AO646" i="6"/>
  <c r="AN646" i="6"/>
  <c r="AM646" i="6"/>
  <c r="AL646" i="6"/>
  <c r="AK646" i="6"/>
  <c r="AJ646" i="6"/>
  <c r="AI646" i="6"/>
  <c r="AH646" i="6"/>
  <c r="AG646" i="6"/>
  <c r="AF646" i="6"/>
  <c r="AQ645" i="6"/>
  <c r="AP645" i="6"/>
  <c r="AO645" i="6"/>
  <c r="AN645" i="6"/>
  <c r="AM645" i="6"/>
  <c r="AL645" i="6"/>
  <c r="AK645" i="6"/>
  <c r="AJ645" i="6"/>
  <c r="AI645" i="6"/>
  <c r="AH645" i="6"/>
  <c r="AG645" i="6"/>
  <c r="AF645" i="6"/>
  <c r="AQ644" i="6"/>
  <c r="AP644" i="6"/>
  <c r="AO644" i="6"/>
  <c r="AN644" i="6"/>
  <c r="AM644" i="6"/>
  <c r="AL644" i="6"/>
  <c r="AK644" i="6"/>
  <c r="AJ644" i="6"/>
  <c r="AI644" i="6"/>
  <c r="AH644" i="6"/>
  <c r="AG644" i="6"/>
  <c r="AF644" i="6"/>
  <c r="AQ643" i="6"/>
  <c r="AP643" i="6"/>
  <c r="AO643" i="6"/>
  <c r="AN643" i="6"/>
  <c r="AM643" i="6"/>
  <c r="AL643" i="6"/>
  <c r="AK643" i="6"/>
  <c r="AJ643" i="6"/>
  <c r="AI643" i="6"/>
  <c r="AH643" i="6"/>
  <c r="AG643" i="6"/>
  <c r="AF643" i="6"/>
  <c r="AQ642" i="6"/>
  <c r="AP642" i="6"/>
  <c r="AO642" i="6"/>
  <c r="AN642" i="6"/>
  <c r="AM642" i="6"/>
  <c r="AL642" i="6"/>
  <c r="AK642" i="6"/>
  <c r="AJ642" i="6"/>
  <c r="AI642" i="6"/>
  <c r="AH642" i="6"/>
  <c r="AG642" i="6"/>
  <c r="AF642" i="6"/>
  <c r="AQ641" i="6"/>
  <c r="AP641" i="6"/>
  <c r="AO641" i="6"/>
  <c r="AN641" i="6"/>
  <c r="AM641" i="6"/>
  <c r="AL641" i="6"/>
  <c r="AK641" i="6"/>
  <c r="AJ641" i="6"/>
  <c r="AI641" i="6"/>
  <c r="AH641" i="6"/>
  <c r="AG641" i="6"/>
  <c r="AF641" i="6"/>
  <c r="AQ640" i="6"/>
  <c r="AP640" i="6"/>
  <c r="AO640" i="6"/>
  <c r="AN640" i="6"/>
  <c r="AM640" i="6"/>
  <c r="AL640" i="6"/>
  <c r="AK640" i="6"/>
  <c r="AJ640" i="6"/>
  <c r="AI640" i="6"/>
  <c r="AH640" i="6"/>
  <c r="AG640" i="6"/>
  <c r="AF640" i="6"/>
  <c r="AQ639" i="6"/>
  <c r="AP639" i="6"/>
  <c r="AO639" i="6"/>
  <c r="AN639" i="6"/>
  <c r="AM639" i="6"/>
  <c r="AL639" i="6"/>
  <c r="AK639" i="6"/>
  <c r="AJ639" i="6"/>
  <c r="AI639" i="6"/>
  <c r="AH639" i="6"/>
  <c r="AG639" i="6"/>
  <c r="AF639" i="6"/>
  <c r="F638" i="6"/>
  <c r="D638" i="6"/>
  <c r="F637" i="6"/>
  <c r="D637" i="6"/>
  <c r="F636" i="6"/>
  <c r="D636" i="6"/>
  <c r="F635" i="6"/>
  <c r="D635" i="6"/>
  <c r="F634" i="6"/>
  <c r="D634" i="6"/>
  <c r="F633" i="6"/>
  <c r="D633" i="6"/>
  <c r="F632" i="6"/>
  <c r="D632" i="6"/>
  <c r="F631" i="6"/>
  <c r="D631" i="6"/>
  <c r="F630" i="6"/>
  <c r="D630" i="6"/>
  <c r="F629" i="6"/>
  <c r="D629" i="6"/>
  <c r="F628" i="6"/>
  <c r="D628" i="6"/>
  <c r="F627" i="6"/>
  <c r="D627" i="6"/>
  <c r="F626" i="6"/>
  <c r="D626" i="6"/>
  <c r="F625" i="6"/>
  <c r="D625" i="6"/>
  <c r="F624" i="6"/>
  <c r="D624" i="6"/>
  <c r="F623" i="6"/>
  <c r="D623" i="6"/>
  <c r="F622" i="6"/>
  <c r="D622" i="6"/>
  <c r="AQ621" i="6"/>
  <c r="AP621" i="6"/>
  <c r="AO621" i="6"/>
  <c r="AN621" i="6"/>
  <c r="AM621" i="6"/>
  <c r="AL621" i="6"/>
  <c r="AK621" i="6"/>
  <c r="AJ621" i="6"/>
  <c r="AI621" i="6"/>
  <c r="AH621" i="6"/>
  <c r="AG621" i="6"/>
  <c r="AF621" i="6"/>
  <c r="AQ620" i="6"/>
  <c r="AP620" i="6"/>
  <c r="AO620" i="6"/>
  <c r="AN620" i="6"/>
  <c r="AM620" i="6"/>
  <c r="AL620" i="6"/>
  <c r="AK620" i="6"/>
  <c r="AJ620" i="6"/>
  <c r="AI620" i="6"/>
  <c r="AH620" i="6"/>
  <c r="AG620" i="6"/>
  <c r="AF620" i="6"/>
  <c r="AQ619" i="6"/>
  <c r="AP619" i="6"/>
  <c r="AO619" i="6"/>
  <c r="AN619" i="6"/>
  <c r="AM619" i="6"/>
  <c r="AL619" i="6"/>
  <c r="AK619" i="6"/>
  <c r="AJ619" i="6"/>
  <c r="AI619" i="6"/>
  <c r="AH619" i="6"/>
  <c r="AG619" i="6"/>
  <c r="AF619" i="6"/>
  <c r="AQ618" i="6"/>
  <c r="AP618" i="6"/>
  <c r="AO618" i="6"/>
  <c r="AN618" i="6"/>
  <c r="AM618" i="6"/>
  <c r="AL618" i="6"/>
  <c r="AK618" i="6"/>
  <c r="AJ618" i="6"/>
  <c r="AI618" i="6"/>
  <c r="AH618" i="6"/>
  <c r="AG618" i="6"/>
  <c r="AF618" i="6"/>
  <c r="AQ617" i="6"/>
  <c r="AP617" i="6"/>
  <c r="AO617" i="6"/>
  <c r="AN617" i="6"/>
  <c r="AM617" i="6"/>
  <c r="AL617" i="6"/>
  <c r="AK617" i="6"/>
  <c r="AJ617" i="6"/>
  <c r="AI617" i="6"/>
  <c r="AH617" i="6"/>
  <c r="AG617" i="6"/>
  <c r="AF617" i="6"/>
  <c r="AQ616" i="6"/>
  <c r="AP616" i="6"/>
  <c r="AO616" i="6"/>
  <c r="AN616" i="6"/>
  <c r="AM616" i="6"/>
  <c r="AL616" i="6"/>
  <c r="AK616" i="6"/>
  <c r="AJ616" i="6"/>
  <c r="AI616" i="6"/>
  <c r="AH616" i="6"/>
  <c r="AG616" i="6"/>
  <c r="AF616" i="6"/>
  <c r="AQ615" i="6"/>
  <c r="AP615" i="6"/>
  <c r="AO615" i="6"/>
  <c r="AN615" i="6"/>
  <c r="AM615" i="6"/>
  <c r="AL615" i="6"/>
  <c r="AK615" i="6"/>
  <c r="AJ615" i="6"/>
  <c r="AI615" i="6"/>
  <c r="AH615" i="6"/>
  <c r="AG615" i="6"/>
  <c r="AF615" i="6"/>
  <c r="AQ614" i="6"/>
  <c r="AP614" i="6"/>
  <c r="AO614" i="6"/>
  <c r="AN614" i="6"/>
  <c r="AM614" i="6"/>
  <c r="AL614" i="6"/>
  <c r="AK614" i="6"/>
  <c r="AJ614" i="6"/>
  <c r="AI614" i="6"/>
  <c r="AH614" i="6"/>
  <c r="AG614" i="6"/>
  <c r="AF614" i="6"/>
  <c r="AQ613" i="6"/>
  <c r="AP613" i="6"/>
  <c r="AO613" i="6"/>
  <c r="AN613" i="6"/>
  <c r="AM613" i="6"/>
  <c r="AL613" i="6"/>
  <c r="AK613" i="6"/>
  <c r="AJ613" i="6"/>
  <c r="AI613" i="6"/>
  <c r="AH613" i="6"/>
  <c r="AG613" i="6"/>
  <c r="AF613" i="6"/>
  <c r="AQ612" i="6"/>
  <c r="AP612" i="6"/>
  <c r="AO612" i="6"/>
  <c r="AN612" i="6"/>
  <c r="AM612" i="6"/>
  <c r="AL612" i="6"/>
  <c r="AK612" i="6"/>
  <c r="AJ612" i="6"/>
  <c r="AI612" i="6"/>
  <c r="AH612" i="6"/>
  <c r="AG612" i="6"/>
  <c r="AF612" i="6"/>
  <c r="AQ611" i="6"/>
  <c r="AP611" i="6"/>
  <c r="AO611" i="6"/>
  <c r="AN611" i="6"/>
  <c r="AM611" i="6"/>
  <c r="AL611" i="6"/>
  <c r="AK611" i="6"/>
  <c r="AJ611" i="6"/>
  <c r="AI611" i="6"/>
  <c r="AH611" i="6"/>
  <c r="AG611" i="6"/>
  <c r="AF611" i="6"/>
  <c r="AQ610" i="6"/>
  <c r="AP610" i="6"/>
  <c r="AO610" i="6"/>
  <c r="AN610" i="6"/>
  <c r="AM610" i="6"/>
  <c r="AL610" i="6"/>
  <c r="AK610" i="6"/>
  <c r="AJ610" i="6"/>
  <c r="AI610" i="6"/>
  <c r="AH610" i="6"/>
  <c r="AG610" i="6"/>
  <c r="AF610" i="6"/>
  <c r="AQ609" i="6"/>
  <c r="AP609" i="6"/>
  <c r="AO609" i="6"/>
  <c r="AN609" i="6"/>
  <c r="AM609" i="6"/>
  <c r="AL609" i="6"/>
  <c r="AK609" i="6"/>
  <c r="AJ609" i="6"/>
  <c r="AI609" i="6"/>
  <c r="AH609" i="6"/>
  <c r="AG609" i="6"/>
  <c r="AF609" i="6"/>
  <c r="AQ608" i="6"/>
  <c r="AP608" i="6"/>
  <c r="AO608" i="6"/>
  <c r="AN608" i="6"/>
  <c r="AM608" i="6"/>
  <c r="AL608" i="6"/>
  <c r="AK608" i="6"/>
  <c r="AJ608" i="6"/>
  <c r="AI608" i="6"/>
  <c r="AH608" i="6"/>
  <c r="AG608" i="6"/>
  <c r="AF608" i="6"/>
  <c r="AQ607" i="6"/>
  <c r="AP607" i="6"/>
  <c r="AO607" i="6"/>
  <c r="AN607" i="6"/>
  <c r="AM607" i="6"/>
  <c r="AL607" i="6"/>
  <c r="AK607" i="6"/>
  <c r="AJ607" i="6"/>
  <c r="AI607" i="6"/>
  <c r="AH607" i="6"/>
  <c r="AG607" i="6"/>
  <c r="AF607" i="6"/>
  <c r="AQ606" i="6"/>
  <c r="AP606" i="6"/>
  <c r="AO606" i="6"/>
  <c r="AN606" i="6"/>
  <c r="AM606" i="6"/>
  <c r="AL606" i="6"/>
  <c r="AK606" i="6"/>
  <c r="AJ606" i="6"/>
  <c r="AI606" i="6"/>
  <c r="AH606" i="6"/>
  <c r="AG606" i="6"/>
  <c r="AF606" i="6"/>
  <c r="AQ605" i="6"/>
  <c r="AP605" i="6"/>
  <c r="AO605" i="6"/>
  <c r="AN605" i="6"/>
  <c r="AM605" i="6"/>
  <c r="AL605" i="6"/>
  <c r="AK605" i="6"/>
  <c r="AJ605" i="6"/>
  <c r="AI605" i="6"/>
  <c r="AH605" i="6"/>
  <c r="AG605" i="6"/>
  <c r="AF605" i="6"/>
  <c r="AQ604" i="6"/>
  <c r="AP604" i="6"/>
  <c r="AO604" i="6"/>
  <c r="AN604" i="6"/>
  <c r="AM604" i="6"/>
  <c r="AL604" i="6"/>
  <c r="AK604" i="6"/>
  <c r="AJ604" i="6"/>
  <c r="AI604" i="6"/>
  <c r="AH604" i="6"/>
  <c r="AG604" i="6"/>
  <c r="AF604" i="6"/>
  <c r="AQ603" i="6"/>
  <c r="AP603" i="6"/>
  <c r="AO603" i="6"/>
  <c r="AN603" i="6"/>
  <c r="AM603" i="6"/>
  <c r="AL603" i="6"/>
  <c r="AK603" i="6"/>
  <c r="AJ603" i="6"/>
  <c r="AI603" i="6"/>
  <c r="AH603" i="6"/>
  <c r="AG603" i="6"/>
  <c r="AF603" i="6"/>
  <c r="AQ602" i="6"/>
  <c r="AP602" i="6"/>
  <c r="AO602" i="6"/>
  <c r="AN602" i="6"/>
  <c r="AM602" i="6"/>
  <c r="AL602" i="6"/>
  <c r="AK602" i="6"/>
  <c r="AJ602" i="6"/>
  <c r="AI602" i="6"/>
  <c r="AH602" i="6"/>
  <c r="AG602" i="6"/>
  <c r="AF602" i="6"/>
  <c r="AQ601" i="6"/>
  <c r="AP601" i="6"/>
  <c r="AO601" i="6"/>
  <c r="AN601" i="6"/>
  <c r="AM601" i="6"/>
  <c r="AL601" i="6"/>
  <c r="AK601" i="6"/>
  <c r="AJ601" i="6"/>
  <c r="AI601" i="6"/>
  <c r="AH601" i="6"/>
  <c r="AG601" i="6"/>
  <c r="AF601" i="6"/>
  <c r="AQ600" i="6"/>
  <c r="AP600" i="6"/>
  <c r="AO600" i="6"/>
  <c r="AN600" i="6"/>
  <c r="AM600" i="6"/>
  <c r="AL600" i="6"/>
  <c r="AK600" i="6"/>
  <c r="AJ600" i="6"/>
  <c r="AI600" i="6"/>
  <c r="AH600" i="6"/>
  <c r="AG600" i="6"/>
  <c r="AF600" i="6"/>
  <c r="AQ599" i="6"/>
  <c r="AP599" i="6"/>
  <c r="AO599" i="6"/>
  <c r="AN599" i="6"/>
  <c r="AM599" i="6"/>
  <c r="AL599" i="6"/>
  <c r="AK599" i="6"/>
  <c r="AJ599" i="6"/>
  <c r="AI599" i="6"/>
  <c r="AH599" i="6"/>
  <c r="AG599" i="6"/>
  <c r="AF599" i="6"/>
  <c r="AQ598" i="6"/>
  <c r="AP598" i="6"/>
  <c r="AO598" i="6"/>
  <c r="AN598" i="6"/>
  <c r="AM598" i="6"/>
  <c r="AL598" i="6"/>
  <c r="AK598" i="6"/>
  <c r="AJ598" i="6"/>
  <c r="AI598" i="6"/>
  <c r="AH598" i="6"/>
  <c r="AG598" i="6"/>
  <c r="AF598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AQ596" i="6"/>
  <c r="AP596" i="6"/>
  <c r="AO596" i="6"/>
  <c r="AN596" i="6"/>
  <c r="AM596" i="6"/>
  <c r="AL596" i="6"/>
  <c r="AK596" i="6"/>
  <c r="AJ596" i="6"/>
  <c r="AI596" i="6"/>
  <c r="AH596" i="6"/>
  <c r="AG596" i="6"/>
  <c r="AF596" i="6"/>
  <c r="AQ595" i="6"/>
  <c r="AP595" i="6"/>
  <c r="AO595" i="6"/>
  <c r="AN595" i="6"/>
  <c r="AM595" i="6"/>
  <c r="AL595" i="6"/>
  <c r="AK595" i="6"/>
  <c r="AJ595" i="6"/>
  <c r="AI595" i="6"/>
  <c r="AH595" i="6"/>
  <c r="AG595" i="6"/>
  <c r="AF595" i="6"/>
  <c r="AQ594" i="6"/>
  <c r="AP594" i="6"/>
  <c r="AO594" i="6"/>
  <c r="AN594" i="6"/>
  <c r="AM594" i="6"/>
  <c r="AL594" i="6"/>
  <c r="AK594" i="6"/>
  <c r="AJ594" i="6"/>
  <c r="AI594" i="6"/>
  <c r="AH594" i="6"/>
  <c r="AG594" i="6"/>
  <c r="AF594" i="6"/>
  <c r="AQ593" i="6"/>
  <c r="AP593" i="6"/>
  <c r="AO593" i="6"/>
  <c r="AN593" i="6"/>
  <c r="AM593" i="6"/>
  <c r="AL593" i="6"/>
  <c r="AK593" i="6"/>
  <c r="AJ593" i="6"/>
  <c r="AI593" i="6"/>
  <c r="AH593" i="6"/>
  <c r="AG593" i="6"/>
  <c r="AF593" i="6"/>
  <c r="AQ592" i="6"/>
  <c r="AP592" i="6"/>
  <c r="AO592" i="6"/>
  <c r="AN592" i="6"/>
  <c r="AM592" i="6"/>
  <c r="AL592" i="6"/>
  <c r="AK592" i="6"/>
  <c r="AJ592" i="6"/>
  <c r="AI592" i="6"/>
  <c r="AH592" i="6"/>
  <c r="AG592" i="6"/>
  <c r="AF592" i="6"/>
  <c r="AQ591" i="6"/>
  <c r="AP591" i="6"/>
  <c r="AO591" i="6"/>
  <c r="AN591" i="6"/>
  <c r="AM591" i="6"/>
  <c r="AL591" i="6"/>
  <c r="AK591" i="6"/>
  <c r="AJ591" i="6"/>
  <c r="AI591" i="6"/>
  <c r="AH591" i="6"/>
  <c r="AG591" i="6"/>
  <c r="AF591" i="6"/>
  <c r="AQ590" i="6"/>
  <c r="AP590" i="6"/>
  <c r="AO590" i="6"/>
  <c r="AN590" i="6"/>
  <c r="AM590" i="6"/>
  <c r="AL590" i="6"/>
  <c r="AK590" i="6"/>
  <c r="AJ590" i="6"/>
  <c r="AI590" i="6"/>
  <c r="AH590" i="6"/>
  <c r="AG590" i="6"/>
  <c r="AF590" i="6"/>
  <c r="AQ589" i="6"/>
  <c r="AP589" i="6"/>
  <c r="AO589" i="6"/>
  <c r="AN589" i="6"/>
  <c r="AM589" i="6"/>
  <c r="AL589" i="6"/>
  <c r="AK589" i="6"/>
  <c r="AJ589" i="6"/>
  <c r="AI589" i="6"/>
  <c r="AH589" i="6"/>
  <c r="AG589" i="6"/>
  <c r="AF589" i="6"/>
  <c r="AQ588" i="6"/>
  <c r="AP588" i="6"/>
  <c r="AO588" i="6"/>
  <c r="AN588" i="6"/>
  <c r="AM588" i="6"/>
  <c r="AL588" i="6"/>
  <c r="AK588" i="6"/>
  <c r="AJ588" i="6"/>
  <c r="AI588" i="6"/>
  <c r="AH588" i="6"/>
  <c r="AG588" i="6"/>
  <c r="AF588" i="6"/>
  <c r="AQ587" i="6"/>
  <c r="AP587" i="6"/>
  <c r="AO587" i="6"/>
  <c r="AN587" i="6"/>
  <c r="AM587" i="6"/>
  <c r="AL587" i="6"/>
  <c r="AK587" i="6"/>
  <c r="AJ587" i="6"/>
  <c r="AI587" i="6"/>
  <c r="AH587" i="6"/>
  <c r="AG587" i="6"/>
  <c r="AF587" i="6"/>
  <c r="AQ586" i="6"/>
  <c r="AP586" i="6"/>
  <c r="AO586" i="6"/>
  <c r="AN586" i="6"/>
  <c r="AM586" i="6"/>
  <c r="AL586" i="6"/>
  <c r="AK586" i="6"/>
  <c r="AJ586" i="6"/>
  <c r="AI586" i="6"/>
  <c r="AH586" i="6"/>
  <c r="AG586" i="6"/>
  <c r="AF586" i="6"/>
  <c r="AQ585" i="6"/>
  <c r="AP585" i="6"/>
  <c r="AO585" i="6"/>
  <c r="AN585" i="6"/>
  <c r="AM585" i="6"/>
  <c r="AL585" i="6"/>
  <c r="AK585" i="6"/>
  <c r="AJ585" i="6"/>
  <c r="AI585" i="6"/>
  <c r="AH585" i="6"/>
  <c r="AG585" i="6"/>
  <c r="AF585" i="6"/>
  <c r="AQ584" i="6"/>
  <c r="AP584" i="6"/>
  <c r="AO584" i="6"/>
  <c r="AN584" i="6"/>
  <c r="AM584" i="6"/>
  <c r="AL584" i="6"/>
  <c r="AK584" i="6"/>
  <c r="AJ584" i="6"/>
  <c r="AI584" i="6"/>
  <c r="AH584" i="6"/>
  <c r="AG584" i="6"/>
  <c r="AF584" i="6"/>
  <c r="AQ583" i="6"/>
  <c r="AP583" i="6"/>
  <c r="AO583" i="6"/>
  <c r="AN583" i="6"/>
  <c r="AM583" i="6"/>
  <c r="AL583" i="6"/>
  <c r="AK583" i="6"/>
  <c r="AJ583" i="6"/>
  <c r="AI583" i="6"/>
  <c r="AH583" i="6"/>
  <c r="AG583" i="6"/>
  <c r="AF583" i="6"/>
  <c r="AQ582" i="6"/>
  <c r="AP582" i="6"/>
  <c r="AO582" i="6"/>
  <c r="AN582" i="6"/>
  <c r="AM582" i="6"/>
  <c r="AL582" i="6"/>
  <c r="AK582" i="6"/>
  <c r="AJ582" i="6"/>
  <c r="AI582" i="6"/>
  <c r="AH582" i="6"/>
  <c r="AG582" i="6"/>
  <c r="AF582" i="6"/>
  <c r="AQ581" i="6"/>
  <c r="AP581" i="6"/>
  <c r="AO581" i="6"/>
  <c r="AN581" i="6"/>
  <c r="AM581" i="6"/>
  <c r="AL581" i="6"/>
  <c r="AK581" i="6"/>
  <c r="AJ581" i="6"/>
  <c r="AI581" i="6"/>
  <c r="AH581" i="6"/>
  <c r="AG581" i="6"/>
  <c r="AF581" i="6"/>
  <c r="AQ580" i="6"/>
  <c r="AP580" i="6"/>
  <c r="AO580" i="6"/>
  <c r="AN580" i="6"/>
  <c r="AM580" i="6"/>
  <c r="AL580" i="6"/>
  <c r="AK580" i="6"/>
  <c r="AJ580" i="6"/>
  <c r="AI580" i="6"/>
  <c r="AH580" i="6"/>
  <c r="AG580" i="6"/>
  <c r="AF580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AQ578" i="6"/>
  <c r="AP578" i="6"/>
  <c r="AO578" i="6"/>
  <c r="AN578" i="6"/>
  <c r="AM578" i="6"/>
  <c r="AL578" i="6"/>
  <c r="AK578" i="6"/>
  <c r="AJ578" i="6"/>
  <c r="AI578" i="6"/>
  <c r="AH578" i="6"/>
  <c r="AG578" i="6"/>
  <c r="AF578" i="6"/>
  <c r="AQ577" i="6"/>
  <c r="AP577" i="6"/>
  <c r="AO577" i="6"/>
  <c r="AN577" i="6"/>
  <c r="AM577" i="6"/>
  <c r="AL577" i="6"/>
  <c r="AK577" i="6"/>
  <c r="AJ577" i="6"/>
  <c r="AI577" i="6"/>
  <c r="AH577" i="6"/>
  <c r="AG577" i="6"/>
  <c r="AF577" i="6"/>
  <c r="AQ576" i="6"/>
  <c r="AP576" i="6"/>
  <c r="AO576" i="6"/>
  <c r="AN576" i="6"/>
  <c r="AM576" i="6"/>
  <c r="AL576" i="6"/>
  <c r="AK576" i="6"/>
  <c r="AJ576" i="6"/>
  <c r="AI576" i="6"/>
  <c r="AH576" i="6"/>
  <c r="AG576" i="6"/>
  <c r="AF576" i="6"/>
  <c r="AQ575" i="6"/>
  <c r="AP575" i="6"/>
  <c r="AO575" i="6"/>
  <c r="AN575" i="6"/>
  <c r="AM575" i="6"/>
  <c r="AL575" i="6"/>
  <c r="AK575" i="6"/>
  <c r="AJ575" i="6"/>
  <c r="AI575" i="6"/>
  <c r="AH575" i="6"/>
  <c r="AG575" i="6"/>
  <c r="AF575" i="6"/>
  <c r="AQ574" i="6"/>
  <c r="AP574" i="6"/>
  <c r="AO574" i="6"/>
  <c r="AN574" i="6"/>
  <c r="AM574" i="6"/>
  <c r="AL574" i="6"/>
  <c r="AK574" i="6"/>
  <c r="AJ574" i="6"/>
  <c r="AI574" i="6"/>
  <c r="AH574" i="6"/>
  <c r="AG574" i="6"/>
  <c r="AF574" i="6"/>
  <c r="AQ573" i="6"/>
  <c r="AP573" i="6"/>
  <c r="AO573" i="6"/>
  <c r="AN573" i="6"/>
  <c r="AM573" i="6"/>
  <c r="AL573" i="6"/>
  <c r="AK573" i="6"/>
  <c r="AJ573" i="6"/>
  <c r="AI573" i="6"/>
  <c r="AH573" i="6"/>
  <c r="AG573" i="6"/>
  <c r="AF573" i="6"/>
  <c r="AQ572" i="6"/>
  <c r="AP572" i="6"/>
  <c r="AO572" i="6"/>
  <c r="AN572" i="6"/>
  <c r="AM572" i="6"/>
  <c r="AL572" i="6"/>
  <c r="AK572" i="6"/>
  <c r="AJ572" i="6"/>
  <c r="AI572" i="6"/>
  <c r="AH572" i="6"/>
  <c r="AG572" i="6"/>
  <c r="AF572" i="6"/>
  <c r="AQ571" i="6"/>
  <c r="AP571" i="6"/>
  <c r="AO571" i="6"/>
  <c r="AN571" i="6"/>
  <c r="AM571" i="6"/>
  <c r="AL571" i="6"/>
  <c r="AK571" i="6"/>
  <c r="AJ571" i="6"/>
  <c r="AI571" i="6"/>
  <c r="AH571" i="6"/>
  <c r="AG571" i="6"/>
  <c r="AF571" i="6"/>
  <c r="AQ570" i="6"/>
  <c r="AP570" i="6"/>
  <c r="AO570" i="6"/>
  <c r="AN570" i="6"/>
  <c r="AM570" i="6"/>
  <c r="AL570" i="6"/>
  <c r="AK570" i="6"/>
  <c r="AJ570" i="6"/>
  <c r="AI570" i="6"/>
  <c r="AH570" i="6"/>
  <c r="AG570" i="6"/>
  <c r="AF570" i="6"/>
  <c r="AQ569" i="6"/>
  <c r="AP569" i="6"/>
  <c r="AO569" i="6"/>
  <c r="AN569" i="6"/>
  <c r="AM569" i="6"/>
  <c r="AL569" i="6"/>
  <c r="AK569" i="6"/>
  <c r="AJ569" i="6"/>
  <c r="AI569" i="6"/>
  <c r="AH569" i="6"/>
  <c r="AG569" i="6"/>
  <c r="AF569" i="6"/>
  <c r="AQ568" i="6"/>
  <c r="AP568" i="6"/>
  <c r="AO568" i="6"/>
  <c r="AN568" i="6"/>
  <c r="AM568" i="6"/>
  <c r="AL568" i="6"/>
  <c r="AK568" i="6"/>
  <c r="AJ568" i="6"/>
  <c r="AI568" i="6"/>
  <c r="AH568" i="6"/>
  <c r="AG568" i="6"/>
  <c r="AF568" i="6"/>
  <c r="AQ567" i="6"/>
  <c r="AP567" i="6"/>
  <c r="AO567" i="6"/>
  <c r="AN567" i="6"/>
  <c r="AM567" i="6"/>
  <c r="AL567" i="6"/>
  <c r="AK567" i="6"/>
  <c r="AJ567" i="6"/>
  <c r="AI567" i="6"/>
  <c r="AH567" i="6"/>
  <c r="AG567" i="6"/>
  <c r="AF567" i="6"/>
  <c r="AQ566" i="6"/>
  <c r="AP566" i="6"/>
  <c r="AO566" i="6"/>
  <c r="AN566" i="6"/>
  <c r="AM566" i="6"/>
  <c r="AL566" i="6"/>
  <c r="AK566" i="6"/>
  <c r="AJ566" i="6"/>
  <c r="AI566" i="6"/>
  <c r="AH566" i="6"/>
  <c r="AG566" i="6"/>
  <c r="AF566" i="6"/>
  <c r="AQ565" i="6"/>
  <c r="AP565" i="6"/>
  <c r="AO565" i="6"/>
  <c r="AN565" i="6"/>
  <c r="AM565" i="6"/>
  <c r="AL565" i="6"/>
  <c r="AK565" i="6"/>
  <c r="AJ565" i="6"/>
  <c r="AI565" i="6"/>
  <c r="AH565" i="6"/>
  <c r="AG565" i="6"/>
  <c r="AF565" i="6"/>
  <c r="AQ564" i="6"/>
  <c r="AP564" i="6"/>
  <c r="AO564" i="6"/>
  <c r="AN564" i="6"/>
  <c r="AM564" i="6"/>
  <c r="AL564" i="6"/>
  <c r="AK564" i="6"/>
  <c r="AJ564" i="6"/>
  <c r="AI564" i="6"/>
  <c r="AH564" i="6"/>
  <c r="AG564" i="6"/>
  <c r="AF564" i="6"/>
  <c r="AQ563" i="6"/>
  <c r="AP563" i="6"/>
  <c r="AO563" i="6"/>
  <c r="AN563" i="6"/>
  <c r="AM563" i="6"/>
  <c r="AL563" i="6"/>
  <c r="AK563" i="6"/>
  <c r="AJ563" i="6"/>
  <c r="AI563" i="6"/>
  <c r="AH563" i="6"/>
  <c r="AG563" i="6"/>
  <c r="AF563" i="6"/>
  <c r="AQ562" i="6"/>
  <c r="AP562" i="6"/>
  <c r="AO562" i="6"/>
  <c r="AN562" i="6"/>
  <c r="AM562" i="6"/>
  <c r="AL562" i="6"/>
  <c r="AK562" i="6"/>
  <c r="AJ562" i="6"/>
  <c r="AI562" i="6"/>
  <c r="AH562" i="6"/>
  <c r="AG562" i="6"/>
  <c r="AF562" i="6"/>
  <c r="AQ561" i="6"/>
  <c r="AP561" i="6"/>
  <c r="AO561" i="6"/>
  <c r="AN561" i="6"/>
  <c r="AM561" i="6"/>
  <c r="AL561" i="6"/>
  <c r="AK561" i="6"/>
  <c r="AJ561" i="6"/>
  <c r="AI561" i="6"/>
  <c r="AH561" i="6"/>
  <c r="AG561" i="6"/>
  <c r="AF561" i="6"/>
  <c r="AQ560" i="6"/>
  <c r="AP560" i="6"/>
  <c r="AO560" i="6"/>
  <c r="AN560" i="6"/>
  <c r="AM560" i="6"/>
  <c r="AL560" i="6"/>
  <c r="AK560" i="6"/>
  <c r="AJ560" i="6"/>
  <c r="AI560" i="6"/>
  <c r="AH560" i="6"/>
  <c r="AG560" i="6"/>
  <c r="AF560" i="6"/>
  <c r="AQ559" i="6"/>
  <c r="AP559" i="6"/>
  <c r="AO559" i="6"/>
  <c r="AN559" i="6"/>
  <c r="AM559" i="6"/>
  <c r="AL559" i="6"/>
  <c r="AK559" i="6"/>
  <c r="AJ559" i="6"/>
  <c r="AI559" i="6"/>
  <c r="AH559" i="6"/>
  <c r="AG559" i="6"/>
  <c r="AF559" i="6"/>
  <c r="AQ558" i="6"/>
  <c r="AP558" i="6"/>
  <c r="AO558" i="6"/>
  <c r="AN558" i="6"/>
  <c r="AM558" i="6"/>
  <c r="AL558" i="6"/>
  <c r="AK558" i="6"/>
  <c r="AJ558" i="6"/>
  <c r="AI558" i="6"/>
  <c r="AH558" i="6"/>
  <c r="AG558" i="6"/>
  <c r="AF558" i="6"/>
  <c r="AQ557" i="6"/>
  <c r="AP557" i="6"/>
  <c r="AO557" i="6"/>
  <c r="AN557" i="6"/>
  <c r="AM557" i="6"/>
  <c r="AL557" i="6"/>
  <c r="AK557" i="6"/>
  <c r="AJ557" i="6"/>
  <c r="AI557" i="6"/>
  <c r="AH557" i="6"/>
  <c r="AG557" i="6"/>
  <c r="AF557" i="6"/>
  <c r="AQ556" i="6"/>
  <c r="AP556" i="6"/>
  <c r="AO556" i="6"/>
  <c r="AN556" i="6"/>
  <c r="AM556" i="6"/>
  <c r="AL556" i="6"/>
  <c r="AK556" i="6"/>
  <c r="AJ556" i="6"/>
  <c r="AI556" i="6"/>
  <c r="AH556" i="6"/>
  <c r="AG556" i="6"/>
  <c r="AF556" i="6"/>
  <c r="AQ555" i="6"/>
  <c r="AP555" i="6"/>
  <c r="AO555" i="6"/>
  <c r="AN555" i="6"/>
  <c r="AM555" i="6"/>
  <c r="AL555" i="6"/>
  <c r="AK555" i="6"/>
  <c r="AJ555" i="6"/>
  <c r="AI555" i="6"/>
  <c r="AH555" i="6"/>
  <c r="AG555" i="6"/>
  <c r="AF555" i="6"/>
  <c r="AQ554" i="6"/>
  <c r="AP554" i="6"/>
  <c r="AO554" i="6"/>
  <c r="AN554" i="6"/>
  <c r="AM554" i="6"/>
  <c r="AL554" i="6"/>
  <c r="AK554" i="6"/>
  <c r="AJ554" i="6"/>
  <c r="AI554" i="6"/>
  <c r="AH554" i="6"/>
  <c r="AG554" i="6"/>
  <c r="AF554" i="6"/>
  <c r="AQ553" i="6"/>
  <c r="AP553" i="6"/>
  <c r="AO553" i="6"/>
  <c r="AN553" i="6"/>
  <c r="AM553" i="6"/>
  <c r="AL553" i="6"/>
  <c r="AK553" i="6"/>
  <c r="AJ553" i="6"/>
  <c r="AI553" i="6"/>
  <c r="AH553" i="6"/>
  <c r="AG553" i="6"/>
  <c r="AF553" i="6"/>
  <c r="AQ552" i="6"/>
  <c r="AP552" i="6"/>
  <c r="AO552" i="6"/>
  <c r="AN552" i="6"/>
  <c r="AM552" i="6"/>
  <c r="AL552" i="6"/>
  <c r="AK552" i="6"/>
  <c r="AJ552" i="6"/>
  <c r="AI552" i="6"/>
  <c r="AH552" i="6"/>
  <c r="AG552" i="6"/>
  <c r="AF552" i="6"/>
  <c r="AQ551" i="6"/>
  <c r="AP551" i="6"/>
  <c r="AO551" i="6"/>
  <c r="AN551" i="6"/>
  <c r="AM551" i="6"/>
  <c r="AL551" i="6"/>
  <c r="AK551" i="6"/>
  <c r="AJ551" i="6"/>
  <c r="AI551" i="6"/>
  <c r="AH551" i="6"/>
  <c r="AG551" i="6"/>
  <c r="AF551" i="6"/>
  <c r="AQ550" i="6"/>
  <c r="AP550" i="6"/>
  <c r="AO550" i="6"/>
  <c r="AN550" i="6"/>
  <c r="AM550" i="6"/>
  <c r="AL550" i="6"/>
  <c r="AK550" i="6"/>
  <c r="AJ550" i="6"/>
  <c r="AI550" i="6"/>
  <c r="AH550" i="6"/>
  <c r="AG550" i="6"/>
  <c r="AF550" i="6"/>
  <c r="AQ549" i="6"/>
  <c r="AP549" i="6"/>
  <c r="AO549" i="6"/>
  <c r="AN549" i="6"/>
  <c r="AM549" i="6"/>
  <c r="AL549" i="6"/>
  <c r="AK549" i="6"/>
  <c r="AJ549" i="6"/>
  <c r="AI549" i="6"/>
  <c r="AH549" i="6"/>
  <c r="AG549" i="6"/>
  <c r="AF549" i="6"/>
  <c r="AQ548" i="6"/>
  <c r="AP548" i="6"/>
  <c r="AO548" i="6"/>
  <c r="AN548" i="6"/>
  <c r="AM548" i="6"/>
  <c r="AL548" i="6"/>
  <c r="AK548" i="6"/>
  <c r="AJ548" i="6"/>
  <c r="AI548" i="6"/>
  <c r="AH548" i="6"/>
  <c r="AG548" i="6"/>
  <c r="AF548" i="6"/>
  <c r="AQ547" i="6"/>
  <c r="AP547" i="6"/>
  <c r="AO547" i="6"/>
  <c r="AN547" i="6"/>
  <c r="AM547" i="6"/>
  <c r="AL547" i="6"/>
  <c r="AK547" i="6"/>
  <c r="AJ547" i="6"/>
  <c r="AI547" i="6"/>
  <c r="AH547" i="6"/>
  <c r="AG547" i="6"/>
  <c r="AF547" i="6"/>
  <c r="AQ546" i="6"/>
  <c r="AP546" i="6"/>
  <c r="AO546" i="6"/>
  <c r="AN546" i="6"/>
  <c r="AM546" i="6"/>
  <c r="AL546" i="6"/>
  <c r="AK546" i="6"/>
  <c r="AJ546" i="6"/>
  <c r="AI546" i="6"/>
  <c r="AH546" i="6"/>
  <c r="AG546" i="6"/>
  <c r="AF546" i="6"/>
  <c r="AQ545" i="6"/>
  <c r="AP545" i="6"/>
  <c r="AO545" i="6"/>
  <c r="AN545" i="6"/>
  <c r="AM545" i="6"/>
  <c r="AL545" i="6"/>
  <c r="AK545" i="6"/>
  <c r="AJ545" i="6"/>
  <c r="AI545" i="6"/>
  <c r="AH545" i="6"/>
  <c r="AG545" i="6"/>
  <c r="AF545" i="6"/>
  <c r="AQ544" i="6"/>
  <c r="AP544" i="6"/>
  <c r="AO544" i="6"/>
  <c r="AN544" i="6"/>
  <c r="AM544" i="6"/>
  <c r="AL544" i="6"/>
  <c r="AK544" i="6"/>
  <c r="AJ544" i="6"/>
  <c r="AI544" i="6"/>
  <c r="AH544" i="6"/>
  <c r="AG544" i="6"/>
  <c r="AF544" i="6"/>
  <c r="AQ543" i="6"/>
  <c r="AP543" i="6"/>
  <c r="AO543" i="6"/>
  <c r="AN543" i="6"/>
  <c r="AM543" i="6"/>
  <c r="AL543" i="6"/>
  <c r="AK543" i="6"/>
  <c r="AJ543" i="6"/>
  <c r="AI543" i="6"/>
  <c r="AH543" i="6"/>
  <c r="AG543" i="6"/>
  <c r="AF543" i="6"/>
  <c r="AQ542" i="6"/>
  <c r="AP542" i="6"/>
  <c r="AO542" i="6"/>
  <c r="AN542" i="6"/>
  <c r="AM542" i="6"/>
  <c r="AL542" i="6"/>
  <c r="AK542" i="6"/>
  <c r="AJ542" i="6"/>
  <c r="AI542" i="6"/>
  <c r="AH542" i="6"/>
  <c r="AG542" i="6"/>
  <c r="AF542" i="6"/>
  <c r="AQ541" i="6"/>
  <c r="AP541" i="6"/>
  <c r="AO541" i="6"/>
  <c r="AN541" i="6"/>
  <c r="AM541" i="6"/>
  <c r="AL541" i="6"/>
  <c r="AK541" i="6"/>
  <c r="AJ541" i="6"/>
  <c r="AI541" i="6"/>
  <c r="AH541" i="6"/>
  <c r="AG541" i="6"/>
  <c r="AF541" i="6"/>
  <c r="AQ540" i="6"/>
  <c r="AP540" i="6"/>
  <c r="AO540" i="6"/>
  <c r="AN540" i="6"/>
  <c r="AM540" i="6"/>
  <c r="AL540" i="6"/>
  <c r="AK540" i="6"/>
  <c r="AJ540" i="6"/>
  <c r="AI540" i="6"/>
  <c r="AH540" i="6"/>
  <c r="AG540" i="6"/>
  <c r="AF540" i="6"/>
  <c r="AQ539" i="6"/>
  <c r="AP539" i="6"/>
  <c r="AO539" i="6"/>
  <c r="AN539" i="6"/>
  <c r="AM539" i="6"/>
  <c r="AL539" i="6"/>
  <c r="AK539" i="6"/>
  <c r="AJ539" i="6"/>
  <c r="AI539" i="6"/>
  <c r="AH539" i="6"/>
  <c r="AG539" i="6"/>
  <c r="AF539" i="6"/>
  <c r="AQ538" i="6"/>
  <c r="AP538" i="6"/>
  <c r="AO538" i="6"/>
  <c r="AN538" i="6"/>
  <c r="AM538" i="6"/>
  <c r="AL538" i="6"/>
  <c r="AK538" i="6"/>
  <c r="AJ538" i="6"/>
  <c r="AI538" i="6"/>
  <c r="AH538" i="6"/>
  <c r="AG538" i="6"/>
  <c r="AF538" i="6"/>
  <c r="AQ537" i="6"/>
  <c r="AP537" i="6"/>
  <c r="AO537" i="6"/>
  <c r="AN537" i="6"/>
  <c r="AM537" i="6"/>
  <c r="AL537" i="6"/>
  <c r="AK537" i="6"/>
  <c r="AJ537" i="6"/>
  <c r="AI537" i="6"/>
  <c r="AH537" i="6"/>
  <c r="AG537" i="6"/>
  <c r="AF537" i="6"/>
  <c r="AQ536" i="6"/>
  <c r="AP536" i="6"/>
  <c r="AO536" i="6"/>
  <c r="AN536" i="6"/>
  <c r="AM536" i="6"/>
  <c r="AL536" i="6"/>
  <c r="AK536" i="6"/>
  <c r="AJ536" i="6"/>
  <c r="AI536" i="6"/>
  <c r="AH536" i="6"/>
  <c r="AG536" i="6"/>
  <c r="AF536" i="6"/>
  <c r="AQ535" i="6"/>
  <c r="AP535" i="6"/>
  <c r="AO535" i="6"/>
  <c r="AN535" i="6"/>
  <c r="AM535" i="6"/>
  <c r="AL535" i="6"/>
  <c r="AK535" i="6"/>
  <c r="AJ535" i="6"/>
  <c r="AI535" i="6"/>
  <c r="AH535" i="6"/>
  <c r="AG535" i="6"/>
  <c r="AF535" i="6"/>
  <c r="AQ534" i="6"/>
  <c r="AP534" i="6"/>
  <c r="AO534" i="6"/>
  <c r="AN534" i="6"/>
  <c r="AM534" i="6"/>
  <c r="AL534" i="6"/>
  <c r="AK534" i="6"/>
  <c r="AJ534" i="6"/>
  <c r="AI534" i="6"/>
  <c r="AH534" i="6"/>
  <c r="AG534" i="6"/>
  <c r="AF534" i="6"/>
  <c r="AQ533" i="6"/>
  <c r="AP533" i="6"/>
  <c r="AO533" i="6"/>
  <c r="AN533" i="6"/>
  <c r="AM533" i="6"/>
  <c r="AL533" i="6"/>
  <c r="AK533" i="6"/>
  <c r="AJ533" i="6"/>
  <c r="AI533" i="6"/>
  <c r="AH533" i="6"/>
  <c r="AG533" i="6"/>
  <c r="AF533" i="6"/>
  <c r="AQ532" i="6"/>
  <c r="AP532" i="6"/>
  <c r="AO532" i="6"/>
  <c r="AN532" i="6"/>
  <c r="AM532" i="6"/>
  <c r="AL532" i="6"/>
  <c r="AK532" i="6"/>
  <c r="AJ532" i="6"/>
  <c r="AI532" i="6"/>
  <c r="AH532" i="6"/>
  <c r="AG532" i="6"/>
  <c r="AF532" i="6"/>
  <c r="AQ531" i="6"/>
  <c r="AP531" i="6"/>
  <c r="AO531" i="6"/>
  <c r="AN531" i="6"/>
  <c r="AM531" i="6"/>
  <c r="AL531" i="6"/>
  <c r="AK531" i="6"/>
  <c r="AJ531" i="6"/>
  <c r="AI531" i="6"/>
  <c r="AH531" i="6"/>
  <c r="AG531" i="6"/>
  <c r="AF531" i="6"/>
  <c r="AQ530" i="6"/>
  <c r="AP530" i="6"/>
  <c r="AO530" i="6"/>
  <c r="AN530" i="6"/>
  <c r="AM530" i="6"/>
  <c r="AL530" i="6"/>
  <c r="AK530" i="6"/>
  <c r="AJ530" i="6"/>
  <c r="AI530" i="6"/>
  <c r="AH530" i="6"/>
  <c r="AG530" i="6"/>
  <c r="AF530" i="6"/>
  <c r="AQ529" i="6"/>
  <c r="AP529" i="6"/>
  <c r="AO529" i="6"/>
  <c r="AN529" i="6"/>
  <c r="AM529" i="6"/>
  <c r="AL529" i="6"/>
  <c r="AK529" i="6"/>
  <c r="AJ529" i="6"/>
  <c r="AI529" i="6"/>
  <c r="AH529" i="6"/>
  <c r="AG529" i="6"/>
  <c r="AF529" i="6"/>
  <c r="AQ528" i="6"/>
  <c r="AP528" i="6"/>
  <c r="AO528" i="6"/>
  <c r="AN528" i="6"/>
  <c r="AM528" i="6"/>
  <c r="AL528" i="6"/>
  <c r="AK528" i="6"/>
  <c r="AJ528" i="6"/>
  <c r="AI528" i="6"/>
  <c r="AH528" i="6"/>
  <c r="AG528" i="6"/>
  <c r="AF528" i="6"/>
  <c r="AQ527" i="6"/>
  <c r="AP527" i="6"/>
  <c r="AO527" i="6"/>
  <c r="AN527" i="6"/>
  <c r="AM527" i="6"/>
  <c r="AL527" i="6"/>
  <c r="AK527" i="6"/>
  <c r="AJ527" i="6"/>
  <c r="AI527" i="6"/>
  <c r="AH527" i="6"/>
  <c r="AG527" i="6"/>
  <c r="AF527" i="6"/>
  <c r="AQ526" i="6"/>
  <c r="AP526" i="6"/>
  <c r="AO526" i="6"/>
  <c r="AN526" i="6"/>
  <c r="AM526" i="6"/>
  <c r="AL526" i="6"/>
  <c r="AK526" i="6"/>
  <c r="AJ526" i="6"/>
  <c r="AI526" i="6"/>
  <c r="AH526" i="6"/>
  <c r="AG526" i="6"/>
  <c r="AF526" i="6"/>
  <c r="AQ525" i="6"/>
  <c r="AP525" i="6"/>
  <c r="AO525" i="6"/>
  <c r="AN525" i="6"/>
  <c r="AM525" i="6"/>
  <c r="AL525" i="6"/>
  <c r="AK525" i="6"/>
  <c r="AJ525" i="6"/>
  <c r="AI525" i="6"/>
  <c r="AH525" i="6"/>
  <c r="AG525" i="6"/>
  <c r="AF525" i="6"/>
  <c r="AQ524" i="6"/>
  <c r="AP524" i="6"/>
  <c r="AO524" i="6"/>
  <c r="AN524" i="6"/>
  <c r="AM524" i="6"/>
  <c r="AL524" i="6"/>
  <c r="AK524" i="6"/>
  <c r="AJ524" i="6"/>
  <c r="AI524" i="6"/>
  <c r="AH524" i="6"/>
  <c r="AG524" i="6"/>
  <c r="AF524" i="6"/>
  <c r="AQ523" i="6"/>
  <c r="AP523" i="6"/>
  <c r="AO523" i="6"/>
  <c r="AN523" i="6"/>
  <c r="AM523" i="6"/>
  <c r="AL523" i="6"/>
  <c r="AK523" i="6"/>
  <c r="AJ523" i="6"/>
  <c r="AI523" i="6"/>
  <c r="AH523" i="6"/>
  <c r="AG523" i="6"/>
  <c r="AF523" i="6"/>
  <c r="AQ522" i="6"/>
  <c r="AP522" i="6"/>
  <c r="AO522" i="6"/>
  <c r="AN522" i="6"/>
  <c r="AM522" i="6"/>
  <c r="AL522" i="6"/>
  <c r="AK522" i="6"/>
  <c r="AJ522" i="6"/>
  <c r="AI522" i="6"/>
  <c r="AH522" i="6"/>
  <c r="AG522" i="6"/>
  <c r="AF522" i="6"/>
  <c r="AQ521" i="6"/>
  <c r="AP521" i="6"/>
  <c r="AO521" i="6"/>
  <c r="AN521" i="6"/>
  <c r="AM521" i="6"/>
  <c r="AL521" i="6"/>
  <c r="AK521" i="6"/>
  <c r="AJ521" i="6"/>
  <c r="AI521" i="6"/>
  <c r="AH521" i="6"/>
  <c r="AG521" i="6"/>
  <c r="AF521" i="6"/>
  <c r="AQ520" i="6"/>
  <c r="AP520" i="6"/>
  <c r="AO520" i="6"/>
  <c r="AN520" i="6"/>
  <c r="AM520" i="6"/>
  <c r="AL520" i="6"/>
  <c r="AK520" i="6"/>
  <c r="AJ520" i="6"/>
  <c r="AI520" i="6"/>
  <c r="AH520" i="6"/>
  <c r="AG520" i="6"/>
  <c r="AF520" i="6"/>
  <c r="AQ519" i="6"/>
  <c r="AP519" i="6"/>
  <c r="AO519" i="6"/>
  <c r="AN519" i="6"/>
  <c r="AM519" i="6"/>
  <c r="AL519" i="6"/>
  <c r="AK519" i="6"/>
  <c r="AJ519" i="6"/>
  <c r="AI519" i="6"/>
  <c r="AH519" i="6"/>
  <c r="AG519" i="6"/>
  <c r="AF519" i="6"/>
  <c r="AQ518" i="6"/>
  <c r="AP518" i="6"/>
  <c r="AO518" i="6"/>
  <c r="AN518" i="6"/>
  <c r="AM518" i="6"/>
  <c r="AL518" i="6"/>
  <c r="AK518" i="6"/>
  <c r="AJ518" i="6"/>
  <c r="AI518" i="6"/>
  <c r="AH518" i="6"/>
  <c r="AG518" i="6"/>
  <c r="AF518" i="6"/>
  <c r="AQ517" i="6"/>
  <c r="AP517" i="6"/>
  <c r="AO517" i="6"/>
  <c r="AN517" i="6"/>
  <c r="AM517" i="6"/>
  <c r="AL517" i="6"/>
  <c r="AK517" i="6"/>
  <c r="AJ517" i="6"/>
  <c r="AI517" i="6"/>
  <c r="AH517" i="6"/>
  <c r="AG517" i="6"/>
  <c r="AF517" i="6"/>
  <c r="AQ516" i="6"/>
  <c r="AP516" i="6"/>
  <c r="AO516" i="6"/>
  <c r="AN516" i="6"/>
  <c r="AM516" i="6"/>
  <c r="AL516" i="6"/>
  <c r="AK516" i="6"/>
  <c r="AJ516" i="6"/>
  <c r="AI516" i="6"/>
  <c r="AH516" i="6"/>
  <c r="AG516" i="6"/>
  <c r="AF516" i="6"/>
  <c r="AQ515" i="6"/>
  <c r="AP515" i="6"/>
  <c r="AO515" i="6"/>
  <c r="AN515" i="6"/>
  <c r="AM515" i="6"/>
  <c r="AL515" i="6"/>
  <c r="AK515" i="6"/>
  <c r="AJ515" i="6"/>
  <c r="AI515" i="6"/>
  <c r="AH515" i="6"/>
  <c r="AG515" i="6"/>
  <c r="AF515" i="6"/>
  <c r="AQ514" i="6"/>
  <c r="AP514" i="6"/>
  <c r="AO514" i="6"/>
  <c r="AN514" i="6"/>
  <c r="AM514" i="6"/>
  <c r="AL514" i="6"/>
  <c r="AK514" i="6"/>
  <c r="AJ514" i="6"/>
  <c r="AI514" i="6"/>
  <c r="AH514" i="6"/>
  <c r="AG514" i="6"/>
  <c r="AF514" i="6"/>
  <c r="AQ513" i="6"/>
  <c r="AP513" i="6"/>
  <c r="AO513" i="6"/>
  <c r="AN513" i="6"/>
  <c r="AM513" i="6"/>
  <c r="AL513" i="6"/>
  <c r="AK513" i="6"/>
  <c r="AJ513" i="6"/>
  <c r="AI513" i="6"/>
  <c r="AH513" i="6"/>
  <c r="AG513" i="6"/>
  <c r="AF513" i="6"/>
  <c r="AQ512" i="6"/>
  <c r="AP512" i="6"/>
  <c r="AO512" i="6"/>
  <c r="AN512" i="6"/>
  <c r="AM512" i="6"/>
  <c r="AL512" i="6"/>
  <c r="AK512" i="6"/>
  <c r="AJ512" i="6"/>
  <c r="AI512" i="6"/>
  <c r="AH512" i="6"/>
  <c r="AG512" i="6"/>
  <c r="AF512" i="6"/>
  <c r="AQ511" i="6"/>
  <c r="AP511" i="6"/>
  <c r="AO511" i="6"/>
  <c r="AN511" i="6"/>
  <c r="AM511" i="6"/>
  <c r="AL511" i="6"/>
  <c r="AK511" i="6"/>
  <c r="AJ511" i="6"/>
  <c r="AI511" i="6"/>
  <c r="AH511" i="6"/>
  <c r="AG511" i="6"/>
  <c r="AF511" i="6"/>
  <c r="AQ510" i="6"/>
  <c r="AP510" i="6"/>
  <c r="AO510" i="6"/>
  <c r="AN510" i="6"/>
  <c r="AM510" i="6"/>
  <c r="AL510" i="6"/>
  <c r="AK510" i="6"/>
  <c r="AJ510" i="6"/>
  <c r="AI510" i="6"/>
  <c r="AH510" i="6"/>
  <c r="AG510" i="6"/>
  <c r="AF510" i="6"/>
  <c r="AQ509" i="6"/>
  <c r="AP509" i="6"/>
  <c r="AO509" i="6"/>
  <c r="AN509" i="6"/>
  <c r="AM509" i="6"/>
  <c r="AL509" i="6"/>
  <c r="AK509" i="6"/>
  <c r="AJ509" i="6"/>
  <c r="AI509" i="6"/>
  <c r="AH509" i="6"/>
  <c r="AG509" i="6"/>
  <c r="AF509" i="6"/>
  <c r="AQ508" i="6"/>
  <c r="AP508" i="6"/>
  <c r="AO508" i="6"/>
  <c r="AN508" i="6"/>
  <c r="AM508" i="6"/>
  <c r="AL508" i="6"/>
  <c r="AK508" i="6"/>
  <c r="AJ508" i="6"/>
  <c r="AI508" i="6"/>
  <c r="AH508" i="6"/>
  <c r="AG508" i="6"/>
  <c r="AF508" i="6"/>
  <c r="AQ507" i="6"/>
  <c r="AP507" i="6"/>
  <c r="AO507" i="6"/>
  <c r="AN507" i="6"/>
  <c r="AM507" i="6"/>
  <c r="AL507" i="6"/>
  <c r="AK507" i="6"/>
  <c r="AJ507" i="6"/>
  <c r="AI507" i="6"/>
  <c r="AH507" i="6"/>
  <c r="AG507" i="6"/>
  <c r="AF507" i="6"/>
  <c r="AQ506" i="6"/>
  <c r="AP506" i="6"/>
  <c r="AO506" i="6"/>
  <c r="AN506" i="6"/>
  <c r="AM506" i="6"/>
  <c r="AL506" i="6"/>
  <c r="AK506" i="6"/>
  <c r="AJ506" i="6"/>
  <c r="AI506" i="6"/>
  <c r="AH506" i="6"/>
  <c r="AG506" i="6"/>
  <c r="AF506" i="6"/>
  <c r="AQ505" i="6"/>
  <c r="AP505" i="6"/>
  <c r="AO505" i="6"/>
  <c r="AN505" i="6"/>
  <c r="AM505" i="6"/>
  <c r="AL505" i="6"/>
  <c r="AK505" i="6"/>
  <c r="AJ505" i="6"/>
  <c r="AI505" i="6"/>
  <c r="AH505" i="6"/>
  <c r="AG505" i="6"/>
  <c r="AF505" i="6"/>
  <c r="AQ504" i="6"/>
  <c r="AP504" i="6"/>
  <c r="AO504" i="6"/>
  <c r="AN504" i="6"/>
  <c r="AM504" i="6"/>
  <c r="AL504" i="6"/>
  <c r="AK504" i="6"/>
  <c r="AJ504" i="6"/>
  <c r="AI504" i="6"/>
  <c r="AH504" i="6"/>
  <c r="AG504" i="6"/>
  <c r="AF504" i="6"/>
  <c r="AQ503" i="6"/>
  <c r="AP503" i="6"/>
  <c r="AO503" i="6"/>
  <c r="AN503" i="6"/>
  <c r="AM503" i="6"/>
  <c r="AL503" i="6"/>
  <c r="AK503" i="6"/>
  <c r="AJ503" i="6"/>
  <c r="AI503" i="6"/>
  <c r="AH503" i="6"/>
  <c r="AG503" i="6"/>
  <c r="AF503" i="6"/>
  <c r="AQ502" i="6"/>
  <c r="AP502" i="6"/>
  <c r="AO502" i="6"/>
  <c r="AN502" i="6"/>
  <c r="AM502" i="6"/>
  <c r="AL502" i="6"/>
  <c r="AK502" i="6"/>
  <c r="AJ502" i="6"/>
  <c r="AI502" i="6"/>
  <c r="AH502" i="6"/>
  <c r="AG502" i="6"/>
  <c r="AF502" i="6"/>
  <c r="AQ501" i="6"/>
  <c r="AP501" i="6"/>
  <c r="AO501" i="6"/>
  <c r="AN501" i="6"/>
  <c r="AM501" i="6"/>
  <c r="AL501" i="6"/>
  <c r="AK501" i="6"/>
  <c r="AJ501" i="6"/>
  <c r="AI501" i="6"/>
  <c r="AH501" i="6"/>
  <c r="AG501" i="6"/>
  <c r="AF501" i="6"/>
  <c r="AQ500" i="6"/>
  <c r="AP500" i="6"/>
  <c r="AO500" i="6"/>
  <c r="AN500" i="6"/>
  <c r="AM500" i="6"/>
  <c r="AL500" i="6"/>
  <c r="AK500" i="6"/>
  <c r="AJ500" i="6"/>
  <c r="AI500" i="6"/>
  <c r="AH500" i="6"/>
  <c r="AG500" i="6"/>
  <c r="AF500" i="6"/>
  <c r="AQ499" i="6"/>
  <c r="AP499" i="6"/>
  <c r="AO499" i="6"/>
  <c r="AN499" i="6"/>
  <c r="AM499" i="6"/>
  <c r="AL499" i="6"/>
  <c r="AK499" i="6"/>
  <c r="AJ499" i="6"/>
  <c r="AI499" i="6"/>
  <c r="AH499" i="6"/>
  <c r="AG499" i="6"/>
  <c r="AF499" i="6"/>
  <c r="AQ498" i="6"/>
  <c r="AP498" i="6"/>
  <c r="AO498" i="6"/>
  <c r="AN498" i="6"/>
  <c r="AM498" i="6"/>
  <c r="AL498" i="6"/>
  <c r="AK498" i="6"/>
  <c r="AJ498" i="6"/>
  <c r="AI498" i="6"/>
  <c r="AH498" i="6"/>
  <c r="AG498" i="6"/>
  <c r="AF498" i="6"/>
  <c r="AQ497" i="6"/>
  <c r="AP497" i="6"/>
  <c r="AO497" i="6"/>
  <c r="AN497" i="6"/>
  <c r="AM497" i="6"/>
  <c r="AL497" i="6"/>
  <c r="AK497" i="6"/>
  <c r="AJ497" i="6"/>
  <c r="AI497" i="6"/>
  <c r="AH497" i="6"/>
  <c r="AG497" i="6"/>
  <c r="AF497" i="6"/>
  <c r="AQ496" i="6"/>
  <c r="AP496" i="6"/>
  <c r="AO496" i="6"/>
  <c r="AN496" i="6"/>
  <c r="AM496" i="6"/>
  <c r="AL496" i="6"/>
  <c r="AK496" i="6"/>
  <c r="AJ496" i="6"/>
  <c r="AI496" i="6"/>
  <c r="AH496" i="6"/>
  <c r="AG496" i="6"/>
  <c r="AF496" i="6"/>
  <c r="AQ495" i="6"/>
  <c r="AP495" i="6"/>
  <c r="AO495" i="6"/>
  <c r="AN495" i="6"/>
  <c r="AM495" i="6"/>
  <c r="AL495" i="6"/>
  <c r="AK495" i="6"/>
  <c r="AJ495" i="6"/>
  <c r="AI495" i="6"/>
  <c r="AH495" i="6"/>
  <c r="AG495" i="6"/>
  <c r="AF495" i="6"/>
  <c r="AQ494" i="6"/>
  <c r="AP494" i="6"/>
  <c r="AO494" i="6"/>
  <c r="AN494" i="6"/>
  <c r="AM494" i="6"/>
  <c r="AL494" i="6"/>
  <c r="AK494" i="6"/>
  <c r="AJ494" i="6"/>
  <c r="AI494" i="6"/>
  <c r="AH494" i="6"/>
  <c r="AG494" i="6"/>
  <c r="AF494" i="6"/>
  <c r="AQ493" i="6"/>
  <c r="AP493" i="6"/>
  <c r="AO493" i="6"/>
  <c r="AN493" i="6"/>
  <c r="AM493" i="6"/>
  <c r="AL493" i="6"/>
  <c r="AK493" i="6"/>
  <c r="AJ493" i="6"/>
  <c r="AI493" i="6"/>
  <c r="AH493" i="6"/>
  <c r="AG493" i="6"/>
  <c r="AF493" i="6"/>
  <c r="AQ492" i="6"/>
  <c r="AP492" i="6"/>
  <c r="AO492" i="6"/>
  <c r="AN492" i="6"/>
  <c r="AM492" i="6"/>
  <c r="AL492" i="6"/>
  <c r="AK492" i="6"/>
  <c r="AJ492" i="6"/>
  <c r="AI492" i="6"/>
  <c r="AH492" i="6"/>
  <c r="AG492" i="6"/>
  <c r="AF492" i="6"/>
  <c r="AQ491" i="6"/>
  <c r="AP491" i="6"/>
  <c r="AO491" i="6"/>
  <c r="AN491" i="6"/>
  <c r="AM491" i="6"/>
  <c r="AL491" i="6"/>
  <c r="AK491" i="6"/>
  <c r="AJ491" i="6"/>
  <c r="AI491" i="6"/>
  <c r="AH491" i="6"/>
  <c r="AG491" i="6"/>
  <c r="AF491" i="6"/>
  <c r="AQ490" i="6"/>
  <c r="AP490" i="6"/>
  <c r="AO490" i="6"/>
  <c r="AN490" i="6"/>
  <c r="AM490" i="6"/>
  <c r="AL490" i="6"/>
  <c r="AK490" i="6"/>
  <c r="AJ490" i="6"/>
  <c r="AI490" i="6"/>
  <c r="AH490" i="6"/>
  <c r="AG490" i="6"/>
  <c r="AF490" i="6"/>
  <c r="AQ489" i="6"/>
  <c r="AP489" i="6"/>
  <c r="AO489" i="6"/>
  <c r="AN489" i="6"/>
  <c r="AM489" i="6"/>
  <c r="AL489" i="6"/>
  <c r="AK489" i="6"/>
  <c r="AJ489" i="6"/>
  <c r="AI489" i="6"/>
  <c r="AH489" i="6"/>
  <c r="AG489" i="6"/>
  <c r="AF489" i="6"/>
  <c r="AQ488" i="6"/>
  <c r="AP488" i="6"/>
  <c r="AO488" i="6"/>
  <c r="AN488" i="6"/>
  <c r="AM488" i="6"/>
  <c r="AL488" i="6"/>
  <c r="AK488" i="6"/>
  <c r="AJ488" i="6"/>
  <c r="AI488" i="6"/>
  <c r="AH488" i="6"/>
  <c r="AG488" i="6"/>
  <c r="AF488" i="6"/>
  <c r="AQ487" i="6"/>
  <c r="AP487" i="6"/>
  <c r="AO487" i="6"/>
  <c r="AN487" i="6"/>
  <c r="AM487" i="6"/>
  <c r="AL487" i="6"/>
  <c r="AK487" i="6"/>
  <c r="AJ487" i="6"/>
  <c r="AI487" i="6"/>
  <c r="AH487" i="6"/>
  <c r="AG487" i="6"/>
  <c r="AF487" i="6"/>
  <c r="AQ486" i="6"/>
  <c r="AP486" i="6"/>
  <c r="AO486" i="6"/>
  <c r="AN486" i="6"/>
  <c r="AM486" i="6"/>
  <c r="AL486" i="6"/>
  <c r="AK486" i="6"/>
  <c r="AJ486" i="6"/>
  <c r="AI486" i="6"/>
  <c r="AH486" i="6"/>
  <c r="AG486" i="6"/>
  <c r="AF486" i="6"/>
  <c r="AQ485" i="6"/>
  <c r="AP485" i="6"/>
  <c r="AO485" i="6"/>
  <c r="AN485" i="6"/>
  <c r="AM485" i="6"/>
  <c r="AL485" i="6"/>
  <c r="AK485" i="6"/>
  <c r="AJ485" i="6"/>
  <c r="AI485" i="6"/>
  <c r="AH485" i="6"/>
  <c r="AG485" i="6"/>
  <c r="AF485" i="6"/>
  <c r="AQ484" i="6"/>
  <c r="AP484" i="6"/>
  <c r="AO484" i="6"/>
  <c r="AN484" i="6"/>
  <c r="AM484" i="6"/>
  <c r="AL484" i="6"/>
  <c r="AK484" i="6"/>
  <c r="AJ484" i="6"/>
  <c r="AI484" i="6"/>
  <c r="AH484" i="6"/>
  <c r="AG484" i="6"/>
  <c r="AF484" i="6"/>
  <c r="AQ483" i="6"/>
  <c r="AP483" i="6"/>
  <c r="AO483" i="6"/>
  <c r="AN483" i="6"/>
  <c r="AM483" i="6"/>
  <c r="AL483" i="6"/>
  <c r="AK483" i="6"/>
  <c r="AJ483" i="6"/>
  <c r="AI483" i="6"/>
  <c r="AH483" i="6"/>
  <c r="AG483" i="6"/>
  <c r="AF483" i="6"/>
  <c r="AQ482" i="6"/>
  <c r="AP482" i="6"/>
  <c r="AO482" i="6"/>
  <c r="AN482" i="6"/>
  <c r="AM482" i="6"/>
  <c r="AL482" i="6"/>
  <c r="AK482" i="6"/>
  <c r="AJ482" i="6"/>
  <c r="AI482" i="6"/>
  <c r="AH482" i="6"/>
  <c r="AG482" i="6"/>
  <c r="AF482" i="6"/>
  <c r="AQ481" i="6"/>
  <c r="AP481" i="6"/>
  <c r="AO481" i="6"/>
  <c r="AN481" i="6"/>
  <c r="AM481" i="6"/>
  <c r="AL481" i="6"/>
  <c r="AK481" i="6"/>
  <c r="AJ481" i="6"/>
  <c r="AI481" i="6"/>
  <c r="AH481" i="6"/>
  <c r="AG481" i="6"/>
  <c r="AF481" i="6"/>
  <c r="AQ480" i="6"/>
  <c r="AP480" i="6"/>
  <c r="AO480" i="6"/>
  <c r="AN480" i="6"/>
  <c r="AM480" i="6"/>
  <c r="AL480" i="6"/>
  <c r="AK480" i="6"/>
  <c r="AJ480" i="6"/>
  <c r="AI480" i="6"/>
  <c r="AH480" i="6"/>
  <c r="AG480" i="6"/>
  <c r="AF480" i="6"/>
  <c r="AQ479" i="6"/>
  <c r="AP479" i="6"/>
  <c r="AO479" i="6"/>
  <c r="AN479" i="6"/>
  <c r="AM479" i="6"/>
  <c r="AL479" i="6"/>
  <c r="AK479" i="6"/>
  <c r="AJ479" i="6"/>
  <c r="AI479" i="6"/>
  <c r="AH479" i="6"/>
  <c r="AG479" i="6"/>
  <c r="AF479" i="6"/>
  <c r="AQ478" i="6"/>
  <c r="AP478" i="6"/>
  <c r="AO478" i="6"/>
  <c r="AN478" i="6"/>
  <c r="AM478" i="6"/>
  <c r="AL478" i="6"/>
  <c r="AK478" i="6"/>
  <c r="AJ478" i="6"/>
  <c r="AI478" i="6"/>
  <c r="AH478" i="6"/>
  <c r="AG478" i="6"/>
  <c r="AF478" i="6"/>
  <c r="AQ477" i="6"/>
  <c r="AP477" i="6"/>
  <c r="AO477" i="6"/>
  <c r="AN477" i="6"/>
  <c r="AM477" i="6"/>
  <c r="AL477" i="6"/>
  <c r="AK477" i="6"/>
  <c r="AJ477" i="6"/>
  <c r="AI477" i="6"/>
  <c r="AH477" i="6"/>
  <c r="AG477" i="6"/>
  <c r="AF477" i="6"/>
  <c r="AQ476" i="6"/>
  <c r="AP476" i="6"/>
  <c r="AO476" i="6"/>
  <c r="AN476" i="6"/>
  <c r="AM476" i="6"/>
  <c r="AL476" i="6"/>
  <c r="AK476" i="6"/>
  <c r="AJ476" i="6"/>
  <c r="AI476" i="6"/>
  <c r="AH476" i="6"/>
  <c r="AG476" i="6"/>
  <c r="AF476" i="6"/>
  <c r="AQ475" i="6"/>
  <c r="AP475" i="6"/>
  <c r="AO475" i="6"/>
  <c r="AN475" i="6"/>
  <c r="AM475" i="6"/>
  <c r="AL475" i="6"/>
  <c r="AK475" i="6"/>
  <c r="AJ475" i="6"/>
  <c r="AI475" i="6"/>
  <c r="AH475" i="6"/>
  <c r="AG475" i="6"/>
  <c r="AF475" i="6"/>
  <c r="AQ474" i="6"/>
  <c r="AP474" i="6"/>
  <c r="AO474" i="6"/>
  <c r="AN474" i="6"/>
  <c r="AM474" i="6"/>
  <c r="AL474" i="6"/>
  <c r="AK474" i="6"/>
  <c r="AJ474" i="6"/>
  <c r="AI474" i="6"/>
  <c r="AH474" i="6"/>
  <c r="AG474" i="6"/>
  <c r="AF474" i="6"/>
  <c r="AQ473" i="6"/>
  <c r="AP473" i="6"/>
  <c r="AO473" i="6"/>
  <c r="AN473" i="6"/>
  <c r="AM473" i="6"/>
  <c r="AL473" i="6"/>
  <c r="AK473" i="6"/>
  <c r="AJ473" i="6"/>
  <c r="AI473" i="6"/>
  <c r="AH473" i="6"/>
  <c r="AG473" i="6"/>
  <c r="AF473" i="6"/>
  <c r="AQ472" i="6"/>
  <c r="AP472" i="6"/>
  <c r="AO472" i="6"/>
  <c r="AN472" i="6"/>
  <c r="AM472" i="6"/>
  <c r="AL472" i="6"/>
  <c r="AK472" i="6"/>
  <c r="AJ472" i="6"/>
  <c r="AI472" i="6"/>
  <c r="AH472" i="6"/>
  <c r="AG472" i="6"/>
  <c r="AF472" i="6"/>
  <c r="AQ471" i="6"/>
  <c r="AP471" i="6"/>
  <c r="AO471" i="6"/>
  <c r="AN471" i="6"/>
  <c r="AM471" i="6"/>
  <c r="AL471" i="6"/>
  <c r="AK471" i="6"/>
  <c r="AJ471" i="6"/>
  <c r="AI471" i="6"/>
  <c r="AH471" i="6"/>
  <c r="AG471" i="6"/>
  <c r="AF471" i="6"/>
  <c r="AQ470" i="6"/>
  <c r="AP470" i="6"/>
  <c r="AO470" i="6"/>
  <c r="AN470" i="6"/>
  <c r="AM470" i="6"/>
  <c r="AL470" i="6"/>
  <c r="AK470" i="6"/>
  <c r="AJ470" i="6"/>
  <c r="AI470" i="6"/>
  <c r="AH470" i="6"/>
  <c r="AG470" i="6"/>
  <c r="AF470" i="6"/>
  <c r="AQ469" i="6"/>
  <c r="AP469" i="6"/>
  <c r="AO469" i="6"/>
  <c r="AN469" i="6"/>
  <c r="AM469" i="6"/>
  <c r="AL469" i="6"/>
  <c r="AK469" i="6"/>
  <c r="AJ469" i="6"/>
  <c r="AI469" i="6"/>
  <c r="AH469" i="6"/>
  <c r="AG469" i="6"/>
  <c r="AF469" i="6"/>
  <c r="AQ468" i="6"/>
  <c r="AP468" i="6"/>
  <c r="AO468" i="6"/>
  <c r="AN468" i="6"/>
  <c r="AM468" i="6"/>
  <c r="AL468" i="6"/>
  <c r="AK468" i="6"/>
  <c r="AJ468" i="6"/>
  <c r="AI468" i="6"/>
  <c r="AH468" i="6"/>
  <c r="AG468" i="6"/>
  <c r="AF468" i="6"/>
  <c r="AQ467" i="6"/>
  <c r="AP467" i="6"/>
  <c r="AO467" i="6"/>
  <c r="AN467" i="6"/>
  <c r="AM467" i="6"/>
  <c r="AL467" i="6"/>
  <c r="AK467" i="6"/>
  <c r="AJ467" i="6"/>
  <c r="AI467" i="6"/>
  <c r="AH467" i="6"/>
  <c r="AG467" i="6"/>
  <c r="AF467" i="6"/>
  <c r="AQ466" i="6"/>
  <c r="AP466" i="6"/>
  <c r="AO466" i="6"/>
  <c r="AN466" i="6"/>
  <c r="AM466" i="6"/>
  <c r="AL466" i="6"/>
  <c r="AK466" i="6"/>
  <c r="AJ466" i="6"/>
  <c r="AI466" i="6"/>
  <c r="AH466" i="6"/>
  <c r="AG466" i="6"/>
  <c r="AF466" i="6"/>
  <c r="AQ465" i="6"/>
  <c r="AP465" i="6"/>
  <c r="AO465" i="6"/>
  <c r="AN465" i="6"/>
  <c r="AM465" i="6"/>
  <c r="AL465" i="6"/>
  <c r="AK465" i="6"/>
  <c r="AJ465" i="6"/>
  <c r="AI465" i="6"/>
  <c r="AH465" i="6"/>
  <c r="AG465" i="6"/>
  <c r="AF465" i="6"/>
  <c r="AQ464" i="6"/>
  <c r="AP464" i="6"/>
  <c r="AO464" i="6"/>
  <c r="AN464" i="6"/>
  <c r="AM464" i="6"/>
  <c r="AL464" i="6"/>
  <c r="AK464" i="6"/>
  <c r="AJ464" i="6"/>
  <c r="AI464" i="6"/>
  <c r="AH464" i="6"/>
  <c r="AG464" i="6"/>
  <c r="AF464" i="6"/>
  <c r="AQ463" i="6"/>
  <c r="AP463" i="6"/>
  <c r="AO463" i="6"/>
  <c r="AN463" i="6"/>
  <c r="AM463" i="6"/>
  <c r="AL463" i="6"/>
  <c r="AK463" i="6"/>
  <c r="AJ463" i="6"/>
  <c r="AI463" i="6"/>
  <c r="AH463" i="6"/>
  <c r="AG463" i="6"/>
  <c r="AF463" i="6"/>
  <c r="AQ462" i="6"/>
  <c r="AP462" i="6"/>
  <c r="AO462" i="6"/>
  <c r="AN462" i="6"/>
  <c r="AM462" i="6"/>
  <c r="AL462" i="6"/>
  <c r="AK462" i="6"/>
  <c r="AJ462" i="6"/>
  <c r="AI462" i="6"/>
  <c r="AH462" i="6"/>
  <c r="AG462" i="6"/>
  <c r="AF462" i="6"/>
  <c r="AQ461" i="6"/>
  <c r="AP461" i="6"/>
  <c r="AO461" i="6"/>
  <c r="AN461" i="6"/>
  <c r="AM461" i="6"/>
  <c r="AL461" i="6"/>
  <c r="AK461" i="6"/>
  <c r="AJ461" i="6"/>
  <c r="AI461" i="6"/>
  <c r="AH461" i="6"/>
  <c r="AG461" i="6"/>
  <c r="AF461" i="6"/>
  <c r="AQ460" i="6"/>
  <c r="AP460" i="6"/>
  <c r="AO460" i="6"/>
  <c r="AN460" i="6"/>
  <c r="AM460" i="6"/>
  <c r="AL460" i="6"/>
  <c r="AK460" i="6"/>
  <c r="AJ460" i="6"/>
  <c r="AI460" i="6"/>
  <c r="AH460" i="6"/>
  <c r="AG460" i="6"/>
  <c r="AF460" i="6"/>
  <c r="AQ459" i="6"/>
  <c r="AP459" i="6"/>
  <c r="AO459" i="6"/>
  <c r="AN459" i="6"/>
  <c r="AM459" i="6"/>
  <c r="AL459" i="6"/>
  <c r="AK459" i="6"/>
  <c r="AJ459" i="6"/>
  <c r="AI459" i="6"/>
  <c r="AH459" i="6"/>
  <c r="AG459" i="6"/>
  <c r="AF459" i="6"/>
  <c r="AQ458" i="6"/>
  <c r="AP458" i="6"/>
  <c r="AO458" i="6"/>
  <c r="AN458" i="6"/>
  <c r="AM458" i="6"/>
  <c r="AL458" i="6"/>
  <c r="AK458" i="6"/>
  <c r="AJ458" i="6"/>
  <c r="AI458" i="6"/>
  <c r="AH458" i="6"/>
  <c r="AG458" i="6"/>
  <c r="AF458" i="6"/>
  <c r="AQ457" i="6"/>
  <c r="AP457" i="6"/>
  <c r="AO457" i="6"/>
  <c r="AN457" i="6"/>
  <c r="AM457" i="6"/>
  <c r="AL457" i="6"/>
  <c r="AK457" i="6"/>
  <c r="AJ457" i="6"/>
  <c r="AI457" i="6"/>
  <c r="AH457" i="6"/>
  <c r="AG457" i="6"/>
  <c r="AF457" i="6"/>
  <c r="AQ456" i="6"/>
  <c r="AP456" i="6"/>
  <c r="AO456" i="6"/>
  <c r="AN456" i="6"/>
  <c r="AM456" i="6"/>
  <c r="AL456" i="6"/>
  <c r="AK456" i="6"/>
  <c r="AJ456" i="6"/>
  <c r="AI456" i="6"/>
  <c r="AH456" i="6"/>
  <c r="AG456" i="6"/>
  <c r="AF456" i="6"/>
  <c r="AQ455" i="6"/>
  <c r="AP455" i="6"/>
  <c r="AO455" i="6"/>
  <c r="AN455" i="6"/>
  <c r="AM455" i="6"/>
  <c r="AL455" i="6"/>
  <c r="AK455" i="6"/>
  <c r="AJ455" i="6"/>
  <c r="AI455" i="6"/>
  <c r="AH455" i="6"/>
  <c r="AG455" i="6"/>
  <c r="AF455" i="6"/>
  <c r="AQ454" i="6"/>
  <c r="AP454" i="6"/>
  <c r="AO454" i="6"/>
  <c r="AN454" i="6"/>
  <c r="AM454" i="6"/>
  <c r="AL454" i="6"/>
  <c r="AK454" i="6"/>
  <c r="AJ454" i="6"/>
  <c r="AI454" i="6"/>
  <c r="AH454" i="6"/>
  <c r="AG454" i="6"/>
  <c r="AF454" i="6"/>
  <c r="AQ453" i="6"/>
  <c r="AP453" i="6"/>
  <c r="AO453" i="6"/>
  <c r="AN453" i="6"/>
  <c r="AM453" i="6"/>
  <c r="AL453" i="6"/>
  <c r="AK453" i="6"/>
  <c r="AJ453" i="6"/>
  <c r="AI453" i="6"/>
  <c r="AH453" i="6"/>
  <c r="AG453" i="6"/>
  <c r="AF453" i="6"/>
  <c r="AQ452" i="6"/>
  <c r="AP452" i="6"/>
  <c r="AO452" i="6"/>
  <c r="AN452" i="6"/>
  <c r="AM452" i="6"/>
  <c r="AL452" i="6"/>
  <c r="AK452" i="6"/>
  <c r="AJ452" i="6"/>
  <c r="AI452" i="6"/>
  <c r="AH452" i="6"/>
  <c r="AG452" i="6"/>
  <c r="AF452" i="6"/>
  <c r="AQ451" i="6"/>
  <c r="AP451" i="6"/>
  <c r="AO451" i="6"/>
  <c r="AN451" i="6"/>
  <c r="AM451" i="6"/>
  <c r="AL451" i="6"/>
  <c r="AK451" i="6"/>
  <c r="AJ451" i="6"/>
  <c r="AI451" i="6"/>
  <c r="AH451" i="6"/>
  <c r="AG451" i="6"/>
  <c r="AF451" i="6"/>
  <c r="AQ450" i="6"/>
  <c r="AP450" i="6"/>
  <c r="AO450" i="6"/>
  <c r="AN450" i="6"/>
  <c r="AM450" i="6"/>
  <c r="AL450" i="6"/>
  <c r="AK450" i="6"/>
  <c r="AJ450" i="6"/>
  <c r="AI450" i="6"/>
  <c r="AH450" i="6"/>
  <c r="AG450" i="6"/>
  <c r="AF450" i="6"/>
  <c r="AQ449" i="6"/>
  <c r="AP449" i="6"/>
  <c r="AO449" i="6"/>
  <c r="AN449" i="6"/>
  <c r="AM449" i="6"/>
  <c r="AL449" i="6"/>
  <c r="AK449" i="6"/>
  <c r="AJ449" i="6"/>
  <c r="AI449" i="6"/>
  <c r="AH449" i="6"/>
  <c r="AG449" i="6"/>
  <c r="AF449" i="6"/>
  <c r="AQ448" i="6"/>
  <c r="AP448" i="6"/>
  <c r="AO448" i="6"/>
  <c r="AN448" i="6"/>
  <c r="AM448" i="6"/>
  <c r="AL448" i="6"/>
  <c r="AK448" i="6"/>
  <c r="AJ448" i="6"/>
  <c r="AI448" i="6"/>
  <c r="AH448" i="6"/>
  <c r="AG448" i="6"/>
  <c r="AF448" i="6"/>
  <c r="AQ447" i="6"/>
  <c r="AP447" i="6"/>
  <c r="AO447" i="6"/>
  <c r="AN447" i="6"/>
  <c r="AM447" i="6"/>
  <c r="AL447" i="6"/>
  <c r="AK447" i="6"/>
  <c r="AJ447" i="6"/>
  <c r="AI447" i="6"/>
  <c r="AH447" i="6"/>
  <c r="AG447" i="6"/>
  <c r="AF447" i="6"/>
  <c r="AQ446" i="6"/>
  <c r="AP446" i="6"/>
  <c r="AO446" i="6"/>
  <c r="AN446" i="6"/>
  <c r="AM446" i="6"/>
  <c r="AL446" i="6"/>
  <c r="AK446" i="6"/>
  <c r="AJ446" i="6"/>
  <c r="AI446" i="6"/>
  <c r="AH446" i="6"/>
  <c r="AG446" i="6"/>
  <c r="AF446" i="6"/>
  <c r="AQ445" i="6"/>
  <c r="AP445" i="6"/>
  <c r="AO445" i="6"/>
  <c r="AN445" i="6"/>
  <c r="AM445" i="6"/>
  <c r="AL445" i="6"/>
  <c r="AK445" i="6"/>
  <c r="AJ445" i="6"/>
  <c r="AI445" i="6"/>
  <c r="AH445" i="6"/>
  <c r="AG445" i="6"/>
  <c r="AF445" i="6"/>
  <c r="AQ444" i="6"/>
  <c r="AP444" i="6"/>
  <c r="AO444" i="6"/>
  <c r="AN444" i="6"/>
  <c r="AM444" i="6"/>
  <c r="AL444" i="6"/>
  <c r="AK444" i="6"/>
  <c r="AJ444" i="6"/>
  <c r="AI444" i="6"/>
  <c r="AH444" i="6"/>
  <c r="AG444" i="6"/>
  <c r="AF444" i="6"/>
  <c r="AQ443" i="6"/>
  <c r="AP443" i="6"/>
  <c r="AO443" i="6"/>
  <c r="AN443" i="6"/>
  <c r="AM443" i="6"/>
  <c r="AL443" i="6"/>
  <c r="AK443" i="6"/>
  <c r="AJ443" i="6"/>
  <c r="AI443" i="6"/>
  <c r="AH443" i="6"/>
  <c r="AG443" i="6"/>
  <c r="AF443" i="6"/>
  <c r="AQ442" i="6"/>
  <c r="AP442" i="6"/>
  <c r="AO442" i="6"/>
  <c r="AN442" i="6"/>
  <c r="AM442" i="6"/>
  <c r="AL442" i="6"/>
  <c r="AK442" i="6"/>
  <c r="AJ442" i="6"/>
  <c r="AI442" i="6"/>
  <c r="AH442" i="6"/>
  <c r="AG442" i="6"/>
  <c r="AF442" i="6"/>
  <c r="AQ441" i="6"/>
  <c r="AP441" i="6"/>
  <c r="AO441" i="6"/>
  <c r="AN441" i="6"/>
  <c r="AM441" i="6"/>
  <c r="AL441" i="6"/>
  <c r="AK441" i="6"/>
  <c r="AJ441" i="6"/>
  <c r="AI441" i="6"/>
  <c r="AH441" i="6"/>
  <c r="AG441" i="6"/>
  <c r="AF441" i="6"/>
  <c r="AQ440" i="6"/>
  <c r="AP440" i="6"/>
  <c r="AO440" i="6"/>
  <c r="AN440" i="6"/>
  <c r="AM440" i="6"/>
  <c r="AL440" i="6"/>
  <c r="AK440" i="6"/>
  <c r="AJ440" i="6"/>
  <c r="AI440" i="6"/>
  <c r="AH440" i="6"/>
  <c r="AG440" i="6"/>
  <c r="AF440" i="6"/>
  <c r="AQ439" i="6"/>
  <c r="AP439" i="6"/>
  <c r="AO439" i="6"/>
  <c r="AN439" i="6"/>
  <c r="AM439" i="6"/>
  <c r="AL439" i="6"/>
  <c r="AK439" i="6"/>
  <c r="AJ439" i="6"/>
  <c r="AI439" i="6"/>
  <c r="AH439" i="6"/>
  <c r="AG439" i="6"/>
  <c r="AF439" i="6"/>
  <c r="AQ438" i="6"/>
  <c r="AP438" i="6"/>
  <c r="AO438" i="6"/>
  <c r="AN438" i="6"/>
  <c r="AM438" i="6"/>
  <c r="AL438" i="6"/>
  <c r="AK438" i="6"/>
  <c r="AJ438" i="6"/>
  <c r="AI438" i="6"/>
  <c r="AH438" i="6"/>
  <c r="AG438" i="6"/>
  <c r="AF438" i="6"/>
  <c r="AQ437" i="6"/>
  <c r="AP437" i="6"/>
  <c r="AO437" i="6"/>
  <c r="AN437" i="6"/>
  <c r="AM437" i="6"/>
  <c r="AL437" i="6"/>
  <c r="AK437" i="6"/>
  <c r="AJ437" i="6"/>
  <c r="AI437" i="6"/>
  <c r="AH437" i="6"/>
  <c r="AG437" i="6"/>
  <c r="AF437" i="6"/>
  <c r="AQ436" i="6"/>
  <c r="AP436" i="6"/>
  <c r="AO436" i="6"/>
  <c r="AN436" i="6"/>
  <c r="AM436" i="6"/>
  <c r="AL436" i="6"/>
  <c r="AK436" i="6"/>
  <c r="AJ436" i="6"/>
  <c r="AI436" i="6"/>
  <c r="AH436" i="6"/>
  <c r="AG436" i="6"/>
  <c r="AF436" i="6"/>
  <c r="AQ435" i="6"/>
  <c r="AP435" i="6"/>
  <c r="AO435" i="6"/>
  <c r="AN435" i="6"/>
  <c r="AM435" i="6"/>
  <c r="AL435" i="6"/>
  <c r="AK435" i="6"/>
  <c r="AJ435" i="6"/>
  <c r="AI435" i="6"/>
  <c r="AH435" i="6"/>
  <c r="AG435" i="6"/>
  <c r="AF435" i="6"/>
  <c r="AQ434" i="6"/>
  <c r="AP434" i="6"/>
  <c r="AO434" i="6"/>
  <c r="AN434" i="6"/>
  <c r="AM434" i="6"/>
  <c r="AL434" i="6"/>
  <c r="AK434" i="6"/>
  <c r="AJ434" i="6"/>
  <c r="AI434" i="6"/>
  <c r="AH434" i="6"/>
  <c r="AG434" i="6"/>
  <c r="AF434" i="6"/>
  <c r="AQ433" i="6"/>
  <c r="AP433" i="6"/>
  <c r="AO433" i="6"/>
  <c r="AN433" i="6"/>
  <c r="AM433" i="6"/>
  <c r="AL433" i="6"/>
  <c r="AK433" i="6"/>
  <c r="AJ433" i="6"/>
  <c r="AI433" i="6"/>
  <c r="AH433" i="6"/>
  <c r="AG433" i="6"/>
  <c r="AF433" i="6"/>
  <c r="AQ432" i="6"/>
  <c r="AP432" i="6"/>
  <c r="AO432" i="6"/>
  <c r="AN432" i="6"/>
  <c r="AM432" i="6"/>
  <c r="AL432" i="6"/>
  <c r="AK432" i="6"/>
  <c r="AJ432" i="6"/>
  <c r="AI432" i="6"/>
  <c r="AH432" i="6"/>
  <c r="AG432" i="6"/>
  <c r="AF432" i="6"/>
  <c r="AQ431" i="6"/>
  <c r="AP431" i="6"/>
  <c r="AO431" i="6"/>
  <c r="AN431" i="6"/>
  <c r="AM431" i="6"/>
  <c r="AL431" i="6"/>
  <c r="AK431" i="6"/>
  <c r="AJ431" i="6"/>
  <c r="AI431" i="6"/>
  <c r="AH431" i="6"/>
  <c r="AG431" i="6"/>
  <c r="AF431" i="6"/>
  <c r="AQ430" i="6"/>
  <c r="AP430" i="6"/>
  <c r="AO430" i="6"/>
  <c r="AN430" i="6"/>
  <c r="AM430" i="6"/>
  <c r="AL430" i="6"/>
  <c r="AK430" i="6"/>
  <c r="AJ430" i="6"/>
  <c r="AI430" i="6"/>
  <c r="AH430" i="6"/>
  <c r="AG430" i="6"/>
  <c r="AF430" i="6"/>
  <c r="AQ429" i="6"/>
  <c r="AP429" i="6"/>
  <c r="AO429" i="6"/>
  <c r="AN429" i="6"/>
  <c r="AM429" i="6"/>
  <c r="AL429" i="6"/>
  <c r="AK429" i="6"/>
  <c r="AJ429" i="6"/>
  <c r="AI429" i="6"/>
  <c r="AH429" i="6"/>
  <c r="AG429" i="6"/>
  <c r="AF429" i="6"/>
  <c r="AQ428" i="6"/>
  <c r="AP428" i="6"/>
  <c r="AO428" i="6"/>
  <c r="AN428" i="6"/>
  <c r="AM428" i="6"/>
  <c r="AL428" i="6"/>
  <c r="AK428" i="6"/>
  <c r="AJ428" i="6"/>
  <c r="AI428" i="6"/>
  <c r="AH428" i="6"/>
  <c r="AG428" i="6"/>
  <c r="AF428" i="6"/>
  <c r="AQ427" i="6"/>
  <c r="AP427" i="6"/>
  <c r="AO427" i="6"/>
  <c r="AN427" i="6"/>
  <c r="AM427" i="6"/>
  <c r="AL427" i="6"/>
  <c r="AK427" i="6"/>
  <c r="AJ427" i="6"/>
  <c r="AI427" i="6"/>
  <c r="AH427" i="6"/>
  <c r="AG427" i="6"/>
  <c r="AF427" i="6"/>
  <c r="AQ426" i="6"/>
  <c r="AP426" i="6"/>
  <c r="AO426" i="6"/>
  <c r="AN426" i="6"/>
  <c r="AM426" i="6"/>
  <c r="AL426" i="6"/>
  <c r="AK426" i="6"/>
  <c r="AJ426" i="6"/>
  <c r="AI426" i="6"/>
  <c r="AH426" i="6"/>
  <c r="AG426" i="6"/>
  <c r="AF426" i="6"/>
  <c r="AQ425" i="6"/>
  <c r="AP425" i="6"/>
  <c r="AO425" i="6"/>
  <c r="AN425" i="6"/>
  <c r="AM425" i="6"/>
  <c r="AL425" i="6"/>
  <c r="AK425" i="6"/>
  <c r="AJ425" i="6"/>
  <c r="AI425" i="6"/>
  <c r="AH425" i="6"/>
  <c r="AG425" i="6"/>
  <c r="AF425" i="6"/>
  <c r="AQ424" i="6"/>
  <c r="AP424" i="6"/>
  <c r="AO424" i="6"/>
  <c r="AN424" i="6"/>
  <c r="AM424" i="6"/>
  <c r="AL424" i="6"/>
  <c r="AK424" i="6"/>
  <c r="AJ424" i="6"/>
  <c r="AI424" i="6"/>
  <c r="AH424" i="6"/>
  <c r="AG424" i="6"/>
  <c r="AF424" i="6"/>
  <c r="AQ423" i="6"/>
  <c r="AP423" i="6"/>
  <c r="AO423" i="6"/>
  <c r="AN423" i="6"/>
  <c r="AM423" i="6"/>
  <c r="AL423" i="6"/>
  <c r="AK423" i="6"/>
  <c r="AJ423" i="6"/>
  <c r="AI423" i="6"/>
  <c r="AH423" i="6"/>
  <c r="AG423" i="6"/>
  <c r="AF423" i="6"/>
  <c r="AQ422" i="6"/>
  <c r="AP422" i="6"/>
  <c r="AO422" i="6"/>
  <c r="AN422" i="6"/>
  <c r="AM422" i="6"/>
  <c r="AL422" i="6"/>
  <c r="AK422" i="6"/>
  <c r="AJ422" i="6"/>
  <c r="AI422" i="6"/>
  <c r="AH422" i="6"/>
  <c r="AG422" i="6"/>
  <c r="AF422" i="6"/>
  <c r="AQ421" i="6"/>
  <c r="AP421" i="6"/>
  <c r="AO421" i="6"/>
  <c r="AN421" i="6"/>
  <c r="AM421" i="6"/>
  <c r="AL421" i="6"/>
  <c r="AK421" i="6"/>
  <c r="AJ421" i="6"/>
  <c r="AI421" i="6"/>
  <c r="AH421" i="6"/>
  <c r="AG421" i="6"/>
  <c r="AF421" i="6"/>
  <c r="AQ420" i="6"/>
  <c r="AP420" i="6"/>
  <c r="AO420" i="6"/>
  <c r="AN420" i="6"/>
  <c r="AM420" i="6"/>
  <c r="AL420" i="6"/>
  <c r="AK420" i="6"/>
  <c r="AJ420" i="6"/>
  <c r="AI420" i="6"/>
  <c r="AH420" i="6"/>
  <c r="AG420" i="6"/>
  <c r="AF420" i="6"/>
  <c r="AQ419" i="6"/>
  <c r="AP419" i="6"/>
  <c r="AO419" i="6"/>
  <c r="AN419" i="6"/>
  <c r="AM419" i="6"/>
  <c r="AL419" i="6"/>
  <c r="AK419" i="6"/>
  <c r="AJ419" i="6"/>
  <c r="AI419" i="6"/>
  <c r="AH419" i="6"/>
  <c r="AG419" i="6"/>
  <c r="AF419" i="6"/>
  <c r="AQ418" i="6"/>
  <c r="AP418" i="6"/>
  <c r="AO418" i="6"/>
  <c r="AN418" i="6"/>
  <c r="AM418" i="6"/>
  <c r="AL418" i="6"/>
  <c r="AK418" i="6"/>
  <c r="AJ418" i="6"/>
  <c r="AI418" i="6"/>
  <c r="AH418" i="6"/>
  <c r="AG418" i="6"/>
  <c r="AF418" i="6"/>
  <c r="AQ417" i="6"/>
  <c r="AP417" i="6"/>
  <c r="AO417" i="6"/>
  <c r="AN417" i="6"/>
  <c r="AM417" i="6"/>
  <c r="AL417" i="6"/>
  <c r="AK417" i="6"/>
  <c r="AJ417" i="6"/>
  <c r="AI417" i="6"/>
  <c r="AH417" i="6"/>
  <c r="AG417" i="6"/>
  <c r="AF417" i="6"/>
  <c r="AQ416" i="6"/>
  <c r="AP416" i="6"/>
  <c r="AO416" i="6"/>
  <c r="AN416" i="6"/>
  <c r="AM416" i="6"/>
  <c r="AL416" i="6"/>
  <c r="AK416" i="6"/>
  <c r="AJ416" i="6"/>
  <c r="AI416" i="6"/>
  <c r="AH416" i="6"/>
  <c r="AG416" i="6"/>
  <c r="AF416" i="6"/>
  <c r="AQ415" i="6"/>
  <c r="AP415" i="6"/>
  <c r="AO415" i="6"/>
  <c r="AN415" i="6"/>
  <c r="AM415" i="6"/>
  <c r="AL415" i="6"/>
  <c r="AK415" i="6"/>
  <c r="AJ415" i="6"/>
  <c r="AI415" i="6"/>
  <c r="AH415" i="6"/>
  <c r="AG415" i="6"/>
  <c r="AF415" i="6"/>
  <c r="AQ414" i="6"/>
  <c r="AP414" i="6"/>
  <c r="AO414" i="6"/>
  <c r="AN414" i="6"/>
  <c r="AM414" i="6"/>
  <c r="AL414" i="6"/>
  <c r="AK414" i="6"/>
  <c r="AJ414" i="6"/>
  <c r="AI414" i="6"/>
  <c r="AH414" i="6"/>
  <c r="AG414" i="6"/>
  <c r="AF414" i="6"/>
  <c r="AQ413" i="6"/>
  <c r="AP413" i="6"/>
  <c r="AO413" i="6"/>
  <c r="AN413" i="6"/>
  <c r="AM413" i="6"/>
  <c r="AL413" i="6"/>
  <c r="AK413" i="6"/>
  <c r="AJ413" i="6"/>
  <c r="AI413" i="6"/>
  <c r="AH413" i="6"/>
  <c r="AG413" i="6"/>
  <c r="AF413" i="6"/>
  <c r="AQ412" i="6"/>
  <c r="AP412" i="6"/>
  <c r="AO412" i="6"/>
  <c r="AN412" i="6"/>
  <c r="AM412" i="6"/>
  <c r="AL412" i="6"/>
  <c r="AK412" i="6"/>
  <c r="AJ412" i="6"/>
  <c r="AI412" i="6"/>
  <c r="AH412" i="6"/>
  <c r="AG412" i="6"/>
  <c r="AF412" i="6"/>
  <c r="AQ411" i="6"/>
  <c r="AP411" i="6"/>
  <c r="AO411" i="6"/>
  <c r="AN411" i="6"/>
  <c r="AM411" i="6"/>
  <c r="AL411" i="6"/>
  <c r="AK411" i="6"/>
  <c r="AJ411" i="6"/>
  <c r="AI411" i="6"/>
  <c r="AH411" i="6"/>
  <c r="AG411" i="6"/>
  <c r="AF411" i="6"/>
  <c r="AQ410" i="6"/>
  <c r="AP410" i="6"/>
  <c r="AO410" i="6"/>
  <c r="AN410" i="6"/>
  <c r="AM410" i="6"/>
  <c r="AL410" i="6"/>
  <c r="AK410" i="6"/>
  <c r="AJ410" i="6"/>
  <c r="AI410" i="6"/>
  <c r="AH410" i="6"/>
  <c r="AG410" i="6"/>
  <c r="AF410" i="6"/>
  <c r="AQ409" i="6"/>
  <c r="AP409" i="6"/>
  <c r="AO409" i="6"/>
  <c r="AN409" i="6"/>
  <c r="AM409" i="6"/>
  <c r="AL409" i="6"/>
  <c r="AK409" i="6"/>
  <c r="AJ409" i="6"/>
  <c r="AI409" i="6"/>
  <c r="AH409" i="6"/>
  <c r="AG409" i="6"/>
  <c r="AF409" i="6"/>
  <c r="AQ408" i="6"/>
  <c r="AP408" i="6"/>
  <c r="AO408" i="6"/>
  <c r="AN408" i="6"/>
  <c r="AM408" i="6"/>
  <c r="AL408" i="6"/>
  <c r="AK408" i="6"/>
  <c r="AJ408" i="6"/>
  <c r="AI408" i="6"/>
  <c r="AH408" i="6"/>
  <c r="AG408" i="6"/>
  <c r="AF408" i="6"/>
  <c r="AQ407" i="6"/>
  <c r="AP407" i="6"/>
  <c r="AO407" i="6"/>
  <c r="AN407" i="6"/>
  <c r="AM407" i="6"/>
  <c r="AL407" i="6"/>
  <c r="AK407" i="6"/>
  <c r="AJ407" i="6"/>
  <c r="AI407" i="6"/>
  <c r="AH407" i="6"/>
  <c r="AG407" i="6"/>
  <c r="AF407" i="6"/>
  <c r="AQ406" i="6"/>
  <c r="AP406" i="6"/>
  <c r="AO406" i="6"/>
  <c r="AN406" i="6"/>
  <c r="AM406" i="6"/>
  <c r="AL406" i="6"/>
  <c r="AK406" i="6"/>
  <c r="AJ406" i="6"/>
  <c r="AI406" i="6"/>
  <c r="AH406" i="6"/>
  <c r="AG406" i="6"/>
  <c r="AF406" i="6"/>
  <c r="AQ405" i="6"/>
  <c r="AP405" i="6"/>
  <c r="AO405" i="6"/>
  <c r="AN405" i="6"/>
  <c r="AM405" i="6"/>
  <c r="AL405" i="6"/>
  <c r="AK405" i="6"/>
  <c r="AJ405" i="6"/>
  <c r="AI405" i="6"/>
  <c r="AH405" i="6"/>
  <c r="AG405" i="6"/>
  <c r="AF405" i="6"/>
  <c r="AQ404" i="6"/>
  <c r="AP404" i="6"/>
  <c r="AO404" i="6"/>
  <c r="AN404" i="6"/>
  <c r="AM404" i="6"/>
  <c r="AL404" i="6"/>
  <c r="AK404" i="6"/>
  <c r="AJ404" i="6"/>
  <c r="AI404" i="6"/>
  <c r="AH404" i="6"/>
  <c r="AG404" i="6"/>
  <c r="AF404" i="6"/>
  <c r="AQ403" i="6"/>
  <c r="AP403" i="6"/>
  <c r="AO403" i="6"/>
  <c r="AN403" i="6"/>
  <c r="AM403" i="6"/>
  <c r="AL403" i="6"/>
  <c r="AK403" i="6"/>
  <c r="AJ403" i="6"/>
  <c r="AI403" i="6"/>
  <c r="AH403" i="6"/>
  <c r="AG403" i="6"/>
  <c r="AF403" i="6"/>
  <c r="AQ402" i="6"/>
  <c r="AP402" i="6"/>
  <c r="AO402" i="6"/>
  <c r="AN402" i="6"/>
  <c r="AM402" i="6"/>
  <c r="AL402" i="6"/>
  <c r="AK402" i="6"/>
  <c r="AJ402" i="6"/>
  <c r="AI402" i="6"/>
  <c r="AH402" i="6"/>
  <c r="AG402" i="6"/>
  <c r="AF402" i="6"/>
  <c r="AQ401" i="6"/>
  <c r="AP401" i="6"/>
  <c r="AO401" i="6"/>
  <c r="AN401" i="6"/>
  <c r="AM401" i="6"/>
  <c r="AL401" i="6"/>
  <c r="AK401" i="6"/>
  <c r="AJ401" i="6"/>
  <c r="AI401" i="6"/>
  <c r="AH401" i="6"/>
  <c r="AG401" i="6"/>
  <c r="AF401" i="6"/>
  <c r="AQ400" i="6"/>
  <c r="AP400" i="6"/>
  <c r="AO400" i="6"/>
  <c r="AN400" i="6"/>
  <c r="AM400" i="6"/>
  <c r="AL400" i="6"/>
  <c r="AK400" i="6"/>
  <c r="AJ400" i="6"/>
  <c r="AI400" i="6"/>
  <c r="AH400" i="6"/>
  <c r="AG400" i="6"/>
  <c r="AF400" i="6"/>
  <c r="AQ399" i="6"/>
  <c r="AP399" i="6"/>
  <c r="AO399" i="6"/>
  <c r="AN399" i="6"/>
  <c r="AM399" i="6"/>
  <c r="AL399" i="6"/>
  <c r="AK399" i="6"/>
  <c r="AJ399" i="6"/>
  <c r="AI399" i="6"/>
  <c r="AH399" i="6"/>
  <c r="AG399" i="6"/>
  <c r="AF399" i="6"/>
  <c r="AQ398" i="6"/>
  <c r="AP398" i="6"/>
  <c r="AO398" i="6"/>
  <c r="AN398" i="6"/>
  <c r="AM398" i="6"/>
  <c r="AL398" i="6"/>
  <c r="AK398" i="6"/>
  <c r="AJ398" i="6"/>
  <c r="AI398" i="6"/>
  <c r="AH398" i="6"/>
  <c r="AG398" i="6"/>
  <c r="AF398" i="6"/>
  <c r="AQ397" i="6"/>
  <c r="AP397" i="6"/>
  <c r="AO397" i="6"/>
  <c r="AN397" i="6"/>
  <c r="AM397" i="6"/>
  <c r="AL397" i="6"/>
  <c r="AK397" i="6"/>
  <c r="AJ397" i="6"/>
  <c r="AI397" i="6"/>
  <c r="AH397" i="6"/>
  <c r="AG397" i="6"/>
  <c r="AF397" i="6"/>
  <c r="AQ396" i="6"/>
  <c r="AP396" i="6"/>
  <c r="AO396" i="6"/>
  <c r="AN396" i="6"/>
  <c r="AM396" i="6"/>
  <c r="AL396" i="6"/>
  <c r="AK396" i="6"/>
  <c r="AJ396" i="6"/>
  <c r="AI396" i="6"/>
  <c r="AH396" i="6"/>
  <c r="AG396" i="6"/>
  <c r="AF396" i="6"/>
  <c r="AQ395" i="6"/>
  <c r="AP395" i="6"/>
  <c r="AO395" i="6"/>
  <c r="AN395" i="6"/>
  <c r="AM395" i="6"/>
  <c r="AL395" i="6"/>
  <c r="AK395" i="6"/>
  <c r="AJ395" i="6"/>
  <c r="AI395" i="6"/>
  <c r="AH395" i="6"/>
  <c r="AG395" i="6"/>
  <c r="AF395" i="6"/>
  <c r="AQ394" i="6"/>
  <c r="AP394" i="6"/>
  <c r="AO394" i="6"/>
  <c r="AN394" i="6"/>
  <c r="AM394" i="6"/>
  <c r="AL394" i="6"/>
  <c r="AK394" i="6"/>
  <c r="AJ394" i="6"/>
  <c r="AI394" i="6"/>
  <c r="AH394" i="6"/>
  <c r="AG394" i="6"/>
  <c r="AF394" i="6"/>
  <c r="AQ393" i="6"/>
  <c r="AP393" i="6"/>
  <c r="AO393" i="6"/>
  <c r="AN393" i="6"/>
  <c r="AM393" i="6"/>
  <c r="AL393" i="6"/>
  <c r="AK393" i="6"/>
  <c r="AJ393" i="6"/>
  <c r="AI393" i="6"/>
  <c r="AH393" i="6"/>
  <c r="AG393" i="6"/>
  <c r="AF393" i="6"/>
  <c r="AQ392" i="6"/>
  <c r="AP392" i="6"/>
  <c r="AO392" i="6"/>
  <c r="AN392" i="6"/>
  <c r="AM392" i="6"/>
  <c r="AL392" i="6"/>
  <c r="AK392" i="6"/>
  <c r="AJ392" i="6"/>
  <c r="AI392" i="6"/>
  <c r="AH392" i="6"/>
  <c r="AG392" i="6"/>
  <c r="AF392" i="6"/>
  <c r="AQ391" i="6"/>
  <c r="AP391" i="6"/>
  <c r="AO391" i="6"/>
  <c r="AN391" i="6"/>
  <c r="AM391" i="6"/>
  <c r="AL391" i="6"/>
  <c r="AK391" i="6"/>
  <c r="AJ391" i="6"/>
  <c r="AI391" i="6"/>
  <c r="AH391" i="6"/>
  <c r="AG391" i="6"/>
  <c r="AF391" i="6"/>
  <c r="AQ390" i="6"/>
  <c r="AP390" i="6"/>
  <c r="AO390" i="6"/>
  <c r="AN390" i="6"/>
  <c r="AM390" i="6"/>
  <c r="AL390" i="6"/>
  <c r="AK390" i="6"/>
  <c r="AJ390" i="6"/>
  <c r="AI390" i="6"/>
  <c r="AH390" i="6"/>
  <c r="AG390" i="6"/>
  <c r="AF390" i="6"/>
  <c r="AQ389" i="6"/>
  <c r="AP389" i="6"/>
  <c r="AO389" i="6"/>
  <c r="AN389" i="6"/>
  <c r="AM389" i="6"/>
  <c r="AL389" i="6"/>
  <c r="AK389" i="6"/>
  <c r="AJ389" i="6"/>
  <c r="AI389" i="6"/>
  <c r="AH389" i="6"/>
  <c r="AG389" i="6"/>
  <c r="AF389" i="6"/>
  <c r="AQ388" i="6"/>
  <c r="AP388" i="6"/>
  <c r="AO388" i="6"/>
  <c r="AN388" i="6"/>
  <c r="AM388" i="6"/>
  <c r="AL388" i="6"/>
  <c r="AK388" i="6"/>
  <c r="AJ388" i="6"/>
  <c r="AI388" i="6"/>
  <c r="AH388" i="6"/>
  <c r="AG388" i="6"/>
  <c r="AF388" i="6"/>
  <c r="AQ387" i="6"/>
  <c r="AP387" i="6"/>
  <c r="AO387" i="6"/>
  <c r="AN387" i="6"/>
  <c r="AM387" i="6"/>
  <c r="AL387" i="6"/>
  <c r="AK387" i="6"/>
  <c r="AJ387" i="6"/>
  <c r="AI387" i="6"/>
  <c r="AH387" i="6"/>
  <c r="AG387" i="6"/>
  <c r="AF387" i="6"/>
  <c r="AQ386" i="6"/>
  <c r="AP386" i="6"/>
  <c r="AO386" i="6"/>
  <c r="AN386" i="6"/>
  <c r="AM386" i="6"/>
  <c r="AL386" i="6"/>
  <c r="AK386" i="6"/>
  <c r="AJ386" i="6"/>
  <c r="AI386" i="6"/>
  <c r="AH386" i="6"/>
  <c r="AG386" i="6"/>
  <c r="AF386" i="6"/>
  <c r="AQ385" i="6"/>
  <c r="AP385" i="6"/>
  <c r="AO385" i="6"/>
  <c r="AN385" i="6"/>
  <c r="AM385" i="6"/>
  <c r="AL385" i="6"/>
  <c r="AK385" i="6"/>
  <c r="AJ385" i="6"/>
  <c r="AI385" i="6"/>
  <c r="AH385" i="6"/>
  <c r="AG385" i="6"/>
  <c r="AF385" i="6"/>
  <c r="AQ384" i="6"/>
  <c r="AP384" i="6"/>
  <c r="AO384" i="6"/>
  <c r="AN384" i="6"/>
  <c r="AM384" i="6"/>
  <c r="AL384" i="6"/>
  <c r="AK384" i="6"/>
  <c r="AJ384" i="6"/>
  <c r="AI384" i="6"/>
  <c r="AH384" i="6"/>
  <c r="AG384" i="6"/>
  <c r="AF384" i="6"/>
  <c r="AQ383" i="6"/>
  <c r="AP383" i="6"/>
  <c r="AO383" i="6"/>
  <c r="AN383" i="6"/>
  <c r="AM383" i="6"/>
  <c r="AL383" i="6"/>
  <c r="AK383" i="6"/>
  <c r="AJ383" i="6"/>
  <c r="AI383" i="6"/>
  <c r="AH383" i="6"/>
  <c r="AG383" i="6"/>
  <c r="AF383" i="6"/>
  <c r="AQ382" i="6"/>
  <c r="AP382" i="6"/>
  <c r="AO382" i="6"/>
  <c r="AN382" i="6"/>
  <c r="AM382" i="6"/>
  <c r="AL382" i="6"/>
  <c r="AK382" i="6"/>
  <c r="AJ382" i="6"/>
  <c r="AI382" i="6"/>
  <c r="AH382" i="6"/>
  <c r="AG382" i="6"/>
  <c r="AF382" i="6"/>
  <c r="AQ381" i="6"/>
  <c r="AP381" i="6"/>
  <c r="AO381" i="6"/>
  <c r="AN381" i="6"/>
  <c r="AM381" i="6"/>
  <c r="AL381" i="6"/>
  <c r="AK381" i="6"/>
  <c r="AJ381" i="6"/>
  <c r="AI381" i="6"/>
  <c r="AH381" i="6"/>
  <c r="AG381" i="6"/>
  <c r="AF381" i="6"/>
  <c r="AQ380" i="6"/>
  <c r="AP380" i="6"/>
  <c r="AO380" i="6"/>
  <c r="AN380" i="6"/>
  <c r="AM380" i="6"/>
  <c r="AL380" i="6"/>
  <c r="AK380" i="6"/>
  <c r="AJ380" i="6"/>
  <c r="AI380" i="6"/>
  <c r="AH380" i="6"/>
  <c r="AG380" i="6"/>
  <c r="AF380" i="6"/>
  <c r="AQ379" i="6"/>
  <c r="AP379" i="6"/>
  <c r="AO379" i="6"/>
  <c r="AN379" i="6"/>
  <c r="AM379" i="6"/>
  <c r="AL379" i="6"/>
  <c r="AK379" i="6"/>
  <c r="AJ379" i="6"/>
  <c r="AI379" i="6"/>
  <c r="AH379" i="6"/>
  <c r="AG379" i="6"/>
  <c r="AF379" i="6"/>
  <c r="AQ378" i="6"/>
  <c r="AP378" i="6"/>
  <c r="AO378" i="6"/>
  <c r="AN378" i="6"/>
  <c r="AM378" i="6"/>
  <c r="AL378" i="6"/>
  <c r="AK378" i="6"/>
  <c r="AJ378" i="6"/>
  <c r="AI378" i="6"/>
  <c r="AH378" i="6"/>
  <c r="AG378" i="6"/>
  <c r="AF378" i="6"/>
  <c r="AQ377" i="6"/>
  <c r="AP377" i="6"/>
  <c r="AO377" i="6"/>
  <c r="AN377" i="6"/>
  <c r="AM377" i="6"/>
  <c r="AL377" i="6"/>
  <c r="AK377" i="6"/>
  <c r="AJ377" i="6"/>
  <c r="AI377" i="6"/>
  <c r="AH377" i="6"/>
  <c r="AG377" i="6"/>
  <c r="AF377" i="6"/>
  <c r="AQ376" i="6"/>
  <c r="AP376" i="6"/>
  <c r="AO376" i="6"/>
  <c r="AN376" i="6"/>
  <c r="AM376" i="6"/>
  <c r="AL376" i="6"/>
  <c r="AK376" i="6"/>
  <c r="AJ376" i="6"/>
  <c r="AI376" i="6"/>
  <c r="AH376" i="6"/>
  <c r="AG376" i="6"/>
  <c r="AF376" i="6"/>
  <c r="AQ375" i="6"/>
  <c r="AP375" i="6"/>
  <c r="AO375" i="6"/>
  <c r="AN375" i="6"/>
  <c r="AM375" i="6"/>
  <c r="AL375" i="6"/>
  <c r="AK375" i="6"/>
  <c r="AJ375" i="6"/>
  <c r="AI375" i="6"/>
  <c r="AH375" i="6"/>
  <c r="AG375" i="6"/>
  <c r="AF375" i="6"/>
  <c r="AQ374" i="6"/>
  <c r="AP374" i="6"/>
  <c r="AO374" i="6"/>
  <c r="AN374" i="6"/>
  <c r="AM374" i="6"/>
  <c r="AL374" i="6"/>
  <c r="AK374" i="6"/>
  <c r="AJ374" i="6"/>
  <c r="AI374" i="6"/>
  <c r="AH374" i="6"/>
  <c r="AG374" i="6"/>
  <c r="AF374" i="6"/>
  <c r="AQ373" i="6"/>
  <c r="AP373" i="6"/>
  <c r="AO373" i="6"/>
  <c r="AN373" i="6"/>
  <c r="AM373" i="6"/>
  <c r="AL373" i="6"/>
  <c r="AK373" i="6"/>
  <c r="AJ373" i="6"/>
  <c r="AI373" i="6"/>
  <c r="AH373" i="6"/>
  <c r="AG373" i="6"/>
  <c r="AF373" i="6"/>
  <c r="AQ372" i="6"/>
  <c r="AP372" i="6"/>
  <c r="AO372" i="6"/>
  <c r="AN372" i="6"/>
  <c r="AM372" i="6"/>
  <c r="AL372" i="6"/>
  <c r="AK372" i="6"/>
  <c r="AJ372" i="6"/>
  <c r="AI372" i="6"/>
  <c r="AH372" i="6"/>
  <c r="AG372" i="6"/>
  <c r="AF372" i="6"/>
  <c r="AQ371" i="6"/>
  <c r="AP371" i="6"/>
  <c r="AO371" i="6"/>
  <c r="AN371" i="6"/>
  <c r="AM371" i="6"/>
  <c r="AL371" i="6"/>
  <c r="AK371" i="6"/>
  <c r="AJ371" i="6"/>
  <c r="AI371" i="6"/>
  <c r="AH371" i="6"/>
  <c r="AG371" i="6"/>
  <c r="AF371" i="6"/>
  <c r="AQ370" i="6"/>
  <c r="AP370" i="6"/>
  <c r="AO370" i="6"/>
  <c r="AN370" i="6"/>
  <c r="AM370" i="6"/>
  <c r="AL370" i="6"/>
  <c r="AK370" i="6"/>
  <c r="AJ370" i="6"/>
  <c r="AI370" i="6"/>
  <c r="AH370" i="6"/>
  <c r="AG370" i="6"/>
  <c r="AF370" i="6"/>
  <c r="AQ369" i="6"/>
  <c r="AP369" i="6"/>
  <c r="AO369" i="6"/>
  <c r="AN369" i="6"/>
  <c r="AM369" i="6"/>
  <c r="AL369" i="6"/>
  <c r="AK369" i="6"/>
  <c r="AJ369" i="6"/>
  <c r="AI369" i="6"/>
  <c r="AH369" i="6"/>
  <c r="AG369" i="6"/>
  <c r="AF369" i="6"/>
  <c r="AQ368" i="6"/>
  <c r="AP368" i="6"/>
  <c r="AO368" i="6"/>
  <c r="AN368" i="6"/>
  <c r="AM368" i="6"/>
  <c r="AL368" i="6"/>
  <c r="AK368" i="6"/>
  <c r="AJ368" i="6"/>
  <c r="AI368" i="6"/>
  <c r="AH368" i="6"/>
  <c r="AG368" i="6"/>
  <c r="AF368" i="6"/>
  <c r="AQ367" i="6"/>
  <c r="AP367" i="6"/>
  <c r="AO367" i="6"/>
  <c r="AN367" i="6"/>
  <c r="AM367" i="6"/>
  <c r="AL367" i="6"/>
  <c r="AK367" i="6"/>
  <c r="AJ367" i="6"/>
  <c r="AI367" i="6"/>
  <c r="AH367" i="6"/>
  <c r="AG367" i="6"/>
  <c r="AF367" i="6"/>
  <c r="AQ366" i="6"/>
  <c r="AP366" i="6"/>
  <c r="AO366" i="6"/>
  <c r="AN366" i="6"/>
  <c r="AM366" i="6"/>
  <c r="AL366" i="6"/>
  <c r="AK366" i="6"/>
  <c r="AJ366" i="6"/>
  <c r="AI366" i="6"/>
  <c r="AH366" i="6"/>
  <c r="AG366" i="6"/>
  <c r="AF366" i="6"/>
  <c r="AQ365" i="6"/>
  <c r="AP365" i="6"/>
  <c r="AO365" i="6"/>
  <c r="AN365" i="6"/>
  <c r="AM365" i="6"/>
  <c r="AL365" i="6"/>
  <c r="AK365" i="6"/>
  <c r="AJ365" i="6"/>
  <c r="AI365" i="6"/>
  <c r="AH365" i="6"/>
  <c r="AG365" i="6"/>
  <c r="AF365" i="6"/>
  <c r="AQ364" i="6"/>
  <c r="AP364" i="6"/>
  <c r="AO364" i="6"/>
  <c r="AN364" i="6"/>
  <c r="AM364" i="6"/>
  <c r="AL364" i="6"/>
  <c r="AK364" i="6"/>
  <c r="AJ364" i="6"/>
  <c r="AI364" i="6"/>
  <c r="AH364" i="6"/>
  <c r="AG364" i="6"/>
  <c r="AF364" i="6"/>
  <c r="AQ363" i="6"/>
  <c r="AP363" i="6"/>
  <c r="AO363" i="6"/>
  <c r="AN363" i="6"/>
  <c r="AM363" i="6"/>
  <c r="AL363" i="6"/>
  <c r="AK363" i="6"/>
  <c r="AJ363" i="6"/>
  <c r="AI363" i="6"/>
  <c r="AH363" i="6"/>
  <c r="AG363" i="6"/>
  <c r="AF363" i="6"/>
  <c r="AQ362" i="6"/>
  <c r="AP362" i="6"/>
  <c r="AO362" i="6"/>
  <c r="AN362" i="6"/>
  <c r="AM362" i="6"/>
  <c r="AL362" i="6"/>
  <c r="AK362" i="6"/>
  <c r="AJ362" i="6"/>
  <c r="AI362" i="6"/>
  <c r="AH362" i="6"/>
  <c r="AG362" i="6"/>
  <c r="AF362" i="6"/>
  <c r="AQ361" i="6"/>
  <c r="AP361" i="6"/>
  <c r="AO361" i="6"/>
  <c r="AN361" i="6"/>
  <c r="AM361" i="6"/>
  <c r="AL361" i="6"/>
  <c r="AK361" i="6"/>
  <c r="AJ361" i="6"/>
  <c r="AI361" i="6"/>
  <c r="AH361" i="6"/>
  <c r="AG361" i="6"/>
  <c r="AF361" i="6"/>
  <c r="AQ360" i="6"/>
  <c r="AP360" i="6"/>
  <c r="AO360" i="6"/>
  <c r="AN360" i="6"/>
  <c r="AM360" i="6"/>
  <c r="AL360" i="6"/>
  <c r="AK360" i="6"/>
  <c r="AJ360" i="6"/>
  <c r="AI360" i="6"/>
  <c r="AH360" i="6"/>
  <c r="AG360" i="6"/>
  <c r="AF360" i="6"/>
  <c r="AQ359" i="6"/>
  <c r="AP359" i="6"/>
  <c r="AO359" i="6"/>
  <c r="AN359" i="6"/>
  <c r="AM359" i="6"/>
  <c r="AL359" i="6"/>
  <c r="AK359" i="6"/>
  <c r="AJ359" i="6"/>
  <c r="AI359" i="6"/>
  <c r="AH359" i="6"/>
  <c r="AG359" i="6"/>
  <c r="AF359" i="6"/>
  <c r="AQ358" i="6"/>
  <c r="AP358" i="6"/>
  <c r="AO358" i="6"/>
  <c r="AN358" i="6"/>
  <c r="AM358" i="6"/>
  <c r="AL358" i="6"/>
  <c r="AK358" i="6"/>
  <c r="AJ358" i="6"/>
  <c r="AI358" i="6"/>
  <c r="AH358" i="6"/>
  <c r="AG358" i="6"/>
  <c r="AF358" i="6"/>
  <c r="AQ357" i="6"/>
  <c r="AP357" i="6"/>
  <c r="AO357" i="6"/>
  <c r="AN357" i="6"/>
  <c r="AM357" i="6"/>
  <c r="AL357" i="6"/>
  <c r="AK357" i="6"/>
  <c r="AJ357" i="6"/>
  <c r="AI357" i="6"/>
  <c r="AH357" i="6"/>
  <c r="AG357" i="6"/>
  <c r="AF357" i="6"/>
  <c r="AQ356" i="6"/>
  <c r="AP356" i="6"/>
  <c r="AO356" i="6"/>
  <c r="AN356" i="6"/>
  <c r="AM356" i="6"/>
  <c r="AL356" i="6"/>
  <c r="AK356" i="6"/>
  <c r="AJ356" i="6"/>
  <c r="AI356" i="6"/>
  <c r="AH356" i="6"/>
  <c r="AG356" i="6"/>
  <c r="AF356" i="6"/>
  <c r="AQ355" i="6"/>
  <c r="AP355" i="6"/>
  <c r="AO355" i="6"/>
  <c r="AN355" i="6"/>
  <c r="AM355" i="6"/>
  <c r="AL355" i="6"/>
  <c r="AK355" i="6"/>
  <c r="AJ355" i="6"/>
  <c r="AI355" i="6"/>
  <c r="AH355" i="6"/>
  <c r="AG355" i="6"/>
  <c r="AF355" i="6"/>
  <c r="AQ354" i="6"/>
  <c r="AP354" i="6"/>
  <c r="AO354" i="6"/>
  <c r="AN354" i="6"/>
  <c r="AM354" i="6"/>
  <c r="AL354" i="6"/>
  <c r="AK354" i="6"/>
  <c r="AJ354" i="6"/>
  <c r="AI354" i="6"/>
  <c r="AH354" i="6"/>
  <c r="AG354" i="6"/>
  <c r="AF354" i="6"/>
  <c r="AQ353" i="6"/>
  <c r="AP353" i="6"/>
  <c r="AO353" i="6"/>
  <c r="AN353" i="6"/>
  <c r="AM353" i="6"/>
  <c r="AL353" i="6"/>
  <c r="AK353" i="6"/>
  <c r="AJ353" i="6"/>
  <c r="AI353" i="6"/>
  <c r="AH353" i="6"/>
  <c r="AG353" i="6"/>
  <c r="AF353" i="6"/>
  <c r="AQ352" i="6"/>
  <c r="AP352" i="6"/>
  <c r="AO352" i="6"/>
  <c r="AN352" i="6"/>
  <c r="AM352" i="6"/>
  <c r="AL352" i="6"/>
  <c r="AK352" i="6"/>
  <c r="AJ352" i="6"/>
  <c r="AI352" i="6"/>
  <c r="AH352" i="6"/>
  <c r="AG352" i="6"/>
  <c r="AF352" i="6"/>
  <c r="AQ351" i="6"/>
  <c r="AP351" i="6"/>
  <c r="AO351" i="6"/>
  <c r="AN351" i="6"/>
  <c r="AM351" i="6"/>
  <c r="AL351" i="6"/>
  <c r="AK351" i="6"/>
  <c r="AJ351" i="6"/>
  <c r="AI351" i="6"/>
  <c r="AH351" i="6"/>
  <c r="AG351" i="6"/>
  <c r="AF351" i="6"/>
  <c r="AQ350" i="6"/>
  <c r="AP350" i="6"/>
  <c r="AO350" i="6"/>
  <c r="AN350" i="6"/>
  <c r="AM350" i="6"/>
  <c r="AL350" i="6"/>
  <c r="AK350" i="6"/>
  <c r="AJ350" i="6"/>
  <c r="AI350" i="6"/>
  <c r="AH350" i="6"/>
  <c r="AG350" i="6"/>
  <c r="AF350" i="6"/>
  <c r="AQ349" i="6"/>
  <c r="AP349" i="6"/>
  <c r="AO349" i="6"/>
  <c r="AN349" i="6"/>
  <c r="AM349" i="6"/>
  <c r="AL349" i="6"/>
  <c r="AK349" i="6"/>
  <c r="AJ349" i="6"/>
  <c r="AI349" i="6"/>
  <c r="AH349" i="6"/>
  <c r="AG349" i="6"/>
  <c r="AF349" i="6"/>
  <c r="AQ348" i="6"/>
  <c r="AP348" i="6"/>
  <c r="AO348" i="6"/>
  <c r="AN348" i="6"/>
  <c r="AM348" i="6"/>
  <c r="AL348" i="6"/>
  <c r="AK348" i="6"/>
  <c r="AJ348" i="6"/>
  <c r="AI348" i="6"/>
  <c r="AH348" i="6"/>
  <c r="AG348" i="6"/>
  <c r="AF348" i="6"/>
  <c r="AQ347" i="6"/>
  <c r="AP347" i="6"/>
  <c r="AO347" i="6"/>
  <c r="AN347" i="6"/>
  <c r="AM347" i="6"/>
  <c r="AL347" i="6"/>
  <c r="AK347" i="6"/>
  <c r="AJ347" i="6"/>
  <c r="AI347" i="6"/>
  <c r="AH347" i="6"/>
  <c r="AG347" i="6"/>
  <c r="AF347" i="6"/>
  <c r="AQ346" i="6"/>
  <c r="AP346" i="6"/>
  <c r="AO346" i="6"/>
  <c r="AN346" i="6"/>
  <c r="AM346" i="6"/>
  <c r="AL346" i="6"/>
  <c r="AK346" i="6"/>
  <c r="AJ346" i="6"/>
  <c r="AI346" i="6"/>
  <c r="AH346" i="6"/>
  <c r="AG346" i="6"/>
  <c r="AF346" i="6"/>
  <c r="AQ345" i="6"/>
  <c r="AP345" i="6"/>
  <c r="AO345" i="6"/>
  <c r="AN345" i="6"/>
  <c r="AM345" i="6"/>
  <c r="AL345" i="6"/>
  <c r="AK345" i="6"/>
  <c r="AJ345" i="6"/>
  <c r="AI345" i="6"/>
  <c r="AH345" i="6"/>
  <c r="AG345" i="6"/>
  <c r="AF345" i="6"/>
  <c r="AQ344" i="6"/>
  <c r="AP344" i="6"/>
  <c r="AO344" i="6"/>
  <c r="AN344" i="6"/>
  <c r="AM344" i="6"/>
  <c r="AL344" i="6"/>
  <c r="AK344" i="6"/>
  <c r="AJ344" i="6"/>
  <c r="AI344" i="6"/>
  <c r="AH344" i="6"/>
  <c r="AG344" i="6"/>
  <c r="AF344" i="6"/>
  <c r="AQ343" i="6"/>
  <c r="AP343" i="6"/>
  <c r="AO343" i="6"/>
  <c r="AN343" i="6"/>
  <c r="AM343" i="6"/>
  <c r="AL343" i="6"/>
  <c r="AK343" i="6"/>
  <c r="AJ343" i="6"/>
  <c r="AI343" i="6"/>
  <c r="AH343" i="6"/>
  <c r="AG343" i="6"/>
  <c r="AF343" i="6"/>
  <c r="AQ342" i="6"/>
  <c r="AP342" i="6"/>
  <c r="AO342" i="6"/>
  <c r="AN342" i="6"/>
  <c r="AM342" i="6"/>
  <c r="AL342" i="6"/>
  <c r="AK342" i="6"/>
  <c r="AJ342" i="6"/>
  <c r="AI342" i="6"/>
  <c r="AH342" i="6"/>
  <c r="AG342" i="6"/>
  <c r="AF342" i="6"/>
  <c r="AQ341" i="6"/>
  <c r="AP341" i="6"/>
  <c r="AO341" i="6"/>
  <c r="AN341" i="6"/>
  <c r="AM341" i="6"/>
  <c r="AL341" i="6"/>
  <c r="AK341" i="6"/>
  <c r="AJ341" i="6"/>
  <c r="AI341" i="6"/>
  <c r="AH341" i="6"/>
  <c r="AG341" i="6"/>
  <c r="AF341" i="6"/>
  <c r="AQ340" i="6"/>
  <c r="AP340" i="6"/>
  <c r="AO340" i="6"/>
  <c r="AN340" i="6"/>
  <c r="AM340" i="6"/>
  <c r="AL340" i="6"/>
  <c r="AK340" i="6"/>
  <c r="AJ340" i="6"/>
  <c r="AI340" i="6"/>
  <c r="AH340" i="6"/>
  <c r="AG340" i="6"/>
  <c r="AF340" i="6"/>
  <c r="AQ339" i="6"/>
  <c r="AP339" i="6"/>
  <c r="AO339" i="6"/>
  <c r="AN339" i="6"/>
  <c r="AM339" i="6"/>
  <c r="AL339" i="6"/>
  <c r="AK339" i="6"/>
  <c r="AJ339" i="6"/>
  <c r="AI339" i="6"/>
  <c r="AH339" i="6"/>
  <c r="AG339" i="6"/>
  <c r="AF339" i="6"/>
  <c r="AQ338" i="6"/>
  <c r="AP338" i="6"/>
  <c r="AO338" i="6"/>
  <c r="AN338" i="6"/>
  <c r="AM338" i="6"/>
  <c r="AL338" i="6"/>
  <c r="AK338" i="6"/>
  <c r="AJ338" i="6"/>
  <c r="AI338" i="6"/>
  <c r="AH338" i="6"/>
  <c r="AG338" i="6"/>
  <c r="AF338" i="6"/>
  <c r="AQ337" i="6"/>
  <c r="AP337" i="6"/>
  <c r="AO337" i="6"/>
  <c r="AN337" i="6"/>
  <c r="AM337" i="6"/>
  <c r="AL337" i="6"/>
  <c r="AK337" i="6"/>
  <c r="AJ337" i="6"/>
  <c r="AI337" i="6"/>
  <c r="AH337" i="6"/>
  <c r="AG337" i="6"/>
  <c r="AF337" i="6"/>
  <c r="AQ336" i="6"/>
  <c r="AP336" i="6"/>
  <c r="AO336" i="6"/>
  <c r="AN336" i="6"/>
  <c r="AM336" i="6"/>
  <c r="AL336" i="6"/>
  <c r="AK336" i="6"/>
  <c r="AJ336" i="6"/>
  <c r="AI336" i="6"/>
  <c r="AH336" i="6"/>
  <c r="AG336" i="6"/>
  <c r="AF336" i="6"/>
  <c r="AQ335" i="6"/>
  <c r="AP335" i="6"/>
  <c r="AO335" i="6"/>
  <c r="AN335" i="6"/>
  <c r="AM335" i="6"/>
  <c r="AL335" i="6"/>
  <c r="AK335" i="6"/>
  <c r="AJ335" i="6"/>
  <c r="AI335" i="6"/>
  <c r="AH335" i="6"/>
  <c r="AG335" i="6"/>
  <c r="AF335" i="6"/>
  <c r="AQ334" i="6"/>
  <c r="AP334" i="6"/>
  <c r="AO334" i="6"/>
  <c r="AN334" i="6"/>
  <c r="AM334" i="6"/>
  <c r="AL334" i="6"/>
  <c r="AK334" i="6"/>
  <c r="AJ334" i="6"/>
  <c r="AI334" i="6"/>
  <c r="AH334" i="6"/>
  <c r="AG334" i="6"/>
  <c r="AF334" i="6"/>
  <c r="AQ333" i="6"/>
  <c r="AP333" i="6"/>
  <c r="AO333" i="6"/>
  <c r="AN333" i="6"/>
  <c r="AM333" i="6"/>
  <c r="AL333" i="6"/>
  <c r="AK333" i="6"/>
  <c r="AJ333" i="6"/>
  <c r="AI333" i="6"/>
  <c r="AH333" i="6"/>
  <c r="AG333" i="6"/>
  <c r="AF333" i="6"/>
  <c r="AQ332" i="6"/>
  <c r="AP332" i="6"/>
  <c r="AO332" i="6"/>
  <c r="AN332" i="6"/>
  <c r="AM332" i="6"/>
  <c r="AL332" i="6"/>
  <c r="AK332" i="6"/>
  <c r="AJ332" i="6"/>
  <c r="AI332" i="6"/>
  <c r="AH332" i="6"/>
  <c r="AG332" i="6"/>
  <c r="AF332" i="6"/>
  <c r="AQ331" i="6"/>
  <c r="AP331" i="6"/>
  <c r="AO331" i="6"/>
  <c r="AN331" i="6"/>
  <c r="AM331" i="6"/>
  <c r="AL331" i="6"/>
  <c r="AK331" i="6"/>
  <c r="AJ331" i="6"/>
  <c r="AI331" i="6"/>
  <c r="AH331" i="6"/>
  <c r="AG331" i="6"/>
  <c r="AF331" i="6"/>
  <c r="AQ330" i="6"/>
  <c r="AP330" i="6"/>
  <c r="AO330" i="6"/>
  <c r="AN330" i="6"/>
  <c r="AM330" i="6"/>
  <c r="AL330" i="6"/>
  <c r="AK330" i="6"/>
  <c r="AJ330" i="6"/>
  <c r="AI330" i="6"/>
  <c r="AH330" i="6"/>
  <c r="AG330" i="6"/>
  <c r="AF330" i="6"/>
  <c r="AQ329" i="6"/>
  <c r="AP329" i="6"/>
  <c r="AO329" i="6"/>
  <c r="AN329" i="6"/>
  <c r="AM329" i="6"/>
  <c r="AL329" i="6"/>
  <c r="AK329" i="6"/>
  <c r="AJ329" i="6"/>
  <c r="AI329" i="6"/>
  <c r="AH329" i="6"/>
  <c r="AG329" i="6"/>
  <c r="AF329" i="6"/>
  <c r="AQ328" i="6"/>
  <c r="AP328" i="6"/>
  <c r="AO328" i="6"/>
  <c r="AN328" i="6"/>
  <c r="AM328" i="6"/>
  <c r="AL328" i="6"/>
  <c r="AK328" i="6"/>
  <c r="AJ328" i="6"/>
  <c r="AI328" i="6"/>
  <c r="AH328" i="6"/>
  <c r="AG328" i="6"/>
  <c r="AF328" i="6"/>
  <c r="AQ327" i="6"/>
  <c r="AP327" i="6"/>
  <c r="AO327" i="6"/>
  <c r="AN327" i="6"/>
  <c r="AM327" i="6"/>
  <c r="AL327" i="6"/>
  <c r="AK327" i="6"/>
  <c r="AJ327" i="6"/>
  <c r="AI327" i="6"/>
  <c r="AH327" i="6"/>
  <c r="AG327" i="6"/>
  <c r="AF327" i="6"/>
  <c r="AQ326" i="6"/>
  <c r="AP326" i="6"/>
  <c r="AO326" i="6"/>
  <c r="AN326" i="6"/>
  <c r="AM326" i="6"/>
  <c r="AL326" i="6"/>
  <c r="AK326" i="6"/>
  <c r="AJ326" i="6"/>
  <c r="AI326" i="6"/>
  <c r="AH326" i="6"/>
  <c r="AG326" i="6"/>
  <c r="AF326" i="6"/>
  <c r="AQ325" i="6"/>
  <c r="AP325" i="6"/>
  <c r="AO325" i="6"/>
  <c r="AN325" i="6"/>
  <c r="AM325" i="6"/>
  <c r="AL325" i="6"/>
  <c r="AK325" i="6"/>
  <c r="AJ325" i="6"/>
  <c r="AI325" i="6"/>
  <c r="AH325" i="6"/>
  <c r="AG325" i="6"/>
  <c r="AF325" i="6"/>
  <c r="AQ324" i="6"/>
  <c r="AP324" i="6"/>
  <c r="AO324" i="6"/>
  <c r="AN324" i="6"/>
  <c r="AM324" i="6"/>
  <c r="AL324" i="6"/>
  <c r="AK324" i="6"/>
  <c r="AJ324" i="6"/>
  <c r="AI324" i="6"/>
  <c r="AH324" i="6"/>
  <c r="AG324" i="6"/>
  <c r="AF324" i="6"/>
  <c r="AQ323" i="6"/>
  <c r="AP323" i="6"/>
  <c r="AO323" i="6"/>
  <c r="AN323" i="6"/>
  <c r="AM323" i="6"/>
  <c r="AL323" i="6"/>
  <c r="AK323" i="6"/>
  <c r="AJ323" i="6"/>
  <c r="AI323" i="6"/>
  <c r="AH323" i="6"/>
  <c r="AG323" i="6"/>
  <c r="AF323" i="6"/>
  <c r="AQ322" i="6"/>
  <c r="AP322" i="6"/>
  <c r="AO322" i="6"/>
  <c r="AN322" i="6"/>
  <c r="AM322" i="6"/>
  <c r="AL322" i="6"/>
  <c r="AK322" i="6"/>
  <c r="AJ322" i="6"/>
  <c r="AI322" i="6"/>
  <c r="AH322" i="6"/>
  <c r="AG322" i="6"/>
  <c r="AF322" i="6"/>
  <c r="AQ321" i="6"/>
  <c r="AP321" i="6"/>
  <c r="AO321" i="6"/>
  <c r="AN321" i="6"/>
  <c r="AM321" i="6"/>
  <c r="AL321" i="6"/>
  <c r="AK321" i="6"/>
  <c r="AJ321" i="6"/>
  <c r="AI321" i="6"/>
  <c r="AH321" i="6"/>
  <c r="AG321" i="6"/>
  <c r="AF321" i="6"/>
  <c r="AQ320" i="6"/>
  <c r="AP320" i="6"/>
  <c r="AO320" i="6"/>
  <c r="AN320" i="6"/>
  <c r="AM320" i="6"/>
  <c r="AL320" i="6"/>
  <c r="AK320" i="6"/>
  <c r="AJ320" i="6"/>
  <c r="AI320" i="6"/>
  <c r="AH320" i="6"/>
  <c r="AG320" i="6"/>
  <c r="AF320" i="6"/>
  <c r="AQ319" i="6"/>
  <c r="AP319" i="6"/>
  <c r="AO319" i="6"/>
  <c r="AN319" i="6"/>
  <c r="AM319" i="6"/>
  <c r="AL319" i="6"/>
  <c r="AK319" i="6"/>
  <c r="AJ319" i="6"/>
  <c r="AI319" i="6"/>
  <c r="AH319" i="6"/>
  <c r="AG319" i="6"/>
  <c r="AF319" i="6"/>
  <c r="AQ318" i="6"/>
  <c r="AP318" i="6"/>
  <c r="AO318" i="6"/>
  <c r="AN318" i="6"/>
  <c r="AM318" i="6"/>
  <c r="AL318" i="6"/>
  <c r="AK318" i="6"/>
  <c r="AJ318" i="6"/>
  <c r="AI318" i="6"/>
  <c r="AH318" i="6"/>
  <c r="AG318" i="6"/>
  <c r="AF318" i="6"/>
  <c r="AQ317" i="6"/>
  <c r="AP317" i="6"/>
  <c r="AO317" i="6"/>
  <c r="AN317" i="6"/>
  <c r="AM317" i="6"/>
  <c r="AL317" i="6"/>
  <c r="AK317" i="6"/>
  <c r="AJ317" i="6"/>
  <c r="AI317" i="6"/>
  <c r="AH317" i="6"/>
  <c r="AG317" i="6"/>
  <c r="AF317" i="6"/>
  <c r="AQ316" i="6"/>
  <c r="AP316" i="6"/>
  <c r="AO316" i="6"/>
  <c r="AN316" i="6"/>
  <c r="AM316" i="6"/>
  <c r="AL316" i="6"/>
  <c r="AK316" i="6"/>
  <c r="AJ316" i="6"/>
  <c r="AI316" i="6"/>
  <c r="AH316" i="6"/>
  <c r="AG316" i="6"/>
  <c r="AF316" i="6"/>
  <c r="AQ315" i="6"/>
  <c r="AP315" i="6"/>
  <c r="AO315" i="6"/>
  <c r="AN315" i="6"/>
  <c r="AM315" i="6"/>
  <c r="AL315" i="6"/>
  <c r="AK315" i="6"/>
  <c r="AJ315" i="6"/>
  <c r="AI315" i="6"/>
  <c r="AH315" i="6"/>
  <c r="AG315" i="6"/>
  <c r="AF315" i="6"/>
  <c r="AQ314" i="6"/>
  <c r="AP314" i="6"/>
  <c r="AO314" i="6"/>
  <c r="AN314" i="6"/>
  <c r="AM314" i="6"/>
  <c r="AL314" i="6"/>
  <c r="AK314" i="6"/>
  <c r="AJ314" i="6"/>
  <c r="AI314" i="6"/>
  <c r="AH314" i="6"/>
  <c r="AG314" i="6"/>
  <c r="AF314" i="6"/>
  <c r="AQ313" i="6"/>
  <c r="AP313" i="6"/>
  <c r="AO313" i="6"/>
  <c r="AN313" i="6"/>
  <c r="AM313" i="6"/>
  <c r="AL313" i="6"/>
  <c r="AK313" i="6"/>
  <c r="AJ313" i="6"/>
  <c r="AI313" i="6"/>
  <c r="AH313" i="6"/>
  <c r="AG313" i="6"/>
  <c r="AF313" i="6"/>
  <c r="AQ312" i="6"/>
  <c r="AP312" i="6"/>
  <c r="AO312" i="6"/>
  <c r="AN312" i="6"/>
  <c r="AM312" i="6"/>
  <c r="AL312" i="6"/>
  <c r="AK312" i="6"/>
  <c r="AJ312" i="6"/>
  <c r="AI312" i="6"/>
  <c r="AH312" i="6"/>
  <c r="AG312" i="6"/>
  <c r="AF312" i="6"/>
  <c r="AQ311" i="6"/>
  <c r="AP311" i="6"/>
  <c r="AO311" i="6"/>
  <c r="AN311" i="6"/>
  <c r="AM311" i="6"/>
  <c r="AL311" i="6"/>
  <c r="AK311" i="6"/>
  <c r="AJ311" i="6"/>
  <c r="AI311" i="6"/>
  <c r="AH311" i="6"/>
  <c r="AG311" i="6"/>
  <c r="AF311" i="6"/>
  <c r="AQ310" i="6"/>
  <c r="AP310" i="6"/>
  <c r="AO310" i="6"/>
  <c r="AN310" i="6"/>
  <c r="AM310" i="6"/>
  <c r="AL310" i="6"/>
  <c r="AK310" i="6"/>
  <c r="AJ310" i="6"/>
  <c r="AI310" i="6"/>
  <c r="AH310" i="6"/>
  <c r="AG310" i="6"/>
  <c r="AF310" i="6"/>
  <c r="AQ309" i="6"/>
  <c r="AP309" i="6"/>
  <c r="AO309" i="6"/>
  <c r="AN309" i="6"/>
  <c r="AM309" i="6"/>
  <c r="AL309" i="6"/>
  <c r="AK309" i="6"/>
  <c r="AJ309" i="6"/>
  <c r="AI309" i="6"/>
  <c r="AH309" i="6"/>
  <c r="AG309" i="6"/>
  <c r="AF309" i="6"/>
  <c r="AQ308" i="6"/>
  <c r="AP308" i="6"/>
  <c r="AO308" i="6"/>
  <c r="AN308" i="6"/>
  <c r="AM308" i="6"/>
  <c r="AL308" i="6"/>
  <c r="AK308" i="6"/>
  <c r="AJ308" i="6"/>
  <c r="AI308" i="6"/>
  <c r="AH308" i="6"/>
  <c r="AG308" i="6"/>
  <c r="AF308" i="6"/>
  <c r="AQ307" i="6"/>
  <c r="AP307" i="6"/>
  <c r="AO307" i="6"/>
  <c r="AN307" i="6"/>
  <c r="AM307" i="6"/>
  <c r="AL307" i="6"/>
  <c r="AK307" i="6"/>
  <c r="AJ307" i="6"/>
  <c r="AI307" i="6"/>
  <c r="AH307" i="6"/>
  <c r="AG307" i="6"/>
  <c r="AF307" i="6"/>
  <c r="AQ306" i="6"/>
  <c r="AP306" i="6"/>
  <c r="AO306" i="6"/>
  <c r="AN306" i="6"/>
  <c r="AM306" i="6"/>
  <c r="AL306" i="6"/>
  <c r="AK306" i="6"/>
  <c r="AJ306" i="6"/>
  <c r="AI306" i="6"/>
  <c r="AH306" i="6"/>
  <c r="AG306" i="6"/>
  <c r="AF306" i="6"/>
  <c r="AQ305" i="6"/>
  <c r="AP305" i="6"/>
  <c r="AO305" i="6"/>
  <c r="AN305" i="6"/>
  <c r="AM305" i="6"/>
  <c r="AL305" i="6"/>
  <c r="AK305" i="6"/>
  <c r="AJ305" i="6"/>
  <c r="AI305" i="6"/>
  <c r="AH305" i="6"/>
  <c r="AG305" i="6"/>
  <c r="AF305" i="6"/>
  <c r="AQ304" i="6"/>
  <c r="AP304" i="6"/>
  <c r="AO304" i="6"/>
  <c r="AN304" i="6"/>
  <c r="AM304" i="6"/>
  <c r="AL304" i="6"/>
  <c r="AK304" i="6"/>
  <c r="AJ304" i="6"/>
  <c r="AI304" i="6"/>
  <c r="AH304" i="6"/>
  <c r="AG304" i="6"/>
  <c r="AF304" i="6"/>
  <c r="AQ303" i="6"/>
  <c r="AP303" i="6"/>
  <c r="AO303" i="6"/>
  <c r="AN303" i="6"/>
  <c r="AM303" i="6"/>
  <c r="AL303" i="6"/>
  <c r="AK303" i="6"/>
  <c r="AJ303" i="6"/>
  <c r="AI303" i="6"/>
  <c r="AH303" i="6"/>
  <c r="AG303" i="6"/>
  <c r="AF303" i="6"/>
  <c r="AQ302" i="6"/>
  <c r="AP302" i="6"/>
  <c r="AO302" i="6"/>
  <c r="AN302" i="6"/>
  <c r="AM302" i="6"/>
  <c r="AL302" i="6"/>
  <c r="AK302" i="6"/>
  <c r="AJ302" i="6"/>
  <c r="AI302" i="6"/>
  <c r="AH302" i="6"/>
  <c r="AG302" i="6"/>
  <c r="AF302" i="6"/>
  <c r="AQ301" i="6"/>
  <c r="AP301" i="6"/>
  <c r="AO301" i="6"/>
  <c r="AN301" i="6"/>
  <c r="AM301" i="6"/>
  <c r="AL301" i="6"/>
  <c r="AK301" i="6"/>
  <c r="AJ301" i="6"/>
  <c r="AI301" i="6"/>
  <c r="AH301" i="6"/>
  <c r="AG301" i="6"/>
  <c r="AF301" i="6"/>
  <c r="AQ300" i="6"/>
  <c r="AP300" i="6"/>
  <c r="AO300" i="6"/>
  <c r="AN300" i="6"/>
  <c r="AM300" i="6"/>
  <c r="AL300" i="6"/>
  <c r="AK300" i="6"/>
  <c r="AJ300" i="6"/>
  <c r="AI300" i="6"/>
  <c r="AH300" i="6"/>
  <c r="AG300" i="6"/>
  <c r="AF300" i="6"/>
  <c r="AQ299" i="6"/>
  <c r="AP299" i="6"/>
  <c r="AO299" i="6"/>
  <c r="AN299" i="6"/>
  <c r="AM299" i="6"/>
  <c r="AL299" i="6"/>
  <c r="AK299" i="6"/>
  <c r="AJ299" i="6"/>
  <c r="AI299" i="6"/>
  <c r="AH299" i="6"/>
  <c r="AG299" i="6"/>
  <c r="AF299" i="6"/>
  <c r="AQ298" i="6"/>
  <c r="AP298" i="6"/>
  <c r="AO298" i="6"/>
  <c r="AN298" i="6"/>
  <c r="AM298" i="6"/>
  <c r="AL298" i="6"/>
  <c r="AK298" i="6"/>
  <c r="AJ298" i="6"/>
  <c r="AI298" i="6"/>
  <c r="AH298" i="6"/>
  <c r="AG298" i="6"/>
  <c r="AF298" i="6"/>
  <c r="AQ297" i="6"/>
  <c r="AP297" i="6"/>
  <c r="AO297" i="6"/>
  <c r="AN297" i="6"/>
  <c r="AM297" i="6"/>
  <c r="AL297" i="6"/>
  <c r="AK297" i="6"/>
  <c r="AJ297" i="6"/>
  <c r="AI297" i="6"/>
  <c r="AH297" i="6"/>
  <c r="AG297" i="6"/>
  <c r="AF297" i="6"/>
  <c r="AQ296" i="6"/>
  <c r="AP296" i="6"/>
  <c r="AO296" i="6"/>
  <c r="AN296" i="6"/>
  <c r="AM296" i="6"/>
  <c r="AL296" i="6"/>
  <c r="AK296" i="6"/>
  <c r="AJ296" i="6"/>
  <c r="AI296" i="6"/>
  <c r="AH296" i="6"/>
  <c r="AG296" i="6"/>
  <c r="AF296" i="6"/>
  <c r="AQ295" i="6"/>
  <c r="AP295" i="6"/>
  <c r="AO295" i="6"/>
  <c r="AN295" i="6"/>
  <c r="AM295" i="6"/>
  <c r="AL295" i="6"/>
  <c r="AK295" i="6"/>
  <c r="AJ295" i="6"/>
  <c r="AI295" i="6"/>
  <c r="AH295" i="6"/>
  <c r="AG295" i="6"/>
  <c r="AF295" i="6"/>
  <c r="AQ294" i="6"/>
  <c r="AP294" i="6"/>
  <c r="AO294" i="6"/>
  <c r="AN294" i="6"/>
  <c r="AM294" i="6"/>
  <c r="AL294" i="6"/>
  <c r="AK294" i="6"/>
  <c r="AJ294" i="6"/>
  <c r="AI294" i="6"/>
  <c r="AH294" i="6"/>
  <c r="AG294" i="6"/>
  <c r="AF294" i="6"/>
  <c r="AQ293" i="6"/>
  <c r="AP293" i="6"/>
  <c r="AO293" i="6"/>
  <c r="AN293" i="6"/>
  <c r="AM293" i="6"/>
  <c r="AL293" i="6"/>
  <c r="AK293" i="6"/>
  <c r="AJ293" i="6"/>
  <c r="AI293" i="6"/>
  <c r="AH293" i="6"/>
  <c r="AG293" i="6"/>
  <c r="AF293" i="6"/>
  <c r="AQ292" i="6"/>
  <c r="AP292" i="6"/>
  <c r="AO292" i="6"/>
  <c r="AN292" i="6"/>
  <c r="AM292" i="6"/>
  <c r="AL292" i="6"/>
  <c r="AK292" i="6"/>
  <c r="AJ292" i="6"/>
  <c r="AI292" i="6"/>
  <c r="AH292" i="6"/>
  <c r="AG292" i="6"/>
  <c r="AF292" i="6"/>
  <c r="AQ291" i="6"/>
  <c r="AP291" i="6"/>
  <c r="AO291" i="6"/>
  <c r="AN291" i="6"/>
  <c r="AM291" i="6"/>
  <c r="AL291" i="6"/>
  <c r="AK291" i="6"/>
  <c r="AJ291" i="6"/>
  <c r="AI291" i="6"/>
  <c r="AH291" i="6"/>
  <c r="AG291" i="6"/>
  <c r="AF291" i="6"/>
  <c r="AQ290" i="6"/>
  <c r="AP290" i="6"/>
  <c r="AO290" i="6"/>
  <c r="AN290" i="6"/>
  <c r="AM290" i="6"/>
  <c r="AL290" i="6"/>
  <c r="AK290" i="6"/>
  <c r="AJ290" i="6"/>
  <c r="AI290" i="6"/>
  <c r="AH290" i="6"/>
  <c r="AG290" i="6"/>
  <c r="AF290" i="6"/>
  <c r="AQ289" i="6"/>
  <c r="AP289" i="6"/>
  <c r="AO289" i="6"/>
  <c r="AN289" i="6"/>
  <c r="AM289" i="6"/>
  <c r="AL289" i="6"/>
  <c r="AK289" i="6"/>
  <c r="AJ289" i="6"/>
  <c r="AI289" i="6"/>
  <c r="AH289" i="6"/>
  <c r="AG289" i="6"/>
  <c r="AF289" i="6"/>
  <c r="AQ288" i="6"/>
  <c r="AP288" i="6"/>
  <c r="AO288" i="6"/>
  <c r="AN288" i="6"/>
  <c r="AM288" i="6"/>
  <c r="AL288" i="6"/>
  <c r="AK288" i="6"/>
  <c r="AJ288" i="6"/>
  <c r="AI288" i="6"/>
  <c r="AH288" i="6"/>
  <c r="AG288" i="6"/>
  <c r="AF288" i="6"/>
  <c r="AQ287" i="6"/>
  <c r="AP287" i="6"/>
  <c r="AO287" i="6"/>
  <c r="AN287" i="6"/>
  <c r="AM287" i="6"/>
  <c r="AL287" i="6"/>
  <c r="AK287" i="6"/>
  <c r="AJ287" i="6"/>
  <c r="AI287" i="6"/>
  <c r="AH287" i="6"/>
  <c r="AG287" i="6"/>
  <c r="AF287" i="6"/>
  <c r="AQ286" i="6"/>
  <c r="AP286" i="6"/>
  <c r="AO286" i="6"/>
  <c r="AN286" i="6"/>
  <c r="AM286" i="6"/>
  <c r="AL286" i="6"/>
  <c r="AK286" i="6"/>
  <c r="AJ286" i="6"/>
  <c r="AI286" i="6"/>
  <c r="AH286" i="6"/>
  <c r="AG286" i="6"/>
  <c r="AF286" i="6"/>
  <c r="AQ285" i="6"/>
  <c r="AP285" i="6"/>
  <c r="AO285" i="6"/>
  <c r="AN285" i="6"/>
  <c r="AM285" i="6"/>
  <c r="AL285" i="6"/>
  <c r="AK285" i="6"/>
  <c r="AJ285" i="6"/>
  <c r="AI285" i="6"/>
  <c r="AH285" i="6"/>
  <c r="AG285" i="6"/>
  <c r="AF285" i="6"/>
  <c r="AQ284" i="6"/>
  <c r="AP284" i="6"/>
  <c r="AO284" i="6"/>
  <c r="AN284" i="6"/>
  <c r="AM284" i="6"/>
  <c r="AL284" i="6"/>
  <c r="AK284" i="6"/>
  <c r="AJ284" i="6"/>
  <c r="AI284" i="6"/>
  <c r="AH284" i="6"/>
  <c r="AG284" i="6"/>
  <c r="AF284" i="6"/>
  <c r="AQ283" i="6"/>
  <c r="AP283" i="6"/>
  <c r="AO283" i="6"/>
  <c r="AN283" i="6"/>
  <c r="AM283" i="6"/>
  <c r="AL283" i="6"/>
  <c r="AK283" i="6"/>
  <c r="AJ283" i="6"/>
  <c r="AI283" i="6"/>
  <c r="AH283" i="6"/>
  <c r="AG283" i="6"/>
  <c r="AF283" i="6"/>
  <c r="AQ282" i="6"/>
  <c r="AP282" i="6"/>
  <c r="AO282" i="6"/>
  <c r="AN282" i="6"/>
  <c r="AM282" i="6"/>
  <c r="AL282" i="6"/>
  <c r="AK282" i="6"/>
  <c r="AJ282" i="6"/>
  <c r="AI282" i="6"/>
  <c r="AH282" i="6"/>
  <c r="AG282" i="6"/>
  <c r="AF282" i="6"/>
  <c r="AQ281" i="6"/>
  <c r="AP281" i="6"/>
  <c r="AO281" i="6"/>
  <c r="AN281" i="6"/>
  <c r="AM281" i="6"/>
  <c r="AL281" i="6"/>
  <c r="AK281" i="6"/>
  <c r="AJ281" i="6"/>
  <c r="AI281" i="6"/>
  <c r="AH281" i="6"/>
  <c r="AG281" i="6"/>
  <c r="AF281" i="6"/>
  <c r="AQ280" i="6"/>
  <c r="AP280" i="6"/>
  <c r="AO280" i="6"/>
  <c r="AN280" i="6"/>
  <c r="AM280" i="6"/>
  <c r="AL280" i="6"/>
  <c r="AK280" i="6"/>
  <c r="AJ280" i="6"/>
  <c r="AI280" i="6"/>
  <c r="AH280" i="6"/>
  <c r="AG280" i="6"/>
  <c r="AF280" i="6"/>
  <c r="AQ279" i="6"/>
  <c r="AP279" i="6"/>
  <c r="AO279" i="6"/>
  <c r="AN279" i="6"/>
  <c r="AM279" i="6"/>
  <c r="AL279" i="6"/>
  <c r="AK279" i="6"/>
  <c r="AJ279" i="6"/>
  <c r="AI279" i="6"/>
  <c r="AH279" i="6"/>
  <c r="AG279" i="6"/>
  <c r="AF279" i="6"/>
  <c r="AQ278" i="6"/>
  <c r="AP278" i="6"/>
  <c r="AO278" i="6"/>
  <c r="AN278" i="6"/>
  <c r="AM278" i="6"/>
  <c r="AL278" i="6"/>
  <c r="AK278" i="6"/>
  <c r="AJ278" i="6"/>
  <c r="AI278" i="6"/>
  <c r="AH278" i="6"/>
  <c r="AG278" i="6"/>
  <c r="AF278" i="6"/>
  <c r="AQ277" i="6"/>
  <c r="AP277" i="6"/>
  <c r="AO277" i="6"/>
  <c r="AN277" i="6"/>
  <c r="AM277" i="6"/>
  <c r="AL277" i="6"/>
  <c r="AK277" i="6"/>
  <c r="AJ277" i="6"/>
  <c r="AI277" i="6"/>
  <c r="AH277" i="6"/>
  <c r="AG277" i="6"/>
  <c r="AF277" i="6"/>
  <c r="AQ276" i="6"/>
  <c r="AP276" i="6"/>
  <c r="AO276" i="6"/>
  <c r="AN276" i="6"/>
  <c r="AM276" i="6"/>
  <c r="AL276" i="6"/>
  <c r="AK276" i="6"/>
  <c r="AJ276" i="6"/>
  <c r="AI276" i="6"/>
  <c r="AH276" i="6"/>
  <c r="AG276" i="6"/>
  <c r="AF276" i="6"/>
  <c r="AQ275" i="6"/>
  <c r="AP275" i="6"/>
  <c r="AO275" i="6"/>
  <c r="AN275" i="6"/>
  <c r="AM275" i="6"/>
  <c r="AL275" i="6"/>
  <c r="AK275" i="6"/>
  <c r="AJ275" i="6"/>
  <c r="AI275" i="6"/>
  <c r="AH275" i="6"/>
  <c r="AG275" i="6"/>
  <c r="AF275" i="6"/>
  <c r="AQ274" i="6"/>
  <c r="AP274" i="6"/>
  <c r="AO274" i="6"/>
  <c r="AN274" i="6"/>
  <c r="AM274" i="6"/>
  <c r="AL274" i="6"/>
  <c r="AK274" i="6"/>
  <c r="AJ274" i="6"/>
  <c r="AI274" i="6"/>
  <c r="AH274" i="6"/>
  <c r="AG274" i="6"/>
  <c r="AF274" i="6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AQ272" i="6"/>
  <c r="AP272" i="6"/>
  <c r="AO272" i="6"/>
  <c r="AN272" i="6"/>
  <c r="AM272" i="6"/>
  <c r="AL272" i="6"/>
  <c r="AK272" i="6"/>
  <c r="AJ272" i="6"/>
  <c r="AI272" i="6"/>
  <c r="AH272" i="6"/>
  <c r="AG272" i="6"/>
  <c r="AF272" i="6"/>
  <c r="AQ271" i="6"/>
  <c r="AP271" i="6"/>
  <c r="AO271" i="6"/>
  <c r="AN271" i="6"/>
  <c r="AM271" i="6"/>
  <c r="AL271" i="6"/>
  <c r="AK271" i="6"/>
  <c r="AJ271" i="6"/>
  <c r="AI271" i="6"/>
  <c r="AH271" i="6"/>
  <c r="AG271" i="6"/>
  <c r="AF271" i="6"/>
  <c r="AQ270" i="6"/>
  <c r="AP270" i="6"/>
  <c r="AO270" i="6"/>
  <c r="AN270" i="6"/>
  <c r="AM270" i="6"/>
  <c r="AL270" i="6"/>
  <c r="AK270" i="6"/>
  <c r="AJ270" i="6"/>
  <c r="AI270" i="6"/>
  <c r="AH270" i="6"/>
  <c r="AG270" i="6"/>
  <c r="AF270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AQ267" i="6"/>
  <c r="AP267" i="6"/>
  <c r="AO267" i="6"/>
  <c r="AN267" i="6"/>
  <c r="AM267" i="6"/>
  <c r="AL267" i="6"/>
  <c r="AK267" i="6"/>
  <c r="AJ267" i="6"/>
  <c r="AI267" i="6"/>
  <c r="AH267" i="6"/>
  <c r="AG267" i="6"/>
  <c r="AF267" i="6"/>
  <c r="AQ266" i="6"/>
  <c r="AP266" i="6"/>
  <c r="AO266" i="6"/>
  <c r="AN266" i="6"/>
  <c r="AM266" i="6"/>
  <c r="AL266" i="6"/>
  <c r="AK266" i="6"/>
  <c r="AJ266" i="6"/>
  <c r="AI266" i="6"/>
  <c r="AH266" i="6"/>
  <c r="AG266" i="6"/>
  <c r="AF266" i="6"/>
  <c r="AQ265" i="6"/>
  <c r="AP265" i="6"/>
  <c r="AO265" i="6"/>
  <c r="AN265" i="6"/>
  <c r="AM265" i="6"/>
  <c r="AL265" i="6"/>
  <c r="AK265" i="6"/>
  <c r="AJ265" i="6"/>
  <c r="AI265" i="6"/>
  <c r="AH265" i="6"/>
  <c r="AG265" i="6"/>
  <c r="AF265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AQ262" i="6"/>
  <c r="AP262" i="6"/>
  <c r="AO262" i="6"/>
  <c r="AN262" i="6"/>
  <c r="AM262" i="6"/>
  <c r="AL262" i="6"/>
  <c r="AK262" i="6"/>
  <c r="AJ262" i="6"/>
  <c r="AI262" i="6"/>
  <c r="AH262" i="6"/>
  <c r="AG262" i="6"/>
  <c r="AF262" i="6"/>
  <c r="AQ261" i="6"/>
  <c r="AP261" i="6"/>
  <c r="AO261" i="6"/>
  <c r="AN261" i="6"/>
  <c r="AM261" i="6"/>
  <c r="AL261" i="6"/>
  <c r="AK261" i="6"/>
  <c r="AJ261" i="6"/>
  <c r="AI261" i="6"/>
  <c r="AH261" i="6"/>
  <c r="AG261" i="6"/>
  <c r="AF261" i="6"/>
  <c r="AQ260" i="6"/>
  <c r="AP260" i="6"/>
  <c r="AO260" i="6"/>
  <c r="AN260" i="6"/>
  <c r="AM260" i="6"/>
  <c r="AL260" i="6"/>
  <c r="AK260" i="6"/>
  <c r="AJ260" i="6"/>
  <c r="AI260" i="6"/>
  <c r="AH260" i="6"/>
  <c r="AG260" i="6"/>
  <c r="AF260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AQ258" i="6"/>
  <c r="AP258" i="6"/>
  <c r="AO258" i="6"/>
  <c r="AN258" i="6"/>
  <c r="AM258" i="6"/>
  <c r="AL258" i="6"/>
  <c r="AK258" i="6"/>
  <c r="AJ258" i="6"/>
  <c r="AI258" i="6"/>
  <c r="AH258" i="6"/>
  <c r="AG258" i="6"/>
  <c r="AF258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AQ254" i="6"/>
  <c r="AP254" i="6"/>
  <c r="AO254" i="6"/>
  <c r="AN254" i="6"/>
  <c r="AM254" i="6"/>
  <c r="AL254" i="6"/>
  <c r="AK254" i="6"/>
  <c r="AJ254" i="6"/>
  <c r="AI254" i="6"/>
  <c r="AH254" i="6"/>
  <c r="AG254" i="6"/>
  <c r="AF254" i="6"/>
  <c r="AQ253" i="6"/>
  <c r="AP253" i="6"/>
  <c r="AO253" i="6"/>
  <c r="AN253" i="6"/>
  <c r="AM253" i="6"/>
  <c r="AL253" i="6"/>
  <c r="AK253" i="6"/>
  <c r="AJ253" i="6"/>
  <c r="AI253" i="6"/>
  <c r="AH253" i="6"/>
  <c r="AG253" i="6"/>
  <c r="AF253" i="6"/>
  <c r="AQ252" i="6"/>
  <c r="AP252" i="6"/>
  <c r="AO252" i="6"/>
  <c r="AN252" i="6"/>
  <c r="AM252" i="6"/>
  <c r="AL252" i="6"/>
  <c r="AK252" i="6"/>
  <c r="AJ252" i="6"/>
  <c r="AI252" i="6"/>
  <c r="AH252" i="6"/>
  <c r="AG252" i="6"/>
  <c r="AF252" i="6"/>
  <c r="AQ251" i="6"/>
  <c r="AP251" i="6"/>
  <c r="AO251" i="6"/>
  <c r="AN251" i="6"/>
  <c r="AM251" i="6"/>
  <c r="AL251" i="6"/>
  <c r="AK251" i="6"/>
  <c r="AJ251" i="6"/>
  <c r="AI251" i="6"/>
  <c r="AH251" i="6"/>
  <c r="AG251" i="6"/>
  <c r="AF251" i="6"/>
  <c r="AQ250" i="6"/>
  <c r="AP250" i="6"/>
  <c r="AO250" i="6"/>
  <c r="AN250" i="6"/>
  <c r="AM250" i="6"/>
  <c r="AL250" i="6"/>
  <c r="AK250" i="6"/>
  <c r="AJ250" i="6"/>
  <c r="AI250" i="6"/>
  <c r="AH250" i="6"/>
  <c r="AG250" i="6"/>
  <c r="AF250" i="6"/>
  <c r="AQ249" i="6"/>
  <c r="AP249" i="6"/>
  <c r="AO249" i="6"/>
  <c r="AN249" i="6"/>
  <c r="AM249" i="6"/>
  <c r="AL249" i="6"/>
  <c r="AK249" i="6"/>
  <c r="AJ249" i="6"/>
  <c r="AI249" i="6"/>
  <c r="AH249" i="6"/>
  <c r="AG249" i="6"/>
  <c r="AF249" i="6"/>
  <c r="AQ248" i="6"/>
  <c r="AP248" i="6"/>
  <c r="AO248" i="6"/>
  <c r="AN248" i="6"/>
  <c r="AM248" i="6"/>
  <c r="AL248" i="6"/>
  <c r="AK248" i="6"/>
  <c r="AJ248" i="6"/>
  <c r="AI248" i="6"/>
  <c r="AH248" i="6"/>
  <c r="AG248" i="6"/>
  <c r="AF248" i="6"/>
  <c r="AQ247" i="6"/>
  <c r="AP247" i="6"/>
  <c r="AO247" i="6"/>
  <c r="AN247" i="6"/>
  <c r="AM247" i="6"/>
  <c r="AL247" i="6"/>
  <c r="AK247" i="6"/>
  <c r="AJ247" i="6"/>
  <c r="AI247" i="6"/>
  <c r="AH247" i="6"/>
  <c r="AG247" i="6"/>
  <c r="AF247" i="6"/>
  <c r="AQ246" i="6"/>
  <c r="AP246" i="6"/>
  <c r="AO246" i="6"/>
  <c r="AN246" i="6"/>
  <c r="AM246" i="6"/>
  <c r="AL246" i="6"/>
  <c r="AK246" i="6"/>
  <c r="AJ246" i="6"/>
  <c r="AI246" i="6"/>
  <c r="AH246" i="6"/>
  <c r="AG246" i="6"/>
  <c r="AF246" i="6"/>
  <c r="AQ245" i="6"/>
  <c r="AP245" i="6"/>
  <c r="AO245" i="6"/>
  <c r="AN245" i="6"/>
  <c r="AM245" i="6"/>
  <c r="AL245" i="6"/>
  <c r="AK245" i="6"/>
  <c r="AJ245" i="6"/>
  <c r="AI245" i="6"/>
  <c r="AH245" i="6"/>
  <c r="AG245" i="6"/>
  <c r="AF245" i="6"/>
  <c r="AQ244" i="6"/>
  <c r="AP244" i="6"/>
  <c r="AO244" i="6"/>
  <c r="AN244" i="6"/>
  <c r="AM244" i="6"/>
  <c r="AL244" i="6"/>
  <c r="AK244" i="6"/>
  <c r="AJ244" i="6"/>
  <c r="AI244" i="6"/>
  <c r="AH244" i="6"/>
  <c r="AG244" i="6"/>
  <c r="AF244" i="6"/>
  <c r="AQ243" i="6"/>
  <c r="AP243" i="6"/>
  <c r="AO243" i="6"/>
  <c r="AN243" i="6"/>
  <c r="AM243" i="6"/>
  <c r="AL243" i="6"/>
  <c r="AK243" i="6"/>
  <c r="AJ243" i="6"/>
  <c r="AI243" i="6"/>
  <c r="AH243" i="6"/>
  <c r="AG243" i="6"/>
  <c r="AF243" i="6"/>
  <c r="AQ242" i="6"/>
  <c r="AP242" i="6"/>
  <c r="AO242" i="6"/>
  <c r="AN242" i="6"/>
  <c r="AM242" i="6"/>
  <c r="AL242" i="6"/>
  <c r="AK242" i="6"/>
  <c r="AJ242" i="6"/>
  <c r="AI242" i="6"/>
  <c r="AH242" i="6"/>
  <c r="AG242" i="6"/>
  <c r="AF242" i="6"/>
  <c r="AQ241" i="6"/>
  <c r="AP241" i="6"/>
  <c r="AO241" i="6"/>
  <c r="AN241" i="6"/>
  <c r="AM241" i="6"/>
  <c r="AL241" i="6"/>
  <c r="AK241" i="6"/>
  <c r="AJ241" i="6"/>
  <c r="AI241" i="6"/>
  <c r="AH241" i="6"/>
  <c r="AG241" i="6"/>
  <c r="AF241" i="6"/>
  <c r="AQ240" i="6"/>
  <c r="AP240" i="6"/>
  <c r="AO240" i="6"/>
  <c r="AN240" i="6"/>
  <c r="AM240" i="6"/>
  <c r="AL240" i="6"/>
  <c r="AK240" i="6"/>
  <c r="AJ240" i="6"/>
  <c r="AI240" i="6"/>
  <c r="AH240" i="6"/>
  <c r="AG240" i="6"/>
  <c r="AF240" i="6"/>
  <c r="AQ239" i="6"/>
  <c r="AP239" i="6"/>
  <c r="AO239" i="6"/>
  <c r="AN239" i="6"/>
  <c r="AM239" i="6"/>
  <c r="AL239" i="6"/>
  <c r="AK239" i="6"/>
  <c r="AJ239" i="6"/>
  <c r="AI239" i="6"/>
  <c r="AH239" i="6"/>
  <c r="AG239" i="6"/>
  <c r="AF239" i="6"/>
  <c r="AQ238" i="6"/>
  <c r="AP238" i="6"/>
  <c r="AO238" i="6"/>
  <c r="AN238" i="6"/>
  <c r="AM238" i="6"/>
  <c r="AL238" i="6"/>
  <c r="AK238" i="6"/>
  <c r="AJ238" i="6"/>
  <c r="AI238" i="6"/>
  <c r="AH238" i="6"/>
  <c r="AG238" i="6"/>
  <c r="AF238" i="6"/>
  <c r="AQ237" i="6"/>
  <c r="AP237" i="6"/>
  <c r="AO237" i="6"/>
  <c r="AN237" i="6"/>
  <c r="AM237" i="6"/>
  <c r="AL237" i="6"/>
  <c r="AK237" i="6"/>
  <c r="AJ237" i="6"/>
  <c r="AI237" i="6"/>
  <c r="AH237" i="6"/>
  <c r="AG237" i="6"/>
  <c r="AF237" i="6"/>
  <c r="AQ236" i="6"/>
  <c r="AP236" i="6"/>
  <c r="AO236" i="6"/>
  <c r="AN236" i="6"/>
  <c r="AM236" i="6"/>
  <c r="AL236" i="6"/>
  <c r="AK236" i="6"/>
  <c r="AJ236" i="6"/>
  <c r="AI236" i="6"/>
  <c r="AH236" i="6"/>
  <c r="AG236" i="6"/>
  <c r="AF236" i="6"/>
  <c r="AQ235" i="6"/>
  <c r="AP235" i="6"/>
  <c r="AO235" i="6"/>
  <c r="AN235" i="6"/>
  <c r="AM235" i="6"/>
  <c r="AL235" i="6"/>
  <c r="AK235" i="6"/>
  <c r="AJ235" i="6"/>
  <c r="AI235" i="6"/>
  <c r="AH235" i="6"/>
  <c r="AG235" i="6"/>
  <c r="AF235" i="6"/>
  <c r="AQ234" i="6"/>
  <c r="AP234" i="6"/>
  <c r="AO234" i="6"/>
  <c r="AN234" i="6"/>
  <c r="AM234" i="6"/>
  <c r="AL234" i="6"/>
  <c r="AK234" i="6"/>
  <c r="AJ234" i="6"/>
  <c r="AI234" i="6"/>
  <c r="AH234" i="6"/>
  <c r="AG234" i="6"/>
  <c r="AF234" i="6"/>
  <c r="AQ233" i="6"/>
  <c r="AP233" i="6"/>
  <c r="AO233" i="6"/>
  <c r="AN233" i="6"/>
  <c r="AM233" i="6"/>
  <c r="AL233" i="6"/>
  <c r="AK233" i="6"/>
  <c r="AJ233" i="6"/>
  <c r="AI233" i="6"/>
  <c r="AH233" i="6"/>
  <c r="AG233" i="6"/>
  <c r="AF233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AQ223" i="6"/>
  <c r="AP223" i="6"/>
  <c r="AO223" i="6"/>
  <c r="AN223" i="6"/>
  <c r="AM223" i="6"/>
  <c r="AL223" i="6"/>
  <c r="AK223" i="6"/>
  <c r="AJ223" i="6"/>
  <c r="AI223" i="6"/>
  <c r="AH223" i="6"/>
  <c r="AG223" i="6"/>
  <c r="AF223" i="6"/>
  <c r="AQ222" i="6"/>
  <c r="AP222" i="6"/>
  <c r="AO222" i="6"/>
  <c r="AN222" i="6"/>
  <c r="AM222" i="6"/>
  <c r="AL222" i="6"/>
  <c r="AK222" i="6"/>
  <c r="AJ222" i="6"/>
  <c r="AI222" i="6"/>
  <c r="AH222" i="6"/>
  <c r="AG222" i="6"/>
  <c r="AF222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AQ215" i="6"/>
  <c r="AP215" i="6"/>
  <c r="AO215" i="6"/>
  <c r="AN215" i="6"/>
  <c r="AM215" i="6"/>
  <c r="AL215" i="6"/>
  <c r="AK215" i="6"/>
  <c r="AJ215" i="6"/>
  <c r="AI215" i="6"/>
  <c r="AH215" i="6"/>
  <c r="AG215" i="6"/>
  <c r="AF215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AQ208" i="6"/>
  <c r="AP208" i="6"/>
  <c r="AO208" i="6"/>
  <c r="AN208" i="6"/>
  <c r="AM208" i="6"/>
  <c r="AL208" i="6"/>
  <c r="AK208" i="6"/>
  <c r="AJ208" i="6"/>
  <c r="AI208" i="6"/>
  <c r="AH208" i="6"/>
  <c r="AG208" i="6"/>
  <c r="AF208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AQ203" i="6"/>
  <c r="AP203" i="6"/>
  <c r="AO203" i="6"/>
  <c r="AN203" i="6"/>
  <c r="AM203" i="6"/>
  <c r="AL203" i="6"/>
  <c r="AK203" i="6"/>
  <c r="AJ203" i="6"/>
  <c r="AI203" i="6"/>
  <c r="AH203" i="6"/>
  <c r="AG203" i="6"/>
  <c r="AF203" i="6"/>
  <c r="AQ202" i="6"/>
  <c r="AP202" i="6"/>
  <c r="AO202" i="6"/>
  <c r="AN202" i="6"/>
  <c r="AM202" i="6"/>
  <c r="AL202" i="6"/>
  <c r="AK202" i="6"/>
  <c r="AJ202" i="6"/>
  <c r="AI202" i="6"/>
  <c r="AH202" i="6"/>
  <c r="AG202" i="6"/>
  <c r="AF202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AQ199" i="6"/>
  <c r="AP199" i="6"/>
  <c r="AO199" i="6"/>
  <c r="AN199" i="6"/>
  <c r="AM199" i="6"/>
  <c r="AL199" i="6"/>
  <c r="AK199" i="6"/>
  <c r="AJ199" i="6"/>
  <c r="AI199" i="6"/>
  <c r="AH199" i="6"/>
  <c r="AG199" i="6"/>
  <c r="AF199" i="6"/>
  <c r="AQ198" i="6"/>
  <c r="AP198" i="6"/>
  <c r="AO198" i="6"/>
  <c r="AN198" i="6"/>
  <c r="AM198" i="6"/>
  <c r="AL198" i="6"/>
  <c r="AK198" i="6"/>
  <c r="AJ198" i="6"/>
  <c r="AI198" i="6"/>
  <c r="AH198" i="6"/>
  <c r="AG198" i="6"/>
  <c r="AF198" i="6"/>
  <c r="AQ197" i="6"/>
  <c r="AP197" i="6"/>
  <c r="AO197" i="6"/>
  <c r="AN197" i="6"/>
  <c r="AM197" i="6"/>
  <c r="AL197" i="6"/>
  <c r="AK197" i="6"/>
  <c r="AJ197" i="6"/>
  <c r="AI197" i="6"/>
  <c r="AH197" i="6"/>
  <c r="AG197" i="6"/>
  <c r="AF197" i="6"/>
  <c r="AQ196" i="6"/>
  <c r="AP196" i="6"/>
  <c r="AO196" i="6"/>
  <c r="AN196" i="6"/>
  <c r="AM196" i="6"/>
  <c r="AL196" i="6"/>
  <c r="AK196" i="6"/>
  <c r="AJ196" i="6"/>
  <c r="AI196" i="6"/>
  <c r="AH196" i="6"/>
  <c r="AG196" i="6"/>
  <c r="AF196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AQ194" i="6"/>
  <c r="AP194" i="6"/>
  <c r="AO194" i="6"/>
  <c r="AN194" i="6"/>
  <c r="AM194" i="6"/>
  <c r="AL194" i="6"/>
  <c r="AK194" i="6"/>
  <c r="AJ194" i="6"/>
  <c r="AI194" i="6"/>
  <c r="AH194" i="6"/>
  <c r="AG194" i="6"/>
  <c r="AF194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AQ191" i="6"/>
  <c r="AP191" i="6"/>
  <c r="AO191" i="6"/>
  <c r="AN191" i="6"/>
  <c r="AM191" i="6"/>
  <c r="AL191" i="6"/>
  <c r="AK191" i="6"/>
  <c r="AJ191" i="6"/>
  <c r="AI191" i="6"/>
  <c r="AH191" i="6"/>
  <c r="AG191" i="6"/>
  <c r="AF191" i="6"/>
  <c r="AQ190" i="6"/>
  <c r="AP190" i="6"/>
  <c r="AO190" i="6"/>
  <c r="AN190" i="6"/>
  <c r="AM190" i="6"/>
  <c r="AL190" i="6"/>
  <c r="AK190" i="6"/>
  <c r="AJ190" i="6"/>
  <c r="AI190" i="6"/>
  <c r="AH190" i="6"/>
  <c r="AG190" i="6"/>
  <c r="AF190" i="6"/>
  <c r="AQ189" i="6"/>
  <c r="AP189" i="6"/>
  <c r="AO189" i="6"/>
  <c r="AN189" i="6"/>
  <c r="AM189" i="6"/>
  <c r="AL189" i="6"/>
  <c r="AK189" i="6"/>
  <c r="AJ189" i="6"/>
  <c r="AI189" i="6"/>
  <c r="AH189" i="6"/>
  <c r="AG189" i="6"/>
  <c r="AF189" i="6"/>
  <c r="AQ188" i="6"/>
  <c r="AP188" i="6"/>
  <c r="AO188" i="6"/>
  <c r="AN188" i="6"/>
  <c r="AM188" i="6"/>
  <c r="AL188" i="6"/>
  <c r="AK188" i="6"/>
  <c r="AJ188" i="6"/>
  <c r="AI188" i="6"/>
  <c r="AH188" i="6"/>
  <c r="AG188" i="6"/>
  <c r="AF188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AQ180" i="6"/>
  <c r="AP180" i="6"/>
  <c r="AO180" i="6"/>
  <c r="AN180" i="6"/>
  <c r="AM180" i="6"/>
  <c r="AL180" i="6"/>
  <c r="AK180" i="6"/>
  <c r="AJ180" i="6"/>
  <c r="AI180" i="6"/>
  <c r="AH180" i="6"/>
  <c r="AG180" i="6"/>
  <c r="AF180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AQ176" i="6"/>
  <c r="AP176" i="6"/>
  <c r="AO176" i="6"/>
  <c r="AN176" i="6"/>
  <c r="AM176" i="6"/>
  <c r="AL176" i="6"/>
  <c r="AK176" i="6"/>
  <c r="AJ176" i="6"/>
  <c r="AI176" i="6"/>
  <c r="AH176" i="6"/>
  <c r="AG176" i="6"/>
  <c r="AF176" i="6"/>
  <c r="AQ175" i="6"/>
  <c r="AP175" i="6"/>
  <c r="AO175" i="6"/>
  <c r="AN175" i="6"/>
  <c r="AM175" i="6"/>
  <c r="AL175" i="6"/>
  <c r="AK175" i="6"/>
  <c r="AJ175" i="6"/>
  <c r="AI175" i="6"/>
  <c r="AH175" i="6"/>
  <c r="AG175" i="6"/>
  <c r="AF175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AQ173" i="6"/>
  <c r="AP173" i="6"/>
  <c r="AO173" i="6"/>
  <c r="AN173" i="6"/>
  <c r="AM173" i="6"/>
  <c r="AL173" i="6"/>
  <c r="AK173" i="6"/>
  <c r="AJ173" i="6"/>
  <c r="AI173" i="6"/>
  <c r="AH173" i="6"/>
  <c r="AG173" i="6"/>
  <c r="AF173" i="6"/>
  <c r="AQ172" i="6"/>
  <c r="AP172" i="6"/>
  <c r="AO172" i="6"/>
  <c r="AN172" i="6"/>
  <c r="AM172" i="6"/>
  <c r="AL172" i="6"/>
  <c r="AK172" i="6"/>
  <c r="AJ172" i="6"/>
  <c r="AI172" i="6"/>
  <c r="AH172" i="6"/>
  <c r="AG172" i="6"/>
  <c r="AF172" i="6"/>
  <c r="AQ171" i="6"/>
  <c r="AP171" i="6"/>
  <c r="AO171" i="6"/>
  <c r="AN171" i="6"/>
  <c r="AM171" i="6"/>
  <c r="AL171" i="6"/>
  <c r="AK171" i="6"/>
  <c r="AJ171" i="6"/>
  <c r="AI171" i="6"/>
  <c r="AH171" i="6"/>
  <c r="AG171" i="6"/>
  <c r="AF171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AQ169" i="6"/>
  <c r="AP169" i="6"/>
  <c r="AO169" i="6"/>
  <c r="AN169" i="6"/>
  <c r="AM169" i="6"/>
  <c r="AL169" i="6"/>
  <c r="AK169" i="6"/>
  <c r="AJ169" i="6"/>
  <c r="AI169" i="6"/>
  <c r="AH169" i="6"/>
  <c r="AG169" i="6"/>
  <c r="AF169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AQ167" i="6"/>
  <c r="AP167" i="6"/>
  <c r="AO167" i="6"/>
  <c r="AN167" i="6"/>
  <c r="AM167" i="6"/>
  <c r="AL167" i="6"/>
  <c r="AK167" i="6"/>
  <c r="AJ167" i="6"/>
  <c r="AI167" i="6"/>
  <c r="AH167" i="6"/>
  <c r="AG167" i="6"/>
  <c r="AF167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AQ149" i="6"/>
  <c r="AP149" i="6"/>
  <c r="AO149" i="6"/>
  <c r="AN149" i="6"/>
  <c r="AM149" i="6"/>
  <c r="AL149" i="6"/>
  <c r="AK149" i="6"/>
  <c r="AJ149" i="6"/>
  <c r="AI149" i="6"/>
  <c r="AH149" i="6"/>
  <c r="AG149" i="6"/>
  <c r="AF149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AQ122" i="6"/>
  <c r="AP122" i="6"/>
  <c r="AO122" i="6"/>
  <c r="AN122" i="6"/>
  <c r="AM122" i="6"/>
  <c r="AL122" i="6"/>
  <c r="AK122" i="6"/>
  <c r="AJ122" i="6"/>
  <c r="AI122" i="6"/>
  <c r="AH122" i="6"/>
  <c r="AG122" i="6"/>
  <c r="AF122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Q9" i="6"/>
  <c r="AP9" i="6"/>
  <c r="AO9" i="6"/>
  <c r="AN9" i="6"/>
  <c r="AM9" i="6"/>
  <c r="AL9" i="6"/>
  <c r="AK9" i="6"/>
  <c r="AJ9" i="6"/>
  <c r="AI9" i="6"/>
  <c r="AH9" i="6"/>
  <c r="AG9" i="6"/>
  <c r="AF9" i="6"/>
  <c r="AQ8" i="6"/>
  <c r="AP8" i="6"/>
  <c r="AO8" i="6"/>
  <c r="AN8" i="6"/>
  <c r="AM8" i="6"/>
  <c r="AL8" i="6"/>
  <c r="AK8" i="6"/>
  <c r="AJ8" i="6"/>
  <c r="AI8" i="6"/>
  <c r="AH8" i="6"/>
  <c r="AG8" i="6"/>
  <c r="AF8" i="6"/>
  <c r="AQ7" i="6"/>
  <c r="AP7" i="6"/>
  <c r="AO7" i="6"/>
  <c r="AN7" i="6"/>
  <c r="AM7" i="6"/>
  <c r="AL7" i="6"/>
  <c r="AK7" i="6"/>
  <c r="AJ7" i="6"/>
  <c r="AI7" i="6"/>
  <c r="AH7" i="6"/>
  <c r="AG7" i="6"/>
  <c r="AF7" i="6"/>
  <c r="AQ6" i="6"/>
  <c r="AP6" i="6"/>
  <c r="AO6" i="6"/>
  <c r="AN6" i="6"/>
  <c r="AM6" i="6"/>
  <c r="AL6" i="6"/>
  <c r="AK6" i="6"/>
  <c r="AJ6" i="6"/>
  <c r="AI6" i="6"/>
  <c r="AH6" i="6"/>
  <c r="AG6" i="6"/>
  <c r="AF6" i="6"/>
  <c r="AQ5" i="6"/>
  <c r="AP5" i="6"/>
  <c r="AO5" i="6"/>
  <c r="AN5" i="6"/>
  <c r="AM5" i="6"/>
  <c r="AL5" i="6"/>
  <c r="AK5" i="6"/>
  <c r="AJ5" i="6"/>
  <c r="AI5" i="6"/>
  <c r="AH5" i="6"/>
  <c r="AG5" i="6"/>
  <c r="AF5" i="6"/>
  <c r="AQ4" i="6"/>
  <c r="AP4" i="6"/>
  <c r="AO4" i="6"/>
  <c r="AN4" i="6"/>
  <c r="AM4" i="6"/>
  <c r="AL4" i="6"/>
  <c r="AK4" i="6"/>
  <c r="AJ4" i="6"/>
  <c r="AI4" i="6"/>
  <c r="AH4" i="6"/>
  <c r="AG4" i="6"/>
  <c r="AF4" i="6"/>
  <c r="AQ3" i="6"/>
  <c r="AP3" i="6"/>
  <c r="AO3" i="6"/>
  <c r="AN3" i="6"/>
  <c r="AM3" i="6"/>
  <c r="AL3" i="6"/>
  <c r="AK3" i="6"/>
  <c r="AJ3" i="6"/>
  <c r="AI3" i="6"/>
  <c r="AH3" i="6"/>
  <c r="AG3" i="6"/>
  <c r="AF3" i="6"/>
  <c r="AL1038" i="4"/>
  <c r="AK1038" i="4"/>
  <c r="AI1038" i="4"/>
  <c r="AA1038" i="4"/>
  <c r="W1038" i="4" a="1"/>
  <c r="W1038" i="4" s="1"/>
  <c r="H1038" i="4"/>
  <c r="G1038" i="4"/>
  <c r="AE1038" i="4" s="1"/>
  <c r="E1038" i="4"/>
  <c r="F1038" i="4" s="1"/>
  <c r="D1038" i="4"/>
  <c r="AL1037" i="4"/>
  <c r="AK1037" i="4"/>
  <c r="AI1037" i="4"/>
  <c r="AA1037" i="4"/>
  <c r="W1037" i="4" a="1"/>
  <c r="W1037" i="4" s="1"/>
  <c r="H1037" i="4"/>
  <c r="G1037" i="4"/>
  <c r="AE1037" i="4" s="1"/>
  <c r="E1037" i="4"/>
  <c r="F1037" i="4" s="1"/>
  <c r="D1037" i="4"/>
  <c r="AL1036" i="4"/>
  <c r="AK1036" i="4"/>
  <c r="AI1036" i="4"/>
  <c r="AA1036" i="4"/>
  <c r="W1036" i="4" a="1"/>
  <c r="W1036" i="4" s="1"/>
  <c r="H1036" i="4"/>
  <c r="G1036" i="4"/>
  <c r="AD1036" i="4" s="1"/>
  <c r="E1036" i="4"/>
  <c r="F1036" i="4" s="1"/>
  <c r="D1036" i="4"/>
  <c r="AL1035" i="4"/>
  <c r="AK1035" i="4"/>
  <c r="AI1035" i="4"/>
  <c r="AA1035" i="4"/>
  <c r="W1035" i="4" a="1"/>
  <c r="W1035" i="4" s="1"/>
  <c r="H1035" i="4"/>
  <c r="G1035" i="4"/>
  <c r="AD1035" i="4" s="1"/>
  <c r="E1035" i="4"/>
  <c r="F1035" i="4" s="1"/>
  <c r="D1035" i="4"/>
  <c r="AL1034" i="4"/>
  <c r="AK1034" i="4"/>
  <c r="AI1034" i="4"/>
  <c r="AA1034" i="4"/>
  <c r="W1034" i="4" a="1"/>
  <c r="W1034" i="4" s="1"/>
  <c r="H1034" i="4"/>
  <c r="G1034" i="4"/>
  <c r="E1034" i="4"/>
  <c r="F1034" i="4" s="1"/>
  <c r="D1034" i="4"/>
  <c r="AL1033" i="4"/>
  <c r="AK1033" i="4"/>
  <c r="AI1033" i="4"/>
  <c r="AA1033" i="4"/>
  <c r="W1033" i="4" a="1"/>
  <c r="W1033" i="4" s="1"/>
  <c r="H1033" i="4"/>
  <c r="G1033" i="4"/>
  <c r="AE1033" i="4" s="1"/>
  <c r="E1033" i="4"/>
  <c r="F1033" i="4" s="1"/>
  <c r="D1033" i="4"/>
  <c r="AL1032" i="4"/>
  <c r="AK1032" i="4"/>
  <c r="AI1032" i="4"/>
  <c r="AA1032" i="4"/>
  <c r="W1032" i="4" a="1"/>
  <c r="W1032" i="4" s="1"/>
  <c r="H1032" i="4"/>
  <c r="G1032" i="4"/>
  <c r="E1032" i="4"/>
  <c r="F1032" i="4" s="1"/>
  <c r="D1032" i="4"/>
  <c r="AL1031" i="4"/>
  <c r="AK1031" i="4"/>
  <c r="AI1031" i="4"/>
  <c r="AA1031" i="4"/>
  <c r="W1031" i="4" a="1"/>
  <c r="W1031" i="4" s="1"/>
  <c r="H1031" i="4"/>
  <c r="G1031" i="4"/>
  <c r="AE1031" i="4" s="1"/>
  <c r="E1031" i="4"/>
  <c r="F1031" i="4" s="1"/>
  <c r="D1031" i="4"/>
  <c r="AL1030" i="4"/>
  <c r="AK1030" i="4"/>
  <c r="AI1030" i="4"/>
  <c r="AA1030" i="4"/>
  <c r="W1030" i="4" a="1"/>
  <c r="W1030" i="4" s="1"/>
  <c r="H1030" i="4"/>
  <c r="G1030" i="4"/>
  <c r="E1030" i="4"/>
  <c r="F1030" i="4" s="1"/>
  <c r="D1030" i="4"/>
  <c r="AL1029" i="4"/>
  <c r="AK1029" i="4"/>
  <c r="AI1029" i="4"/>
  <c r="AA1029" i="4"/>
  <c r="W1029" i="4" a="1"/>
  <c r="W1029" i="4" s="1"/>
  <c r="H1029" i="4"/>
  <c r="G1029" i="4"/>
  <c r="E1029" i="4"/>
  <c r="F1029" i="4" s="1"/>
  <c r="D1029" i="4"/>
  <c r="AL1028" i="4"/>
  <c r="AK1028" i="4"/>
  <c r="AI1028" i="4"/>
  <c r="AA1028" i="4"/>
  <c r="W1028" i="4" a="1"/>
  <c r="W1028" i="4" s="1"/>
  <c r="H1028" i="4"/>
  <c r="G1028" i="4"/>
  <c r="E1028" i="4"/>
  <c r="F1028" i="4" s="1"/>
  <c r="D1028" i="4"/>
  <c r="AL1027" i="4"/>
  <c r="AK1027" i="4"/>
  <c r="AI1027" i="4"/>
  <c r="AA1027" i="4"/>
  <c r="W1027" i="4" a="1"/>
  <c r="W1027" i="4" s="1"/>
  <c r="H1027" i="4"/>
  <c r="G1027" i="4"/>
  <c r="AD1027" i="4" s="1"/>
  <c r="E1027" i="4"/>
  <c r="F1027" i="4" s="1"/>
  <c r="D1027" i="4"/>
  <c r="AL1026" i="4"/>
  <c r="AK1026" i="4"/>
  <c r="AI1026" i="4"/>
  <c r="AA1026" i="4"/>
  <c r="W1026" i="4" a="1"/>
  <c r="W1026" i="4" s="1"/>
  <c r="H1026" i="4"/>
  <c r="G1026" i="4"/>
  <c r="E1026" i="4"/>
  <c r="F1026" i="4" s="1"/>
  <c r="D1026" i="4"/>
  <c r="AL1025" i="4"/>
  <c r="AK1025" i="4"/>
  <c r="AI1025" i="4"/>
  <c r="AA1025" i="4"/>
  <c r="W1025" i="4" a="1"/>
  <c r="W1025" i="4" s="1"/>
  <c r="H1025" i="4"/>
  <c r="G1025" i="4"/>
  <c r="AD1025" i="4" s="1"/>
  <c r="E1025" i="4"/>
  <c r="F1025" i="4" s="1"/>
  <c r="D1025" i="4"/>
  <c r="AL1024" i="4"/>
  <c r="AK1024" i="4"/>
  <c r="AI1024" i="4"/>
  <c r="AA1024" i="4"/>
  <c r="W1024" i="4" a="1"/>
  <c r="W1024" i="4" s="1"/>
  <c r="H1024" i="4"/>
  <c r="G1024" i="4"/>
  <c r="AE1024" i="4" s="1"/>
  <c r="E1024" i="4"/>
  <c r="F1024" i="4" s="1"/>
  <c r="D1024" i="4"/>
  <c r="AL1023" i="4"/>
  <c r="AK1023" i="4"/>
  <c r="AI1023" i="4"/>
  <c r="AA1023" i="4"/>
  <c r="W1023" i="4" a="1"/>
  <c r="W1023" i="4" s="1"/>
  <c r="H1023" i="4"/>
  <c r="G1023" i="4"/>
  <c r="AE1023" i="4" s="1"/>
  <c r="E1023" i="4"/>
  <c r="F1023" i="4" s="1"/>
  <c r="D1023" i="4"/>
  <c r="AL1022" i="4"/>
  <c r="AK1022" i="4"/>
  <c r="AI1022" i="4"/>
  <c r="AA1022" i="4"/>
  <c r="W1022" i="4" a="1"/>
  <c r="W1022" i="4" s="1"/>
  <c r="H1022" i="4"/>
  <c r="G1022" i="4"/>
  <c r="E1022" i="4"/>
  <c r="F1022" i="4" s="1"/>
  <c r="D1022" i="4"/>
  <c r="AL1021" i="4"/>
  <c r="AK1021" i="4"/>
  <c r="AI1021" i="4"/>
  <c r="AA1021" i="4"/>
  <c r="W1021" i="4" a="1"/>
  <c r="W1021" i="4" s="1"/>
  <c r="H1021" i="4"/>
  <c r="G1021" i="4"/>
  <c r="AE1021" i="4" s="1"/>
  <c r="E1021" i="4"/>
  <c r="F1021" i="4" s="1"/>
  <c r="D1021" i="4"/>
  <c r="AL1020" i="4"/>
  <c r="AK1020" i="4"/>
  <c r="AI1020" i="4"/>
  <c r="AA1020" i="4"/>
  <c r="W1020" i="4" a="1"/>
  <c r="W1020" i="4" s="1"/>
  <c r="H1020" i="4"/>
  <c r="G1020" i="4"/>
  <c r="E1020" i="4"/>
  <c r="F1020" i="4" s="1"/>
  <c r="D1020" i="4"/>
  <c r="AL1019" i="4"/>
  <c r="AK1019" i="4"/>
  <c r="AI1019" i="4"/>
  <c r="AA1019" i="4"/>
  <c r="W1019" i="4" a="1"/>
  <c r="W1019" i="4" s="1"/>
  <c r="H1019" i="4"/>
  <c r="G1019" i="4"/>
  <c r="AE1019" i="4" s="1"/>
  <c r="E1019" i="4"/>
  <c r="F1019" i="4" s="1"/>
  <c r="D1019" i="4"/>
  <c r="AL1018" i="4"/>
  <c r="AK1018" i="4"/>
  <c r="AI1018" i="4"/>
  <c r="AA1018" i="4"/>
  <c r="W1018" i="4" a="1"/>
  <c r="W1018" i="4" s="1"/>
  <c r="H1018" i="4"/>
  <c r="G1018" i="4"/>
  <c r="AE1018" i="4" s="1"/>
  <c r="E1018" i="4"/>
  <c r="F1018" i="4" s="1"/>
  <c r="D1018" i="4"/>
  <c r="AL1017" i="4"/>
  <c r="AK1017" i="4"/>
  <c r="AI1017" i="4"/>
  <c r="AA1017" i="4"/>
  <c r="W1017" i="4" a="1"/>
  <c r="W1017" i="4" s="1"/>
  <c r="H1017" i="4"/>
  <c r="G1017" i="4"/>
  <c r="E1017" i="4"/>
  <c r="F1017" i="4" s="1"/>
  <c r="D1017" i="4"/>
  <c r="AL1016" i="4"/>
  <c r="AK1016" i="4"/>
  <c r="AI1016" i="4"/>
  <c r="AA1016" i="4"/>
  <c r="W1016" i="4" a="1"/>
  <c r="W1016" i="4" s="1"/>
  <c r="H1016" i="4"/>
  <c r="G1016" i="4"/>
  <c r="AE1016" i="4" s="1"/>
  <c r="E1016" i="4"/>
  <c r="F1016" i="4" s="1"/>
  <c r="D1016" i="4"/>
  <c r="AL1015" i="4"/>
  <c r="AK1015" i="4"/>
  <c r="AI1015" i="4"/>
  <c r="AA1015" i="4"/>
  <c r="W1015" i="4" a="1"/>
  <c r="W1015" i="4" s="1"/>
  <c r="H1015" i="4"/>
  <c r="G1015" i="4"/>
  <c r="E1015" i="4"/>
  <c r="F1015" i="4" s="1"/>
  <c r="D1015" i="4"/>
  <c r="AL1014" i="4"/>
  <c r="AK1014" i="4"/>
  <c r="AI1014" i="4"/>
  <c r="AA1014" i="4"/>
  <c r="W1014" i="4" a="1"/>
  <c r="W1014" i="4" s="1"/>
  <c r="H1014" i="4"/>
  <c r="G1014" i="4"/>
  <c r="AE1014" i="4" s="1"/>
  <c r="E1014" i="4"/>
  <c r="F1014" i="4" s="1"/>
  <c r="D1014" i="4"/>
  <c r="AL1013" i="4"/>
  <c r="AK1013" i="4"/>
  <c r="AI1013" i="4"/>
  <c r="AA1013" i="4"/>
  <c r="W1013" i="4" a="1"/>
  <c r="W1013" i="4" s="1"/>
  <c r="H1013" i="4"/>
  <c r="G1013" i="4"/>
  <c r="E1013" i="4"/>
  <c r="F1013" i="4" s="1"/>
  <c r="D1013" i="4"/>
  <c r="AL1012" i="4"/>
  <c r="AK1012" i="4"/>
  <c r="AI1012" i="4"/>
  <c r="AA1012" i="4"/>
  <c r="W1012" i="4" a="1"/>
  <c r="W1012" i="4" s="1"/>
  <c r="H1012" i="4"/>
  <c r="G1012" i="4"/>
  <c r="E1012" i="4"/>
  <c r="F1012" i="4" s="1"/>
  <c r="D1012" i="4"/>
  <c r="AL1011" i="4"/>
  <c r="AK1011" i="4"/>
  <c r="AI1011" i="4"/>
  <c r="AA1011" i="4"/>
  <c r="W1011" i="4" a="1"/>
  <c r="W1011" i="4" s="1"/>
  <c r="H1011" i="4"/>
  <c r="G1011" i="4"/>
  <c r="E1011" i="4"/>
  <c r="F1011" i="4" s="1"/>
  <c r="D1011" i="4"/>
  <c r="AL1010" i="4"/>
  <c r="AK1010" i="4"/>
  <c r="AI1010" i="4"/>
  <c r="AA1010" i="4"/>
  <c r="W1010" i="4" a="1"/>
  <c r="W1010" i="4" s="1"/>
  <c r="H1010" i="4"/>
  <c r="G1010" i="4"/>
  <c r="E1010" i="4"/>
  <c r="F1010" i="4" s="1"/>
  <c r="D1010" i="4"/>
  <c r="AL1009" i="4"/>
  <c r="AK1009" i="4"/>
  <c r="AI1009" i="4"/>
  <c r="AA1009" i="4"/>
  <c r="W1009" i="4" a="1"/>
  <c r="W1009" i="4" s="1"/>
  <c r="H1009" i="4"/>
  <c r="G1009" i="4"/>
  <c r="AD1009" i="4" s="1"/>
  <c r="E1009" i="4"/>
  <c r="F1009" i="4" s="1"/>
  <c r="D1009" i="4"/>
  <c r="AL1008" i="4"/>
  <c r="AK1008" i="4"/>
  <c r="AI1008" i="4"/>
  <c r="AA1008" i="4"/>
  <c r="W1008" i="4" a="1"/>
  <c r="W1008" i="4" s="1"/>
  <c r="H1008" i="4"/>
  <c r="G1008" i="4"/>
  <c r="E1008" i="4"/>
  <c r="F1008" i="4" s="1"/>
  <c r="D1008" i="4"/>
  <c r="AL1007" i="4"/>
  <c r="AK1007" i="4"/>
  <c r="AI1007" i="4"/>
  <c r="AA1007" i="4"/>
  <c r="W1007" i="4" a="1"/>
  <c r="W1007" i="4" s="1"/>
  <c r="H1007" i="4"/>
  <c r="G1007" i="4"/>
  <c r="E1007" i="4"/>
  <c r="F1007" i="4" s="1"/>
  <c r="D1007" i="4"/>
  <c r="AL1006" i="4"/>
  <c r="AK1006" i="4"/>
  <c r="AI1006" i="4"/>
  <c r="AA1006" i="4"/>
  <c r="W1006" i="4" a="1"/>
  <c r="W1006" i="4" s="1"/>
  <c r="H1006" i="4"/>
  <c r="G1006" i="4"/>
  <c r="AD1006" i="4" s="1"/>
  <c r="E1006" i="4"/>
  <c r="F1006" i="4" s="1"/>
  <c r="D1006" i="4"/>
  <c r="AL1005" i="4"/>
  <c r="AK1005" i="4"/>
  <c r="AI1005" i="4"/>
  <c r="AA1005" i="4"/>
  <c r="W1005" i="4" a="1"/>
  <c r="W1005" i="4" s="1"/>
  <c r="H1005" i="4"/>
  <c r="G1005" i="4"/>
  <c r="E1005" i="4"/>
  <c r="F1005" i="4" s="1"/>
  <c r="D1005" i="4"/>
  <c r="AL1004" i="4"/>
  <c r="AK1004" i="4"/>
  <c r="AI1004" i="4"/>
  <c r="AA1004" i="4"/>
  <c r="W1004" i="4" a="1"/>
  <c r="W1004" i="4" s="1"/>
  <c r="H1004" i="4"/>
  <c r="G1004" i="4"/>
  <c r="AE1004" i="4" s="1"/>
  <c r="E1004" i="4"/>
  <c r="F1004" i="4" s="1"/>
  <c r="D1004" i="4"/>
  <c r="AL1003" i="4"/>
  <c r="AK1003" i="4"/>
  <c r="AI1003" i="4"/>
  <c r="AA1003" i="4"/>
  <c r="W1003" i="4" a="1"/>
  <c r="W1003" i="4" s="1"/>
  <c r="H1003" i="4"/>
  <c r="G1003" i="4"/>
  <c r="AE1003" i="4" s="1"/>
  <c r="E1003" i="4"/>
  <c r="F1003" i="4" s="1"/>
  <c r="D1003" i="4"/>
  <c r="AL1002" i="4"/>
  <c r="AK1002" i="4"/>
  <c r="AI1002" i="4"/>
  <c r="AA1002" i="4"/>
  <c r="W1002" i="4" a="1"/>
  <c r="W1002" i="4" s="1"/>
  <c r="H1002" i="4"/>
  <c r="G1002" i="4"/>
  <c r="AE1002" i="4" s="1"/>
  <c r="E1002" i="4"/>
  <c r="F1002" i="4" s="1"/>
  <c r="D1002" i="4"/>
  <c r="AL1001" i="4"/>
  <c r="AK1001" i="4"/>
  <c r="AI1001" i="4"/>
  <c r="AA1001" i="4"/>
  <c r="W1001" i="4" a="1"/>
  <c r="W1001" i="4" s="1"/>
  <c r="H1001" i="4"/>
  <c r="G1001" i="4"/>
  <c r="AE1001" i="4" s="1"/>
  <c r="E1001" i="4"/>
  <c r="F1001" i="4" s="1"/>
  <c r="D1001" i="4"/>
  <c r="AL1000" i="4"/>
  <c r="AK1000" i="4"/>
  <c r="AI1000" i="4"/>
  <c r="AA1000" i="4"/>
  <c r="W1000" i="4" a="1"/>
  <c r="W1000" i="4" s="1"/>
  <c r="H1000" i="4"/>
  <c r="G1000" i="4"/>
  <c r="E1000" i="4"/>
  <c r="F1000" i="4" s="1"/>
  <c r="D1000" i="4"/>
  <c r="AL999" i="4"/>
  <c r="AK999" i="4"/>
  <c r="AI999" i="4"/>
  <c r="AA999" i="4"/>
  <c r="W999" i="4" a="1"/>
  <c r="W999" i="4" s="1"/>
  <c r="H999" i="4"/>
  <c r="G999" i="4"/>
  <c r="AD999" i="4" s="1"/>
  <c r="E999" i="4"/>
  <c r="F999" i="4" s="1"/>
  <c r="D999" i="4"/>
  <c r="AL998" i="4"/>
  <c r="AK998" i="4"/>
  <c r="AI998" i="4"/>
  <c r="AA998" i="4"/>
  <c r="W998" i="4" a="1"/>
  <c r="W998" i="4" s="1"/>
  <c r="H998" i="4"/>
  <c r="G998" i="4"/>
  <c r="E998" i="4"/>
  <c r="F998" i="4" s="1"/>
  <c r="D998" i="4"/>
  <c r="AL997" i="4"/>
  <c r="AK997" i="4"/>
  <c r="AI997" i="4"/>
  <c r="AA997" i="4"/>
  <c r="W997" i="4" a="1"/>
  <c r="W997" i="4" s="1"/>
  <c r="H997" i="4"/>
  <c r="G997" i="4"/>
  <c r="AD997" i="4" s="1"/>
  <c r="E997" i="4"/>
  <c r="F997" i="4" s="1"/>
  <c r="D997" i="4"/>
  <c r="AL996" i="4"/>
  <c r="AK996" i="4"/>
  <c r="AI996" i="4"/>
  <c r="AA996" i="4"/>
  <c r="W996" i="4" a="1"/>
  <c r="W996" i="4" s="1"/>
  <c r="H996" i="4"/>
  <c r="G996" i="4"/>
  <c r="AE996" i="4" s="1"/>
  <c r="E996" i="4"/>
  <c r="F996" i="4" s="1"/>
  <c r="D996" i="4"/>
  <c r="AL995" i="4"/>
  <c r="AK995" i="4"/>
  <c r="AI995" i="4"/>
  <c r="AA995" i="4"/>
  <c r="W995" i="4" a="1"/>
  <c r="W995" i="4" s="1"/>
  <c r="H995" i="4"/>
  <c r="G995" i="4"/>
  <c r="E995" i="4"/>
  <c r="F995" i="4" s="1"/>
  <c r="D995" i="4"/>
  <c r="AL994" i="4"/>
  <c r="AK994" i="4"/>
  <c r="AI994" i="4"/>
  <c r="AA994" i="4"/>
  <c r="W994" i="4" a="1"/>
  <c r="W994" i="4" s="1"/>
  <c r="H994" i="4"/>
  <c r="G994" i="4"/>
  <c r="AE994" i="4" s="1"/>
  <c r="E994" i="4"/>
  <c r="F994" i="4" s="1"/>
  <c r="D994" i="4"/>
  <c r="AL993" i="4"/>
  <c r="AK993" i="4"/>
  <c r="AI993" i="4"/>
  <c r="AA993" i="4"/>
  <c r="W993" i="4" a="1"/>
  <c r="W993" i="4" s="1"/>
  <c r="H993" i="4"/>
  <c r="G993" i="4"/>
  <c r="AD993" i="4" s="1"/>
  <c r="E993" i="4"/>
  <c r="F993" i="4" s="1"/>
  <c r="D993" i="4"/>
  <c r="AL992" i="4"/>
  <c r="AK992" i="4"/>
  <c r="AI992" i="4"/>
  <c r="AA992" i="4"/>
  <c r="W992" i="4" a="1"/>
  <c r="W992" i="4" s="1"/>
  <c r="H992" i="4"/>
  <c r="G992" i="4"/>
  <c r="AE992" i="4" s="1"/>
  <c r="E992" i="4"/>
  <c r="F992" i="4" s="1"/>
  <c r="D992" i="4"/>
  <c r="AL991" i="4"/>
  <c r="AK991" i="4"/>
  <c r="AI991" i="4"/>
  <c r="AA991" i="4"/>
  <c r="W991" i="4"/>
  <c r="W991" i="4" a="1"/>
  <c r="H991" i="4"/>
  <c r="G991" i="4"/>
  <c r="AE991" i="4" s="1"/>
  <c r="E991" i="4"/>
  <c r="F991" i="4" s="1"/>
  <c r="D991" i="4"/>
  <c r="AL990" i="4"/>
  <c r="AK990" i="4"/>
  <c r="AI990" i="4"/>
  <c r="AA990" i="4"/>
  <c r="W990" i="4" a="1"/>
  <c r="W990" i="4" s="1"/>
  <c r="H990" i="4"/>
  <c r="G990" i="4"/>
  <c r="E990" i="4"/>
  <c r="F990" i="4" s="1"/>
  <c r="D990" i="4"/>
  <c r="AL989" i="4"/>
  <c r="AK989" i="4"/>
  <c r="AI989" i="4"/>
  <c r="AA989" i="4"/>
  <c r="W989" i="4" a="1"/>
  <c r="W989" i="4" s="1"/>
  <c r="H989" i="4"/>
  <c r="G989" i="4"/>
  <c r="E989" i="4"/>
  <c r="F989" i="4" s="1"/>
  <c r="D989" i="4"/>
  <c r="AL988" i="4"/>
  <c r="AK988" i="4"/>
  <c r="AI988" i="4"/>
  <c r="AA988" i="4"/>
  <c r="W988" i="4" a="1"/>
  <c r="W988" i="4" s="1"/>
  <c r="H988" i="4"/>
  <c r="G988" i="4"/>
  <c r="E988" i="4"/>
  <c r="F988" i="4" s="1"/>
  <c r="D988" i="4"/>
  <c r="AL987" i="4"/>
  <c r="AK987" i="4"/>
  <c r="AI987" i="4"/>
  <c r="AA987" i="4"/>
  <c r="W987" i="4" a="1"/>
  <c r="W987" i="4" s="1"/>
  <c r="H987" i="4"/>
  <c r="G987" i="4"/>
  <c r="AE987" i="4" s="1"/>
  <c r="E987" i="4"/>
  <c r="F987" i="4" s="1"/>
  <c r="D987" i="4"/>
  <c r="AL986" i="4"/>
  <c r="AK986" i="4"/>
  <c r="AI986" i="4"/>
  <c r="AA986" i="4"/>
  <c r="W986" i="4" a="1"/>
  <c r="W986" i="4" s="1"/>
  <c r="H986" i="4"/>
  <c r="G986" i="4"/>
  <c r="E986" i="4"/>
  <c r="F986" i="4" s="1"/>
  <c r="D986" i="4"/>
  <c r="AL985" i="4"/>
  <c r="AK985" i="4"/>
  <c r="AI985" i="4"/>
  <c r="AA985" i="4"/>
  <c r="W985" i="4" a="1"/>
  <c r="W985" i="4" s="1"/>
  <c r="H985" i="4"/>
  <c r="G985" i="4"/>
  <c r="AD985" i="4" s="1"/>
  <c r="E985" i="4"/>
  <c r="F985" i="4" s="1"/>
  <c r="D985" i="4"/>
  <c r="AL984" i="4"/>
  <c r="AK984" i="4"/>
  <c r="AI984" i="4"/>
  <c r="AA984" i="4"/>
  <c r="W984" i="4" a="1"/>
  <c r="W984" i="4" s="1"/>
  <c r="H984" i="4"/>
  <c r="G984" i="4"/>
  <c r="AE984" i="4" s="1"/>
  <c r="E984" i="4"/>
  <c r="F984" i="4" s="1"/>
  <c r="D984" i="4"/>
  <c r="AL983" i="4"/>
  <c r="AK983" i="4"/>
  <c r="AI983" i="4"/>
  <c r="AA983" i="4"/>
  <c r="W983" i="4" a="1"/>
  <c r="W983" i="4" s="1"/>
  <c r="H983" i="4"/>
  <c r="G983" i="4"/>
  <c r="AD983" i="4" s="1"/>
  <c r="E983" i="4"/>
  <c r="F983" i="4" s="1"/>
  <c r="D983" i="4"/>
  <c r="AL982" i="4"/>
  <c r="AK982" i="4"/>
  <c r="AI982" i="4"/>
  <c r="AA982" i="4"/>
  <c r="W982" i="4" a="1"/>
  <c r="W982" i="4" s="1"/>
  <c r="H982" i="4"/>
  <c r="G982" i="4"/>
  <c r="E982" i="4"/>
  <c r="F982" i="4" s="1"/>
  <c r="D982" i="4"/>
  <c r="AL981" i="4"/>
  <c r="AK981" i="4"/>
  <c r="AI981" i="4"/>
  <c r="AA981" i="4"/>
  <c r="W981" i="4" a="1"/>
  <c r="W981" i="4" s="1"/>
  <c r="H981" i="4"/>
  <c r="G981" i="4"/>
  <c r="AE981" i="4" s="1"/>
  <c r="E981" i="4"/>
  <c r="F981" i="4" s="1"/>
  <c r="D981" i="4"/>
  <c r="AL980" i="4"/>
  <c r="AK980" i="4"/>
  <c r="AI980" i="4"/>
  <c r="AA980" i="4"/>
  <c r="W980" i="4" a="1"/>
  <c r="W980" i="4" s="1"/>
  <c r="H980" i="4"/>
  <c r="G980" i="4"/>
  <c r="E980" i="4"/>
  <c r="F980" i="4" s="1"/>
  <c r="D980" i="4"/>
  <c r="AL979" i="4"/>
  <c r="AK979" i="4"/>
  <c r="AI979" i="4"/>
  <c r="AA979" i="4"/>
  <c r="W979" i="4" a="1"/>
  <c r="W979" i="4" s="1"/>
  <c r="H979" i="4"/>
  <c r="G979" i="4"/>
  <c r="E979" i="4"/>
  <c r="F979" i="4" s="1"/>
  <c r="D979" i="4"/>
  <c r="AL978" i="4"/>
  <c r="AK978" i="4"/>
  <c r="AI978" i="4"/>
  <c r="AA978" i="4"/>
  <c r="W978" i="4" a="1"/>
  <c r="W978" i="4" s="1"/>
  <c r="H978" i="4"/>
  <c r="G978" i="4"/>
  <c r="E978" i="4"/>
  <c r="F978" i="4" s="1"/>
  <c r="D978" i="4"/>
  <c r="AL977" i="4"/>
  <c r="AK977" i="4"/>
  <c r="AI977" i="4"/>
  <c r="AA977" i="4"/>
  <c r="W977" i="4" a="1"/>
  <c r="W977" i="4" s="1"/>
  <c r="H977" i="4"/>
  <c r="G977" i="4"/>
  <c r="E977" i="4"/>
  <c r="F977" i="4" s="1"/>
  <c r="D977" i="4"/>
  <c r="AL976" i="4"/>
  <c r="AK976" i="4"/>
  <c r="AI976" i="4"/>
  <c r="AA976" i="4"/>
  <c r="W976" i="4" a="1"/>
  <c r="W976" i="4" s="1"/>
  <c r="H976" i="4"/>
  <c r="G976" i="4"/>
  <c r="AE976" i="4" s="1"/>
  <c r="E976" i="4"/>
  <c r="F976" i="4" s="1"/>
  <c r="D976" i="4"/>
  <c r="AL975" i="4"/>
  <c r="AK975" i="4"/>
  <c r="AI975" i="4"/>
  <c r="AA975" i="4"/>
  <c r="W975" i="4" a="1"/>
  <c r="W975" i="4" s="1"/>
  <c r="H975" i="4"/>
  <c r="G975" i="4"/>
  <c r="E975" i="4"/>
  <c r="F975" i="4" s="1"/>
  <c r="D975" i="4"/>
  <c r="AL974" i="4"/>
  <c r="AK974" i="4"/>
  <c r="AI974" i="4"/>
  <c r="AA974" i="4"/>
  <c r="W974" i="4" a="1"/>
  <c r="W974" i="4" s="1"/>
  <c r="H974" i="4"/>
  <c r="G974" i="4"/>
  <c r="AE974" i="4" s="1"/>
  <c r="E974" i="4"/>
  <c r="F974" i="4" s="1"/>
  <c r="D974" i="4"/>
  <c r="AL973" i="4"/>
  <c r="AK973" i="4"/>
  <c r="AI973" i="4"/>
  <c r="AA973" i="4"/>
  <c r="W973" i="4" a="1"/>
  <c r="W973" i="4" s="1"/>
  <c r="H973" i="4"/>
  <c r="G973" i="4"/>
  <c r="AE973" i="4" s="1"/>
  <c r="E973" i="4"/>
  <c r="F973" i="4" s="1"/>
  <c r="D973" i="4"/>
  <c r="AL972" i="4"/>
  <c r="AK972" i="4"/>
  <c r="AI972" i="4"/>
  <c r="AA972" i="4"/>
  <c r="W972" i="4" a="1"/>
  <c r="W972" i="4" s="1"/>
  <c r="H972" i="4"/>
  <c r="G972" i="4"/>
  <c r="E972" i="4"/>
  <c r="F972" i="4" s="1"/>
  <c r="D972" i="4"/>
  <c r="AL971" i="4"/>
  <c r="AK971" i="4"/>
  <c r="AI971" i="4"/>
  <c r="AA971" i="4"/>
  <c r="W971" i="4" a="1"/>
  <c r="W971" i="4" s="1"/>
  <c r="H971" i="4"/>
  <c r="G971" i="4"/>
  <c r="AE971" i="4" s="1"/>
  <c r="E971" i="4"/>
  <c r="F971" i="4" s="1"/>
  <c r="D971" i="4"/>
  <c r="AL970" i="4"/>
  <c r="AK970" i="4"/>
  <c r="AI970" i="4"/>
  <c r="AA970" i="4"/>
  <c r="W970" i="4" a="1"/>
  <c r="W970" i="4" s="1"/>
  <c r="H970" i="4"/>
  <c r="G970" i="4"/>
  <c r="E970" i="4"/>
  <c r="F970" i="4" s="1"/>
  <c r="D970" i="4"/>
  <c r="AL969" i="4"/>
  <c r="AK969" i="4"/>
  <c r="AI969" i="4"/>
  <c r="AA969" i="4"/>
  <c r="W969" i="4" a="1"/>
  <c r="W969" i="4" s="1"/>
  <c r="H969" i="4"/>
  <c r="G969" i="4"/>
  <c r="E969" i="4"/>
  <c r="F969" i="4" s="1"/>
  <c r="D969" i="4"/>
  <c r="AL968" i="4"/>
  <c r="AK968" i="4"/>
  <c r="AI968" i="4"/>
  <c r="AA968" i="4"/>
  <c r="W968" i="4" a="1"/>
  <c r="W968" i="4" s="1"/>
  <c r="H968" i="4"/>
  <c r="G968" i="4"/>
  <c r="E968" i="4"/>
  <c r="F968" i="4" s="1"/>
  <c r="D968" i="4"/>
  <c r="AL967" i="4"/>
  <c r="AK967" i="4"/>
  <c r="AI967" i="4"/>
  <c r="AA967" i="4"/>
  <c r="W967" i="4"/>
  <c r="W967" i="4" a="1"/>
  <c r="H967" i="4"/>
  <c r="G967" i="4"/>
  <c r="AD967" i="4" s="1"/>
  <c r="E967" i="4"/>
  <c r="F967" i="4" s="1"/>
  <c r="D967" i="4"/>
  <c r="AL966" i="4"/>
  <c r="AK966" i="4"/>
  <c r="AI966" i="4"/>
  <c r="AA966" i="4"/>
  <c r="W966" i="4" a="1"/>
  <c r="W966" i="4" s="1"/>
  <c r="H966" i="4"/>
  <c r="G966" i="4"/>
  <c r="AD966" i="4" s="1"/>
  <c r="E966" i="4"/>
  <c r="F966" i="4" s="1"/>
  <c r="D966" i="4"/>
  <c r="AL965" i="4"/>
  <c r="AK965" i="4"/>
  <c r="AI965" i="4"/>
  <c r="AA965" i="4"/>
  <c r="W965" i="4" a="1"/>
  <c r="W965" i="4" s="1"/>
  <c r="H965" i="4"/>
  <c r="G965" i="4"/>
  <c r="E965" i="4"/>
  <c r="F965" i="4" s="1"/>
  <c r="D965" i="4"/>
  <c r="AL964" i="4"/>
  <c r="AK964" i="4"/>
  <c r="AI964" i="4"/>
  <c r="AA964" i="4"/>
  <c r="W964" i="4" a="1"/>
  <c r="W964" i="4" s="1"/>
  <c r="H964" i="4"/>
  <c r="G964" i="4"/>
  <c r="AE964" i="4" s="1"/>
  <c r="E964" i="4"/>
  <c r="F964" i="4" s="1"/>
  <c r="D964" i="4"/>
  <c r="AL963" i="4"/>
  <c r="AK963" i="4"/>
  <c r="AI963" i="4"/>
  <c r="AA963" i="4"/>
  <c r="W963" i="4" a="1"/>
  <c r="W963" i="4" s="1"/>
  <c r="H963" i="4"/>
  <c r="G963" i="4"/>
  <c r="E963" i="4"/>
  <c r="F963" i="4" s="1"/>
  <c r="D963" i="4"/>
  <c r="AL962" i="4"/>
  <c r="AK962" i="4"/>
  <c r="AI962" i="4"/>
  <c r="AA962" i="4"/>
  <c r="W962" i="4" a="1"/>
  <c r="W962" i="4" s="1"/>
  <c r="H962" i="4"/>
  <c r="G962" i="4"/>
  <c r="E962" i="4"/>
  <c r="F962" i="4" s="1"/>
  <c r="D962" i="4"/>
  <c r="AL961" i="4"/>
  <c r="AK961" i="4"/>
  <c r="AI961" i="4"/>
  <c r="AA961" i="4"/>
  <c r="W961" i="4" a="1"/>
  <c r="W961" i="4" s="1"/>
  <c r="H961" i="4"/>
  <c r="G961" i="4"/>
  <c r="E961" i="4"/>
  <c r="F961" i="4" s="1"/>
  <c r="D961" i="4"/>
  <c r="AL960" i="4"/>
  <c r="AK960" i="4"/>
  <c r="AI960" i="4"/>
  <c r="AA960" i="4"/>
  <c r="W960" i="4" a="1"/>
  <c r="W960" i="4" s="1"/>
  <c r="H960" i="4"/>
  <c r="G960" i="4"/>
  <c r="E960" i="4"/>
  <c r="F960" i="4" s="1"/>
  <c r="D960" i="4"/>
  <c r="AL959" i="4"/>
  <c r="AK959" i="4"/>
  <c r="AI959" i="4"/>
  <c r="AA959" i="4"/>
  <c r="W959" i="4" a="1"/>
  <c r="W959" i="4" s="1"/>
  <c r="H959" i="4"/>
  <c r="G959" i="4"/>
  <c r="AD959" i="4" s="1"/>
  <c r="E959" i="4"/>
  <c r="F959" i="4" s="1"/>
  <c r="D959" i="4"/>
  <c r="AL958" i="4"/>
  <c r="AK958" i="4"/>
  <c r="AI958" i="4"/>
  <c r="AA958" i="4"/>
  <c r="W958" i="4" a="1"/>
  <c r="W958" i="4" s="1"/>
  <c r="H958" i="4"/>
  <c r="G958" i="4"/>
  <c r="E958" i="4"/>
  <c r="F958" i="4" s="1"/>
  <c r="D958" i="4"/>
  <c r="AL957" i="4"/>
  <c r="AK957" i="4"/>
  <c r="AI957" i="4"/>
  <c r="AA957" i="4"/>
  <c r="W957" i="4" a="1"/>
  <c r="W957" i="4" s="1"/>
  <c r="H957" i="4"/>
  <c r="G957" i="4"/>
  <c r="E957" i="4"/>
  <c r="F957" i="4" s="1"/>
  <c r="D957" i="4"/>
  <c r="AL956" i="4"/>
  <c r="AK956" i="4"/>
  <c r="AI956" i="4"/>
  <c r="AA956" i="4"/>
  <c r="W956" i="4" a="1"/>
  <c r="W956" i="4" s="1"/>
  <c r="H956" i="4"/>
  <c r="G956" i="4"/>
  <c r="E956" i="4"/>
  <c r="F956" i="4" s="1"/>
  <c r="D956" i="4"/>
  <c r="AL955" i="4"/>
  <c r="AK955" i="4"/>
  <c r="AI955" i="4"/>
  <c r="AA955" i="4"/>
  <c r="W955" i="4"/>
  <c r="W955" i="4" a="1"/>
  <c r="H955" i="4"/>
  <c r="G955" i="4"/>
  <c r="E955" i="4"/>
  <c r="F955" i="4" s="1"/>
  <c r="D955" i="4"/>
  <c r="AL954" i="4"/>
  <c r="AK954" i="4"/>
  <c r="AI954" i="4"/>
  <c r="AA954" i="4"/>
  <c r="W954" i="4" a="1"/>
  <c r="W954" i="4" s="1"/>
  <c r="H954" i="4"/>
  <c r="G954" i="4"/>
  <c r="E954" i="4"/>
  <c r="F954" i="4" s="1"/>
  <c r="D954" i="4"/>
  <c r="AL953" i="4"/>
  <c r="AK953" i="4"/>
  <c r="AI953" i="4"/>
  <c r="AA953" i="4"/>
  <c r="W953" i="4" a="1"/>
  <c r="W953" i="4" s="1"/>
  <c r="H953" i="4"/>
  <c r="G953" i="4"/>
  <c r="E953" i="4"/>
  <c r="F953" i="4" s="1"/>
  <c r="D953" i="4"/>
  <c r="AL952" i="4"/>
  <c r="AK952" i="4"/>
  <c r="AI952" i="4"/>
  <c r="AA952" i="4"/>
  <c r="W952" i="4" a="1"/>
  <c r="W952" i="4" s="1"/>
  <c r="H952" i="4"/>
  <c r="G952" i="4"/>
  <c r="E952" i="4"/>
  <c r="F952" i="4" s="1"/>
  <c r="D952" i="4"/>
  <c r="AL951" i="4"/>
  <c r="AK951" i="4"/>
  <c r="AI951" i="4"/>
  <c r="AA951" i="4"/>
  <c r="W951" i="4" a="1"/>
  <c r="W951" i="4" s="1"/>
  <c r="H951" i="4"/>
  <c r="G951" i="4"/>
  <c r="AD951" i="4" s="1"/>
  <c r="E951" i="4"/>
  <c r="F951" i="4" s="1"/>
  <c r="D951" i="4"/>
  <c r="AL950" i="4"/>
  <c r="AK950" i="4"/>
  <c r="AI950" i="4"/>
  <c r="AA950" i="4"/>
  <c r="W950" i="4" a="1"/>
  <c r="W950" i="4" s="1"/>
  <c r="H950" i="4"/>
  <c r="G950" i="4"/>
  <c r="AE950" i="4" s="1"/>
  <c r="E950" i="4"/>
  <c r="F950" i="4" s="1"/>
  <c r="D950" i="4"/>
  <c r="AL949" i="4"/>
  <c r="AK949" i="4"/>
  <c r="AI949" i="4"/>
  <c r="AA949" i="4"/>
  <c r="W949" i="4" a="1"/>
  <c r="W949" i="4" s="1"/>
  <c r="H949" i="4"/>
  <c r="G949" i="4"/>
  <c r="AD949" i="4" s="1"/>
  <c r="E949" i="4"/>
  <c r="F949" i="4" s="1"/>
  <c r="D949" i="4"/>
  <c r="AL948" i="4"/>
  <c r="AK948" i="4"/>
  <c r="AI948" i="4"/>
  <c r="AA948" i="4"/>
  <c r="W948" i="4" a="1"/>
  <c r="W948" i="4" s="1"/>
  <c r="H948" i="4"/>
  <c r="G948" i="4"/>
  <c r="E948" i="4"/>
  <c r="F948" i="4" s="1"/>
  <c r="D948" i="4"/>
  <c r="AL947" i="4"/>
  <c r="AK947" i="4"/>
  <c r="AI947" i="4"/>
  <c r="AA947" i="4"/>
  <c r="W947" i="4" a="1"/>
  <c r="W947" i="4" s="1"/>
  <c r="H947" i="4"/>
  <c r="G947" i="4"/>
  <c r="E947" i="4"/>
  <c r="F947" i="4" s="1"/>
  <c r="D947" i="4"/>
  <c r="AL946" i="4"/>
  <c r="AK946" i="4"/>
  <c r="AI946" i="4"/>
  <c r="AA946" i="4"/>
  <c r="W946" i="4" a="1"/>
  <c r="W946" i="4" s="1"/>
  <c r="H946" i="4"/>
  <c r="G946" i="4"/>
  <c r="AE946" i="4" s="1"/>
  <c r="E946" i="4"/>
  <c r="F946" i="4" s="1"/>
  <c r="D946" i="4"/>
  <c r="AL945" i="4"/>
  <c r="AK945" i="4"/>
  <c r="AI945" i="4"/>
  <c r="AA945" i="4"/>
  <c r="W945" i="4" a="1"/>
  <c r="W945" i="4" s="1"/>
  <c r="H945" i="4"/>
  <c r="G945" i="4"/>
  <c r="E945" i="4"/>
  <c r="F945" i="4" s="1"/>
  <c r="D945" i="4"/>
  <c r="AL944" i="4"/>
  <c r="AK944" i="4"/>
  <c r="AI944" i="4"/>
  <c r="AA944" i="4"/>
  <c r="W944" i="4" a="1"/>
  <c r="W944" i="4" s="1"/>
  <c r="H944" i="4"/>
  <c r="G944" i="4"/>
  <c r="E944" i="4"/>
  <c r="F944" i="4" s="1"/>
  <c r="D944" i="4"/>
  <c r="AL943" i="4"/>
  <c r="AK943" i="4"/>
  <c r="AI943" i="4"/>
  <c r="AA943" i="4"/>
  <c r="W943" i="4" a="1"/>
  <c r="W943" i="4" s="1"/>
  <c r="H943" i="4"/>
  <c r="G943" i="4"/>
  <c r="AD943" i="4" s="1"/>
  <c r="E943" i="4"/>
  <c r="F943" i="4" s="1"/>
  <c r="D943" i="4"/>
  <c r="AL942" i="4"/>
  <c r="AK942" i="4"/>
  <c r="AI942" i="4"/>
  <c r="AA942" i="4"/>
  <c r="W942" i="4" a="1"/>
  <c r="W942" i="4" s="1"/>
  <c r="H942" i="4"/>
  <c r="G942" i="4"/>
  <c r="E942" i="4"/>
  <c r="F942" i="4" s="1"/>
  <c r="D942" i="4"/>
  <c r="AL941" i="4"/>
  <c r="AK941" i="4"/>
  <c r="AI941" i="4"/>
  <c r="AA941" i="4"/>
  <c r="W941" i="4" a="1"/>
  <c r="W941" i="4" s="1"/>
  <c r="H941" i="4"/>
  <c r="G941" i="4"/>
  <c r="E941" i="4"/>
  <c r="F941" i="4" s="1"/>
  <c r="D941" i="4"/>
  <c r="AL940" i="4"/>
  <c r="AK940" i="4"/>
  <c r="AI940" i="4"/>
  <c r="AA940" i="4"/>
  <c r="W940" i="4" a="1"/>
  <c r="W940" i="4" s="1"/>
  <c r="H940" i="4"/>
  <c r="G940" i="4"/>
  <c r="E940" i="4"/>
  <c r="F940" i="4" s="1"/>
  <c r="D940" i="4"/>
  <c r="AL939" i="4"/>
  <c r="AK939" i="4"/>
  <c r="AI939" i="4"/>
  <c r="AA939" i="4"/>
  <c r="W939" i="4" a="1"/>
  <c r="W939" i="4" s="1"/>
  <c r="H939" i="4"/>
  <c r="G939" i="4"/>
  <c r="AE939" i="4" s="1"/>
  <c r="E939" i="4"/>
  <c r="F939" i="4" s="1"/>
  <c r="D939" i="4"/>
  <c r="AL938" i="4"/>
  <c r="AK938" i="4"/>
  <c r="AI938" i="4"/>
  <c r="AA938" i="4"/>
  <c r="W938" i="4" a="1"/>
  <c r="W938" i="4" s="1"/>
  <c r="H938" i="4"/>
  <c r="G938" i="4"/>
  <c r="E938" i="4"/>
  <c r="F938" i="4" s="1"/>
  <c r="D938" i="4"/>
  <c r="AL937" i="4"/>
  <c r="AK937" i="4"/>
  <c r="AI937" i="4"/>
  <c r="AA937" i="4"/>
  <c r="W937" i="4"/>
  <c r="W937" i="4" a="1"/>
  <c r="H937" i="4"/>
  <c r="G937" i="4"/>
  <c r="AD937" i="4" s="1"/>
  <c r="E937" i="4"/>
  <c r="F937" i="4" s="1"/>
  <c r="D937" i="4"/>
  <c r="AL936" i="4"/>
  <c r="AK936" i="4"/>
  <c r="AI936" i="4"/>
  <c r="AA936" i="4"/>
  <c r="W936" i="4" a="1"/>
  <c r="W936" i="4" s="1"/>
  <c r="H936" i="4"/>
  <c r="G936" i="4"/>
  <c r="E936" i="4"/>
  <c r="F936" i="4" s="1"/>
  <c r="D936" i="4"/>
  <c r="AL935" i="4"/>
  <c r="AK935" i="4"/>
  <c r="AI935" i="4"/>
  <c r="AA935" i="4"/>
  <c r="W935" i="4" a="1"/>
  <c r="W935" i="4" s="1"/>
  <c r="H935" i="4"/>
  <c r="G935" i="4"/>
  <c r="E935" i="4"/>
  <c r="F935" i="4" s="1"/>
  <c r="D935" i="4"/>
  <c r="AL934" i="4"/>
  <c r="AK934" i="4"/>
  <c r="AI934" i="4"/>
  <c r="AA934" i="4"/>
  <c r="W934" i="4" a="1"/>
  <c r="W934" i="4" s="1"/>
  <c r="H934" i="4"/>
  <c r="G934" i="4"/>
  <c r="AE934" i="4" s="1"/>
  <c r="E934" i="4"/>
  <c r="F934" i="4" s="1"/>
  <c r="D934" i="4"/>
  <c r="AL933" i="4"/>
  <c r="AK933" i="4"/>
  <c r="AI933" i="4"/>
  <c r="AB933" i="4"/>
  <c r="AA933" i="4"/>
  <c r="W933" i="4" a="1"/>
  <c r="W933" i="4" s="1"/>
  <c r="Y933" i="4" s="1"/>
  <c r="H933" i="4"/>
  <c r="G933" i="4"/>
  <c r="AE933" i="4" s="1"/>
  <c r="E933" i="4"/>
  <c r="F933" i="4" s="1"/>
  <c r="D933" i="4"/>
  <c r="AL932" i="4"/>
  <c r="AK932" i="4"/>
  <c r="AI932" i="4"/>
  <c r="AB932" i="4"/>
  <c r="AA932" i="4"/>
  <c r="W932" i="4" a="1"/>
  <c r="W932" i="4" s="1"/>
  <c r="Y932" i="4" s="1"/>
  <c r="H932" i="4"/>
  <c r="G932" i="4"/>
  <c r="E932" i="4"/>
  <c r="F932" i="4" s="1"/>
  <c r="D932" i="4"/>
  <c r="AL931" i="4"/>
  <c r="AK931" i="4"/>
  <c r="AI931" i="4"/>
  <c r="AB931" i="4"/>
  <c r="AA931" i="4"/>
  <c r="W931" i="4" a="1"/>
  <c r="W931" i="4" s="1"/>
  <c r="Y931" i="4" s="1"/>
  <c r="H931" i="4"/>
  <c r="G931" i="4"/>
  <c r="E931" i="4"/>
  <c r="F931" i="4" s="1"/>
  <c r="D931" i="4"/>
  <c r="AL930" i="4"/>
  <c r="AK930" i="4"/>
  <c r="AI930" i="4"/>
  <c r="AB930" i="4"/>
  <c r="AA930" i="4"/>
  <c r="W930" i="4" a="1"/>
  <c r="W930" i="4" s="1"/>
  <c r="Y930" i="4" s="1"/>
  <c r="H930" i="4"/>
  <c r="G930" i="4"/>
  <c r="AE930" i="4" s="1"/>
  <c r="E930" i="4"/>
  <c r="F930" i="4" s="1"/>
  <c r="D930" i="4"/>
  <c r="AL929" i="4"/>
  <c r="AK929" i="4"/>
  <c r="AI929" i="4"/>
  <c r="AB929" i="4"/>
  <c r="AA929" i="4"/>
  <c r="W929" i="4" a="1"/>
  <c r="W929" i="4" s="1"/>
  <c r="Y929" i="4" s="1"/>
  <c r="H929" i="4"/>
  <c r="G929" i="4"/>
  <c r="E929" i="4"/>
  <c r="F929" i="4" s="1"/>
  <c r="D929" i="4"/>
  <c r="AL928" i="4"/>
  <c r="AK928" i="4"/>
  <c r="AI928" i="4"/>
  <c r="AB928" i="4"/>
  <c r="AA928" i="4"/>
  <c r="W928" i="4"/>
  <c r="Y928" i="4" s="1"/>
  <c r="W928" i="4" a="1"/>
  <c r="H928" i="4"/>
  <c r="G928" i="4"/>
  <c r="E928" i="4"/>
  <c r="F928" i="4" s="1"/>
  <c r="D928" i="4"/>
  <c r="AL927" i="4"/>
  <c r="AK927" i="4"/>
  <c r="AI927" i="4"/>
  <c r="AB927" i="4"/>
  <c r="AA927" i="4"/>
  <c r="W927" i="4" a="1"/>
  <c r="W927" i="4" s="1"/>
  <c r="Y927" i="4" s="1"/>
  <c r="H927" i="4"/>
  <c r="G927" i="4"/>
  <c r="AE927" i="4" s="1"/>
  <c r="E927" i="4"/>
  <c r="F927" i="4" s="1"/>
  <c r="D927" i="4"/>
  <c r="AL926" i="4"/>
  <c r="AK926" i="4"/>
  <c r="AI926" i="4"/>
  <c r="AB926" i="4"/>
  <c r="AA926" i="4"/>
  <c r="W926" i="4" a="1"/>
  <c r="W926" i="4" s="1"/>
  <c r="Y926" i="4" s="1"/>
  <c r="H926" i="4"/>
  <c r="G926" i="4"/>
  <c r="AE926" i="4" s="1"/>
  <c r="E926" i="4"/>
  <c r="F926" i="4" s="1"/>
  <c r="D926" i="4"/>
  <c r="AL925" i="4"/>
  <c r="AK925" i="4"/>
  <c r="AI925" i="4"/>
  <c r="AB925" i="4"/>
  <c r="AA925" i="4"/>
  <c r="W925" i="4" a="1"/>
  <c r="W925" i="4" s="1"/>
  <c r="Y925" i="4" s="1"/>
  <c r="H925" i="4"/>
  <c r="G925" i="4"/>
  <c r="E925" i="4"/>
  <c r="F925" i="4" s="1"/>
  <c r="D925" i="4"/>
  <c r="AL924" i="4"/>
  <c r="AK924" i="4"/>
  <c r="AI924" i="4"/>
  <c r="AB924" i="4"/>
  <c r="AA924" i="4"/>
  <c r="W924" i="4" a="1"/>
  <c r="W924" i="4" s="1"/>
  <c r="Y924" i="4" s="1"/>
  <c r="H924" i="4"/>
  <c r="G924" i="4"/>
  <c r="AE924" i="4" s="1"/>
  <c r="E924" i="4"/>
  <c r="F924" i="4" s="1"/>
  <c r="D924" i="4"/>
  <c r="AL923" i="4"/>
  <c r="AK923" i="4"/>
  <c r="AI923" i="4"/>
  <c r="AB923" i="4"/>
  <c r="AA923" i="4"/>
  <c r="Y923" i="4"/>
  <c r="W923" i="4" a="1"/>
  <c r="W923" i="4" s="1"/>
  <c r="H923" i="4"/>
  <c r="G923" i="4"/>
  <c r="E923" i="4"/>
  <c r="F923" i="4" s="1"/>
  <c r="D923" i="4"/>
  <c r="AL922" i="4"/>
  <c r="AK922" i="4"/>
  <c r="AI922" i="4"/>
  <c r="AB922" i="4"/>
  <c r="AA922" i="4"/>
  <c r="W922" i="4" a="1"/>
  <c r="W922" i="4" s="1"/>
  <c r="Y922" i="4" s="1"/>
  <c r="H922" i="4"/>
  <c r="G922" i="4"/>
  <c r="E922" i="4"/>
  <c r="F922" i="4" s="1"/>
  <c r="D922" i="4"/>
  <c r="AL921" i="4"/>
  <c r="AK921" i="4"/>
  <c r="AI921" i="4"/>
  <c r="AB921" i="4"/>
  <c r="AA921" i="4"/>
  <c r="W921" i="4" a="1"/>
  <c r="W921" i="4" s="1"/>
  <c r="Y921" i="4" s="1"/>
  <c r="H921" i="4"/>
  <c r="G921" i="4"/>
  <c r="E921" i="4"/>
  <c r="F921" i="4" s="1"/>
  <c r="D921" i="4"/>
  <c r="AL920" i="4"/>
  <c r="AK920" i="4"/>
  <c r="AI920" i="4"/>
  <c r="AB920" i="4"/>
  <c r="AA920" i="4"/>
  <c r="W920" i="4" a="1"/>
  <c r="W920" i="4" s="1"/>
  <c r="Y920" i="4" s="1"/>
  <c r="H920" i="4"/>
  <c r="G920" i="4"/>
  <c r="E920" i="4"/>
  <c r="F920" i="4" s="1"/>
  <c r="D920" i="4"/>
  <c r="AL919" i="4"/>
  <c r="AK919" i="4"/>
  <c r="AI919" i="4"/>
  <c r="AB919" i="4"/>
  <c r="AA919" i="4"/>
  <c r="W919" i="4"/>
  <c r="Y919" i="4" s="1"/>
  <c r="W919" i="4" a="1"/>
  <c r="H919" i="4"/>
  <c r="G919" i="4"/>
  <c r="AD919" i="4" s="1"/>
  <c r="E919" i="4"/>
  <c r="F919" i="4" s="1"/>
  <c r="D919" i="4"/>
  <c r="AL918" i="4"/>
  <c r="AK918" i="4"/>
  <c r="AI918" i="4"/>
  <c r="AB918" i="4"/>
  <c r="AA918" i="4"/>
  <c r="W918" i="4" a="1"/>
  <c r="W918" i="4" s="1"/>
  <c r="Y918" i="4" s="1"/>
  <c r="H918" i="4"/>
  <c r="G918" i="4"/>
  <c r="E918" i="4"/>
  <c r="F918" i="4" s="1"/>
  <c r="D918" i="4"/>
  <c r="AL917" i="4"/>
  <c r="AK917" i="4"/>
  <c r="AI917" i="4"/>
  <c r="AB917" i="4"/>
  <c r="AA917" i="4"/>
  <c r="W917" i="4" a="1"/>
  <c r="W917" i="4" s="1"/>
  <c r="Y917" i="4" s="1"/>
  <c r="H917" i="4"/>
  <c r="G917" i="4"/>
  <c r="E917" i="4"/>
  <c r="F917" i="4" s="1"/>
  <c r="D917" i="4"/>
  <c r="AL916" i="4"/>
  <c r="AK916" i="4"/>
  <c r="AI916" i="4"/>
  <c r="AB916" i="4"/>
  <c r="AA916" i="4"/>
  <c r="W916" i="4" a="1"/>
  <c r="W916" i="4" s="1"/>
  <c r="Y916" i="4" s="1"/>
  <c r="H916" i="4"/>
  <c r="G916" i="4"/>
  <c r="AD916" i="4" s="1"/>
  <c r="E916" i="4"/>
  <c r="F916" i="4" s="1"/>
  <c r="D916" i="4"/>
  <c r="AL915" i="4"/>
  <c r="AK915" i="4"/>
  <c r="AI915" i="4"/>
  <c r="AB915" i="4"/>
  <c r="AA915" i="4"/>
  <c r="W915" i="4" a="1"/>
  <c r="W915" i="4" s="1"/>
  <c r="Y915" i="4" s="1"/>
  <c r="H915" i="4"/>
  <c r="G915" i="4"/>
  <c r="AD915" i="4" s="1"/>
  <c r="E915" i="4"/>
  <c r="F915" i="4" s="1"/>
  <c r="D915" i="4"/>
  <c r="AL914" i="4"/>
  <c r="AK914" i="4"/>
  <c r="AI914" i="4"/>
  <c r="AB914" i="4"/>
  <c r="AA914" i="4"/>
  <c r="W914" i="4" a="1"/>
  <c r="W914" i="4" s="1"/>
  <c r="Y914" i="4" s="1"/>
  <c r="H914" i="4"/>
  <c r="G914" i="4"/>
  <c r="E914" i="4"/>
  <c r="F914" i="4" s="1"/>
  <c r="D914" i="4"/>
  <c r="AL913" i="4"/>
  <c r="AK913" i="4"/>
  <c r="AI913" i="4"/>
  <c r="AB913" i="4"/>
  <c r="AA913" i="4"/>
  <c r="W913" i="4" a="1"/>
  <c r="W913" i="4" s="1"/>
  <c r="Y913" i="4" s="1"/>
  <c r="H913" i="4"/>
  <c r="G913" i="4"/>
  <c r="E913" i="4"/>
  <c r="F913" i="4" s="1"/>
  <c r="D913" i="4"/>
  <c r="AL912" i="4"/>
  <c r="AK912" i="4"/>
  <c r="AI912" i="4"/>
  <c r="AB912" i="4"/>
  <c r="AA912" i="4"/>
  <c r="W912" i="4" a="1"/>
  <c r="W912" i="4" s="1"/>
  <c r="Y912" i="4" s="1"/>
  <c r="H912" i="4"/>
  <c r="G912" i="4"/>
  <c r="E912" i="4"/>
  <c r="F912" i="4" s="1"/>
  <c r="D912" i="4"/>
  <c r="AL911" i="4"/>
  <c r="AK911" i="4"/>
  <c r="AI911" i="4"/>
  <c r="AB911" i="4"/>
  <c r="AA911" i="4"/>
  <c r="W911" i="4" a="1"/>
  <c r="W911" i="4" s="1"/>
  <c r="Y911" i="4" s="1"/>
  <c r="H911" i="4"/>
  <c r="G911" i="4"/>
  <c r="E911" i="4"/>
  <c r="F911" i="4" s="1"/>
  <c r="D911" i="4"/>
  <c r="AL910" i="4"/>
  <c r="AK910" i="4"/>
  <c r="AI910" i="4"/>
  <c r="AB910" i="4"/>
  <c r="AA910" i="4"/>
  <c r="W910" i="4" a="1"/>
  <c r="W910" i="4" s="1"/>
  <c r="Y910" i="4" s="1"/>
  <c r="H910" i="4"/>
  <c r="G910" i="4"/>
  <c r="E910" i="4"/>
  <c r="F910" i="4" s="1"/>
  <c r="D910" i="4"/>
  <c r="AL909" i="4"/>
  <c r="AK909" i="4"/>
  <c r="AI909" i="4"/>
  <c r="AB909" i="4"/>
  <c r="AA909" i="4"/>
  <c r="W909" i="4" a="1"/>
  <c r="W909" i="4" s="1"/>
  <c r="Y909" i="4" s="1"/>
  <c r="H909" i="4"/>
  <c r="G909" i="4"/>
  <c r="AE909" i="4" s="1"/>
  <c r="E909" i="4"/>
  <c r="F909" i="4" s="1"/>
  <c r="D909" i="4"/>
  <c r="AL908" i="4"/>
  <c r="AK908" i="4"/>
  <c r="AI908" i="4"/>
  <c r="AB908" i="4"/>
  <c r="AA908" i="4"/>
  <c r="W908" i="4" a="1"/>
  <c r="W908" i="4" s="1"/>
  <c r="Y908" i="4" s="1"/>
  <c r="H908" i="4"/>
  <c r="G908" i="4"/>
  <c r="AE908" i="4" s="1"/>
  <c r="E908" i="4"/>
  <c r="F908" i="4" s="1"/>
  <c r="D908" i="4"/>
  <c r="AL907" i="4"/>
  <c r="AK907" i="4"/>
  <c r="AI907" i="4"/>
  <c r="AB907" i="4"/>
  <c r="AA907" i="4"/>
  <c r="W907" i="4" a="1"/>
  <c r="W907" i="4" s="1"/>
  <c r="Y907" i="4" s="1"/>
  <c r="H907" i="4"/>
  <c r="G907" i="4"/>
  <c r="AE907" i="4" s="1"/>
  <c r="E907" i="4"/>
  <c r="F907" i="4" s="1"/>
  <c r="D907" i="4"/>
  <c r="AL906" i="4"/>
  <c r="AK906" i="4"/>
  <c r="AI906" i="4"/>
  <c r="AE906" i="4"/>
  <c r="AB906" i="4"/>
  <c r="AA906" i="4"/>
  <c r="W906" i="4" a="1"/>
  <c r="W906" i="4" s="1"/>
  <c r="Y906" i="4" s="1"/>
  <c r="H906" i="4"/>
  <c r="G906" i="4"/>
  <c r="AD906" i="4" s="1"/>
  <c r="E906" i="4"/>
  <c r="F906" i="4" s="1"/>
  <c r="D906" i="4"/>
  <c r="AL905" i="4"/>
  <c r="AK905" i="4"/>
  <c r="AI905" i="4"/>
  <c r="AB905" i="4"/>
  <c r="AA905" i="4"/>
  <c r="W905" i="4" a="1"/>
  <c r="W905" i="4" s="1"/>
  <c r="Y905" i="4" s="1"/>
  <c r="H905" i="4"/>
  <c r="G905" i="4"/>
  <c r="AE905" i="4" s="1"/>
  <c r="E905" i="4"/>
  <c r="F905" i="4" s="1"/>
  <c r="D905" i="4"/>
  <c r="AL904" i="4"/>
  <c r="AK904" i="4"/>
  <c r="AI904" i="4"/>
  <c r="AB904" i="4"/>
  <c r="AA904" i="4"/>
  <c r="W904" i="4" a="1"/>
  <c r="W904" i="4" s="1"/>
  <c r="Y904" i="4" s="1"/>
  <c r="H904" i="4"/>
  <c r="G904" i="4"/>
  <c r="AD904" i="4" s="1"/>
  <c r="E904" i="4"/>
  <c r="F904" i="4" s="1"/>
  <c r="D904" i="4"/>
  <c r="AL903" i="4"/>
  <c r="AK903" i="4"/>
  <c r="AI903" i="4"/>
  <c r="AB903" i="4"/>
  <c r="AA903" i="4"/>
  <c r="W903" i="4" a="1"/>
  <c r="W903" i="4" s="1"/>
  <c r="Y903" i="4" s="1"/>
  <c r="H903" i="4"/>
  <c r="G903" i="4"/>
  <c r="AE903" i="4" s="1"/>
  <c r="E903" i="4"/>
  <c r="F903" i="4" s="1"/>
  <c r="D903" i="4"/>
  <c r="AL902" i="4"/>
  <c r="AK902" i="4"/>
  <c r="AI902" i="4"/>
  <c r="AB902" i="4"/>
  <c r="AA902" i="4"/>
  <c r="W902" i="4" a="1"/>
  <c r="W902" i="4" s="1"/>
  <c r="Y902" i="4" s="1"/>
  <c r="H902" i="4"/>
  <c r="G902" i="4"/>
  <c r="E902" i="4"/>
  <c r="F902" i="4" s="1"/>
  <c r="D902" i="4"/>
  <c r="AL901" i="4"/>
  <c r="AK901" i="4"/>
  <c r="AI901" i="4"/>
  <c r="AB901" i="4"/>
  <c r="AA901" i="4"/>
  <c r="W901" i="4" a="1"/>
  <c r="W901" i="4" s="1"/>
  <c r="Y901" i="4" s="1"/>
  <c r="H901" i="4"/>
  <c r="G901" i="4"/>
  <c r="E901" i="4"/>
  <c r="F901" i="4" s="1"/>
  <c r="D901" i="4"/>
  <c r="AL900" i="4"/>
  <c r="AK900" i="4"/>
  <c r="AI900" i="4"/>
  <c r="AB900" i="4"/>
  <c r="AA900" i="4"/>
  <c r="W900" i="4" a="1"/>
  <c r="W900" i="4" s="1"/>
  <c r="Y900" i="4" s="1"/>
  <c r="H900" i="4"/>
  <c r="G900" i="4"/>
  <c r="E900" i="4"/>
  <c r="F900" i="4" s="1"/>
  <c r="D900" i="4"/>
  <c r="AL899" i="4"/>
  <c r="AK899" i="4"/>
  <c r="AI899" i="4"/>
  <c r="AB899" i="4"/>
  <c r="AA899" i="4"/>
  <c r="W899" i="4" a="1"/>
  <c r="W899" i="4" s="1"/>
  <c r="Y899" i="4" s="1"/>
  <c r="H899" i="4"/>
  <c r="G899" i="4"/>
  <c r="AD899" i="4" s="1"/>
  <c r="E899" i="4"/>
  <c r="F899" i="4" s="1"/>
  <c r="D899" i="4"/>
  <c r="AL898" i="4"/>
  <c r="AK898" i="4"/>
  <c r="AI898" i="4"/>
  <c r="AB898" i="4"/>
  <c r="AA898" i="4"/>
  <c r="W898" i="4" a="1"/>
  <c r="W898" i="4" s="1"/>
  <c r="Y898" i="4" s="1"/>
  <c r="H898" i="4"/>
  <c r="G898" i="4"/>
  <c r="E898" i="4"/>
  <c r="F898" i="4" s="1"/>
  <c r="D898" i="4"/>
  <c r="AL897" i="4"/>
  <c r="AK897" i="4"/>
  <c r="AI897" i="4"/>
  <c r="AB897" i="4"/>
  <c r="AA897" i="4"/>
  <c r="W897" i="4" a="1"/>
  <c r="W897" i="4" s="1"/>
  <c r="Y897" i="4" s="1"/>
  <c r="H897" i="4"/>
  <c r="G897" i="4"/>
  <c r="AD897" i="4" s="1"/>
  <c r="E897" i="4"/>
  <c r="F897" i="4" s="1"/>
  <c r="D897" i="4"/>
  <c r="AL896" i="4"/>
  <c r="AK896" i="4"/>
  <c r="AI896" i="4"/>
  <c r="AB896" i="4"/>
  <c r="AA896" i="4"/>
  <c r="W896" i="4" a="1"/>
  <c r="W896" i="4" s="1"/>
  <c r="Y896" i="4" s="1"/>
  <c r="H896" i="4"/>
  <c r="G896" i="4"/>
  <c r="AE896" i="4" s="1"/>
  <c r="E896" i="4"/>
  <c r="F896" i="4" s="1"/>
  <c r="D896" i="4"/>
  <c r="AL895" i="4"/>
  <c r="AK895" i="4"/>
  <c r="AI895" i="4"/>
  <c r="AB895" i="4"/>
  <c r="AA895" i="4"/>
  <c r="W895" i="4" a="1"/>
  <c r="W895" i="4" s="1"/>
  <c r="Y895" i="4" s="1"/>
  <c r="H895" i="4"/>
  <c r="G895" i="4"/>
  <c r="E895" i="4"/>
  <c r="F895" i="4" s="1"/>
  <c r="D895" i="4"/>
  <c r="AL894" i="4"/>
  <c r="AK894" i="4"/>
  <c r="AI894" i="4"/>
  <c r="AB894" i="4"/>
  <c r="AA894" i="4"/>
  <c r="W894" i="4" a="1"/>
  <c r="W894" i="4" s="1"/>
  <c r="Y894" i="4" s="1"/>
  <c r="H894" i="4"/>
  <c r="G894" i="4"/>
  <c r="AD894" i="4" s="1"/>
  <c r="E894" i="4"/>
  <c r="F894" i="4" s="1"/>
  <c r="D894" i="4"/>
  <c r="AL893" i="4"/>
  <c r="AK893" i="4"/>
  <c r="AI893" i="4"/>
  <c r="AB893" i="4"/>
  <c r="AA893" i="4"/>
  <c r="W893" i="4"/>
  <c r="Y893" i="4" s="1"/>
  <c r="W893" i="4" a="1"/>
  <c r="H893" i="4"/>
  <c r="G893" i="4"/>
  <c r="E893" i="4"/>
  <c r="F893" i="4" s="1"/>
  <c r="D893" i="4"/>
  <c r="AL892" i="4"/>
  <c r="AK892" i="4"/>
  <c r="AI892" i="4"/>
  <c r="AB892" i="4"/>
  <c r="AA892" i="4"/>
  <c r="W892" i="4" a="1"/>
  <c r="W892" i="4" s="1"/>
  <c r="Y892" i="4" s="1"/>
  <c r="H892" i="4"/>
  <c r="G892" i="4"/>
  <c r="AE892" i="4" s="1"/>
  <c r="E892" i="4"/>
  <c r="F892" i="4" s="1"/>
  <c r="D892" i="4"/>
  <c r="AL891" i="4"/>
  <c r="AK891" i="4"/>
  <c r="AI891" i="4"/>
  <c r="AB891" i="4"/>
  <c r="AA891" i="4"/>
  <c r="W891" i="4" a="1"/>
  <c r="W891" i="4" s="1"/>
  <c r="Y891" i="4" s="1"/>
  <c r="H891" i="4"/>
  <c r="G891" i="4"/>
  <c r="AD891" i="4" s="1"/>
  <c r="E891" i="4"/>
  <c r="F891" i="4" s="1"/>
  <c r="D891" i="4"/>
  <c r="AL890" i="4"/>
  <c r="AK890" i="4"/>
  <c r="AI890" i="4"/>
  <c r="AB890" i="4"/>
  <c r="AA890" i="4"/>
  <c r="W890" i="4" a="1"/>
  <c r="W890" i="4" s="1"/>
  <c r="Y890" i="4" s="1"/>
  <c r="H890" i="4"/>
  <c r="G890" i="4"/>
  <c r="AD890" i="4" s="1"/>
  <c r="E890" i="4"/>
  <c r="F890" i="4" s="1"/>
  <c r="D890" i="4"/>
  <c r="AL889" i="4"/>
  <c r="AK889" i="4"/>
  <c r="AI889" i="4"/>
  <c r="AB889" i="4"/>
  <c r="AA889" i="4"/>
  <c r="W889" i="4" a="1"/>
  <c r="W889" i="4" s="1"/>
  <c r="Y889" i="4" s="1"/>
  <c r="H889" i="4"/>
  <c r="G889" i="4"/>
  <c r="AE889" i="4" s="1"/>
  <c r="E889" i="4"/>
  <c r="F889" i="4" s="1"/>
  <c r="D889" i="4"/>
  <c r="AL888" i="4"/>
  <c r="AK888" i="4"/>
  <c r="AI888" i="4"/>
  <c r="AB888" i="4"/>
  <c r="AA888" i="4"/>
  <c r="W888" i="4" a="1"/>
  <c r="W888" i="4" s="1"/>
  <c r="Y888" i="4" s="1"/>
  <c r="H888" i="4"/>
  <c r="G888" i="4"/>
  <c r="E888" i="4"/>
  <c r="F888" i="4" s="1"/>
  <c r="D888" i="4"/>
  <c r="AL887" i="4"/>
  <c r="AK887" i="4"/>
  <c r="AI887" i="4"/>
  <c r="AB887" i="4"/>
  <c r="AA887" i="4"/>
  <c r="W887" i="4" a="1"/>
  <c r="W887" i="4" s="1"/>
  <c r="Y887" i="4" s="1"/>
  <c r="H887" i="4"/>
  <c r="G887" i="4"/>
  <c r="E887" i="4"/>
  <c r="F887" i="4" s="1"/>
  <c r="D887" i="4"/>
  <c r="AL886" i="4"/>
  <c r="AK886" i="4"/>
  <c r="AI886" i="4"/>
  <c r="AB886" i="4"/>
  <c r="AA886" i="4"/>
  <c r="W886" i="4" a="1"/>
  <c r="W886" i="4" s="1"/>
  <c r="Y886" i="4" s="1"/>
  <c r="H886" i="4"/>
  <c r="G886" i="4"/>
  <c r="E886" i="4"/>
  <c r="F886" i="4" s="1"/>
  <c r="D886" i="4"/>
  <c r="AL885" i="4"/>
  <c r="AK885" i="4"/>
  <c r="AI885" i="4"/>
  <c r="AB885" i="4"/>
  <c r="AA885" i="4"/>
  <c r="W885" i="4" a="1"/>
  <c r="W885" i="4" s="1"/>
  <c r="Y885" i="4" s="1"/>
  <c r="H885" i="4"/>
  <c r="G885" i="4"/>
  <c r="AD885" i="4" s="1"/>
  <c r="E885" i="4"/>
  <c r="F885" i="4" s="1"/>
  <c r="D885" i="4"/>
  <c r="AL884" i="4"/>
  <c r="AK884" i="4"/>
  <c r="AI884" i="4"/>
  <c r="AB884" i="4"/>
  <c r="AA884" i="4"/>
  <c r="W884" i="4" a="1"/>
  <c r="W884" i="4" s="1"/>
  <c r="Y884" i="4" s="1"/>
  <c r="H884" i="4"/>
  <c r="G884" i="4"/>
  <c r="E884" i="4"/>
  <c r="F884" i="4" s="1"/>
  <c r="D884" i="4"/>
  <c r="AL883" i="4"/>
  <c r="AK883" i="4"/>
  <c r="AI883" i="4"/>
  <c r="AB883" i="4"/>
  <c r="AA883" i="4"/>
  <c r="W883" i="4" a="1"/>
  <c r="W883" i="4" s="1"/>
  <c r="Y883" i="4" s="1"/>
  <c r="H883" i="4"/>
  <c r="G883" i="4"/>
  <c r="AD883" i="4" s="1"/>
  <c r="E883" i="4"/>
  <c r="F883" i="4" s="1"/>
  <c r="D883" i="4"/>
  <c r="AL882" i="4"/>
  <c r="AK882" i="4"/>
  <c r="AI882" i="4"/>
  <c r="AB882" i="4"/>
  <c r="AA882" i="4"/>
  <c r="W882" i="4" a="1"/>
  <c r="W882" i="4" s="1"/>
  <c r="Y882" i="4" s="1"/>
  <c r="H882" i="4"/>
  <c r="G882" i="4"/>
  <c r="E882" i="4"/>
  <c r="F882" i="4" s="1"/>
  <c r="D882" i="4"/>
  <c r="AL881" i="4"/>
  <c r="AK881" i="4"/>
  <c r="AI881" i="4"/>
  <c r="AB881" i="4"/>
  <c r="AA881" i="4"/>
  <c r="W881" i="4" a="1"/>
  <c r="W881" i="4" s="1"/>
  <c r="Y881" i="4" s="1"/>
  <c r="H881" i="4"/>
  <c r="G881" i="4"/>
  <c r="E881" i="4"/>
  <c r="F881" i="4" s="1"/>
  <c r="D881" i="4"/>
  <c r="AL880" i="4"/>
  <c r="AK880" i="4"/>
  <c r="AI880" i="4"/>
  <c r="AB880" i="4"/>
  <c r="AA880" i="4"/>
  <c r="W880" i="4" a="1"/>
  <c r="W880" i="4" s="1"/>
  <c r="Y880" i="4" s="1"/>
  <c r="H880" i="4"/>
  <c r="G880" i="4"/>
  <c r="E880" i="4"/>
  <c r="F880" i="4" s="1"/>
  <c r="D880" i="4"/>
  <c r="AL879" i="4"/>
  <c r="AK879" i="4"/>
  <c r="AI879" i="4"/>
  <c r="AB879" i="4"/>
  <c r="AA879" i="4"/>
  <c r="Y879" i="4"/>
  <c r="W879" i="4" a="1"/>
  <c r="W879" i="4" s="1"/>
  <c r="H879" i="4"/>
  <c r="G879" i="4"/>
  <c r="E879" i="4"/>
  <c r="F879" i="4" s="1"/>
  <c r="D879" i="4"/>
  <c r="AL878" i="4"/>
  <c r="AK878" i="4"/>
  <c r="AI878" i="4"/>
  <c r="AB878" i="4"/>
  <c r="AA878" i="4"/>
  <c r="W878" i="4" a="1"/>
  <c r="W878" i="4" s="1"/>
  <c r="Y878" i="4" s="1"/>
  <c r="H878" i="4"/>
  <c r="G878" i="4"/>
  <c r="E878" i="4"/>
  <c r="F878" i="4" s="1"/>
  <c r="D878" i="4"/>
  <c r="AL877" i="4"/>
  <c r="AK877" i="4"/>
  <c r="AI877" i="4"/>
  <c r="AB877" i="4"/>
  <c r="AA877" i="4"/>
  <c r="W877" i="4" a="1"/>
  <c r="W877" i="4" s="1"/>
  <c r="Y877" i="4" s="1"/>
  <c r="H877" i="4"/>
  <c r="G877" i="4"/>
  <c r="E877" i="4"/>
  <c r="F877" i="4" s="1"/>
  <c r="D877" i="4"/>
  <c r="AL876" i="4"/>
  <c r="AK876" i="4"/>
  <c r="AI876" i="4"/>
  <c r="AB876" i="4"/>
  <c r="AA876" i="4"/>
  <c r="W876" i="4" a="1"/>
  <c r="W876" i="4" s="1"/>
  <c r="Y876" i="4" s="1"/>
  <c r="H876" i="4"/>
  <c r="G876" i="4"/>
  <c r="E876" i="4"/>
  <c r="F876" i="4" s="1"/>
  <c r="D876" i="4"/>
  <c r="AL875" i="4"/>
  <c r="AK875" i="4"/>
  <c r="AI875" i="4"/>
  <c r="AB875" i="4"/>
  <c r="AA875" i="4"/>
  <c r="W875" i="4" a="1"/>
  <c r="W875" i="4" s="1"/>
  <c r="Y875" i="4" s="1"/>
  <c r="H875" i="4"/>
  <c r="G875" i="4"/>
  <c r="E875" i="4"/>
  <c r="F875" i="4" s="1"/>
  <c r="D875" i="4"/>
  <c r="AL874" i="4"/>
  <c r="AK874" i="4"/>
  <c r="AI874" i="4"/>
  <c r="AB874" i="4"/>
  <c r="AA874" i="4"/>
  <c r="W874" i="4" a="1"/>
  <c r="W874" i="4" s="1"/>
  <c r="Y874" i="4" s="1"/>
  <c r="H874" i="4"/>
  <c r="G874" i="4"/>
  <c r="AE874" i="4" s="1"/>
  <c r="E874" i="4"/>
  <c r="F874" i="4" s="1"/>
  <c r="D874" i="4"/>
  <c r="AL873" i="4"/>
  <c r="AK873" i="4"/>
  <c r="AI873" i="4"/>
  <c r="AB873" i="4"/>
  <c r="AA873" i="4"/>
  <c r="W873" i="4" a="1"/>
  <c r="W873" i="4" s="1"/>
  <c r="Y873" i="4" s="1"/>
  <c r="H873" i="4"/>
  <c r="G873" i="4"/>
  <c r="E873" i="4"/>
  <c r="F873" i="4" s="1"/>
  <c r="D873" i="4"/>
  <c r="AL872" i="4"/>
  <c r="AK872" i="4"/>
  <c r="AI872" i="4"/>
  <c r="AB872" i="4"/>
  <c r="AA872" i="4"/>
  <c r="W872" i="4" a="1"/>
  <c r="W872" i="4" s="1"/>
  <c r="Y872" i="4" s="1"/>
  <c r="H872" i="4"/>
  <c r="G872" i="4"/>
  <c r="E872" i="4"/>
  <c r="F872" i="4" s="1"/>
  <c r="D872" i="4"/>
  <c r="AL871" i="4"/>
  <c r="AK871" i="4"/>
  <c r="AI871" i="4"/>
  <c r="AB871" i="4"/>
  <c r="AA871" i="4"/>
  <c r="W871" i="4" a="1"/>
  <c r="W871" i="4" s="1"/>
  <c r="Y871" i="4" s="1"/>
  <c r="H871" i="4"/>
  <c r="G871" i="4"/>
  <c r="E871" i="4"/>
  <c r="F871" i="4" s="1"/>
  <c r="D871" i="4"/>
  <c r="AL870" i="4"/>
  <c r="AK870" i="4"/>
  <c r="AI870" i="4"/>
  <c r="AB870" i="4"/>
  <c r="AA870" i="4"/>
  <c r="W870" i="4" a="1"/>
  <c r="W870" i="4" s="1"/>
  <c r="Y870" i="4" s="1"/>
  <c r="H870" i="4"/>
  <c r="G870" i="4"/>
  <c r="AD870" i="4" s="1"/>
  <c r="E870" i="4"/>
  <c r="F870" i="4" s="1"/>
  <c r="D870" i="4"/>
  <c r="AL869" i="4"/>
  <c r="AK869" i="4"/>
  <c r="AI869" i="4"/>
  <c r="AB869" i="4"/>
  <c r="AA869" i="4"/>
  <c r="W869" i="4" a="1"/>
  <c r="W869" i="4" s="1"/>
  <c r="Y869" i="4" s="1"/>
  <c r="H869" i="4"/>
  <c r="G869" i="4"/>
  <c r="AE869" i="4" s="1"/>
  <c r="E869" i="4"/>
  <c r="F869" i="4" s="1"/>
  <c r="D869" i="4"/>
  <c r="AL868" i="4"/>
  <c r="AK868" i="4"/>
  <c r="AI868" i="4"/>
  <c r="AB868" i="4"/>
  <c r="AA868" i="4"/>
  <c r="W868" i="4" a="1"/>
  <c r="W868" i="4" s="1"/>
  <c r="Y868" i="4" s="1"/>
  <c r="H868" i="4"/>
  <c r="G868" i="4"/>
  <c r="AE868" i="4" s="1"/>
  <c r="E868" i="4"/>
  <c r="F868" i="4" s="1"/>
  <c r="D868" i="4"/>
  <c r="AL867" i="4"/>
  <c r="AK867" i="4"/>
  <c r="AI867" i="4"/>
  <c r="AB867" i="4"/>
  <c r="AA867" i="4"/>
  <c r="W867" i="4" a="1"/>
  <c r="W867" i="4" s="1"/>
  <c r="Y867" i="4" s="1"/>
  <c r="H867" i="4"/>
  <c r="G867" i="4"/>
  <c r="E867" i="4"/>
  <c r="F867" i="4" s="1"/>
  <c r="D867" i="4"/>
  <c r="AL866" i="4"/>
  <c r="AK866" i="4"/>
  <c r="AI866" i="4"/>
  <c r="AB866" i="4"/>
  <c r="AA866" i="4"/>
  <c r="W866" i="4" a="1"/>
  <c r="W866" i="4" s="1"/>
  <c r="Y866" i="4" s="1"/>
  <c r="H866" i="4"/>
  <c r="G866" i="4"/>
  <c r="AE866" i="4" s="1"/>
  <c r="E866" i="4"/>
  <c r="F866" i="4" s="1"/>
  <c r="D866" i="4"/>
  <c r="AL865" i="4"/>
  <c r="AK865" i="4"/>
  <c r="AI865" i="4"/>
  <c r="AB865" i="4"/>
  <c r="AA865" i="4"/>
  <c r="W865" i="4" a="1"/>
  <c r="W865" i="4" s="1"/>
  <c r="Y865" i="4" s="1"/>
  <c r="H865" i="4"/>
  <c r="G865" i="4"/>
  <c r="AD865" i="4" s="1"/>
  <c r="E865" i="4"/>
  <c r="F865" i="4" s="1"/>
  <c r="D865" i="4"/>
  <c r="AL864" i="4"/>
  <c r="AK864" i="4"/>
  <c r="AI864" i="4"/>
  <c r="AB864" i="4"/>
  <c r="AA864" i="4"/>
  <c r="W864" i="4" a="1"/>
  <c r="W864" i="4" s="1"/>
  <c r="Y864" i="4" s="1"/>
  <c r="H864" i="4"/>
  <c r="G864" i="4"/>
  <c r="AD864" i="4" s="1"/>
  <c r="E864" i="4"/>
  <c r="F864" i="4" s="1"/>
  <c r="D864" i="4"/>
  <c r="AL863" i="4"/>
  <c r="AK863" i="4"/>
  <c r="AI863" i="4"/>
  <c r="AB863" i="4"/>
  <c r="AA863" i="4"/>
  <c r="W863" i="4" a="1"/>
  <c r="W863" i="4" s="1"/>
  <c r="Y863" i="4" s="1"/>
  <c r="H863" i="4"/>
  <c r="G863" i="4"/>
  <c r="E863" i="4"/>
  <c r="F863" i="4" s="1"/>
  <c r="D863" i="4"/>
  <c r="AL862" i="4"/>
  <c r="AK862" i="4"/>
  <c r="AI862" i="4"/>
  <c r="AB862" i="4"/>
  <c r="AA862" i="4"/>
  <c r="W862" i="4" a="1"/>
  <c r="W862" i="4" s="1"/>
  <c r="Y862" i="4" s="1"/>
  <c r="H862" i="4"/>
  <c r="G862" i="4"/>
  <c r="AE862" i="4" s="1"/>
  <c r="E862" i="4"/>
  <c r="F862" i="4" s="1"/>
  <c r="D862" i="4"/>
  <c r="AL861" i="4"/>
  <c r="AK861" i="4"/>
  <c r="AI861" i="4"/>
  <c r="AB861" i="4"/>
  <c r="AA861" i="4"/>
  <c r="W861" i="4" a="1"/>
  <c r="W861" i="4" s="1"/>
  <c r="Y861" i="4" s="1"/>
  <c r="H861" i="4"/>
  <c r="G861" i="4"/>
  <c r="AD861" i="4" s="1"/>
  <c r="E861" i="4"/>
  <c r="F861" i="4" s="1"/>
  <c r="D861" i="4"/>
  <c r="AL860" i="4"/>
  <c r="AK860" i="4"/>
  <c r="AI860" i="4"/>
  <c r="AB860" i="4"/>
  <c r="AA860" i="4"/>
  <c r="W860" i="4" a="1"/>
  <c r="W860" i="4" s="1"/>
  <c r="Y860" i="4" s="1"/>
  <c r="H860" i="4"/>
  <c r="G860" i="4"/>
  <c r="AD860" i="4" s="1"/>
  <c r="E860" i="4"/>
  <c r="F860" i="4" s="1"/>
  <c r="D860" i="4"/>
  <c r="AL859" i="4"/>
  <c r="AK859" i="4"/>
  <c r="AI859" i="4"/>
  <c r="AB859" i="4"/>
  <c r="AA859" i="4"/>
  <c r="W859" i="4" a="1"/>
  <c r="W859" i="4" s="1"/>
  <c r="Y859" i="4" s="1"/>
  <c r="H859" i="4"/>
  <c r="G859" i="4"/>
  <c r="E859" i="4"/>
  <c r="F859" i="4" s="1"/>
  <c r="D859" i="4"/>
  <c r="AL858" i="4"/>
  <c r="AK858" i="4"/>
  <c r="AI858" i="4"/>
  <c r="AB858" i="4"/>
  <c r="AA858" i="4"/>
  <c r="W858" i="4" a="1"/>
  <c r="W858" i="4" s="1"/>
  <c r="Y858" i="4" s="1"/>
  <c r="H858" i="4"/>
  <c r="G858" i="4"/>
  <c r="AD858" i="4" s="1"/>
  <c r="E858" i="4"/>
  <c r="F858" i="4" s="1"/>
  <c r="D858" i="4"/>
  <c r="AL857" i="4"/>
  <c r="AK857" i="4"/>
  <c r="AI857" i="4"/>
  <c r="AB857" i="4"/>
  <c r="AA857" i="4"/>
  <c r="W857" i="4" a="1"/>
  <c r="W857" i="4" s="1"/>
  <c r="Y857" i="4" s="1"/>
  <c r="H857" i="4"/>
  <c r="G857" i="4"/>
  <c r="E857" i="4"/>
  <c r="F857" i="4" s="1"/>
  <c r="D857" i="4"/>
  <c r="AL856" i="4"/>
  <c r="AK856" i="4"/>
  <c r="AI856" i="4"/>
  <c r="AB856" i="4"/>
  <c r="AA856" i="4"/>
  <c r="W856" i="4" a="1"/>
  <c r="W856" i="4" s="1"/>
  <c r="Y856" i="4" s="1"/>
  <c r="H856" i="4"/>
  <c r="G856" i="4"/>
  <c r="AD856" i="4" s="1"/>
  <c r="E856" i="4"/>
  <c r="F856" i="4" s="1"/>
  <c r="D856" i="4"/>
  <c r="AL855" i="4"/>
  <c r="AK855" i="4"/>
  <c r="AI855" i="4"/>
  <c r="AB855" i="4"/>
  <c r="AA855" i="4"/>
  <c r="W855" i="4" a="1"/>
  <c r="W855" i="4" s="1"/>
  <c r="Y855" i="4" s="1"/>
  <c r="H855" i="4"/>
  <c r="G855" i="4"/>
  <c r="AD855" i="4" s="1"/>
  <c r="E855" i="4"/>
  <c r="F855" i="4" s="1"/>
  <c r="D855" i="4"/>
  <c r="AL854" i="4"/>
  <c r="AK854" i="4"/>
  <c r="AI854" i="4"/>
  <c r="AB854" i="4"/>
  <c r="AA854" i="4"/>
  <c r="W854" i="4" a="1"/>
  <c r="W854" i="4" s="1"/>
  <c r="Y854" i="4" s="1"/>
  <c r="H854" i="4"/>
  <c r="G854" i="4"/>
  <c r="AE854" i="4" s="1"/>
  <c r="E854" i="4"/>
  <c r="F854" i="4" s="1"/>
  <c r="D854" i="4"/>
  <c r="AL853" i="4"/>
  <c r="AK853" i="4"/>
  <c r="AI853" i="4"/>
  <c r="AB853" i="4"/>
  <c r="AA853" i="4"/>
  <c r="W853" i="4" a="1"/>
  <c r="W853" i="4" s="1"/>
  <c r="Y853" i="4" s="1"/>
  <c r="H853" i="4"/>
  <c r="G853" i="4"/>
  <c r="E853" i="4"/>
  <c r="F853" i="4" s="1"/>
  <c r="D853" i="4"/>
  <c r="AL852" i="4"/>
  <c r="AK852" i="4"/>
  <c r="AI852" i="4"/>
  <c r="AB852" i="4"/>
  <c r="AA852" i="4"/>
  <c r="W852" i="4" a="1"/>
  <c r="W852" i="4" s="1"/>
  <c r="Y852" i="4" s="1"/>
  <c r="H852" i="4"/>
  <c r="G852" i="4"/>
  <c r="AD852" i="4" s="1"/>
  <c r="E852" i="4"/>
  <c r="F852" i="4" s="1"/>
  <c r="D852" i="4"/>
  <c r="AL851" i="4"/>
  <c r="AK851" i="4"/>
  <c r="AI851" i="4"/>
  <c r="AB851" i="4"/>
  <c r="AA851" i="4"/>
  <c r="W851" i="4" a="1"/>
  <c r="W851" i="4" s="1"/>
  <c r="Y851" i="4" s="1"/>
  <c r="H851" i="4"/>
  <c r="G851" i="4"/>
  <c r="E851" i="4"/>
  <c r="F851" i="4" s="1"/>
  <c r="D851" i="4"/>
  <c r="AL850" i="4"/>
  <c r="AK850" i="4"/>
  <c r="AI850" i="4"/>
  <c r="AB850" i="4"/>
  <c r="AA850" i="4"/>
  <c r="W850" i="4" a="1"/>
  <c r="W850" i="4" s="1"/>
  <c r="Y850" i="4" s="1"/>
  <c r="H850" i="4"/>
  <c r="G850" i="4"/>
  <c r="AD850" i="4" s="1"/>
  <c r="E850" i="4"/>
  <c r="F850" i="4" s="1"/>
  <c r="D850" i="4"/>
  <c r="AL849" i="4"/>
  <c r="AK849" i="4"/>
  <c r="AI849" i="4"/>
  <c r="AB849" i="4"/>
  <c r="AA849" i="4"/>
  <c r="W849" i="4" a="1"/>
  <c r="W849" i="4" s="1"/>
  <c r="Y849" i="4" s="1"/>
  <c r="H849" i="4"/>
  <c r="G849" i="4"/>
  <c r="AD849" i="4" s="1"/>
  <c r="E849" i="4"/>
  <c r="F849" i="4" s="1"/>
  <c r="D849" i="4"/>
  <c r="AL848" i="4"/>
  <c r="AK848" i="4"/>
  <c r="AI848" i="4"/>
  <c r="AB848" i="4"/>
  <c r="AA848" i="4"/>
  <c r="W848" i="4" a="1"/>
  <c r="W848" i="4" s="1"/>
  <c r="Y848" i="4" s="1"/>
  <c r="H848" i="4"/>
  <c r="G848" i="4"/>
  <c r="AD848" i="4" s="1"/>
  <c r="E848" i="4"/>
  <c r="F848" i="4" s="1"/>
  <c r="D848" i="4"/>
  <c r="AL847" i="4"/>
  <c r="AK847" i="4"/>
  <c r="AI847" i="4"/>
  <c r="AB847" i="4"/>
  <c r="AA847" i="4"/>
  <c r="W847" i="4" a="1"/>
  <c r="W847" i="4" s="1"/>
  <c r="Y847" i="4" s="1"/>
  <c r="H847" i="4"/>
  <c r="G847" i="4"/>
  <c r="E847" i="4"/>
  <c r="F847" i="4" s="1"/>
  <c r="D847" i="4"/>
  <c r="AL846" i="4"/>
  <c r="AK846" i="4"/>
  <c r="AI846" i="4"/>
  <c r="AB846" i="4"/>
  <c r="AA846" i="4"/>
  <c r="W846" i="4" a="1"/>
  <c r="W846" i="4" s="1"/>
  <c r="Y846" i="4" s="1"/>
  <c r="H846" i="4"/>
  <c r="G846" i="4"/>
  <c r="E846" i="4"/>
  <c r="F846" i="4" s="1"/>
  <c r="D846" i="4"/>
  <c r="AL845" i="4"/>
  <c r="AK845" i="4"/>
  <c r="AI845" i="4"/>
  <c r="AB845" i="4"/>
  <c r="AA845" i="4"/>
  <c r="W845" i="4" a="1"/>
  <c r="W845" i="4" s="1"/>
  <c r="Y845" i="4" s="1"/>
  <c r="H845" i="4"/>
  <c r="G845" i="4"/>
  <c r="E845" i="4"/>
  <c r="F845" i="4" s="1"/>
  <c r="D845" i="4"/>
  <c r="AL844" i="4"/>
  <c r="AK844" i="4"/>
  <c r="AI844" i="4"/>
  <c r="AB844" i="4"/>
  <c r="AA844" i="4"/>
  <c r="W844" i="4" a="1"/>
  <c r="W844" i="4" s="1"/>
  <c r="Y844" i="4" s="1"/>
  <c r="H844" i="4"/>
  <c r="G844" i="4"/>
  <c r="E844" i="4"/>
  <c r="F844" i="4" s="1"/>
  <c r="D844" i="4"/>
  <c r="AL843" i="4"/>
  <c r="AK843" i="4"/>
  <c r="AI843" i="4"/>
  <c r="AB843" i="4"/>
  <c r="AA843" i="4"/>
  <c r="W843" i="4" a="1"/>
  <c r="W843" i="4" s="1"/>
  <c r="Y843" i="4" s="1"/>
  <c r="H843" i="4"/>
  <c r="G843" i="4"/>
  <c r="E843" i="4"/>
  <c r="F843" i="4" s="1"/>
  <c r="D843" i="4"/>
  <c r="AL842" i="4"/>
  <c r="AK842" i="4"/>
  <c r="AI842" i="4"/>
  <c r="AB842" i="4"/>
  <c r="AA842" i="4"/>
  <c r="W842" i="4" a="1"/>
  <c r="W842" i="4" s="1"/>
  <c r="Y842" i="4" s="1"/>
  <c r="H842" i="4"/>
  <c r="G842" i="4"/>
  <c r="E842" i="4"/>
  <c r="F842" i="4" s="1"/>
  <c r="D842" i="4"/>
  <c r="AL841" i="4"/>
  <c r="AK841" i="4"/>
  <c r="AI841" i="4"/>
  <c r="AB841" i="4"/>
  <c r="AA841" i="4"/>
  <c r="W841" i="4" a="1"/>
  <c r="W841" i="4" s="1"/>
  <c r="Y841" i="4" s="1"/>
  <c r="H841" i="4"/>
  <c r="G841" i="4"/>
  <c r="AD841" i="4" s="1"/>
  <c r="E841" i="4"/>
  <c r="F841" i="4" s="1"/>
  <c r="D841" i="4"/>
  <c r="AL840" i="4"/>
  <c r="AK840" i="4"/>
  <c r="AI840" i="4"/>
  <c r="AB840" i="4"/>
  <c r="AA840" i="4"/>
  <c r="W840" i="4" a="1"/>
  <c r="W840" i="4" s="1"/>
  <c r="Y840" i="4" s="1"/>
  <c r="H840" i="4"/>
  <c r="G840" i="4"/>
  <c r="AD840" i="4" s="1"/>
  <c r="E840" i="4"/>
  <c r="F840" i="4" s="1"/>
  <c r="D840" i="4"/>
  <c r="AL839" i="4"/>
  <c r="AK839" i="4"/>
  <c r="AI839" i="4"/>
  <c r="AB839" i="4"/>
  <c r="AA839" i="4"/>
  <c r="W839" i="4" a="1"/>
  <c r="W839" i="4" s="1"/>
  <c r="Y839" i="4" s="1"/>
  <c r="H839" i="4"/>
  <c r="G839" i="4"/>
  <c r="AD839" i="4" s="1"/>
  <c r="E839" i="4"/>
  <c r="F839" i="4" s="1"/>
  <c r="D839" i="4"/>
  <c r="AL838" i="4"/>
  <c r="AK838" i="4"/>
  <c r="AI838" i="4"/>
  <c r="AB838" i="4"/>
  <c r="AA838" i="4"/>
  <c r="W838" i="4" a="1"/>
  <c r="W838" i="4" s="1"/>
  <c r="Y838" i="4" s="1"/>
  <c r="H838" i="4"/>
  <c r="G838" i="4"/>
  <c r="AE838" i="4" s="1"/>
  <c r="E838" i="4"/>
  <c r="F838" i="4" s="1"/>
  <c r="D838" i="4"/>
  <c r="AL837" i="4"/>
  <c r="AK837" i="4"/>
  <c r="AI837" i="4"/>
  <c r="AB837" i="4"/>
  <c r="AA837" i="4"/>
  <c r="W837" i="4" a="1"/>
  <c r="W837" i="4" s="1"/>
  <c r="Y837" i="4" s="1"/>
  <c r="H837" i="4"/>
  <c r="G837" i="4"/>
  <c r="AE837" i="4" s="1"/>
  <c r="E837" i="4"/>
  <c r="F837" i="4" s="1"/>
  <c r="D837" i="4"/>
  <c r="AL836" i="4"/>
  <c r="AK836" i="4"/>
  <c r="AI836" i="4"/>
  <c r="AB836" i="4"/>
  <c r="AA836" i="4"/>
  <c r="W836" i="4" a="1"/>
  <c r="W836" i="4" s="1"/>
  <c r="Y836" i="4" s="1"/>
  <c r="H836" i="4"/>
  <c r="G836" i="4"/>
  <c r="AD836" i="4" s="1"/>
  <c r="E836" i="4"/>
  <c r="F836" i="4" s="1"/>
  <c r="D836" i="4"/>
  <c r="AL835" i="4"/>
  <c r="AK835" i="4"/>
  <c r="AI835" i="4"/>
  <c r="AB835" i="4"/>
  <c r="AA835" i="4"/>
  <c r="W835" i="4" a="1"/>
  <c r="W835" i="4" s="1"/>
  <c r="Y835" i="4" s="1"/>
  <c r="H835" i="4"/>
  <c r="G835" i="4"/>
  <c r="AE835" i="4" s="1"/>
  <c r="E835" i="4"/>
  <c r="F835" i="4" s="1"/>
  <c r="D835" i="4"/>
  <c r="AL834" i="4"/>
  <c r="AK834" i="4"/>
  <c r="AI834" i="4"/>
  <c r="AB834" i="4"/>
  <c r="AA834" i="4"/>
  <c r="W834" i="4" a="1"/>
  <c r="W834" i="4" s="1"/>
  <c r="Y834" i="4" s="1"/>
  <c r="H834" i="4"/>
  <c r="G834" i="4"/>
  <c r="AE834" i="4" s="1"/>
  <c r="E834" i="4"/>
  <c r="F834" i="4" s="1"/>
  <c r="D834" i="4"/>
  <c r="AL833" i="4"/>
  <c r="AK833" i="4"/>
  <c r="AI833" i="4"/>
  <c r="AB833" i="4"/>
  <c r="AA833" i="4"/>
  <c r="W833" i="4" a="1"/>
  <c r="W833" i="4" s="1"/>
  <c r="Y833" i="4" s="1"/>
  <c r="H833" i="4"/>
  <c r="G833" i="4"/>
  <c r="AE833" i="4" s="1"/>
  <c r="E833" i="4"/>
  <c r="F833" i="4" s="1"/>
  <c r="D833" i="4"/>
  <c r="AL832" i="4"/>
  <c r="AK832" i="4"/>
  <c r="AI832" i="4"/>
  <c r="AB832" i="4"/>
  <c r="AA832" i="4"/>
  <c r="W832" i="4" a="1"/>
  <c r="W832" i="4" s="1"/>
  <c r="Y832" i="4" s="1"/>
  <c r="H832" i="4"/>
  <c r="G832" i="4"/>
  <c r="AE832" i="4" s="1"/>
  <c r="E832" i="4"/>
  <c r="F832" i="4" s="1"/>
  <c r="D832" i="4"/>
  <c r="AL831" i="4"/>
  <c r="AK831" i="4"/>
  <c r="AI831" i="4"/>
  <c r="AB831" i="4"/>
  <c r="AA831" i="4"/>
  <c r="W831" i="4" a="1"/>
  <c r="W831" i="4" s="1"/>
  <c r="Y831" i="4" s="1"/>
  <c r="H831" i="4"/>
  <c r="G831" i="4"/>
  <c r="E831" i="4"/>
  <c r="F831" i="4" s="1"/>
  <c r="D831" i="4"/>
  <c r="AL830" i="4"/>
  <c r="AK830" i="4"/>
  <c r="AI830" i="4"/>
  <c r="AB830" i="4"/>
  <c r="AA830" i="4"/>
  <c r="W830" i="4" a="1"/>
  <c r="W830" i="4" s="1"/>
  <c r="Y830" i="4" s="1"/>
  <c r="H830" i="4"/>
  <c r="G830" i="4"/>
  <c r="E830" i="4"/>
  <c r="F830" i="4" s="1"/>
  <c r="D830" i="4"/>
  <c r="AL829" i="4"/>
  <c r="AK829" i="4"/>
  <c r="AI829" i="4"/>
  <c r="AB829" i="4"/>
  <c r="AA829" i="4"/>
  <c r="W829" i="4" a="1"/>
  <c r="W829" i="4" s="1"/>
  <c r="Y829" i="4" s="1"/>
  <c r="H829" i="4"/>
  <c r="G829" i="4"/>
  <c r="AE829" i="4" s="1"/>
  <c r="E829" i="4"/>
  <c r="F829" i="4" s="1"/>
  <c r="D829" i="4"/>
  <c r="AL828" i="4"/>
  <c r="AK828" i="4"/>
  <c r="AI828" i="4"/>
  <c r="AB828" i="4"/>
  <c r="AA828" i="4"/>
  <c r="W828" i="4" a="1"/>
  <c r="W828" i="4" s="1"/>
  <c r="Y828" i="4" s="1"/>
  <c r="H828" i="4"/>
  <c r="G828" i="4"/>
  <c r="E828" i="4"/>
  <c r="F828" i="4" s="1"/>
  <c r="D828" i="4"/>
  <c r="AL827" i="4"/>
  <c r="AK827" i="4"/>
  <c r="AI827" i="4"/>
  <c r="AB827" i="4"/>
  <c r="AA827" i="4"/>
  <c r="W827" i="4" a="1"/>
  <c r="W827" i="4" s="1"/>
  <c r="Y827" i="4" s="1"/>
  <c r="H827" i="4"/>
  <c r="G827" i="4"/>
  <c r="E827" i="4"/>
  <c r="F827" i="4" s="1"/>
  <c r="D827" i="4"/>
  <c r="AL826" i="4"/>
  <c r="AK826" i="4"/>
  <c r="AI826" i="4"/>
  <c r="AB826" i="4"/>
  <c r="AA826" i="4"/>
  <c r="W826" i="4" a="1"/>
  <c r="W826" i="4" s="1"/>
  <c r="Y826" i="4" s="1"/>
  <c r="H826" i="4"/>
  <c r="G826" i="4"/>
  <c r="E826" i="4"/>
  <c r="F826" i="4" s="1"/>
  <c r="D826" i="4"/>
  <c r="AL825" i="4"/>
  <c r="AK825" i="4"/>
  <c r="AI825" i="4"/>
  <c r="AB825" i="4"/>
  <c r="AA825" i="4"/>
  <c r="W825" i="4" a="1"/>
  <c r="W825" i="4" s="1"/>
  <c r="Y825" i="4" s="1"/>
  <c r="H825" i="4"/>
  <c r="G825" i="4"/>
  <c r="E825" i="4"/>
  <c r="F825" i="4" s="1"/>
  <c r="D825" i="4"/>
  <c r="AL824" i="4"/>
  <c r="AK824" i="4"/>
  <c r="AI824" i="4"/>
  <c r="AB824" i="4"/>
  <c r="AA824" i="4"/>
  <c r="W824" i="4" a="1"/>
  <c r="W824" i="4" s="1"/>
  <c r="Y824" i="4" s="1"/>
  <c r="H824" i="4"/>
  <c r="G824" i="4"/>
  <c r="E824" i="4"/>
  <c r="F824" i="4" s="1"/>
  <c r="D824" i="4"/>
  <c r="AL823" i="4"/>
  <c r="AK823" i="4"/>
  <c r="AI823" i="4"/>
  <c r="AB823" i="4"/>
  <c r="AA823" i="4"/>
  <c r="W823" i="4" a="1"/>
  <c r="W823" i="4" s="1"/>
  <c r="Y823" i="4" s="1"/>
  <c r="H823" i="4"/>
  <c r="G823" i="4"/>
  <c r="E823" i="4"/>
  <c r="F823" i="4" s="1"/>
  <c r="D823" i="4"/>
  <c r="AL822" i="4"/>
  <c r="AK822" i="4"/>
  <c r="AI822" i="4"/>
  <c r="AB822" i="4"/>
  <c r="AA822" i="4"/>
  <c r="W822" i="4" a="1"/>
  <c r="W822" i="4" s="1"/>
  <c r="Y822" i="4" s="1"/>
  <c r="H822" i="4"/>
  <c r="G822" i="4"/>
  <c r="AE822" i="4" s="1"/>
  <c r="E822" i="4"/>
  <c r="F822" i="4" s="1"/>
  <c r="D822" i="4"/>
  <c r="AL821" i="4"/>
  <c r="AK821" i="4"/>
  <c r="AI821" i="4"/>
  <c r="AB821" i="4"/>
  <c r="AA821" i="4"/>
  <c r="W821" i="4" a="1"/>
  <c r="W821" i="4" s="1"/>
  <c r="Y821" i="4" s="1"/>
  <c r="H821" i="4"/>
  <c r="G821" i="4"/>
  <c r="E821" i="4"/>
  <c r="F821" i="4" s="1"/>
  <c r="D821" i="4"/>
  <c r="AL820" i="4"/>
  <c r="AK820" i="4"/>
  <c r="AI820" i="4"/>
  <c r="AB820" i="4"/>
  <c r="AA820" i="4"/>
  <c r="W820" i="4" a="1"/>
  <c r="W820" i="4" s="1"/>
  <c r="Y820" i="4" s="1"/>
  <c r="H820" i="4"/>
  <c r="G820" i="4"/>
  <c r="E820" i="4"/>
  <c r="F820" i="4" s="1"/>
  <c r="D820" i="4"/>
  <c r="AL819" i="4"/>
  <c r="AK819" i="4"/>
  <c r="AI819" i="4"/>
  <c r="AB819" i="4"/>
  <c r="AA819" i="4"/>
  <c r="W819" i="4" a="1"/>
  <c r="W819" i="4" s="1"/>
  <c r="Y819" i="4" s="1"/>
  <c r="H819" i="4"/>
  <c r="G819" i="4"/>
  <c r="E819" i="4"/>
  <c r="F819" i="4" s="1"/>
  <c r="D819" i="4"/>
  <c r="AL818" i="4"/>
  <c r="AK818" i="4"/>
  <c r="AI818" i="4"/>
  <c r="AB818" i="4"/>
  <c r="AA818" i="4"/>
  <c r="W818" i="4" a="1"/>
  <c r="W818" i="4" s="1"/>
  <c r="Y818" i="4" s="1"/>
  <c r="H818" i="4"/>
  <c r="G818" i="4"/>
  <c r="AE818" i="4" s="1"/>
  <c r="E818" i="4"/>
  <c r="F818" i="4" s="1"/>
  <c r="D818" i="4"/>
  <c r="AL817" i="4"/>
  <c r="AK817" i="4"/>
  <c r="AI817" i="4"/>
  <c r="AB817" i="4"/>
  <c r="AA817" i="4"/>
  <c r="W817" i="4" a="1"/>
  <c r="W817" i="4" s="1"/>
  <c r="Y817" i="4" s="1"/>
  <c r="H817" i="4"/>
  <c r="G817" i="4"/>
  <c r="AE817" i="4" s="1"/>
  <c r="E817" i="4"/>
  <c r="F817" i="4" s="1"/>
  <c r="D817" i="4"/>
  <c r="AL816" i="4"/>
  <c r="AK816" i="4"/>
  <c r="AI816" i="4"/>
  <c r="AB816" i="4"/>
  <c r="AA816" i="4"/>
  <c r="W816" i="4" a="1"/>
  <c r="W816" i="4" s="1"/>
  <c r="Y816" i="4" s="1"/>
  <c r="H816" i="4"/>
  <c r="G816" i="4"/>
  <c r="AE816" i="4" s="1"/>
  <c r="E816" i="4"/>
  <c r="F816" i="4" s="1"/>
  <c r="D816" i="4"/>
  <c r="AL815" i="4"/>
  <c r="AK815" i="4"/>
  <c r="AI815" i="4"/>
  <c r="AB815" i="4"/>
  <c r="AA815" i="4"/>
  <c r="W815" i="4" a="1"/>
  <c r="W815" i="4" s="1"/>
  <c r="Y815" i="4" s="1"/>
  <c r="H815" i="4"/>
  <c r="G815" i="4"/>
  <c r="E815" i="4"/>
  <c r="F815" i="4" s="1"/>
  <c r="D815" i="4"/>
  <c r="AL814" i="4"/>
  <c r="AK814" i="4"/>
  <c r="AI814" i="4"/>
  <c r="AB814" i="4"/>
  <c r="AA814" i="4"/>
  <c r="W814" i="4" a="1"/>
  <c r="W814" i="4" s="1"/>
  <c r="Y814" i="4" s="1"/>
  <c r="H814" i="4"/>
  <c r="G814" i="4"/>
  <c r="AE814" i="4" s="1"/>
  <c r="E814" i="4"/>
  <c r="F814" i="4" s="1"/>
  <c r="D814" i="4"/>
  <c r="AL813" i="4"/>
  <c r="AK813" i="4"/>
  <c r="AI813" i="4"/>
  <c r="AB813" i="4"/>
  <c r="AA813" i="4"/>
  <c r="W813" i="4" a="1"/>
  <c r="W813" i="4" s="1"/>
  <c r="Y813" i="4" s="1"/>
  <c r="H813" i="4"/>
  <c r="G813" i="4"/>
  <c r="AD813" i="4" s="1"/>
  <c r="E813" i="4"/>
  <c r="F813" i="4" s="1"/>
  <c r="D813" i="4"/>
  <c r="AL812" i="4"/>
  <c r="AK812" i="4"/>
  <c r="AI812" i="4"/>
  <c r="AB812" i="4"/>
  <c r="AA812" i="4"/>
  <c r="W812" i="4" a="1"/>
  <c r="W812" i="4" s="1"/>
  <c r="Y812" i="4" s="1"/>
  <c r="H812" i="4"/>
  <c r="G812" i="4"/>
  <c r="AE812" i="4" s="1"/>
  <c r="E812" i="4"/>
  <c r="F812" i="4" s="1"/>
  <c r="D812" i="4"/>
  <c r="AL811" i="4"/>
  <c r="AK811" i="4"/>
  <c r="AI811" i="4"/>
  <c r="AB811" i="4"/>
  <c r="AA811" i="4"/>
  <c r="W811" i="4" a="1"/>
  <c r="W811" i="4" s="1"/>
  <c r="Y811" i="4" s="1"/>
  <c r="H811" i="4"/>
  <c r="G811" i="4"/>
  <c r="E811" i="4"/>
  <c r="F811" i="4" s="1"/>
  <c r="D811" i="4"/>
  <c r="AL810" i="4"/>
  <c r="AK810" i="4"/>
  <c r="AI810" i="4"/>
  <c r="AB810" i="4"/>
  <c r="AA810" i="4"/>
  <c r="W810" i="4" a="1"/>
  <c r="W810" i="4" s="1"/>
  <c r="Y810" i="4" s="1"/>
  <c r="H810" i="4"/>
  <c r="G810" i="4"/>
  <c r="E810" i="4"/>
  <c r="F810" i="4" s="1"/>
  <c r="D810" i="4"/>
  <c r="AL809" i="4"/>
  <c r="AK809" i="4"/>
  <c r="AI809" i="4"/>
  <c r="AB809" i="4"/>
  <c r="AA809" i="4"/>
  <c r="W809" i="4" a="1"/>
  <c r="W809" i="4" s="1"/>
  <c r="Y809" i="4" s="1"/>
  <c r="H809" i="4"/>
  <c r="G809" i="4"/>
  <c r="AE809" i="4" s="1"/>
  <c r="E809" i="4"/>
  <c r="F809" i="4" s="1"/>
  <c r="D809" i="4"/>
  <c r="AL808" i="4"/>
  <c r="AK808" i="4"/>
  <c r="AI808" i="4"/>
  <c r="AB808" i="4"/>
  <c r="AA808" i="4"/>
  <c r="W808" i="4" a="1"/>
  <c r="W808" i="4" s="1"/>
  <c r="Y808" i="4" s="1"/>
  <c r="H808" i="4"/>
  <c r="G808" i="4"/>
  <c r="AE808" i="4" s="1"/>
  <c r="E808" i="4"/>
  <c r="F808" i="4" s="1"/>
  <c r="D808" i="4"/>
  <c r="AL807" i="4"/>
  <c r="AK807" i="4"/>
  <c r="AI807" i="4"/>
  <c r="AB807" i="4"/>
  <c r="AA807" i="4"/>
  <c r="W807" i="4" a="1"/>
  <c r="W807" i="4" s="1"/>
  <c r="Y807" i="4" s="1"/>
  <c r="H807" i="4"/>
  <c r="G807" i="4"/>
  <c r="E807" i="4"/>
  <c r="F807" i="4" s="1"/>
  <c r="D807" i="4"/>
  <c r="AL806" i="4"/>
  <c r="AK806" i="4"/>
  <c r="AI806" i="4"/>
  <c r="AB806" i="4"/>
  <c r="AA806" i="4"/>
  <c r="W806" i="4" a="1"/>
  <c r="W806" i="4" s="1"/>
  <c r="Y806" i="4" s="1"/>
  <c r="H806" i="4"/>
  <c r="G806" i="4"/>
  <c r="E806" i="4"/>
  <c r="F806" i="4" s="1"/>
  <c r="D806" i="4"/>
  <c r="AL805" i="4"/>
  <c r="AK805" i="4"/>
  <c r="AI805" i="4"/>
  <c r="AB805" i="4"/>
  <c r="AA805" i="4"/>
  <c r="W805" i="4" a="1"/>
  <c r="W805" i="4" s="1"/>
  <c r="Y805" i="4" s="1"/>
  <c r="H805" i="4"/>
  <c r="G805" i="4"/>
  <c r="E805" i="4"/>
  <c r="F805" i="4" s="1"/>
  <c r="D805" i="4"/>
  <c r="AL804" i="4"/>
  <c r="AK804" i="4"/>
  <c r="AI804" i="4"/>
  <c r="AB804" i="4"/>
  <c r="AA804" i="4"/>
  <c r="W804" i="4" a="1"/>
  <c r="W804" i="4" s="1"/>
  <c r="Y804" i="4" s="1"/>
  <c r="H804" i="4"/>
  <c r="G804" i="4"/>
  <c r="E804" i="4"/>
  <c r="F804" i="4" s="1"/>
  <c r="D804" i="4"/>
  <c r="AL803" i="4"/>
  <c r="AK803" i="4"/>
  <c r="AI803" i="4"/>
  <c r="AB803" i="4"/>
  <c r="AA803" i="4"/>
  <c r="W803" i="4" a="1"/>
  <c r="W803" i="4" s="1"/>
  <c r="Y803" i="4" s="1"/>
  <c r="H803" i="4"/>
  <c r="G803" i="4"/>
  <c r="AD803" i="4" s="1"/>
  <c r="E803" i="4"/>
  <c r="F803" i="4" s="1"/>
  <c r="D803" i="4"/>
  <c r="AL802" i="4"/>
  <c r="AK802" i="4"/>
  <c r="AI802" i="4"/>
  <c r="AB802" i="4"/>
  <c r="AA802" i="4"/>
  <c r="W802" i="4" a="1"/>
  <c r="W802" i="4" s="1"/>
  <c r="Y802" i="4" s="1"/>
  <c r="H802" i="4"/>
  <c r="G802" i="4"/>
  <c r="AE802" i="4" s="1"/>
  <c r="E802" i="4"/>
  <c r="F802" i="4" s="1"/>
  <c r="D802" i="4"/>
  <c r="AL801" i="4"/>
  <c r="AK801" i="4"/>
  <c r="AI801" i="4"/>
  <c r="AB801" i="4"/>
  <c r="AA801" i="4"/>
  <c r="W801" i="4" a="1"/>
  <c r="W801" i="4" s="1"/>
  <c r="Y801" i="4" s="1"/>
  <c r="H801" i="4"/>
  <c r="G801" i="4"/>
  <c r="AE801" i="4" s="1"/>
  <c r="E801" i="4"/>
  <c r="F801" i="4" s="1"/>
  <c r="D801" i="4"/>
  <c r="AL800" i="4"/>
  <c r="AK800" i="4"/>
  <c r="AI800" i="4"/>
  <c r="AB800" i="4"/>
  <c r="AA800" i="4"/>
  <c r="W800" i="4" a="1"/>
  <c r="W800" i="4" s="1"/>
  <c r="Y800" i="4" s="1"/>
  <c r="H800" i="4"/>
  <c r="G800" i="4"/>
  <c r="AE800" i="4" s="1"/>
  <c r="E800" i="4"/>
  <c r="F800" i="4" s="1"/>
  <c r="D800" i="4"/>
  <c r="AL799" i="4"/>
  <c r="AK799" i="4"/>
  <c r="AI799" i="4"/>
  <c r="AB799" i="4"/>
  <c r="AA799" i="4"/>
  <c r="W799" i="4" a="1"/>
  <c r="W799" i="4" s="1"/>
  <c r="Y799" i="4" s="1"/>
  <c r="H799" i="4"/>
  <c r="G799" i="4"/>
  <c r="E799" i="4"/>
  <c r="F799" i="4" s="1"/>
  <c r="D799" i="4"/>
  <c r="AL798" i="4"/>
  <c r="AK798" i="4"/>
  <c r="AI798" i="4"/>
  <c r="AB798" i="4"/>
  <c r="AA798" i="4"/>
  <c r="W798" i="4" a="1"/>
  <c r="W798" i="4" s="1"/>
  <c r="Y798" i="4" s="1"/>
  <c r="H798" i="4"/>
  <c r="G798" i="4"/>
  <c r="AD798" i="4" s="1"/>
  <c r="E798" i="4"/>
  <c r="F798" i="4" s="1"/>
  <c r="D798" i="4"/>
  <c r="AL797" i="4"/>
  <c r="AK797" i="4"/>
  <c r="AI797" i="4"/>
  <c r="AB797" i="4"/>
  <c r="AA797" i="4"/>
  <c r="W797" i="4" a="1"/>
  <c r="W797" i="4" s="1"/>
  <c r="Y797" i="4" s="1"/>
  <c r="H797" i="4"/>
  <c r="G797" i="4"/>
  <c r="AE797" i="4" s="1"/>
  <c r="E797" i="4"/>
  <c r="F797" i="4" s="1"/>
  <c r="D797" i="4"/>
  <c r="AL796" i="4"/>
  <c r="AK796" i="4"/>
  <c r="AI796" i="4"/>
  <c r="AB796" i="4"/>
  <c r="AA796" i="4"/>
  <c r="W796" i="4" a="1"/>
  <c r="W796" i="4" s="1"/>
  <c r="Y796" i="4" s="1"/>
  <c r="H796" i="4"/>
  <c r="G796" i="4"/>
  <c r="AE796" i="4" s="1"/>
  <c r="E796" i="4"/>
  <c r="F796" i="4" s="1"/>
  <c r="D796" i="4"/>
  <c r="AL795" i="4"/>
  <c r="AK795" i="4"/>
  <c r="AI795" i="4"/>
  <c r="AB795" i="4"/>
  <c r="AA795" i="4"/>
  <c r="W795" i="4" a="1"/>
  <c r="W795" i="4" s="1"/>
  <c r="Y795" i="4" s="1"/>
  <c r="H795" i="4"/>
  <c r="G795" i="4"/>
  <c r="E795" i="4"/>
  <c r="F795" i="4" s="1"/>
  <c r="D795" i="4"/>
  <c r="AL794" i="4"/>
  <c r="AK794" i="4"/>
  <c r="AI794" i="4"/>
  <c r="AB794" i="4"/>
  <c r="AA794" i="4"/>
  <c r="W794" i="4" a="1"/>
  <c r="W794" i="4" s="1"/>
  <c r="Y794" i="4" s="1"/>
  <c r="H794" i="4"/>
  <c r="G794" i="4"/>
  <c r="E794" i="4"/>
  <c r="F794" i="4" s="1"/>
  <c r="D794" i="4"/>
  <c r="AL793" i="4"/>
  <c r="AK793" i="4"/>
  <c r="AI793" i="4"/>
  <c r="AB793" i="4"/>
  <c r="AA793" i="4"/>
  <c r="W793" i="4" a="1"/>
  <c r="W793" i="4" s="1"/>
  <c r="Y793" i="4" s="1"/>
  <c r="H793" i="4"/>
  <c r="G793" i="4"/>
  <c r="E793" i="4"/>
  <c r="F793" i="4" s="1"/>
  <c r="D793" i="4"/>
  <c r="AL792" i="4"/>
  <c r="AK792" i="4"/>
  <c r="AI792" i="4"/>
  <c r="AB792" i="4"/>
  <c r="AA792" i="4"/>
  <c r="W792" i="4" a="1"/>
  <c r="W792" i="4" s="1"/>
  <c r="Y792" i="4" s="1"/>
  <c r="H792" i="4"/>
  <c r="G792" i="4"/>
  <c r="E792" i="4"/>
  <c r="F792" i="4" s="1"/>
  <c r="D792" i="4"/>
  <c r="AL791" i="4"/>
  <c r="AK791" i="4"/>
  <c r="AI791" i="4"/>
  <c r="AB791" i="4"/>
  <c r="AA791" i="4"/>
  <c r="W791" i="4" a="1"/>
  <c r="W791" i="4" s="1"/>
  <c r="Y791" i="4" s="1"/>
  <c r="H791" i="4"/>
  <c r="G791" i="4"/>
  <c r="AE791" i="4" s="1"/>
  <c r="E791" i="4"/>
  <c r="F791" i="4" s="1"/>
  <c r="D791" i="4"/>
  <c r="AL790" i="4"/>
  <c r="AK790" i="4"/>
  <c r="AI790" i="4"/>
  <c r="AB790" i="4"/>
  <c r="AA790" i="4"/>
  <c r="W790" i="4" a="1"/>
  <c r="W790" i="4" s="1"/>
  <c r="Y790" i="4" s="1"/>
  <c r="H790" i="4"/>
  <c r="G790" i="4"/>
  <c r="AD790" i="4" s="1"/>
  <c r="E790" i="4"/>
  <c r="F790" i="4" s="1"/>
  <c r="D790" i="4"/>
  <c r="AL789" i="4"/>
  <c r="AK789" i="4"/>
  <c r="AI789" i="4"/>
  <c r="AB789" i="4"/>
  <c r="AA789" i="4"/>
  <c r="W789" i="4" a="1"/>
  <c r="W789" i="4" s="1"/>
  <c r="Y789" i="4" s="1"/>
  <c r="H789" i="4"/>
  <c r="G789" i="4"/>
  <c r="AE789" i="4" s="1"/>
  <c r="E789" i="4"/>
  <c r="F789" i="4" s="1"/>
  <c r="D789" i="4"/>
  <c r="AL788" i="4"/>
  <c r="AK788" i="4"/>
  <c r="AI788" i="4"/>
  <c r="AB788" i="4"/>
  <c r="AA788" i="4"/>
  <c r="W788" i="4" a="1"/>
  <c r="W788" i="4" s="1"/>
  <c r="Y788" i="4" s="1"/>
  <c r="H788" i="4"/>
  <c r="G788" i="4"/>
  <c r="AE788" i="4" s="1"/>
  <c r="E788" i="4"/>
  <c r="F788" i="4" s="1"/>
  <c r="D788" i="4"/>
  <c r="AL787" i="4"/>
  <c r="AK787" i="4"/>
  <c r="AI787" i="4"/>
  <c r="AB787" i="4"/>
  <c r="AA787" i="4"/>
  <c r="W787" i="4" a="1"/>
  <c r="W787" i="4" s="1"/>
  <c r="Y787" i="4" s="1"/>
  <c r="H787" i="4"/>
  <c r="G787" i="4"/>
  <c r="AE787" i="4" s="1"/>
  <c r="E787" i="4"/>
  <c r="F787" i="4" s="1"/>
  <c r="D787" i="4"/>
  <c r="AL786" i="4"/>
  <c r="AK786" i="4"/>
  <c r="AI786" i="4"/>
  <c r="AB786" i="4"/>
  <c r="AA786" i="4"/>
  <c r="W786" i="4" a="1"/>
  <c r="W786" i="4" s="1"/>
  <c r="Y786" i="4" s="1"/>
  <c r="H786" i="4"/>
  <c r="G786" i="4"/>
  <c r="E786" i="4"/>
  <c r="F786" i="4" s="1"/>
  <c r="D786" i="4"/>
  <c r="AL785" i="4"/>
  <c r="AK785" i="4"/>
  <c r="AI785" i="4"/>
  <c r="AB785" i="4"/>
  <c r="AA785" i="4"/>
  <c r="W785" i="4" a="1"/>
  <c r="W785" i="4" s="1"/>
  <c r="Y785" i="4" s="1"/>
  <c r="H785" i="4"/>
  <c r="G785" i="4"/>
  <c r="E785" i="4"/>
  <c r="F785" i="4" s="1"/>
  <c r="D785" i="4"/>
  <c r="AL784" i="4"/>
  <c r="AK784" i="4"/>
  <c r="AI784" i="4"/>
  <c r="AB784" i="4"/>
  <c r="AA784" i="4"/>
  <c r="W784" i="4" a="1"/>
  <c r="W784" i="4" s="1"/>
  <c r="Y784" i="4" s="1"/>
  <c r="H784" i="4"/>
  <c r="G784" i="4"/>
  <c r="E784" i="4"/>
  <c r="F784" i="4" s="1"/>
  <c r="D784" i="4"/>
  <c r="AL783" i="4"/>
  <c r="AK783" i="4"/>
  <c r="AI783" i="4"/>
  <c r="AB783" i="4"/>
  <c r="AA783" i="4"/>
  <c r="W783" i="4" a="1"/>
  <c r="W783" i="4" s="1"/>
  <c r="Y783" i="4" s="1"/>
  <c r="H783" i="4"/>
  <c r="G783" i="4"/>
  <c r="E783" i="4"/>
  <c r="F783" i="4" s="1"/>
  <c r="D783" i="4"/>
  <c r="AL782" i="4"/>
  <c r="AK782" i="4"/>
  <c r="AI782" i="4"/>
  <c r="AB782" i="4"/>
  <c r="AA782" i="4"/>
  <c r="W782" i="4" a="1"/>
  <c r="W782" i="4" s="1"/>
  <c r="Y782" i="4" s="1"/>
  <c r="H782" i="4"/>
  <c r="G782" i="4"/>
  <c r="E782" i="4"/>
  <c r="F782" i="4" s="1"/>
  <c r="D782" i="4"/>
  <c r="AL781" i="4"/>
  <c r="AK781" i="4"/>
  <c r="AI781" i="4"/>
  <c r="AB781" i="4"/>
  <c r="AA781" i="4"/>
  <c r="W781" i="4" a="1"/>
  <c r="W781" i="4" s="1"/>
  <c r="Y781" i="4" s="1"/>
  <c r="H781" i="4"/>
  <c r="G781" i="4"/>
  <c r="E781" i="4"/>
  <c r="F781" i="4" s="1"/>
  <c r="D781" i="4"/>
  <c r="AL780" i="4"/>
  <c r="AK780" i="4"/>
  <c r="AI780" i="4"/>
  <c r="AB780" i="4"/>
  <c r="AA780" i="4"/>
  <c r="W780" i="4" a="1"/>
  <c r="W780" i="4" s="1"/>
  <c r="Y780" i="4" s="1"/>
  <c r="H780" i="4"/>
  <c r="G780" i="4"/>
  <c r="E780" i="4"/>
  <c r="F780" i="4" s="1"/>
  <c r="D780" i="4"/>
  <c r="AL779" i="4"/>
  <c r="AK779" i="4"/>
  <c r="AI779" i="4"/>
  <c r="AB779" i="4"/>
  <c r="AA779" i="4"/>
  <c r="W779" i="4" a="1"/>
  <c r="W779" i="4" s="1"/>
  <c r="Y779" i="4" s="1"/>
  <c r="H779" i="4"/>
  <c r="G779" i="4"/>
  <c r="AD779" i="4" s="1"/>
  <c r="E779" i="4"/>
  <c r="F779" i="4" s="1"/>
  <c r="D779" i="4"/>
  <c r="AL778" i="4"/>
  <c r="AK778" i="4"/>
  <c r="AI778" i="4"/>
  <c r="AB778" i="4"/>
  <c r="AA778" i="4"/>
  <c r="W778" i="4" a="1"/>
  <c r="W778" i="4" s="1"/>
  <c r="Y778" i="4" s="1"/>
  <c r="H778" i="4"/>
  <c r="G778" i="4"/>
  <c r="E778" i="4"/>
  <c r="F778" i="4" s="1"/>
  <c r="D778" i="4"/>
  <c r="AL777" i="4"/>
  <c r="AK777" i="4"/>
  <c r="AI777" i="4"/>
  <c r="AB777" i="4"/>
  <c r="AA777" i="4"/>
  <c r="W777" i="4" a="1"/>
  <c r="W777" i="4" s="1"/>
  <c r="Y777" i="4" s="1"/>
  <c r="H777" i="4"/>
  <c r="G777" i="4"/>
  <c r="AD777" i="4" s="1"/>
  <c r="E777" i="4"/>
  <c r="F777" i="4" s="1"/>
  <c r="D777" i="4"/>
  <c r="AL776" i="4"/>
  <c r="AK776" i="4"/>
  <c r="AI776" i="4"/>
  <c r="AB776" i="4"/>
  <c r="AA776" i="4"/>
  <c r="W776" i="4" a="1"/>
  <c r="W776" i="4" s="1"/>
  <c r="Y776" i="4" s="1"/>
  <c r="H776" i="4"/>
  <c r="G776" i="4"/>
  <c r="AE776" i="4" s="1"/>
  <c r="E776" i="4"/>
  <c r="F776" i="4" s="1"/>
  <c r="D776" i="4"/>
  <c r="AL775" i="4"/>
  <c r="AK775" i="4"/>
  <c r="AI775" i="4"/>
  <c r="AB775" i="4"/>
  <c r="AA775" i="4"/>
  <c r="W775" i="4" a="1"/>
  <c r="W775" i="4" s="1"/>
  <c r="Y775" i="4" s="1"/>
  <c r="H775" i="4"/>
  <c r="G775" i="4"/>
  <c r="AE775" i="4" s="1"/>
  <c r="E775" i="4"/>
  <c r="F775" i="4" s="1"/>
  <c r="D775" i="4"/>
  <c r="AL774" i="4"/>
  <c r="AK774" i="4"/>
  <c r="AI774" i="4"/>
  <c r="AB774" i="4"/>
  <c r="AA774" i="4"/>
  <c r="W774" i="4" a="1"/>
  <c r="W774" i="4" s="1"/>
  <c r="Y774" i="4" s="1"/>
  <c r="H774" i="4"/>
  <c r="G774" i="4"/>
  <c r="E774" i="4"/>
  <c r="F774" i="4" s="1"/>
  <c r="D774" i="4"/>
  <c r="AL773" i="4"/>
  <c r="AK773" i="4"/>
  <c r="AI773" i="4"/>
  <c r="AB773" i="4"/>
  <c r="AA773" i="4"/>
  <c r="W773" i="4" a="1"/>
  <c r="W773" i="4" s="1"/>
  <c r="Y773" i="4" s="1"/>
  <c r="H773" i="4"/>
  <c r="G773" i="4"/>
  <c r="E773" i="4"/>
  <c r="F773" i="4" s="1"/>
  <c r="D773" i="4"/>
  <c r="AL772" i="4"/>
  <c r="AK772" i="4"/>
  <c r="AI772" i="4"/>
  <c r="AB772" i="4"/>
  <c r="AA772" i="4"/>
  <c r="W772" i="4" a="1"/>
  <c r="W772" i="4" s="1"/>
  <c r="Y772" i="4" s="1"/>
  <c r="H772" i="4"/>
  <c r="G772" i="4"/>
  <c r="E772" i="4"/>
  <c r="F772" i="4" s="1"/>
  <c r="D772" i="4"/>
  <c r="AL771" i="4"/>
  <c r="AK771" i="4"/>
  <c r="AI771" i="4"/>
  <c r="AB771" i="4"/>
  <c r="AA771" i="4"/>
  <c r="W771" i="4" a="1"/>
  <c r="W771" i="4" s="1"/>
  <c r="Y771" i="4" s="1"/>
  <c r="H771" i="4"/>
  <c r="G771" i="4"/>
  <c r="E771" i="4"/>
  <c r="F771" i="4" s="1"/>
  <c r="D771" i="4"/>
  <c r="AL770" i="4"/>
  <c r="AK770" i="4"/>
  <c r="AI770" i="4"/>
  <c r="AB770" i="4"/>
  <c r="AA770" i="4"/>
  <c r="W770" i="4" a="1"/>
  <c r="W770" i="4" s="1"/>
  <c r="Y770" i="4" s="1"/>
  <c r="H770" i="4"/>
  <c r="G770" i="4"/>
  <c r="AE770" i="4" s="1"/>
  <c r="E770" i="4"/>
  <c r="F770" i="4" s="1"/>
  <c r="D770" i="4"/>
  <c r="AL769" i="4"/>
  <c r="AK769" i="4"/>
  <c r="AI769" i="4"/>
  <c r="AB769" i="4"/>
  <c r="AA769" i="4"/>
  <c r="W769" i="4" a="1"/>
  <c r="W769" i="4" s="1"/>
  <c r="Y769" i="4" s="1"/>
  <c r="H769" i="4"/>
  <c r="G769" i="4"/>
  <c r="AE769" i="4" s="1"/>
  <c r="E769" i="4"/>
  <c r="F769" i="4" s="1"/>
  <c r="D769" i="4"/>
  <c r="AL768" i="4"/>
  <c r="AK768" i="4"/>
  <c r="AI768" i="4"/>
  <c r="AB768" i="4"/>
  <c r="AA768" i="4"/>
  <c r="W768" i="4" a="1"/>
  <c r="W768" i="4" s="1"/>
  <c r="Y768" i="4" s="1"/>
  <c r="H768" i="4"/>
  <c r="G768" i="4"/>
  <c r="E768" i="4"/>
  <c r="F768" i="4" s="1"/>
  <c r="D768" i="4"/>
  <c r="AL767" i="4"/>
  <c r="AK767" i="4"/>
  <c r="AI767" i="4"/>
  <c r="AB767" i="4"/>
  <c r="AA767" i="4"/>
  <c r="W767" i="4" a="1"/>
  <c r="W767" i="4" s="1"/>
  <c r="Y767" i="4" s="1"/>
  <c r="H767" i="4"/>
  <c r="G767" i="4"/>
  <c r="E767" i="4"/>
  <c r="F767" i="4" s="1"/>
  <c r="D767" i="4"/>
  <c r="AL766" i="4"/>
  <c r="AK766" i="4"/>
  <c r="AI766" i="4"/>
  <c r="AB766" i="4"/>
  <c r="AA766" i="4"/>
  <c r="W766" i="4" a="1"/>
  <c r="W766" i="4" s="1"/>
  <c r="Y766" i="4" s="1"/>
  <c r="H766" i="4"/>
  <c r="G766" i="4"/>
  <c r="E766" i="4"/>
  <c r="F766" i="4" s="1"/>
  <c r="D766" i="4"/>
  <c r="AL765" i="4"/>
  <c r="AK765" i="4"/>
  <c r="AI765" i="4"/>
  <c r="AB765" i="4"/>
  <c r="AA765" i="4"/>
  <c r="W765" i="4" a="1"/>
  <c r="W765" i="4" s="1"/>
  <c r="Y765" i="4" s="1"/>
  <c r="H765" i="4"/>
  <c r="G765" i="4"/>
  <c r="E765" i="4"/>
  <c r="F765" i="4" s="1"/>
  <c r="D765" i="4"/>
  <c r="AL764" i="4"/>
  <c r="AK764" i="4"/>
  <c r="AI764" i="4"/>
  <c r="AB764" i="4"/>
  <c r="AA764" i="4"/>
  <c r="W764" i="4" a="1"/>
  <c r="W764" i="4" s="1"/>
  <c r="Y764" i="4" s="1"/>
  <c r="H764" i="4"/>
  <c r="G764" i="4"/>
  <c r="AE764" i="4" s="1"/>
  <c r="E764" i="4"/>
  <c r="F764" i="4" s="1"/>
  <c r="D764" i="4"/>
  <c r="AL763" i="4"/>
  <c r="AK763" i="4"/>
  <c r="AI763" i="4"/>
  <c r="AB763" i="4"/>
  <c r="AA763" i="4"/>
  <c r="Y763" i="4"/>
  <c r="W763" i="4" a="1"/>
  <c r="W763" i="4" s="1"/>
  <c r="H763" i="4"/>
  <c r="G763" i="4"/>
  <c r="AE763" i="4" s="1"/>
  <c r="E763" i="4"/>
  <c r="F763" i="4" s="1"/>
  <c r="D763" i="4"/>
  <c r="AL762" i="4"/>
  <c r="AK762" i="4"/>
  <c r="AI762" i="4"/>
  <c r="AB762" i="4"/>
  <c r="AA762" i="4"/>
  <c r="W762" i="4" a="1"/>
  <c r="W762" i="4" s="1"/>
  <c r="Y762" i="4" s="1"/>
  <c r="H762" i="4"/>
  <c r="G762" i="4"/>
  <c r="AE762" i="4" s="1"/>
  <c r="E762" i="4"/>
  <c r="F762" i="4" s="1"/>
  <c r="D762" i="4"/>
  <c r="AL761" i="4"/>
  <c r="AK761" i="4"/>
  <c r="AI761" i="4"/>
  <c r="AB761" i="4"/>
  <c r="AA761" i="4"/>
  <c r="W761" i="4" a="1"/>
  <c r="W761" i="4" s="1"/>
  <c r="Y761" i="4" s="1"/>
  <c r="H761" i="4"/>
  <c r="G761" i="4"/>
  <c r="AD761" i="4" s="1"/>
  <c r="E761" i="4"/>
  <c r="F761" i="4" s="1"/>
  <c r="D761" i="4"/>
  <c r="AL760" i="4"/>
  <c r="AK760" i="4"/>
  <c r="AI760" i="4"/>
  <c r="AB760" i="4"/>
  <c r="AA760" i="4"/>
  <c r="W760" i="4" a="1"/>
  <c r="W760" i="4" s="1"/>
  <c r="Y760" i="4" s="1"/>
  <c r="H760" i="4"/>
  <c r="G760" i="4"/>
  <c r="AD760" i="4" s="1"/>
  <c r="E760" i="4"/>
  <c r="F760" i="4" s="1"/>
  <c r="D760" i="4"/>
  <c r="AL759" i="4"/>
  <c r="AK759" i="4"/>
  <c r="AI759" i="4"/>
  <c r="AB759" i="4"/>
  <c r="AA759" i="4"/>
  <c r="W759" i="4" a="1"/>
  <c r="W759" i="4" s="1"/>
  <c r="Y759" i="4" s="1"/>
  <c r="H759" i="4"/>
  <c r="AG759" i="4" s="1"/>
  <c r="G759" i="4"/>
  <c r="E759" i="4"/>
  <c r="F759" i="4" s="1"/>
  <c r="D759" i="4"/>
  <c r="AL758" i="4"/>
  <c r="AK758" i="4"/>
  <c r="AI758" i="4"/>
  <c r="AB758" i="4"/>
  <c r="AA758" i="4"/>
  <c r="W758" i="4" a="1"/>
  <c r="W758" i="4" s="1"/>
  <c r="Y758" i="4" s="1"/>
  <c r="H758" i="4"/>
  <c r="G758" i="4"/>
  <c r="AE758" i="4" s="1"/>
  <c r="E758" i="4"/>
  <c r="F758" i="4" s="1"/>
  <c r="D758" i="4"/>
  <c r="AL757" i="4"/>
  <c r="AK757" i="4"/>
  <c r="AI757" i="4"/>
  <c r="AB757" i="4"/>
  <c r="AA757" i="4"/>
  <c r="W757" i="4" a="1"/>
  <c r="W757" i="4" s="1"/>
  <c r="Y757" i="4" s="1"/>
  <c r="H757" i="4"/>
  <c r="G757" i="4"/>
  <c r="AE757" i="4" s="1"/>
  <c r="E757" i="4"/>
  <c r="F757" i="4" s="1"/>
  <c r="D757" i="4"/>
  <c r="AL756" i="4"/>
  <c r="AK756" i="4"/>
  <c r="AI756" i="4"/>
  <c r="AB756" i="4"/>
  <c r="AA756" i="4"/>
  <c r="W756" i="4" a="1"/>
  <c r="W756" i="4" s="1"/>
  <c r="Y756" i="4" s="1"/>
  <c r="H756" i="4"/>
  <c r="G756" i="4"/>
  <c r="AE756" i="4" s="1"/>
  <c r="E756" i="4"/>
  <c r="F756" i="4" s="1"/>
  <c r="D756" i="4"/>
  <c r="AL755" i="4"/>
  <c r="AK755" i="4"/>
  <c r="AI755" i="4"/>
  <c r="AB755" i="4"/>
  <c r="AA755" i="4"/>
  <c r="W755" i="4" a="1"/>
  <c r="W755" i="4" s="1"/>
  <c r="Y755" i="4" s="1"/>
  <c r="H755" i="4"/>
  <c r="G755" i="4"/>
  <c r="AE755" i="4" s="1"/>
  <c r="E755" i="4"/>
  <c r="F755" i="4" s="1"/>
  <c r="D755" i="4"/>
  <c r="AL754" i="4"/>
  <c r="AK754" i="4"/>
  <c r="AI754" i="4"/>
  <c r="AB754" i="4"/>
  <c r="AA754" i="4"/>
  <c r="W754" i="4" a="1"/>
  <c r="W754" i="4" s="1"/>
  <c r="Y754" i="4" s="1"/>
  <c r="H754" i="4"/>
  <c r="G754" i="4"/>
  <c r="E754" i="4"/>
  <c r="F754" i="4" s="1"/>
  <c r="D754" i="4"/>
  <c r="AL753" i="4"/>
  <c r="AK753" i="4"/>
  <c r="AI753" i="4"/>
  <c r="AB753" i="4"/>
  <c r="AA753" i="4"/>
  <c r="W753" i="4" a="1"/>
  <c r="W753" i="4" s="1"/>
  <c r="Y753" i="4" s="1"/>
  <c r="H753" i="4"/>
  <c r="G753" i="4"/>
  <c r="AE753" i="4" s="1"/>
  <c r="E753" i="4"/>
  <c r="F753" i="4" s="1"/>
  <c r="D753" i="4"/>
  <c r="AL752" i="4"/>
  <c r="AK752" i="4"/>
  <c r="AI752" i="4"/>
  <c r="AB752" i="4"/>
  <c r="AA752" i="4"/>
  <c r="W752" i="4" a="1"/>
  <c r="W752" i="4" s="1"/>
  <c r="Y752" i="4" s="1"/>
  <c r="H752" i="4"/>
  <c r="G752" i="4"/>
  <c r="AD752" i="4" s="1"/>
  <c r="E752" i="4"/>
  <c r="F752" i="4" s="1"/>
  <c r="D752" i="4"/>
  <c r="AL751" i="4"/>
  <c r="AK751" i="4"/>
  <c r="AI751" i="4"/>
  <c r="AB751" i="4"/>
  <c r="AA751" i="4"/>
  <c r="W751" i="4" a="1"/>
  <c r="W751" i="4" s="1"/>
  <c r="Y751" i="4" s="1"/>
  <c r="H751" i="4"/>
  <c r="G751" i="4"/>
  <c r="E751" i="4"/>
  <c r="F751" i="4" s="1"/>
  <c r="D751" i="4"/>
  <c r="AL750" i="4"/>
  <c r="AK750" i="4"/>
  <c r="AI750" i="4"/>
  <c r="AB750" i="4"/>
  <c r="AA750" i="4"/>
  <c r="W750" i="4" a="1"/>
  <c r="W750" i="4" s="1"/>
  <c r="Y750" i="4" s="1"/>
  <c r="H750" i="4"/>
  <c r="G750" i="4"/>
  <c r="E750" i="4"/>
  <c r="F750" i="4" s="1"/>
  <c r="D750" i="4"/>
  <c r="AL749" i="4"/>
  <c r="AK749" i="4"/>
  <c r="AI749" i="4"/>
  <c r="AB749" i="4"/>
  <c r="AA749" i="4"/>
  <c r="W749" i="4" a="1"/>
  <c r="W749" i="4" s="1"/>
  <c r="Y749" i="4" s="1"/>
  <c r="H749" i="4"/>
  <c r="G749" i="4"/>
  <c r="AE749" i="4" s="1"/>
  <c r="E749" i="4"/>
  <c r="F749" i="4" s="1"/>
  <c r="D749" i="4"/>
  <c r="AL748" i="4"/>
  <c r="AK748" i="4"/>
  <c r="AI748" i="4"/>
  <c r="AB748" i="4"/>
  <c r="AA748" i="4"/>
  <c r="W748" i="4" a="1"/>
  <c r="W748" i="4" s="1"/>
  <c r="Y748" i="4" s="1"/>
  <c r="H748" i="4"/>
  <c r="G748" i="4"/>
  <c r="E748" i="4"/>
  <c r="F748" i="4" s="1"/>
  <c r="D748" i="4"/>
  <c r="AL747" i="4"/>
  <c r="AK747" i="4"/>
  <c r="AI747" i="4"/>
  <c r="AB747" i="4"/>
  <c r="AA747" i="4"/>
  <c r="W747" i="4" a="1"/>
  <c r="W747" i="4" s="1"/>
  <c r="Y747" i="4" s="1"/>
  <c r="H747" i="4"/>
  <c r="G747" i="4"/>
  <c r="E747" i="4"/>
  <c r="F747" i="4" s="1"/>
  <c r="D747" i="4"/>
  <c r="AL746" i="4"/>
  <c r="AK746" i="4"/>
  <c r="AI746" i="4"/>
  <c r="AB746" i="4"/>
  <c r="AA746" i="4"/>
  <c r="W746" i="4" a="1"/>
  <c r="W746" i="4" s="1"/>
  <c r="Y746" i="4" s="1"/>
  <c r="H746" i="4"/>
  <c r="G746" i="4"/>
  <c r="AD746" i="4" s="1"/>
  <c r="E746" i="4"/>
  <c r="F746" i="4" s="1"/>
  <c r="D746" i="4"/>
  <c r="AL745" i="4"/>
  <c r="AK745" i="4"/>
  <c r="AI745" i="4"/>
  <c r="AB745" i="4"/>
  <c r="AA745" i="4"/>
  <c r="W745" i="4" a="1"/>
  <c r="W745" i="4" s="1"/>
  <c r="Y745" i="4" s="1"/>
  <c r="H745" i="4"/>
  <c r="G745" i="4"/>
  <c r="E745" i="4"/>
  <c r="F745" i="4" s="1"/>
  <c r="D745" i="4"/>
  <c r="AL744" i="4"/>
  <c r="AK744" i="4"/>
  <c r="AI744" i="4"/>
  <c r="AB744" i="4"/>
  <c r="AA744" i="4"/>
  <c r="W744" i="4" a="1"/>
  <c r="W744" i="4" s="1"/>
  <c r="Y744" i="4" s="1"/>
  <c r="H744" i="4"/>
  <c r="G744" i="4"/>
  <c r="E744" i="4"/>
  <c r="F744" i="4" s="1"/>
  <c r="D744" i="4"/>
  <c r="AL743" i="4"/>
  <c r="AK743" i="4"/>
  <c r="AI743" i="4"/>
  <c r="AB743" i="4"/>
  <c r="AA743" i="4"/>
  <c r="W743" i="4" a="1"/>
  <c r="W743" i="4" s="1"/>
  <c r="Y743" i="4" s="1"/>
  <c r="H743" i="4"/>
  <c r="G743" i="4"/>
  <c r="AE743" i="4" s="1"/>
  <c r="E743" i="4"/>
  <c r="F743" i="4" s="1"/>
  <c r="D743" i="4"/>
  <c r="AL742" i="4"/>
  <c r="AK742" i="4"/>
  <c r="AI742" i="4"/>
  <c r="AB742" i="4"/>
  <c r="AA742" i="4"/>
  <c r="W742" i="4" a="1"/>
  <c r="W742" i="4" s="1"/>
  <c r="Y742" i="4" s="1"/>
  <c r="H742" i="4"/>
  <c r="G742" i="4"/>
  <c r="AE742" i="4" s="1"/>
  <c r="E742" i="4"/>
  <c r="F742" i="4" s="1"/>
  <c r="D742" i="4"/>
  <c r="AL741" i="4"/>
  <c r="AK741" i="4"/>
  <c r="AI741" i="4"/>
  <c r="AB741" i="4"/>
  <c r="AA741" i="4"/>
  <c r="W741" i="4" a="1"/>
  <c r="W741" i="4" s="1"/>
  <c r="Y741" i="4" s="1"/>
  <c r="H741" i="4"/>
  <c r="G741" i="4"/>
  <c r="E741" i="4"/>
  <c r="F741" i="4" s="1"/>
  <c r="D741" i="4"/>
  <c r="AL740" i="4"/>
  <c r="AK740" i="4"/>
  <c r="AI740" i="4"/>
  <c r="AB740" i="4"/>
  <c r="AA740" i="4"/>
  <c r="W740" i="4" a="1"/>
  <c r="W740" i="4" s="1"/>
  <c r="Y740" i="4" s="1"/>
  <c r="H740" i="4"/>
  <c r="G740" i="4"/>
  <c r="AE740" i="4" s="1"/>
  <c r="E740" i="4"/>
  <c r="F740" i="4" s="1"/>
  <c r="D740" i="4"/>
  <c r="AL739" i="4"/>
  <c r="AK739" i="4"/>
  <c r="AI739" i="4"/>
  <c r="AB739" i="4"/>
  <c r="AA739" i="4"/>
  <c r="W739" i="4" a="1"/>
  <c r="W739" i="4" s="1"/>
  <c r="Y739" i="4" s="1"/>
  <c r="H739" i="4"/>
  <c r="G739" i="4"/>
  <c r="E739" i="4"/>
  <c r="F739" i="4" s="1"/>
  <c r="D739" i="4"/>
  <c r="AL738" i="4"/>
  <c r="AK738" i="4"/>
  <c r="AI738" i="4"/>
  <c r="AB738" i="4"/>
  <c r="AA738" i="4"/>
  <c r="W738" i="4" a="1"/>
  <c r="W738" i="4" s="1"/>
  <c r="Y738" i="4" s="1"/>
  <c r="H738" i="4"/>
  <c r="G738" i="4"/>
  <c r="AD738" i="4" s="1"/>
  <c r="E738" i="4"/>
  <c r="F738" i="4" s="1"/>
  <c r="D738" i="4"/>
  <c r="AL737" i="4"/>
  <c r="AK737" i="4"/>
  <c r="AI737" i="4"/>
  <c r="AB737" i="4"/>
  <c r="AA737" i="4"/>
  <c r="W737" i="4" a="1"/>
  <c r="W737" i="4" s="1"/>
  <c r="Y737" i="4" s="1"/>
  <c r="H737" i="4"/>
  <c r="G737" i="4"/>
  <c r="AE737" i="4" s="1"/>
  <c r="E737" i="4"/>
  <c r="F737" i="4" s="1"/>
  <c r="D737" i="4"/>
  <c r="AL736" i="4"/>
  <c r="AK736" i="4"/>
  <c r="AI736" i="4"/>
  <c r="AB736" i="4"/>
  <c r="AA736" i="4"/>
  <c r="W736" i="4" a="1"/>
  <c r="W736" i="4" s="1"/>
  <c r="Y736" i="4" s="1"/>
  <c r="H736" i="4"/>
  <c r="G736" i="4"/>
  <c r="AD736" i="4" s="1"/>
  <c r="E736" i="4"/>
  <c r="F736" i="4" s="1"/>
  <c r="D736" i="4"/>
  <c r="AL735" i="4"/>
  <c r="AK735" i="4"/>
  <c r="AI735" i="4"/>
  <c r="AB735" i="4"/>
  <c r="AA735" i="4"/>
  <c r="W735" i="4" a="1"/>
  <c r="W735" i="4" s="1"/>
  <c r="Y735" i="4" s="1"/>
  <c r="H735" i="4"/>
  <c r="G735" i="4"/>
  <c r="AD735" i="4" s="1"/>
  <c r="E735" i="4"/>
  <c r="F735" i="4" s="1"/>
  <c r="D735" i="4"/>
  <c r="AL734" i="4"/>
  <c r="AK734" i="4"/>
  <c r="AI734" i="4"/>
  <c r="AB734" i="4"/>
  <c r="AA734" i="4"/>
  <c r="X734" i="4" a="1"/>
  <c r="X734" i="4" s="1"/>
  <c r="W734" i="4" a="1"/>
  <c r="W734" i="4" s="1"/>
  <c r="Y734" i="4" s="1"/>
  <c r="H734" i="4"/>
  <c r="G734" i="4"/>
  <c r="E734" i="4"/>
  <c r="F734" i="4" s="1"/>
  <c r="D734" i="4"/>
  <c r="AL733" i="4"/>
  <c r="AK733" i="4"/>
  <c r="AI733" i="4"/>
  <c r="AB733" i="4"/>
  <c r="AA733" i="4"/>
  <c r="W733" i="4" a="1"/>
  <c r="W733" i="4" s="1"/>
  <c r="Y733" i="4" s="1"/>
  <c r="H733" i="4"/>
  <c r="G733" i="4"/>
  <c r="E733" i="4"/>
  <c r="F733" i="4" s="1"/>
  <c r="D733" i="4"/>
  <c r="AL732" i="4"/>
  <c r="AK732" i="4"/>
  <c r="AI732" i="4"/>
  <c r="AB732" i="4"/>
  <c r="AA732" i="4"/>
  <c r="W732" i="4" a="1"/>
  <c r="W732" i="4" s="1"/>
  <c r="Y732" i="4" s="1"/>
  <c r="H732" i="4"/>
  <c r="G732" i="4"/>
  <c r="AD732" i="4" s="1"/>
  <c r="E732" i="4"/>
  <c r="F732" i="4" s="1"/>
  <c r="D732" i="4"/>
  <c r="AL731" i="4"/>
  <c r="AK731" i="4"/>
  <c r="AI731" i="4"/>
  <c r="AB731" i="4"/>
  <c r="AA731" i="4"/>
  <c r="W731" i="4" a="1"/>
  <c r="W731" i="4" s="1"/>
  <c r="Y731" i="4" s="1"/>
  <c r="H731" i="4"/>
  <c r="G731" i="4"/>
  <c r="E731" i="4"/>
  <c r="F731" i="4" s="1"/>
  <c r="D731" i="4"/>
  <c r="AL730" i="4"/>
  <c r="AK730" i="4"/>
  <c r="AI730" i="4"/>
  <c r="AB730" i="4"/>
  <c r="AA730" i="4"/>
  <c r="W730" i="4" a="1"/>
  <c r="W730" i="4" s="1"/>
  <c r="Y730" i="4" s="1"/>
  <c r="H730" i="4"/>
  <c r="G730" i="4"/>
  <c r="AE730" i="4" s="1"/>
  <c r="E730" i="4"/>
  <c r="F730" i="4" s="1"/>
  <c r="D730" i="4"/>
  <c r="AL729" i="4"/>
  <c r="AK729" i="4"/>
  <c r="AI729" i="4"/>
  <c r="AB729" i="4"/>
  <c r="AA729" i="4"/>
  <c r="W729" i="4" a="1"/>
  <c r="W729" i="4" s="1"/>
  <c r="Y729" i="4" s="1"/>
  <c r="H729" i="4"/>
  <c r="G729" i="4"/>
  <c r="E729" i="4"/>
  <c r="F729" i="4" s="1"/>
  <c r="D729" i="4"/>
  <c r="AL728" i="4"/>
  <c r="AK728" i="4"/>
  <c r="AI728" i="4"/>
  <c r="AB728" i="4"/>
  <c r="AA728" i="4"/>
  <c r="W728" i="4" a="1"/>
  <c r="W728" i="4" s="1"/>
  <c r="Y728" i="4" s="1"/>
  <c r="H728" i="4"/>
  <c r="G728" i="4"/>
  <c r="AE728" i="4" s="1"/>
  <c r="E728" i="4"/>
  <c r="F728" i="4" s="1"/>
  <c r="D728" i="4"/>
  <c r="AL727" i="4"/>
  <c r="AK727" i="4"/>
  <c r="AI727" i="4"/>
  <c r="AB727" i="4"/>
  <c r="AA727" i="4"/>
  <c r="W727" i="4" a="1"/>
  <c r="W727" i="4" s="1"/>
  <c r="Y727" i="4" s="1"/>
  <c r="H727" i="4"/>
  <c r="G727" i="4"/>
  <c r="AD727" i="4" s="1"/>
  <c r="E727" i="4"/>
  <c r="F727" i="4" s="1"/>
  <c r="D727" i="4"/>
  <c r="AL726" i="4"/>
  <c r="AK726" i="4"/>
  <c r="AI726" i="4"/>
  <c r="AB726" i="4"/>
  <c r="AA726" i="4"/>
  <c r="W726" i="4" a="1"/>
  <c r="W726" i="4" s="1"/>
  <c r="Y726" i="4" s="1"/>
  <c r="H726" i="4"/>
  <c r="G726" i="4"/>
  <c r="E726" i="4"/>
  <c r="F726" i="4" s="1"/>
  <c r="D726" i="4"/>
  <c r="AL725" i="4"/>
  <c r="AK725" i="4"/>
  <c r="AI725" i="4"/>
  <c r="AB725" i="4"/>
  <c r="AA725" i="4"/>
  <c r="W725" i="4" a="1"/>
  <c r="W725" i="4" s="1"/>
  <c r="Y725" i="4" s="1"/>
  <c r="H725" i="4"/>
  <c r="G725" i="4"/>
  <c r="E725" i="4"/>
  <c r="F725" i="4" s="1"/>
  <c r="D725" i="4"/>
  <c r="AL724" i="4"/>
  <c r="AK724" i="4"/>
  <c r="AI724" i="4"/>
  <c r="AB724" i="4"/>
  <c r="AA724" i="4"/>
  <c r="W724" i="4" a="1"/>
  <c r="W724" i="4" s="1"/>
  <c r="Y724" i="4" s="1"/>
  <c r="H724" i="4"/>
  <c r="G724" i="4"/>
  <c r="AE724" i="4" s="1"/>
  <c r="E724" i="4"/>
  <c r="F724" i="4" s="1"/>
  <c r="D724" i="4"/>
  <c r="AL723" i="4"/>
  <c r="AK723" i="4"/>
  <c r="AI723" i="4"/>
  <c r="AB723" i="4"/>
  <c r="AA723" i="4"/>
  <c r="W723" i="4" a="1"/>
  <c r="W723" i="4" s="1"/>
  <c r="Y723" i="4" s="1"/>
  <c r="H723" i="4"/>
  <c r="G723" i="4"/>
  <c r="AE723" i="4" s="1"/>
  <c r="E723" i="4"/>
  <c r="F723" i="4" s="1"/>
  <c r="D723" i="4"/>
  <c r="AL722" i="4"/>
  <c r="AK722" i="4"/>
  <c r="AI722" i="4"/>
  <c r="AB722" i="4"/>
  <c r="AA722" i="4"/>
  <c r="W722" i="4" a="1"/>
  <c r="W722" i="4" s="1"/>
  <c r="Y722" i="4" s="1"/>
  <c r="H722" i="4"/>
  <c r="G722" i="4"/>
  <c r="E722" i="4"/>
  <c r="F722" i="4" s="1"/>
  <c r="D722" i="4"/>
  <c r="AL721" i="4"/>
  <c r="AK721" i="4"/>
  <c r="AI721" i="4"/>
  <c r="AB721" i="4"/>
  <c r="AA721" i="4"/>
  <c r="W721" i="4" a="1"/>
  <c r="W721" i="4" s="1"/>
  <c r="Y721" i="4" s="1"/>
  <c r="H721" i="4"/>
  <c r="G721" i="4"/>
  <c r="E721" i="4"/>
  <c r="F721" i="4" s="1"/>
  <c r="D721" i="4"/>
  <c r="AL720" i="4"/>
  <c r="AK720" i="4"/>
  <c r="AI720" i="4"/>
  <c r="AB720" i="4"/>
  <c r="AA720" i="4"/>
  <c r="W720" i="4" a="1"/>
  <c r="W720" i="4" s="1"/>
  <c r="Y720" i="4" s="1"/>
  <c r="H720" i="4"/>
  <c r="G720" i="4"/>
  <c r="E720" i="4"/>
  <c r="F720" i="4" s="1"/>
  <c r="D720" i="4"/>
  <c r="AL719" i="4"/>
  <c r="AK719" i="4"/>
  <c r="AI719" i="4"/>
  <c r="AB719" i="4"/>
  <c r="AA719" i="4"/>
  <c r="W719" i="4" a="1"/>
  <c r="W719" i="4" s="1"/>
  <c r="Y719" i="4" s="1"/>
  <c r="H719" i="4"/>
  <c r="G719" i="4"/>
  <c r="AD719" i="4" s="1"/>
  <c r="E719" i="4"/>
  <c r="F719" i="4" s="1"/>
  <c r="D719" i="4"/>
  <c r="AL718" i="4"/>
  <c r="AK718" i="4"/>
  <c r="AI718" i="4"/>
  <c r="AB718" i="4"/>
  <c r="AA718" i="4"/>
  <c r="W718" i="4" a="1"/>
  <c r="W718" i="4" s="1"/>
  <c r="Y718" i="4" s="1"/>
  <c r="H718" i="4"/>
  <c r="G718" i="4"/>
  <c r="E718" i="4"/>
  <c r="F718" i="4" s="1"/>
  <c r="D718" i="4"/>
  <c r="AL717" i="4"/>
  <c r="AK717" i="4"/>
  <c r="AI717" i="4"/>
  <c r="AB717" i="4"/>
  <c r="AA717" i="4"/>
  <c r="W717" i="4" a="1"/>
  <c r="W717" i="4" s="1"/>
  <c r="Y717" i="4" s="1"/>
  <c r="H717" i="4"/>
  <c r="G717" i="4"/>
  <c r="AD717" i="4" s="1"/>
  <c r="E717" i="4"/>
  <c r="F717" i="4" s="1"/>
  <c r="D717" i="4"/>
  <c r="AL716" i="4"/>
  <c r="AK716" i="4"/>
  <c r="AI716" i="4"/>
  <c r="AB716" i="4"/>
  <c r="AA716" i="4"/>
  <c r="W716" i="4" a="1"/>
  <c r="W716" i="4" s="1"/>
  <c r="Y716" i="4" s="1"/>
  <c r="H716" i="4"/>
  <c r="G716" i="4"/>
  <c r="AE716" i="4" s="1"/>
  <c r="E716" i="4"/>
  <c r="F716" i="4" s="1"/>
  <c r="D716" i="4"/>
  <c r="AL715" i="4"/>
  <c r="AK715" i="4"/>
  <c r="AI715" i="4"/>
  <c r="AB715" i="4"/>
  <c r="AA715" i="4"/>
  <c r="W715" i="4" a="1"/>
  <c r="W715" i="4" s="1"/>
  <c r="Y715" i="4" s="1"/>
  <c r="H715" i="4"/>
  <c r="G715" i="4"/>
  <c r="E715" i="4"/>
  <c r="F715" i="4" s="1"/>
  <c r="D715" i="4"/>
  <c r="AL714" i="4"/>
  <c r="AK714" i="4"/>
  <c r="AI714" i="4"/>
  <c r="AB714" i="4"/>
  <c r="AA714" i="4"/>
  <c r="W714" i="4" a="1"/>
  <c r="W714" i="4" s="1"/>
  <c r="Y714" i="4" s="1"/>
  <c r="H714" i="4"/>
  <c r="G714" i="4"/>
  <c r="AD714" i="4" s="1"/>
  <c r="E714" i="4"/>
  <c r="F714" i="4" s="1"/>
  <c r="D714" i="4"/>
  <c r="AL713" i="4"/>
  <c r="AK713" i="4"/>
  <c r="AI713" i="4"/>
  <c r="AB713" i="4"/>
  <c r="AA713" i="4"/>
  <c r="W713" i="4" a="1"/>
  <c r="W713" i="4" s="1"/>
  <c r="Y713" i="4" s="1"/>
  <c r="H713" i="4"/>
  <c r="G713" i="4"/>
  <c r="AE713" i="4" s="1"/>
  <c r="E713" i="4"/>
  <c r="F713" i="4" s="1"/>
  <c r="D713" i="4"/>
  <c r="AL712" i="4"/>
  <c r="AK712" i="4"/>
  <c r="AI712" i="4"/>
  <c r="AB712" i="4"/>
  <c r="AA712" i="4"/>
  <c r="W712" i="4" a="1"/>
  <c r="W712" i="4" s="1"/>
  <c r="Y712" i="4" s="1"/>
  <c r="H712" i="4"/>
  <c r="G712" i="4"/>
  <c r="AE712" i="4" s="1"/>
  <c r="E712" i="4"/>
  <c r="F712" i="4" s="1"/>
  <c r="D712" i="4"/>
  <c r="AL711" i="4"/>
  <c r="AK711" i="4"/>
  <c r="AI711" i="4"/>
  <c r="AB711" i="4"/>
  <c r="AA711" i="4"/>
  <c r="W711" i="4" a="1"/>
  <c r="W711" i="4" s="1"/>
  <c r="Y711" i="4" s="1"/>
  <c r="H711" i="4"/>
  <c r="G711" i="4"/>
  <c r="AE711" i="4" s="1"/>
  <c r="E711" i="4"/>
  <c r="F711" i="4" s="1"/>
  <c r="D711" i="4"/>
  <c r="AL710" i="4"/>
  <c r="AK710" i="4"/>
  <c r="AI710" i="4"/>
  <c r="AB710" i="4"/>
  <c r="AA710" i="4"/>
  <c r="W710" i="4" a="1"/>
  <c r="W710" i="4" s="1"/>
  <c r="Y710" i="4" s="1"/>
  <c r="H710" i="4"/>
  <c r="G710" i="4"/>
  <c r="E710" i="4"/>
  <c r="F710" i="4" s="1"/>
  <c r="D710" i="4"/>
  <c r="AL709" i="4"/>
  <c r="AK709" i="4"/>
  <c r="AI709" i="4"/>
  <c r="AB709" i="4"/>
  <c r="AA709" i="4"/>
  <c r="W709" i="4" a="1"/>
  <c r="W709" i="4" s="1"/>
  <c r="Y709" i="4" s="1"/>
  <c r="H709" i="4"/>
  <c r="G709" i="4"/>
  <c r="AD709" i="4" s="1"/>
  <c r="E709" i="4"/>
  <c r="F709" i="4" s="1"/>
  <c r="D709" i="4"/>
  <c r="AL708" i="4"/>
  <c r="AK708" i="4"/>
  <c r="AI708" i="4"/>
  <c r="AB708" i="4"/>
  <c r="AA708" i="4"/>
  <c r="W708" i="4"/>
  <c r="Y708" i="4" s="1"/>
  <c r="W708" i="4" a="1"/>
  <c r="H708" i="4"/>
  <c r="G708" i="4"/>
  <c r="AE708" i="4" s="1"/>
  <c r="E708" i="4"/>
  <c r="F708" i="4" s="1"/>
  <c r="D708" i="4"/>
  <c r="AL707" i="4"/>
  <c r="AK707" i="4"/>
  <c r="AI707" i="4"/>
  <c r="AB707" i="4"/>
  <c r="AA707" i="4"/>
  <c r="W707" i="4" a="1"/>
  <c r="W707" i="4" s="1"/>
  <c r="Y707" i="4" s="1"/>
  <c r="H707" i="4"/>
  <c r="G707" i="4"/>
  <c r="AE707" i="4" s="1"/>
  <c r="E707" i="4"/>
  <c r="F707" i="4" s="1"/>
  <c r="D707" i="4"/>
  <c r="AL706" i="4"/>
  <c r="AK706" i="4"/>
  <c r="AI706" i="4"/>
  <c r="AB706" i="4"/>
  <c r="AA706" i="4"/>
  <c r="W706" i="4" a="1"/>
  <c r="W706" i="4" s="1"/>
  <c r="Y706" i="4" s="1"/>
  <c r="H706" i="4"/>
  <c r="G706" i="4"/>
  <c r="AD706" i="4" s="1"/>
  <c r="E706" i="4"/>
  <c r="F706" i="4" s="1"/>
  <c r="D706" i="4"/>
  <c r="AL705" i="4"/>
  <c r="AK705" i="4"/>
  <c r="AI705" i="4"/>
  <c r="AB705" i="4"/>
  <c r="AA705" i="4"/>
  <c r="W705" i="4" a="1"/>
  <c r="W705" i="4" s="1"/>
  <c r="Y705" i="4" s="1"/>
  <c r="H705" i="4"/>
  <c r="G705" i="4"/>
  <c r="E705" i="4"/>
  <c r="F705" i="4" s="1"/>
  <c r="D705" i="4"/>
  <c r="AL704" i="4"/>
  <c r="AK704" i="4"/>
  <c r="AI704" i="4"/>
  <c r="AB704" i="4"/>
  <c r="AA704" i="4"/>
  <c r="W704" i="4" a="1"/>
  <c r="W704" i="4" s="1"/>
  <c r="Y704" i="4" s="1"/>
  <c r="H704" i="4"/>
  <c r="G704" i="4"/>
  <c r="E704" i="4"/>
  <c r="F704" i="4" s="1"/>
  <c r="D704" i="4"/>
  <c r="AL703" i="4"/>
  <c r="AK703" i="4"/>
  <c r="AI703" i="4"/>
  <c r="AB703" i="4"/>
  <c r="AA703" i="4"/>
  <c r="W703" i="4" a="1"/>
  <c r="W703" i="4" s="1"/>
  <c r="Y703" i="4" s="1"/>
  <c r="H703" i="4"/>
  <c r="G703" i="4"/>
  <c r="E703" i="4"/>
  <c r="F703" i="4" s="1"/>
  <c r="D703" i="4"/>
  <c r="AL702" i="4"/>
  <c r="AK702" i="4"/>
  <c r="AI702" i="4"/>
  <c r="AB702" i="4"/>
  <c r="AA702" i="4"/>
  <c r="W702" i="4" a="1"/>
  <c r="W702" i="4" s="1"/>
  <c r="Y702" i="4" s="1"/>
  <c r="H702" i="4"/>
  <c r="G702" i="4"/>
  <c r="E702" i="4"/>
  <c r="F702" i="4" s="1"/>
  <c r="D702" i="4"/>
  <c r="AL701" i="4"/>
  <c r="AK701" i="4"/>
  <c r="AI701" i="4"/>
  <c r="AB701" i="4"/>
  <c r="AA701" i="4"/>
  <c r="W701" i="4" a="1"/>
  <c r="W701" i="4" s="1"/>
  <c r="Y701" i="4" s="1"/>
  <c r="H701" i="4"/>
  <c r="G701" i="4"/>
  <c r="E701" i="4"/>
  <c r="F701" i="4" s="1"/>
  <c r="D701" i="4"/>
  <c r="AL700" i="4"/>
  <c r="AK700" i="4"/>
  <c r="AI700" i="4"/>
  <c r="AB700" i="4"/>
  <c r="AA700" i="4"/>
  <c r="W700" i="4" a="1"/>
  <c r="W700" i="4" s="1"/>
  <c r="Y700" i="4" s="1"/>
  <c r="H700" i="4"/>
  <c r="G700" i="4"/>
  <c r="E700" i="4"/>
  <c r="F700" i="4" s="1"/>
  <c r="D700" i="4"/>
  <c r="AL699" i="4"/>
  <c r="AK699" i="4"/>
  <c r="AI699" i="4"/>
  <c r="AB699" i="4"/>
  <c r="AA699" i="4"/>
  <c r="W699" i="4" a="1"/>
  <c r="W699" i="4" s="1"/>
  <c r="Y699" i="4" s="1"/>
  <c r="H699" i="4"/>
  <c r="G699" i="4"/>
  <c r="AD699" i="4" s="1"/>
  <c r="E699" i="4"/>
  <c r="F699" i="4" s="1"/>
  <c r="D699" i="4"/>
  <c r="AL698" i="4"/>
  <c r="AK698" i="4"/>
  <c r="AI698" i="4"/>
  <c r="AB698" i="4"/>
  <c r="AA698" i="4"/>
  <c r="W698" i="4" a="1"/>
  <c r="W698" i="4" s="1"/>
  <c r="Y698" i="4" s="1"/>
  <c r="H698" i="4"/>
  <c r="G698" i="4"/>
  <c r="E698" i="4"/>
  <c r="F698" i="4" s="1"/>
  <c r="D698" i="4"/>
  <c r="AL697" i="4"/>
  <c r="AK697" i="4"/>
  <c r="AI697" i="4"/>
  <c r="AB697" i="4"/>
  <c r="AA697" i="4"/>
  <c r="W697" i="4" a="1"/>
  <c r="W697" i="4" s="1"/>
  <c r="Y697" i="4" s="1"/>
  <c r="H697" i="4"/>
  <c r="G697" i="4"/>
  <c r="AE697" i="4" s="1"/>
  <c r="E697" i="4"/>
  <c r="F697" i="4" s="1"/>
  <c r="D697" i="4"/>
  <c r="AL696" i="4"/>
  <c r="AK696" i="4"/>
  <c r="AI696" i="4"/>
  <c r="AB696" i="4"/>
  <c r="AA696" i="4"/>
  <c r="W696" i="4" a="1"/>
  <c r="W696" i="4" s="1"/>
  <c r="Y696" i="4" s="1"/>
  <c r="H696" i="4"/>
  <c r="G696" i="4"/>
  <c r="AE696" i="4" s="1"/>
  <c r="E696" i="4"/>
  <c r="F696" i="4" s="1"/>
  <c r="D696" i="4"/>
  <c r="AL695" i="4"/>
  <c r="AK695" i="4"/>
  <c r="AI695" i="4"/>
  <c r="AB695" i="4"/>
  <c r="AA695" i="4"/>
  <c r="W695" i="4" a="1"/>
  <c r="W695" i="4" s="1"/>
  <c r="Y695" i="4" s="1"/>
  <c r="H695" i="4"/>
  <c r="G695" i="4"/>
  <c r="E695" i="4"/>
  <c r="F695" i="4" s="1"/>
  <c r="D695" i="4"/>
  <c r="AL694" i="4"/>
  <c r="AK694" i="4"/>
  <c r="AI694" i="4"/>
  <c r="AB694" i="4"/>
  <c r="AA694" i="4"/>
  <c r="W694" i="4" a="1"/>
  <c r="W694" i="4" s="1"/>
  <c r="Y694" i="4" s="1"/>
  <c r="H694" i="4"/>
  <c r="G694" i="4"/>
  <c r="E694" i="4"/>
  <c r="F694" i="4" s="1"/>
  <c r="D694" i="4"/>
  <c r="AL693" i="4"/>
  <c r="AK693" i="4"/>
  <c r="AI693" i="4"/>
  <c r="AB693" i="4"/>
  <c r="AA693" i="4"/>
  <c r="W693" i="4" a="1"/>
  <c r="W693" i="4" s="1"/>
  <c r="Y693" i="4" s="1"/>
  <c r="H693" i="4"/>
  <c r="G693" i="4"/>
  <c r="AD693" i="4" s="1"/>
  <c r="E693" i="4"/>
  <c r="F693" i="4" s="1"/>
  <c r="D693" i="4"/>
  <c r="AL692" i="4"/>
  <c r="AK692" i="4"/>
  <c r="AI692" i="4"/>
  <c r="AB692" i="4"/>
  <c r="AA692" i="4"/>
  <c r="W692" i="4" a="1"/>
  <c r="W692" i="4" s="1"/>
  <c r="Y692" i="4" s="1"/>
  <c r="H692" i="4"/>
  <c r="G692" i="4"/>
  <c r="AE692" i="4" s="1"/>
  <c r="E692" i="4"/>
  <c r="F692" i="4" s="1"/>
  <c r="D692" i="4"/>
  <c r="AL691" i="4"/>
  <c r="AK691" i="4"/>
  <c r="AI691" i="4"/>
  <c r="AB691" i="4"/>
  <c r="AA691" i="4"/>
  <c r="W691" i="4" a="1"/>
  <c r="W691" i="4" s="1"/>
  <c r="Y691" i="4" s="1"/>
  <c r="H691" i="4"/>
  <c r="G691" i="4"/>
  <c r="AD691" i="4" s="1"/>
  <c r="E691" i="4"/>
  <c r="F691" i="4" s="1"/>
  <c r="D691" i="4"/>
  <c r="AL690" i="4"/>
  <c r="AK690" i="4"/>
  <c r="AI690" i="4"/>
  <c r="AB690" i="4"/>
  <c r="AA690" i="4"/>
  <c r="W690" i="4" a="1"/>
  <c r="W690" i="4" s="1"/>
  <c r="Y690" i="4" s="1"/>
  <c r="H690" i="4"/>
  <c r="G690" i="4"/>
  <c r="E690" i="4"/>
  <c r="F690" i="4" s="1"/>
  <c r="D690" i="4"/>
  <c r="AL689" i="4"/>
  <c r="AK689" i="4"/>
  <c r="AI689" i="4"/>
  <c r="AB689" i="4"/>
  <c r="AA689" i="4"/>
  <c r="W689" i="4" a="1"/>
  <c r="W689" i="4" s="1"/>
  <c r="Y689" i="4" s="1"/>
  <c r="H689" i="4"/>
  <c r="G689" i="4"/>
  <c r="AE689" i="4" s="1"/>
  <c r="E689" i="4"/>
  <c r="F689" i="4" s="1"/>
  <c r="D689" i="4"/>
  <c r="AL688" i="4"/>
  <c r="AK688" i="4"/>
  <c r="AI688" i="4"/>
  <c r="AB688" i="4"/>
  <c r="AA688" i="4"/>
  <c r="W688" i="4" a="1"/>
  <c r="W688" i="4" s="1"/>
  <c r="Y688" i="4" s="1"/>
  <c r="H688" i="4"/>
  <c r="G688" i="4"/>
  <c r="AD688" i="4" s="1"/>
  <c r="E688" i="4"/>
  <c r="F688" i="4" s="1"/>
  <c r="D688" i="4"/>
  <c r="AL687" i="4"/>
  <c r="AK687" i="4"/>
  <c r="AI687" i="4"/>
  <c r="AB687" i="4"/>
  <c r="AA687" i="4"/>
  <c r="W687" i="4" a="1"/>
  <c r="W687" i="4" s="1"/>
  <c r="Y687" i="4" s="1"/>
  <c r="H687" i="4"/>
  <c r="G687" i="4"/>
  <c r="AD687" i="4" s="1"/>
  <c r="E687" i="4"/>
  <c r="F687" i="4" s="1"/>
  <c r="D687" i="4"/>
  <c r="AL686" i="4"/>
  <c r="AK686" i="4"/>
  <c r="AI686" i="4"/>
  <c r="AB686" i="4"/>
  <c r="AA686" i="4"/>
  <c r="W686" i="4" a="1"/>
  <c r="W686" i="4" s="1"/>
  <c r="Y686" i="4" s="1"/>
  <c r="H686" i="4"/>
  <c r="G686" i="4"/>
  <c r="E686" i="4"/>
  <c r="F686" i="4" s="1"/>
  <c r="D686" i="4"/>
  <c r="AL685" i="4"/>
  <c r="AK685" i="4"/>
  <c r="AI685" i="4"/>
  <c r="AB685" i="4"/>
  <c r="AA685" i="4"/>
  <c r="W685" i="4" a="1"/>
  <c r="W685" i="4" s="1"/>
  <c r="Y685" i="4" s="1"/>
  <c r="H685" i="4"/>
  <c r="G685" i="4"/>
  <c r="E685" i="4"/>
  <c r="F685" i="4" s="1"/>
  <c r="D685" i="4"/>
  <c r="AL684" i="4"/>
  <c r="AK684" i="4"/>
  <c r="AI684" i="4"/>
  <c r="AB684" i="4"/>
  <c r="AA684" i="4"/>
  <c r="W684" i="4" a="1"/>
  <c r="W684" i="4" s="1"/>
  <c r="Y684" i="4" s="1"/>
  <c r="H684" i="4"/>
  <c r="G684" i="4"/>
  <c r="AD684" i="4" s="1"/>
  <c r="E684" i="4"/>
  <c r="F684" i="4" s="1"/>
  <c r="D684" i="4"/>
  <c r="AL683" i="4"/>
  <c r="AK683" i="4"/>
  <c r="AI683" i="4"/>
  <c r="AB683" i="4"/>
  <c r="AA683" i="4"/>
  <c r="Y683" i="4"/>
  <c r="W683" i="4" a="1"/>
  <c r="W683" i="4" s="1"/>
  <c r="H683" i="4"/>
  <c r="G683" i="4"/>
  <c r="AD683" i="4" s="1"/>
  <c r="E683" i="4"/>
  <c r="F683" i="4" s="1"/>
  <c r="D683" i="4"/>
  <c r="AL682" i="4"/>
  <c r="AK682" i="4"/>
  <c r="AI682" i="4"/>
  <c r="AB682" i="4"/>
  <c r="AA682" i="4"/>
  <c r="W682" i="4" a="1"/>
  <c r="W682" i="4" s="1"/>
  <c r="Y682" i="4" s="1"/>
  <c r="H682" i="4"/>
  <c r="G682" i="4"/>
  <c r="AE682" i="4" s="1"/>
  <c r="E682" i="4"/>
  <c r="F682" i="4" s="1"/>
  <c r="D682" i="4"/>
  <c r="AL681" i="4"/>
  <c r="AK681" i="4"/>
  <c r="AI681" i="4"/>
  <c r="AB681" i="4"/>
  <c r="AA681" i="4"/>
  <c r="W681" i="4" a="1"/>
  <c r="W681" i="4" s="1"/>
  <c r="Y681" i="4" s="1"/>
  <c r="H681" i="4"/>
  <c r="G681" i="4"/>
  <c r="AE681" i="4" s="1"/>
  <c r="E681" i="4"/>
  <c r="F681" i="4" s="1"/>
  <c r="D681" i="4"/>
  <c r="AL680" i="4"/>
  <c r="AK680" i="4"/>
  <c r="AI680" i="4"/>
  <c r="AB680" i="4"/>
  <c r="AA680" i="4"/>
  <c r="W680" i="4"/>
  <c r="Y680" i="4" s="1"/>
  <c r="W680" i="4" a="1"/>
  <c r="H680" i="4"/>
  <c r="G680" i="4"/>
  <c r="E680" i="4"/>
  <c r="F680" i="4" s="1"/>
  <c r="D680" i="4"/>
  <c r="AL679" i="4"/>
  <c r="AK679" i="4"/>
  <c r="AI679" i="4"/>
  <c r="AB679" i="4"/>
  <c r="AA679" i="4"/>
  <c r="W679" i="4" a="1"/>
  <c r="W679" i="4" s="1"/>
  <c r="Y679" i="4" s="1"/>
  <c r="H679" i="4"/>
  <c r="G679" i="4"/>
  <c r="E679" i="4"/>
  <c r="F679" i="4" s="1"/>
  <c r="D679" i="4"/>
  <c r="AL678" i="4"/>
  <c r="AK678" i="4"/>
  <c r="AI678" i="4"/>
  <c r="AB678" i="4"/>
  <c r="AA678" i="4"/>
  <c r="W678" i="4" a="1"/>
  <c r="W678" i="4" s="1"/>
  <c r="Y678" i="4" s="1"/>
  <c r="H678" i="4"/>
  <c r="G678" i="4"/>
  <c r="E678" i="4"/>
  <c r="F678" i="4" s="1"/>
  <c r="D678" i="4"/>
  <c r="AL677" i="4"/>
  <c r="AK677" i="4"/>
  <c r="AI677" i="4"/>
  <c r="AB677" i="4"/>
  <c r="AA677" i="4"/>
  <c r="W677" i="4"/>
  <c r="Y677" i="4" s="1"/>
  <c r="W677" i="4" a="1"/>
  <c r="H677" i="4"/>
  <c r="G677" i="4"/>
  <c r="AE677" i="4" s="1"/>
  <c r="E677" i="4"/>
  <c r="F677" i="4" s="1"/>
  <c r="D677" i="4"/>
  <c r="AL676" i="4"/>
  <c r="AK676" i="4"/>
  <c r="AI676" i="4"/>
  <c r="AB676" i="4"/>
  <c r="AA676" i="4"/>
  <c r="W676" i="4" a="1"/>
  <c r="W676" i="4" s="1"/>
  <c r="Y676" i="4" s="1"/>
  <c r="H676" i="4"/>
  <c r="G676" i="4"/>
  <c r="AE676" i="4" s="1"/>
  <c r="E676" i="4"/>
  <c r="F676" i="4" s="1"/>
  <c r="D676" i="4"/>
  <c r="AL675" i="4"/>
  <c r="AK675" i="4"/>
  <c r="AI675" i="4"/>
  <c r="AB675" i="4"/>
  <c r="AA675" i="4"/>
  <c r="W675" i="4" a="1"/>
  <c r="W675" i="4" s="1"/>
  <c r="Y675" i="4" s="1"/>
  <c r="H675" i="4"/>
  <c r="G675" i="4"/>
  <c r="E675" i="4"/>
  <c r="F675" i="4" s="1"/>
  <c r="D675" i="4"/>
  <c r="AL674" i="4"/>
  <c r="AK674" i="4"/>
  <c r="AI674" i="4"/>
  <c r="AB674" i="4"/>
  <c r="AA674" i="4"/>
  <c r="W674" i="4" a="1"/>
  <c r="W674" i="4" s="1"/>
  <c r="Y674" i="4" s="1"/>
  <c r="H674" i="4"/>
  <c r="G674" i="4"/>
  <c r="E674" i="4"/>
  <c r="F674" i="4" s="1"/>
  <c r="D674" i="4"/>
  <c r="AL673" i="4"/>
  <c r="AK673" i="4"/>
  <c r="AI673" i="4"/>
  <c r="AB673" i="4"/>
  <c r="AA673" i="4"/>
  <c r="W673" i="4" a="1"/>
  <c r="W673" i="4" s="1"/>
  <c r="Y673" i="4" s="1"/>
  <c r="H673" i="4"/>
  <c r="G673" i="4"/>
  <c r="E673" i="4"/>
  <c r="F673" i="4" s="1"/>
  <c r="D673" i="4"/>
  <c r="AL672" i="4"/>
  <c r="AK672" i="4"/>
  <c r="AI672" i="4"/>
  <c r="AB672" i="4"/>
  <c r="AA672" i="4"/>
  <c r="W672" i="4" a="1"/>
  <c r="W672" i="4" s="1"/>
  <c r="Y672" i="4" s="1"/>
  <c r="H672" i="4"/>
  <c r="G672" i="4"/>
  <c r="E672" i="4"/>
  <c r="F672" i="4" s="1"/>
  <c r="D672" i="4"/>
  <c r="AL671" i="4"/>
  <c r="AK671" i="4"/>
  <c r="AI671" i="4"/>
  <c r="AB671" i="4"/>
  <c r="AA671" i="4"/>
  <c r="W671" i="4" a="1"/>
  <c r="W671" i="4" s="1"/>
  <c r="Y671" i="4" s="1"/>
  <c r="H671" i="4"/>
  <c r="G671" i="4"/>
  <c r="E671" i="4"/>
  <c r="F671" i="4" s="1"/>
  <c r="D671" i="4"/>
  <c r="AL670" i="4"/>
  <c r="AK670" i="4"/>
  <c r="AI670" i="4"/>
  <c r="AB670" i="4"/>
  <c r="AA670" i="4"/>
  <c r="W670" i="4" a="1"/>
  <c r="W670" i="4" s="1"/>
  <c r="Y670" i="4" s="1"/>
  <c r="H670" i="4"/>
  <c r="G670" i="4"/>
  <c r="E670" i="4"/>
  <c r="F670" i="4" s="1"/>
  <c r="D670" i="4"/>
  <c r="AL669" i="4"/>
  <c r="AK669" i="4"/>
  <c r="AI669" i="4"/>
  <c r="AB669" i="4"/>
  <c r="AA669" i="4"/>
  <c r="W669" i="4" a="1"/>
  <c r="W669" i="4" s="1"/>
  <c r="Y669" i="4" s="1"/>
  <c r="H669" i="4"/>
  <c r="G669" i="4"/>
  <c r="E669" i="4"/>
  <c r="F669" i="4" s="1"/>
  <c r="D669" i="4"/>
  <c r="AL668" i="4"/>
  <c r="AK668" i="4"/>
  <c r="AI668" i="4"/>
  <c r="AB668" i="4"/>
  <c r="AA668" i="4"/>
  <c r="W668" i="4" a="1"/>
  <c r="W668" i="4" s="1"/>
  <c r="Y668" i="4" s="1"/>
  <c r="H668" i="4"/>
  <c r="G668" i="4"/>
  <c r="AE668" i="4" s="1"/>
  <c r="E668" i="4"/>
  <c r="F668" i="4" s="1"/>
  <c r="D668" i="4"/>
  <c r="AL667" i="4"/>
  <c r="AK667" i="4"/>
  <c r="AI667" i="4"/>
  <c r="AB667" i="4"/>
  <c r="AA667" i="4"/>
  <c r="W667" i="4" a="1"/>
  <c r="W667" i="4" s="1"/>
  <c r="Y667" i="4" s="1"/>
  <c r="H667" i="4"/>
  <c r="G667" i="4"/>
  <c r="AD667" i="4" s="1"/>
  <c r="E667" i="4"/>
  <c r="F667" i="4" s="1"/>
  <c r="D667" i="4"/>
  <c r="AL666" i="4"/>
  <c r="AK666" i="4"/>
  <c r="AI666" i="4"/>
  <c r="AB666" i="4"/>
  <c r="AA666" i="4"/>
  <c r="W666" i="4" a="1"/>
  <c r="W666" i="4" s="1"/>
  <c r="Y666" i="4" s="1"/>
  <c r="H666" i="4"/>
  <c r="G666" i="4"/>
  <c r="AE666" i="4" s="1"/>
  <c r="E666" i="4"/>
  <c r="F666" i="4" s="1"/>
  <c r="D666" i="4"/>
  <c r="AL665" i="4"/>
  <c r="AK665" i="4"/>
  <c r="AI665" i="4"/>
  <c r="AB665" i="4"/>
  <c r="AA665" i="4"/>
  <c r="W665" i="4" a="1"/>
  <c r="W665" i="4" s="1"/>
  <c r="Y665" i="4" s="1"/>
  <c r="H665" i="4"/>
  <c r="G665" i="4"/>
  <c r="E665" i="4"/>
  <c r="F665" i="4" s="1"/>
  <c r="D665" i="4"/>
  <c r="AL664" i="4"/>
  <c r="AK664" i="4"/>
  <c r="AI664" i="4"/>
  <c r="AB664" i="4"/>
  <c r="AA664" i="4"/>
  <c r="W664" i="4" a="1"/>
  <c r="W664" i="4" s="1"/>
  <c r="Y664" i="4" s="1"/>
  <c r="H664" i="4"/>
  <c r="G664" i="4"/>
  <c r="E664" i="4"/>
  <c r="F664" i="4" s="1"/>
  <c r="D664" i="4"/>
  <c r="AL663" i="4"/>
  <c r="AK663" i="4"/>
  <c r="AI663" i="4"/>
  <c r="AB663" i="4"/>
  <c r="AA663" i="4"/>
  <c r="W663" i="4" a="1"/>
  <c r="W663" i="4" s="1"/>
  <c r="Y663" i="4" s="1"/>
  <c r="H663" i="4"/>
  <c r="G663" i="4"/>
  <c r="E663" i="4"/>
  <c r="F663" i="4" s="1"/>
  <c r="D663" i="4"/>
  <c r="AL662" i="4"/>
  <c r="AK662" i="4"/>
  <c r="AI662" i="4"/>
  <c r="AB662" i="4"/>
  <c r="AA662" i="4"/>
  <c r="W662" i="4"/>
  <c r="Y662" i="4" s="1"/>
  <c r="W662" i="4" a="1"/>
  <c r="H662" i="4"/>
  <c r="G662" i="4"/>
  <c r="E662" i="4"/>
  <c r="F662" i="4" s="1"/>
  <c r="D662" i="4"/>
  <c r="AL661" i="4"/>
  <c r="AK661" i="4"/>
  <c r="AI661" i="4"/>
  <c r="AB661" i="4"/>
  <c r="AA661" i="4"/>
  <c r="W661" i="4" a="1"/>
  <c r="W661" i="4" s="1"/>
  <c r="Y661" i="4" s="1"/>
  <c r="H661" i="4"/>
  <c r="G661" i="4"/>
  <c r="E661" i="4"/>
  <c r="F661" i="4" s="1"/>
  <c r="D661" i="4"/>
  <c r="AL660" i="4"/>
  <c r="AK660" i="4"/>
  <c r="AI660" i="4"/>
  <c r="AB660" i="4"/>
  <c r="AA660" i="4"/>
  <c r="W660" i="4" a="1"/>
  <c r="W660" i="4" s="1"/>
  <c r="Y660" i="4" s="1"/>
  <c r="H660" i="4"/>
  <c r="G660" i="4"/>
  <c r="AD660" i="4" s="1"/>
  <c r="E660" i="4"/>
  <c r="F660" i="4" s="1"/>
  <c r="D660" i="4"/>
  <c r="AL659" i="4"/>
  <c r="AK659" i="4"/>
  <c r="AI659" i="4"/>
  <c r="AB659" i="4"/>
  <c r="AA659" i="4"/>
  <c r="W659" i="4" a="1"/>
  <c r="W659" i="4" s="1"/>
  <c r="Y659" i="4" s="1"/>
  <c r="H659" i="4"/>
  <c r="G659" i="4"/>
  <c r="E659" i="4"/>
  <c r="F659" i="4" s="1"/>
  <c r="D659" i="4"/>
  <c r="AL658" i="4"/>
  <c r="AK658" i="4"/>
  <c r="AI658" i="4"/>
  <c r="AB658" i="4"/>
  <c r="AA658" i="4"/>
  <c r="W658" i="4" a="1"/>
  <c r="W658" i="4" s="1"/>
  <c r="Y658" i="4" s="1"/>
  <c r="H658" i="4"/>
  <c r="G658" i="4"/>
  <c r="AE658" i="4" s="1"/>
  <c r="E658" i="4"/>
  <c r="F658" i="4" s="1"/>
  <c r="D658" i="4"/>
  <c r="AL657" i="4"/>
  <c r="AK657" i="4"/>
  <c r="AI657" i="4"/>
  <c r="AB657" i="4"/>
  <c r="AA657" i="4"/>
  <c r="W657" i="4" a="1"/>
  <c r="W657" i="4" s="1"/>
  <c r="Y657" i="4" s="1"/>
  <c r="H657" i="4"/>
  <c r="G657" i="4"/>
  <c r="AD657" i="4" s="1"/>
  <c r="E657" i="4"/>
  <c r="F657" i="4" s="1"/>
  <c r="D657" i="4"/>
  <c r="AL656" i="4"/>
  <c r="AK656" i="4"/>
  <c r="AI656" i="4"/>
  <c r="AB656" i="4"/>
  <c r="AA656" i="4"/>
  <c r="W656" i="4" a="1"/>
  <c r="W656" i="4" s="1"/>
  <c r="Y656" i="4" s="1"/>
  <c r="H656" i="4"/>
  <c r="G656" i="4"/>
  <c r="AE656" i="4" s="1"/>
  <c r="E656" i="4"/>
  <c r="F656" i="4" s="1"/>
  <c r="D656" i="4"/>
  <c r="AL655" i="4"/>
  <c r="AK655" i="4"/>
  <c r="AI655" i="4"/>
  <c r="AB655" i="4"/>
  <c r="AA655" i="4"/>
  <c r="W655" i="4" a="1"/>
  <c r="W655" i="4" s="1"/>
  <c r="Y655" i="4" s="1"/>
  <c r="H655" i="4"/>
  <c r="G655" i="4"/>
  <c r="AE655" i="4" s="1"/>
  <c r="E655" i="4"/>
  <c r="F655" i="4" s="1"/>
  <c r="D655" i="4"/>
  <c r="AL654" i="4"/>
  <c r="AK654" i="4"/>
  <c r="AI654" i="4"/>
  <c r="AB654" i="4"/>
  <c r="AA654" i="4"/>
  <c r="W654" i="4" a="1"/>
  <c r="W654" i="4" s="1"/>
  <c r="Y654" i="4" s="1"/>
  <c r="H654" i="4"/>
  <c r="G654" i="4"/>
  <c r="E654" i="4"/>
  <c r="F654" i="4" s="1"/>
  <c r="D654" i="4"/>
  <c r="AL653" i="4"/>
  <c r="AK653" i="4"/>
  <c r="AI653" i="4"/>
  <c r="AB653" i="4"/>
  <c r="AA653" i="4"/>
  <c r="W653" i="4" a="1"/>
  <c r="W653" i="4" s="1"/>
  <c r="Y653" i="4" s="1"/>
  <c r="H653" i="4"/>
  <c r="G653" i="4"/>
  <c r="AE653" i="4" s="1"/>
  <c r="E653" i="4"/>
  <c r="F653" i="4" s="1"/>
  <c r="D653" i="4"/>
  <c r="AL652" i="4"/>
  <c r="AK652" i="4"/>
  <c r="AI652" i="4"/>
  <c r="AB652" i="4"/>
  <c r="AA652" i="4"/>
  <c r="W652" i="4" a="1"/>
  <c r="W652" i="4" s="1"/>
  <c r="Y652" i="4" s="1"/>
  <c r="H652" i="4"/>
  <c r="G652" i="4"/>
  <c r="AE652" i="4" s="1"/>
  <c r="E652" i="4"/>
  <c r="F652" i="4" s="1"/>
  <c r="D652" i="4"/>
  <c r="AL651" i="4"/>
  <c r="AK651" i="4"/>
  <c r="AI651" i="4"/>
  <c r="AB651" i="4"/>
  <c r="AA651" i="4"/>
  <c r="W651" i="4" a="1"/>
  <c r="W651" i="4" s="1"/>
  <c r="Y651" i="4" s="1"/>
  <c r="H651" i="4"/>
  <c r="G651" i="4"/>
  <c r="AD651" i="4" s="1"/>
  <c r="E651" i="4"/>
  <c r="F651" i="4" s="1"/>
  <c r="D651" i="4"/>
  <c r="AL650" i="4"/>
  <c r="AK650" i="4"/>
  <c r="AI650" i="4"/>
  <c r="AB650" i="4"/>
  <c r="AA650" i="4"/>
  <c r="W650" i="4" a="1"/>
  <c r="W650" i="4" s="1"/>
  <c r="Y650" i="4" s="1"/>
  <c r="H650" i="4"/>
  <c r="G650" i="4"/>
  <c r="AD650" i="4" s="1"/>
  <c r="E650" i="4"/>
  <c r="F650" i="4" s="1"/>
  <c r="D650" i="4"/>
  <c r="AL649" i="4"/>
  <c r="AK649" i="4"/>
  <c r="AI649" i="4"/>
  <c r="AB649" i="4"/>
  <c r="AA649" i="4"/>
  <c r="W649" i="4" a="1"/>
  <c r="W649" i="4" s="1"/>
  <c r="Y649" i="4" s="1"/>
  <c r="H649" i="4"/>
  <c r="G649" i="4"/>
  <c r="E649" i="4"/>
  <c r="F649" i="4" s="1"/>
  <c r="D649" i="4"/>
  <c r="AL648" i="4"/>
  <c r="AK648" i="4"/>
  <c r="AI648" i="4"/>
  <c r="AB648" i="4"/>
  <c r="AA648" i="4"/>
  <c r="W648" i="4" a="1"/>
  <c r="W648" i="4" s="1"/>
  <c r="Y648" i="4" s="1"/>
  <c r="H648" i="4"/>
  <c r="G648" i="4"/>
  <c r="E648" i="4"/>
  <c r="F648" i="4" s="1"/>
  <c r="D648" i="4"/>
  <c r="AL647" i="4"/>
  <c r="AK647" i="4"/>
  <c r="AI647" i="4"/>
  <c r="AB647" i="4"/>
  <c r="AA647" i="4"/>
  <c r="W647" i="4"/>
  <c r="Y647" i="4" s="1"/>
  <c r="W647" i="4" a="1"/>
  <c r="H647" i="4"/>
  <c r="G647" i="4"/>
  <c r="AE647" i="4" s="1"/>
  <c r="E647" i="4"/>
  <c r="F647" i="4" s="1"/>
  <c r="D647" i="4"/>
  <c r="AL646" i="4"/>
  <c r="AK646" i="4"/>
  <c r="AI646" i="4"/>
  <c r="AB646" i="4"/>
  <c r="AA646" i="4"/>
  <c r="W646" i="4" a="1"/>
  <c r="W646" i="4" s="1"/>
  <c r="Y646" i="4" s="1"/>
  <c r="H646" i="4"/>
  <c r="G646" i="4"/>
  <c r="AD646" i="4" s="1"/>
  <c r="E646" i="4"/>
  <c r="F646" i="4" s="1"/>
  <c r="D646" i="4"/>
  <c r="AL645" i="4"/>
  <c r="AK645" i="4"/>
  <c r="AI645" i="4"/>
  <c r="AB645" i="4"/>
  <c r="AA645" i="4"/>
  <c r="W645" i="4" a="1"/>
  <c r="W645" i="4" s="1"/>
  <c r="Y645" i="4" s="1"/>
  <c r="H645" i="4"/>
  <c r="G645" i="4"/>
  <c r="AD645" i="4" s="1"/>
  <c r="E645" i="4"/>
  <c r="F645" i="4" s="1"/>
  <c r="D645" i="4"/>
  <c r="AL644" i="4"/>
  <c r="AK644" i="4"/>
  <c r="AI644" i="4"/>
  <c r="AB644" i="4"/>
  <c r="AA644" i="4"/>
  <c r="W644" i="4" a="1"/>
  <c r="W644" i="4" s="1"/>
  <c r="Y644" i="4" s="1"/>
  <c r="H644" i="4"/>
  <c r="G644" i="4"/>
  <c r="E644" i="4"/>
  <c r="F644" i="4" s="1"/>
  <c r="D644" i="4"/>
  <c r="AL643" i="4"/>
  <c r="AK643" i="4"/>
  <c r="AI643" i="4"/>
  <c r="AB643" i="4"/>
  <c r="AA643" i="4"/>
  <c r="W643" i="4" a="1"/>
  <c r="W643" i="4" s="1"/>
  <c r="Y643" i="4" s="1"/>
  <c r="H643" i="4"/>
  <c r="G643" i="4"/>
  <c r="AD643" i="4" s="1"/>
  <c r="E643" i="4"/>
  <c r="F643" i="4" s="1"/>
  <c r="D643" i="4"/>
  <c r="AL642" i="4"/>
  <c r="AK642" i="4"/>
  <c r="AI642" i="4"/>
  <c r="AB642" i="4"/>
  <c r="AA642" i="4"/>
  <c r="W642" i="4" a="1"/>
  <c r="W642" i="4" s="1"/>
  <c r="Y642" i="4" s="1"/>
  <c r="H642" i="4"/>
  <c r="G642" i="4"/>
  <c r="AE642" i="4" s="1"/>
  <c r="E642" i="4"/>
  <c r="F642" i="4" s="1"/>
  <c r="D642" i="4"/>
  <c r="AL641" i="4"/>
  <c r="AK641" i="4"/>
  <c r="AI641" i="4"/>
  <c r="AB641" i="4"/>
  <c r="AA641" i="4"/>
  <c r="W641" i="4" a="1"/>
  <c r="W641" i="4" s="1"/>
  <c r="Y641" i="4" s="1"/>
  <c r="H641" i="4"/>
  <c r="G641" i="4"/>
  <c r="E641" i="4"/>
  <c r="F641" i="4" s="1"/>
  <c r="D641" i="4"/>
  <c r="AL640" i="4"/>
  <c r="AK640" i="4"/>
  <c r="AI640" i="4"/>
  <c r="AB640" i="4"/>
  <c r="AA640" i="4"/>
  <c r="W640" i="4" a="1"/>
  <c r="W640" i="4" s="1"/>
  <c r="Y640" i="4" s="1"/>
  <c r="H640" i="4"/>
  <c r="G640" i="4"/>
  <c r="E640" i="4"/>
  <c r="F640" i="4" s="1"/>
  <c r="D640" i="4"/>
  <c r="AL639" i="4"/>
  <c r="AK639" i="4"/>
  <c r="AI639" i="4"/>
  <c r="AB639" i="4"/>
  <c r="AA639" i="4"/>
  <c r="W639" i="4" a="1"/>
  <c r="W639" i="4" s="1"/>
  <c r="Y639" i="4" s="1"/>
  <c r="H639" i="4"/>
  <c r="G639" i="4"/>
  <c r="E639" i="4"/>
  <c r="F639" i="4" s="1"/>
  <c r="D639" i="4"/>
  <c r="AL638" i="4"/>
  <c r="AK638" i="4"/>
  <c r="AI638" i="4"/>
  <c r="AB638" i="4"/>
  <c r="AA638" i="4"/>
  <c r="W638" i="4" a="1"/>
  <c r="W638" i="4" s="1"/>
  <c r="Y638" i="4" s="1"/>
  <c r="H638" i="4"/>
  <c r="G638" i="4"/>
  <c r="E638" i="4"/>
  <c r="F638" i="4" s="1"/>
  <c r="D638" i="4"/>
  <c r="AL637" i="4"/>
  <c r="AK637" i="4"/>
  <c r="AI637" i="4"/>
  <c r="AB637" i="4"/>
  <c r="AA637" i="4"/>
  <c r="W637" i="4" a="1"/>
  <c r="W637" i="4" s="1"/>
  <c r="Y637" i="4" s="1"/>
  <c r="H637" i="4"/>
  <c r="G637" i="4"/>
  <c r="E637" i="4"/>
  <c r="F637" i="4" s="1"/>
  <c r="D637" i="4"/>
  <c r="AL636" i="4"/>
  <c r="AK636" i="4"/>
  <c r="AI636" i="4"/>
  <c r="AB636" i="4"/>
  <c r="AA636" i="4"/>
  <c r="W636" i="4" a="1"/>
  <c r="W636" i="4" s="1"/>
  <c r="Y636" i="4" s="1"/>
  <c r="H636" i="4"/>
  <c r="G636" i="4"/>
  <c r="E636" i="4"/>
  <c r="F636" i="4" s="1"/>
  <c r="D636" i="4"/>
  <c r="AL635" i="4"/>
  <c r="AK635" i="4"/>
  <c r="AI635" i="4"/>
  <c r="AB635" i="4"/>
  <c r="AA635" i="4"/>
  <c r="W635" i="4" a="1"/>
  <c r="W635" i="4" s="1"/>
  <c r="Y635" i="4" s="1"/>
  <c r="H635" i="4"/>
  <c r="G635" i="4"/>
  <c r="AE635" i="4" s="1"/>
  <c r="E635" i="4"/>
  <c r="F635" i="4" s="1"/>
  <c r="D635" i="4"/>
  <c r="AL634" i="4"/>
  <c r="AK634" i="4"/>
  <c r="AI634" i="4"/>
  <c r="AB634" i="4"/>
  <c r="AA634" i="4"/>
  <c r="W634" i="4" a="1"/>
  <c r="W634" i="4" s="1"/>
  <c r="Y634" i="4" s="1"/>
  <c r="H634" i="4"/>
  <c r="G634" i="4"/>
  <c r="E634" i="4"/>
  <c r="F634" i="4" s="1"/>
  <c r="D634" i="4"/>
  <c r="AL633" i="4"/>
  <c r="AK633" i="4"/>
  <c r="AI633" i="4"/>
  <c r="AB633" i="4"/>
  <c r="AA633" i="4"/>
  <c r="W633" i="4" a="1"/>
  <c r="W633" i="4" s="1"/>
  <c r="Y633" i="4" s="1"/>
  <c r="H633" i="4"/>
  <c r="G633" i="4"/>
  <c r="AE633" i="4" s="1"/>
  <c r="E633" i="4"/>
  <c r="F633" i="4" s="1"/>
  <c r="D633" i="4"/>
  <c r="AL632" i="4"/>
  <c r="AK632" i="4"/>
  <c r="AI632" i="4"/>
  <c r="AB632" i="4"/>
  <c r="AA632" i="4"/>
  <c r="W632" i="4" a="1"/>
  <c r="W632" i="4" s="1"/>
  <c r="Y632" i="4" s="1"/>
  <c r="H632" i="4"/>
  <c r="G632" i="4"/>
  <c r="E632" i="4"/>
  <c r="F632" i="4" s="1"/>
  <c r="D632" i="4"/>
  <c r="AL631" i="4"/>
  <c r="AK631" i="4"/>
  <c r="AI631" i="4"/>
  <c r="AB631" i="4"/>
  <c r="AA631" i="4"/>
  <c r="W631" i="4" a="1"/>
  <c r="W631" i="4" s="1"/>
  <c r="Y631" i="4" s="1"/>
  <c r="H631" i="4"/>
  <c r="G631" i="4"/>
  <c r="E631" i="4"/>
  <c r="F631" i="4" s="1"/>
  <c r="D631" i="4"/>
  <c r="AL630" i="4"/>
  <c r="AK630" i="4"/>
  <c r="AI630" i="4"/>
  <c r="AB630" i="4"/>
  <c r="AA630" i="4"/>
  <c r="W630" i="4" a="1"/>
  <c r="W630" i="4" s="1"/>
  <c r="Y630" i="4" s="1"/>
  <c r="H630" i="4"/>
  <c r="G630" i="4"/>
  <c r="AD630" i="4" s="1"/>
  <c r="E630" i="4"/>
  <c r="F630" i="4" s="1"/>
  <c r="D630" i="4"/>
  <c r="AL629" i="4"/>
  <c r="AK629" i="4"/>
  <c r="AI629" i="4"/>
  <c r="AB629" i="4"/>
  <c r="AA629" i="4"/>
  <c r="W629" i="4" a="1"/>
  <c r="W629" i="4" s="1"/>
  <c r="Y629" i="4" s="1"/>
  <c r="H629" i="4"/>
  <c r="G629" i="4"/>
  <c r="E629" i="4"/>
  <c r="F629" i="4" s="1"/>
  <c r="D629" i="4"/>
  <c r="AL628" i="4"/>
  <c r="AK628" i="4"/>
  <c r="AI628" i="4"/>
  <c r="AB628" i="4"/>
  <c r="AA628" i="4"/>
  <c r="W628" i="4" a="1"/>
  <c r="W628" i="4" s="1"/>
  <c r="Y628" i="4" s="1"/>
  <c r="H628" i="4"/>
  <c r="G628" i="4"/>
  <c r="AD628" i="4" s="1"/>
  <c r="E628" i="4"/>
  <c r="F628" i="4" s="1"/>
  <c r="D628" i="4"/>
  <c r="AL627" i="4"/>
  <c r="AK627" i="4"/>
  <c r="AI627" i="4"/>
  <c r="AB627" i="4"/>
  <c r="AA627" i="4"/>
  <c r="W627" i="4" a="1"/>
  <c r="W627" i="4" s="1"/>
  <c r="Y627" i="4" s="1"/>
  <c r="H627" i="4"/>
  <c r="G627" i="4"/>
  <c r="E627" i="4"/>
  <c r="F627" i="4" s="1"/>
  <c r="D627" i="4"/>
  <c r="AL626" i="4"/>
  <c r="AK626" i="4"/>
  <c r="AI626" i="4"/>
  <c r="AB626" i="4"/>
  <c r="AA626" i="4"/>
  <c r="W626" i="4" a="1"/>
  <c r="W626" i="4" s="1"/>
  <c r="Y626" i="4" s="1"/>
  <c r="H626" i="4"/>
  <c r="G626" i="4"/>
  <c r="AD626" i="4" s="1"/>
  <c r="E626" i="4"/>
  <c r="F626" i="4" s="1"/>
  <c r="D626" i="4"/>
  <c r="AL625" i="4"/>
  <c r="AK625" i="4"/>
  <c r="AI625" i="4"/>
  <c r="AB625" i="4"/>
  <c r="AA625" i="4"/>
  <c r="W625" i="4" a="1"/>
  <c r="W625" i="4" s="1"/>
  <c r="Y625" i="4" s="1"/>
  <c r="H625" i="4"/>
  <c r="G625" i="4"/>
  <c r="AE625" i="4" s="1"/>
  <c r="E625" i="4"/>
  <c r="F625" i="4" s="1"/>
  <c r="D625" i="4"/>
  <c r="AL624" i="4"/>
  <c r="AK624" i="4"/>
  <c r="AI624" i="4"/>
  <c r="AB624" i="4"/>
  <c r="AA624" i="4"/>
  <c r="W624" i="4" a="1"/>
  <c r="W624" i="4" s="1"/>
  <c r="Y624" i="4" s="1"/>
  <c r="H624" i="4"/>
  <c r="G624" i="4"/>
  <c r="AE624" i="4" s="1"/>
  <c r="E624" i="4"/>
  <c r="F624" i="4" s="1"/>
  <c r="D624" i="4"/>
  <c r="AL623" i="4"/>
  <c r="AK623" i="4"/>
  <c r="AI623" i="4"/>
  <c r="AB623" i="4"/>
  <c r="AA623" i="4"/>
  <c r="W623" i="4" a="1"/>
  <c r="W623" i="4" s="1"/>
  <c r="Y623" i="4" s="1"/>
  <c r="H623" i="4"/>
  <c r="G623" i="4"/>
  <c r="E623" i="4"/>
  <c r="F623" i="4" s="1"/>
  <c r="D623" i="4"/>
  <c r="AL622" i="4"/>
  <c r="AK622" i="4"/>
  <c r="AI622" i="4"/>
  <c r="AB622" i="4"/>
  <c r="AA622" i="4"/>
  <c r="W622" i="4" a="1"/>
  <c r="W622" i="4" s="1"/>
  <c r="Y622" i="4" s="1"/>
  <c r="H622" i="4"/>
  <c r="G622" i="4"/>
  <c r="E622" i="4"/>
  <c r="F622" i="4" s="1"/>
  <c r="D622" i="4"/>
  <c r="AL621" i="4"/>
  <c r="AK621" i="4"/>
  <c r="AI621" i="4"/>
  <c r="AB621" i="4"/>
  <c r="AA621" i="4"/>
  <c r="W621" i="4" a="1"/>
  <c r="W621" i="4" s="1"/>
  <c r="Y621" i="4" s="1"/>
  <c r="H621" i="4"/>
  <c r="G621" i="4"/>
  <c r="E621" i="4"/>
  <c r="F621" i="4" s="1"/>
  <c r="D621" i="4"/>
  <c r="AL620" i="4"/>
  <c r="AK620" i="4"/>
  <c r="AI620" i="4"/>
  <c r="AB620" i="4"/>
  <c r="AA620" i="4"/>
  <c r="W620" i="4" a="1"/>
  <c r="W620" i="4" s="1"/>
  <c r="Y620" i="4" s="1"/>
  <c r="H620" i="4"/>
  <c r="G620" i="4"/>
  <c r="E620" i="4"/>
  <c r="F620" i="4" s="1"/>
  <c r="D620" i="4"/>
  <c r="AL619" i="4"/>
  <c r="AK619" i="4"/>
  <c r="AI619" i="4"/>
  <c r="AB619" i="4"/>
  <c r="AA619" i="4"/>
  <c r="Y619" i="4"/>
  <c r="W619" i="4" a="1"/>
  <c r="W619" i="4" s="1"/>
  <c r="H619" i="4"/>
  <c r="G619" i="4"/>
  <c r="AE619" i="4" s="1"/>
  <c r="E619" i="4"/>
  <c r="F619" i="4" s="1"/>
  <c r="D619" i="4"/>
  <c r="AL618" i="4"/>
  <c r="AK618" i="4"/>
  <c r="AI618" i="4"/>
  <c r="AB618" i="4"/>
  <c r="AA618" i="4"/>
  <c r="W618" i="4" a="1"/>
  <c r="W618" i="4" s="1"/>
  <c r="Y618" i="4" s="1"/>
  <c r="H618" i="4"/>
  <c r="G618" i="4"/>
  <c r="AE618" i="4" s="1"/>
  <c r="E618" i="4"/>
  <c r="F618" i="4" s="1"/>
  <c r="D618" i="4"/>
  <c r="AL617" i="4"/>
  <c r="AK617" i="4"/>
  <c r="AI617" i="4"/>
  <c r="AB617" i="4"/>
  <c r="AA617" i="4"/>
  <c r="W617" i="4"/>
  <c r="Y617" i="4" s="1"/>
  <c r="W617" i="4" a="1"/>
  <c r="H617" i="4"/>
  <c r="G617" i="4"/>
  <c r="AE617" i="4" s="1"/>
  <c r="E617" i="4"/>
  <c r="F617" i="4" s="1"/>
  <c r="D617" i="4"/>
  <c r="AL616" i="4"/>
  <c r="AK616" i="4"/>
  <c r="AI616" i="4"/>
  <c r="AB616" i="4"/>
  <c r="AA616" i="4"/>
  <c r="W616" i="4" a="1"/>
  <c r="W616" i="4" s="1"/>
  <c r="Y616" i="4" s="1"/>
  <c r="H616" i="4"/>
  <c r="G616" i="4"/>
  <c r="E616" i="4"/>
  <c r="F616" i="4" s="1"/>
  <c r="D616" i="4"/>
  <c r="AL615" i="4"/>
  <c r="AK615" i="4"/>
  <c r="AI615" i="4"/>
  <c r="AB615" i="4"/>
  <c r="AA615" i="4"/>
  <c r="W615" i="4" a="1"/>
  <c r="W615" i="4" s="1"/>
  <c r="Y615" i="4" s="1"/>
  <c r="H615" i="4"/>
  <c r="G615" i="4"/>
  <c r="E615" i="4"/>
  <c r="F615" i="4" s="1"/>
  <c r="D615" i="4"/>
  <c r="AL614" i="4"/>
  <c r="AK614" i="4"/>
  <c r="AI614" i="4"/>
  <c r="AB614" i="4"/>
  <c r="AA614" i="4"/>
  <c r="W614" i="4" a="1"/>
  <c r="W614" i="4" s="1"/>
  <c r="Y614" i="4" s="1"/>
  <c r="H614" i="4"/>
  <c r="G614" i="4"/>
  <c r="E614" i="4"/>
  <c r="F614" i="4" s="1"/>
  <c r="D614" i="4"/>
  <c r="AL613" i="4"/>
  <c r="AK613" i="4"/>
  <c r="AI613" i="4"/>
  <c r="AB613" i="4"/>
  <c r="AA613" i="4"/>
  <c r="W613" i="4" a="1"/>
  <c r="W613" i="4" s="1"/>
  <c r="Y613" i="4" s="1"/>
  <c r="H613" i="4"/>
  <c r="G613" i="4"/>
  <c r="AD613" i="4" s="1"/>
  <c r="E613" i="4"/>
  <c r="F613" i="4" s="1"/>
  <c r="D613" i="4"/>
  <c r="AL612" i="4"/>
  <c r="AK612" i="4"/>
  <c r="AI612" i="4"/>
  <c r="AB612" i="4"/>
  <c r="AA612" i="4"/>
  <c r="W612" i="4" a="1"/>
  <c r="W612" i="4" s="1"/>
  <c r="Y612" i="4" s="1"/>
  <c r="H612" i="4"/>
  <c r="G612" i="4"/>
  <c r="AD612" i="4" s="1"/>
  <c r="E612" i="4"/>
  <c r="F612" i="4" s="1"/>
  <c r="D612" i="4"/>
  <c r="AL611" i="4"/>
  <c r="AK611" i="4"/>
  <c r="AI611" i="4"/>
  <c r="AB611" i="4"/>
  <c r="AA611" i="4"/>
  <c r="W611" i="4" a="1"/>
  <c r="W611" i="4" s="1"/>
  <c r="Y611" i="4" s="1"/>
  <c r="H611" i="4"/>
  <c r="G611" i="4"/>
  <c r="E611" i="4"/>
  <c r="F611" i="4" s="1"/>
  <c r="D611" i="4"/>
  <c r="AL610" i="4"/>
  <c r="AK610" i="4"/>
  <c r="AI610" i="4"/>
  <c r="AB610" i="4"/>
  <c r="AA610" i="4"/>
  <c r="W610" i="4" a="1"/>
  <c r="W610" i="4" s="1"/>
  <c r="Y610" i="4" s="1"/>
  <c r="H610" i="4"/>
  <c r="G610" i="4"/>
  <c r="E610" i="4"/>
  <c r="F610" i="4" s="1"/>
  <c r="D610" i="4"/>
  <c r="AL609" i="4"/>
  <c r="AK609" i="4"/>
  <c r="AI609" i="4"/>
  <c r="AB609" i="4"/>
  <c r="AA609" i="4"/>
  <c r="W609" i="4" a="1"/>
  <c r="W609" i="4" s="1"/>
  <c r="Y609" i="4" s="1"/>
  <c r="H609" i="4"/>
  <c r="G609" i="4"/>
  <c r="AE609" i="4" s="1"/>
  <c r="E609" i="4"/>
  <c r="F609" i="4" s="1"/>
  <c r="D609" i="4"/>
  <c r="AL608" i="4"/>
  <c r="AK608" i="4"/>
  <c r="AI608" i="4"/>
  <c r="AB608" i="4"/>
  <c r="AA608" i="4"/>
  <c r="W608" i="4" a="1"/>
  <c r="W608" i="4" s="1"/>
  <c r="Y608" i="4" s="1"/>
  <c r="H608" i="4"/>
  <c r="G608" i="4"/>
  <c r="AE608" i="4" s="1"/>
  <c r="E608" i="4"/>
  <c r="F608" i="4" s="1"/>
  <c r="D608" i="4"/>
  <c r="AL607" i="4"/>
  <c r="AK607" i="4"/>
  <c r="AI607" i="4"/>
  <c r="AB607" i="4"/>
  <c r="AA607" i="4"/>
  <c r="W607" i="4" a="1"/>
  <c r="W607" i="4" s="1"/>
  <c r="Y607" i="4" s="1"/>
  <c r="H607" i="4"/>
  <c r="G607" i="4"/>
  <c r="AD607" i="4" s="1"/>
  <c r="E607" i="4"/>
  <c r="F607" i="4" s="1"/>
  <c r="D607" i="4"/>
  <c r="AL606" i="4"/>
  <c r="AK606" i="4"/>
  <c r="AI606" i="4"/>
  <c r="AB606" i="4"/>
  <c r="AA606" i="4"/>
  <c r="W606" i="4" a="1"/>
  <c r="W606" i="4" s="1"/>
  <c r="Y606" i="4" s="1"/>
  <c r="H606" i="4"/>
  <c r="G606" i="4"/>
  <c r="AD606" i="4" s="1"/>
  <c r="E606" i="4"/>
  <c r="F606" i="4" s="1"/>
  <c r="D606" i="4"/>
  <c r="AL605" i="4"/>
  <c r="AK605" i="4"/>
  <c r="AI605" i="4"/>
  <c r="AB605" i="4"/>
  <c r="AA605" i="4"/>
  <c r="W605" i="4" a="1"/>
  <c r="W605" i="4" s="1"/>
  <c r="Y605" i="4" s="1"/>
  <c r="H605" i="4"/>
  <c r="G605" i="4"/>
  <c r="AD605" i="4" s="1"/>
  <c r="E605" i="4"/>
  <c r="F605" i="4" s="1"/>
  <c r="D605" i="4"/>
  <c r="AL604" i="4"/>
  <c r="AK604" i="4"/>
  <c r="AI604" i="4"/>
  <c r="AB604" i="4"/>
  <c r="AA604" i="4"/>
  <c r="W604" i="4" a="1"/>
  <c r="W604" i="4" s="1"/>
  <c r="Y604" i="4" s="1"/>
  <c r="H604" i="4"/>
  <c r="G604" i="4"/>
  <c r="E604" i="4"/>
  <c r="F604" i="4" s="1"/>
  <c r="D604" i="4"/>
  <c r="AL603" i="4"/>
  <c r="AK603" i="4"/>
  <c r="AI603" i="4"/>
  <c r="AB603" i="4"/>
  <c r="AA603" i="4"/>
  <c r="W603" i="4" a="1"/>
  <c r="W603" i="4" s="1"/>
  <c r="Y603" i="4" s="1"/>
  <c r="H603" i="4"/>
  <c r="G603" i="4"/>
  <c r="E603" i="4"/>
  <c r="F603" i="4" s="1"/>
  <c r="D603" i="4"/>
  <c r="AL602" i="4"/>
  <c r="AK602" i="4"/>
  <c r="AI602" i="4"/>
  <c r="AB602" i="4"/>
  <c r="AA602" i="4"/>
  <c r="W602" i="4" a="1"/>
  <c r="W602" i="4" s="1"/>
  <c r="Y602" i="4" s="1"/>
  <c r="H602" i="4"/>
  <c r="G602" i="4"/>
  <c r="AE602" i="4" s="1"/>
  <c r="E602" i="4"/>
  <c r="F602" i="4" s="1"/>
  <c r="D602" i="4"/>
  <c r="AL601" i="4"/>
  <c r="AK601" i="4"/>
  <c r="AI601" i="4"/>
  <c r="AB601" i="4"/>
  <c r="AA601" i="4"/>
  <c r="W601" i="4" a="1"/>
  <c r="W601" i="4" s="1"/>
  <c r="Y601" i="4" s="1"/>
  <c r="H601" i="4"/>
  <c r="G601" i="4"/>
  <c r="E601" i="4"/>
  <c r="F601" i="4" s="1"/>
  <c r="D601" i="4"/>
  <c r="AL600" i="4"/>
  <c r="AK600" i="4"/>
  <c r="AI600" i="4"/>
  <c r="AB600" i="4"/>
  <c r="AA600" i="4"/>
  <c r="W600" i="4" a="1"/>
  <c r="W600" i="4" s="1"/>
  <c r="Y600" i="4" s="1"/>
  <c r="H600" i="4"/>
  <c r="G600" i="4"/>
  <c r="AD600" i="4" s="1"/>
  <c r="E600" i="4"/>
  <c r="F600" i="4" s="1"/>
  <c r="D600" i="4"/>
  <c r="AL599" i="4"/>
  <c r="AK599" i="4"/>
  <c r="AI599" i="4"/>
  <c r="AB599" i="4"/>
  <c r="AA599" i="4"/>
  <c r="W599" i="4" a="1"/>
  <c r="W599" i="4" s="1"/>
  <c r="Y599" i="4" s="1"/>
  <c r="H599" i="4"/>
  <c r="G599" i="4"/>
  <c r="AD599" i="4" s="1"/>
  <c r="E599" i="4"/>
  <c r="F599" i="4" s="1"/>
  <c r="D599" i="4"/>
  <c r="AL598" i="4"/>
  <c r="AK598" i="4"/>
  <c r="AI598" i="4"/>
  <c r="AB598" i="4"/>
  <c r="AA598" i="4"/>
  <c r="W598" i="4"/>
  <c r="Y598" i="4" s="1"/>
  <c r="W598" i="4" a="1"/>
  <c r="H598" i="4"/>
  <c r="G598" i="4"/>
  <c r="AD598" i="4" s="1"/>
  <c r="E598" i="4"/>
  <c r="F598" i="4" s="1"/>
  <c r="D598" i="4"/>
  <c r="AL597" i="4"/>
  <c r="AK597" i="4"/>
  <c r="AI597" i="4"/>
  <c r="AB597" i="4"/>
  <c r="AA597" i="4"/>
  <c r="W597" i="4" a="1"/>
  <c r="W597" i="4" s="1"/>
  <c r="Y597" i="4" s="1"/>
  <c r="H597" i="4"/>
  <c r="G597" i="4"/>
  <c r="AE597" i="4" s="1"/>
  <c r="E597" i="4"/>
  <c r="F597" i="4" s="1"/>
  <c r="D597" i="4"/>
  <c r="AL596" i="4"/>
  <c r="AK596" i="4"/>
  <c r="AI596" i="4"/>
  <c r="AB596" i="4"/>
  <c r="AA596" i="4"/>
  <c r="W596" i="4" a="1"/>
  <c r="W596" i="4" s="1"/>
  <c r="Y596" i="4" s="1"/>
  <c r="H596" i="4"/>
  <c r="G596" i="4"/>
  <c r="E596" i="4"/>
  <c r="F596" i="4" s="1"/>
  <c r="D596" i="4"/>
  <c r="AL595" i="4"/>
  <c r="AK595" i="4"/>
  <c r="AI595" i="4"/>
  <c r="AB595" i="4"/>
  <c r="AA595" i="4"/>
  <c r="W595" i="4" a="1"/>
  <c r="W595" i="4" s="1"/>
  <c r="Y595" i="4" s="1"/>
  <c r="H595" i="4"/>
  <c r="G595" i="4"/>
  <c r="AE595" i="4" s="1"/>
  <c r="E595" i="4"/>
  <c r="F595" i="4" s="1"/>
  <c r="D595" i="4"/>
  <c r="AL594" i="4"/>
  <c r="AK594" i="4"/>
  <c r="AI594" i="4"/>
  <c r="AB594" i="4"/>
  <c r="AA594" i="4"/>
  <c r="W594" i="4" a="1"/>
  <c r="W594" i="4" s="1"/>
  <c r="Y594" i="4" s="1"/>
  <c r="H594" i="4"/>
  <c r="G594" i="4"/>
  <c r="E594" i="4"/>
  <c r="F594" i="4" s="1"/>
  <c r="D594" i="4"/>
  <c r="AL593" i="4"/>
  <c r="AK593" i="4"/>
  <c r="AI593" i="4"/>
  <c r="AB593" i="4"/>
  <c r="AA593" i="4"/>
  <c r="W593" i="4" a="1"/>
  <c r="W593" i="4" s="1"/>
  <c r="Y593" i="4" s="1"/>
  <c r="H593" i="4"/>
  <c r="G593" i="4"/>
  <c r="AE593" i="4" s="1"/>
  <c r="E593" i="4"/>
  <c r="F593" i="4" s="1"/>
  <c r="D593" i="4"/>
  <c r="AL592" i="4"/>
  <c r="AK592" i="4"/>
  <c r="AI592" i="4"/>
  <c r="AB592" i="4"/>
  <c r="AA592" i="4"/>
  <c r="W592" i="4" a="1"/>
  <c r="W592" i="4" s="1"/>
  <c r="Y592" i="4" s="1"/>
  <c r="H592" i="4"/>
  <c r="G592" i="4"/>
  <c r="AE592" i="4" s="1"/>
  <c r="E592" i="4"/>
  <c r="F592" i="4" s="1"/>
  <c r="D592" i="4"/>
  <c r="AL591" i="4"/>
  <c r="AK591" i="4"/>
  <c r="AI591" i="4"/>
  <c r="AB591" i="4"/>
  <c r="AA591" i="4"/>
  <c r="W591" i="4" a="1"/>
  <c r="W591" i="4" s="1"/>
  <c r="Y591" i="4" s="1"/>
  <c r="H591" i="4"/>
  <c r="G591" i="4"/>
  <c r="E591" i="4"/>
  <c r="F591" i="4" s="1"/>
  <c r="D591" i="4"/>
  <c r="AL590" i="4"/>
  <c r="AK590" i="4"/>
  <c r="AI590" i="4"/>
  <c r="AB590" i="4"/>
  <c r="AA590" i="4"/>
  <c r="W590" i="4" a="1"/>
  <c r="W590" i="4" s="1"/>
  <c r="Y590" i="4" s="1"/>
  <c r="H590" i="4"/>
  <c r="G590" i="4"/>
  <c r="AE590" i="4" s="1"/>
  <c r="E590" i="4"/>
  <c r="F590" i="4" s="1"/>
  <c r="D590" i="4"/>
  <c r="AL589" i="4"/>
  <c r="AK589" i="4"/>
  <c r="AI589" i="4"/>
  <c r="AB589" i="4"/>
  <c r="AA589" i="4"/>
  <c r="W589" i="4" a="1"/>
  <c r="W589" i="4" s="1"/>
  <c r="Y589" i="4" s="1"/>
  <c r="H589" i="4"/>
  <c r="G589" i="4"/>
  <c r="E589" i="4"/>
  <c r="F589" i="4" s="1"/>
  <c r="D589" i="4"/>
  <c r="AL588" i="4"/>
  <c r="AK588" i="4"/>
  <c r="AI588" i="4"/>
  <c r="AB588" i="4"/>
  <c r="AA588" i="4"/>
  <c r="W588" i="4" a="1"/>
  <c r="W588" i="4" s="1"/>
  <c r="Y588" i="4" s="1"/>
  <c r="H588" i="4"/>
  <c r="G588" i="4"/>
  <c r="AE588" i="4" s="1"/>
  <c r="E588" i="4"/>
  <c r="F588" i="4" s="1"/>
  <c r="D588" i="4"/>
  <c r="AL587" i="4"/>
  <c r="AK587" i="4"/>
  <c r="AI587" i="4"/>
  <c r="AB587" i="4"/>
  <c r="AA587" i="4"/>
  <c r="W587" i="4" a="1"/>
  <c r="W587" i="4" s="1"/>
  <c r="Y587" i="4" s="1"/>
  <c r="H587" i="4"/>
  <c r="G587" i="4"/>
  <c r="AE587" i="4" s="1"/>
  <c r="E587" i="4"/>
  <c r="F587" i="4" s="1"/>
  <c r="D587" i="4"/>
  <c r="AL586" i="4"/>
  <c r="AK586" i="4"/>
  <c r="AI586" i="4"/>
  <c r="AB586" i="4"/>
  <c r="AA586" i="4"/>
  <c r="W586" i="4" a="1"/>
  <c r="W586" i="4" s="1"/>
  <c r="Y586" i="4" s="1"/>
  <c r="H586" i="4"/>
  <c r="G586" i="4"/>
  <c r="E586" i="4"/>
  <c r="F586" i="4" s="1"/>
  <c r="D586" i="4"/>
  <c r="AL585" i="4"/>
  <c r="AK585" i="4"/>
  <c r="AI585" i="4"/>
  <c r="AB585" i="4"/>
  <c r="AA585" i="4"/>
  <c r="W585" i="4" a="1"/>
  <c r="W585" i="4" s="1"/>
  <c r="Y585" i="4" s="1"/>
  <c r="H585" i="4"/>
  <c r="G585" i="4"/>
  <c r="E585" i="4"/>
  <c r="F585" i="4" s="1"/>
  <c r="D585" i="4"/>
  <c r="AL584" i="4"/>
  <c r="AK584" i="4"/>
  <c r="AI584" i="4"/>
  <c r="AB584" i="4"/>
  <c r="AA584" i="4"/>
  <c r="W584" i="4" a="1"/>
  <c r="W584" i="4" s="1"/>
  <c r="Y584" i="4" s="1"/>
  <c r="H584" i="4"/>
  <c r="G584" i="4"/>
  <c r="E584" i="4"/>
  <c r="F584" i="4" s="1"/>
  <c r="D584" i="4"/>
  <c r="AL583" i="4"/>
  <c r="AK583" i="4"/>
  <c r="AI583" i="4"/>
  <c r="AB583" i="4"/>
  <c r="AA583" i="4"/>
  <c r="W583" i="4" a="1"/>
  <c r="W583" i="4" s="1"/>
  <c r="Y583" i="4" s="1"/>
  <c r="H583" i="4"/>
  <c r="G583" i="4"/>
  <c r="E583" i="4"/>
  <c r="F583" i="4" s="1"/>
  <c r="D583" i="4"/>
  <c r="AL582" i="4"/>
  <c r="AK582" i="4"/>
  <c r="AI582" i="4"/>
  <c r="AB582" i="4"/>
  <c r="AA582" i="4"/>
  <c r="W582" i="4" a="1"/>
  <c r="W582" i="4" s="1"/>
  <c r="Y582" i="4" s="1"/>
  <c r="H582" i="4"/>
  <c r="G582" i="4"/>
  <c r="AD582" i="4" s="1"/>
  <c r="E582" i="4"/>
  <c r="F582" i="4" s="1"/>
  <c r="D582" i="4"/>
  <c r="AL581" i="4"/>
  <c r="AK581" i="4"/>
  <c r="AI581" i="4"/>
  <c r="AB581" i="4"/>
  <c r="AA581" i="4"/>
  <c r="W581" i="4" a="1"/>
  <c r="W581" i="4" s="1"/>
  <c r="Y581" i="4" s="1"/>
  <c r="H581" i="4"/>
  <c r="G581" i="4"/>
  <c r="E581" i="4"/>
  <c r="F581" i="4" s="1"/>
  <c r="D581" i="4"/>
  <c r="AL580" i="4"/>
  <c r="AK580" i="4"/>
  <c r="AI580" i="4"/>
  <c r="AB580" i="4"/>
  <c r="AA580" i="4"/>
  <c r="W580" i="4"/>
  <c r="Y580" i="4" s="1"/>
  <c r="W580" i="4" a="1"/>
  <c r="H580" i="4"/>
  <c r="G580" i="4"/>
  <c r="AE580" i="4" s="1"/>
  <c r="E580" i="4"/>
  <c r="F580" i="4" s="1"/>
  <c r="D580" i="4"/>
  <c r="AL579" i="4"/>
  <c r="AK579" i="4"/>
  <c r="AI579" i="4"/>
  <c r="AB579" i="4"/>
  <c r="AA579" i="4"/>
  <c r="W579" i="4" a="1"/>
  <c r="W579" i="4" s="1"/>
  <c r="Y579" i="4" s="1"/>
  <c r="H579" i="4"/>
  <c r="G579" i="4"/>
  <c r="E579" i="4"/>
  <c r="F579" i="4" s="1"/>
  <c r="D579" i="4"/>
  <c r="AL578" i="4"/>
  <c r="AK578" i="4"/>
  <c r="AI578" i="4"/>
  <c r="AB578" i="4"/>
  <c r="AA578" i="4"/>
  <c r="W578" i="4" a="1"/>
  <c r="W578" i="4" s="1"/>
  <c r="Y578" i="4" s="1"/>
  <c r="H578" i="4"/>
  <c r="G578" i="4"/>
  <c r="E578" i="4"/>
  <c r="F578" i="4" s="1"/>
  <c r="D578" i="4"/>
  <c r="AL577" i="4"/>
  <c r="AK577" i="4"/>
  <c r="AI577" i="4"/>
  <c r="AB577" i="4"/>
  <c r="AA577" i="4"/>
  <c r="W577" i="4" a="1"/>
  <c r="W577" i="4" s="1"/>
  <c r="Y577" i="4" s="1"/>
  <c r="H577" i="4"/>
  <c r="G577" i="4"/>
  <c r="AD577" i="4" s="1"/>
  <c r="E577" i="4"/>
  <c r="F577" i="4" s="1"/>
  <c r="D577" i="4"/>
  <c r="AL576" i="4"/>
  <c r="AK576" i="4"/>
  <c r="AI576" i="4"/>
  <c r="AB576" i="4"/>
  <c r="AA576" i="4"/>
  <c r="W576" i="4" a="1"/>
  <c r="W576" i="4" s="1"/>
  <c r="Y576" i="4" s="1"/>
  <c r="H576" i="4"/>
  <c r="G576" i="4"/>
  <c r="AD576" i="4" s="1"/>
  <c r="E576" i="4"/>
  <c r="F576" i="4" s="1"/>
  <c r="D576" i="4"/>
  <c r="AL575" i="4"/>
  <c r="AK575" i="4"/>
  <c r="AI575" i="4"/>
  <c r="AB575" i="4"/>
  <c r="AA575" i="4"/>
  <c r="W575" i="4" a="1"/>
  <c r="W575" i="4" s="1"/>
  <c r="Y575" i="4" s="1"/>
  <c r="H575" i="4"/>
  <c r="G575" i="4"/>
  <c r="AE575" i="4" s="1"/>
  <c r="E575" i="4"/>
  <c r="F575" i="4" s="1"/>
  <c r="D575" i="4"/>
  <c r="AL574" i="4"/>
  <c r="AK574" i="4"/>
  <c r="AI574" i="4"/>
  <c r="AB574" i="4"/>
  <c r="AA574" i="4"/>
  <c r="W574" i="4" a="1"/>
  <c r="W574" i="4" s="1"/>
  <c r="Y574" i="4" s="1"/>
  <c r="H574" i="4"/>
  <c r="G574" i="4"/>
  <c r="E574" i="4"/>
  <c r="F574" i="4" s="1"/>
  <c r="D574" i="4"/>
  <c r="AL573" i="4"/>
  <c r="AK573" i="4"/>
  <c r="AI573" i="4"/>
  <c r="AB573" i="4"/>
  <c r="AA573" i="4"/>
  <c r="W573" i="4" a="1"/>
  <c r="W573" i="4" s="1"/>
  <c r="Y573" i="4" s="1"/>
  <c r="H573" i="4"/>
  <c r="G573" i="4"/>
  <c r="E573" i="4"/>
  <c r="F573" i="4" s="1"/>
  <c r="D573" i="4"/>
  <c r="AL572" i="4"/>
  <c r="AK572" i="4"/>
  <c r="AI572" i="4"/>
  <c r="AB572" i="4"/>
  <c r="AA572" i="4"/>
  <c r="W572" i="4" a="1"/>
  <c r="W572" i="4" s="1"/>
  <c r="Y572" i="4" s="1"/>
  <c r="H572" i="4"/>
  <c r="G572" i="4"/>
  <c r="E572" i="4"/>
  <c r="F572" i="4" s="1"/>
  <c r="D572" i="4"/>
  <c r="AL571" i="4"/>
  <c r="AK571" i="4"/>
  <c r="AI571" i="4"/>
  <c r="AB571" i="4"/>
  <c r="AA571" i="4"/>
  <c r="W571" i="4" a="1"/>
  <c r="W571" i="4" s="1"/>
  <c r="Y571" i="4" s="1"/>
  <c r="H571" i="4"/>
  <c r="G571" i="4"/>
  <c r="E571" i="4"/>
  <c r="F571" i="4" s="1"/>
  <c r="D571" i="4"/>
  <c r="AL570" i="4"/>
  <c r="AK570" i="4"/>
  <c r="AI570" i="4"/>
  <c r="AB570" i="4"/>
  <c r="AA570" i="4"/>
  <c r="W570" i="4" a="1"/>
  <c r="W570" i="4" s="1"/>
  <c r="Y570" i="4" s="1"/>
  <c r="H570" i="4"/>
  <c r="G570" i="4"/>
  <c r="E570" i="4"/>
  <c r="F570" i="4" s="1"/>
  <c r="D570" i="4"/>
  <c r="AL569" i="4"/>
  <c r="AK569" i="4"/>
  <c r="AI569" i="4"/>
  <c r="AB569" i="4"/>
  <c r="AA569" i="4"/>
  <c r="W569" i="4" a="1"/>
  <c r="W569" i="4" s="1"/>
  <c r="Y569" i="4" s="1"/>
  <c r="H569" i="4"/>
  <c r="G569" i="4"/>
  <c r="E569" i="4"/>
  <c r="F569" i="4" s="1"/>
  <c r="D569" i="4"/>
  <c r="AL568" i="4"/>
  <c r="AK568" i="4"/>
  <c r="AI568" i="4"/>
  <c r="AB568" i="4"/>
  <c r="AA568" i="4"/>
  <c r="W568" i="4" a="1"/>
  <c r="W568" i="4" s="1"/>
  <c r="Y568" i="4" s="1"/>
  <c r="H568" i="4"/>
  <c r="G568" i="4"/>
  <c r="E568" i="4"/>
  <c r="F568" i="4" s="1"/>
  <c r="D568" i="4"/>
  <c r="AL567" i="4"/>
  <c r="AK567" i="4"/>
  <c r="AI567" i="4"/>
  <c r="AB567" i="4"/>
  <c r="AA567" i="4"/>
  <c r="W567" i="4" a="1"/>
  <c r="W567" i="4" s="1"/>
  <c r="Y567" i="4" s="1"/>
  <c r="H567" i="4"/>
  <c r="G567" i="4"/>
  <c r="E567" i="4"/>
  <c r="F567" i="4" s="1"/>
  <c r="D567" i="4"/>
  <c r="AL566" i="4"/>
  <c r="AK566" i="4"/>
  <c r="AI566" i="4"/>
  <c r="AB566" i="4"/>
  <c r="AA566" i="4"/>
  <c r="W566" i="4" a="1"/>
  <c r="W566" i="4" s="1"/>
  <c r="Y566" i="4" s="1"/>
  <c r="H566" i="4"/>
  <c r="G566" i="4"/>
  <c r="E566" i="4"/>
  <c r="F566" i="4" s="1"/>
  <c r="D566" i="4"/>
  <c r="AL565" i="4"/>
  <c r="AK565" i="4"/>
  <c r="AI565" i="4"/>
  <c r="AB565" i="4"/>
  <c r="AA565" i="4"/>
  <c r="W565" i="4" a="1"/>
  <c r="W565" i="4" s="1"/>
  <c r="Y565" i="4" s="1"/>
  <c r="H565" i="4"/>
  <c r="G565" i="4"/>
  <c r="E565" i="4"/>
  <c r="F565" i="4" s="1"/>
  <c r="D565" i="4"/>
  <c r="AL564" i="4"/>
  <c r="AK564" i="4"/>
  <c r="AI564" i="4"/>
  <c r="AB564" i="4"/>
  <c r="AA564" i="4"/>
  <c r="W564" i="4" a="1"/>
  <c r="W564" i="4" s="1"/>
  <c r="Y564" i="4" s="1"/>
  <c r="H564" i="4"/>
  <c r="G564" i="4"/>
  <c r="E564" i="4"/>
  <c r="F564" i="4" s="1"/>
  <c r="D564" i="4"/>
  <c r="AL563" i="4"/>
  <c r="AK563" i="4"/>
  <c r="AI563" i="4"/>
  <c r="AB563" i="4"/>
  <c r="AA563" i="4"/>
  <c r="W563" i="4" a="1"/>
  <c r="W563" i="4" s="1"/>
  <c r="Y563" i="4" s="1"/>
  <c r="H563" i="4"/>
  <c r="G563" i="4"/>
  <c r="AE563" i="4" s="1"/>
  <c r="E563" i="4"/>
  <c r="F563" i="4" s="1"/>
  <c r="D563" i="4"/>
  <c r="AL562" i="4"/>
  <c r="AK562" i="4"/>
  <c r="AI562" i="4"/>
  <c r="AB562" i="4"/>
  <c r="AA562" i="4"/>
  <c r="W562" i="4" a="1"/>
  <c r="W562" i="4" s="1"/>
  <c r="H562" i="4"/>
  <c r="G562" i="4"/>
  <c r="AD562" i="4" s="1"/>
  <c r="E562" i="4"/>
  <c r="F562" i="4" s="1"/>
  <c r="D562" i="4"/>
  <c r="AL561" i="4"/>
  <c r="AK561" i="4"/>
  <c r="AI561" i="4"/>
  <c r="AB561" i="4"/>
  <c r="AA561" i="4"/>
  <c r="W561" i="4" a="1"/>
  <c r="W561" i="4" s="1"/>
  <c r="Y561" i="4" s="1"/>
  <c r="H561" i="4"/>
  <c r="G561" i="4"/>
  <c r="E561" i="4"/>
  <c r="F561" i="4" s="1"/>
  <c r="D561" i="4"/>
  <c r="AL560" i="4"/>
  <c r="AK560" i="4"/>
  <c r="AI560" i="4"/>
  <c r="AB560" i="4"/>
  <c r="AA560" i="4"/>
  <c r="W560" i="4" a="1"/>
  <c r="W560" i="4" s="1"/>
  <c r="Y560" i="4" s="1"/>
  <c r="H560" i="4"/>
  <c r="G560" i="4"/>
  <c r="E560" i="4"/>
  <c r="F560" i="4" s="1"/>
  <c r="D560" i="4"/>
  <c r="AL559" i="4"/>
  <c r="AK559" i="4"/>
  <c r="AI559" i="4"/>
  <c r="AB559" i="4"/>
  <c r="AA559" i="4"/>
  <c r="W559" i="4" a="1"/>
  <c r="W559" i="4" s="1"/>
  <c r="Y559" i="4" s="1"/>
  <c r="H559" i="4"/>
  <c r="G559" i="4"/>
  <c r="AE559" i="4" s="1"/>
  <c r="E559" i="4"/>
  <c r="F559" i="4" s="1"/>
  <c r="D559" i="4"/>
  <c r="AL558" i="4"/>
  <c r="AK558" i="4"/>
  <c r="AI558" i="4"/>
  <c r="AB558" i="4"/>
  <c r="AA558" i="4"/>
  <c r="W558" i="4" a="1"/>
  <c r="W558" i="4" s="1"/>
  <c r="Y558" i="4" s="1"/>
  <c r="H558" i="4"/>
  <c r="G558" i="4"/>
  <c r="AD558" i="4" s="1"/>
  <c r="E558" i="4"/>
  <c r="F558" i="4" s="1"/>
  <c r="D558" i="4"/>
  <c r="AL557" i="4"/>
  <c r="AK557" i="4"/>
  <c r="AI557" i="4"/>
  <c r="AB557" i="4"/>
  <c r="AA557" i="4"/>
  <c r="W557" i="4" a="1"/>
  <c r="W557" i="4" s="1"/>
  <c r="Y557" i="4" s="1"/>
  <c r="H557" i="4"/>
  <c r="G557" i="4"/>
  <c r="AD557" i="4" s="1"/>
  <c r="E557" i="4"/>
  <c r="F557" i="4" s="1"/>
  <c r="D557" i="4"/>
  <c r="AL556" i="4"/>
  <c r="AK556" i="4"/>
  <c r="AI556" i="4"/>
  <c r="AB556" i="4"/>
  <c r="AA556" i="4"/>
  <c r="W556" i="4" a="1"/>
  <c r="W556" i="4" s="1"/>
  <c r="Y556" i="4" s="1"/>
  <c r="H556" i="4"/>
  <c r="G556" i="4"/>
  <c r="E556" i="4"/>
  <c r="F556" i="4" s="1"/>
  <c r="D556" i="4"/>
  <c r="AL555" i="4"/>
  <c r="AK555" i="4"/>
  <c r="AI555" i="4"/>
  <c r="AB555" i="4"/>
  <c r="AA555" i="4"/>
  <c r="W555" i="4" a="1"/>
  <c r="W555" i="4" s="1"/>
  <c r="Y555" i="4" s="1"/>
  <c r="H555" i="4"/>
  <c r="G555" i="4"/>
  <c r="E555" i="4"/>
  <c r="F555" i="4" s="1"/>
  <c r="D555" i="4"/>
  <c r="AL554" i="4"/>
  <c r="AK554" i="4"/>
  <c r="AI554" i="4"/>
  <c r="AB554" i="4"/>
  <c r="AA554" i="4"/>
  <c r="W554" i="4" a="1"/>
  <c r="W554" i="4" s="1"/>
  <c r="Y554" i="4" s="1"/>
  <c r="H554" i="4"/>
  <c r="G554" i="4"/>
  <c r="AE554" i="4" s="1"/>
  <c r="E554" i="4"/>
  <c r="F554" i="4" s="1"/>
  <c r="D554" i="4"/>
  <c r="AL553" i="4"/>
  <c r="AK553" i="4"/>
  <c r="AI553" i="4"/>
  <c r="AB553" i="4"/>
  <c r="AA553" i="4"/>
  <c r="W553" i="4" a="1"/>
  <c r="W553" i="4" s="1"/>
  <c r="Y553" i="4" s="1"/>
  <c r="H553" i="4"/>
  <c r="G553" i="4"/>
  <c r="AE553" i="4" s="1"/>
  <c r="E553" i="4"/>
  <c r="F553" i="4" s="1"/>
  <c r="D553" i="4"/>
  <c r="AL552" i="4"/>
  <c r="AK552" i="4"/>
  <c r="AI552" i="4"/>
  <c r="AB552" i="4"/>
  <c r="AA552" i="4"/>
  <c r="W552" i="4" a="1"/>
  <c r="W552" i="4" s="1"/>
  <c r="Y552" i="4" s="1"/>
  <c r="H552" i="4"/>
  <c r="G552" i="4"/>
  <c r="AD552" i="4" s="1"/>
  <c r="E552" i="4"/>
  <c r="F552" i="4" s="1"/>
  <c r="D552" i="4"/>
  <c r="AL551" i="4"/>
  <c r="AK551" i="4"/>
  <c r="AI551" i="4"/>
  <c r="AB551" i="4"/>
  <c r="AA551" i="4"/>
  <c r="W551" i="4" a="1"/>
  <c r="W551" i="4" s="1"/>
  <c r="Y551" i="4" s="1"/>
  <c r="H551" i="4"/>
  <c r="G551" i="4"/>
  <c r="E551" i="4"/>
  <c r="F551" i="4" s="1"/>
  <c r="D551" i="4"/>
  <c r="AL550" i="4"/>
  <c r="AK550" i="4"/>
  <c r="AI550" i="4"/>
  <c r="AB550" i="4"/>
  <c r="AA550" i="4"/>
  <c r="W550" i="4" a="1"/>
  <c r="W550" i="4" s="1"/>
  <c r="Y550" i="4" s="1"/>
  <c r="H550" i="4"/>
  <c r="G550" i="4"/>
  <c r="E550" i="4"/>
  <c r="F550" i="4" s="1"/>
  <c r="D550" i="4"/>
  <c r="AL549" i="4"/>
  <c r="AK549" i="4"/>
  <c r="AI549" i="4"/>
  <c r="AB549" i="4"/>
  <c r="AA549" i="4"/>
  <c r="W549" i="4" a="1"/>
  <c r="W549" i="4" s="1"/>
  <c r="Y549" i="4" s="1"/>
  <c r="H549" i="4"/>
  <c r="G549" i="4"/>
  <c r="E549" i="4"/>
  <c r="F549" i="4" s="1"/>
  <c r="D549" i="4"/>
  <c r="AL548" i="4"/>
  <c r="AK548" i="4"/>
  <c r="AI548" i="4"/>
  <c r="AB548" i="4"/>
  <c r="AA548" i="4"/>
  <c r="W548" i="4" a="1"/>
  <c r="W548" i="4" s="1"/>
  <c r="Y548" i="4" s="1"/>
  <c r="H548" i="4"/>
  <c r="G548" i="4"/>
  <c r="E548" i="4"/>
  <c r="F548" i="4" s="1"/>
  <c r="D548" i="4"/>
  <c r="AL547" i="4"/>
  <c r="AK547" i="4"/>
  <c r="AI547" i="4"/>
  <c r="AB547" i="4"/>
  <c r="AA547" i="4"/>
  <c r="W547" i="4" a="1"/>
  <c r="W547" i="4" s="1"/>
  <c r="Y547" i="4" s="1"/>
  <c r="H547" i="4"/>
  <c r="G547" i="4"/>
  <c r="E547" i="4"/>
  <c r="F547" i="4" s="1"/>
  <c r="D547" i="4"/>
  <c r="AL546" i="4"/>
  <c r="AK546" i="4"/>
  <c r="AI546" i="4"/>
  <c r="AB546" i="4"/>
  <c r="AA546" i="4"/>
  <c r="W546" i="4" a="1"/>
  <c r="W546" i="4" s="1"/>
  <c r="Y546" i="4" s="1"/>
  <c r="H546" i="4"/>
  <c r="G546" i="4"/>
  <c r="E546" i="4"/>
  <c r="F546" i="4" s="1"/>
  <c r="D546" i="4"/>
  <c r="AL545" i="4"/>
  <c r="AK545" i="4"/>
  <c r="AI545" i="4"/>
  <c r="AB545" i="4"/>
  <c r="AA545" i="4"/>
  <c r="W545" i="4" a="1"/>
  <c r="W545" i="4" s="1"/>
  <c r="Y545" i="4" s="1"/>
  <c r="H545" i="4"/>
  <c r="G545" i="4"/>
  <c r="E545" i="4"/>
  <c r="F545" i="4" s="1"/>
  <c r="D545" i="4"/>
  <c r="AL544" i="4"/>
  <c r="AK544" i="4"/>
  <c r="AI544" i="4"/>
  <c r="AB544" i="4"/>
  <c r="AA544" i="4"/>
  <c r="W544" i="4" a="1"/>
  <c r="W544" i="4" s="1"/>
  <c r="Y544" i="4" s="1"/>
  <c r="H544" i="4"/>
  <c r="G544" i="4"/>
  <c r="E544" i="4"/>
  <c r="F544" i="4" s="1"/>
  <c r="D544" i="4"/>
  <c r="AL543" i="4"/>
  <c r="AK543" i="4"/>
  <c r="AI543" i="4"/>
  <c r="AB543" i="4"/>
  <c r="AA543" i="4"/>
  <c r="W543" i="4" a="1"/>
  <c r="W543" i="4" s="1"/>
  <c r="Y543" i="4" s="1"/>
  <c r="H543" i="4"/>
  <c r="G543" i="4"/>
  <c r="E543" i="4"/>
  <c r="F543" i="4" s="1"/>
  <c r="D543" i="4"/>
  <c r="AL542" i="4"/>
  <c r="AK542" i="4"/>
  <c r="AI542" i="4"/>
  <c r="AB542" i="4"/>
  <c r="AA542" i="4"/>
  <c r="W542" i="4" a="1"/>
  <c r="W542" i="4" s="1"/>
  <c r="Y542" i="4" s="1"/>
  <c r="H542" i="4"/>
  <c r="G542" i="4"/>
  <c r="AD542" i="4" s="1"/>
  <c r="E542" i="4"/>
  <c r="F542" i="4" s="1"/>
  <c r="D542" i="4"/>
  <c r="AL541" i="4"/>
  <c r="AK541" i="4"/>
  <c r="AI541" i="4"/>
  <c r="AB541" i="4"/>
  <c r="AA541" i="4"/>
  <c r="W541" i="4" a="1"/>
  <c r="W541" i="4" s="1"/>
  <c r="Y541" i="4" s="1"/>
  <c r="H541" i="4"/>
  <c r="G541" i="4"/>
  <c r="E541" i="4"/>
  <c r="F541" i="4" s="1"/>
  <c r="D541" i="4"/>
  <c r="AL540" i="4"/>
  <c r="AK540" i="4"/>
  <c r="AI540" i="4"/>
  <c r="AB540" i="4"/>
  <c r="AA540" i="4"/>
  <c r="W540" i="4" a="1"/>
  <c r="W540" i="4" s="1"/>
  <c r="Y540" i="4" s="1"/>
  <c r="H540" i="4"/>
  <c r="G540" i="4"/>
  <c r="AD540" i="4" s="1"/>
  <c r="E540" i="4"/>
  <c r="F540" i="4" s="1"/>
  <c r="D540" i="4"/>
  <c r="AL539" i="4"/>
  <c r="AK539" i="4"/>
  <c r="AI539" i="4"/>
  <c r="AB539" i="4"/>
  <c r="AA539" i="4"/>
  <c r="W539" i="4" a="1"/>
  <c r="W539" i="4" s="1"/>
  <c r="Y539" i="4" s="1"/>
  <c r="H539" i="4"/>
  <c r="G539" i="4"/>
  <c r="AE539" i="4" s="1"/>
  <c r="E539" i="4"/>
  <c r="F539" i="4" s="1"/>
  <c r="D539" i="4"/>
  <c r="AL538" i="4"/>
  <c r="AK538" i="4"/>
  <c r="AI538" i="4"/>
  <c r="AB538" i="4"/>
  <c r="AA538" i="4"/>
  <c r="W538" i="4"/>
  <c r="Y538" i="4" s="1"/>
  <c r="W538" i="4" a="1"/>
  <c r="H538" i="4"/>
  <c r="G538" i="4"/>
  <c r="AD538" i="4" s="1"/>
  <c r="E538" i="4"/>
  <c r="F538" i="4" s="1"/>
  <c r="D538" i="4"/>
  <c r="AL537" i="4"/>
  <c r="AK537" i="4"/>
  <c r="AI537" i="4"/>
  <c r="AB537" i="4"/>
  <c r="AA537" i="4"/>
  <c r="W537" i="4" a="1"/>
  <c r="W537" i="4" s="1"/>
  <c r="Y537" i="4" s="1"/>
  <c r="H537" i="4"/>
  <c r="G537" i="4"/>
  <c r="AE537" i="4" s="1"/>
  <c r="E537" i="4"/>
  <c r="F537" i="4" s="1"/>
  <c r="D537" i="4"/>
  <c r="AL536" i="4"/>
  <c r="AK536" i="4"/>
  <c r="AI536" i="4"/>
  <c r="AB536" i="4"/>
  <c r="AA536" i="4"/>
  <c r="W536" i="4" a="1"/>
  <c r="W536" i="4" s="1"/>
  <c r="Y536" i="4" s="1"/>
  <c r="H536" i="4"/>
  <c r="G536" i="4"/>
  <c r="AD536" i="4" s="1"/>
  <c r="E536" i="4"/>
  <c r="F536" i="4" s="1"/>
  <c r="D536" i="4"/>
  <c r="AL535" i="4"/>
  <c r="AK535" i="4"/>
  <c r="AI535" i="4"/>
  <c r="AB535" i="4"/>
  <c r="AA535" i="4"/>
  <c r="W535" i="4" a="1"/>
  <c r="W535" i="4" s="1"/>
  <c r="Y535" i="4" s="1"/>
  <c r="H535" i="4"/>
  <c r="G535" i="4"/>
  <c r="E535" i="4"/>
  <c r="F535" i="4" s="1"/>
  <c r="D535" i="4"/>
  <c r="AL534" i="4"/>
  <c r="AK534" i="4"/>
  <c r="AI534" i="4"/>
  <c r="AB534" i="4"/>
  <c r="AA534" i="4"/>
  <c r="W534" i="4" a="1"/>
  <c r="W534" i="4" s="1"/>
  <c r="Y534" i="4" s="1"/>
  <c r="H534" i="4"/>
  <c r="G534" i="4"/>
  <c r="E534" i="4"/>
  <c r="F534" i="4" s="1"/>
  <c r="D534" i="4"/>
  <c r="AL533" i="4"/>
  <c r="AK533" i="4"/>
  <c r="AI533" i="4"/>
  <c r="AB533" i="4"/>
  <c r="AA533" i="4"/>
  <c r="W533" i="4" a="1"/>
  <c r="W533" i="4" s="1"/>
  <c r="Y533" i="4" s="1"/>
  <c r="H533" i="4"/>
  <c r="G533" i="4"/>
  <c r="AE533" i="4" s="1"/>
  <c r="E533" i="4"/>
  <c r="F533" i="4" s="1"/>
  <c r="D533" i="4"/>
  <c r="AL532" i="4"/>
  <c r="AK532" i="4"/>
  <c r="AI532" i="4"/>
  <c r="AB532" i="4"/>
  <c r="AA532" i="4"/>
  <c r="W532" i="4" a="1"/>
  <c r="W532" i="4" s="1"/>
  <c r="Y532" i="4" s="1"/>
  <c r="H532" i="4"/>
  <c r="G532" i="4"/>
  <c r="E532" i="4"/>
  <c r="F532" i="4" s="1"/>
  <c r="D532" i="4"/>
  <c r="AL531" i="4"/>
  <c r="AK531" i="4"/>
  <c r="AI531" i="4"/>
  <c r="AB531" i="4"/>
  <c r="AA531" i="4"/>
  <c r="W531" i="4" a="1"/>
  <c r="W531" i="4" s="1"/>
  <c r="Y531" i="4" s="1"/>
  <c r="H531" i="4"/>
  <c r="G531" i="4"/>
  <c r="E531" i="4"/>
  <c r="F531" i="4" s="1"/>
  <c r="D531" i="4"/>
  <c r="AL530" i="4"/>
  <c r="AK530" i="4"/>
  <c r="AI530" i="4"/>
  <c r="AB530" i="4"/>
  <c r="AA530" i="4"/>
  <c r="W530" i="4" a="1"/>
  <c r="W530" i="4" s="1"/>
  <c r="Y530" i="4" s="1"/>
  <c r="H530" i="4"/>
  <c r="G530" i="4"/>
  <c r="E530" i="4"/>
  <c r="F530" i="4" s="1"/>
  <c r="D530" i="4"/>
  <c r="AL529" i="4"/>
  <c r="AK529" i="4"/>
  <c r="AI529" i="4"/>
  <c r="AB529" i="4"/>
  <c r="AA529" i="4"/>
  <c r="W529" i="4" a="1"/>
  <c r="W529" i="4" s="1"/>
  <c r="Y529" i="4" s="1"/>
  <c r="H529" i="4"/>
  <c r="G529" i="4"/>
  <c r="AE529" i="4" s="1"/>
  <c r="E529" i="4"/>
  <c r="F529" i="4" s="1"/>
  <c r="D529" i="4"/>
  <c r="AL528" i="4"/>
  <c r="AK528" i="4"/>
  <c r="AI528" i="4"/>
  <c r="AB528" i="4"/>
  <c r="AA528" i="4"/>
  <c r="W528" i="4" a="1"/>
  <c r="W528" i="4" s="1"/>
  <c r="Y528" i="4" s="1"/>
  <c r="H528" i="4"/>
  <c r="G528" i="4"/>
  <c r="AD528" i="4" s="1"/>
  <c r="E528" i="4"/>
  <c r="F528" i="4" s="1"/>
  <c r="D528" i="4"/>
  <c r="AL527" i="4"/>
  <c r="AK527" i="4"/>
  <c r="AI527" i="4"/>
  <c r="AB527" i="4"/>
  <c r="AA527" i="4"/>
  <c r="W527" i="4" a="1"/>
  <c r="W527" i="4" s="1"/>
  <c r="Y527" i="4" s="1"/>
  <c r="H527" i="4"/>
  <c r="G527" i="4"/>
  <c r="E527" i="4"/>
  <c r="F527" i="4" s="1"/>
  <c r="D527" i="4"/>
  <c r="AL526" i="4"/>
  <c r="AK526" i="4"/>
  <c r="AI526" i="4"/>
  <c r="AB526" i="4"/>
  <c r="AA526" i="4"/>
  <c r="W526" i="4" a="1"/>
  <c r="W526" i="4" s="1"/>
  <c r="Y526" i="4" s="1"/>
  <c r="H526" i="4"/>
  <c r="G526" i="4"/>
  <c r="AE526" i="4" s="1"/>
  <c r="E526" i="4"/>
  <c r="F526" i="4" s="1"/>
  <c r="D526" i="4"/>
  <c r="AL525" i="4"/>
  <c r="AK525" i="4"/>
  <c r="AI525" i="4"/>
  <c r="AB525" i="4"/>
  <c r="AA525" i="4"/>
  <c r="W525" i="4" a="1"/>
  <c r="W525" i="4" s="1"/>
  <c r="Y525" i="4" s="1"/>
  <c r="H525" i="4"/>
  <c r="G525" i="4"/>
  <c r="AD525" i="4" s="1"/>
  <c r="E525" i="4"/>
  <c r="F525" i="4" s="1"/>
  <c r="D525" i="4"/>
  <c r="AL524" i="4"/>
  <c r="AK524" i="4"/>
  <c r="AI524" i="4"/>
  <c r="AB524" i="4"/>
  <c r="AA524" i="4"/>
  <c r="W524" i="4" a="1"/>
  <c r="W524" i="4" s="1"/>
  <c r="Y524" i="4" s="1"/>
  <c r="H524" i="4"/>
  <c r="G524" i="4"/>
  <c r="E524" i="4"/>
  <c r="F524" i="4" s="1"/>
  <c r="D524" i="4"/>
  <c r="AL523" i="4"/>
  <c r="AK523" i="4"/>
  <c r="AI523" i="4"/>
  <c r="AB523" i="4"/>
  <c r="AA523" i="4"/>
  <c r="W523" i="4"/>
  <c r="Y523" i="4" s="1"/>
  <c r="W523" i="4" a="1"/>
  <c r="H523" i="4"/>
  <c r="G523" i="4"/>
  <c r="AE523" i="4" s="1"/>
  <c r="E523" i="4"/>
  <c r="F523" i="4" s="1"/>
  <c r="D523" i="4"/>
  <c r="AL522" i="4"/>
  <c r="AK522" i="4"/>
  <c r="AI522" i="4"/>
  <c r="AB522" i="4"/>
  <c r="AA522" i="4"/>
  <c r="W522" i="4" a="1"/>
  <c r="W522" i="4" s="1"/>
  <c r="Y522" i="4" s="1"/>
  <c r="H522" i="4"/>
  <c r="G522" i="4"/>
  <c r="E522" i="4"/>
  <c r="F522" i="4" s="1"/>
  <c r="D522" i="4"/>
  <c r="AL521" i="4"/>
  <c r="AK521" i="4"/>
  <c r="AI521" i="4"/>
  <c r="AB521" i="4"/>
  <c r="AA521" i="4"/>
  <c r="W521" i="4" a="1"/>
  <c r="W521" i="4" s="1"/>
  <c r="Y521" i="4" s="1"/>
  <c r="H521" i="4"/>
  <c r="G521" i="4"/>
  <c r="E521" i="4"/>
  <c r="F521" i="4" s="1"/>
  <c r="D521" i="4"/>
  <c r="AL520" i="4"/>
  <c r="AK520" i="4"/>
  <c r="AI520" i="4"/>
  <c r="AB520" i="4"/>
  <c r="AA520" i="4"/>
  <c r="W520" i="4" a="1"/>
  <c r="W520" i="4" s="1"/>
  <c r="Y520" i="4" s="1"/>
  <c r="H520" i="4"/>
  <c r="G520" i="4"/>
  <c r="AE520" i="4" s="1"/>
  <c r="E520" i="4"/>
  <c r="F520" i="4" s="1"/>
  <c r="D520" i="4"/>
  <c r="AL519" i="4"/>
  <c r="AK519" i="4"/>
  <c r="AI519" i="4"/>
  <c r="AB519" i="4"/>
  <c r="AA519" i="4"/>
  <c r="W519" i="4" a="1"/>
  <c r="W519" i="4" s="1"/>
  <c r="Y519" i="4" s="1"/>
  <c r="H519" i="4"/>
  <c r="G519" i="4"/>
  <c r="AE519" i="4" s="1"/>
  <c r="E519" i="4"/>
  <c r="F519" i="4" s="1"/>
  <c r="D519" i="4"/>
  <c r="AL518" i="4"/>
  <c r="AK518" i="4"/>
  <c r="AI518" i="4"/>
  <c r="AB518" i="4"/>
  <c r="AA518" i="4"/>
  <c r="W518" i="4" a="1"/>
  <c r="W518" i="4" s="1"/>
  <c r="Y518" i="4" s="1"/>
  <c r="H518" i="4"/>
  <c r="G518" i="4"/>
  <c r="AD518" i="4" s="1"/>
  <c r="E518" i="4"/>
  <c r="F518" i="4" s="1"/>
  <c r="D518" i="4"/>
  <c r="AL517" i="4"/>
  <c r="AK517" i="4"/>
  <c r="AI517" i="4"/>
  <c r="AB517" i="4"/>
  <c r="AA517" i="4"/>
  <c r="W517" i="4" a="1"/>
  <c r="W517" i="4" s="1"/>
  <c r="Y517" i="4" s="1"/>
  <c r="H517" i="4"/>
  <c r="G517" i="4"/>
  <c r="AD517" i="4" s="1"/>
  <c r="E517" i="4"/>
  <c r="F517" i="4" s="1"/>
  <c r="D517" i="4"/>
  <c r="AL516" i="4"/>
  <c r="AK516" i="4"/>
  <c r="AI516" i="4"/>
  <c r="AB516" i="4"/>
  <c r="AA516" i="4"/>
  <c r="W516" i="4" a="1"/>
  <c r="W516" i="4" s="1"/>
  <c r="Y516" i="4" s="1"/>
  <c r="H516" i="4"/>
  <c r="G516" i="4"/>
  <c r="AD516" i="4" s="1"/>
  <c r="E516" i="4"/>
  <c r="F516" i="4" s="1"/>
  <c r="D516" i="4"/>
  <c r="AL515" i="4"/>
  <c r="AK515" i="4"/>
  <c r="AI515" i="4"/>
  <c r="AB515" i="4"/>
  <c r="AA515" i="4"/>
  <c r="W515" i="4" a="1"/>
  <c r="W515" i="4" s="1"/>
  <c r="Y515" i="4" s="1"/>
  <c r="H515" i="4"/>
  <c r="G515" i="4"/>
  <c r="E515" i="4"/>
  <c r="F515" i="4" s="1"/>
  <c r="D515" i="4"/>
  <c r="AL514" i="4"/>
  <c r="AK514" i="4"/>
  <c r="AI514" i="4"/>
  <c r="AB514" i="4"/>
  <c r="AA514" i="4"/>
  <c r="W514" i="4" a="1"/>
  <c r="W514" i="4" s="1"/>
  <c r="Y514" i="4" s="1"/>
  <c r="H514" i="4"/>
  <c r="G514" i="4"/>
  <c r="E514" i="4"/>
  <c r="F514" i="4" s="1"/>
  <c r="D514" i="4"/>
  <c r="AL513" i="4"/>
  <c r="AK513" i="4"/>
  <c r="AI513" i="4"/>
  <c r="AB513" i="4"/>
  <c r="AA513" i="4"/>
  <c r="W513" i="4" a="1"/>
  <c r="W513" i="4" s="1"/>
  <c r="Y513" i="4" s="1"/>
  <c r="H513" i="4"/>
  <c r="G513" i="4"/>
  <c r="E513" i="4"/>
  <c r="F513" i="4" s="1"/>
  <c r="D513" i="4"/>
  <c r="AL512" i="4"/>
  <c r="AK512" i="4"/>
  <c r="AI512" i="4"/>
  <c r="AB512" i="4"/>
  <c r="AA512" i="4"/>
  <c r="W512" i="4" a="1"/>
  <c r="W512" i="4" s="1"/>
  <c r="Y512" i="4" s="1"/>
  <c r="H512" i="4"/>
  <c r="G512" i="4"/>
  <c r="AE512" i="4" s="1"/>
  <c r="E512" i="4"/>
  <c r="F512" i="4" s="1"/>
  <c r="D512" i="4"/>
  <c r="AL511" i="4"/>
  <c r="AK511" i="4"/>
  <c r="AI511" i="4"/>
  <c r="AB511" i="4"/>
  <c r="AA511" i="4"/>
  <c r="W511" i="4" a="1"/>
  <c r="W511" i="4" s="1"/>
  <c r="Y511" i="4" s="1"/>
  <c r="H511" i="4"/>
  <c r="G511" i="4"/>
  <c r="AD511" i="4" s="1"/>
  <c r="E511" i="4"/>
  <c r="F511" i="4" s="1"/>
  <c r="D511" i="4"/>
  <c r="AL510" i="4"/>
  <c r="AK510" i="4"/>
  <c r="AI510" i="4"/>
  <c r="AB510" i="4"/>
  <c r="AA510" i="4"/>
  <c r="W510" i="4" a="1"/>
  <c r="W510" i="4" s="1"/>
  <c r="Y510" i="4" s="1"/>
  <c r="H510" i="4"/>
  <c r="G510" i="4"/>
  <c r="AD510" i="4" s="1"/>
  <c r="E510" i="4"/>
  <c r="F510" i="4" s="1"/>
  <c r="D510" i="4"/>
  <c r="AL509" i="4"/>
  <c r="AK509" i="4"/>
  <c r="AI509" i="4"/>
  <c r="AB509" i="4"/>
  <c r="AA509" i="4"/>
  <c r="W509" i="4" a="1"/>
  <c r="W509" i="4" s="1"/>
  <c r="Y509" i="4" s="1"/>
  <c r="H509" i="4"/>
  <c r="G509" i="4"/>
  <c r="E509" i="4"/>
  <c r="F509" i="4" s="1"/>
  <c r="D509" i="4"/>
  <c r="AL508" i="4"/>
  <c r="AK508" i="4"/>
  <c r="AI508" i="4"/>
  <c r="AB508" i="4"/>
  <c r="AA508" i="4"/>
  <c r="W508" i="4" a="1"/>
  <c r="W508" i="4" s="1"/>
  <c r="Y508" i="4" s="1"/>
  <c r="H508" i="4"/>
  <c r="G508" i="4"/>
  <c r="E508" i="4"/>
  <c r="F508" i="4" s="1"/>
  <c r="D508" i="4"/>
  <c r="AL507" i="4"/>
  <c r="AK507" i="4"/>
  <c r="AI507" i="4"/>
  <c r="AB507" i="4"/>
  <c r="AA507" i="4"/>
  <c r="W507" i="4" a="1"/>
  <c r="W507" i="4" s="1"/>
  <c r="Y507" i="4" s="1"/>
  <c r="H507" i="4"/>
  <c r="G507" i="4"/>
  <c r="E507" i="4"/>
  <c r="F507" i="4" s="1"/>
  <c r="D507" i="4"/>
  <c r="AL506" i="4"/>
  <c r="AK506" i="4"/>
  <c r="AI506" i="4"/>
  <c r="AB506" i="4"/>
  <c r="AA506" i="4"/>
  <c r="W506" i="4" a="1"/>
  <c r="W506" i="4" s="1"/>
  <c r="Y506" i="4" s="1"/>
  <c r="H506" i="4"/>
  <c r="G506" i="4"/>
  <c r="AD506" i="4" s="1"/>
  <c r="E506" i="4"/>
  <c r="F506" i="4" s="1"/>
  <c r="D506" i="4"/>
  <c r="AL505" i="4"/>
  <c r="AK505" i="4"/>
  <c r="AI505" i="4"/>
  <c r="AB505" i="4"/>
  <c r="AA505" i="4"/>
  <c r="W505" i="4" a="1"/>
  <c r="W505" i="4" s="1"/>
  <c r="Y505" i="4" s="1"/>
  <c r="H505" i="4"/>
  <c r="G505" i="4"/>
  <c r="AE505" i="4" s="1"/>
  <c r="E505" i="4"/>
  <c r="F505" i="4" s="1"/>
  <c r="D505" i="4"/>
  <c r="AL504" i="4"/>
  <c r="AK504" i="4"/>
  <c r="AI504" i="4"/>
  <c r="AB504" i="4"/>
  <c r="AA504" i="4"/>
  <c r="W504" i="4" a="1"/>
  <c r="W504" i="4" s="1"/>
  <c r="Y504" i="4" s="1"/>
  <c r="H504" i="4"/>
  <c r="G504" i="4"/>
  <c r="AD504" i="4" s="1"/>
  <c r="E504" i="4"/>
  <c r="F504" i="4" s="1"/>
  <c r="D504" i="4"/>
  <c r="AL503" i="4"/>
  <c r="AK503" i="4"/>
  <c r="AI503" i="4"/>
  <c r="AB503" i="4"/>
  <c r="AA503" i="4"/>
  <c r="W503" i="4" a="1"/>
  <c r="W503" i="4" s="1"/>
  <c r="Y503" i="4" s="1"/>
  <c r="H503" i="4"/>
  <c r="G503" i="4"/>
  <c r="AE503" i="4" s="1"/>
  <c r="E503" i="4"/>
  <c r="F503" i="4" s="1"/>
  <c r="D503" i="4"/>
  <c r="AL502" i="4"/>
  <c r="AK502" i="4"/>
  <c r="AI502" i="4"/>
  <c r="AB502" i="4"/>
  <c r="AA502" i="4"/>
  <c r="W502" i="4" a="1"/>
  <c r="W502" i="4" s="1"/>
  <c r="Y502" i="4" s="1"/>
  <c r="H502" i="4"/>
  <c r="G502" i="4"/>
  <c r="E502" i="4"/>
  <c r="F502" i="4" s="1"/>
  <c r="D502" i="4"/>
  <c r="AL501" i="4"/>
  <c r="AK501" i="4"/>
  <c r="AI501" i="4"/>
  <c r="AB501" i="4"/>
  <c r="AA501" i="4"/>
  <c r="W501" i="4" a="1"/>
  <c r="W501" i="4" s="1"/>
  <c r="Y501" i="4" s="1"/>
  <c r="H501" i="4"/>
  <c r="G501" i="4"/>
  <c r="AE501" i="4" s="1"/>
  <c r="E501" i="4"/>
  <c r="F501" i="4" s="1"/>
  <c r="D501" i="4"/>
  <c r="AL500" i="4"/>
  <c r="AK500" i="4"/>
  <c r="AI500" i="4"/>
  <c r="AB500" i="4"/>
  <c r="AA500" i="4"/>
  <c r="W500" i="4" a="1"/>
  <c r="W500" i="4" s="1"/>
  <c r="Y500" i="4" s="1"/>
  <c r="H500" i="4"/>
  <c r="G500" i="4"/>
  <c r="AD500" i="4" s="1"/>
  <c r="E500" i="4"/>
  <c r="F500" i="4" s="1"/>
  <c r="D500" i="4"/>
  <c r="AL499" i="4"/>
  <c r="AK499" i="4"/>
  <c r="AI499" i="4"/>
  <c r="AB499" i="4"/>
  <c r="AA499" i="4"/>
  <c r="W499" i="4" a="1"/>
  <c r="W499" i="4" s="1"/>
  <c r="Y499" i="4" s="1"/>
  <c r="H499" i="4"/>
  <c r="G499" i="4"/>
  <c r="AD499" i="4" s="1"/>
  <c r="E499" i="4"/>
  <c r="F499" i="4" s="1"/>
  <c r="D499" i="4"/>
  <c r="AL498" i="4"/>
  <c r="AK498" i="4"/>
  <c r="AI498" i="4"/>
  <c r="AB498" i="4"/>
  <c r="AA498" i="4"/>
  <c r="W498" i="4" a="1"/>
  <c r="W498" i="4" s="1"/>
  <c r="Y498" i="4" s="1"/>
  <c r="H498" i="4"/>
  <c r="G498" i="4"/>
  <c r="AE498" i="4" s="1"/>
  <c r="E498" i="4"/>
  <c r="F498" i="4" s="1"/>
  <c r="D498" i="4"/>
  <c r="AL497" i="4"/>
  <c r="AK497" i="4"/>
  <c r="AI497" i="4"/>
  <c r="AB497" i="4"/>
  <c r="AA497" i="4"/>
  <c r="W497" i="4" a="1"/>
  <c r="W497" i="4" s="1"/>
  <c r="Y497" i="4" s="1"/>
  <c r="H497" i="4"/>
  <c r="G497" i="4"/>
  <c r="AE497" i="4" s="1"/>
  <c r="E497" i="4"/>
  <c r="F497" i="4" s="1"/>
  <c r="D497" i="4"/>
  <c r="AL496" i="4"/>
  <c r="AK496" i="4"/>
  <c r="AI496" i="4"/>
  <c r="AB496" i="4"/>
  <c r="AA496" i="4"/>
  <c r="W496" i="4" a="1"/>
  <c r="W496" i="4" s="1"/>
  <c r="Y496" i="4" s="1"/>
  <c r="H496" i="4"/>
  <c r="G496" i="4"/>
  <c r="AE496" i="4" s="1"/>
  <c r="E496" i="4"/>
  <c r="F496" i="4" s="1"/>
  <c r="D496" i="4"/>
  <c r="AL495" i="4"/>
  <c r="AK495" i="4"/>
  <c r="AI495" i="4"/>
  <c r="AB495" i="4"/>
  <c r="AA495" i="4"/>
  <c r="W495" i="4" a="1"/>
  <c r="W495" i="4" s="1"/>
  <c r="Y495" i="4" s="1"/>
  <c r="H495" i="4"/>
  <c r="G495" i="4"/>
  <c r="AD495" i="4" s="1"/>
  <c r="E495" i="4"/>
  <c r="F495" i="4" s="1"/>
  <c r="D495" i="4"/>
  <c r="AL494" i="4"/>
  <c r="AK494" i="4"/>
  <c r="AI494" i="4"/>
  <c r="AB494" i="4"/>
  <c r="AA494" i="4"/>
  <c r="W494" i="4" a="1"/>
  <c r="W494" i="4" s="1"/>
  <c r="Y494" i="4" s="1"/>
  <c r="H494" i="4"/>
  <c r="G494" i="4"/>
  <c r="AD494" i="4" s="1"/>
  <c r="E494" i="4"/>
  <c r="F494" i="4" s="1"/>
  <c r="D494" i="4"/>
  <c r="AL493" i="4"/>
  <c r="AK493" i="4"/>
  <c r="AI493" i="4"/>
  <c r="AB493" i="4"/>
  <c r="AA493" i="4"/>
  <c r="W493" i="4" a="1"/>
  <c r="W493" i="4" s="1"/>
  <c r="Y493" i="4" s="1"/>
  <c r="H493" i="4"/>
  <c r="G493" i="4"/>
  <c r="E493" i="4"/>
  <c r="F493" i="4" s="1"/>
  <c r="D493" i="4"/>
  <c r="AL492" i="4"/>
  <c r="AK492" i="4"/>
  <c r="AI492" i="4"/>
  <c r="AB492" i="4"/>
  <c r="AA492" i="4"/>
  <c r="W492" i="4" a="1"/>
  <c r="W492" i="4" s="1"/>
  <c r="Y492" i="4" s="1"/>
  <c r="H492" i="4"/>
  <c r="G492" i="4"/>
  <c r="AD492" i="4" s="1"/>
  <c r="E492" i="4"/>
  <c r="F492" i="4" s="1"/>
  <c r="D492" i="4"/>
  <c r="AL491" i="4"/>
  <c r="AK491" i="4"/>
  <c r="AI491" i="4"/>
  <c r="AB491" i="4"/>
  <c r="AA491" i="4"/>
  <c r="W491" i="4" a="1"/>
  <c r="W491" i="4" s="1"/>
  <c r="Y491" i="4" s="1"/>
  <c r="H491" i="4"/>
  <c r="G491" i="4"/>
  <c r="E491" i="4"/>
  <c r="F491" i="4" s="1"/>
  <c r="D491" i="4"/>
  <c r="AL490" i="4"/>
  <c r="AK490" i="4"/>
  <c r="AI490" i="4"/>
  <c r="AB490" i="4"/>
  <c r="AA490" i="4"/>
  <c r="W490" i="4" a="1"/>
  <c r="W490" i="4" s="1"/>
  <c r="Y490" i="4" s="1"/>
  <c r="H490" i="4"/>
  <c r="G490" i="4"/>
  <c r="E490" i="4"/>
  <c r="F490" i="4" s="1"/>
  <c r="D490" i="4"/>
  <c r="AL489" i="4"/>
  <c r="AK489" i="4"/>
  <c r="AI489" i="4"/>
  <c r="AB489" i="4"/>
  <c r="AA489" i="4"/>
  <c r="W489" i="4" a="1"/>
  <c r="W489" i="4" s="1"/>
  <c r="Y489" i="4" s="1"/>
  <c r="H489" i="4"/>
  <c r="G489" i="4"/>
  <c r="E489" i="4"/>
  <c r="F489" i="4" s="1"/>
  <c r="D489" i="4"/>
  <c r="AL488" i="4"/>
  <c r="AK488" i="4"/>
  <c r="AI488" i="4"/>
  <c r="AB488" i="4"/>
  <c r="AA488" i="4"/>
  <c r="W488" i="4" a="1"/>
  <c r="W488" i="4" s="1"/>
  <c r="Y488" i="4" s="1"/>
  <c r="H488" i="4"/>
  <c r="G488" i="4"/>
  <c r="E488" i="4"/>
  <c r="F488" i="4" s="1"/>
  <c r="D488" i="4"/>
  <c r="AL487" i="4"/>
  <c r="AK487" i="4"/>
  <c r="AI487" i="4"/>
  <c r="AB487" i="4"/>
  <c r="AA487" i="4"/>
  <c r="W487" i="4" a="1"/>
  <c r="W487" i="4" s="1"/>
  <c r="Y487" i="4" s="1"/>
  <c r="H487" i="4"/>
  <c r="G487" i="4"/>
  <c r="E487" i="4"/>
  <c r="F487" i="4" s="1"/>
  <c r="D487" i="4"/>
  <c r="AL486" i="4"/>
  <c r="AK486" i="4"/>
  <c r="AI486" i="4"/>
  <c r="AB486" i="4"/>
  <c r="AA486" i="4"/>
  <c r="W486" i="4" a="1"/>
  <c r="W486" i="4" s="1"/>
  <c r="Y486" i="4" s="1"/>
  <c r="H486" i="4"/>
  <c r="G486" i="4"/>
  <c r="E486" i="4"/>
  <c r="F486" i="4" s="1"/>
  <c r="D486" i="4"/>
  <c r="AL485" i="4"/>
  <c r="AK485" i="4"/>
  <c r="AI485" i="4"/>
  <c r="AB485" i="4"/>
  <c r="AA485" i="4"/>
  <c r="W485" i="4" a="1"/>
  <c r="W485" i="4" s="1"/>
  <c r="Y485" i="4" s="1"/>
  <c r="H485" i="4"/>
  <c r="G485" i="4"/>
  <c r="E485" i="4"/>
  <c r="F485" i="4" s="1"/>
  <c r="D485" i="4"/>
  <c r="AL484" i="4"/>
  <c r="AK484" i="4"/>
  <c r="AI484" i="4"/>
  <c r="AB484" i="4"/>
  <c r="AA484" i="4"/>
  <c r="W484" i="4" a="1"/>
  <c r="W484" i="4" s="1"/>
  <c r="Y484" i="4" s="1"/>
  <c r="H484" i="4"/>
  <c r="G484" i="4"/>
  <c r="AD484" i="4" s="1"/>
  <c r="E484" i="4"/>
  <c r="F484" i="4" s="1"/>
  <c r="D484" i="4"/>
  <c r="AL483" i="4"/>
  <c r="AK483" i="4"/>
  <c r="AI483" i="4"/>
  <c r="AB483" i="4"/>
  <c r="AA483" i="4"/>
  <c r="X483" i="4" a="1"/>
  <c r="X483" i="4" s="1"/>
  <c r="N172" i="1" s="1"/>
  <c r="W483" i="4" a="1"/>
  <c r="W483" i="4" s="1"/>
  <c r="Y483" i="4" s="1"/>
  <c r="H483" i="4"/>
  <c r="G483" i="4"/>
  <c r="E483" i="4"/>
  <c r="F483" i="4" s="1"/>
  <c r="D483" i="4"/>
  <c r="AL482" i="4"/>
  <c r="AK482" i="4"/>
  <c r="AI482" i="4"/>
  <c r="AB482" i="4"/>
  <c r="AA482" i="4"/>
  <c r="W482" i="4" a="1"/>
  <c r="W482" i="4" s="1"/>
  <c r="Y482" i="4" s="1"/>
  <c r="H482" i="4"/>
  <c r="G482" i="4"/>
  <c r="E482" i="4"/>
  <c r="F482" i="4" s="1"/>
  <c r="D482" i="4"/>
  <c r="AL481" i="4"/>
  <c r="AK481" i="4"/>
  <c r="AI481" i="4"/>
  <c r="AB481" i="4"/>
  <c r="AA481" i="4"/>
  <c r="W481" i="4" a="1"/>
  <c r="W481" i="4" s="1"/>
  <c r="Y481" i="4" s="1"/>
  <c r="H481" i="4"/>
  <c r="G481" i="4"/>
  <c r="AD481" i="4" s="1"/>
  <c r="E481" i="4"/>
  <c r="F481" i="4" s="1"/>
  <c r="D481" i="4"/>
  <c r="AL480" i="4"/>
  <c r="AK480" i="4"/>
  <c r="AI480" i="4"/>
  <c r="AB480" i="4"/>
  <c r="AA480" i="4"/>
  <c r="W480" i="4" a="1"/>
  <c r="W480" i="4" s="1"/>
  <c r="Y480" i="4" s="1"/>
  <c r="H480" i="4"/>
  <c r="G480" i="4"/>
  <c r="AD480" i="4" s="1"/>
  <c r="E480" i="4"/>
  <c r="F480" i="4" s="1"/>
  <c r="D480" i="4"/>
  <c r="AL479" i="4"/>
  <c r="AK479" i="4"/>
  <c r="AI479" i="4"/>
  <c r="AB479" i="4"/>
  <c r="AA479" i="4"/>
  <c r="W479" i="4" a="1"/>
  <c r="W479" i="4" s="1"/>
  <c r="Y479" i="4" s="1"/>
  <c r="H479" i="4"/>
  <c r="G479" i="4"/>
  <c r="AE479" i="4" s="1"/>
  <c r="E479" i="4"/>
  <c r="F479" i="4" s="1"/>
  <c r="D479" i="4"/>
  <c r="AL478" i="4"/>
  <c r="AK478" i="4"/>
  <c r="AI478" i="4"/>
  <c r="AB478" i="4"/>
  <c r="AA478" i="4"/>
  <c r="W478" i="4" a="1"/>
  <c r="W478" i="4" s="1"/>
  <c r="Y478" i="4" s="1"/>
  <c r="H478" i="4"/>
  <c r="G478" i="4"/>
  <c r="AD478" i="4" s="1"/>
  <c r="E478" i="4"/>
  <c r="F478" i="4" s="1"/>
  <c r="D478" i="4"/>
  <c r="AL477" i="4"/>
  <c r="AK477" i="4"/>
  <c r="AI477" i="4"/>
  <c r="AB477" i="4"/>
  <c r="AA477" i="4"/>
  <c r="W477" i="4"/>
  <c r="Y477" i="4" s="1"/>
  <c r="W477" i="4" a="1"/>
  <c r="H477" i="4"/>
  <c r="G477" i="4"/>
  <c r="AD477" i="4" s="1"/>
  <c r="E477" i="4"/>
  <c r="F477" i="4" s="1"/>
  <c r="D477" i="4"/>
  <c r="AL476" i="4"/>
  <c r="AK476" i="4"/>
  <c r="AI476" i="4"/>
  <c r="AB476" i="4"/>
  <c r="AA476" i="4"/>
  <c r="W476" i="4" a="1"/>
  <c r="W476" i="4" s="1"/>
  <c r="Y476" i="4" s="1"/>
  <c r="H476" i="4"/>
  <c r="G476" i="4"/>
  <c r="E476" i="4"/>
  <c r="F476" i="4" s="1"/>
  <c r="D476" i="4"/>
  <c r="AL475" i="4"/>
  <c r="AK475" i="4"/>
  <c r="AI475" i="4"/>
  <c r="AB475" i="4"/>
  <c r="AA475" i="4"/>
  <c r="W475" i="4" a="1"/>
  <c r="W475" i="4" s="1"/>
  <c r="Y475" i="4" s="1"/>
  <c r="H475" i="4"/>
  <c r="G475" i="4"/>
  <c r="E475" i="4"/>
  <c r="F475" i="4" s="1"/>
  <c r="D475" i="4"/>
  <c r="AL474" i="4"/>
  <c r="AK474" i="4"/>
  <c r="AI474" i="4"/>
  <c r="AB474" i="4"/>
  <c r="AA474" i="4"/>
  <c r="W474" i="4" a="1"/>
  <c r="W474" i="4" s="1"/>
  <c r="Y474" i="4" s="1"/>
  <c r="H474" i="4"/>
  <c r="G474" i="4"/>
  <c r="E474" i="4"/>
  <c r="F474" i="4" s="1"/>
  <c r="D474" i="4"/>
  <c r="AL473" i="4"/>
  <c r="AK473" i="4"/>
  <c r="AI473" i="4"/>
  <c r="AB473" i="4"/>
  <c r="AA473" i="4"/>
  <c r="W473" i="4" a="1"/>
  <c r="W473" i="4" s="1"/>
  <c r="Y473" i="4" s="1"/>
  <c r="H473" i="4"/>
  <c r="G473" i="4"/>
  <c r="E473" i="4"/>
  <c r="F473" i="4" s="1"/>
  <c r="D473" i="4"/>
  <c r="AL472" i="4"/>
  <c r="AK472" i="4"/>
  <c r="AI472" i="4"/>
  <c r="AB472" i="4"/>
  <c r="AA472" i="4"/>
  <c r="W472" i="4" a="1"/>
  <c r="W472" i="4" s="1"/>
  <c r="Y472" i="4" s="1"/>
  <c r="H472" i="4"/>
  <c r="G472" i="4"/>
  <c r="AE472" i="4" s="1"/>
  <c r="E472" i="4"/>
  <c r="F472" i="4" s="1"/>
  <c r="D472" i="4"/>
  <c r="AL471" i="4"/>
  <c r="AK471" i="4"/>
  <c r="AI471" i="4"/>
  <c r="AB471" i="4"/>
  <c r="AA471" i="4"/>
  <c r="W471" i="4" a="1"/>
  <c r="W471" i="4" s="1"/>
  <c r="Y471" i="4" s="1"/>
  <c r="H471" i="4"/>
  <c r="G471" i="4"/>
  <c r="AE471" i="4" s="1"/>
  <c r="E471" i="4"/>
  <c r="F471" i="4" s="1"/>
  <c r="D471" i="4"/>
  <c r="AL470" i="4"/>
  <c r="AK470" i="4"/>
  <c r="AI470" i="4"/>
  <c r="AB470" i="4"/>
  <c r="AA470" i="4"/>
  <c r="X470" i="4" a="1"/>
  <c r="X470" i="4" s="1"/>
  <c r="Z470" i="4" s="1"/>
  <c r="W470" i="4" a="1"/>
  <c r="W470" i="4" s="1"/>
  <c r="Y470" i="4" s="1"/>
  <c r="H470" i="4"/>
  <c r="G470" i="4"/>
  <c r="AE470" i="4" s="1"/>
  <c r="E470" i="4"/>
  <c r="F470" i="4" s="1"/>
  <c r="D470" i="4"/>
  <c r="AL469" i="4"/>
  <c r="AK469" i="4"/>
  <c r="AI469" i="4"/>
  <c r="AB469" i="4"/>
  <c r="AA469" i="4"/>
  <c r="W469" i="4" a="1"/>
  <c r="W469" i="4" s="1"/>
  <c r="Y469" i="4" s="1"/>
  <c r="H469" i="4"/>
  <c r="G469" i="4"/>
  <c r="AE469" i="4" s="1"/>
  <c r="E469" i="4"/>
  <c r="F469" i="4" s="1"/>
  <c r="D469" i="4"/>
  <c r="AL468" i="4"/>
  <c r="AK468" i="4"/>
  <c r="AI468" i="4"/>
  <c r="AB468" i="4"/>
  <c r="AA468" i="4"/>
  <c r="W468" i="4" a="1"/>
  <c r="W468" i="4" s="1"/>
  <c r="Y468" i="4" s="1"/>
  <c r="H468" i="4"/>
  <c r="G468" i="4"/>
  <c r="AD468" i="4" s="1"/>
  <c r="E468" i="4"/>
  <c r="F468" i="4" s="1"/>
  <c r="D468" i="4"/>
  <c r="AL467" i="4"/>
  <c r="AK467" i="4"/>
  <c r="AI467" i="4"/>
  <c r="AB467" i="4"/>
  <c r="AA467" i="4"/>
  <c r="W467" i="4" a="1"/>
  <c r="W467" i="4" s="1"/>
  <c r="Y467" i="4" s="1"/>
  <c r="H467" i="4"/>
  <c r="G467" i="4"/>
  <c r="E467" i="4"/>
  <c r="F467" i="4" s="1"/>
  <c r="D467" i="4"/>
  <c r="AL466" i="4"/>
  <c r="AK466" i="4"/>
  <c r="AI466" i="4"/>
  <c r="AB466" i="4"/>
  <c r="AA466" i="4"/>
  <c r="W466" i="4" a="1"/>
  <c r="W466" i="4" s="1"/>
  <c r="Y466" i="4" s="1"/>
  <c r="H466" i="4"/>
  <c r="G466" i="4"/>
  <c r="AE466" i="4" s="1"/>
  <c r="E466" i="4"/>
  <c r="F466" i="4" s="1"/>
  <c r="D466" i="4"/>
  <c r="AL465" i="4"/>
  <c r="AK465" i="4"/>
  <c r="AI465" i="4"/>
  <c r="AB465" i="4"/>
  <c r="AA465" i="4"/>
  <c r="W465" i="4" a="1"/>
  <c r="W465" i="4" s="1"/>
  <c r="Y465" i="4" s="1"/>
  <c r="H465" i="4"/>
  <c r="G465" i="4"/>
  <c r="AE465" i="4" s="1"/>
  <c r="E465" i="4"/>
  <c r="F465" i="4" s="1"/>
  <c r="D465" i="4"/>
  <c r="AL464" i="4"/>
  <c r="AK464" i="4"/>
  <c r="AI464" i="4"/>
  <c r="AB464" i="4"/>
  <c r="AA464" i="4"/>
  <c r="W464" i="4" a="1"/>
  <c r="W464" i="4" s="1"/>
  <c r="Y464" i="4" s="1"/>
  <c r="H464" i="4"/>
  <c r="G464" i="4"/>
  <c r="AE464" i="4" s="1"/>
  <c r="E464" i="4"/>
  <c r="F464" i="4" s="1"/>
  <c r="D464" i="4"/>
  <c r="AL463" i="4"/>
  <c r="AK463" i="4"/>
  <c r="AI463" i="4"/>
  <c r="AB463" i="4"/>
  <c r="AA463" i="4"/>
  <c r="W463" i="4" a="1"/>
  <c r="W463" i="4" s="1"/>
  <c r="Y463" i="4" s="1"/>
  <c r="H463" i="4"/>
  <c r="G463" i="4"/>
  <c r="E463" i="4"/>
  <c r="F463" i="4" s="1"/>
  <c r="D463" i="4"/>
  <c r="AL462" i="4"/>
  <c r="AK462" i="4"/>
  <c r="AI462" i="4"/>
  <c r="AB462" i="4"/>
  <c r="AA462" i="4"/>
  <c r="W462" i="4" a="1"/>
  <c r="W462" i="4" s="1"/>
  <c r="Y462" i="4" s="1"/>
  <c r="H462" i="4"/>
  <c r="G462" i="4"/>
  <c r="AD462" i="4" s="1"/>
  <c r="E462" i="4"/>
  <c r="F462" i="4" s="1"/>
  <c r="D462" i="4"/>
  <c r="AL461" i="4"/>
  <c r="AK461" i="4"/>
  <c r="AI461" i="4"/>
  <c r="AB461" i="4"/>
  <c r="AA461" i="4"/>
  <c r="W461" i="4" a="1"/>
  <c r="W461" i="4" s="1"/>
  <c r="Y461" i="4" s="1"/>
  <c r="H461" i="4"/>
  <c r="G461" i="4"/>
  <c r="AE461" i="4" s="1"/>
  <c r="E461" i="4"/>
  <c r="F461" i="4" s="1"/>
  <c r="D461" i="4"/>
  <c r="AL460" i="4"/>
  <c r="AK460" i="4"/>
  <c r="AI460" i="4"/>
  <c r="AB460" i="4"/>
  <c r="AA460" i="4"/>
  <c r="W460" i="4" a="1"/>
  <c r="W460" i="4" s="1"/>
  <c r="Y460" i="4" s="1"/>
  <c r="H460" i="4"/>
  <c r="G460" i="4"/>
  <c r="AE460" i="4" s="1"/>
  <c r="E460" i="4"/>
  <c r="F460" i="4" s="1"/>
  <c r="D460" i="4"/>
  <c r="AL459" i="4"/>
  <c r="AK459" i="4"/>
  <c r="AI459" i="4"/>
  <c r="AB459" i="4"/>
  <c r="AA459" i="4"/>
  <c r="W459" i="4" a="1"/>
  <c r="W459" i="4" s="1"/>
  <c r="Y459" i="4" s="1"/>
  <c r="H459" i="4"/>
  <c r="G459" i="4"/>
  <c r="AD459" i="4" s="1"/>
  <c r="E459" i="4"/>
  <c r="F459" i="4" s="1"/>
  <c r="D459" i="4"/>
  <c r="AL458" i="4"/>
  <c r="AK458" i="4"/>
  <c r="AI458" i="4"/>
  <c r="AB458" i="4"/>
  <c r="AA458" i="4"/>
  <c r="W458" i="4" a="1"/>
  <c r="W458" i="4" s="1"/>
  <c r="Y458" i="4" s="1"/>
  <c r="H458" i="4"/>
  <c r="G458" i="4"/>
  <c r="AD458" i="4" s="1"/>
  <c r="E458" i="4"/>
  <c r="F458" i="4" s="1"/>
  <c r="D458" i="4"/>
  <c r="AL457" i="4"/>
  <c r="AK457" i="4"/>
  <c r="AI457" i="4"/>
  <c r="AB457" i="4"/>
  <c r="AA457" i="4"/>
  <c r="W457" i="4" a="1"/>
  <c r="W457" i="4" s="1"/>
  <c r="Y457" i="4" s="1"/>
  <c r="H457" i="4"/>
  <c r="G457" i="4"/>
  <c r="E457" i="4"/>
  <c r="F457" i="4" s="1"/>
  <c r="D457" i="4"/>
  <c r="AL456" i="4"/>
  <c r="AK456" i="4"/>
  <c r="AI456" i="4"/>
  <c r="AB456" i="4"/>
  <c r="AA456" i="4"/>
  <c r="W456" i="4" a="1"/>
  <c r="W456" i="4" s="1"/>
  <c r="Y456" i="4" s="1"/>
  <c r="H456" i="4"/>
  <c r="G456" i="4"/>
  <c r="AD456" i="4" s="1"/>
  <c r="E456" i="4"/>
  <c r="F456" i="4" s="1"/>
  <c r="D456" i="4"/>
  <c r="AL455" i="4"/>
  <c r="AK455" i="4"/>
  <c r="AI455" i="4"/>
  <c r="AB455" i="4"/>
  <c r="AA455" i="4"/>
  <c r="W455" i="4" a="1"/>
  <c r="W455" i="4" s="1"/>
  <c r="Y455" i="4" s="1"/>
  <c r="H455" i="4"/>
  <c r="G455" i="4"/>
  <c r="E455" i="4"/>
  <c r="F455" i="4" s="1"/>
  <c r="D455" i="4"/>
  <c r="AL454" i="4"/>
  <c r="AK454" i="4"/>
  <c r="AI454" i="4"/>
  <c r="AB454" i="4"/>
  <c r="AA454" i="4"/>
  <c r="W454" i="4" a="1"/>
  <c r="W454" i="4" s="1"/>
  <c r="Y454" i="4" s="1"/>
  <c r="H454" i="4"/>
  <c r="G454" i="4"/>
  <c r="E454" i="4"/>
  <c r="F454" i="4" s="1"/>
  <c r="D454" i="4"/>
  <c r="AL453" i="4"/>
  <c r="AK453" i="4"/>
  <c r="AI453" i="4"/>
  <c r="AB453" i="4"/>
  <c r="AA453" i="4"/>
  <c r="W453" i="4" a="1"/>
  <c r="W453" i="4" s="1"/>
  <c r="Y453" i="4" s="1"/>
  <c r="H453" i="4"/>
  <c r="G453" i="4"/>
  <c r="E453" i="4"/>
  <c r="F453" i="4" s="1"/>
  <c r="D453" i="4"/>
  <c r="AL452" i="4"/>
  <c r="AK452" i="4"/>
  <c r="AI452" i="4"/>
  <c r="AB452" i="4"/>
  <c r="AA452" i="4"/>
  <c r="W452" i="4" a="1"/>
  <c r="W452" i="4" s="1"/>
  <c r="Y452" i="4" s="1"/>
  <c r="H452" i="4"/>
  <c r="G452" i="4"/>
  <c r="AE452" i="4" s="1"/>
  <c r="E452" i="4"/>
  <c r="F452" i="4" s="1"/>
  <c r="D452" i="4"/>
  <c r="AL451" i="4"/>
  <c r="AK451" i="4"/>
  <c r="AI451" i="4"/>
  <c r="AB451" i="4"/>
  <c r="AA451" i="4"/>
  <c r="X451" i="4" a="1"/>
  <c r="X451" i="4" s="1"/>
  <c r="N253" i="1" s="1"/>
  <c r="O25" i="8" s="1"/>
  <c r="W451" i="4" a="1"/>
  <c r="W451" i="4" s="1"/>
  <c r="Y451" i="4" s="1"/>
  <c r="H451" i="4"/>
  <c r="G451" i="4"/>
  <c r="E451" i="4"/>
  <c r="F451" i="4" s="1"/>
  <c r="D451" i="4"/>
  <c r="AL450" i="4"/>
  <c r="AK450" i="4"/>
  <c r="AI450" i="4"/>
  <c r="AB450" i="4"/>
  <c r="AA450" i="4"/>
  <c r="W450" i="4" a="1"/>
  <c r="W450" i="4" s="1"/>
  <c r="Y450" i="4" s="1"/>
  <c r="H450" i="4"/>
  <c r="G450" i="4"/>
  <c r="AD450" i="4" s="1"/>
  <c r="E450" i="4"/>
  <c r="F450" i="4" s="1"/>
  <c r="D450" i="4"/>
  <c r="AL449" i="4"/>
  <c r="AK449" i="4"/>
  <c r="AI449" i="4"/>
  <c r="AB449" i="4"/>
  <c r="AA449" i="4"/>
  <c r="W449" i="4" a="1"/>
  <c r="W449" i="4" s="1"/>
  <c r="Y449" i="4" s="1"/>
  <c r="H449" i="4"/>
  <c r="G449" i="4"/>
  <c r="AE449" i="4" s="1"/>
  <c r="E449" i="4"/>
  <c r="F449" i="4" s="1"/>
  <c r="D449" i="4"/>
  <c r="AL448" i="4"/>
  <c r="AK448" i="4"/>
  <c r="AI448" i="4"/>
  <c r="AB448" i="4"/>
  <c r="AA448" i="4"/>
  <c r="W448" i="4" a="1"/>
  <c r="W448" i="4" s="1"/>
  <c r="Y448" i="4" s="1"/>
  <c r="H448" i="4"/>
  <c r="G448" i="4"/>
  <c r="E448" i="4"/>
  <c r="F448" i="4" s="1"/>
  <c r="D448" i="4"/>
  <c r="AL447" i="4"/>
  <c r="AK447" i="4"/>
  <c r="AI447" i="4"/>
  <c r="AB447" i="4"/>
  <c r="AA447" i="4"/>
  <c r="W447" i="4" a="1"/>
  <c r="W447" i="4" s="1"/>
  <c r="Y447" i="4" s="1"/>
  <c r="H447" i="4"/>
  <c r="G447" i="4"/>
  <c r="E447" i="4"/>
  <c r="F447" i="4" s="1"/>
  <c r="D447" i="4"/>
  <c r="AL446" i="4"/>
  <c r="AK446" i="4"/>
  <c r="AI446" i="4"/>
  <c r="AB446" i="4"/>
  <c r="AA446" i="4"/>
  <c r="W446" i="4" a="1"/>
  <c r="W446" i="4" s="1"/>
  <c r="Y446" i="4" s="1"/>
  <c r="H446" i="4"/>
  <c r="G446" i="4"/>
  <c r="E446" i="4"/>
  <c r="F446" i="4" s="1"/>
  <c r="D446" i="4"/>
  <c r="AL445" i="4"/>
  <c r="AK445" i="4"/>
  <c r="AI445" i="4"/>
  <c r="AB445" i="4"/>
  <c r="AA445" i="4"/>
  <c r="Y445" i="4"/>
  <c r="W445" i="4" a="1"/>
  <c r="W445" i="4" s="1"/>
  <c r="H445" i="4"/>
  <c r="G445" i="4"/>
  <c r="AD445" i="4" s="1"/>
  <c r="E445" i="4"/>
  <c r="F445" i="4" s="1"/>
  <c r="D445" i="4"/>
  <c r="AL444" i="4"/>
  <c r="AK444" i="4"/>
  <c r="AI444" i="4"/>
  <c r="AB444" i="4"/>
  <c r="AA444" i="4"/>
  <c r="W444" i="4" a="1"/>
  <c r="W444" i="4" s="1"/>
  <c r="Y444" i="4" s="1"/>
  <c r="H444" i="4"/>
  <c r="G444" i="4"/>
  <c r="AE444" i="4" s="1"/>
  <c r="E444" i="4"/>
  <c r="F444" i="4" s="1"/>
  <c r="D444" i="4"/>
  <c r="AL443" i="4"/>
  <c r="AK443" i="4"/>
  <c r="AI443" i="4"/>
  <c r="AB443" i="4"/>
  <c r="AA443" i="4"/>
  <c r="W443" i="4" a="1"/>
  <c r="W443" i="4" s="1"/>
  <c r="Y443" i="4" s="1"/>
  <c r="H443" i="4"/>
  <c r="G443" i="4"/>
  <c r="E443" i="4"/>
  <c r="F443" i="4" s="1"/>
  <c r="D443" i="4"/>
  <c r="AL442" i="4"/>
  <c r="AK442" i="4"/>
  <c r="AI442" i="4"/>
  <c r="AB442" i="4"/>
  <c r="AA442" i="4"/>
  <c r="W442" i="4" a="1"/>
  <c r="W442" i="4" s="1"/>
  <c r="Y442" i="4" s="1"/>
  <c r="H442" i="4"/>
  <c r="G442" i="4"/>
  <c r="AD442" i="4" s="1"/>
  <c r="E442" i="4"/>
  <c r="F442" i="4" s="1"/>
  <c r="D442" i="4"/>
  <c r="AL441" i="4"/>
  <c r="AK441" i="4"/>
  <c r="AI441" i="4"/>
  <c r="AB441" i="4"/>
  <c r="AA441" i="4"/>
  <c r="W441" i="4" a="1"/>
  <c r="W441" i="4" s="1"/>
  <c r="Y441" i="4" s="1"/>
  <c r="H441" i="4"/>
  <c r="G441" i="4"/>
  <c r="E441" i="4"/>
  <c r="F441" i="4" s="1"/>
  <c r="D441" i="4"/>
  <c r="AL440" i="4"/>
  <c r="AK440" i="4"/>
  <c r="AI440" i="4"/>
  <c r="AB440" i="4"/>
  <c r="AA440" i="4"/>
  <c r="W440" i="4" a="1"/>
  <c r="W440" i="4" s="1"/>
  <c r="Y440" i="4" s="1"/>
  <c r="H440" i="4"/>
  <c r="G440" i="4"/>
  <c r="AE440" i="4" s="1"/>
  <c r="E440" i="4"/>
  <c r="F440" i="4" s="1"/>
  <c r="D440" i="4"/>
  <c r="AL439" i="4"/>
  <c r="AK439" i="4"/>
  <c r="AI439" i="4"/>
  <c r="AB439" i="4"/>
  <c r="AA439" i="4"/>
  <c r="W439" i="4" a="1"/>
  <c r="W439" i="4" s="1"/>
  <c r="Y439" i="4" s="1"/>
  <c r="H439" i="4"/>
  <c r="G439" i="4"/>
  <c r="AE439" i="4" s="1"/>
  <c r="E439" i="4"/>
  <c r="F439" i="4" s="1"/>
  <c r="D439" i="4"/>
  <c r="AL438" i="4"/>
  <c r="AK438" i="4"/>
  <c r="AI438" i="4"/>
  <c r="AB438" i="4"/>
  <c r="AA438" i="4"/>
  <c r="W438" i="4" a="1"/>
  <c r="W438" i="4" s="1"/>
  <c r="Y438" i="4" s="1"/>
  <c r="H438" i="4"/>
  <c r="G438" i="4"/>
  <c r="E438" i="4"/>
  <c r="F438" i="4" s="1"/>
  <c r="D438" i="4"/>
  <c r="AL437" i="4"/>
  <c r="AK437" i="4"/>
  <c r="AI437" i="4"/>
  <c r="AB437" i="4"/>
  <c r="AA437" i="4"/>
  <c r="W437" i="4" a="1"/>
  <c r="W437" i="4" s="1"/>
  <c r="Y437" i="4" s="1"/>
  <c r="H437" i="4"/>
  <c r="G437" i="4"/>
  <c r="E437" i="4"/>
  <c r="F437" i="4" s="1"/>
  <c r="D437" i="4"/>
  <c r="AL436" i="4"/>
  <c r="AK436" i="4"/>
  <c r="AI436" i="4"/>
  <c r="AB436" i="4"/>
  <c r="AA436" i="4"/>
  <c r="W436" i="4" a="1"/>
  <c r="W436" i="4" s="1"/>
  <c r="Y436" i="4" s="1"/>
  <c r="H436" i="4"/>
  <c r="G436" i="4"/>
  <c r="AE436" i="4" s="1"/>
  <c r="E436" i="4"/>
  <c r="F436" i="4" s="1"/>
  <c r="D436" i="4"/>
  <c r="AL435" i="4"/>
  <c r="AK435" i="4"/>
  <c r="AI435" i="4"/>
  <c r="AB435" i="4"/>
  <c r="AA435" i="4"/>
  <c r="W435" i="4" a="1"/>
  <c r="W435" i="4" s="1"/>
  <c r="Y435" i="4" s="1"/>
  <c r="H435" i="4"/>
  <c r="G435" i="4"/>
  <c r="E435" i="4"/>
  <c r="F435" i="4" s="1"/>
  <c r="D435" i="4"/>
  <c r="AL434" i="4"/>
  <c r="AK434" i="4"/>
  <c r="AI434" i="4"/>
  <c r="AB434" i="4"/>
  <c r="AA434" i="4"/>
  <c r="W434" i="4" a="1"/>
  <c r="W434" i="4" s="1"/>
  <c r="Y434" i="4" s="1"/>
  <c r="H434" i="4"/>
  <c r="G434" i="4"/>
  <c r="E434" i="4"/>
  <c r="F434" i="4" s="1"/>
  <c r="D434" i="4"/>
  <c r="AL433" i="4"/>
  <c r="AK433" i="4"/>
  <c r="AI433" i="4"/>
  <c r="AB433" i="4"/>
  <c r="AA433" i="4"/>
  <c r="W433" i="4" a="1"/>
  <c r="W433" i="4" s="1"/>
  <c r="Y433" i="4" s="1"/>
  <c r="H433" i="4"/>
  <c r="G433" i="4"/>
  <c r="AE433" i="4" s="1"/>
  <c r="E433" i="4"/>
  <c r="F433" i="4" s="1"/>
  <c r="D433" i="4"/>
  <c r="AL432" i="4"/>
  <c r="AK432" i="4"/>
  <c r="AI432" i="4"/>
  <c r="AB432" i="4"/>
  <c r="AA432" i="4"/>
  <c r="W432" i="4" a="1"/>
  <c r="W432" i="4" s="1"/>
  <c r="Y432" i="4" s="1"/>
  <c r="H432" i="4"/>
  <c r="G432" i="4"/>
  <c r="E432" i="4"/>
  <c r="F432" i="4" s="1"/>
  <c r="D432" i="4"/>
  <c r="AL431" i="4"/>
  <c r="AK431" i="4"/>
  <c r="AI431" i="4"/>
  <c r="AB431" i="4"/>
  <c r="AA431" i="4"/>
  <c r="W431" i="4" a="1"/>
  <c r="W431" i="4" s="1"/>
  <c r="Y431" i="4" s="1"/>
  <c r="H431" i="4"/>
  <c r="G431" i="4"/>
  <c r="E431" i="4"/>
  <c r="F431" i="4" s="1"/>
  <c r="D431" i="4"/>
  <c r="AL430" i="4"/>
  <c r="AK430" i="4"/>
  <c r="AI430" i="4"/>
  <c r="AB430" i="4"/>
  <c r="AA430" i="4"/>
  <c r="W430" i="4" a="1"/>
  <c r="W430" i="4" s="1"/>
  <c r="Y430" i="4" s="1"/>
  <c r="H430" i="4"/>
  <c r="G430" i="4"/>
  <c r="AD430" i="4" s="1"/>
  <c r="E430" i="4"/>
  <c r="F430" i="4" s="1"/>
  <c r="D430" i="4"/>
  <c r="AL429" i="4"/>
  <c r="AK429" i="4"/>
  <c r="AI429" i="4"/>
  <c r="AB429" i="4"/>
  <c r="AA429" i="4"/>
  <c r="W429" i="4" a="1"/>
  <c r="W429" i="4" s="1"/>
  <c r="Y429" i="4" s="1"/>
  <c r="H429" i="4"/>
  <c r="G429" i="4"/>
  <c r="E429" i="4"/>
  <c r="F429" i="4" s="1"/>
  <c r="D429" i="4"/>
  <c r="AL428" i="4"/>
  <c r="AK428" i="4"/>
  <c r="AI428" i="4"/>
  <c r="AB428" i="4"/>
  <c r="AA428" i="4"/>
  <c r="W428" i="4" a="1"/>
  <c r="W428" i="4" s="1"/>
  <c r="Y428" i="4" s="1"/>
  <c r="H428" i="4"/>
  <c r="G428" i="4"/>
  <c r="AD428" i="4" s="1"/>
  <c r="E428" i="4"/>
  <c r="F428" i="4" s="1"/>
  <c r="D428" i="4"/>
  <c r="AL427" i="4"/>
  <c r="AK427" i="4"/>
  <c r="AI427" i="4"/>
  <c r="AB427" i="4"/>
  <c r="AA427" i="4"/>
  <c r="W427" i="4" a="1"/>
  <c r="W427" i="4" s="1"/>
  <c r="Y427" i="4" s="1"/>
  <c r="H427" i="4"/>
  <c r="G427" i="4"/>
  <c r="E427" i="4"/>
  <c r="F427" i="4" s="1"/>
  <c r="D427" i="4"/>
  <c r="AL426" i="4"/>
  <c r="AK426" i="4"/>
  <c r="AI426" i="4"/>
  <c r="AB426" i="4"/>
  <c r="AA426" i="4"/>
  <c r="W426" i="4" a="1"/>
  <c r="W426" i="4" s="1"/>
  <c r="Y426" i="4" s="1"/>
  <c r="H426" i="4"/>
  <c r="G426" i="4"/>
  <c r="AE426" i="4" s="1"/>
  <c r="E426" i="4"/>
  <c r="F426" i="4" s="1"/>
  <c r="D426" i="4"/>
  <c r="AL425" i="4"/>
  <c r="AK425" i="4"/>
  <c r="AI425" i="4"/>
  <c r="AB425" i="4"/>
  <c r="AA425" i="4"/>
  <c r="W425" i="4" a="1"/>
  <c r="W425" i="4" s="1"/>
  <c r="Y425" i="4" s="1"/>
  <c r="H425" i="4"/>
  <c r="G425" i="4"/>
  <c r="AD425" i="4" s="1"/>
  <c r="E425" i="4"/>
  <c r="F425" i="4" s="1"/>
  <c r="D425" i="4"/>
  <c r="AL424" i="4"/>
  <c r="AK424" i="4"/>
  <c r="AI424" i="4"/>
  <c r="AB424" i="4"/>
  <c r="AA424" i="4"/>
  <c r="W424" i="4" a="1"/>
  <c r="W424" i="4" s="1"/>
  <c r="Y424" i="4" s="1"/>
  <c r="H424" i="4"/>
  <c r="G424" i="4"/>
  <c r="E424" i="4"/>
  <c r="F424" i="4" s="1"/>
  <c r="D424" i="4"/>
  <c r="AL423" i="4"/>
  <c r="AK423" i="4"/>
  <c r="AI423" i="4"/>
  <c r="AB423" i="4"/>
  <c r="AA423" i="4"/>
  <c r="W423" i="4" a="1"/>
  <c r="W423" i="4" s="1"/>
  <c r="Y423" i="4" s="1"/>
  <c r="H423" i="4"/>
  <c r="G423" i="4"/>
  <c r="E423" i="4"/>
  <c r="F423" i="4" s="1"/>
  <c r="D423" i="4"/>
  <c r="AL422" i="4"/>
  <c r="AK422" i="4"/>
  <c r="AI422" i="4"/>
  <c r="AB422" i="4"/>
  <c r="AA422" i="4"/>
  <c r="W422" i="4" a="1"/>
  <c r="W422" i="4" s="1"/>
  <c r="Y422" i="4" s="1"/>
  <c r="H422" i="4"/>
  <c r="G422" i="4"/>
  <c r="E422" i="4"/>
  <c r="F422" i="4" s="1"/>
  <c r="D422" i="4"/>
  <c r="AL421" i="4"/>
  <c r="AK421" i="4"/>
  <c r="AI421" i="4"/>
  <c r="AB421" i="4"/>
  <c r="AA421" i="4"/>
  <c r="W421" i="4" a="1"/>
  <c r="W421" i="4" s="1"/>
  <c r="Y421" i="4" s="1"/>
  <c r="H421" i="4"/>
  <c r="G421" i="4"/>
  <c r="E421" i="4"/>
  <c r="F421" i="4" s="1"/>
  <c r="D421" i="4"/>
  <c r="AL420" i="4"/>
  <c r="AK420" i="4"/>
  <c r="AI420" i="4"/>
  <c r="AB420" i="4"/>
  <c r="AA420" i="4"/>
  <c r="W420" i="4" a="1"/>
  <c r="W420" i="4" s="1"/>
  <c r="Y420" i="4" s="1"/>
  <c r="H420" i="4"/>
  <c r="G420" i="4"/>
  <c r="AE420" i="4" s="1"/>
  <c r="E420" i="4"/>
  <c r="F420" i="4" s="1"/>
  <c r="D420" i="4"/>
  <c r="AL419" i="4"/>
  <c r="AK419" i="4"/>
  <c r="AI419" i="4"/>
  <c r="AB419" i="4"/>
  <c r="AA419" i="4"/>
  <c r="W419" i="4" a="1"/>
  <c r="W419" i="4" s="1"/>
  <c r="Y419" i="4" s="1"/>
  <c r="H419" i="4"/>
  <c r="G419" i="4"/>
  <c r="AE419" i="4" s="1"/>
  <c r="E419" i="4"/>
  <c r="F419" i="4" s="1"/>
  <c r="D419" i="4"/>
  <c r="AL418" i="4"/>
  <c r="AK418" i="4"/>
  <c r="AI418" i="4"/>
  <c r="AB418" i="4"/>
  <c r="AA418" i="4"/>
  <c r="W418" i="4" a="1"/>
  <c r="W418" i="4" s="1"/>
  <c r="Y418" i="4" s="1"/>
  <c r="H418" i="4"/>
  <c r="G418" i="4"/>
  <c r="E418" i="4"/>
  <c r="F418" i="4" s="1"/>
  <c r="D418" i="4"/>
  <c r="AL417" i="4"/>
  <c r="AK417" i="4"/>
  <c r="AI417" i="4"/>
  <c r="AB417" i="4"/>
  <c r="AA417" i="4"/>
  <c r="W417" i="4" a="1"/>
  <c r="W417" i="4" s="1"/>
  <c r="Y417" i="4" s="1"/>
  <c r="H417" i="4"/>
  <c r="G417" i="4"/>
  <c r="AE417" i="4" s="1"/>
  <c r="E417" i="4"/>
  <c r="F417" i="4" s="1"/>
  <c r="D417" i="4"/>
  <c r="AL416" i="4"/>
  <c r="AK416" i="4"/>
  <c r="AI416" i="4"/>
  <c r="AB416" i="4"/>
  <c r="AA416" i="4"/>
  <c r="W416" i="4" a="1"/>
  <c r="W416" i="4" s="1"/>
  <c r="Y416" i="4" s="1"/>
  <c r="H416" i="4"/>
  <c r="G416" i="4"/>
  <c r="E416" i="4"/>
  <c r="F416" i="4" s="1"/>
  <c r="D416" i="4"/>
  <c r="AL415" i="4"/>
  <c r="AK415" i="4"/>
  <c r="AI415" i="4"/>
  <c r="AB415" i="4"/>
  <c r="AA415" i="4"/>
  <c r="W415" i="4" a="1"/>
  <c r="W415" i="4" s="1"/>
  <c r="Y415" i="4" s="1"/>
  <c r="H415" i="4"/>
  <c r="G415" i="4"/>
  <c r="E415" i="4"/>
  <c r="F415" i="4" s="1"/>
  <c r="D415" i="4"/>
  <c r="AL414" i="4"/>
  <c r="AK414" i="4"/>
  <c r="AI414" i="4"/>
  <c r="AB414" i="4"/>
  <c r="AA414" i="4"/>
  <c r="W414" i="4" a="1"/>
  <c r="W414" i="4" s="1"/>
  <c r="Y414" i="4" s="1"/>
  <c r="H414" i="4"/>
  <c r="G414" i="4"/>
  <c r="E414" i="4"/>
  <c r="F414" i="4" s="1"/>
  <c r="D414" i="4"/>
  <c r="AL413" i="4"/>
  <c r="AK413" i="4"/>
  <c r="AI413" i="4"/>
  <c r="AB413" i="4"/>
  <c r="AA413" i="4"/>
  <c r="W413" i="4" a="1"/>
  <c r="W413" i="4" s="1"/>
  <c r="Y413" i="4" s="1"/>
  <c r="H413" i="4"/>
  <c r="G413" i="4"/>
  <c r="E413" i="4"/>
  <c r="F413" i="4" s="1"/>
  <c r="D413" i="4"/>
  <c r="AL412" i="4"/>
  <c r="AK412" i="4"/>
  <c r="AI412" i="4"/>
  <c r="AB412" i="4"/>
  <c r="AA412" i="4"/>
  <c r="W412" i="4" a="1"/>
  <c r="W412" i="4" s="1"/>
  <c r="Y412" i="4" s="1"/>
  <c r="H412" i="4"/>
  <c r="G412" i="4"/>
  <c r="E412" i="4"/>
  <c r="F412" i="4" s="1"/>
  <c r="D412" i="4"/>
  <c r="AL411" i="4"/>
  <c r="AK411" i="4"/>
  <c r="AI411" i="4"/>
  <c r="AB411" i="4"/>
  <c r="AA411" i="4"/>
  <c r="W411" i="4" a="1"/>
  <c r="W411" i="4" s="1"/>
  <c r="Y411" i="4" s="1"/>
  <c r="H411" i="4"/>
  <c r="G411" i="4"/>
  <c r="AE411" i="4" s="1"/>
  <c r="E411" i="4"/>
  <c r="F411" i="4" s="1"/>
  <c r="D411" i="4"/>
  <c r="AL410" i="4"/>
  <c r="AK410" i="4"/>
  <c r="AI410" i="4"/>
  <c r="AB410" i="4"/>
  <c r="AA410" i="4"/>
  <c r="W410" i="4" a="1"/>
  <c r="W410" i="4" s="1"/>
  <c r="Y410" i="4" s="1"/>
  <c r="H410" i="4"/>
  <c r="G410" i="4"/>
  <c r="AD410" i="4" s="1"/>
  <c r="E410" i="4"/>
  <c r="F410" i="4" s="1"/>
  <c r="D410" i="4"/>
  <c r="AL409" i="4"/>
  <c r="AK409" i="4"/>
  <c r="AI409" i="4"/>
  <c r="AB409" i="4"/>
  <c r="AA409" i="4"/>
  <c r="W409" i="4" a="1"/>
  <c r="W409" i="4" s="1"/>
  <c r="Y409" i="4" s="1"/>
  <c r="H409" i="4"/>
  <c r="G409" i="4"/>
  <c r="AE409" i="4" s="1"/>
  <c r="E409" i="4"/>
  <c r="F409" i="4" s="1"/>
  <c r="D409" i="4"/>
  <c r="AL408" i="4"/>
  <c r="AK408" i="4"/>
  <c r="AI408" i="4"/>
  <c r="AB408" i="4"/>
  <c r="AA408" i="4"/>
  <c r="W408" i="4" a="1"/>
  <c r="W408" i="4" s="1"/>
  <c r="Y408" i="4" s="1"/>
  <c r="H408" i="4"/>
  <c r="G408" i="4"/>
  <c r="E408" i="4"/>
  <c r="F408" i="4" s="1"/>
  <c r="D408" i="4"/>
  <c r="AL407" i="4"/>
  <c r="AK407" i="4"/>
  <c r="AI407" i="4"/>
  <c r="AB407" i="4"/>
  <c r="AA407" i="4"/>
  <c r="W407" i="4" a="1"/>
  <c r="W407" i="4" s="1"/>
  <c r="Y407" i="4" s="1"/>
  <c r="H407" i="4"/>
  <c r="G407" i="4"/>
  <c r="E407" i="4"/>
  <c r="F407" i="4" s="1"/>
  <c r="D407" i="4"/>
  <c r="AL406" i="4"/>
  <c r="AK406" i="4"/>
  <c r="AI406" i="4"/>
  <c r="AB406" i="4"/>
  <c r="AA406" i="4"/>
  <c r="W406" i="4" a="1"/>
  <c r="W406" i="4" s="1"/>
  <c r="Y406" i="4" s="1"/>
  <c r="H406" i="4"/>
  <c r="G406" i="4"/>
  <c r="AE406" i="4" s="1"/>
  <c r="E406" i="4"/>
  <c r="F406" i="4" s="1"/>
  <c r="D406" i="4"/>
  <c r="AL405" i="4"/>
  <c r="AK405" i="4"/>
  <c r="AI405" i="4"/>
  <c r="AB405" i="4"/>
  <c r="AA405" i="4"/>
  <c r="W405" i="4" a="1"/>
  <c r="W405" i="4" s="1"/>
  <c r="Y405" i="4" s="1"/>
  <c r="H405" i="4"/>
  <c r="G405" i="4"/>
  <c r="AE405" i="4" s="1"/>
  <c r="E405" i="4"/>
  <c r="F405" i="4" s="1"/>
  <c r="D405" i="4"/>
  <c r="AL404" i="4"/>
  <c r="AK404" i="4"/>
  <c r="AI404" i="4"/>
  <c r="AB404" i="4"/>
  <c r="AA404" i="4"/>
  <c r="W404" i="4" a="1"/>
  <c r="W404" i="4" s="1"/>
  <c r="Y404" i="4" s="1"/>
  <c r="H404" i="4"/>
  <c r="G404" i="4"/>
  <c r="AE404" i="4" s="1"/>
  <c r="E404" i="4"/>
  <c r="F404" i="4" s="1"/>
  <c r="D404" i="4"/>
  <c r="AL403" i="4"/>
  <c r="AK403" i="4"/>
  <c r="AI403" i="4"/>
  <c r="AB403" i="4"/>
  <c r="AA403" i="4"/>
  <c r="W403" i="4"/>
  <c r="Y403" i="4" s="1"/>
  <c r="W403" i="4" a="1"/>
  <c r="H403" i="4"/>
  <c r="G403" i="4"/>
  <c r="E403" i="4"/>
  <c r="F403" i="4" s="1"/>
  <c r="D403" i="4"/>
  <c r="AL402" i="4"/>
  <c r="AK402" i="4"/>
  <c r="AI402" i="4"/>
  <c r="AB402" i="4"/>
  <c r="AA402" i="4"/>
  <c r="W402" i="4" a="1"/>
  <c r="W402" i="4" s="1"/>
  <c r="Y402" i="4" s="1"/>
  <c r="H402" i="4"/>
  <c r="G402" i="4"/>
  <c r="E402" i="4"/>
  <c r="F402" i="4" s="1"/>
  <c r="D402" i="4"/>
  <c r="AL401" i="4"/>
  <c r="AK401" i="4"/>
  <c r="AI401" i="4"/>
  <c r="AB401" i="4"/>
  <c r="AA401" i="4"/>
  <c r="W401" i="4" a="1"/>
  <c r="W401" i="4" s="1"/>
  <c r="Y401" i="4" s="1"/>
  <c r="H401" i="4"/>
  <c r="G401" i="4"/>
  <c r="E401" i="4"/>
  <c r="F401" i="4" s="1"/>
  <c r="D401" i="4"/>
  <c r="AL400" i="4"/>
  <c r="AK400" i="4"/>
  <c r="AI400" i="4"/>
  <c r="AB400" i="4"/>
  <c r="AA400" i="4"/>
  <c r="W400" i="4" a="1"/>
  <c r="W400" i="4" s="1"/>
  <c r="Y400" i="4" s="1"/>
  <c r="H400" i="4"/>
  <c r="G400" i="4"/>
  <c r="E400" i="4"/>
  <c r="F400" i="4" s="1"/>
  <c r="D400" i="4"/>
  <c r="AL399" i="4"/>
  <c r="AK399" i="4"/>
  <c r="AI399" i="4"/>
  <c r="AB399" i="4"/>
  <c r="AA399" i="4"/>
  <c r="W399" i="4" a="1"/>
  <c r="W399" i="4" s="1"/>
  <c r="Y399" i="4" s="1"/>
  <c r="H399" i="4"/>
  <c r="G399" i="4"/>
  <c r="AE399" i="4" s="1"/>
  <c r="E399" i="4"/>
  <c r="F399" i="4" s="1"/>
  <c r="D399" i="4"/>
  <c r="AL398" i="4"/>
  <c r="AK398" i="4"/>
  <c r="AI398" i="4"/>
  <c r="AB398" i="4"/>
  <c r="AA398" i="4"/>
  <c r="W398" i="4" a="1"/>
  <c r="W398" i="4" s="1"/>
  <c r="Y398" i="4" s="1"/>
  <c r="H398" i="4"/>
  <c r="G398" i="4"/>
  <c r="AE398" i="4" s="1"/>
  <c r="E398" i="4"/>
  <c r="F398" i="4" s="1"/>
  <c r="D398" i="4"/>
  <c r="AL397" i="4"/>
  <c r="AK397" i="4"/>
  <c r="AI397" i="4"/>
  <c r="AB397" i="4"/>
  <c r="AA397" i="4"/>
  <c r="W397" i="4" a="1"/>
  <c r="W397" i="4" s="1"/>
  <c r="Y397" i="4" s="1"/>
  <c r="H397" i="4"/>
  <c r="G397" i="4"/>
  <c r="AE397" i="4" s="1"/>
  <c r="E397" i="4"/>
  <c r="F397" i="4" s="1"/>
  <c r="D397" i="4"/>
  <c r="AL396" i="4"/>
  <c r="AK396" i="4"/>
  <c r="AI396" i="4"/>
  <c r="AB396" i="4"/>
  <c r="AA396" i="4"/>
  <c r="W396" i="4" a="1"/>
  <c r="W396" i="4" s="1"/>
  <c r="Y396" i="4" s="1"/>
  <c r="H396" i="4"/>
  <c r="G396" i="4"/>
  <c r="AE396" i="4" s="1"/>
  <c r="E396" i="4"/>
  <c r="F396" i="4" s="1"/>
  <c r="D396" i="4"/>
  <c r="AL395" i="4"/>
  <c r="AK395" i="4"/>
  <c r="AI395" i="4"/>
  <c r="AB395" i="4"/>
  <c r="AA395" i="4"/>
  <c r="W395" i="4" a="1"/>
  <c r="W395" i="4" s="1"/>
  <c r="Y395" i="4" s="1"/>
  <c r="H395" i="4"/>
  <c r="G395" i="4"/>
  <c r="AD395" i="4" s="1"/>
  <c r="E395" i="4"/>
  <c r="F395" i="4" s="1"/>
  <c r="D395" i="4"/>
  <c r="AL394" i="4"/>
  <c r="AK394" i="4"/>
  <c r="AI394" i="4"/>
  <c r="AB394" i="4"/>
  <c r="AA394" i="4"/>
  <c r="W394" i="4" a="1"/>
  <c r="W394" i="4" s="1"/>
  <c r="Y394" i="4" s="1"/>
  <c r="H394" i="4"/>
  <c r="G394" i="4"/>
  <c r="AD394" i="4" s="1"/>
  <c r="E394" i="4"/>
  <c r="F394" i="4" s="1"/>
  <c r="D394" i="4"/>
  <c r="AL393" i="4"/>
  <c r="AK393" i="4"/>
  <c r="AI393" i="4"/>
  <c r="AB393" i="4"/>
  <c r="AA393" i="4"/>
  <c r="W393" i="4" a="1"/>
  <c r="W393" i="4" s="1"/>
  <c r="Y393" i="4" s="1"/>
  <c r="H393" i="4"/>
  <c r="G393" i="4"/>
  <c r="E393" i="4"/>
  <c r="F393" i="4" s="1"/>
  <c r="D393" i="4"/>
  <c r="AL392" i="4"/>
  <c r="AK392" i="4"/>
  <c r="AI392" i="4"/>
  <c r="AB392" i="4"/>
  <c r="AA392" i="4"/>
  <c r="W392" i="4" a="1"/>
  <c r="W392" i="4" s="1"/>
  <c r="Y392" i="4" s="1"/>
  <c r="H392" i="4"/>
  <c r="G392" i="4"/>
  <c r="E392" i="4"/>
  <c r="F392" i="4" s="1"/>
  <c r="D392" i="4"/>
  <c r="AL391" i="4"/>
  <c r="AK391" i="4"/>
  <c r="AI391" i="4"/>
  <c r="AB391" i="4"/>
  <c r="AA391" i="4"/>
  <c r="W391" i="4" a="1"/>
  <c r="W391" i="4" s="1"/>
  <c r="Y391" i="4" s="1"/>
  <c r="H391" i="4"/>
  <c r="G391" i="4"/>
  <c r="AE391" i="4" s="1"/>
  <c r="E391" i="4"/>
  <c r="F391" i="4" s="1"/>
  <c r="D391" i="4"/>
  <c r="AL390" i="4"/>
  <c r="AK390" i="4"/>
  <c r="AI390" i="4"/>
  <c r="AB390" i="4"/>
  <c r="AA390" i="4"/>
  <c r="W390" i="4" a="1"/>
  <c r="W390" i="4" s="1"/>
  <c r="Y390" i="4" s="1"/>
  <c r="H390" i="4"/>
  <c r="G390" i="4"/>
  <c r="E390" i="4"/>
  <c r="F390" i="4" s="1"/>
  <c r="D390" i="4"/>
  <c r="AL389" i="4"/>
  <c r="AK389" i="4"/>
  <c r="AI389" i="4"/>
  <c r="AB389" i="4"/>
  <c r="AA389" i="4"/>
  <c r="W389" i="4" a="1"/>
  <c r="W389" i="4" s="1"/>
  <c r="Y389" i="4" s="1"/>
  <c r="H389" i="4"/>
  <c r="G389" i="4"/>
  <c r="E389" i="4"/>
  <c r="F389" i="4" s="1"/>
  <c r="D389" i="4"/>
  <c r="AL388" i="4"/>
  <c r="AK388" i="4"/>
  <c r="AI388" i="4"/>
  <c r="AB388" i="4"/>
  <c r="AA388" i="4"/>
  <c r="W388" i="4" a="1"/>
  <c r="W388" i="4" s="1"/>
  <c r="Y388" i="4" s="1"/>
  <c r="H388" i="4"/>
  <c r="G388" i="4"/>
  <c r="E388" i="4"/>
  <c r="F388" i="4" s="1"/>
  <c r="D388" i="4"/>
  <c r="AL387" i="4"/>
  <c r="AK387" i="4"/>
  <c r="AI387" i="4"/>
  <c r="AB387" i="4"/>
  <c r="AA387" i="4"/>
  <c r="W387" i="4" a="1"/>
  <c r="W387" i="4" s="1"/>
  <c r="Y387" i="4" s="1"/>
  <c r="H387" i="4"/>
  <c r="G387" i="4"/>
  <c r="E387" i="4"/>
  <c r="F387" i="4" s="1"/>
  <c r="D387" i="4"/>
  <c r="AL386" i="4"/>
  <c r="AK386" i="4"/>
  <c r="AI386" i="4"/>
  <c r="AB386" i="4"/>
  <c r="AA386" i="4"/>
  <c r="W386" i="4" a="1"/>
  <c r="W386" i="4" s="1"/>
  <c r="Y386" i="4" s="1"/>
  <c r="H386" i="4"/>
  <c r="G386" i="4"/>
  <c r="AE386" i="4" s="1"/>
  <c r="E386" i="4"/>
  <c r="F386" i="4" s="1"/>
  <c r="D386" i="4"/>
  <c r="AL385" i="4"/>
  <c r="AK385" i="4"/>
  <c r="AI385" i="4"/>
  <c r="AB385" i="4"/>
  <c r="AA385" i="4"/>
  <c r="W385" i="4" a="1"/>
  <c r="W385" i="4" s="1"/>
  <c r="Y385" i="4" s="1"/>
  <c r="H385" i="4"/>
  <c r="G385" i="4"/>
  <c r="AD385" i="4" s="1"/>
  <c r="E385" i="4"/>
  <c r="F385" i="4" s="1"/>
  <c r="D385" i="4"/>
  <c r="AL384" i="4"/>
  <c r="AK384" i="4"/>
  <c r="AI384" i="4"/>
  <c r="AB384" i="4"/>
  <c r="AA384" i="4"/>
  <c r="W384" i="4" a="1"/>
  <c r="W384" i="4" s="1"/>
  <c r="Y384" i="4" s="1"/>
  <c r="H384" i="4"/>
  <c r="G384" i="4"/>
  <c r="E384" i="4"/>
  <c r="F384" i="4" s="1"/>
  <c r="D384" i="4"/>
  <c r="AL383" i="4"/>
  <c r="AK383" i="4"/>
  <c r="AI383" i="4"/>
  <c r="AB383" i="4"/>
  <c r="AA383" i="4"/>
  <c r="W383" i="4" a="1"/>
  <c r="W383" i="4" s="1"/>
  <c r="Y383" i="4" s="1"/>
  <c r="H383" i="4"/>
  <c r="G383" i="4"/>
  <c r="E383" i="4"/>
  <c r="F383" i="4" s="1"/>
  <c r="D383" i="4"/>
  <c r="AL382" i="4"/>
  <c r="AK382" i="4"/>
  <c r="AI382" i="4"/>
  <c r="AB382" i="4"/>
  <c r="AA382" i="4"/>
  <c r="W382" i="4" a="1"/>
  <c r="W382" i="4" s="1"/>
  <c r="Y382" i="4" s="1"/>
  <c r="H382" i="4"/>
  <c r="G382" i="4"/>
  <c r="AD382" i="4" s="1"/>
  <c r="E382" i="4"/>
  <c r="F382" i="4" s="1"/>
  <c r="D382" i="4"/>
  <c r="AL381" i="4"/>
  <c r="AK381" i="4"/>
  <c r="AI381" i="4"/>
  <c r="AB381" i="4"/>
  <c r="AA381" i="4"/>
  <c r="W381" i="4" a="1"/>
  <c r="W381" i="4" s="1"/>
  <c r="Y381" i="4" s="1"/>
  <c r="H381" i="4"/>
  <c r="G381" i="4"/>
  <c r="E381" i="4"/>
  <c r="F381" i="4" s="1"/>
  <c r="D381" i="4"/>
  <c r="AL380" i="4"/>
  <c r="AK380" i="4"/>
  <c r="AI380" i="4"/>
  <c r="AB380" i="4"/>
  <c r="AA380" i="4"/>
  <c r="W380" i="4" a="1"/>
  <c r="W380" i="4" s="1"/>
  <c r="Y380" i="4" s="1"/>
  <c r="H380" i="4"/>
  <c r="G380" i="4"/>
  <c r="AD380" i="4" s="1"/>
  <c r="E380" i="4"/>
  <c r="F380" i="4" s="1"/>
  <c r="D380" i="4"/>
  <c r="AL379" i="4"/>
  <c r="AK379" i="4"/>
  <c r="AI379" i="4"/>
  <c r="AB379" i="4"/>
  <c r="AA379" i="4"/>
  <c r="W379" i="4" a="1"/>
  <c r="W379" i="4" s="1"/>
  <c r="Y379" i="4" s="1"/>
  <c r="H379" i="4"/>
  <c r="G379" i="4"/>
  <c r="AE379" i="4" s="1"/>
  <c r="E379" i="4"/>
  <c r="F379" i="4" s="1"/>
  <c r="D379" i="4"/>
  <c r="AL378" i="4"/>
  <c r="AK378" i="4"/>
  <c r="AI378" i="4"/>
  <c r="AB378" i="4"/>
  <c r="AA378" i="4"/>
  <c r="W378" i="4" a="1"/>
  <c r="W378" i="4" s="1"/>
  <c r="Y378" i="4" s="1"/>
  <c r="H378" i="4"/>
  <c r="G378" i="4"/>
  <c r="AD378" i="4" s="1"/>
  <c r="E378" i="4"/>
  <c r="F378" i="4" s="1"/>
  <c r="D378" i="4"/>
  <c r="AL377" i="4"/>
  <c r="AK377" i="4"/>
  <c r="AI377" i="4"/>
  <c r="AB377" i="4"/>
  <c r="AA377" i="4"/>
  <c r="W377" i="4" a="1"/>
  <c r="W377" i="4" s="1"/>
  <c r="Y377" i="4" s="1"/>
  <c r="H377" i="4"/>
  <c r="G377" i="4"/>
  <c r="E377" i="4"/>
  <c r="F377" i="4" s="1"/>
  <c r="D377" i="4"/>
  <c r="AL376" i="4"/>
  <c r="AK376" i="4"/>
  <c r="AI376" i="4"/>
  <c r="AB376" i="4"/>
  <c r="AA376" i="4"/>
  <c r="W376" i="4" a="1"/>
  <c r="W376" i="4" s="1"/>
  <c r="Y376" i="4" s="1"/>
  <c r="H376" i="4"/>
  <c r="G376" i="4"/>
  <c r="AE376" i="4" s="1"/>
  <c r="E376" i="4"/>
  <c r="F376" i="4" s="1"/>
  <c r="D376" i="4"/>
  <c r="AL375" i="4"/>
  <c r="AK375" i="4"/>
  <c r="AI375" i="4"/>
  <c r="AB375" i="4"/>
  <c r="AA375" i="4"/>
  <c r="W375" i="4" a="1"/>
  <c r="W375" i="4" s="1"/>
  <c r="Y375" i="4" s="1"/>
  <c r="H375" i="4"/>
  <c r="G375" i="4"/>
  <c r="E375" i="4"/>
  <c r="F375" i="4" s="1"/>
  <c r="D375" i="4"/>
  <c r="AL374" i="4"/>
  <c r="AK374" i="4"/>
  <c r="AI374" i="4"/>
  <c r="AB374" i="4"/>
  <c r="AA374" i="4"/>
  <c r="W374" i="4" a="1"/>
  <c r="W374" i="4" s="1"/>
  <c r="Y374" i="4" s="1"/>
  <c r="H374" i="4"/>
  <c r="G374" i="4"/>
  <c r="E374" i="4"/>
  <c r="F374" i="4" s="1"/>
  <c r="D374" i="4"/>
  <c r="AL373" i="4"/>
  <c r="AK373" i="4"/>
  <c r="AI373" i="4"/>
  <c r="AB373" i="4"/>
  <c r="AA373" i="4"/>
  <c r="W373" i="4" a="1"/>
  <c r="W373" i="4" s="1"/>
  <c r="Y373" i="4" s="1"/>
  <c r="H373" i="4"/>
  <c r="G373" i="4"/>
  <c r="E373" i="4"/>
  <c r="F373" i="4" s="1"/>
  <c r="D373" i="4"/>
  <c r="AL372" i="4"/>
  <c r="AK372" i="4"/>
  <c r="AI372" i="4"/>
  <c r="AB372" i="4"/>
  <c r="AA372" i="4"/>
  <c r="W372" i="4" a="1"/>
  <c r="W372" i="4" s="1"/>
  <c r="Y372" i="4" s="1"/>
  <c r="H372" i="4"/>
  <c r="G372" i="4"/>
  <c r="AE372" i="4" s="1"/>
  <c r="E372" i="4"/>
  <c r="F372" i="4" s="1"/>
  <c r="D372" i="4"/>
  <c r="AL371" i="4"/>
  <c r="AK371" i="4"/>
  <c r="AI371" i="4"/>
  <c r="AB371" i="4"/>
  <c r="AA371" i="4"/>
  <c r="W371" i="4" a="1"/>
  <c r="W371" i="4" s="1"/>
  <c r="Y371" i="4" s="1"/>
  <c r="H371" i="4"/>
  <c r="G371" i="4"/>
  <c r="E371" i="4"/>
  <c r="F371" i="4" s="1"/>
  <c r="D371" i="4"/>
  <c r="AL370" i="4"/>
  <c r="AK370" i="4"/>
  <c r="AI370" i="4"/>
  <c r="AB370" i="4"/>
  <c r="AA370" i="4"/>
  <c r="W370" i="4" a="1"/>
  <c r="W370" i="4" s="1"/>
  <c r="Y370" i="4" s="1"/>
  <c r="H370" i="4"/>
  <c r="G370" i="4"/>
  <c r="E370" i="4"/>
  <c r="F370" i="4" s="1"/>
  <c r="D370" i="4"/>
  <c r="AL369" i="4"/>
  <c r="AK369" i="4"/>
  <c r="AI369" i="4"/>
  <c r="AB369" i="4"/>
  <c r="AA369" i="4"/>
  <c r="W369" i="4" a="1"/>
  <c r="W369" i="4" s="1"/>
  <c r="Y369" i="4" s="1"/>
  <c r="H369" i="4"/>
  <c r="G369" i="4"/>
  <c r="E369" i="4"/>
  <c r="F369" i="4" s="1"/>
  <c r="D369" i="4"/>
  <c r="AL368" i="4"/>
  <c r="AK368" i="4"/>
  <c r="AI368" i="4"/>
  <c r="AB368" i="4"/>
  <c r="AA368" i="4"/>
  <c r="W368" i="4" a="1"/>
  <c r="W368" i="4" s="1"/>
  <c r="Y368" i="4" s="1"/>
  <c r="H368" i="4"/>
  <c r="G368" i="4"/>
  <c r="E368" i="4"/>
  <c r="F368" i="4" s="1"/>
  <c r="D368" i="4"/>
  <c r="AL367" i="4"/>
  <c r="AK367" i="4"/>
  <c r="AI367" i="4"/>
  <c r="AB367" i="4"/>
  <c r="AA367" i="4"/>
  <c r="W367" i="4" a="1"/>
  <c r="W367" i="4" s="1"/>
  <c r="Y367" i="4" s="1"/>
  <c r="H367" i="4"/>
  <c r="G367" i="4"/>
  <c r="E367" i="4"/>
  <c r="F367" i="4" s="1"/>
  <c r="D367" i="4"/>
  <c r="AL366" i="4"/>
  <c r="AK366" i="4"/>
  <c r="AI366" i="4"/>
  <c r="AB366" i="4"/>
  <c r="AA366" i="4"/>
  <c r="W366" i="4" a="1"/>
  <c r="W366" i="4" s="1"/>
  <c r="Y366" i="4" s="1"/>
  <c r="H366" i="4"/>
  <c r="G366" i="4"/>
  <c r="AE366" i="4" s="1"/>
  <c r="E366" i="4"/>
  <c r="F366" i="4" s="1"/>
  <c r="D366" i="4"/>
  <c r="AL365" i="4"/>
  <c r="AK365" i="4"/>
  <c r="AI365" i="4"/>
  <c r="AB365" i="4"/>
  <c r="AA365" i="4"/>
  <c r="W365" i="4" a="1"/>
  <c r="W365" i="4" s="1"/>
  <c r="Y365" i="4" s="1"/>
  <c r="H365" i="4"/>
  <c r="G365" i="4"/>
  <c r="AE365" i="4" s="1"/>
  <c r="E365" i="4"/>
  <c r="F365" i="4" s="1"/>
  <c r="D365" i="4"/>
  <c r="AL364" i="4"/>
  <c r="AK364" i="4"/>
  <c r="AI364" i="4"/>
  <c r="AB364" i="4"/>
  <c r="AA364" i="4"/>
  <c r="W364" i="4" a="1"/>
  <c r="W364" i="4" s="1"/>
  <c r="Y364" i="4" s="1"/>
  <c r="H364" i="4"/>
  <c r="G364" i="4"/>
  <c r="E364" i="4"/>
  <c r="F364" i="4" s="1"/>
  <c r="D364" i="4"/>
  <c r="AL363" i="4"/>
  <c r="AK363" i="4"/>
  <c r="AI363" i="4"/>
  <c r="AB363" i="4"/>
  <c r="AA363" i="4"/>
  <c r="W363" i="4" a="1"/>
  <c r="W363" i="4" s="1"/>
  <c r="Y363" i="4" s="1"/>
  <c r="H363" i="4"/>
  <c r="G363" i="4"/>
  <c r="AE363" i="4" s="1"/>
  <c r="E363" i="4"/>
  <c r="F363" i="4" s="1"/>
  <c r="D363" i="4"/>
  <c r="AL362" i="4"/>
  <c r="AK362" i="4"/>
  <c r="AI362" i="4"/>
  <c r="AB362" i="4"/>
  <c r="AA362" i="4"/>
  <c r="W362" i="4" a="1"/>
  <c r="W362" i="4" s="1"/>
  <c r="Y362" i="4" s="1"/>
  <c r="H362" i="4"/>
  <c r="G362" i="4"/>
  <c r="AE362" i="4" s="1"/>
  <c r="E362" i="4"/>
  <c r="F362" i="4" s="1"/>
  <c r="D362" i="4"/>
  <c r="AL361" i="4"/>
  <c r="AK361" i="4"/>
  <c r="AI361" i="4"/>
  <c r="AB361" i="4"/>
  <c r="AA361" i="4"/>
  <c r="W361" i="4" a="1"/>
  <c r="W361" i="4" s="1"/>
  <c r="Y361" i="4" s="1"/>
  <c r="H361" i="4"/>
  <c r="G361" i="4"/>
  <c r="E361" i="4"/>
  <c r="F361" i="4" s="1"/>
  <c r="D361" i="4"/>
  <c r="AL360" i="4"/>
  <c r="AK360" i="4"/>
  <c r="AI360" i="4"/>
  <c r="AB360" i="4"/>
  <c r="AA360" i="4"/>
  <c r="W360" i="4" a="1"/>
  <c r="W360" i="4" s="1"/>
  <c r="Y360" i="4" s="1"/>
  <c r="H360" i="4"/>
  <c r="G360" i="4"/>
  <c r="E360" i="4"/>
  <c r="F360" i="4" s="1"/>
  <c r="D360" i="4"/>
  <c r="AL359" i="4"/>
  <c r="AK359" i="4"/>
  <c r="AI359" i="4"/>
  <c r="AB359" i="4"/>
  <c r="AA359" i="4"/>
  <c r="W359" i="4" a="1"/>
  <c r="W359" i="4" s="1"/>
  <c r="Y359" i="4" s="1"/>
  <c r="H359" i="4"/>
  <c r="G359" i="4"/>
  <c r="AE359" i="4" s="1"/>
  <c r="E359" i="4"/>
  <c r="F359" i="4" s="1"/>
  <c r="D359" i="4"/>
  <c r="AL358" i="4"/>
  <c r="AK358" i="4"/>
  <c r="AI358" i="4"/>
  <c r="AB358" i="4"/>
  <c r="AA358" i="4"/>
  <c r="W358" i="4" a="1"/>
  <c r="W358" i="4" s="1"/>
  <c r="Y358" i="4" s="1"/>
  <c r="H358" i="4"/>
  <c r="G358" i="4"/>
  <c r="AE358" i="4" s="1"/>
  <c r="E358" i="4"/>
  <c r="F358" i="4" s="1"/>
  <c r="D358" i="4"/>
  <c r="AL357" i="4"/>
  <c r="AK357" i="4"/>
  <c r="AI357" i="4"/>
  <c r="AB357" i="4"/>
  <c r="AA357" i="4"/>
  <c r="W357" i="4" a="1"/>
  <c r="W357" i="4" s="1"/>
  <c r="Y357" i="4" s="1"/>
  <c r="H357" i="4"/>
  <c r="G357" i="4"/>
  <c r="E357" i="4"/>
  <c r="F357" i="4" s="1"/>
  <c r="D357" i="4"/>
  <c r="AL356" i="4"/>
  <c r="AK356" i="4"/>
  <c r="AI356" i="4"/>
  <c r="AB356" i="4"/>
  <c r="AA356" i="4"/>
  <c r="W356" i="4" a="1"/>
  <c r="W356" i="4" s="1"/>
  <c r="Y356" i="4" s="1"/>
  <c r="H356" i="4"/>
  <c r="G356" i="4"/>
  <c r="E356" i="4"/>
  <c r="F356" i="4" s="1"/>
  <c r="D356" i="4"/>
  <c r="AL355" i="4"/>
  <c r="AK355" i="4"/>
  <c r="AI355" i="4"/>
  <c r="AB355" i="4"/>
  <c r="AA355" i="4"/>
  <c r="W355" i="4" a="1"/>
  <c r="W355" i="4" s="1"/>
  <c r="Y355" i="4" s="1"/>
  <c r="H355" i="4"/>
  <c r="G355" i="4"/>
  <c r="AE355" i="4" s="1"/>
  <c r="E355" i="4"/>
  <c r="F355" i="4" s="1"/>
  <c r="D355" i="4"/>
  <c r="AL354" i="4"/>
  <c r="AK354" i="4"/>
  <c r="AI354" i="4"/>
  <c r="AB354" i="4"/>
  <c r="AA354" i="4"/>
  <c r="W354" i="4" a="1"/>
  <c r="W354" i="4" s="1"/>
  <c r="Y354" i="4" s="1"/>
  <c r="H354" i="4"/>
  <c r="G354" i="4"/>
  <c r="E354" i="4"/>
  <c r="F354" i="4" s="1"/>
  <c r="D354" i="4"/>
  <c r="AL353" i="4"/>
  <c r="AK353" i="4"/>
  <c r="AI353" i="4"/>
  <c r="AB353" i="4"/>
  <c r="AA353" i="4"/>
  <c r="W353" i="4" a="1"/>
  <c r="W353" i="4" s="1"/>
  <c r="Y353" i="4" s="1"/>
  <c r="H353" i="4"/>
  <c r="G353" i="4"/>
  <c r="E353" i="4"/>
  <c r="F353" i="4" s="1"/>
  <c r="D353" i="4"/>
  <c r="AL352" i="4"/>
  <c r="AK352" i="4"/>
  <c r="AI352" i="4"/>
  <c r="AB352" i="4"/>
  <c r="AA352" i="4"/>
  <c r="W352" i="4" a="1"/>
  <c r="W352" i="4" s="1"/>
  <c r="Y352" i="4" s="1"/>
  <c r="H352" i="4"/>
  <c r="G352" i="4"/>
  <c r="E352" i="4"/>
  <c r="F352" i="4" s="1"/>
  <c r="D352" i="4"/>
  <c r="AL351" i="4"/>
  <c r="AK351" i="4"/>
  <c r="AI351" i="4"/>
  <c r="AB351" i="4"/>
  <c r="AA351" i="4"/>
  <c r="W351" i="4" a="1"/>
  <c r="W351" i="4" s="1"/>
  <c r="Y351" i="4" s="1"/>
  <c r="H351" i="4"/>
  <c r="G351" i="4"/>
  <c r="AE351" i="4" s="1"/>
  <c r="E351" i="4"/>
  <c r="F351" i="4" s="1"/>
  <c r="D351" i="4"/>
  <c r="AL350" i="4"/>
  <c r="AK350" i="4"/>
  <c r="AI350" i="4"/>
  <c r="AB350" i="4"/>
  <c r="AA350" i="4"/>
  <c r="W350" i="4" a="1"/>
  <c r="W350" i="4" s="1"/>
  <c r="Y350" i="4" s="1"/>
  <c r="H350" i="4"/>
  <c r="G350" i="4"/>
  <c r="E350" i="4"/>
  <c r="F350" i="4" s="1"/>
  <c r="D350" i="4"/>
  <c r="AL349" i="4"/>
  <c r="AK349" i="4"/>
  <c r="AI349" i="4"/>
  <c r="AB349" i="4"/>
  <c r="AA349" i="4"/>
  <c r="W349" i="4" a="1"/>
  <c r="W349" i="4" s="1"/>
  <c r="Y349" i="4" s="1"/>
  <c r="H349" i="4"/>
  <c r="G349" i="4"/>
  <c r="E349" i="4"/>
  <c r="F349" i="4" s="1"/>
  <c r="D349" i="4"/>
  <c r="AL348" i="4"/>
  <c r="AK348" i="4"/>
  <c r="AI348" i="4"/>
  <c r="AB348" i="4"/>
  <c r="AA348" i="4"/>
  <c r="W348" i="4" a="1"/>
  <c r="W348" i="4" s="1"/>
  <c r="Y348" i="4" s="1"/>
  <c r="H348" i="4"/>
  <c r="G348" i="4"/>
  <c r="AD348" i="4" s="1"/>
  <c r="E348" i="4"/>
  <c r="F348" i="4" s="1"/>
  <c r="D348" i="4"/>
  <c r="AL347" i="4"/>
  <c r="AK347" i="4"/>
  <c r="AI347" i="4"/>
  <c r="AB347" i="4"/>
  <c r="AA347" i="4"/>
  <c r="W347" i="4" a="1"/>
  <c r="W347" i="4" s="1"/>
  <c r="Y347" i="4" s="1"/>
  <c r="H347" i="4"/>
  <c r="G347" i="4"/>
  <c r="E347" i="4"/>
  <c r="F347" i="4" s="1"/>
  <c r="D347" i="4"/>
  <c r="AL346" i="4"/>
  <c r="AK346" i="4"/>
  <c r="AI346" i="4"/>
  <c r="AB346" i="4"/>
  <c r="AA346" i="4"/>
  <c r="W346" i="4" a="1"/>
  <c r="W346" i="4" s="1"/>
  <c r="Y346" i="4" s="1"/>
  <c r="H346" i="4"/>
  <c r="G346" i="4"/>
  <c r="E346" i="4"/>
  <c r="F346" i="4" s="1"/>
  <c r="D346" i="4"/>
  <c r="AL345" i="4"/>
  <c r="AK345" i="4"/>
  <c r="AI345" i="4"/>
  <c r="AB345" i="4"/>
  <c r="AA345" i="4"/>
  <c r="W345" i="4" a="1"/>
  <c r="W345" i="4" s="1"/>
  <c r="Y345" i="4" s="1"/>
  <c r="H345" i="4"/>
  <c r="G345" i="4"/>
  <c r="AE345" i="4" s="1"/>
  <c r="E345" i="4"/>
  <c r="F345" i="4" s="1"/>
  <c r="D345" i="4"/>
  <c r="AL344" i="4"/>
  <c r="AK344" i="4"/>
  <c r="AI344" i="4"/>
  <c r="AB344" i="4"/>
  <c r="AA344" i="4"/>
  <c r="W344" i="4" a="1"/>
  <c r="W344" i="4" s="1"/>
  <c r="Y344" i="4" s="1"/>
  <c r="H344" i="4"/>
  <c r="G344" i="4"/>
  <c r="E344" i="4"/>
  <c r="F344" i="4" s="1"/>
  <c r="D344" i="4"/>
  <c r="AL343" i="4"/>
  <c r="AK343" i="4"/>
  <c r="AI343" i="4"/>
  <c r="AB343" i="4"/>
  <c r="AA343" i="4"/>
  <c r="W343" i="4"/>
  <c r="Y343" i="4" s="1"/>
  <c r="W343" i="4" a="1"/>
  <c r="H343" i="4"/>
  <c r="G343" i="4"/>
  <c r="AE343" i="4" s="1"/>
  <c r="E343" i="4"/>
  <c r="F343" i="4" s="1"/>
  <c r="D343" i="4"/>
  <c r="AL342" i="4"/>
  <c r="AK342" i="4"/>
  <c r="AI342" i="4"/>
  <c r="AB342" i="4"/>
  <c r="AA342" i="4"/>
  <c r="W342" i="4" a="1"/>
  <c r="W342" i="4" s="1"/>
  <c r="Y342" i="4" s="1"/>
  <c r="H342" i="4"/>
  <c r="G342" i="4"/>
  <c r="E342" i="4"/>
  <c r="F342" i="4" s="1"/>
  <c r="D342" i="4"/>
  <c r="AL341" i="4"/>
  <c r="AK341" i="4"/>
  <c r="AI341" i="4"/>
  <c r="AB341" i="4"/>
  <c r="AA341" i="4"/>
  <c r="W341" i="4" a="1"/>
  <c r="W341" i="4" s="1"/>
  <c r="Y341" i="4" s="1"/>
  <c r="H341" i="4"/>
  <c r="G341" i="4"/>
  <c r="AD341" i="4" s="1"/>
  <c r="E341" i="4"/>
  <c r="F341" i="4" s="1"/>
  <c r="D341" i="4"/>
  <c r="AL340" i="4"/>
  <c r="AK340" i="4"/>
  <c r="AI340" i="4"/>
  <c r="AB340" i="4"/>
  <c r="AA340" i="4"/>
  <c r="W340" i="4" a="1"/>
  <c r="W340" i="4" s="1"/>
  <c r="Y340" i="4" s="1"/>
  <c r="H340" i="4"/>
  <c r="G340" i="4"/>
  <c r="E340" i="4"/>
  <c r="F340" i="4" s="1"/>
  <c r="D340" i="4"/>
  <c r="AL339" i="4"/>
  <c r="AK339" i="4"/>
  <c r="AI339" i="4"/>
  <c r="AB339" i="4"/>
  <c r="AA339" i="4"/>
  <c r="W339" i="4" a="1"/>
  <c r="W339" i="4" s="1"/>
  <c r="Y339" i="4" s="1"/>
  <c r="H339" i="4"/>
  <c r="G339" i="4"/>
  <c r="AD339" i="4" s="1"/>
  <c r="E339" i="4"/>
  <c r="F339" i="4" s="1"/>
  <c r="D339" i="4"/>
  <c r="AL338" i="4"/>
  <c r="AK338" i="4"/>
  <c r="AI338" i="4"/>
  <c r="AB338" i="4"/>
  <c r="AA338" i="4"/>
  <c r="W338" i="4" a="1"/>
  <c r="W338" i="4" s="1"/>
  <c r="Y338" i="4" s="1"/>
  <c r="H338" i="4"/>
  <c r="G338" i="4"/>
  <c r="AE338" i="4" s="1"/>
  <c r="E338" i="4"/>
  <c r="F338" i="4" s="1"/>
  <c r="D338" i="4"/>
  <c r="AL337" i="4"/>
  <c r="AK337" i="4"/>
  <c r="AI337" i="4"/>
  <c r="AB337" i="4"/>
  <c r="AA337" i="4"/>
  <c r="W337" i="4" a="1"/>
  <c r="W337" i="4" s="1"/>
  <c r="Y337" i="4" s="1"/>
  <c r="H337" i="4"/>
  <c r="G337" i="4"/>
  <c r="AE337" i="4" s="1"/>
  <c r="E337" i="4"/>
  <c r="F337" i="4" s="1"/>
  <c r="D337" i="4"/>
  <c r="AL336" i="4"/>
  <c r="AK336" i="4"/>
  <c r="AI336" i="4"/>
  <c r="AB336" i="4"/>
  <c r="AA336" i="4"/>
  <c r="W336" i="4" a="1"/>
  <c r="W336" i="4" s="1"/>
  <c r="Y336" i="4" s="1"/>
  <c r="H336" i="4"/>
  <c r="G336" i="4"/>
  <c r="AE336" i="4" s="1"/>
  <c r="E336" i="4"/>
  <c r="F336" i="4" s="1"/>
  <c r="D336" i="4"/>
  <c r="AL335" i="4"/>
  <c r="AK335" i="4"/>
  <c r="AI335" i="4"/>
  <c r="AB335" i="4"/>
  <c r="AA335" i="4"/>
  <c r="W335" i="4" a="1"/>
  <c r="W335" i="4" s="1"/>
  <c r="Y335" i="4" s="1"/>
  <c r="H335" i="4"/>
  <c r="G335" i="4"/>
  <c r="E335" i="4"/>
  <c r="F335" i="4" s="1"/>
  <c r="D335" i="4"/>
  <c r="AL334" i="4"/>
  <c r="AK334" i="4"/>
  <c r="AI334" i="4"/>
  <c r="AB334" i="4"/>
  <c r="AA334" i="4"/>
  <c r="W334" i="4" a="1"/>
  <c r="W334" i="4" s="1"/>
  <c r="Y334" i="4" s="1"/>
  <c r="H334" i="4"/>
  <c r="G334" i="4"/>
  <c r="E334" i="4"/>
  <c r="F334" i="4" s="1"/>
  <c r="D334" i="4"/>
  <c r="AL333" i="4"/>
  <c r="AK333" i="4"/>
  <c r="AI333" i="4"/>
  <c r="AB333" i="4"/>
  <c r="AA333" i="4"/>
  <c r="W333" i="4" a="1"/>
  <c r="W333" i="4" s="1"/>
  <c r="Y333" i="4" s="1"/>
  <c r="H333" i="4"/>
  <c r="G333" i="4"/>
  <c r="E333" i="4"/>
  <c r="F333" i="4" s="1"/>
  <c r="D333" i="4"/>
  <c r="AL332" i="4"/>
  <c r="AK332" i="4"/>
  <c r="AI332" i="4"/>
  <c r="AB332" i="4"/>
  <c r="AA332" i="4"/>
  <c r="W332" i="4" a="1"/>
  <c r="W332" i="4" s="1"/>
  <c r="Y332" i="4" s="1"/>
  <c r="H332" i="4"/>
  <c r="G332" i="4"/>
  <c r="E332" i="4"/>
  <c r="F332" i="4" s="1"/>
  <c r="D332" i="4"/>
  <c r="AL331" i="4"/>
  <c r="AK331" i="4"/>
  <c r="AI331" i="4"/>
  <c r="AB331" i="4"/>
  <c r="AA331" i="4"/>
  <c r="W331" i="4" a="1"/>
  <c r="W331" i="4" s="1"/>
  <c r="Y331" i="4" s="1"/>
  <c r="H331" i="4"/>
  <c r="G331" i="4"/>
  <c r="E331" i="4"/>
  <c r="F331" i="4" s="1"/>
  <c r="D331" i="4"/>
  <c r="AL330" i="4"/>
  <c r="AK330" i="4"/>
  <c r="AI330" i="4"/>
  <c r="AB330" i="4"/>
  <c r="AA330" i="4"/>
  <c r="W330" i="4" a="1"/>
  <c r="W330" i="4" s="1"/>
  <c r="Y330" i="4" s="1"/>
  <c r="H330" i="4"/>
  <c r="G330" i="4"/>
  <c r="AE330" i="4" s="1"/>
  <c r="E330" i="4"/>
  <c r="F330" i="4" s="1"/>
  <c r="D330" i="4"/>
  <c r="AL329" i="4"/>
  <c r="AK329" i="4"/>
  <c r="AI329" i="4"/>
  <c r="AB329" i="4"/>
  <c r="AA329" i="4"/>
  <c r="W329" i="4" a="1"/>
  <c r="W329" i="4" s="1"/>
  <c r="Y329" i="4" s="1"/>
  <c r="H329" i="4"/>
  <c r="G329" i="4"/>
  <c r="AD329" i="4" s="1"/>
  <c r="E329" i="4"/>
  <c r="F329" i="4" s="1"/>
  <c r="D329" i="4"/>
  <c r="AL328" i="4"/>
  <c r="AK328" i="4"/>
  <c r="AI328" i="4"/>
  <c r="AB328" i="4"/>
  <c r="AA328" i="4"/>
  <c r="W328" i="4" a="1"/>
  <c r="W328" i="4" s="1"/>
  <c r="Y328" i="4" s="1"/>
  <c r="H328" i="4"/>
  <c r="G328" i="4"/>
  <c r="AD328" i="4" s="1"/>
  <c r="E328" i="4"/>
  <c r="F328" i="4" s="1"/>
  <c r="D328" i="4"/>
  <c r="AL327" i="4"/>
  <c r="AK327" i="4"/>
  <c r="AI327" i="4"/>
  <c r="AB327" i="4"/>
  <c r="AA327" i="4"/>
  <c r="W327" i="4" a="1"/>
  <c r="W327" i="4" s="1"/>
  <c r="Y327" i="4" s="1"/>
  <c r="H327" i="4"/>
  <c r="G327" i="4"/>
  <c r="E327" i="4"/>
  <c r="F327" i="4" s="1"/>
  <c r="D327" i="4"/>
  <c r="AL326" i="4"/>
  <c r="AK326" i="4"/>
  <c r="AI326" i="4"/>
  <c r="AB326" i="4"/>
  <c r="AA326" i="4"/>
  <c r="W326" i="4" a="1"/>
  <c r="W326" i="4" s="1"/>
  <c r="Y326" i="4" s="1"/>
  <c r="H326" i="4"/>
  <c r="G326" i="4"/>
  <c r="E326" i="4"/>
  <c r="F326" i="4" s="1"/>
  <c r="D326" i="4"/>
  <c r="AL325" i="4"/>
  <c r="AK325" i="4"/>
  <c r="AI325" i="4"/>
  <c r="AB325" i="4"/>
  <c r="AA325" i="4"/>
  <c r="W325" i="4" a="1"/>
  <c r="W325" i="4" s="1"/>
  <c r="Y325" i="4" s="1"/>
  <c r="H325" i="4"/>
  <c r="G325" i="4"/>
  <c r="AE325" i="4" s="1"/>
  <c r="E325" i="4"/>
  <c r="F325" i="4" s="1"/>
  <c r="D325" i="4"/>
  <c r="AL324" i="4"/>
  <c r="AK324" i="4"/>
  <c r="AI324" i="4"/>
  <c r="AB324" i="4"/>
  <c r="AA324" i="4"/>
  <c r="W324" i="4" a="1"/>
  <c r="W324" i="4" s="1"/>
  <c r="Y324" i="4" s="1"/>
  <c r="H324" i="4"/>
  <c r="G324" i="4"/>
  <c r="AE324" i="4" s="1"/>
  <c r="E324" i="4"/>
  <c r="F324" i="4" s="1"/>
  <c r="D324" i="4"/>
  <c r="AL323" i="4"/>
  <c r="AK323" i="4"/>
  <c r="AI323" i="4"/>
  <c r="AB323" i="4"/>
  <c r="AA323" i="4"/>
  <c r="W323" i="4" a="1"/>
  <c r="W323" i="4" s="1"/>
  <c r="Y323" i="4" s="1"/>
  <c r="H323" i="4"/>
  <c r="G323" i="4"/>
  <c r="AD323" i="4" s="1"/>
  <c r="E323" i="4"/>
  <c r="F323" i="4" s="1"/>
  <c r="D323" i="4"/>
  <c r="AL322" i="4"/>
  <c r="AK322" i="4"/>
  <c r="AI322" i="4"/>
  <c r="AB322" i="4"/>
  <c r="AA322" i="4"/>
  <c r="W322" i="4" a="1"/>
  <c r="W322" i="4" s="1"/>
  <c r="Y322" i="4" s="1"/>
  <c r="H322" i="4"/>
  <c r="G322" i="4"/>
  <c r="E322" i="4"/>
  <c r="F322" i="4" s="1"/>
  <c r="D322" i="4"/>
  <c r="AL321" i="4"/>
  <c r="AK321" i="4"/>
  <c r="AI321" i="4"/>
  <c r="AB321" i="4"/>
  <c r="AA321" i="4"/>
  <c r="W321" i="4" a="1"/>
  <c r="W321" i="4" s="1"/>
  <c r="Y321" i="4" s="1"/>
  <c r="H321" i="4"/>
  <c r="G321" i="4"/>
  <c r="AD321" i="4" s="1"/>
  <c r="E321" i="4"/>
  <c r="F321" i="4" s="1"/>
  <c r="D321" i="4"/>
  <c r="AL320" i="4"/>
  <c r="AK320" i="4"/>
  <c r="AI320" i="4"/>
  <c r="AB320" i="4"/>
  <c r="AA320" i="4"/>
  <c r="W320" i="4" a="1"/>
  <c r="W320" i="4" s="1"/>
  <c r="Y320" i="4" s="1"/>
  <c r="H320" i="4"/>
  <c r="G320" i="4"/>
  <c r="E320" i="4"/>
  <c r="F320" i="4" s="1"/>
  <c r="D320" i="4"/>
  <c r="AL319" i="4"/>
  <c r="AK319" i="4"/>
  <c r="AI319" i="4"/>
  <c r="AB319" i="4"/>
  <c r="AA319" i="4"/>
  <c r="W319" i="4" a="1"/>
  <c r="W319" i="4" s="1"/>
  <c r="Y319" i="4" s="1"/>
  <c r="H319" i="4"/>
  <c r="G319" i="4"/>
  <c r="AE319" i="4" s="1"/>
  <c r="E319" i="4"/>
  <c r="F319" i="4" s="1"/>
  <c r="D319" i="4"/>
  <c r="AL318" i="4"/>
  <c r="AK318" i="4"/>
  <c r="AI318" i="4"/>
  <c r="AB318" i="4"/>
  <c r="AA318" i="4"/>
  <c r="W318" i="4"/>
  <c r="Y318" i="4" s="1"/>
  <c r="W318" i="4" a="1"/>
  <c r="H318" i="4"/>
  <c r="G318" i="4"/>
  <c r="AE318" i="4" s="1"/>
  <c r="E318" i="4"/>
  <c r="F318" i="4" s="1"/>
  <c r="D318" i="4"/>
  <c r="AL317" i="4"/>
  <c r="AK317" i="4"/>
  <c r="AI317" i="4"/>
  <c r="AB317" i="4"/>
  <c r="AA317" i="4"/>
  <c r="W317" i="4" a="1"/>
  <c r="W317" i="4" s="1"/>
  <c r="Y317" i="4" s="1"/>
  <c r="H317" i="4"/>
  <c r="G317" i="4"/>
  <c r="E317" i="4"/>
  <c r="F317" i="4" s="1"/>
  <c r="D317" i="4"/>
  <c r="AL316" i="4"/>
  <c r="AK316" i="4"/>
  <c r="AI316" i="4"/>
  <c r="AB316" i="4"/>
  <c r="AA316" i="4"/>
  <c r="W316" i="4" a="1"/>
  <c r="W316" i="4" s="1"/>
  <c r="Y316" i="4" s="1"/>
  <c r="H316" i="4"/>
  <c r="G316" i="4"/>
  <c r="AD316" i="4" s="1"/>
  <c r="E316" i="4"/>
  <c r="F316" i="4" s="1"/>
  <c r="D316" i="4"/>
  <c r="AL315" i="4"/>
  <c r="AK315" i="4"/>
  <c r="AI315" i="4"/>
  <c r="AB315" i="4"/>
  <c r="AA315" i="4"/>
  <c r="W315" i="4" a="1"/>
  <c r="W315" i="4" s="1"/>
  <c r="Y315" i="4" s="1"/>
  <c r="H315" i="4"/>
  <c r="G315" i="4"/>
  <c r="E315" i="4"/>
  <c r="F315" i="4" s="1"/>
  <c r="D315" i="4"/>
  <c r="AL314" i="4"/>
  <c r="AK314" i="4"/>
  <c r="AI314" i="4"/>
  <c r="AB314" i="4"/>
  <c r="AA314" i="4"/>
  <c r="W314" i="4" a="1"/>
  <c r="W314" i="4" s="1"/>
  <c r="Y314" i="4" s="1"/>
  <c r="H314" i="4"/>
  <c r="G314" i="4"/>
  <c r="E314" i="4"/>
  <c r="F314" i="4" s="1"/>
  <c r="D314" i="4"/>
  <c r="AL313" i="4"/>
  <c r="AK313" i="4"/>
  <c r="AI313" i="4"/>
  <c r="AB313" i="4"/>
  <c r="AA313" i="4"/>
  <c r="W313" i="4" a="1"/>
  <c r="W313" i="4" s="1"/>
  <c r="Y313" i="4" s="1"/>
  <c r="H313" i="4"/>
  <c r="G313" i="4"/>
  <c r="AE313" i="4" s="1"/>
  <c r="E313" i="4"/>
  <c r="F313" i="4" s="1"/>
  <c r="D313" i="4"/>
  <c r="AL312" i="4"/>
  <c r="AK312" i="4"/>
  <c r="AI312" i="4"/>
  <c r="AB312" i="4"/>
  <c r="AA312" i="4"/>
  <c r="W312" i="4" a="1"/>
  <c r="W312" i="4" s="1"/>
  <c r="Y312" i="4" s="1"/>
  <c r="H312" i="4"/>
  <c r="G312" i="4"/>
  <c r="AE312" i="4" s="1"/>
  <c r="E312" i="4"/>
  <c r="F312" i="4" s="1"/>
  <c r="D312" i="4"/>
  <c r="AL311" i="4"/>
  <c r="AK311" i="4"/>
  <c r="AI311" i="4"/>
  <c r="AB311" i="4"/>
  <c r="AA311" i="4"/>
  <c r="W311" i="4" a="1"/>
  <c r="W311" i="4" s="1"/>
  <c r="Y311" i="4" s="1"/>
  <c r="H311" i="4"/>
  <c r="G311" i="4"/>
  <c r="AD311" i="4" s="1"/>
  <c r="E311" i="4"/>
  <c r="F311" i="4" s="1"/>
  <c r="D311" i="4"/>
  <c r="AL310" i="4"/>
  <c r="AK310" i="4"/>
  <c r="AI310" i="4"/>
  <c r="AB310" i="4"/>
  <c r="AA310" i="4"/>
  <c r="W310" i="4" a="1"/>
  <c r="W310" i="4" s="1"/>
  <c r="Y310" i="4" s="1"/>
  <c r="H310" i="4"/>
  <c r="G310" i="4"/>
  <c r="AE310" i="4" s="1"/>
  <c r="E310" i="4"/>
  <c r="F310" i="4" s="1"/>
  <c r="D310" i="4"/>
  <c r="AL309" i="4"/>
  <c r="AK309" i="4"/>
  <c r="AI309" i="4"/>
  <c r="AB309" i="4"/>
  <c r="AA309" i="4"/>
  <c r="W309" i="4" a="1"/>
  <c r="W309" i="4" s="1"/>
  <c r="Y309" i="4" s="1"/>
  <c r="H309" i="4"/>
  <c r="G309" i="4"/>
  <c r="AD309" i="4" s="1"/>
  <c r="E309" i="4"/>
  <c r="F309" i="4" s="1"/>
  <c r="D309" i="4"/>
  <c r="AL308" i="4"/>
  <c r="AK308" i="4"/>
  <c r="AI308" i="4"/>
  <c r="AB308" i="4"/>
  <c r="AA308" i="4"/>
  <c r="W308" i="4" a="1"/>
  <c r="W308" i="4" s="1"/>
  <c r="Y308" i="4" s="1"/>
  <c r="H308" i="4"/>
  <c r="G308" i="4"/>
  <c r="AD308" i="4" s="1"/>
  <c r="E308" i="4"/>
  <c r="F308" i="4" s="1"/>
  <c r="D308" i="4"/>
  <c r="AL307" i="4"/>
  <c r="AK307" i="4"/>
  <c r="AI307" i="4"/>
  <c r="AB307" i="4"/>
  <c r="AA307" i="4"/>
  <c r="W307" i="4" a="1"/>
  <c r="W307" i="4" s="1"/>
  <c r="Y307" i="4" s="1"/>
  <c r="H307" i="4"/>
  <c r="G307" i="4"/>
  <c r="E307" i="4"/>
  <c r="F307" i="4" s="1"/>
  <c r="D307" i="4"/>
  <c r="AL306" i="4"/>
  <c r="AK306" i="4"/>
  <c r="AI306" i="4"/>
  <c r="AB306" i="4"/>
  <c r="AA306" i="4"/>
  <c r="W306" i="4" a="1"/>
  <c r="W306" i="4" s="1"/>
  <c r="Y306" i="4" s="1"/>
  <c r="H306" i="4"/>
  <c r="G306" i="4"/>
  <c r="AE306" i="4" s="1"/>
  <c r="E306" i="4"/>
  <c r="F306" i="4" s="1"/>
  <c r="D306" i="4"/>
  <c r="AL305" i="4"/>
  <c r="AK305" i="4"/>
  <c r="AI305" i="4"/>
  <c r="AB305" i="4"/>
  <c r="AA305" i="4"/>
  <c r="W305" i="4" a="1"/>
  <c r="W305" i="4" s="1"/>
  <c r="Y305" i="4" s="1"/>
  <c r="H305" i="4"/>
  <c r="G305" i="4"/>
  <c r="AE305" i="4" s="1"/>
  <c r="E305" i="4"/>
  <c r="F305" i="4" s="1"/>
  <c r="D305" i="4"/>
  <c r="AL304" i="4"/>
  <c r="AK304" i="4"/>
  <c r="AI304" i="4"/>
  <c r="AB304" i="4"/>
  <c r="AA304" i="4"/>
  <c r="W304" i="4" a="1"/>
  <c r="W304" i="4" s="1"/>
  <c r="Y304" i="4" s="1"/>
  <c r="H304" i="4"/>
  <c r="G304" i="4"/>
  <c r="E304" i="4"/>
  <c r="F304" i="4" s="1"/>
  <c r="D304" i="4"/>
  <c r="AL303" i="4"/>
  <c r="AK303" i="4"/>
  <c r="AI303" i="4"/>
  <c r="AB303" i="4"/>
  <c r="AA303" i="4"/>
  <c r="W303" i="4" a="1"/>
  <c r="W303" i="4" s="1"/>
  <c r="Y303" i="4" s="1"/>
  <c r="H303" i="4"/>
  <c r="G303" i="4"/>
  <c r="AD303" i="4" s="1"/>
  <c r="E303" i="4"/>
  <c r="F303" i="4" s="1"/>
  <c r="D303" i="4"/>
  <c r="AL302" i="4"/>
  <c r="AK302" i="4"/>
  <c r="AI302" i="4"/>
  <c r="AB302" i="4"/>
  <c r="AA302" i="4"/>
  <c r="W302" i="4" a="1"/>
  <c r="W302" i="4" s="1"/>
  <c r="Y302" i="4" s="1"/>
  <c r="H302" i="4"/>
  <c r="G302" i="4"/>
  <c r="AE302" i="4" s="1"/>
  <c r="E302" i="4"/>
  <c r="F302" i="4" s="1"/>
  <c r="D302" i="4"/>
  <c r="AL301" i="4"/>
  <c r="AK301" i="4"/>
  <c r="AI301" i="4"/>
  <c r="AB301" i="4"/>
  <c r="AA301" i="4"/>
  <c r="W301" i="4" a="1"/>
  <c r="W301" i="4" s="1"/>
  <c r="Y301" i="4" s="1"/>
  <c r="H301" i="4"/>
  <c r="G301" i="4"/>
  <c r="E301" i="4"/>
  <c r="F301" i="4" s="1"/>
  <c r="D301" i="4"/>
  <c r="AL300" i="4"/>
  <c r="AK300" i="4"/>
  <c r="AI300" i="4"/>
  <c r="AB300" i="4"/>
  <c r="AA300" i="4"/>
  <c r="W300" i="4" a="1"/>
  <c r="W300" i="4" s="1"/>
  <c r="Y300" i="4" s="1"/>
  <c r="H300" i="4"/>
  <c r="G300" i="4"/>
  <c r="E300" i="4"/>
  <c r="F300" i="4" s="1"/>
  <c r="D300" i="4"/>
  <c r="AL299" i="4"/>
  <c r="AK299" i="4"/>
  <c r="AI299" i="4"/>
  <c r="AB299" i="4"/>
  <c r="AA299" i="4"/>
  <c r="W299" i="4" a="1"/>
  <c r="W299" i="4" s="1"/>
  <c r="Y299" i="4" s="1"/>
  <c r="H299" i="4"/>
  <c r="G299" i="4"/>
  <c r="E299" i="4"/>
  <c r="F299" i="4" s="1"/>
  <c r="D299" i="4"/>
  <c r="AL298" i="4"/>
  <c r="AK298" i="4"/>
  <c r="AI298" i="4"/>
  <c r="AB298" i="4"/>
  <c r="AA298" i="4"/>
  <c r="W298" i="4" a="1"/>
  <c r="W298" i="4" s="1"/>
  <c r="Y298" i="4" s="1"/>
  <c r="H298" i="4"/>
  <c r="G298" i="4"/>
  <c r="AD298" i="4" s="1"/>
  <c r="E298" i="4"/>
  <c r="F298" i="4" s="1"/>
  <c r="D298" i="4"/>
  <c r="AL297" i="4"/>
  <c r="AK297" i="4"/>
  <c r="AI297" i="4"/>
  <c r="AB297" i="4"/>
  <c r="AA297" i="4"/>
  <c r="Y297" i="4"/>
  <c r="W297" i="4"/>
  <c r="W297" i="4" a="1"/>
  <c r="H297" i="4"/>
  <c r="G297" i="4"/>
  <c r="AE297" i="4" s="1"/>
  <c r="E297" i="4"/>
  <c r="F297" i="4" s="1"/>
  <c r="D297" i="4"/>
  <c r="AL296" i="4"/>
  <c r="AK296" i="4"/>
  <c r="AI296" i="4"/>
  <c r="AB296" i="4"/>
  <c r="AA296" i="4"/>
  <c r="W296" i="4" a="1"/>
  <c r="W296" i="4" s="1"/>
  <c r="Y296" i="4" s="1"/>
  <c r="H296" i="4"/>
  <c r="G296" i="4"/>
  <c r="AD296" i="4" s="1"/>
  <c r="E296" i="4"/>
  <c r="F296" i="4" s="1"/>
  <c r="D296" i="4"/>
  <c r="AL295" i="4"/>
  <c r="AK295" i="4"/>
  <c r="AI295" i="4"/>
  <c r="AB295" i="4"/>
  <c r="AA295" i="4"/>
  <c r="W295" i="4" a="1"/>
  <c r="W295" i="4" s="1"/>
  <c r="Y295" i="4" s="1"/>
  <c r="H295" i="4"/>
  <c r="G295" i="4"/>
  <c r="AE295" i="4" s="1"/>
  <c r="E295" i="4"/>
  <c r="F295" i="4" s="1"/>
  <c r="D295" i="4"/>
  <c r="AL294" i="4"/>
  <c r="AK294" i="4"/>
  <c r="AI294" i="4"/>
  <c r="AB294" i="4"/>
  <c r="AA294" i="4"/>
  <c r="W294" i="4" a="1"/>
  <c r="W294" i="4" s="1"/>
  <c r="Y294" i="4" s="1"/>
  <c r="H294" i="4"/>
  <c r="G294" i="4"/>
  <c r="E294" i="4"/>
  <c r="F294" i="4" s="1"/>
  <c r="D294" i="4"/>
  <c r="AL293" i="4"/>
  <c r="AK293" i="4"/>
  <c r="AI293" i="4"/>
  <c r="AB293" i="4"/>
  <c r="AA293" i="4"/>
  <c r="W293" i="4" a="1"/>
  <c r="W293" i="4" s="1"/>
  <c r="Y293" i="4" s="1"/>
  <c r="H293" i="4"/>
  <c r="G293" i="4"/>
  <c r="AE293" i="4" s="1"/>
  <c r="E293" i="4"/>
  <c r="F293" i="4" s="1"/>
  <c r="D293" i="4"/>
  <c r="AL292" i="4"/>
  <c r="AK292" i="4"/>
  <c r="AI292" i="4"/>
  <c r="AB292" i="4"/>
  <c r="AA292" i="4"/>
  <c r="W292" i="4" a="1"/>
  <c r="W292" i="4" s="1"/>
  <c r="Y292" i="4" s="1"/>
  <c r="H292" i="4"/>
  <c r="G292" i="4"/>
  <c r="E292" i="4"/>
  <c r="F292" i="4" s="1"/>
  <c r="D292" i="4"/>
  <c r="AL291" i="4"/>
  <c r="AK291" i="4"/>
  <c r="AI291" i="4"/>
  <c r="AB291" i="4"/>
  <c r="AA291" i="4"/>
  <c r="W291" i="4" a="1"/>
  <c r="W291" i="4" s="1"/>
  <c r="Y291" i="4" s="1"/>
  <c r="H291" i="4"/>
  <c r="G291" i="4"/>
  <c r="E291" i="4"/>
  <c r="F291" i="4" s="1"/>
  <c r="D291" i="4"/>
  <c r="AL290" i="4"/>
  <c r="AK290" i="4"/>
  <c r="AI290" i="4"/>
  <c r="AB290" i="4"/>
  <c r="AA290" i="4"/>
  <c r="W290" i="4" a="1"/>
  <c r="W290" i="4" s="1"/>
  <c r="Y290" i="4" s="1"/>
  <c r="H290" i="4"/>
  <c r="G290" i="4"/>
  <c r="E290" i="4"/>
  <c r="F290" i="4" s="1"/>
  <c r="D290" i="4"/>
  <c r="AL289" i="4"/>
  <c r="AK289" i="4"/>
  <c r="AI289" i="4"/>
  <c r="AB289" i="4"/>
  <c r="AA289" i="4"/>
  <c r="W289" i="4"/>
  <c r="Y289" i="4" s="1"/>
  <c r="W289" i="4" a="1"/>
  <c r="H289" i="4"/>
  <c r="G289" i="4"/>
  <c r="E289" i="4"/>
  <c r="F289" i="4" s="1"/>
  <c r="D289" i="4"/>
  <c r="AL288" i="4"/>
  <c r="AK288" i="4"/>
  <c r="AI288" i="4"/>
  <c r="AB288" i="4"/>
  <c r="AA288" i="4"/>
  <c r="W288" i="4"/>
  <c r="Y288" i="4" s="1"/>
  <c r="W288" i="4" a="1"/>
  <c r="H288" i="4"/>
  <c r="G288" i="4"/>
  <c r="AD288" i="4" s="1"/>
  <c r="E288" i="4"/>
  <c r="F288" i="4" s="1"/>
  <c r="D288" i="4"/>
  <c r="AL287" i="4"/>
  <c r="AK287" i="4"/>
  <c r="AI287" i="4"/>
  <c r="AB287" i="4"/>
  <c r="AA287" i="4"/>
  <c r="W287" i="4" a="1"/>
  <c r="W287" i="4" s="1"/>
  <c r="Y287" i="4" s="1"/>
  <c r="H287" i="4"/>
  <c r="G287" i="4"/>
  <c r="E287" i="4"/>
  <c r="F287" i="4" s="1"/>
  <c r="D287" i="4"/>
  <c r="AL286" i="4"/>
  <c r="AK286" i="4"/>
  <c r="AI286" i="4"/>
  <c r="AB286" i="4"/>
  <c r="AA286" i="4"/>
  <c r="W286" i="4" a="1"/>
  <c r="W286" i="4" s="1"/>
  <c r="Y286" i="4" s="1"/>
  <c r="H286" i="4"/>
  <c r="G286" i="4"/>
  <c r="AE286" i="4" s="1"/>
  <c r="E286" i="4"/>
  <c r="F286" i="4" s="1"/>
  <c r="D286" i="4"/>
  <c r="AL285" i="4"/>
  <c r="AK285" i="4"/>
  <c r="AI285" i="4"/>
  <c r="AB285" i="4"/>
  <c r="AA285" i="4"/>
  <c r="W285" i="4" a="1"/>
  <c r="W285" i="4" s="1"/>
  <c r="Y285" i="4" s="1"/>
  <c r="H285" i="4"/>
  <c r="G285" i="4"/>
  <c r="AD285" i="4" s="1"/>
  <c r="E285" i="4"/>
  <c r="F285" i="4" s="1"/>
  <c r="D285" i="4"/>
  <c r="AL284" i="4"/>
  <c r="AK284" i="4"/>
  <c r="AI284" i="4"/>
  <c r="AB284" i="4"/>
  <c r="AA284" i="4"/>
  <c r="W284" i="4" a="1"/>
  <c r="W284" i="4" s="1"/>
  <c r="Y284" i="4" s="1"/>
  <c r="H284" i="4"/>
  <c r="G284" i="4"/>
  <c r="AE284" i="4" s="1"/>
  <c r="E284" i="4"/>
  <c r="F284" i="4" s="1"/>
  <c r="D284" i="4"/>
  <c r="AL283" i="4"/>
  <c r="AK283" i="4"/>
  <c r="AI283" i="4"/>
  <c r="AB283" i="4"/>
  <c r="AA283" i="4"/>
  <c r="W283" i="4" a="1"/>
  <c r="W283" i="4" s="1"/>
  <c r="Y283" i="4" s="1"/>
  <c r="H283" i="4"/>
  <c r="G283" i="4"/>
  <c r="AE283" i="4" s="1"/>
  <c r="E283" i="4"/>
  <c r="F283" i="4" s="1"/>
  <c r="D283" i="4"/>
  <c r="AL282" i="4"/>
  <c r="AK282" i="4"/>
  <c r="AI282" i="4"/>
  <c r="AB282" i="4"/>
  <c r="AA282" i="4"/>
  <c r="W282" i="4" a="1"/>
  <c r="W282" i="4" s="1"/>
  <c r="Y282" i="4" s="1"/>
  <c r="H282" i="4"/>
  <c r="G282" i="4"/>
  <c r="AD282" i="4" s="1"/>
  <c r="E282" i="4"/>
  <c r="F282" i="4" s="1"/>
  <c r="D282" i="4"/>
  <c r="AL281" i="4"/>
  <c r="AK281" i="4"/>
  <c r="AI281" i="4"/>
  <c r="AB281" i="4"/>
  <c r="AA281" i="4"/>
  <c r="W281" i="4" a="1"/>
  <c r="W281" i="4" s="1"/>
  <c r="Y281" i="4" s="1"/>
  <c r="H281" i="4"/>
  <c r="G281" i="4"/>
  <c r="AE281" i="4" s="1"/>
  <c r="E281" i="4"/>
  <c r="F281" i="4" s="1"/>
  <c r="D281" i="4"/>
  <c r="AL280" i="4"/>
  <c r="AK280" i="4"/>
  <c r="AI280" i="4"/>
  <c r="AB280" i="4"/>
  <c r="AA280" i="4"/>
  <c r="W280" i="4" a="1"/>
  <c r="W280" i="4" s="1"/>
  <c r="Y280" i="4" s="1"/>
  <c r="H280" i="4"/>
  <c r="G280" i="4"/>
  <c r="E280" i="4"/>
  <c r="F280" i="4" s="1"/>
  <c r="D280" i="4"/>
  <c r="AL279" i="4"/>
  <c r="AK279" i="4"/>
  <c r="AI279" i="4"/>
  <c r="AB279" i="4"/>
  <c r="AA279" i="4"/>
  <c r="W279" i="4" a="1"/>
  <c r="W279" i="4" s="1"/>
  <c r="Y279" i="4" s="1"/>
  <c r="H279" i="4"/>
  <c r="G279" i="4"/>
  <c r="AE279" i="4" s="1"/>
  <c r="E279" i="4"/>
  <c r="F279" i="4" s="1"/>
  <c r="D279" i="4"/>
  <c r="AL278" i="4"/>
  <c r="AK278" i="4"/>
  <c r="AI278" i="4"/>
  <c r="AB278" i="4"/>
  <c r="AA278" i="4"/>
  <c r="W278" i="4" a="1"/>
  <c r="W278" i="4" s="1"/>
  <c r="Y278" i="4" s="1"/>
  <c r="H278" i="4"/>
  <c r="G278" i="4"/>
  <c r="AD278" i="4" s="1"/>
  <c r="E278" i="4"/>
  <c r="F278" i="4" s="1"/>
  <c r="D278" i="4"/>
  <c r="AL277" i="4"/>
  <c r="AK277" i="4"/>
  <c r="AI277" i="4"/>
  <c r="AB277" i="4"/>
  <c r="AA277" i="4"/>
  <c r="W277" i="4" a="1"/>
  <c r="W277" i="4" s="1"/>
  <c r="Y277" i="4" s="1"/>
  <c r="H277" i="4"/>
  <c r="G277" i="4"/>
  <c r="AD277" i="4" s="1"/>
  <c r="E277" i="4"/>
  <c r="F277" i="4" s="1"/>
  <c r="D277" i="4"/>
  <c r="AL276" i="4"/>
  <c r="AK276" i="4"/>
  <c r="AI276" i="4"/>
  <c r="AB276" i="4"/>
  <c r="AA276" i="4"/>
  <c r="W276" i="4" a="1"/>
  <c r="W276" i="4" s="1"/>
  <c r="Y276" i="4" s="1"/>
  <c r="H276" i="4"/>
  <c r="G276" i="4"/>
  <c r="AE276" i="4" s="1"/>
  <c r="E276" i="4"/>
  <c r="F276" i="4" s="1"/>
  <c r="D276" i="4"/>
  <c r="AL275" i="4"/>
  <c r="AK275" i="4"/>
  <c r="AI275" i="4"/>
  <c r="AB275" i="4"/>
  <c r="AA275" i="4"/>
  <c r="W275" i="4" a="1"/>
  <c r="W275" i="4" s="1"/>
  <c r="Y275" i="4" s="1"/>
  <c r="H275" i="4"/>
  <c r="G275" i="4"/>
  <c r="AE275" i="4" s="1"/>
  <c r="E275" i="4"/>
  <c r="F275" i="4" s="1"/>
  <c r="D275" i="4"/>
  <c r="AL274" i="4"/>
  <c r="AK274" i="4"/>
  <c r="AI274" i="4"/>
  <c r="AB274" i="4"/>
  <c r="AA274" i="4"/>
  <c r="W274" i="4" a="1"/>
  <c r="W274" i="4" s="1"/>
  <c r="Y274" i="4" s="1"/>
  <c r="H274" i="4"/>
  <c r="G274" i="4"/>
  <c r="AD274" i="4" s="1"/>
  <c r="E274" i="4"/>
  <c r="F274" i="4" s="1"/>
  <c r="D274" i="4"/>
  <c r="AL273" i="4"/>
  <c r="AK273" i="4"/>
  <c r="AI273" i="4"/>
  <c r="AB273" i="4"/>
  <c r="AA273" i="4"/>
  <c r="W273" i="4" a="1"/>
  <c r="W273" i="4" s="1"/>
  <c r="Y273" i="4" s="1"/>
  <c r="H273" i="4"/>
  <c r="G273" i="4"/>
  <c r="E273" i="4"/>
  <c r="F273" i="4" s="1"/>
  <c r="D273" i="4"/>
  <c r="AL272" i="4"/>
  <c r="AK272" i="4"/>
  <c r="AI272" i="4"/>
  <c r="AB272" i="4"/>
  <c r="AA272" i="4"/>
  <c r="W272" i="4" a="1"/>
  <c r="W272" i="4" s="1"/>
  <c r="Y272" i="4" s="1"/>
  <c r="H272" i="4"/>
  <c r="G272" i="4"/>
  <c r="AE272" i="4" s="1"/>
  <c r="E272" i="4"/>
  <c r="F272" i="4" s="1"/>
  <c r="D272" i="4"/>
  <c r="AL271" i="4"/>
  <c r="AK271" i="4"/>
  <c r="AI271" i="4"/>
  <c r="AB271" i="4"/>
  <c r="AA271" i="4"/>
  <c r="W271" i="4" a="1"/>
  <c r="W271" i="4" s="1"/>
  <c r="Y271" i="4" s="1"/>
  <c r="H271" i="4"/>
  <c r="G271" i="4"/>
  <c r="AD271" i="4" s="1"/>
  <c r="E271" i="4"/>
  <c r="F271" i="4" s="1"/>
  <c r="D271" i="4"/>
  <c r="AL270" i="4"/>
  <c r="AK270" i="4"/>
  <c r="AI270" i="4"/>
  <c r="AB270" i="4"/>
  <c r="AA270" i="4"/>
  <c r="W270" i="4" a="1"/>
  <c r="W270" i="4" s="1"/>
  <c r="Y270" i="4" s="1"/>
  <c r="H270" i="4"/>
  <c r="G270" i="4"/>
  <c r="AD270" i="4" s="1"/>
  <c r="E270" i="4"/>
  <c r="F270" i="4" s="1"/>
  <c r="D270" i="4"/>
  <c r="AL269" i="4"/>
  <c r="AK269" i="4"/>
  <c r="AI269" i="4"/>
  <c r="AB269" i="4"/>
  <c r="AA269" i="4"/>
  <c r="W269" i="4" a="1"/>
  <c r="W269" i="4" s="1"/>
  <c r="Y269" i="4" s="1"/>
  <c r="H269" i="4"/>
  <c r="G269" i="4"/>
  <c r="E269" i="4"/>
  <c r="F269" i="4" s="1"/>
  <c r="D269" i="4"/>
  <c r="AL268" i="4"/>
  <c r="AK268" i="4"/>
  <c r="AI268" i="4"/>
  <c r="AB268" i="4"/>
  <c r="AA268" i="4"/>
  <c r="W268" i="4" a="1"/>
  <c r="W268" i="4" s="1"/>
  <c r="Y268" i="4" s="1"/>
  <c r="H268" i="4"/>
  <c r="G268" i="4"/>
  <c r="AD268" i="4" s="1"/>
  <c r="E268" i="4"/>
  <c r="F268" i="4" s="1"/>
  <c r="D268" i="4"/>
  <c r="AL267" i="4"/>
  <c r="AK267" i="4"/>
  <c r="AI267" i="4"/>
  <c r="AB267" i="4"/>
  <c r="AA267" i="4"/>
  <c r="W267" i="4" a="1"/>
  <c r="W267" i="4" s="1"/>
  <c r="Y267" i="4" s="1"/>
  <c r="H267" i="4"/>
  <c r="G267" i="4"/>
  <c r="E267" i="4"/>
  <c r="F267" i="4" s="1"/>
  <c r="D267" i="4"/>
  <c r="AL266" i="4"/>
  <c r="AK266" i="4"/>
  <c r="AI266" i="4"/>
  <c r="AB266" i="4"/>
  <c r="AA266" i="4"/>
  <c r="W266" i="4" a="1"/>
  <c r="W266" i="4" s="1"/>
  <c r="Y266" i="4" s="1"/>
  <c r="H266" i="4"/>
  <c r="G266" i="4"/>
  <c r="AD266" i="4" s="1"/>
  <c r="E266" i="4"/>
  <c r="F266" i="4" s="1"/>
  <c r="D266" i="4"/>
  <c r="AL265" i="4"/>
  <c r="AK265" i="4"/>
  <c r="AI265" i="4"/>
  <c r="AB265" i="4"/>
  <c r="AA265" i="4"/>
  <c r="W265" i="4" a="1"/>
  <c r="W265" i="4" s="1"/>
  <c r="Y265" i="4" s="1"/>
  <c r="H265" i="4"/>
  <c r="G265" i="4"/>
  <c r="AE265" i="4" s="1"/>
  <c r="E265" i="4"/>
  <c r="F265" i="4" s="1"/>
  <c r="D265" i="4"/>
  <c r="AL264" i="4"/>
  <c r="AK264" i="4"/>
  <c r="AI264" i="4"/>
  <c r="AB264" i="4"/>
  <c r="AA264" i="4"/>
  <c r="W264" i="4" a="1"/>
  <c r="W264" i="4" s="1"/>
  <c r="Y264" i="4" s="1"/>
  <c r="H264" i="4"/>
  <c r="G264" i="4"/>
  <c r="E264" i="4"/>
  <c r="F264" i="4" s="1"/>
  <c r="D264" i="4"/>
  <c r="AL263" i="4"/>
  <c r="AK263" i="4"/>
  <c r="AI263" i="4"/>
  <c r="AB263" i="4"/>
  <c r="AA263" i="4"/>
  <c r="W263" i="4" a="1"/>
  <c r="W263" i="4" s="1"/>
  <c r="Y263" i="4" s="1"/>
  <c r="H263" i="4"/>
  <c r="G263" i="4"/>
  <c r="AE263" i="4" s="1"/>
  <c r="E263" i="4"/>
  <c r="F263" i="4" s="1"/>
  <c r="D263" i="4"/>
  <c r="AL262" i="4"/>
  <c r="AK262" i="4"/>
  <c r="AI262" i="4"/>
  <c r="AB262" i="4"/>
  <c r="AA262" i="4"/>
  <c r="W262" i="4" a="1"/>
  <c r="W262" i="4" s="1"/>
  <c r="Y262" i="4" s="1"/>
  <c r="H262" i="4"/>
  <c r="G262" i="4"/>
  <c r="E262" i="4"/>
  <c r="F262" i="4" s="1"/>
  <c r="D262" i="4"/>
  <c r="AL261" i="4"/>
  <c r="AK261" i="4"/>
  <c r="AI261" i="4"/>
  <c r="AB261" i="4"/>
  <c r="AA261" i="4"/>
  <c r="W261" i="4" a="1"/>
  <c r="W261" i="4" s="1"/>
  <c r="Y261" i="4" s="1"/>
  <c r="H261" i="4"/>
  <c r="G261" i="4"/>
  <c r="E261" i="4"/>
  <c r="F261" i="4" s="1"/>
  <c r="D261" i="4"/>
  <c r="AL260" i="4"/>
  <c r="AK260" i="4"/>
  <c r="AI260" i="4"/>
  <c r="AB260" i="4"/>
  <c r="AA260" i="4"/>
  <c r="W260" i="4" a="1"/>
  <c r="W260" i="4" s="1"/>
  <c r="Y260" i="4" s="1"/>
  <c r="H260" i="4"/>
  <c r="G260" i="4"/>
  <c r="E260" i="4"/>
  <c r="F260" i="4" s="1"/>
  <c r="D260" i="4"/>
  <c r="AL259" i="4"/>
  <c r="AK259" i="4"/>
  <c r="AI259" i="4"/>
  <c r="AB259" i="4"/>
  <c r="AA259" i="4"/>
  <c r="W259" i="4" a="1"/>
  <c r="W259" i="4" s="1"/>
  <c r="Y259" i="4" s="1"/>
  <c r="H259" i="4"/>
  <c r="G259" i="4"/>
  <c r="AD259" i="4" s="1"/>
  <c r="E259" i="4"/>
  <c r="F259" i="4" s="1"/>
  <c r="D259" i="4"/>
  <c r="AL258" i="4"/>
  <c r="AK258" i="4"/>
  <c r="AI258" i="4"/>
  <c r="AB258" i="4"/>
  <c r="AA258" i="4"/>
  <c r="W258" i="4" a="1"/>
  <c r="W258" i="4" s="1"/>
  <c r="Y258" i="4" s="1"/>
  <c r="H258" i="4"/>
  <c r="G258" i="4"/>
  <c r="AE258" i="4" s="1"/>
  <c r="E258" i="4"/>
  <c r="F258" i="4" s="1"/>
  <c r="D258" i="4"/>
  <c r="AL257" i="4"/>
  <c r="AK257" i="4"/>
  <c r="AI257" i="4"/>
  <c r="AB257" i="4"/>
  <c r="AA257" i="4"/>
  <c r="X257" i="4" a="1"/>
  <c r="X257" i="4" s="1"/>
  <c r="W257" i="4"/>
  <c r="Y257" i="4" s="1"/>
  <c r="W257" i="4" a="1"/>
  <c r="H257" i="4"/>
  <c r="G257" i="4"/>
  <c r="AE257" i="4" s="1"/>
  <c r="E257" i="4"/>
  <c r="F257" i="4" s="1"/>
  <c r="D257" i="4"/>
  <c r="AL256" i="4"/>
  <c r="AK256" i="4"/>
  <c r="AI256" i="4"/>
  <c r="AB256" i="4"/>
  <c r="AA256" i="4"/>
  <c r="W256" i="4" a="1"/>
  <c r="W256" i="4" s="1"/>
  <c r="Y256" i="4" s="1"/>
  <c r="H256" i="4"/>
  <c r="G256" i="4"/>
  <c r="E256" i="4"/>
  <c r="F256" i="4" s="1"/>
  <c r="D256" i="4"/>
  <c r="AL255" i="4"/>
  <c r="AK255" i="4"/>
  <c r="AI255" i="4"/>
  <c r="AB255" i="4"/>
  <c r="AA255" i="4"/>
  <c r="W255" i="4" a="1"/>
  <c r="W255" i="4" s="1"/>
  <c r="Y255" i="4" s="1"/>
  <c r="H255" i="4"/>
  <c r="G255" i="4"/>
  <c r="E255" i="4"/>
  <c r="F255" i="4" s="1"/>
  <c r="D255" i="4"/>
  <c r="AL254" i="4"/>
  <c r="AK254" i="4"/>
  <c r="AI254" i="4"/>
  <c r="AB254" i="4"/>
  <c r="AA254" i="4"/>
  <c r="W254" i="4" a="1"/>
  <c r="W254" i="4" s="1"/>
  <c r="Y254" i="4" s="1"/>
  <c r="H254" i="4"/>
  <c r="G254" i="4"/>
  <c r="AD254" i="4" s="1"/>
  <c r="E254" i="4"/>
  <c r="F254" i="4" s="1"/>
  <c r="D254" i="4"/>
  <c r="AL253" i="4"/>
  <c r="AK253" i="4"/>
  <c r="AI253" i="4"/>
  <c r="AB253" i="4"/>
  <c r="AA253" i="4"/>
  <c r="W253" i="4" a="1"/>
  <c r="W253" i="4" s="1"/>
  <c r="Y253" i="4" s="1"/>
  <c r="H253" i="4"/>
  <c r="G253" i="4"/>
  <c r="E253" i="4"/>
  <c r="F253" i="4" s="1"/>
  <c r="D253" i="4"/>
  <c r="AL252" i="4"/>
  <c r="AK252" i="4"/>
  <c r="AI252" i="4"/>
  <c r="AB252" i="4"/>
  <c r="AA252" i="4"/>
  <c r="W252" i="4" a="1"/>
  <c r="W252" i="4" s="1"/>
  <c r="Y252" i="4" s="1"/>
  <c r="H252" i="4"/>
  <c r="G252" i="4"/>
  <c r="E252" i="4"/>
  <c r="F252" i="4" s="1"/>
  <c r="D252" i="4"/>
  <c r="AL251" i="4"/>
  <c r="AK251" i="4"/>
  <c r="AI251" i="4"/>
  <c r="AB251" i="4"/>
  <c r="AA251" i="4"/>
  <c r="W251" i="4" a="1"/>
  <c r="W251" i="4" s="1"/>
  <c r="Y251" i="4" s="1"/>
  <c r="H251" i="4"/>
  <c r="G251" i="4"/>
  <c r="AE251" i="4" s="1"/>
  <c r="E251" i="4"/>
  <c r="F251" i="4" s="1"/>
  <c r="D251" i="4"/>
  <c r="AL250" i="4"/>
  <c r="AK250" i="4"/>
  <c r="AI250" i="4"/>
  <c r="AB250" i="4"/>
  <c r="AA250" i="4"/>
  <c r="W250" i="4" a="1"/>
  <c r="W250" i="4" s="1"/>
  <c r="Y250" i="4" s="1"/>
  <c r="H250" i="4"/>
  <c r="G250" i="4"/>
  <c r="E250" i="4"/>
  <c r="F250" i="4" s="1"/>
  <c r="D250" i="4"/>
  <c r="AL249" i="4"/>
  <c r="AK249" i="4"/>
  <c r="AI249" i="4"/>
  <c r="AB249" i="4"/>
  <c r="AA249" i="4"/>
  <c r="W249" i="4" a="1"/>
  <c r="W249" i="4" s="1"/>
  <c r="Y249" i="4" s="1"/>
  <c r="H249" i="4"/>
  <c r="G249" i="4"/>
  <c r="E249" i="4"/>
  <c r="F249" i="4" s="1"/>
  <c r="D249" i="4"/>
  <c r="AL248" i="4"/>
  <c r="AK248" i="4"/>
  <c r="AI248" i="4"/>
  <c r="AB248" i="4"/>
  <c r="AA248" i="4"/>
  <c r="W248" i="4" a="1"/>
  <c r="W248" i="4" s="1"/>
  <c r="Y248" i="4" s="1"/>
  <c r="H248" i="4"/>
  <c r="G248" i="4"/>
  <c r="E248" i="4"/>
  <c r="F248" i="4" s="1"/>
  <c r="D248" i="4"/>
  <c r="AL247" i="4"/>
  <c r="AK247" i="4"/>
  <c r="AI247" i="4"/>
  <c r="AB247" i="4"/>
  <c r="AA247" i="4"/>
  <c r="W247" i="4" a="1"/>
  <c r="W247" i="4" s="1"/>
  <c r="Y247" i="4" s="1"/>
  <c r="H247" i="4"/>
  <c r="G247" i="4"/>
  <c r="E247" i="4"/>
  <c r="F247" i="4" s="1"/>
  <c r="D247" i="4"/>
  <c r="AL246" i="4"/>
  <c r="AK246" i="4"/>
  <c r="AI246" i="4"/>
  <c r="AB246" i="4"/>
  <c r="AA246" i="4"/>
  <c r="W246" i="4" a="1"/>
  <c r="W246" i="4" s="1"/>
  <c r="Y246" i="4" s="1"/>
  <c r="H246" i="4"/>
  <c r="G246" i="4"/>
  <c r="E246" i="4"/>
  <c r="F246" i="4" s="1"/>
  <c r="D246" i="4"/>
  <c r="AL245" i="4"/>
  <c r="AK245" i="4"/>
  <c r="AI245" i="4"/>
  <c r="AB245" i="4"/>
  <c r="AA245" i="4"/>
  <c r="W245" i="4" a="1"/>
  <c r="W245" i="4" s="1"/>
  <c r="Y245" i="4" s="1"/>
  <c r="H245" i="4"/>
  <c r="G245" i="4"/>
  <c r="AD245" i="4" s="1"/>
  <c r="E245" i="4"/>
  <c r="F245" i="4" s="1"/>
  <c r="D245" i="4"/>
  <c r="AL244" i="4"/>
  <c r="AK244" i="4"/>
  <c r="AI244" i="4"/>
  <c r="AB244" i="4"/>
  <c r="AA244" i="4"/>
  <c r="W244" i="4" a="1"/>
  <c r="W244" i="4" s="1"/>
  <c r="Y244" i="4" s="1"/>
  <c r="H244" i="4"/>
  <c r="G244" i="4"/>
  <c r="E244" i="4"/>
  <c r="F244" i="4" s="1"/>
  <c r="D244" i="4"/>
  <c r="AL243" i="4"/>
  <c r="AK243" i="4"/>
  <c r="AI243" i="4"/>
  <c r="AB243" i="4"/>
  <c r="AA243" i="4"/>
  <c r="W243" i="4" a="1"/>
  <c r="W243" i="4" s="1"/>
  <c r="Y243" i="4" s="1"/>
  <c r="H243" i="4"/>
  <c r="G243" i="4"/>
  <c r="E243" i="4"/>
  <c r="F243" i="4" s="1"/>
  <c r="D243" i="4"/>
  <c r="AL242" i="4"/>
  <c r="AK242" i="4"/>
  <c r="AI242" i="4"/>
  <c r="AB242" i="4"/>
  <c r="AA242" i="4"/>
  <c r="W242" i="4" a="1"/>
  <c r="W242" i="4" s="1"/>
  <c r="Y242" i="4" s="1"/>
  <c r="H242" i="4"/>
  <c r="G242" i="4"/>
  <c r="AE242" i="4" s="1"/>
  <c r="E242" i="4"/>
  <c r="F242" i="4" s="1"/>
  <c r="D242" i="4"/>
  <c r="AL241" i="4"/>
  <c r="AK241" i="4"/>
  <c r="AI241" i="4"/>
  <c r="AB241" i="4"/>
  <c r="AA241" i="4"/>
  <c r="W241" i="4" a="1"/>
  <c r="W241" i="4" s="1"/>
  <c r="Y241" i="4" s="1"/>
  <c r="H241" i="4"/>
  <c r="G241" i="4"/>
  <c r="E241" i="4"/>
  <c r="F241" i="4" s="1"/>
  <c r="D241" i="4"/>
  <c r="AL240" i="4"/>
  <c r="AK240" i="4"/>
  <c r="AI240" i="4"/>
  <c r="AB240" i="4"/>
  <c r="AA240" i="4"/>
  <c r="W240" i="4" a="1"/>
  <c r="W240" i="4" s="1"/>
  <c r="Y240" i="4" s="1"/>
  <c r="H240" i="4"/>
  <c r="G240" i="4"/>
  <c r="AD240" i="4" s="1"/>
  <c r="E240" i="4"/>
  <c r="F240" i="4" s="1"/>
  <c r="D240" i="4"/>
  <c r="AL239" i="4"/>
  <c r="AK239" i="4"/>
  <c r="AI239" i="4"/>
  <c r="AB239" i="4"/>
  <c r="AA239" i="4"/>
  <c r="W239" i="4" a="1"/>
  <c r="W239" i="4" s="1"/>
  <c r="Y239" i="4" s="1"/>
  <c r="H239" i="4"/>
  <c r="G239" i="4"/>
  <c r="AE239" i="4" s="1"/>
  <c r="E239" i="4"/>
  <c r="F239" i="4" s="1"/>
  <c r="D239" i="4"/>
  <c r="AL238" i="4"/>
  <c r="AK238" i="4"/>
  <c r="AI238" i="4"/>
  <c r="AB238" i="4"/>
  <c r="AA238" i="4"/>
  <c r="W238" i="4" a="1"/>
  <c r="W238" i="4" s="1"/>
  <c r="Y238" i="4" s="1"/>
  <c r="H238" i="4"/>
  <c r="G238" i="4"/>
  <c r="AE238" i="4" s="1"/>
  <c r="E238" i="4"/>
  <c r="F238" i="4" s="1"/>
  <c r="D238" i="4"/>
  <c r="AL237" i="4"/>
  <c r="AK237" i="4"/>
  <c r="AI237" i="4"/>
  <c r="AB237" i="4"/>
  <c r="AA237" i="4"/>
  <c r="W237" i="4" a="1"/>
  <c r="W237" i="4" s="1"/>
  <c r="Y237" i="4" s="1"/>
  <c r="H237" i="4"/>
  <c r="G237" i="4"/>
  <c r="E237" i="4"/>
  <c r="F237" i="4" s="1"/>
  <c r="D237" i="4"/>
  <c r="AL236" i="4"/>
  <c r="AK236" i="4"/>
  <c r="AI236" i="4"/>
  <c r="AB236" i="4"/>
  <c r="AA236" i="4"/>
  <c r="W236" i="4" a="1"/>
  <c r="W236" i="4" s="1"/>
  <c r="Y236" i="4" s="1"/>
  <c r="H236" i="4"/>
  <c r="G236" i="4"/>
  <c r="AE236" i="4" s="1"/>
  <c r="E236" i="4"/>
  <c r="F236" i="4" s="1"/>
  <c r="D236" i="4"/>
  <c r="AL235" i="4"/>
  <c r="AK235" i="4"/>
  <c r="AI235" i="4"/>
  <c r="AB235" i="4"/>
  <c r="AA235" i="4"/>
  <c r="W235" i="4" a="1"/>
  <c r="W235" i="4" s="1"/>
  <c r="Y235" i="4" s="1"/>
  <c r="H235" i="4"/>
  <c r="G235" i="4"/>
  <c r="AD235" i="4" s="1"/>
  <c r="E235" i="4"/>
  <c r="F235" i="4" s="1"/>
  <c r="D235" i="4"/>
  <c r="AL234" i="4"/>
  <c r="AK234" i="4"/>
  <c r="AI234" i="4"/>
  <c r="AB234" i="4"/>
  <c r="AA234" i="4"/>
  <c r="W234" i="4" a="1"/>
  <c r="W234" i="4" s="1"/>
  <c r="Y234" i="4" s="1"/>
  <c r="H234" i="4"/>
  <c r="G234" i="4"/>
  <c r="E234" i="4"/>
  <c r="F234" i="4" s="1"/>
  <c r="D234" i="4"/>
  <c r="AL233" i="4"/>
  <c r="AK233" i="4"/>
  <c r="AI233" i="4"/>
  <c r="AB233" i="4"/>
  <c r="AA233" i="4"/>
  <c r="W233" i="4"/>
  <c r="Y233" i="4" s="1"/>
  <c r="W233" i="4" a="1"/>
  <c r="H233" i="4"/>
  <c r="G233" i="4"/>
  <c r="E233" i="4"/>
  <c r="F233" i="4" s="1"/>
  <c r="D233" i="4"/>
  <c r="AL232" i="4"/>
  <c r="AK232" i="4"/>
  <c r="AI232" i="4"/>
  <c r="AB232" i="4"/>
  <c r="AA232" i="4"/>
  <c r="W232" i="4" a="1"/>
  <c r="W232" i="4" s="1"/>
  <c r="Y232" i="4" s="1"/>
  <c r="H232" i="4"/>
  <c r="G232" i="4"/>
  <c r="AE232" i="4" s="1"/>
  <c r="E232" i="4"/>
  <c r="F232" i="4" s="1"/>
  <c r="D232" i="4"/>
  <c r="AL231" i="4"/>
  <c r="AK231" i="4"/>
  <c r="AI231" i="4"/>
  <c r="AB231" i="4"/>
  <c r="AA231" i="4"/>
  <c r="W231" i="4" a="1"/>
  <c r="W231" i="4" s="1"/>
  <c r="Y231" i="4" s="1"/>
  <c r="H231" i="4"/>
  <c r="G231" i="4"/>
  <c r="AE231" i="4" s="1"/>
  <c r="E231" i="4"/>
  <c r="F231" i="4" s="1"/>
  <c r="D231" i="4"/>
  <c r="AL230" i="4"/>
  <c r="AK230" i="4"/>
  <c r="AI230" i="4"/>
  <c r="AB230" i="4"/>
  <c r="AA230" i="4"/>
  <c r="W230" i="4" a="1"/>
  <c r="W230" i="4" s="1"/>
  <c r="Y230" i="4" s="1"/>
  <c r="H230" i="4"/>
  <c r="G230" i="4"/>
  <c r="E230" i="4"/>
  <c r="F230" i="4" s="1"/>
  <c r="D230" i="4"/>
  <c r="AL229" i="4"/>
  <c r="AK229" i="4"/>
  <c r="AI229" i="4"/>
  <c r="AB229" i="4"/>
  <c r="AA229" i="4"/>
  <c r="W229" i="4" a="1"/>
  <c r="W229" i="4" s="1"/>
  <c r="Y229" i="4" s="1"/>
  <c r="H229" i="4"/>
  <c r="G229" i="4"/>
  <c r="AE229" i="4" s="1"/>
  <c r="E229" i="4"/>
  <c r="F229" i="4" s="1"/>
  <c r="D229" i="4"/>
  <c r="AL228" i="4"/>
  <c r="AK228" i="4"/>
  <c r="AI228" i="4"/>
  <c r="AB228" i="4"/>
  <c r="AA228" i="4"/>
  <c r="W228" i="4" a="1"/>
  <c r="W228" i="4" s="1"/>
  <c r="Y228" i="4" s="1"/>
  <c r="H228" i="4"/>
  <c r="G228" i="4"/>
  <c r="E228" i="4"/>
  <c r="F228" i="4" s="1"/>
  <c r="D228" i="4"/>
  <c r="AL227" i="4"/>
  <c r="AK227" i="4"/>
  <c r="AI227" i="4"/>
  <c r="AB227" i="4"/>
  <c r="AA227" i="4"/>
  <c r="W227" i="4" a="1"/>
  <c r="W227" i="4" s="1"/>
  <c r="Y227" i="4" s="1"/>
  <c r="H227" i="4"/>
  <c r="G227" i="4"/>
  <c r="E227" i="4"/>
  <c r="F227" i="4" s="1"/>
  <c r="D227" i="4"/>
  <c r="AL226" i="4"/>
  <c r="AK226" i="4"/>
  <c r="AI226" i="4"/>
  <c r="AB226" i="4"/>
  <c r="AA226" i="4"/>
  <c r="W226" i="4" a="1"/>
  <c r="W226" i="4" s="1"/>
  <c r="Y226" i="4" s="1"/>
  <c r="H226" i="4"/>
  <c r="G226" i="4"/>
  <c r="E226" i="4"/>
  <c r="F226" i="4" s="1"/>
  <c r="D226" i="4"/>
  <c r="AL225" i="4"/>
  <c r="AK225" i="4"/>
  <c r="AI225" i="4"/>
  <c r="AB225" i="4"/>
  <c r="AA225" i="4"/>
  <c r="W225" i="4" a="1"/>
  <c r="W225" i="4" s="1"/>
  <c r="Y225" i="4" s="1"/>
  <c r="H225" i="4"/>
  <c r="G225" i="4"/>
  <c r="AE225" i="4" s="1"/>
  <c r="E225" i="4"/>
  <c r="F225" i="4" s="1"/>
  <c r="D225" i="4"/>
  <c r="AL224" i="4"/>
  <c r="AK224" i="4"/>
  <c r="AI224" i="4"/>
  <c r="AB224" i="4"/>
  <c r="AA224" i="4"/>
  <c r="W224" i="4" a="1"/>
  <c r="W224" i="4" s="1"/>
  <c r="Y224" i="4" s="1"/>
  <c r="H224" i="4"/>
  <c r="G224" i="4"/>
  <c r="E224" i="4"/>
  <c r="F224" i="4" s="1"/>
  <c r="D224" i="4"/>
  <c r="AL223" i="4"/>
  <c r="AK223" i="4"/>
  <c r="AI223" i="4"/>
  <c r="AB223" i="4"/>
  <c r="AA223" i="4"/>
  <c r="W223" i="4" a="1"/>
  <c r="W223" i="4" s="1"/>
  <c r="Y223" i="4" s="1"/>
  <c r="H223" i="4"/>
  <c r="G223" i="4"/>
  <c r="E223" i="4"/>
  <c r="F223" i="4" s="1"/>
  <c r="D223" i="4"/>
  <c r="AL222" i="4"/>
  <c r="AK222" i="4"/>
  <c r="AI222" i="4"/>
  <c r="AB222" i="4"/>
  <c r="AA222" i="4"/>
  <c r="W222" i="4" a="1"/>
  <c r="W222" i="4" s="1"/>
  <c r="Y222" i="4" s="1"/>
  <c r="H222" i="4"/>
  <c r="G222" i="4"/>
  <c r="E222" i="4"/>
  <c r="F222" i="4" s="1"/>
  <c r="D222" i="4"/>
  <c r="AL221" i="4"/>
  <c r="AK221" i="4"/>
  <c r="AI221" i="4"/>
  <c r="AB221" i="4"/>
  <c r="AA221" i="4"/>
  <c r="W221" i="4" a="1"/>
  <c r="W221" i="4" s="1"/>
  <c r="Y221" i="4" s="1"/>
  <c r="H221" i="4"/>
  <c r="G221" i="4"/>
  <c r="E221" i="4"/>
  <c r="F221" i="4" s="1"/>
  <c r="D221" i="4"/>
  <c r="AL220" i="4"/>
  <c r="AK220" i="4"/>
  <c r="AI220" i="4"/>
  <c r="AB220" i="4"/>
  <c r="AA220" i="4"/>
  <c r="W220" i="4" a="1"/>
  <c r="W220" i="4" s="1"/>
  <c r="Y220" i="4" s="1"/>
  <c r="H220" i="4"/>
  <c r="G220" i="4"/>
  <c r="E220" i="4"/>
  <c r="F220" i="4" s="1"/>
  <c r="D220" i="4"/>
  <c r="AL219" i="4"/>
  <c r="AK219" i="4"/>
  <c r="AI219" i="4"/>
  <c r="AB219" i="4"/>
  <c r="AA219" i="4"/>
  <c r="W219" i="4" a="1"/>
  <c r="W219" i="4" s="1"/>
  <c r="Y219" i="4" s="1"/>
  <c r="H219" i="4"/>
  <c r="G219" i="4"/>
  <c r="AE219" i="4" s="1"/>
  <c r="E219" i="4"/>
  <c r="F219" i="4" s="1"/>
  <c r="D219" i="4"/>
  <c r="AL218" i="4"/>
  <c r="AK218" i="4"/>
  <c r="AI218" i="4"/>
  <c r="AB218" i="4"/>
  <c r="AA218" i="4"/>
  <c r="Y218" i="4"/>
  <c r="W218" i="4" a="1"/>
  <c r="W218" i="4" s="1"/>
  <c r="H218" i="4"/>
  <c r="G218" i="4"/>
  <c r="AE218" i="4" s="1"/>
  <c r="E218" i="4"/>
  <c r="F218" i="4" s="1"/>
  <c r="D218" i="4"/>
  <c r="AL217" i="4"/>
  <c r="AK217" i="4"/>
  <c r="AI217" i="4"/>
  <c r="AB217" i="4"/>
  <c r="AA217" i="4"/>
  <c r="W217" i="4" a="1"/>
  <c r="W217" i="4" s="1"/>
  <c r="Y217" i="4" s="1"/>
  <c r="H217" i="4"/>
  <c r="G217" i="4"/>
  <c r="AD217" i="4" s="1"/>
  <c r="E217" i="4"/>
  <c r="F217" i="4" s="1"/>
  <c r="D217" i="4"/>
  <c r="AL216" i="4"/>
  <c r="AK216" i="4"/>
  <c r="AI216" i="4"/>
  <c r="AB216" i="4"/>
  <c r="AA216" i="4"/>
  <c r="W216" i="4" a="1"/>
  <c r="W216" i="4" s="1"/>
  <c r="Y216" i="4" s="1"/>
  <c r="H216" i="4"/>
  <c r="G216" i="4"/>
  <c r="AD216" i="4" s="1"/>
  <c r="E216" i="4"/>
  <c r="F216" i="4" s="1"/>
  <c r="D216" i="4"/>
  <c r="AL215" i="4"/>
  <c r="AK215" i="4"/>
  <c r="AI215" i="4"/>
  <c r="AB215" i="4"/>
  <c r="AA215" i="4"/>
  <c r="W215" i="4" a="1"/>
  <c r="W215" i="4" s="1"/>
  <c r="Y215" i="4" s="1"/>
  <c r="H215" i="4"/>
  <c r="G215" i="4"/>
  <c r="E215" i="4"/>
  <c r="F215" i="4" s="1"/>
  <c r="D215" i="4"/>
  <c r="AL214" i="4"/>
  <c r="AK214" i="4"/>
  <c r="AI214" i="4"/>
  <c r="AB214" i="4"/>
  <c r="AA214" i="4"/>
  <c r="W214" i="4" a="1"/>
  <c r="W214" i="4" s="1"/>
  <c r="Y214" i="4" s="1"/>
  <c r="H214" i="4"/>
  <c r="G214" i="4"/>
  <c r="AD214" i="4" s="1"/>
  <c r="E214" i="4"/>
  <c r="F214" i="4" s="1"/>
  <c r="D214" i="4"/>
  <c r="AL213" i="4"/>
  <c r="AK213" i="4"/>
  <c r="AI213" i="4"/>
  <c r="AB213" i="4"/>
  <c r="AA213" i="4"/>
  <c r="W213" i="4" a="1"/>
  <c r="W213" i="4" s="1"/>
  <c r="Y213" i="4" s="1"/>
  <c r="H213" i="4"/>
  <c r="G213" i="4"/>
  <c r="E213" i="4"/>
  <c r="F213" i="4" s="1"/>
  <c r="D213" i="4"/>
  <c r="AL212" i="4"/>
  <c r="AK212" i="4"/>
  <c r="AI212" i="4"/>
  <c r="AB212" i="4"/>
  <c r="AA212" i="4"/>
  <c r="W212" i="4" a="1"/>
  <c r="W212" i="4" s="1"/>
  <c r="Y212" i="4" s="1"/>
  <c r="H212" i="4"/>
  <c r="G212" i="4"/>
  <c r="E212" i="4"/>
  <c r="F212" i="4" s="1"/>
  <c r="D212" i="4"/>
  <c r="AL211" i="4"/>
  <c r="AK211" i="4"/>
  <c r="AI211" i="4"/>
  <c r="AB211" i="4"/>
  <c r="AA211" i="4"/>
  <c r="W211" i="4" a="1"/>
  <c r="W211" i="4" s="1"/>
  <c r="Y211" i="4" s="1"/>
  <c r="H211" i="4"/>
  <c r="G211" i="4"/>
  <c r="AE211" i="4" s="1"/>
  <c r="E211" i="4"/>
  <c r="F211" i="4" s="1"/>
  <c r="D211" i="4"/>
  <c r="AL210" i="4"/>
  <c r="AK210" i="4"/>
  <c r="AI210" i="4"/>
  <c r="AB210" i="4"/>
  <c r="AA210" i="4"/>
  <c r="W210" i="4"/>
  <c r="Y210" i="4" s="1"/>
  <c r="W210" i="4" a="1"/>
  <c r="H210" i="4"/>
  <c r="G210" i="4"/>
  <c r="E210" i="4"/>
  <c r="F210" i="4" s="1"/>
  <c r="D210" i="4"/>
  <c r="AL209" i="4"/>
  <c r="AK209" i="4"/>
  <c r="AI209" i="4"/>
  <c r="AB209" i="4"/>
  <c r="AA209" i="4"/>
  <c r="W209" i="4" a="1"/>
  <c r="W209" i="4" s="1"/>
  <c r="Y209" i="4" s="1"/>
  <c r="H209" i="4"/>
  <c r="G209" i="4"/>
  <c r="AD209" i="4" s="1"/>
  <c r="E209" i="4"/>
  <c r="F209" i="4" s="1"/>
  <c r="D209" i="4"/>
  <c r="AL208" i="4"/>
  <c r="AK208" i="4"/>
  <c r="AI208" i="4"/>
  <c r="AB208" i="4"/>
  <c r="AA208" i="4"/>
  <c r="W208" i="4" a="1"/>
  <c r="W208" i="4" s="1"/>
  <c r="Y208" i="4" s="1"/>
  <c r="H208" i="4"/>
  <c r="G208" i="4"/>
  <c r="AD208" i="4" s="1"/>
  <c r="E208" i="4"/>
  <c r="F208" i="4" s="1"/>
  <c r="D208" i="4"/>
  <c r="AL207" i="4"/>
  <c r="AK207" i="4"/>
  <c r="AI207" i="4"/>
  <c r="AB207" i="4"/>
  <c r="AA207" i="4"/>
  <c r="W207" i="4" a="1"/>
  <c r="W207" i="4" s="1"/>
  <c r="Y207" i="4" s="1"/>
  <c r="H207" i="4"/>
  <c r="G207" i="4"/>
  <c r="E207" i="4"/>
  <c r="F207" i="4" s="1"/>
  <c r="D207" i="4"/>
  <c r="AL206" i="4"/>
  <c r="AK206" i="4"/>
  <c r="AI206" i="4"/>
  <c r="AB206" i="4"/>
  <c r="AA206" i="4"/>
  <c r="W206" i="4" a="1"/>
  <c r="W206" i="4" s="1"/>
  <c r="Y206" i="4" s="1"/>
  <c r="H206" i="4"/>
  <c r="G206" i="4"/>
  <c r="E206" i="4"/>
  <c r="F206" i="4" s="1"/>
  <c r="D206" i="4"/>
  <c r="AL205" i="4"/>
  <c r="AK205" i="4"/>
  <c r="AI205" i="4"/>
  <c r="AB205" i="4"/>
  <c r="AA205" i="4"/>
  <c r="Y205" i="4"/>
  <c r="X205" i="4" a="1"/>
  <c r="X205" i="4" s="1"/>
  <c r="W205" i="4" a="1"/>
  <c r="W205" i="4" s="1"/>
  <c r="H205" i="4"/>
  <c r="G205" i="4"/>
  <c r="AE205" i="4" s="1"/>
  <c r="E205" i="4"/>
  <c r="F205" i="4" s="1"/>
  <c r="D205" i="4"/>
  <c r="AL204" i="4"/>
  <c r="AK204" i="4"/>
  <c r="AI204" i="4"/>
  <c r="AB204" i="4"/>
  <c r="AA204" i="4"/>
  <c r="W204" i="4" a="1"/>
  <c r="W204" i="4" s="1"/>
  <c r="Y204" i="4" s="1"/>
  <c r="H204" i="4"/>
  <c r="G204" i="4"/>
  <c r="E204" i="4"/>
  <c r="F204" i="4" s="1"/>
  <c r="D204" i="4"/>
  <c r="AL203" i="4"/>
  <c r="AK203" i="4"/>
  <c r="AI203" i="4"/>
  <c r="AB203" i="4"/>
  <c r="AA203" i="4"/>
  <c r="W203" i="4" a="1"/>
  <c r="W203" i="4" s="1"/>
  <c r="Y203" i="4" s="1"/>
  <c r="H203" i="4"/>
  <c r="G203" i="4"/>
  <c r="E203" i="4"/>
  <c r="F203" i="4" s="1"/>
  <c r="D203" i="4"/>
  <c r="AL202" i="4"/>
  <c r="AK202" i="4"/>
  <c r="AI202" i="4"/>
  <c r="AB202" i="4"/>
  <c r="AA202" i="4"/>
  <c r="W202" i="4" a="1"/>
  <c r="W202" i="4" s="1"/>
  <c r="Y202" i="4" s="1"/>
  <c r="H202" i="4"/>
  <c r="G202" i="4"/>
  <c r="AD202" i="4" s="1"/>
  <c r="E202" i="4"/>
  <c r="F202" i="4" s="1"/>
  <c r="D202" i="4"/>
  <c r="AL201" i="4"/>
  <c r="AK201" i="4"/>
  <c r="AI201" i="4"/>
  <c r="AB201" i="4"/>
  <c r="AA201" i="4"/>
  <c r="W201" i="4" a="1"/>
  <c r="W201" i="4" s="1"/>
  <c r="Y201" i="4" s="1"/>
  <c r="H201" i="4"/>
  <c r="G201" i="4"/>
  <c r="E201" i="4"/>
  <c r="F201" i="4" s="1"/>
  <c r="D201" i="4"/>
  <c r="AL200" i="4"/>
  <c r="AK200" i="4"/>
  <c r="AI200" i="4"/>
  <c r="AB200" i="4"/>
  <c r="AA200" i="4"/>
  <c r="W200" i="4" a="1"/>
  <c r="W200" i="4" s="1"/>
  <c r="Y200" i="4" s="1"/>
  <c r="H200" i="4"/>
  <c r="G200" i="4"/>
  <c r="AE200" i="4" s="1"/>
  <c r="E200" i="4"/>
  <c r="F200" i="4" s="1"/>
  <c r="D200" i="4"/>
  <c r="AL199" i="4"/>
  <c r="AK199" i="4"/>
  <c r="AI199" i="4"/>
  <c r="AB199" i="4"/>
  <c r="AA199" i="4"/>
  <c r="W199" i="4" a="1"/>
  <c r="W199" i="4" s="1"/>
  <c r="Y199" i="4" s="1"/>
  <c r="H199" i="4"/>
  <c r="G199" i="4"/>
  <c r="AE199" i="4" s="1"/>
  <c r="E199" i="4"/>
  <c r="F199" i="4" s="1"/>
  <c r="D199" i="4"/>
  <c r="AL198" i="4"/>
  <c r="AK198" i="4"/>
  <c r="AI198" i="4"/>
  <c r="AB198" i="4"/>
  <c r="AA198" i="4"/>
  <c r="W198" i="4" a="1"/>
  <c r="W198" i="4" s="1"/>
  <c r="Y198" i="4" s="1"/>
  <c r="H198" i="4"/>
  <c r="G198" i="4"/>
  <c r="E198" i="4"/>
  <c r="F198" i="4" s="1"/>
  <c r="D198" i="4"/>
  <c r="AL197" i="4"/>
  <c r="AK197" i="4"/>
  <c r="AI197" i="4"/>
  <c r="AB197" i="4"/>
  <c r="AA197" i="4"/>
  <c r="W197" i="4" a="1"/>
  <c r="W197" i="4" s="1"/>
  <c r="Y197" i="4" s="1"/>
  <c r="H197" i="4"/>
  <c r="G197" i="4"/>
  <c r="E197" i="4"/>
  <c r="F197" i="4" s="1"/>
  <c r="D197" i="4"/>
  <c r="AL196" i="4"/>
  <c r="AK196" i="4"/>
  <c r="AI196" i="4"/>
  <c r="AB196" i="4"/>
  <c r="AA196" i="4"/>
  <c r="W196" i="4" a="1"/>
  <c r="W196" i="4" s="1"/>
  <c r="Y196" i="4" s="1"/>
  <c r="H196" i="4"/>
  <c r="G196" i="4"/>
  <c r="E196" i="4"/>
  <c r="F196" i="4" s="1"/>
  <c r="D196" i="4"/>
  <c r="AL195" i="4"/>
  <c r="AK195" i="4"/>
  <c r="AI195" i="4"/>
  <c r="AB195" i="4"/>
  <c r="AA195" i="4"/>
  <c r="X195" i="4" a="1"/>
  <c r="X195" i="4" s="1"/>
  <c r="W195" i="4" a="1"/>
  <c r="W195" i="4" s="1"/>
  <c r="Y195" i="4" s="1"/>
  <c r="H195" i="4"/>
  <c r="G195" i="4"/>
  <c r="AD195" i="4" s="1"/>
  <c r="E195" i="4"/>
  <c r="F195" i="4" s="1"/>
  <c r="D195" i="4"/>
  <c r="AL194" i="4"/>
  <c r="AK194" i="4"/>
  <c r="AI194" i="4"/>
  <c r="AB194" i="4"/>
  <c r="AA194" i="4"/>
  <c r="W194" i="4" a="1"/>
  <c r="W194" i="4" s="1"/>
  <c r="Y194" i="4" s="1"/>
  <c r="H194" i="4"/>
  <c r="G194" i="4"/>
  <c r="E194" i="4"/>
  <c r="F194" i="4" s="1"/>
  <c r="D194" i="4"/>
  <c r="AL193" i="4"/>
  <c r="AK193" i="4"/>
  <c r="AI193" i="4"/>
  <c r="AB193" i="4"/>
  <c r="AA193" i="4"/>
  <c r="W193" i="4" a="1"/>
  <c r="W193" i="4" s="1"/>
  <c r="Y193" i="4" s="1"/>
  <c r="H193" i="4"/>
  <c r="G193" i="4"/>
  <c r="E193" i="4"/>
  <c r="F193" i="4" s="1"/>
  <c r="D193" i="4"/>
  <c r="AL192" i="4"/>
  <c r="AK192" i="4"/>
  <c r="AI192" i="4"/>
  <c r="AB192" i="4"/>
  <c r="AA192" i="4"/>
  <c r="W192" i="4" a="1"/>
  <c r="W192" i="4" s="1"/>
  <c r="Y192" i="4" s="1"/>
  <c r="H192" i="4"/>
  <c r="G192" i="4"/>
  <c r="AE192" i="4" s="1"/>
  <c r="E192" i="4"/>
  <c r="F192" i="4" s="1"/>
  <c r="D192" i="4"/>
  <c r="AL191" i="4"/>
  <c r="AK191" i="4"/>
  <c r="AI191" i="4"/>
  <c r="AB191" i="4"/>
  <c r="AA191" i="4"/>
  <c r="W191" i="4" a="1"/>
  <c r="W191" i="4" s="1"/>
  <c r="Y191" i="4" s="1"/>
  <c r="H191" i="4"/>
  <c r="G191" i="4"/>
  <c r="AE191" i="4" s="1"/>
  <c r="E191" i="4"/>
  <c r="F191" i="4" s="1"/>
  <c r="D191" i="4"/>
  <c r="AL190" i="4"/>
  <c r="AK190" i="4"/>
  <c r="AI190" i="4"/>
  <c r="AB190" i="4"/>
  <c r="AA190" i="4"/>
  <c r="W190" i="4" a="1"/>
  <c r="W190" i="4" s="1"/>
  <c r="Y190" i="4" s="1"/>
  <c r="H190" i="4"/>
  <c r="G190" i="4"/>
  <c r="AE190" i="4" s="1"/>
  <c r="E190" i="4"/>
  <c r="F190" i="4" s="1"/>
  <c r="D190" i="4"/>
  <c r="AL189" i="4"/>
  <c r="AK189" i="4"/>
  <c r="AI189" i="4"/>
  <c r="AB189" i="4"/>
  <c r="AA189" i="4"/>
  <c r="W189" i="4" a="1"/>
  <c r="W189" i="4" s="1"/>
  <c r="Y189" i="4" s="1"/>
  <c r="H189" i="4"/>
  <c r="G189" i="4"/>
  <c r="AE189" i="4" s="1"/>
  <c r="E189" i="4"/>
  <c r="F189" i="4" s="1"/>
  <c r="D189" i="4"/>
  <c r="AL188" i="4"/>
  <c r="AK188" i="4"/>
  <c r="AI188" i="4"/>
  <c r="AB188" i="4"/>
  <c r="AA188" i="4"/>
  <c r="W188" i="4" a="1"/>
  <c r="W188" i="4" s="1"/>
  <c r="Y188" i="4" s="1"/>
  <c r="H188" i="4"/>
  <c r="G188" i="4"/>
  <c r="AD188" i="4" s="1"/>
  <c r="E188" i="4"/>
  <c r="F188" i="4" s="1"/>
  <c r="D188" i="4"/>
  <c r="AL187" i="4"/>
  <c r="AK187" i="4"/>
  <c r="AI187" i="4"/>
  <c r="AB187" i="4"/>
  <c r="AA187" i="4"/>
  <c r="W187" i="4" a="1"/>
  <c r="W187" i="4" s="1"/>
  <c r="Y187" i="4" s="1"/>
  <c r="H187" i="4"/>
  <c r="G187" i="4"/>
  <c r="AE187" i="4" s="1"/>
  <c r="E187" i="4"/>
  <c r="F187" i="4" s="1"/>
  <c r="D187" i="4"/>
  <c r="AL186" i="4"/>
  <c r="AK186" i="4"/>
  <c r="AI186" i="4"/>
  <c r="AB186" i="4"/>
  <c r="AA186" i="4"/>
  <c r="W186" i="4" a="1"/>
  <c r="W186" i="4" s="1"/>
  <c r="Y186" i="4" s="1"/>
  <c r="H186" i="4"/>
  <c r="G186" i="4"/>
  <c r="AE186" i="4" s="1"/>
  <c r="E186" i="4"/>
  <c r="F186" i="4" s="1"/>
  <c r="D186" i="4"/>
  <c r="AL185" i="4"/>
  <c r="AK185" i="4"/>
  <c r="AI185" i="4"/>
  <c r="AB185" i="4"/>
  <c r="AA185" i="4"/>
  <c r="W185" i="4" a="1"/>
  <c r="W185" i="4" s="1"/>
  <c r="Y185" i="4" s="1"/>
  <c r="H185" i="4"/>
  <c r="G185" i="4"/>
  <c r="AE185" i="4" s="1"/>
  <c r="E185" i="4"/>
  <c r="F185" i="4" s="1"/>
  <c r="D185" i="4"/>
  <c r="AL184" i="4"/>
  <c r="AK184" i="4"/>
  <c r="AI184" i="4"/>
  <c r="AB184" i="4"/>
  <c r="AA184" i="4"/>
  <c r="W184" i="4" a="1"/>
  <c r="W184" i="4" s="1"/>
  <c r="Y184" i="4" s="1"/>
  <c r="H184" i="4"/>
  <c r="G184" i="4"/>
  <c r="E184" i="4"/>
  <c r="F184" i="4" s="1"/>
  <c r="D184" i="4"/>
  <c r="AL183" i="4"/>
  <c r="AK183" i="4"/>
  <c r="AI183" i="4"/>
  <c r="AB183" i="4"/>
  <c r="AA183" i="4"/>
  <c r="W183" i="4" a="1"/>
  <c r="W183" i="4" s="1"/>
  <c r="Y183" i="4" s="1"/>
  <c r="H183" i="4"/>
  <c r="G183" i="4"/>
  <c r="E183" i="4"/>
  <c r="F183" i="4" s="1"/>
  <c r="D183" i="4"/>
  <c r="AL182" i="4"/>
  <c r="AK182" i="4"/>
  <c r="AI182" i="4"/>
  <c r="AB182" i="4"/>
  <c r="AA182" i="4"/>
  <c r="W182" i="4" a="1"/>
  <c r="W182" i="4" s="1"/>
  <c r="Y182" i="4" s="1"/>
  <c r="H182" i="4"/>
  <c r="G182" i="4"/>
  <c r="E182" i="4"/>
  <c r="F182" i="4" s="1"/>
  <c r="D182" i="4"/>
  <c r="AL181" i="4"/>
  <c r="AK181" i="4"/>
  <c r="AI181" i="4"/>
  <c r="AB181" i="4"/>
  <c r="AA181" i="4"/>
  <c r="W181" i="4" a="1"/>
  <c r="W181" i="4" s="1"/>
  <c r="Y181" i="4" s="1"/>
  <c r="H181" i="4"/>
  <c r="G181" i="4"/>
  <c r="AD181" i="4" s="1"/>
  <c r="E181" i="4"/>
  <c r="F181" i="4" s="1"/>
  <c r="D181" i="4"/>
  <c r="AL180" i="4"/>
  <c r="AK180" i="4"/>
  <c r="AI180" i="4"/>
  <c r="AB180" i="4"/>
  <c r="AA180" i="4"/>
  <c r="W180" i="4" a="1"/>
  <c r="W180" i="4" s="1"/>
  <c r="Y180" i="4" s="1"/>
  <c r="H180" i="4"/>
  <c r="G180" i="4"/>
  <c r="AE180" i="4" s="1"/>
  <c r="E180" i="4"/>
  <c r="F180" i="4" s="1"/>
  <c r="D180" i="4"/>
  <c r="AL179" i="4"/>
  <c r="AK179" i="4"/>
  <c r="AI179" i="4"/>
  <c r="AB179" i="4"/>
  <c r="AA179" i="4"/>
  <c r="W179" i="4" a="1"/>
  <c r="W179" i="4" s="1"/>
  <c r="Y179" i="4" s="1"/>
  <c r="H179" i="4"/>
  <c r="G179" i="4"/>
  <c r="E179" i="4"/>
  <c r="F179" i="4" s="1"/>
  <c r="D179" i="4"/>
  <c r="AL178" i="4"/>
  <c r="AK178" i="4"/>
  <c r="AI178" i="4"/>
  <c r="AB178" i="4"/>
  <c r="AA178" i="4"/>
  <c r="W178" i="4" a="1"/>
  <c r="W178" i="4" s="1"/>
  <c r="Y178" i="4" s="1"/>
  <c r="H178" i="4"/>
  <c r="G178" i="4"/>
  <c r="E178" i="4"/>
  <c r="F178" i="4" s="1"/>
  <c r="D178" i="4"/>
  <c r="AL177" i="4"/>
  <c r="AK177" i="4"/>
  <c r="AI177" i="4"/>
  <c r="AB177" i="4"/>
  <c r="AA177" i="4"/>
  <c r="W177" i="4" a="1"/>
  <c r="W177" i="4" s="1"/>
  <c r="Y177" i="4" s="1"/>
  <c r="H177" i="4"/>
  <c r="G177" i="4"/>
  <c r="E177" i="4"/>
  <c r="F177" i="4" s="1"/>
  <c r="D177" i="4"/>
  <c r="AL176" i="4"/>
  <c r="AK176" i="4"/>
  <c r="AI176" i="4"/>
  <c r="AB176" i="4"/>
  <c r="AA176" i="4"/>
  <c r="W176" i="4" a="1"/>
  <c r="W176" i="4" s="1"/>
  <c r="Y176" i="4" s="1"/>
  <c r="H176" i="4"/>
  <c r="G176" i="4"/>
  <c r="E176" i="4"/>
  <c r="F176" i="4" s="1"/>
  <c r="D176" i="4"/>
  <c r="AL175" i="4"/>
  <c r="AK175" i="4"/>
  <c r="AI175" i="4"/>
  <c r="AB175" i="4"/>
  <c r="AA175" i="4"/>
  <c r="W175" i="4" a="1"/>
  <c r="W175" i="4" s="1"/>
  <c r="Y175" i="4" s="1"/>
  <c r="H175" i="4"/>
  <c r="G175" i="4"/>
  <c r="AD175" i="4" s="1"/>
  <c r="E175" i="4"/>
  <c r="F175" i="4" s="1"/>
  <c r="D175" i="4"/>
  <c r="AL174" i="4"/>
  <c r="AK174" i="4"/>
  <c r="AI174" i="4"/>
  <c r="AB174" i="4"/>
  <c r="AA174" i="4"/>
  <c r="W174" i="4" a="1"/>
  <c r="W174" i="4" s="1"/>
  <c r="Y174" i="4" s="1"/>
  <c r="H174" i="4"/>
  <c r="G174" i="4"/>
  <c r="E174" i="4"/>
  <c r="F174" i="4" s="1"/>
  <c r="D174" i="4"/>
  <c r="AL173" i="4"/>
  <c r="AK173" i="4"/>
  <c r="AI173" i="4"/>
  <c r="AB173" i="4"/>
  <c r="AA173" i="4"/>
  <c r="W173" i="4" a="1"/>
  <c r="W173" i="4" s="1"/>
  <c r="Y173" i="4" s="1"/>
  <c r="H173" i="4"/>
  <c r="G173" i="4"/>
  <c r="AE173" i="4" s="1"/>
  <c r="E173" i="4"/>
  <c r="F173" i="4" s="1"/>
  <c r="D173" i="4"/>
  <c r="AL172" i="4"/>
  <c r="AK172" i="4"/>
  <c r="AI172" i="4"/>
  <c r="AB172" i="4"/>
  <c r="AA172" i="4"/>
  <c r="W172" i="4" a="1"/>
  <c r="W172" i="4" s="1"/>
  <c r="Y172" i="4" s="1"/>
  <c r="H172" i="4"/>
  <c r="G172" i="4"/>
  <c r="AE172" i="4" s="1"/>
  <c r="E172" i="4"/>
  <c r="F172" i="4" s="1"/>
  <c r="D172" i="4"/>
  <c r="AL171" i="4"/>
  <c r="AK171" i="4"/>
  <c r="AI171" i="4"/>
  <c r="AB171" i="4"/>
  <c r="AA171" i="4"/>
  <c r="W171" i="4" a="1"/>
  <c r="W171" i="4" s="1"/>
  <c r="Y171" i="4" s="1"/>
  <c r="H171" i="4"/>
  <c r="G171" i="4"/>
  <c r="AD171" i="4" s="1"/>
  <c r="E171" i="4"/>
  <c r="F171" i="4" s="1"/>
  <c r="D171" i="4"/>
  <c r="AL170" i="4"/>
  <c r="AK170" i="4"/>
  <c r="AI170" i="4"/>
  <c r="AB170" i="4"/>
  <c r="AA170" i="4"/>
  <c r="W170" i="4" a="1"/>
  <c r="W170" i="4" s="1"/>
  <c r="Y170" i="4" s="1"/>
  <c r="H170" i="4"/>
  <c r="G170" i="4"/>
  <c r="AE170" i="4" s="1"/>
  <c r="E170" i="4"/>
  <c r="F170" i="4" s="1"/>
  <c r="D170" i="4"/>
  <c r="AL169" i="4"/>
  <c r="AK169" i="4"/>
  <c r="AI169" i="4"/>
  <c r="AB169" i="4"/>
  <c r="AA169" i="4"/>
  <c r="W169" i="4" a="1"/>
  <c r="W169" i="4" s="1"/>
  <c r="Y169" i="4" s="1"/>
  <c r="H169" i="4"/>
  <c r="G169" i="4"/>
  <c r="E169" i="4"/>
  <c r="F169" i="4" s="1"/>
  <c r="D169" i="4"/>
  <c r="AL168" i="4"/>
  <c r="AK168" i="4"/>
  <c r="AI168" i="4"/>
  <c r="AB168" i="4"/>
  <c r="AA168" i="4"/>
  <c r="W168" i="4" a="1"/>
  <c r="W168" i="4" s="1"/>
  <c r="Y168" i="4" s="1"/>
  <c r="H168" i="4"/>
  <c r="G168" i="4"/>
  <c r="AD168" i="4" s="1"/>
  <c r="E168" i="4"/>
  <c r="F168" i="4" s="1"/>
  <c r="D168" i="4"/>
  <c r="AL167" i="4"/>
  <c r="AK167" i="4"/>
  <c r="AI167" i="4"/>
  <c r="AB167" i="4"/>
  <c r="AA167" i="4"/>
  <c r="W167" i="4" a="1"/>
  <c r="W167" i="4" s="1"/>
  <c r="Y167" i="4" s="1"/>
  <c r="H167" i="4"/>
  <c r="G167" i="4"/>
  <c r="AE167" i="4" s="1"/>
  <c r="E167" i="4"/>
  <c r="F167" i="4" s="1"/>
  <c r="D167" i="4"/>
  <c r="AL166" i="4"/>
  <c r="AK166" i="4"/>
  <c r="AI166" i="4"/>
  <c r="AB166" i="4"/>
  <c r="AA166" i="4"/>
  <c r="W166" i="4" a="1"/>
  <c r="W166" i="4" s="1"/>
  <c r="Y166" i="4" s="1"/>
  <c r="H166" i="4"/>
  <c r="G166" i="4"/>
  <c r="AE166" i="4" s="1"/>
  <c r="E166" i="4"/>
  <c r="F166" i="4" s="1"/>
  <c r="D166" i="4"/>
  <c r="AL165" i="4"/>
  <c r="AK165" i="4"/>
  <c r="AI165" i="4"/>
  <c r="AB165" i="4"/>
  <c r="AA165" i="4"/>
  <c r="W165" i="4" a="1"/>
  <c r="W165" i="4" s="1"/>
  <c r="Y165" i="4" s="1"/>
  <c r="H165" i="4"/>
  <c r="G165" i="4"/>
  <c r="AE165" i="4" s="1"/>
  <c r="E165" i="4"/>
  <c r="F165" i="4" s="1"/>
  <c r="D165" i="4"/>
  <c r="AL164" i="4"/>
  <c r="AK164" i="4"/>
  <c r="AI164" i="4"/>
  <c r="AB164" i="4"/>
  <c r="AA164" i="4"/>
  <c r="W164" i="4" a="1"/>
  <c r="W164" i="4" s="1"/>
  <c r="Y164" i="4" s="1"/>
  <c r="H164" i="4"/>
  <c r="G164" i="4"/>
  <c r="AE164" i="4" s="1"/>
  <c r="E164" i="4"/>
  <c r="F164" i="4" s="1"/>
  <c r="D164" i="4"/>
  <c r="AL163" i="4"/>
  <c r="AK163" i="4"/>
  <c r="AI163" i="4"/>
  <c r="AB163" i="4"/>
  <c r="AA163" i="4"/>
  <c r="W163" i="4" a="1"/>
  <c r="W163" i="4" s="1"/>
  <c r="Y163" i="4" s="1"/>
  <c r="H163" i="4"/>
  <c r="G163" i="4"/>
  <c r="AE163" i="4" s="1"/>
  <c r="E163" i="4"/>
  <c r="F163" i="4" s="1"/>
  <c r="D163" i="4"/>
  <c r="AL162" i="4"/>
  <c r="AK162" i="4"/>
  <c r="AI162" i="4"/>
  <c r="AB162" i="4"/>
  <c r="AA162" i="4"/>
  <c r="W162" i="4" a="1"/>
  <c r="W162" i="4" s="1"/>
  <c r="Y162" i="4" s="1"/>
  <c r="H162" i="4"/>
  <c r="G162" i="4"/>
  <c r="E162" i="4"/>
  <c r="F162" i="4" s="1"/>
  <c r="D162" i="4"/>
  <c r="AL161" i="4"/>
  <c r="AK161" i="4"/>
  <c r="AI161" i="4"/>
  <c r="AB161" i="4"/>
  <c r="AA161" i="4"/>
  <c r="W161" i="4" a="1"/>
  <c r="W161" i="4" s="1"/>
  <c r="Y161" i="4" s="1"/>
  <c r="H161" i="4"/>
  <c r="G161" i="4"/>
  <c r="AE161" i="4" s="1"/>
  <c r="E161" i="4"/>
  <c r="F161" i="4" s="1"/>
  <c r="D161" i="4"/>
  <c r="AL160" i="4"/>
  <c r="AK160" i="4"/>
  <c r="AI160" i="4"/>
  <c r="AB160" i="4"/>
  <c r="AA160" i="4"/>
  <c r="W160" i="4" a="1"/>
  <c r="W160" i="4" s="1"/>
  <c r="Y160" i="4" s="1"/>
  <c r="H160" i="4"/>
  <c r="G160" i="4"/>
  <c r="E160" i="4"/>
  <c r="F160" i="4" s="1"/>
  <c r="D160" i="4"/>
  <c r="AL159" i="4"/>
  <c r="AK159" i="4"/>
  <c r="AI159" i="4"/>
  <c r="AB159" i="4"/>
  <c r="AA159" i="4"/>
  <c r="W159" i="4" a="1"/>
  <c r="W159" i="4" s="1"/>
  <c r="Y159" i="4" s="1"/>
  <c r="H159" i="4"/>
  <c r="G159" i="4"/>
  <c r="AE159" i="4" s="1"/>
  <c r="E159" i="4"/>
  <c r="F159" i="4" s="1"/>
  <c r="D159" i="4"/>
  <c r="AL158" i="4"/>
  <c r="AK158" i="4"/>
  <c r="AI158" i="4"/>
  <c r="AB158" i="4"/>
  <c r="AA158" i="4"/>
  <c r="W158" i="4" a="1"/>
  <c r="W158" i="4" s="1"/>
  <c r="Y158" i="4" s="1"/>
  <c r="H158" i="4"/>
  <c r="G158" i="4"/>
  <c r="AD158" i="4" s="1"/>
  <c r="E158" i="4"/>
  <c r="F158" i="4" s="1"/>
  <c r="D158" i="4"/>
  <c r="AL157" i="4"/>
  <c r="AK157" i="4"/>
  <c r="AI157" i="4"/>
  <c r="AB157" i="4"/>
  <c r="AA157" i="4"/>
  <c r="Y157" i="4"/>
  <c r="W157" i="4" a="1"/>
  <c r="W157" i="4" s="1"/>
  <c r="H157" i="4"/>
  <c r="G157" i="4"/>
  <c r="E157" i="4"/>
  <c r="F157" i="4" s="1"/>
  <c r="D157" i="4"/>
  <c r="AL156" i="4"/>
  <c r="AK156" i="4"/>
  <c r="AI156" i="4"/>
  <c r="AB156" i="4"/>
  <c r="AA156" i="4"/>
  <c r="W156" i="4" a="1"/>
  <c r="W156" i="4" s="1"/>
  <c r="Y156" i="4" s="1"/>
  <c r="H156" i="4"/>
  <c r="G156" i="4"/>
  <c r="E156" i="4"/>
  <c r="F156" i="4" s="1"/>
  <c r="D156" i="4"/>
  <c r="AL155" i="4"/>
  <c r="AK155" i="4"/>
  <c r="AI155" i="4"/>
  <c r="AB155" i="4"/>
  <c r="AA155" i="4"/>
  <c r="W155" i="4" a="1"/>
  <c r="W155" i="4" s="1"/>
  <c r="Y155" i="4" s="1"/>
  <c r="H155" i="4"/>
  <c r="G155" i="4"/>
  <c r="AD155" i="4" s="1"/>
  <c r="E155" i="4"/>
  <c r="F155" i="4" s="1"/>
  <c r="D155" i="4"/>
  <c r="AL154" i="4"/>
  <c r="AK154" i="4"/>
  <c r="AI154" i="4"/>
  <c r="AB154" i="4"/>
  <c r="AA154" i="4"/>
  <c r="W154" i="4" a="1"/>
  <c r="W154" i="4" s="1"/>
  <c r="Y154" i="4" s="1"/>
  <c r="H154" i="4"/>
  <c r="G154" i="4"/>
  <c r="E154" i="4"/>
  <c r="F154" i="4" s="1"/>
  <c r="D154" i="4"/>
  <c r="AL153" i="4"/>
  <c r="AK153" i="4"/>
  <c r="AI153" i="4"/>
  <c r="AB153" i="4"/>
  <c r="AA153" i="4"/>
  <c r="W153" i="4" a="1"/>
  <c r="W153" i="4" s="1"/>
  <c r="Y153" i="4" s="1"/>
  <c r="H153" i="4"/>
  <c r="G153" i="4"/>
  <c r="E153" i="4"/>
  <c r="F153" i="4" s="1"/>
  <c r="D153" i="4"/>
  <c r="AL152" i="4"/>
  <c r="AK152" i="4"/>
  <c r="AI152" i="4"/>
  <c r="AB152" i="4"/>
  <c r="AA152" i="4"/>
  <c r="W152" i="4" a="1"/>
  <c r="W152" i="4" s="1"/>
  <c r="Y152" i="4" s="1"/>
  <c r="H152" i="4"/>
  <c r="G152" i="4"/>
  <c r="E152" i="4"/>
  <c r="F152" i="4" s="1"/>
  <c r="D152" i="4"/>
  <c r="AL151" i="4"/>
  <c r="AK151" i="4"/>
  <c r="AI151" i="4"/>
  <c r="AB151" i="4"/>
  <c r="AA151" i="4"/>
  <c r="W151" i="4" a="1"/>
  <c r="W151" i="4" s="1"/>
  <c r="Y151" i="4" s="1"/>
  <c r="H151" i="4"/>
  <c r="G151" i="4"/>
  <c r="E151" i="4"/>
  <c r="F151" i="4" s="1"/>
  <c r="D151" i="4"/>
  <c r="AL150" i="4"/>
  <c r="AK150" i="4"/>
  <c r="AI150" i="4"/>
  <c r="AB150" i="4"/>
  <c r="AA150" i="4"/>
  <c r="W150" i="4" a="1"/>
  <c r="W150" i="4" s="1"/>
  <c r="Y150" i="4" s="1"/>
  <c r="H150" i="4"/>
  <c r="G150" i="4"/>
  <c r="AD150" i="4" s="1"/>
  <c r="E150" i="4"/>
  <c r="F150" i="4" s="1"/>
  <c r="D150" i="4"/>
  <c r="AL149" i="4"/>
  <c r="AK149" i="4"/>
  <c r="AI149" i="4"/>
  <c r="AB149" i="4"/>
  <c r="AA149" i="4"/>
  <c r="W149" i="4"/>
  <c r="Y149" i="4" s="1"/>
  <c r="W149" i="4" a="1"/>
  <c r="H149" i="4"/>
  <c r="G149" i="4"/>
  <c r="E149" i="4"/>
  <c r="F149" i="4" s="1"/>
  <c r="D149" i="4"/>
  <c r="AL148" i="4"/>
  <c r="AK148" i="4"/>
  <c r="AI148" i="4"/>
  <c r="AB148" i="4"/>
  <c r="AA148" i="4"/>
  <c r="W148" i="4" a="1"/>
  <c r="W148" i="4" s="1"/>
  <c r="Y148" i="4" s="1"/>
  <c r="H148" i="4"/>
  <c r="G148" i="4"/>
  <c r="AD148" i="4" s="1"/>
  <c r="E148" i="4"/>
  <c r="F148" i="4" s="1"/>
  <c r="D148" i="4"/>
  <c r="AL147" i="4"/>
  <c r="AK147" i="4"/>
  <c r="AI147" i="4"/>
  <c r="AB147" i="4"/>
  <c r="AA147" i="4"/>
  <c r="W147" i="4" a="1"/>
  <c r="W147" i="4" s="1"/>
  <c r="Y147" i="4" s="1"/>
  <c r="H147" i="4"/>
  <c r="G147" i="4"/>
  <c r="E147" i="4"/>
  <c r="F147" i="4" s="1"/>
  <c r="D147" i="4"/>
  <c r="AL146" i="4"/>
  <c r="AK146" i="4"/>
  <c r="AI146" i="4"/>
  <c r="AB146" i="4"/>
  <c r="AA146" i="4"/>
  <c r="W146" i="4" a="1"/>
  <c r="W146" i="4" s="1"/>
  <c r="Y146" i="4" s="1"/>
  <c r="H146" i="4"/>
  <c r="G146" i="4"/>
  <c r="AE146" i="4" s="1"/>
  <c r="E146" i="4"/>
  <c r="F146" i="4" s="1"/>
  <c r="D146" i="4"/>
  <c r="AL145" i="4"/>
  <c r="AK145" i="4"/>
  <c r="AI145" i="4"/>
  <c r="AB145" i="4"/>
  <c r="AA145" i="4"/>
  <c r="W145" i="4" a="1"/>
  <c r="W145" i="4" s="1"/>
  <c r="Y145" i="4" s="1"/>
  <c r="H145" i="4"/>
  <c r="G145" i="4"/>
  <c r="AE145" i="4" s="1"/>
  <c r="E145" i="4"/>
  <c r="F145" i="4" s="1"/>
  <c r="D145" i="4"/>
  <c r="AL144" i="4"/>
  <c r="AK144" i="4"/>
  <c r="AI144" i="4"/>
  <c r="AB144" i="4"/>
  <c r="AA144" i="4"/>
  <c r="W144" i="4" a="1"/>
  <c r="W144" i="4" s="1"/>
  <c r="Y144" i="4" s="1"/>
  <c r="H144" i="4"/>
  <c r="G144" i="4"/>
  <c r="AE144" i="4" s="1"/>
  <c r="E144" i="4"/>
  <c r="F144" i="4" s="1"/>
  <c r="D144" i="4"/>
  <c r="AL143" i="4"/>
  <c r="AK143" i="4"/>
  <c r="AI143" i="4"/>
  <c r="AB143" i="4"/>
  <c r="AA143" i="4"/>
  <c r="W143" i="4" a="1"/>
  <c r="W143" i="4" s="1"/>
  <c r="Y143" i="4" s="1"/>
  <c r="H143" i="4"/>
  <c r="G143" i="4"/>
  <c r="E143" i="4"/>
  <c r="F143" i="4" s="1"/>
  <c r="D143" i="4"/>
  <c r="AL142" i="4"/>
  <c r="AK142" i="4"/>
  <c r="AI142" i="4"/>
  <c r="AB142" i="4"/>
  <c r="AA142" i="4"/>
  <c r="W142" i="4" a="1"/>
  <c r="W142" i="4" s="1"/>
  <c r="Y142" i="4" s="1"/>
  <c r="H142" i="4"/>
  <c r="G142" i="4"/>
  <c r="AD142" i="4" s="1"/>
  <c r="E142" i="4"/>
  <c r="F142" i="4" s="1"/>
  <c r="D142" i="4"/>
  <c r="AL141" i="4"/>
  <c r="AK141" i="4"/>
  <c r="AI141" i="4"/>
  <c r="AB141" i="4"/>
  <c r="AA141" i="4"/>
  <c r="W141" i="4" a="1"/>
  <c r="W141" i="4" s="1"/>
  <c r="Y141" i="4" s="1"/>
  <c r="H141" i="4"/>
  <c r="G141" i="4"/>
  <c r="E141" i="4"/>
  <c r="F141" i="4" s="1"/>
  <c r="D141" i="4"/>
  <c r="AL140" i="4"/>
  <c r="AK140" i="4"/>
  <c r="AI140" i="4"/>
  <c r="AB140" i="4"/>
  <c r="AA140" i="4"/>
  <c r="W140" i="4" a="1"/>
  <c r="W140" i="4" s="1"/>
  <c r="Y140" i="4" s="1"/>
  <c r="H140" i="4"/>
  <c r="G140" i="4"/>
  <c r="AD140" i="4" s="1"/>
  <c r="E140" i="4"/>
  <c r="F140" i="4" s="1"/>
  <c r="D140" i="4"/>
  <c r="AL139" i="4"/>
  <c r="AK139" i="4"/>
  <c r="AI139" i="4"/>
  <c r="AB139" i="4"/>
  <c r="AA139" i="4"/>
  <c r="W139" i="4" a="1"/>
  <c r="W139" i="4" s="1"/>
  <c r="Y139" i="4" s="1"/>
  <c r="H139" i="4"/>
  <c r="G139" i="4"/>
  <c r="AE139" i="4" s="1"/>
  <c r="E139" i="4"/>
  <c r="F139" i="4" s="1"/>
  <c r="D139" i="4"/>
  <c r="AL138" i="4"/>
  <c r="AK138" i="4"/>
  <c r="AI138" i="4"/>
  <c r="AB138" i="4"/>
  <c r="AA138" i="4"/>
  <c r="X138" i="4" a="1"/>
  <c r="X138" i="4" s="1"/>
  <c r="N298" i="1" s="1"/>
  <c r="W138" i="4" a="1"/>
  <c r="W138" i="4" s="1"/>
  <c r="Y138" i="4" s="1"/>
  <c r="H138" i="4"/>
  <c r="G138" i="4"/>
  <c r="AE138" i="4" s="1"/>
  <c r="E138" i="4"/>
  <c r="F138" i="4" s="1"/>
  <c r="D138" i="4"/>
  <c r="AL137" i="4"/>
  <c r="AK137" i="4"/>
  <c r="AI137" i="4"/>
  <c r="AB137" i="4"/>
  <c r="AA137" i="4"/>
  <c r="X137" i="4" a="1"/>
  <c r="X137" i="4" s="1"/>
  <c r="W137" i="4" a="1"/>
  <c r="W137" i="4" s="1"/>
  <c r="Y137" i="4" s="1"/>
  <c r="H137" i="4"/>
  <c r="G137" i="4"/>
  <c r="AD137" i="4" s="1"/>
  <c r="E137" i="4"/>
  <c r="F137" i="4" s="1"/>
  <c r="D137" i="4"/>
  <c r="AL136" i="4"/>
  <c r="AK136" i="4"/>
  <c r="AI136" i="4"/>
  <c r="AB136" i="4"/>
  <c r="AA136" i="4"/>
  <c r="W136" i="4" a="1"/>
  <c r="W136" i="4" s="1"/>
  <c r="Y136" i="4" s="1"/>
  <c r="H136" i="4"/>
  <c r="G136" i="4"/>
  <c r="AG136" i="4" s="1"/>
  <c r="E136" i="4"/>
  <c r="F136" i="4" s="1"/>
  <c r="D136" i="4"/>
  <c r="AL135" i="4"/>
  <c r="AK135" i="4"/>
  <c r="AI135" i="4"/>
  <c r="AB135" i="4"/>
  <c r="AA135" i="4"/>
  <c r="Y135" i="4"/>
  <c r="W135" i="4" a="1"/>
  <c r="W135" i="4" s="1"/>
  <c r="H135" i="4"/>
  <c r="G135" i="4"/>
  <c r="E135" i="4"/>
  <c r="F135" i="4" s="1"/>
  <c r="D135" i="4"/>
  <c r="AL134" i="4"/>
  <c r="AK134" i="4"/>
  <c r="AI134" i="4"/>
  <c r="AB134" i="4"/>
  <c r="AA134" i="4"/>
  <c r="W134" i="4" a="1"/>
  <c r="W134" i="4" s="1"/>
  <c r="Y134" i="4" s="1"/>
  <c r="H134" i="4"/>
  <c r="G134" i="4"/>
  <c r="E134" i="4"/>
  <c r="F134" i="4" s="1"/>
  <c r="D134" i="4"/>
  <c r="AL133" i="4"/>
  <c r="AK133" i="4"/>
  <c r="AI133" i="4"/>
  <c r="AB133" i="4"/>
  <c r="AA133" i="4"/>
  <c r="W133" i="4" a="1"/>
  <c r="W133" i="4" s="1"/>
  <c r="Y133" i="4" s="1"/>
  <c r="H133" i="4"/>
  <c r="G133" i="4"/>
  <c r="AE133" i="4" s="1"/>
  <c r="E133" i="4"/>
  <c r="F133" i="4" s="1"/>
  <c r="D133" i="4"/>
  <c r="AL132" i="4"/>
  <c r="AK132" i="4"/>
  <c r="AI132" i="4"/>
  <c r="AB132" i="4"/>
  <c r="AA132" i="4"/>
  <c r="W132" i="4" a="1"/>
  <c r="W132" i="4" s="1"/>
  <c r="Y132" i="4" s="1"/>
  <c r="H132" i="4"/>
  <c r="G132" i="4"/>
  <c r="AD132" i="4" s="1"/>
  <c r="E132" i="4"/>
  <c r="F132" i="4" s="1"/>
  <c r="D132" i="4"/>
  <c r="AL131" i="4"/>
  <c r="AK131" i="4"/>
  <c r="AI131" i="4"/>
  <c r="AB131" i="4"/>
  <c r="AA131" i="4"/>
  <c r="W131" i="4" a="1"/>
  <c r="W131" i="4" s="1"/>
  <c r="Y131" i="4" s="1"/>
  <c r="H131" i="4"/>
  <c r="G131" i="4"/>
  <c r="E131" i="4"/>
  <c r="F131" i="4" s="1"/>
  <c r="D131" i="4"/>
  <c r="AL130" i="4"/>
  <c r="AK130" i="4"/>
  <c r="AI130" i="4"/>
  <c r="AB130" i="4"/>
  <c r="AA130" i="4"/>
  <c r="X130" i="4" a="1"/>
  <c r="X130" i="4" s="1"/>
  <c r="Z130" i="4" s="1"/>
  <c r="W130" i="4" a="1"/>
  <c r="W130" i="4" s="1"/>
  <c r="Y130" i="4" s="1"/>
  <c r="H130" i="4"/>
  <c r="G130" i="4"/>
  <c r="AE130" i="4" s="1"/>
  <c r="E130" i="4"/>
  <c r="F130" i="4" s="1"/>
  <c r="D130" i="4"/>
  <c r="AL129" i="4"/>
  <c r="AK129" i="4"/>
  <c r="AI129" i="4"/>
  <c r="AB129" i="4"/>
  <c r="AA129" i="4"/>
  <c r="W129" i="4" a="1"/>
  <c r="W129" i="4" s="1"/>
  <c r="Y129" i="4" s="1"/>
  <c r="H129" i="4"/>
  <c r="G129" i="4"/>
  <c r="AD129" i="4" s="1"/>
  <c r="E129" i="4"/>
  <c r="F129" i="4" s="1"/>
  <c r="D129" i="4"/>
  <c r="AL128" i="4"/>
  <c r="AK128" i="4"/>
  <c r="AI128" i="4"/>
  <c r="AB128" i="4"/>
  <c r="AA128" i="4"/>
  <c r="W128" i="4" a="1"/>
  <c r="W128" i="4" s="1"/>
  <c r="Y128" i="4" s="1"/>
  <c r="H128" i="4"/>
  <c r="G128" i="4"/>
  <c r="E128" i="4"/>
  <c r="F128" i="4" s="1"/>
  <c r="D128" i="4"/>
  <c r="AL127" i="4"/>
  <c r="AK127" i="4"/>
  <c r="AI127" i="4"/>
  <c r="AB127" i="4"/>
  <c r="AA127" i="4"/>
  <c r="W127" i="4" a="1"/>
  <c r="W127" i="4" s="1"/>
  <c r="Y127" i="4" s="1"/>
  <c r="H127" i="4"/>
  <c r="G127" i="4"/>
  <c r="AE127" i="4" s="1"/>
  <c r="E127" i="4"/>
  <c r="F127" i="4" s="1"/>
  <c r="D127" i="4"/>
  <c r="AL126" i="4"/>
  <c r="AK126" i="4"/>
  <c r="AI126" i="4"/>
  <c r="AB126" i="4"/>
  <c r="AA126" i="4"/>
  <c r="W126" i="4" a="1"/>
  <c r="W126" i="4" s="1"/>
  <c r="Y126" i="4" s="1"/>
  <c r="H126" i="4"/>
  <c r="G126" i="4"/>
  <c r="AE126" i="4" s="1"/>
  <c r="E126" i="4"/>
  <c r="F126" i="4" s="1"/>
  <c r="D126" i="4"/>
  <c r="AL125" i="4"/>
  <c r="AK125" i="4"/>
  <c r="AI125" i="4"/>
  <c r="AB125" i="4"/>
  <c r="AA125" i="4"/>
  <c r="W125" i="4" a="1"/>
  <c r="W125" i="4" s="1"/>
  <c r="Y125" i="4" s="1"/>
  <c r="H125" i="4"/>
  <c r="G125" i="4"/>
  <c r="AD125" i="4" s="1"/>
  <c r="E125" i="4"/>
  <c r="F125" i="4" s="1"/>
  <c r="D125" i="4"/>
  <c r="AL124" i="4"/>
  <c r="AK124" i="4"/>
  <c r="AI124" i="4"/>
  <c r="AB124" i="4"/>
  <c r="AA124" i="4"/>
  <c r="W124" i="4" a="1"/>
  <c r="W124" i="4" s="1"/>
  <c r="Y124" i="4" s="1"/>
  <c r="H124" i="4"/>
  <c r="G124" i="4"/>
  <c r="AD124" i="4" s="1"/>
  <c r="E124" i="4"/>
  <c r="F124" i="4" s="1"/>
  <c r="D124" i="4"/>
  <c r="AL123" i="4"/>
  <c r="AK123" i="4"/>
  <c r="AI123" i="4"/>
  <c r="AB123" i="4"/>
  <c r="AA123" i="4"/>
  <c r="W123" i="4" a="1"/>
  <c r="W123" i="4" s="1"/>
  <c r="Y123" i="4" s="1"/>
  <c r="H123" i="4"/>
  <c r="G123" i="4"/>
  <c r="AE123" i="4" s="1"/>
  <c r="E123" i="4"/>
  <c r="F123" i="4" s="1"/>
  <c r="D123" i="4"/>
  <c r="AL122" i="4"/>
  <c r="AK122" i="4"/>
  <c r="AI122" i="4"/>
  <c r="AB122" i="4"/>
  <c r="AA122" i="4"/>
  <c r="W122" i="4" a="1"/>
  <c r="W122" i="4" s="1"/>
  <c r="Y122" i="4" s="1"/>
  <c r="H122" i="4"/>
  <c r="G122" i="4"/>
  <c r="E122" i="4"/>
  <c r="F122" i="4" s="1"/>
  <c r="D122" i="4"/>
  <c r="AL121" i="4"/>
  <c r="AK121" i="4"/>
  <c r="AI121" i="4"/>
  <c r="AB121" i="4"/>
  <c r="AA121" i="4"/>
  <c r="W121" i="4" a="1"/>
  <c r="W121" i="4" s="1"/>
  <c r="Y121" i="4" s="1"/>
  <c r="H121" i="4"/>
  <c r="G121" i="4"/>
  <c r="E121" i="4"/>
  <c r="F121" i="4" s="1"/>
  <c r="D121" i="4"/>
  <c r="AL120" i="4"/>
  <c r="AK120" i="4"/>
  <c r="AI120" i="4"/>
  <c r="AB120" i="4"/>
  <c r="AA120" i="4"/>
  <c r="W120" i="4" a="1"/>
  <c r="W120" i="4" s="1"/>
  <c r="Y120" i="4" s="1"/>
  <c r="H120" i="4"/>
  <c r="G120" i="4"/>
  <c r="AE120" i="4" s="1"/>
  <c r="E120" i="4"/>
  <c r="F120" i="4" s="1"/>
  <c r="D120" i="4"/>
  <c r="AL119" i="4"/>
  <c r="AK119" i="4"/>
  <c r="AI119" i="4"/>
  <c r="AB119" i="4"/>
  <c r="AA119" i="4"/>
  <c r="W119" i="4" a="1"/>
  <c r="W119" i="4" s="1"/>
  <c r="Y119" i="4" s="1"/>
  <c r="H119" i="4"/>
  <c r="G119" i="4"/>
  <c r="AE119" i="4" s="1"/>
  <c r="E119" i="4"/>
  <c r="F119" i="4" s="1"/>
  <c r="D119" i="4"/>
  <c r="AL118" i="4"/>
  <c r="AK118" i="4"/>
  <c r="AI118" i="4"/>
  <c r="AB118" i="4"/>
  <c r="AA118" i="4"/>
  <c r="W118" i="4" a="1"/>
  <c r="W118" i="4" s="1"/>
  <c r="Y118" i="4" s="1"/>
  <c r="H118" i="4"/>
  <c r="G118" i="4"/>
  <c r="AD118" i="4" s="1"/>
  <c r="E118" i="4"/>
  <c r="F118" i="4" s="1"/>
  <c r="D118" i="4"/>
  <c r="AL117" i="4"/>
  <c r="AK117" i="4"/>
  <c r="AI117" i="4"/>
  <c r="AB117" i="4"/>
  <c r="AA117" i="4"/>
  <c r="W117" i="4" a="1"/>
  <c r="W117" i="4" s="1"/>
  <c r="Y117" i="4" s="1"/>
  <c r="H117" i="4"/>
  <c r="G117" i="4"/>
  <c r="AD117" i="4" s="1"/>
  <c r="E117" i="4"/>
  <c r="F117" i="4" s="1"/>
  <c r="D117" i="4"/>
  <c r="AL116" i="4"/>
  <c r="AK116" i="4"/>
  <c r="AI116" i="4"/>
  <c r="AB116" i="4"/>
  <c r="AA116" i="4"/>
  <c r="W116" i="4" a="1"/>
  <c r="W116" i="4" s="1"/>
  <c r="Y116" i="4" s="1"/>
  <c r="H116" i="4"/>
  <c r="G116" i="4"/>
  <c r="AE116" i="4" s="1"/>
  <c r="E116" i="4"/>
  <c r="F116" i="4" s="1"/>
  <c r="D116" i="4"/>
  <c r="AL115" i="4"/>
  <c r="AK115" i="4"/>
  <c r="AI115" i="4"/>
  <c r="AB115" i="4"/>
  <c r="AA115" i="4"/>
  <c r="W115" i="4" a="1"/>
  <c r="W115" i="4" s="1"/>
  <c r="Y115" i="4" s="1"/>
  <c r="H115" i="4"/>
  <c r="G115" i="4"/>
  <c r="E115" i="4"/>
  <c r="F115" i="4" s="1"/>
  <c r="D115" i="4"/>
  <c r="AL114" i="4"/>
  <c r="AK114" i="4"/>
  <c r="AI114" i="4"/>
  <c r="AB114" i="4"/>
  <c r="AA114" i="4"/>
  <c r="W114" i="4" a="1"/>
  <c r="W114" i="4" s="1"/>
  <c r="Y114" i="4" s="1"/>
  <c r="H114" i="4"/>
  <c r="G114" i="4"/>
  <c r="E114" i="4"/>
  <c r="F114" i="4" s="1"/>
  <c r="D114" i="4"/>
  <c r="AL113" i="4"/>
  <c r="AK113" i="4"/>
  <c r="AI113" i="4"/>
  <c r="AB113" i="4"/>
  <c r="AA113" i="4"/>
  <c r="W113" i="4" a="1"/>
  <c r="W113" i="4" s="1"/>
  <c r="Y113" i="4" s="1"/>
  <c r="H113" i="4"/>
  <c r="G113" i="4"/>
  <c r="E113" i="4"/>
  <c r="F113" i="4" s="1"/>
  <c r="D113" i="4"/>
  <c r="AL112" i="4"/>
  <c r="AK112" i="4"/>
  <c r="AI112" i="4"/>
  <c r="AB112" i="4"/>
  <c r="AA112" i="4"/>
  <c r="W112" i="4" a="1"/>
  <c r="W112" i="4" s="1"/>
  <c r="Y112" i="4" s="1"/>
  <c r="H112" i="4"/>
  <c r="G112" i="4"/>
  <c r="AD112" i="4" s="1"/>
  <c r="E112" i="4"/>
  <c r="F112" i="4" s="1"/>
  <c r="D112" i="4"/>
  <c r="AL111" i="4"/>
  <c r="AK111" i="4"/>
  <c r="AI111" i="4"/>
  <c r="AB111" i="4"/>
  <c r="AA111" i="4"/>
  <c r="W111" i="4" a="1"/>
  <c r="W111" i="4" s="1"/>
  <c r="Y111" i="4" s="1"/>
  <c r="H111" i="4"/>
  <c r="G111" i="4"/>
  <c r="AD111" i="4" s="1"/>
  <c r="E111" i="4"/>
  <c r="F111" i="4" s="1"/>
  <c r="D111" i="4"/>
  <c r="AL110" i="4"/>
  <c r="AK110" i="4"/>
  <c r="AI110" i="4"/>
  <c r="AB110" i="4"/>
  <c r="AA110" i="4"/>
  <c r="W110" i="4"/>
  <c r="Y110" i="4" s="1"/>
  <c r="W110" i="4" a="1"/>
  <c r="H110" i="4"/>
  <c r="G110" i="4"/>
  <c r="AE110" i="4" s="1"/>
  <c r="E110" i="4"/>
  <c r="F110" i="4" s="1"/>
  <c r="D110" i="4"/>
  <c r="AL109" i="4"/>
  <c r="AK109" i="4"/>
  <c r="AI109" i="4"/>
  <c r="AB109" i="4"/>
  <c r="AA109" i="4"/>
  <c r="X109" i="4" a="1"/>
  <c r="X109" i="4" s="1"/>
  <c r="W109" i="4" a="1"/>
  <c r="W109" i="4" s="1"/>
  <c r="Y109" i="4" s="1"/>
  <c r="H109" i="4"/>
  <c r="G109" i="4"/>
  <c r="E109" i="4"/>
  <c r="F109" i="4" s="1"/>
  <c r="D109" i="4"/>
  <c r="AL108" i="4"/>
  <c r="AK108" i="4"/>
  <c r="AI108" i="4"/>
  <c r="AB108" i="4"/>
  <c r="AA108" i="4"/>
  <c r="W108" i="4" a="1"/>
  <c r="W108" i="4" s="1"/>
  <c r="Y108" i="4" s="1"/>
  <c r="H108" i="4"/>
  <c r="G108" i="4"/>
  <c r="AD108" i="4" s="1"/>
  <c r="E108" i="4"/>
  <c r="F108" i="4" s="1"/>
  <c r="D108" i="4"/>
  <c r="AL107" i="4"/>
  <c r="AK107" i="4"/>
  <c r="AI107" i="4"/>
  <c r="AB107" i="4"/>
  <c r="AA107" i="4"/>
  <c r="W107" i="4" a="1"/>
  <c r="W107" i="4" s="1"/>
  <c r="Y107" i="4" s="1"/>
  <c r="H107" i="4"/>
  <c r="G107" i="4"/>
  <c r="E107" i="4"/>
  <c r="F107" i="4" s="1"/>
  <c r="D107" i="4"/>
  <c r="AL106" i="4"/>
  <c r="AK106" i="4"/>
  <c r="AI106" i="4"/>
  <c r="AB106" i="4"/>
  <c r="AA106" i="4"/>
  <c r="W106" i="4" a="1"/>
  <c r="W106" i="4" s="1"/>
  <c r="Y106" i="4" s="1"/>
  <c r="H106" i="4"/>
  <c r="G106" i="4"/>
  <c r="AD106" i="4" s="1"/>
  <c r="E106" i="4"/>
  <c r="F106" i="4" s="1"/>
  <c r="D106" i="4"/>
  <c r="AL105" i="4"/>
  <c r="AK105" i="4"/>
  <c r="AI105" i="4"/>
  <c r="AB105" i="4"/>
  <c r="AA105" i="4"/>
  <c r="W105" i="4" a="1"/>
  <c r="W105" i="4" s="1"/>
  <c r="Y105" i="4" s="1"/>
  <c r="H105" i="4"/>
  <c r="G105" i="4"/>
  <c r="AD105" i="4" s="1"/>
  <c r="E105" i="4"/>
  <c r="F105" i="4" s="1"/>
  <c r="D105" i="4"/>
  <c r="AL104" i="4"/>
  <c r="AK104" i="4"/>
  <c r="AI104" i="4"/>
  <c r="AB104" i="4"/>
  <c r="AA104" i="4"/>
  <c r="W104" i="4" a="1"/>
  <c r="W104" i="4" s="1"/>
  <c r="Y104" i="4" s="1"/>
  <c r="H104" i="4"/>
  <c r="G104" i="4"/>
  <c r="AD104" i="4" s="1"/>
  <c r="E104" i="4"/>
  <c r="F104" i="4" s="1"/>
  <c r="D104" i="4"/>
  <c r="AL103" i="4"/>
  <c r="AK103" i="4"/>
  <c r="AI103" i="4"/>
  <c r="AB103" i="4"/>
  <c r="AA103" i="4"/>
  <c r="X103" i="4" a="1"/>
  <c r="X103" i="4" s="1"/>
  <c r="N424" i="1" s="1"/>
  <c r="W103" i="4" a="1"/>
  <c r="W103" i="4" s="1"/>
  <c r="Y103" i="4" s="1"/>
  <c r="H103" i="4"/>
  <c r="G103" i="4"/>
  <c r="AE103" i="4" s="1"/>
  <c r="E103" i="4"/>
  <c r="F103" i="4" s="1"/>
  <c r="D103" i="4"/>
  <c r="AL102" i="4"/>
  <c r="AK102" i="4"/>
  <c r="AI102" i="4"/>
  <c r="AB102" i="4"/>
  <c r="AA102" i="4"/>
  <c r="W102" i="4" a="1"/>
  <c r="W102" i="4" s="1"/>
  <c r="Y102" i="4" s="1"/>
  <c r="H102" i="4"/>
  <c r="G102" i="4"/>
  <c r="AD102" i="4" s="1"/>
  <c r="E102" i="4"/>
  <c r="F102" i="4" s="1"/>
  <c r="D102" i="4"/>
  <c r="AL101" i="4"/>
  <c r="AK101" i="4"/>
  <c r="AI101" i="4"/>
  <c r="AB101" i="4"/>
  <c r="AA101" i="4"/>
  <c r="W101" i="4" a="1"/>
  <c r="W101" i="4" s="1"/>
  <c r="Y101" i="4" s="1"/>
  <c r="H101" i="4"/>
  <c r="G101" i="4"/>
  <c r="AE101" i="4" s="1"/>
  <c r="E101" i="4"/>
  <c r="F101" i="4" s="1"/>
  <c r="D101" i="4"/>
  <c r="AL100" i="4"/>
  <c r="AK100" i="4"/>
  <c r="AI100" i="4"/>
  <c r="AB100" i="4"/>
  <c r="AA100" i="4"/>
  <c r="W100" i="4" a="1"/>
  <c r="W100" i="4" s="1"/>
  <c r="Y100" i="4" s="1"/>
  <c r="H100" i="4"/>
  <c r="G100" i="4"/>
  <c r="AE100" i="4" s="1"/>
  <c r="E100" i="4"/>
  <c r="F100" i="4" s="1"/>
  <c r="D100" i="4"/>
  <c r="AL99" i="4"/>
  <c r="AK99" i="4"/>
  <c r="AI99" i="4"/>
  <c r="AB99" i="4"/>
  <c r="AA99" i="4"/>
  <c r="W99" i="4" a="1"/>
  <c r="W99" i="4" s="1"/>
  <c r="Y99" i="4" s="1"/>
  <c r="H99" i="4"/>
  <c r="G99" i="4"/>
  <c r="E99" i="4"/>
  <c r="F99" i="4" s="1"/>
  <c r="D99" i="4"/>
  <c r="AL98" i="4"/>
  <c r="AK98" i="4"/>
  <c r="AI98" i="4"/>
  <c r="AB98" i="4"/>
  <c r="AA98" i="4"/>
  <c r="W98" i="4" a="1"/>
  <c r="W98" i="4" s="1"/>
  <c r="Y98" i="4" s="1"/>
  <c r="H98" i="4"/>
  <c r="G98" i="4"/>
  <c r="AD98" i="4" s="1"/>
  <c r="E98" i="4"/>
  <c r="F98" i="4" s="1"/>
  <c r="D98" i="4"/>
  <c r="AL97" i="4"/>
  <c r="AK97" i="4"/>
  <c r="AI97" i="4"/>
  <c r="AB97" i="4"/>
  <c r="AA97" i="4"/>
  <c r="W97" i="4" a="1"/>
  <c r="W97" i="4" s="1"/>
  <c r="Y97" i="4" s="1"/>
  <c r="H97" i="4"/>
  <c r="G97" i="4"/>
  <c r="AD97" i="4" s="1"/>
  <c r="E97" i="4"/>
  <c r="F97" i="4" s="1"/>
  <c r="D97" i="4"/>
  <c r="AL96" i="4"/>
  <c r="AK96" i="4"/>
  <c r="AI96" i="4"/>
  <c r="AB96" i="4"/>
  <c r="AA96" i="4"/>
  <c r="W96" i="4" a="1"/>
  <c r="W96" i="4" s="1"/>
  <c r="Y96" i="4" s="1"/>
  <c r="H96" i="4"/>
  <c r="G96" i="4"/>
  <c r="E96" i="4"/>
  <c r="F96" i="4" s="1"/>
  <c r="D96" i="4"/>
  <c r="AL95" i="4"/>
  <c r="AK95" i="4"/>
  <c r="AI95" i="4"/>
  <c r="AB95" i="4"/>
  <c r="AA95" i="4"/>
  <c r="W95" i="4" a="1"/>
  <c r="W95" i="4" s="1"/>
  <c r="Y95" i="4" s="1"/>
  <c r="H95" i="4"/>
  <c r="G95" i="4"/>
  <c r="E95" i="4"/>
  <c r="F95" i="4" s="1"/>
  <c r="D95" i="4"/>
  <c r="AL94" i="4"/>
  <c r="AK94" i="4"/>
  <c r="AI94" i="4"/>
  <c r="AB94" i="4"/>
  <c r="AA94" i="4"/>
  <c r="W94" i="4" a="1"/>
  <c r="W94" i="4" s="1"/>
  <c r="Y94" i="4" s="1"/>
  <c r="H94" i="4"/>
  <c r="G94" i="4"/>
  <c r="E94" i="4"/>
  <c r="F94" i="4" s="1"/>
  <c r="D94" i="4"/>
  <c r="AL93" i="4"/>
  <c r="AK93" i="4"/>
  <c r="AI93" i="4"/>
  <c r="AB93" i="4"/>
  <c r="AA93" i="4"/>
  <c r="W93" i="4" a="1"/>
  <c r="W93" i="4" s="1"/>
  <c r="Y93" i="4" s="1"/>
  <c r="H93" i="4"/>
  <c r="G93" i="4"/>
  <c r="E93" i="4"/>
  <c r="F93" i="4" s="1"/>
  <c r="D93" i="4"/>
  <c r="AL92" i="4"/>
  <c r="AK92" i="4"/>
  <c r="AI92" i="4"/>
  <c r="AB92" i="4"/>
  <c r="AA92" i="4"/>
  <c r="W92" i="4" a="1"/>
  <c r="W92" i="4" s="1"/>
  <c r="Y92" i="4" s="1"/>
  <c r="H92" i="4"/>
  <c r="G92" i="4"/>
  <c r="E92" i="4"/>
  <c r="F92" i="4" s="1"/>
  <c r="D92" i="4"/>
  <c r="AL91" i="4"/>
  <c r="AK91" i="4"/>
  <c r="AI91" i="4"/>
  <c r="AB91" i="4"/>
  <c r="AA91" i="4"/>
  <c r="W91" i="4" a="1"/>
  <c r="W91" i="4" s="1"/>
  <c r="Y91" i="4" s="1"/>
  <c r="H91" i="4"/>
  <c r="G91" i="4"/>
  <c r="AE91" i="4" s="1"/>
  <c r="E91" i="4"/>
  <c r="F91" i="4" s="1"/>
  <c r="D91" i="4"/>
  <c r="AL90" i="4"/>
  <c r="AK90" i="4"/>
  <c r="AI90" i="4"/>
  <c r="AB90" i="4"/>
  <c r="AA90" i="4"/>
  <c r="W90" i="4" a="1"/>
  <c r="W90" i="4" s="1"/>
  <c r="Y90" i="4" s="1"/>
  <c r="H90" i="4"/>
  <c r="G90" i="4"/>
  <c r="AD90" i="4" s="1"/>
  <c r="E90" i="4"/>
  <c r="F90" i="4" s="1"/>
  <c r="D90" i="4"/>
  <c r="AL89" i="4"/>
  <c r="AK89" i="4"/>
  <c r="AI89" i="4"/>
  <c r="AB89" i="4"/>
  <c r="AA89" i="4"/>
  <c r="W89" i="4" a="1"/>
  <c r="W89" i="4" s="1"/>
  <c r="Y89" i="4" s="1"/>
  <c r="H89" i="4"/>
  <c r="G89" i="4"/>
  <c r="E89" i="4"/>
  <c r="F89" i="4" s="1"/>
  <c r="D89" i="4"/>
  <c r="AL88" i="4"/>
  <c r="AK88" i="4"/>
  <c r="AI88" i="4"/>
  <c r="AB88" i="4"/>
  <c r="AA88" i="4"/>
  <c r="W88" i="4" a="1"/>
  <c r="W88" i="4" s="1"/>
  <c r="Y88" i="4" s="1"/>
  <c r="H88" i="4"/>
  <c r="G88" i="4"/>
  <c r="AD88" i="4" s="1"/>
  <c r="E88" i="4"/>
  <c r="F88" i="4" s="1"/>
  <c r="D88" i="4"/>
  <c r="AL87" i="4"/>
  <c r="AK87" i="4"/>
  <c r="AI87" i="4"/>
  <c r="AB87" i="4"/>
  <c r="AA87" i="4"/>
  <c r="W87" i="4" a="1"/>
  <c r="W87" i="4" s="1"/>
  <c r="Y87" i="4" s="1"/>
  <c r="H87" i="4"/>
  <c r="G87" i="4"/>
  <c r="AD87" i="4" s="1"/>
  <c r="E87" i="4"/>
  <c r="F87" i="4" s="1"/>
  <c r="D87" i="4"/>
  <c r="AL86" i="4"/>
  <c r="AK86" i="4"/>
  <c r="AI86" i="4"/>
  <c r="AB86" i="4"/>
  <c r="AA86" i="4"/>
  <c r="W86" i="4" a="1"/>
  <c r="W86" i="4" s="1"/>
  <c r="Y86" i="4" s="1"/>
  <c r="H86" i="4"/>
  <c r="G86" i="4"/>
  <c r="AE86" i="4" s="1"/>
  <c r="E86" i="4"/>
  <c r="F86" i="4" s="1"/>
  <c r="D86" i="4"/>
  <c r="AL85" i="4"/>
  <c r="AK85" i="4"/>
  <c r="AI85" i="4"/>
  <c r="AB85" i="4"/>
  <c r="AA85" i="4"/>
  <c r="X85" i="4" a="1"/>
  <c r="X85" i="4" s="1"/>
  <c r="N149" i="1" s="1"/>
  <c r="O3" i="27" s="1"/>
  <c r="W85" i="4" a="1"/>
  <c r="W85" i="4" s="1"/>
  <c r="Y85" i="4" s="1"/>
  <c r="H85" i="4"/>
  <c r="G85" i="4"/>
  <c r="AD85" i="4" s="1"/>
  <c r="E85" i="4"/>
  <c r="F85" i="4" s="1"/>
  <c r="D85" i="4"/>
  <c r="AL84" i="4"/>
  <c r="AK84" i="4"/>
  <c r="AI84" i="4"/>
  <c r="AB84" i="4"/>
  <c r="AA84" i="4"/>
  <c r="W84" i="4" a="1"/>
  <c r="W84" i="4" s="1"/>
  <c r="Y84" i="4" s="1"/>
  <c r="H84" i="4"/>
  <c r="G84" i="4"/>
  <c r="E84" i="4"/>
  <c r="F84" i="4" s="1"/>
  <c r="D84" i="4"/>
  <c r="AL83" i="4"/>
  <c r="AK83" i="4"/>
  <c r="AI83" i="4"/>
  <c r="AB83" i="4"/>
  <c r="AA83" i="4"/>
  <c r="W83" i="4" a="1"/>
  <c r="W83" i="4" s="1"/>
  <c r="Y83" i="4" s="1"/>
  <c r="H83" i="4"/>
  <c r="G83" i="4"/>
  <c r="E83" i="4"/>
  <c r="F83" i="4" s="1"/>
  <c r="D83" i="4"/>
  <c r="AL82" i="4"/>
  <c r="AK82" i="4"/>
  <c r="AI82" i="4"/>
  <c r="AB82" i="4"/>
  <c r="AA82" i="4"/>
  <c r="W82" i="4" a="1"/>
  <c r="W82" i="4" s="1"/>
  <c r="Y82" i="4" s="1"/>
  <c r="H82" i="4"/>
  <c r="G82" i="4"/>
  <c r="AE82" i="4" s="1"/>
  <c r="E82" i="4"/>
  <c r="F82" i="4" s="1"/>
  <c r="D82" i="4"/>
  <c r="AL81" i="4"/>
  <c r="AK81" i="4"/>
  <c r="AI81" i="4"/>
  <c r="AB81" i="4"/>
  <c r="AA81" i="4"/>
  <c r="W81" i="4" a="1"/>
  <c r="W81" i="4" s="1"/>
  <c r="Y81" i="4" s="1"/>
  <c r="H81" i="4"/>
  <c r="G81" i="4"/>
  <c r="AE81" i="4" s="1"/>
  <c r="E81" i="4"/>
  <c r="F81" i="4" s="1"/>
  <c r="D81" i="4"/>
  <c r="AL80" i="4"/>
  <c r="AK80" i="4"/>
  <c r="AI80" i="4"/>
  <c r="AB80" i="4"/>
  <c r="AA80" i="4"/>
  <c r="W80" i="4" a="1"/>
  <c r="W80" i="4" s="1"/>
  <c r="Y80" i="4" s="1"/>
  <c r="H80" i="4"/>
  <c r="G80" i="4"/>
  <c r="AE80" i="4" s="1"/>
  <c r="E80" i="4"/>
  <c r="F80" i="4" s="1"/>
  <c r="D80" i="4"/>
  <c r="AL79" i="4"/>
  <c r="AK79" i="4"/>
  <c r="AI79" i="4"/>
  <c r="AB79" i="4"/>
  <c r="AA79" i="4"/>
  <c r="W79" i="4" a="1"/>
  <c r="W79" i="4" s="1"/>
  <c r="Y79" i="4" s="1"/>
  <c r="H79" i="4"/>
  <c r="G79" i="4"/>
  <c r="E79" i="4"/>
  <c r="F79" i="4" s="1"/>
  <c r="D79" i="4"/>
  <c r="AL78" i="4"/>
  <c r="AK78" i="4"/>
  <c r="AI78" i="4"/>
  <c r="AB78" i="4"/>
  <c r="AA78" i="4"/>
  <c r="W78" i="4" a="1"/>
  <c r="W78" i="4" s="1"/>
  <c r="Y78" i="4" s="1"/>
  <c r="H78" i="4"/>
  <c r="G78" i="4"/>
  <c r="E78" i="4"/>
  <c r="F78" i="4" s="1"/>
  <c r="D78" i="4"/>
  <c r="AL77" i="4"/>
  <c r="AK77" i="4"/>
  <c r="AI77" i="4"/>
  <c r="AB77" i="4"/>
  <c r="AA77" i="4"/>
  <c r="W77" i="4" a="1"/>
  <c r="W77" i="4" s="1"/>
  <c r="Y77" i="4" s="1"/>
  <c r="H77" i="4"/>
  <c r="G77" i="4"/>
  <c r="AD77" i="4" s="1"/>
  <c r="E77" i="4"/>
  <c r="F77" i="4" s="1"/>
  <c r="D77" i="4"/>
  <c r="AL76" i="4"/>
  <c r="AK76" i="4"/>
  <c r="AI76" i="4"/>
  <c r="AB76" i="4"/>
  <c r="AA76" i="4"/>
  <c r="W76" i="4" a="1"/>
  <c r="W76" i="4" s="1"/>
  <c r="Y76" i="4" s="1"/>
  <c r="H76" i="4"/>
  <c r="G76" i="4"/>
  <c r="AE76" i="4" s="1"/>
  <c r="E76" i="4"/>
  <c r="F76" i="4" s="1"/>
  <c r="D76" i="4"/>
  <c r="AL75" i="4"/>
  <c r="AK75" i="4"/>
  <c r="AI75" i="4"/>
  <c r="AB75" i="4"/>
  <c r="AA75" i="4"/>
  <c r="W75" i="4" a="1"/>
  <c r="W75" i="4" s="1"/>
  <c r="Y75" i="4" s="1"/>
  <c r="H75" i="4"/>
  <c r="G75" i="4"/>
  <c r="E75" i="4"/>
  <c r="F75" i="4" s="1"/>
  <c r="D75" i="4"/>
  <c r="AL74" i="4"/>
  <c r="AK74" i="4"/>
  <c r="AI74" i="4"/>
  <c r="AB74" i="4"/>
  <c r="AA74" i="4"/>
  <c r="W74" i="4" a="1"/>
  <c r="W74" i="4" s="1"/>
  <c r="Y74" i="4" s="1"/>
  <c r="H74" i="4"/>
  <c r="G74" i="4"/>
  <c r="E74" i="4"/>
  <c r="F74" i="4" s="1"/>
  <c r="D74" i="4"/>
  <c r="AL73" i="4"/>
  <c r="AK73" i="4"/>
  <c r="AI73" i="4"/>
  <c r="AB73" i="4"/>
  <c r="AA73" i="4"/>
  <c r="W73" i="4" a="1"/>
  <c r="W73" i="4" s="1"/>
  <c r="Y73" i="4" s="1"/>
  <c r="H73" i="4"/>
  <c r="G73" i="4"/>
  <c r="AE73" i="4" s="1"/>
  <c r="E73" i="4"/>
  <c r="F73" i="4" s="1"/>
  <c r="D73" i="4"/>
  <c r="AL72" i="4"/>
  <c r="AK72" i="4"/>
  <c r="AI72" i="4"/>
  <c r="AB72" i="4"/>
  <c r="AA72" i="4"/>
  <c r="W72" i="4" a="1"/>
  <c r="W72" i="4" s="1"/>
  <c r="Y72" i="4" s="1"/>
  <c r="H72" i="4"/>
  <c r="G72" i="4"/>
  <c r="E72" i="4"/>
  <c r="F72" i="4" s="1"/>
  <c r="D72" i="4"/>
  <c r="AL71" i="4"/>
  <c r="AK71" i="4"/>
  <c r="AI71" i="4"/>
  <c r="AB71" i="4"/>
  <c r="AA71" i="4"/>
  <c r="W71" i="4"/>
  <c r="Y71" i="4" s="1"/>
  <c r="W71" i="4" a="1"/>
  <c r="H71" i="4"/>
  <c r="G71" i="4"/>
  <c r="E71" i="4"/>
  <c r="F71" i="4" s="1"/>
  <c r="D71" i="4"/>
  <c r="AL70" i="4"/>
  <c r="AK70" i="4"/>
  <c r="AI70" i="4"/>
  <c r="AB70" i="4"/>
  <c r="AA70" i="4"/>
  <c r="W70" i="4" a="1"/>
  <c r="W70" i="4" s="1"/>
  <c r="Y70" i="4" s="1"/>
  <c r="H70" i="4"/>
  <c r="G70" i="4"/>
  <c r="E70" i="4"/>
  <c r="F70" i="4" s="1"/>
  <c r="D70" i="4"/>
  <c r="AL69" i="4"/>
  <c r="AK69" i="4"/>
  <c r="AI69" i="4"/>
  <c r="AB69" i="4"/>
  <c r="AA69" i="4"/>
  <c r="W69" i="4" a="1"/>
  <c r="W69" i="4" s="1"/>
  <c r="Y69" i="4" s="1"/>
  <c r="H69" i="4"/>
  <c r="G69" i="4"/>
  <c r="AE69" i="4" s="1"/>
  <c r="E69" i="4"/>
  <c r="F69" i="4" s="1"/>
  <c r="D69" i="4"/>
  <c r="AL68" i="4"/>
  <c r="AK68" i="4"/>
  <c r="AI68" i="4"/>
  <c r="AB68" i="4"/>
  <c r="AA68" i="4"/>
  <c r="W68" i="4" a="1"/>
  <c r="W68" i="4" s="1"/>
  <c r="Y68" i="4" s="1"/>
  <c r="H68" i="4"/>
  <c r="G68" i="4"/>
  <c r="E68" i="4"/>
  <c r="F68" i="4" s="1"/>
  <c r="D68" i="4"/>
  <c r="AL67" i="4"/>
  <c r="AK67" i="4"/>
  <c r="AI67" i="4"/>
  <c r="AB67" i="4"/>
  <c r="AA67" i="4"/>
  <c r="W67" i="4" a="1"/>
  <c r="W67" i="4" s="1"/>
  <c r="Y67" i="4" s="1"/>
  <c r="H67" i="4"/>
  <c r="G67" i="4"/>
  <c r="E67" i="4"/>
  <c r="F67" i="4" s="1"/>
  <c r="D67" i="4"/>
  <c r="AL66" i="4"/>
  <c r="AK66" i="4"/>
  <c r="AI66" i="4"/>
  <c r="AB66" i="4"/>
  <c r="AA66" i="4"/>
  <c r="W66" i="4" a="1"/>
  <c r="W66" i="4" s="1"/>
  <c r="Y66" i="4" s="1"/>
  <c r="H66" i="4"/>
  <c r="G66" i="4"/>
  <c r="E66" i="4"/>
  <c r="F66" i="4" s="1"/>
  <c r="D66" i="4"/>
  <c r="AL65" i="4"/>
  <c r="AK65" i="4"/>
  <c r="AI65" i="4"/>
  <c r="AB65" i="4"/>
  <c r="AA65" i="4"/>
  <c r="W65" i="4" a="1"/>
  <c r="W65" i="4" s="1"/>
  <c r="Y65" i="4" s="1"/>
  <c r="H65" i="4"/>
  <c r="G65" i="4"/>
  <c r="AE65" i="4" s="1"/>
  <c r="E65" i="4"/>
  <c r="F65" i="4" s="1"/>
  <c r="D65" i="4"/>
  <c r="AL64" i="4"/>
  <c r="AK64" i="4"/>
  <c r="AI64" i="4"/>
  <c r="AB64" i="4"/>
  <c r="AA64" i="4"/>
  <c r="W64" i="4" a="1"/>
  <c r="W64" i="4" s="1"/>
  <c r="Y64" i="4" s="1"/>
  <c r="H64" i="4"/>
  <c r="G64" i="4"/>
  <c r="E64" i="4"/>
  <c r="F64" i="4" s="1"/>
  <c r="D64" i="4"/>
  <c r="AL63" i="4"/>
  <c r="AK63" i="4"/>
  <c r="AI63" i="4"/>
  <c r="AB63" i="4"/>
  <c r="AA63" i="4"/>
  <c r="W63" i="4" a="1"/>
  <c r="W63" i="4" s="1"/>
  <c r="Y63" i="4" s="1"/>
  <c r="H63" i="4"/>
  <c r="G63" i="4"/>
  <c r="AE63" i="4" s="1"/>
  <c r="E63" i="4"/>
  <c r="F63" i="4" s="1"/>
  <c r="D63" i="4"/>
  <c r="AL62" i="4"/>
  <c r="AK62" i="4"/>
  <c r="AI62" i="4"/>
  <c r="AB62" i="4"/>
  <c r="AA62" i="4"/>
  <c r="W62" i="4" a="1"/>
  <c r="W62" i="4" s="1"/>
  <c r="Y62" i="4" s="1"/>
  <c r="H62" i="4"/>
  <c r="G62" i="4"/>
  <c r="E62" i="4"/>
  <c r="F62" i="4" s="1"/>
  <c r="D62" i="4"/>
  <c r="AL61" i="4"/>
  <c r="AK61" i="4"/>
  <c r="AI61" i="4"/>
  <c r="AB61" i="4"/>
  <c r="AA61" i="4"/>
  <c r="W61" i="4" a="1"/>
  <c r="W61" i="4" s="1"/>
  <c r="Y61" i="4" s="1"/>
  <c r="H61" i="4"/>
  <c r="G61" i="4"/>
  <c r="E61" i="4"/>
  <c r="F61" i="4" s="1"/>
  <c r="D61" i="4"/>
  <c r="AL60" i="4"/>
  <c r="AK60" i="4"/>
  <c r="AI60" i="4"/>
  <c r="AB60" i="4"/>
  <c r="AA60" i="4"/>
  <c r="W60" i="4" a="1"/>
  <c r="W60" i="4" s="1"/>
  <c r="Y60" i="4" s="1"/>
  <c r="H60" i="4"/>
  <c r="G60" i="4"/>
  <c r="E60" i="4"/>
  <c r="F60" i="4" s="1"/>
  <c r="D60" i="4"/>
  <c r="AL59" i="4"/>
  <c r="AK59" i="4"/>
  <c r="AI59" i="4"/>
  <c r="AB59" i="4"/>
  <c r="AA59" i="4"/>
  <c r="W59" i="4" a="1"/>
  <c r="W59" i="4" s="1"/>
  <c r="Y59" i="4" s="1"/>
  <c r="H59" i="4"/>
  <c r="G59" i="4"/>
  <c r="AE59" i="4" s="1"/>
  <c r="E59" i="4"/>
  <c r="F59" i="4" s="1"/>
  <c r="D59" i="4"/>
  <c r="AL58" i="4"/>
  <c r="AK58" i="4"/>
  <c r="AI58" i="4"/>
  <c r="AB58" i="4"/>
  <c r="AA58" i="4"/>
  <c r="W58" i="4" a="1"/>
  <c r="W58" i="4" s="1"/>
  <c r="Y58" i="4" s="1"/>
  <c r="H58" i="4"/>
  <c r="G58" i="4"/>
  <c r="E58" i="4"/>
  <c r="F58" i="4" s="1"/>
  <c r="D58" i="4"/>
  <c r="AL57" i="4"/>
  <c r="AK57" i="4"/>
  <c r="AI57" i="4"/>
  <c r="AB57" i="4"/>
  <c r="AA57" i="4"/>
  <c r="W57" i="4"/>
  <c r="Y57" i="4" s="1"/>
  <c r="W57" i="4" a="1"/>
  <c r="H57" i="4"/>
  <c r="G57" i="4"/>
  <c r="E57" i="4"/>
  <c r="F57" i="4" s="1"/>
  <c r="D57" i="4"/>
  <c r="AL56" i="4"/>
  <c r="AK56" i="4"/>
  <c r="AI56" i="4"/>
  <c r="AB56" i="4"/>
  <c r="AA56" i="4"/>
  <c r="W56" i="4" a="1"/>
  <c r="W56" i="4" s="1"/>
  <c r="Y56" i="4" s="1"/>
  <c r="H56" i="4"/>
  <c r="G56" i="4"/>
  <c r="E56" i="4"/>
  <c r="F56" i="4" s="1"/>
  <c r="D56" i="4"/>
  <c r="AL55" i="4"/>
  <c r="AK55" i="4"/>
  <c r="AI55" i="4"/>
  <c r="AB55" i="4"/>
  <c r="AA55" i="4"/>
  <c r="W55" i="4" a="1"/>
  <c r="W55" i="4" s="1"/>
  <c r="Y55" i="4" s="1"/>
  <c r="H55" i="4"/>
  <c r="G55" i="4"/>
  <c r="E55" i="4"/>
  <c r="F55" i="4" s="1"/>
  <c r="D55" i="4"/>
  <c r="AL54" i="4"/>
  <c r="AK54" i="4"/>
  <c r="AI54" i="4"/>
  <c r="AB54" i="4"/>
  <c r="AA54" i="4"/>
  <c r="W54" i="4" a="1"/>
  <c r="W54" i="4" s="1"/>
  <c r="Y54" i="4" s="1"/>
  <c r="H54" i="4"/>
  <c r="G54" i="4"/>
  <c r="AE54" i="4" s="1"/>
  <c r="E54" i="4"/>
  <c r="F54" i="4" s="1"/>
  <c r="D54" i="4"/>
  <c r="AL53" i="4"/>
  <c r="AK53" i="4"/>
  <c r="AI53" i="4"/>
  <c r="AB53" i="4"/>
  <c r="AA53" i="4"/>
  <c r="W53" i="4" a="1"/>
  <c r="W53" i="4" s="1"/>
  <c r="Y53" i="4" s="1"/>
  <c r="H53" i="4"/>
  <c r="G53" i="4"/>
  <c r="AD53" i="4" s="1"/>
  <c r="E53" i="4"/>
  <c r="F53" i="4" s="1"/>
  <c r="D53" i="4"/>
  <c r="AL52" i="4"/>
  <c r="AK52" i="4"/>
  <c r="AI52" i="4"/>
  <c r="AB52" i="4"/>
  <c r="AA52" i="4"/>
  <c r="W52" i="4" a="1"/>
  <c r="W52" i="4" s="1"/>
  <c r="Y52" i="4" s="1"/>
  <c r="H52" i="4"/>
  <c r="G52" i="4"/>
  <c r="E52" i="4"/>
  <c r="F52" i="4" s="1"/>
  <c r="D52" i="4"/>
  <c r="AL51" i="4"/>
  <c r="AK51" i="4"/>
  <c r="AI51" i="4"/>
  <c r="AB51" i="4"/>
  <c r="AA51" i="4"/>
  <c r="X51" i="4" a="1"/>
  <c r="X51" i="4" s="1"/>
  <c r="N420" i="1" s="1"/>
  <c r="W51" i="4" a="1"/>
  <c r="W51" i="4" s="1"/>
  <c r="Y51" i="4" s="1"/>
  <c r="H51" i="4"/>
  <c r="G51" i="4"/>
  <c r="AD51" i="4" s="1"/>
  <c r="E51" i="4"/>
  <c r="F51" i="4" s="1"/>
  <c r="D51" i="4"/>
  <c r="AL50" i="4"/>
  <c r="AK50" i="4"/>
  <c r="AI50" i="4"/>
  <c r="AB50" i="4"/>
  <c r="AA50" i="4"/>
  <c r="W50" i="4" a="1"/>
  <c r="W50" i="4" s="1"/>
  <c r="Y50" i="4" s="1"/>
  <c r="H50" i="4"/>
  <c r="G50" i="4"/>
  <c r="AE50" i="4" s="1"/>
  <c r="E50" i="4"/>
  <c r="F50" i="4" s="1"/>
  <c r="D50" i="4"/>
  <c r="AL49" i="4"/>
  <c r="AK49" i="4"/>
  <c r="AI49" i="4"/>
  <c r="AB49" i="4"/>
  <c r="AA49" i="4"/>
  <c r="W49" i="4" a="1"/>
  <c r="W49" i="4" s="1"/>
  <c r="Y49" i="4" s="1"/>
  <c r="H49" i="4"/>
  <c r="G49" i="4"/>
  <c r="AD49" i="4" s="1"/>
  <c r="E49" i="4"/>
  <c r="F49" i="4" s="1"/>
  <c r="D49" i="4"/>
  <c r="AL48" i="4"/>
  <c r="AK48" i="4"/>
  <c r="AI48" i="4"/>
  <c r="AB48" i="4"/>
  <c r="AA48" i="4"/>
  <c r="W48" i="4" a="1"/>
  <c r="W48" i="4" s="1"/>
  <c r="Y48" i="4" s="1"/>
  <c r="H48" i="4"/>
  <c r="G48" i="4"/>
  <c r="AD48" i="4" s="1"/>
  <c r="E48" i="4"/>
  <c r="F48" i="4" s="1"/>
  <c r="D48" i="4"/>
  <c r="AL47" i="4"/>
  <c r="AK47" i="4"/>
  <c r="AI47" i="4"/>
  <c r="AB47" i="4"/>
  <c r="AA47" i="4"/>
  <c r="W47" i="4"/>
  <c r="Y47" i="4" s="1"/>
  <c r="W47" i="4" a="1"/>
  <c r="H47" i="4"/>
  <c r="G47" i="4"/>
  <c r="E47" i="4"/>
  <c r="F47" i="4" s="1"/>
  <c r="D47" i="4"/>
  <c r="AL46" i="4"/>
  <c r="AK46" i="4"/>
  <c r="AI46" i="4"/>
  <c r="AB46" i="4"/>
  <c r="AA46" i="4"/>
  <c r="W46" i="4" a="1"/>
  <c r="W46" i="4" s="1"/>
  <c r="Y46" i="4" s="1"/>
  <c r="H46" i="4"/>
  <c r="G46" i="4"/>
  <c r="E46" i="4"/>
  <c r="F46" i="4" s="1"/>
  <c r="D46" i="4"/>
  <c r="AL45" i="4"/>
  <c r="AK45" i="4"/>
  <c r="AI45" i="4"/>
  <c r="AB45" i="4"/>
  <c r="AA45" i="4"/>
  <c r="W45" i="4" a="1"/>
  <c r="W45" i="4" s="1"/>
  <c r="Y45" i="4" s="1"/>
  <c r="H45" i="4"/>
  <c r="G45" i="4"/>
  <c r="E45" i="4"/>
  <c r="F45" i="4" s="1"/>
  <c r="D45" i="4"/>
  <c r="AL44" i="4"/>
  <c r="AK44" i="4"/>
  <c r="AI44" i="4"/>
  <c r="AB44" i="4"/>
  <c r="AA44" i="4"/>
  <c r="W44" i="4" a="1"/>
  <c r="W44" i="4" s="1"/>
  <c r="Y44" i="4" s="1"/>
  <c r="H44" i="4"/>
  <c r="G44" i="4"/>
  <c r="AE44" i="4" s="1"/>
  <c r="E44" i="4"/>
  <c r="F44" i="4" s="1"/>
  <c r="D44" i="4"/>
  <c r="AL43" i="4"/>
  <c r="AK43" i="4"/>
  <c r="AI43" i="4"/>
  <c r="AB43" i="4"/>
  <c r="AA43" i="4"/>
  <c r="W43" i="4" a="1"/>
  <c r="W43" i="4" s="1"/>
  <c r="Y43" i="4" s="1"/>
  <c r="H43" i="4"/>
  <c r="G43" i="4"/>
  <c r="E43" i="4"/>
  <c r="F43" i="4" s="1"/>
  <c r="D43" i="4"/>
  <c r="AL42" i="4"/>
  <c r="AK42" i="4"/>
  <c r="AI42" i="4"/>
  <c r="AB42" i="4"/>
  <c r="AA42" i="4"/>
  <c r="W42" i="4" a="1"/>
  <c r="W42" i="4" s="1"/>
  <c r="Y42" i="4" s="1"/>
  <c r="H42" i="4"/>
  <c r="G42" i="4"/>
  <c r="AE42" i="4" s="1"/>
  <c r="E42" i="4"/>
  <c r="F42" i="4" s="1"/>
  <c r="D42" i="4"/>
  <c r="AL41" i="4"/>
  <c r="AK41" i="4"/>
  <c r="AI41" i="4"/>
  <c r="AB41" i="4"/>
  <c r="AA41" i="4"/>
  <c r="W41" i="4" a="1"/>
  <c r="W41" i="4" s="1"/>
  <c r="Y41" i="4" s="1"/>
  <c r="H41" i="4"/>
  <c r="G41" i="4"/>
  <c r="E41" i="4"/>
  <c r="F41" i="4" s="1"/>
  <c r="D41" i="4"/>
  <c r="AL40" i="4"/>
  <c r="AK40" i="4"/>
  <c r="AI40" i="4"/>
  <c r="AB40" i="4"/>
  <c r="AA40" i="4"/>
  <c r="W40" i="4" a="1"/>
  <c r="W40" i="4" s="1"/>
  <c r="Y40" i="4" s="1"/>
  <c r="H40" i="4"/>
  <c r="G40" i="4"/>
  <c r="AE40" i="4" s="1"/>
  <c r="E40" i="4"/>
  <c r="F40" i="4" s="1"/>
  <c r="D40" i="4"/>
  <c r="AL39" i="4"/>
  <c r="AK39" i="4"/>
  <c r="AI39" i="4"/>
  <c r="AB39" i="4"/>
  <c r="AA39" i="4"/>
  <c r="W39" i="4" a="1"/>
  <c r="W39" i="4" s="1"/>
  <c r="Y39" i="4" s="1"/>
  <c r="H39" i="4"/>
  <c r="G39" i="4"/>
  <c r="AD39" i="4" s="1"/>
  <c r="E39" i="4"/>
  <c r="F39" i="4" s="1"/>
  <c r="D39" i="4"/>
  <c r="AL38" i="4"/>
  <c r="AK38" i="4"/>
  <c r="AI38" i="4"/>
  <c r="AB38" i="4"/>
  <c r="AA38" i="4"/>
  <c r="W38" i="4" a="1"/>
  <c r="W38" i="4" s="1"/>
  <c r="Y38" i="4" s="1"/>
  <c r="H38" i="4"/>
  <c r="G38" i="4"/>
  <c r="AD38" i="4" s="1"/>
  <c r="E38" i="4"/>
  <c r="F38" i="4" s="1"/>
  <c r="D38" i="4"/>
  <c r="AL37" i="4"/>
  <c r="AK37" i="4"/>
  <c r="AI37" i="4"/>
  <c r="AB37" i="4"/>
  <c r="AA37" i="4"/>
  <c r="W37" i="4" a="1"/>
  <c r="W37" i="4" s="1"/>
  <c r="Y37" i="4" s="1"/>
  <c r="H37" i="4"/>
  <c r="G37" i="4"/>
  <c r="E37" i="4"/>
  <c r="F37" i="4" s="1"/>
  <c r="D37" i="4"/>
  <c r="AL36" i="4"/>
  <c r="AK36" i="4"/>
  <c r="AI36" i="4"/>
  <c r="AB36" i="4"/>
  <c r="AA36" i="4"/>
  <c r="W36" i="4" a="1"/>
  <c r="W36" i="4" s="1"/>
  <c r="Y36" i="4" s="1"/>
  <c r="H36" i="4"/>
  <c r="G36" i="4"/>
  <c r="AD36" i="4" s="1"/>
  <c r="E36" i="4"/>
  <c r="F36" i="4" s="1"/>
  <c r="D36" i="4"/>
  <c r="AL35" i="4"/>
  <c r="AK35" i="4"/>
  <c r="AI35" i="4"/>
  <c r="AB35" i="4"/>
  <c r="AA35" i="4"/>
  <c r="W35" i="4" a="1"/>
  <c r="W35" i="4" s="1"/>
  <c r="Y35" i="4" s="1"/>
  <c r="H35" i="4"/>
  <c r="G35" i="4"/>
  <c r="AE35" i="4" s="1"/>
  <c r="E35" i="4"/>
  <c r="F35" i="4" s="1"/>
  <c r="D35" i="4"/>
  <c r="AL34" i="4"/>
  <c r="AK34" i="4"/>
  <c r="AI34" i="4"/>
  <c r="AB34" i="4"/>
  <c r="AA34" i="4"/>
  <c r="W34" i="4" a="1"/>
  <c r="W34" i="4" s="1"/>
  <c r="Y34" i="4" s="1"/>
  <c r="H34" i="4"/>
  <c r="G34" i="4"/>
  <c r="AD34" i="4" s="1"/>
  <c r="E34" i="4"/>
  <c r="F34" i="4" s="1"/>
  <c r="D34" i="4"/>
  <c r="AL33" i="4"/>
  <c r="AK33" i="4"/>
  <c r="AI33" i="4"/>
  <c r="AB33" i="4"/>
  <c r="AA33" i="4"/>
  <c r="W33" i="4" a="1"/>
  <c r="W33" i="4" s="1"/>
  <c r="Y33" i="4" s="1"/>
  <c r="H33" i="4"/>
  <c r="G33" i="4"/>
  <c r="AD33" i="4" s="1"/>
  <c r="E33" i="4"/>
  <c r="F33" i="4" s="1"/>
  <c r="D33" i="4"/>
  <c r="AL32" i="4"/>
  <c r="AK32" i="4"/>
  <c r="AI32" i="4"/>
  <c r="AB32" i="4"/>
  <c r="AA32" i="4"/>
  <c r="W32" i="4" a="1"/>
  <c r="W32" i="4" s="1"/>
  <c r="Y32" i="4" s="1"/>
  <c r="H32" i="4"/>
  <c r="G32" i="4"/>
  <c r="E32" i="4"/>
  <c r="F32" i="4" s="1"/>
  <c r="D32" i="4"/>
  <c r="AL31" i="4"/>
  <c r="AK31" i="4"/>
  <c r="AI31" i="4"/>
  <c r="AB31" i="4"/>
  <c r="AA31" i="4"/>
  <c r="W31" i="4" a="1"/>
  <c r="W31" i="4" s="1"/>
  <c r="Y31" i="4" s="1"/>
  <c r="H31" i="4"/>
  <c r="G31" i="4"/>
  <c r="E31" i="4"/>
  <c r="F31" i="4" s="1"/>
  <c r="D31" i="4"/>
  <c r="AL30" i="4"/>
  <c r="AK30" i="4"/>
  <c r="AI30" i="4"/>
  <c r="AB30" i="4"/>
  <c r="AA30" i="4"/>
  <c r="W30" i="4" a="1"/>
  <c r="W30" i="4" s="1"/>
  <c r="Y30" i="4" s="1"/>
  <c r="H30" i="4"/>
  <c r="G30" i="4"/>
  <c r="AD30" i="4" s="1"/>
  <c r="E30" i="4"/>
  <c r="F30" i="4" s="1"/>
  <c r="D30" i="4"/>
  <c r="AL29" i="4"/>
  <c r="AK29" i="4"/>
  <c r="AI29" i="4"/>
  <c r="AB29" i="4"/>
  <c r="AA29" i="4"/>
  <c r="W29" i="4" a="1"/>
  <c r="W29" i="4" s="1"/>
  <c r="Y29" i="4" s="1"/>
  <c r="H29" i="4"/>
  <c r="G29" i="4"/>
  <c r="AD29" i="4" s="1"/>
  <c r="E29" i="4"/>
  <c r="F29" i="4" s="1"/>
  <c r="D29" i="4"/>
  <c r="AL28" i="4"/>
  <c r="AK28" i="4"/>
  <c r="AI28" i="4"/>
  <c r="AB28" i="4"/>
  <c r="AA28" i="4"/>
  <c r="W28" i="4" a="1"/>
  <c r="W28" i="4" s="1"/>
  <c r="Y28" i="4" s="1"/>
  <c r="H28" i="4"/>
  <c r="G28" i="4"/>
  <c r="E28" i="4"/>
  <c r="F28" i="4" s="1"/>
  <c r="D28" i="4"/>
  <c r="AL27" i="4"/>
  <c r="AK27" i="4"/>
  <c r="AI27" i="4"/>
  <c r="AB27" i="4"/>
  <c r="AA27" i="4"/>
  <c r="W27" i="4" a="1"/>
  <c r="W27" i="4" s="1"/>
  <c r="Y27" i="4" s="1"/>
  <c r="H27" i="4"/>
  <c r="G27" i="4"/>
  <c r="E27" i="4"/>
  <c r="F27" i="4" s="1"/>
  <c r="D27" i="4"/>
  <c r="AL26" i="4"/>
  <c r="AK26" i="4"/>
  <c r="AI26" i="4"/>
  <c r="AB26" i="4"/>
  <c r="AA26" i="4"/>
  <c r="W26" i="4" a="1"/>
  <c r="W26" i="4" s="1"/>
  <c r="Y26" i="4" s="1"/>
  <c r="H26" i="4"/>
  <c r="G26" i="4"/>
  <c r="AD26" i="4" s="1"/>
  <c r="E26" i="4"/>
  <c r="F26" i="4" s="1"/>
  <c r="D26" i="4"/>
  <c r="AL25" i="4"/>
  <c r="AK25" i="4"/>
  <c r="AI25" i="4"/>
  <c r="AB25" i="4"/>
  <c r="AA25" i="4"/>
  <c r="W25" i="4"/>
  <c r="Y25" i="4" s="1"/>
  <c r="W25" i="4" a="1"/>
  <c r="H25" i="4"/>
  <c r="G25" i="4"/>
  <c r="E25" i="4"/>
  <c r="F25" i="4" s="1"/>
  <c r="D25" i="4"/>
  <c r="AL24" i="4"/>
  <c r="AK24" i="4"/>
  <c r="AI24" i="4"/>
  <c r="AB24" i="4"/>
  <c r="AA24" i="4"/>
  <c r="W24" i="4" a="1"/>
  <c r="W24" i="4" s="1"/>
  <c r="Y24" i="4" s="1"/>
  <c r="H24" i="4"/>
  <c r="G24" i="4"/>
  <c r="AD24" i="4" s="1"/>
  <c r="E24" i="4"/>
  <c r="F24" i="4" s="1"/>
  <c r="D24" i="4"/>
  <c r="AL23" i="4"/>
  <c r="AK23" i="4"/>
  <c r="AI23" i="4"/>
  <c r="AB23" i="4"/>
  <c r="AA23" i="4"/>
  <c r="W23" i="4" a="1"/>
  <c r="W23" i="4" s="1"/>
  <c r="Y23" i="4" s="1"/>
  <c r="H23" i="4"/>
  <c r="G23" i="4"/>
  <c r="E23" i="4"/>
  <c r="F23" i="4" s="1"/>
  <c r="D23" i="4"/>
  <c r="AL22" i="4"/>
  <c r="AK22" i="4"/>
  <c r="AI22" i="4"/>
  <c r="AB22" i="4"/>
  <c r="AA22" i="4"/>
  <c r="W22" i="4" a="1"/>
  <c r="W22" i="4" s="1"/>
  <c r="Y22" i="4" s="1"/>
  <c r="H22" i="4"/>
  <c r="G22" i="4"/>
  <c r="AE22" i="4" s="1"/>
  <c r="E22" i="4"/>
  <c r="F22" i="4" s="1"/>
  <c r="D22" i="4"/>
  <c r="AL21" i="4"/>
  <c r="AK21" i="4"/>
  <c r="AI21" i="4"/>
  <c r="AB21" i="4"/>
  <c r="AA21" i="4"/>
  <c r="W21" i="4" a="1"/>
  <c r="W21" i="4" s="1"/>
  <c r="Y21" i="4" s="1"/>
  <c r="H21" i="4"/>
  <c r="G21" i="4"/>
  <c r="AD21" i="4" s="1"/>
  <c r="E21" i="4"/>
  <c r="F21" i="4" s="1"/>
  <c r="D21" i="4"/>
  <c r="AL20" i="4"/>
  <c r="AK20" i="4"/>
  <c r="AI20" i="4"/>
  <c r="AB20" i="4"/>
  <c r="AA20" i="4"/>
  <c r="W20" i="4" a="1"/>
  <c r="W20" i="4" s="1"/>
  <c r="Y20" i="4" s="1"/>
  <c r="H20" i="4"/>
  <c r="G20" i="4"/>
  <c r="AE20" i="4" s="1"/>
  <c r="E20" i="4"/>
  <c r="F20" i="4" s="1"/>
  <c r="D20" i="4"/>
  <c r="AL19" i="4"/>
  <c r="AK19" i="4"/>
  <c r="AI19" i="4"/>
  <c r="AB19" i="4"/>
  <c r="AA19" i="4"/>
  <c r="W19" i="4" a="1"/>
  <c r="W19" i="4" s="1"/>
  <c r="Y19" i="4" s="1"/>
  <c r="H19" i="4"/>
  <c r="G19" i="4"/>
  <c r="AE19" i="4" s="1"/>
  <c r="E19" i="4"/>
  <c r="F19" i="4" s="1"/>
  <c r="D19" i="4"/>
  <c r="AL18" i="4"/>
  <c r="AK18" i="4"/>
  <c r="AI18" i="4"/>
  <c r="AB18" i="4"/>
  <c r="AA18" i="4"/>
  <c r="W18" i="4" a="1"/>
  <c r="W18" i="4" s="1"/>
  <c r="Y18" i="4" s="1"/>
  <c r="H18" i="4"/>
  <c r="G18" i="4"/>
  <c r="E18" i="4"/>
  <c r="F18" i="4" s="1"/>
  <c r="D18" i="4"/>
  <c r="AL17" i="4"/>
  <c r="AK17" i="4"/>
  <c r="AI17" i="4"/>
  <c r="AB17" i="4"/>
  <c r="AA17" i="4"/>
  <c r="W17" i="4" a="1"/>
  <c r="W17" i="4" s="1"/>
  <c r="Y17" i="4" s="1"/>
  <c r="H17" i="4"/>
  <c r="G17" i="4"/>
  <c r="AE17" i="4" s="1"/>
  <c r="E17" i="4"/>
  <c r="F17" i="4" s="1"/>
  <c r="D17" i="4"/>
  <c r="AL16" i="4"/>
  <c r="AK16" i="4"/>
  <c r="AI16" i="4"/>
  <c r="AB16" i="4"/>
  <c r="AA16" i="4"/>
  <c r="W16" i="4" a="1"/>
  <c r="W16" i="4" s="1"/>
  <c r="Y16" i="4" s="1"/>
  <c r="H16" i="4"/>
  <c r="G16" i="4"/>
  <c r="E16" i="4"/>
  <c r="F16" i="4" s="1"/>
  <c r="D16" i="4"/>
  <c r="AL15" i="4"/>
  <c r="AK15" i="4"/>
  <c r="AI15" i="4"/>
  <c r="AB15" i="4"/>
  <c r="AA15" i="4"/>
  <c r="W15" i="4" a="1"/>
  <c r="W15" i="4" s="1"/>
  <c r="Y15" i="4" s="1"/>
  <c r="H15" i="4"/>
  <c r="G15" i="4"/>
  <c r="AD15" i="4" s="1"/>
  <c r="E15" i="4"/>
  <c r="F15" i="4" s="1"/>
  <c r="D15" i="4"/>
  <c r="AL14" i="4"/>
  <c r="AK14" i="4"/>
  <c r="AI14" i="4"/>
  <c r="AB14" i="4"/>
  <c r="AA14" i="4"/>
  <c r="W14" i="4" a="1"/>
  <c r="W14" i="4" s="1"/>
  <c r="Y14" i="4" s="1"/>
  <c r="H14" i="4"/>
  <c r="G14" i="4"/>
  <c r="AE14" i="4" s="1"/>
  <c r="E14" i="4"/>
  <c r="F14" i="4" s="1"/>
  <c r="D14" i="4"/>
  <c r="AL13" i="4"/>
  <c r="AK13" i="4"/>
  <c r="AI13" i="4"/>
  <c r="AB13" i="4"/>
  <c r="AA13" i="4"/>
  <c r="W13" i="4" a="1"/>
  <c r="W13" i="4" s="1"/>
  <c r="Y13" i="4" s="1"/>
  <c r="H13" i="4"/>
  <c r="G13" i="4"/>
  <c r="AD13" i="4" s="1"/>
  <c r="E13" i="4"/>
  <c r="F13" i="4" s="1"/>
  <c r="D13" i="4"/>
  <c r="AL12" i="4"/>
  <c r="AK12" i="4"/>
  <c r="AI12" i="4"/>
  <c r="AB12" i="4"/>
  <c r="AA12" i="4"/>
  <c r="X12" i="4" a="1"/>
  <c r="X12" i="4" s="1"/>
  <c r="Z12" i="4" s="1"/>
  <c r="W12" i="4" a="1"/>
  <c r="W12" i="4" s="1"/>
  <c r="Y12" i="4" s="1"/>
  <c r="H12" i="4"/>
  <c r="G12" i="4"/>
  <c r="AE12" i="4" s="1"/>
  <c r="E12" i="4"/>
  <c r="F12" i="4" s="1"/>
  <c r="D12" i="4"/>
  <c r="AL11" i="4"/>
  <c r="AK11" i="4"/>
  <c r="AI11" i="4"/>
  <c r="AB11" i="4"/>
  <c r="AA11" i="4"/>
  <c r="W11" i="4" a="1"/>
  <c r="W11" i="4" s="1"/>
  <c r="Y11" i="4" s="1"/>
  <c r="H11" i="4"/>
  <c r="G11" i="4"/>
  <c r="AD11" i="4" s="1"/>
  <c r="E11" i="4"/>
  <c r="F11" i="4" s="1"/>
  <c r="D11" i="4"/>
  <c r="AL10" i="4"/>
  <c r="AK10" i="4"/>
  <c r="AI10" i="4"/>
  <c r="AB10" i="4"/>
  <c r="AA10" i="4"/>
  <c r="W10" i="4"/>
  <c r="Y10" i="4" s="1"/>
  <c r="W10" i="4" a="1"/>
  <c r="H10" i="4"/>
  <c r="G10" i="4"/>
  <c r="E10" i="4"/>
  <c r="F10" i="4" s="1"/>
  <c r="D10" i="4"/>
  <c r="AL9" i="4"/>
  <c r="AK9" i="4"/>
  <c r="AI9" i="4"/>
  <c r="AB9" i="4"/>
  <c r="AA9" i="4"/>
  <c r="W9" i="4" a="1"/>
  <c r="W9" i="4" s="1"/>
  <c r="Y9" i="4" s="1"/>
  <c r="H9" i="4"/>
  <c r="G9" i="4"/>
  <c r="AE9" i="4" s="1"/>
  <c r="E9" i="4"/>
  <c r="F9" i="4" s="1"/>
  <c r="D9" i="4"/>
  <c r="AL8" i="4"/>
  <c r="AK8" i="4"/>
  <c r="AI8" i="4"/>
  <c r="AB8" i="4"/>
  <c r="AA8" i="4"/>
  <c r="W8" i="4" a="1"/>
  <c r="W8" i="4" s="1"/>
  <c r="Y8" i="4" s="1"/>
  <c r="H8" i="4"/>
  <c r="G8" i="4"/>
  <c r="E8" i="4"/>
  <c r="F8" i="4" s="1"/>
  <c r="D8" i="4"/>
  <c r="AL7" i="4"/>
  <c r="AK7" i="4"/>
  <c r="AI7" i="4"/>
  <c r="AB7" i="4"/>
  <c r="AA7" i="4"/>
  <c r="X7" i="4" a="1"/>
  <c r="X7" i="4" s="1"/>
  <c r="Z7" i="4" s="1"/>
  <c r="W7" i="4" a="1"/>
  <c r="W7" i="4" s="1"/>
  <c r="Y7" i="4" s="1"/>
  <c r="H7" i="4"/>
  <c r="G7" i="4"/>
  <c r="AD7" i="4" s="1"/>
  <c r="E7" i="4"/>
  <c r="F7" i="4" s="1"/>
  <c r="D7" i="4"/>
  <c r="AL6" i="4"/>
  <c r="AK6" i="4"/>
  <c r="AI6" i="4"/>
  <c r="AB6" i="4"/>
  <c r="AA6" i="4"/>
  <c r="W6" i="4" a="1"/>
  <c r="W6" i="4" s="1"/>
  <c r="Y6" i="4" s="1"/>
  <c r="H6" i="4"/>
  <c r="G6" i="4"/>
  <c r="AD6" i="4" s="1"/>
  <c r="E6" i="4"/>
  <c r="F6" i="4" s="1"/>
  <c r="D6" i="4"/>
  <c r="AL5" i="4"/>
  <c r="AK5" i="4"/>
  <c r="AI5" i="4"/>
  <c r="AB5" i="4"/>
  <c r="AA5" i="4"/>
  <c r="W5" i="4" a="1"/>
  <c r="W5" i="4" s="1"/>
  <c r="Y5" i="4" s="1"/>
  <c r="H5" i="4"/>
  <c r="G5" i="4"/>
  <c r="AD5" i="4" s="1"/>
  <c r="E5" i="4"/>
  <c r="F5" i="4" s="1"/>
  <c r="D5" i="4"/>
  <c r="AL4" i="4"/>
  <c r="AK4" i="4"/>
  <c r="AI4" i="4"/>
  <c r="AB4" i="4"/>
  <c r="AA4" i="4"/>
  <c r="W4" i="4" a="1"/>
  <c r="W4" i="4" s="1"/>
  <c r="Y4" i="4" s="1"/>
  <c r="H4" i="4"/>
  <c r="G4" i="4"/>
  <c r="E4" i="4"/>
  <c r="F4" i="4" s="1"/>
  <c r="D4" i="4"/>
  <c r="AL3" i="4"/>
  <c r="AK3" i="4"/>
  <c r="AI3" i="4"/>
  <c r="AB3" i="4"/>
  <c r="AA3" i="4"/>
  <c r="W3" i="4" a="1"/>
  <c r="W3" i="4" s="1"/>
  <c r="Y3" i="4" s="1"/>
  <c r="H3" i="4"/>
  <c r="G3" i="4"/>
  <c r="E3" i="4"/>
  <c r="F3" i="4" s="1"/>
  <c r="D3" i="4"/>
  <c r="X1" i="4"/>
  <c r="X458" i="4" s="1" a="1"/>
  <c r="X458" i="4" s="1"/>
  <c r="AG921" i="3"/>
  <c r="AE921" i="3"/>
  <c r="AD921" i="3"/>
  <c r="AB921" i="3"/>
  <c r="AA921" i="3"/>
  <c r="W921" i="3" a="1"/>
  <c r="W921" i="3" s="1"/>
  <c r="Y921" i="3" s="1"/>
  <c r="AG920" i="3"/>
  <c r="AE920" i="3"/>
  <c r="AD920" i="3"/>
  <c r="AB920" i="3"/>
  <c r="AA920" i="3"/>
  <c r="W920" i="3" a="1"/>
  <c r="W920" i="3" s="1"/>
  <c r="Y920" i="3" s="1"/>
  <c r="AG919" i="3"/>
  <c r="AE919" i="3"/>
  <c r="AD919" i="3"/>
  <c r="AB919" i="3"/>
  <c r="AA919" i="3"/>
  <c r="W919" i="3" a="1"/>
  <c r="W919" i="3" s="1"/>
  <c r="Y919" i="3" s="1"/>
  <c r="AG918" i="3"/>
  <c r="AE918" i="3"/>
  <c r="AD918" i="3"/>
  <c r="AB918" i="3"/>
  <c r="AA918" i="3"/>
  <c r="W918" i="3" a="1"/>
  <c r="W918" i="3" s="1"/>
  <c r="Y918" i="3" s="1"/>
  <c r="AG917" i="3"/>
  <c r="AE917" i="3"/>
  <c r="AD917" i="3"/>
  <c r="AB917" i="3"/>
  <c r="AA917" i="3"/>
  <c r="W917" i="3" a="1"/>
  <c r="W917" i="3" s="1"/>
  <c r="Y917" i="3" s="1"/>
  <c r="AG916" i="3"/>
  <c r="AE916" i="3"/>
  <c r="AD916" i="3"/>
  <c r="AB916" i="3"/>
  <c r="AA916" i="3"/>
  <c r="W916" i="3" a="1"/>
  <c r="W916" i="3" s="1"/>
  <c r="Y916" i="3" s="1"/>
  <c r="AG915" i="3"/>
  <c r="AE915" i="3"/>
  <c r="AD915" i="3"/>
  <c r="AB915" i="3"/>
  <c r="AA915" i="3"/>
  <c r="W915" i="3" a="1"/>
  <c r="W915" i="3" s="1"/>
  <c r="Y915" i="3" s="1"/>
  <c r="AG914" i="3"/>
  <c r="AE914" i="3"/>
  <c r="AD914" i="3"/>
  <c r="AB914" i="3"/>
  <c r="AA914" i="3"/>
  <c r="W914" i="3" a="1"/>
  <c r="W914" i="3" s="1"/>
  <c r="Y914" i="3" s="1"/>
  <c r="AG913" i="3"/>
  <c r="AE913" i="3"/>
  <c r="AD913" i="3"/>
  <c r="AB913" i="3"/>
  <c r="AA913" i="3"/>
  <c r="W913" i="3" a="1"/>
  <c r="W913" i="3" s="1"/>
  <c r="Y913" i="3" s="1"/>
  <c r="AG912" i="3"/>
  <c r="AE912" i="3"/>
  <c r="AD912" i="3"/>
  <c r="AB912" i="3"/>
  <c r="AA912" i="3"/>
  <c r="W912" i="3" a="1"/>
  <c r="W912" i="3" s="1"/>
  <c r="Y912" i="3" s="1"/>
  <c r="AG911" i="3"/>
  <c r="AE911" i="3"/>
  <c r="AD911" i="3"/>
  <c r="AB911" i="3"/>
  <c r="AA911" i="3"/>
  <c r="W911" i="3" a="1"/>
  <c r="W911" i="3" s="1"/>
  <c r="Y911" i="3" s="1"/>
  <c r="AG910" i="3"/>
  <c r="AE910" i="3"/>
  <c r="AD910" i="3"/>
  <c r="AB910" i="3"/>
  <c r="AA910" i="3"/>
  <c r="W910" i="3" a="1"/>
  <c r="W910" i="3" s="1"/>
  <c r="Y910" i="3" s="1"/>
  <c r="AG909" i="3"/>
  <c r="AE909" i="3"/>
  <c r="AD909" i="3"/>
  <c r="AB909" i="3"/>
  <c r="AA909" i="3"/>
  <c r="W909" i="3"/>
  <c r="Y909" i="3" s="1"/>
  <c r="W909" i="3" a="1"/>
  <c r="AG908" i="3"/>
  <c r="AE908" i="3"/>
  <c r="AD908" i="3"/>
  <c r="AB908" i="3"/>
  <c r="AA908" i="3"/>
  <c r="W908" i="3" a="1"/>
  <c r="W908" i="3" s="1"/>
  <c r="Y908" i="3" s="1"/>
  <c r="AG907" i="3"/>
  <c r="AE907" i="3"/>
  <c r="AD907" i="3"/>
  <c r="AB907" i="3"/>
  <c r="AA907" i="3"/>
  <c r="W907" i="3" a="1"/>
  <c r="W907" i="3" s="1"/>
  <c r="Y907" i="3" s="1"/>
  <c r="AG906" i="3"/>
  <c r="AE906" i="3"/>
  <c r="AD906" i="3"/>
  <c r="AB906" i="3"/>
  <c r="AA906" i="3"/>
  <c r="W906" i="3" a="1"/>
  <c r="W906" i="3" s="1"/>
  <c r="Y906" i="3" s="1"/>
  <c r="AG905" i="3"/>
  <c r="AE905" i="3"/>
  <c r="AD905" i="3"/>
  <c r="AB905" i="3"/>
  <c r="AA905" i="3"/>
  <c r="W905" i="3" a="1"/>
  <c r="W905" i="3" s="1"/>
  <c r="Y905" i="3" s="1"/>
  <c r="AG904" i="3"/>
  <c r="AE904" i="3"/>
  <c r="AD904" i="3"/>
  <c r="AB904" i="3"/>
  <c r="AA904" i="3"/>
  <c r="W904" i="3"/>
  <c r="Y904" i="3" s="1"/>
  <c r="W904" i="3" a="1"/>
  <c r="AG903" i="3"/>
  <c r="AE903" i="3"/>
  <c r="AD903" i="3"/>
  <c r="AB903" i="3"/>
  <c r="AA903" i="3"/>
  <c r="W903" i="3" a="1"/>
  <c r="W903" i="3" s="1"/>
  <c r="Y903" i="3" s="1"/>
  <c r="AG902" i="3"/>
  <c r="AE902" i="3"/>
  <c r="AD902" i="3"/>
  <c r="AB902" i="3"/>
  <c r="AA902" i="3"/>
  <c r="W902" i="3" a="1"/>
  <c r="W902" i="3" s="1"/>
  <c r="Y902" i="3" s="1"/>
  <c r="AG901" i="3"/>
  <c r="AE901" i="3"/>
  <c r="AD901" i="3"/>
  <c r="AB901" i="3"/>
  <c r="AA901" i="3"/>
  <c r="W901" i="3"/>
  <c r="Y901" i="3" s="1"/>
  <c r="W901" i="3" a="1"/>
  <c r="AG900" i="3"/>
  <c r="AE900" i="3"/>
  <c r="AD900" i="3"/>
  <c r="AB900" i="3"/>
  <c r="AA900" i="3"/>
  <c r="W900" i="3" a="1"/>
  <c r="W900" i="3" s="1"/>
  <c r="Y900" i="3" s="1"/>
  <c r="AG899" i="3"/>
  <c r="AE899" i="3"/>
  <c r="AD899" i="3"/>
  <c r="AB899" i="3"/>
  <c r="AA899" i="3"/>
  <c r="W899" i="3" a="1"/>
  <c r="W899" i="3" s="1"/>
  <c r="Y899" i="3" s="1"/>
  <c r="AG898" i="3"/>
  <c r="AE898" i="3"/>
  <c r="AD898" i="3"/>
  <c r="AB898" i="3"/>
  <c r="AA898" i="3"/>
  <c r="W898" i="3" a="1"/>
  <c r="W898" i="3" s="1"/>
  <c r="Y898" i="3" s="1"/>
  <c r="AG897" i="3"/>
  <c r="AE897" i="3"/>
  <c r="AD897" i="3"/>
  <c r="AB897" i="3"/>
  <c r="AA897" i="3"/>
  <c r="W897" i="3" a="1"/>
  <c r="W897" i="3" s="1"/>
  <c r="Y897" i="3" s="1"/>
  <c r="AG896" i="3"/>
  <c r="AE896" i="3"/>
  <c r="AD896" i="3"/>
  <c r="AB896" i="3"/>
  <c r="AA896" i="3"/>
  <c r="W896" i="3" a="1"/>
  <c r="W896" i="3" s="1"/>
  <c r="Y896" i="3" s="1"/>
  <c r="AG895" i="3"/>
  <c r="AE895" i="3"/>
  <c r="AD895" i="3"/>
  <c r="AB895" i="3"/>
  <c r="AA895" i="3"/>
  <c r="W895" i="3" a="1"/>
  <c r="W895" i="3" s="1"/>
  <c r="Y895" i="3" s="1"/>
  <c r="AG894" i="3"/>
  <c r="AE894" i="3"/>
  <c r="AD894" i="3"/>
  <c r="AB894" i="3"/>
  <c r="AA894" i="3"/>
  <c r="W894" i="3" a="1"/>
  <c r="W894" i="3" s="1"/>
  <c r="Y894" i="3" s="1"/>
  <c r="AG893" i="3"/>
  <c r="AE893" i="3"/>
  <c r="AD893" i="3"/>
  <c r="AB893" i="3"/>
  <c r="AA893" i="3"/>
  <c r="W893" i="3" a="1"/>
  <c r="W893" i="3" s="1"/>
  <c r="Y893" i="3" s="1"/>
  <c r="AG892" i="3"/>
  <c r="AE892" i="3"/>
  <c r="AD892" i="3"/>
  <c r="AB892" i="3"/>
  <c r="AA892" i="3"/>
  <c r="W892" i="3" a="1"/>
  <c r="W892" i="3" s="1"/>
  <c r="Y892" i="3" s="1"/>
  <c r="AG891" i="3"/>
  <c r="AE891" i="3"/>
  <c r="AD891" i="3"/>
  <c r="AB891" i="3"/>
  <c r="AA891" i="3"/>
  <c r="W891" i="3" a="1"/>
  <c r="W891" i="3" s="1"/>
  <c r="Y891" i="3" s="1"/>
  <c r="AG890" i="3"/>
  <c r="AE890" i="3"/>
  <c r="AD890" i="3"/>
  <c r="AB890" i="3"/>
  <c r="AA890" i="3"/>
  <c r="W890" i="3" a="1"/>
  <c r="W890" i="3" s="1"/>
  <c r="Y890" i="3" s="1"/>
  <c r="AG889" i="3"/>
  <c r="AE889" i="3"/>
  <c r="AD889" i="3"/>
  <c r="AB889" i="3"/>
  <c r="AA889" i="3"/>
  <c r="W889" i="3" a="1"/>
  <c r="W889" i="3" s="1"/>
  <c r="Y889" i="3" s="1"/>
  <c r="AG888" i="3"/>
  <c r="AE888" i="3"/>
  <c r="AD888" i="3"/>
  <c r="AB888" i="3"/>
  <c r="AA888" i="3"/>
  <c r="W888" i="3" a="1"/>
  <c r="W888" i="3" s="1"/>
  <c r="Y888" i="3" s="1"/>
  <c r="AG887" i="3"/>
  <c r="AE887" i="3"/>
  <c r="AD887" i="3"/>
  <c r="AB887" i="3"/>
  <c r="AA887" i="3"/>
  <c r="W887" i="3" a="1"/>
  <c r="W887" i="3" s="1"/>
  <c r="Y887" i="3" s="1"/>
  <c r="AG886" i="3"/>
  <c r="AE886" i="3"/>
  <c r="AD886" i="3"/>
  <c r="AB886" i="3"/>
  <c r="AA886" i="3"/>
  <c r="W886" i="3" a="1"/>
  <c r="W886" i="3" s="1"/>
  <c r="Y886" i="3" s="1"/>
  <c r="AG885" i="3"/>
  <c r="AE885" i="3"/>
  <c r="AD885" i="3"/>
  <c r="AB885" i="3"/>
  <c r="AA885" i="3"/>
  <c r="W885" i="3" a="1"/>
  <c r="W885" i="3" s="1"/>
  <c r="Y885" i="3" s="1"/>
  <c r="AG884" i="3"/>
  <c r="AE884" i="3"/>
  <c r="AD884" i="3"/>
  <c r="AB884" i="3"/>
  <c r="AA884" i="3"/>
  <c r="Y884" i="3"/>
  <c r="W884" i="3" a="1"/>
  <c r="W884" i="3" s="1"/>
  <c r="AG883" i="3"/>
  <c r="AE883" i="3"/>
  <c r="AD883" i="3"/>
  <c r="AB883" i="3"/>
  <c r="AA883" i="3"/>
  <c r="W883" i="3" a="1"/>
  <c r="W883" i="3" s="1"/>
  <c r="Y883" i="3" s="1"/>
  <c r="AG882" i="3"/>
  <c r="AE882" i="3"/>
  <c r="AD882" i="3"/>
  <c r="AB882" i="3"/>
  <c r="AA882" i="3"/>
  <c r="W882" i="3" a="1"/>
  <c r="W882" i="3" s="1"/>
  <c r="Y882" i="3" s="1"/>
  <c r="AG881" i="3"/>
  <c r="AE881" i="3"/>
  <c r="AD881" i="3"/>
  <c r="AB881" i="3"/>
  <c r="AA881" i="3"/>
  <c r="W881" i="3" a="1"/>
  <c r="W881" i="3" s="1"/>
  <c r="Y881" i="3" s="1"/>
  <c r="AG880" i="3"/>
  <c r="AE880" i="3"/>
  <c r="AD880" i="3"/>
  <c r="AB880" i="3"/>
  <c r="AA880" i="3"/>
  <c r="W880" i="3" a="1"/>
  <c r="W880" i="3" s="1"/>
  <c r="Y880" i="3" s="1"/>
  <c r="AG879" i="3"/>
  <c r="AE879" i="3"/>
  <c r="AD879" i="3"/>
  <c r="AB879" i="3"/>
  <c r="AA879" i="3"/>
  <c r="W879" i="3" a="1"/>
  <c r="W879" i="3" s="1"/>
  <c r="Y879" i="3" s="1"/>
  <c r="AG878" i="3"/>
  <c r="AE878" i="3"/>
  <c r="AD878" i="3"/>
  <c r="AB878" i="3"/>
  <c r="AA878" i="3"/>
  <c r="W878" i="3" a="1"/>
  <c r="W878" i="3" s="1"/>
  <c r="Y878" i="3" s="1"/>
  <c r="AG877" i="3"/>
  <c r="AE877" i="3"/>
  <c r="AD877" i="3"/>
  <c r="AB877" i="3"/>
  <c r="AA877" i="3"/>
  <c r="W877" i="3" a="1"/>
  <c r="W877" i="3" s="1"/>
  <c r="Y877" i="3" s="1"/>
  <c r="AG876" i="3"/>
  <c r="AE876" i="3"/>
  <c r="AD876" i="3"/>
  <c r="AB876" i="3"/>
  <c r="AA876" i="3"/>
  <c r="Y876" i="3"/>
  <c r="W876" i="3"/>
  <c r="W876" i="3" a="1"/>
  <c r="AG875" i="3"/>
  <c r="AE875" i="3"/>
  <c r="AD875" i="3"/>
  <c r="AB875" i="3"/>
  <c r="AA875" i="3"/>
  <c r="W875" i="3" a="1"/>
  <c r="W875" i="3" s="1"/>
  <c r="Y875" i="3" s="1"/>
  <c r="AG874" i="3"/>
  <c r="AE874" i="3"/>
  <c r="AD874" i="3"/>
  <c r="AB874" i="3"/>
  <c r="AA874" i="3"/>
  <c r="W874" i="3" a="1"/>
  <c r="W874" i="3" s="1"/>
  <c r="Y874" i="3" s="1"/>
  <c r="AG873" i="3"/>
  <c r="AE873" i="3"/>
  <c r="AD873" i="3"/>
  <c r="AB873" i="3"/>
  <c r="AA873" i="3"/>
  <c r="W873" i="3"/>
  <c r="Y873" i="3" s="1"/>
  <c r="W873" i="3" a="1"/>
  <c r="AG872" i="3"/>
  <c r="AE872" i="3"/>
  <c r="AD872" i="3"/>
  <c r="AB872" i="3"/>
  <c r="AA872" i="3"/>
  <c r="W872" i="3" a="1"/>
  <c r="W872" i="3" s="1"/>
  <c r="Y872" i="3" s="1"/>
  <c r="AG871" i="3"/>
  <c r="AE871" i="3"/>
  <c r="AD871" i="3"/>
  <c r="AB871" i="3"/>
  <c r="AA871" i="3"/>
  <c r="W871" i="3" a="1"/>
  <c r="W871" i="3" s="1"/>
  <c r="Y871" i="3" s="1"/>
  <c r="AG870" i="3"/>
  <c r="AE870" i="3"/>
  <c r="AD870" i="3"/>
  <c r="AB870" i="3"/>
  <c r="AA870" i="3"/>
  <c r="W870" i="3"/>
  <c r="Y870" i="3" s="1"/>
  <c r="W870" i="3" a="1"/>
  <c r="AG869" i="3"/>
  <c r="AE869" i="3"/>
  <c r="AD869" i="3"/>
  <c r="AB869" i="3"/>
  <c r="AA869" i="3"/>
  <c r="W869" i="3" a="1"/>
  <c r="W869" i="3" s="1"/>
  <c r="Y869" i="3" s="1"/>
  <c r="AG868" i="3"/>
  <c r="AE868" i="3"/>
  <c r="AD868" i="3"/>
  <c r="AB868" i="3"/>
  <c r="AA868" i="3"/>
  <c r="W868" i="3" a="1"/>
  <c r="W868" i="3" s="1"/>
  <c r="Y868" i="3" s="1"/>
  <c r="AG867" i="3"/>
  <c r="AE867" i="3"/>
  <c r="AD867" i="3"/>
  <c r="AB867" i="3"/>
  <c r="AA867" i="3"/>
  <c r="W867" i="3"/>
  <c r="Y867" i="3" s="1"/>
  <c r="W867" i="3" a="1"/>
  <c r="AG866" i="3"/>
  <c r="AE866" i="3"/>
  <c r="AD866" i="3"/>
  <c r="AB866" i="3"/>
  <c r="AA866" i="3"/>
  <c r="W866" i="3" a="1"/>
  <c r="W866" i="3" s="1"/>
  <c r="Y866" i="3" s="1"/>
  <c r="AG865" i="3"/>
  <c r="AE865" i="3"/>
  <c r="AD865" i="3"/>
  <c r="AB865" i="3"/>
  <c r="AA865" i="3"/>
  <c r="W865" i="3" a="1"/>
  <c r="W865" i="3" s="1"/>
  <c r="Y865" i="3" s="1"/>
  <c r="AG864" i="3"/>
  <c r="AE864" i="3"/>
  <c r="AD864" i="3"/>
  <c r="AB864" i="3"/>
  <c r="AA864" i="3"/>
  <c r="W864" i="3" a="1"/>
  <c r="W864" i="3" s="1"/>
  <c r="Y864" i="3" s="1"/>
  <c r="AG863" i="3"/>
  <c r="AE863" i="3"/>
  <c r="AD863" i="3"/>
  <c r="AB863" i="3"/>
  <c r="AA863" i="3"/>
  <c r="W863" i="3"/>
  <c r="Y863" i="3" s="1"/>
  <c r="W863" i="3" a="1"/>
  <c r="AG862" i="3"/>
  <c r="AE862" i="3"/>
  <c r="AD862" i="3"/>
  <c r="AB862" i="3"/>
  <c r="AA862" i="3"/>
  <c r="W862" i="3" a="1"/>
  <c r="W862" i="3" s="1"/>
  <c r="Y862" i="3" s="1"/>
  <c r="AG861" i="3"/>
  <c r="AE861" i="3"/>
  <c r="AD861" i="3"/>
  <c r="AB861" i="3"/>
  <c r="AA861" i="3"/>
  <c r="W861" i="3" a="1"/>
  <c r="W861" i="3" s="1"/>
  <c r="Y861" i="3" s="1"/>
  <c r="AG860" i="3"/>
  <c r="AE860" i="3"/>
  <c r="AD860" i="3"/>
  <c r="AB860" i="3"/>
  <c r="AA860" i="3"/>
  <c r="W860" i="3" a="1"/>
  <c r="W860" i="3" s="1"/>
  <c r="Y860" i="3" s="1"/>
  <c r="AG859" i="3"/>
  <c r="AE859" i="3"/>
  <c r="AD859" i="3"/>
  <c r="AB859" i="3"/>
  <c r="AA859" i="3"/>
  <c r="W859" i="3" a="1"/>
  <c r="W859" i="3" s="1"/>
  <c r="Y859" i="3" s="1"/>
  <c r="AG858" i="3"/>
  <c r="AE858" i="3"/>
  <c r="AD858" i="3"/>
  <c r="AB858" i="3"/>
  <c r="AA858" i="3"/>
  <c r="W858" i="3" a="1"/>
  <c r="W858" i="3" s="1"/>
  <c r="Y858" i="3" s="1"/>
  <c r="AG857" i="3"/>
  <c r="AE857" i="3"/>
  <c r="AD857" i="3"/>
  <c r="AB857" i="3"/>
  <c r="AA857" i="3"/>
  <c r="W857" i="3" a="1"/>
  <c r="W857" i="3" s="1"/>
  <c r="Y857" i="3" s="1"/>
  <c r="AG856" i="3"/>
  <c r="AE856" i="3"/>
  <c r="AD856" i="3"/>
  <c r="AB856" i="3"/>
  <c r="AA856" i="3"/>
  <c r="W856" i="3" a="1"/>
  <c r="W856" i="3" s="1"/>
  <c r="Y856" i="3" s="1"/>
  <c r="AG855" i="3"/>
  <c r="AE855" i="3"/>
  <c r="AD855" i="3"/>
  <c r="AB855" i="3"/>
  <c r="AA855" i="3"/>
  <c r="W855" i="3" a="1"/>
  <c r="W855" i="3" s="1"/>
  <c r="Y855" i="3" s="1"/>
  <c r="AG854" i="3"/>
  <c r="AE854" i="3"/>
  <c r="AD854" i="3"/>
  <c r="AB854" i="3"/>
  <c r="AA854" i="3"/>
  <c r="W854" i="3" a="1"/>
  <c r="W854" i="3" s="1"/>
  <c r="Y854" i="3" s="1"/>
  <c r="AG853" i="3"/>
  <c r="AE853" i="3"/>
  <c r="AD853" i="3"/>
  <c r="AB853" i="3"/>
  <c r="AA853" i="3"/>
  <c r="W853" i="3" a="1"/>
  <c r="W853" i="3" s="1"/>
  <c r="Y853" i="3" s="1"/>
  <c r="AG852" i="3"/>
  <c r="AE852" i="3"/>
  <c r="AD852" i="3"/>
  <c r="AB852" i="3"/>
  <c r="AA852" i="3"/>
  <c r="W852" i="3" a="1"/>
  <c r="W852" i="3" s="1"/>
  <c r="Y852" i="3" s="1"/>
  <c r="AG851" i="3"/>
  <c r="AE851" i="3"/>
  <c r="AD851" i="3"/>
  <c r="AB851" i="3"/>
  <c r="AA851" i="3"/>
  <c r="W851" i="3" a="1"/>
  <c r="W851" i="3" s="1"/>
  <c r="Y851" i="3" s="1"/>
  <c r="AG850" i="3"/>
  <c r="AE850" i="3"/>
  <c r="AD850" i="3"/>
  <c r="AB850" i="3"/>
  <c r="AA850" i="3"/>
  <c r="W850" i="3" a="1"/>
  <c r="W850" i="3" s="1"/>
  <c r="Y850" i="3" s="1"/>
  <c r="AG849" i="3"/>
  <c r="AE849" i="3"/>
  <c r="AD849" i="3"/>
  <c r="AB849" i="3"/>
  <c r="AA849" i="3"/>
  <c r="W849" i="3" a="1"/>
  <c r="W849" i="3" s="1"/>
  <c r="Y849" i="3" s="1"/>
  <c r="AG848" i="3"/>
  <c r="AE848" i="3"/>
  <c r="AD848" i="3"/>
  <c r="AB848" i="3"/>
  <c r="AA848" i="3"/>
  <c r="W848" i="3" a="1"/>
  <c r="W848" i="3" s="1"/>
  <c r="Y848" i="3" s="1"/>
  <c r="AG847" i="3"/>
  <c r="AE847" i="3"/>
  <c r="AD847" i="3"/>
  <c r="AB847" i="3"/>
  <c r="AA847" i="3"/>
  <c r="W847" i="3" a="1"/>
  <c r="W847" i="3" s="1"/>
  <c r="Y847" i="3" s="1"/>
  <c r="AG846" i="3"/>
  <c r="AE846" i="3"/>
  <c r="AD846" i="3"/>
  <c r="AB846" i="3"/>
  <c r="AA846" i="3"/>
  <c r="W846" i="3" a="1"/>
  <c r="W846" i="3" s="1"/>
  <c r="Y846" i="3" s="1"/>
  <c r="AG845" i="3"/>
  <c r="AE845" i="3"/>
  <c r="AD845" i="3"/>
  <c r="AB845" i="3"/>
  <c r="AA845" i="3"/>
  <c r="W845" i="3" a="1"/>
  <c r="W845" i="3" s="1"/>
  <c r="Y845" i="3" s="1"/>
  <c r="AG844" i="3"/>
  <c r="AE844" i="3"/>
  <c r="AD844" i="3"/>
  <c r="AB844" i="3"/>
  <c r="AA844" i="3"/>
  <c r="W844" i="3" a="1"/>
  <c r="W844" i="3" s="1"/>
  <c r="Y844" i="3" s="1"/>
  <c r="AG843" i="3"/>
  <c r="AE843" i="3"/>
  <c r="AD843" i="3"/>
  <c r="AB843" i="3"/>
  <c r="AA843" i="3"/>
  <c r="X843" i="3" a="1"/>
  <c r="X843" i="3" s="1"/>
  <c r="W843" i="3" a="1"/>
  <c r="W843" i="3" s="1"/>
  <c r="Y843" i="3" s="1"/>
  <c r="AG842" i="3"/>
  <c r="AE842" i="3"/>
  <c r="AD842" i="3"/>
  <c r="AB842" i="3"/>
  <c r="AA842" i="3"/>
  <c r="W842" i="3" a="1"/>
  <c r="W842" i="3" s="1"/>
  <c r="Y842" i="3" s="1"/>
  <c r="AG841" i="3"/>
  <c r="AE841" i="3"/>
  <c r="AD841" i="3"/>
  <c r="AB841" i="3"/>
  <c r="AA841" i="3"/>
  <c r="W841" i="3" a="1"/>
  <c r="W841" i="3" s="1"/>
  <c r="Y841" i="3" s="1"/>
  <c r="AG840" i="3"/>
  <c r="AE840" i="3"/>
  <c r="AD840" i="3"/>
  <c r="AB840" i="3"/>
  <c r="AA840" i="3"/>
  <c r="W840" i="3" a="1"/>
  <c r="W840" i="3" s="1"/>
  <c r="Y840" i="3" s="1"/>
  <c r="AG839" i="3"/>
  <c r="AE839" i="3"/>
  <c r="AD839" i="3"/>
  <c r="AB839" i="3"/>
  <c r="AA839" i="3"/>
  <c r="W839" i="3" a="1"/>
  <c r="W839" i="3" s="1"/>
  <c r="Y839" i="3" s="1"/>
  <c r="AG838" i="3"/>
  <c r="AE838" i="3"/>
  <c r="AD838" i="3"/>
  <c r="AB838" i="3"/>
  <c r="AA838" i="3"/>
  <c r="W838" i="3" a="1"/>
  <c r="W838" i="3" s="1"/>
  <c r="Y838" i="3" s="1"/>
  <c r="AG837" i="3"/>
  <c r="AE837" i="3"/>
  <c r="AD837" i="3"/>
  <c r="AB837" i="3"/>
  <c r="AA837" i="3"/>
  <c r="W837" i="3" a="1"/>
  <c r="W837" i="3" s="1"/>
  <c r="Y837" i="3" s="1"/>
  <c r="AG836" i="3"/>
  <c r="AE836" i="3"/>
  <c r="AD836" i="3"/>
  <c r="AB836" i="3"/>
  <c r="AA836" i="3"/>
  <c r="W836" i="3" a="1"/>
  <c r="W836" i="3" s="1"/>
  <c r="Y836" i="3" s="1"/>
  <c r="AG835" i="3"/>
  <c r="AE835" i="3"/>
  <c r="AD835" i="3"/>
  <c r="AB835" i="3"/>
  <c r="AA835" i="3"/>
  <c r="W835" i="3" a="1"/>
  <c r="W835" i="3" s="1"/>
  <c r="Y835" i="3" s="1"/>
  <c r="AG834" i="3"/>
  <c r="AE834" i="3"/>
  <c r="AD834" i="3"/>
  <c r="AB834" i="3"/>
  <c r="AA834" i="3"/>
  <c r="W834" i="3" a="1"/>
  <c r="W834" i="3" s="1"/>
  <c r="Y834" i="3" s="1"/>
  <c r="AG833" i="3"/>
  <c r="AE833" i="3"/>
  <c r="AD833" i="3"/>
  <c r="AB833" i="3"/>
  <c r="AA833" i="3"/>
  <c r="W833" i="3" a="1"/>
  <c r="W833" i="3" s="1"/>
  <c r="Y833" i="3" s="1"/>
  <c r="AG832" i="3"/>
  <c r="AE832" i="3"/>
  <c r="AD832" i="3"/>
  <c r="AB832" i="3"/>
  <c r="AA832" i="3"/>
  <c r="W832" i="3"/>
  <c r="Y832" i="3" s="1"/>
  <c r="W832" i="3" a="1"/>
  <c r="AG831" i="3"/>
  <c r="AE831" i="3"/>
  <c r="AD831" i="3"/>
  <c r="AB831" i="3"/>
  <c r="AA831" i="3"/>
  <c r="W831" i="3" a="1"/>
  <c r="W831" i="3" s="1"/>
  <c r="Y831" i="3" s="1"/>
  <c r="AG830" i="3"/>
  <c r="AE830" i="3"/>
  <c r="AD830" i="3"/>
  <c r="AB830" i="3"/>
  <c r="AA830" i="3"/>
  <c r="W830" i="3" a="1"/>
  <c r="W830" i="3" s="1"/>
  <c r="Y830" i="3" s="1"/>
  <c r="AG829" i="3"/>
  <c r="AE829" i="3"/>
  <c r="AD829" i="3"/>
  <c r="AB829" i="3"/>
  <c r="AA829" i="3"/>
  <c r="W829" i="3" a="1"/>
  <c r="W829" i="3" s="1"/>
  <c r="Y829" i="3" s="1"/>
  <c r="AG828" i="3"/>
  <c r="AE828" i="3"/>
  <c r="AD828" i="3"/>
  <c r="AB828" i="3"/>
  <c r="AA828" i="3"/>
  <c r="W828" i="3" a="1"/>
  <c r="W828" i="3" s="1"/>
  <c r="Y828" i="3" s="1"/>
  <c r="AG827" i="3"/>
  <c r="AE827" i="3"/>
  <c r="AD827" i="3"/>
  <c r="AB827" i="3"/>
  <c r="AA827" i="3"/>
  <c r="W827" i="3" a="1"/>
  <c r="W827" i="3" s="1"/>
  <c r="Y827" i="3" s="1"/>
  <c r="AG826" i="3"/>
  <c r="AE826" i="3"/>
  <c r="AD826" i="3"/>
  <c r="AB826" i="3"/>
  <c r="AA826" i="3"/>
  <c r="W826" i="3" a="1"/>
  <c r="W826" i="3" s="1"/>
  <c r="Y826" i="3" s="1"/>
  <c r="AG825" i="3"/>
  <c r="AE825" i="3"/>
  <c r="AD825" i="3"/>
  <c r="AB825" i="3"/>
  <c r="AA825" i="3"/>
  <c r="W825" i="3" a="1"/>
  <c r="W825" i="3" s="1"/>
  <c r="Y825" i="3" s="1"/>
  <c r="AG824" i="3"/>
  <c r="AE824" i="3"/>
  <c r="AD824" i="3"/>
  <c r="AB824" i="3"/>
  <c r="AA824" i="3"/>
  <c r="W824" i="3" a="1"/>
  <c r="W824" i="3" s="1"/>
  <c r="Y824" i="3" s="1"/>
  <c r="AG823" i="3"/>
  <c r="AE823" i="3"/>
  <c r="AD823" i="3"/>
  <c r="AB823" i="3"/>
  <c r="AA823" i="3"/>
  <c r="W823" i="3" a="1"/>
  <c r="W823" i="3" s="1"/>
  <c r="Y823" i="3" s="1"/>
  <c r="AG822" i="3"/>
  <c r="AE822" i="3"/>
  <c r="AD822" i="3"/>
  <c r="AB822" i="3"/>
  <c r="AA822" i="3"/>
  <c r="W822" i="3" a="1"/>
  <c r="W822" i="3" s="1"/>
  <c r="Y822" i="3" s="1"/>
  <c r="AG821" i="3"/>
  <c r="AE821" i="3"/>
  <c r="AD821" i="3"/>
  <c r="AB821" i="3"/>
  <c r="AA821" i="3"/>
  <c r="W821" i="3" a="1"/>
  <c r="W821" i="3" s="1"/>
  <c r="Y821" i="3" s="1"/>
  <c r="AG820" i="3"/>
  <c r="AE820" i="3"/>
  <c r="AD820" i="3"/>
  <c r="AB820" i="3"/>
  <c r="AA820" i="3"/>
  <c r="W820" i="3" a="1"/>
  <c r="W820" i="3" s="1"/>
  <c r="Y820" i="3" s="1"/>
  <c r="AG819" i="3"/>
  <c r="AE819" i="3"/>
  <c r="AD819" i="3"/>
  <c r="AB819" i="3"/>
  <c r="AA819" i="3"/>
  <c r="W819" i="3" a="1"/>
  <c r="W819" i="3" s="1"/>
  <c r="Y819" i="3" s="1"/>
  <c r="AG818" i="3"/>
  <c r="AE818" i="3"/>
  <c r="AD818" i="3"/>
  <c r="AB818" i="3"/>
  <c r="AA818" i="3"/>
  <c r="W818" i="3" a="1"/>
  <c r="W818" i="3" s="1"/>
  <c r="Y818" i="3" s="1"/>
  <c r="AG817" i="3"/>
  <c r="AE817" i="3"/>
  <c r="AD817" i="3"/>
  <c r="AB817" i="3"/>
  <c r="AA817" i="3"/>
  <c r="W817" i="3"/>
  <c r="Y817" i="3" s="1"/>
  <c r="W817" i="3" a="1"/>
  <c r="AG816" i="3"/>
  <c r="AE816" i="3"/>
  <c r="AD816" i="3"/>
  <c r="AB816" i="3"/>
  <c r="AA816" i="3"/>
  <c r="W816" i="3" a="1"/>
  <c r="W816" i="3" s="1"/>
  <c r="Y816" i="3" s="1"/>
  <c r="AG815" i="3"/>
  <c r="AE815" i="3"/>
  <c r="AD815" i="3"/>
  <c r="AB815" i="3"/>
  <c r="AA815" i="3"/>
  <c r="W815" i="3" a="1"/>
  <c r="W815" i="3" s="1"/>
  <c r="Y815" i="3" s="1"/>
  <c r="AG814" i="3"/>
  <c r="AE814" i="3"/>
  <c r="AD814" i="3"/>
  <c r="AB814" i="3"/>
  <c r="AA814" i="3"/>
  <c r="Y814" i="3"/>
  <c r="W814" i="3" a="1"/>
  <c r="W814" i="3" s="1"/>
  <c r="AG813" i="3"/>
  <c r="AE813" i="3"/>
  <c r="AD813" i="3"/>
  <c r="AB813" i="3"/>
  <c r="AA813" i="3"/>
  <c r="W813" i="3" a="1"/>
  <c r="W813" i="3" s="1"/>
  <c r="Y813" i="3" s="1"/>
  <c r="AG812" i="3"/>
  <c r="AE812" i="3"/>
  <c r="AD812" i="3"/>
  <c r="AB812" i="3"/>
  <c r="AA812" i="3"/>
  <c r="W812" i="3" a="1"/>
  <c r="W812" i="3" s="1"/>
  <c r="Y812" i="3" s="1"/>
  <c r="AG811" i="3"/>
  <c r="AE811" i="3"/>
  <c r="AD811" i="3"/>
  <c r="AB811" i="3"/>
  <c r="AA811" i="3"/>
  <c r="W811" i="3" a="1"/>
  <c r="W811" i="3" s="1"/>
  <c r="Y811" i="3" s="1"/>
  <c r="AG810" i="3"/>
  <c r="AE810" i="3"/>
  <c r="AD810" i="3"/>
  <c r="AB810" i="3"/>
  <c r="AA810" i="3"/>
  <c r="W810" i="3" a="1"/>
  <c r="W810" i="3" s="1"/>
  <c r="Y810" i="3" s="1"/>
  <c r="AG809" i="3"/>
  <c r="AE809" i="3"/>
  <c r="AD809" i="3"/>
  <c r="AB809" i="3"/>
  <c r="AA809" i="3"/>
  <c r="W809" i="3" a="1"/>
  <c r="W809" i="3" s="1"/>
  <c r="Y809" i="3" s="1"/>
  <c r="AG808" i="3"/>
  <c r="AE808" i="3"/>
  <c r="AD808" i="3"/>
  <c r="AB808" i="3"/>
  <c r="AA808" i="3"/>
  <c r="W808" i="3" a="1"/>
  <c r="W808" i="3" s="1"/>
  <c r="Y808" i="3" s="1"/>
  <c r="AG807" i="3"/>
  <c r="AE807" i="3"/>
  <c r="AD807" i="3"/>
  <c r="AB807" i="3"/>
  <c r="AA807" i="3"/>
  <c r="W807" i="3" a="1"/>
  <c r="W807" i="3" s="1"/>
  <c r="Y807" i="3" s="1"/>
  <c r="AG806" i="3"/>
  <c r="AE806" i="3"/>
  <c r="AD806" i="3"/>
  <c r="AB806" i="3"/>
  <c r="AA806" i="3"/>
  <c r="W806" i="3" a="1"/>
  <c r="W806" i="3" s="1"/>
  <c r="Y806" i="3" s="1"/>
  <c r="AG805" i="3"/>
  <c r="AE805" i="3"/>
  <c r="AD805" i="3"/>
  <c r="AB805" i="3"/>
  <c r="AA805" i="3"/>
  <c r="W805" i="3" a="1"/>
  <c r="W805" i="3" s="1"/>
  <c r="Y805" i="3" s="1"/>
  <c r="AG804" i="3"/>
  <c r="AE804" i="3"/>
  <c r="AD804" i="3"/>
  <c r="AB804" i="3"/>
  <c r="AA804" i="3"/>
  <c r="W804" i="3" a="1"/>
  <c r="W804" i="3" s="1"/>
  <c r="Y804" i="3" s="1"/>
  <c r="AG803" i="3"/>
  <c r="AE803" i="3"/>
  <c r="AD803" i="3"/>
  <c r="AB803" i="3"/>
  <c r="AA803" i="3"/>
  <c r="W803" i="3" a="1"/>
  <c r="W803" i="3" s="1"/>
  <c r="Y803" i="3" s="1"/>
  <c r="AG802" i="3"/>
  <c r="AE802" i="3"/>
  <c r="AD802" i="3"/>
  <c r="AB802" i="3"/>
  <c r="AA802" i="3"/>
  <c r="W802" i="3" a="1"/>
  <c r="W802" i="3" s="1"/>
  <c r="Y802" i="3" s="1"/>
  <c r="AG801" i="3"/>
  <c r="AE801" i="3"/>
  <c r="AD801" i="3"/>
  <c r="AB801" i="3"/>
  <c r="AA801" i="3"/>
  <c r="W801" i="3" a="1"/>
  <c r="W801" i="3" s="1"/>
  <c r="Y801" i="3" s="1"/>
  <c r="AG800" i="3"/>
  <c r="AE800" i="3"/>
  <c r="AD800" i="3"/>
  <c r="AB800" i="3"/>
  <c r="AA800" i="3"/>
  <c r="W800" i="3" a="1"/>
  <c r="W800" i="3" s="1"/>
  <c r="Y800" i="3" s="1"/>
  <c r="AG799" i="3"/>
  <c r="AE799" i="3"/>
  <c r="AD799" i="3"/>
  <c r="AB799" i="3"/>
  <c r="AA799" i="3"/>
  <c r="W799" i="3" a="1"/>
  <c r="W799" i="3" s="1"/>
  <c r="Y799" i="3" s="1"/>
  <c r="AG798" i="3"/>
  <c r="AE798" i="3"/>
  <c r="AD798" i="3"/>
  <c r="AB798" i="3"/>
  <c r="AA798" i="3"/>
  <c r="W798" i="3" a="1"/>
  <c r="W798" i="3" s="1"/>
  <c r="Y798" i="3" s="1"/>
  <c r="AG797" i="3"/>
  <c r="AE797" i="3"/>
  <c r="AD797" i="3"/>
  <c r="AB797" i="3"/>
  <c r="AA797" i="3"/>
  <c r="W797" i="3" a="1"/>
  <c r="W797" i="3" s="1"/>
  <c r="Y797" i="3" s="1"/>
  <c r="AG796" i="3"/>
  <c r="AE796" i="3"/>
  <c r="AD796" i="3"/>
  <c r="AB796" i="3"/>
  <c r="AA796" i="3"/>
  <c r="W796" i="3" a="1"/>
  <c r="W796" i="3" s="1"/>
  <c r="Y796" i="3" s="1"/>
  <c r="AG795" i="3"/>
  <c r="AE795" i="3"/>
  <c r="AD795" i="3"/>
  <c r="AB795" i="3"/>
  <c r="AA795" i="3"/>
  <c r="W795" i="3" a="1"/>
  <c r="W795" i="3" s="1"/>
  <c r="Y795" i="3" s="1"/>
  <c r="AG794" i="3"/>
  <c r="AE794" i="3"/>
  <c r="AD794" i="3"/>
  <c r="AB794" i="3"/>
  <c r="AA794" i="3"/>
  <c r="W794" i="3" a="1"/>
  <c r="W794" i="3" s="1"/>
  <c r="Y794" i="3" s="1"/>
  <c r="AG793" i="3"/>
  <c r="AE793" i="3"/>
  <c r="AD793" i="3"/>
  <c r="AB793" i="3"/>
  <c r="AA793" i="3"/>
  <c r="W793" i="3" a="1"/>
  <c r="W793" i="3" s="1"/>
  <c r="Y793" i="3" s="1"/>
  <c r="AG792" i="3"/>
  <c r="AE792" i="3"/>
  <c r="AD792" i="3"/>
  <c r="AB792" i="3"/>
  <c r="AA792" i="3"/>
  <c r="W792" i="3" a="1"/>
  <c r="W792" i="3" s="1"/>
  <c r="Y792" i="3" s="1"/>
  <c r="AG791" i="3"/>
  <c r="AE791" i="3"/>
  <c r="AD791" i="3"/>
  <c r="AB791" i="3"/>
  <c r="AA791" i="3"/>
  <c r="W791" i="3" a="1"/>
  <c r="W791" i="3" s="1"/>
  <c r="Y791" i="3" s="1"/>
  <c r="AG790" i="3"/>
  <c r="AE790" i="3"/>
  <c r="AD790" i="3"/>
  <c r="AB790" i="3"/>
  <c r="AA790" i="3"/>
  <c r="W790" i="3" a="1"/>
  <c r="W790" i="3" s="1"/>
  <c r="Y790" i="3" s="1"/>
  <c r="AG789" i="3"/>
  <c r="AE789" i="3"/>
  <c r="AD789" i="3"/>
  <c r="AB789" i="3"/>
  <c r="AA789" i="3"/>
  <c r="W789" i="3" a="1"/>
  <c r="W789" i="3" s="1"/>
  <c r="Y789" i="3" s="1"/>
  <c r="AG788" i="3"/>
  <c r="AE788" i="3"/>
  <c r="AD788" i="3"/>
  <c r="AB788" i="3"/>
  <c r="AA788" i="3"/>
  <c r="W788" i="3"/>
  <c r="Y788" i="3" s="1"/>
  <c r="W788" i="3" a="1"/>
  <c r="AG787" i="3"/>
  <c r="AE787" i="3"/>
  <c r="AD787" i="3"/>
  <c r="AB787" i="3"/>
  <c r="AA787" i="3"/>
  <c r="W787" i="3" a="1"/>
  <c r="W787" i="3" s="1"/>
  <c r="Y787" i="3" s="1"/>
  <c r="AG786" i="3"/>
  <c r="AE786" i="3"/>
  <c r="AD786" i="3"/>
  <c r="AB786" i="3"/>
  <c r="AA786" i="3"/>
  <c r="W786" i="3" a="1"/>
  <c r="W786" i="3" s="1"/>
  <c r="Y786" i="3" s="1"/>
  <c r="AG785" i="3"/>
  <c r="AE785" i="3"/>
  <c r="AD785" i="3"/>
  <c r="AB785" i="3"/>
  <c r="AA785" i="3"/>
  <c r="W785" i="3" a="1"/>
  <c r="W785" i="3" s="1"/>
  <c r="Y785" i="3" s="1"/>
  <c r="AG784" i="3"/>
  <c r="AE784" i="3"/>
  <c r="AD784" i="3"/>
  <c r="AB784" i="3"/>
  <c r="AA784" i="3"/>
  <c r="W784" i="3" a="1"/>
  <c r="W784" i="3" s="1"/>
  <c r="Y784" i="3" s="1"/>
  <c r="AG783" i="3"/>
  <c r="AE783" i="3"/>
  <c r="AD783" i="3"/>
  <c r="AB783" i="3"/>
  <c r="AA783" i="3"/>
  <c r="W783" i="3" a="1"/>
  <c r="W783" i="3" s="1"/>
  <c r="Y783" i="3" s="1"/>
  <c r="AG782" i="3"/>
  <c r="AE782" i="3"/>
  <c r="AD782" i="3"/>
  <c r="AB782" i="3"/>
  <c r="AA782" i="3"/>
  <c r="W782" i="3" a="1"/>
  <c r="W782" i="3" s="1"/>
  <c r="Y782" i="3" s="1"/>
  <c r="AG781" i="3"/>
  <c r="AE781" i="3"/>
  <c r="AD781" i="3"/>
  <c r="AB781" i="3"/>
  <c r="AA781" i="3"/>
  <c r="W781" i="3" a="1"/>
  <c r="W781" i="3" s="1"/>
  <c r="Y781" i="3" s="1"/>
  <c r="AG780" i="3"/>
  <c r="AE780" i="3"/>
  <c r="AD780" i="3"/>
  <c r="AB780" i="3"/>
  <c r="AA780" i="3"/>
  <c r="W780" i="3" a="1"/>
  <c r="W780" i="3" s="1"/>
  <c r="Y780" i="3" s="1"/>
  <c r="AG779" i="3"/>
  <c r="AE779" i="3"/>
  <c r="AD779" i="3"/>
  <c r="AB779" i="3"/>
  <c r="AA779" i="3"/>
  <c r="W779" i="3" a="1"/>
  <c r="W779" i="3" s="1"/>
  <c r="Y779" i="3" s="1"/>
  <c r="AG778" i="3"/>
  <c r="AE778" i="3"/>
  <c r="AD778" i="3"/>
  <c r="AB778" i="3"/>
  <c r="AA778" i="3"/>
  <c r="W778" i="3" a="1"/>
  <c r="W778" i="3" s="1"/>
  <c r="Y778" i="3" s="1"/>
  <c r="AG777" i="3"/>
  <c r="AE777" i="3"/>
  <c r="AD777" i="3"/>
  <c r="AB777" i="3"/>
  <c r="AA777" i="3"/>
  <c r="W777" i="3" a="1"/>
  <c r="W777" i="3" s="1"/>
  <c r="Y777" i="3" s="1"/>
  <c r="AG776" i="3"/>
  <c r="AE776" i="3"/>
  <c r="AD776" i="3"/>
  <c r="AB776" i="3"/>
  <c r="AA776" i="3"/>
  <c r="W776" i="3" a="1"/>
  <c r="W776" i="3" s="1"/>
  <c r="Y776" i="3" s="1"/>
  <c r="AG775" i="3"/>
  <c r="AE775" i="3"/>
  <c r="AD775" i="3"/>
  <c r="AB775" i="3"/>
  <c r="AA775" i="3"/>
  <c r="W775" i="3" a="1"/>
  <c r="W775" i="3" s="1"/>
  <c r="Y775" i="3" s="1"/>
  <c r="AG774" i="3"/>
  <c r="AE774" i="3"/>
  <c r="AD774" i="3"/>
  <c r="AB774" i="3"/>
  <c r="AA774" i="3"/>
  <c r="W774" i="3" a="1"/>
  <c r="W774" i="3" s="1"/>
  <c r="Y774" i="3" s="1"/>
  <c r="AG773" i="3"/>
  <c r="AE773" i="3"/>
  <c r="AD773" i="3"/>
  <c r="AB773" i="3"/>
  <c r="AA773" i="3"/>
  <c r="W773" i="3" a="1"/>
  <c r="W773" i="3" s="1"/>
  <c r="Y773" i="3" s="1"/>
  <c r="AG772" i="3"/>
  <c r="AE772" i="3"/>
  <c r="AD772" i="3"/>
  <c r="AB772" i="3"/>
  <c r="AA772" i="3"/>
  <c r="W772" i="3" a="1"/>
  <c r="W772" i="3" s="1"/>
  <c r="Y772" i="3" s="1"/>
  <c r="AG771" i="3"/>
  <c r="AE771" i="3"/>
  <c r="AD771" i="3"/>
  <c r="AB771" i="3"/>
  <c r="AA771" i="3"/>
  <c r="W771" i="3" a="1"/>
  <c r="W771" i="3" s="1"/>
  <c r="Y771" i="3" s="1"/>
  <c r="AG770" i="3"/>
  <c r="AE770" i="3"/>
  <c r="AD770" i="3"/>
  <c r="AB770" i="3"/>
  <c r="AA770" i="3"/>
  <c r="W770" i="3" a="1"/>
  <c r="W770" i="3" s="1"/>
  <c r="Y770" i="3" s="1"/>
  <c r="AG769" i="3"/>
  <c r="AE769" i="3"/>
  <c r="AD769" i="3"/>
  <c r="AB769" i="3"/>
  <c r="AA769" i="3"/>
  <c r="W769" i="3" a="1"/>
  <c r="W769" i="3" s="1"/>
  <c r="Y769" i="3" s="1"/>
  <c r="AG768" i="3"/>
  <c r="AE768" i="3"/>
  <c r="AD768" i="3"/>
  <c r="AB768" i="3"/>
  <c r="AA768" i="3"/>
  <c r="W768" i="3" a="1"/>
  <c r="W768" i="3" s="1"/>
  <c r="Y768" i="3" s="1"/>
  <c r="AG767" i="3"/>
  <c r="AE767" i="3"/>
  <c r="AD767" i="3"/>
  <c r="AB767" i="3"/>
  <c r="AA767" i="3"/>
  <c r="W767" i="3" a="1"/>
  <c r="W767" i="3" s="1"/>
  <c r="Y767" i="3" s="1"/>
  <c r="AG766" i="3"/>
  <c r="AE766" i="3"/>
  <c r="AD766" i="3"/>
  <c r="AB766" i="3"/>
  <c r="AA766" i="3"/>
  <c r="W766" i="3" a="1"/>
  <c r="W766" i="3" s="1"/>
  <c r="Y766" i="3" s="1"/>
  <c r="AG765" i="3"/>
  <c r="AE765" i="3"/>
  <c r="AD765" i="3"/>
  <c r="AB765" i="3"/>
  <c r="AA765" i="3"/>
  <c r="W765" i="3" a="1"/>
  <c r="W765" i="3" s="1"/>
  <c r="Y765" i="3" s="1"/>
  <c r="AG764" i="3"/>
  <c r="AE764" i="3"/>
  <c r="AD764" i="3"/>
  <c r="AB764" i="3"/>
  <c r="AA764" i="3"/>
  <c r="W764" i="3" a="1"/>
  <c r="W764" i="3" s="1"/>
  <c r="Y764" i="3" s="1"/>
  <c r="AG763" i="3"/>
  <c r="AE763" i="3"/>
  <c r="AD763" i="3"/>
  <c r="AB763" i="3"/>
  <c r="AA763" i="3"/>
  <c r="W763" i="3" a="1"/>
  <c r="W763" i="3" s="1"/>
  <c r="Y763" i="3" s="1"/>
  <c r="AG762" i="3"/>
  <c r="AE762" i="3"/>
  <c r="AD762" i="3"/>
  <c r="AB762" i="3"/>
  <c r="AA762" i="3"/>
  <c r="W762" i="3" a="1"/>
  <c r="W762" i="3" s="1"/>
  <c r="Y762" i="3" s="1"/>
  <c r="AG761" i="3"/>
  <c r="AE761" i="3"/>
  <c r="AD761" i="3"/>
  <c r="AB761" i="3"/>
  <c r="AA761" i="3"/>
  <c r="W761" i="3" a="1"/>
  <c r="W761" i="3" s="1"/>
  <c r="Y761" i="3" s="1"/>
  <c r="AG760" i="3"/>
  <c r="AE760" i="3"/>
  <c r="AD760" i="3"/>
  <c r="AB760" i="3"/>
  <c r="AA760" i="3"/>
  <c r="W760" i="3" a="1"/>
  <c r="W760" i="3" s="1"/>
  <c r="Y760" i="3" s="1"/>
  <c r="AG759" i="3"/>
  <c r="AE759" i="3"/>
  <c r="AD759" i="3"/>
  <c r="AB759" i="3"/>
  <c r="AA759" i="3"/>
  <c r="W759" i="3" a="1"/>
  <c r="W759" i="3" s="1"/>
  <c r="Y759" i="3" s="1"/>
  <c r="AG758" i="3"/>
  <c r="AE758" i="3"/>
  <c r="AD758" i="3"/>
  <c r="AB758" i="3"/>
  <c r="AA758" i="3"/>
  <c r="W758" i="3" a="1"/>
  <c r="W758" i="3" s="1"/>
  <c r="Y758" i="3" s="1"/>
  <c r="AG757" i="3"/>
  <c r="AE757" i="3"/>
  <c r="AD757" i="3"/>
  <c r="AB757" i="3"/>
  <c r="AA757" i="3"/>
  <c r="W757" i="3" a="1"/>
  <c r="W757" i="3" s="1"/>
  <c r="Y757" i="3" s="1"/>
  <c r="AG756" i="3"/>
  <c r="AE756" i="3"/>
  <c r="AD756" i="3"/>
  <c r="AB756" i="3"/>
  <c r="AA756" i="3"/>
  <c r="W756" i="3" a="1"/>
  <c r="W756" i="3" s="1"/>
  <c r="Y756" i="3" s="1"/>
  <c r="AG755" i="3"/>
  <c r="AE755" i="3"/>
  <c r="AD755" i="3"/>
  <c r="AB755" i="3"/>
  <c r="AA755" i="3"/>
  <c r="W755" i="3" a="1"/>
  <c r="W755" i="3" s="1"/>
  <c r="Y755" i="3" s="1"/>
  <c r="AG754" i="3"/>
  <c r="AE754" i="3"/>
  <c r="AD754" i="3"/>
  <c r="AB754" i="3"/>
  <c r="AA754" i="3"/>
  <c r="W754" i="3" a="1"/>
  <c r="W754" i="3" s="1"/>
  <c r="Y754" i="3" s="1"/>
  <c r="AG753" i="3"/>
  <c r="AE753" i="3"/>
  <c r="AD753" i="3"/>
  <c r="AB753" i="3"/>
  <c r="AA753" i="3"/>
  <c r="W753" i="3" a="1"/>
  <c r="W753" i="3" s="1"/>
  <c r="Y753" i="3" s="1"/>
  <c r="AG752" i="3"/>
  <c r="AE752" i="3"/>
  <c r="AD752" i="3"/>
  <c r="AB752" i="3"/>
  <c r="AA752" i="3"/>
  <c r="W752" i="3" a="1"/>
  <c r="W752" i="3" s="1"/>
  <c r="Y752" i="3" s="1"/>
  <c r="AG751" i="3"/>
  <c r="AE751" i="3"/>
  <c r="AD751" i="3"/>
  <c r="AB751" i="3"/>
  <c r="AA751" i="3"/>
  <c r="W751" i="3" a="1"/>
  <c r="W751" i="3" s="1"/>
  <c r="Y751" i="3" s="1"/>
  <c r="AG750" i="3"/>
  <c r="AE750" i="3"/>
  <c r="AD750" i="3"/>
  <c r="AB750" i="3"/>
  <c r="AA750" i="3"/>
  <c r="W750" i="3" a="1"/>
  <c r="W750" i="3" s="1"/>
  <c r="Y750" i="3" s="1"/>
  <c r="AG749" i="3"/>
  <c r="AE749" i="3"/>
  <c r="AD749" i="3"/>
  <c r="AB749" i="3"/>
  <c r="AA749" i="3"/>
  <c r="W749" i="3" a="1"/>
  <c r="W749" i="3" s="1"/>
  <c r="Y749" i="3" s="1"/>
  <c r="AG748" i="3"/>
  <c r="AE748" i="3"/>
  <c r="AD748" i="3"/>
  <c r="AB748" i="3"/>
  <c r="AA748" i="3"/>
  <c r="W748" i="3" a="1"/>
  <c r="W748" i="3" s="1"/>
  <c r="Y748" i="3" s="1"/>
  <c r="AG747" i="3"/>
  <c r="AE747" i="3"/>
  <c r="AD747" i="3"/>
  <c r="AB747" i="3"/>
  <c r="AA747" i="3"/>
  <c r="W747" i="3" a="1"/>
  <c r="W747" i="3" s="1"/>
  <c r="Y747" i="3" s="1"/>
  <c r="AG746" i="3"/>
  <c r="AE746" i="3"/>
  <c r="AD746" i="3"/>
  <c r="AB746" i="3"/>
  <c r="AA746" i="3"/>
  <c r="W746" i="3" a="1"/>
  <c r="W746" i="3" s="1"/>
  <c r="Y746" i="3" s="1"/>
  <c r="AG745" i="3"/>
  <c r="AE745" i="3"/>
  <c r="AD745" i="3"/>
  <c r="AB745" i="3"/>
  <c r="AA745" i="3"/>
  <c r="W745" i="3" a="1"/>
  <c r="W745" i="3" s="1"/>
  <c r="Y745" i="3" s="1"/>
  <c r="AG744" i="3"/>
  <c r="AE744" i="3"/>
  <c r="AD744" i="3"/>
  <c r="AB744" i="3"/>
  <c r="AA744" i="3"/>
  <c r="W744" i="3" a="1"/>
  <c r="W744" i="3" s="1"/>
  <c r="Y744" i="3" s="1"/>
  <c r="AG743" i="3"/>
  <c r="AE743" i="3"/>
  <c r="AD743" i="3"/>
  <c r="AB743" i="3"/>
  <c r="AA743" i="3"/>
  <c r="X743" i="3" a="1"/>
  <c r="X743" i="3" s="1"/>
  <c r="W743" i="3" a="1"/>
  <c r="W743" i="3" s="1"/>
  <c r="Y743" i="3" s="1"/>
  <c r="AG742" i="3"/>
  <c r="AE742" i="3"/>
  <c r="AD742" i="3"/>
  <c r="AB742" i="3"/>
  <c r="AA742" i="3"/>
  <c r="W742" i="3" a="1"/>
  <c r="W742" i="3" s="1"/>
  <c r="Y742" i="3" s="1"/>
  <c r="AG741" i="3"/>
  <c r="AE741" i="3"/>
  <c r="AD741" i="3"/>
  <c r="AB741" i="3"/>
  <c r="AA741" i="3"/>
  <c r="W741" i="3" a="1"/>
  <c r="W741" i="3" s="1"/>
  <c r="Y741" i="3" s="1"/>
  <c r="AG740" i="3"/>
  <c r="AE740" i="3"/>
  <c r="AD740" i="3"/>
  <c r="AB740" i="3"/>
  <c r="AA740" i="3"/>
  <c r="W740" i="3" a="1"/>
  <c r="W740" i="3" s="1"/>
  <c r="Y740" i="3" s="1"/>
  <c r="AG739" i="3"/>
  <c r="AE739" i="3"/>
  <c r="AD739" i="3"/>
  <c r="AB739" i="3"/>
  <c r="AA739" i="3"/>
  <c r="W739" i="3" a="1"/>
  <c r="W739" i="3" s="1"/>
  <c r="Y739" i="3" s="1"/>
  <c r="AG738" i="3"/>
  <c r="AE738" i="3"/>
  <c r="AD738" i="3"/>
  <c r="AB738" i="3"/>
  <c r="AA738" i="3"/>
  <c r="W738" i="3" a="1"/>
  <c r="W738" i="3" s="1"/>
  <c r="Y738" i="3" s="1"/>
  <c r="AG737" i="3"/>
  <c r="AE737" i="3"/>
  <c r="AD737" i="3"/>
  <c r="AB737" i="3"/>
  <c r="AA737" i="3"/>
  <c r="W737" i="3" a="1"/>
  <c r="W737" i="3" s="1"/>
  <c r="Y737" i="3" s="1"/>
  <c r="AG736" i="3"/>
  <c r="AE736" i="3"/>
  <c r="AD736" i="3"/>
  <c r="AB736" i="3"/>
  <c r="AA736" i="3"/>
  <c r="W736" i="3" a="1"/>
  <c r="W736" i="3" s="1"/>
  <c r="Y736" i="3" s="1"/>
  <c r="AG735" i="3"/>
  <c r="AE735" i="3"/>
  <c r="AD735" i="3"/>
  <c r="AB735" i="3"/>
  <c r="AA735" i="3"/>
  <c r="W735" i="3" a="1"/>
  <c r="W735" i="3" s="1"/>
  <c r="Y735" i="3" s="1"/>
  <c r="AG734" i="3"/>
  <c r="AE734" i="3"/>
  <c r="AD734" i="3"/>
  <c r="AB734" i="3"/>
  <c r="AA734" i="3"/>
  <c r="W734" i="3" a="1"/>
  <c r="W734" i="3" s="1"/>
  <c r="Y734" i="3" s="1"/>
  <c r="AG733" i="3"/>
  <c r="AE733" i="3"/>
  <c r="AD733" i="3"/>
  <c r="AB733" i="3"/>
  <c r="AA733" i="3"/>
  <c r="W733" i="3" a="1"/>
  <c r="W733" i="3" s="1"/>
  <c r="Y733" i="3" s="1"/>
  <c r="AG732" i="3"/>
  <c r="AE732" i="3"/>
  <c r="AD732" i="3"/>
  <c r="AB732" i="3"/>
  <c r="AA732" i="3"/>
  <c r="W732" i="3" a="1"/>
  <c r="W732" i="3" s="1"/>
  <c r="Y732" i="3" s="1"/>
  <c r="AG731" i="3"/>
  <c r="AE731" i="3"/>
  <c r="AD731" i="3"/>
  <c r="AB731" i="3"/>
  <c r="AA731" i="3"/>
  <c r="W731" i="3" a="1"/>
  <c r="W731" i="3" s="1"/>
  <c r="Y731" i="3" s="1"/>
  <c r="AG730" i="3"/>
  <c r="AE730" i="3"/>
  <c r="AD730" i="3"/>
  <c r="AB730" i="3"/>
  <c r="AA730" i="3"/>
  <c r="W730" i="3" a="1"/>
  <c r="W730" i="3" s="1"/>
  <c r="Y730" i="3" s="1"/>
  <c r="AG729" i="3"/>
  <c r="AE729" i="3"/>
  <c r="AD729" i="3"/>
  <c r="AB729" i="3"/>
  <c r="AA729" i="3"/>
  <c r="W729" i="3" a="1"/>
  <c r="W729" i="3" s="1"/>
  <c r="Y729" i="3" s="1"/>
  <c r="AG728" i="3"/>
  <c r="AE728" i="3"/>
  <c r="AD728" i="3"/>
  <c r="AB728" i="3"/>
  <c r="AA728" i="3"/>
  <c r="W728" i="3"/>
  <c r="Y728" i="3" s="1"/>
  <c r="W728" i="3" a="1"/>
  <c r="AG727" i="3"/>
  <c r="AE727" i="3"/>
  <c r="AD727" i="3"/>
  <c r="AB727" i="3"/>
  <c r="AA727" i="3"/>
  <c r="W727" i="3" a="1"/>
  <c r="W727" i="3" s="1"/>
  <c r="Y727" i="3" s="1"/>
  <c r="AG726" i="3"/>
  <c r="AE726" i="3"/>
  <c r="AD726" i="3"/>
  <c r="AB726" i="3"/>
  <c r="AA726" i="3"/>
  <c r="W726" i="3" a="1"/>
  <c r="W726" i="3" s="1"/>
  <c r="Y726" i="3" s="1"/>
  <c r="AG725" i="3"/>
  <c r="AE725" i="3"/>
  <c r="AD725" i="3"/>
  <c r="AB725" i="3"/>
  <c r="AA725" i="3"/>
  <c r="W725" i="3" a="1"/>
  <c r="W725" i="3" s="1"/>
  <c r="Y725" i="3" s="1"/>
  <c r="AG724" i="3"/>
  <c r="AE724" i="3"/>
  <c r="AD724" i="3"/>
  <c r="AB724" i="3"/>
  <c r="AA724" i="3"/>
  <c r="W724" i="3" a="1"/>
  <c r="W724" i="3" s="1"/>
  <c r="Y724" i="3" s="1"/>
  <c r="AG723" i="3"/>
  <c r="AE723" i="3"/>
  <c r="AD723" i="3"/>
  <c r="AB723" i="3"/>
  <c r="AA723" i="3"/>
  <c r="W723" i="3" a="1"/>
  <c r="W723" i="3" s="1"/>
  <c r="Y723" i="3" s="1"/>
  <c r="AG722" i="3"/>
  <c r="AE722" i="3"/>
  <c r="AD722" i="3"/>
  <c r="AB722" i="3"/>
  <c r="AA722" i="3"/>
  <c r="W722" i="3" a="1"/>
  <c r="W722" i="3" s="1"/>
  <c r="Y722" i="3" s="1"/>
  <c r="AG721" i="3"/>
  <c r="AE721" i="3"/>
  <c r="AD721" i="3"/>
  <c r="AB721" i="3"/>
  <c r="AA721" i="3"/>
  <c r="W721" i="3" a="1"/>
  <c r="W721" i="3" s="1"/>
  <c r="Y721" i="3" s="1"/>
  <c r="AG720" i="3"/>
  <c r="AE720" i="3"/>
  <c r="AD720" i="3"/>
  <c r="AB720" i="3"/>
  <c r="AA720" i="3"/>
  <c r="W720" i="3" a="1"/>
  <c r="W720" i="3" s="1"/>
  <c r="Y720" i="3" s="1"/>
  <c r="AG719" i="3"/>
  <c r="AE719" i="3"/>
  <c r="AD719" i="3"/>
  <c r="AB719" i="3"/>
  <c r="AA719" i="3"/>
  <c r="W719" i="3" a="1"/>
  <c r="W719" i="3" s="1"/>
  <c r="Y719" i="3" s="1"/>
  <c r="AG718" i="3"/>
  <c r="AE718" i="3"/>
  <c r="AD718" i="3"/>
  <c r="AB718" i="3"/>
  <c r="AA718" i="3"/>
  <c r="W718" i="3" a="1"/>
  <c r="W718" i="3" s="1"/>
  <c r="Y718" i="3" s="1"/>
  <c r="AG717" i="3"/>
  <c r="AE717" i="3"/>
  <c r="AD717" i="3"/>
  <c r="AB717" i="3"/>
  <c r="AA717" i="3"/>
  <c r="W717" i="3" a="1"/>
  <c r="W717" i="3" s="1"/>
  <c r="Y717" i="3" s="1"/>
  <c r="AG716" i="3"/>
  <c r="AE716" i="3"/>
  <c r="AD716" i="3"/>
  <c r="AB716" i="3"/>
  <c r="AA716" i="3"/>
  <c r="W716" i="3" a="1"/>
  <c r="W716" i="3" s="1"/>
  <c r="Y716" i="3" s="1"/>
  <c r="AG715" i="3"/>
  <c r="AE715" i="3"/>
  <c r="AD715" i="3"/>
  <c r="AB715" i="3"/>
  <c r="AA715" i="3"/>
  <c r="W715" i="3" a="1"/>
  <c r="W715" i="3" s="1"/>
  <c r="Y715" i="3" s="1"/>
  <c r="AG714" i="3"/>
  <c r="AE714" i="3"/>
  <c r="AD714" i="3"/>
  <c r="AB714" i="3"/>
  <c r="AA714" i="3"/>
  <c r="W714" i="3" a="1"/>
  <c r="W714" i="3" s="1"/>
  <c r="Y714" i="3" s="1"/>
  <c r="AG713" i="3"/>
  <c r="AE713" i="3"/>
  <c r="AD713" i="3"/>
  <c r="AB713" i="3"/>
  <c r="AA713" i="3"/>
  <c r="W713" i="3" a="1"/>
  <c r="W713" i="3" s="1"/>
  <c r="Y713" i="3" s="1"/>
  <c r="AG712" i="3"/>
  <c r="AE712" i="3"/>
  <c r="AD712" i="3"/>
  <c r="AB712" i="3"/>
  <c r="AA712" i="3"/>
  <c r="W712" i="3" a="1"/>
  <c r="W712" i="3" s="1"/>
  <c r="Y712" i="3" s="1"/>
  <c r="AG711" i="3"/>
  <c r="AE711" i="3"/>
  <c r="AD711" i="3"/>
  <c r="AB711" i="3"/>
  <c r="AA711" i="3"/>
  <c r="W711" i="3" a="1"/>
  <c r="W711" i="3" s="1"/>
  <c r="Y711" i="3" s="1"/>
  <c r="AG710" i="3"/>
  <c r="AE710" i="3"/>
  <c r="AD710" i="3"/>
  <c r="AB710" i="3"/>
  <c r="AA710" i="3"/>
  <c r="W710" i="3" a="1"/>
  <c r="W710" i="3" s="1"/>
  <c r="Y710" i="3" s="1"/>
  <c r="AG709" i="3"/>
  <c r="AE709" i="3"/>
  <c r="AD709" i="3"/>
  <c r="AB709" i="3"/>
  <c r="AA709" i="3"/>
  <c r="W709" i="3" a="1"/>
  <c r="W709" i="3" s="1"/>
  <c r="Y709" i="3" s="1"/>
  <c r="AG708" i="3"/>
  <c r="AE708" i="3"/>
  <c r="AD708" i="3"/>
  <c r="AB708" i="3"/>
  <c r="AA708" i="3"/>
  <c r="W708" i="3" a="1"/>
  <c r="W708" i="3" s="1"/>
  <c r="Y708" i="3" s="1"/>
  <c r="AG707" i="3"/>
  <c r="AE707" i="3"/>
  <c r="AD707" i="3"/>
  <c r="AB707" i="3"/>
  <c r="AA707" i="3"/>
  <c r="W707" i="3" a="1"/>
  <c r="W707" i="3" s="1"/>
  <c r="Y707" i="3" s="1"/>
  <c r="AG706" i="3"/>
  <c r="AE706" i="3"/>
  <c r="AD706" i="3"/>
  <c r="AB706" i="3"/>
  <c r="AA706" i="3"/>
  <c r="W706" i="3" a="1"/>
  <c r="W706" i="3" s="1"/>
  <c r="Y706" i="3" s="1"/>
  <c r="AG705" i="3"/>
  <c r="AE705" i="3"/>
  <c r="AD705" i="3"/>
  <c r="AB705" i="3"/>
  <c r="AA705" i="3"/>
  <c r="W705" i="3" a="1"/>
  <c r="W705" i="3" s="1"/>
  <c r="Y705" i="3" s="1"/>
  <c r="AG704" i="3"/>
  <c r="AE704" i="3"/>
  <c r="AD704" i="3"/>
  <c r="AB704" i="3"/>
  <c r="AA704" i="3"/>
  <c r="W704" i="3" a="1"/>
  <c r="W704" i="3" s="1"/>
  <c r="Y704" i="3" s="1"/>
  <c r="AG703" i="3"/>
  <c r="AE703" i="3"/>
  <c r="AD703" i="3"/>
  <c r="AB703" i="3"/>
  <c r="AA703" i="3"/>
  <c r="W703" i="3"/>
  <c r="Y703" i="3" s="1"/>
  <c r="W703" i="3" a="1"/>
  <c r="AG702" i="3"/>
  <c r="AE702" i="3"/>
  <c r="AD702" i="3"/>
  <c r="AB702" i="3"/>
  <c r="AA702" i="3"/>
  <c r="W702" i="3" a="1"/>
  <c r="W702" i="3" s="1"/>
  <c r="Y702" i="3" s="1"/>
  <c r="AG701" i="3"/>
  <c r="AE701" i="3"/>
  <c r="AD701" i="3"/>
  <c r="AB701" i="3"/>
  <c r="AA701" i="3"/>
  <c r="W701" i="3" a="1"/>
  <c r="W701" i="3" s="1"/>
  <c r="Y701" i="3" s="1"/>
  <c r="AG700" i="3"/>
  <c r="AE700" i="3"/>
  <c r="AD700" i="3"/>
  <c r="AB700" i="3"/>
  <c r="AA700" i="3"/>
  <c r="W700" i="3" a="1"/>
  <c r="W700" i="3" s="1"/>
  <c r="Y700" i="3" s="1"/>
  <c r="AG699" i="3"/>
  <c r="AE699" i="3"/>
  <c r="AD699" i="3"/>
  <c r="AB699" i="3"/>
  <c r="AA699" i="3"/>
  <c r="W699" i="3" a="1"/>
  <c r="W699" i="3" s="1"/>
  <c r="Y699" i="3" s="1"/>
  <c r="AG698" i="3"/>
  <c r="AE698" i="3"/>
  <c r="AD698" i="3"/>
  <c r="AB698" i="3"/>
  <c r="AA698" i="3"/>
  <c r="W698" i="3" a="1"/>
  <c r="W698" i="3" s="1"/>
  <c r="Y698" i="3" s="1"/>
  <c r="AG697" i="3"/>
  <c r="AE697" i="3"/>
  <c r="AD697" i="3"/>
  <c r="AB697" i="3"/>
  <c r="AA697" i="3"/>
  <c r="W697" i="3" a="1"/>
  <c r="W697" i="3" s="1"/>
  <c r="Y697" i="3" s="1"/>
  <c r="AG696" i="3"/>
  <c r="AE696" i="3"/>
  <c r="AD696" i="3"/>
  <c r="AB696" i="3"/>
  <c r="AA696" i="3"/>
  <c r="W696" i="3" a="1"/>
  <c r="W696" i="3" s="1"/>
  <c r="Y696" i="3" s="1"/>
  <c r="AG695" i="3"/>
  <c r="AE695" i="3"/>
  <c r="AD695" i="3"/>
  <c r="AB695" i="3"/>
  <c r="AA695" i="3"/>
  <c r="W695" i="3" a="1"/>
  <c r="W695" i="3" s="1"/>
  <c r="Y695" i="3" s="1"/>
  <c r="AG694" i="3"/>
  <c r="AE694" i="3"/>
  <c r="AD694" i="3"/>
  <c r="AB694" i="3"/>
  <c r="AA694" i="3"/>
  <c r="W694" i="3" a="1"/>
  <c r="W694" i="3" s="1"/>
  <c r="Y694" i="3" s="1"/>
  <c r="AG693" i="3"/>
  <c r="AE693" i="3"/>
  <c r="AD693" i="3"/>
  <c r="AB693" i="3"/>
  <c r="AA693" i="3"/>
  <c r="W693" i="3" a="1"/>
  <c r="W693" i="3" s="1"/>
  <c r="Y693" i="3" s="1"/>
  <c r="AG692" i="3"/>
  <c r="AE692" i="3"/>
  <c r="AD692" i="3"/>
  <c r="AB692" i="3"/>
  <c r="AA692" i="3"/>
  <c r="W692" i="3" a="1"/>
  <c r="W692" i="3" s="1"/>
  <c r="Y692" i="3" s="1"/>
  <c r="AG691" i="3"/>
  <c r="AE691" i="3"/>
  <c r="AD691" i="3"/>
  <c r="AB691" i="3"/>
  <c r="AA691" i="3"/>
  <c r="W691" i="3" a="1"/>
  <c r="W691" i="3" s="1"/>
  <c r="Y691" i="3" s="1"/>
  <c r="AG690" i="3"/>
  <c r="AE690" i="3"/>
  <c r="AD690" i="3"/>
  <c r="AB690" i="3"/>
  <c r="AA690" i="3"/>
  <c r="W690" i="3"/>
  <c r="Y690" i="3" s="1"/>
  <c r="W690" i="3" a="1"/>
  <c r="AG689" i="3"/>
  <c r="AE689" i="3"/>
  <c r="AD689" i="3"/>
  <c r="AB689" i="3"/>
  <c r="AA689" i="3"/>
  <c r="W689" i="3" a="1"/>
  <c r="W689" i="3" s="1"/>
  <c r="Y689" i="3" s="1"/>
  <c r="AG688" i="3"/>
  <c r="AE688" i="3"/>
  <c r="AD688" i="3"/>
  <c r="AB688" i="3"/>
  <c r="AA688" i="3"/>
  <c r="W688" i="3" a="1"/>
  <c r="W688" i="3" s="1"/>
  <c r="Y688" i="3" s="1"/>
  <c r="AD687" i="3"/>
  <c r="AB687" i="3"/>
  <c r="AA687" i="3"/>
  <c r="W687" i="3" a="1"/>
  <c r="W687" i="3" s="1"/>
  <c r="Y687" i="3" s="1"/>
  <c r="AD686" i="3"/>
  <c r="AB686" i="3"/>
  <c r="AA686" i="3"/>
  <c r="W686" i="3" a="1"/>
  <c r="W686" i="3" s="1"/>
  <c r="Y686" i="3" s="1"/>
  <c r="AE685" i="3"/>
  <c r="AD685" i="3"/>
  <c r="AB685" i="3"/>
  <c r="AA685" i="3"/>
  <c r="W685" i="3"/>
  <c r="Y685" i="3" s="1"/>
  <c r="W685" i="3" a="1"/>
  <c r="AE684" i="3"/>
  <c r="AD684" i="3"/>
  <c r="AB684" i="3"/>
  <c r="AA684" i="3"/>
  <c r="W684" i="3" a="1"/>
  <c r="W684" i="3" s="1"/>
  <c r="Y684" i="3" s="1"/>
  <c r="AG683" i="3"/>
  <c r="AE683" i="3"/>
  <c r="AD683" i="3"/>
  <c r="AB683" i="3"/>
  <c r="AA683" i="3"/>
  <c r="W683" i="3" a="1"/>
  <c r="W683" i="3" s="1"/>
  <c r="Y683" i="3" s="1"/>
  <c r="AG682" i="3"/>
  <c r="AE682" i="3"/>
  <c r="AD682" i="3"/>
  <c r="AB682" i="3"/>
  <c r="AA682" i="3"/>
  <c r="W682" i="3" a="1"/>
  <c r="W682" i="3" s="1"/>
  <c r="Y682" i="3" s="1"/>
  <c r="AE681" i="3"/>
  <c r="AD681" i="3"/>
  <c r="AB681" i="3"/>
  <c r="AA681" i="3"/>
  <c r="W681" i="3" a="1"/>
  <c r="W681" i="3" s="1"/>
  <c r="Y681" i="3" s="1"/>
  <c r="AE680" i="3"/>
  <c r="AD680" i="3"/>
  <c r="AB680" i="3"/>
  <c r="AA680" i="3"/>
  <c r="W680" i="3" a="1"/>
  <c r="W680" i="3" s="1"/>
  <c r="Y680" i="3" s="1"/>
  <c r="AG679" i="3"/>
  <c r="AE679" i="3"/>
  <c r="AD679" i="3"/>
  <c r="AB679" i="3"/>
  <c r="AA679" i="3"/>
  <c r="W679" i="3" a="1"/>
  <c r="W679" i="3" s="1"/>
  <c r="Y679" i="3" s="1"/>
  <c r="AG678" i="3"/>
  <c r="AE678" i="3"/>
  <c r="AD678" i="3"/>
  <c r="AB678" i="3"/>
  <c r="AA678" i="3"/>
  <c r="W678" i="3" a="1"/>
  <c r="W678" i="3" s="1"/>
  <c r="Y678" i="3" s="1"/>
  <c r="AG677" i="3"/>
  <c r="AE677" i="3"/>
  <c r="AD677" i="3"/>
  <c r="AB677" i="3"/>
  <c r="AA677" i="3"/>
  <c r="W677" i="3" a="1"/>
  <c r="W677" i="3" s="1"/>
  <c r="Y677" i="3" s="1"/>
  <c r="AE676" i="3"/>
  <c r="AD676" i="3"/>
  <c r="AB676" i="3"/>
  <c r="AA676" i="3"/>
  <c r="W676" i="3" a="1"/>
  <c r="W676" i="3" s="1"/>
  <c r="Y676" i="3" s="1"/>
  <c r="AE675" i="3"/>
  <c r="AD675" i="3"/>
  <c r="AB675" i="3"/>
  <c r="AA675" i="3"/>
  <c r="W675" i="3"/>
  <c r="Y675" i="3" s="1"/>
  <c r="W675" i="3" a="1"/>
  <c r="AE674" i="3"/>
  <c r="AD674" i="3"/>
  <c r="AB674" i="3"/>
  <c r="AA674" i="3"/>
  <c r="W674" i="3" a="1"/>
  <c r="W674" i="3" s="1"/>
  <c r="Y674" i="3" s="1"/>
  <c r="AE673" i="3"/>
  <c r="AD673" i="3"/>
  <c r="AB673" i="3"/>
  <c r="AA673" i="3"/>
  <c r="W673" i="3" a="1"/>
  <c r="W673" i="3" s="1"/>
  <c r="Y673" i="3" s="1"/>
  <c r="AE672" i="3"/>
  <c r="AD672" i="3"/>
  <c r="AB672" i="3"/>
  <c r="AA672" i="3"/>
  <c r="W672" i="3" a="1"/>
  <c r="W672" i="3" s="1"/>
  <c r="Y672" i="3" s="1"/>
  <c r="AE671" i="3"/>
  <c r="AD671" i="3"/>
  <c r="AB671" i="3"/>
  <c r="AA671" i="3"/>
  <c r="W671" i="3" a="1"/>
  <c r="W671" i="3" s="1"/>
  <c r="Y671" i="3" s="1"/>
  <c r="AG670" i="3"/>
  <c r="AE670" i="3"/>
  <c r="AD670" i="3"/>
  <c r="AB670" i="3"/>
  <c r="AA670" i="3"/>
  <c r="W670" i="3" a="1"/>
  <c r="W670" i="3" s="1"/>
  <c r="Y670" i="3" s="1"/>
  <c r="AG669" i="3"/>
  <c r="AE669" i="3"/>
  <c r="AD669" i="3"/>
  <c r="AB669" i="3"/>
  <c r="AA669" i="3"/>
  <c r="W669" i="3" a="1"/>
  <c r="W669" i="3" s="1"/>
  <c r="Y669" i="3" s="1"/>
  <c r="AG668" i="3"/>
  <c r="AE668" i="3"/>
  <c r="AD668" i="3"/>
  <c r="AB668" i="3"/>
  <c r="AA668" i="3"/>
  <c r="W668" i="3" a="1"/>
  <c r="W668" i="3" s="1"/>
  <c r="Y668" i="3" s="1"/>
  <c r="AG667" i="3"/>
  <c r="AE667" i="3"/>
  <c r="AD667" i="3"/>
  <c r="AB667" i="3"/>
  <c r="AA667" i="3"/>
  <c r="X667" i="3" a="1"/>
  <c r="X667" i="3" s="1"/>
  <c r="W667" i="3" a="1"/>
  <c r="W667" i="3" s="1"/>
  <c r="Y667" i="3" s="1"/>
  <c r="AG666" i="3"/>
  <c r="AE666" i="3"/>
  <c r="AD666" i="3"/>
  <c r="AB666" i="3"/>
  <c r="AA666" i="3"/>
  <c r="W666" i="3" a="1"/>
  <c r="W666" i="3" s="1"/>
  <c r="Y666" i="3" s="1"/>
  <c r="AG665" i="3"/>
  <c r="AE665" i="3"/>
  <c r="AD665" i="3"/>
  <c r="AB665" i="3"/>
  <c r="AA665" i="3"/>
  <c r="W665" i="3" a="1"/>
  <c r="W665" i="3" s="1"/>
  <c r="Y665" i="3" s="1"/>
  <c r="AG664" i="3"/>
  <c r="AE664" i="3"/>
  <c r="AD664" i="3"/>
  <c r="AB664" i="3"/>
  <c r="AA664" i="3"/>
  <c r="W664" i="3" a="1"/>
  <c r="W664" i="3" s="1"/>
  <c r="Y664" i="3" s="1"/>
  <c r="AG663" i="3"/>
  <c r="AE663" i="3"/>
  <c r="AD663" i="3"/>
  <c r="AB663" i="3"/>
  <c r="AA663" i="3"/>
  <c r="W663" i="3" a="1"/>
  <c r="W663" i="3" s="1"/>
  <c r="Y663" i="3" s="1"/>
  <c r="AG662" i="3"/>
  <c r="AE662" i="3"/>
  <c r="AD662" i="3"/>
  <c r="AB662" i="3"/>
  <c r="AA662" i="3"/>
  <c r="W662" i="3" a="1"/>
  <c r="W662" i="3" s="1"/>
  <c r="Y662" i="3" s="1"/>
  <c r="AG661" i="3"/>
  <c r="AE661" i="3"/>
  <c r="AD661" i="3"/>
  <c r="AB661" i="3"/>
  <c r="AA661" i="3"/>
  <c r="W661" i="3" a="1"/>
  <c r="W661" i="3" s="1"/>
  <c r="Y661" i="3" s="1"/>
  <c r="AG660" i="3"/>
  <c r="AE660" i="3"/>
  <c r="AD660" i="3"/>
  <c r="AB660" i="3"/>
  <c r="AA660" i="3"/>
  <c r="W660" i="3" a="1"/>
  <c r="W660" i="3" s="1"/>
  <c r="Y660" i="3" s="1"/>
  <c r="AG659" i="3"/>
  <c r="AE659" i="3"/>
  <c r="AD659" i="3"/>
  <c r="AB659" i="3"/>
  <c r="AA659" i="3"/>
  <c r="W659" i="3" a="1"/>
  <c r="W659" i="3" s="1"/>
  <c r="Y659" i="3" s="1"/>
  <c r="AG658" i="3"/>
  <c r="AE658" i="3"/>
  <c r="AD658" i="3"/>
  <c r="AB658" i="3"/>
  <c r="AA658" i="3"/>
  <c r="W658" i="3" a="1"/>
  <c r="W658" i="3" s="1"/>
  <c r="Y658" i="3" s="1"/>
  <c r="AG657" i="3"/>
  <c r="AE657" i="3"/>
  <c r="AD657" i="3"/>
  <c r="AB657" i="3"/>
  <c r="AA657" i="3"/>
  <c r="W657" i="3" a="1"/>
  <c r="W657" i="3" s="1"/>
  <c r="Y657" i="3" s="1"/>
  <c r="AG656" i="3"/>
  <c r="AE656" i="3"/>
  <c r="AD656" i="3"/>
  <c r="AB656" i="3"/>
  <c r="AA656" i="3"/>
  <c r="W656" i="3" a="1"/>
  <c r="W656" i="3" s="1"/>
  <c r="Y656" i="3" s="1"/>
  <c r="AG655" i="3"/>
  <c r="AE655" i="3"/>
  <c r="AD655" i="3"/>
  <c r="AB655" i="3"/>
  <c r="AA655" i="3"/>
  <c r="W655" i="3" a="1"/>
  <c r="W655" i="3" s="1"/>
  <c r="Y655" i="3" s="1"/>
  <c r="AG654" i="3"/>
  <c r="AE654" i="3"/>
  <c r="AD654" i="3"/>
  <c r="AB654" i="3"/>
  <c r="AA654" i="3"/>
  <c r="W654" i="3" a="1"/>
  <c r="W654" i="3" s="1"/>
  <c r="Y654" i="3" s="1"/>
  <c r="AG653" i="3"/>
  <c r="AE653" i="3"/>
  <c r="AD653" i="3"/>
  <c r="AB653" i="3"/>
  <c r="AA653" i="3"/>
  <c r="W653" i="3" a="1"/>
  <c r="W653" i="3" s="1"/>
  <c r="Y653" i="3" s="1"/>
  <c r="AG652" i="3"/>
  <c r="AE652" i="3"/>
  <c r="AD652" i="3"/>
  <c r="AB652" i="3"/>
  <c r="AA652" i="3"/>
  <c r="W652" i="3" a="1"/>
  <c r="W652" i="3" s="1"/>
  <c r="Y652" i="3" s="1"/>
  <c r="AG651" i="3"/>
  <c r="AE651" i="3"/>
  <c r="AD651" i="3"/>
  <c r="AB651" i="3"/>
  <c r="AA651" i="3"/>
  <c r="W651" i="3" a="1"/>
  <c r="W651" i="3" s="1"/>
  <c r="Y651" i="3" s="1"/>
  <c r="AG650" i="3"/>
  <c r="AE650" i="3"/>
  <c r="AD650" i="3"/>
  <c r="AB650" i="3"/>
  <c r="AA650" i="3"/>
  <c r="W650" i="3" a="1"/>
  <c r="W650" i="3" s="1"/>
  <c r="Y650" i="3" s="1"/>
  <c r="AG649" i="3"/>
  <c r="AE649" i="3"/>
  <c r="AD649" i="3"/>
  <c r="AB649" i="3"/>
  <c r="AA649" i="3"/>
  <c r="W649" i="3" a="1"/>
  <c r="W649" i="3" s="1"/>
  <c r="Y649" i="3" s="1"/>
  <c r="AG648" i="3"/>
  <c r="AE648" i="3"/>
  <c r="AD648" i="3"/>
  <c r="AB648" i="3"/>
  <c r="AA648" i="3"/>
  <c r="W648" i="3" a="1"/>
  <c r="W648" i="3" s="1"/>
  <c r="Y648" i="3" s="1"/>
  <c r="AG647" i="3"/>
  <c r="AE647" i="3"/>
  <c r="AD647" i="3"/>
  <c r="AB647" i="3"/>
  <c r="AA647" i="3"/>
  <c r="W647" i="3" a="1"/>
  <c r="W647" i="3" s="1"/>
  <c r="Y647" i="3" s="1"/>
  <c r="AG646" i="3"/>
  <c r="AE646" i="3"/>
  <c r="AD646" i="3"/>
  <c r="AB646" i="3"/>
  <c r="AA646" i="3"/>
  <c r="W646" i="3" a="1"/>
  <c r="W646" i="3" s="1"/>
  <c r="Y646" i="3" s="1"/>
  <c r="AG645" i="3"/>
  <c r="AE645" i="3"/>
  <c r="AD645" i="3"/>
  <c r="AB645" i="3"/>
  <c r="AA645" i="3"/>
  <c r="W645" i="3" a="1"/>
  <c r="W645" i="3" s="1"/>
  <c r="Y645" i="3" s="1"/>
  <c r="AG644" i="3"/>
  <c r="AE644" i="3"/>
  <c r="AD644" i="3"/>
  <c r="AB644" i="3"/>
  <c r="AA644" i="3"/>
  <c r="W644" i="3" a="1"/>
  <c r="W644" i="3" s="1"/>
  <c r="Y644" i="3" s="1"/>
  <c r="AE643" i="3"/>
  <c r="AD643" i="3"/>
  <c r="AB643" i="3"/>
  <c r="AA643" i="3"/>
  <c r="W643" i="3" a="1"/>
  <c r="W643" i="3" s="1"/>
  <c r="Y643" i="3" s="1"/>
  <c r="AE642" i="3"/>
  <c r="AD642" i="3"/>
  <c r="AB642" i="3"/>
  <c r="AA642" i="3"/>
  <c r="X642" i="3" a="1"/>
  <c r="X642" i="3" s="1"/>
  <c r="M180" i="1" s="1"/>
  <c r="W642" i="3" a="1"/>
  <c r="W642" i="3" s="1"/>
  <c r="Y642" i="3" s="1"/>
  <c r="AG641" i="3"/>
  <c r="AE641" i="3"/>
  <c r="AD641" i="3"/>
  <c r="AB641" i="3"/>
  <c r="AA641" i="3"/>
  <c r="W641" i="3" a="1"/>
  <c r="W641" i="3" s="1"/>
  <c r="Y641" i="3" s="1"/>
  <c r="AG640" i="3"/>
  <c r="AE640" i="3"/>
  <c r="AD640" i="3"/>
  <c r="AB640" i="3"/>
  <c r="AA640" i="3"/>
  <c r="W640" i="3" a="1"/>
  <c r="W640" i="3" s="1"/>
  <c r="Y640" i="3" s="1"/>
  <c r="AG639" i="3"/>
  <c r="AE639" i="3"/>
  <c r="AD639" i="3"/>
  <c r="AB639" i="3"/>
  <c r="AA639" i="3"/>
  <c r="W639" i="3" a="1"/>
  <c r="W639" i="3" s="1"/>
  <c r="Y639" i="3" s="1"/>
  <c r="AG638" i="3"/>
  <c r="AE638" i="3"/>
  <c r="AD638" i="3"/>
  <c r="AB638" i="3"/>
  <c r="AA638" i="3"/>
  <c r="W638" i="3" a="1"/>
  <c r="W638" i="3" s="1"/>
  <c r="Y638" i="3" s="1"/>
  <c r="AG637" i="3"/>
  <c r="AE637" i="3"/>
  <c r="AD637" i="3"/>
  <c r="AB637" i="3"/>
  <c r="AA637" i="3"/>
  <c r="W637" i="3" a="1"/>
  <c r="W637" i="3" s="1"/>
  <c r="Y637" i="3" s="1"/>
  <c r="AG636" i="3"/>
  <c r="AE636" i="3"/>
  <c r="AD636" i="3"/>
  <c r="AB636" i="3"/>
  <c r="AA636" i="3"/>
  <c r="W636" i="3" a="1"/>
  <c r="W636" i="3" s="1"/>
  <c r="Y636" i="3" s="1"/>
  <c r="AG635" i="3"/>
  <c r="AE635" i="3"/>
  <c r="AD635" i="3"/>
  <c r="AB635" i="3"/>
  <c r="AA635" i="3"/>
  <c r="W635" i="3" a="1"/>
  <c r="W635" i="3" s="1"/>
  <c r="Y635" i="3" s="1"/>
  <c r="AG634" i="3"/>
  <c r="AE634" i="3"/>
  <c r="AD634" i="3"/>
  <c r="AB634" i="3"/>
  <c r="AA634" i="3"/>
  <c r="W634" i="3" a="1"/>
  <c r="W634" i="3" s="1"/>
  <c r="Y634" i="3" s="1"/>
  <c r="AG633" i="3"/>
  <c r="AE633" i="3"/>
  <c r="AD633" i="3"/>
  <c r="AB633" i="3"/>
  <c r="AA633" i="3"/>
  <c r="W633" i="3" a="1"/>
  <c r="W633" i="3" s="1"/>
  <c r="Y633" i="3" s="1"/>
  <c r="AG632" i="3"/>
  <c r="AE632" i="3"/>
  <c r="AD632" i="3"/>
  <c r="AB632" i="3"/>
  <c r="AA632" i="3"/>
  <c r="W632" i="3" a="1"/>
  <c r="W632" i="3" s="1"/>
  <c r="Y632" i="3" s="1"/>
  <c r="AG631" i="3"/>
  <c r="AE631" i="3"/>
  <c r="AD631" i="3"/>
  <c r="AB631" i="3"/>
  <c r="AA631" i="3"/>
  <c r="W631" i="3" a="1"/>
  <c r="W631" i="3" s="1"/>
  <c r="Y631" i="3" s="1"/>
  <c r="AG630" i="3"/>
  <c r="AE630" i="3"/>
  <c r="AD630" i="3"/>
  <c r="AB630" i="3"/>
  <c r="AA630" i="3"/>
  <c r="W630" i="3" a="1"/>
  <c r="W630" i="3" s="1"/>
  <c r="Y630" i="3" s="1"/>
  <c r="AG629" i="3"/>
  <c r="AE629" i="3"/>
  <c r="AD629" i="3"/>
  <c r="AB629" i="3"/>
  <c r="AA629" i="3"/>
  <c r="W629" i="3" a="1"/>
  <c r="W629" i="3" s="1"/>
  <c r="Y629" i="3" s="1"/>
  <c r="AG628" i="3"/>
  <c r="AE628" i="3"/>
  <c r="AD628" i="3"/>
  <c r="AB628" i="3"/>
  <c r="AA628" i="3"/>
  <c r="W628" i="3" a="1"/>
  <c r="W628" i="3" s="1"/>
  <c r="Y628" i="3" s="1"/>
  <c r="AG627" i="3"/>
  <c r="AE627" i="3"/>
  <c r="AD627" i="3"/>
  <c r="AB627" i="3"/>
  <c r="AA627" i="3"/>
  <c r="W627" i="3" a="1"/>
  <c r="W627" i="3" s="1"/>
  <c r="Y627" i="3" s="1"/>
  <c r="AG626" i="3"/>
  <c r="AE626" i="3"/>
  <c r="AD626" i="3"/>
  <c r="AB626" i="3"/>
  <c r="AA626" i="3"/>
  <c r="W626" i="3" a="1"/>
  <c r="W626" i="3" s="1"/>
  <c r="Y626" i="3" s="1"/>
  <c r="AG625" i="3"/>
  <c r="AE625" i="3"/>
  <c r="AD625" i="3"/>
  <c r="AB625" i="3"/>
  <c r="AA625" i="3"/>
  <c r="W625" i="3" a="1"/>
  <c r="W625" i="3" s="1"/>
  <c r="Y625" i="3" s="1"/>
  <c r="AG624" i="3"/>
  <c r="AE624" i="3"/>
  <c r="AD624" i="3"/>
  <c r="AB624" i="3"/>
  <c r="AA624" i="3"/>
  <c r="W624" i="3" a="1"/>
  <c r="W624" i="3" s="1"/>
  <c r="Y624" i="3" s="1"/>
  <c r="AG623" i="3"/>
  <c r="AE623" i="3"/>
  <c r="AD623" i="3"/>
  <c r="AB623" i="3"/>
  <c r="AA623" i="3"/>
  <c r="W623" i="3" a="1"/>
  <c r="W623" i="3" s="1"/>
  <c r="Y623" i="3" s="1"/>
  <c r="AG622" i="3"/>
  <c r="AE622" i="3"/>
  <c r="AD622" i="3"/>
  <c r="AB622" i="3"/>
  <c r="AA622" i="3"/>
  <c r="W622" i="3" a="1"/>
  <c r="W622" i="3" s="1"/>
  <c r="Y622" i="3" s="1"/>
  <c r="AG621" i="3"/>
  <c r="AE621" i="3"/>
  <c r="AD621" i="3"/>
  <c r="AB621" i="3"/>
  <c r="AA621" i="3"/>
  <c r="W621" i="3" a="1"/>
  <c r="W621" i="3" s="1"/>
  <c r="Y621" i="3" s="1"/>
  <c r="AG620" i="3"/>
  <c r="AE620" i="3"/>
  <c r="AD620" i="3"/>
  <c r="AB620" i="3"/>
  <c r="AA620" i="3"/>
  <c r="W620" i="3" a="1"/>
  <c r="W620" i="3" s="1"/>
  <c r="Y620" i="3" s="1"/>
  <c r="AG619" i="3"/>
  <c r="AE619" i="3"/>
  <c r="AD619" i="3"/>
  <c r="AB619" i="3"/>
  <c r="AA619" i="3"/>
  <c r="W619" i="3" a="1"/>
  <c r="W619" i="3" s="1"/>
  <c r="Y619" i="3" s="1"/>
  <c r="AG618" i="3"/>
  <c r="AE618" i="3"/>
  <c r="AD618" i="3"/>
  <c r="AB618" i="3"/>
  <c r="AA618" i="3"/>
  <c r="W618" i="3" a="1"/>
  <c r="W618" i="3" s="1"/>
  <c r="Y618" i="3" s="1"/>
  <c r="AG617" i="3"/>
  <c r="AE617" i="3"/>
  <c r="AD617" i="3"/>
  <c r="AB617" i="3"/>
  <c r="AA617" i="3"/>
  <c r="W617" i="3" a="1"/>
  <c r="W617" i="3" s="1"/>
  <c r="Y617" i="3" s="1"/>
  <c r="AG616" i="3"/>
  <c r="AE616" i="3"/>
  <c r="AD616" i="3"/>
  <c r="AB616" i="3"/>
  <c r="AA616" i="3"/>
  <c r="W616" i="3" a="1"/>
  <c r="W616" i="3" s="1"/>
  <c r="Y616" i="3" s="1"/>
  <c r="AG615" i="3"/>
  <c r="AE615" i="3"/>
  <c r="AD615" i="3"/>
  <c r="AB615" i="3"/>
  <c r="AA615" i="3"/>
  <c r="W615" i="3" a="1"/>
  <c r="W615" i="3" s="1"/>
  <c r="Y615" i="3" s="1"/>
  <c r="AG614" i="3"/>
  <c r="AE614" i="3"/>
  <c r="AD614" i="3"/>
  <c r="AB614" i="3"/>
  <c r="AA614" i="3"/>
  <c r="W614" i="3" a="1"/>
  <c r="W614" i="3" s="1"/>
  <c r="Y614" i="3" s="1"/>
  <c r="AG613" i="3"/>
  <c r="AE613" i="3"/>
  <c r="AD613" i="3"/>
  <c r="AB613" i="3"/>
  <c r="AA613" i="3"/>
  <c r="Y613" i="3"/>
  <c r="W613" i="3" a="1"/>
  <c r="W613" i="3" s="1"/>
  <c r="AG612" i="3"/>
  <c r="AE612" i="3"/>
  <c r="AD612" i="3"/>
  <c r="AB612" i="3"/>
  <c r="AA612" i="3"/>
  <c r="W612" i="3" a="1"/>
  <c r="W612" i="3" s="1"/>
  <c r="Y612" i="3" s="1"/>
  <c r="AG611" i="3"/>
  <c r="AE611" i="3"/>
  <c r="AD611" i="3"/>
  <c r="AB611" i="3"/>
  <c r="AA611" i="3"/>
  <c r="W611" i="3" a="1"/>
  <c r="W611" i="3" s="1"/>
  <c r="Y611" i="3" s="1"/>
  <c r="AG610" i="3"/>
  <c r="AE610" i="3"/>
  <c r="AD610" i="3"/>
  <c r="AB610" i="3"/>
  <c r="AA610" i="3"/>
  <c r="W610" i="3" a="1"/>
  <c r="W610" i="3" s="1"/>
  <c r="Y610" i="3" s="1"/>
  <c r="AG609" i="3"/>
  <c r="AE609" i="3"/>
  <c r="AD609" i="3"/>
  <c r="AB609" i="3"/>
  <c r="AA609" i="3"/>
  <c r="W609" i="3" a="1"/>
  <c r="W609" i="3" s="1"/>
  <c r="Y609" i="3" s="1"/>
  <c r="AG608" i="3"/>
  <c r="AE608" i="3"/>
  <c r="AD608" i="3"/>
  <c r="AB608" i="3"/>
  <c r="AA608" i="3"/>
  <c r="W608" i="3" a="1"/>
  <c r="W608" i="3" s="1"/>
  <c r="Y608" i="3" s="1"/>
  <c r="AG607" i="3"/>
  <c r="AE607" i="3"/>
  <c r="AD607" i="3"/>
  <c r="AB607" i="3"/>
  <c r="AA607" i="3"/>
  <c r="W607" i="3" a="1"/>
  <c r="W607" i="3" s="1"/>
  <c r="Y607" i="3" s="1"/>
  <c r="AG606" i="3"/>
  <c r="AE606" i="3"/>
  <c r="AD606" i="3"/>
  <c r="AB606" i="3"/>
  <c r="AA606" i="3"/>
  <c r="W606" i="3" a="1"/>
  <c r="W606" i="3" s="1"/>
  <c r="Y606" i="3" s="1"/>
  <c r="AG605" i="3"/>
  <c r="AE605" i="3"/>
  <c r="AD605" i="3"/>
  <c r="AB605" i="3"/>
  <c r="AA605" i="3"/>
  <c r="W605" i="3" a="1"/>
  <c r="W605" i="3" s="1"/>
  <c r="Y605" i="3" s="1"/>
  <c r="AG604" i="3"/>
  <c r="AE604" i="3"/>
  <c r="AD604" i="3"/>
  <c r="AB604" i="3"/>
  <c r="AA604" i="3"/>
  <c r="W604" i="3" a="1"/>
  <c r="W604" i="3" s="1"/>
  <c r="Y604" i="3" s="1"/>
  <c r="AG603" i="3"/>
  <c r="AE603" i="3"/>
  <c r="AD603" i="3"/>
  <c r="AB603" i="3"/>
  <c r="AA603" i="3"/>
  <c r="W603" i="3" a="1"/>
  <c r="W603" i="3" s="1"/>
  <c r="Y603" i="3" s="1"/>
  <c r="AG602" i="3"/>
  <c r="AE602" i="3"/>
  <c r="AD602" i="3"/>
  <c r="AB602" i="3"/>
  <c r="AA602" i="3"/>
  <c r="W602" i="3" a="1"/>
  <c r="W602" i="3" s="1"/>
  <c r="Y602" i="3" s="1"/>
  <c r="AG601" i="3"/>
  <c r="AE601" i="3"/>
  <c r="AD601" i="3"/>
  <c r="AB601" i="3"/>
  <c r="AA601" i="3"/>
  <c r="W601" i="3" a="1"/>
  <c r="W601" i="3" s="1"/>
  <c r="Y601" i="3" s="1"/>
  <c r="AG600" i="3"/>
  <c r="AE600" i="3"/>
  <c r="AD600" i="3"/>
  <c r="AB600" i="3"/>
  <c r="AA600" i="3"/>
  <c r="Y600" i="3"/>
  <c r="W600" i="3" a="1"/>
  <c r="W600" i="3" s="1"/>
  <c r="AG599" i="3"/>
  <c r="AE599" i="3"/>
  <c r="AD599" i="3"/>
  <c r="AB599" i="3"/>
  <c r="AA599" i="3"/>
  <c r="W599" i="3" a="1"/>
  <c r="W599" i="3" s="1"/>
  <c r="Y599" i="3" s="1"/>
  <c r="AG598" i="3"/>
  <c r="AE598" i="3"/>
  <c r="AD598" i="3"/>
  <c r="AB598" i="3"/>
  <c r="AA598" i="3"/>
  <c r="W598" i="3" a="1"/>
  <c r="W598" i="3" s="1"/>
  <c r="Y598" i="3" s="1"/>
  <c r="AG597" i="3"/>
  <c r="AE597" i="3"/>
  <c r="AD597" i="3"/>
  <c r="AB597" i="3"/>
  <c r="AA597" i="3"/>
  <c r="W597" i="3" a="1"/>
  <c r="W597" i="3" s="1"/>
  <c r="Y597" i="3" s="1"/>
  <c r="AG596" i="3"/>
  <c r="AE596" i="3"/>
  <c r="AD596" i="3"/>
  <c r="AB596" i="3"/>
  <c r="AA596" i="3"/>
  <c r="W596" i="3" a="1"/>
  <c r="W596" i="3" s="1"/>
  <c r="Y596" i="3" s="1"/>
  <c r="AG595" i="3"/>
  <c r="AE595" i="3"/>
  <c r="AD595" i="3"/>
  <c r="AB595" i="3"/>
  <c r="AA595" i="3"/>
  <c r="W595" i="3" a="1"/>
  <c r="W595" i="3" s="1"/>
  <c r="Y595" i="3" s="1"/>
  <c r="AG594" i="3"/>
  <c r="AE594" i="3"/>
  <c r="AD594" i="3"/>
  <c r="AB594" i="3"/>
  <c r="AA594" i="3"/>
  <c r="W594" i="3" a="1"/>
  <c r="W594" i="3" s="1"/>
  <c r="Y594" i="3" s="1"/>
  <c r="AG593" i="3"/>
  <c r="AE593" i="3"/>
  <c r="AD593" i="3"/>
  <c r="AB593" i="3"/>
  <c r="AA593" i="3"/>
  <c r="W593" i="3" a="1"/>
  <c r="W593" i="3" s="1"/>
  <c r="Y593" i="3" s="1"/>
  <c r="AG592" i="3"/>
  <c r="AE592" i="3"/>
  <c r="AD592" i="3"/>
  <c r="AB592" i="3"/>
  <c r="AA592" i="3"/>
  <c r="W592" i="3" a="1"/>
  <c r="W592" i="3" s="1"/>
  <c r="Y592" i="3" s="1"/>
  <c r="AG591" i="3"/>
  <c r="AE591" i="3"/>
  <c r="AD591" i="3"/>
  <c r="AB591" i="3"/>
  <c r="AA591" i="3"/>
  <c r="W591" i="3" a="1"/>
  <c r="W591" i="3" s="1"/>
  <c r="Y591" i="3" s="1"/>
  <c r="AG590" i="3"/>
  <c r="AE590" i="3"/>
  <c r="AD590" i="3"/>
  <c r="AB590" i="3"/>
  <c r="AA590" i="3"/>
  <c r="W590" i="3" a="1"/>
  <c r="W590" i="3" s="1"/>
  <c r="Y590" i="3" s="1"/>
  <c r="AG589" i="3"/>
  <c r="AE589" i="3"/>
  <c r="AD589" i="3"/>
  <c r="AB589" i="3"/>
  <c r="AA589" i="3"/>
  <c r="X589" i="3" a="1"/>
  <c r="X589" i="3" s="1"/>
  <c r="W589" i="3" a="1"/>
  <c r="W589" i="3" s="1"/>
  <c r="Y589" i="3" s="1"/>
  <c r="AG588" i="3"/>
  <c r="AE588" i="3"/>
  <c r="AD588" i="3"/>
  <c r="AB588" i="3"/>
  <c r="AA588" i="3"/>
  <c r="W588" i="3" a="1"/>
  <c r="W588" i="3" s="1"/>
  <c r="Y588" i="3" s="1"/>
  <c r="AG587" i="3"/>
  <c r="AE587" i="3"/>
  <c r="AD587" i="3"/>
  <c r="AB587" i="3"/>
  <c r="AA587" i="3"/>
  <c r="W587" i="3" a="1"/>
  <c r="W587" i="3" s="1"/>
  <c r="Y587" i="3" s="1"/>
  <c r="AG586" i="3"/>
  <c r="AE586" i="3"/>
  <c r="AD586" i="3"/>
  <c r="AB586" i="3"/>
  <c r="AA586" i="3"/>
  <c r="W586" i="3" a="1"/>
  <c r="W586" i="3" s="1"/>
  <c r="Y586" i="3" s="1"/>
  <c r="AG585" i="3"/>
  <c r="AE585" i="3"/>
  <c r="AD585" i="3"/>
  <c r="AB585" i="3"/>
  <c r="AA585" i="3"/>
  <c r="W585" i="3" a="1"/>
  <c r="W585" i="3" s="1"/>
  <c r="Y585" i="3" s="1"/>
  <c r="AG584" i="3"/>
  <c r="AE584" i="3"/>
  <c r="AD584" i="3"/>
  <c r="AB584" i="3"/>
  <c r="AA584" i="3"/>
  <c r="W584" i="3" a="1"/>
  <c r="W584" i="3" s="1"/>
  <c r="Y584" i="3" s="1"/>
  <c r="AG583" i="3"/>
  <c r="AE583" i="3"/>
  <c r="AD583" i="3"/>
  <c r="AB583" i="3"/>
  <c r="AA583" i="3"/>
  <c r="W583" i="3" a="1"/>
  <c r="W583" i="3" s="1"/>
  <c r="Y583" i="3" s="1"/>
  <c r="AG582" i="3"/>
  <c r="AE582" i="3"/>
  <c r="AD582" i="3"/>
  <c r="AB582" i="3"/>
  <c r="AA582" i="3"/>
  <c r="W582" i="3" a="1"/>
  <c r="W582" i="3" s="1"/>
  <c r="Y582" i="3" s="1"/>
  <c r="AG581" i="3"/>
  <c r="AE581" i="3"/>
  <c r="AD581" i="3"/>
  <c r="AB581" i="3"/>
  <c r="AA581" i="3"/>
  <c r="W581" i="3" a="1"/>
  <c r="W581" i="3" s="1"/>
  <c r="Y581" i="3" s="1"/>
  <c r="AG580" i="3"/>
  <c r="AE580" i="3"/>
  <c r="AD580" i="3"/>
  <c r="AB580" i="3"/>
  <c r="AA580" i="3"/>
  <c r="W580" i="3" a="1"/>
  <c r="W580" i="3" s="1"/>
  <c r="Y580" i="3" s="1"/>
  <c r="AG579" i="3"/>
  <c r="AE579" i="3"/>
  <c r="AD579" i="3"/>
  <c r="AB579" i="3"/>
  <c r="AA579" i="3"/>
  <c r="W579" i="3" a="1"/>
  <c r="W579" i="3" s="1"/>
  <c r="Y579" i="3" s="1"/>
  <c r="AG578" i="3"/>
  <c r="AE578" i="3"/>
  <c r="AD578" i="3"/>
  <c r="AB578" i="3"/>
  <c r="AA578" i="3"/>
  <c r="W578" i="3" a="1"/>
  <c r="W578" i="3" s="1"/>
  <c r="Y578" i="3" s="1"/>
  <c r="AG577" i="3"/>
  <c r="AE577" i="3"/>
  <c r="AD577" i="3"/>
  <c r="AB577" i="3"/>
  <c r="AA577" i="3"/>
  <c r="W577" i="3" a="1"/>
  <c r="W577" i="3" s="1"/>
  <c r="Y577" i="3" s="1"/>
  <c r="AG576" i="3"/>
  <c r="AE576" i="3"/>
  <c r="AD576" i="3"/>
  <c r="AB576" i="3"/>
  <c r="AA576" i="3"/>
  <c r="W576" i="3" a="1"/>
  <c r="W576" i="3" s="1"/>
  <c r="Y576" i="3" s="1"/>
  <c r="AG575" i="3"/>
  <c r="AE575" i="3"/>
  <c r="AD575" i="3"/>
  <c r="AB575" i="3"/>
  <c r="AA575" i="3"/>
  <c r="W575" i="3" a="1"/>
  <c r="W575" i="3" s="1"/>
  <c r="Y575" i="3" s="1"/>
  <c r="AG574" i="3"/>
  <c r="AE574" i="3"/>
  <c r="AD574" i="3"/>
  <c r="AB574" i="3"/>
  <c r="AA574" i="3"/>
  <c r="W574" i="3"/>
  <c r="Y574" i="3" s="1"/>
  <c r="W574" i="3" a="1"/>
  <c r="AG573" i="3"/>
  <c r="AE573" i="3"/>
  <c r="AD573" i="3"/>
  <c r="AB573" i="3"/>
  <c r="AA573" i="3"/>
  <c r="W573" i="3" a="1"/>
  <c r="W573" i="3" s="1"/>
  <c r="Y573" i="3" s="1"/>
  <c r="AG572" i="3"/>
  <c r="AE572" i="3"/>
  <c r="AD572" i="3"/>
  <c r="AB572" i="3"/>
  <c r="AA572" i="3"/>
  <c r="W572" i="3" a="1"/>
  <c r="W572" i="3" s="1"/>
  <c r="Y572" i="3" s="1"/>
  <c r="AG571" i="3"/>
  <c r="AE571" i="3"/>
  <c r="AD571" i="3"/>
  <c r="AB571" i="3"/>
  <c r="AA571" i="3"/>
  <c r="W571" i="3"/>
  <c r="Y571" i="3" s="1"/>
  <c r="W571" i="3" a="1"/>
  <c r="AG570" i="3"/>
  <c r="AE570" i="3"/>
  <c r="AD570" i="3"/>
  <c r="AB570" i="3"/>
  <c r="AA570" i="3"/>
  <c r="W570" i="3" a="1"/>
  <c r="W570" i="3" s="1"/>
  <c r="Y570" i="3" s="1"/>
  <c r="AG569" i="3"/>
  <c r="AE569" i="3"/>
  <c r="AD569" i="3"/>
  <c r="AB569" i="3"/>
  <c r="AA569" i="3"/>
  <c r="W569" i="3" a="1"/>
  <c r="W569" i="3" s="1"/>
  <c r="Y569" i="3" s="1"/>
  <c r="AG568" i="3"/>
  <c r="AE568" i="3"/>
  <c r="AD568" i="3"/>
  <c r="AB568" i="3"/>
  <c r="AA568" i="3"/>
  <c r="W568" i="3" a="1"/>
  <c r="W568" i="3" s="1"/>
  <c r="Y568" i="3" s="1"/>
  <c r="AG567" i="3"/>
  <c r="AE567" i="3"/>
  <c r="AD567" i="3"/>
  <c r="AB567" i="3"/>
  <c r="AA567" i="3"/>
  <c r="W567" i="3" a="1"/>
  <c r="W567" i="3" s="1"/>
  <c r="Y567" i="3" s="1"/>
  <c r="AG566" i="3"/>
  <c r="AE566" i="3"/>
  <c r="AD566" i="3"/>
  <c r="AB566" i="3"/>
  <c r="AA566" i="3"/>
  <c r="W566" i="3" a="1"/>
  <c r="W566" i="3" s="1"/>
  <c r="Y566" i="3" s="1"/>
  <c r="AG565" i="3"/>
  <c r="AE565" i="3"/>
  <c r="AD565" i="3"/>
  <c r="AB565" i="3"/>
  <c r="AA565" i="3"/>
  <c r="W565" i="3" a="1"/>
  <c r="W565" i="3" s="1"/>
  <c r="Y565" i="3" s="1"/>
  <c r="AG564" i="3"/>
  <c r="AE564" i="3"/>
  <c r="AD564" i="3"/>
  <c r="AB564" i="3"/>
  <c r="AA564" i="3"/>
  <c r="W564" i="3" a="1"/>
  <c r="W564" i="3" s="1"/>
  <c r="Y564" i="3" s="1"/>
  <c r="AG563" i="3"/>
  <c r="AE563" i="3"/>
  <c r="AD563" i="3"/>
  <c r="AB563" i="3"/>
  <c r="AA563" i="3"/>
  <c r="W563" i="3" a="1"/>
  <c r="W563" i="3" s="1"/>
  <c r="Y563" i="3" s="1"/>
  <c r="AG562" i="3"/>
  <c r="AE562" i="3"/>
  <c r="AD562" i="3"/>
  <c r="AB562" i="3"/>
  <c r="AA562" i="3"/>
  <c r="W562" i="3" a="1"/>
  <c r="W562" i="3" s="1"/>
  <c r="Y562" i="3" s="1"/>
  <c r="AG561" i="3"/>
  <c r="AE561" i="3"/>
  <c r="AD561" i="3"/>
  <c r="AB561" i="3"/>
  <c r="AA561" i="3"/>
  <c r="W561" i="3" a="1"/>
  <c r="W561" i="3" s="1"/>
  <c r="Y561" i="3" s="1"/>
  <c r="AG560" i="3"/>
  <c r="AE560" i="3"/>
  <c r="AD560" i="3"/>
  <c r="AB560" i="3"/>
  <c r="AA560" i="3"/>
  <c r="W560" i="3" a="1"/>
  <c r="W560" i="3" s="1"/>
  <c r="Y560" i="3" s="1"/>
  <c r="AG559" i="3"/>
  <c r="AE559" i="3"/>
  <c r="AD559" i="3"/>
  <c r="AB559" i="3"/>
  <c r="AA559" i="3"/>
  <c r="W559" i="3" a="1"/>
  <c r="W559" i="3" s="1"/>
  <c r="Y559" i="3" s="1"/>
  <c r="AG558" i="3"/>
  <c r="AE558" i="3"/>
  <c r="AD558" i="3"/>
  <c r="AB558" i="3"/>
  <c r="AA558" i="3"/>
  <c r="W558" i="3" a="1"/>
  <c r="W558" i="3" s="1"/>
  <c r="Y558" i="3" s="1"/>
  <c r="AG557" i="3"/>
  <c r="AE557" i="3"/>
  <c r="AD557" i="3"/>
  <c r="AB557" i="3"/>
  <c r="AA557" i="3"/>
  <c r="W557" i="3" a="1"/>
  <c r="W557" i="3" s="1"/>
  <c r="Y557" i="3" s="1"/>
  <c r="AG556" i="3"/>
  <c r="AE556" i="3"/>
  <c r="AD556" i="3"/>
  <c r="AB556" i="3"/>
  <c r="AA556" i="3"/>
  <c r="W556" i="3" a="1"/>
  <c r="W556" i="3" s="1"/>
  <c r="Y556" i="3" s="1"/>
  <c r="AG555" i="3"/>
  <c r="AE555" i="3"/>
  <c r="AD555" i="3"/>
  <c r="AB555" i="3"/>
  <c r="AA555" i="3"/>
  <c r="W555" i="3" a="1"/>
  <c r="W555" i="3" s="1"/>
  <c r="Y555" i="3" s="1"/>
  <c r="AG554" i="3"/>
  <c r="AE554" i="3"/>
  <c r="AD554" i="3"/>
  <c r="AB554" i="3"/>
  <c r="AA554" i="3"/>
  <c r="W554" i="3" a="1"/>
  <c r="W554" i="3" s="1"/>
  <c r="Y554" i="3" s="1"/>
  <c r="AG553" i="3"/>
  <c r="AE553" i="3"/>
  <c r="AD553" i="3"/>
  <c r="AB553" i="3"/>
  <c r="AA553" i="3"/>
  <c r="W553" i="3" a="1"/>
  <c r="W553" i="3" s="1"/>
  <c r="Y553" i="3" s="1"/>
  <c r="AD552" i="3"/>
  <c r="AB552" i="3"/>
  <c r="AA552" i="3"/>
  <c r="W552" i="3" a="1"/>
  <c r="W552" i="3" s="1"/>
  <c r="AE552" i="3" s="1"/>
  <c r="AD551" i="3"/>
  <c r="AB551" i="3"/>
  <c r="AA551" i="3"/>
  <c r="W551" i="3" a="1"/>
  <c r="W551" i="3" s="1"/>
  <c r="AE550" i="3"/>
  <c r="AD550" i="3"/>
  <c r="AB550" i="3"/>
  <c r="AA550" i="3"/>
  <c r="W550" i="3" a="1"/>
  <c r="W550" i="3" s="1"/>
  <c r="Y550" i="3" s="1"/>
  <c r="AE549" i="3"/>
  <c r="AD549" i="3"/>
  <c r="AB549" i="3"/>
  <c r="AA549" i="3"/>
  <c r="W549" i="3" a="1"/>
  <c r="W549" i="3" s="1"/>
  <c r="Y549" i="3" s="1"/>
  <c r="AD548" i="3"/>
  <c r="AB548" i="3"/>
  <c r="AA548" i="3"/>
  <c r="W548" i="3" a="1"/>
  <c r="W548" i="3" s="1"/>
  <c r="AE547" i="3"/>
  <c r="AD547" i="3"/>
  <c r="AB547" i="3"/>
  <c r="AA547" i="3"/>
  <c r="W547" i="3" a="1"/>
  <c r="W547" i="3" s="1"/>
  <c r="Y547" i="3" s="1"/>
  <c r="AE546" i="3"/>
  <c r="AD546" i="3"/>
  <c r="AB546" i="3"/>
  <c r="AA546" i="3"/>
  <c r="W546" i="3" a="1"/>
  <c r="W546" i="3" s="1"/>
  <c r="Y546" i="3" s="1"/>
  <c r="AG545" i="3"/>
  <c r="AE545" i="3"/>
  <c r="AD545" i="3"/>
  <c r="AB545" i="3"/>
  <c r="AA545" i="3"/>
  <c r="W545" i="3"/>
  <c r="Y545" i="3" s="1"/>
  <c r="W545" i="3" a="1"/>
  <c r="AG544" i="3"/>
  <c r="AE544" i="3"/>
  <c r="AD544" i="3"/>
  <c r="AB544" i="3"/>
  <c r="AA544" i="3"/>
  <c r="W544" i="3" a="1"/>
  <c r="W544" i="3" s="1"/>
  <c r="Y544" i="3" s="1"/>
  <c r="AG543" i="3"/>
  <c r="AE543" i="3"/>
  <c r="AD543" i="3"/>
  <c r="AB543" i="3"/>
  <c r="AA543" i="3"/>
  <c r="W543" i="3"/>
  <c r="Y543" i="3" s="1"/>
  <c r="W543" i="3" a="1"/>
  <c r="AG542" i="3"/>
  <c r="AE542" i="3"/>
  <c r="AD542" i="3"/>
  <c r="AB542" i="3"/>
  <c r="AA542" i="3"/>
  <c r="W542" i="3" a="1"/>
  <c r="W542" i="3" s="1"/>
  <c r="Y542" i="3" s="1"/>
  <c r="AG541" i="3"/>
  <c r="AE541" i="3"/>
  <c r="AD541" i="3"/>
  <c r="AB541" i="3"/>
  <c r="AA541" i="3"/>
  <c r="W541" i="3" a="1"/>
  <c r="W541" i="3" s="1"/>
  <c r="Y541" i="3" s="1"/>
  <c r="AG540" i="3"/>
  <c r="AE540" i="3"/>
  <c r="AD540" i="3"/>
  <c r="AB540" i="3"/>
  <c r="AA540" i="3"/>
  <c r="W540" i="3" a="1"/>
  <c r="W540" i="3" s="1"/>
  <c r="Y540" i="3" s="1"/>
  <c r="AG539" i="3"/>
  <c r="AE539" i="3"/>
  <c r="AD539" i="3"/>
  <c r="AB539" i="3"/>
  <c r="AA539" i="3"/>
  <c r="W539" i="3" a="1"/>
  <c r="W539" i="3" s="1"/>
  <c r="Y539" i="3" s="1"/>
  <c r="AG538" i="3"/>
  <c r="AE538" i="3"/>
  <c r="AD538" i="3"/>
  <c r="AB538" i="3"/>
  <c r="AA538" i="3"/>
  <c r="W538" i="3" a="1"/>
  <c r="W538" i="3" s="1"/>
  <c r="Y538" i="3" s="1"/>
  <c r="AG537" i="3"/>
  <c r="AE537" i="3"/>
  <c r="AD537" i="3"/>
  <c r="AB537" i="3"/>
  <c r="AA537" i="3"/>
  <c r="W537" i="3" a="1"/>
  <c r="W537" i="3" s="1"/>
  <c r="Y537" i="3" s="1"/>
  <c r="AG536" i="3"/>
  <c r="AE536" i="3"/>
  <c r="AD536" i="3"/>
  <c r="AB536" i="3"/>
  <c r="AA536" i="3"/>
  <c r="W536" i="3" a="1"/>
  <c r="W536" i="3" s="1"/>
  <c r="Y536" i="3" s="1"/>
  <c r="AG535" i="3"/>
  <c r="AE535" i="3"/>
  <c r="AD535" i="3"/>
  <c r="AB535" i="3"/>
  <c r="AA535" i="3"/>
  <c r="W535" i="3" a="1"/>
  <c r="W535" i="3" s="1"/>
  <c r="Y535" i="3" s="1"/>
  <c r="AG534" i="3"/>
  <c r="AE534" i="3"/>
  <c r="AD534" i="3"/>
  <c r="AB534" i="3"/>
  <c r="AA534" i="3"/>
  <c r="W534" i="3" a="1"/>
  <c r="W534" i="3" s="1"/>
  <c r="Y534" i="3" s="1"/>
  <c r="AG533" i="3"/>
  <c r="AE533" i="3"/>
  <c r="AD533" i="3"/>
  <c r="AB533" i="3"/>
  <c r="AA533" i="3"/>
  <c r="W533" i="3" a="1"/>
  <c r="W533" i="3" s="1"/>
  <c r="Y533" i="3" s="1"/>
  <c r="AG532" i="3"/>
  <c r="AE532" i="3"/>
  <c r="AD532" i="3"/>
  <c r="AB532" i="3"/>
  <c r="AA532" i="3"/>
  <c r="W532" i="3" a="1"/>
  <c r="W532" i="3" s="1"/>
  <c r="Y532" i="3" s="1"/>
  <c r="AG531" i="3"/>
  <c r="AE531" i="3"/>
  <c r="AD531" i="3"/>
  <c r="AB531" i="3"/>
  <c r="AA531" i="3"/>
  <c r="X531" i="3" a="1"/>
  <c r="X531" i="3" s="1"/>
  <c r="W531" i="3" a="1"/>
  <c r="W531" i="3" s="1"/>
  <c r="Y531" i="3" s="1"/>
  <c r="AG530" i="3"/>
  <c r="AE530" i="3"/>
  <c r="AD530" i="3"/>
  <c r="AB530" i="3"/>
  <c r="AA530" i="3"/>
  <c r="W530" i="3" a="1"/>
  <c r="W530" i="3" s="1"/>
  <c r="Y530" i="3" s="1"/>
  <c r="AG529" i="3"/>
  <c r="AE529" i="3"/>
  <c r="AD529" i="3"/>
  <c r="AB529" i="3"/>
  <c r="AA529" i="3"/>
  <c r="W529" i="3" a="1"/>
  <c r="W529" i="3" s="1"/>
  <c r="Y529" i="3" s="1"/>
  <c r="AG528" i="3"/>
  <c r="AE528" i="3"/>
  <c r="AD528" i="3"/>
  <c r="AB528" i="3"/>
  <c r="AA528" i="3"/>
  <c r="W528" i="3" a="1"/>
  <c r="W528" i="3" s="1"/>
  <c r="Y528" i="3" s="1"/>
  <c r="AG527" i="3"/>
  <c r="AE527" i="3"/>
  <c r="AD527" i="3"/>
  <c r="AB527" i="3"/>
  <c r="AA527" i="3"/>
  <c r="W527" i="3" a="1"/>
  <c r="W527" i="3" s="1"/>
  <c r="Y527" i="3" s="1"/>
  <c r="AG526" i="3"/>
  <c r="AE526" i="3"/>
  <c r="AD526" i="3"/>
  <c r="AB526" i="3"/>
  <c r="AA526" i="3"/>
  <c r="W526" i="3" a="1"/>
  <c r="W526" i="3" s="1"/>
  <c r="Y526" i="3" s="1"/>
  <c r="AG525" i="3"/>
  <c r="AE525" i="3"/>
  <c r="AD525" i="3"/>
  <c r="AB525" i="3"/>
  <c r="AA525" i="3"/>
  <c r="W525" i="3" a="1"/>
  <c r="W525" i="3" s="1"/>
  <c r="Y525" i="3" s="1"/>
  <c r="AG524" i="3"/>
  <c r="AE524" i="3"/>
  <c r="AD524" i="3"/>
  <c r="AB524" i="3"/>
  <c r="AA524" i="3"/>
  <c r="W524" i="3" a="1"/>
  <c r="W524" i="3" s="1"/>
  <c r="Y524" i="3" s="1"/>
  <c r="AG523" i="3"/>
  <c r="AE523" i="3"/>
  <c r="AD523" i="3"/>
  <c r="AB523" i="3"/>
  <c r="AA523" i="3"/>
  <c r="W523" i="3" a="1"/>
  <c r="W523" i="3" s="1"/>
  <c r="Y523" i="3" s="1"/>
  <c r="AG522" i="3"/>
  <c r="AE522" i="3"/>
  <c r="AD522" i="3"/>
  <c r="AB522" i="3"/>
  <c r="AA522" i="3"/>
  <c r="W522" i="3" a="1"/>
  <c r="W522" i="3" s="1"/>
  <c r="Y522" i="3" s="1"/>
  <c r="AG521" i="3"/>
  <c r="AE521" i="3"/>
  <c r="AD521" i="3"/>
  <c r="AB521" i="3"/>
  <c r="AA521" i="3"/>
  <c r="W521" i="3" a="1"/>
  <c r="W521" i="3" s="1"/>
  <c r="Y521" i="3" s="1"/>
  <c r="AG520" i="3"/>
  <c r="AE520" i="3"/>
  <c r="AD520" i="3"/>
  <c r="AB520" i="3"/>
  <c r="AA520" i="3"/>
  <c r="W520" i="3" a="1"/>
  <c r="W520" i="3" s="1"/>
  <c r="Y520" i="3" s="1"/>
  <c r="AG519" i="3"/>
  <c r="AE519" i="3"/>
  <c r="AD519" i="3"/>
  <c r="AB519" i="3"/>
  <c r="AA519" i="3"/>
  <c r="W519" i="3" a="1"/>
  <c r="W519" i="3" s="1"/>
  <c r="Y519" i="3" s="1"/>
  <c r="AG518" i="3"/>
  <c r="AE518" i="3"/>
  <c r="AD518" i="3"/>
  <c r="AB518" i="3"/>
  <c r="AA518" i="3"/>
  <c r="W518" i="3" a="1"/>
  <c r="W518" i="3" s="1"/>
  <c r="Y518" i="3" s="1"/>
  <c r="AG517" i="3"/>
  <c r="AE517" i="3"/>
  <c r="AD517" i="3"/>
  <c r="AB517" i="3"/>
  <c r="AA517" i="3"/>
  <c r="W517" i="3" a="1"/>
  <c r="W517" i="3" s="1"/>
  <c r="Y517" i="3" s="1"/>
  <c r="AG516" i="3"/>
  <c r="AE516" i="3"/>
  <c r="AD516" i="3"/>
  <c r="AB516" i="3"/>
  <c r="AA516" i="3"/>
  <c r="W516" i="3" a="1"/>
  <c r="W516" i="3" s="1"/>
  <c r="Y516" i="3" s="1"/>
  <c r="AG515" i="3"/>
  <c r="AE515" i="3"/>
  <c r="AD515" i="3"/>
  <c r="AB515" i="3"/>
  <c r="AA515" i="3"/>
  <c r="W515" i="3" a="1"/>
  <c r="W515" i="3" s="1"/>
  <c r="Y515" i="3" s="1"/>
  <c r="AG514" i="3"/>
  <c r="AE514" i="3"/>
  <c r="AD514" i="3"/>
  <c r="AB514" i="3"/>
  <c r="AA514" i="3"/>
  <c r="W514" i="3" a="1"/>
  <c r="W514" i="3" s="1"/>
  <c r="Y514" i="3" s="1"/>
  <c r="AG513" i="3"/>
  <c r="AE513" i="3"/>
  <c r="AD513" i="3"/>
  <c r="AB513" i="3"/>
  <c r="AA513" i="3"/>
  <c r="W513" i="3" a="1"/>
  <c r="W513" i="3" s="1"/>
  <c r="Y513" i="3" s="1"/>
  <c r="AG512" i="3"/>
  <c r="AE512" i="3"/>
  <c r="AD512" i="3"/>
  <c r="AB512" i="3"/>
  <c r="AA512" i="3"/>
  <c r="W512" i="3" a="1"/>
  <c r="W512" i="3" s="1"/>
  <c r="Y512" i="3" s="1"/>
  <c r="AG511" i="3"/>
  <c r="AE511" i="3"/>
  <c r="AD511" i="3"/>
  <c r="AB511" i="3"/>
  <c r="AA511" i="3"/>
  <c r="W511" i="3"/>
  <c r="Y511" i="3" s="1"/>
  <c r="W511" i="3" a="1"/>
  <c r="AG510" i="3"/>
  <c r="AE510" i="3"/>
  <c r="AD510" i="3"/>
  <c r="AB510" i="3"/>
  <c r="AA510" i="3"/>
  <c r="W510" i="3" a="1"/>
  <c r="W510" i="3" s="1"/>
  <c r="Y510" i="3" s="1"/>
  <c r="AG509" i="3"/>
  <c r="AE509" i="3"/>
  <c r="AD509" i="3"/>
  <c r="AB509" i="3"/>
  <c r="AA509" i="3"/>
  <c r="W509" i="3" a="1"/>
  <c r="W509" i="3" s="1"/>
  <c r="Y509" i="3" s="1"/>
  <c r="AG508" i="3"/>
  <c r="AE508" i="3"/>
  <c r="AD508" i="3"/>
  <c r="AB508" i="3"/>
  <c r="AA508" i="3"/>
  <c r="X508" i="3" a="1"/>
  <c r="X508" i="3" s="1"/>
  <c r="M59" i="1" s="1"/>
  <c r="W508" i="3" a="1"/>
  <c r="W508" i="3" s="1"/>
  <c r="Y508" i="3" s="1"/>
  <c r="AG507" i="3"/>
  <c r="AE507" i="3"/>
  <c r="AD507" i="3"/>
  <c r="AB507" i="3"/>
  <c r="AA507" i="3"/>
  <c r="W507" i="3" a="1"/>
  <c r="W507" i="3" s="1"/>
  <c r="Y507" i="3" s="1"/>
  <c r="AG506" i="3"/>
  <c r="AE506" i="3"/>
  <c r="AD506" i="3"/>
  <c r="AB506" i="3"/>
  <c r="AA506" i="3"/>
  <c r="W506" i="3" a="1"/>
  <c r="W506" i="3" s="1"/>
  <c r="Y506" i="3" s="1"/>
  <c r="AG505" i="3"/>
  <c r="AE505" i="3"/>
  <c r="AD505" i="3"/>
  <c r="AB505" i="3"/>
  <c r="AA505" i="3"/>
  <c r="W505" i="3" a="1"/>
  <c r="W505" i="3" s="1"/>
  <c r="Y505" i="3" s="1"/>
  <c r="AG504" i="3"/>
  <c r="AE504" i="3"/>
  <c r="AD504" i="3"/>
  <c r="AB504" i="3"/>
  <c r="AA504" i="3"/>
  <c r="W504" i="3" a="1"/>
  <c r="W504" i="3" s="1"/>
  <c r="Y504" i="3" s="1"/>
  <c r="AG503" i="3"/>
  <c r="AE503" i="3"/>
  <c r="AD503" i="3"/>
  <c r="AB503" i="3"/>
  <c r="AA503" i="3"/>
  <c r="W503" i="3" a="1"/>
  <c r="W503" i="3" s="1"/>
  <c r="Y503" i="3" s="1"/>
  <c r="AG502" i="3"/>
  <c r="AE502" i="3"/>
  <c r="AD502" i="3"/>
  <c r="AB502" i="3"/>
  <c r="AA502" i="3"/>
  <c r="W502" i="3" a="1"/>
  <c r="W502" i="3" s="1"/>
  <c r="Y502" i="3" s="1"/>
  <c r="AG501" i="3"/>
  <c r="AE501" i="3"/>
  <c r="AD501" i="3"/>
  <c r="AB501" i="3"/>
  <c r="AA501" i="3"/>
  <c r="W501" i="3" a="1"/>
  <c r="W501" i="3" s="1"/>
  <c r="Y501" i="3" s="1"/>
  <c r="AG500" i="3"/>
  <c r="AE500" i="3"/>
  <c r="AD500" i="3"/>
  <c r="AB500" i="3"/>
  <c r="AA500" i="3"/>
  <c r="W500" i="3" a="1"/>
  <c r="W500" i="3" s="1"/>
  <c r="Y500" i="3" s="1"/>
  <c r="AG499" i="3"/>
  <c r="AE499" i="3"/>
  <c r="AD499" i="3"/>
  <c r="AB499" i="3"/>
  <c r="AA499" i="3"/>
  <c r="W499" i="3" a="1"/>
  <c r="W499" i="3" s="1"/>
  <c r="Y499" i="3" s="1"/>
  <c r="AG498" i="3"/>
  <c r="AE498" i="3"/>
  <c r="AD498" i="3"/>
  <c r="AB498" i="3"/>
  <c r="AA498" i="3"/>
  <c r="W498" i="3" a="1"/>
  <c r="W498" i="3" s="1"/>
  <c r="Y498" i="3" s="1"/>
  <c r="AG497" i="3"/>
  <c r="AE497" i="3"/>
  <c r="AD497" i="3"/>
  <c r="AB497" i="3"/>
  <c r="AA497" i="3"/>
  <c r="W497" i="3" a="1"/>
  <c r="W497" i="3" s="1"/>
  <c r="Y497" i="3" s="1"/>
  <c r="AG496" i="3"/>
  <c r="AE496" i="3"/>
  <c r="AD496" i="3"/>
  <c r="AB496" i="3"/>
  <c r="AA496" i="3"/>
  <c r="W496" i="3" a="1"/>
  <c r="W496" i="3" s="1"/>
  <c r="Y496" i="3" s="1"/>
  <c r="AG495" i="3"/>
  <c r="AE495" i="3"/>
  <c r="AD495" i="3"/>
  <c r="AB495" i="3"/>
  <c r="AA495" i="3"/>
  <c r="W495" i="3" a="1"/>
  <c r="W495" i="3" s="1"/>
  <c r="Y495" i="3" s="1"/>
  <c r="AG494" i="3"/>
  <c r="AE494" i="3"/>
  <c r="AD494" i="3"/>
  <c r="AB494" i="3"/>
  <c r="AA494" i="3"/>
  <c r="W494" i="3" a="1"/>
  <c r="W494" i="3" s="1"/>
  <c r="Y494" i="3" s="1"/>
  <c r="AG493" i="3"/>
  <c r="AE493" i="3"/>
  <c r="AD493" i="3"/>
  <c r="AB493" i="3"/>
  <c r="AA493" i="3"/>
  <c r="W493" i="3" a="1"/>
  <c r="W493" i="3" s="1"/>
  <c r="Y493" i="3" s="1"/>
  <c r="AG492" i="3"/>
  <c r="AE492" i="3"/>
  <c r="AD492" i="3"/>
  <c r="AB492" i="3"/>
  <c r="AA492" i="3"/>
  <c r="W492" i="3" a="1"/>
  <c r="W492" i="3" s="1"/>
  <c r="Y492" i="3" s="1"/>
  <c r="AG491" i="3"/>
  <c r="AE491" i="3"/>
  <c r="AD491" i="3"/>
  <c r="AB491" i="3"/>
  <c r="AA491" i="3"/>
  <c r="Y491" i="3"/>
  <c r="W491" i="3" a="1"/>
  <c r="W491" i="3" s="1"/>
  <c r="AG490" i="3"/>
  <c r="AE490" i="3"/>
  <c r="AD490" i="3"/>
  <c r="AB490" i="3"/>
  <c r="AA490" i="3"/>
  <c r="W490" i="3" a="1"/>
  <c r="W490" i="3" s="1"/>
  <c r="Y490" i="3" s="1"/>
  <c r="AG489" i="3"/>
  <c r="AE489" i="3"/>
  <c r="AD489" i="3"/>
  <c r="AB489" i="3"/>
  <c r="AA489" i="3"/>
  <c r="W489" i="3" a="1"/>
  <c r="W489" i="3" s="1"/>
  <c r="Y489" i="3" s="1"/>
  <c r="AG488" i="3"/>
  <c r="AE488" i="3"/>
  <c r="AD488" i="3"/>
  <c r="AB488" i="3"/>
  <c r="AA488" i="3"/>
  <c r="W488" i="3"/>
  <c r="Y488" i="3" s="1"/>
  <c r="W488" i="3" a="1"/>
  <c r="AG487" i="3"/>
  <c r="AE487" i="3"/>
  <c r="AD487" i="3"/>
  <c r="AB487" i="3"/>
  <c r="AA487" i="3"/>
  <c r="W487" i="3" a="1"/>
  <c r="W487" i="3" s="1"/>
  <c r="Y487" i="3" s="1"/>
  <c r="AG486" i="3"/>
  <c r="AE486" i="3"/>
  <c r="AD486" i="3"/>
  <c r="AB486" i="3"/>
  <c r="AA486" i="3"/>
  <c r="W486" i="3" a="1"/>
  <c r="W486" i="3" s="1"/>
  <c r="Y486" i="3" s="1"/>
  <c r="AG485" i="3"/>
  <c r="AE485" i="3"/>
  <c r="AD485" i="3"/>
  <c r="AB485" i="3"/>
  <c r="AA485" i="3"/>
  <c r="W485" i="3" a="1"/>
  <c r="W485" i="3" s="1"/>
  <c r="Y485" i="3" s="1"/>
  <c r="AG484" i="3"/>
  <c r="AE484" i="3"/>
  <c r="AD484" i="3"/>
  <c r="AB484" i="3"/>
  <c r="AA484" i="3"/>
  <c r="W484" i="3" a="1"/>
  <c r="W484" i="3" s="1"/>
  <c r="Y484" i="3" s="1"/>
  <c r="AG483" i="3"/>
  <c r="AE483" i="3"/>
  <c r="AD483" i="3"/>
  <c r="AB483" i="3"/>
  <c r="AA483" i="3"/>
  <c r="W483" i="3" a="1"/>
  <c r="W483" i="3" s="1"/>
  <c r="Y483" i="3" s="1"/>
  <c r="AG482" i="3"/>
  <c r="AE482" i="3"/>
  <c r="AD482" i="3"/>
  <c r="AB482" i="3"/>
  <c r="AA482" i="3"/>
  <c r="W482" i="3" a="1"/>
  <c r="W482" i="3" s="1"/>
  <c r="Y482" i="3" s="1"/>
  <c r="AG481" i="3"/>
  <c r="AE481" i="3"/>
  <c r="AD481" i="3"/>
  <c r="AB481" i="3"/>
  <c r="AA481" i="3"/>
  <c r="W481" i="3"/>
  <c r="Y481" i="3" s="1"/>
  <c r="W481" i="3" a="1"/>
  <c r="AG480" i="3"/>
  <c r="AE480" i="3"/>
  <c r="AD480" i="3"/>
  <c r="AB480" i="3"/>
  <c r="AA480" i="3"/>
  <c r="W480" i="3" a="1"/>
  <c r="W480" i="3" s="1"/>
  <c r="Y480" i="3" s="1"/>
  <c r="AG479" i="3"/>
  <c r="AE479" i="3"/>
  <c r="AD479" i="3"/>
  <c r="AB479" i="3"/>
  <c r="AA479" i="3"/>
  <c r="W479" i="3" a="1"/>
  <c r="W479" i="3" s="1"/>
  <c r="Y479" i="3" s="1"/>
  <c r="AG478" i="3"/>
  <c r="AE478" i="3"/>
  <c r="AD478" i="3"/>
  <c r="AB478" i="3"/>
  <c r="AA478" i="3"/>
  <c r="W478" i="3" a="1"/>
  <c r="W478" i="3" s="1"/>
  <c r="Y478" i="3" s="1"/>
  <c r="AG477" i="3"/>
  <c r="AE477" i="3"/>
  <c r="AD477" i="3"/>
  <c r="AB477" i="3"/>
  <c r="AA477" i="3"/>
  <c r="W477" i="3" a="1"/>
  <c r="W477" i="3" s="1"/>
  <c r="Y477" i="3" s="1"/>
  <c r="AG476" i="3"/>
  <c r="AE476" i="3"/>
  <c r="AD476" i="3"/>
  <c r="AB476" i="3"/>
  <c r="AA476" i="3"/>
  <c r="W476" i="3" a="1"/>
  <c r="W476" i="3" s="1"/>
  <c r="Y476" i="3" s="1"/>
  <c r="AG475" i="3"/>
  <c r="AE475" i="3"/>
  <c r="AD475" i="3"/>
  <c r="AB475" i="3"/>
  <c r="AA475" i="3"/>
  <c r="W475" i="3" a="1"/>
  <c r="W475" i="3" s="1"/>
  <c r="Y475" i="3" s="1"/>
  <c r="AG474" i="3"/>
  <c r="AE474" i="3"/>
  <c r="AD474" i="3"/>
  <c r="AB474" i="3"/>
  <c r="AA474" i="3"/>
  <c r="W474" i="3" a="1"/>
  <c r="W474" i="3" s="1"/>
  <c r="Y474" i="3" s="1"/>
  <c r="AD473" i="3"/>
  <c r="AB473" i="3"/>
  <c r="AA473" i="3"/>
  <c r="X473" i="3" a="1"/>
  <c r="X473" i="3" s="1"/>
  <c r="AG473" i="3" s="1"/>
  <c r="W473" i="3" a="1"/>
  <c r="W473" i="3" s="1"/>
  <c r="Y473" i="3" s="1"/>
  <c r="AG472" i="3"/>
  <c r="AE472" i="3"/>
  <c r="AD472" i="3"/>
  <c r="AB472" i="3"/>
  <c r="AA472" i="3"/>
  <c r="W472" i="3" a="1"/>
  <c r="W472" i="3" s="1"/>
  <c r="Y472" i="3" s="1"/>
  <c r="AG471" i="3"/>
  <c r="AE471" i="3"/>
  <c r="AD471" i="3"/>
  <c r="AB471" i="3"/>
  <c r="AA471" i="3"/>
  <c r="W471" i="3" a="1"/>
  <c r="W471" i="3" s="1"/>
  <c r="Y471" i="3" s="1"/>
  <c r="AE470" i="3"/>
  <c r="AD470" i="3"/>
  <c r="AB470" i="3"/>
  <c r="AA470" i="3"/>
  <c r="W470" i="3" a="1"/>
  <c r="W470" i="3" s="1"/>
  <c r="Y470" i="3" s="1"/>
  <c r="AE469" i="3"/>
  <c r="AD469" i="3"/>
  <c r="AB469" i="3"/>
  <c r="AA469" i="3"/>
  <c r="W469" i="3" a="1"/>
  <c r="W469" i="3" s="1"/>
  <c r="Y469" i="3" s="1"/>
  <c r="AD468" i="3"/>
  <c r="AB468" i="3"/>
  <c r="AA468" i="3"/>
  <c r="W468" i="3" a="1"/>
  <c r="W468" i="3" s="1"/>
  <c r="AE467" i="3"/>
  <c r="AD467" i="3"/>
  <c r="AB467" i="3"/>
  <c r="AA467" i="3"/>
  <c r="W467" i="3" a="1"/>
  <c r="W467" i="3" s="1"/>
  <c r="Y467" i="3" s="1"/>
  <c r="AE466" i="3"/>
  <c r="AD466" i="3"/>
  <c r="AB466" i="3"/>
  <c r="AA466" i="3"/>
  <c r="W466" i="3" a="1"/>
  <c r="W466" i="3" s="1"/>
  <c r="Y466" i="3" s="1"/>
  <c r="AE465" i="3"/>
  <c r="AD465" i="3"/>
  <c r="AB465" i="3"/>
  <c r="AA465" i="3"/>
  <c r="W465" i="3" a="1"/>
  <c r="W465" i="3" s="1"/>
  <c r="Y465" i="3" s="1"/>
  <c r="AE464" i="3"/>
  <c r="AD464" i="3"/>
  <c r="AB464" i="3"/>
  <c r="AA464" i="3"/>
  <c r="W464" i="3" a="1"/>
  <c r="W464" i="3" s="1"/>
  <c r="Y464" i="3" s="1"/>
  <c r="AE463" i="3"/>
  <c r="AD463" i="3"/>
  <c r="AB463" i="3"/>
  <c r="AA463" i="3"/>
  <c r="W463" i="3" a="1"/>
  <c r="W463" i="3" s="1"/>
  <c r="Y463" i="3" s="1"/>
  <c r="AE462" i="3"/>
  <c r="AD462" i="3"/>
  <c r="AB462" i="3"/>
  <c r="AA462" i="3"/>
  <c r="W462" i="3" a="1"/>
  <c r="W462" i="3" s="1"/>
  <c r="Y462" i="3" s="1"/>
  <c r="AE461" i="3"/>
  <c r="AD461" i="3"/>
  <c r="AB461" i="3"/>
  <c r="AA461" i="3"/>
  <c r="W461" i="3" a="1"/>
  <c r="W461" i="3" s="1"/>
  <c r="Y461" i="3" s="1"/>
  <c r="AE460" i="3"/>
  <c r="AD460" i="3"/>
  <c r="AB460" i="3"/>
  <c r="AA460" i="3"/>
  <c r="Y460" i="3"/>
  <c r="W460" i="3" a="1"/>
  <c r="W460" i="3" s="1"/>
  <c r="AG459" i="3"/>
  <c r="AE459" i="3"/>
  <c r="AD459" i="3"/>
  <c r="AB459" i="3"/>
  <c r="AA459" i="3"/>
  <c r="W459" i="3" a="1"/>
  <c r="W459" i="3" s="1"/>
  <c r="Y459" i="3" s="1"/>
  <c r="AD458" i="3"/>
  <c r="AB458" i="3"/>
  <c r="AA458" i="3"/>
  <c r="W458" i="3" a="1"/>
  <c r="W458" i="3" s="1"/>
  <c r="AE457" i="3"/>
  <c r="AD457" i="3"/>
  <c r="AB457" i="3"/>
  <c r="AA457" i="3"/>
  <c r="W457" i="3" a="1"/>
  <c r="W457" i="3" s="1"/>
  <c r="Y457" i="3" s="1"/>
  <c r="AE456" i="3"/>
  <c r="AD456" i="3"/>
  <c r="AB456" i="3"/>
  <c r="AA456" i="3"/>
  <c r="W456" i="3" a="1"/>
  <c r="W456" i="3" s="1"/>
  <c r="Y456" i="3" s="1"/>
  <c r="AG455" i="3"/>
  <c r="AE455" i="3"/>
  <c r="AD455" i="3"/>
  <c r="AB455" i="3"/>
  <c r="AA455" i="3"/>
  <c r="W455" i="3" a="1"/>
  <c r="W455" i="3" s="1"/>
  <c r="Y455" i="3" s="1"/>
  <c r="AG454" i="3"/>
  <c r="AE454" i="3"/>
  <c r="AD454" i="3"/>
  <c r="AB454" i="3"/>
  <c r="AA454" i="3"/>
  <c r="W454" i="3" a="1"/>
  <c r="W454" i="3" s="1"/>
  <c r="Y454" i="3" s="1"/>
  <c r="AG453" i="3"/>
  <c r="AE453" i="3"/>
  <c r="AD453" i="3"/>
  <c r="AB453" i="3"/>
  <c r="AA453" i="3"/>
  <c r="W453" i="3" a="1"/>
  <c r="W453" i="3" s="1"/>
  <c r="Y453" i="3" s="1"/>
  <c r="AG452" i="3"/>
  <c r="AE452" i="3"/>
  <c r="AD452" i="3"/>
  <c r="AB452" i="3"/>
  <c r="AA452" i="3"/>
  <c r="W452" i="3" a="1"/>
  <c r="W452" i="3" s="1"/>
  <c r="Y452" i="3" s="1"/>
  <c r="AG451" i="3"/>
  <c r="AE451" i="3"/>
  <c r="AD451" i="3"/>
  <c r="AB451" i="3"/>
  <c r="AA451" i="3"/>
  <c r="W451" i="3" a="1"/>
  <c r="W451" i="3" s="1"/>
  <c r="Y451" i="3" s="1"/>
  <c r="AG450" i="3"/>
  <c r="AE450" i="3"/>
  <c r="AD450" i="3"/>
  <c r="AB450" i="3"/>
  <c r="AA450" i="3"/>
  <c r="W450" i="3" a="1"/>
  <c r="W450" i="3" s="1"/>
  <c r="Y450" i="3" s="1"/>
  <c r="AG449" i="3"/>
  <c r="AE449" i="3"/>
  <c r="AD449" i="3"/>
  <c r="AB449" i="3"/>
  <c r="AA449" i="3"/>
  <c r="W449" i="3" a="1"/>
  <c r="W449" i="3" s="1"/>
  <c r="Y449" i="3" s="1"/>
  <c r="AG448" i="3"/>
  <c r="AE448" i="3"/>
  <c r="AD448" i="3"/>
  <c r="AB448" i="3"/>
  <c r="AA448" i="3"/>
  <c r="W448" i="3"/>
  <c r="Y448" i="3" s="1"/>
  <c r="W448" i="3" a="1"/>
  <c r="AG447" i="3"/>
  <c r="AE447" i="3"/>
  <c r="AD447" i="3"/>
  <c r="AB447" i="3"/>
  <c r="AA447" i="3"/>
  <c r="W447" i="3" a="1"/>
  <c r="W447" i="3" s="1"/>
  <c r="Y447" i="3" s="1"/>
  <c r="AG446" i="3"/>
  <c r="AE446" i="3"/>
  <c r="AD446" i="3"/>
  <c r="AB446" i="3"/>
  <c r="AA446" i="3"/>
  <c r="W446" i="3" a="1"/>
  <c r="W446" i="3" s="1"/>
  <c r="Y446" i="3" s="1"/>
  <c r="AG445" i="3"/>
  <c r="AE445" i="3"/>
  <c r="AD445" i="3"/>
  <c r="AB445" i="3"/>
  <c r="AA445" i="3"/>
  <c r="W445" i="3" a="1"/>
  <c r="W445" i="3" s="1"/>
  <c r="Y445" i="3" s="1"/>
  <c r="AG444" i="3"/>
  <c r="AE444" i="3"/>
  <c r="AD444" i="3"/>
  <c r="AB444" i="3"/>
  <c r="AA444" i="3"/>
  <c r="Y444" i="3"/>
  <c r="W444" i="3" a="1"/>
  <c r="W444" i="3" s="1"/>
  <c r="AG443" i="3"/>
  <c r="AE443" i="3"/>
  <c r="AD443" i="3"/>
  <c r="AB443" i="3"/>
  <c r="AA443" i="3"/>
  <c r="W443" i="3" a="1"/>
  <c r="W443" i="3" s="1"/>
  <c r="Y443" i="3" s="1"/>
  <c r="AG442" i="3"/>
  <c r="AE442" i="3"/>
  <c r="AD442" i="3"/>
  <c r="AB442" i="3"/>
  <c r="AA442" i="3"/>
  <c r="W442" i="3" a="1"/>
  <c r="W442" i="3" s="1"/>
  <c r="Y442" i="3" s="1"/>
  <c r="AG441" i="3"/>
  <c r="AE441" i="3"/>
  <c r="AD441" i="3"/>
  <c r="AB441" i="3"/>
  <c r="AA441" i="3"/>
  <c r="W441" i="3" a="1"/>
  <c r="W441" i="3" s="1"/>
  <c r="Y441" i="3" s="1"/>
  <c r="AG440" i="3"/>
  <c r="AE440" i="3"/>
  <c r="AD440" i="3"/>
  <c r="AB440" i="3"/>
  <c r="AA440" i="3"/>
  <c r="W440" i="3" a="1"/>
  <c r="W440" i="3" s="1"/>
  <c r="Y440" i="3" s="1"/>
  <c r="AG439" i="3"/>
  <c r="AE439" i="3"/>
  <c r="AD439" i="3"/>
  <c r="AB439" i="3"/>
  <c r="AA439" i="3"/>
  <c r="W439" i="3" a="1"/>
  <c r="W439" i="3" s="1"/>
  <c r="Y439" i="3" s="1"/>
  <c r="AG438" i="3"/>
  <c r="AE438" i="3"/>
  <c r="AD438" i="3"/>
  <c r="AB438" i="3"/>
  <c r="AA438" i="3"/>
  <c r="W438" i="3" a="1"/>
  <c r="W438" i="3" s="1"/>
  <c r="Y438" i="3" s="1"/>
  <c r="AG437" i="3"/>
  <c r="AE437" i="3"/>
  <c r="AD437" i="3"/>
  <c r="AB437" i="3"/>
  <c r="AA437" i="3"/>
  <c r="W437" i="3"/>
  <c r="Y437" i="3" s="1"/>
  <c r="W437" i="3" a="1"/>
  <c r="AG436" i="3"/>
  <c r="AE436" i="3"/>
  <c r="AD436" i="3"/>
  <c r="AB436" i="3"/>
  <c r="AA436" i="3"/>
  <c r="W436" i="3" a="1"/>
  <c r="W436" i="3" s="1"/>
  <c r="Y436" i="3" s="1"/>
  <c r="AG435" i="3"/>
  <c r="AE435" i="3"/>
  <c r="AD435" i="3"/>
  <c r="AB435" i="3"/>
  <c r="AA435" i="3"/>
  <c r="W435" i="3" a="1"/>
  <c r="W435" i="3" s="1"/>
  <c r="Y435" i="3" s="1"/>
  <c r="AG434" i="3"/>
  <c r="AE434" i="3"/>
  <c r="AD434" i="3"/>
  <c r="AB434" i="3"/>
  <c r="AA434" i="3"/>
  <c r="W434" i="3" a="1"/>
  <c r="W434" i="3" s="1"/>
  <c r="Y434" i="3" s="1"/>
  <c r="AG433" i="3"/>
  <c r="AE433" i="3"/>
  <c r="AD433" i="3"/>
  <c r="AB433" i="3"/>
  <c r="AA433" i="3"/>
  <c r="W433" i="3" a="1"/>
  <c r="W433" i="3" s="1"/>
  <c r="Y433" i="3" s="1"/>
  <c r="AG432" i="3"/>
  <c r="AE432" i="3"/>
  <c r="AD432" i="3"/>
  <c r="AB432" i="3"/>
  <c r="AA432" i="3"/>
  <c r="W432" i="3" a="1"/>
  <c r="W432" i="3" s="1"/>
  <c r="Y432" i="3" s="1"/>
  <c r="AG431" i="3"/>
  <c r="AE431" i="3"/>
  <c r="AD431" i="3"/>
  <c r="AB431" i="3"/>
  <c r="AA431" i="3"/>
  <c r="W431" i="3" a="1"/>
  <c r="W431" i="3" s="1"/>
  <c r="Y431" i="3" s="1"/>
  <c r="AG430" i="3"/>
  <c r="AE430" i="3"/>
  <c r="AD430" i="3"/>
  <c r="AB430" i="3"/>
  <c r="AA430" i="3"/>
  <c r="W430" i="3" a="1"/>
  <c r="W430" i="3" s="1"/>
  <c r="Y430" i="3" s="1"/>
  <c r="AG429" i="3"/>
  <c r="AE429" i="3"/>
  <c r="AD429" i="3"/>
  <c r="AB429" i="3"/>
  <c r="AA429" i="3"/>
  <c r="W429" i="3" a="1"/>
  <c r="W429" i="3" s="1"/>
  <c r="Y429" i="3" s="1"/>
  <c r="AG428" i="3"/>
  <c r="AE428" i="3"/>
  <c r="AD428" i="3"/>
  <c r="AB428" i="3"/>
  <c r="AA428" i="3"/>
  <c r="W428" i="3" a="1"/>
  <c r="W428" i="3" s="1"/>
  <c r="Y428" i="3" s="1"/>
  <c r="AG427" i="3"/>
  <c r="AE427" i="3"/>
  <c r="AD427" i="3"/>
  <c r="AB427" i="3"/>
  <c r="AA427" i="3"/>
  <c r="W427" i="3" a="1"/>
  <c r="W427" i="3" s="1"/>
  <c r="Y427" i="3" s="1"/>
  <c r="AG426" i="3"/>
  <c r="AE426" i="3"/>
  <c r="AD426" i="3"/>
  <c r="AB426" i="3"/>
  <c r="AA426" i="3"/>
  <c r="W426" i="3" a="1"/>
  <c r="W426" i="3" s="1"/>
  <c r="Y426" i="3" s="1"/>
  <c r="AG425" i="3"/>
  <c r="AE425" i="3"/>
  <c r="AD425" i="3"/>
  <c r="AB425" i="3"/>
  <c r="AA425" i="3"/>
  <c r="W425" i="3"/>
  <c r="Y425" i="3" s="1"/>
  <c r="W425" i="3" a="1"/>
  <c r="AG424" i="3"/>
  <c r="AE424" i="3"/>
  <c r="AD424" i="3"/>
  <c r="AB424" i="3"/>
  <c r="AA424" i="3"/>
  <c r="W424" i="3" a="1"/>
  <c r="W424" i="3" s="1"/>
  <c r="Y424" i="3" s="1"/>
  <c r="AG423" i="3"/>
  <c r="AE423" i="3"/>
  <c r="AD423" i="3"/>
  <c r="AB423" i="3"/>
  <c r="AA423" i="3"/>
  <c r="W423" i="3" a="1"/>
  <c r="W423" i="3" s="1"/>
  <c r="Y423" i="3" s="1"/>
  <c r="AG422" i="3"/>
  <c r="AE422" i="3"/>
  <c r="AD422" i="3"/>
  <c r="AB422" i="3"/>
  <c r="AA422" i="3"/>
  <c r="W422" i="3" a="1"/>
  <c r="W422" i="3" s="1"/>
  <c r="Y422" i="3" s="1"/>
  <c r="AG421" i="3"/>
  <c r="AE421" i="3"/>
  <c r="AD421" i="3"/>
  <c r="AB421" i="3"/>
  <c r="AA421" i="3"/>
  <c r="W421" i="3" a="1"/>
  <c r="W421" i="3" s="1"/>
  <c r="Y421" i="3" s="1"/>
  <c r="AG420" i="3"/>
  <c r="AE420" i="3"/>
  <c r="AD420" i="3"/>
  <c r="AB420" i="3"/>
  <c r="AA420" i="3"/>
  <c r="W420" i="3" a="1"/>
  <c r="W420" i="3" s="1"/>
  <c r="Y420" i="3" s="1"/>
  <c r="AG419" i="3"/>
  <c r="AE419" i="3"/>
  <c r="AD419" i="3"/>
  <c r="AB419" i="3"/>
  <c r="AA419" i="3"/>
  <c r="W419" i="3" a="1"/>
  <c r="W419" i="3" s="1"/>
  <c r="Y419" i="3" s="1"/>
  <c r="AG418" i="3"/>
  <c r="AE418" i="3"/>
  <c r="AD418" i="3"/>
  <c r="AB418" i="3"/>
  <c r="AA418" i="3"/>
  <c r="W418" i="3" a="1"/>
  <c r="W418" i="3" s="1"/>
  <c r="Y418" i="3" s="1"/>
  <c r="AG417" i="3"/>
  <c r="AE417" i="3"/>
  <c r="AD417" i="3"/>
  <c r="AB417" i="3"/>
  <c r="AA417" i="3"/>
  <c r="W417" i="3" a="1"/>
  <c r="W417" i="3" s="1"/>
  <c r="Y417" i="3" s="1"/>
  <c r="AG416" i="3"/>
  <c r="AE416" i="3"/>
  <c r="AD416" i="3"/>
  <c r="AB416" i="3"/>
  <c r="AA416" i="3"/>
  <c r="W416" i="3" a="1"/>
  <c r="W416" i="3" s="1"/>
  <c r="Y416" i="3" s="1"/>
  <c r="AG415" i="3"/>
  <c r="AE415" i="3"/>
  <c r="AD415" i="3"/>
  <c r="AB415" i="3"/>
  <c r="AA415" i="3"/>
  <c r="W415" i="3" a="1"/>
  <c r="W415" i="3" s="1"/>
  <c r="Y415" i="3" s="1"/>
  <c r="AG414" i="3"/>
  <c r="AE414" i="3"/>
  <c r="AD414" i="3"/>
  <c r="AB414" i="3"/>
  <c r="AA414" i="3"/>
  <c r="W414" i="3" a="1"/>
  <c r="W414" i="3" s="1"/>
  <c r="Y414" i="3" s="1"/>
  <c r="AG413" i="3"/>
  <c r="AE413" i="3"/>
  <c r="AD413" i="3"/>
  <c r="AB413" i="3"/>
  <c r="AA413" i="3"/>
  <c r="W413" i="3" a="1"/>
  <c r="W413" i="3" s="1"/>
  <c r="Y413" i="3" s="1"/>
  <c r="AG412" i="3"/>
  <c r="AE412" i="3"/>
  <c r="AD412" i="3"/>
  <c r="AB412" i="3"/>
  <c r="AA412" i="3"/>
  <c r="W412" i="3" a="1"/>
  <c r="W412" i="3" s="1"/>
  <c r="Y412" i="3" s="1"/>
  <c r="AG411" i="3"/>
  <c r="AE411" i="3"/>
  <c r="AD411" i="3"/>
  <c r="AB411" i="3"/>
  <c r="AA411" i="3"/>
  <c r="W411" i="3" a="1"/>
  <c r="W411" i="3" s="1"/>
  <c r="Y411" i="3" s="1"/>
  <c r="AG410" i="3"/>
  <c r="AE410" i="3"/>
  <c r="AD410" i="3"/>
  <c r="AB410" i="3"/>
  <c r="AA410" i="3"/>
  <c r="W410" i="3" a="1"/>
  <c r="W410" i="3" s="1"/>
  <c r="Y410" i="3" s="1"/>
  <c r="AG409" i="3"/>
  <c r="AE409" i="3"/>
  <c r="AD409" i="3"/>
  <c r="AB409" i="3"/>
  <c r="AA409" i="3"/>
  <c r="W409" i="3" a="1"/>
  <c r="W409" i="3" s="1"/>
  <c r="Y409" i="3" s="1"/>
  <c r="AG408" i="3"/>
  <c r="AE408" i="3"/>
  <c r="AD408" i="3"/>
  <c r="AB408" i="3"/>
  <c r="AA408" i="3"/>
  <c r="W408" i="3" a="1"/>
  <c r="W408" i="3" s="1"/>
  <c r="Y408" i="3" s="1"/>
  <c r="AG407" i="3"/>
  <c r="AE407" i="3"/>
  <c r="AD407" i="3"/>
  <c r="AB407" i="3"/>
  <c r="AA407" i="3"/>
  <c r="W407" i="3" a="1"/>
  <c r="W407" i="3" s="1"/>
  <c r="Y407" i="3" s="1"/>
  <c r="AG406" i="3"/>
  <c r="AE406" i="3"/>
  <c r="AD406" i="3"/>
  <c r="AB406" i="3"/>
  <c r="AA406" i="3"/>
  <c r="W406" i="3" a="1"/>
  <c r="W406" i="3" s="1"/>
  <c r="Y406" i="3" s="1"/>
  <c r="AG405" i="3"/>
  <c r="AE405" i="3"/>
  <c r="AD405" i="3"/>
  <c r="AB405" i="3"/>
  <c r="AA405" i="3"/>
  <c r="W405" i="3" a="1"/>
  <c r="W405" i="3" s="1"/>
  <c r="Y405" i="3" s="1"/>
  <c r="AG404" i="3"/>
  <c r="AE404" i="3"/>
  <c r="AD404" i="3"/>
  <c r="AB404" i="3"/>
  <c r="AA404" i="3"/>
  <c r="W404" i="3" a="1"/>
  <c r="W404" i="3" s="1"/>
  <c r="Y404" i="3" s="1"/>
  <c r="AG403" i="3"/>
  <c r="AE403" i="3"/>
  <c r="AD403" i="3"/>
  <c r="AB403" i="3"/>
  <c r="AA403" i="3"/>
  <c r="W403" i="3" a="1"/>
  <c r="W403" i="3" s="1"/>
  <c r="Y403" i="3" s="1"/>
  <c r="AG402" i="3"/>
  <c r="AE402" i="3"/>
  <c r="AD402" i="3"/>
  <c r="AB402" i="3"/>
  <c r="AA402" i="3"/>
  <c r="W402" i="3" a="1"/>
  <c r="W402" i="3" s="1"/>
  <c r="Y402" i="3" s="1"/>
  <c r="AG401" i="3"/>
  <c r="AE401" i="3"/>
  <c r="AD401" i="3"/>
  <c r="AB401" i="3"/>
  <c r="AA401" i="3"/>
  <c r="W401" i="3" a="1"/>
  <c r="W401" i="3" s="1"/>
  <c r="Y401" i="3" s="1"/>
  <c r="AG400" i="3"/>
  <c r="AE400" i="3"/>
  <c r="AD400" i="3"/>
  <c r="AB400" i="3"/>
  <c r="AA400" i="3"/>
  <c r="W400" i="3" a="1"/>
  <c r="W400" i="3" s="1"/>
  <c r="Y400" i="3" s="1"/>
  <c r="AG399" i="3"/>
  <c r="AE399" i="3"/>
  <c r="AD399" i="3"/>
  <c r="AB399" i="3"/>
  <c r="AA399" i="3"/>
  <c r="W399" i="3"/>
  <c r="Y399" i="3" s="1"/>
  <c r="W399" i="3" a="1"/>
  <c r="AG398" i="3"/>
  <c r="AE398" i="3"/>
  <c r="AD398" i="3"/>
  <c r="AB398" i="3"/>
  <c r="AA398" i="3"/>
  <c r="W398" i="3" a="1"/>
  <c r="W398" i="3" s="1"/>
  <c r="Y398" i="3" s="1"/>
  <c r="AG397" i="3"/>
  <c r="AE397" i="3"/>
  <c r="AD397" i="3"/>
  <c r="AB397" i="3"/>
  <c r="AA397" i="3"/>
  <c r="W397" i="3" a="1"/>
  <c r="W397" i="3" s="1"/>
  <c r="Y397" i="3" s="1"/>
  <c r="AG396" i="3"/>
  <c r="AE396" i="3"/>
  <c r="AD396" i="3"/>
  <c r="AB396" i="3"/>
  <c r="AA396" i="3"/>
  <c r="W396" i="3" a="1"/>
  <c r="W396" i="3" s="1"/>
  <c r="Y396" i="3" s="1"/>
  <c r="AG395" i="3"/>
  <c r="AE395" i="3"/>
  <c r="AD395" i="3"/>
  <c r="AB395" i="3"/>
  <c r="AA395" i="3"/>
  <c r="X395" i="3" a="1"/>
  <c r="X395" i="3" s="1"/>
  <c r="M169" i="1" s="1"/>
  <c r="W395" i="3" a="1"/>
  <c r="W395" i="3" s="1"/>
  <c r="Y395" i="3" s="1"/>
  <c r="AG394" i="3"/>
  <c r="AE394" i="3"/>
  <c r="AD394" i="3"/>
  <c r="AB394" i="3"/>
  <c r="AA394" i="3"/>
  <c r="W394" i="3" a="1"/>
  <c r="W394" i="3" s="1"/>
  <c r="Y394" i="3" s="1"/>
  <c r="AG393" i="3"/>
  <c r="AE393" i="3"/>
  <c r="AD393" i="3"/>
  <c r="AB393" i="3"/>
  <c r="AA393" i="3"/>
  <c r="W393" i="3" a="1"/>
  <c r="W393" i="3" s="1"/>
  <c r="Y393" i="3" s="1"/>
  <c r="AG392" i="3"/>
  <c r="AE392" i="3"/>
  <c r="AD392" i="3"/>
  <c r="AB392" i="3"/>
  <c r="AA392" i="3"/>
  <c r="W392" i="3" a="1"/>
  <c r="W392" i="3" s="1"/>
  <c r="Y392" i="3" s="1"/>
  <c r="AG391" i="3"/>
  <c r="AE391" i="3"/>
  <c r="AD391" i="3"/>
  <c r="AB391" i="3"/>
  <c r="AA391" i="3"/>
  <c r="W391" i="3" a="1"/>
  <c r="W391" i="3" s="1"/>
  <c r="Y391" i="3" s="1"/>
  <c r="AG390" i="3"/>
  <c r="AE390" i="3"/>
  <c r="AD390" i="3"/>
  <c r="AB390" i="3"/>
  <c r="AA390" i="3"/>
  <c r="W390" i="3" a="1"/>
  <c r="W390" i="3" s="1"/>
  <c r="Y390" i="3" s="1"/>
  <c r="AG389" i="3"/>
  <c r="AE389" i="3"/>
  <c r="AD389" i="3"/>
  <c r="AB389" i="3"/>
  <c r="AA389" i="3"/>
  <c r="W389" i="3" a="1"/>
  <c r="W389" i="3" s="1"/>
  <c r="Y389" i="3" s="1"/>
  <c r="AG388" i="3"/>
  <c r="AE388" i="3"/>
  <c r="AD388" i="3"/>
  <c r="AB388" i="3"/>
  <c r="AA388" i="3"/>
  <c r="W388" i="3" a="1"/>
  <c r="W388" i="3" s="1"/>
  <c r="Y388" i="3" s="1"/>
  <c r="AG387" i="3"/>
  <c r="AE387" i="3"/>
  <c r="AD387" i="3"/>
  <c r="AB387" i="3"/>
  <c r="AA387" i="3"/>
  <c r="W387" i="3" a="1"/>
  <c r="W387" i="3" s="1"/>
  <c r="Y387" i="3" s="1"/>
  <c r="AG386" i="3"/>
  <c r="AE386" i="3"/>
  <c r="AD386" i="3"/>
  <c r="AB386" i="3"/>
  <c r="AA386" i="3"/>
  <c r="W386" i="3" a="1"/>
  <c r="W386" i="3" s="1"/>
  <c r="Y386" i="3" s="1"/>
  <c r="AG385" i="3"/>
  <c r="AE385" i="3"/>
  <c r="AD385" i="3"/>
  <c r="AB385" i="3"/>
  <c r="AA385" i="3"/>
  <c r="Y385" i="3"/>
  <c r="W385" i="3" a="1"/>
  <c r="W385" i="3" s="1"/>
  <c r="AG384" i="3"/>
  <c r="AE384" i="3"/>
  <c r="AD384" i="3"/>
  <c r="AB384" i="3"/>
  <c r="AA384" i="3"/>
  <c r="W384" i="3" a="1"/>
  <c r="W384" i="3" s="1"/>
  <c r="Y384" i="3" s="1"/>
  <c r="AG383" i="3"/>
  <c r="AE383" i="3"/>
  <c r="AD383" i="3"/>
  <c r="AB383" i="3"/>
  <c r="AA383" i="3"/>
  <c r="W383" i="3" a="1"/>
  <c r="W383" i="3" s="1"/>
  <c r="Y383" i="3" s="1"/>
  <c r="AG382" i="3"/>
  <c r="AE382" i="3"/>
  <c r="AD382" i="3"/>
  <c r="AB382" i="3"/>
  <c r="AA382" i="3"/>
  <c r="W382" i="3" a="1"/>
  <c r="W382" i="3" s="1"/>
  <c r="Y382" i="3" s="1"/>
  <c r="AG381" i="3"/>
  <c r="AE381" i="3"/>
  <c r="AD381" i="3"/>
  <c r="AB381" i="3"/>
  <c r="AA381" i="3"/>
  <c r="W381" i="3"/>
  <c r="Y381" i="3" s="1"/>
  <c r="W381" i="3" a="1"/>
  <c r="AG380" i="3"/>
  <c r="AE380" i="3"/>
  <c r="AD380" i="3"/>
  <c r="AB380" i="3"/>
  <c r="AA380" i="3"/>
  <c r="W380" i="3" a="1"/>
  <c r="W380" i="3" s="1"/>
  <c r="Y380" i="3" s="1"/>
  <c r="AG379" i="3"/>
  <c r="AE379" i="3"/>
  <c r="AD379" i="3"/>
  <c r="AB379" i="3"/>
  <c r="AA379" i="3"/>
  <c r="W379" i="3" a="1"/>
  <c r="W379" i="3" s="1"/>
  <c r="Y379" i="3" s="1"/>
  <c r="AG378" i="3"/>
  <c r="AE378" i="3"/>
  <c r="AD378" i="3"/>
  <c r="AB378" i="3"/>
  <c r="AA378" i="3"/>
  <c r="W378" i="3" a="1"/>
  <c r="W378" i="3" s="1"/>
  <c r="Y378" i="3" s="1"/>
  <c r="AG377" i="3"/>
  <c r="AE377" i="3"/>
  <c r="AD377" i="3"/>
  <c r="AB377" i="3"/>
  <c r="AA377" i="3"/>
  <c r="W377" i="3" a="1"/>
  <c r="W377" i="3" s="1"/>
  <c r="Y377" i="3" s="1"/>
  <c r="AG376" i="3"/>
  <c r="AE376" i="3"/>
  <c r="AD376" i="3"/>
  <c r="AB376" i="3"/>
  <c r="AA376" i="3"/>
  <c r="W376" i="3" a="1"/>
  <c r="W376" i="3" s="1"/>
  <c r="Y376" i="3" s="1"/>
  <c r="AG375" i="3"/>
  <c r="AE375" i="3"/>
  <c r="AD375" i="3"/>
  <c r="AB375" i="3"/>
  <c r="AA375" i="3"/>
  <c r="W375" i="3"/>
  <c r="Y375" i="3" s="1"/>
  <c r="W375" i="3" a="1"/>
  <c r="AG374" i="3"/>
  <c r="AE374" i="3"/>
  <c r="AD374" i="3"/>
  <c r="AB374" i="3"/>
  <c r="AA374" i="3"/>
  <c r="W374" i="3" a="1"/>
  <c r="W374" i="3" s="1"/>
  <c r="Y374" i="3" s="1"/>
  <c r="AG373" i="3"/>
  <c r="AE373" i="3"/>
  <c r="AD373" i="3"/>
  <c r="AB373" i="3"/>
  <c r="AA373" i="3"/>
  <c r="W373" i="3" a="1"/>
  <c r="W373" i="3" s="1"/>
  <c r="Y373" i="3" s="1"/>
  <c r="AG372" i="3"/>
  <c r="AE372" i="3"/>
  <c r="AD372" i="3"/>
  <c r="AB372" i="3"/>
  <c r="AA372" i="3"/>
  <c r="W372" i="3" a="1"/>
  <c r="W372" i="3" s="1"/>
  <c r="Y372" i="3" s="1"/>
  <c r="AG371" i="3"/>
  <c r="AE371" i="3"/>
  <c r="AD371" i="3"/>
  <c r="AB371" i="3"/>
  <c r="AA371" i="3"/>
  <c r="W371" i="3" a="1"/>
  <c r="W371" i="3" s="1"/>
  <c r="Y371" i="3" s="1"/>
  <c r="AG370" i="3"/>
  <c r="AE370" i="3"/>
  <c r="AD370" i="3"/>
  <c r="AB370" i="3"/>
  <c r="AA370" i="3"/>
  <c r="W370" i="3" a="1"/>
  <c r="W370" i="3" s="1"/>
  <c r="Y370" i="3" s="1"/>
  <c r="AG369" i="3"/>
  <c r="AE369" i="3"/>
  <c r="AD369" i="3"/>
  <c r="AB369" i="3"/>
  <c r="AA369" i="3"/>
  <c r="W369" i="3" a="1"/>
  <c r="W369" i="3" s="1"/>
  <c r="Y369" i="3" s="1"/>
  <c r="AG368" i="3"/>
  <c r="AE368" i="3"/>
  <c r="AD368" i="3"/>
  <c r="AB368" i="3"/>
  <c r="AA368" i="3"/>
  <c r="W368" i="3" a="1"/>
  <c r="W368" i="3" s="1"/>
  <c r="Y368" i="3" s="1"/>
  <c r="AG367" i="3"/>
  <c r="AE367" i="3"/>
  <c r="AD367" i="3"/>
  <c r="AB367" i="3"/>
  <c r="AA367" i="3"/>
  <c r="W367" i="3" a="1"/>
  <c r="W367" i="3" s="1"/>
  <c r="Y367" i="3" s="1"/>
  <c r="AG366" i="3"/>
  <c r="AE366" i="3"/>
  <c r="AD366" i="3"/>
  <c r="AB366" i="3"/>
  <c r="AA366" i="3"/>
  <c r="W366" i="3" a="1"/>
  <c r="W366" i="3" s="1"/>
  <c r="Y366" i="3" s="1"/>
  <c r="AG365" i="3"/>
  <c r="AE365" i="3"/>
  <c r="AD365" i="3"/>
  <c r="AB365" i="3"/>
  <c r="AA365" i="3"/>
  <c r="W365" i="3" a="1"/>
  <c r="W365" i="3" s="1"/>
  <c r="Y365" i="3" s="1"/>
  <c r="AG364" i="3"/>
  <c r="AE364" i="3"/>
  <c r="AD364" i="3"/>
  <c r="AB364" i="3"/>
  <c r="AA364" i="3"/>
  <c r="W364" i="3" a="1"/>
  <c r="W364" i="3" s="1"/>
  <c r="Y364" i="3" s="1"/>
  <c r="AG363" i="3"/>
  <c r="AE363" i="3"/>
  <c r="AD363" i="3"/>
  <c r="AB363" i="3"/>
  <c r="AA363" i="3"/>
  <c r="W363" i="3" a="1"/>
  <c r="W363" i="3" s="1"/>
  <c r="Y363" i="3" s="1"/>
  <c r="AG362" i="3"/>
  <c r="AE362" i="3"/>
  <c r="AD362" i="3"/>
  <c r="AB362" i="3"/>
  <c r="AA362" i="3"/>
  <c r="W362" i="3" a="1"/>
  <c r="W362" i="3" s="1"/>
  <c r="Y362" i="3" s="1"/>
  <c r="AG361" i="3"/>
  <c r="AE361" i="3"/>
  <c r="AD361" i="3"/>
  <c r="AB361" i="3"/>
  <c r="AA361" i="3"/>
  <c r="W361" i="3" a="1"/>
  <c r="W361" i="3" s="1"/>
  <c r="Y361" i="3" s="1"/>
  <c r="AG360" i="3"/>
  <c r="AE360" i="3"/>
  <c r="AD360" i="3"/>
  <c r="AB360" i="3"/>
  <c r="AA360" i="3"/>
  <c r="W360" i="3" a="1"/>
  <c r="W360" i="3" s="1"/>
  <c r="Y360" i="3" s="1"/>
  <c r="AG359" i="3"/>
  <c r="AE359" i="3"/>
  <c r="AD359" i="3"/>
  <c r="AB359" i="3"/>
  <c r="AA359" i="3"/>
  <c r="W359" i="3"/>
  <c r="Y359" i="3" s="1"/>
  <c r="W359" i="3" a="1"/>
  <c r="AG358" i="3"/>
  <c r="AE358" i="3"/>
  <c r="AD358" i="3"/>
  <c r="AB358" i="3"/>
  <c r="AA358" i="3"/>
  <c r="W358" i="3" a="1"/>
  <c r="W358" i="3" s="1"/>
  <c r="Y358" i="3" s="1"/>
  <c r="AG357" i="3"/>
  <c r="AE357" i="3"/>
  <c r="AD357" i="3"/>
  <c r="AB357" i="3"/>
  <c r="AA357" i="3"/>
  <c r="W357" i="3" a="1"/>
  <c r="W357" i="3" s="1"/>
  <c r="Y357" i="3" s="1"/>
  <c r="AG356" i="3"/>
  <c r="AE356" i="3"/>
  <c r="AD356" i="3"/>
  <c r="AB356" i="3"/>
  <c r="AA356" i="3"/>
  <c r="W356" i="3"/>
  <c r="Y356" i="3" s="1"/>
  <c r="W356" i="3" a="1"/>
  <c r="AG355" i="3"/>
  <c r="AE355" i="3"/>
  <c r="AD355" i="3"/>
  <c r="AB355" i="3"/>
  <c r="AA355" i="3"/>
  <c r="W355" i="3" a="1"/>
  <c r="W355" i="3" s="1"/>
  <c r="Y355" i="3" s="1"/>
  <c r="AG354" i="3"/>
  <c r="AE354" i="3"/>
  <c r="AD354" i="3"/>
  <c r="AB354" i="3"/>
  <c r="AA354" i="3"/>
  <c r="W354" i="3" a="1"/>
  <c r="W354" i="3" s="1"/>
  <c r="Y354" i="3" s="1"/>
  <c r="AG353" i="3"/>
  <c r="AE353" i="3"/>
  <c r="AD353" i="3"/>
  <c r="AB353" i="3"/>
  <c r="AA353" i="3"/>
  <c r="W353" i="3" a="1"/>
  <c r="W353" i="3" s="1"/>
  <c r="Y353" i="3" s="1"/>
  <c r="AG352" i="3"/>
  <c r="AE352" i="3"/>
  <c r="AD352" i="3"/>
  <c r="AB352" i="3"/>
  <c r="AA352" i="3"/>
  <c r="W352" i="3" a="1"/>
  <c r="W352" i="3" s="1"/>
  <c r="Y352" i="3" s="1"/>
  <c r="AG351" i="3"/>
  <c r="AE351" i="3"/>
  <c r="AD351" i="3"/>
  <c r="AB351" i="3"/>
  <c r="AA351" i="3"/>
  <c r="W351" i="3" a="1"/>
  <c r="W351" i="3" s="1"/>
  <c r="Y351" i="3" s="1"/>
  <c r="AG350" i="3"/>
  <c r="AE350" i="3"/>
  <c r="AD350" i="3"/>
  <c r="AB350" i="3"/>
  <c r="AA350" i="3"/>
  <c r="W350" i="3" a="1"/>
  <c r="W350" i="3" s="1"/>
  <c r="Y350" i="3" s="1"/>
  <c r="AG349" i="3"/>
  <c r="AE349" i="3"/>
  <c r="AD349" i="3"/>
  <c r="AB349" i="3"/>
  <c r="AA349" i="3"/>
  <c r="W349" i="3" a="1"/>
  <c r="W349" i="3" s="1"/>
  <c r="Y349" i="3" s="1"/>
  <c r="AG348" i="3"/>
  <c r="AE348" i="3"/>
  <c r="AD348" i="3"/>
  <c r="AB348" i="3"/>
  <c r="AA348" i="3"/>
  <c r="W348" i="3" a="1"/>
  <c r="W348" i="3" s="1"/>
  <c r="Y348" i="3" s="1"/>
  <c r="AG347" i="3"/>
  <c r="AE347" i="3"/>
  <c r="AD347" i="3"/>
  <c r="AB347" i="3"/>
  <c r="AA347" i="3"/>
  <c r="W347" i="3" a="1"/>
  <c r="W347" i="3" s="1"/>
  <c r="Y347" i="3" s="1"/>
  <c r="AG346" i="3"/>
  <c r="AE346" i="3"/>
  <c r="AD346" i="3"/>
  <c r="AB346" i="3"/>
  <c r="AA346" i="3"/>
  <c r="W346" i="3" a="1"/>
  <c r="W346" i="3" s="1"/>
  <c r="Y346" i="3" s="1"/>
  <c r="AG345" i="3"/>
  <c r="AE345" i="3"/>
  <c r="AD345" i="3"/>
  <c r="AB345" i="3"/>
  <c r="AA345" i="3"/>
  <c r="W345" i="3" a="1"/>
  <c r="W345" i="3" s="1"/>
  <c r="Y345" i="3" s="1"/>
  <c r="AG344" i="3"/>
  <c r="AE344" i="3"/>
  <c r="AD344" i="3"/>
  <c r="AB344" i="3"/>
  <c r="AA344" i="3"/>
  <c r="W344" i="3" a="1"/>
  <c r="W344" i="3" s="1"/>
  <c r="Y344" i="3" s="1"/>
  <c r="AG343" i="3"/>
  <c r="AE343" i="3"/>
  <c r="AD343" i="3"/>
  <c r="AB343" i="3"/>
  <c r="AA343" i="3"/>
  <c r="W343" i="3" a="1"/>
  <c r="W343" i="3" s="1"/>
  <c r="Y343" i="3" s="1"/>
  <c r="AG342" i="3"/>
  <c r="AE342" i="3"/>
  <c r="AD342" i="3"/>
  <c r="AB342" i="3"/>
  <c r="AA342" i="3"/>
  <c r="X342" i="3" a="1"/>
  <c r="X342" i="3" s="1"/>
  <c r="W342" i="3" a="1"/>
  <c r="W342" i="3" s="1"/>
  <c r="Y342" i="3" s="1"/>
  <c r="AG341" i="3"/>
  <c r="AE341" i="3"/>
  <c r="AD341" i="3"/>
  <c r="AB341" i="3"/>
  <c r="AA341" i="3"/>
  <c r="W341" i="3" a="1"/>
  <c r="W341" i="3" s="1"/>
  <c r="Y341" i="3" s="1"/>
  <c r="AG340" i="3"/>
  <c r="AE340" i="3"/>
  <c r="AD340" i="3"/>
  <c r="AB340" i="3"/>
  <c r="AA340" i="3"/>
  <c r="X340" i="3" a="1"/>
  <c r="X340" i="3" s="1"/>
  <c r="W340" i="3" a="1"/>
  <c r="W340" i="3" s="1"/>
  <c r="Y340" i="3" s="1"/>
  <c r="AG339" i="3"/>
  <c r="AE339" i="3"/>
  <c r="AD339" i="3"/>
  <c r="AB339" i="3"/>
  <c r="AA339" i="3"/>
  <c r="W339" i="3" a="1"/>
  <c r="W339" i="3" s="1"/>
  <c r="Y339" i="3" s="1"/>
  <c r="AG338" i="3"/>
  <c r="AE338" i="3"/>
  <c r="AD338" i="3"/>
  <c r="AB338" i="3"/>
  <c r="AA338" i="3"/>
  <c r="W338" i="3" a="1"/>
  <c r="W338" i="3" s="1"/>
  <c r="Y338" i="3" s="1"/>
  <c r="AG337" i="3"/>
  <c r="AE337" i="3"/>
  <c r="AD337" i="3"/>
  <c r="AB337" i="3"/>
  <c r="AA337" i="3"/>
  <c r="W337" i="3" a="1"/>
  <c r="W337" i="3" s="1"/>
  <c r="Y337" i="3" s="1"/>
  <c r="AG336" i="3"/>
  <c r="AE336" i="3"/>
  <c r="AD336" i="3"/>
  <c r="AB336" i="3"/>
  <c r="AA336" i="3"/>
  <c r="W336" i="3" a="1"/>
  <c r="W336" i="3" s="1"/>
  <c r="Y336" i="3" s="1"/>
  <c r="AG335" i="3"/>
  <c r="AE335" i="3"/>
  <c r="AD335" i="3"/>
  <c r="AB335" i="3"/>
  <c r="AA335" i="3"/>
  <c r="W335" i="3"/>
  <c r="Y335" i="3" s="1"/>
  <c r="W335" i="3" a="1"/>
  <c r="AG334" i="3"/>
  <c r="AE334" i="3"/>
  <c r="AD334" i="3"/>
  <c r="AB334" i="3"/>
  <c r="AA334" i="3"/>
  <c r="W334" i="3" a="1"/>
  <c r="W334" i="3" s="1"/>
  <c r="Y334" i="3" s="1"/>
  <c r="AG333" i="3"/>
  <c r="AE333" i="3"/>
  <c r="AD333" i="3"/>
  <c r="AB333" i="3"/>
  <c r="AA333" i="3"/>
  <c r="W333" i="3" a="1"/>
  <c r="W333" i="3" s="1"/>
  <c r="Y333" i="3" s="1"/>
  <c r="AG332" i="3"/>
  <c r="AE332" i="3"/>
  <c r="AD332" i="3"/>
  <c r="AB332" i="3"/>
  <c r="AA332" i="3"/>
  <c r="W332" i="3" a="1"/>
  <c r="W332" i="3" s="1"/>
  <c r="Y332" i="3" s="1"/>
  <c r="AG331" i="3"/>
  <c r="AE331" i="3"/>
  <c r="AD331" i="3"/>
  <c r="AB331" i="3"/>
  <c r="AA331" i="3"/>
  <c r="W331" i="3" a="1"/>
  <c r="W331" i="3" s="1"/>
  <c r="Y331" i="3" s="1"/>
  <c r="AG330" i="3"/>
  <c r="AE330" i="3"/>
  <c r="AD330" i="3"/>
  <c r="AB330" i="3"/>
  <c r="AA330" i="3"/>
  <c r="W330" i="3" a="1"/>
  <c r="W330" i="3" s="1"/>
  <c r="Y330" i="3" s="1"/>
  <c r="AG329" i="3"/>
  <c r="AE329" i="3"/>
  <c r="AD329" i="3"/>
  <c r="AB329" i="3"/>
  <c r="AA329" i="3"/>
  <c r="W329" i="3" a="1"/>
  <c r="W329" i="3" s="1"/>
  <c r="Y329" i="3" s="1"/>
  <c r="AG328" i="3"/>
  <c r="AE328" i="3"/>
  <c r="AD328" i="3"/>
  <c r="AB328" i="3"/>
  <c r="AA328" i="3"/>
  <c r="W328" i="3" a="1"/>
  <c r="W328" i="3" s="1"/>
  <c r="Y328" i="3" s="1"/>
  <c r="AG327" i="3"/>
  <c r="AE327" i="3"/>
  <c r="AD327" i="3"/>
  <c r="AB327" i="3"/>
  <c r="AA327" i="3"/>
  <c r="W327" i="3" a="1"/>
  <c r="W327" i="3" s="1"/>
  <c r="Y327" i="3" s="1"/>
  <c r="AG326" i="3"/>
  <c r="AE326" i="3"/>
  <c r="AD326" i="3"/>
  <c r="AB326" i="3"/>
  <c r="AA326" i="3"/>
  <c r="W326" i="3" a="1"/>
  <c r="W326" i="3" s="1"/>
  <c r="Y326" i="3" s="1"/>
  <c r="AG325" i="3"/>
  <c r="AE325" i="3"/>
  <c r="AD325" i="3"/>
  <c r="AB325" i="3"/>
  <c r="AA325" i="3"/>
  <c r="W325" i="3" a="1"/>
  <c r="W325" i="3" s="1"/>
  <c r="Y325" i="3" s="1"/>
  <c r="AG324" i="3"/>
  <c r="AE324" i="3"/>
  <c r="AD324" i="3"/>
  <c r="AB324" i="3"/>
  <c r="AA324" i="3"/>
  <c r="W324" i="3" a="1"/>
  <c r="W324" i="3" s="1"/>
  <c r="Y324" i="3" s="1"/>
  <c r="AG323" i="3"/>
  <c r="AE323" i="3"/>
  <c r="AD323" i="3"/>
  <c r="AB323" i="3"/>
  <c r="AA323" i="3"/>
  <c r="Y323" i="3"/>
  <c r="W323" i="3" a="1"/>
  <c r="W323" i="3" s="1"/>
  <c r="AG322" i="3"/>
  <c r="AE322" i="3"/>
  <c r="AD322" i="3"/>
  <c r="AB322" i="3"/>
  <c r="AA322" i="3"/>
  <c r="W322" i="3" a="1"/>
  <c r="W322" i="3" s="1"/>
  <c r="Y322" i="3" s="1"/>
  <c r="AG321" i="3"/>
  <c r="AE321" i="3"/>
  <c r="AD321" i="3"/>
  <c r="AB321" i="3"/>
  <c r="AA321" i="3"/>
  <c r="W321" i="3" a="1"/>
  <c r="W321" i="3" s="1"/>
  <c r="Y321" i="3" s="1"/>
  <c r="AG320" i="3"/>
  <c r="AE320" i="3"/>
  <c r="AD320" i="3"/>
  <c r="AB320" i="3"/>
  <c r="AA320" i="3"/>
  <c r="W320" i="3" a="1"/>
  <c r="W320" i="3" s="1"/>
  <c r="Y320" i="3" s="1"/>
  <c r="AG319" i="3"/>
  <c r="AE319" i="3"/>
  <c r="AD319" i="3"/>
  <c r="AB319" i="3"/>
  <c r="AA319" i="3"/>
  <c r="W319" i="3" a="1"/>
  <c r="W319" i="3" s="1"/>
  <c r="Y319" i="3" s="1"/>
  <c r="AG318" i="3"/>
  <c r="AE318" i="3"/>
  <c r="AD318" i="3"/>
  <c r="AB318" i="3"/>
  <c r="AA318" i="3"/>
  <c r="W318" i="3" a="1"/>
  <c r="W318" i="3" s="1"/>
  <c r="Y318" i="3" s="1"/>
  <c r="AG317" i="3"/>
  <c r="AE317" i="3"/>
  <c r="AD317" i="3"/>
  <c r="AB317" i="3"/>
  <c r="AA317" i="3"/>
  <c r="X317" i="3" a="1"/>
  <c r="X317" i="3" s="1"/>
  <c r="M35" i="1" s="1"/>
  <c r="W317" i="3" a="1"/>
  <c r="W317" i="3" s="1"/>
  <c r="Y317" i="3" s="1"/>
  <c r="AG316" i="3"/>
  <c r="AE316" i="3"/>
  <c r="AD316" i="3"/>
  <c r="AB316" i="3"/>
  <c r="AA316" i="3"/>
  <c r="W316" i="3" a="1"/>
  <c r="W316" i="3" s="1"/>
  <c r="Y316" i="3" s="1"/>
  <c r="AG315" i="3"/>
  <c r="AE315" i="3"/>
  <c r="AD315" i="3"/>
  <c r="AB315" i="3"/>
  <c r="AA315" i="3"/>
  <c r="W315" i="3" a="1"/>
  <c r="W315" i="3" s="1"/>
  <c r="Y315" i="3" s="1"/>
  <c r="AG314" i="3"/>
  <c r="AE314" i="3"/>
  <c r="AD314" i="3"/>
  <c r="AB314" i="3"/>
  <c r="AA314" i="3"/>
  <c r="W314" i="3" a="1"/>
  <c r="W314" i="3" s="1"/>
  <c r="Y314" i="3" s="1"/>
  <c r="AG313" i="3"/>
  <c r="AE313" i="3"/>
  <c r="AD313" i="3"/>
  <c r="AB313" i="3"/>
  <c r="AA313" i="3"/>
  <c r="W313" i="3" a="1"/>
  <c r="W313" i="3" s="1"/>
  <c r="Y313" i="3" s="1"/>
  <c r="AG312" i="3"/>
  <c r="AE312" i="3"/>
  <c r="AD312" i="3"/>
  <c r="AB312" i="3"/>
  <c r="AA312" i="3"/>
  <c r="W312" i="3" a="1"/>
  <c r="W312" i="3" s="1"/>
  <c r="Y312" i="3" s="1"/>
  <c r="AG311" i="3"/>
  <c r="AE311" i="3"/>
  <c r="AD311" i="3"/>
  <c r="AB311" i="3"/>
  <c r="AA311" i="3"/>
  <c r="W311" i="3" a="1"/>
  <c r="W311" i="3" s="1"/>
  <c r="Y311" i="3" s="1"/>
  <c r="AG310" i="3"/>
  <c r="AE310" i="3"/>
  <c r="AD310" i="3"/>
  <c r="AB310" i="3"/>
  <c r="AA310" i="3"/>
  <c r="W310" i="3" a="1"/>
  <c r="W310" i="3" s="1"/>
  <c r="Y310" i="3" s="1"/>
  <c r="AG309" i="3"/>
  <c r="AE309" i="3"/>
  <c r="AD309" i="3"/>
  <c r="AB309" i="3"/>
  <c r="AA309" i="3"/>
  <c r="W309" i="3" a="1"/>
  <c r="W309" i="3" s="1"/>
  <c r="Y309" i="3" s="1"/>
  <c r="AG308" i="3"/>
  <c r="AE308" i="3"/>
  <c r="AD308" i="3"/>
  <c r="AB308" i="3"/>
  <c r="AA308" i="3"/>
  <c r="X308" i="3" a="1"/>
  <c r="X308" i="3" s="1"/>
  <c r="W308" i="3" a="1"/>
  <c r="W308" i="3" s="1"/>
  <c r="Y308" i="3" s="1"/>
  <c r="AG307" i="3"/>
  <c r="AE307" i="3"/>
  <c r="AD307" i="3"/>
  <c r="AB307" i="3"/>
  <c r="AA307" i="3"/>
  <c r="W307" i="3" a="1"/>
  <c r="W307" i="3" s="1"/>
  <c r="Y307" i="3" s="1"/>
  <c r="AG306" i="3"/>
  <c r="AE306" i="3"/>
  <c r="AD306" i="3"/>
  <c r="AB306" i="3"/>
  <c r="AA306" i="3"/>
  <c r="W306" i="3" a="1"/>
  <c r="W306" i="3" s="1"/>
  <c r="Y306" i="3" s="1"/>
  <c r="AG305" i="3"/>
  <c r="AE305" i="3"/>
  <c r="AD305" i="3"/>
  <c r="AB305" i="3"/>
  <c r="AA305" i="3"/>
  <c r="W305" i="3" a="1"/>
  <c r="W305" i="3" s="1"/>
  <c r="Y305" i="3" s="1"/>
  <c r="AG304" i="3"/>
  <c r="AE304" i="3"/>
  <c r="AD304" i="3"/>
  <c r="AB304" i="3"/>
  <c r="AA304" i="3"/>
  <c r="W304" i="3" a="1"/>
  <c r="W304" i="3" s="1"/>
  <c r="Y304" i="3" s="1"/>
  <c r="AG303" i="3"/>
  <c r="AE303" i="3"/>
  <c r="AD303" i="3"/>
  <c r="AB303" i="3"/>
  <c r="AA303" i="3"/>
  <c r="W303" i="3" a="1"/>
  <c r="W303" i="3" s="1"/>
  <c r="Y303" i="3" s="1"/>
  <c r="AG302" i="3"/>
  <c r="AE302" i="3"/>
  <c r="AD302" i="3"/>
  <c r="AB302" i="3"/>
  <c r="AA302" i="3"/>
  <c r="W302" i="3" a="1"/>
  <c r="W302" i="3" s="1"/>
  <c r="Y302" i="3" s="1"/>
  <c r="AG301" i="3"/>
  <c r="AE301" i="3"/>
  <c r="AD301" i="3"/>
  <c r="AB301" i="3"/>
  <c r="AA301" i="3"/>
  <c r="W301" i="3" a="1"/>
  <c r="W301" i="3" s="1"/>
  <c r="Y301" i="3" s="1"/>
  <c r="AG300" i="3"/>
  <c r="AE300" i="3"/>
  <c r="AD300" i="3"/>
  <c r="AB300" i="3"/>
  <c r="AA300" i="3"/>
  <c r="W300" i="3" a="1"/>
  <c r="W300" i="3" s="1"/>
  <c r="Y300" i="3" s="1"/>
  <c r="AG299" i="3"/>
  <c r="AE299" i="3"/>
  <c r="AD299" i="3"/>
  <c r="AB299" i="3"/>
  <c r="AA299" i="3"/>
  <c r="W299" i="3" a="1"/>
  <c r="W299" i="3" s="1"/>
  <c r="Y299" i="3" s="1"/>
  <c r="AG298" i="3"/>
  <c r="AE298" i="3"/>
  <c r="AD298" i="3"/>
  <c r="AB298" i="3"/>
  <c r="AA298" i="3"/>
  <c r="W298" i="3" a="1"/>
  <c r="W298" i="3" s="1"/>
  <c r="Y298" i="3" s="1"/>
  <c r="AG297" i="3"/>
  <c r="AE297" i="3"/>
  <c r="AD297" i="3"/>
  <c r="AB297" i="3"/>
  <c r="AA297" i="3"/>
  <c r="W297" i="3" a="1"/>
  <c r="W297" i="3" s="1"/>
  <c r="Y297" i="3" s="1"/>
  <c r="AG296" i="3"/>
  <c r="AE296" i="3"/>
  <c r="AD296" i="3"/>
  <c r="AB296" i="3"/>
  <c r="AA296" i="3"/>
  <c r="W296" i="3" a="1"/>
  <c r="W296" i="3" s="1"/>
  <c r="Y296" i="3" s="1"/>
  <c r="AG295" i="3"/>
  <c r="AE295" i="3"/>
  <c r="AD295" i="3"/>
  <c r="AB295" i="3"/>
  <c r="AA295" i="3"/>
  <c r="W295" i="3" a="1"/>
  <c r="W295" i="3" s="1"/>
  <c r="Y295" i="3" s="1"/>
  <c r="AG294" i="3"/>
  <c r="AE294" i="3"/>
  <c r="AD294" i="3"/>
  <c r="AB294" i="3"/>
  <c r="AA294" i="3"/>
  <c r="W294" i="3" a="1"/>
  <c r="W294" i="3" s="1"/>
  <c r="Y294" i="3" s="1"/>
  <c r="AG293" i="3"/>
  <c r="AE293" i="3"/>
  <c r="AD293" i="3"/>
  <c r="AB293" i="3"/>
  <c r="AA293" i="3"/>
  <c r="X293" i="3" a="1"/>
  <c r="X293" i="3" s="1"/>
  <c r="M353" i="1" s="1"/>
  <c r="W293" i="3" a="1"/>
  <c r="W293" i="3" s="1"/>
  <c r="Y293" i="3" s="1"/>
  <c r="AG292" i="3"/>
  <c r="AE292" i="3"/>
  <c r="AD292" i="3"/>
  <c r="AB292" i="3"/>
  <c r="AA292" i="3"/>
  <c r="W292" i="3" a="1"/>
  <c r="W292" i="3" s="1"/>
  <c r="Y292" i="3" s="1"/>
  <c r="AG291" i="3"/>
  <c r="AE291" i="3"/>
  <c r="AD291" i="3"/>
  <c r="AB291" i="3"/>
  <c r="AA291" i="3"/>
  <c r="W291" i="3" a="1"/>
  <c r="W291" i="3" s="1"/>
  <c r="Y291" i="3" s="1"/>
  <c r="AG290" i="3"/>
  <c r="AE290" i="3"/>
  <c r="AD290" i="3"/>
  <c r="AB290" i="3"/>
  <c r="AA290" i="3"/>
  <c r="W290" i="3" a="1"/>
  <c r="W290" i="3" s="1"/>
  <c r="Y290" i="3" s="1"/>
  <c r="AG289" i="3"/>
  <c r="AE289" i="3"/>
  <c r="AD289" i="3"/>
  <c r="AB289" i="3"/>
  <c r="AA289" i="3"/>
  <c r="W289" i="3" a="1"/>
  <c r="W289" i="3" s="1"/>
  <c r="Y289" i="3" s="1"/>
  <c r="AG288" i="3"/>
  <c r="AE288" i="3"/>
  <c r="AD288" i="3"/>
  <c r="AB288" i="3"/>
  <c r="AA288" i="3"/>
  <c r="W288" i="3" a="1"/>
  <c r="W288" i="3" s="1"/>
  <c r="Y288" i="3" s="1"/>
  <c r="AG287" i="3"/>
  <c r="AE287" i="3"/>
  <c r="AD287" i="3"/>
  <c r="AB287" i="3"/>
  <c r="AA287" i="3"/>
  <c r="W287" i="3" a="1"/>
  <c r="W287" i="3" s="1"/>
  <c r="Y287" i="3" s="1"/>
  <c r="AG286" i="3"/>
  <c r="AE286" i="3"/>
  <c r="AD286" i="3"/>
  <c r="AB286" i="3"/>
  <c r="AA286" i="3"/>
  <c r="W286" i="3" a="1"/>
  <c r="W286" i="3" s="1"/>
  <c r="Y286" i="3" s="1"/>
  <c r="AG285" i="3"/>
  <c r="AE285" i="3"/>
  <c r="AD285" i="3"/>
  <c r="AB285" i="3"/>
  <c r="AA285" i="3"/>
  <c r="W285" i="3" a="1"/>
  <c r="W285" i="3" s="1"/>
  <c r="Y285" i="3" s="1"/>
  <c r="AG284" i="3"/>
  <c r="AE284" i="3"/>
  <c r="AD284" i="3"/>
  <c r="AB284" i="3"/>
  <c r="AA284" i="3"/>
  <c r="W284" i="3" a="1"/>
  <c r="W284" i="3" s="1"/>
  <c r="Y284" i="3" s="1"/>
  <c r="AG283" i="3"/>
  <c r="AE283" i="3"/>
  <c r="AD283" i="3"/>
  <c r="AB283" i="3"/>
  <c r="AA283" i="3"/>
  <c r="W283" i="3" a="1"/>
  <c r="W283" i="3" s="1"/>
  <c r="Y283" i="3" s="1"/>
  <c r="AG282" i="3"/>
  <c r="AE282" i="3"/>
  <c r="AD282" i="3"/>
  <c r="AB282" i="3"/>
  <c r="AA282" i="3"/>
  <c r="W282" i="3" a="1"/>
  <c r="W282" i="3" s="1"/>
  <c r="Y282" i="3" s="1"/>
  <c r="AG281" i="3"/>
  <c r="AE281" i="3"/>
  <c r="AD281" i="3"/>
  <c r="AB281" i="3"/>
  <c r="AA281" i="3"/>
  <c r="W281" i="3" a="1"/>
  <c r="W281" i="3" s="1"/>
  <c r="Y281" i="3" s="1"/>
  <c r="AG280" i="3"/>
  <c r="AE280" i="3"/>
  <c r="AD280" i="3"/>
  <c r="AB280" i="3"/>
  <c r="AA280" i="3"/>
  <c r="W280" i="3" a="1"/>
  <c r="W280" i="3" s="1"/>
  <c r="Y280" i="3" s="1"/>
  <c r="AG279" i="3"/>
  <c r="AE279" i="3"/>
  <c r="AD279" i="3"/>
  <c r="AB279" i="3"/>
  <c r="AA279" i="3"/>
  <c r="W279" i="3" a="1"/>
  <c r="W279" i="3" s="1"/>
  <c r="Y279" i="3" s="1"/>
  <c r="AG278" i="3"/>
  <c r="AE278" i="3"/>
  <c r="AD278" i="3"/>
  <c r="AB278" i="3"/>
  <c r="AA278" i="3"/>
  <c r="W278" i="3" a="1"/>
  <c r="W278" i="3" s="1"/>
  <c r="Y278" i="3" s="1"/>
  <c r="AG277" i="3"/>
  <c r="AE277" i="3"/>
  <c r="AD277" i="3"/>
  <c r="AB277" i="3"/>
  <c r="AA277" i="3"/>
  <c r="W277" i="3" a="1"/>
  <c r="W277" i="3" s="1"/>
  <c r="Y277" i="3" s="1"/>
  <c r="AG276" i="3"/>
  <c r="AE276" i="3"/>
  <c r="AD276" i="3"/>
  <c r="AB276" i="3"/>
  <c r="AA276" i="3"/>
  <c r="X276" i="3" a="1"/>
  <c r="X276" i="3" s="1"/>
  <c r="W276" i="3" a="1"/>
  <c r="W276" i="3" s="1"/>
  <c r="Y276" i="3" s="1"/>
  <c r="AG275" i="3"/>
  <c r="AE275" i="3"/>
  <c r="AD275" i="3"/>
  <c r="AB275" i="3"/>
  <c r="AA275" i="3"/>
  <c r="W275" i="3" a="1"/>
  <c r="W275" i="3" s="1"/>
  <c r="Y275" i="3" s="1"/>
  <c r="AG274" i="3"/>
  <c r="AE274" i="3"/>
  <c r="AD274" i="3"/>
  <c r="AB274" i="3"/>
  <c r="AA274" i="3"/>
  <c r="W274" i="3" a="1"/>
  <c r="W274" i="3" s="1"/>
  <c r="Y274" i="3" s="1"/>
  <c r="AG273" i="3"/>
  <c r="AE273" i="3"/>
  <c r="AD273" i="3"/>
  <c r="AB273" i="3"/>
  <c r="AA273" i="3"/>
  <c r="W273" i="3" a="1"/>
  <c r="W273" i="3" s="1"/>
  <c r="Y273" i="3" s="1"/>
  <c r="AG272" i="3"/>
  <c r="AE272" i="3"/>
  <c r="AD272" i="3"/>
  <c r="AB272" i="3"/>
  <c r="AA272" i="3"/>
  <c r="W272" i="3"/>
  <c r="Y272" i="3" s="1"/>
  <c r="W272" i="3" a="1"/>
  <c r="AG271" i="3"/>
  <c r="AE271" i="3"/>
  <c r="AD271" i="3"/>
  <c r="AB271" i="3"/>
  <c r="AA271" i="3"/>
  <c r="W271" i="3" a="1"/>
  <c r="W271" i="3" s="1"/>
  <c r="Y271" i="3" s="1"/>
  <c r="AG270" i="3"/>
  <c r="AE270" i="3"/>
  <c r="AD270" i="3"/>
  <c r="AB270" i="3"/>
  <c r="AA270" i="3"/>
  <c r="W270" i="3" a="1"/>
  <c r="W270" i="3" s="1"/>
  <c r="Y270" i="3" s="1"/>
  <c r="AG269" i="3"/>
  <c r="AE269" i="3"/>
  <c r="AD269" i="3"/>
  <c r="AB269" i="3"/>
  <c r="AA269" i="3"/>
  <c r="W269" i="3" a="1"/>
  <c r="W269" i="3" s="1"/>
  <c r="Y269" i="3" s="1"/>
  <c r="AG268" i="3"/>
  <c r="AE268" i="3"/>
  <c r="AD268" i="3"/>
  <c r="AB268" i="3"/>
  <c r="AA268" i="3"/>
  <c r="W268" i="3" a="1"/>
  <c r="W268" i="3" s="1"/>
  <c r="Y268" i="3" s="1"/>
  <c r="AG267" i="3"/>
  <c r="AE267" i="3"/>
  <c r="AD267" i="3"/>
  <c r="AB267" i="3"/>
  <c r="AA267" i="3"/>
  <c r="X267" i="3" a="1"/>
  <c r="X267" i="3" s="1"/>
  <c r="M351" i="1" s="1"/>
  <c r="W267" i="3" a="1"/>
  <c r="W267" i="3" s="1"/>
  <c r="Y267" i="3" s="1"/>
  <c r="AG266" i="3"/>
  <c r="AE266" i="3"/>
  <c r="AD266" i="3"/>
  <c r="AB266" i="3"/>
  <c r="AA266" i="3"/>
  <c r="W266" i="3" a="1"/>
  <c r="W266" i="3" s="1"/>
  <c r="Y266" i="3" s="1"/>
  <c r="AG265" i="3"/>
  <c r="AE265" i="3"/>
  <c r="AD265" i="3"/>
  <c r="AB265" i="3"/>
  <c r="AA265" i="3"/>
  <c r="W265" i="3" a="1"/>
  <c r="W265" i="3" s="1"/>
  <c r="Y265" i="3" s="1"/>
  <c r="AG264" i="3"/>
  <c r="AE264" i="3"/>
  <c r="AD264" i="3"/>
  <c r="AB264" i="3"/>
  <c r="AA264" i="3"/>
  <c r="W264" i="3" a="1"/>
  <c r="W264" i="3" s="1"/>
  <c r="Y264" i="3" s="1"/>
  <c r="AG263" i="3"/>
  <c r="AE263" i="3"/>
  <c r="AD263" i="3"/>
  <c r="AB263" i="3"/>
  <c r="AA263" i="3"/>
  <c r="W263" i="3" a="1"/>
  <c r="W263" i="3" s="1"/>
  <c r="Y263" i="3" s="1"/>
  <c r="AG262" i="3"/>
  <c r="AE262" i="3"/>
  <c r="AD262" i="3"/>
  <c r="AB262" i="3"/>
  <c r="AA262" i="3"/>
  <c r="W262" i="3" a="1"/>
  <c r="W262" i="3" s="1"/>
  <c r="Y262" i="3" s="1"/>
  <c r="AG261" i="3"/>
  <c r="AE261" i="3"/>
  <c r="AD261" i="3"/>
  <c r="AB261" i="3"/>
  <c r="AA261" i="3"/>
  <c r="W261" i="3" a="1"/>
  <c r="W261" i="3" s="1"/>
  <c r="Y261" i="3" s="1"/>
  <c r="AG260" i="3"/>
  <c r="AE260" i="3"/>
  <c r="AD260" i="3"/>
  <c r="AB260" i="3"/>
  <c r="AA260" i="3"/>
  <c r="W260" i="3" a="1"/>
  <c r="W260" i="3" s="1"/>
  <c r="Y260" i="3" s="1"/>
  <c r="AG259" i="3"/>
  <c r="AE259" i="3"/>
  <c r="AD259" i="3"/>
  <c r="AB259" i="3"/>
  <c r="AA259" i="3"/>
  <c r="W259" i="3" a="1"/>
  <c r="W259" i="3" s="1"/>
  <c r="Y259" i="3" s="1"/>
  <c r="AG258" i="3"/>
  <c r="AE258" i="3"/>
  <c r="AD258" i="3"/>
  <c r="AB258" i="3"/>
  <c r="AA258" i="3"/>
  <c r="X258" i="3" a="1"/>
  <c r="X258" i="3" s="1"/>
  <c r="W258" i="3" a="1"/>
  <c r="W258" i="3" s="1"/>
  <c r="Y258" i="3" s="1"/>
  <c r="AG257" i="3"/>
  <c r="AE257" i="3"/>
  <c r="AD257" i="3"/>
  <c r="AB257" i="3"/>
  <c r="AA257" i="3"/>
  <c r="W257" i="3" a="1"/>
  <c r="W257" i="3" s="1"/>
  <c r="Y257" i="3" s="1"/>
  <c r="AG256" i="3"/>
  <c r="AE256" i="3"/>
  <c r="AD256" i="3"/>
  <c r="AB256" i="3"/>
  <c r="AA256" i="3"/>
  <c r="W256" i="3" a="1"/>
  <c r="W256" i="3" s="1"/>
  <c r="Y256" i="3" s="1"/>
  <c r="AG255" i="3"/>
  <c r="AE255" i="3"/>
  <c r="AD255" i="3"/>
  <c r="AB255" i="3"/>
  <c r="AA255" i="3"/>
  <c r="X255" i="3" a="1"/>
  <c r="X255" i="3" s="1"/>
  <c r="AF255" i="3" s="1"/>
  <c r="W255" i="3" a="1"/>
  <c r="W255" i="3" s="1"/>
  <c r="Y255" i="3" s="1"/>
  <c r="AG254" i="3"/>
  <c r="AE254" i="3"/>
  <c r="AD254" i="3"/>
  <c r="AB254" i="3"/>
  <c r="AA254" i="3"/>
  <c r="W254" i="3" a="1"/>
  <c r="W254" i="3" s="1"/>
  <c r="Y254" i="3" s="1"/>
  <c r="AG253" i="3"/>
  <c r="AE253" i="3"/>
  <c r="AD253" i="3"/>
  <c r="AB253" i="3"/>
  <c r="AA253" i="3"/>
  <c r="W253" i="3" a="1"/>
  <c r="W253" i="3" s="1"/>
  <c r="Y253" i="3" s="1"/>
  <c r="AG252" i="3"/>
  <c r="AE252" i="3"/>
  <c r="AD252" i="3"/>
  <c r="AB252" i="3"/>
  <c r="AA252" i="3"/>
  <c r="W252" i="3" a="1"/>
  <c r="W252" i="3" s="1"/>
  <c r="Y252" i="3" s="1"/>
  <c r="AG251" i="3"/>
  <c r="AE251" i="3"/>
  <c r="AD251" i="3"/>
  <c r="AB251" i="3"/>
  <c r="AA251" i="3"/>
  <c r="Y251" i="3"/>
  <c r="W251" i="3" a="1"/>
  <c r="W251" i="3" s="1"/>
  <c r="AG250" i="3"/>
  <c r="AE250" i="3"/>
  <c r="AD250" i="3"/>
  <c r="AB250" i="3"/>
  <c r="AA250" i="3"/>
  <c r="W250" i="3" a="1"/>
  <c r="W250" i="3" s="1"/>
  <c r="Y250" i="3" s="1"/>
  <c r="AG249" i="3"/>
  <c r="AE249" i="3"/>
  <c r="AD249" i="3"/>
  <c r="AB249" i="3"/>
  <c r="AA249" i="3"/>
  <c r="W249" i="3" a="1"/>
  <c r="W249" i="3" s="1"/>
  <c r="Y249" i="3" s="1"/>
  <c r="AG248" i="3"/>
  <c r="AE248" i="3"/>
  <c r="AD248" i="3"/>
  <c r="AB248" i="3"/>
  <c r="AA248" i="3"/>
  <c r="W248" i="3" a="1"/>
  <c r="W248" i="3" s="1"/>
  <c r="Y248" i="3" s="1"/>
  <c r="AG247" i="3"/>
  <c r="AE247" i="3"/>
  <c r="AD247" i="3"/>
  <c r="AB247" i="3"/>
  <c r="AA247" i="3"/>
  <c r="W247" i="3" a="1"/>
  <c r="W247" i="3" s="1"/>
  <c r="Y247" i="3" s="1"/>
  <c r="AG246" i="3"/>
  <c r="AE246" i="3"/>
  <c r="AD246" i="3"/>
  <c r="AB246" i="3"/>
  <c r="AA246" i="3"/>
  <c r="W246" i="3" a="1"/>
  <c r="W246" i="3" s="1"/>
  <c r="Y246" i="3" s="1"/>
  <c r="AG245" i="3"/>
  <c r="AE245" i="3"/>
  <c r="AD245" i="3"/>
  <c r="AB245" i="3"/>
  <c r="AA245" i="3"/>
  <c r="W245" i="3" a="1"/>
  <c r="W245" i="3" s="1"/>
  <c r="Y245" i="3" s="1"/>
  <c r="AG244" i="3"/>
  <c r="AE244" i="3"/>
  <c r="AD244" i="3"/>
  <c r="AB244" i="3"/>
  <c r="AA244" i="3"/>
  <c r="W244" i="3" a="1"/>
  <c r="W244" i="3" s="1"/>
  <c r="Y244" i="3" s="1"/>
  <c r="AG243" i="3"/>
  <c r="AE243" i="3"/>
  <c r="AD243" i="3"/>
  <c r="AB243" i="3"/>
  <c r="AA243" i="3"/>
  <c r="W243" i="3" a="1"/>
  <c r="W243" i="3" s="1"/>
  <c r="Y243" i="3" s="1"/>
  <c r="AG242" i="3"/>
  <c r="AE242" i="3"/>
  <c r="AD242" i="3"/>
  <c r="AB242" i="3"/>
  <c r="AA242" i="3"/>
  <c r="W242" i="3" a="1"/>
  <c r="W242" i="3" s="1"/>
  <c r="Y242" i="3" s="1"/>
  <c r="AG241" i="3"/>
  <c r="AE241" i="3"/>
  <c r="AD241" i="3"/>
  <c r="AB241" i="3"/>
  <c r="AA241" i="3"/>
  <c r="W241" i="3"/>
  <c r="Y241" i="3" s="1"/>
  <c r="W241" i="3" a="1"/>
  <c r="AG240" i="3"/>
  <c r="AE240" i="3"/>
  <c r="AD240" i="3"/>
  <c r="AB240" i="3"/>
  <c r="AA240" i="3"/>
  <c r="W240" i="3" a="1"/>
  <c r="W240" i="3" s="1"/>
  <c r="Y240" i="3" s="1"/>
  <c r="AG239" i="3"/>
  <c r="AE239" i="3"/>
  <c r="AD239" i="3"/>
  <c r="AB239" i="3"/>
  <c r="AA239" i="3"/>
  <c r="W239" i="3" a="1"/>
  <c r="W239" i="3" s="1"/>
  <c r="Y239" i="3" s="1"/>
  <c r="AG238" i="3"/>
  <c r="AE238" i="3"/>
  <c r="AD238" i="3"/>
  <c r="AB238" i="3"/>
  <c r="AA238" i="3"/>
  <c r="W238" i="3" a="1"/>
  <c r="W238" i="3" s="1"/>
  <c r="Y238" i="3" s="1"/>
  <c r="AG237" i="3"/>
  <c r="AE237" i="3"/>
  <c r="AD237" i="3"/>
  <c r="AB237" i="3"/>
  <c r="AA237" i="3"/>
  <c r="W237" i="3" a="1"/>
  <c r="W237" i="3" s="1"/>
  <c r="Y237" i="3" s="1"/>
  <c r="AG236" i="3"/>
  <c r="AE236" i="3"/>
  <c r="AD236" i="3"/>
  <c r="AB236" i="3"/>
  <c r="AA236" i="3"/>
  <c r="X236" i="3" a="1"/>
  <c r="X236" i="3" s="1"/>
  <c r="W236" i="3" a="1"/>
  <c r="W236" i="3" s="1"/>
  <c r="Y236" i="3" s="1"/>
  <c r="AG235" i="3"/>
  <c r="AE235" i="3"/>
  <c r="AD235" i="3"/>
  <c r="AB235" i="3"/>
  <c r="AA235" i="3"/>
  <c r="W235" i="3" a="1"/>
  <c r="W235" i="3" s="1"/>
  <c r="Y235" i="3" s="1"/>
  <c r="AG234" i="3"/>
  <c r="AE234" i="3"/>
  <c r="AD234" i="3"/>
  <c r="AB234" i="3"/>
  <c r="AA234" i="3"/>
  <c r="W234" i="3" a="1"/>
  <c r="W234" i="3" s="1"/>
  <c r="Y234" i="3" s="1"/>
  <c r="AG233" i="3"/>
  <c r="AE233" i="3"/>
  <c r="AD233" i="3"/>
  <c r="AB233" i="3"/>
  <c r="AA233" i="3"/>
  <c r="W233" i="3" a="1"/>
  <c r="W233" i="3" s="1"/>
  <c r="Y233" i="3" s="1"/>
  <c r="AG232" i="3"/>
  <c r="AE232" i="3"/>
  <c r="AD232" i="3"/>
  <c r="AB232" i="3"/>
  <c r="AA232" i="3"/>
  <c r="W232" i="3" a="1"/>
  <c r="W232" i="3" s="1"/>
  <c r="Y232" i="3" s="1"/>
  <c r="AG231" i="3"/>
  <c r="AE231" i="3"/>
  <c r="AD231" i="3"/>
  <c r="AB231" i="3"/>
  <c r="AA231" i="3"/>
  <c r="W231" i="3" a="1"/>
  <c r="W231" i="3" s="1"/>
  <c r="Y231" i="3" s="1"/>
  <c r="AG230" i="3"/>
  <c r="AE230" i="3"/>
  <c r="AD230" i="3"/>
  <c r="AB230" i="3"/>
  <c r="AA230" i="3"/>
  <c r="W230" i="3" a="1"/>
  <c r="W230" i="3" s="1"/>
  <c r="Y230" i="3" s="1"/>
  <c r="AG229" i="3"/>
  <c r="AE229" i="3"/>
  <c r="AD229" i="3"/>
  <c r="AB229" i="3"/>
  <c r="AA229" i="3"/>
  <c r="W229" i="3" a="1"/>
  <c r="W229" i="3" s="1"/>
  <c r="Y229" i="3" s="1"/>
  <c r="AG228" i="3"/>
  <c r="AE228" i="3"/>
  <c r="AD228" i="3"/>
  <c r="AB228" i="3"/>
  <c r="AA228" i="3"/>
  <c r="W228" i="3" a="1"/>
  <c r="W228" i="3" s="1"/>
  <c r="Y228" i="3" s="1"/>
  <c r="AG227" i="3"/>
  <c r="AE227" i="3"/>
  <c r="AD227" i="3"/>
  <c r="AB227" i="3"/>
  <c r="AA227" i="3"/>
  <c r="W227" i="3" a="1"/>
  <c r="W227" i="3" s="1"/>
  <c r="Y227" i="3" s="1"/>
  <c r="AG226" i="3"/>
  <c r="AE226" i="3"/>
  <c r="AD226" i="3"/>
  <c r="AB226" i="3"/>
  <c r="AA226" i="3"/>
  <c r="W226" i="3" a="1"/>
  <c r="W226" i="3" s="1"/>
  <c r="Y226" i="3" s="1"/>
  <c r="AG225" i="3"/>
  <c r="AE225" i="3"/>
  <c r="AD225" i="3"/>
  <c r="AB225" i="3"/>
  <c r="AA225" i="3"/>
  <c r="W225" i="3" a="1"/>
  <c r="W225" i="3" s="1"/>
  <c r="Y225" i="3" s="1"/>
  <c r="AG224" i="3"/>
  <c r="AE224" i="3"/>
  <c r="AD224" i="3"/>
  <c r="AB224" i="3"/>
  <c r="AA224" i="3"/>
  <c r="W224" i="3" a="1"/>
  <c r="W224" i="3" s="1"/>
  <c r="Y224" i="3" s="1"/>
  <c r="AG223" i="3"/>
  <c r="AE223" i="3"/>
  <c r="AD223" i="3"/>
  <c r="AB223" i="3"/>
  <c r="AA223" i="3"/>
  <c r="W223" i="3" a="1"/>
  <c r="W223" i="3" s="1"/>
  <c r="Y223" i="3" s="1"/>
  <c r="AG222" i="3"/>
  <c r="AE222" i="3"/>
  <c r="AD222" i="3"/>
  <c r="AB222" i="3"/>
  <c r="AA222" i="3"/>
  <c r="W222" i="3" a="1"/>
  <c r="W222" i="3" s="1"/>
  <c r="Y222" i="3" s="1"/>
  <c r="AG221" i="3"/>
  <c r="AE221" i="3"/>
  <c r="AD221" i="3"/>
  <c r="AB221" i="3"/>
  <c r="AA221" i="3"/>
  <c r="W221" i="3" a="1"/>
  <c r="W221" i="3" s="1"/>
  <c r="Y221" i="3" s="1"/>
  <c r="AG220" i="3"/>
  <c r="AE220" i="3"/>
  <c r="AD220" i="3"/>
  <c r="AB220" i="3"/>
  <c r="AA220" i="3"/>
  <c r="X220" i="3" a="1"/>
  <c r="X220" i="3" s="1"/>
  <c r="W220" i="3" a="1"/>
  <c r="W220" i="3" s="1"/>
  <c r="Y220" i="3" s="1"/>
  <c r="AG219" i="3"/>
  <c r="AE219" i="3"/>
  <c r="AD219" i="3"/>
  <c r="AB219" i="3"/>
  <c r="AA219" i="3"/>
  <c r="W219" i="3" a="1"/>
  <c r="W219" i="3" s="1"/>
  <c r="Y219" i="3" s="1"/>
  <c r="AG218" i="3"/>
  <c r="AE218" i="3"/>
  <c r="AD218" i="3"/>
  <c r="AB218" i="3"/>
  <c r="AA218" i="3"/>
  <c r="W218" i="3" a="1"/>
  <c r="W218" i="3" s="1"/>
  <c r="Y218" i="3" s="1"/>
  <c r="AG217" i="3"/>
  <c r="AE217" i="3"/>
  <c r="AD217" i="3"/>
  <c r="AB217" i="3"/>
  <c r="AA217" i="3"/>
  <c r="X217" i="3" a="1"/>
  <c r="X217" i="3" s="1"/>
  <c r="M232" i="1" s="1"/>
  <c r="W217" i="3" a="1"/>
  <c r="W217" i="3" s="1"/>
  <c r="Y217" i="3" s="1"/>
  <c r="AG216" i="3"/>
  <c r="AE216" i="3"/>
  <c r="AD216" i="3"/>
  <c r="AB216" i="3"/>
  <c r="AA216" i="3"/>
  <c r="W216" i="3" a="1"/>
  <c r="W216" i="3" s="1"/>
  <c r="Y216" i="3" s="1"/>
  <c r="AG215" i="3"/>
  <c r="AE215" i="3"/>
  <c r="AD215" i="3"/>
  <c r="AB215" i="3"/>
  <c r="AA215" i="3"/>
  <c r="W215" i="3" a="1"/>
  <c r="W215" i="3" s="1"/>
  <c r="Y215" i="3" s="1"/>
  <c r="AG214" i="3"/>
  <c r="AE214" i="3"/>
  <c r="AD214" i="3"/>
  <c r="AB214" i="3"/>
  <c r="AA214" i="3"/>
  <c r="W214" i="3" a="1"/>
  <c r="W214" i="3" s="1"/>
  <c r="Y214" i="3" s="1"/>
  <c r="AG213" i="3"/>
  <c r="AE213" i="3"/>
  <c r="AD213" i="3"/>
  <c r="AB213" i="3"/>
  <c r="AA213" i="3"/>
  <c r="W213" i="3" a="1"/>
  <c r="W213" i="3" s="1"/>
  <c r="Y213" i="3" s="1"/>
  <c r="AG212" i="3"/>
  <c r="AE212" i="3"/>
  <c r="AD212" i="3"/>
  <c r="AB212" i="3"/>
  <c r="AA212" i="3"/>
  <c r="W212" i="3" a="1"/>
  <c r="W212" i="3" s="1"/>
  <c r="Y212" i="3" s="1"/>
  <c r="AG211" i="3"/>
  <c r="AE211" i="3"/>
  <c r="AD211" i="3"/>
  <c r="AB211" i="3"/>
  <c r="AA211" i="3"/>
  <c r="W211" i="3" a="1"/>
  <c r="W211" i="3" s="1"/>
  <c r="Y211" i="3" s="1"/>
  <c r="AG210" i="3"/>
  <c r="AE210" i="3"/>
  <c r="AD210" i="3"/>
  <c r="AB210" i="3"/>
  <c r="AA210" i="3"/>
  <c r="W210" i="3" a="1"/>
  <c r="W210" i="3" s="1"/>
  <c r="Y210" i="3" s="1"/>
  <c r="AG209" i="3"/>
  <c r="AE209" i="3"/>
  <c r="AD209" i="3"/>
  <c r="AB209" i="3"/>
  <c r="AA209" i="3"/>
  <c r="W209" i="3" a="1"/>
  <c r="W209" i="3" s="1"/>
  <c r="Y209" i="3" s="1"/>
  <c r="AG208" i="3"/>
  <c r="AE208" i="3"/>
  <c r="AD208" i="3"/>
  <c r="AB208" i="3"/>
  <c r="AA208" i="3"/>
  <c r="X208" i="3" a="1"/>
  <c r="X208" i="3" s="1"/>
  <c r="M302" i="1" s="1"/>
  <c r="W208" i="3" a="1"/>
  <c r="W208" i="3" s="1"/>
  <c r="Y208" i="3" s="1"/>
  <c r="AG207" i="3"/>
  <c r="AE207" i="3"/>
  <c r="AD207" i="3"/>
  <c r="AB207" i="3"/>
  <c r="AA207" i="3"/>
  <c r="W207" i="3" a="1"/>
  <c r="W207" i="3" s="1"/>
  <c r="Y207" i="3" s="1"/>
  <c r="AG206" i="3"/>
  <c r="AE206" i="3"/>
  <c r="AD206" i="3"/>
  <c r="AB206" i="3"/>
  <c r="AA206" i="3"/>
  <c r="W206" i="3" a="1"/>
  <c r="W206" i="3" s="1"/>
  <c r="Y206" i="3" s="1"/>
  <c r="AG205" i="3"/>
  <c r="AE205" i="3"/>
  <c r="AD205" i="3"/>
  <c r="AB205" i="3"/>
  <c r="AA205" i="3"/>
  <c r="X205" i="3" a="1"/>
  <c r="X205" i="3" s="1"/>
  <c r="M25" i="1" s="1"/>
  <c r="W205" i="3" a="1"/>
  <c r="W205" i="3" s="1"/>
  <c r="Y205" i="3" s="1"/>
  <c r="AG204" i="3"/>
  <c r="AE204" i="3"/>
  <c r="AD204" i="3"/>
  <c r="AB204" i="3"/>
  <c r="AA204" i="3"/>
  <c r="W204" i="3" a="1"/>
  <c r="W204" i="3" s="1"/>
  <c r="Y204" i="3" s="1"/>
  <c r="AG203" i="3"/>
  <c r="AE203" i="3"/>
  <c r="AD203" i="3"/>
  <c r="AB203" i="3"/>
  <c r="AA203" i="3"/>
  <c r="Y203" i="3"/>
  <c r="W203" i="3" a="1"/>
  <c r="W203" i="3" s="1"/>
  <c r="AG202" i="3"/>
  <c r="AE202" i="3"/>
  <c r="AD202" i="3"/>
  <c r="AB202" i="3"/>
  <c r="AA202" i="3"/>
  <c r="W202" i="3" a="1"/>
  <c r="W202" i="3" s="1"/>
  <c r="Y202" i="3" s="1"/>
  <c r="AG201" i="3"/>
  <c r="AE201" i="3"/>
  <c r="AD201" i="3"/>
  <c r="AB201" i="3"/>
  <c r="AA201" i="3"/>
  <c r="W201" i="3" a="1"/>
  <c r="W201" i="3" s="1"/>
  <c r="Y201" i="3" s="1"/>
  <c r="AG200" i="3"/>
  <c r="AE200" i="3"/>
  <c r="AD200" i="3"/>
  <c r="AB200" i="3"/>
  <c r="AA200" i="3"/>
  <c r="W200" i="3" a="1"/>
  <c r="W200" i="3" s="1"/>
  <c r="Y200" i="3" s="1"/>
  <c r="AG199" i="3"/>
  <c r="AE199" i="3"/>
  <c r="AD199" i="3"/>
  <c r="AB199" i="3"/>
  <c r="AA199" i="3"/>
  <c r="W199" i="3" a="1"/>
  <c r="W199" i="3" s="1"/>
  <c r="Y199" i="3" s="1"/>
  <c r="AG198" i="3"/>
  <c r="AE198" i="3"/>
  <c r="AD198" i="3"/>
  <c r="AB198" i="3"/>
  <c r="AA198" i="3"/>
  <c r="W198" i="3" a="1"/>
  <c r="W198" i="3" s="1"/>
  <c r="Y198" i="3" s="1"/>
  <c r="AG197" i="3"/>
  <c r="AE197" i="3"/>
  <c r="AD197" i="3"/>
  <c r="AB197" i="3"/>
  <c r="AA197" i="3"/>
  <c r="W197" i="3" a="1"/>
  <c r="W197" i="3" s="1"/>
  <c r="Y197" i="3" s="1"/>
  <c r="AG196" i="3"/>
  <c r="AE196" i="3"/>
  <c r="AD196" i="3"/>
  <c r="AB196" i="3"/>
  <c r="AA196" i="3"/>
  <c r="W196" i="3" a="1"/>
  <c r="W196" i="3" s="1"/>
  <c r="Y196" i="3" s="1"/>
  <c r="AG195" i="3"/>
  <c r="AE195" i="3"/>
  <c r="AD195" i="3"/>
  <c r="AB195" i="3"/>
  <c r="AA195" i="3"/>
  <c r="W195" i="3" a="1"/>
  <c r="W195" i="3" s="1"/>
  <c r="Y195" i="3" s="1"/>
  <c r="AG194" i="3"/>
  <c r="AE194" i="3"/>
  <c r="AD194" i="3"/>
  <c r="AB194" i="3"/>
  <c r="AA194" i="3"/>
  <c r="W194" i="3" a="1"/>
  <c r="W194" i="3" s="1"/>
  <c r="Y194" i="3" s="1"/>
  <c r="AG193" i="3"/>
  <c r="AE193" i="3"/>
  <c r="AD193" i="3"/>
  <c r="AB193" i="3"/>
  <c r="AA193" i="3"/>
  <c r="W193" i="3" a="1"/>
  <c r="W193" i="3" s="1"/>
  <c r="Y193" i="3" s="1"/>
  <c r="AG192" i="3"/>
  <c r="AE192" i="3"/>
  <c r="AD192" i="3"/>
  <c r="AB192" i="3"/>
  <c r="AA192" i="3"/>
  <c r="W192" i="3" a="1"/>
  <c r="W192" i="3" s="1"/>
  <c r="Y192" i="3" s="1"/>
  <c r="AG191" i="3"/>
  <c r="AE191" i="3"/>
  <c r="AD191" i="3"/>
  <c r="AB191" i="3"/>
  <c r="AA191" i="3"/>
  <c r="W191" i="3" a="1"/>
  <c r="W191" i="3" s="1"/>
  <c r="Y191" i="3" s="1"/>
  <c r="AG190" i="3"/>
  <c r="AE190" i="3"/>
  <c r="AD190" i="3"/>
  <c r="AB190" i="3"/>
  <c r="AA190" i="3"/>
  <c r="W190" i="3" a="1"/>
  <c r="W190" i="3" s="1"/>
  <c r="Y190" i="3" s="1"/>
  <c r="AG189" i="3"/>
  <c r="AE189" i="3"/>
  <c r="AD189" i="3"/>
  <c r="AB189" i="3"/>
  <c r="AA189" i="3"/>
  <c r="W189" i="3" a="1"/>
  <c r="W189" i="3" s="1"/>
  <c r="Y189" i="3" s="1"/>
  <c r="AG188" i="3"/>
  <c r="AE188" i="3"/>
  <c r="AD188" i="3"/>
  <c r="AB188" i="3"/>
  <c r="AA188" i="3"/>
  <c r="W188" i="3" a="1"/>
  <c r="W188" i="3" s="1"/>
  <c r="Y188" i="3" s="1"/>
  <c r="AG187" i="3"/>
  <c r="AE187" i="3"/>
  <c r="AD187" i="3"/>
  <c r="AB187" i="3"/>
  <c r="AA187" i="3"/>
  <c r="W187" i="3" a="1"/>
  <c r="W187" i="3" s="1"/>
  <c r="Y187" i="3" s="1"/>
  <c r="AG186" i="3"/>
  <c r="AE186" i="3"/>
  <c r="AD186" i="3"/>
  <c r="AB186" i="3"/>
  <c r="AA186" i="3"/>
  <c r="W186" i="3" a="1"/>
  <c r="W186" i="3" s="1"/>
  <c r="Y186" i="3" s="1"/>
  <c r="AG185" i="3"/>
  <c r="AE185" i="3"/>
  <c r="AD185" i="3"/>
  <c r="AB185" i="3"/>
  <c r="AA185" i="3"/>
  <c r="W185" i="3" a="1"/>
  <c r="W185" i="3" s="1"/>
  <c r="Y185" i="3" s="1"/>
  <c r="AG184" i="3"/>
  <c r="AE184" i="3"/>
  <c r="AD184" i="3"/>
  <c r="AB184" i="3"/>
  <c r="AA184" i="3"/>
  <c r="W184" i="3" a="1"/>
  <c r="W184" i="3" s="1"/>
  <c r="Y184" i="3" s="1"/>
  <c r="AG183" i="3"/>
  <c r="AE183" i="3"/>
  <c r="AD183" i="3"/>
  <c r="AB183" i="3"/>
  <c r="AA183" i="3"/>
  <c r="W183" i="3" a="1"/>
  <c r="W183" i="3" s="1"/>
  <c r="Y183" i="3" s="1"/>
  <c r="AG182" i="3"/>
  <c r="AE182" i="3"/>
  <c r="AD182" i="3"/>
  <c r="AB182" i="3"/>
  <c r="AA182" i="3"/>
  <c r="W182" i="3" a="1"/>
  <c r="W182" i="3" s="1"/>
  <c r="Y182" i="3" s="1"/>
  <c r="AG181" i="3"/>
  <c r="AE181" i="3"/>
  <c r="AD181" i="3"/>
  <c r="AB181" i="3"/>
  <c r="AA181" i="3"/>
  <c r="W181" i="3" a="1"/>
  <c r="W181" i="3" s="1"/>
  <c r="Y181" i="3" s="1"/>
  <c r="AG180" i="3"/>
  <c r="AE180" i="3"/>
  <c r="AD180" i="3"/>
  <c r="AB180" i="3"/>
  <c r="AA180" i="3"/>
  <c r="X180" i="3" a="1"/>
  <c r="X180" i="3" s="1"/>
  <c r="W180" i="3" a="1"/>
  <c r="W180" i="3" s="1"/>
  <c r="Y180" i="3" s="1"/>
  <c r="AG179" i="3"/>
  <c r="AE179" i="3"/>
  <c r="AD179" i="3"/>
  <c r="AB179" i="3"/>
  <c r="AA179" i="3"/>
  <c r="W179" i="3" a="1"/>
  <c r="W179" i="3" s="1"/>
  <c r="Y179" i="3" s="1"/>
  <c r="AG178" i="3"/>
  <c r="AE178" i="3"/>
  <c r="AD178" i="3"/>
  <c r="AB178" i="3"/>
  <c r="AA178" i="3"/>
  <c r="W178" i="3" a="1"/>
  <c r="W178" i="3" s="1"/>
  <c r="Y178" i="3" s="1"/>
  <c r="AG177" i="3"/>
  <c r="AE177" i="3"/>
  <c r="AD177" i="3"/>
  <c r="AB177" i="3"/>
  <c r="AA177" i="3"/>
  <c r="X177" i="3" a="1"/>
  <c r="X177" i="3" s="1"/>
  <c r="W177" i="3" a="1"/>
  <c r="W177" i="3" s="1"/>
  <c r="Y177" i="3" s="1"/>
  <c r="AG176" i="3"/>
  <c r="AE176" i="3"/>
  <c r="AD176" i="3"/>
  <c r="AB176" i="3"/>
  <c r="AA176" i="3"/>
  <c r="W176" i="3" a="1"/>
  <c r="W176" i="3" s="1"/>
  <c r="Y176" i="3" s="1"/>
  <c r="AG175" i="3"/>
  <c r="AE175" i="3"/>
  <c r="AD175" i="3"/>
  <c r="AB175" i="3"/>
  <c r="AA175" i="3"/>
  <c r="W175" i="3" a="1"/>
  <c r="W175" i="3" s="1"/>
  <c r="Y175" i="3" s="1"/>
  <c r="AG174" i="3"/>
  <c r="AE174" i="3"/>
  <c r="AD174" i="3"/>
  <c r="AB174" i="3"/>
  <c r="AA174" i="3"/>
  <c r="W174" i="3" a="1"/>
  <c r="W174" i="3" s="1"/>
  <c r="Y174" i="3" s="1"/>
  <c r="AG173" i="3"/>
  <c r="AE173" i="3"/>
  <c r="AD173" i="3"/>
  <c r="AB173" i="3"/>
  <c r="AA173" i="3"/>
  <c r="W173" i="3" a="1"/>
  <c r="W173" i="3" s="1"/>
  <c r="Y173" i="3" s="1"/>
  <c r="AG172" i="3"/>
  <c r="AE172" i="3"/>
  <c r="AD172" i="3"/>
  <c r="AB172" i="3"/>
  <c r="AA172" i="3"/>
  <c r="W172" i="3" a="1"/>
  <c r="W172" i="3" s="1"/>
  <c r="Y172" i="3" s="1"/>
  <c r="AG171" i="3"/>
  <c r="AE171" i="3"/>
  <c r="AD171" i="3"/>
  <c r="AB171" i="3"/>
  <c r="AA171" i="3"/>
  <c r="W171" i="3" a="1"/>
  <c r="W171" i="3" s="1"/>
  <c r="Y171" i="3" s="1"/>
  <c r="AG170" i="3"/>
  <c r="AE170" i="3"/>
  <c r="AD170" i="3"/>
  <c r="AB170" i="3"/>
  <c r="AA170" i="3"/>
  <c r="W170" i="3" a="1"/>
  <c r="W170" i="3" s="1"/>
  <c r="Y170" i="3" s="1"/>
  <c r="AG169" i="3"/>
  <c r="AE169" i="3"/>
  <c r="AD169" i="3"/>
  <c r="AB169" i="3"/>
  <c r="AA169" i="3"/>
  <c r="W169" i="3" a="1"/>
  <c r="W169" i="3" s="1"/>
  <c r="Y169" i="3" s="1"/>
  <c r="AG168" i="3"/>
  <c r="AE168" i="3"/>
  <c r="AD168" i="3"/>
  <c r="AB168" i="3"/>
  <c r="AA168" i="3"/>
  <c r="W168" i="3" a="1"/>
  <c r="W168" i="3" s="1"/>
  <c r="Y168" i="3" s="1"/>
  <c r="AG167" i="3"/>
  <c r="AE167" i="3"/>
  <c r="AD167" i="3"/>
  <c r="AB167" i="3"/>
  <c r="AA167" i="3"/>
  <c r="W167" i="3" a="1"/>
  <c r="W167" i="3" s="1"/>
  <c r="Y167" i="3" s="1"/>
  <c r="AG166" i="3"/>
  <c r="AE166" i="3"/>
  <c r="AD166" i="3"/>
  <c r="AB166" i="3"/>
  <c r="AA166" i="3"/>
  <c r="W166" i="3" a="1"/>
  <c r="W166" i="3" s="1"/>
  <c r="Y166" i="3" s="1"/>
  <c r="AG165" i="3"/>
  <c r="AE165" i="3"/>
  <c r="AD165" i="3"/>
  <c r="AB165" i="3"/>
  <c r="AA165" i="3"/>
  <c r="W165" i="3" a="1"/>
  <c r="W165" i="3" s="1"/>
  <c r="Y165" i="3" s="1"/>
  <c r="AG164" i="3"/>
  <c r="AE164" i="3"/>
  <c r="AD164" i="3"/>
  <c r="AB164" i="3"/>
  <c r="AA164" i="3"/>
  <c r="W164" i="3" a="1"/>
  <c r="W164" i="3" s="1"/>
  <c r="Y164" i="3" s="1"/>
  <c r="AG163" i="3"/>
  <c r="AE163" i="3"/>
  <c r="AD163" i="3"/>
  <c r="AB163" i="3"/>
  <c r="AA163" i="3"/>
  <c r="W163" i="3" a="1"/>
  <c r="W163" i="3" s="1"/>
  <c r="Y163" i="3" s="1"/>
  <c r="AG162" i="3"/>
  <c r="AE162" i="3"/>
  <c r="AD162" i="3"/>
  <c r="AB162" i="3"/>
  <c r="AA162" i="3"/>
  <c r="W162" i="3" a="1"/>
  <c r="W162" i="3" s="1"/>
  <c r="Y162" i="3" s="1"/>
  <c r="AG161" i="3"/>
  <c r="AE161" i="3"/>
  <c r="AD161" i="3"/>
  <c r="AB161" i="3"/>
  <c r="AA161" i="3"/>
  <c r="W161" i="3" a="1"/>
  <c r="W161" i="3" s="1"/>
  <c r="Y161" i="3" s="1"/>
  <c r="AG160" i="3"/>
  <c r="AE160" i="3"/>
  <c r="AD160" i="3"/>
  <c r="AB160" i="3"/>
  <c r="AA160" i="3"/>
  <c r="W160" i="3" a="1"/>
  <c r="W160" i="3" s="1"/>
  <c r="Y160" i="3" s="1"/>
  <c r="AG159" i="3"/>
  <c r="AE159" i="3"/>
  <c r="AD159" i="3"/>
  <c r="AB159" i="3"/>
  <c r="AA159" i="3"/>
  <c r="W159" i="3" a="1"/>
  <c r="W159" i="3" s="1"/>
  <c r="Y159" i="3" s="1"/>
  <c r="AG158" i="3"/>
  <c r="AE158" i="3"/>
  <c r="AD158" i="3"/>
  <c r="AB158" i="3"/>
  <c r="AA158" i="3"/>
  <c r="W158" i="3" a="1"/>
  <c r="W158" i="3" s="1"/>
  <c r="Y158" i="3" s="1"/>
  <c r="AG157" i="3"/>
  <c r="AE157" i="3"/>
  <c r="AD157" i="3"/>
  <c r="AB157" i="3"/>
  <c r="AA157" i="3"/>
  <c r="W157" i="3" a="1"/>
  <c r="W157" i="3" s="1"/>
  <c r="Y157" i="3" s="1"/>
  <c r="AG156" i="3"/>
  <c r="AE156" i="3"/>
  <c r="AD156" i="3"/>
  <c r="AB156" i="3"/>
  <c r="AA156" i="3"/>
  <c r="W156" i="3" a="1"/>
  <c r="W156" i="3" s="1"/>
  <c r="Y156" i="3" s="1"/>
  <c r="AG155" i="3"/>
  <c r="AE155" i="3"/>
  <c r="AD155" i="3"/>
  <c r="AB155" i="3"/>
  <c r="AA155" i="3"/>
  <c r="W155" i="3" a="1"/>
  <c r="W155" i="3" s="1"/>
  <c r="Y155" i="3" s="1"/>
  <c r="AG154" i="3"/>
  <c r="AE154" i="3"/>
  <c r="AD154" i="3"/>
  <c r="AB154" i="3"/>
  <c r="AA154" i="3"/>
  <c r="W154" i="3" a="1"/>
  <c r="W154" i="3" s="1"/>
  <c r="Y154" i="3" s="1"/>
  <c r="AG153" i="3"/>
  <c r="AE153" i="3"/>
  <c r="AD153" i="3"/>
  <c r="AB153" i="3"/>
  <c r="AA153" i="3"/>
  <c r="W153" i="3" a="1"/>
  <c r="W153" i="3" s="1"/>
  <c r="Y153" i="3" s="1"/>
  <c r="AG152" i="3"/>
  <c r="AE152" i="3"/>
  <c r="AD152" i="3"/>
  <c r="AB152" i="3"/>
  <c r="AA152" i="3"/>
  <c r="W152" i="3" a="1"/>
  <c r="W152" i="3" s="1"/>
  <c r="Y152" i="3" s="1"/>
  <c r="AG151" i="3"/>
  <c r="AE151" i="3"/>
  <c r="AD151" i="3"/>
  <c r="AB151" i="3"/>
  <c r="AA151" i="3"/>
  <c r="W151" i="3" a="1"/>
  <c r="W151" i="3" s="1"/>
  <c r="Y151" i="3" s="1"/>
  <c r="AG150" i="3"/>
  <c r="AE150" i="3"/>
  <c r="AD150" i="3"/>
  <c r="AB150" i="3"/>
  <c r="AA150" i="3"/>
  <c r="Y150" i="3"/>
  <c r="W150" i="3" a="1"/>
  <c r="W150" i="3" s="1"/>
  <c r="AG149" i="3"/>
  <c r="AE149" i="3"/>
  <c r="AD149" i="3"/>
  <c r="AB149" i="3"/>
  <c r="AA149" i="3"/>
  <c r="W149" i="3" a="1"/>
  <c r="W149" i="3" s="1"/>
  <c r="Y149" i="3" s="1"/>
  <c r="AG148" i="3"/>
  <c r="AE148" i="3"/>
  <c r="AD148" i="3"/>
  <c r="AB148" i="3"/>
  <c r="AA148" i="3"/>
  <c r="X148" i="3" a="1"/>
  <c r="X148" i="3" s="1"/>
  <c r="W148" i="3" a="1"/>
  <c r="W148" i="3" s="1"/>
  <c r="Y148" i="3" s="1"/>
  <c r="AG147" i="3"/>
  <c r="AE147" i="3"/>
  <c r="AD147" i="3"/>
  <c r="AB147" i="3"/>
  <c r="AA147" i="3"/>
  <c r="Y147" i="3"/>
  <c r="W147" i="3" a="1"/>
  <c r="W147" i="3" s="1"/>
  <c r="AG146" i="3"/>
  <c r="AE146" i="3"/>
  <c r="AD146" i="3"/>
  <c r="AB146" i="3"/>
  <c r="AA146" i="3"/>
  <c r="W146" i="3" a="1"/>
  <c r="W146" i="3" s="1"/>
  <c r="Y146" i="3" s="1"/>
  <c r="AG145" i="3"/>
  <c r="AE145" i="3"/>
  <c r="AD145" i="3"/>
  <c r="AB145" i="3"/>
  <c r="AA145" i="3"/>
  <c r="W145" i="3" a="1"/>
  <c r="W145" i="3" s="1"/>
  <c r="Y145" i="3" s="1"/>
  <c r="AG144" i="3"/>
  <c r="AE144" i="3"/>
  <c r="AD144" i="3"/>
  <c r="AB144" i="3"/>
  <c r="AA144" i="3"/>
  <c r="W144" i="3" a="1"/>
  <c r="W144" i="3" s="1"/>
  <c r="Y144" i="3" s="1"/>
  <c r="AG143" i="3"/>
  <c r="AE143" i="3"/>
  <c r="AD143" i="3"/>
  <c r="AB143" i="3"/>
  <c r="AA143" i="3"/>
  <c r="W143" i="3" a="1"/>
  <c r="W143" i="3" s="1"/>
  <c r="Y143" i="3" s="1"/>
  <c r="AG142" i="3"/>
  <c r="AE142" i="3"/>
  <c r="AD142" i="3"/>
  <c r="AB142" i="3"/>
  <c r="AA142" i="3"/>
  <c r="W142" i="3" a="1"/>
  <c r="W142" i="3" s="1"/>
  <c r="Y142" i="3" s="1"/>
  <c r="AG141" i="3"/>
  <c r="AE141" i="3"/>
  <c r="AD141" i="3"/>
  <c r="AB141" i="3"/>
  <c r="AA141" i="3"/>
  <c r="W141" i="3" a="1"/>
  <c r="W141" i="3" s="1"/>
  <c r="Y141" i="3" s="1"/>
  <c r="AG140" i="3"/>
  <c r="AE140" i="3"/>
  <c r="AD140" i="3"/>
  <c r="AB140" i="3"/>
  <c r="AA140" i="3"/>
  <c r="W140" i="3" a="1"/>
  <c r="W140" i="3" s="1"/>
  <c r="Y140" i="3" s="1"/>
  <c r="AG139" i="3"/>
  <c r="AE139" i="3"/>
  <c r="AD139" i="3"/>
  <c r="AB139" i="3"/>
  <c r="AA139" i="3"/>
  <c r="W139" i="3" a="1"/>
  <c r="W139" i="3" s="1"/>
  <c r="Y139" i="3" s="1"/>
  <c r="AG138" i="3"/>
  <c r="AE138" i="3"/>
  <c r="AD138" i="3"/>
  <c r="AB138" i="3"/>
  <c r="AA138" i="3"/>
  <c r="W138" i="3" a="1"/>
  <c r="W138" i="3" s="1"/>
  <c r="Y138" i="3" s="1"/>
  <c r="AG137" i="3"/>
  <c r="AE137" i="3"/>
  <c r="AD137" i="3"/>
  <c r="AB137" i="3"/>
  <c r="AA137" i="3"/>
  <c r="W137" i="3" a="1"/>
  <c r="W137" i="3" s="1"/>
  <c r="Y137" i="3" s="1"/>
  <c r="AG136" i="3"/>
  <c r="AE136" i="3"/>
  <c r="AD136" i="3"/>
  <c r="AB136" i="3"/>
  <c r="AA136" i="3"/>
  <c r="X136" i="3" a="1"/>
  <c r="X136" i="3" s="1"/>
  <c r="W136" i="3" a="1"/>
  <c r="W136" i="3" s="1"/>
  <c r="Y136" i="3" s="1"/>
  <c r="AG135" i="3"/>
  <c r="AE135" i="3"/>
  <c r="AD135" i="3"/>
  <c r="AB135" i="3"/>
  <c r="AA135" i="3"/>
  <c r="W135" i="3" a="1"/>
  <c r="W135" i="3" s="1"/>
  <c r="Y135" i="3" s="1"/>
  <c r="AG134" i="3"/>
  <c r="AE134" i="3"/>
  <c r="AD134" i="3"/>
  <c r="AB134" i="3"/>
  <c r="AA134" i="3"/>
  <c r="W134" i="3" a="1"/>
  <c r="W134" i="3" s="1"/>
  <c r="Y134" i="3" s="1"/>
  <c r="AG133" i="3"/>
  <c r="AE133" i="3"/>
  <c r="AD133" i="3"/>
  <c r="AB133" i="3"/>
  <c r="AA133" i="3"/>
  <c r="W133" i="3" a="1"/>
  <c r="W133" i="3" s="1"/>
  <c r="Y133" i="3" s="1"/>
  <c r="AG132" i="3"/>
  <c r="AE132" i="3"/>
  <c r="AD132" i="3"/>
  <c r="AB132" i="3"/>
  <c r="AA132" i="3"/>
  <c r="W132" i="3" a="1"/>
  <c r="W132" i="3" s="1"/>
  <c r="Y132" i="3" s="1"/>
  <c r="AG131" i="3"/>
  <c r="AE131" i="3"/>
  <c r="AD131" i="3"/>
  <c r="AB131" i="3"/>
  <c r="AA131" i="3"/>
  <c r="W131" i="3" a="1"/>
  <c r="W131" i="3" s="1"/>
  <c r="Y131" i="3" s="1"/>
  <c r="AG130" i="3"/>
  <c r="AE130" i="3"/>
  <c r="AD130" i="3"/>
  <c r="AB130" i="3"/>
  <c r="AA130" i="3"/>
  <c r="W130" i="3" a="1"/>
  <c r="W130" i="3" s="1"/>
  <c r="Y130" i="3" s="1"/>
  <c r="AG129" i="3"/>
  <c r="AE129" i="3"/>
  <c r="AD129" i="3"/>
  <c r="AB129" i="3"/>
  <c r="AA129" i="3"/>
  <c r="W129" i="3" a="1"/>
  <c r="W129" i="3" s="1"/>
  <c r="Y129" i="3" s="1"/>
  <c r="AG128" i="3"/>
  <c r="AE128" i="3"/>
  <c r="AD128" i="3"/>
  <c r="AB128" i="3"/>
  <c r="AA128" i="3"/>
  <c r="X128" i="3" a="1"/>
  <c r="X128" i="3" s="1"/>
  <c r="W128" i="3" a="1"/>
  <c r="W128" i="3" s="1"/>
  <c r="Y128" i="3" s="1"/>
  <c r="AG127" i="3"/>
  <c r="AE127" i="3"/>
  <c r="AD127" i="3"/>
  <c r="AB127" i="3"/>
  <c r="AA127" i="3"/>
  <c r="X127" i="3" a="1"/>
  <c r="X127" i="3" s="1"/>
  <c r="M14" i="1" s="1"/>
  <c r="W127" i="3" a="1"/>
  <c r="W127" i="3" s="1"/>
  <c r="Y127" i="3" s="1"/>
  <c r="AG126" i="3"/>
  <c r="AE126" i="3"/>
  <c r="AD126" i="3"/>
  <c r="AB126" i="3"/>
  <c r="AA126" i="3"/>
  <c r="W126" i="3" a="1"/>
  <c r="W126" i="3" s="1"/>
  <c r="Y126" i="3" s="1"/>
  <c r="AG125" i="3"/>
  <c r="AE125" i="3"/>
  <c r="AD125" i="3"/>
  <c r="AB125" i="3"/>
  <c r="AA125" i="3"/>
  <c r="W125" i="3" a="1"/>
  <c r="W125" i="3" s="1"/>
  <c r="Y125" i="3" s="1"/>
  <c r="AG124" i="3"/>
  <c r="AE124" i="3"/>
  <c r="AD124" i="3"/>
  <c r="AB124" i="3"/>
  <c r="AA124" i="3"/>
  <c r="W124" i="3" a="1"/>
  <c r="W124" i="3" s="1"/>
  <c r="Y124" i="3" s="1"/>
  <c r="AG123" i="3"/>
  <c r="AE123" i="3"/>
  <c r="AD123" i="3"/>
  <c r="AB123" i="3"/>
  <c r="AA123" i="3"/>
  <c r="Y123" i="3"/>
  <c r="W123" i="3" a="1"/>
  <c r="W123" i="3" s="1"/>
  <c r="AG122" i="3"/>
  <c r="AE122" i="3"/>
  <c r="AD122" i="3"/>
  <c r="AB122" i="3"/>
  <c r="AA122" i="3"/>
  <c r="W122" i="3" a="1"/>
  <c r="W122" i="3" s="1"/>
  <c r="Y122" i="3" s="1"/>
  <c r="AG121" i="3"/>
  <c r="AE121" i="3"/>
  <c r="AD121" i="3"/>
  <c r="AB121" i="3"/>
  <c r="AA121" i="3"/>
  <c r="W121" i="3" a="1"/>
  <c r="W121" i="3" s="1"/>
  <c r="Y121" i="3" s="1"/>
  <c r="AG120" i="3"/>
  <c r="AE120" i="3"/>
  <c r="AD120" i="3"/>
  <c r="AB120" i="3"/>
  <c r="AA120" i="3"/>
  <c r="W120" i="3" a="1"/>
  <c r="W120" i="3" s="1"/>
  <c r="Y120" i="3" s="1"/>
  <c r="AG119" i="3"/>
  <c r="AE119" i="3"/>
  <c r="AD119" i="3"/>
  <c r="AB119" i="3"/>
  <c r="AA119" i="3"/>
  <c r="W119" i="3" a="1"/>
  <c r="W119" i="3" s="1"/>
  <c r="Y119" i="3" s="1"/>
  <c r="AG118" i="3"/>
  <c r="AE118" i="3"/>
  <c r="AD118" i="3"/>
  <c r="AB118" i="3"/>
  <c r="AA118" i="3"/>
  <c r="W118" i="3" a="1"/>
  <c r="W118" i="3" s="1"/>
  <c r="Y118" i="3" s="1"/>
  <c r="AG117" i="3"/>
  <c r="AE117" i="3"/>
  <c r="AD117" i="3"/>
  <c r="AB117" i="3"/>
  <c r="AA117" i="3"/>
  <c r="W117" i="3" a="1"/>
  <c r="W117" i="3" s="1"/>
  <c r="Y117" i="3" s="1"/>
  <c r="AG116" i="3"/>
  <c r="AE116" i="3"/>
  <c r="AD116" i="3"/>
  <c r="AB116" i="3"/>
  <c r="AA116" i="3"/>
  <c r="X116" i="3" a="1"/>
  <c r="X116" i="3" s="1"/>
  <c r="Z116" i="3" s="1"/>
  <c r="W116" i="3" a="1"/>
  <c r="W116" i="3" s="1"/>
  <c r="Y116" i="3" s="1"/>
  <c r="AG115" i="3"/>
  <c r="AE115" i="3"/>
  <c r="AD115" i="3"/>
  <c r="AB115" i="3"/>
  <c r="AA115" i="3"/>
  <c r="W115" i="3" a="1"/>
  <c r="W115" i="3" s="1"/>
  <c r="Y115" i="3" s="1"/>
  <c r="AG114" i="3"/>
  <c r="AE114" i="3"/>
  <c r="AD114" i="3"/>
  <c r="AB114" i="3"/>
  <c r="AA114" i="3"/>
  <c r="W114" i="3" a="1"/>
  <c r="W114" i="3" s="1"/>
  <c r="Y114" i="3" s="1"/>
  <c r="AG113" i="3"/>
  <c r="AE113" i="3"/>
  <c r="AD113" i="3"/>
  <c r="AB113" i="3"/>
  <c r="AA113" i="3"/>
  <c r="W113" i="3" a="1"/>
  <c r="W113" i="3" s="1"/>
  <c r="Y113" i="3" s="1"/>
  <c r="AG112" i="3"/>
  <c r="AE112" i="3"/>
  <c r="AD112" i="3"/>
  <c r="AB112" i="3"/>
  <c r="AA112" i="3"/>
  <c r="W112" i="3" a="1"/>
  <c r="W112" i="3" s="1"/>
  <c r="Y112" i="3" s="1"/>
  <c r="AG111" i="3"/>
  <c r="AE111" i="3"/>
  <c r="AD111" i="3"/>
  <c r="AB111" i="3"/>
  <c r="AA111" i="3"/>
  <c r="W111" i="3" a="1"/>
  <c r="W111" i="3" s="1"/>
  <c r="Y111" i="3" s="1"/>
  <c r="AG110" i="3"/>
  <c r="AE110" i="3"/>
  <c r="AD110" i="3"/>
  <c r="AB110" i="3"/>
  <c r="AA110" i="3"/>
  <c r="W110" i="3" a="1"/>
  <c r="W110" i="3" s="1"/>
  <c r="Y110" i="3" s="1"/>
  <c r="AG109" i="3"/>
  <c r="AE109" i="3"/>
  <c r="AD109" i="3"/>
  <c r="AB109" i="3"/>
  <c r="AA109" i="3"/>
  <c r="W109" i="3" a="1"/>
  <c r="W109" i="3" s="1"/>
  <c r="Y109" i="3" s="1"/>
  <c r="AG108" i="3"/>
  <c r="AE108" i="3"/>
  <c r="AD108" i="3"/>
  <c r="AB108" i="3"/>
  <c r="AA108" i="3"/>
  <c r="W108" i="3" a="1"/>
  <c r="W108" i="3" s="1"/>
  <c r="Y108" i="3" s="1"/>
  <c r="AG107" i="3"/>
  <c r="AE107" i="3"/>
  <c r="AD107" i="3"/>
  <c r="AB107" i="3"/>
  <c r="AA107" i="3"/>
  <c r="W107" i="3" a="1"/>
  <c r="W107" i="3" s="1"/>
  <c r="Y107" i="3" s="1"/>
  <c r="AG106" i="3"/>
  <c r="AE106" i="3"/>
  <c r="AD106" i="3"/>
  <c r="AB106" i="3"/>
  <c r="AA106" i="3"/>
  <c r="W106" i="3" a="1"/>
  <c r="W106" i="3" s="1"/>
  <c r="Y106" i="3" s="1"/>
  <c r="AG105" i="3"/>
  <c r="AE105" i="3"/>
  <c r="AD105" i="3"/>
  <c r="AB105" i="3"/>
  <c r="AA105" i="3"/>
  <c r="W105" i="3" a="1"/>
  <c r="W105" i="3" s="1"/>
  <c r="Y105" i="3" s="1"/>
  <c r="AG104" i="3"/>
  <c r="AE104" i="3"/>
  <c r="AD104" i="3"/>
  <c r="AB104" i="3"/>
  <c r="AA104" i="3"/>
  <c r="W104" i="3" a="1"/>
  <c r="W104" i="3" s="1"/>
  <c r="Y104" i="3" s="1"/>
  <c r="AG103" i="3"/>
  <c r="AE103" i="3"/>
  <c r="AD103" i="3"/>
  <c r="AB103" i="3"/>
  <c r="AA103" i="3"/>
  <c r="W103" i="3" a="1"/>
  <c r="W103" i="3" s="1"/>
  <c r="Y103" i="3" s="1"/>
  <c r="AG102" i="3"/>
  <c r="AE102" i="3"/>
  <c r="AD102" i="3"/>
  <c r="AB102" i="3"/>
  <c r="AA102" i="3"/>
  <c r="W102" i="3" a="1"/>
  <c r="W102" i="3" s="1"/>
  <c r="Y102" i="3" s="1"/>
  <c r="AG101" i="3"/>
  <c r="AE101" i="3"/>
  <c r="AD101" i="3"/>
  <c r="AB101" i="3"/>
  <c r="AA101" i="3"/>
  <c r="W101" i="3" a="1"/>
  <c r="W101" i="3" s="1"/>
  <c r="Y101" i="3" s="1"/>
  <c r="AG100" i="3"/>
  <c r="AE100" i="3"/>
  <c r="AD100" i="3"/>
  <c r="AB100" i="3"/>
  <c r="AA100" i="3"/>
  <c r="W100" i="3" a="1"/>
  <c r="W100" i="3" s="1"/>
  <c r="Y100" i="3" s="1"/>
  <c r="AG99" i="3"/>
  <c r="AE99" i="3"/>
  <c r="AD99" i="3"/>
  <c r="AB99" i="3"/>
  <c r="AA99" i="3"/>
  <c r="W99" i="3" a="1"/>
  <c r="W99" i="3" s="1"/>
  <c r="Y99" i="3" s="1"/>
  <c r="AG98" i="3"/>
  <c r="AE98" i="3"/>
  <c r="AD98" i="3"/>
  <c r="AB98" i="3"/>
  <c r="AA98" i="3"/>
  <c r="W98" i="3" a="1"/>
  <c r="W98" i="3" s="1"/>
  <c r="Y98" i="3" s="1"/>
  <c r="AG97" i="3"/>
  <c r="AE97" i="3"/>
  <c r="AD97" i="3"/>
  <c r="AB97" i="3"/>
  <c r="AA97" i="3"/>
  <c r="W97" i="3" a="1"/>
  <c r="W97" i="3" s="1"/>
  <c r="Y97" i="3" s="1"/>
  <c r="AG96" i="3"/>
  <c r="AE96" i="3"/>
  <c r="AD96" i="3"/>
  <c r="AB96" i="3"/>
  <c r="AA96" i="3"/>
  <c r="X96" i="3" a="1"/>
  <c r="X96" i="3" s="1"/>
  <c r="W96" i="3" a="1"/>
  <c r="W96" i="3" s="1"/>
  <c r="Y96" i="3" s="1"/>
  <c r="AG95" i="3"/>
  <c r="AE95" i="3"/>
  <c r="AD95" i="3"/>
  <c r="AB95" i="3"/>
  <c r="AA95" i="3"/>
  <c r="W95" i="3" a="1"/>
  <c r="W95" i="3" s="1"/>
  <c r="Y95" i="3" s="1"/>
  <c r="AG94" i="3"/>
  <c r="AE94" i="3"/>
  <c r="AD94" i="3"/>
  <c r="AB94" i="3"/>
  <c r="AA94" i="3"/>
  <c r="W94" i="3" a="1"/>
  <c r="W94" i="3" s="1"/>
  <c r="Y94" i="3" s="1"/>
  <c r="AG93" i="3"/>
  <c r="AE93" i="3"/>
  <c r="AD93" i="3"/>
  <c r="AB93" i="3"/>
  <c r="AA93" i="3"/>
  <c r="W93" i="3" a="1"/>
  <c r="W93" i="3" s="1"/>
  <c r="Y93" i="3" s="1"/>
  <c r="AG92" i="3"/>
  <c r="AE92" i="3"/>
  <c r="AD92" i="3"/>
  <c r="AB92" i="3"/>
  <c r="AA92" i="3"/>
  <c r="W92" i="3" a="1"/>
  <c r="W92" i="3" s="1"/>
  <c r="Y92" i="3" s="1"/>
  <c r="AG91" i="3"/>
  <c r="AE91" i="3"/>
  <c r="AD91" i="3"/>
  <c r="AB91" i="3"/>
  <c r="AA91" i="3"/>
  <c r="W91" i="3" a="1"/>
  <c r="W91" i="3" s="1"/>
  <c r="Y91" i="3" s="1"/>
  <c r="AG90" i="3"/>
  <c r="AE90" i="3"/>
  <c r="AD90" i="3"/>
  <c r="AB90" i="3"/>
  <c r="AA90" i="3"/>
  <c r="W90" i="3" a="1"/>
  <c r="W90" i="3" s="1"/>
  <c r="Y90" i="3" s="1"/>
  <c r="AG89" i="3"/>
  <c r="AE89" i="3"/>
  <c r="AD89" i="3"/>
  <c r="AB89" i="3"/>
  <c r="AA89" i="3"/>
  <c r="W89" i="3" a="1"/>
  <c r="W89" i="3" s="1"/>
  <c r="Y89" i="3" s="1"/>
  <c r="AG88" i="3"/>
  <c r="AE88" i="3"/>
  <c r="AD88" i="3"/>
  <c r="AB88" i="3"/>
  <c r="AA88" i="3"/>
  <c r="W88" i="3" a="1"/>
  <c r="W88" i="3" s="1"/>
  <c r="Y88" i="3" s="1"/>
  <c r="AG87" i="3"/>
  <c r="AE87" i="3"/>
  <c r="AD87" i="3"/>
  <c r="AB87" i="3"/>
  <c r="AA87" i="3"/>
  <c r="X87" i="3" a="1"/>
  <c r="X87" i="3" s="1"/>
  <c r="W87" i="3" a="1"/>
  <c r="W87" i="3" s="1"/>
  <c r="Y87" i="3" s="1"/>
  <c r="AG86" i="3"/>
  <c r="AE86" i="3"/>
  <c r="AD86" i="3"/>
  <c r="AB86" i="3"/>
  <c r="AA86" i="3"/>
  <c r="W86" i="3" a="1"/>
  <c r="W86" i="3" s="1"/>
  <c r="Y86" i="3" s="1"/>
  <c r="AG85" i="3"/>
  <c r="AE85" i="3"/>
  <c r="AD85" i="3"/>
  <c r="AB85" i="3"/>
  <c r="AA85" i="3"/>
  <c r="X85" i="3" a="1"/>
  <c r="X85" i="3" s="1"/>
  <c r="W85" i="3" a="1"/>
  <c r="W85" i="3" s="1"/>
  <c r="Y85" i="3" s="1"/>
  <c r="AG84" i="3"/>
  <c r="AE84" i="3"/>
  <c r="AD84" i="3"/>
  <c r="AB84" i="3"/>
  <c r="AA84" i="3"/>
  <c r="W84" i="3" a="1"/>
  <c r="W84" i="3" s="1"/>
  <c r="Y84" i="3" s="1"/>
  <c r="AG83" i="3"/>
  <c r="AE83" i="3"/>
  <c r="AD83" i="3"/>
  <c r="AB83" i="3"/>
  <c r="AA83" i="3"/>
  <c r="W83" i="3" a="1"/>
  <c r="W83" i="3" s="1"/>
  <c r="Y83" i="3" s="1"/>
  <c r="AG82" i="3"/>
  <c r="AE82" i="3"/>
  <c r="AD82" i="3"/>
  <c r="AB82" i="3"/>
  <c r="AA82" i="3"/>
  <c r="W82" i="3" a="1"/>
  <c r="W82" i="3" s="1"/>
  <c r="Y82" i="3" s="1"/>
  <c r="AG81" i="3"/>
  <c r="AE81" i="3"/>
  <c r="AD81" i="3"/>
  <c r="AB81" i="3"/>
  <c r="AA81" i="3"/>
  <c r="W81" i="3" a="1"/>
  <c r="W81" i="3" s="1"/>
  <c r="Y81" i="3" s="1"/>
  <c r="AG80" i="3"/>
  <c r="AE80" i="3"/>
  <c r="AD80" i="3"/>
  <c r="AB80" i="3"/>
  <c r="AA80" i="3"/>
  <c r="W80" i="3" a="1"/>
  <c r="W80" i="3" s="1"/>
  <c r="Y80" i="3" s="1"/>
  <c r="AG79" i="3"/>
  <c r="AE79" i="3"/>
  <c r="AD79" i="3"/>
  <c r="AB79" i="3"/>
  <c r="AA79" i="3"/>
  <c r="W79" i="3" a="1"/>
  <c r="W79" i="3" s="1"/>
  <c r="Y79" i="3" s="1"/>
  <c r="AG78" i="3"/>
  <c r="AE78" i="3"/>
  <c r="AD78" i="3"/>
  <c r="AB78" i="3"/>
  <c r="AA78" i="3"/>
  <c r="W78" i="3" a="1"/>
  <c r="W78" i="3" s="1"/>
  <c r="Y78" i="3" s="1"/>
  <c r="AG77" i="3"/>
  <c r="AE77" i="3"/>
  <c r="AD77" i="3"/>
  <c r="AB77" i="3"/>
  <c r="AA77" i="3"/>
  <c r="W77" i="3"/>
  <c r="Y77" i="3" s="1"/>
  <c r="W77" i="3" a="1"/>
  <c r="AG76" i="3"/>
  <c r="AE76" i="3"/>
  <c r="AD76" i="3"/>
  <c r="AB76" i="3"/>
  <c r="AA76" i="3"/>
  <c r="W76" i="3" a="1"/>
  <c r="W76" i="3" s="1"/>
  <c r="Y76" i="3" s="1"/>
  <c r="AG75" i="3"/>
  <c r="AE75" i="3"/>
  <c r="AD75" i="3"/>
  <c r="AB75" i="3"/>
  <c r="AA75" i="3"/>
  <c r="W75" i="3" a="1"/>
  <c r="W75" i="3" s="1"/>
  <c r="Y75" i="3" s="1"/>
  <c r="AG74" i="3"/>
  <c r="AE74" i="3"/>
  <c r="AD74" i="3"/>
  <c r="AB74" i="3"/>
  <c r="AA74" i="3"/>
  <c r="W74" i="3" a="1"/>
  <c r="W74" i="3" s="1"/>
  <c r="Y74" i="3" s="1"/>
  <c r="AG73" i="3"/>
  <c r="AE73" i="3"/>
  <c r="AD73" i="3"/>
  <c r="AB73" i="3"/>
  <c r="AA73" i="3"/>
  <c r="W73" i="3"/>
  <c r="Y73" i="3" s="1"/>
  <c r="W73" i="3" a="1"/>
  <c r="AG72" i="3"/>
  <c r="AE72" i="3"/>
  <c r="AD72" i="3"/>
  <c r="AB72" i="3"/>
  <c r="AA72" i="3"/>
  <c r="W72" i="3" a="1"/>
  <c r="W72" i="3" s="1"/>
  <c r="Y72" i="3" s="1"/>
  <c r="AG71" i="3"/>
  <c r="AE71" i="3"/>
  <c r="AD71" i="3"/>
  <c r="AB71" i="3"/>
  <c r="AA71" i="3"/>
  <c r="W71" i="3" a="1"/>
  <c r="W71" i="3" s="1"/>
  <c r="Y71" i="3" s="1"/>
  <c r="AG70" i="3"/>
  <c r="AE70" i="3"/>
  <c r="AD70" i="3"/>
  <c r="AB70" i="3"/>
  <c r="AA70" i="3"/>
  <c r="W70" i="3" a="1"/>
  <c r="W70" i="3" s="1"/>
  <c r="Y70" i="3" s="1"/>
  <c r="AG69" i="3"/>
  <c r="AE69" i="3"/>
  <c r="AD69" i="3"/>
  <c r="AB69" i="3"/>
  <c r="AA69" i="3"/>
  <c r="W69" i="3" a="1"/>
  <c r="W69" i="3" s="1"/>
  <c r="Y69" i="3" s="1"/>
  <c r="AG68" i="3"/>
  <c r="AE68" i="3"/>
  <c r="AD68" i="3"/>
  <c r="AB68" i="3"/>
  <c r="AA68" i="3"/>
  <c r="X68" i="3" a="1"/>
  <c r="X68" i="3" s="1"/>
  <c r="W68" i="3" a="1"/>
  <c r="W68" i="3" s="1"/>
  <c r="Y68" i="3" s="1"/>
  <c r="AG67" i="3"/>
  <c r="AE67" i="3"/>
  <c r="AD67" i="3"/>
  <c r="AB67" i="3"/>
  <c r="AA67" i="3"/>
  <c r="W67" i="3" a="1"/>
  <c r="W67" i="3" s="1"/>
  <c r="Y67" i="3" s="1"/>
  <c r="AG66" i="3"/>
  <c r="AE66" i="3"/>
  <c r="AD66" i="3"/>
  <c r="AB66" i="3"/>
  <c r="AA66" i="3"/>
  <c r="W66" i="3" a="1"/>
  <c r="W66" i="3" s="1"/>
  <c r="Y66" i="3" s="1"/>
  <c r="AG65" i="3"/>
  <c r="AE65" i="3"/>
  <c r="AD65" i="3"/>
  <c r="AB65" i="3"/>
  <c r="AA65" i="3"/>
  <c r="X65" i="3" a="1"/>
  <c r="X65" i="3" s="1"/>
  <c r="Z65" i="3" s="1"/>
  <c r="W65" i="3" a="1"/>
  <c r="W65" i="3" s="1"/>
  <c r="Y65" i="3" s="1"/>
  <c r="AG64" i="3"/>
  <c r="AE64" i="3"/>
  <c r="AD64" i="3"/>
  <c r="AB64" i="3"/>
  <c r="AA64" i="3"/>
  <c r="W64" i="3" a="1"/>
  <c r="W64" i="3" s="1"/>
  <c r="Y64" i="3" s="1"/>
  <c r="AG63" i="3"/>
  <c r="AE63" i="3"/>
  <c r="AD63" i="3"/>
  <c r="AB63" i="3"/>
  <c r="AA63" i="3"/>
  <c r="W63" i="3" a="1"/>
  <c r="W63" i="3" s="1"/>
  <c r="Y63" i="3" s="1"/>
  <c r="AG62" i="3"/>
  <c r="AE62" i="3"/>
  <c r="AD62" i="3"/>
  <c r="AB62" i="3"/>
  <c r="AA62" i="3"/>
  <c r="W62" i="3" a="1"/>
  <c r="W62" i="3" s="1"/>
  <c r="Y62" i="3" s="1"/>
  <c r="AG61" i="3"/>
  <c r="AE61" i="3"/>
  <c r="AD61" i="3"/>
  <c r="AB61" i="3"/>
  <c r="AA61" i="3"/>
  <c r="W61" i="3" a="1"/>
  <c r="W61" i="3" s="1"/>
  <c r="Y61" i="3" s="1"/>
  <c r="AG60" i="3"/>
  <c r="AE60" i="3"/>
  <c r="AD60" i="3"/>
  <c r="AB60" i="3"/>
  <c r="AA60" i="3"/>
  <c r="W60" i="3" a="1"/>
  <c r="W60" i="3" s="1"/>
  <c r="Y60" i="3" s="1"/>
  <c r="AG59" i="3"/>
  <c r="AE59" i="3"/>
  <c r="AD59" i="3"/>
  <c r="AB59" i="3"/>
  <c r="AA59" i="3"/>
  <c r="W59" i="3" a="1"/>
  <c r="W59" i="3" s="1"/>
  <c r="Y59" i="3" s="1"/>
  <c r="AG58" i="3"/>
  <c r="AE58" i="3"/>
  <c r="AD58" i="3"/>
  <c r="AB58" i="3"/>
  <c r="AA58" i="3"/>
  <c r="W58" i="3" a="1"/>
  <c r="W58" i="3" s="1"/>
  <c r="Y58" i="3" s="1"/>
  <c r="AG57" i="3"/>
  <c r="AE57" i="3"/>
  <c r="AD57" i="3"/>
  <c r="AB57" i="3"/>
  <c r="AA57" i="3"/>
  <c r="X57" i="3" a="1"/>
  <c r="X57" i="3" s="1"/>
  <c r="Z57" i="3" s="1"/>
  <c r="W57" i="3" a="1"/>
  <c r="W57" i="3" s="1"/>
  <c r="Y57" i="3" s="1"/>
  <c r="AG56" i="3"/>
  <c r="AE56" i="3"/>
  <c r="AD56" i="3"/>
  <c r="AB56" i="3"/>
  <c r="AA56" i="3"/>
  <c r="W56" i="3" a="1"/>
  <c r="W56" i="3" s="1"/>
  <c r="Y56" i="3" s="1"/>
  <c r="AG55" i="3"/>
  <c r="AE55" i="3"/>
  <c r="AD55" i="3"/>
  <c r="AB55" i="3"/>
  <c r="AA55" i="3"/>
  <c r="W55" i="3" a="1"/>
  <c r="W55" i="3" s="1"/>
  <c r="Y55" i="3" s="1"/>
  <c r="AG54" i="3"/>
  <c r="AE54" i="3"/>
  <c r="AD54" i="3"/>
  <c r="AB54" i="3"/>
  <c r="AA54" i="3"/>
  <c r="W54" i="3" a="1"/>
  <c r="W54" i="3" s="1"/>
  <c r="Y54" i="3" s="1"/>
  <c r="AG53" i="3"/>
  <c r="AE53" i="3"/>
  <c r="AD53" i="3"/>
  <c r="AB53" i="3"/>
  <c r="AA53" i="3"/>
  <c r="W53" i="3" a="1"/>
  <c r="W53" i="3" s="1"/>
  <c r="Y53" i="3" s="1"/>
  <c r="AG52" i="3"/>
  <c r="AE52" i="3"/>
  <c r="AD52" i="3"/>
  <c r="AB52" i="3"/>
  <c r="AA52" i="3"/>
  <c r="W52" i="3" a="1"/>
  <c r="W52" i="3" s="1"/>
  <c r="Y52" i="3" s="1"/>
  <c r="AG51" i="3"/>
  <c r="AE51" i="3"/>
  <c r="AD51" i="3"/>
  <c r="AB51" i="3"/>
  <c r="AA51" i="3"/>
  <c r="W51" i="3" a="1"/>
  <c r="W51" i="3" s="1"/>
  <c r="Y51" i="3" s="1"/>
  <c r="AG50" i="3"/>
  <c r="AE50" i="3"/>
  <c r="AD50" i="3"/>
  <c r="AB50" i="3"/>
  <c r="AA50" i="3"/>
  <c r="W50" i="3"/>
  <c r="Y50" i="3" s="1"/>
  <c r="W50" i="3" a="1"/>
  <c r="AG49" i="3"/>
  <c r="AE49" i="3"/>
  <c r="AD49" i="3"/>
  <c r="AB49" i="3"/>
  <c r="AA49" i="3"/>
  <c r="W49" i="3" a="1"/>
  <c r="W49" i="3" s="1"/>
  <c r="Y49" i="3" s="1"/>
  <c r="AG48" i="3"/>
  <c r="AE48" i="3"/>
  <c r="AD48" i="3"/>
  <c r="AB48" i="3"/>
  <c r="AA48" i="3"/>
  <c r="W48" i="3" a="1"/>
  <c r="W48" i="3" s="1"/>
  <c r="Y48" i="3" s="1"/>
  <c r="AG47" i="3"/>
  <c r="AE47" i="3"/>
  <c r="AD47" i="3"/>
  <c r="AB47" i="3"/>
  <c r="AA47" i="3"/>
  <c r="X47" i="3" a="1"/>
  <c r="X47" i="3" s="1"/>
  <c r="AF47" i="3" s="1"/>
  <c r="W47" i="3" a="1"/>
  <c r="W47" i="3" s="1"/>
  <c r="Y47" i="3" s="1"/>
  <c r="AG46" i="3"/>
  <c r="AE46" i="3"/>
  <c r="AD46" i="3"/>
  <c r="AB46" i="3"/>
  <c r="AA46" i="3"/>
  <c r="W46" i="3" a="1"/>
  <c r="W46" i="3" s="1"/>
  <c r="Y46" i="3" s="1"/>
  <c r="AG45" i="3"/>
  <c r="AE45" i="3"/>
  <c r="AD45" i="3"/>
  <c r="AB45" i="3"/>
  <c r="AA45" i="3"/>
  <c r="W45" i="3" a="1"/>
  <c r="W45" i="3" s="1"/>
  <c r="Y45" i="3" s="1"/>
  <c r="AG44" i="3"/>
  <c r="AE44" i="3"/>
  <c r="AD44" i="3"/>
  <c r="AB44" i="3"/>
  <c r="AA44" i="3"/>
  <c r="W44" i="3" a="1"/>
  <c r="W44" i="3" s="1"/>
  <c r="Y44" i="3" s="1"/>
  <c r="AG43" i="3"/>
  <c r="AE43" i="3"/>
  <c r="AD43" i="3"/>
  <c r="AB43" i="3"/>
  <c r="AA43" i="3"/>
  <c r="W43" i="3" a="1"/>
  <c r="W43" i="3" s="1"/>
  <c r="Y43" i="3" s="1"/>
  <c r="AG42" i="3"/>
  <c r="AE42" i="3"/>
  <c r="AD42" i="3"/>
  <c r="AB42" i="3"/>
  <c r="AA42" i="3"/>
  <c r="W42" i="3" a="1"/>
  <c r="W42" i="3" s="1"/>
  <c r="Y42" i="3" s="1"/>
  <c r="AG41" i="3"/>
  <c r="AE41" i="3"/>
  <c r="AD41" i="3"/>
  <c r="AB41" i="3"/>
  <c r="AA41" i="3"/>
  <c r="W41" i="3" a="1"/>
  <c r="W41" i="3" s="1"/>
  <c r="Y41" i="3" s="1"/>
  <c r="AG40" i="3"/>
  <c r="AE40" i="3"/>
  <c r="AD40" i="3"/>
  <c r="AB40" i="3"/>
  <c r="AA40" i="3"/>
  <c r="W40" i="3" a="1"/>
  <c r="W40" i="3" s="1"/>
  <c r="Y40" i="3" s="1"/>
  <c r="AG39" i="3"/>
  <c r="AE39" i="3"/>
  <c r="AD39" i="3"/>
  <c r="AB39" i="3"/>
  <c r="AA39" i="3"/>
  <c r="W39" i="3" a="1"/>
  <c r="W39" i="3" s="1"/>
  <c r="Y39" i="3" s="1"/>
  <c r="AG38" i="3"/>
  <c r="AE38" i="3"/>
  <c r="AD38" i="3"/>
  <c r="AB38" i="3"/>
  <c r="AA38" i="3"/>
  <c r="W38" i="3" a="1"/>
  <c r="W38" i="3" s="1"/>
  <c r="Y38" i="3" s="1"/>
  <c r="AG37" i="3"/>
  <c r="AE37" i="3"/>
  <c r="AD37" i="3"/>
  <c r="AB37" i="3"/>
  <c r="AA37" i="3"/>
  <c r="W37" i="3" a="1"/>
  <c r="W37" i="3" s="1"/>
  <c r="Y37" i="3" s="1"/>
  <c r="AG36" i="3"/>
  <c r="AE36" i="3"/>
  <c r="AD36" i="3"/>
  <c r="AB36" i="3"/>
  <c r="AA36" i="3"/>
  <c r="W36" i="3" a="1"/>
  <c r="W36" i="3" s="1"/>
  <c r="Y36" i="3" s="1"/>
  <c r="AG35" i="3"/>
  <c r="AE35" i="3"/>
  <c r="AD35" i="3"/>
  <c r="AB35" i="3"/>
  <c r="AA35" i="3"/>
  <c r="W35" i="3"/>
  <c r="Y35" i="3" s="1"/>
  <c r="W35" i="3" a="1"/>
  <c r="AG34" i="3"/>
  <c r="AE34" i="3"/>
  <c r="AD34" i="3"/>
  <c r="AB34" i="3"/>
  <c r="AA34" i="3"/>
  <c r="W34" i="3"/>
  <c r="Y34" i="3" s="1"/>
  <c r="W34" i="3" a="1"/>
  <c r="AG33" i="3"/>
  <c r="AE33" i="3"/>
  <c r="AD33" i="3"/>
  <c r="AB33" i="3"/>
  <c r="AA33" i="3"/>
  <c r="W33" i="3" a="1"/>
  <c r="W33" i="3" s="1"/>
  <c r="Y33" i="3" s="1"/>
  <c r="AG32" i="3"/>
  <c r="AE32" i="3"/>
  <c r="AD32" i="3"/>
  <c r="AB32" i="3"/>
  <c r="AA32" i="3"/>
  <c r="W32" i="3" a="1"/>
  <c r="W32" i="3" s="1"/>
  <c r="Y32" i="3" s="1"/>
  <c r="AG31" i="3"/>
  <c r="AE31" i="3"/>
  <c r="AD31" i="3"/>
  <c r="AB31" i="3"/>
  <c r="AA31" i="3"/>
  <c r="W31" i="3" a="1"/>
  <c r="W31" i="3" s="1"/>
  <c r="Y31" i="3" s="1"/>
  <c r="AG30" i="3"/>
  <c r="AE30" i="3"/>
  <c r="AD30" i="3"/>
  <c r="AB30" i="3"/>
  <c r="AA30" i="3"/>
  <c r="W30" i="3" a="1"/>
  <c r="W30" i="3" s="1"/>
  <c r="Y30" i="3" s="1"/>
  <c r="AG29" i="3"/>
  <c r="AE29" i="3"/>
  <c r="AD29" i="3"/>
  <c r="AB29" i="3"/>
  <c r="AA29" i="3"/>
  <c r="W29" i="3" a="1"/>
  <c r="W29" i="3" s="1"/>
  <c r="Y29" i="3" s="1"/>
  <c r="AG28" i="3"/>
  <c r="AE28" i="3"/>
  <c r="AD28" i="3"/>
  <c r="AB28" i="3"/>
  <c r="AA28" i="3"/>
  <c r="W28" i="3" a="1"/>
  <c r="W28" i="3" s="1"/>
  <c r="Y28" i="3" s="1"/>
  <c r="AG27" i="3"/>
  <c r="AE27" i="3"/>
  <c r="AD27" i="3"/>
  <c r="AB27" i="3"/>
  <c r="AA27" i="3"/>
  <c r="W27" i="3" a="1"/>
  <c r="W27" i="3" s="1"/>
  <c r="Y27" i="3" s="1"/>
  <c r="AG26" i="3"/>
  <c r="AE26" i="3"/>
  <c r="AD26" i="3"/>
  <c r="AB26" i="3"/>
  <c r="AA26" i="3"/>
  <c r="W26" i="3" a="1"/>
  <c r="W26" i="3" s="1"/>
  <c r="Y26" i="3" s="1"/>
  <c r="AG25" i="3"/>
  <c r="AE25" i="3"/>
  <c r="AD25" i="3"/>
  <c r="AB25" i="3"/>
  <c r="AA25" i="3"/>
  <c r="W25" i="3" a="1"/>
  <c r="W25" i="3" s="1"/>
  <c r="Y25" i="3" s="1"/>
  <c r="AG24" i="3"/>
  <c r="AE24" i="3"/>
  <c r="AD24" i="3"/>
  <c r="AB24" i="3"/>
  <c r="AA24" i="3"/>
  <c r="W24" i="3" a="1"/>
  <c r="W24" i="3" s="1"/>
  <c r="Y24" i="3" s="1"/>
  <c r="AG23" i="3"/>
  <c r="AE23" i="3"/>
  <c r="AD23" i="3"/>
  <c r="AB23" i="3"/>
  <c r="AA23" i="3"/>
  <c r="W23" i="3" a="1"/>
  <c r="W23" i="3" s="1"/>
  <c r="Y23" i="3" s="1"/>
  <c r="AG22" i="3"/>
  <c r="AE22" i="3"/>
  <c r="AD22" i="3"/>
  <c r="AB22" i="3"/>
  <c r="AA22" i="3"/>
  <c r="W22" i="3" a="1"/>
  <c r="W22" i="3" s="1"/>
  <c r="Y22" i="3" s="1"/>
  <c r="AG21" i="3"/>
  <c r="AE21" i="3"/>
  <c r="AD21" i="3"/>
  <c r="AB21" i="3"/>
  <c r="AA21" i="3"/>
  <c r="W21" i="3" a="1"/>
  <c r="W21" i="3" s="1"/>
  <c r="Y21" i="3" s="1"/>
  <c r="AG20" i="3"/>
  <c r="AE20" i="3"/>
  <c r="AD20" i="3"/>
  <c r="AB20" i="3"/>
  <c r="AA20" i="3"/>
  <c r="W20" i="3" a="1"/>
  <c r="W20" i="3" s="1"/>
  <c r="Y20" i="3" s="1"/>
  <c r="AG19" i="3"/>
  <c r="AE19" i="3"/>
  <c r="AD19" i="3"/>
  <c r="AB19" i="3"/>
  <c r="AA19" i="3"/>
  <c r="W19" i="3" a="1"/>
  <c r="W19" i="3" s="1"/>
  <c r="Y19" i="3" s="1"/>
  <c r="AG18" i="3"/>
  <c r="AE18" i="3"/>
  <c r="AD18" i="3"/>
  <c r="AB18" i="3"/>
  <c r="AA18" i="3"/>
  <c r="W18" i="3" a="1"/>
  <c r="W18" i="3" s="1"/>
  <c r="Y18" i="3" s="1"/>
  <c r="AG17" i="3"/>
  <c r="AE17" i="3"/>
  <c r="AD17" i="3"/>
  <c r="AB17" i="3"/>
  <c r="AA17" i="3"/>
  <c r="W17" i="3" a="1"/>
  <c r="W17" i="3" s="1"/>
  <c r="Y17" i="3" s="1"/>
  <c r="AG16" i="3"/>
  <c r="AE16" i="3"/>
  <c r="AD16" i="3"/>
  <c r="AB16" i="3"/>
  <c r="AA16" i="3"/>
  <c r="W16" i="3" a="1"/>
  <c r="W16" i="3" s="1"/>
  <c r="Y16" i="3" s="1"/>
  <c r="AG15" i="3"/>
  <c r="AE15" i="3"/>
  <c r="AD15" i="3"/>
  <c r="AB15" i="3"/>
  <c r="AA15" i="3"/>
  <c r="W15" i="3" a="1"/>
  <c r="W15" i="3" s="1"/>
  <c r="Y15" i="3" s="1"/>
  <c r="AG14" i="3"/>
  <c r="AE14" i="3"/>
  <c r="AD14" i="3"/>
  <c r="AB14" i="3"/>
  <c r="AA14" i="3"/>
  <c r="W14" i="3" a="1"/>
  <c r="W14" i="3" s="1"/>
  <c r="Y14" i="3" s="1"/>
  <c r="AG13" i="3"/>
  <c r="AE13" i="3"/>
  <c r="AD13" i="3"/>
  <c r="AB13" i="3"/>
  <c r="AA13" i="3"/>
  <c r="W13" i="3" a="1"/>
  <c r="W13" i="3" s="1"/>
  <c r="Y13" i="3" s="1"/>
  <c r="AG12" i="3"/>
  <c r="AE12" i="3"/>
  <c r="AD12" i="3"/>
  <c r="AB12" i="3"/>
  <c r="AA12" i="3"/>
  <c r="W12" i="3" a="1"/>
  <c r="W12" i="3" s="1"/>
  <c r="Y12" i="3" s="1"/>
  <c r="AG11" i="3"/>
  <c r="AE11" i="3"/>
  <c r="AD11" i="3"/>
  <c r="AB11" i="3"/>
  <c r="AA11" i="3"/>
  <c r="W11" i="3" a="1"/>
  <c r="W11" i="3" s="1"/>
  <c r="Y11" i="3" s="1"/>
  <c r="AG10" i="3"/>
  <c r="AE10" i="3"/>
  <c r="AD10" i="3"/>
  <c r="AB10" i="3"/>
  <c r="AA10" i="3"/>
  <c r="W10" i="3" a="1"/>
  <c r="W10" i="3" s="1"/>
  <c r="Y10" i="3" s="1"/>
  <c r="AG9" i="3"/>
  <c r="AE9" i="3"/>
  <c r="AD9" i="3"/>
  <c r="AB9" i="3"/>
  <c r="AA9" i="3"/>
  <c r="W9" i="3" a="1"/>
  <c r="W9" i="3" s="1"/>
  <c r="Y9" i="3" s="1"/>
  <c r="AG8" i="3"/>
  <c r="AE8" i="3"/>
  <c r="AD8" i="3"/>
  <c r="AB8" i="3"/>
  <c r="AA8" i="3"/>
  <c r="W8" i="3" a="1"/>
  <c r="W8" i="3" s="1"/>
  <c r="Y8" i="3" s="1"/>
  <c r="AG7" i="3"/>
  <c r="AE7" i="3"/>
  <c r="AD7" i="3"/>
  <c r="AB7" i="3"/>
  <c r="AA7" i="3"/>
  <c r="W7" i="3" a="1"/>
  <c r="W7" i="3" s="1"/>
  <c r="Y7" i="3" s="1"/>
  <c r="AG6" i="3"/>
  <c r="AE6" i="3"/>
  <c r="AD6" i="3"/>
  <c r="AB6" i="3"/>
  <c r="AA6" i="3"/>
  <c r="W6" i="3" a="1"/>
  <c r="W6" i="3" s="1"/>
  <c r="Y6" i="3" s="1"/>
  <c r="AG5" i="3"/>
  <c r="AE5" i="3"/>
  <c r="AD5" i="3"/>
  <c r="AB5" i="3"/>
  <c r="AA5" i="3"/>
  <c r="X5" i="3" a="1"/>
  <c r="X5" i="3" s="1"/>
  <c r="W5" i="3" a="1"/>
  <c r="W5" i="3" s="1"/>
  <c r="Y5" i="3" s="1"/>
  <c r="AG4" i="3"/>
  <c r="AE4" i="3"/>
  <c r="AD4" i="3"/>
  <c r="AB4" i="3"/>
  <c r="AA4" i="3"/>
  <c r="X4" i="3" a="1"/>
  <c r="X4" i="3" s="1"/>
  <c r="W4" i="3" a="1"/>
  <c r="W4" i="3" s="1"/>
  <c r="Y4" i="3" s="1"/>
  <c r="AG3" i="3"/>
  <c r="AE3" i="3"/>
  <c r="AD3" i="3"/>
  <c r="AB3" i="3"/>
  <c r="AA3" i="3"/>
  <c r="W3" i="3" a="1"/>
  <c r="W3" i="3" s="1"/>
  <c r="Y3" i="3" s="1"/>
  <c r="X1" i="3"/>
  <c r="X903" i="3" s="1" a="1"/>
  <c r="X903" i="3" s="1"/>
  <c r="AG921" i="2"/>
  <c r="AE921" i="2"/>
  <c r="AD921" i="2"/>
  <c r="AB921" i="2"/>
  <c r="AA921" i="2"/>
  <c r="W921" i="2" a="1"/>
  <c r="W921" i="2" s="1"/>
  <c r="Y921" i="2" s="1"/>
  <c r="AG920" i="2"/>
  <c r="AE920" i="2"/>
  <c r="AD920" i="2"/>
  <c r="AB920" i="2"/>
  <c r="AA920" i="2"/>
  <c r="W920" i="2" a="1"/>
  <c r="W920" i="2" s="1"/>
  <c r="Y920" i="2" s="1"/>
  <c r="AG919" i="2"/>
  <c r="AE919" i="2"/>
  <c r="AD919" i="2"/>
  <c r="AB919" i="2"/>
  <c r="AA919" i="2"/>
  <c r="W919" i="2" a="1"/>
  <c r="W919" i="2" s="1"/>
  <c r="Y919" i="2" s="1"/>
  <c r="AG918" i="2"/>
  <c r="AE918" i="2"/>
  <c r="AD918" i="2"/>
  <c r="AB918" i="2"/>
  <c r="AA918" i="2"/>
  <c r="W918" i="2" a="1"/>
  <c r="W918" i="2" s="1"/>
  <c r="Y918" i="2" s="1"/>
  <c r="AG917" i="2"/>
  <c r="AE917" i="2"/>
  <c r="AD917" i="2"/>
  <c r="AB917" i="2"/>
  <c r="AA917" i="2"/>
  <c r="W917" i="2" a="1"/>
  <c r="W917" i="2" s="1"/>
  <c r="Y917" i="2" s="1"/>
  <c r="AG916" i="2"/>
  <c r="AE916" i="2"/>
  <c r="AD916" i="2"/>
  <c r="AB916" i="2"/>
  <c r="AA916" i="2"/>
  <c r="W916" i="2" a="1"/>
  <c r="W916" i="2" s="1"/>
  <c r="Y916" i="2" s="1"/>
  <c r="AG915" i="2"/>
  <c r="AE915" i="2"/>
  <c r="AD915" i="2"/>
  <c r="AB915" i="2"/>
  <c r="AA915" i="2"/>
  <c r="W915" i="2" a="1"/>
  <c r="W915" i="2" s="1"/>
  <c r="Y915" i="2" s="1"/>
  <c r="AG914" i="2"/>
  <c r="AE914" i="2"/>
  <c r="AD914" i="2"/>
  <c r="AB914" i="2"/>
  <c r="AA914" i="2"/>
  <c r="W914" i="2" a="1"/>
  <c r="W914" i="2" s="1"/>
  <c r="Y914" i="2" s="1"/>
  <c r="AG913" i="2"/>
  <c r="AE913" i="2"/>
  <c r="AD913" i="2"/>
  <c r="AB913" i="2"/>
  <c r="AA913" i="2"/>
  <c r="W913" i="2" a="1"/>
  <c r="W913" i="2" s="1"/>
  <c r="Y913" i="2" s="1"/>
  <c r="AG912" i="2"/>
  <c r="AE912" i="2"/>
  <c r="AD912" i="2"/>
  <c r="AB912" i="2"/>
  <c r="AA912" i="2"/>
  <c r="W912" i="2" a="1"/>
  <c r="W912" i="2" s="1"/>
  <c r="Y912" i="2" s="1"/>
  <c r="AG911" i="2"/>
  <c r="AE911" i="2"/>
  <c r="AD911" i="2"/>
  <c r="AB911" i="2"/>
  <c r="AA911" i="2"/>
  <c r="W911" i="2" a="1"/>
  <c r="W911" i="2" s="1"/>
  <c r="Y911" i="2" s="1"/>
  <c r="AG910" i="2"/>
  <c r="AE910" i="2"/>
  <c r="AD910" i="2"/>
  <c r="AB910" i="2"/>
  <c r="AA910" i="2"/>
  <c r="W910" i="2" a="1"/>
  <c r="W910" i="2" s="1"/>
  <c r="Y910" i="2" s="1"/>
  <c r="AG909" i="2"/>
  <c r="AE909" i="2"/>
  <c r="AD909" i="2"/>
  <c r="AB909" i="2"/>
  <c r="AA909" i="2"/>
  <c r="W909" i="2" a="1"/>
  <c r="W909" i="2" s="1"/>
  <c r="Y909" i="2" s="1"/>
  <c r="AG908" i="2"/>
  <c r="AE908" i="2"/>
  <c r="AD908" i="2"/>
  <c r="AB908" i="2"/>
  <c r="AA908" i="2"/>
  <c r="W908" i="2" a="1"/>
  <c r="W908" i="2" s="1"/>
  <c r="Y908" i="2" s="1"/>
  <c r="AG907" i="2"/>
  <c r="AE907" i="2"/>
  <c r="AD907" i="2"/>
  <c r="AB907" i="2"/>
  <c r="AA907" i="2"/>
  <c r="W907" i="2" a="1"/>
  <c r="W907" i="2" s="1"/>
  <c r="Y907" i="2" s="1"/>
  <c r="AG906" i="2"/>
  <c r="AE906" i="2"/>
  <c r="AD906" i="2"/>
  <c r="AB906" i="2"/>
  <c r="AA906" i="2"/>
  <c r="W906" i="2" a="1"/>
  <c r="W906" i="2" s="1"/>
  <c r="Y906" i="2" s="1"/>
  <c r="AG905" i="2"/>
  <c r="AE905" i="2"/>
  <c r="AD905" i="2"/>
  <c r="AB905" i="2"/>
  <c r="AA905" i="2"/>
  <c r="W905" i="2" a="1"/>
  <c r="W905" i="2" s="1"/>
  <c r="Y905" i="2" s="1"/>
  <c r="AG904" i="2"/>
  <c r="AE904" i="2"/>
  <c r="AD904" i="2"/>
  <c r="AB904" i="2"/>
  <c r="AA904" i="2"/>
  <c r="W904" i="2" a="1"/>
  <c r="W904" i="2" s="1"/>
  <c r="Y904" i="2" s="1"/>
  <c r="AG903" i="2"/>
  <c r="AE903" i="2"/>
  <c r="AD903" i="2"/>
  <c r="AB903" i="2"/>
  <c r="AA903" i="2"/>
  <c r="W903" i="2" a="1"/>
  <c r="W903" i="2" s="1"/>
  <c r="Y903" i="2" s="1"/>
  <c r="AG902" i="2"/>
  <c r="AE902" i="2"/>
  <c r="AD902" i="2"/>
  <c r="AB902" i="2"/>
  <c r="AA902" i="2"/>
  <c r="W902" i="2" a="1"/>
  <c r="W902" i="2" s="1"/>
  <c r="Y902" i="2" s="1"/>
  <c r="AG901" i="2"/>
  <c r="AE901" i="2"/>
  <c r="AD901" i="2"/>
  <c r="AB901" i="2"/>
  <c r="AA901" i="2"/>
  <c r="W901" i="2" a="1"/>
  <c r="W901" i="2" s="1"/>
  <c r="Y901" i="2" s="1"/>
  <c r="AG900" i="2"/>
  <c r="AE900" i="2"/>
  <c r="AD900" i="2"/>
  <c r="AB900" i="2"/>
  <c r="AA900" i="2"/>
  <c r="W900" i="2" a="1"/>
  <c r="W900" i="2" s="1"/>
  <c r="Y900" i="2" s="1"/>
  <c r="AG899" i="2"/>
  <c r="AE899" i="2"/>
  <c r="AD899" i="2"/>
  <c r="AB899" i="2"/>
  <c r="AA899" i="2"/>
  <c r="W899" i="2" a="1"/>
  <c r="W899" i="2" s="1"/>
  <c r="Y899" i="2" s="1"/>
  <c r="AG898" i="2"/>
  <c r="AE898" i="2"/>
  <c r="AD898" i="2"/>
  <c r="AB898" i="2"/>
  <c r="AA898" i="2"/>
  <c r="W898" i="2" a="1"/>
  <c r="W898" i="2" s="1"/>
  <c r="Y898" i="2" s="1"/>
  <c r="AG897" i="2"/>
  <c r="AE897" i="2"/>
  <c r="AD897" i="2"/>
  <c r="AB897" i="2"/>
  <c r="AA897" i="2"/>
  <c r="W897" i="2" a="1"/>
  <c r="W897" i="2" s="1"/>
  <c r="Y897" i="2" s="1"/>
  <c r="AG896" i="2"/>
  <c r="AE896" i="2"/>
  <c r="AD896" i="2"/>
  <c r="AB896" i="2"/>
  <c r="AA896" i="2"/>
  <c r="W896" i="2" a="1"/>
  <c r="W896" i="2" s="1"/>
  <c r="Y896" i="2" s="1"/>
  <c r="AG895" i="2"/>
  <c r="AE895" i="2"/>
  <c r="AD895" i="2"/>
  <c r="AB895" i="2"/>
  <c r="AA895" i="2"/>
  <c r="W895" i="2" a="1"/>
  <c r="W895" i="2" s="1"/>
  <c r="Y895" i="2" s="1"/>
  <c r="AG894" i="2"/>
  <c r="AE894" i="2"/>
  <c r="AD894" i="2"/>
  <c r="AB894" i="2"/>
  <c r="AA894" i="2"/>
  <c r="W894" i="2" a="1"/>
  <c r="W894" i="2" s="1"/>
  <c r="Y894" i="2" s="1"/>
  <c r="AG893" i="2"/>
  <c r="AE893" i="2"/>
  <c r="AD893" i="2"/>
  <c r="AB893" i="2"/>
  <c r="AA893" i="2"/>
  <c r="W893" i="2" a="1"/>
  <c r="W893" i="2" s="1"/>
  <c r="Y893" i="2" s="1"/>
  <c r="AG892" i="2"/>
  <c r="AE892" i="2"/>
  <c r="AD892" i="2"/>
  <c r="AB892" i="2"/>
  <c r="AA892" i="2"/>
  <c r="W892" i="2" a="1"/>
  <c r="W892" i="2" s="1"/>
  <c r="Y892" i="2" s="1"/>
  <c r="AG891" i="2"/>
  <c r="AE891" i="2"/>
  <c r="AD891" i="2"/>
  <c r="AB891" i="2"/>
  <c r="AA891" i="2"/>
  <c r="W891" i="2" a="1"/>
  <c r="W891" i="2" s="1"/>
  <c r="Y891" i="2" s="1"/>
  <c r="AG890" i="2"/>
  <c r="AE890" i="2"/>
  <c r="AD890" i="2"/>
  <c r="AB890" i="2"/>
  <c r="AA890" i="2"/>
  <c r="W890" i="2" a="1"/>
  <c r="W890" i="2" s="1"/>
  <c r="Y890" i="2" s="1"/>
  <c r="AG889" i="2"/>
  <c r="AE889" i="2"/>
  <c r="AD889" i="2"/>
  <c r="AB889" i="2"/>
  <c r="AA889" i="2"/>
  <c r="W889" i="2" a="1"/>
  <c r="W889" i="2" s="1"/>
  <c r="Y889" i="2" s="1"/>
  <c r="AG888" i="2"/>
  <c r="AE888" i="2"/>
  <c r="AD888" i="2"/>
  <c r="AB888" i="2"/>
  <c r="AA888" i="2"/>
  <c r="W888" i="2" a="1"/>
  <c r="W888" i="2" s="1"/>
  <c r="Y888" i="2" s="1"/>
  <c r="AG887" i="2"/>
  <c r="AE887" i="2"/>
  <c r="AD887" i="2"/>
  <c r="AB887" i="2"/>
  <c r="AA887" i="2"/>
  <c r="W887" i="2" a="1"/>
  <c r="W887" i="2" s="1"/>
  <c r="Y887" i="2" s="1"/>
  <c r="AG886" i="2"/>
  <c r="AE886" i="2"/>
  <c r="AD886" i="2"/>
  <c r="AB886" i="2"/>
  <c r="AA886" i="2"/>
  <c r="W886" i="2" a="1"/>
  <c r="W886" i="2" s="1"/>
  <c r="Y886" i="2" s="1"/>
  <c r="AG885" i="2"/>
  <c r="AE885" i="2"/>
  <c r="AD885" i="2"/>
  <c r="AB885" i="2"/>
  <c r="AA885" i="2"/>
  <c r="W885" i="2" a="1"/>
  <c r="W885" i="2" s="1"/>
  <c r="Y885" i="2" s="1"/>
  <c r="AG884" i="2"/>
  <c r="AE884" i="2"/>
  <c r="AD884" i="2"/>
  <c r="AB884" i="2"/>
  <c r="AA884" i="2"/>
  <c r="W884" i="2" a="1"/>
  <c r="W884" i="2" s="1"/>
  <c r="Y884" i="2" s="1"/>
  <c r="AG883" i="2"/>
  <c r="AE883" i="2"/>
  <c r="AD883" i="2"/>
  <c r="AB883" i="2"/>
  <c r="AA883" i="2"/>
  <c r="W883" i="2" a="1"/>
  <c r="W883" i="2" s="1"/>
  <c r="Y883" i="2" s="1"/>
  <c r="AG882" i="2"/>
  <c r="AE882" i="2"/>
  <c r="AD882" i="2"/>
  <c r="AB882" i="2"/>
  <c r="AA882" i="2"/>
  <c r="W882" i="2" a="1"/>
  <c r="W882" i="2" s="1"/>
  <c r="Y882" i="2" s="1"/>
  <c r="AG881" i="2"/>
  <c r="AE881" i="2"/>
  <c r="AD881" i="2"/>
  <c r="AB881" i="2"/>
  <c r="AA881" i="2"/>
  <c r="W881" i="2" a="1"/>
  <c r="W881" i="2" s="1"/>
  <c r="Y881" i="2" s="1"/>
  <c r="AG880" i="2"/>
  <c r="AE880" i="2"/>
  <c r="AD880" i="2"/>
  <c r="AB880" i="2"/>
  <c r="AA880" i="2"/>
  <c r="W880" i="2" a="1"/>
  <c r="W880" i="2" s="1"/>
  <c r="Y880" i="2" s="1"/>
  <c r="AG879" i="2"/>
  <c r="AE879" i="2"/>
  <c r="AD879" i="2"/>
  <c r="AB879" i="2"/>
  <c r="AA879" i="2"/>
  <c r="W879" i="2" a="1"/>
  <c r="W879" i="2" s="1"/>
  <c r="Y879" i="2" s="1"/>
  <c r="AG878" i="2"/>
  <c r="AE878" i="2"/>
  <c r="AD878" i="2"/>
  <c r="AB878" i="2"/>
  <c r="AA878" i="2"/>
  <c r="W878" i="2" a="1"/>
  <c r="W878" i="2" s="1"/>
  <c r="Y878" i="2" s="1"/>
  <c r="AG877" i="2"/>
  <c r="AE877" i="2"/>
  <c r="AD877" i="2"/>
  <c r="AB877" i="2"/>
  <c r="AA877" i="2"/>
  <c r="W877" i="2" a="1"/>
  <c r="W877" i="2" s="1"/>
  <c r="Y877" i="2" s="1"/>
  <c r="AE876" i="2"/>
  <c r="AD876" i="2"/>
  <c r="AB876" i="2"/>
  <c r="AA876" i="2"/>
  <c r="W876" i="2" a="1"/>
  <c r="W876" i="2" s="1"/>
  <c r="Y876" i="2" s="1"/>
  <c r="AG875" i="2"/>
  <c r="AE875" i="2"/>
  <c r="AD875" i="2"/>
  <c r="AB875" i="2"/>
  <c r="AA875" i="2"/>
  <c r="W875" i="2" a="1"/>
  <c r="W875" i="2" s="1"/>
  <c r="Y875" i="2" s="1"/>
  <c r="AE874" i="2"/>
  <c r="AD874" i="2"/>
  <c r="AB874" i="2"/>
  <c r="AA874" i="2"/>
  <c r="W874" i="2" a="1"/>
  <c r="W874" i="2" s="1"/>
  <c r="Y874" i="2" s="1"/>
  <c r="AG873" i="2"/>
  <c r="AE873" i="2"/>
  <c r="AD873" i="2"/>
  <c r="AB873" i="2"/>
  <c r="AA873" i="2"/>
  <c r="W873" i="2" a="1"/>
  <c r="W873" i="2" s="1"/>
  <c r="Y873" i="2" s="1"/>
  <c r="AG872" i="2"/>
  <c r="AE872" i="2"/>
  <c r="AD872" i="2"/>
  <c r="AB872" i="2"/>
  <c r="AA872" i="2"/>
  <c r="W872" i="2" a="1"/>
  <c r="W872" i="2" s="1"/>
  <c r="Y872" i="2" s="1"/>
  <c r="AG871" i="2"/>
  <c r="AE871" i="2"/>
  <c r="AD871" i="2"/>
  <c r="AB871" i="2"/>
  <c r="AA871" i="2"/>
  <c r="W871" i="2" a="1"/>
  <c r="W871" i="2" s="1"/>
  <c r="Y871" i="2" s="1"/>
  <c r="AG870" i="2"/>
  <c r="AE870" i="2"/>
  <c r="AD870" i="2"/>
  <c r="AB870" i="2"/>
  <c r="AA870" i="2"/>
  <c r="W870" i="2" a="1"/>
  <c r="W870" i="2" s="1"/>
  <c r="Y870" i="2" s="1"/>
  <c r="AG869" i="2"/>
  <c r="AE869" i="2"/>
  <c r="AD869" i="2"/>
  <c r="AB869" i="2"/>
  <c r="AA869" i="2"/>
  <c r="W869" i="2" a="1"/>
  <c r="W869" i="2" s="1"/>
  <c r="Y869" i="2" s="1"/>
  <c r="AG868" i="2"/>
  <c r="AE868" i="2"/>
  <c r="AD868" i="2"/>
  <c r="AB868" i="2"/>
  <c r="AA868" i="2"/>
  <c r="W868" i="2" a="1"/>
  <c r="W868" i="2" s="1"/>
  <c r="Y868" i="2" s="1"/>
  <c r="AG867" i="2"/>
  <c r="AE867" i="2"/>
  <c r="AD867" i="2"/>
  <c r="AB867" i="2"/>
  <c r="AA867" i="2"/>
  <c r="W867" i="2" a="1"/>
  <c r="W867" i="2" s="1"/>
  <c r="Y867" i="2" s="1"/>
  <c r="AG866" i="2"/>
  <c r="AE866" i="2"/>
  <c r="AD866" i="2"/>
  <c r="AB866" i="2"/>
  <c r="AA866" i="2"/>
  <c r="W866" i="2" a="1"/>
  <c r="W866" i="2" s="1"/>
  <c r="Y866" i="2" s="1"/>
  <c r="AG865" i="2"/>
  <c r="AE865" i="2"/>
  <c r="AD865" i="2"/>
  <c r="AB865" i="2"/>
  <c r="AA865" i="2"/>
  <c r="W865" i="2" a="1"/>
  <c r="W865" i="2" s="1"/>
  <c r="Y865" i="2" s="1"/>
  <c r="AG864" i="2"/>
  <c r="AE864" i="2"/>
  <c r="AD864" i="2"/>
  <c r="AB864" i="2"/>
  <c r="AA864" i="2"/>
  <c r="W864" i="2" a="1"/>
  <c r="W864" i="2" s="1"/>
  <c r="Y864" i="2" s="1"/>
  <c r="AG863" i="2"/>
  <c r="AE863" i="2"/>
  <c r="AD863" i="2"/>
  <c r="AB863" i="2"/>
  <c r="AA863" i="2"/>
  <c r="W863" i="2" a="1"/>
  <c r="W863" i="2" s="1"/>
  <c r="Y863" i="2" s="1"/>
  <c r="AG862" i="2"/>
  <c r="AE862" i="2"/>
  <c r="AD862" i="2"/>
  <c r="AB862" i="2"/>
  <c r="AA862" i="2"/>
  <c r="W862" i="2" a="1"/>
  <c r="W862" i="2" s="1"/>
  <c r="Y862" i="2" s="1"/>
  <c r="AG861" i="2"/>
  <c r="AE861" i="2"/>
  <c r="AD861" i="2"/>
  <c r="AB861" i="2"/>
  <c r="AA861" i="2"/>
  <c r="W861" i="2" a="1"/>
  <c r="W861" i="2" s="1"/>
  <c r="Y861" i="2" s="1"/>
  <c r="AG860" i="2"/>
  <c r="AE860" i="2"/>
  <c r="AD860" i="2"/>
  <c r="AB860" i="2"/>
  <c r="AA860" i="2"/>
  <c r="W860" i="2" a="1"/>
  <c r="W860" i="2" s="1"/>
  <c r="Y860" i="2" s="1"/>
  <c r="AG859" i="2"/>
  <c r="AE859" i="2"/>
  <c r="AD859" i="2"/>
  <c r="AB859" i="2"/>
  <c r="AA859" i="2"/>
  <c r="W859" i="2" a="1"/>
  <c r="W859" i="2" s="1"/>
  <c r="Y859" i="2" s="1"/>
  <c r="AG858" i="2"/>
  <c r="AE858" i="2"/>
  <c r="AD858" i="2"/>
  <c r="AB858" i="2"/>
  <c r="AA858" i="2"/>
  <c r="W858" i="2" a="1"/>
  <c r="W858" i="2" s="1"/>
  <c r="Y858" i="2" s="1"/>
  <c r="AG857" i="2"/>
  <c r="AE857" i="2"/>
  <c r="AD857" i="2"/>
  <c r="AB857" i="2"/>
  <c r="AA857" i="2"/>
  <c r="W857" i="2" a="1"/>
  <c r="W857" i="2" s="1"/>
  <c r="Y857" i="2" s="1"/>
  <c r="AG856" i="2"/>
  <c r="AE856" i="2"/>
  <c r="AD856" i="2"/>
  <c r="AB856" i="2"/>
  <c r="AA856" i="2"/>
  <c r="W856" i="2" a="1"/>
  <c r="W856" i="2" s="1"/>
  <c r="Y856" i="2" s="1"/>
  <c r="AG855" i="2"/>
  <c r="AE855" i="2"/>
  <c r="AD855" i="2"/>
  <c r="AB855" i="2"/>
  <c r="AA855" i="2"/>
  <c r="W855" i="2" a="1"/>
  <c r="W855" i="2" s="1"/>
  <c r="Y855" i="2" s="1"/>
  <c r="AG854" i="2"/>
  <c r="AE854" i="2"/>
  <c r="AD854" i="2"/>
  <c r="AB854" i="2"/>
  <c r="AA854" i="2"/>
  <c r="W854" i="2" a="1"/>
  <c r="W854" i="2" s="1"/>
  <c r="Y854" i="2" s="1"/>
  <c r="AG853" i="2"/>
  <c r="AE853" i="2"/>
  <c r="AD853" i="2"/>
  <c r="AB853" i="2"/>
  <c r="AA853" i="2"/>
  <c r="W853" i="2" a="1"/>
  <c r="W853" i="2" s="1"/>
  <c r="Y853" i="2" s="1"/>
  <c r="AG852" i="2"/>
  <c r="AE852" i="2"/>
  <c r="AD852" i="2"/>
  <c r="AB852" i="2"/>
  <c r="AA852" i="2"/>
  <c r="W852" i="2" a="1"/>
  <c r="W852" i="2" s="1"/>
  <c r="Y852" i="2" s="1"/>
  <c r="AG851" i="2"/>
  <c r="AE851" i="2"/>
  <c r="AD851" i="2"/>
  <c r="AB851" i="2"/>
  <c r="AA851" i="2"/>
  <c r="W851" i="2" a="1"/>
  <c r="W851" i="2" s="1"/>
  <c r="Y851" i="2" s="1"/>
  <c r="AG850" i="2"/>
  <c r="AE850" i="2"/>
  <c r="AD850" i="2"/>
  <c r="AB850" i="2"/>
  <c r="AA850" i="2"/>
  <c r="W850" i="2" a="1"/>
  <c r="W850" i="2" s="1"/>
  <c r="Y850" i="2" s="1"/>
  <c r="AG849" i="2"/>
  <c r="AE849" i="2"/>
  <c r="AD849" i="2"/>
  <c r="AB849" i="2"/>
  <c r="AA849" i="2"/>
  <c r="W849" i="2" a="1"/>
  <c r="W849" i="2" s="1"/>
  <c r="Y849" i="2" s="1"/>
  <c r="AG848" i="2"/>
  <c r="AE848" i="2"/>
  <c r="AD848" i="2"/>
  <c r="AB848" i="2"/>
  <c r="AA848" i="2"/>
  <c r="W848" i="2" a="1"/>
  <c r="W848" i="2" s="1"/>
  <c r="Y848" i="2" s="1"/>
  <c r="AG847" i="2"/>
  <c r="AE847" i="2"/>
  <c r="AD847" i="2"/>
  <c r="AB847" i="2"/>
  <c r="AA847" i="2"/>
  <c r="W847" i="2" a="1"/>
  <c r="W847" i="2" s="1"/>
  <c r="Y847" i="2" s="1"/>
  <c r="AG846" i="2"/>
  <c r="AE846" i="2"/>
  <c r="AD846" i="2"/>
  <c r="AB846" i="2"/>
  <c r="AA846" i="2"/>
  <c r="W846" i="2" a="1"/>
  <c r="W846" i="2" s="1"/>
  <c r="Y846" i="2" s="1"/>
  <c r="AG845" i="2"/>
  <c r="AE845" i="2"/>
  <c r="AD845" i="2"/>
  <c r="AB845" i="2"/>
  <c r="AA845" i="2"/>
  <c r="W845" i="2" a="1"/>
  <c r="W845" i="2" s="1"/>
  <c r="Y845" i="2" s="1"/>
  <c r="AG844" i="2"/>
  <c r="AE844" i="2"/>
  <c r="AD844" i="2"/>
  <c r="AB844" i="2"/>
  <c r="AA844" i="2"/>
  <c r="W844" i="2" a="1"/>
  <c r="W844" i="2" s="1"/>
  <c r="Y844" i="2" s="1"/>
  <c r="AG843" i="2"/>
  <c r="AE843" i="2"/>
  <c r="AD843" i="2"/>
  <c r="AB843" i="2"/>
  <c r="AA843" i="2"/>
  <c r="W843" i="2" a="1"/>
  <c r="W843" i="2" s="1"/>
  <c r="Y843" i="2" s="1"/>
  <c r="AG842" i="2"/>
  <c r="AE842" i="2"/>
  <c r="AD842" i="2"/>
  <c r="AB842" i="2"/>
  <c r="AA842" i="2"/>
  <c r="W842" i="2" a="1"/>
  <c r="W842" i="2" s="1"/>
  <c r="Y842" i="2" s="1"/>
  <c r="AG841" i="2"/>
  <c r="AE841" i="2"/>
  <c r="AD841" i="2"/>
  <c r="AB841" i="2"/>
  <c r="AA841" i="2"/>
  <c r="W841" i="2" a="1"/>
  <c r="W841" i="2" s="1"/>
  <c r="Y841" i="2" s="1"/>
  <c r="AG840" i="2"/>
  <c r="AE840" i="2"/>
  <c r="AD840" i="2"/>
  <c r="AB840" i="2"/>
  <c r="AA840" i="2"/>
  <c r="W840" i="2" a="1"/>
  <c r="W840" i="2" s="1"/>
  <c r="Y840" i="2" s="1"/>
  <c r="AG839" i="2"/>
  <c r="AE839" i="2"/>
  <c r="AD839" i="2"/>
  <c r="AB839" i="2"/>
  <c r="AA839" i="2"/>
  <c r="W839" i="2" a="1"/>
  <c r="W839" i="2" s="1"/>
  <c r="Y839" i="2" s="1"/>
  <c r="AG838" i="2"/>
  <c r="AE838" i="2"/>
  <c r="AD838" i="2"/>
  <c r="AB838" i="2"/>
  <c r="AA838" i="2"/>
  <c r="W838" i="2" a="1"/>
  <c r="W838" i="2" s="1"/>
  <c r="Y838" i="2" s="1"/>
  <c r="AG837" i="2"/>
  <c r="AE837" i="2"/>
  <c r="AD837" i="2"/>
  <c r="AB837" i="2"/>
  <c r="AA837" i="2"/>
  <c r="W837" i="2" a="1"/>
  <c r="W837" i="2" s="1"/>
  <c r="Y837" i="2" s="1"/>
  <c r="AG836" i="2"/>
  <c r="AE836" i="2"/>
  <c r="AD836" i="2"/>
  <c r="AB836" i="2"/>
  <c r="AA836" i="2"/>
  <c r="W836" i="2" a="1"/>
  <c r="W836" i="2" s="1"/>
  <c r="Y836" i="2" s="1"/>
  <c r="AG835" i="2"/>
  <c r="AE835" i="2"/>
  <c r="AD835" i="2"/>
  <c r="AB835" i="2"/>
  <c r="AA835" i="2"/>
  <c r="W835" i="2" a="1"/>
  <c r="W835" i="2" s="1"/>
  <c r="Y835" i="2" s="1"/>
  <c r="AG834" i="2"/>
  <c r="AE834" i="2"/>
  <c r="AD834" i="2"/>
  <c r="AB834" i="2"/>
  <c r="AA834" i="2"/>
  <c r="W834" i="2" a="1"/>
  <c r="W834" i="2" s="1"/>
  <c r="Y834" i="2" s="1"/>
  <c r="AG833" i="2"/>
  <c r="AE833" i="2"/>
  <c r="AD833" i="2"/>
  <c r="AB833" i="2"/>
  <c r="AA833" i="2"/>
  <c r="W833" i="2" a="1"/>
  <c r="W833" i="2" s="1"/>
  <c r="Y833" i="2" s="1"/>
  <c r="AG832" i="2"/>
  <c r="AE832" i="2"/>
  <c r="AD832" i="2"/>
  <c r="AB832" i="2"/>
  <c r="AA832" i="2"/>
  <c r="W832" i="2" a="1"/>
  <c r="W832" i="2" s="1"/>
  <c r="Y832" i="2" s="1"/>
  <c r="AG831" i="2"/>
  <c r="AE831" i="2"/>
  <c r="AD831" i="2"/>
  <c r="AB831" i="2"/>
  <c r="AA831" i="2"/>
  <c r="W831" i="2" a="1"/>
  <c r="W831" i="2" s="1"/>
  <c r="Y831" i="2" s="1"/>
  <c r="AG830" i="2"/>
  <c r="AE830" i="2"/>
  <c r="AD830" i="2"/>
  <c r="AB830" i="2"/>
  <c r="AA830" i="2"/>
  <c r="W830" i="2" a="1"/>
  <c r="W830" i="2" s="1"/>
  <c r="Y830" i="2" s="1"/>
  <c r="AG829" i="2"/>
  <c r="AE829" i="2"/>
  <c r="AD829" i="2"/>
  <c r="AB829" i="2"/>
  <c r="AA829" i="2"/>
  <c r="W829" i="2" a="1"/>
  <c r="W829" i="2" s="1"/>
  <c r="Y829" i="2" s="1"/>
  <c r="AG828" i="2"/>
  <c r="AE828" i="2"/>
  <c r="AD828" i="2"/>
  <c r="AB828" i="2"/>
  <c r="AA828" i="2"/>
  <c r="W828" i="2" a="1"/>
  <c r="W828" i="2" s="1"/>
  <c r="Y828" i="2" s="1"/>
  <c r="AG827" i="2"/>
  <c r="AE827" i="2"/>
  <c r="AD827" i="2"/>
  <c r="AB827" i="2"/>
  <c r="AA827" i="2"/>
  <c r="W827" i="2" a="1"/>
  <c r="W827" i="2" s="1"/>
  <c r="Y827" i="2" s="1"/>
  <c r="AG826" i="2"/>
  <c r="AE826" i="2"/>
  <c r="AD826" i="2"/>
  <c r="AB826" i="2"/>
  <c r="AA826" i="2"/>
  <c r="W826" i="2" a="1"/>
  <c r="W826" i="2" s="1"/>
  <c r="Y826" i="2" s="1"/>
  <c r="AG825" i="2"/>
  <c r="AE825" i="2"/>
  <c r="AD825" i="2"/>
  <c r="AB825" i="2"/>
  <c r="AA825" i="2"/>
  <c r="W825" i="2" a="1"/>
  <c r="W825" i="2" s="1"/>
  <c r="Y825" i="2" s="1"/>
  <c r="AG824" i="2"/>
  <c r="AE824" i="2"/>
  <c r="AD824" i="2"/>
  <c r="AB824" i="2"/>
  <c r="AA824" i="2"/>
  <c r="W824" i="2" a="1"/>
  <c r="W824" i="2" s="1"/>
  <c r="Y824" i="2" s="1"/>
  <c r="AG823" i="2"/>
  <c r="AE823" i="2"/>
  <c r="AD823" i="2"/>
  <c r="AB823" i="2"/>
  <c r="AA823" i="2"/>
  <c r="W823" i="2" a="1"/>
  <c r="W823" i="2" s="1"/>
  <c r="Y823" i="2" s="1"/>
  <c r="AG822" i="2"/>
  <c r="AE822" i="2"/>
  <c r="AD822" i="2"/>
  <c r="AB822" i="2"/>
  <c r="AA822" i="2"/>
  <c r="W822" i="2" a="1"/>
  <c r="W822" i="2" s="1"/>
  <c r="Y822" i="2" s="1"/>
  <c r="AG821" i="2"/>
  <c r="AE821" i="2"/>
  <c r="AD821" i="2"/>
  <c r="AB821" i="2"/>
  <c r="AA821" i="2"/>
  <c r="W821" i="2" a="1"/>
  <c r="W821" i="2" s="1"/>
  <c r="Y821" i="2" s="1"/>
  <c r="AG820" i="2"/>
  <c r="AE820" i="2"/>
  <c r="AD820" i="2"/>
  <c r="AB820" i="2"/>
  <c r="AA820" i="2"/>
  <c r="W820" i="2" a="1"/>
  <c r="W820" i="2" s="1"/>
  <c r="Y820" i="2" s="1"/>
  <c r="AG819" i="2"/>
  <c r="AE819" i="2"/>
  <c r="AD819" i="2"/>
  <c r="AB819" i="2"/>
  <c r="AA819" i="2"/>
  <c r="W819" i="2" a="1"/>
  <c r="W819" i="2" s="1"/>
  <c r="Y819" i="2" s="1"/>
  <c r="AG818" i="2"/>
  <c r="AE818" i="2"/>
  <c r="AD818" i="2"/>
  <c r="AB818" i="2"/>
  <c r="AA818" i="2"/>
  <c r="W818" i="2" a="1"/>
  <c r="W818" i="2" s="1"/>
  <c r="Y818" i="2" s="1"/>
  <c r="AG817" i="2"/>
  <c r="AE817" i="2"/>
  <c r="AD817" i="2"/>
  <c r="AB817" i="2"/>
  <c r="AA817" i="2"/>
  <c r="W817" i="2" a="1"/>
  <c r="W817" i="2" s="1"/>
  <c r="Y817" i="2" s="1"/>
  <c r="AG816" i="2"/>
  <c r="AE816" i="2"/>
  <c r="AD816" i="2"/>
  <c r="AB816" i="2"/>
  <c r="AA816" i="2"/>
  <c r="W816" i="2" a="1"/>
  <c r="W816" i="2" s="1"/>
  <c r="Y816" i="2" s="1"/>
  <c r="AG815" i="2"/>
  <c r="AE815" i="2"/>
  <c r="AD815" i="2"/>
  <c r="AB815" i="2"/>
  <c r="AA815" i="2"/>
  <c r="W815" i="2" a="1"/>
  <c r="W815" i="2" s="1"/>
  <c r="Y815" i="2" s="1"/>
  <c r="AG814" i="2"/>
  <c r="AE814" i="2"/>
  <c r="AD814" i="2"/>
  <c r="AB814" i="2"/>
  <c r="AA814" i="2"/>
  <c r="W814" i="2" a="1"/>
  <c r="W814" i="2" s="1"/>
  <c r="Y814" i="2" s="1"/>
  <c r="AG813" i="2"/>
  <c r="AE813" i="2"/>
  <c r="AD813" i="2"/>
  <c r="AB813" i="2"/>
  <c r="AA813" i="2"/>
  <c r="W813" i="2" a="1"/>
  <c r="W813" i="2" s="1"/>
  <c r="Y813" i="2" s="1"/>
  <c r="AG812" i="2"/>
  <c r="AE812" i="2"/>
  <c r="AD812" i="2"/>
  <c r="AB812" i="2"/>
  <c r="AA812" i="2"/>
  <c r="W812" i="2" a="1"/>
  <c r="W812" i="2" s="1"/>
  <c r="Y812" i="2" s="1"/>
  <c r="AG811" i="2"/>
  <c r="AE811" i="2"/>
  <c r="AD811" i="2"/>
  <c r="AB811" i="2"/>
  <c r="AA811" i="2"/>
  <c r="W811" i="2" a="1"/>
  <c r="W811" i="2" s="1"/>
  <c r="Y811" i="2" s="1"/>
  <c r="AG810" i="2"/>
  <c r="AE810" i="2"/>
  <c r="AD810" i="2"/>
  <c r="AB810" i="2"/>
  <c r="AA810" i="2"/>
  <c r="W810" i="2" a="1"/>
  <c r="W810" i="2" s="1"/>
  <c r="Y810" i="2" s="1"/>
  <c r="AG809" i="2"/>
  <c r="AE809" i="2"/>
  <c r="AD809" i="2"/>
  <c r="AB809" i="2"/>
  <c r="AA809" i="2"/>
  <c r="W809" i="2" a="1"/>
  <c r="W809" i="2" s="1"/>
  <c r="Y809" i="2" s="1"/>
  <c r="AG808" i="2"/>
  <c r="AE808" i="2"/>
  <c r="AD808" i="2"/>
  <c r="AB808" i="2"/>
  <c r="AA808" i="2"/>
  <c r="W808" i="2" a="1"/>
  <c r="W808" i="2" s="1"/>
  <c r="Y808" i="2" s="1"/>
  <c r="AG807" i="2"/>
  <c r="AE807" i="2"/>
  <c r="AD807" i="2"/>
  <c r="AB807" i="2"/>
  <c r="AA807" i="2"/>
  <c r="W807" i="2" a="1"/>
  <c r="W807" i="2" s="1"/>
  <c r="Y807" i="2" s="1"/>
  <c r="AG806" i="2"/>
  <c r="AE806" i="2"/>
  <c r="AD806" i="2"/>
  <c r="AB806" i="2"/>
  <c r="AA806" i="2"/>
  <c r="W806" i="2" a="1"/>
  <c r="W806" i="2" s="1"/>
  <c r="Y806" i="2" s="1"/>
  <c r="AG805" i="2"/>
  <c r="AE805" i="2"/>
  <c r="AD805" i="2"/>
  <c r="AB805" i="2"/>
  <c r="AA805" i="2"/>
  <c r="W805" i="2" a="1"/>
  <c r="W805" i="2" s="1"/>
  <c r="Y805" i="2" s="1"/>
  <c r="AG804" i="2"/>
  <c r="AE804" i="2"/>
  <c r="AD804" i="2"/>
  <c r="AB804" i="2"/>
  <c r="AA804" i="2"/>
  <c r="W804" i="2" a="1"/>
  <c r="W804" i="2" s="1"/>
  <c r="Y804" i="2" s="1"/>
  <c r="AG803" i="2"/>
  <c r="AE803" i="2"/>
  <c r="AD803" i="2"/>
  <c r="AB803" i="2"/>
  <c r="AA803" i="2"/>
  <c r="W803" i="2" a="1"/>
  <c r="W803" i="2" s="1"/>
  <c r="Y803" i="2" s="1"/>
  <c r="AG802" i="2"/>
  <c r="AE802" i="2"/>
  <c r="AD802" i="2"/>
  <c r="AB802" i="2"/>
  <c r="AA802" i="2"/>
  <c r="W802" i="2" a="1"/>
  <c r="W802" i="2" s="1"/>
  <c r="Y802" i="2" s="1"/>
  <c r="AG801" i="2"/>
  <c r="AE801" i="2"/>
  <c r="AD801" i="2"/>
  <c r="AB801" i="2"/>
  <c r="AA801" i="2"/>
  <c r="W801" i="2" a="1"/>
  <c r="W801" i="2" s="1"/>
  <c r="Y801" i="2" s="1"/>
  <c r="AG800" i="2"/>
  <c r="AE800" i="2"/>
  <c r="AD800" i="2"/>
  <c r="AB800" i="2"/>
  <c r="AA800" i="2"/>
  <c r="W800" i="2" a="1"/>
  <c r="W800" i="2" s="1"/>
  <c r="Y800" i="2" s="1"/>
  <c r="AG799" i="2"/>
  <c r="AE799" i="2"/>
  <c r="AD799" i="2"/>
  <c r="AB799" i="2"/>
  <c r="AA799" i="2"/>
  <c r="W799" i="2" a="1"/>
  <c r="W799" i="2" s="1"/>
  <c r="Y799" i="2" s="1"/>
  <c r="AG798" i="2"/>
  <c r="AE798" i="2"/>
  <c r="AD798" i="2"/>
  <c r="AB798" i="2"/>
  <c r="AA798" i="2"/>
  <c r="W798" i="2" a="1"/>
  <c r="W798" i="2" s="1"/>
  <c r="Y798" i="2" s="1"/>
  <c r="AG797" i="2"/>
  <c r="AE797" i="2"/>
  <c r="AD797" i="2"/>
  <c r="AB797" i="2"/>
  <c r="AA797" i="2"/>
  <c r="W797" i="2" a="1"/>
  <c r="W797" i="2" s="1"/>
  <c r="Y797" i="2" s="1"/>
  <c r="AG796" i="2"/>
  <c r="AE796" i="2"/>
  <c r="AD796" i="2"/>
  <c r="AB796" i="2"/>
  <c r="AA796" i="2"/>
  <c r="W796" i="2" a="1"/>
  <c r="W796" i="2" s="1"/>
  <c r="Y796" i="2" s="1"/>
  <c r="AG795" i="2"/>
  <c r="AE795" i="2"/>
  <c r="AD795" i="2"/>
  <c r="AB795" i="2"/>
  <c r="AA795" i="2"/>
  <c r="W795" i="2" a="1"/>
  <c r="W795" i="2" s="1"/>
  <c r="Y795" i="2" s="1"/>
  <c r="AG794" i="2"/>
  <c r="AE794" i="2"/>
  <c r="AD794" i="2"/>
  <c r="AB794" i="2"/>
  <c r="AA794" i="2"/>
  <c r="W794" i="2" a="1"/>
  <c r="W794" i="2" s="1"/>
  <c r="Y794" i="2" s="1"/>
  <c r="AG793" i="2"/>
  <c r="AE793" i="2"/>
  <c r="AD793" i="2"/>
  <c r="AB793" i="2"/>
  <c r="AA793" i="2"/>
  <c r="W793" i="2" a="1"/>
  <c r="W793" i="2" s="1"/>
  <c r="Y793" i="2" s="1"/>
  <c r="AG792" i="2"/>
  <c r="AE792" i="2"/>
  <c r="AD792" i="2"/>
  <c r="AB792" i="2"/>
  <c r="AA792" i="2"/>
  <c r="W792" i="2" a="1"/>
  <c r="W792" i="2" s="1"/>
  <c r="Y792" i="2" s="1"/>
  <c r="AG791" i="2"/>
  <c r="AE791" i="2"/>
  <c r="AD791" i="2"/>
  <c r="AB791" i="2"/>
  <c r="AA791" i="2"/>
  <c r="W791" i="2" a="1"/>
  <c r="W791" i="2" s="1"/>
  <c r="Y791" i="2" s="1"/>
  <c r="AG790" i="2"/>
  <c r="AE790" i="2"/>
  <c r="AD790" i="2"/>
  <c r="AB790" i="2"/>
  <c r="AA790" i="2"/>
  <c r="W790" i="2" a="1"/>
  <c r="W790" i="2" s="1"/>
  <c r="Y790" i="2" s="1"/>
  <c r="AG789" i="2"/>
  <c r="AE789" i="2"/>
  <c r="AD789" i="2"/>
  <c r="AB789" i="2"/>
  <c r="AA789" i="2"/>
  <c r="W789" i="2" a="1"/>
  <c r="W789" i="2" s="1"/>
  <c r="Y789" i="2" s="1"/>
  <c r="AG788" i="2"/>
  <c r="AE788" i="2"/>
  <c r="AD788" i="2"/>
  <c r="AB788" i="2"/>
  <c r="AA788" i="2"/>
  <c r="W788" i="2" a="1"/>
  <c r="W788" i="2" s="1"/>
  <c r="Y788" i="2" s="1"/>
  <c r="AG787" i="2"/>
  <c r="AE787" i="2"/>
  <c r="AD787" i="2"/>
  <c r="AB787" i="2"/>
  <c r="AA787" i="2"/>
  <c r="W787" i="2" a="1"/>
  <c r="W787" i="2" s="1"/>
  <c r="Y787" i="2" s="1"/>
  <c r="AG786" i="2"/>
  <c r="AE786" i="2"/>
  <c r="AD786" i="2"/>
  <c r="AB786" i="2"/>
  <c r="AA786" i="2"/>
  <c r="W786" i="2" a="1"/>
  <c r="W786" i="2" s="1"/>
  <c r="Y786" i="2" s="1"/>
  <c r="AG785" i="2"/>
  <c r="AE785" i="2"/>
  <c r="AD785" i="2"/>
  <c r="AB785" i="2"/>
  <c r="AA785" i="2"/>
  <c r="W785" i="2" a="1"/>
  <c r="W785" i="2" s="1"/>
  <c r="Y785" i="2" s="1"/>
  <c r="AG784" i="2"/>
  <c r="AE784" i="2"/>
  <c r="AD784" i="2"/>
  <c r="AB784" i="2"/>
  <c r="AA784" i="2"/>
  <c r="W784" i="2" a="1"/>
  <c r="W784" i="2" s="1"/>
  <c r="Y784" i="2" s="1"/>
  <c r="AG783" i="2"/>
  <c r="AE783" i="2"/>
  <c r="AD783" i="2"/>
  <c r="AB783" i="2"/>
  <c r="AA783" i="2"/>
  <c r="W783" i="2" a="1"/>
  <c r="W783" i="2" s="1"/>
  <c r="Y783" i="2" s="1"/>
  <c r="AG782" i="2"/>
  <c r="AE782" i="2"/>
  <c r="AD782" i="2"/>
  <c r="AB782" i="2"/>
  <c r="AA782" i="2"/>
  <c r="W782" i="2" a="1"/>
  <c r="W782" i="2" s="1"/>
  <c r="Y782" i="2" s="1"/>
  <c r="AG781" i="2"/>
  <c r="AE781" i="2"/>
  <c r="AD781" i="2"/>
  <c r="AB781" i="2"/>
  <c r="AA781" i="2"/>
  <c r="W781" i="2" a="1"/>
  <c r="W781" i="2" s="1"/>
  <c r="Y781" i="2" s="1"/>
  <c r="AG780" i="2"/>
  <c r="AE780" i="2"/>
  <c r="AD780" i="2"/>
  <c r="AB780" i="2"/>
  <c r="AA780" i="2"/>
  <c r="W780" i="2" a="1"/>
  <c r="W780" i="2" s="1"/>
  <c r="Y780" i="2" s="1"/>
  <c r="AG779" i="2"/>
  <c r="AE779" i="2"/>
  <c r="AD779" i="2"/>
  <c r="AB779" i="2"/>
  <c r="AA779" i="2"/>
  <c r="W779" i="2" a="1"/>
  <c r="W779" i="2" s="1"/>
  <c r="Y779" i="2" s="1"/>
  <c r="AG778" i="2"/>
  <c r="AE778" i="2"/>
  <c r="AD778" i="2"/>
  <c r="AB778" i="2"/>
  <c r="AA778" i="2"/>
  <c r="W778" i="2" a="1"/>
  <c r="W778" i="2" s="1"/>
  <c r="Y778" i="2" s="1"/>
  <c r="AG777" i="2"/>
  <c r="AE777" i="2"/>
  <c r="AD777" i="2"/>
  <c r="AB777" i="2"/>
  <c r="AA777" i="2"/>
  <c r="W777" i="2" a="1"/>
  <c r="W777" i="2" s="1"/>
  <c r="Y777" i="2" s="1"/>
  <c r="AG776" i="2"/>
  <c r="AE776" i="2"/>
  <c r="AD776" i="2"/>
  <c r="AB776" i="2"/>
  <c r="AA776" i="2"/>
  <c r="W776" i="2" a="1"/>
  <c r="W776" i="2" s="1"/>
  <c r="Y776" i="2" s="1"/>
  <c r="AG775" i="2"/>
  <c r="AE775" i="2"/>
  <c r="AD775" i="2"/>
  <c r="AB775" i="2"/>
  <c r="AA775" i="2"/>
  <c r="W775" i="2" a="1"/>
  <c r="W775" i="2" s="1"/>
  <c r="Y775" i="2" s="1"/>
  <c r="AG774" i="2"/>
  <c r="AE774" i="2"/>
  <c r="AD774" i="2"/>
  <c r="AB774" i="2"/>
  <c r="AA774" i="2"/>
  <c r="W774" i="2" a="1"/>
  <c r="W774" i="2" s="1"/>
  <c r="Y774" i="2" s="1"/>
  <c r="AG773" i="2"/>
  <c r="AE773" i="2"/>
  <c r="AD773" i="2"/>
  <c r="AB773" i="2"/>
  <c r="AA773" i="2"/>
  <c r="W773" i="2" a="1"/>
  <c r="W773" i="2" s="1"/>
  <c r="Y773" i="2" s="1"/>
  <c r="AG772" i="2"/>
  <c r="AE772" i="2"/>
  <c r="AD772" i="2"/>
  <c r="AB772" i="2"/>
  <c r="AA772" i="2"/>
  <c r="W772" i="2" a="1"/>
  <c r="W772" i="2" s="1"/>
  <c r="Y772" i="2" s="1"/>
  <c r="AG771" i="2"/>
  <c r="AE771" i="2"/>
  <c r="AD771" i="2"/>
  <c r="AB771" i="2"/>
  <c r="AA771" i="2"/>
  <c r="W771" i="2" a="1"/>
  <c r="W771" i="2" s="1"/>
  <c r="Y771" i="2" s="1"/>
  <c r="AG770" i="2"/>
  <c r="AE770" i="2"/>
  <c r="AD770" i="2"/>
  <c r="AB770" i="2"/>
  <c r="AA770" i="2"/>
  <c r="W770" i="2" a="1"/>
  <c r="W770" i="2" s="1"/>
  <c r="Y770" i="2" s="1"/>
  <c r="AG769" i="2"/>
  <c r="AE769" i="2"/>
  <c r="AD769" i="2"/>
  <c r="AB769" i="2"/>
  <c r="AA769" i="2"/>
  <c r="W769" i="2" a="1"/>
  <c r="W769" i="2" s="1"/>
  <c r="Y769" i="2" s="1"/>
  <c r="AG768" i="2"/>
  <c r="AE768" i="2"/>
  <c r="AD768" i="2"/>
  <c r="AB768" i="2"/>
  <c r="AA768" i="2"/>
  <c r="W768" i="2" a="1"/>
  <c r="W768" i="2" s="1"/>
  <c r="Y768" i="2" s="1"/>
  <c r="AG767" i="2"/>
  <c r="AE767" i="2"/>
  <c r="AD767" i="2"/>
  <c r="AB767" i="2"/>
  <c r="AA767" i="2"/>
  <c r="W767" i="2" a="1"/>
  <c r="W767" i="2" s="1"/>
  <c r="Y767" i="2" s="1"/>
  <c r="AG766" i="2"/>
  <c r="AE766" i="2"/>
  <c r="AD766" i="2"/>
  <c r="AB766" i="2"/>
  <c r="AA766" i="2"/>
  <c r="W766" i="2" a="1"/>
  <c r="W766" i="2" s="1"/>
  <c r="Y766" i="2" s="1"/>
  <c r="AG765" i="2"/>
  <c r="AE765" i="2"/>
  <c r="AD765" i="2"/>
  <c r="AB765" i="2"/>
  <c r="AA765" i="2"/>
  <c r="W765" i="2" a="1"/>
  <c r="W765" i="2" s="1"/>
  <c r="Y765" i="2" s="1"/>
  <c r="AG764" i="2"/>
  <c r="AE764" i="2"/>
  <c r="AD764" i="2"/>
  <c r="AB764" i="2"/>
  <c r="AA764" i="2"/>
  <c r="W764" i="2" a="1"/>
  <c r="W764" i="2" s="1"/>
  <c r="Y764" i="2" s="1"/>
  <c r="AG763" i="2"/>
  <c r="AE763" i="2"/>
  <c r="AD763" i="2"/>
  <c r="AB763" i="2"/>
  <c r="AA763" i="2"/>
  <c r="W763" i="2" a="1"/>
  <c r="W763" i="2" s="1"/>
  <c r="Y763" i="2" s="1"/>
  <c r="AG762" i="2"/>
  <c r="AE762" i="2"/>
  <c r="AD762" i="2"/>
  <c r="AB762" i="2"/>
  <c r="AA762" i="2"/>
  <c r="W762" i="2" a="1"/>
  <c r="W762" i="2" s="1"/>
  <c r="Y762" i="2" s="1"/>
  <c r="AG761" i="2"/>
  <c r="AE761" i="2"/>
  <c r="AD761" i="2"/>
  <c r="AB761" i="2"/>
  <c r="AA761" i="2"/>
  <c r="W761" i="2" a="1"/>
  <c r="W761" i="2" s="1"/>
  <c r="Y761" i="2" s="1"/>
  <c r="AG760" i="2"/>
  <c r="AE760" i="2"/>
  <c r="AD760" i="2"/>
  <c r="AB760" i="2"/>
  <c r="AA760" i="2"/>
  <c r="W760" i="2" a="1"/>
  <c r="W760" i="2" s="1"/>
  <c r="Y760" i="2" s="1"/>
  <c r="AG759" i="2"/>
  <c r="AE759" i="2"/>
  <c r="AD759" i="2"/>
  <c r="AB759" i="2"/>
  <c r="AA759" i="2"/>
  <c r="W759" i="2" a="1"/>
  <c r="W759" i="2" s="1"/>
  <c r="Y759" i="2" s="1"/>
  <c r="AG758" i="2"/>
  <c r="AE758" i="2"/>
  <c r="AD758" i="2"/>
  <c r="AB758" i="2"/>
  <c r="AA758" i="2"/>
  <c r="W758" i="2" a="1"/>
  <c r="W758" i="2" s="1"/>
  <c r="Y758" i="2" s="1"/>
  <c r="AG757" i="2"/>
  <c r="AE757" i="2"/>
  <c r="AD757" i="2"/>
  <c r="AB757" i="2"/>
  <c r="AA757" i="2"/>
  <c r="W757" i="2" a="1"/>
  <c r="W757" i="2" s="1"/>
  <c r="Y757" i="2" s="1"/>
  <c r="AG756" i="2"/>
  <c r="AE756" i="2"/>
  <c r="AD756" i="2"/>
  <c r="AB756" i="2"/>
  <c r="AA756" i="2"/>
  <c r="W756" i="2" a="1"/>
  <c r="W756" i="2" s="1"/>
  <c r="Y756" i="2" s="1"/>
  <c r="AG755" i="2"/>
  <c r="AE755" i="2"/>
  <c r="AD755" i="2"/>
  <c r="AB755" i="2"/>
  <c r="AA755" i="2"/>
  <c r="W755" i="2" a="1"/>
  <c r="W755" i="2" s="1"/>
  <c r="Y755" i="2" s="1"/>
  <c r="AG754" i="2"/>
  <c r="AE754" i="2"/>
  <c r="AD754" i="2"/>
  <c r="AB754" i="2"/>
  <c r="AA754" i="2"/>
  <c r="W754" i="2" a="1"/>
  <c r="W754" i="2" s="1"/>
  <c r="Y754" i="2" s="1"/>
  <c r="AG753" i="2"/>
  <c r="AE753" i="2"/>
  <c r="AD753" i="2"/>
  <c r="AB753" i="2"/>
  <c r="AA753" i="2"/>
  <c r="W753" i="2" a="1"/>
  <c r="W753" i="2" s="1"/>
  <c r="Y753" i="2" s="1"/>
  <c r="AG752" i="2"/>
  <c r="AE752" i="2"/>
  <c r="AD752" i="2"/>
  <c r="AB752" i="2"/>
  <c r="AA752" i="2"/>
  <c r="W752" i="2" a="1"/>
  <c r="W752" i="2" s="1"/>
  <c r="Y752" i="2" s="1"/>
  <c r="AG751" i="2"/>
  <c r="AE751" i="2"/>
  <c r="AD751" i="2"/>
  <c r="AB751" i="2"/>
  <c r="AA751" i="2"/>
  <c r="W751" i="2" a="1"/>
  <c r="W751" i="2" s="1"/>
  <c r="Y751" i="2" s="1"/>
  <c r="AG750" i="2"/>
  <c r="AE750" i="2"/>
  <c r="AD750" i="2"/>
  <c r="AB750" i="2"/>
  <c r="AA750" i="2"/>
  <c r="W750" i="2" a="1"/>
  <c r="W750" i="2" s="1"/>
  <c r="Y750" i="2" s="1"/>
  <c r="AG749" i="2"/>
  <c r="AE749" i="2"/>
  <c r="AD749" i="2"/>
  <c r="AB749" i="2"/>
  <c r="AA749" i="2"/>
  <c r="W749" i="2" a="1"/>
  <c r="W749" i="2" s="1"/>
  <c r="Y749" i="2" s="1"/>
  <c r="AG748" i="2"/>
  <c r="AE748" i="2"/>
  <c r="AD748" i="2"/>
  <c r="AB748" i="2"/>
  <c r="AA748" i="2"/>
  <c r="W748" i="2" a="1"/>
  <c r="W748" i="2" s="1"/>
  <c r="Y748" i="2" s="1"/>
  <c r="AG747" i="2"/>
  <c r="AE747" i="2"/>
  <c r="AD747" i="2"/>
  <c r="AB747" i="2"/>
  <c r="AA747" i="2"/>
  <c r="W747" i="2" a="1"/>
  <c r="W747" i="2" s="1"/>
  <c r="Y747" i="2" s="1"/>
  <c r="AG746" i="2"/>
  <c r="AE746" i="2"/>
  <c r="AD746" i="2"/>
  <c r="AB746" i="2"/>
  <c r="AA746" i="2"/>
  <c r="W746" i="2" a="1"/>
  <c r="W746" i="2" s="1"/>
  <c r="Y746" i="2" s="1"/>
  <c r="AG745" i="2"/>
  <c r="AE745" i="2"/>
  <c r="AD745" i="2"/>
  <c r="AB745" i="2"/>
  <c r="AA745" i="2"/>
  <c r="W745" i="2" a="1"/>
  <c r="W745" i="2" s="1"/>
  <c r="Y745" i="2" s="1"/>
  <c r="AG744" i="2"/>
  <c r="AE744" i="2"/>
  <c r="AD744" i="2"/>
  <c r="AB744" i="2"/>
  <c r="AA744" i="2"/>
  <c r="W744" i="2" a="1"/>
  <c r="W744" i="2" s="1"/>
  <c r="Y744" i="2" s="1"/>
  <c r="AG743" i="2"/>
  <c r="AE743" i="2"/>
  <c r="AD743" i="2"/>
  <c r="AB743" i="2"/>
  <c r="AA743" i="2"/>
  <c r="W743" i="2" a="1"/>
  <c r="W743" i="2" s="1"/>
  <c r="Y743" i="2" s="1"/>
  <c r="AG742" i="2"/>
  <c r="AE742" i="2"/>
  <c r="AD742" i="2"/>
  <c r="AB742" i="2"/>
  <c r="AA742" i="2"/>
  <c r="W742" i="2" a="1"/>
  <c r="W742" i="2" s="1"/>
  <c r="Y742" i="2" s="1"/>
  <c r="AG741" i="2"/>
  <c r="AE741" i="2"/>
  <c r="AD741" i="2"/>
  <c r="AB741" i="2"/>
  <c r="AA741" i="2"/>
  <c r="W741" i="2" a="1"/>
  <c r="W741" i="2" s="1"/>
  <c r="Y741" i="2" s="1"/>
  <c r="AG740" i="2"/>
  <c r="AE740" i="2"/>
  <c r="AD740" i="2"/>
  <c r="AB740" i="2"/>
  <c r="AA740" i="2"/>
  <c r="W740" i="2" a="1"/>
  <c r="W740" i="2" s="1"/>
  <c r="Y740" i="2" s="1"/>
  <c r="AG739" i="2"/>
  <c r="AE739" i="2"/>
  <c r="AD739" i="2"/>
  <c r="AB739" i="2"/>
  <c r="AA739" i="2"/>
  <c r="W739" i="2" a="1"/>
  <c r="W739" i="2" s="1"/>
  <c r="Y739" i="2" s="1"/>
  <c r="AG738" i="2"/>
  <c r="AE738" i="2"/>
  <c r="AD738" i="2"/>
  <c r="AB738" i="2"/>
  <c r="AA738" i="2"/>
  <c r="W738" i="2" a="1"/>
  <c r="W738" i="2" s="1"/>
  <c r="Y738" i="2" s="1"/>
  <c r="AG737" i="2"/>
  <c r="AE737" i="2"/>
  <c r="AD737" i="2"/>
  <c r="AB737" i="2"/>
  <c r="AA737" i="2"/>
  <c r="W737" i="2" a="1"/>
  <c r="W737" i="2" s="1"/>
  <c r="Y737" i="2" s="1"/>
  <c r="AG736" i="2"/>
  <c r="AE736" i="2"/>
  <c r="AD736" i="2"/>
  <c r="AB736" i="2"/>
  <c r="AA736" i="2"/>
  <c r="W736" i="2" a="1"/>
  <c r="W736" i="2" s="1"/>
  <c r="Y736" i="2" s="1"/>
  <c r="AG735" i="2"/>
  <c r="AE735" i="2"/>
  <c r="AD735" i="2"/>
  <c r="AB735" i="2"/>
  <c r="AA735" i="2"/>
  <c r="W735" i="2" a="1"/>
  <c r="W735" i="2" s="1"/>
  <c r="Y735" i="2" s="1"/>
  <c r="AG734" i="2"/>
  <c r="AE734" i="2"/>
  <c r="AD734" i="2"/>
  <c r="AB734" i="2"/>
  <c r="AA734" i="2"/>
  <c r="W734" i="2" a="1"/>
  <c r="W734" i="2" s="1"/>
  <c r="Y734" i="2" s="1"/>
  <c r="AG733" i="2"/>
  <c r="AE733" i="2"/>
  <c r="AD733" i="2"/>
  <c r="AB733" i="2"/>
  <c r="AA733" i="2"/>
  <c r="W733" i="2" a="1"/>
  <c r="W733" i="2" s="1"/>
  <c r="Y733" i="2" s="1"/>
  <c r="AG732" i="2"/>
  <c r="AE732" i="2"/>
  <c r="AD732" i="2"/>
  <c r="AB732" i="2"/>
  <c r="AA732" i="2"/>
  <c r="W732" i="2" a="1"/>
  <c r="W732" i="2" s="1"/>
  <c r="Y732" i="2" s="1"/>
  <c r="AG731" i="2"/>
  <c r="AE731" i="2"/>
  <c r="AD731" i="2"/>
  <c r="AB731" i="2"/>
  <c r="AA731" i="2"/>
  <c r="W731" i="2" a="1"/>
  <c r="W731" i="2" s="1"/>
  <c r="Y731" i="2" s="1"/>
  <c r="AG730" i="2"/>
  <c r="AE730" i="2"/>
  <c r="AD730" i="2"/>
  <c r="AB730" i="2"/>
  <c r="AA730" i="2"/>
  <c r="W730" i="2" a="1"/>
  <c r="W730" i="2" s="1"/>
  <c r="Y730" i="2" s="1"/>
  <c r="AG729" i="2"/>
  <c r="AE729" i="2"/>
  <c r="AD729" i="2"/>
  <c r="AB729" i="2"/>
  <c r="AA729" i="2"/>
  <c r="W729" i="2" a="1"/>
  <c r="W729" i="2" s="1"/>
  <c r="Y729" i="2" s="1"/>
  <c r="AG728" i="2"/>
  <c r="AE728" i="2"/>
  <c r="AD728" i="2"/>
  <c r="AB728" i="2"/>
  <c r="AA728" i="2"/>
  <c r="W728" i="2" a="1"/>
  <c r="W728" i="2" s="1"/>
  <c r="Y728" i="2" s="1"/>
  <c r="AG727" i="2"/>
  <c r="AE727" i="2"/>
  <c r="AD727" i="2"/>
  <c r="AB727" i="2"/>
  <c r="AA727" i="2"/>
  <c r="W727" i="2" a="1"/>
  <c r="W727" i="2" s="1"/>
  <c r="Y727" i="2" s="1"/>
  <c r="AG726" i="2"/>
  <c r="AE726" i="2"/>
  <c r="AD726" i="2"/>
  <c r="AB726" i="2"/>
  <c r="AA726" i="2"/>
  <c r="W726" i="2" a="1"/>
  <c r="W726" i="2" s="1"/>
  <c r="Y726" i="2" s="1"/>
  <c r="AG725" i="2"/>
  <c r="AE725" i="2"/>
  <c r="AD725" i="2"/>
  <c r="AB725" i="2"/>
  <c r="AA725" i="2"/>
  <c r="W725" i="2" a="1"/>
  <c r="W725" i="2" s="1"/>
  <c r="Y725" i="2" s="1"/>
  <c r="AG724" i="2"/>
  <c r="AE724" i="2"/>
  <c r="AD724" i="2"/>
  <c r="AB724" i="2"/>
  <c r="AA724" i="2"/>
  <c r="W724" i="2" a="1"/>
  <c r="W724" i="2" s="1"/>
  <c r="Y724" i="2" s="1"/>
  <c r="AG723" i="2"/>
  <c r="AE723" i="2"/>
  <c r="AD723" i="2"/>
  <c r="AB723" i="2"/>
  <c r="AA723" i="2"/>
  <c r="W723" i="2" a="1"/>
  <c r="W723" i="2" s="1"/>
  <c r="Y723" i="2" s="1"/>
  <c r="AG722" i="2"/>
  <c r="AE722" i="2"/>
  <c r="AD722" i="2"/>
  <c r="AB722" i="2"/>
  <c r="AA722" i="2"/>
  <c r="W722" i="2" a="1"/>
  <c r="W722" i="2" s="1"/>
  <c r="Y722" i="2" s="1"/>
  <c r="AG721" i="2"/>
  <c r="AE721" i="2"/>
  <c r="AD721" i="2"/>
  <c r="AB721" i="2"/>
  <c r="AA721" i="2"/>
  <c r="W721" i="2" a="1"/>
  <c r="W721" i="2" s="1"/>
  <c r="Y721" i="2" s="1"/>
  <c r="AG720" i="2"/>
  <c r="AE720" i="2"/>
  <c r="AD720" i="2"/>
  <c r="AB720" i="2"/>
  <c r="AA720" i="2"/>
  <c r="W720" i="2" a="1"/>
  <c r="W720" i="2" s="1"/>
  <c r="Y720" i="2" s="1"/>
  <c r="AG719" i="2"/>
  <c r="AE719" i="2"/>
  <c r="AD719" i="2"/>
  <c r="AB719" i="2"/>
  <c r="AA719" i="2"/>
  <c r="W719" i="2" a="1"/>
  <c r="W719" i="2" s="1"/>
  <c r="Y719" i="2" s="1"/>
  <c r="AG718" i="2"/>
  <c r="AE718" i="2"/>
  <c r="AD718" i="2"/>
  <c r="AB718" i="2"/>
  <c r="AA718" i="2"/>
  <c r="W718" i="2" a="1"/>
  <c r="W718" i="2" s="1"/>
  <c r="Y718" i="2" s="1"/>
  <c r="AG717" i="2"/>
  <c r="AE717" i="2"/>
  <c r="AD717" i="2"/>
  <c r="AB717" i="2"/>
  <c r="AA717" i="2"/>
  <c r="W717" i="2" a="1"/>
  <c r="W717" i="2" s="1"/>
  <c r="Y717" i="2" s="1"/>
  <c r="AG716" i="2"/>
  <c r="AE716" i="2"/>
  <c r="AD716" i="2"/>
  <c r="AB716" i="2"/>
  <c r="AA716" i="2"/>
  <c r="W716" i="2" a="1"/>
  <c r="W716" i="2" s="1"/>
  <c r="Y716" i="2" s="1"/>
  <c r="AG715" i="2"/>
  <c r="AE715" i="2"/>
  <c r="AD715" i="2"/>
  <c r="AB715" i="2"/>
  <c r="AA715" i="2"/>
  <c r="W715" i="2" a="1"/>
  <c r="W715" i="2" s="1"/>
  <c r="Y715" i="2" s="1"/>
  <c r="AG714" i="2"/>
  <c r="AE714" i="2"/>
  <c r="AD714" i="2"/>
  <c r="AB714" i="2"/>
  <c r="AA714" i="2"/>
  <c r="W714" i="2" a="1"/>
  <c r="W714" i="2" s="1"/>
  <c r="Y714" i="2" s="1"/>
  <c r="AG713" i="2"/>
  <c r="AE713" i="2"/>
  <c r="AD713" i="2"/>
  <c r="AB713" i="2"/>
  <c r="AA713" i="2"/>
  <c r="W713" i="2" a="1"/>
  <c r="W713" i="2" s="1"/>
  <c r="Y713" i="2" s="1"/>
  <c r="AG712" i="2"/>
  <c r="AE712" i="2"/>
  <c r="AD712" i="2"/>
  <c r="AB712" i="2"/>
  <c r="AA712" i="2"/>
  <c r="W712" i="2" a="1"/>
  <c r="W712" i="2" s="1"/>
  <c r="Y712" i="2" s="1"/>
  <c r="AG711" i="2"/>
  <c r="AE711" i="2"/>
  <c r="AD711" i="2"/>
  <c r="AB711" i="2"/>
  <c r="AA711" i="2"/>
  <c r="W711" i="2" a="1"/>
  <c r="W711" i="2" s="1"/>
  <c r="Y711" i="2" s="1"/>
  <c r="AG710" i="2"/>
  <c r="AE710" i="2"/>
  <c r="AD710" i="2"/>
  <c r="AB710" i="2"/>
  <c r="AA710" i="2"/>
  <c r="W710" i="2" a="1"/>
  <c r="W710" i="2" s="1"/>
  <c r="Y710" i="2" s="1"/>
  <c r="AG709" i="2"/>
  <c r="AE709" i="2"/>
  <c r="AD709" i="2"/>
  <c r="AB709" i="2"/>
  <c r="AA709" i="2"/>
  <c r="W709" i="2" a="1"/>
  <c r="W709" i="2" s="1"/>
  <c r="Y709" i="2" s="1"/>
  <c r="AG708" i="2"/>
  <c r="AE708" i="2"/>
  <c r="AD708" i="2"/>
  <c r="AB708" i="2"/>
  <c r="AA708" i="2"/>
  <c r="W708" i="2" a="1"/>
  <c r="W708" i="2" s="1"/>
  <c r="Y708" i="2" s="1"/>
  <c r="AG707" i="2"/>
  <c r="AE707" i="2"/>
  <c r="AD707" i="2"/>
  <c r="AB707" i="2"/>
  <c r="AA707" i="2"/>
  <c r="W707" i="2" a="1"/>
  <c r="W707" i="2" s="1"/>
  <c r="Y707" i="2" s="1"/>
  <c r="AG706" i="2"/>
  <c r="AE706" i="2"/>
  <c r="AD706" i="2"/>
  <c r="AB706" i="2"/>
  <c r="AA706" i="2"/>
  <c r="W706" i="2" a="1"/>
  <c r="W706" i="2" s="1"/>
  <c r="Y706" i="2" s="1"/>
  <c r="AG705" i="2"/>
  <c r="AE705" i="2"/>
  <c r="AD705" i="2"/>
  <c r="AB705" i="2"/>
  <c r="AA705" i="2"/>
  <c r="W705" i="2" a="1"/>
  <c r="W705" i="2" s="1"/>
  <c r="Y705" i="2" s="1"/>
  <c r="AG704" i="2"/>
  <c r="AE704" i="2"/>
  <c r="AD704" i="2"/>
  <c r="AB704" i="2"/>
  <c r="AA704" i="2"/>
  <c r="W704" i="2" a="1"/>
  <c r="W704" i="2" s="1"/>
  <c r="Y704" i="2" s="1"/>
  <c r="AG703" i="2"/>
  <c r="AE703" i="2"/>
  <c r="AD703" i="2"/>
  <c r="AB703" i="2"/>
  <c r="AA703" i="2"/>
  <c r="W703" i="2" a="1"/>
  <c r="W703" i="2" s="1"/>
  <c r="Y703" i="2" s="1"/>
  <c r="AG702" i="2"/>
  <c r="AE702" i="2"/>
  <c r="AD702" i="2"/>
  <c r="AB702" i="2"/>
  <c r="AA702" i="2"/>
  <c r="W702" i="2" a="1"/>
  <c r="W702" i="2" s="1"/>
  <c r="Y702" i="2" s="1"/>
  <c r="AG701" i="2"/>
  <c r="AE701" i="2"/>
  <c r="AD701" i="2"/>
  <c r="AB701" i="2"/>
  <c r="AA701" i="2"/>
  <c r="W701" i="2" a="1"/>
  <c r="W701" i="2" s="1"/>
  <c r="Y701" i="2" s="1"/>
  <c r="AG700" i="2"/>
  <c r="AE700" i="2"/>
  <c r="AD700" i="2"/>
  <c r="AB700" i="2"/>
  <c r="AA700" i="2"/>
  <c r="W700" i="2" a="1"/>
  <c r="W700" i="2" s="1"/>
  <c r="Y700" i="2" s="1"/>
  <c r="AG699" i="2"/>
  <c r="AE699" i="2"/>
  <c r="AD699" i="2"/>
  <c r="AB699" i="2"/>
  <c r="AA699" i="2"/>
  <c r="W699" i="2" a="1"/>
  <c r="W699" i="2" s="1"/>
  <c r="Y699" i="2" s="1"/>
  <c r="AG698" i="2"/>
  <c r="AE698" i="2"/>
  <c r="AD698" i="2"/>
  <c r="AB698" i="2"/>
  <c r="AA698" i="2"/>
  <c r="W698" i="2" a="1"/>
  <c r="W698" i="2" s="1"/>
  <c r="Y698" i="2" s="1"/>
  <c r="AG697" i="2"/>
  <c r="AE697" i="2"/>
  <c r="AD697" i="2"/>
  <c r="AB697" i="2"/>
  <c r="AA697" i="2"/>
  <c r="W697" i="2" a="1"/>
  <c r="W697" i="2" s="1"/>
  <c r="Y697" i="2" s="1"/>
  <c r="AG696" i="2"/>
  <c r="AE696" i="2"/>
  <c r="AD696" i="2"/>
  <c r="AB696" i="2"/>
  <c r="AA696" i="2"/>
  <c r="W696" i="2" a="1"/>
  <c r="W696" i="2" s="1"/>
  <c r="Y696" i="2" s="1"/>
  <c r="AG695" i="2"/>
  <c r="AE695" i="2"/>
  <c r="AD695" i="2"/>
  <c r="AB695" i="2"/>
  <c r="AA695" i="2"/>
  <c r="W695" i="2" a="1"/>
  <c r="W695" i="2" s="1"/>
  <c r="Y695" i="2" s="1"/>
  <c r="AG694" i="2"/>
  <c r="AE694" i="2"/>
  <c r="AD694" i="2"/>
  <c r="AB694" i="2"/>
  <c r="AA694" i="2"/>
  <c r="W694" i="2" a="1"/>
  <c r="W694" i="2" s="1"/>
  <c r="Y694" i="2" s="1"/>
  <c r="AG693" i="2"/>
  <c r="AE693" i="2"/>
  <c r="AD693" i="2"/>
  <c r="AB693" i="2"/>
  <c r="AA693" i="2"/>
  <c r="W693" i="2" a="1"/>
  <c r="W693" i="2" s="1"/>
  <c r="Y693" i="2" s="1"/>
  <c r="AG692" i="2"/>
  <c r="AE692" i="2"/>
  <c r="AD692" i="2"/>
  <c r="AB692" i="2"/>
  <c r="AA692" i="2"/>
  <c r="W692" i="2" a="1"/>
  <c r="W692" i="2" s="1"/>
  <c r="Y692" i="2" s="1"/>
  <c r="AG691" i="2"/>
  <c r="AE691" i="2"/>
  <c r="AD691" i="2"/>
  <c r="AB691" i="2"/>
  <c r="AA691" i="2"/>
  <c r="W691" i="2" a="1"/>
  <c r="W691" i="2" s="1"/>
  <c r="Y691" i="2" s="1"/>
  <c r="AG690" i="2"/>
  <c r="AE690" i="2"/>
  <c r="AD690" i="2"/>
  <c r="AB690" i="2"/>
  <c r="AA690" i="2"/>
  <c r="W690" i="2" a="1"/>
  <c r="W690" i="2" s="1"/>
  <c r="Y690" i="2" s="1"/>
  <c r="AG689" i="2"/>
  <c r="AE689" i="2"/>
  <c r="AD689" i="2"/>
  <c r="AB689" i="2"/>
  <c r="AA689" i="2"/>
  <c r="W689" i="2" a="1"/>
  <c r="W689" i="2" s="1"/>
  <c r="Y689" i="2" s="1"/>
  <c r="AG688" i="2"/>
  <c r="AE688" i="2"/>
  <c r="AD688" i="2"/>
  <c r="AB688" i="2"/>
  <c r="AA688" i="2"/>
  <c r="W688" i="2" a="1"/>
  <c r="W688" i="2" s="1"/>
  <c r="Y688" i="2" s="1"/>
  <c r="AG687" i="2"/>
  <c r="AE687" i="2"/>
  <c r="AD687" i="2"/>
  <c r="AB687" i="2"/>
  <c r="AA687" i="2"/>
  <c r="W687" i="2" a="1"/>
  <c r="W687" i="2" s="1"/>
  <c r="Y687" i="2" s="1"/>
  <c r="AG686" i="2"/>
  <c r="AE686" i="2"/>
  <c r="AD686" i="2"/>
  <c r="AB686" i="2"/>
  <c r="AA686" i="2"/>
  <c r="W686" i="2" a="1"/>
  <c r="W686" i="2" s="1"/>
  <c r="Y686" i="2" s="1"/>
  <c r="AG685" i="2"/>
  <c r="AE685" i="2"/>
  <c r="AD685" i="2"/>
  <c r="AB685" i="2"/>
  <c r="AA685" i="2"/>
  <c r="W685" i="2" a="1"/>
  <c r="W685" i="2" s="1"/>
  <c r="Y685" i="2" s="1"/>
  <c r="AG684" i="2"/>
  <c r="AE684" i="2"/>
  <c r="AD684" i="2"/>
  <c r="AB684" i="2"/>
  <c r="AA684" i="2"/>
  <c r="W684" i="2" a="1"/>
  <c r="W684" i="2" s="1"/>
  <c r="Y684" i="2" s="1"/>
  <c r="AG683" i="2"/>
  <c r="AE683" i="2"/>
  <c r="AD683" i="2"/>
  <c r="AB683" i="2"/>
  <c r="AA683" i="2"/>
  <c r="W683" i="2" a="1"/>
  <c r="W683" i="2" s="1"/>
  <c r="Y683" i="2" s="1"/>
  <c r="AG682" i="2"/>
  <c r="AE682" i="2"/>
  <c r="AD682" i="2"/>
  <c r="AB682" i="2"/>
  <c r="AA682" i="2"/>
  <c r="W682" i="2" a="1"/>
  <c r="W682" i="2" s="1"/>
  <c r="Y682" i="2" s="1"/>
  <c r="AG681" i="2"/>
  <c r="AE681" i="2"/>
  <c r="AD681" i="2"/>
  <c r="AB681" i="2"/>
  <c r="AA681" i="2"/>
  <c r="W681" i="2" a="1"/>
  <c r="W681" i="2" s="1"/>
  <c r="Y681" i="2" s="1"/>
  <c r="AG680" i="2"/>
  <c r="AE680" i="2"/>
  <c r="AD680" i="2"/>
  <c r="AB680" i="2"/>
  <c r="AA680" i="2"/>
  <c r="W680" i="2" a="1"/>
  <c r="W680" i="2" s="1"/>
  <c r="Y680" i="2" s="1"/>
  <c r="AG679" i="2"/>
  <c r="AE679" i="2"/>
  <c r="AD679" i="2"/>
  <c r="AB679" i="2"/>
  <c r="AA679" i="2"/>
  <c r="W679" i="2" a="1"/>
  <c r="W679" i="2" s="1"/>
  <c r="Y679" i="2" s="1"/>
  <c r="AG678" i="2"/>
  <c r="AE678" i="2"/>
  <c r="AD678" i="2"/>
  <c r="AB678" i="2"/>
  <c r="AA678" i="2"/>
  <c r="W678" i="2" a="1"/>
  <c r="W678" i="2" s="1"/>
  <c r="Y678" i="2" s="1"/>
  <c r="AG677" i="2"/>
  <c r="AE677" i="2"/>
  <c r="AD677" i="2"/>
  <c r="AB677" i="2"/>
  <c r="AA677" i="2"/>
  <c r="W677" i="2" a="1"/>
  <c r="W677" i="2" s="1"/>
  <c r="Y677" i="2" s="1"/>
  <c r="AG676" i="2"/>
  <c r="AE676" i="2"/>
  <c r="AD676" i="2"/>
  <c r="AB676" i="2"/>
  <c r="AA676" i="2"/>
  <c r="W676" i="2" a="1"/>
  <c r="W676" i="2" s="1"/>
  <c r="Y676" i="2" s="1"/>
  <c r="AG675" i="2"/>
  <c r="AE675" i="2"/>
  <c r="AD675" i="2"/>
  <c r="AB675" i="2"/>
  <c r="AA675" i="2"/>
  <c r="W675" i="2" a="1"/>
  <c r="W675" i="2" s="1"/>
  <c r="Y675" i="2" s="1"/>
  <c r="AG674" i="2"/>
  <c r="AE674" i="2"/>
  <c r="AD674" i="2"/>
  <c r="AB674" i="2"/>
  <c r="AA674" i="2"/>
  <c r="W674" i="2" a="1"/>
  <c r="W674" i="2" s="1"/>
  <c r="Y674" i="2" s="1"/>
  <c r="AG673" i="2"/>
  <c r="AE673" i="2"/>
  <c r="AD673" i="2"/>
  <c r="AB673" i="2"/>
  <c r="AA673" i="2"/>
  <c r="W673" i="2" a="1"/>
  <c r="W673" i="2" s="1"/>
  <c r="Y673" i="2" s="1"/>
  <c r="AG672" i="2"/>
  <c r="AE672" i="2"/>
  <c r="AD672" i="2"/>
  <c r="AB672" i="2"/>
  <c r="AA672" i="2"/>
  <c r="W672" i="2" a="1"/>
  <c r="W672" i="2" s="1"/>
  <c r="Y672" i="2" s="1"/>
  <c r="AG671" i="2"/>
  <c r="AE671" i="2"/>
  <c r="AD671" i="2"/>
  <c r="AB671" i="2"/>
  <c r="AA671" i="2"/>
  <c r="W671" i="2" a="1"/>
  <c r="W671" i="2" s="1"/>
  <c r="Y671" i="2" s="1"/>
  <c r="AG670" i="2"/>
  <c r="AE670" i="2"/>
  <c r="AD670" i="2"/>
  <c r="AB670" i="2"/>
  <c r="AA670" i="2"/>
  <c r="W670" i="2" a="1"/>
  <c r="W670" i="2" s="1"/>
  <c r="Y670" i="2" s="1"/>
  <c r="AG669" i="2"/>
  <c r="AE669" i="2"/>
  <c r="AD669" i="2"/>
  <c r="AB669" i="2"/>
  <c r="AA669" i="2"/>
  <c r="W669" i="2" a="1"/>
  <c r="W669" i="2" s="1"/>
  <c r="Y669" i="2" s="1"/>
  <c r="AG668" i="2"/>
  <c r="AE668" i="2"/>
  <c r="AD668" i="2"/>
  <c r="AB668" i="2"/>
  <c r="AA668" i="2"/>
  <c r="W668" i="2" a="1"/>
  <c r="W668" i="2" s="1"/>
  <c r="Y668" i="2" s="1"/>
  <c r="AG667" i="2"/>
  <c r="AE667" i="2"/>
  <c r="AD667" i="2"/>
  <c r="AB667" i="2"/>
  <c r="AA667" i="2"/>
  <c r="W667" i="2" a="1"/>
  <c r="W667" i="2" s="1"/>
  <c r="Y667" i="2" s="1"/>
  <c r="AG666" i="2"/>
  <c r="AE666" i="2"/>
  <c r="AD666" i="2"/>
  <c r="AB666" i="2"/>
  <c r="AA666" i="2"/>
  <c r="W666" i="2" a="1"/>
  <c r="W666" i="2" s="1"/>
  <c r="Y666" i="2" s="1"/>
  <c r="AG665" i="2"/>
  <c r="AE665" i="2"/>
  <c r="AD665" i="2"/>
  <c r="AB665" i="2"/>
  <c r="AA665" i="2"/>
  <c r="W665" i="2" a="1"/>
  <c r="W665" i="2" s="1"/>
  <c r="Y665" i="2" s="1"/>
  <c r="AG664" i="2"/>
  <c r="AE664" i="2"/>
  <c r="AD664" i="2"/>
  <c r="AB664" i="2"/>
  <c r="AA664" i="2"/>
  <c r="W664" i="2" a="1"/>
  <c r="W664" i="2" s="1"/>
  <c r="Y664" i="2" s="1"/>
  <c r="AG663" i="2"/>
  <c r="AE663" i="2"/>
  <c r="AD663" i="2"/>
  <c r="AB663" i="2"/>
  <c r="AA663" i="2"/>
  <c r="W663" i="2" a="1"/>
  <c r="W663" i="2" s="1"/>
  <c r="Y663" i="2" s="1"/>
  <c r="AG662" i="2"/>
  <c r="AE662" i="2"/>
  <c r="AD662" i="2"/>
  <c r="AB662" i="2"/>
  <c r="AA662" i="2"/>
  <c r="W662" i="2" a="1"/>
  <c r="W662" i="2" s="1"/>
  <c r="Y662" i="2" s="1"/>
  <c r="AG661" i="2"/>
  <c r="AE661" i="2"/>
  <c r="AD661" i="2"/>
  <c r="AB661" i="2"/>
  <c r="AA661" i="2"/>
  <c r="W661" i="2" a="1"/>
  <c r="W661" i="2" s="1"/>
  <c r="Y661" i="2" s="1"/>
  <c r="AG660" i="2"/>
  <c r="AE660" i="2"/>
  <c r="AD660" i="2"/>
  <c r="AB660" i="2"/>
  <c r="AA660" i="2"/>
  <c r="W660" i="2" a="1"/>
  <c r="W660" i="2" s="1"/>
  <c r="Y660" i="2" s="1"/>
  <c r="AG659" i="2"/>
  <c r="AE659" i="2"/>
  <c r="AD659" i="2"/>
  <c r="AB659" i="2"/>
  <c r="AA659" i="2"/>
  <c r="W659" i="2" a="1"/>
  <c r="W659" i="2" s="1"/>
  <c r="Y659" i="2" s="1"/>
  <c r="AG658" i="2"/>
  <c r="AE658" i="2"/>
  <c r="AD658" i="2"/>
  <c r="AB658" i="2"/>
  <c r="AA658" i="2"/>
  <c r="W658" i="2" a="1"/>
  <c r="W658" i="2" s="1"/>
  <c r="Y658" i="2" s="1"/>
  <c r="AG657" i="2"/>
  <c r="AE657" i="2"/>
  <c r="AD657" i="2"/>
  <c r="AB657" i="2"/>
  <c r="AA657" i="2"/>
  <c r="W657" i="2" a="1"/>
  <c r="W657" i="2" s="1"/>
  <c r="Y657" i="2" s="1"/>
  <c r="AG656" i="2"/>
  <c r="AE656" i="2"/>
  <c r="AD656" i="2"/>
  <c r="AB656" i="2"/>
  <c r="AA656" i="2"/>
  <c r="W656" i="2" a="1"/>
  <c r="W656" i="2" s="1"/>
  <c r="Y656" i="2" s="1"/>
  <c r="AG655" i="2"/>
  <c r="AE655" i="2"/>
  <c r="AD655" i="2"/>
  <c r="AB655" i="2"/>
  <c r="AA655" i="2"/>
  <c r="W655" i="2" a="1"/>
  <c r="W655" i="2" s="1"/>
  <c r="Y655" i="2" s="1"/>
  <c r="AG654" i="2"/>
  <c r="AE654" i="2"/>
  <c r="AD654" i="2"/>
  <c r="AB654" i="2"/>
  <c r="AA654" i="2"/>
  <c r="W654" i="2" a="1"/>
  <c r="W654" i="2" s="1"/>
  <c r="Y654" i="2" s="1"/>
  <c r="AG653" i="2"/>
  <c r="AE653" i="2"/>
  <c r="AD653" i="2"/>
  <c r="AB653" i="2"/>
  <c r="AA653" i="2"/>
  <c r="W653" i="2" a="1"/>
  <c r="W653" i="2" s="1"/>
  <c r="Y653" i="2" s="1"/>
  <c r="AG652" i="2"/>
  <c r="AE652" i="2"/>
  <c r="AD652" i="2"/>
  <c r="AB652" i="2"/>
  <c r="AA652" i="2"/>
  <c r="W652" i="2" a="1"/>
  <c r="W652" i="2" s="1"/>
  <c r="Y652" i="2" s="1"/>
  <c r="AG651" i="2"/>
  <c r="AE651" i="2"/>
  <c r="AD651" i="2"/>
  <c r="AB651" i="2"/>
  <c r="AA651" i="2"/>
  <c r="W651" i="2" a="1"/>
  <c r="W651" i="2" s="1"/>
  <c r="Y651" i="2" s="1"/>
  <c r="AG650" i="2"/>
  <c r="AE650" i="2"/>
  <c r="AD650" i="2"/>
  <c r="AB650" i="2"/>
  <c r="AA650" i="2"/>
  <c r="W650" i="2" a="1"/>
  <c r="W650" i="2" s="1"/>
  <c r="Y650" i="2" s="1"/>
  <c r="AG649" i="2"/>
  <c r="AE649" i="2"/>
  <c r="AD649" i="2"/>
  <c r="AB649" i="2"/>
  <c r="AA649" i="2"/>
  <c r="W649" i="2" a="1"/>
  <c r="W649" i="2" s="1"/>
  <c r="Y649" i="2" s="1"/>
  <c r="AG648" i="2"/>
  <c r="AE648" i="2"/>
  <c r="AD648" i="2"/>
  <c r="AB648" i="2"/>
  <c r="AA648" i="2"/>
  <c r="W648" i="2" a="1"/>
  <c r="W648" i="2" s="1"/>
  <c r="Y648" i="2" s="1"/>
  <c r="AG647" i="2"/>
  <c r="AE647" i="2"/>
  <c r="AD647" i="2"/>
  <c r="AB647" i="2"/>
  <c r="AA647" i="2"/>
  <c r="W647" i="2" a="1"/>
  <c r="W647" i="2" s="1"/>
  <c r="Y647" i="2" s="1"/>
  <c r="AG646" i="2"/>
  <c r="AE646" i="2"/>
  <c r="AD646" i="2"/>
  <c r="AB646" i="2"/>
  <c r="AA646" i="2"/>
  <c r="W646" i="2" a="1"/>
  <c r="W646" i="2" s="1"/>
  <c r="Y646" i="2" s="1"/>
  <c r="AG645" i="2"/>
  <c r="AE645" i="2"/>
  <c r="AD645" i="2"/>
  <c r="AB645" i="2"/>
  <c r="AA645" i="2"/>
  <c r="W645" i="2" a="1"/>
  <c r="W645" i="2" s="1"/>
  <c r="Y645" i="2" s="1"/>
  <c r="AG644" i="2"/>
  <c r="AE644" i="2"/>
  <c r="AD644" i="2"/>
  <c r="AB644" i="2"/>
  <c r="AA644" i="2"/>
  <c r="W644" i="2" a="1"/>
  <c r="W644" i="2" s="1"/>
  <c r="Y644" i="2" s="1"/>
  <c r="AG643" i="2"/>
  <c r="AE643" i="2"/>
  <c r="AD643" i="2"/>
  <c r="AB643" i="2"/>
  <c r="AA643" i="2"/>
  <c r="W643" i="2" a="1"/>
  <c r="W643" i="2" s="1"/>
  <c r="Y643" i="2" s="1"/>
  <c r="AG642" i="2"/>
  <c r="AE642" i="2"/>
  <c r="AD642" i="2"/>
  <c r="AB642" i="2"/>
  <c r="AA642" i="2"/>
  <c r="W642" i="2" a="1"/>
  <c r="W642" i="2" s="1"/>
  <c r="Y642" i="2" s="1"/>
  <c r="AE641" i="2"/>
  <c r="AD641" i="2"/>
  <c r="AB641" i="2"/>
  <c r="AA641" i="2"/>
  <c r="W641" i="2" a="1"/>
  <c r="W641" i="2" s="1"/>
  <c r="Y641" i="2" s="1"/>
  <c r="AE640" i="2"/>
  <c r="AD640" i="2"/>
  <c r="AB640" i="2"/>
  <c r="AA640" i="2"/>
  <c r="W640" i="2" a="1"/>
  <c r="W640" i="2" s="1"/>
  <c r="Y640" i="2" s="1"/>
  <c r="AE639" i="2"/>
  <c r="AD639" i="2"/>
  <c r="AB639" i="2"/>
  <c r="AA639" i="2"/>
  <c r="W639" i="2" a="1"/>
  <c r="W639" i="2" s="1"/>
  <c r="Y639" i="2" s="1"/>
  <c r="AE638" i="2"/>
  <c r="AD638" i="2"/>
  <c r="AB638" i="2"/>
  <c r="AA638" i="2"/>
  <c r="W638" i="2" a="1"/>
  <c r="W638" i="2" s="1"/>
  <c r="Y638" i="2" s="1"/>
  <c r="AE637" i="2"/>
  <c r="AD637" i="2"/>
  <c r="AB637" i="2"/>
  <c r="AA637" i="2"/>
  <c r="W637" i="2" a="1"/>
  <c r="W637" i="2" s="1"/>
  <c r="Y637" i="2" s="1"/>
  <c r="AE636" i="2"/>
  <c r="AD636" i="2"/>
  <c r="AB636" i="2"/>
  <c r="AA636" i="2"/>
  <c r="W636" i="2" a="1"/>
  <c r="W636" i="2" s="1"/>
  <c r="Y636" i="2" s="1"/>
  <c r="AG635" i="2"/>
  <c r="AE635" i="2"/>
  <c r="AD635" i="2"/>
  <c r="AB635" i="2"/>
  <c r="AA635" i="2"/>
  <c r="W635" i="2" a="1"/>
  <c r="W635" i="2" s="1"/>
  <c r="Y635" i="2" s="1"/>
  <c r="AG634" i="2"/>
  <c r="AE634" i="2"/>
  <c r="AD634" i="2"/>
  <c r="AB634" i="2"/>
  <c r="AA634" i="2"/>
  <c r="W634" i="2" a="1"/>
  <c r="W634" i="2" s="1"/>
  <c r="Y634" i="2" s="1"/>
  <c r="AG633" i="2"/>
  <c r="AE633" i="2"/>
  <c r="AD633" i="2"/>
  <c r="AB633" i="2"/>
  <c r="AA633" i="2"/>
  <c r="W633" i="2" a="1"/>
  <c r="W633" i="2" s="1"/>
  <c r="Y633" i="2" s="1"/>
  <c r="AG632" i="2"/>
  <c r="AE632" i="2"/>
  <c r="AD632" i="2"/>
  <c r="AB632" i="2"/>
  <c r="AA632" i="2"/>
  <c r="W632" i="2" a="1"/>
  <c r="W632" i="2" s="1"/>
  <c r="Y632" i="2" s="1"/>
  <c r="AG631" i="2"/>
  <c r="AE631" i="2"/>
  <c r="AD631" i="2"/>
  <c r="AB631" i="2"/>
  <c r="AA631" i="2"/>
  <c r="W631" i="2" a="1"/>
  <c r="W631" i="2" s="1"/>
  <c r="Y631" i="2" s="1"/>
  <c r="AG630" i="2"/>
  <c r="AE630" i="2"/>
  <c r="AD630" i="2"/>
  <c r="AB630" i="2"/>
  <c r="AA630" i="2"/>
  <c r="W630" i="2" a="1"/>
  <c r="W630" i="2" s="1"/>
  <c r="Y630" i="2" s="1"/>
  <c r="AG629" i="2"/>
  <c r="AE629" i="2"/>
  <c r="AD629" i="2"/>
  <c r="AB629" i="2"/>
  <c r="AA629" i="2"/>
  <c r="W629" i="2" a="1"/>
  <c r="W629" i="2" s="1"/>
  <c r="Y629" i="2" s="1"/>
  <c r="AG628" i="2"/>
  <c r="AE628" i="2"/>
  <c r="AD628" i="2"/>
  <c r="AB628" i="2"/>
  <c r="AA628" i="2"/>
  <c r="W628" i="2" a="1"/>
  <c r="W628" i="2" s="1"/>
  <c r="Y628" i="2" s="1"/>
  <c r="AG627" i="2"/>
  <c r="AE627" i="2"/>
  <c r="AD627" i="2"/>
  <c r="AB627" i="2"/>
  <c r="AA627" i="2"/>
  <c r="W627" i="2" a="1"/>
  <c r="W627" i="2" s="1"/>
  <c r="Y627" i="2" s="1"/>
  <c r="AG626" i="2"/>
  <c r="AE626" i="2"/>
  <c r="AD626" i="2"/>
  <c r="AB626" i="2"/>
  <c r="AA626" i="2"/>
  <c r="W626" i="2" a="1"/>
  <c r="W626" i="2" s="1"/>
  <c r="Y626" i="2" s="1"/>
  <c r="AG625" i="2"/>
  <c r="AE625" i="2"/>
  <c r="AD625" i="2"/>
  <c r="AB625" i="2"/>
  <c r="AA625" i="2"/>
  <c r="W625" i="2" a="1"/>
  <c r="W625" i="2" s="1"/>
  <c r="Y625" i="2" s="1"/>
  <c r="AG624" i="2"/>
  <c r="AE624" i="2"/>
  <c r="AD624" i="2"/>
  <c r="AB624" i="2"/>
  <c r="AA624" i="2"/>
  <c r="W624" i="2" a="1"/>
  <c r="W624" i="2" s="1"/>
  <c r="Y624" i="2" s="1"/>
  <c r="AG623" i="2"/>
  <c r="AE623" i="2"/>
  <c r="AD623" i="2"/>
  <c r="AB623" i="2"/>
  <c r="AA623" i="2"/>
  <c r="W623" i="2" a="1"/>
  <c r="W623" i="2" s="1"/>
  <c r="Y623" i="2" s="1"/>
  <c r="AG622" i="2"/>
  <c r="AE622" i="2"/>
  <c r="AD622" i="2"/>
  <c r="AB622" i="2"/>
  <c r="AA622" i="2"/>
  <c r="W622" i="2" a="1"/>
  <c r="W622" i="2" s="1"/>
  <c r="Y622" i="2" s="1"/>
  <c r="AG621" i="2"/>
  <c r="AE621" i="2"/>
  <c r="AD621" i="2"/>
  <c r="AB621" i="2"/>
  <c r="AA621" i="2"/>
  <c r="W621" i="2" a="1"/>
  <c r="W621" i="2" s="1"/>
  <c r="Y621" i="2" s="1"/>
  <c r="AG620" i="2"/>
  <c r="AE620" i="2"/>
  <c r="AD620" i="2"/>
  <c r="AB620" i="2"/>
  <c r="AA620" i="2"/>
  <c r="W620" i="2" a="1"/>
  <c r="W620" i="2" s="1"/>
  <c r="Y620" i="2" s="1"/>
  <c r="AG619" i="2"/>
  <c r="AE619" i="2"/>
  <c r="AD619" i="2"/>
  <c r="AB619" i="2"/>
  <c r="AA619" i="2"/>
  <c r="W619" i="2" a="1"/>
  <c r="W619" i="2" s="1"/>
  <c r="Y619" i="2" s="1"/>
  <c r="AG618" i="2"/>
  <c r="AE618" i="2"/>
  <c r="AD618" i="2"/>
  <c r="AB618" i="2"/>
  <c r="AA618" i="2"/>
  <c r="W618" i="2" a="1"/>
  <c r="W618" i="2" s="1"/>
  <c r="Y618" i="2" s="1"/>
  <c r="AG617" i="2"/>
  <c r="AE617" i="2"/>
  <c r="AD617" i="2"/>
  <c r="AB617" i="2"/>
  <c r="AA617" i="2"/>
  <c r="W617" i="2" a="1"/>
  <c r="W617" i="2" s="1"/>
  <c r="Y617" i="2" s="1"/>
  <c r="AG616" i="2"/>
  <c r="AE616" i="2"/>
  <c r="AD616" i="2"/>
  <c r="AB616" i="2"/>
  <c r="AA616" i="2"/>
  <c r="W616" i="2" a="1"/>
  <c r="W616" i="2" s="1"/>
  <c r="Y616" i="2" s="1"/>
  <c r="AG615" i="2"/>
  <c r="AE615" i="2"/>
  <c r="AD615" i="2"/>
  <c r="AB615" i="2"/>
  <c r="AA615" i="2"/>
  <c r="W615" i="2" a="1"/>
  <c r="W615" i="2" s="1"/>
  <c r="Y615" i="2" s="1"/>
  <c r="AG614" i="2"/>
  <c r="AE614" i="2"/>
  <c r="AD614" i="2"/>
  <c r="AB614" i="2"/>
  <c r="AA614" i="2"/>
  <c r="W614" i="2" a="1"/>
  <c r="W614" i="2" s="1"/>
  <c r="Y614" i="2" s="1"/>
  <c r="AG613" i="2"/>
  <c r="AE613" i="2"/>
  <c r="AD613" i="2"/>
  <c r="AB613" i="2"/>
  <c r="AA613" i="2"/>
  <c r="W613" i="2" a="1"/>
  <c r="W613" i="2" s="1"/>
  <c r="Y613" i="2" s="1"/>
  <c r="AG612" i="2"/>
  <c r="AE612" i="2"/>
  <c r="AD612" i="2"/>
  <c r="AB612" i="2"/>
  <c r="AA612" i="2"/>
  <c r="W612" i="2" a="1"/>
  <c r="W612" i="2" s="1"/>
  <c r="Y612" i="2" s="1"/>
  <c r="AG611" i="2"/>
  <c r="AE611" i="2"/>
  <c r="AD611" i="2"/>
  <c r="AB611" i="2"/>
  <c r="AA611" i="2"/>
  <c r="W611" i="2" a="1"/>
  <c r="W611" i="2" s="1"/>
  <c r="Y611" i="2" s="1"/>
  <c r="AG610" i="2"/>
  <c r="AE610" i="2"/>
  <c r="AD610" i="2"/>
  <c r="AB610" i="2"/>
  <c r="AA610" i="2"/>
  <c r="W610" i="2" a="1"/>
  <c r="W610" i="2" s="1"/>
  <c r="Y610" i="2" s="1"/>
  <c r="AG609" i="2"/>
  <c r="AE609" i="2"/>
  <c r="AD609" i="2"/>
  <c r="AB609" i="2"/>
  <c r="AA609" i="2"/>
  <c r="W609" i="2" a="1"/>
  <c r="W609" i="2" s="1"/>
  <c r="Y609" i="2" s="1"/>
  <c r="AG608" i="2"/>
  <c r="AE608" i="2"/>
  <c r="AD608" i="2"/>
  <c r="AB608" i="2"/>
  <c r="AA608" i="2"/>
  <c r="W608" i="2" a="1"/>
  <c r="W608" i="2" s="1"/>
  <c r="Y608" i="2" s="1"/>
  <c r="AG607" i="2"/>
  <c r="AE607" i="2"/>
  <c r="AD607" i="2"/>
  <c r="AB607" i="2"/>
  <c r="AA607" i="2"/>
  <c r="W607" i="2" a="1"/>
  <c r="W607" i="2" s="1"/>
  <c r="Y607" i="2" s="1"/>
  <c r="AG606" i="2"/>
  <c r="AE606" i="2"/>
  <c r="AD606" i="2"/>
  <c r="AB606" i="2"/>
  <c r="AA606" i="2"/>
  <c r="W606" i="2" a="1"/>
  <c r="W606" i="2" s="1"/>
  <c r="Y606" i="2" s="1"/>
  <c r="AG605" i="2"/>
  <c r="AE605" i="2"/>
  <c r="AD605" i="2"/>
  <c r="AB605" i="2"/>
  <c r="AA605" i="2"/>
  <c r="W605" i="2" a="1"/>
  <c r="W605" i="2" s="1"/>
  <c r="Y605" i="2" s="1"/>
  <c r="AG604" i="2"/>
  <c r="AE604" i="2"/>
  <c r="AD604" i="2"/>
  <c r="AB604" i="2"/>
  <c r="AA604" i="2"/>
  <c r="W604" i="2" a="1"/>
  <c r="W604" i="2" s="1"/>
  <c r="Y604" i="2" s="1"/>
  <c r="AG603" i="2"/>
  <c r="AE603" i="2"/>
  <c r="AD603" i="2"/>
  <c r="AB603" i="2"/>
  <c r="AA603" i="2"/>
  <c r="W603" i="2" a="1"/>
  <c r="W603" i="2" s="1"/>
  <c r="Y603" i="2" s="1"/>
  <c r="AG602" i="2"/>
  <c r="AE602" i="2"/>
  <c r="AD602" i="2"/>
  <c r="AB602" i="2"/>
  <c r="AA602" i="2"/>
  <c r="W602" i="2" a="1"/>
  <c r="W602" i="2" s="1"/>
  <c r="Y602" i="2" s="1"/>
  <c r="AG601" i="2"/>
  <c r="AE601" i="2"/>
  <c r="AD601" i="2"/>
  <c r="AB601" i="2"/>
  <c r="AA601" i="2"/>
  <c r="W601" i="2" a="1"/>
  <c r="W601" i="2" s="1"/>
  <c r="Y601" i="2" s="1"/>
  <c r="AG600" i="2"/>
  <c r="AE600" i="2"/>
  <c r="AD600" i="2"/>
  <c r="AB600" i="2"/>
  <c r="AA600" i="2"/>
  <c r="W600" i="2" a="1"/>
  <c r="W600" i="2" s="1"/>
  <c r="Y600" i="2" s="1"/>
  <c r="AG599" i="2"/>
  <c r="AE599" i="2"/>
  <c r="AD599" i="2"/>
  <c r="AB599" i="2"/>
  <c r="AA599" i="2"/>
  <c r="W599" i="2" a="1"/>
  <c r="W599" i="2" s="1"/>
  <c r="Y599" i="2" s="1"/>
  <c r="AG598" i="2"/>
  <c r="AE598" i="2"/>
  <c r="AD598" i="2"/>
  <c r="AB598" i="2"/>
  <c r="AA598" i="2"/>
  <c r="W598" i="2" a="1"/>
  <c r="W598" i="2" s="1"/>
  <c r="Y598" i="2" s="1"/>
  <c r="AG597" i="2"/>
  <c r="AE597" i="2"/>
  <c r="AD597" i="2"/>
  <c r="AB597" i="2"/>
  <c r="AA597" i="2"/>
  <c r="W597" i="2" a="1"/>
  <c r="W597" i="2" s="1"/>
  <c r="Y597" i="2" s="1"/>
  <c r="AG596" i="2"/>
  <c r="AE596" i="2"/>
  <c r="AD596" i="2"/>
  <c r="AB596" i="2"/>
  <c r="AA596" i="2"/>
  <c r="W596" i="2" a="1"/>
  <c r="W596" i="2" s="1"/>
  <c r="Y596" i="2" s="1"/>
  <c r="AG595" i="2"/>
  <c r="AE595" i="2"/>
  <c r="AD595" i="2"/>
  <c r="AB595" i="2"/>
  <c r="AA595" i="2"/>
  <c r="W595" i="2" a="1"/>
  <c r="W595" i="2" s="1"/>
  <c r="Y595" i="2" s="1"/>
  <c r="AG594" i="2"/>
  <c r="AE594" i="2"/>
  <c r="AD594" i="2"/>
  <c r="AB594" i="2"/>
  <c r="AA594" i="2"/>
  <c r="W594" i="2" a="1"/>
  <c r="W594" i="2" s="1"/>
  <c r="Y594" i="2" s="1"/>
  <c r="AG593" i="2"/>
  <c r="AE593" i="2"/>
  <c r="AD593" i="2"/>
  <c r="AB593" i="2"/>
  <c r="AA593" i="2"/>
  <c r="W593" i="2" a="1"/>
  <c r="W593" i="2" s="1"/>
  <c r="Y593" i="2" s="1"/>
  <c r="AG592" i="2"/>
  <c r="AE592" i="2"/>
  <c r="AD592" i="2"/>
  <c r="AB592" i="2"/>
  <c r="AA592" i="2"/>
  <c r="W592" i="2" a="1"/>
  <c r="W592" i="2" s="1"/>
  <c r="Y592" i="2" s="1"/>
  <c r="AG591" i="2"/>
  <c r="AE591" i="2"/>
  <c r="AD591" i="2"/>
  <c r="AB591" i="2"/>
  <c r="AA591" i="2"/>
  <c r="W591" i="2" a="1"/>
  <c r="W591" i="2" s="1"/>
  <c r="Y591" i="2" s="1"/>
  <c r="AG590" i="2"/>
  <c r="AE590" i="2"/>
  <c r="AD590" i="2"/>
  <c r="AB590" i="2"/>
  <c r="AA590" i="2"/>
  <c r="W590" i="2" a="1"/>
  <c r="W590" i="2" s="1"/>
  <c r="Y590" i="2" s="1"/>
  <c r="AG589" i="2"/>
  <c r="AE589" i="2"/>
  <c r="AD589" i="2"/>
  <c r="AB589" i="2"/>
  <c r="AA589" i="2"/>
  <c r="W589" i="2" a="1"/>
  <c r="W589" i="2" s="1"/>
  <c r="Y589" i="2" s="1"/>
  <c r="AG588" i="2"/>
  <c r="AE588" i="2"/>
  <c r="AD588" i="2"/>
  <c r="AB588" i="2"/>
  <c r="AA588" i="2"/>
  <c r="W588" i="2" a="1"/>
  <c r="W588" i="2" s="1"/>
  <c r="Y588" i="2" s="1"/>
  <c r="AG587" i="2"/>
  <c r="AE587" i="2"/>
  <c r="AD587" i="2"/>
  <c r="AB587" i="2"/>
  <c r="AA587" i="2"/>
  <c r="W587" i="2" a="1"/>
  <c r="W587" i="2" s="1"/>
  <c r="Y587" i="2" s="1"/>
  <c r="AG586" i="2"/>
  <c r="AE586" i="2"/>
  <c r="AD586" i="2"/>
  <c r="AB586" i="2"/>
  <c r="AA586" i="2"/>
  <c r="W586" i="2" a="1"/>
  <c r="W586" i="2" s="1"/>
  <c r="Y586" i="2" s="1"/>
  <c r="AG585" i="2"/>
  <c r="AE585" i="2"/>
  <c r="AD585" i="2"/>
  <c r="AB585" i="2"/>
  <c r="AA585" i="2"/>
  <c r="W585" i="2" a="1"/>
  <c r="W585" i="2" s="1"/>
  <c r="Y585" i="2" s="1"/>
  <c r="AG584" i="2"/>
  <c r="AE584" i="2"/>
  <c r="AD584" i="2"/>
  <c r="AB584" i="2"/>
  <c r="AA584" i="2"/>
  <c r="W584" i="2" a="1"/>
  <c r="W584" i="2" s="1"/>
  <c r="Y584" i="2" s="1"/>
  <c r="AG583" i="2"/>
  <c r="AE583" i="2"/>
  <c r="AD583" i="2"/>
  <c r="AB583" i="2"/>
  <c r="AA583" i="2"/>
  <c r="W583" i="2" a="1"/>
  <c r="W583" i="2" s="1"/>
  <c r="Y583" i="2" s="1"/>
  <c r="AG582" i="2"/>
  <c r="AE582" i="2"/>
  <c r="AD582" i="2"/>
  <c r="AB582" i="2"/>
  <c r="AA582" i="2"/>
  <c r="W582" i="2" a="1"/>
  <c r="W582" i="2" s="1"/>
  <c r="Y582" i="2" s="1"/>
  <c r="AG581" i="2"/>
  <c r="AE581" i="2"/>
  <c r="AD581" i="2"/>
  <c r="AB581" i="2"/>
  <c r="AA581" i="2"/>
  <c r="W581" i="2" a="1"/>
  <c r="W581" i="2" s="1"/>
  <c r="Y581" i="2" s="1"/>
  <c r="AG580" i="2"/>
  <c r="AE580" i="2"/>
  <c r="AD580" i="2"/>
  <c r="AB580" i="2"/>
  <c r="AA580" i="2"/>
  <c r="W580" i="2" a="1"/>
  <c r="W580" i="2" s="1"/>
  <c r="Y580" i="2" s="1"/>
  <c r="AG579" i="2"/>
  <c r="AE579" i="2"/>
  <c r="AD579" i="2"/>
  <c r="AB579" i="2"/>
  <c r="AA579" i="2"/>
  <c r="W579" i="2" a="1"/>
  <c r="W579" i="2" s="1"/>
  <c r="Y579" i="2" s="1"/>
  <c r="AG578" i="2"/>
  <c r="AE578" i="2"/>
  <c r="AD578" i="2"/>
  <c r="AB578" i="2"/>
  <c r="AA578" i="2"/>
  <c r="W578" i="2" a="1"/>
  <c r="W578" i="2" s="1"/>
  <c r="Y578" i="2" s="1"/>
  <c r="AG577" i="2"/>
  <c r="AE577" i="2"/>
  <c r="AD577" i="2"/>
  <c r="AB577" i="2"/>
  <c r="AA577" i="2"/>
  <c r="W577" i="2" a="1"/>
  <c r="W577" i="2" s="1"/>
  <c r="Y577" i="2" s="1"/>
  <c r="AG576" i="2"/>
  <c r="AE576" i="2"/>
  <c r="AD576" i="2"/>
  <c r="AB576" i="2"/>
  <c r="AA576" i="2"/>
  <c r="W576" i="2" a="1"/>
  <c r="W576" i="2" s="1"/>
  <c r="Y576" i="2" s="1"/>
  <c r="AG575" i="2"/>
  <c r="AE575" i="2"/>
  <c r="AD575" i="2"/>
  <c r="AB575" i="2"/>
  <c r="AA575" i="2"/>
  <c r="W575" i="2" a="1"/>
  <c r="W575" i="2" s="1"/>
  <c r="Y575" i="2" s="1"/>
  <c r="AG574" i="2"/>
  <c r="AE574" i="2"/>
  <c r="AD574" i="2"/>
  <c r="AB574" i="2"/>
  <c r="AA574" i="2"/>
  <c r="W574" i="2" a="1"/>
  <c r="W574" i="2" s="1"/>
  <c r="Y574" i="2" s="1"/>
  <c r="AG573" i="2"/>
  <c r="AE573" i="2"/>
  <c r="AD573" i="2"/>
  <c r="AB573" i="2"/>
  <c r="AA573" i="2"/>
  <c r="W573" i="2" a="1"/>
  <c r="W573" i="2" s="1"/>
  <c r="Y573" i="2" s="1"/>
  <c r="AG572" i="2"/>
  <c r="AE572" i="2"/>
  <c r="AD572" i="2"/>
  <c r="AB572" i="2"/>
  <c r="AA572" i="2"/>
  <c r="W572" i="2" a="1"/>
  <c r="W572" i="2" s="1"/>
  <c r="Y572" i="2" s="1"/>
  <c r="AG571" i="2"/>
  <c r="AE571" i="2"/>
  <c r="AD571" i="2"/>
  <c r="AB571" i="2"/>
  <c r="AA571" i="2"/>
  <c r="W571" i="2" a="1"/>
  <c r="W571" i="2" s="1"/>
  <c r="Y571" i="2" s="1"/>
  <c r="AG570" i="2"/>
  <c r="AE570" i="2"/>
  <c r="AD570" i="2"/>
  <c r="AB570" i="2"/>
  <c r="AA570" i="2"/>
  <c r="W570" i="2" a="1"/>
  <c r="W570" i="2" s="1"/>
  <c r="Y570" i="2" s="1"/>
  <c r="AG569" i="2"/>
  <c r="AE569" i="2"/>
  <c r="AD569" i="2"/>
  <c r="AB569" i="2"/>
  <c r="AA569" i="2"/>
  <c r="W569" i="2" a="1"/>
  <c r="W569" i="2" s="1"/>
  <c r="Y569" i="2" s="1"/>
  <c r="AG568" i="2"/>
  <c r="AE568" i="2"/>
  <c r="AD568" i="2"/>
  <c r="AB568" i="2"/>
  <c r="AA568" i="2"/>
  <c r="W568" i="2" a="1"/>
  <c r="W568" i="2" s="1"/>
  <c r="Y568" i="2" s="1"/>
  <c r="AG567" i="2"/>
  <c r="AE567" i="2"/>
  <c r="AD567" i="2"/>
  <c r="AB567" i="2"/>
  <c r="AA567" i="2"/>
  <c r="W567" i="2" a="1"/>
  <c r="W567" i="2" s="1"/>
  <c r="Y567" i="2" s="1"/>
  <c r="AG566" i="2"/>
  <c r="AE566" i="2"/>
  <c r="AD566" i="2"/>
  <c r="AB566" i="2"/>
  <c r="AA566" i="2"/>
  <c r="W566" i="2" a="1"/>
  <c r="W566" i="2" s="1"/>
  <c r="Y566" i="2" s="1"/>
  <c r="AG565" i="2"/>
  <c r="AE565" i="2"/>
  <c r="AD565" i="2"/>
  <c r="AB565" i="2"/>
  <c r="AA565" i="2"/>
  <c r="W565" i="2" a="1"/>
  <c r="W565" i="2" s="1"/>
  <c r="Y565" i="2" s="1"/>
  <c r="AG564" i="2"/>
  <c r="AE564" i="2"/>
  <c r="AD564" i="2"/>
  <c r="AB564" i="2"/>
  <c r="AA564" i="2"/>
  <c r="W564" i="2" a="1"/>
  <c r="W564" i="2" s="1"/>
  <c r="Y564" i="2" s="1"/>
  <c r="AG563" i="2"/>
  <c r="AE563" i="2"/>
  <c r="AD563" i="2"/>
  <c r="AB563" i="2"/>
  <c r="AA563" i="2"/>
  <c r="W563" i="2" a="1"/>
  <c r="W563" i="2" s="1"/>
  <c r="Y563" i="2" s="1"/>
  <c r="AG562" i="2"/>
  <c r="AE562" i="2"/>
  <c r="AD562" i="2"/>
  <c r="AB562" i="2"/>
  <c r="AA562" i="2"/>
  <c r="W562" i="2" a="1"/>
  <c r="W562" i="2" s="1"/>
  <c r="Y562" i="2" s="1"/>
  <c r="AG561" i="2"/>
  <c r="AE561" i="2"/>
  <c r="AD561" i="2"/>
  <c r="AB561" i="2"/>
  <c r="AA561" i="2"/>
  <c r="W561" i="2" a="1"/>
  <c r="W561" i="2" s="1"/>
  <c r="Y561" i="2" s="1"/>
  <c r="AG560" i="2"/>
  <c r="AE560" i="2"/>
  <c r="AD560" i="2"/>
  <c r="AB560" i="2"/>
  <c r="AA560" i="2"/>
  <c r="W560" i="2" a="1"/>
  <c r="W560" i="2" s="1"/>
  <c r="Y560" i="2" s="1"/>
  <c r="AG559" i="2"/>
  <c r="AE559" i="2"/>
  <c r="AD559" i="2"/>
  <c r="AB559" i="2"/>
  <c r="AA559" i="2"/>
  <c r="W559" i="2" a="1"/>
  <c r="W559" i="2" s="1"/>
  <c r="Y559" i="2" s="1"/>
  <c r="AG558" i="2"/>
  <c r="AE558" i="2"/>
  <c r="AD558" i="2"/>
  <c r="AB558" i="2"/>
  <c r="AA558" i="2"/>
  <c r="W558" i="2" a="1"/>
  <c r="W558" i="2" s="1"/>
  <c r="Y558" i="2" s="1"/>
  <c r="AG557" i="2"/>
  <c r="AE557" i="2"/>
  <c r="AD557" i="2"/>
  <c r="AB557" i="2"/>
  <c r="AA557" i="2"/>
  <c r="W557" i="2" a="1"/>
  <c r="W557" i="2" s="1"/>
  <c r="Y557" i="2" s="1"/>
  <c r="AE556" i="2"/>
  <c r="AD556" i="2"/>
  <c r="AB556" i="2"/>
  <c r="AA556" i="2"/>
  <c r="W556" i="2" a="1"/>
  <c r="W556" i="2" s="1"/>
  <c r="Y556" i="2" s="1"/>
  <c r="AG555" i="2"/>
  <c r="AE555" i="2"/>
  <c r="AD555" i="2"/>
  <c r="AB555" i="2"/>
  <c r="AA555" i="2"/>
  <c r="W555" i="2" a="1"/>
  <c r="W555" i="2" s="1"/>
  <c r="Y555" i="2" s="1"/>
  <c r="AG554" i="2"/>
  <c r="AE554" i="2"/>
  <c r="AD554" i="2"/>
  <c r="AB554" i="2"/>
  <c r="AA554" i="2"/>
  <c r="W554" i="2" a="1"/>
  <c r="W554" i="2" s="1"/>
  <c r="Y554" i="2" s="1"/>
  <c r="AG553" i="2"/>
  <c r="AE553" i="2"/>
  <c r="AD553" i="2"/>
  <c r="AB553" i="2"/>
  <c r="AA553" i="2"/>
  <c r="W553" i="2" a="1"/>
  <c r="W553" i="2" s="1"/>
  <c r="Y553" i="2" s="1"/>
  <c r="AG552" i="2"/>
  <c r="AE552" i="2"/>
  <c r="AD552" i="2"/>
  <c r="AB552" i="2"/>
  <c r="AA552" i="2"/>
  <c r="W552" i="2" a="1"/>
  <c r="W552" i="2" s="1"/>
  <c r="Y552" i="2" s="1"/>
  <c r="AG551" i="2"/>
  <c r="AE551" i="2"/>
  <c r="AD551" i="2"/>
  <c r="AB551" i="2"/>
  <c r="AA551" i="2"/>
  <c r="W551" i="2" a="1"/>
  <c r="W551" i="2" s="1"/>
  <c r="Y551" i="2" s="1"/>
  <c r="AG550" i="2"/>
  <c r="AE550" i="2"/>
  <c r="AD550" i="2"/>
  <c r="AB550" i="2"/>
  <c r="AA550" i="2"/>
  <c r="W550" i="2" a="1"/>
  <c r="W550" i="2" s="1"/>
  <c r="Y550" i="2" s="1"/>
  <c r="AG549" i="2"/>
  <c r="AE549" i="2"/>
  <c r="AD549" i="2"/>
  <c r="AB549" i="2"/>
  <c r="AA549" i="2"/>
  <c r="W549" i="2" a="1"/>
  <c r="W549" i="2" s="1"/>
  <c r="Y549" i="2" s="1"/>
  <c r="AG548" i="2"/>
  <c r="AE548" i="2"/>
  <c r="AD548" i="2"/>
  <c r="AB548" i="2"/>
  <c r="AA548" i="2"/>
  <c r="W548" i="2" a="1"/>
  <c r="W548" i="2" s="1"/>
  <c r="Y548" i="2" s="1"/>
  <c r="AG547" i="2"/>
  <c r="AE547" i="2"/>
  <c r="AD547" i="2"/>
  <c r="AB547" i="2"/>
  <c r="AA547" i="2"/>
  <c r="W547" i="2" a="1"/>
  <c r="W547" i="2" s="1"/>
  <c r="Y547" i="2" s="1"/>
  <c r="AG546" i="2"/>
  <c r="AE546" i="2"/>
  <c r="AD546" i="2"/>
  <c r="AB546" i="2"/>
  <c r="AA546" i="2"/>
  <c r="W546" i="2" a="1"/>
  <c r="W546" i="2" s="1"/>
  <c r="Y546" i="2" s="1"/>
  <c r="AE545" i="2"/>
  <c r="AD545" i="2"/>
  <c r="AB545" i="2"/>
  <c r="AA545" i="2"/>
  <c r="W545" i="2" a="1"/>
  <c r="W545" i="2" s="1"/>
  <c r="Y545" i="2" s="1"/>
  <c r="AE544" i="2"/>
  <c r="AD544" i="2"/>
  <c r="AB544" i="2"/>
  <c r="AA544" i="2"/>
  <c r="W544" i="2" a="1"/>
  <c r="W544" i="2" s="1"/>
  <c r="Y544" i="2" s="1"/>
  <c r="AE543" i="2"/>
  <c r="AD543" i="2"/>
  <c r="AB543" i="2"/>
  <c r="AA543" i="2"/>
  <c r="W543" i="2" a="1"/>
  <c r="W543" i="2" s="1"/>
  <c r="Y543" i="2" s="1"/>
  <c r="AG542" i="2"/>
  <c r="AE542" i="2"/>
  <c r="AD542" i="2"/>
  <c r="AB542" i="2"/>
  <c r="AA542" i="2"/>
  <c r="W542" i="2" a="1"/>
  <c r="W542" i="2" s="1"/>
  <c r="Y542" i="2" s="1"/>
  <c r="AG541" i="2"/>
  <c r="AE541" i="2"/>
  <c r="AD541" i="2"/>
  <c r="AB541" i="2"/>
  <c r="AA541" i="2"/>
  <c r="W541" i="2" a="1"/>
  <c r="W541" i="2" s="1"/>
  <c r="Y541" i="2" s="1"/>
  <c r="AG540" i="2"/>
  <c r="AE540" i="2"/>
  <c r="AD540" i="2"/>
  <c r="AB540" i="2"/>
  <c r="AA540" i="2"/>
  <c r="W540" i="2" a="1"/>
  <c r="W540" i="2" s="1"/>
  <c r="Y540" i="2" s="1"/>
  <c r="AG539" i="2"/>
  <c r="AE539" i="2"/>
  <c r="AD539" i="2"/>
  <c r="AB539" i="2"/>
  <c r="AA539" i="2"/>
  <c r="W539" i="2" a="1"/>
  <c r="W539" i="2" s="1"/>
  <c r="Y539" i="2" s="1"/>
  <c r="AG538" i="2"/>
  <c r="AE538" i="2"/>
  <c r="AD538" i="2"/>
  <c r="AB538" i="2"/>
  <c r="AA538" i="2"/>
  <c r="W538" i="2" a="1"/>
  <c r="W538" i="2" s="1"/>
  <c r="Y538" i="2" s="1"/>
  <c r="AG537" i="2"/>
  <c r="AE537" i="2"/>
  <c r="AD537" i="2"/>
  <c r="AB537" i="2"/>
  <c r="AA537" i="2"/>
  <c r="W537" i="2" a="1"/>
  <c r="W537" i="2" s="1"/>
  <c r="Y537" i="2" s="1"/>
  <c r="AG536" i="2"/>
  <c r="AE536" i="2"/>
  <c r="AD536" i="2"/>
  <c r="AB536" i="2"/>
  <c r="AA536" i="2"/>
  <c r="W536" i="2" a="1"/>
  <c r="W536" i="2" s="1"/>
  <c r="Y536" i="2" s="1"/>
  <c r="AG535" i="2"/>
  <c r="AE535" i="2"/>
  <c r="AD535" i="2"/>
  <c r="AB535" i="2"/>
  <c r="AA535" i="2"/>
  <c r="W535" i="2" a="1"/>
  <c r="W535" i="2" s="1"/>
  <c r="Y535" i="2" s="1"/>
  <c r="AG534" i="2"/>
  <c r="AE534" i="2"/>
  <c r="AD534" i="2"/>
  <c r="AB534" i="2"/>
  <c r="AA534" i="2"/>
  <c r="W534" i="2" a="1"/>
  <c r="W534" i="2" s="1"/>
  <c r="Y534" i="2" s="1"/>
  <c r="AG533" i="2"/>
  <c r="AE533" i="2"/>
  <c r="AD533" i="2"/>
  <c r="AB533" i="2"/>
  <c r="AA533" i="2"/>
  <c r="W533" i="2" a="1"/>
  <c r="W533" i="2" s="1"/>
  <c r="Y533" i="2" s="1"/>
  <c r="AG532" i="2"/>
  <c r="AE532" i="2"/>
  <c r="AD532" i="2"/>
  <c r="AB532" i="2"/>
  <c r="AA532" i="2"/>
  <c r="W532" i="2" a="1"/>
  <c r="W532" i="2" s="1"/>
  <c r="Y532" i="2" s="1"/>
  <c r="AG531" i="2"/>
  <c r="AE531" i="2"/>
  <c r="AD531" i="2"/>
  <c r="AB531" i="2"/>
  <c r="AA531" i="2"/>
  <c r="W531" i="2" a="1"/>
  <c r="W531" i="2" s="1"/>
  <c r="Y531" i="2" s="1"/>
  <c r="AG530" i="2"/>
  <c r="AE530" i="2"/>
  <c r="AD530" i="2"/>
  <c r="AB530" i="2"/>
  <c r="AA530" i="2"/>
  <c r="W530" i="2" a="1"/>
  <c r="W530" i="2" s="1"/>
  <c r="Y530" i="2" s="1"/>
  <c r="AG529" i="2"/>
  <c r="AE529" i="2"/>
  <c r="AD529" i="2"/>
  <c r="AB529" i="2"/>
  <c r="AA529" i="2"/>
  <c r="W529" i="2" a="1"/>
  <c r="W529" i="2" s="1"/>
  <c r="Y529" i="2" s="1"/>
  <c r="AG528" i="2"/>
  <c r="AE528" i="2"/>
  <c r="AD528" i="2"/>
  <c r="AB528" i="2"/>
  <c r="AA528" i="2"/>
  <c r="W528" i="2" a="1"/>
  <c r="W528" i="2" s="1"/>
  <c r="Y528" i="2" s="1"/>
  <c r="AG527" i="2"/>
  <c r="AE527" i="2"/>
  <c r="AD527" i="2"/>
  <c r="AB527" i="2"/>
  <c r="AA527" i="2"/>
  <c r="W527" i="2" a="1"/>
  <c r="W527" i="2" s="1"/>
  <c r="Y527" i="2" s="1"/>
  <c r="AG526" i="2"/>
  <c r="AE526" i="2"/>
  <c r="AD526" i="2"/>
  <c r="AB526" i="2"/>
  <c r="AA526" i="2"/>
  <c r="W526" i="2" a="1"/>
  <c r="W526" i="2" s="1"/>
  <c r="Y526" i="2" s="1"/>
  <c r="AG525" i="2"/>
  <c r="AE525" i="2"/>
  <c r="AD525" i="2"/>
  <c r="AB525" i="2"/>
  <c r="AA525" i="2"/>
  <c r="W525" i="2" a="1"/>
  <c r="W525" i="2" s="1"/>
  <c r="Y525" i="2" s="1"/>
  <c r="AG524" i="2"/>
  <c r="AE524" i="2"/>
  <c r="AD524" i="2"/>
  <c r="AB524" i="2"/>
  <c r="AA524" i="2"/>
  <c r="W524" i="2" a="1"/>
  <c r="W524" i="2" s="1"/>
  <c r="Y524" i="2" s="1"/>
  <c r="AG523" i="2"/>
  <c r="AE523" i="2"/>
  <c r="AD523" i="2"/>
  <c r="AB523" i="2"/>
  <c r="AA523" i="2"/>
  <c r="W523" i="2" a="1"/>
  <c r="W523" i="2" s="1"/>
  <c r="Y523" i="2" s="1"/>
  <c r="AG522" i="2"/>
  <c r="AE522" i="2"/>
  <c r="AD522" i="2"/>
  <c r="AB522" i="2"/>
  <c r="AA522" i="2"/>
  <c r="W522" i="2" a="1"/>
  <c r="W522" i="2" s="1"/>
  <c r="Y522" i="2" s="1"/>
  <c r="AG521" i="2"/>
  <c r="AE521" i="2"/>
  <c r="AD521" i="2"/>
  <c r="AB521" i="2"/>
  <c r="AA521" i="2"/>
  <c r="W521" i="2" a="1"/>
  <c r="W521" i="2" s="1"/>
  <c r="Y521" i="2" s="1"/>
  <c r="AG520" i="2"/>
  <c r="AE520" i="2"/>
  <c r="AD520" i="2"/>
  <c r="AB520" i="2"/>
  <c r="AA520" i="2"/>
  <c r="W520" i="2" a="1"/>
  <c r="W520" i="2" s="1"/>
  <c r="Y520" i="2" s="1"/>
  <c r="AG519" i="2"/>
  <c r="AE519" i="2"/>
  <c r="AD519" i="2"/>
  <c r="AB519" i="2"/>
  <c r="AA519" i="2"/>
  <c r="W519" i="2" a="1"/>
  <c r="W519" i="2" s="1"/>
  <c r="Y519" i="2" s="1"/>
  <c r="AG518" i="2"/>
  <c r="AE518" i="2"/>
  <c r="AD518" i="2"/>
  <c r="AB518" i="2"/>
  <c r="AA518" i="2"/>
  <c r="W518" i="2" a="1"/>
  <c r="W518" i="2" s="1"/>
  <c r="Y518" i="2" s="1"/>
  <c r="AG517" i="2"/>
  <c r="AE517" i="2"/>
  <c r="AD517" i="2"/>
  <c r="AB517" i="2"/>
  <c r="AA517" i="2"/>
  <c r="W517" i="2" a="1"/>
  <c r="W517" i="2" s="1"/>
  <c r="Y517" i="2" s="1"/>
  <c r="AG516" i="2"/>
  <c r="AE516" i="2"/>
  <c r="AD516" i="2"/>
  <c r="AB516" i="2"/>
  <c r="AA516" i="2"/>
  <c r="W516" i="2" a="1"/>
  <c r="W516" i="2" s="1"/>
  <c r="Y516" i="2" s="1"/>
  <c r="AG515" i="2"/>
  <c r="AE515" i="2"/>
  <c r="AD515" i="2"/>
  <c r="AB515" i="2"/>
  <c r="AA515" i="2"/>
  <c r="W515" i="2" a="1"/>
  <c r="W515" i="2" s="1"/>
  <c r="Y515" i="2" s="1"/>
  <c r="AG514" i="2"/>
  <c r="AE514" i="2"/>
  <c r="AD514" i="2"/>
  <c r="AB514" i="2"/>
  <c r="AA514" i="2"/>
  <c r="W514" i="2" a="1"/>
  <c r="W514" i="2" s="1"/>
  <c r="Y514" i="2" s="1"/>
  <c r="AG513" i="2"/>
  <c r="AE513" i="2"/>
  <c r="AD513" i="2"/>
  <c r="AB513" i="2"/>
  <c r="AA513" i="2"/>
  <c r="W513" i="2" a="1"/>
  <c r="W513" i="2" s="1"/>
  <c r="Y513" i="2" s="1"/>
  <c r="AG512" i="2"/>
  <c r="AE512" i="2"/>
  <c r="AD512" i="2"/>
  <c r="AB512" i="2"/>
  <c r="AA512" i="2"/>
  <c r="W512" i="2" a="1"/>
  <c r="W512" i="2" s="1"/>
  <c r="Y512" i="2" s="1"/>
  <c r="AG511" i="2"/>
  <c r="AE511" i="2"/>
  <c r="AD511" i="2"/>
  <c r="AB511" i="2"/>
  <c r="AA511" i="2"/>
  <c r="W511" i="2" a="1"/>
  <c r="W511" i="2" s="1"/>
  <c r="Y511" i="2" s="1"/>
  <c r="AG510" i="2"/>
  <c r="AE510" i="2"/>
  <c r="AD510" i="2"/>
  <c r="AB510" i="2"/>
  <c r="AA510" i="2"/>
  <c r="W510" i="2" a="1"/>
  <c r="W510" i="2" s="1"/>
  <c r="Y510" i="2" s="1"/>
  <c r="AG509" i="2"/>
  <c r="AE509" i="2"/>
  <c r="AD509" i="2"/>
  <c r="AB509" i="2"/>
  <c r="AA509" i="2"/>
  <c r="W509" i="2" a="1"/>
  <c r="W509" i="2" s="1"/>
  <c r="Y509" i="2" s="1"/>
  <c r="AG508" i="2"/>
  <c r="AE508" i="2"/>
  <c r="AD508" i="2"/>
  <c r="AB508" i="2"/>
  <c r="AA508" i="2"/>
  <c r="W508" i="2" a="1"/>
  <c r="W508" i="2" s="1"/>
  <c r="Y508" i="2" s="1"/>
  <c r="AG507" i="2"/>
  <c r="AE507" i="2"/>
  <c r="AD507" i="2"/>
  <c r="AB507" i="2"/>
  <c r="AA507" i="2"/>
  <c r="W507" i="2" a="1"/>
  <c r="W507" i="2" s="1"/>
  <c r="Y507" i="2" s="1"/>
  <c r="AG506" i="2"/>
  <c r="AE506" i="2"/>
  <c r="AD506" i="2"/>
  <c r="AB506" i="2"/>
  <c r="AA506" i="2"/>
  <c r="W506" i="2" a="1"/>
  <c r="W506" i="2" s="1"/>
  <c r="Y506" i="2" s="1"/>
  <c r="AG505" i="2"/>
  <c r="AE505" i="2"/>
  <c r="AD505" i="2"/>
  <c r="AB505" i="2"/>
  <c r="AA505" i="2"/>
  <c r="W505" i="2" a="1"/>
  <c r="W505" i="2" s="1"/>
  <c r="Y505" i="2" s="1"/>
  <c r="AG504" i="2"/>
  <c r="AE504" i="2"/>
  <c r="AD504" i="2"/>
  <c r="AB504" i="2"/>
  <c r="AA504" i="2"/>
  <c r="W504" i="2" a="1"/>
  <c r="W504" i="2" s="1"/>
  <c r="Y504" i="2" s="1"/>
  <c r="AG503" i="2"/>
  <c r="AE503" i="2"/>
  <c r="AD503" i="2"/>
  <c r="AB503" i="2"/>
  <c r="AA503" i="2"/>
  <c r="W503" i="2" a="1"/>
  <c r="W503" i="2" s="1"/>
  <c r="Y503" i="2" s="1"/>
  <c r="AG502" i="2"/>
  <c r="AE502" i="2"/>
  <c r="AD502" i="2"/>
  <c r="AB502" i="2"/>
  <c r="AA502" i="2"/>
  <c r="W502" i="2" a="1"/>
  <c r="W502" i="2" s="1"/>
  <c r="Y502" i="2" s="1"/>
  <c r="AG501" i="2"/>
  <c r="AE501" i="2"/>
  <c r="AD501" i="2"/>
  <c r="AB501" i="2"/>
  <c r="AA501" i="2"/>
  <c r="W501" i="2" a="1"/>
  <c r="W501" i="2" s="1"/>
  <c r="Y501" i="2" s="1"/>
  <c r="AG500" i="2"/>
  <c r="AE500" i="2"/>
  <c r="AD500" i="2"/>
  <c r="AB500" i="2"/>
  <c r="AA500" i="2"/>
  <c r="W500" i="2" a="1"/>
  <c r="W500" i="2" s="1"/>
  <c r="Y500" i="2" s="1"/>
  <c r="AG499" i="2"/>
  <c r="AE499" i="2"/>
  <c r="AD499" i="2"/>
  <c r="AB499" i="2"/>
  <c r="AA499" i="2"/>
  <c r="W499" i="2" a="1"/>
  <c r="W499" i="2" s="1"/>
  <c r="Y499" i="2" s="1"/>
  <c r="AG498" i="2"/>
  <c r="AE498" i="2"/>
  <c r="AD498" i="2"/>
  <c r="AB498" i="2"/>
  <c r="AA498" i="2"/>
  <c r="W498" i="2" a="1"/>
  <c r="W498" i="2" s="1"/>
  <c r="Y498" i="2" s="1"/>
  <c r="AG497" i="2"/>
  <c r="AE497" i="2"/>
  <c r="AD497" i="2"/>
  <c r="AB497" i="2"/>
  <c r="AA497" i="2"/>
  <c r="W497" i="2" a="1"/>
  <c r="W497" i="2" s="1"/>
  <c r="Y497" i="2" s="1"/>
  <c r="AG496" i="2"/>
  <c r="AE496" i="2"/>
  <c r="AD496" i="2"/>
  <c r="AB496" i="2"/>
  <c r="AA496" i="2"/>
  <c r="W496" i="2" a="1"/>
  <c r="W496" i="2" s="1"/>
  <c r="Y496" i="2" s="1"/>
  <c r="AG495" i="2"/>
  <c r="AE495" i="2"/>
  <c r="AD495" i="2"/>
  <c r="AB495" i="2"/>
  <c r="AA495" i="2"/>
  <c r="W495" i="2" a="1"/>
  <c r="W495" i="2" s="1"/>
  <c r="Y495" i="2" s="1"/>
  <c r="AG494" i="2"/>
  <c r="AE494" i="2"/>
  <c r="AD494" i="2"/>
  <c r="AB494" i="2"/>
  <c r="AA494" i="2"/>
  <c r="W494" i="2" a="1"/>
  <c r="W494" i="2" s="1"/>
  <c r="Y494" i="2" s="1"/>
  <c r="AG493" i="2"/>
  <c r="AE493" i="2"/>
  <c r="AD493" i="2"/>
  <c r="AB493" i="2"/>
  <c r="AA493" i="2"/>
  <c r="W493" i="2" a="1"/>
  <c r="W493" i="2" s="1"/>
  <c r="Y493" i="2" s="1"/>
  <c r="AE492" i="2"/>
  <c r="AD492" i="2"/>
  <c r="AB492" i="2"/>
  <c r="AA492" i="2"/>
  <c r="W492" i="2" a="1"/>
  <c r="W492" i="2" s="1"/>
  <c r="Y492" i="2" s="1"/>
  <c r="AG491" i="2"/>
  <c r="AE491" i="2"/>
  <c r="AD491" i="2"/>
  <c r="AB491" i="2"/>
  <c r="AA491" i="2"/>
  <c r="W491" i="2" a="1"/>
  <c r="W491" i="2" s="1"/>
  <c r="Y491" i="2" s="1"/>
  <c r="AG490" i="2"/>
  <c r="AE490" i="2"/>
  <c r="AD490" i="2"/>
  <c r="AB490" i="2"/>
  <c r="AA490" i="2"/>
  <c r="W490" i="2" a="1"/>
  <c r="W490" i="2" s="1"/>
  <c r="Y490" i="2" s="1"/>
  <c r="AG489" i="2"/>
  <c r="AE489" i="2"/>
  <c r="AD489" i="2"/>
  <c r="AB489" i="2"/>
  <c r="AA489" i="2"/>
  <c r="W489" i="2" a="1"/>
  <c r="W489" i="2" s="1"/>
  <c r="Y489" i="2" s="1"/>
  <c r="AG488" i="2"/>
  <c r="AE488" i="2"/>
  <c r="AD488" i="2"/>
  <c r="AB488" i="2"/>
  <c r="AA488" i="2"/>
  <c r="W488" i="2" a="1"/>
  <c r="W488" i="2" s="1"/>
  <c r="Y488" i="2" s="1"/>
  <c r="AG487" i="2"/>
  <c r="AE487" i="2"/>
  <c r="AD487" i="2"/>
  <c r="AB487" i="2"/>
  <c r="AA487" i="2"/>
  <c r="W487" i="2" a="1"/>
  <c r="W487" i="2" s="1"/>
  <c r="Y487" i="2" s="1"/>
  <c r="AG486" i="2"/>
  <c r="AE486" i="2"/>
  <c r="AD486" i="2"/>
  <c r="AB486" i="2"/>
  <c r="AA486" i="2"/>
  <c r="W486" i="2" a="1"/>
  <c r="W486" i="2" s="1"/>
  <c r="Y486" i="2" s="1"/>
  <c r="AG485" i="2"/>
  <c r="AE485" i="2"/>
  <c r="AD485" i="2"/>
  <c r="AB485" i="2"/>
  <c r="AA485" i="2"/>
  <c r="W485" i="2" a="1"/>
  <c r="W485" i="2" s="1"/>
  <c r="Y485" i="2" s="1"/>
  <c r="AG484" i="2"/>
  <c r="AE484" i="2"/>
  <c r="AD484" i="2"/>
  <c r="AB484" i="2"/>
  <c r="AA484" i="2"/>
  <c r="W484" i="2" a="1"/>
  <c r="W484" i="2" s="1"/>
  <c r="Y484" i="2" s="1"/>
  <c r="AG483" i="2"/>
  <c r="AE483" i="2"/>
  <c r="AD483" i="2"/>
  <c r="AB483" i="2"/>
  <c r="AA483" i="2"/>
  <c r="W483" i="2" a="1"/>
  <c r="W483" i="2" s="1"/>
  <c r="Y483" i="2" s="1"/>
  <c r="AG482" i="2"/>
  <c r="AE482" i="2"/>
  <c r="AD482" i="2"/>
  <c r="AB482" i="2"/>
  <c r="AA482" i="2"/>
  <c r="W482" i="2" a="1"/>
  <c r="W482" i="2" s="1"/>
  <c r="Y482" i="2" s="1"/>
  <c r="AG481" i="2"/>
  <c r="AE481" i="2"/>
  <c r="AD481" i="2"/>
  <c r="AB481" i="2"/>
  <c r="AA481" i="2"/>
  <c r="W481" i="2" a="1"/>
  <c r="W481" i="2" s="1"/>
  <c r="Y481" i="2" s="1"/>
  <c r="AG480" i="2"/>
  <c r="AE480" i="2"/>
  <c r="AD480" i="2"/>
  <c r="AB480" i="2"/>
  <c r="AA480" i="2"/>
  <c r="W480" i="2" a="1"/>
  <c r="W480" i="2" s="1"/>
  <c r="Y480" i="2" s="1"/>
  <c r="AG479" i="2"/>
  <c r="AE479" i="2"/>
  <c r="AD479" i="2"/>
  <c r="AB479" i="2"/>
  <c r="AA479" i="2"/>
  <c r="W479" i="2" a="1"/>
  <c r="W479" i="2" s="1"/>
  <c r="Y479" i="2" s="1"/>
  <c r="AG478" i="2"/>
  <c r="AE478" i="2"/>
  <c r="AD478" i="2"/>
  <c r="AB478" i="2"/>
  <c r="AA478" i="2"/>
  <c r="W478" i="2" a="1"/>
  <c r="W478" i="2" s="1"/>
  <c r="Y478" i="2" s="1"/>
  <c r="AG477" i="2"/>
  <c r="AE477" i="2"/>
  <c r="AD477" i="2"/>
  <c r="AB477" i="2"/>
  <c r="AA477" i="2"/>
  <c r="W477" i="2" a="1"/>
  <c r="W477" i="2" s="1"/>
  <c r="Y477" i="2" s="1"/>
  <c r="AG476" i="2"/>
  <c r="AE476" i="2"/>
  <c r="AD476" i="2"/>
  <c r="AB476" i="2"/>
  <c r="AA476" i="2"/>
  <c r="W476" i="2" a="1"/>
  <c r="W476" i="2" s="1"/>
  <c r="Y476" i="2" s="1"/>
  <c r="AG475" i="2"/>
  <c r="AE475" i="2"/>
  <c r="AD475" i="2"/>
  <c r="AB475" i="2"/>
  <c r="AA475" i="2"/>
  <c r="W475" i="2" a="1"/>
  <c r="W475" i="2" s="1"/>
  <c r="Y475" i="2" s="1"/>
  <c r="AG474" i="2"/>
  <c r="AE474" i="2"/>
  <c r="AD474" i="2"/>
  <c r="AB474" i="2"/>
  <c r="AA474" i="2"/>
  <c r="W474" i="2" a="1"/>
  <c r="W474" i="2" s="1"/>
  <c r="Y474" i="2" s="1"/>
  <c r="AG473" i="2"/>
  <c r="AE473" i="2"/>
  <c r="AD473" i="2"/>
  <c r="AB473" i="2"/>
  <c r="AA473" i="2"/>
  <c r="W473" i="2" a="1"/>
  <c r="W473" i="2" s="1"/>
  <c r="Y473" i="2" s="1"/>
  <c r="AG472" i="2"/>
  <c r="AE472" i="2"/>
  <c r="AD472" i="2"/>
  <c r="AB472" i="2"/>
  <c r="AA472" i="2"/>
  <c r="W472" i="2" a="1"/>
  <c r="W472" i="2" s="1"/>
  <c r="Y472" i="2" s="1"/>
  <c r="AG471" i="2"/>
  <c r="AE471" i="2"/>
  <c r="AD471" i="2"/>
  <c r="AB471" i="2"/>
  <c r="AA471" i="2"/>
  <c r="W471" i="2" a="1"/>
  <c r="W471" i="2" s="1"/>
  <c r="Y471" i="2" s="1"/>
  <c r="AG470" i="2"/>
  <c r="AE470" i="2"/>
  <c r="AD470" i="2"/>
  <c r="AB470" i="2"/>
  <c r="AA470" i="2"/>
  <c r="W470" i="2" a="1"/>
  <c r="W470" i="2" s="1"/>
  <c r="Y470" i="2" s="1"/>
  <c r="AG469" i="2"/>
  <c r="AE469" i="2"/>
  <c r="AD469" i="2"/>
  <c r="AB469" i="2"/>
  <c r="AA469" i="2"/>
  <c r="W469" i="2" a="1"/>
  <c r="W469" i="2" s="1"/>
  <c r="Y469" i="2" s="1"/>
  <c r="AG468" i="2"/>
  <c r="AE468" i="2"/>
  <c r="AD468" i="2"/>
  <c r="AB468" i="2"/>
  <c r="AA468" i="2"/>
  <c r="W468" i="2" a="1"/>
  <c r="W468" i="2" s="1"/>
  <c r="Y468" i="2" s="1"/>
  <c r="AG467" i="2"/>
  <c r="AE467" i="2"/>
  <c r="AD467" i="2"/>
  <c r="AB467" i="2"/>
  <c r="AA467" i="2"/>
  <c r="W467" i="2" a="1"/>
  <c r="W467" i="2" s="1"/>
  <c r="Y467" i="2" s="1"/>
  <c r="AG466" i="2"/>
  <c r="AE466" i="2"/>
  <c r="AD466" i="2"/>
  <c r="AB466" i="2"/>
  <c r="AA466" i="2"/>
  <c r="W466" i="2" a="1"/>
  <c r="W466" i="2" s="1"/>
  <c r="Y466" i="2" s="1"/>
  <c r="AG465" i="2"/>
  <c r="AE465" i="2"/>
  <c r="AD465" i="2"/>
  <c r="AB465" i="2"/>
  <c r="AA465" i="2"/>
  <c r="W465" i="2" a="1"/>
  <c r="W465" i="2" s="1"/>
  <c r="Y465" i="2" s="1"/>
  <c r="AG464" i="2"/>
  <c r="AE464" i="2"/>
  <c r="AD464" i="2"/>
  <c r="AB464" i="2"/>
  <c r="AA464" i="2"/>
  <c r="W464" i="2" a="1"/>
  <c r="W464" i="2" s="1"/>
  <c r="Y464" i="2" s="1"/>
  <c r="AG463" i="2"/>
  <c r="AE463" i="2"/>
  <c r="AD463" i="2"/>
  <c r="AB463" i="2"/>
  <c r="AA463" i="2"/>
  <c r="W463" i="2" a="1"/>
  <c r="W463" i="2" s="1"/>
  <c r="Y463" i="2" s="1"/>
  <c r="AG462" i="2"/>
  <c r="AE462" i="2"/>
  <c r="AD462" i="2"/>
  <c r="AB462" i="2"/>
  <c r="AA462" i="2"/>
  <c r="W462" i="2" a="1"/>
  <c r="W462" i="2" s="1"/>
  <c r="Y462" i="2" s="1"/>
  <c r="AG461" i="2"/>
  <c r="AE461" i="2"/>
  <c r="AD461" i="2"/>
  <c r="AB461" i="2"/>
  <c r="AA461" i="2"/>
  <c r="W461" i="2" a="1"/>
  <c r="W461" i="2" s="1"/>
  <c r="Y461" i="2" s="1"/>
  <c r="AG460" i="2"/>
  <c r="AE460" i="2"/>
  <c r="AD460" i="2"/>
  <c r="AB460" i="2"/>
  <c r="AA460" i="2"/>
  <c r="W460" i="2" a="1"/>
  <c r="W460" i="2" s="1"/>
  <c r="Y460" i="2" s="1"/>
  <c r="AG459" i="2"/>
  <c r="AE459" i="2"/>
  <c r="AD459" i="2"/>
  <c r="AB459" i="2"/>
  <c r="AA459" i="2"/>
  <c r="W459" i="2" a="1"/>
  <c r="W459" i="2" s="1"/>
  <c r="Y459" i="2" s="1"/>
  <c r="AG458" i="2"/>
  <c r="AE458" i="2"/>
  <c r="AD458" i="2"/>
  <c r="AB458" i="2"/>
  <c r="AA458" i="2"/>
  <c r="W458" i="2" a="1"/>
  <c r="W458" i="2" s="1"/>
  <c r="Y458" i="2" s="1"/>
  <c r="AG457" i="2"/>
  <c r="AE457" i="2"/>
  <c r="AD457" i="2"/>
  <c r="AB457" i="2"/>
  <c r="AA457" i="2"/>
  <c r="W457" i="2" a="1"/>
  <c r="W457" i="2" s="1"/>
  <c r="Y457" i="2" s="1"/>
  <c r="AG456" i="2"/>
  <c r="AE456" i="2"/>
  <c r="AD456" i="2"/>
  <c r="AB456" i="2"/>
  <c r="AA456" i="2"/>
  <c r="W456" i="2" a="1"/>
  <c r="W456" i="2" s="1"/>
  <c r="Y456" i="2" s="1"/>
  <c r="AE455" i="2"/>
  <c r="AD455" i="2"/>
  <c r="AB455" i="2"/>
  <c r="AA455" i="2"/>
  <c r="W455" i="2" a="1"/>
  <c r="W455" i="2" s="1"/>
  <c r="Y455" i="2" s="1"/>
  <c r="AD454" i="2"/>
  <c r="AB454" i="2"/>
  <c r="AA454" i="2"/>
  <c r="W454" i="2" a="1"/>
  <c r="W454" i="2" s="1"/>
  <c r="Y454" i="2" s="1"/>
  <c r="AE453" i="2"/>
  <c r="AD453" i="2"/>
  <c r="AB453" i="2"/>
  <c r="AA453" i="2"/>
  <c r="W453" i="2" a="1"/>
  <c r="W453" i="2" s="1"/>
  <c r="Y453" i="2" s="1"/>
  <c r="AE452" i="2"/>
  <c r="AD452" i="2"/>
  <c r="AB452" i="2"/>
  <c r="AA452" i="2"/>
  <c r="W452" i="2" a="1"/>
  <c r="W452" i="2" s="1"/>
  <c r="Y452" i="2" s="1"/>
  <c r="AE451" i="2"/>
  <c r="AD451" i="2"/>
  <c r="AB451" i="2"/>
  <c r="AA451" i="2"/>
  <c r="W451" i="2" a="1"/>
  <c r="W451" i="2" s="1"/>
  <c r="Y451" i="2" s="1"/>
  <c r="AD450" i="2"/>
  <c r="AB450" i="2"/>
  <c r="AA450" i="2"/>
  <c r="W450" i="2" a="1"/>
  <c r="W450" i="2" s="1"/>
  <c r="AE449" i="2"/>
  <c r="AD449" i="2"/>
  <c r="AB449" i="2"/>
  <c r="AA449" i="2"/>
  <c r="W449" i="2" a="1"/>
  <c r="W449" i="2" s="1"/>
  <c r="Y449" i="2" s="1"/>
  <c r="AE448" i="2"/>
  <c r="AD448" i="2"/>
  <c r="AB448" i="2"/>
  <c r="AA448" i="2"/>
  <c r="W448" i="2" a="1"/>
  <c r="W448" i="2" s="1"/>
  <c r="Y448" i="2" s="1"/>
  <c r="AE447" i="2"/>
  <c r="AD447" i="2"/>
  <c r="AB447" i="2"/>
  <c r="AA447" i="2"/>
  <c r="W447" i="2" a="1"/>
  <c r="W447" i="2" s="1"/>
  <c r="Y447" i="2" s="1"/>
  <c r="AE446" i="2"/>
  <c r="AD446" i="2"/>
  <c r="AB446" i="2"/>
  <c r="AA446" i="2"/>
  <c r="W446" i="2" a="1"/>
  <c r="W446" i="2" s="1"/>
  <c r="Y446" i="2" s="1"/>
  <c r="AE445" i="2"/>
  <c r="AD445" i="2"/>
  <c r="AB445" i="2"/>
  <c r="AA445" i="2"/>
  <c r="W445" i="2" a="1"/>
  <c r="W445" i="2" s="1"/>
  <c r="Y445" i="2" s="1"/>
  <c r="AE444" i="2"/>
  <c r="AD444" i="2"/>
  <c r="AB444" i="2"/>
  <c r="AA444" i="2"/>
  <c r="W444" i="2" a="1"/>
  <c r="W444" i="2" s="1"/>
  <c r="Y444" i="2" s="1"/>
  <c r="AE443" i="2"/>
  <c r="AD443" i="2"/>
  <c r="AB443" i="2"/>
  <c r="AA443" i="2"/>
  <c r="W443" i="2" a="1"/>
  <c r="W443" i="2" s="1"/>
  <c r="Y443" i="2" s="1"/>
  <c r="AE442" i="2"/>
  <c r="AD442" i="2"/>
  <c r="AB442" i="2"/>
  <c r="AA442" i="2"/>
  <c r="W442" i="2" a="1"/>
  <c r="W442" i="2" s="1"/>
  <c r="Y442" i="2" s="1"/>
  <c r="AE441" i="2"/>
  <c r="AD441" i="2"/>
  <c r="AB441" i="2"/>
  <c r="AA441" i="2"/>
  <c r="W441" i="2" a="1"/>
  <c r="W441" i="2" s="1"/>
  <c r="Y441" i="2" s="1"/>
  <c r="AG440" i="2"/>
  <c r="AE440" i="2"/>
  <c r="AD440" i="2"/>
  <c r="AB440" i="2"/>
  <c r="AA440" i="2"/>
  <c r="W440" i="2" a="1"/>
  <c r="W440" i="2" s="1"/>
  <c r="Y440" i="2" s="1"/>
  <c r="AG439" i="2"/>
  <c r="AE439" i="2"/>
  <c r="AD439" i="2"/>
  <c r="AB439" i="2"/>
  <c r="AA439" i="2"/>
  <c r="W439" i="2" a="1"/>
  <c r="W439" i="2" s="1"/>
  <c r="Y439" i="2" s="1"/>
  <c r="AG438" i="2"/>
  <c r="AE438" i="2"/>
  <c r="AD438" i="2"/>
  <c r="AB438" i="2"/>
  <c r="AA438" i="2"/>
  <c r="W438" i="2" a="1"/>
  <c r="W438" i="2" s="1"/>
  <c r="Y438" i="2" s="1"/>
  <c r="AG437" i="2"/>
  <c r="AE437" i="2"/>
  <c r="AD437" i="2"/>
  <c r="AB437" i="2"/>
  <c r="AA437" i="2"/>
  <c r="W437" i="2" a="1"/>
  <c r="W437" i="2" s="1"/>
  <c r="Y437" i="2" s="1"/>
  <c r="AG436" i="2"/>
  <c r="AE436" i="2"/>
  <c r="AD436" i="2"/>
  <c r="AB436" i="2"/>
  <c r="AA436" i="2"/>
  <c r="W436" i="2" a="1"/>
  <c r="W436" i="2" s="1"/>
  <c r="Y436" i="2" s="1"/>
  <c r="AG435" i="2"/>
  <c r="AE435" i="2"/>
  <c r="AD435" i="2"/>
  <c r="AB435" i="2"/>
  <c r="AA435" i="2"/>
  <c r="W435" i="2" a="1"/>
  <c r="W435" i="2" s="1"/>
  <c r="Y435" i="2" s="1"/>
  <c r="AG434" i="2"/>
  <c r="AE434" i="2"/>
  <c r="AD434" i="2"/>
  <c r="AB434" i="2"/>
  <c r="AA434" i="2"/>
  <c r="W434" i="2" a="1"/>
  <c r="W434" i="2" s="1"/>
  <c r="Y434" i="2" s="1"/>
  <c r="AG433" i="2"/>
  <c r="AE433" i="2"/>
  <c r="AD433" i="2"/>
  <c r="AB433" i="2"/>
  <c r="AA433" i="2"/>
  <c r="W433" i="2" a="1"/>
  <c r="W433" i="2" s="1"/>
  <c r="Y433" i="2" s="1"/>
  <c r="AG432" i="2"/>
  <c r="AE432" i="2"/>
  <c r="AD432" i="2"/>
  <c r="AB432" i="2"/>
  <c r="AA432" i="2"/>
  <c r="W432" i="2" a="1"/>
  <c r="W432" i="2" s="1"/>
  <c r="Y432" i="2" s="1"/>
  <c r="AG431" i="2"/>
  <c r="AE431" i="2"/>
  <c r="AD431" i="2"/>
  <c r="AB431" i="2"/>
  <c r="AA431" i="2"/>
  <c r="W431" i="2" a="1"/>
  <c r="W431" i="2" s="1"/>
  <c r="Y431" i="2" s="1"/>
  <c r="AG430" i="2"/>
  <c r="AE430" i="2"/>
  <c r="AD430" i="2"/>
  <c r="AB430" i="2"/>
  <c r="AA430" i="2"/>
  <c r="W430" i="2" a="1"/>
  <c r="W430" i="2" s="1"/>
  <c r="Y430" i="2" s="1"/>
  <c r="AG429" i="2"/>
  <c r="AE429" i="2"/>
  <c r="AD429" i="2"/>
  <c r="AB429" i="2"/>
  <c r="AA429" i="2"/>
  <c r="W429" i="2" a="1"/>
  <c r="W429" i="2" s="1"/>
  <c r="Y429" i="2" s="1"/>
  <c r="AE428" i="2"/>
  <c r="AD428" i="2"/>
  <c r="AB428" i="2"/>
  <c r="AA428" i="2"/>
  <c r="W428" i="2" a="1"/>
  <c r="W428" i="2" s="1"/>
  <c r="Y428" i="2" s="1"/>
  <c r="AG427" i="2"/>
  <c r="AE427" i="2"/>
  <c r="AD427" i="2"/>
  <c r="AB427" i="2"/>
  <c r="AA427" i="2"/>
  <c r="W427" i="2" a="1"/>
  <c r="W427" i="2" s="1"/>
  <c r="Y427" i="2" s="1"/>
  <c r="AG426" i="2"/>
  <c r="AE426" i="2"/>
  <c r="AD426" i="2"/>
  <c r="AB426" i="2"/>
  <c r="AA426" i="2"/>
  <c r="W426" i="2" a="1"/>
  <c r="W426" i="2" s="1"/>
  <c r="Y426" i="2" s="1"/>
  <c r="AG425" i="2"/>
  <c r="AE425" i="2"/>
  <c r="AD425" i="2"/>
  <c r="AB425" i="2"/>
  <c r="AA425" i="2"/>
  <c r="W425" i="2" a="1"/>
  <c r="W425" i="2" s="1"/>
  <c r="Y425" i="2" s="1"/>
  <c r="AG424" i="2"/>
  <c r="AE424" i="2"/>
  <c r="AD424" i="2"/>
  <c r="AB424" i="2"/>
  <c r="AA424" i="2"/>
  <c r="W424" i="2" a="1"/>
  <c r="W424" i="2" s="1"/>
  <c r="Y424" i="2" s="1"/>
  <c r="AG423" i="2"/>
  <c r="AE423" i="2"/>
  <c r="AD423" i="2"/>
  <c r="AB423" i="2"/>
  <c r="AA423" i="2"/>
  <c r="W423" i="2" a="1"/>
  <c r="W423" i="2" s="1"/>
  <c r="Y423" i="2" s="1"/>
  <c r="AG422" i="2"/>
  <c r="AE422" i="2"/>
  <c r="AD422" i="2"/>
  <c r="AB422" i="2"/>
  <c r="AA422" i="2"/>
  <c r="W422" i="2" a="1"/>
  <c r="W422" i="2" s="1"/>
  <c r="Y422" i="2" s="1"/>
  <c r="AG421" i="2"/>
  <c r="AE421" i="2"/>
  <c r="AD421" i="2"/>
  <c r="AB421" i="2"/>
  <c r="AA421" i="2"/>
  <c r="W421" i="2" a="1"/>
  <c r="W421" i="2" s="1"/>
  <c r="Y421" i="2" s="1"/>
  <c r="AG420" i="2"/>
  <c r="AE420" i="2"/>
  <c r="AD420" i="2"/>
  <c r="AB420" i="2"/>
  <c r="AA420" i="2"/>
  <c r="W420" i="2" a="1"/>
  <c r="W420" i="2" s="1"/>
  <c r="Y420" i="2" s="1"/>
  <c r="AG419" i="2"/>
  <c r="AE419" i="2"/>
  <c r="AD419" i="2"/>
  <c r="AB419" i="2"/>
  <c r="AA419" i="2"/>
  <c r="W419" i="2" a="1"/>
  <c r="W419" i="2" s="1"/>
  <c r="Y419" i="2" s="1"/>
  <c r="AG418" i="2"/>
  <c r="AE418" i="2"/>
  <c r="AD418" i="2"/>
  <c r="AB418" i="2"/>
  <c r="AA418" i="2"/>
  <c r="W418" i="2" a="1"/>
  <c r="W418" i="2" s="1"/>
  <c r="Y418" i="2" s="1"/>
  <c r="AG417" i="2"/>
  <c r="AE417" i="2"/>
  <c r="AD417" i="2"/>
  <c r="AB417" i="2"/>
  <c r="AA417" i="2"/>
  <c r="W417" i="2" a="1"/>
  <c r="W417" i="2" s="1"/>
  <c r="Y417" i="2" s="1"/>
  <c r="AG416" i="2"/>
  <c r="AE416" i="2"/>
  <c r="AD416" i="2"/>
  <c r="AB416" i="2"/>
  <c r="AA416" i="2"/>
  <c r="W416" i="2" a="1"/>
  <c r="W416" i="2" s="1"/>
  <c r="Y416" i="2" s="1"/>
  <c r="AG415" i="2"/>
  <c r="AE415" i="2"/>
  <c r="AD415" i="2"/>
  <c r="AB415" i="2"/>
  <c r="AA415" i="2"/>
  <c r="W415" i="2" a="1"/>
  <c r="W415" i="2" s="1"/>
  <c r="Y415" i="2" s="1"/>
  <c r="AG414" i="2"/>
  <c r="AE414" i="2"/>
  <c r="AD414" i="2"/>
  <c r="AB414" i="2"/>
  <c r="AA414" i="2"/>
  <c r="W414" i="2" a="1"/>
  <c r="W414" i="2" s="1"/>
  <c r="Y414" i="2" s="1"/>
  <c r="AG413" i="2"/>
  <c r="AE413" i="2"/>
  <c r="AD413" i="2"/>
  <c r="AB413" i="2"/>
  <c r="AA413" i="2"/>
  <c r="W413" i="2" a="1"/>
  <c r="W413" i="2" s="1"/>
  <c r="Y413" i="2" s="1"/>
  <c r="AG412" i="2"/>
  <c r="AE412" i="2"/>
  <c r="AD412" i="2"/>
  <c r="AB412" i="2"/>
  <c r="AA412" i="2"/>
  <c r="W412" i="2" a="1"/>
  <c r="W412" i="2" s="1"/>
  <c r="Y412" i="2" s="1"/>
  <c r="AG411" i="2"/>
  <c r="AE411" i="2"/>
  <c r="AD411" i="2"/>
  <c r="AB411" i="2"/>
  <c r="AA411" i="2"/>
  <c r="W411" i="2" a="1"/>
  <c r="W411" i="2" s="1"/>
  <c r="Y411" i="2" s="1"/>
  <c r="AG410" i="2"/>
  <c r="AE410" i="2"/>
  <c r="AD410" i="2"/>
  <c r="AB410" i="2"/>
  <c r="AA410" i="2"/>
  <c r="W410" i="2" a="1"/>
  <c r="W410" i="2" s="1"/>
  <c r="Y410" i="2" s="1"/>
  <c r="AG409" i="2"/>
  <c r="AE409" i="2"/>
  <c r="AD409" i="2"/>
  <c r="AB409" i="2"/>
  <c r="AA409" i="2"/>
  <c r="W409" i="2" a="1"/>
  <c r="W409" i="2" s="1"/>
  <c r="Y409" i="2" s="1"/>
  <c r="AG408" i="2"/>
  <c r="AE408" i="2"/>
  <c r="AD408" i="2"/>
  <c r="AB408" i="2"/>
  <c r="AA408" i="2"/>
  <c r="W408" i="2" a="1"/>
  <c r="W408" i="2" s="1"/>
  <c r="Y408" i="2" s="1"/>
  <c r="AG407" i="2"/>
  <c r="AE407" i="2"/>
  <c r="AD407" i="2"/>
  <c r="AB407" i="2"/>
  <c r="AA407" i="2"/>
  <c r="W407" i="2" a="1"/>
  <c r="W407" i="2" s="1"/>
  <c r="Y407" i="2" s="1"/>
  <c r="AG406" i="2"/>
  <c r="AE406" i="2"/>
  <c r="AD406" i="2"/>
  <c r="AB406" i="2"/>
  <c r="AA406" i="2"/>
  <c r="W406" i="2" a="1"/>
  <c r="W406" i="2" s="1"/>
  <c r="Y406" i="2" s="1"/>
  <c r="AG405" i="2"/>
  <c r="AE405" i="2"/>
  <c r="AD405" i="2"/>
  <c r="AB405" i="2"/>
  <c r="AA405" i="2"/>
  <c r="W405" i="2" a="1"/>
  <c r="W405" i="2" s="1"/>
  <c r="Y405" i="2" s="1"/>
  <c r="AG404" i="2"/>
  <c r="AE404" i="2"/>
  <c r="AD404" i="2"/>
  <c r="AB404" i="2"/>
  <c r="AA404" i="2"/>
  <c r="W404" i="2" a="1"/>
  <c r="W404" i="2" s="1"/>
  <c r="Y404" i="2" s="1"/>
  <c r="AG403" i="2"/>
  <c r="AE403" i="2"/>
  <c r="AD403" i="2"/>
  <c r="AB403" i="2"/>
  <c r="AA403" i="2"/>
  <c r="W403" i="2" a="1"/>
  <c r="W403" i="2" s="1"/>
  <c r="Y403" i="2" s="1"/>
  <c r="AG402" i="2"/>
  <c r="AE402" i="2"/>
  <c r="AD402" i="2"/>
  <c r="AB402" i="2"/>
  <c r="AA402" i="2"/>
  <c r="W402" i="2" a="1"/>
  <c r="W402" i="2" s="1"/>
  <c r="Y402" i="2" s="1"/>
  <c r="AG401" i="2"/>
  <c r="AE401" i="2"/>
  <c r="AD401" i="2"/>
  <c r="AB401" i="2"/>
  <c r="AA401" i="2"/>
  <c r="W401" i="2" a="1"/>
  <c r="W401" i="2" s="1"/>
  <c r="Y401" i="2" s="1"/>
  <c r="AG400" i="2"/>
  <c r="AE400" i="2"/>
  <c r="AD400" i="2"/>
  <c r="AB400" i="2"/>
  <c r="AA400" i="2"/>
  <c r="W400" i="2" a="1"/>
  <c r="W400" i="2" s="1"/>
  <c r="Y400" i="2" s="1"/>
  <c r="AG399" i="2"/>
  <c r="AE399" i="2"/>
  <c r="AD399" i="2"/>
  <c r="AB399" i="2"/>
  <c r="AA399" i="2"/>
  <c r="W399" i="2" a="1"/>
  <c r="W399" i="2" s="1"/>
  <c r="Y399" i="2" s="1"/>
  <c r="AG398" i="2"/>
  <c r="AE398" i="2"/>
  <c r="AD398" i="2"/>
  <c r="AB398" i="2"/>
  <c r="AA398" i="2"/>
  <c r="W398" i="2" a="1"/>
  <c r="W398" i="2" s="1"/>
  <c r="Y398" i="2" s="1"/>
  <c r="AG397" i="2"/>
  <c r="AE397" i="2"/>
  <c r="AD397" i="2"/>
  <c r="AB397" i="2"/>
  <c r="AA397" i="2"/>
  <c r="W397" i="2" a="1"/>
  <c r="W397" i="2" s="1"/>
  <c r="Y397" i="2" s="1"/>
  <c r="AG396" i="2"/>
  <c r="AE396" i="2"/>
  <c r="AD396" i="2"/>
  <c r="AB396" i="2"/>
  <c r="AA396" i="2"/>
  <c r="W396" i="2" a="1"/>
  <c r="W396" i="2" s="1"/>
  <c r="Y396" i="2" s="1"/>
  <c r="AG395" i="2"/>
  <c r="AE395" i="2"/>
  <c r="AD395" i="2"/>
  <c r="AB395" i="2"/>
  <c r="AA395" i="2"/>
  <c r="W395" i="2" a="1"/>
  <c r="W395" i="2" s="1"/>
  <c r="Y395" i="2" s="1"/>
  <c r="AG394" i="2"/>
  <c r="AE394" i="2"/>
  <c r="AD394" i="2"/>
  <c r="AB394" i="2"/>
  <c r="AA394" i="2"/>
  <c r="W394" i="2" a="1"/>
  <c r="W394" i="2" s="1"/>
  <c r="Y394" i="2" s="1"/>
  <c r="AG393" i="2"/>
  <c r="AE393" i="2"/>
  <c r="AD393" i="2"/>
  <c r="AB393" i="2"/>
  <c r="AA393" i="2"/>
  <c r="W393" i="2" a="1"/>
  <c r="W393" i="2" s="1"/>
  <c r="Y393" i="2" s="1"/>
  <c r="AG392" i="2"/>
  <c r="AE392" i="2"/>
  <c r="AD392" i="2"/>
  <c r="AB392" i="2"/>
  <c r="AA392" i="2"/>
  <c r="W392" i="2" a="1"/>
  <c r="W392" i="2" s="1"/>
  <c r="Y392" i="2" s="1"/>
  <c r="AG391" i="2"/>
  <c r="AE391" i="2"/>
  <c r="AD391" i="2"/>
  <c r="AB391" i="2"/>
  <c r="AA391" i="2"/>
  <c r="W391" i="2" a="1"/>
  <c r="W391" i="2" s="1"/>
  <c r="Y391" i="2" s="1"/>
  <c r="AG390" i="2"/>
  <c r="AE390" i="2"/>
  <c r="AD390" i="2"/>
  <c r="AB390" i="2"/>
  <c r="AA390" i="2"/>
  <c r="W390" i="2" a="1"/>
  <c r="W390" i="2" s="1"/>
  <c r="Y390" i="2" s="1"/>
  <c r="AG389" i="2"/>
  <c r="AE389" i="2"/>
  <c r="AD389" i="2"/>
  <c r="AB389" i="2"/>
  <c r="AA389" i="2"/>
  <c r="W389" i="2" a="1"/>
  <c r="W389" i="2" s="1"/>
  <c r="Y389" i="2" s="1"/>
  <c r="AG388" i="2"/>
  <c r="AE388" i="2"/>
  <c r="AD388" i="2"/>
  <c r="AB388" i="2"/>
  <c r="AA388" i="2"/>
  <c r="W388" i="2" a="1"/>
  <c r="W388" i="2" s="1"/>
  <c r="Y388" i="2" s="1"/>
  <c r="AG387" i="2"/>
  <c r="AE387" i="2"/>
  <c r="AD387" i="2"/>
  <c r="AB387" i="2"/>
  <c r="AA387" i="2"/>
  <c r="W387" i="2" a="1"/>
  <c r="W387" i="2" s="1"/>
  <c r="Y387" i="2" s="1"/>
  <c r="AG386" i="2"/>
  <c r="AE386" i="2"/>
  <c r="AD386" i="2"/>
  <c r="AB386" i="2"/>
  <c r="AA386" i="2"/>
  <c r="W386" i="2" a="1"/>
  <c r="W386" i="2" s="1"/>
  <c r="Y386" i="2" s="1"/>
  <c r="AG385" i="2"/>
  <c r="AE385" i="2"/>
  <c r="AD385" i="2"/>
  <c r="AB385" i="2"/>
  <c r="AA385" i="2"/>
  <c r="W385" i="2" a="1"/>
  <c r="W385" i="2" s="1"/>
  <c r="Y385" i="2" s="1"/>
  <c r="AG384" i="2"/>
  <c r="AE384" i="2"/>
  <c r="AD384" i="2"/>
  <c r="AB384" i="2"/>
  <c r="AA384" i="2"/>
  <c r="W384" i="2" a="1"/>
  <c r="W384" i="2" s="1"/>
  <c r="Y384" i="2" s="1"/>
  <c r="AG383" i="2"/>
  <c r="AE383" i="2"/>
  <c r="AD383" i="2"/>
  <c r="AB383" i="2"/>
  <c r="AA383" i="2"/>
  <c r="W383" i="2" a="1"/>
  <c r="W383" i="2" s="1"/>
  <c r="Y383" i="2" s="1"/>
  <c r="AG382" i="2"/>
  <c r="AE382" i="2"/>
  <c r="AD382" i="2"/>
  <c r="AB382" i="2"/>
  <c r="AA382" i="2"/>
  <c r="W382" i="2" a="1"/>
  <c r="W382" i="2" s="1"/>
  <c r="Y382" i="2" s="1"/>
  <c r="AG381" i="2"/>
  <c r="AE381" i="2"/>
  <c r="AD381" i="2"/>
  <c r="AB381" i="2"/>
  <c r="AA381" i="2"/>
  <c r="W381" i="2" a="1"/>
  <c r="W381" i="2" s="1"/>
  <c r="Y381" i="2" s="1"/>
  <c r="AG380" i="2"/>
  <c r="AE380" i="2"/>
  <c r="AD380" i="2"/>
  <c r="AB380" i="2"/>
  <c r="AA380" i="2"/>
  <c r="W380" i="2" a="1"/>
  <c r="W380" i="2" s="1"/>
  <c r="Y380" i="2" s="1"/>
  <c r="AG379" i="2"/>
  <c r="AE379" i="2"/>
  <c r="AD379" i="2"/>
  <c r="AB379" i="2"/>
  <c r="AA379" i="2"/>
  <c r="W379" i="2" a="1"/>
  <c r="W379" i="2" s="1"/>
  <c r="Y379" i="2" s="1"/>
  <c r="AG378" i="2"/>
  <c r="AE378" i="2"/>
  <c r="AD378" i="2"/>
  <c r="AB378" i="2"/>
  <c r="AA378" i="2"/>
  <c r="W378" i="2" a="1"/>
  <c r="W378" i="2" s="1"/>
  <c r="Y378" i="2" s="1"/>
  <c r="AG377" i="2"/>
  <c r="AE377" i="2"/>
  <c r="AD377" i="2"/>
  <c r="AB377" i="2"/>
  <c r="AA377" i="2"/>
  <c r="W377" i="2" a="1"/>
  <c r="W377" i="2" s="1"/>
  <c r="Y377" i="2" s="1"/>
  <c r="AG376" i="2"/>
  <c r="AE376" i="2"/>
  <c r="AD376" i="2"/>
  <c r="AB376" i="2"/>
  <c r="AA376" i="2"/>
  <c r="W376" i="2" a="1"/>
  <c r="W376" i="2" s="1"/>
  <c r="Y376" i="2" s="1"/>
  <c r="AG375" i="2"/>
  <c r="AE375" i="2"/>
  <c r="AD375" i="2"/>
  <c r="AB375" i="2"/>
  <c r="AA375" i="2"/>
  <c r="W375" i="2" a="1"/>
  <c r="W375" i="2" s="1"/>
  <c r="Y375" i="2" s="1"/>
  <c r="AG374" i="2"/>
  <c r="AE374" i="2"/>
  <c r="AD374" i="2"/>
  <c r="AB374" i="2"/>
  <c r="AA374" i="2"/>
  <c r="W374" i="2" a="1"/>
  <c r="W374" i="2" s="1"/>
  <c r="Y374" i="2" s="1"/>
  <c r="AG373" i="2"/>
  <c r="AE373" i="2"/>
  <c r="AD373" i="2"/>
  <c r="AB373" i="2"/>
  <c r="AA373" i="2"/>
  <c r="W373" i="2" a="1"/>
  <c r="W373" i="2" s="1"/>
  <c r="Y373" i="2" s="1"/>
  <c r="AG372" i="2"/>
  <c r="AE372" i="2"/>
  <c r="AD372" i="2"/>
  <c r="AB372" i="2"/>
  <c r="AA372" i="2"/>
  <c r="W372" i="2" a="1"/>
  <c r="W372" i="2" s="1"/>
  <c r="Y372" i="2" s="1"/>
  <c r="AG371" i="2"/>
  <c r="AE371" i="2"/>
  <c r="AD371" i="2"/>
  <c r="AB371" i="2"/>
  <c r="AA371" i="2"/>
  <c r="W371" i="2" a="1"/>
  <c r="W371" i="2" s="1"/>
  <c r="Y371" i="2" s="1"/>
  <c r="AG370" i="2"/>
  <c r="AE370" i="2"/>
  <c r="AD370" i="2"/>
  <c r="AB370" i="2"/>
  <c r="AA370" i="2"/>
  <c r="W370" i="2" a="1"/>
  <c r="W370" i="2" s="1"/>
  <c r="Y370" i="2" s="1"/>
  <c r="AG369" i="2"/>
  <c r="AE369" i="2"/>
  <c r="AD369" i="2"/>
  <c r="AB369" i="2"/>
  <c r="AA369" i="2"/>
  <c r="W369" i="2" a="1"/>
  <c r="W369" i="2" s="1"/>
  <c r="Y369" i="2" s="1"/>
  <c r="AG368" i="2"/>
  <c r="AE368" i="2"/>
  <c r="AD368" i="2"/>
  <c r="AB368" i="2"/>
  <c r="AA368" i="2"/>
  <c r="W368" i="2" a="1"/>
  <c r="W368" i="2" s="1"/>
  <c r="Y368" i="2" s="1"/>
  <c r="AG367" i="2"/>
  <c r="AE367" i="2"/>
  <c r="AD367" i="2"/>
  <c r="AB367" i="2"/>
  <c r="AA367" i="2"/>
  <c r="W367" i="2" a="1"/>
  <c r="W367" i="2" s="1"/>
  <c r="Y367" i="2" s="1"/>
  <c r="AG366" i="2"/>
  <c r="AE366" i="2"/>
  <c r="AD366" i="2"/>
  <c r="AB366" i="2"/>
  <c r="AA366" i="2"/>
  <c r="W366" i="2" a="1"/>
  <c r="W366" i="2" s="1"/>
  <c r="Y366" i="2" s="1"/>
  <c r="AG365" i="2"/>
  <c r="AE365" i="2"/>
  <c r="AD365" i="2"/>
  <c r="AB365" i="2"/>
  <c r="AA365" i="2"/>
  <c r="W365" i="2" a="1"/>
  <c r="W365" i="2" s="1"/>
  <c r="Y365" i="2" s="1"/>
  <c r="AG364" i="2"/>
  <c r="AE364" i="2"/>
  <c r="AD364" i="2"/>
  <c r="AB364" i="2"/>
  <c r="AA364" i="2"/>
  <c r="W364" i="2" a="1"/>
  <c r="W364" i="2" s="1"/>
  <c r="Y364" i="2" s="1"/>
  <c r="AG363" i="2"/>
  <c r="AE363" i="2"/>
  <c r="AD363" i="2"/>
  <c r="AB363" i="2"/>
  <c r="AA363" i="2"/>
  <c r="W363" i="2" a="1"/>
  <c r="W363" i="2" s="1"/>
  <c r="Y363" i="2" s="1"/>
  <c r="AG362" i="2"/>
  <c r="AE362" i="2"/>
  <c r="AD362" i="2"/>
  <c r="AB362" i="2"/>
  <c r="AA362" i="2"/>
  <c r="W362" i="2" a="1"/>
  <c r="W362" i="2" s="1"/>
  <c r="Y362" i="2" s="1"/>
  <c r="AG361" i="2"/>
  <c r="AE361" i="2"/>
  <c r="AD361" i="2"/>
  <c r="AB361" i="2"/>
  <c r="AA361" i="2"/>
  <c r="W361" i="2" a="1"/>
  <c r="W361" i="2" s="1"/>
  <c r="Y361" i="2" s="1"/>
  <c r="AG360" i="2"/>
  <c r="AE360" i="2"/>
  <c r="AD360" i="2"/>
  <c r="AB360" i="2"/>
  <c r="AA360" i="2"/>
  <c r="W360" i="2" a="1"/>
  <c r="W360" i="2" s="1"/>
  <c r="Y360" i="2" s="1"/>
  <c r="AG359" i="2"/>
  <c r="AE359" i="2"/>
  <c r="AD359" i="2"/>
  <c r="AB359" i="2"/>
  <c r="AA359" i="2"/>
  <c r="W359" i="2" a="1"/>
  <c r="W359" i="2" s="1"/>
  <c r="Y359" i="2" s="1"/>
  <c r="AG358" i="2"/>
  <c r="AE358" i="2"/>
  <c r="AD358" i="2"/>
  <c r="AB358" i="2"/>
  <c r="AA358" i="2"/>
  <c r="W358" i="2" a="1"/>
  <c r="W358" i="2" s="1"/>
  <c r="Y358" i="2" s="1"/>
  <c r="AG357" i="2"/>
  <c r="AE357" i="2"/>
  <c r="AD357" i="2"/>
  <c r="AB357" i="2"/>
  <c r="AA357" i="2"/>
  <c r="W357" i="2" a="1"/>
  <c r="W357" i="2" s="1"/>
  <c r="Y357" i="2" s="1"/>
  <c r="AG356" i="2"/>
  <c r="AE356" i="2"/>
  <c r="AD356" i="2"/>
  <c r="AB356" i="2"/>
  <c r="AA356" i="2"/>
  <c r="W356" i="2" a="1"/>
  <c r="W356" i="2" s="1"/>
  <c r="Y356" i="2" s="1"/>
  <c r="AG355" i="2"/>
  <c r="AE355" i="2"/>
  <c r="AD355" i="2"/>
  <c r="AB355" i="2"/>
  <c r="AA355" i="2"/>
  <c r="W355" i="2" a="1"/>
  <c r="W355" i="2" s="1"/>
  <c r="Y355" i="2" s="1"/>
  <c r="AG354" i="2"/>
  <c r="AE354" i="2"/>
  <c r="AD354" i="2"/>
  <c r="AB354" i="2"/>
  <c r="AA354" i="2"/>
  <c r="W354" i="2" a="1"/>
  <c r="W354" i="2" s="1"/>
  <c r="Y354" i="2" s="1"/>
  <c r="AG353" i="2"/>
  <c r="AE353" i="2"/>
  <c r="AD353" i="2"/>
  <c r="AB353" i="2"/>
  <c r="AA353" i="2"/>
  <c r="W353" i="2" a="1"/>
  <c r="W353" i="2" s="1"/>
  <c r="Y353" i="2" s="1"/>
  <c r="AG352" i="2"/>
  <c r="AE352" i="2"/>
  <c r="AD352" i="2"/>
  <c r="AB352" i="2"/>
  <c r="AA352" i="2"/>
  <c r="W352" i="2" a="1"/>
  <c r="W352" i="2" s="1"/>
  <c r="Y352" i="2" s="1"/>
  <c r="AG351" i="2"/>
  <c r="AE351" i="2"/>
  <c r="AD351" i="2"/>
  <c r="AB351" i="2"/>
  <c r="AA351" i="2"/>
  <c r="W351" i="2" a="1"/>
  <c r="W351" i="2" s="1"/>
  <c r="Y351" i="2" s="1"/>
  <c r="AG350" i="2"/>
  <c r="AE350" i="2"/>
  <c r="AD350" i="2"/>
  <c r="AB350" i="2"/>
  <c r="AA350" i="2"/>
  <c r="W350" i="2" a="1"/>
  <c r="W350" i="2" s="1"/>
  <c r="Y350" i="2" s="1"/>
  <c r="AG349" i="2"/>
  <c r="AE349" i="2"/>
  <c r="AD349" i="2"/>
  <c r="AB349" i="2"/>
  <c r="AA349" i="2"/>
  <c r="W349" i="2" a="1"/>
  <c r="W349" i="2" s="1"/>
  <c r="Y349" i="2" s="1"/>
  <c r="AG348" i="2"/>
  <c r="AE348" i="2"/>
  <c r="AD348" i="2"/>
  <c r="AB348" i="2"/>
  <c r="AA348" i="2"/>
  <c r="W348" i="2" a="1"/>
  <c r="W348" i="2" s="1"/>
  <c r="Y348" i="2" s="1"/>
  <c r="AG347" i="2"/>
  <c r="AE347" i="2"/>
  <c r="AD347" i="2"/>
  <c r="AB347" i="2"/>
  <c r="AA347" i="2"/>
  <c r="W347" i="2" a="1"/>
  <c r="W347" i="2" s="1"/>
  <c r="Y347" i="2" s="1"/>
  <c r="AG346" i="2"/>
  <c r="AE346" i="2"/>
  <c r="AD346" i="2"/>
  <c r="AB346" i="2"/>
  <c r="AA346" i="2"/>
  <c r="W346" i="2" a="1"/>
  <c r="W346" i="2" s="1"/>
  <c r="Y346" i="2" s="1"/>
  <c r="AG345" i="2"/>
  <c r="AE345" i="2"/>
  <c r="AD345" i="2"/>
  <c r="AB345" i="2"/>
  <c r="AA345" i="2"/>
  <c r="W345" i="2" a="1"/>
  <c r="W345" i="2" s="1"/>
  <c r="Y345" i="2" s="1"/>
  <c r="AG344" i="2"/>
  <c r="AE344" i="2"/>
  <c r="AD344" i="2"/>
  <c r="AB344" i="2"/>
  <c r="AA344" i="2"/>
  <c r="W344" i="2" a="1"/>
  <c r="W344" i="2" s="1"/>
  <c r="Y344" i="2" s="1"/>
  <c r="AG343" i="2"/>
  <c r="AE343" i="2"/>
  <c r="AD343" i="2"/>
  <c r="AB343" i="2"/>
  <c r="AA343" i="2"/>
  <c r="W343" i="2" a="1"/>
  <c r="W343" i="2" s="1"/>
  <c r="Y343" i="2" s="1"/>
  <c r="AG342" i="2"/>
  <c r="AE342" i="2"/>
  <c r="AD342" i="2"/>
  <c r="AB342" i="2"/>
  <c r="AA342" i="2"/>
  <c r="W342" i="2" a="1"/>
  <c r="W342" i="2" s="1"/>
  <c r="Y342" i="2" s="1"/>
  <c r="AG341" i="2"/>
  <c r="AE341" i="2"/>
  <c r="AD341" i="2"/>
  <c r="AB341" i="2"/>
  <c r="AA341" i="2"/>
  <c r="W341" i="2" a="1"/>
  <c r="W341" i="2" s="1"/>
  <c r="Y341" i="2" s="1"/>
  <c r="AG340" i="2"/>
  <c r="AE340" i="2"/>
  <c r="AD340" i="2"/>
  <c r="AB340" i="2"/>
  <c r="AA340" i="2"/>
  <c r="W340" i="2" a="1"/>
  <c r="W340" i="2" s="1"/>
  <c r="Y340" i="2" s="1"/>
  <c r="AG339" i="2"/>
  <c r="AE339" i="2"/>
  <c r="AD339" i="2"/>
  <c r="AB339" i="2"/>
  <c r="AA339" i="2"/>
  <c r="W339" i="2" a="1"/>
  <c r="W339" i="2" s="1"/>
  <c r="Y339" i="2" s="1"/>
  <c r="AG338" i="2"/>
  <c r="AE338" i="2"/>
  <c r="AD338" i="2"/>
  <c r="AB338" i="2"/>
  <c r="AA338" i="2"/>
  <c r="W338" i="2" a="1"/>
  <c r="W338" i="2" s="1"/>
  <c r="Y338" i="2" s="1"/>
  <c r="AG337" i="2"/>
  <c r="AE337" i="2"/>
  <c r="AD337" i="2"/>
  <c r="AB337" i="2"/>
  <c r="AA337" i="2"/>
  <c r="W337" i="2" a="1"/>
  <c r="W337" i="2" s="1"/>
  <c r="Y337" i="2" s="1"/>
  <c r="AG336" i="2"/>
  <c r="AE336" i="2"/>
  <c r="AD336" i="2"/>
  <c r="AB336" i="2"/>
  <c r="AA336" i="2"/>
  <c r="W336" i="2" a="1"/>
  <c r="W336" i="2" s="1"/>
  <c r="Y336" i="2" s="1"/>
  <c r="AG335" i="2"/>
  <c r="AE335" i="2"/>
  <c r="AD335" i="2"/>
  <c r="AB335" i="2"/>
  <c r="AA335" i="2"/>
  <c r="W335" i="2" a="1"/>
  <c r="W335" i="2" s="1"/>
  <c r="Y335" i="2" s="1"/>
  <c r="AG334" i="2"/>
  <c r="AE334" i="2"/>
  <c r="AD334" i="2"/>
  <c r="AB334" i="2"/>
  <c r="AA334" i="2"/>
  <c r="W334" i="2" a="1"/>
  <c r="W334" i="2" s="1"/>
  <c r="Y334" i="2" s="1"/>
  <c r="AG333" i="2"/>
  <c r="AE333" i="2"/>
  <c r="AD333" i="2"/>
  <c r="AB333" i="2"/>
  <c r="AA333" i="2"/>
  <c r="W333" i="2" a="1"/>
  <c r="W333" i="2" s="1"/>
  <c r="Y333" i="2" s="1"/>
  <c r="AG332" i="2"/>
  <c r="AE332" i="2"/>
  <c r="AD332" i="2"/>
  <c r="AB332" i="2"/>
  <c r="AA332" i="2"/>
  <c r="W332" i="2" a="1"/>
  <c r="W332" i="2" s="1"/>
  <c r="Y332" i="2" s="1"/>
  <c r="AG331" i="2"/>
  <c r="AE331" i="2"/>
  <c r="AD331" i="2"/>
  <c r="AB331" i="2"/>
  <c r="AA331" i="2"/>
  <c r="W331" i="2" a="1"/>
  <c r="W331" i="2" s="1"/>
  <c r="Y331" i="2" s="1"/>
  <c r="AG330" i="2"/>
  <c r="AE330" i="2"/>
  <c r="AD330" i="2"/>
  <c r="AB330" i="2"/>
  <c r="AA330" i="2"/>
  <c r="W330" i="2" a="1"/>
  <c r="W330" i="2" s="1"/>
  <c r="Y330" i="2" s="1"/>
  <c r="AG329" i="2"/>
  <c r="AE329" i="2"/>
  <c r="AD329" i="2"/>
  <c r="AB329" i="2"/>
  <c r="AA329" i="2"/>
  <c r="W329" i="2" a="1"/>
  <c r="W329" i="2" s="1"/>
  <c r="Y329" i="2" s="1"/>
  <c r="AG328" i="2"/>
  <c r="AE328" i="2"/>
  <c r="AD328" i="2"/>
  <c r="AB328" i="2"/>
  <c r="AA328" i="2"/>
  <c r="W328" i="2" a="1"/>
  <c r="W328" i="2" s="1"/>
  <c r="Y328" i="2" s="1"/>
  <c r="AG327" i="2"/>
  <c r="AE327" i="2"/>
  <c r="AD327" i="2"/>
  <c r="AB327" i="2"/>
  <c r="AA327" i="2"/>
  <c r="W327" i="2" a="1"/>
  <c r="W327" i="2" s="1"/>
  <c r="Y327" i="2" s="1"/>
  <c r="AG326" i="2"/>
  <c r="AE326" i="2"/>
  <c r="AD326" i="2"/>
  <c r="AB326" i="2"/>
  <c r="AA326" i="2"/>
  <c r="W326" i="2" a="1"/>
  <c r="W326" i="2" s="1"/>
  <c r="Y326" i="2" s="1"/>
  <c r="AG325" i="2"/>
  <c r="AE325" i="2"/>
  <c r="AD325" i="2"/>
  <c r="AB325" i="2"/>
  <c r="AA325" i="2"/>
  <c r="W325" i="2" a="1"/>
  <c r="W325" i="2" s="1"/>
  <c r="Y325" i="2" s="1"/>
  <c r="AG324" i="2"/>
  <c r="AE324" i="2"/>
  <c r="AD324" i="2"/>
  <c r="AB324" i="2"/>
  <c r="AA324" i="2"/>
  <c r="W324" i="2" a="1"/>
  <c r="W324" i="2" s="1"/>
  <c r="Y324" i="2" s="1"/>
  <c r="AG323" i="2"/>
  <c r="AE323" i="2"/>
  <c r="AD323" i="2"/>
  <c r="AB323" i="2"/>
  <c r="AA323" i="2"/>
  <c r="W323" i="2" a="1"/>
  <c r="W323" i="2" s="1"/>
  <c r="Y323" i="2" s="1"/>
  <c r="AG322" i="2"/>
  <c r="AE322" i="2"/>
  <c r="AD322" i="2"/>
  <c r="AB322" i="2"/>
  <c r="AA322" i="2"/>
  <c r="W322" i="2" a="1"/>
  <c r="W322" i="2" s="1"/>
  <c r="Y322" i="2" s="1"/>
  <c r="AG321" i="2"/>
  <c r="AE321" i="2"/>
  <c r="AD321" i="2"/>
  <c r="AB321" i="2"/>
  <c r="AA321" i="2"/>
  <c r="W321" i="2" a="1"/>
  <c r="W321" i="2" s="1"/>
  <c r="Y321" i="2" s="1"/>
  <c r="AG320" i="2"/>
  <c r="AE320" i="2"/>
  <c r="AD320" i="2"/>
  <c r="AB320" i="2"/>
  <c r="AA320" i="2"/>
  <c r="W320" i="2" a="1"/>
  <c r="W320" i="2" s="1"/>
  <c r="Y320" i="2" s="1"/>
  <c r="AG319" i="2"/>
  <c r="AE319" i="2"/>
  <c r="AD319" i="2"/>
  <c r="AB319" i="2"/>
  <c r="AA319" i="2"/>
  <c r="W319" i="2" a="1"/>
  <c r="W319" i="2" s="1"/>
  <c r="Y319" i="2" s="1"/>
  <c r="AG318" i="2"/>
  <c r="AE318" i="2"/>
  <c r="AD318" i="2"/>
  <c r="AB318" i="2"/>
  <c r="AA318" i="2"/>
  <c r="W318" i="2" a="1"/>
  <c r="W318" i="2" s="1"/>
  <c r="Y318" i="2" s="1"/>
  <c r="AG317" i="2"/>
  <c r="AE317" i="2"/>
  <c r="AD317" i="2"/>
  <c r="AB317" i="2"/>
  <c r="AA317" i="2"/>
  <c r="W317" i="2" a="1"/>
  <c r="W317" i="2" s="1"/>
  <c r="Y317" i="2" s="1"/>
  <c r="AG316" i="2"/>
  <c r="AE316" i="2"/>
  <c r="AD316" i="2"/>
  <c r="AB316" i="2"/>
  <c r="AA316" i="2"/>
  <c r="W316" i="2" a="1"/>
  <c r="W316" i="2" s="1"/>
  <c r="Y316" i="2" s="1"/>
  <c r="AG315" i="2"/>
  <c r="AE315" i="2"/>
  <c r="AD315" i="2"/>
  <c r="AB315" i="2"/>
  <c r="AA315" i="2"/>
  <c r="W315" i="2" a="1"/>
  <c r="W315" i="2" s="1"/>
  <c r="Y315" i="2" s="1"/>
  <c r="AG314" i="2"/>
  <c r="AE314" i="2"/>
  <c r="AD314" i="2"/>
  <c r="AB314" i="2"/>
  <c r="AA314" i="2"/>
  <c r="W314" i="2" a="1"/>
  <c r="W314" i="2" s="1"/>
  <c r="Y314" i="2" s="1"/>
  <c r="AG313" i="2"/>
  <c r="AE313" i="2"/>
  <c r="AD313" i="2"/>
  <c r="AB313" i="2"/>
  <c r="AA313" i="2"/>
  <c r="W313" i="2" a="1"/>
  <c r="W313" i="2" s="1"/>
  <c r="Y313" i="2" s="1"/>
  <c r="AG312" i="2"/>
  <c r="AE312" i="2"/>
  <c r="AD312" i="2"/>
  <c r="AB312" i="2"/>
  <c r="AA312" i="2"/>
  <c r="W312" i="2" a="1"/>
  <c r="W312" i="2" s="1"/>
  <c r="Y312" i="2" s="1"/>
  <c r="AG311" i="2"/>
  <c r="AE311" i="2"/>
  <c r="AD311" i="2"/>
  <c r="AB311" i="2"/>
  <c r="AA311" i="2"/>
  <c r="W311" i="2" a="1"/>
  <c r="W311" i="2" s="1"/>
  <c r="Y311" i="2" s="1"/>
  <c r="AG310" i="2"/>
  <c r="AE310" i="2"/>
  <c r="AD310" i="2"/>
  <c r="AB310" i="2"/>
  <c r="AA310" i="2"/>
  <c r="W310" i="2" a="1"/>
  <c r="W310" i="2" s="1"/>
  <c r="Y310" i="2" s="1"/>
  <c r="AG309" i="2"/>
  <c r="AE309" i="2"/>
  <c r="AD309" i="2"/>
  <c r="AB309" i="2"/>
  <c r="AA309" i="2"/>
  <c r="W309" i="2" a="1"/>
  <c r="W309" i="2" s="1"/>
  <c r="Y309" i="2" s="1"/>
  <c r="AG308" i="2"/>
  <c r="AE308" i="2"/>
  <c r="AD308" i="2"/>
  <c r="AB308" i="2"/>
  <c r="AA308" i="2"/>
  <c r="W308" i="2" a="1"/>
  <c r="W308" i="2" s="1"/>
  <c r="Y308" i="2" s="1"/>
  <c r="AG307" i="2"/>
  <c r="AE307" i="2"/>
  <c r="AD307" i="2"/>
  <c r="AB307" i="2"/>
  <c r="AA307" i="2"/>
  <c r="W307" i="2" a="1"/>
  <c r="W307" i="2" s="1"/>
  <c r="Y307" i="2" s="1"/>
  <c r="AG306" i="2"/>
  <c r="AE306" i="2"/>
  <c r="AD306" i="2"/>
  <c r="AB306" i="2"/>
  <c r="AA306" i="2"/>
  <c r="W306" i="2" a="1"/>
  <c r="W306" i="2" s="1"/>
  <c r="Y306" i="2" s="1"/>
  <c r="AG305" i="2"/>
  <c r="AE305" i="2"/>
  <c r="AD305" i="2"/>
  <c r="AB305" i="2"/>
  <c r="AA305" i="2"/>
  <c r="W305" i="2" a="1"/>
  <c r="W305" i="2" s="1"/>
  <c r="Y305" i="2" s="1"/>
  <c r="AG304" i="2"/>
  <c r="AE304" i="2"/>
  <c r="AD304" i="2"/>
  <c r="AB304" i="2"/>
  <c r="AA304" i="2"/>
  <c r="W304" i="2" a="1"/>
  <c r="W304" i="2" s="1"/>
  <c r="Y304" i="2" s="1"/>
  <c r="AG303" i="2"/>
  <c r="AE303" i="2"/>
  <c r="AD303" i="2"/>
  <c r="AB303" i="2"/>
  <c r="AA303" i="2"/>
  <c r="W303" i="2" a="1"/>
  <c r="W303" i="2" s="1"/>
  <c r="Y303" i="2" s="1"/>
  <c r="AG302" i="2"/>
  <c r="AE302" i="2"/>
  <c r="AD302" i="2"/>
  <c r="AB302" i="2"/>
  <c r="AA302" i="2"/>
  <c r="W302" i="2" a="1"/>
  <c r="W302" i="2" s="1"/>
  <c r="Y302" i="2" s="1"/>
  <c r="AG301" i="2"/>
  <c r="AE301" i="2"/>
  <c r="AD301" i="2"/>
  <c r="AB301" i="2"/>
  <c r="AA301" i="2"/>
  <c r="W301" i="2" a="1"/>
  <c r="W301" i="2" s="1"/>
  <c r="Y301" i="2" s="1"/>
  <c r="AG300" i="2"/>
  <c r="AE300" i="2"/>
  <c r="AD300" i="2"/>
  <c r="AB300" i="2"/>
  <c r="AA300" i="2"/>
  <c r="W300" i="2" a="1"/>
  <c r="W300" i="2" s="1"/>
  <c r="Y300" i="2" s="1"/>
  <c r="AG299" i="2"/>
  <c r="AE299" i="2"/>
  <c r="AD299" i="2"/>
  <c r="AB299" i="2"/>
  <c r="AA299" i="2"/>
  <c r="W299" i="2" a="1"/>
  <c r="W299" i="2" s="1"/>
  <c r="Y299" i="2" s="1"/>
  <c r="AG298" i="2"/>
  <c r="AE298" i="2"/>
  <c r="AD298" i="2"/>
  <c r="AB298" i="2"/>
  <c r="AA298" i="2"/>
  <c r="W298" i="2" a="1"/>
  <c r="W298" i="2" s="1"/>
  <c r="Y298" i="2" s="1"/>
  <c r="AG297" i="2"/>
  <c r="AE297" i="2"/>
  <c r="AD297" i="2"/>
  <c r="AB297" i="2"/>
  <c r="AA297" i="2"/>
  <c r="W297" i="2" a="1"/>
  <c r="W297" i="2" s="1"/>
  <c r="Y297" i="2" s="1"/>
  <c r="AG296" i="2"/>
  <c r="AE296" i="2"/>
  <c r="AD296" i="2"/>
  <c r="AB296" i="2"/>
  <c r="AA296" i="2"/>
  <c r="W296" i="2" a="1"/>
  <c r="W296" i="2" s="1"/>
  <c r="Y296" i="2" s="1"/>
  <c r="AG295" i="2"/>
  <c r="AE295" i="2"/>
  <c r="AD295" i="2"/>
  <c r="AB295" i="2"/>
  <c r="AA295" i="2"/>
  <c r="W295" i="2" a="1"/>
  <c r="W295" i="2" s="1"/>
  <c r="Y295" i="2" s="1"/>
  <c r="AG294" i="2"/>
  <c r="AE294" i="2"/>
  <c r="AD294" i="2"/>
  <c r="AB294" i="2"/>
  <c r="AA294" i="2"/>
  <c r="W294" i="2" a="1"/>
  <c r="W294" i="2" s="1"/>
  <c r="Y294" i="2" s="1"/>
  <c r="AG293" i="2"/>
  <c r="AE293" i="2"/>
  <c r="AD293" i="2"/>
  <c r="AB293" i="2"/>
  <c r="AA293" i="2"/>
  <c r="W293" i="2" a="1"/>
  <c r="W293" i="2" s="1"/>
  <c r="Y293" i="2" s="1"/>
  <c r="AG292" i="2"/>
  <c r="AE292" i="2"/>
  <c r="AD292" i="2"/>
  <c r="AB292" i="2"/>
  <c r="AA292" i="2"/>
  <c r="W292" i="2" a="1"/>
  <c r="W292" i="2" s="1"/>
  <c r="Y292" i="2" s="1"/>
  <c r="AG291" i="2"/>
  <c r="AE291" i="2"/>
  <c r="AD291" i="2"/>
  <c r="AB291" i="2"/>
  <c r="AA291" i="2"/>
  <c r="W291" i="2" a="1"/>
  <c r="W291" i="2" s="1"/>
  <c r="Y291" i="2" s="1"/>
  <c r="AG290" i="2"/>
  <c r="AE290" i="2"/>
  <c r="AD290" i="2"/>
  <c r="AB290" i="2"/>
  <c r="AA290" i="2"/>
  <c r="W290" i="2" a="1"/>
  <c r="W290" i="2" s="1"/>
  <c r="Y290" i="2" s="1"/>
  <c r="AG289" i="2"/>
  <c r="AE289" i="2"/>
  <c r="AD289" i="2"/>
  <c r="AB289" i="2"/>
  <c r="AA289" i="2"/>
  <c r="W289" i="2" a="1"/>
  <c r="W289" i="2" s="1"/>
  <c r="Y289" i="2" s="1"/>
  <c r="AG288" i="2"/>
  <c r="AE288" i="2"/>
  <c r="AD288" i="2"/>
  <c r="AB288" i="2"/>
  <c r="AA288" i="2"/>
  <c r="W288" i="2" a="1"/>
  <c r="W288" i="2" s="1"/>
  <c r="Y288" i="2" s="1"/>
  <c r="AG287" i="2"/>
  <c r="AE287" i="2"/>
  <c r="AD287" i="2"/>
  <c r="AB287" i="2"/>
  <c r="AA287" i="2"/>
  <c r="W287" i="2" a="1"/>
  <c r="W287" i="2" s="1"/>
  <c r="Y287" i="2" s="1"/>
  <c r="AG286" i="2"/>
  <c r="AE286" i="2"/>
  <c r="AD286" i="2"/>
  <c r="AB286" i="2"/>
  <c r="AA286" i="2"/>
  <c r="W286" i="2" a="1"/>
  <c r="W286" i="2" s="1"/>
  <c r="Y286" i="2" s="1"/>
  <c r="AG285" i="2"/>
  <c r="AE285" i="2"/>
  <c r="AD285" i="2"/>
  <c r="AB285" i="2"/>
  <c r="AA285" i="2"/>
  <c r="W285" i="2" a="1"/>
  <c r="W285" i="2" s="1"/>
  <c r="Y285" i="2" s="1"/>
  <c r="AG284" i="2"/>
  <c r="AE284" i="2"/>
  <c r="AD284" i="2"/>
  <c r="AB284" i="2"/>
  <c r="AA284" i="2"/>
  <c r="W284" i="2" a="1"/>
  <c r="W284" i="2" s="1"/>
  <c r="Y284" i="2" s="1"/>
  <c r="AG283" i="2"/>
  <c r="AE283" i="2"/>
  <c r="AD283" i="2"/>
  <c r="AB283" i="2"/>
  <c r="AA283" i="2"/>
  <c r="W283" i="2" a="1"/>
  <c r="W283" i="2" s="1"/>
  <c r="Y283" i="2" s="1"/>
  <c r="AG282" i="2"/>
  <c r="AE282" i="2"/>
  <c r="AD282" i="2"/>
  <c r="AB282" i="2"/>
  <c r="AA282" i="2"/>
  <c r="W282" i="2" a="1"/>
  <c r="W282" i="2" s="1"/>
  <c r="Y282" i="2" s="1"/>
  <c r="AG281" i="2"/>
  <c r="AE281" i="2"/>
  <c r="AD281" i="2"/>
  <c r="AB281" i="2"/>
  <c r="AA281" i="2"/>
  <c r="W281" i="2" a="1"/>
  <c r="W281" i="2" s="1"/>
  <c r="Y281" i="2" s="1"/>
  <c r="AG280" i="2"/>
  <c r="AE280" i="2"/>
  <c r="AD280" i="2"/>
  <c r="AB280" i="2"/>
  <c r="AA280" i="2"/>
  <c r="W280" i="2" a="1"/>
  <c r="W280" i="2" s="1"/>
  <c r="Y280" i="2" s="1"/>
  <c r="AG279" i="2"/>
  <c r="AE279" i="2"/>
  <c r="AD279" i="2"/>
  <c r="AB279" i="2"/>
  <c r="AA279" i="2"/>
  <c r="W279" i="2" a="1"/>
  <c r="W279" i="2" s="1"/>
  <c r="Y279" i="2" s="1"/>
  <c r="AG278" i="2"/>
  <c r="AE278" i="2"/>
  <c r="AD278" i="2"/>
  <c r="AB278" i="2"/>
  <c r="AA278" i="2"/>
  <c r="W278" i="2" a="1"/>
  <c r="W278" i="2" s="1"/>
  <c r="Y278" i="2" s="1"/>
  <c r="AG277" i="2"/>
  <c r="AE277" i="2"/>
  <c r="AD277" i="2"/>
  <c r="AB277" i="2"/>
  <c r="AA277" i="2"/>
  <c r="W277" i="2" a="1"/>
  <c r="W277" i="2" s="1"/>
  <c r="Y277" i="2" s="1"/>
  <c r="AG276" i="2"/>
  <c r="AE276" i="2"/>
  <c r="AD276" i="2"/>
  <c r="AB276" i="2"/>
  <c r="AA276" i="2"/>
  <c r="W276" i="2" a="1"/>
  <c r="W276" i="2" s="1"/>
  <c r="Y276" i="2" s="1"/>
  <c r="AG275" i="2"/>
  <c r="AE275" i="2"/>
  <c r="AD275" i="2"/>
  <c r="AB275" i="2"/>
  <c r="AA275" i="2"/>
  <c r="W275" i="2" a="1"/>
  <c r="W275" i="2" s="1"/>
  <c r="Y275" i="2" s="1"/>
  <c r="AG274" i="2"/>
  <c r="AE274" i="2"/>
  <c r="AD274" i="2"/>
  <c r="AB274" i="2"/>
  <c r="AA274" i="2"/>
  <c r="W274" i="2" a="1"/>
  <c r="W274" i="2" s="1"/>
  <c r="Y274" i="2" s="1"/>
  <c r="AG273" i="2"/>
  <c r="AE273" i="2"/>
  <c r="AD273" i="2"/>
  <c r="AB273" i="2"/>
  <c r="AA273" i="2"/>
  <c r="W273" i="2" a="1"/>
  <c r="W273" i="2" s="1"/>
  <c r="Y273" i="2" s="1"/>
  <c r="AG272" i="2"/>
  <c r="AE272" i="2"/>
  <c r="AD272" i="2"/>
  <c r="AB272" i="2"/>
  <c r="AA272" i="2"/>
  <c r="W272" i="2" a="1"/>
  <c r="W272" i="2" s="1"/>
  <c r="Y272" i="2" s="1"/>
  <c r="AG271" i="2"/>
  <c r="AE271" i="2"/>
  <c r="AD271" i="2"/>
  <c r="AB271" i="2"/>
  <c r="AA271" i="2"/>
  <c r="W271" i="2" a="1"/>
  <c r="W271" i="2" s="1"/>
  <c r="Y271" i="2" s="1"/>
  <c r="AG270" i="2"/>
  <c r="AE270" i="2"/>
  <c r="AD270" i="2"/>
  <c r="AB270" i="2"/>
  <c r="AA270" i="2"/>
  <c r="W270" i="2" a="1"/>
  <c r="W270" i="2" s="1"/>
  <c r="Y270" i="2" s="1"/>
  <c r="AG269" i="2"/>
  <c r="AE269" i="2"/>
  <c r="AD269" i="2"/>
  <c r="AB269" i="2"/>
  <c r="AA269" i="2"/>
  <c r="W269" i="2" a="1"/>
  <c r="W269" i="2" s="1"/>
  <c r="Y269" i="2" s="1"/>
  <c r="AG268" i="2"/>
  <c r="AE268" i="2"/>
  <c r="AD268" i="2"/>
  <c r="AB268" i="2"/>
  <c r="AA268" i="2"/>
  <c r="W268" i="2" a="1"/>
  <c r="W268" i="2" s="1"/>
  <c r="Y268" i="2" s="1"/>
  <c r="AG267" i="2"/>
  <c r="AE267" i="2"/>
  <c r="AD267" i="2"/>
  <c r="AB267" i="2"/>
  <c r="AA267" i="2"/>
  <c r="W267" i="2" a="1"/>
  <c r="W267" i="2" s="1"/>
  <c r="Y267" i="2" s="1"/>
  <c r="AG266" i="2"/>
  <c r="AE266" i="2"/>
  <c r="AD266" i="2"/>
  <c r="AB266" i="2"/>
  <c r="AA266" i="2"/>
  <c r="W266" i="2" a="1"/>
  <c r="W266" i="2" s="1"/>
  <c r="Y266" i="2" s="1"/>
  <c r="AG265" i="2"/>
  <c r="AE265" i="2"/>
  <c r="AD265" i="2"/>
  <c r="AB265" i="2"/>
  <c r="AA265" i="2"/>
  <c r="W265" i="2" a="1"/>
  <c r="W265" i="2" s="1"/>
  <c r="Y265" i="2" s="1"/>
  <c r="AG264" i="2"/>
  <c r="AE264" i="2"/>
  <c r="AD264" i="2"/>
  <c r="AB264" i="2"/>
  <c r="AA264" i="2"/>
  <c r="W264" i="2" a="1"/>
  <c r="W264" i="2" s="1"/>
  <c r="Y264" i="2" s="1"/>
  <c r="AG263" i="2"/>
  <c r="AE263" i="2"/>
  <c r="AD263" i="2"/>
  <c r="AB263" i="2"/>
  <c r="AA263" i="2"/>
  <c r="W263" i="2" a="1"/>
  <c r="W263" i="2" s="1"/>
  <c r="Y263" i="2" s="1"/>
  <c r="AG262" i="2"/>
  <c r="AE262" i="2"/>
  <c r="AD262" i="2"/>
  <c r="AB262" i="2"/>
  <c r="AA262" i="2"/>
  <c r="W262" i="2" a="1"/>
  <c r="W262" i="2" s="1"/>
  <c r="Y262" i="2" s="1"/>
  <c r="AG261" i="2"/>
  <c r="AE261" i="2"/>
  <c r="AD261" i="2"/>
  <c r="AB261" i="2"/>
  <c r="AA261" i="2"/>
  <c r="W261" i="2" a="1"/>
  <c r="W261" i="2" s="1"/>
  <c r="Y261" i="2" s="1"/>
  <c r="AG260" i="2"/>
  <c r="AE260" i="2"/>
  <c r="AD260" i="2"/>
  <c r="AB260" i="2"/>
  <c r="AA260" i="2"/>
  <c r="W260" i="2" a="1"/>
  <c r="W260" i="2" s="1"/>
  <c r="Y260" i="2" s="1"/>
  <c r="AG259" i="2"/>
  <c r="AE259" i="2"/>
  <c r="AD259" i="2"/>
  <c r="AB259" i="2"/>
  <c r="AA259" i="2"/>
  <c r="W259" i="2" a="1"/>
  <c r="W259" i="2" s="1"/>
  <c r="Y259" i="2" s="1"/>
  <c r="AG258" i="2"/>
  <c r="AE258" i="2"/>
  <c r="AD258" i="2"/>
  <c r="AB258" i="2"/>
  <c r="AA258" i="2"/>
  <c r="W258" i="2" a="1"/>
  <c r="W258" i="2" s="1"/>
  <c r="Y258" i="2" s="1"/>
  <c r="AG257" i="2"/>
  <c r="AE257" i="2"/>
  <c r="AD257" i="2"/>
  <c r="AB257" i="2"/>
  <c r="AA257" i="2"/>
  <c r="W257" i="2" a="1"/>
  <c r="W257" i="2" s="1"/>
  <c r="Y257" i="2" s="1"/>
  <c r="AG256" i="2"/>
  <c r="AE256" i="2"/>
  <c r="AD256" i="2"/>
  <c r="AB256" i="2"/>
  <c r="AA256" i="2"/>
  <c r="W256" i="2" a="1"/>
  <c r="W256" i="2" s="1"/>
  <c r="Y256" i="2" s="1"/>
  <c r="AG255" i="2"/>
  <c r="AE255" i="2"/>
  <c r="AD255" i="2"/>
  <c r="AB255" i="2"/>
  <c r="AA255" i="2"/>
  <c r="W255" i="2" a="1"/>
  <c r="W255" i="2" s="1"/>
  <c r="Y255" i="2" s="1"/>
  <c r="AG254" i="2"/>
  <c r="AE254" i="2"/>
  <c r="AD254" i="2"/>
  <c r="AB254" i="2"/>
  <c r="AA254" i="2"/>
  <c r="W254" i="2" a="1"/>
  <c r="W254" i="2" s="1"/>
  <c r="Y254" i="2" s="1"/>
  <c r="AG253" i="2"/>
  <c r="AE253" i="2"/>
  <c r="AD253" i="2"/>
  <c r="AB253" i="2"/>
  <c r="AA253" i="2"/>
  <c r="W253" i="2" a="1"/>
  <c r="W253" i="2" s="1"/>
  <c r="Y253" i="2" s="1"/>
  <c r="AG252" i="2"/>
  <c r="AE252" i="2"/>
  <c r="AD252" i="2"/>
  <c r="AB252" i="2"/>
  <c r="AA252" i="2"/>
  <c r="W252" i="2" a="1"/>
  <c r="W252" i="2" s="1"/>
  <c r="Y252" i="2" s="1"/>
  <c r="AG251" i="2"/>
  <c r="AE251" i="2"/>
  <c r="AD251" i="2"/>
  <c r="AB251" i="2"/>
  <c r="AA251" i="2"/>
  <c r="W251" i="2" a="1"/>
  <c r="W251" i="2" s="1"/>
  <c r="Y251" i="2" s="1"/>
  <c r="AG250" i="2"/>
  <c r="AE250" i="2"/>
  <c r="AD250" i="2"/>
  <c r="AB250" i="2"/>
  <c r="AA250" i="2"/>
  <c r="W250" i="2" a="1"/>
  <c r="W250" i="2" s="1"/>
  <c r="Y250" i="2" s="1"/>
  <c r="AG249" i="2"/>
  <c r="AE249" i="2"/>
  <c r="AD249" i="2"/>
  <c r="AB249" i="2"/>
  <c r="AA249" i="2"/>
  <c r="W249" i="2" a="1"/>
  <c r="W249" i="2" s="1"/>
  <c r="Y249" i="2" s="1"/>
  <c r="AG248" i="2"/>
  <c r="AE248" i="2"/>
  <c r="AD248" i="2"/>
  <c r="AB248" i="2"/>
  <c r="AA248" i="2"/>
  <c r="W248" i="2" a="1"/>
  <c r="W248" i="2" s="1"/>
  <c r="Y248" i="2" s="1"/>
  <c r="AG247" i="2"/>
  <c r="AE247" i="2"/>
  <c r="AD247" i="2"/>
  <c r="AB247" i="2"/>
  <c r="AA247" i="2"/>
  <c r="W247" i="2" a="1"/>
  <c r="W247" i="2" s="1"/>
  <c r="Y247" i="2" s="1"/>
  <c r="AG246" i="2"/>
  <c r="AE246" i="2"/>
  <c r="AD246" i="2"/>
  <c r="AB246" i="2"/>
  <c r="AA246" i="2"/>
  <c r="W246" i="2" a="1"/>
  <c r="W246" i="2" s="1"/>
  <c r="Y246" i="2" s="1"/>
  <c r="AG245" i="2"/>
  <c r="AE245" i="2"/>
  <c r="AD245" i="2"/>
  <c r="AB245" i="2"/>
  <c r="AA245" i="2"/>
  <c r="W245" i="2" a="1"/>
  <c r="W245" i="2" s="1"/>
  <c r="Y245" i="2" s="1"/>
  <c r="AG244" i="2"/>
  <c r="AE244" i="2"/>
  <c r="AD244" i="2"/>
  <c r="AB244" i="2"/>
  <c r="AA244" i="2"/>
  <c r="W244" i="2" a="1"/>
  <c r="W244" i="2" s="1"/>
  <c r="Y244" i="2" s="1"/>
  <c r="AG243" i="2"/>
  <c r="AE243" i="2"/>
  <c r="AD243" i="2"/>
  <c r="AB243" i="2"/>
  <c r="AA243" i="2"/>
  <c r="W243" i="2" a="1"/>
  <c r="W243" i="2" s="1"/>
  <c r="Y243" i="2" s="1"/>
  <c r="AG242" i="2"/>
  <c r="AE242" i="2"/>
  <c r="AD242" i="2"/>
  <c r="AB242" i="2"/>
  <c r="AA242" i="2"/>
  <c r="W242" i="2" a="1"/>
  <c r="W242" i="2" s="1"/>
  <c r="Y242" i="2" s="1"/>
  <c r="AG241" i="2"/>
  <c r="AE241" i="2"/>
  <c r="AD241" i="2"/>
  <c r="AB241" i="2"/>
  <c r="AA241" i="2"/>
  <c r="W241" i="2" a="1"/>
  <c r="W241" i="2" s="1"/>
  <c r="Y241" i="2" s="1"/>
  <c r="AG240" i="2"/>
  <c r="AE240" i="2"/>
  <c r="AD240" i="2"/>
  <c r="AB240" i="2"/>
  <c r="AA240" i="2"/>
  <c r="W240" i="2" a="1"/>
  <c r="W240" i="2" s="1"/>
  <c r="Y240" i="2" s="1"/>
  <c r="AG239" i="2"/>
  <c r="AE239" i="2"/>
  <c r="AD239" i="2"/>
  <c r="AB239" i="2"/>
  <c r="AA239" i="2"/>
  <c r="W239" i="2" a="1"/>
  <c r="W239" i="2" s="1"/>
  <c r="Y239" i="2" s="1"/>
  <c r="AG238" i="2"/>
  <c r="AE238" i="2"/>
  <c r="AD238" i="2"/>
  <c r="AB238" i="2"/>
  <c r="AA238" i="2"/>
  <c r="W238" i="2" a="1"/>
  <c r="W238" i="2" s="1"/>
  <c r="Y238" i="2" s="1"/>
  <c r="AG237" i="2"/>
  <c r="AE237" i="2"/>
  <c r="AD237" i="2"/>
  <c r="AB237" i="2"/>
  <c r="AA237" i="2"/>
  <c r="W237" i="2" a="1"/>
  <c r="W237" i="2" s="1"/>
  <c r="Y237" i="2" s="1"/>
  <c r="AG236" i="2"/>
  <c r="AE236" i="2"/>
  <c r="AD236" i="2"/>
  <c r="AB236" i="2"/>
  <c r="AA236" i="2"/>
  <c r="W236" i="2" a="1"/>
  <c r="W236" i="2" s="1"/>
  <c r="Y236" i="2" s="1"/>
  <c r="AG235" i="2"/>
  <c r="AE235" i="2"/>
  <c r="AD235" i="2"/>
  <c r="AB235" i="2"/>
  <c r="AA235" i="2"/>
  <c r="W235" i="2" a="1"/>
  <c r="W235" i="2" s="1"/>
  <c r="Y235" i="2" s="1"/>
  <c r="AG234" i="2"/>
  <c r="AE234" i="2"/>
  <c r="AD234" i="2"/>
  <c r="AB234" i="2"/>
  <c r="AA234" i="2"/>
  <c r="W234" i="2" a="1"/>
  <c r="W234" i="2" s="1"/>
  <c r="Y234" i="2" s="1"/>
  <c r="AG233" i="2"/>
  <c r="AE233" i="2"/>
  <c r="AD233" i="2"/>
  <c r="AB233" i="2"/>
  <c r="AA233" i="2"/>
  <c r="W233" i="2" a="1"/>
  <c r="W233" i="2" s="1"/>
  <c r="Y233" i="2" s="1"/>
  <c r="AG232" i="2"/>
  <c r="AE232" i="2"/>
  <c r="AD232" i="2"/>
  <c r="AB232" i="2"/>
  <c r="AA232" i="2"/>
  <c r="W232" i="2" a="1"/>
  <c r="W232" i="2" s="1"/>
  <c r="Y232" i="2" s="1"/>
  <c r="AG231" i="2"/>
  <c r="AE231" i="2"/>
  <c r="AD231" i="2"/>
  <c r="AB231" i="2"/>
  <c r="AA231" i="2"/>
  <c r="W231" i="2" a="1"/>
  <c r="W231" i="2" s="1"/>
  <c r="Y231" i="2" s="1"/>
  <c r="AG230" i="2"/>
  <c r="AE230" i="2"/>
  <c r="AD230" i="2"/>
  <c r="AB230" i="2"/>
  <c r="AA230" i="2"/>
  <c r="W230" i="2" a="1"/>
  <c r="W230" i="2" s="1"/>
  <c r="Y230" i="2" s="1"/>
  <c r="AG229" i="2"/>
  <c r="AE229" i="2"/>
  <c r="AD229" i="2"/>
  <c r="AB229" i="2"/>
  <c r="AA229" i="2"/>
  <c r="W229" i="2" a="1"/>
  <c r="W229" i="2" s="1"/>
  <c r="Y229" i="2" s="1"/>
  <c r="AG228" i="2"/>
  <c r="AE228" i="2"/>
  <c r="AD228" i="2"/>
  <c r="AB228" i="2"/>
  <c r="AA228" i="2"/>
  <c r="W228" i="2" a="1"/>
  <c r="W228" i="2" s="1"/>
  <c r="Y228" i="2" s="1"/>
  <c r="AG227" i="2"/>
  <c r="AE227" i="2"/>
  <c r="AD227" i="2"/>
  <c r="AB227" i="2"/>
  <c r="AA227" i="2"/>
  <c r="W227" i="2" a="1"/>
  <c r="W227" i="2" s="1"/>
  <c r="Y227" i="2" s="1"/>
  <c r="AG226" i="2"/>
  <c r="AE226" i="2"/>
  <c r="AD226" i="2"/>
  <c r="AB226" i="2"/>
  <c r="AA226" i="2"/>
  <c r="W226" i="2" a="1"/>
  <c r="W226" i="2" s="1"/>
  <c r="Y226" i="2" s="1"/>
  <c r="AG225" i="2"/>
  <c r="AE225" i="2"/>
  <c r="AD225" i="2"/>
  <c r="AB225" i="2"/>
  <c r="AA225" i="2"/>
  <c r="W225" i="2" a="1"/>
  <c r="W225" i="2" s="1"/>
  <c r="Y225" i="2" s="1"/>
  <c r="AG224" i="2"/>
  <c r="AE224" i="2"/>
  <c r="AD224" i="2"/>
  <c r="AB224" i="2"/>
  <c r="AA224" i="2"/>
  <c r="W224" i="2" a="1"/>
  <c r="W224" i="2" s="1"/>
  <c r="Y224" i="2" s="1"/>
  <c r="AG223" i="2"/>
  <c r="AE223" i="2"/>
  <c r="AD223" i="2"/>
  <c r="AB223" i="2"/>
  <c r="AA223" i="2"/>
  <c r="W223" i="2" a="1"/>
  <c r="W223" i="2" s="1"/>
  <c r="Y223" i="2" s="1"/>
  <c r="AG222" i="2"/>
  <c r="AE222" i="2"/>
  <c r="AD222" i="2"/>
  <c r="AB222" i="2"/>
  <c r="AA222" i="2"/>
  <c r="W222" i="2" a="1"/>
  <c r="W222" i="2" s="1"/>
  <c r="Y222" i="2" s="1"/>
  <c r="AG221" i="2"/>
  <c r="AE221" i="2"/>
  <c r="AD221" i="2"/>
  <c r="AB221" i="2"/>
  <c r="AA221" i="2"/>
  <c r="W221" i="2" a="1"/>
  <c r="W221" i="2" s="1"/>
  <c r="Y221" i="2" s="1"/>
  <c r="AG220" i="2"/>
  <c r="AE220" i="2"/>
  <c r="AD220" i="2"/>
  <c r="AB220" i="2"/>
  <c r="AA220" i="2"/>
  <c r="W220" i="2" a="1"/>
  <c r="W220" i="2" s="1"/>
  <c r="Y220" i="2" s="1"/>
  <c r="AG219" i="2"/>
  <c r="AE219" i="2"/>
  <c r="AD219" i="2"/>
  <c r="AB219" i="2"/>
  <c r="AA219" i="2"/>
  <c r="W219" i="2" a="1"/>
  <c r="W219" i="2" s="1"/>
  <c r="Y219" i="2" s="1"/>
  <c r="AG218" i="2"/>
  <c r="AE218" i="2"/>
  <c r="AD218" i="2"/>
  <c r="AB218" i="2"/>
  <c r="AA218" i="2"/>
  <c r="W218" i="2" a="1"/>
  <c r="W218" i="2" s="1"/>
  <c r="Y218" i="2" s="1"/>
  <c r="AG217" i="2"/>
  <c r="AE217" i="2"/>
  <c r="AD217" i="2"/>
  <c r="AB217" i="2"/>
  <c r="AA217" i="2"/>
  <c r="W217" i="2" a="1"/>
  <c r="W217" i="2" s="1"/>
  <c r="Y217" i="2" s="1"/>
  <c r="AG216" i="2"/>
  <c r="AE216" i="2"/>
  <c r="AD216" i="2"/>
  <c r="AB216" i="2"/>
  <c r="AA216" i="2"/>
  <c r="W216" i="2" a="1"/>
  <c r="W216" i="2" s="1"/>
  <c r="Y216" i="2" s="1"/>
  <c r="AG215" i="2"/>
  <c r="AE215" i="2"/>
  <c r="AD215" i="2"/>
  <c r="AB215" i="2"/>
  <c r="AA215" i="2"/>
  <c r="W215" i="2" a="1"/>
  <c r="W215" i="2" s="1"/>
  <c r="Y215" i="2" s="1"/>
  <c r="AG214" i="2"/>
  <c r="AE214" i="2"/>
  <c r="AD214" i="2"/>
  <c r="AB214" i="2"/>
  <c r="AA214" i="2"/>
  <c r="W214" i="2" a="1"/>
  <c r="W214" i="2" s="1"/>
  <c r="Y214" i="2" s="1"/>
  <c r="AG213" i="2"/>
  <c r="AE213" i="2"/>
  <c r="AD213" i="2"/>
  <c r="AB213" i="2"/>
  <c r="AA213" i="2"/>
  <c r="W213" i="2" a="1"/>
  <c r="W213" i="2" s="1"/>
  <c r="Y213" i="2" s="1"/>
  <c r="AG212" i="2"/>
  <c r="AE212" i="2"/>
  <c r="AD212" i="2"/>
  <c r="AB212" i="2"/>
  <c r="AA212" i="2"/>
  <c r="W212" i="2" a="1"/>
  <c r="W212" i="2" s="1"/>
  <c r="Y212" i="2" s="1"/>
  <c r="AG211" i="2"/>
  <c r="AE211" i="2"/>
  <c r="AD211" i="2"/>
  <c r="AB211" i="2"/>
  <c r="AA211" i="2"/>
  <c r="W211" i="2" a="1"/>
  <c r="W211" i="2" s="1"/>
  <c r="Y211" i="2" s="1"/>
  <c r="AG210" i="2"/>
  <c r="AE210" i="2"/>
  <c r="AD210" i="2"/>
  <c r="AB210" i="2"/>
  <c r="AA210" i="2"/>
  <c r="W210" i="2" a="1"/>
  <c r="W210" i="2" s="1"/>
  <c r="Y210" i="2" s="1"/>
  <c r="AG209" i="2"/>
  <c r="AE209" i="2"/>
  <c r="AD209" i="2"/>
  <c r="AB209" i="2"/>
  <c r="AA209" i="2"/>
  <c r="W209" i="2" a="1"/>
  <c r="W209" i="2" s="1"/>
  <c r="Y209" i="2" s="1"/>
  <c r="AG208" i="2"/>
  <c r="AE208" i="2"/>
  <c r="AD208" i="2"/>
  <c r="AB208" i="2"/>
  <c r="AA208" i="2"/>
  <c r="W208" i="2" a="1"/>
  <c r="W208" i="2" s="1"/>
  <c r="Y208" i="2" s="1"/>
  <c r="AG207" i="2"/>
  <c r="AE207" i="2"/>
  <c r="AD207" i="2"/>
  <c r="AB207" i="2"/>
  <c r="AA207" i="2"/>
  <c r="W207" i="2" a="1"/>
  <c r="W207" i="2" s="1"/>
  <c r="Y207" i="2" s="1"/>
  <c r="AG206" i="2"/>
  <c r="AE206" i="2"/>
  <c r="AD206" i="2"/>
  <c r="AB206" i="2"/>
  <c r="AA206" i="2"/>
  <c r="W206" i="2" a="1"/>
  <c r="W206" i="2" s="1"/>
  <c r="Y206" i="2" s="1"/>
  <c r="AG205" i="2"/>
  <c r="AE205" i="2"/>
  <c r="AD205" i="2"/>
  <c r="AB205" i="2"/>
  <c r="AA205" i="2"/>
  <c r="W205" i="2" a="1"/>
  <c r="W205" i="2" s="1"/>
  <c r="Y205" i="2" s="1"/>
  <c r="AG204" i="2"/>
  <c r="AE204" i="2"/>
  <c r="AD204" i="2"/>
  <c r="AB204" i="2"/>
  <c r="AA204" i="2"/>
  <c r="W204" i="2" a="1"/>
  <c r="W204" i="2" s="1"/>
  <c r="Y204" i="2" s="1"/>
  <c r="AG203" i="2"/>
  <c r="AE203" i="2"/>
  <c r="AD203" i="2"/>
  <c r="AB203" i="2"/>
  <c r="AA203" i="2"/>
  <c r="W203" i="2" a="1"/>
  <c r="W203" i="2" s="1"/>
  <c r="Y203" i="2" s="1"/>
  <c r="AG202" i="2"/>
  <c r="AE202" i="2"/>
  <c r="AD202" i="2"/>
  <c r="AB202" i="2"/>
  <c r="AA202" i="2"/>
  <c r="W202" i="2" a="1"/>
  <c r="W202" i="2" s="1"/>
  <c r="Y202" i="2" s="1"/>
  <c r="AG201" i="2"/>
  <c r="AE201" i="2"/>
  <c r="AD201" i="2"/>
  <c r="AB201" i="2"/>
  <c r="AA201" i="2"/>
  <c r="W201" i="2" a="1"/>
  <c r="W201" i="2" s="1"/>
  <c r="Y201" i="2" s="1"/>
  <c r="AG200" i="2"/>
  <c r="AE200" i="2"/>
  <c r="AD200" i="2"/>
  <c r="AB200" i="2"/>
  <c r="AA200" i="2"/>
  <c r="W200" i="2" a="1"/>
  <c r="W200" i="2" s="1"/>
  <c r="Y200" i="2" s="1"/>
  <c r="AG199" i="2"/>
  <c r="AE199" i="2"/>
  <c r="AD199" i="2"/>
  <c r="AB199" i="2"/>
  <c r="AA199" i="2"/>
  <c r="W199" i="2" a="1"/>
  <c r="W199" i="2" s="1"/>
  <c r="Y199" i="2" s="1"/>
  <c r="AG198" i="2"/>
  <c r="AE198" i="2"/>
  <c r="AD198" i="2"/>
  <c r="AB198" i="2"/>
  <c r="AA198" i="2"/>
  <c r="W198" i="2" a="1"/>
  <c r="W198" i="2" s="1"/>
  <c r="Y198" i="2" s="1"/>
  <c r="AG197" i="2"/>
  <c r="AE197" i="2"/>
  <c r="AD197" i="2"/>
  <c r="AB197" i="2"/>
  <c r="AA197" i="2"/>
  <c r="W197" i="2" a="1"/>
  <c r="W197" i="2" s="1"/>
  <c r="Y197" i="2" s="1"/>
  <c r="AG196" i="2"/>
  <c r="AE196" i="2"/>
  <c r="AD196" i="2"/>
  <c r="AB196" i="2"/>
  <c r="AA196" i="2"/>
  <c r="W196" i="2" a="1"/>
  <c r="W196" i="2" s="1"/>
  <c r="Y196" i="2" s="1"/>
  <c r="AG195" i="2"/>
  <c r="AE195" i="2"/>
  <c r="AD195" i="2"/>
  <c r="AB195" i="2"/>
  <c r="AA195" i="2"/>
  <c r="W195" i="2" a="1"/>
  <c r="W195" i="2" s="1"/>
  <c r="Y195" i="2" s="1"/>
  <c r="AG194" i="2"/>
  <c r="AE194" i="2"/>
  <c r="AD194" i="2"/>
  <c r="AB194" i="2"/>
  <c r="AA194" i="2"/>
  <c r="W194" i="2" a="1"/>
  <c r="W194" i="2" s="1"/>
  <c r="Y194" i="2" s="1"/>
  <c r="AG193" i="2"/>
  <c r="AE193" i="2"/>
  <c r="AD193" i="2"/>
  <c r="AB193" i="2"/>
  <c r="AA193" i="2"/>
  <c r="W193" i="2" a="1"/>
  <c r="W193" i="2" s="1"/>
  <c r="Y193" i="2" s="1"/>
  <c r="AG192" i="2"/>
  <c r="AE192" i="2"/>
  <c r="AD192" i="2"/>
  <c r="AB192" i="2"/>
  <c r="AA192" i="2"/>
  <c r="W192" i="2" a="1"/>
  <c r="W192" i="2" s="1"/>
  <c r="Y192" i="2" s="1"/>
  <c r="AG191" i="2"/>
  <c r="AE191" i="2"/>
  <c r="AD191" i="2"/>
  <c r="AB191" i="2"/>
  <c r="AA191" i="2"/>
  <c r="W191" i="2" a="1"/>
  <c r="W191" i="2" s="1"/>
  <c r="Y191" i="2" s="1"/>
  <c r="AG190" i="2"/>
  <c r="AE190" i="2"/>
  <c r="AD190" i="2"/>
  <c r="AB190" i="2"/>
  <c r="AA190" i="2"/>
  <c r="W190" i="2" a="1"/>
  <c r="W190" i="2" s="1"/>
  <c r="Y190" i="2" s="1"/>
  <c r="AG189" i="2"/>
  <c r="AE189" i="2"/>
  <c r="AD189" i="2"/>
  <c r="AB189" i="2"/>
  <c r="AA189" i="2"/>
  <c r="W189" i="2" a="1"/>
  <c r="W189" i="2" s="1"/>
  <c r="Y189" i="2" s="1"/>
  <c r="AG188" i="2"/>
  <c r="AE188" i="2"/>
  <c r="AD188" i="2"/>
  <c r="AB188" i="2"/>
  <c r="AA188" i="2"/>
  <c r="W188" i="2" a="1"/>
  <c r="W188" i="2" s="1"/>
  <c r="Y188" i="2" s="1"/>
  <c r="AG187" i="2"/>
  <c r="AE187" i="2"/>
  <c r="AD187" i="2"/>
  <c r="AB187" i="2"/>
  <c r="AA187" i="2"/>
  <c r="W187" i="2" a="1"/>
  <c r="W187" i="2" s="1"/>
  <c r="Y187" i="2" s="1"/>
  <c r="AG186" i="2"/>
  <c r="AE186" i="2"/>
  <c r="AD186" i="2"/>
  <c r="AB186" i="2"/>
  <c r="AA186" i="2"/>
  <c r="W186" i="2" a="1"/>
  <c r="W186" i="2" s="1"/>
  <c r="Y186" i="2" s="1"/>
  <c r="AG185" i="2"/>
  <c r="AE185" i="2"/>
  <c r="AD185" i="2"/>
  <c r="AB185" i="2"/>
  <c r="AA185" i="2"/>
  <c r="W185" i="2" a="1"/>
  <c r="W185" i="2" s="1"/>
  <c r="Y185" i="2" s="1"/>
  <c r="AG184" i="2"/>
  <c r="AE184" i="2"/>
  <c r="AD184" i="2"/>
  <c r="AB184" i="2"/>
  <c r="AA184" i="2"/>
  <c r="W184" i="2" a="1"/>
  <c r="W184" i="2" s="1"/>
  <c r="Y184" i="2" s="1"/>
  <c r="AG183" i="2"/>
  <c r="AE183" i="2"/>
  <c r="AD183" i="2"/>
  <c r="AB183" i="2"/>
  <c r="AA183" i="2"/>
  <c r="W183" i="2" a="1"/>
  <c r="W183" i="2" s="1"/>
  <c r="Y183" i="2" s="1"/>
  <c r="AG182" i="2"/>
  <c r="AE182" i="2"/>
  <c r="AD182" i="2"/>
  <c r="AB182" i="2"/>
  <c r="AA182" i="2"/>
  <c r="W182" i="2" a="1"/>
  <c r="W182" i="2" s="1"/>
  <c r="Y182" i="2" s="1"/>
  <c r="AG181" i="2"/>
  <c r="AE181" i="2"/>
  <c r="AD181" i="2"/>
  <c r="AB181" i="2"/>
  <c r="AA181" i="2"/>
  <c r="W181" i="2" a="1"/>
  <c r="W181" i="2" s="1"/>
  <c r="Y181" i="2" s="1"/>
  <c r="AG180" i="2"/>
  <c r="AE180" i="2"/>
  <c r="AD180" i="2"/>
  <c r="AB180" i="2"/>
  <c r="AA180" i="2"/>
  <c r="W180" i="2" a="1"/>
  <c r="W180" i="2" s="1"/>
  <c r="Y180" i="2" s="1"/>
  <c r="AG179" i="2"/>
  <c r="AE179" i="2"/>
  <c r="AD179" i="2"/>
  <c r="AB179" i="2"/>
  <c r="AA179" i="2"/>
  <c r="W179" i="2" a="1"/>
  <c r="W179" i="2" s="1"/>
  <c r="Y179" i="2" s="1"/>
  <c r="AG178" i="2"/>
  <c r="AE178" i="2"/>
  <c r="AD178" i="2"/>
  <c r="AB178" i="2"/>
  <c r="AA178" i="2"/>
  <c r="W178" i="2" a="1"/>
  <c r="W178" i="2" s="1"/>
  <c r="Y178" i="2" s="1"/>
  <c r="AG177" i="2"/>
  <c r="AE177" i="2"/>
  <c r="AD177" i="2"/>
  <c r="AB177" i="2"/>
  <c r="AA177" i="2"/>
  <c r="W177" i="2" a="1"/>
  <c r="W177" i="2" s="1"/>
  <c r="Y177" i="2" s="1"/>
  <c r="AG176" i="2"/>
  <c r="AE176" i="2"/>
  <c r="AD176" i="2"/>
  <c r="AB176" i="2"/>
  <c r="AA176" i="2"/>
  <c r="W176" i="2" a="1"/>
  <c r="W176" i="2" s="1"/>
  <c r="Y176" i="2" s="1"/>
  <c r="AG175" i="2"/>
  <c r="AE175" i="2"/>
  <c r="AD175" i="2"/>
  <c r="AB175" i="2"/>
  <c r="AA175" i="2"/>
  <c r="W175" i="2" a="1"/>
  <c r="W175" i="2" s="1"/>
  <c r="Y175" i="2" s="1"/>
  <c r="AG174" i="2"/>
  <c r="AE174" i="2"/>
  <c r="AD174" i="2"/>
  <c r="AB174" i="2"/>
  <c r="AA174" i="2"/>
  <c r="W174" i="2" a="1"/>
  <c r="W174" i="2" s="1"/>
  <c r="Y174" i="2" s="1"/>
  <c r="AG173" i="2"/>
  <c r="AE173" i="2"/>
  <c r="AD173" i="2"/>
  <c r="AB173" i="2"/>
  <c r="AA173" i="2"/>
  <c r="W173" i="2" a="1"/>
  <c r="W173" i="2" s="1"/>
  <c r="Y173" i="2" s="1"/>
  <c r="AG172" i="2"/>
  <c r="AE172" i="2"/>
  <c r="AD172" i="2"/>
  <c r="AB172" i="2"/>
  <c r="AA172" i="2"/>
  <c r="W172" i="2" a="1"/>
  <c r="W172" i="2" s="1"/>
  <c r="Y172" i="2" s="1"/>
  <c r="AG171" i="2"/>
  <c r="AE171" i="2"/>
  <c r="AD171" i="2"/>
  <c r="AB171" i="2"/>
  <c r="AA171" i="2"/>
  <c r="W171" i="2" a="1"/>
  <c r="W171" i="2" s="1"/>
  <c r="Y171" i="2" s="1"/>
  <c r="AG170" i="2"/>
  <c r="AE170" i="2"/>
  <c r="AD170" i="2"/>
  <c r="AB170" i="2"/>
  <c r="AA170" i="2"/>
  <c r="W170" i="2" a="1"/>
  <c r="W170" i="2" s="1"/>
  <c r="Y170" i="2" s="1"/>
  <c r="AG169" i="2"/>
  <c r="AE169" i="2"/>
  <c r="AD169" i="2"/>
  <c r="AB169" i="2"/>
  <c r="AA169" i="2"/>
  <c r="W169" i="2" a="1"/>
  <c r="W169" i="2" s="1"/>
  <c r="Y169" i="2" s="1"/>
  <c r="AG168" i="2"/>
  <c r="AE168" i="2"/>
  <c r="AD168" i="2"/>
  <c r="AB168" i="2"/>
  <c r="AA168" i="2"/>
  <c r="W168" i="2" a="1"/>
  <c r="W168" i="2" s="1"/>
  <c r="Y168" i="2" s="1"/>
  <c r="AG167" i="2"/>
  <c r="AE167" i="2"/>
  <c r="AD167" i="2"/>
  <c r="AB167" i="2"/>
  <c r="AA167" i="2"/>
  <c r="W167" i="2" a="1"/>
  <c r="W167" i="2" s="1"/>
  <c r="Y167" i="2" s="1"/>
  <c r="AG166" i="2"/>
  <c r="AE166" i="2"/>
  <c r="AD166" i="2"/>
  <c r="AB166" i="2"/>
  <c r="AA166" i="2"/>
  <c r="W166" i="2" a="1"/>
  <c r="W166" i="2" s="1"/>
  <c r="Y166" i="2" s="1"/>
  <c r="AG165" i="2"/>
  <c r="AE165" i="2"/>
  <c r="AD165" i="2"/>
  <c r="AB165" i="2"/>
  <c r="AA165" i="2"/>
  <c r="W165" i="2" a="1"/>
  <c r="W165" i="2" s="1"/>
  <c r="Y165" i="2" s="1"/>
  <c r="AG164" i="2"/>
  <c r="AE164" i="2"/>
  <c r="AD164" i="2"/>
  <c r="AB164" i="2"/>
  <c r="AA164" i="2"/>
  <c r="W164" i="2" a="1"/>
  <c r="W164" i="2" s="1"/>
  <c r="Y164" i="2" s="1"/>
  <c r="AG163" i="2"/>
  <c r="AE163" i="2"/>
  <c r="AD163" i="2"/>
  <c r="AB163" i="2"/>
  <c r="AA163" i="2"/>
  <c r="W163" i="2" a="1"/>
  <c r="W163" i="2" s="1"/>
  <c r="Y163" i="2" s="1"/>
  <c r="AG162" i="2"/>
  <c r="AE162" i="2"/>
  <c r="AD162" i="2"/>
  <c r="AB162" i="2"/>
  <c r="AA162" i="2"/>
  <c r="W162" i="2" a="1"/>
  <c r="W162" i="2" s="1"/>
  <c r="Y162" i="2" s="1"/>
  <c r="AG161" i="2"/>
  <c r="AE161" i="2"/>
  <c r="AD161" i="2"/>
  <c r="AB161" i="2"/>
  <c r="AA161" i="2"/>
  <c r="W161" i="2" a="1"/>
  <c r="W161" i="2" s="1"/>
  <c r="Y161" i="2" s="1"/>
  <c r="AG160" i="2"/>
  <c r="AE160" i="2"/>
  <c r="AD160" i="2"/>
  <c r="AB160" i="2"/>
  <c r="AA160" i="2"/>
  <c r="W160" i="2" a="1"/>
  <c r="W160" i="2" s="1"/>
  <c r="Y160" i="2" s="1"/>
  <c r="AG159" i="2"/>
  <c r="AE159" i="2"/>
  <c r="AD159" i="2"/>
  <c r="AB159" i="2"/>
  <c r="AA159" i="2"/>
  <c r="W159" i="2" a="1"/>
  <c r="W159" i="2" s="1"/>
  <c r="Y159" i="2" s="1"/>
  <c r="AG158" i="2"/>
  <c r="AE158" i="2"/>
  <c r="AD158" i="2"/>
  <c r="AB158" i="2"/>
  <c r="AA158" i="2"/>
  <c r="W158" i="2" a="1"/>
  <c r="W158" i="2" s="1"/>
  <c r="Y158" i="2" s="1"/>
  <c r="AG157" i="2"/>
  <c r="AE157" i="2"/>
  <c r="AD157" i="2"/>
  <c r="AB157" i="2"/>
  <c r="AA157" i="2"/>
  <c r="W157" i="2" a="1"/>
  <c r="W157" i="2" s="1"/>
  <c r="Y157" i="2" s="1"/>
  <c r="AG156" i="2"/>
  <c r="AE156" i="2"/>
  <c r="AD156" i="2"/>
  <c r="AB156" i="2"/>
  <c r="AA156" i="2"/>
  <c r="W156" i="2" a="1"/>
  <c r="W156" i="2" s="1"/>
  <c r="Y156" i="2" s="1"/>
  <c r="AG155" i="2"/>
  <c r="AE155" i="2"/>
  <c r="AD155" i="2"/>
  <c r="AB155" i="2"/>
  <c r="AA155" i="2"/>
  <c r="W155" i="2" a="1"/>
  <c r="W155" i="2" s="1"/>
  <c r="Y155" i="2" s="1"/>
  <c r="AG154" i="2"/>
  <c r="AE154" i="2"/>
  <c r="AD154" i="2"/>
  <c r="AB154" i="2"/>
  <c r="AA154" i="2"/>
  <c r="W154" i="2" a="1"/>
  <c r="W154" i="2" s="1"/>
  <c r="Y154" i="2" s="1"/>
  <c r="AG153" i="2"/>
  <c r="AE153" i="2"/>
  <c r="AD153" i="2"/>
  <c r="AB153" i="2"/>
  <c r="AA153" i="2"/>
  <c r="W153" i="2" a="1"/>
  <c r="W153" i="2" s="1"/>
  <c r="Y153" i="2" s="1"/>
  <c r="AG152" i="2"/>
  <c r="AE152" i="2"/>
  <c r="AD152" i="2"/>
  <c r="AB152" i="2"/>
  <c r="AA152" i="2"/>
  <c r="W152" i="2" a="1"/>
  <c r="W152" i="2" s="1"/>
  <c r="Y152" i="2" s="1"/>
  <c r="AG151" i="2"/>
  <c r="AE151" i="2"/>
  <c r="AD151" i="2"/>
  <c r="AB151" i="2"/>
  <c r="AA151" i="2"/>
  <c r="W151" i="2" a="1"/>
  <c r="W151" i="2" s="1"/>
  <c r="Y151" i="2" s="1"/>
  <c r="AG150" i="2"/>
  <c r="AE150" i="2"/>
  <c r="AD150" i="2"/>
  <c r="AB150" i="2"/>
  <c r="AA150" i="2"/>
  <c r="W150" i="2" a="1"/>
  <c r="W150" i="2" s="1"/>
  <c r="Y150" i="2" s="1"/>
  <c r="AG149" i="2"/>
  <c r="AE149" i="2"/>
  <c r="AD149" i="2"/>
  <c r="AB149" i="2"/>
  <c r="AA149" i="2"/>
  <c r="W149" i="2" a="1"/>
  <c r="W149" i="2" s="1"/>
  <c r="Y149" i="2" s="1"/>
  <c r="AG148" i="2"/>
  <c r="AE148" i="2"/>
  <c r="AD148" i="2"/>
  <c r="AB148" i="2"/>
  <c r="AA148" i="2"/>
  <c r="W148" i="2" a="1"/>
  <c r="W148" i="2" s="1"/>
  <c r="Y148" i="2" s="1"/>
  <c r="AG147" i="2"/>
  <c r="AE147" i="2"/>
  <c r="AD147" i="2"/>
  <c r="AB147" i="2"/>
  <c r="AA147" i="2"/>
  <c r="W147" i="2" a="1"/>
  <c r="W147" i="2" s="1"/>
  <c r="Y147" i="2" s="1"/>
  <c r="AG146" i="2"/>
  <c r="AE146" i="2"/>
  <c r="AD146" i="2"/>
  <c r="AB146" i="2"/>
  <c r="AA146" i="2"/>
  <c r="W146" i="2" a="1"/>
  <c r="W146" i="2" s="1"/>
  <c r="Y146" i="2" s="1"/>
  <c r="AG145" i="2"/>
  <c r="AE145" i="2"/>
  <c r="AD145" i="2"/>
  <c r="AB145" i="2"/>
  <c r="AA145" i="2"/>
  <c r="W145" i="2" a="1"/>
  <c r="W145" i="2" s="1"/>
  <c r="Y145" i="2" s="1"/>
  <c r="AG144" i="2"/>
  <c r="AE144" i="2"/>
  <c r="AD144" i="2"/>
  <c r="AB144" i="2"/>
  <c r="AA144" i="2"/>
  <c r="W144" i="2" a="1"/>
  <c r="W144" i="2" s="1"/>
  <c r="Y144" i="2" s="1"/>
  <c r="AG143" i="2"/>
  <c r="AE143" i="2"/>
  <c r="AD143" i="2"/>
  <c r="AB143" i="2"/>
  <c r="AA143" i="2"/>
  <c r="W143" i="2" a="1"/>
  <c r="W143" i="2" s="1"/>
  <c r="Y143" i="2" s="1"/>
  <c r="AG142" i="2"/>
  <c r="AE142" i="2"/>
  <c r="AD142" i="2"/>
  <c r="AB142" i="2"/>
  <c r="AA142" i="2"/>
  <c r="W142" i="2" a="1"/>
  <c r="W142" i="2" s="1"/>
  <c r="Y142" i="2" s="1"/>
  <c r="AG141" i="2"/>
  <c r="AE141" i="2"/>
  <c r="AD141" i="2"/>
  <c r="AB141" i="2"/>
  <c r="AA141" i="2"/>
  <c r="W141" i="2" a="1"/>
  <c r="W141" i="2" s="1"/>
  <c r="Y141" i="2" s="1"/>
  <c r="AG140" i="2"/>
  <c r="AE140" i="2"/>
  <c r="AD140" i="2"/>
  <c r="AB140" i="2"/>
  <c r="AA140" i="2"/>
  <c r="W140" i="2" a="1"/>
  <c r="W140" i="2" s="1"/>
  <c r="Y140" i="2" s="1"/>
  <c r="AG139" i="2"/>
  <c r="AE139" i="2"/>
  <c r="AD139" i="2"/>
  <c r="AB139" i="2"/>
  <c r="AA139" i="2"/>
  <c r="W139" i="2" a="1"/>
  <c r="W139" i="2" s="1"/>
  <c r="Y139" i="2" s="1"/>
  <c r="AG138" i="2"/>
  <c r="AE138" i="2"/>
  <c r="AD138" i="2"/>
  <c r="AB138" i="2"/>
  <c r="AA138" i="2"/>
  <c r="W138" i="2" a="1"/>
  <c r="W138" i="2" s="1"/>
  <c r="Y138" i="2" s="1"/>
  <c r="AG137" i="2"/>
  <c r="AE137" i="2"/>
  <c r="AD137" i="2"/>
  <c r="AB137" i="2"/>
  <c r="AA137" i="2"/>
  <c r="W137" i="2" a="1"/>
  <c r="W137" i="2" s="1"/>
  <c r="Y137" i="2" s="1"/>
  <c r="AG136" i="2"/>
  <c r="AE136" i="2"/>
  <c r="AD136" i="2"/>
  <c r="AB136" i="2"/>
  <c r="AA136" i="2"/>
  <c r="W136" i="2" a="1"/>
  <c r="W136" i="2" s="1"/>
  <c r="Y136" i="2" s="1"/>
  <c r="AG135" i="2"/>
  <c r="AE135" i="2"/>
  <c r="AD135" i="2"/>
  <c r="AB135" i="2"/>
  <c r="AA135" i="2"/>
  <c r="W135" i="2" a="1"/>
  <c r="W135" i="2" s="1"/>
  <c r="Y135" i="2" s="1"/>
  <c r="AG134" i="2"/>
  <c r="AE134" i="2"/>
  <c r="AD134" i="2"/>
  <c r="AB134" i="2"/>
  <c r="AA134" i="2"/>
  <c r="W134" i="2" a="1"/>
  <c r="W134" i="2" s="1"/>
  <c r="Y134" i="2" s="1"/>
  <c r="AG133" i="2"/>
  <c r="AE133" i="2"/>
  <c r="AD133" i="2"/>
  <c r="AB133" i="2"/>
  <c r="AA133" i="2"/>
  <c r="W133" i="2" a="1"/>
  <c r="W133" i="2" s="1"/>
  <c r="Y133" i="2" s="1"/>
  <c r="AG132" i="2"/>
  <c r="AE132" i="2"/>
  <c r="AD132" i="2"/>
  <c r="AB132" i="2"/>
  <c r="AA132" i="2"/>
  <c r="W132" i="2" a="1"/>
  <c r="W132" i="2" s="1"/>
  <c r="Y132" i="2" s="1"/>
  <c r="AG131" i="2"/>
  <c r="AE131" i="2"/>
  <c r="AD131" i="2"/>
  <c r="AB131" i="2"/>
  <c r="AA131" i="2"/>
  <c r="W131" i="2" a="1"/>
  <c r="W131" i="2" s="1"/>
  <c r="Y131" i="2" s="1"/>
  <c r="AG130" i="2"/>
  <c r="AE130" i="2"/>
  <c r="AD130" i="2"/>
  <c r="AB130" i="2"/>
  <c r="AA130" i="2"/>
  <c r="W130" i="2" a="1"/>
  <c r="W130" i="2" s="1"/>
  <c r="Y130" i="2" s="1"/>
  <c r="AG129" i="2"/>
  <c r="AE129" i="2"/>
  <c r="AD129" i="2"/>
  <c r="AB129" i="2"/>
  <c r="AA129" i="2"/>
  <c r="W129" i="2" a="1"/>
  <c r="W129" i="2" s="1"/>
  <c r="Y129" i="2" s="1"/>
  <c r="AG128" i="2"/>
  <c r="AE128" i="2"/>
  <c r="AD128" i="2"/>
  <c r="AB128" i="2"/>
  <c r="AA128" i="2"/>
  <c r="W128" i="2" a="1"/>
  <c r="W128" i="2" s="1"/>
  <c r="Y128" i="2" s="1"/>
  <c r="AG127" i="2"/>
  <c r="AE127" i="2"/>
  <c r="AD127" i="2"/>
  <c r="AB127" i="2"/>
  <c r="AA127" i="2"/>
  <c r="W127" i="2" a="1"/>
  <c r="W127" i="2" s="1"/>
  <c r="Y127" i="2" s="1"/>
  <c r="AG126" i="2"/>
  <c r="AE126" i="2"/>
  <c r="AD126" i="2"/>
  <c r="AB126" i="2"/>
  <c r="AA126" i="2"/>
  <c r="W126" i="2" a="1"/>
  <c r="W126" i="2" s="1"/>
  <c r="Y126" i="2" s="1"/>
  <c r="AG125" i="2"/>
  <c r="AE125" i="2"/>
  <c r="AD125" i="2"/>
  <c r="AB125" i="2"/>
  <c r="AA125" i="2"/>
  <c r="W125" i="2" a="1"/>
  <c r="W125" i="2" s="1"/>
  <c r="Y125" i="2" s="1"/>
  <c r="AG124" i="2"/>
  <c r="AE124" i="2"/>
  <c r="AD124" i="2"/>
  <c r="AB124" i="2"/>
  <c r="AA124" i="2"/>
  <c r="W124" i="2" a="1"/>
  <c r="W124" i="2" s="1"/>
  <c r="Y124" i="2" s="1"/>
  <c r="AG123" i="2"/>
  <c r="AE123" i="2"/>
  <c r="AD123" i="2"/>
  <c r="AB123" i="2"/>
  <c r="AA123" i="2"/>
  <c r="W123" i="2" a="1"/>
  <c r="W123" i="2" s="1"/>
  <c r="Y123" i="2" s="1"/>
  <c r="AG122" i="2"/>
  <c r="AE122" i="2"/>
  <c r="AD122" i="2"/>
  <c r="AB122" i="2"/>
  <c r="AA122" i="2"/>
  <c r="W122" i="2" a="1"/>
  <c r="W122" i="2" s="1"/>
  <c r="Y122" i="2" s="1"/>
  <c r="AG121" i="2"/>
  <c r="AE121" i="2"/>
  <c r="AD121" i="2"/>
  <c r="AB121" i="2"/>
  <c r="AA121" i="2"/>
  <c r="W121" i="2" a="1"/>
  <c r="W121" i="2" s="1"/>
  <c r="Y121" i="2" s="1"/>
  <c r="AG120" i="2"/>
  <c r="AE120" i="2"/>
  <c r="AD120" i="2"/>
  <c r="AB120" i="2"/>
  <c r="AA120" i="2"/>
  <c r="W120" i="2" a="1"/>
  <c r="W120" i="2" s="1"/>
  <c r="Y120" i="2" s="1"/>
  <c r="AG119" i="2"/>
  <c r="AE119" i="2"/>
  <c r="AD119" i="2"/>
  <c r="AB119" i="2"/>
  <c r="AA119" i="2"/>
  <c r="W119" i="2" a="1"/>
  <c r="W119" i="2" s="1"/>
  <c r="Y119" i="2" s="1"/>
  <c r="AG118" i="2"/>
  <c r="AE118" i="2"/>
  <c r="AD118" i="2"/>
  <c r="AB118" i="2"/>
  <c r="AA118" i="2"/>
  <c r="W118" i="2" a="1"/>
  <c r="W118" i="2" s="1"/>
  <c r="Y118" i="2" s="1"/>
  <c r="AG117" i="2"/>
  <c r="AE117" i="2"/>
  <c r="AD117" i="2"/>
  <c r="AB117" i="2"/>
  <c r="AA117" i="2"/>
  <c r="W117" i="2" a="1"/>
  <c r="W117" i="2" s="1"/>
  <c r="Y117" i="2" s="1"/>
  <c r="AG116" i="2"/>
  <c r="AE116" i="2"/>
  <c r="AD116" i="2"/>
  <c r="AB116" i="2"/>
  <c r="AA116" i="2"/>
  <c r="W116" i="2" a="1"/>
  <c r="W116" i="2" s="1"/>
  <c r="Y116" i="2" s="1"/>
  <c r="AG115" i="2"/>
  <c r="AE115" i="2"/>
  <c r="AD115" i="2"/>
  <c r="AB115" i="2"/>
  <c r="AA115" i="2"/>
  <c r="W115" i="2" a="1"/>
  <c r="W115" i="2" s="1"/>
  <c r="Y115" i="2" s="1"/>
  <c r="AG114" i="2"/>
  <c r="AE114" i="2"/>
  <c r="AD114" i="2"/>
  <c r="AB114" i="2"/>
  <c r="AA114" i="2"/>
  <c r="W114" i="2" a="1"/>
  <c r="W114" i="2" s="1"/>
  <c r="Y114" i="2" s="1"/>
  <c r="AG113" i="2"/>
  <c r="AE113" i="2"/>
  <c r="AD113" i="2"/>
  <c r="AB113" i="2"/>
  <c r="AA113" i="2"/>
  <c r="W113" i="2" a="1"/>
  <c r="W113" i="2" s="1"/>
  <c r="Y113" i="2" s="1"/>
  <c r="AG112" i="2"/>
  <c r="AE112" i="2"/>
  <c r="AD112" i="2"/>
  <c r="AB112" i="2"/>
  <c r="AA112" i="2"/>
  <c r="W112" i="2" a="1"/>
  <c r="W112" i="2" s="1"/>
  <c r="Y112" i="2" s="1"/>
  <c r="AG111" i="2"/>
  <c r="AE111" i="2"/>
  <c r="AD111" i="2"/>
  <c r="AB111" i="2"/>
  <c r="AA111" i="2"/>
  <c r="W111" i="2" a="1"/>
  <c r="W111" i="2" s="1"/>
  <c r="Y111" i="2" s="1"/>
  <c r="AG110" i="2"/>
  <c r="AE110" i="2"/>
  <c r="AD110" i="2"/>
  <c r="AB110" i="2"/>
  <c r="AA110" i="2"/>
  <c r="W110" i="2" a="1"/>
  <c r="W110" i="2" s="1"/>
  <c r="Y110" i="2" s="1"/>
  <c r="AG109" i="2"/>
  <c r="AE109" i="2"/>
  <c r="AD109" i="2"/>
  <c r="AB109" i="2"/>
  <c r="AA109" i="2"/>
  <c r="W109" i="2" a="1"/>
  <c r="W109" i="2" s="1"/>
  <c r="Y109" i="2" s="1"/>
  <c r="AG108" i="2"/>
  <c r="AE108" i="2"/>
  <c r="AD108" i="2"/>
  <c r="AB108" i="2"/>
  <c r="AA108" i="2"/>
  <c r="W108" i="2" a="1"/>
  <c r="W108" i="2" s="1"/>
  <c r="Y108" i="2" s="1"/>
  <c r="AG107" i="2"/>
  <c r="AE107" i="2"/>
  <c r="AD107" i="2"/>
  <c r="AB107" i="2"/>
  <c r="AA107" i="2"/>
  <c r="W107" i="2" a="1"/>
  <c r="W107" i="2" s="1"/>
  <c r="Y107" i="2" s="1"/>
  <c r="AG106" i="2"/>
  <c r="AE106" i="2"/>
  <c r="AD106" i="2"/>
  <c r="AB106" i="2"/>
  <c r="AA106" i="2"/>
  <c r="W106" i="2" a="1"/>
  <c r="W106" i="2" s="1"/>
  <c r="Y106" i="2" s="1"/>
  <c r="AG105" i="2"/>
  <c r="AE105" i="2"/>
  <c r="AD105" i="2"/>
  <c r="AB105" i="2"/>
  <c r="AA105" i="2"/>
  <c r="W105" i="2" a="1"/>
  <c r="W105" i="2" s="1"/>
  <c r="Y105" i="2" s="1"/>
  <c r="AG104" i="2"/>
  <c r="AE104" i="2"/>
  <c r="AD104" i="2"/>
  <c r="AB104" i="2"/>
  <c r="AA104" i="2"/>
  <c r="W104" i="2" a="1"/>
  <c r="W104" i="2" s="1"/>
  <c r="Y104" i="2" s="1"/>
  <c r="AG103" i="2"/>
  <c r="AE103" i="2"/>
  <c r="AD103" i="2"/>
  <c r="AB103" i="2"/>
  <c r="AA103" i="2"/>
  <c r="W103" i="2" a="1"/>
  <c r="W103" i="2" s="1"/>
  <c r="Y103" i="2" s="1"/>
  <c r="AG102" i="2"/>
  <c r="AE102" i="2"/>
  <c r="AD102" i="2"/>
  <c r="AB102" i="2"/>
  <c r="AA102" i="2"/>
  <c r="W102" i="2" a="1"/>
  <c r="W102" i="2" s="1"/>
  <c r="Y102" i="2" s="1"/>
  <c r="AG101" i="2"/>
  <c r="AE101" i="2"/>
  <c r="AD101" i="2"/>
  <c r="AB101" i="2"/>
  <c r="AA101" i="2"/>
  <c r="W101" i="2" a="1"/>
  <c r="W101" i="2" s="1"/>
  <c r="Y101" i="2" s="1"/>
  <c r="AG100" i="2"/>
  <c r="AE100" i="2"/>
  <c r="AD100" i="2"/>
  <c r="AB100" i="2"/>
  <c r="AA100" i="2"/>
  <c r="W100" i="2" a="1"/>
  <c r="W100" i="2" s="1"/>
  <c r="Y100" i="2" s="1"/>
  <c r="AG99" i="2"/>
  <c r="AE99" i="2"/>
  <c r="AD99" i="2"/>
  <c r="AB99" i="2"/>
  <c r="AA99" i="2"/>
  <c r="W99" i="2" a="1"/>
  <c r="W99" i="2" s="1"/>
  <c r="Y99" i="2" s="1"/>
  <c r="AG98" i="2"/>
  <c r="AE98" i="2"/>
  <c r="AD98" i="2"/>
  <c r="AB98" i="2"/>
  <c r="AA98" i="2"/>
  <c r="W98" i="2" a="1"/>
  <c r="W98" i="2" s="1"/>
  <c r="Y98" i="2" s="1"/>
  <c r="AG97" i="2"/>
  <c r="AE97" i="2"/>
  <c r="AD97" i="2"/>
  <c r="AB97" i="2"/>
  <c r="AA97" i="2"/>
  <c r="W97" i="2" a="1"/>
  <c r="W97" i="2" s="1"/>
  <c r="Y97" i="2" s="1"/>
  <c r="AG96" i="2"/>
  <c r="AE96" i="2"/>
  <c r="AD96" i="2"/>
  <c r="AB96" i="2"/>
  <c r="AA96" i="2"/>
  <c r="W96" i="2" a="1"/>
  <c r="W96" i="2" s="1"/>
  <c r="Y96" i="2" s="1"/>
  <c r="AG95" i="2"/>
  <c r="AE95" i="2"/>
  <c r="AD95" i="2"/>
  <c r="AB95" i="2"/>
  <c r="AA95" i="2"/>
  <c r="W95" i="2" a="1"/>
  <c r="W95" i="2" s="1"/>
  <c r="Y95" i="2" s="1"/>
  <c r="AG94" i="2"/>
  <c r="AE94" i="2"/>
  <c r="AD94" i="2"/>
  <c r="AB94" i="2"/>
  <c r="AA94" i="2"/>
  <c r="W94" i="2" a="1"/>
  <c r="W94" i="2" s="1"/>
  <c r="Y94" i="2" s="1"/>
  <c r="AG93" i="2"/>
  <c r="AE93" i="2"/>
  <c r="AD93" i="2"/>
  <c r="AB93" i="2"/>
  <c r="AA93" i="2"/>
  <c r="W93" i="2" a="1"/>
  <c r="W93" i="2" s="1"/>
  <c r="Y93" i="2" s="1"/>
  <c r="AG92" i="2"/>
  <c r="AE92" i="2"/>
  <c r="AD92" i="2"/>
  <c r="AB92" i="2"/>
  <c r="AA92" i="2"/>
  <c r="W92" i="2" a="1"/>
  <c r="W92" i="2" s="1"/>
  <c r="Y92" i="2" s="1"/>
  <c r="AG91" i="2"/>
  <c r="AE91" i="2"/>
  <c r="AD91" i="2"/>
  <c r="AB91" i="2"/>
  <c r="AA91" i="2"/>
  <c r="W91" i="2" a="1"/>
  <c r="W91" i="2" s="1"/>
  <c r="Y91" i="2" s="1"/>
  <c r="AG90" i="2"/>
  <c r="AE90" i="2"/>
  <c r="AD90" i="2"/>
  <c r="AB90" i="2"/>
  <c r="AA90" i="2"/>
  <c r="W90" i="2" a="1"/>
  <c r="W90" i="2" s="1"/>
  <c r="Y90" i="2" s="1"/>
  <c r="AG89" i="2"/>
  <c r="AE89" i="2"/>
  <c r="AD89" i="2"/>
  <c r="AB89" i="2"/>
  <c r="AA89" i="2"/>
  <c r="W89" i="2" a="1"/>
  <c r="W89" i="2" s="1"/>
  <c r="Y89" i="2" s="1"/>
  <c r="AG88" i="2"/>
  <c r="AE88" i="2"/>
  <c r="AD88" i="2"/>
  <c r="AB88" i="2"/>
  <c r="AA88" i="2"/>
  <c r="W88" i="2" a="1"/>
  <c r="W88" i="2" s="1"/>
  <c r="Y88" i="2" s="1"/>
  <c r="AG87" i="2"/>
  <c r="AE87" i="2"/>
  <c r="AD87" i="2"/>
  <c r="AB87" i="2"/>
  <c r="AA87" i="2"/>
  <c r="W87" i="2" a="1"/>
  <c r="W87" i="2" s="1"/>
  <c r="Y87" i="2" s="1"/>
  <c r="AG86" i="2"/>
  <c r="AE86" i="2"/>
  <c r="AD86" i="2"/>
  <c r="AB86" i="2"/>
  <c r="AA86" i="2"/>
  <c r="W86" i="2" a="1"/>
  <c r="W86" i="2" s="1"/>
  <c r="Y86" i="2" s="1"/>
  <c r="AG85" i="2"/>
  <c r="AE85" i="2"/>
  <c r="AD85" i="2"/>
  <c r="AB85" i="2"/>
  <c r="AA85" i="2"/>
  <c r="W85" i="2" a="1"/>
  <c r="W85" i="2" s="1"/>
  <c r="Y85" i="2" s="1"/>
  <c r="AG84" i="2"/>
  <c r="AE84" i="2"/>
  <c r="AD84" i="2"/>
  <c r="AB84" i="2"/>
  <c r="AA84" i="2"/>
  <c r="W84" i="2" a="1"/>
  <c r="W84" i="2" s="1"/>
  <c r="Y84" i="2" s="1"/>
  <c r="AG83" i="2"/>
  <c r="AE83" i="2"/>
  <c r="AD83" i="2"/>
  <c r="AB83" i="2"/>
  <c r="AA83" i="2"/>
  <c r="W83" i="2" a="1"/>
  <c r="W83" i="2" s="1"/>
  <c r="Y83" i="2" s="1"/>
  <c r="AG82" i="2"/>
  <c r="AE82" i="2"/>
  <c r="AD82" i="2"/>
  <c r="AB82" i="2"/>
  <c r="AA82" i="2"/>
  <c r="W82" i="2" a="1"/>
  <c r="W82" i="2" s="1"/>
  <c r="Y82" i="2" s="1"/>
  <c r="AG81" i="2"/>
  <c r="AE81" i="2"/>
  <c r="AD81" i="2"/>
  <c r="AB81" i="2"/>
  <c r="AA81" i="2"/>
  <c r="W81" i="2" a="1"/>
  <c r="W81" i="2" s="1"/>
  <c r="Y81" i="2" s="1"/>
  <c r="AG80" i="2"/>
  <c r="AE80" i="2"/>
  <c r="AD80" i="2"/>
  <c r="AB80" i="2"/>
  <c r="AA80" i="2"/>
  <c r="W80" i="2" a="1"/>
  <c r="W80" i="2" s="1"/>
  <c r="Y80" i="2" s="1"/>
  <c r="AG79" i="2"/>
  <c r="AE79" i="2"/>
  <c r="AD79" i="2"/>
  <c r="AB79" i="2"/>
  <c r="AA79" i="2"/>
  <c r="W79" i="2" a="1"/>
  <c r="W79" i="2" s="1"/>
  <c r="Y79" i="2" s="1"/>
  <c r="AG78" i="2"/>
  <c r="AE78" i="2"/>
  <c r="AD78" i="2"/>
  <c r="AB78" i="2"/>
  <c r="AA78" i="2"/>
  <c r="W78" i="2" a="1"/>
  <c r="W78" i="2" s="1"/>
  <c r="Y78" i="2" s="1"/>
  <c r="AG77" i="2"/>
  <c r="AE77" i="2"/>
  <c r="AD77" i="2"/>
  <c r="AB77" i="2"/>
  <c r="AA77" i="2"/>
  <c r="W77" i="2" a="1"/>
  <c r="W77" i="2" s="1"/>
  <c r="Y77" i="2" s="1"/>
  <c r="AG76" i="2"/>
  <c r="AE76" i="2"/>
  <c r="AD76" i="2"/>
  <c r="AB76" i="2"/>
  <c r="AA76" i="2"/>
  <c r="W76" i="2" a="1"/>
  <c r="W76" i="2" s="1"/>
  <c r="Y76" i="2" s="1"/>
  <c r="AG75" i="2"/>
  <c r="AE75" i="2"/>
  <c r="AD75" i="2"/>
  <c r="AB75" i="2"/>
  <c r="AA75" i="2"/>
  <c r="W75" i="2" a="1"/>
  <c r="W75" i="2" s="1"/>
  <c r="Y75" i="2" s="1"/>
  <c r="AG74" i="2"/>
  <c r="AE74" i="2"/>
  <c r="AD74" i="2"/>
  <c r="AB74" i="2"/>
  <c r="AA74" i="2"/>
  <c r="W74" i="2" a="1"/>
  <c r="W74" i="2" s="1"/>
  <c r="Y74" i="2" s="1"/>
  <c r="AG73" i="2"/>
  <c r="AE73" i="2"/>
  <c r="AD73" i="2"/>
  <c r="AB73" i="2"/>
  <c r="AA73" i="2"/>
  <c r="W73" i="2" a="1"/>
  <c r="W73" i="2" s="1"/>
  <c r="Y73" i="2" s="1"/>
  <c r="AG72" i="2"/>
  <c r="AE72" i="2"/>
  <c r="AD72" i="2"/>
  <c r="AB72" i="2"/>
  <c r="AA72" i="2"/>
  <c r="W72" i="2" a="1"/>
  <c r="W72" i="2" s="1"/>
  <c r="Y72" i="2" s="1"/>
  <c r="AG71" i="2"/>
  <c r="AE71" i="2"/>
  <c r="AD71" i="2"/>
  <c r="AB71" i="2"/>
  <c r="AA71" i="2"/>
  <c r="W71" i="2" a="1"/>
  <c r="W71" i="2" s="1"/>
  <c r="Y71" i="2" s="1"/>
  <c r="AG70" i="2"/>
  <c r="AE70" i="2"/>
  <c r="AD70" i="2"/>
  <c r="AB70" i="2"/>
  <c r="AA70" i="2"/>
  <c r="W70" i="2" a="1"/>
  <c r="W70" i="2" s="1"/>
  <c r="Y70" i="2" s="1"/>
  <c r="AG69" i="2"/>
  <c r="AE69" i="2"/>
  <c r="AD69" i="2"/>
  <c r="AB69" i="2"/>
  <c r="AA69" i="2"/>
  <c r="W69" i="2" a="1"/>
  <c r="W69" i="2" s="1"/>
  <c r="Y69" i="2" s="1"/>
  <c r="AG68" i="2"/>
  <c r="AE68" i="2"/>
  <c r="AD68" i="2"/>
  <c r="AB68" i="2"/>
  <c r="AA68" i="2"/>
  <c r="W68" i="2" a="1"/>
  <c r="W68" i="2" s="1"/>
  <c r="Y68" i="2" s="1"/>
  <c r="AG67" i="2"/>
  <c r="AE67" i="2"/>
  <c r="AD67" i="2"/>
  <c r="AB67" i="2"/>
  <c r="AA67" i="2"/>
  <c r="W67" i="2" a="1"/>
  <c r="W67" i="2" s="1"/>
  <c r="Y67" i="2" s="1"/>
  <c r="AG66" i="2"/>
  <c r="AE66" i="2"/>
  <c r="AD66" i="2"/>
  <c r="AB66" i="2"/>
  <c r="AA66" i="2"/>
  <c r="W66" i="2" a="1"/>
  <c r="W66" i="2" s="1"/>
  <c r="Y66" i="2" s="1"/>
  <c r="AG65" i="2"/>
  <c r="AE65" i="2"/>
  <c r="AD65" i="2"/>
  <c r="AB65" i="2"/>
  <c r="AA65" i="2"/>
  <c r="W65" i="2" a="1"/>
  <c r="W65" i="2" s="1"/>
  <c r="Y65" i="2" s="1"/>
  <c r="AG64" i="2"/>
  <c r="AE64" i="2"/>
  <c r="AD64" i="2"/>
  <c r="AB64" i="2"/>
  <c r="AA64" i="2"/>
  <c r="W64" i="2" a="1"/>
  <c r="W64" i="2" s="1"/>
  <c r="Y64" i="2" s="1"/>
  <c r="AG63" i="2"/>
  <c r="AE63" i="2"/>
  <c r="AD63" i="2"/>
  <c r="AB63" i="2"/>
  <c r="AA63" i="2"/>
  <c r="W63" i="2" a="1"/>
  <c r="W63" i="2" s="1"/>
  <c r="Y63" i="2" s="1"/>
  <c r="AG62" i="2"/>
  <c r="AE62" i="2"/>
  <c r="AD62" i="2"/>
  <c r="AB62" i="2"/>
  <c r="AA62" i="2"/>
  <c r="W62" i="2" a="1"/>
  <c r="W62" i="2" s="1"/>
  <c r="Y62" i="2" s="1"/>
  <c r="AG61" i="2"/>
  <c r="AE61" i="2"/>
  <c r="AD61" i="2"/>
  <c r="AB61" i="2"/>
  <c r="AA61" i="2"/>
  <c r="W61" i="2" a="1"/>
  <c r="W61" i="2" s="1"/>
  <c r="Y61" i="2" s="1"/>
  <c r="AG60" i="2"/>
  <c r="AE60" i="2"/>
  <c r="AD60" i="2"/>
  <c r="AB60" i="2"/>
  <c r="AA60" i="2"/>
  <c r="W60" i="2" a="1"/>
  <c r="W60" i="2" s="1"/>
  <c r="Y60" i="2" s="1"/>
  <c r="AG59" i="2"/>
  <c r="AE59" i="2"/>
  <c r="AD59" i="2"/>
  <c r="AB59" i="2"/>
  <c r="AA59" i="2"/>
  <c r="W59" i="2" a="1"/>
  <c r="W59" i="2" s="1"/>
  <c r="Y59" i="2" s="1"/>
  <c r="AG58" i="2"/>
  <c r="AE58" i="2"/>
  <c r="AD58" i="2"/>
  <c r="AB58" i="2"/>
  <c r="AA58" i="2"/>
  <c r="W58" i="2" a="1"/>
  <c r="W58" i="2" s="1"/>
  <c r="Y58" i="2" s="1"/>
  <c r="AG57" i="2"/>
  <c r="AE57" i="2"/>
  <c r="AD57" i="2"/>
  <c r="AB57" i="2"/>
  <c r="AA57" i="2"/>
  <c r="W57" i="2" a="1"/>
  <c r="W57" i="2" s="1"/>
  <c r="Y57" i="2" s="1"/>
  <c r="AG56" i="2"/>
  <c r="AE56" i="2"/>
  <c r="AD56" i="2"/>
  <c r="AB56" i="2"/>
  <c r="AA56" i="2"/>
  <c r="W56" i="2" a="1"/>
  <c r="W56" i="2" s="1"/>
  <c r="Y56" i="2" s="1"/>
  <c r="AG55" i="2"/>
  <c r="AE55" i="2"/>
  <c r="AD55" i="2"/>
  <c r="AB55" i="2"/>
  <c r="AA55" i="2"/>
  <c r="W55" i="2" a="1"/>
  <c r="W55" i="2" s="1"/>
  <c r="Y55" i="2" s="1"/>
  <c r="AG54" i="2"/>
  <c r="AE54" i="2"/>
  <c r="AD54" i="2"/>
  <c r="AB54" i="2"/>
  <c r="AA54" i="2"/>
  <c r="W54" i="2" a="1"/>
  <c r="W54" i="2" s="1"/>
  <c r="Y54" i="2" s="1"/>
  <c r="AG53" i="2"/>
  <c r="AE53" i="2"/>
  <c r="AD53" i="2"/>
  <c r="AB53" i="2"/>
  <c r="AA53" i="2"/>
  <c r="W53" i="2" a="1"/>
  <c r="W53" i="2" s="1"/>
  <c r="Y53" i="2" s="1"/>
  <c r="AG52" i="2"/>
  <c r="AE52" i="2"/>
  <c r="AD52" i="2"/>
  <c r="AB52" i="2"/>
  <c r="AA52" i="2"/>
  <c r="W52" i="2" a="1"/>
  <c r="W52" i="2" s="1"/>
  <c r="Y52" i="2" s="1"/>
  <c r="AG51" i="2"/>
  <c r="AE51" i="2"/>
  <c r="AD51" i="2"/>
  <c r="AB51" i="2"/>
  <c r="AA51" i="2"/>
  <c r="W51" i="2" a="1"/>
  <c r="W51" i="2" s="1"/>
  <c r="Y51" i="2" s="1"/>
  <c r="AG50" i="2"/>
  <c r="AE50" i="2"/>
  <c r="AD50" i="2"/>
  <c r="AB50" i="2"/>
  <c r="AA50" i="2"/>
  <c r="W50" i="2" a="1"/>
  <c r="W50" i="2" s="1"/>
  <c r="Y50" i="2" s="1"/>
  <c r="AG49" i="2"/>
  <c r="AE49" i="2"/>
  <c r="AD49" i="2"/>
  <c r="AB49" i="2"/>
  <c r="AA49" i="2"/>
  <c r="W49" i="2" a="1"/>
  <c r="W49" i="2" s="1"/>
  <c r="Y49" i="2" s="1"/>
  <c r="AG48" i="2"/>
  <c r="AE48" i="2"/>
  <c r="AD48" i="2"/>
  <c r="AB48" i="2"/>
  <c r="AA48" i="2"/>
  <c r="W48" i="2" a="1"/>
  <c r="W48" i="2" s="1"/>
  <c r="Y48" i="2" s="1"/>
  <c r="AG47" i="2"/>
  <c r="AE47" i="2"/>
  <c r="AD47" i="2"/>
  <c r="AB47" i="2"/>
  <c r="AA47" i="2"/>
  <c r="W47" i="2" a="1"/>
  <c r="W47" i="2" s="1"/>
  <c r="Y47" i="2" s="1"/>
  <c r="AG46" i="2"/>
  <c r="AE46" i="2"/>
  <c r="AD46" i="2"/>
  <c r="AB46" i="2"/>
  <c r="AA46" i="2"/>
  <c r="W46" i="2" a="1"/>
  <c r="W46" i="2" s="1"/>
  <c r="Y46" i="2" s="1"/>
  <c r="AG45" i="2"/>
  <c r="AE45" i="2"/>
  <c r="AD45" i="2"/>
  <c r="AB45" i="2"/>
  <c r="AA45" i="2"/>
  <c r="W45" i="2" a="1"/>
  <c r="W45" i="2" s="1"/>
  <c r="Y45" i="2" s="1"/>
  <c r="AG44" i="2"/>
  <c r="AE44" i="2"/>
  <c r="AD44" i="2"/>
  <c r="AB44" i="2"/>
  <c r="AA44" i="2"/>
  <c r="W44" i="2" a="1"/>
  <c r="W44" i="2" s="1"/>
  <c r="Y44" i="2" s="1"/>
  <c r="AG43" i="2"/>
  <c r="AE43" i="2"/>
  <c r="AD43" i="2"/>
  <c r="AB43" i="2"/>
  <c r="AA43" i="2"/>
  <c r="W43" i="2" a="1"/>
  <c r="W43" i="2" s="1"/>
  <c r="Y43" i="2" s="1"/>
  <c r="AG42" i="2"/>
  <c r="AE42" i="2"/>
  <c r="AD42" i="2"/>
  <c r="AB42" i="2"/>
  <c r="AA42" i="2"/>
  <c r="W42" i="2" a="1"/>
  <c r="W42" i="2" s="1"/>
  <c r="Y42" i="2" s="1"/>
  <c r="AG41" i="2"/>
  <c r="AE41" i="2"/>
  <c r="AD41" i="2"/>
  <c r="AB41" i="2"/>
  <c r="AA41" i="2"/>
  <c r="W41" i="2" a="1"/>
  <c r="W41" i="2" s="1"/>
  <c r="Y41" i="2" s="1"/>
  <c r="AG40" i="2"/>
  <c r="AE40" i="2"/>
  <c r="AD40" i="2"/>
  <c r="AB40" i="2"/>
  <c r="AA40" i="2"/>
  <c r="W40" i="2" a="1"/>
  <c r="W40" i="2" s="1"/>
  <c r="Y40" i="2" s="1"/>
  <c r="AG39" i="2"/>
  <c r="AE39" i="2"/>
  <c r="AD39" i="2"/>
  <c r="AB39" i="2"/>
  <c r="AA39" i="2"/>
  <c r="W39" i="2" a="1"/>
  <c r="W39" i="2" s="1"/>
  <c r="Y39" i="2" s="1"/>
  <c r="AG38" i="2"/>
  <c r="AE38" i="2"/>
  <c r="AD38" i="2"/>
  <c r="AB38" i="2"/>
  <c r="AA38" i="2"/>
  <c r="W38" i="2" a="1"/>
  <c r="W38" i="2" s="1"/>
  <c r="Y38" i="2" s="1"/>
  <c r="AG37" i="2"/>
  <c r="AE37" i="2"/>
  <c r="AD37" i="2"/>
  <c r="AB37" i="2"/>
  <c r="AA37" i="2"/>
  <c r="W37" i="2" a="1"/>
  <c r="W37" i="2" s="1"/>
  <c r="Y37" i="2" s="1"/>
  <c r="AG36" i="2"/>
  <c r="AE36" i="2"/>
  <c r="AD36" i="2"/>
  <c r="AB36" i="2"/>
  <c r="AA36" i="2"/>
  <c r="W36" i="2" a="1"/>
  <c r="W36" i="2" s="1"/>
  <c r="Y36" i="2" s="1"/>
  <c r="AG35" i="2"/>
  <c r="AE35" i="2"/>
  <c r="AD35" i="2"/>
  <c r="AB35" i="2"/>
  <c r="AA35" i="2"/>
  <c r="W35" i="2" a="1"/>
  <c r="W35" i="2" s="1"/>
  <c r="Y35" i="2" s="1"/>
  <c r="AG34" i="2"/>
  <c r="AE34" i="2"/>
  <c r="AD34" i="2"/>
  <c r="AB34" i="2"/>
  <c r="AA34" i="2"/>
  <c r="W34" i="2" a="1"/>
  <c r="W34" i="2" s="1"/>
  <c r="Y34" i="2" s="1"/>
  <c r="AG33" i="2"/>
  <c r="AE33" i="2"/>
  <c r="AD33" i="2"/>
  <c r="AB33" i="2"/>
  <c r="AA33" i="2"/>
  <c r="W33" i="2" a="1"/>
  <c r="W33" i="2" s="1"/>
  <c r="Y33" i="2" s="1"/>
  <c r="AE32" i="2"/>
  <c r="AD32" i="2"/>
  <c r="AB32" i="2"/>
  <c r="AA32" i="2"/>
  <c r="W32" i="2" a="1"/>
  <c r="W32" i="2" s="1"/>
  <c r="Y32" i="2" s="1"/>
  <c r="AG31" i="2"/>
  <c r="AE31" i="2"/>
  <c r="AD31" i="2"/>
  <c r="AB31" i="2"/>
  <c r="AA31" i="2"/>
  <c r="W31" i="2" a="1"/>
  <c r="W31" i="2" s="1"/>
  <c r="Y31" i="2" s="1"/>
  <c r="AG30" i="2"/>
  <c r="AE30" i="2"/>
  <c r="AD30" i="2"/>
  <c r="AB30" i="2"/>
  <c r="AA30" i="2"/>
  <c r="W30" i="2" a="1"/>
  <c r="W30" i="2" s="1"/>
  <c r="Y30" i="2" s="1"/>
  <c r="AG29" i="2"/>
  <c r="AE29" i="2"/>
  <c r="AD29" i="2"/>
  <c r="AB29" i="2"/>
  <c r="AA29" i="2"/>
  <c r="W29" i="2" a="1"/>
  <c r="W29" i="2" s="1"/>
  <c r="Y29" i="2" s="1"/>
  <c r="AG28" i="2"/>
  <c r="AE28" i="2"/>
  <c r="AD28" i="2"/>
  <c r="AB28" i="2"/>
  <c r="AA28" i="2"/>
  <c r="W28" i="2" a="1"/>
  <c r="W28" i="2" s="1"/>
  <c r="Y28" i="2" s="1"/>
  <c r="AG27" i="2"/>
  <c r="AE27" i="2"/>
  <c r="AD27" i="2"/>
  <c r="AB27" i="2"/>
  <c r="AA27" i="2"/>
  <c r="W27" i="2" a="1"/>
  <c r="W27" i="2" s="1"/>
  <c r="Y27" i="2" s="1"/>
  <c r="AG26" i="2"/>
  <c r="AE26" i="2"/>
  <c r="AD26" i="2"/>
  <c r="AB26" i="2"/>
  <c r="AA26" i="2"/>
  <c r="W26" i="2" a="1"/>
  <c r="W26" i="2" s="1"/>
  <c r="Y26" i="2" s="1"/>
  <c r="AG25" i="2"/>
  <c r="AE25" i="2"/>
  <c r="AD25" i="2"/>
  <c r="AB25" i="2"/>
  <c r="AA25" i="2"/>
  <c r="W25" i="2" a="1"/>
  <c r="W25" i="2" s="1"/>
  <c r="Y25" i="2" s="1"/>
  <c r="AG24" i="2"/>
  <c r="AE24" i="2"/>
  <c r="AD24" i="2"/>
  <c r="AB24" i="2"/>
  <c r="AA24" i="2"/>
  <c r="W24" i="2" a="1"/>
  <c r="W24" i="2" s="1"/>
  <c r="Y24" i="2" s="1"/>
  <c r="AG23" i="2"/>
  <c r="AE23" i="2"/>
  <c r="AD23" i="2"/>
  <c r="AB23" i="2"/>
  <c r="AA23" i="2"/>
  <c r="W23" i="2" a="1"/>
  <c r="W23" i="2" s="1"/>
  <c r="Y23" i="2" s="1"/>
  <c r="AG22" i="2"/>
  <c r="AE22" i="2"/>
  <c r="AD22" i="2"/>
  <c r="AB22" i="2"/>
  <c r="AA22" i="2"/>
  <c r="W22" i="2" a="1"/>
  <c r="W22" i="2" s="1"/>
  <c r="Y22" i="2" s="1"/>
  <c r="AG21" i="2"/>
  <c r="AE21" i="2"/>
  <c r="AD21" i="2"/>
  <c r="AB21" i="2"/>
  <c r="AA21" i="2"/>
  <c r="W21" i="2" a="1"/>
  <c r="W21" i="2" s="1"/>
  <c r="Y21" i="2" s="1"/>
  <c r="AG20" i="2"/>
  <c r="AE20" i="2"/>
  <c r="AD20" i="2"/>
  <c r="AB20" i="2"/>
  <c r="AA20" i="2"/>
  <c r="W20" i="2" a="1"/>
  <c r="W20" i="2" s="1"/>
  <c r="Y20" i="2" s="1"/>
  <c r="AG19" i="2"/>
  <c r="AE19" i="2"/>
  <c r="AD19" i="2"/>
  <c r="AB19" i="2"/>
  <c r="AA19" i="2"/>
  <c r="W19" i="2" a="1"/>
  <c r="W19" i="2" s="1"/>
  <c r="Y19" i="2" s="1"/>
  <c r="AG18" i="2"/>
  <c r="AE18" i="2"/>
  <c r="AD18" i="2"/>
  <c r="AB18" i="2"/>
  <c r="AA18" i="2"/>
  <c r="W18" i="2" a="1"/>
  <c r="W18" i="2" s="1"/>
  <c r="Y18" i="2" s="1"/>
  <c r="AG17" i="2"/>
  <c r="AE17" i="2"/>
  <c r="AD17" i="2"/>
  <c r="AB17" i="2"/>
  <c r="AA17" i="2"/>
  <c r="W17" i="2" a="1"/>
  <c r="W17" i="2" s="1"/>
  <c r="Y17" i="2" s="1"/>
  <c r="AG16" i="2"/>
  <c r="AE16" i="2"/>
  <c r="AD16" i="2"/>
  <c r="AB16" i="2"/>
  <c r="AA16" i="2"/>
  <c r="W16" i="2" a="1"/>
  <c r="W16" i="2" s="1"/>
  <c r="Y16" i="2" s="1"/>
  <c r="AG15" i="2"/>
  <c r="AE15" i="2"/>
  <c r="AD15" i="2"/>
  <c r="AB15" i="2"/>
  <c r="AA15" i="2"/>
  <c r="W15" i="2" a="1"/>
  <c r="W15" i="2" s="1"/>
  <c r="Y15" i="2" s="1"/>
  <c r="AG14" i="2"/>
  <c r="AE14" i="2"/>
  <c r="AD14" i="2"/>
  <c r="AB14" i="2"/>
  <c r="AA14" i="2"/>
  <c r="W14" i="2" a="1"/>
  <c r="W14" i="2" s="1"/>
  <c r="Y14" i="2" s="1"/>
  <c r="AG13" i="2"/>
  <c r="AE13" i="2"/>
  <c r="AD13" i="2"/>
  <c r="AB13" i="2"/>
  <c r="AA13" i="2"/>
  <c r="W13" i="2" a="1"/>
  <c r="W13" i="2" s="1"/>
  <c r="Y13" i="2" s="1"/>
  <c r="AG12" i="2"/>
  <c r="AE12" i="2"/>
  <c r="AD12" i="2"/>
  <c r="AB12" i="2"/>
  <c r="AA12" i="2"/>
  <c r="W12" i="2" a="1"/>
  <c r="W12" i="2" s="1"/>
  <c r="Y12" i="2" s="1"/>
  <c r="AG11" i="2"/>
  <c r="AE11" i="2"/>
  <c r="AD11" i="2"/>
  <c r="AB11" i="2"/>
  <c r="AA11" i="2"/>
  <c r="W11" i="2" a="1"/>
  <c r="W11" i="2" s="1"/>
  <c r="Y11" i="2" s="1"/>
  <c r="AG10" i="2"/>
  <c r="AE10" i="2"/>
  <c r="AD10" i="2"/>
  <c r="AB10" i="2"/>
  <c r="AA10" i="2"/>
  <c r="W10" i="2" a="1"/>
  <c r="W10" i="2" s="1"/>
  <c r="Y10" i="2" s="1"/>
  <c r="AG9" i="2"/>
  <c r="AE9" i="2"/>
  <c r="AD9" i="2"/>
  <c r="AB9" i="2"/>
  <c r="AA9" i="2"/>
  <c r="W9" i="2" a="1"/>
  <c r="W9" i="2" s="1"/>
  <c r="Y9" i="2" s="1"/>
  <c r="AG8" i="2"/>
  <c r="AE8" i="2"/>
  <c r="AD8" i="2"/>
  <c r="AB8" i="2"/>
  <c r="AA8" i="2"/>
  <c r="W8" i="2" a="1"/>
  <c r="W8" i="2" s="1"/>
  <c r="Y8" i="2" s="1"/>
  <c r="AG7" i="2"/>
  <c r="AE7" i="2"/>
  <c r="AD7" i="2"/>
  <c r="AB7" i="2"/>
  <c r="AA7" i="2"/>
  <c r="W7" i="2" a="1"/>
  <c r="W7" i="2" s="1"/>
  <c r="Y7" i="2" s="1"/>
  <c r="AG6" i="2"/>
  <c r="AE6" i="2"/>
  <c r="AD6" i="2"/>
  <c r="AB6" i="2"/>
  <c r="AA6" i="2"/>
  <c r="W6" i="2" a="1"/>
  <c r="W6" i="2" s="1"/>
  <c r="Y6" i="2" s="1"/>
  <c r="AG5" i="2"/>
  <c r="AE5" i="2"/>
  <c r="AD5" i="2"/>
  <c r="AB5" i="2"/>
  <c r="AA5" i="2"/>
  <c r="W5" i="2" a="1"/>
  <c r="W5" i="2" s="1"/>
  <c r="Y5" i="2" s="1"/>
  <c r="AG4" i="2"/>
  <c r="AE4" i="2"/>
  <c r="AD4" i="2"/>
  <c r="AB4" i="2"/>
  <c r="AA4" i="2"/>
  <c r="W4" i="2" a="1"/>
  <c r="W4" i="2" s="1"/>
  <c r="Y4" i="2" s="1"/>
  <c r="AG3" i="2"/>
  <c r="AE3" i="2"/>
  <c r="AD3" i="2"/>
  <c r="AB3" i="2"/>
  <c r="AA3" i="2"/>
  <c r="W3" i="2" a="1"/>
  <c r="W3" i="2" s="1"/>
  <c r="Y3" i="2" s="1"/>
  <c r="X1" i="2"/>
  <c r="X588" i="2" s="1" a="1"/>
  <c r="X588" i="2" s="1"/>
  <c r="O99" i="1"/>
  <c r="AF325" i="1" s="1"/>
  <c r="N99" i="1"/>
  <c r="M99" i="1"/>
  <c r="L99" i="1"/>
  <c r="K99" i="1"/>
  <c r="H99" i="1"/>
  <c r="O263" i="1"/>
  <c r="AF324" i="1" s="1"/>
  <c r="N263" i="1"/>
  <c r="M263" i="1"/>
  <c r="L263" i="1"/>
  <c r="K263" i="1"/>
  <c r="H263" i="1"/>
  <c r="E263" i="1"/>
  <c r="Q7" i="18"/>
  <c r="O98" i="1"/>
  <c r="K98" i="1"/>
  <c r="G7" i="18" s="1"/>
  <c r="H98" i="1"/>
  <c r="I7" i="18" s="1"/>
  <c r="E98" i="1"/>
  <c r="E7" i="18" s="1"/>
  <c r="O403" i="1"/>
  <c r="N403" i="1"/>
  <c r="M403" i="1"/>
  <c r="L403" i="1"/>
  <c r="K403" i="1"/>
  <c r="H403" i="1"/>
  <c r="E403" i="1"/>
  <c r="O323" i="1"/>
  <c r="N323" i="1"/>
  <c r="M323" i="1"/>
  <c r="L323" i="1"/>
  <c r="K323" i="1"/>
  <c r="H323" i="1"/>
  <c r="E323" i="1"/>
  <c r="O97" i="1"/>
  <c r="N97" i="1"/>
  <c r="M97" i="1"/>
  <c r="L97" i="1"/>
  <c r="K97" i="1"/>
  <c r="H97" i="1"/>
  <c r="E97" i="1"/>
  <c r="O96" i="1"/>
  <c r="N96" i="1"/>
  <c r="M96" i="1"/>
  <c r="L96" i="1"/>
  <c r="K96" i="1"/>
  <c r="H96" i="1"/>
  <c r="E96" i="1"/>
  <c r="O95" i="1"/>
  <c r="N95" i="1"/>
  <c r="M95" i="1"/>
  <c r="L95" i="1"/>
  <c r="K95" i="1"/>
  <c r="H95" i="1"/>
  <c r="E95" i="1"/>
  <c r="O402" i="1"/>
  <c r="P18" i="27" s="1"/>
  <c r="N402" i="1"/>
  <c r="O18" i="27" s="1"/>
  <c r="M402" i="1"/>
  <c r="L402" i="1"/>
  <c r="K402" i="1"/>
  <c r="G18" i="27" s="1"/>
  <c r="H402" i="1"/>
  <c r="I18" i="27" s="1"/>
  <c r="E402" i="1"/>
  <c r="O365" i="1"/>
  <c r="N365" i="1"/>
  <c r="M365" i="1"/>
  <c r="L365" i="1"/>
  <c r="K365" i="1"/>
  <c r="H365" i="1"/>
  <c r="E365" i="1"/>
  <c r="O401" i="1"/>
  <c r="N401" i="1"/>
  <c r="M401" i="1"/>
  <c r="L401" i="1"/>
  <c r="K401" i="1"/>
  <c r="H401" i="1"/>
  <c r="E401" i="1"/>
  <c r="O187" i="1"/>
  <c r="P12" i="27" s="1"/>
  <c r="N187" i="1"/>
  <c r="O12" i="27" s="1"/>
  <c r="M187" i="1"/>
  <c r="L187" i="1"/>
  <c r="K187" i="1"/>
  <c r="G12" i="27" s="1"/>
  <c r="H187" i="1"/>
  <c r="I12" i="27" s="1"/>
  <c r="E187" i="1"/>
  <c r="O94" i="1"/>
  <c r="M94" i="1"/>
  <c r="L94" i="1"/>
  <c r="K94" i="1"/>
  <c r="H94" i="1"/>
  <c r="O93" i="1"/>
  <c r="M93" i="1"/>
  <c r="L93" i="1"/>
  <c r="K93" i="1"/>
  <c r="H93" i="1"/>
  <c r="E93" i="1"/>
  <c r="O186" i="1"/>
  <c r="M186" i="1"/>
  <c r="L186" i="1"/>
  <c r="K186" i="1"/>
  <c r="H186" i="1"/>
  <c r="E186" i="1"/>
  <c r="O322" i="1"/>
  <c r="M322" i="1"/>
  <c r="L322" i="1"/>
  <c r="K322" i="1"/>
  <c r="H322" i="1"/>
  <c r="E322" i="1"/>
  <c r="O388" i="1"/>
  <c r="M388" i="1"/>
  <c r="L388" i="1"/>
  <c r="K388" i="1"/>
  <c r="H388" i="1"/>
  <c r="E388" i="1"/>
  <c r="O92" i="1"/>
  <c r="M92" i="1"/>
  <c r="L92" i="1"/>
  <c r="K92" i="1"/>
  <c r="H92" i="1"/>
  <c r="E92" i="1"/>
  <c r="O387" i="1"/>
  <c r="M387" i="1"/>
  <c r="L387" i="1"/>
  <c r="K387" i="1"/>
  <c r="H387" i="1"/>
  <c r="E387" i="1"/>
  <c r="O185" i="1"/>
  <c r="K185" i="1"/>
  <c r="H185" i="1"/>
  <c r="E185" i="1"/>
  <c r="O184" i="1"/>
  <c r="K184" i="1"/>
  <c r="H184" i="1"/>
  <c r="E184" i="1"/>
  <c r="O491" i="1"/>
  <c r="AF491" i="1" s="1"/>
  <c r="K491" i="1"/>
  <c r="H491" i="1"/>
  <c r="E491" i="1"/>
  <c r="O91" i="1"/>
  <c r="K91" i="1"/>
  <c r="H91" i="1"/>
  <c r="E91" i="1"/>
  <c r="O321" i="1"/>
  <c r="K321" i="1"/>
  <c r="H321" i="1"/>
  <c r="E321" i="1"/>
  <c r="Q10" i="17"/>
  <c r="O490" i="1"/>
  <c r="AF490" i="1" s="1"/>
  <c r="N490" i="1"/>
  <c r="O10" i="17" s="1"/>
  <c r="M490" i="1"/>
  <c r="L490" i="1"/>
  <c r="K490" i="1"/>
  <c r="G10" i="17" s="1"/>
  <c r="H490" i="1"/>
  <c r="I10" i="17" s="1"/>
  <c r="E10" i="17"/>
  <c r="O90" i="1"/>
  <c r="M90" i="1"/>
  <c r="L90" i="1"/>
  <c r="K90" i="1"/>
  <c r="G5" i="24" s="1"/>
  <c r="H90" i="1"/>
  <c r="I5" i="24" s="1"/>
  <c r="E5" i="24"/>
  <c r="Q5" i="17"/>
  <c r="O489" i="1"/>
  <c r="AF489" i="1" s="1"/>
  <c r="M489" i="1"/>
  <c r="L489" i="1"/>
  <c r="K489" i="1"/>
  <c r="G5" i="17" s="1"/>
  <c r="H489" i="1"/>
  <c r="I5" i="17" s="1"/>
  <c r="E5" i="17"/>
  <c r="Q4" i="17"/>
  <c r="O488" i="1"/>
  <c r="AF488" i="1" s="1"/>
  <c r="M488" i="1"/>
  <c r="L488" i="1"/>
  <c r="K488" i="1"/>
  <c r="G4" i="17" s="1"/>
  <c r="H488" i="1"/>
  <c r="I4" i="17" s="1"/>
  <c r="E4" i="17"/>
  <c r="O400" i="1"/>
  <c r="P17" i="27" s="1"/>
  <c r="K400" i="1"/>
  <c r="G17" i="27" s="1"/>
  <c r="H400" i="1"/>
  <c r="I17" i="27" s="1"/>
  <c r="O262" i="1"/>
  <c r="P13" i="27" s="1"/>
  <c r="K262" i="1"/>
  <c r="H262" i="1"/>
  <c r="E3" i="24"/>
  <c r="Q3" i="17"/>
  <c r="O487" i="1"/>
  <c r="AF487" i="1" s="1"/>
  <c r="K487" i="1"/>
  <c r="G3" i="17" s="1"/>
  <c r="H487" i="1"/>
  <c r="I3" i="17" s="1"/>
  <c r="E3" i="17"/>
  <c r="O89" i="1"/>
  <c r="N89" i="1"/>
  <c r="M89" i="1"/>
  <c r="L89" i="1"/>
  <c r="K89" i="1"/>
  <c r="H89" i="1"/>
  <c r="E89" i="1"/>
  <c r="Q19" i="18"/>
  <c r="O320" i="1"/>
  <c r="P15" i="8" s="1"/>
  <c r="N320" i="1"/>
  <c r="M320" i="1"/>
  <c r="L320" i="1"/>
  <c r="K320" i="1"/>
  <c r="H320" i="1"/>
  <c r="E320" i="1"/>
  <c r="E19" i="18" s="1"/>
  <c r="Q18" i="18"/>
  <c r="O88" i="1"/>
  <c r="N88" i="1"/>
  <c r="O18" i="18" s="1"/>
  <c r="M88" i="1"/>
  <c r="L88" i="1"/>
  <c r="K88" i="1"/>
  <c r="G18" i="18" s="1"/>
  <c r="H88" i="1"/>
  <c r="I18" i="18" s="1"/>
  <c r="E88" i="1"/>
  <c r="E18" i="18" s="1"/>
  <c r="Q13" i="18"/>
  <c r="O319" i="1"/>
  <c r="P16" i="29" s="1"/>
  <c r="M319" i="1"/>
  <c r="L319" i="1"/>
  <c r="K319" i="1"/>
  <c r="H319" i="1"/>
  <c r="E319" i="1"/>
  <c r="E16" i="29" s="1"/>
  <c r="O183" i="1"/>
  <c r="AF290" i="1" s="1"/>
  <c r="M183" i="1"/>
  <c r="L183" i="1"/>
  <c r="K183" i="1"/>
  <c r="H183" i="1"/>
  <c r="E183" i="1"/>
  <c r="O386" i="1"/>
  <c r="M386" i="1"/>
  <c r="L386" i="1"/>
  <c r="K386" i="1"/>
  <c r="H386" i="1"/>
  <c r="E386" i="1"/>
  <c r="Q12" i="18"/>
  <c r="O87" i="1"/>
  <c r="M87" i="1"/>
  <c r="L87" i="1"/>
  <c r="K87" i="1"/>
  <c r="G12" i="18" s="1"/>
  <c r="H87" i="1"/>
  <c r="I12" i="18" s="1"/>
  <c r="E87" i="1"/>
  <c r="E12" i="18" s="1"/>
  <c r="O486" i="1"/>
  <c r="K486" i="1"/>
  <c r="H486" i="1"/>
  <c r="E486" i="1"/>
  <c r="Q11" i="18"/>
  <c r="O182" i="1"/>
  <c r="K182" i="1"/>
  <c r="G11" i="18" s="1"/>
  <c r="H182" i="1"/>
  <c r="I11" i="18" s="1"/>
  <c r="E182" i="1"/>
  <c r="E11" i="18" s="1"/>
  <c r="Q10" i="18"/>
  <c r="O86" i="1"/>
  <c r="K86" i="1"/>
  <c r="G10" i="18" s="1"/>
  <c r="H86" i="1"/>
  <c r="I10" i="18" s="1"/>
  <c r="E10" i="18"/>
  <c r="Q6" i="18"/>
  <c r="O364" i="1"/>
  <c r="AF364" i="1" s="1"/>
  <c r="K364" i="1"/>
  <c r="G6" i="18" s="1"/>
  <c r="H364" i="1"/>
  <c r="E364" i="1"/>
  <c r="O485" i="1"/>
  <c r="K485" i="1"/>
  <c r="H485" i="1"/>
  <c r="E485" i="1"/>
  <c r="Q5" i="18"/>
  <c r="O484" i="1"/>
  <c r="AF484" i="1" s="1"/>
  <c r="K484" i="1"/>
  <c r="G5" i="18" s="1"/>
  <c r="H484" i="1"/>
  <c r="I5" i="18" s="1"/>
  <c r="E484" i="1"/>
  <c r="E5" i="18" s="1"/>
  <c r="Q9" i="18"/>
  <c r="O318" i="1"/>
  <c r="K318" i="1"/>
  <c r="G9" i="18" s="1"/>
  <c r="H318" i="1"/>
  <c r="I9" i="18" s="1"/>
  <c r="E318" i="1"/>
  <c r="E9" i="18" s="1"/>
  <c r="O483" i="1"/>
  <c r="K483" i="1"/>
  <c r="H483" i="1"/>
  <c r="E483" i="1"/>
  <c r="O382" i="1"/>
  <c r="K382" i="1"/>
  <c r="H382" i="1"/>
  <c r="E382" i="1"/>
  <c r="O85" i="1"/>
  <c r="AF278" i="1" s="1"/>
  <c r="K85" i="1"/>
  <c r="H85" i="1"/>
  <c r="E85" i="1"/>
  <c r="O84" i="1"/>
  <c r="AF277" i="1" s="1"/>
  <c r="K84" i="1"/>
  <c r="H84" i="1"/>
  <c r="E84" i="1"/>
  <c r="O181" i="1"/>
  <c r="AF276" i="1" s="1"/>
  <c r="K181" i="1"/>
  <c r="H181" i="1"/>
  <c r="E181" i="1"/>
  <c r="O482" i="1"/>
  <c r="K482" i="1"/>
  <c r="H482" i="1"/>
  <c r="E482" i="1"/>
  <c r="O83" i="1"/>
  <c r="AF274" i="1" s="1"/>
  <c r="K83" i="1"/>
  <c r="H83" i="1"/>
  <c r="E83" i="1"/>
  <c r="O82" i="1"/>
  <c r="AF273" i="1" s="1"/>
  <c r="K82" i="1"/>
  <c r="H82" i="1"/>
  <c r="E82" i="1"/>
  <c r="O481" i="1"/>
  <c r="K481" i="1"/>
  <c r="H481" i="1"/>
  <c r="E481" i="1"/>
  <c r="O363" i="1"/>
  <c r="N363" i="1"/>
  <c r="M363" i="1"/>
  <c r="L363" i="1"/>
  <c r="K363" i="1"/>
  <c r="H363" i="1"/>
  <c r="E363" i="1"/>
  <c r="Q44" i="13"/>
  <c r="Q47" i="13" s="1"/>
  <c r="O44" i="13"/>
  <c r="O47" i="13" s="1"/>
  <c r="G44" i="13"/>
  <c r="I44" i="13"/>
  <c r="E44" i="13"/>
  <c r="Q39" i="13"/>
  <c r="G39" i="13"/>
  <c r="I39" i="13"/>
  <c r="E39" i="13"/>
  <c r="O480" i="1"/>
  <c r="K480" i="1"/>
  <c r="H480" i="1"/>
  <c r="E480" i="1"/>
  <c r="Q12" i="21"/>
  <c r="O180" i="1"/>
  <c r="P7" i="29" s="1"/>
  <c r="K180" i="1"/>
  <c r="H180" i="1"/>
  <c r="E180" i="1"/>
  <c r="E7" i="29" s="1"/>
  <c r="O479" i="1"/>
  <c r="K479" i="1"/>
  <c r="H479" i="1"/>
  <c r="I33" i="13" s="1"/>
  <c r="E479" i="1"/>
  <c r="O261" i="1"/>
  <c r="K261" i="1"/>
  <c r="H261" i="1"/>
  <c r="E261" i="1"/>
  <c r="O478" i="1"/>
  <c r="K478" i="1"/>
  <c r="H478" i="1"/>
  <c r="E478" i="1"/>
  <c r="O477" i="1"/>
  <c r="M477" i="1"/>
  <c r="L477" i="1"/>
  <c r="K477" i="1"/>
  <c r="H477" i="1"/>
  <c r="E477" i="1"/>
  <c r="O362" i="1"/>
  <c r="K362" i="1"/>
  <c r="H362" i="1"/>
  <c r="E362" i="1"/>
  <c r="O81" i="1"/>
  <c r="K81" i="1"/>
  <c r="H81" i="1"/>
  <c r="E81" i="1"/>
  <c r="O317" i="1"/>
  <c r="K317" i="1"/>
  <c r="H317" i="1"/>
  <c r="E317" i="1"/>
  <c r="O80" i="1"/>
  <c r="K80" i="1"/>
  <c r="H80" i="1"/>
  <c r="E80" i="1"/>
  <c r="O476" i="1"/>
  <c r="K476" i="1"/>
  <c r="H476" i="1"/>
  <c r="E476" i="1"/>
  <c r="O79" i="1"/>
  <c r="K79" i="1"/>
  <c r="H79" i="1"/>
  <c r="E79" i="1"/>
  <c r="Q11" i="21"/>
  <c r="O361" i="1"/>
  <c r="K361" i="1"/>
  <c r="G11" i="21" s="1"/>
  <c r="H361" i="1"/>
  <c r="I11" i="21" s="1"/>
  <c r="E361" i="1"/>
  <c r="E11" i="21" s="1"/>
  <c r="O475" i="1"/>
  <c r="K475" i="1"/>
  <c r="H475" i="1"/>
  <c r="E475" i="1"/>
  <c r="O474" i="1"/>
  <c r="K474" i="1"/>
  <c r="H474" i="1"/>
  <c r="E474" i="1"/>
  <c r="O473" i="1"/>
  <c r="K473" i="1"/>
  <c r="H473" i="1"/>
  <c r="E473" i="1"/>
  <c r="O472" i="1"/>
  <c r="K472" i="1"/>
  <c r="H472" i="1"/>
  <c r="E472" i="1"/>
  <c r="O179" i="1"/>
  <c r="K179" i="1"/>
  <c r="H179" i="1"/>
  <c r="E179" i="1"/>
  <c r="O471" i="1"/>
  <c r="K471" i="1"/>
  <c r="H471" i="1"/>
  <c r="E471" i="1"/>
  <c r="O399" i="1"/>
  <c r="K399" i="1"/>
  <c r="H399" i="1"/>
  <c r="E399" i="1"/>
  <c r="O78" i="1"/>
  <c r="K78" i="1"/>
  <c r="H78" i="1"/>
  <c r="E78" i="1"/>
  <c r="O470" i="1"/>
  <c r="K470" i="1"/>
  <c r="H470" i="1"/>
  <c r="E470" i="1"/>
  <c r="O77" i="1"/>
  <c r="K77" i="1"/>
  <c r="H77" i="1"/>
  <c r="E77" i="1"/>
  <c r="O76" i="1"/>
  <c r="K76" i="1"/>
  <c r="H76" i="1"/>
  <c r="E76" i="1"/>
  <c r="O75" i="1"/>
  <c r="K75" i="1"/>
  <c r="H75" i="1"/>
  <c r="E75" i="1"/>
  <c r="O469" i="1"/>
  <c r="K469" i="1"/>
  <c r="H469" i="1"/>
  <c r="E469" i="1"/>
  <c r="O468" i="1"/>
  <c r="K468" i="1"/>
  <c r="H468" i="1"/>
  <c r="E468" i="1"/>
  <c r="O74" i="1"/>
  <c r="K74" i="1"/>
  <c r="H74" i="1"/>
  <c r="E74" i="1"/>
  <c r="O178" i="1"/>
  <c r="K178" i="1"/>
  <c r="H178" i="1"/>
  <c r="E178" i="1"/>
  <c r="O73" i="1"/>
  <c r="K73" i="1"/>
  <c r="H73" i="1"/>
  <c r="E73" i="1"/>
  <c r="O316" i="1"/>
  <c r="AF240" i="1" s="1"/>
  <c r="K316" i="1"/>
  <c r="H316" i="1"/>
  <c r="E316" i="1"/>
  <c r="O511" i="1"/>
  <c r="K511" i="1"/>
  <c r="H511" i="1"/>
  <c r="E511" i="1"/>
  <c r="O72" i="1"/>
  <c r="AF238" i="1" s="1"/>
  <c r="K72" i="1"/>
  <c r="H72" i="1"/>
  <c r="O467" i="1"/>
  <c r="K467" i="1"/>
  <c r="H467" i="1"/>
  <c r="E467" i="1"/>
  <c r="O315" i="1"/>
  <c r="AF236" i="1" s="1"/>
  <c r="K315" i="1"/>
  <c r="H315" i="1"/>
  <c r="E315" i="1"/>
  <c r="O314" i="1"/>
  <c r="AF235" i="1" s="1"/>
  <c r="K314" i="1"/>
  <c r="H314" i="1"/>
  <c r="E314" i="1"/>
  <c r="O177" i="1"/>
  <c r="K177" i="1"/>
  <c r="H177" i="1"/>
  <c r="E177" i="1"/>
  <c r="O71" i="1"/>
  <c r="M71" i="1"/>
  <c r="L71" i="1"/>
  <c r="K71" i="1"/>
  <c r="H71" i="1"/>
  <c r="E71" i="1"/>
  <c r="O70" i="1"/>
  <c r="M70" i="1"/>
  <c r="L70" i="1"/>
  <c r="K70" i="1"/>
  <c r="H70" i="1"/>
  <c r="O466" i="1"/>
  <c r="K466" i="1"/>
  <c r="H466" i="1"/>
  <c r="E466" i="1"/>
  <c r="O69" i="1"/>
  <c r="K69" i="1"/>
  <c r="H69" i="1"/>
  <c r="E69" i="1"/>
  <c r="O465" i="1"/>
  <c r="K465" i="1"/>
  <c r="H465" i="1"/>
  <c r="E465" i="1"/>
  <c r="O68" i="1"/>
  <c r="K68" i="1"/>
  <c r="H68" i="1"/>
  <c r="E68" i="1"/>
  <c r="O260" i="1"/>
  <c r="K260" i="1"/>
  <c r="H260" i="1"/>
  <c r="E260" i="1"/>
  <c r="O67" i="1"/>
  <c r="K67" i="1"/>
  <c r="H67" i="1"/>
  <c r="E67" i="1"/>
  <c r="O464" i="1"/>
  <c r="K464" i="1"/>
  <c r="H464" i="1"/>
  <c r="E464" i="1"/>
  <c r="O66" i="1"/>
  <c r="AF224" i="1" s="1"/>
  <c r="K66" i="1"/>
  <c r="H66" i="1"/>
  <c r="E66" i="1"/>
  <c r="O259" i="1"/>
  <c r="K259" i="1"/>
  <c r="H259" i="1"/>
  <c r="E259" i="1"/>
  <c r="O65" i="1"/>
  <c r="AF222" i="1" s="1"/>
  <c r="K65" i="1"/>
  <c r="H65" i="1"/>
  <c r="E65" i="1"/>
  <c r="O64" i="1"/>
  <c r="AF221" i="1" s="1"/>
  <c r="K64" i="1"/>
  <c r="H64" i="1"/>
  <c r="E64" i="1"/>
  <c r="O258" i="1"/>
  <c r="K258" i="1"/>
  <c r="G11" i="29" s="1"/>
  <c r="H258" i="1"/>
  <c r="I11" i="29" s="1"/>
  <c r="E258" i="1"/>
  <c r="O63" i="1"/>
  <c r="AF219" i="1" s="1"/>
  <c r="K63" i="1"/>
  <c r="H63" i="1"/>
  <c r="E63" i="1"/>
  <c r="O463" i="1"/>
  <c r="K463" i="1"/>
  <c r="H463" i="1"/>
  <c r="E463" i="1"/>
  <c r="O462" i="1"/>
  <c r="K462" i="1"/>
  <c r="H462" i="1"/>
  <c r="E462" i="1"/>
  <c r="O176" i="1"/>
  <c r="K176" i="1"/>
  <c r="G6" i="29" s="1"/>
  <c r="H176" i="1"/>
  <c r="I6" i="29" s="1"/>
  <c r="E176" i="1"/>
  <c r="O62" i="1"/>
  <c r="AF215" i="1" s="1"/>
  <c r="K62" i="1"/>
  <c r="H62" i="1"/>
  <c r="E62" i="1"/>
  <c r="O175" i="1"/>
  <c r="K175" i="1"/>
  <c r="G8" i="27" s="1"/>
  <c r="H175" i="1"/>
  <c r="I8" i="27" s="1"/>
  <c r="E175" i="1"/>
  <c r="O243" i="1"/>
  <c r="AF213" i="1" s="1"/>
  <c r="K243" i="1"/>
  <c r="H243" i="1"/>
  <c r="E243" i="1"/>
  <c r="O257" i="1"/>
  <c r="K257" i="1"/>
  <c r="G10" i="29" s="1"/>
  <c r="H257" i="1"/>
  <c r="I10" i="29" s="1"/>
  <c r="E257" i="1"/>
  <c r="O61" i="1"/>
  <c r="AF211" i="1" s="1"/>
  <c r="K61" i="1"/>
  <c r="H61" i="1"/>
  <c r="E61" i="1"/>
  <c r="O461" i="1"/>
  <c r="K461" i="1"/>
  <c r="H461" i="1"/>
  <c r="E461" i="1"/>
  <c r="O60" i="1"/>
  <c r="AF209" i="1" s="1"/>
  <c r="K60" i="1"/>
  <c r="H60" i="1"/>
  <c r="E60" i="1"/>
  <c r="O360" i="1"/>
  <c r="K360" i="1"/>
  <c r="H360" i="1"/>
  <c r="E360" i="1"/>
  <c r="O59" i="1"/>
  <c r="AF207" i="1" s="1"/>
  <c r="K59" i="1"/>
  <c r="H59" i="1"/>
  <c r="E59" i="1"/>
  <c r="O460" i="1"/>
  <c r="K460" i="1"/>
  <c r="H460" i="1"/>
  <c r="E460" i="1"/>
  <c r="O58" i="1"/>
  <c r="AF205" i="1" s="1"/>
  <c r="K58" i="1"/>
  <c r="H58" i="1"/>
  <c r="E58" i="1"/>
  <c r="O313" i="1"/>
  <c r="AF204" i="1" s="1"/>
  <c r="K313" i="1"/>
  <c r="H313" i="1"/>
  <c r="E313" i="1"/>
  <c r="O174" i="1"/>
  <c r="AF203" i="1" s="1"/>
  <c r="K174" i="1"/>
  <c r="G3" i="18" s="1"/>
  <c r="H174" i="1"/>
  <c r="I3" i="18" s="1"/>
  <c r="E174" i="1"/>
  <c r="O312" i="1"/>
  <c r="AF202" i="1" s="1"/>
  <c r="K312" i="1"/>
  <c r="H312" i="1"/>
  <c r="E312" i="1"/>
  <c r="O173" i="1"/>
  <c r="AF201" i="1" s="1"/>
  <c r="K173" i="1"/>
  <c r="H173" i="1"/>
  <c r="E173" i="1"/>
  <c r="O311" i="1"/>
  <c r="K311" i="1"/>
  <c r="G15" i="29" s="1"/>
  <c r="H311" i="1"/>
  <c r="I15" i="29" s="1"/>
  <c r="E311" i="1"/>
  <c r="O459" i="1"/>
  <c r="K459" i="1"/>
  <c r="H459" i="1"/>
  <c r="E459" i="1"/>
  <c r="O57" i="1"/>
  <c r="AF198" i="1" s="1"/>
  <c r="K57" i="1"/>
  <c r="H57" i="1"/>
  <c r="E57" i="1"/>
  <c r="O458" i="1"/>
  <c r="K458" i="1"/>
  <c r="H458" i="1"/>
  <c r="E458" i="1"/>
  <c r="O256" i="1"/>
  <c r="AF196" i="1" s="1"/>
  <c r="K256" i="1"/>
  <c r="H256" i="1"/>
  <c r="E256" i="1"/>
  <c r="O172" i="1"/>
  <c r="AF195" i="1" s="1"/>
  <c r="K172" i="1"/>
  <c r="H172" i="1"/>
  <c r="E172" i="1"/>
  <c r="O457" i="1"/>
  <c r="M457" i="1"/>
  <c r="K457" i="1"/>
  <c r="H457" i="1"/>
  <c r="E457" i="1"/>
  <c r="O310" i="1"/>
  <c r="K310" i="1"/>
  <c r="G14" i="29" s="1"/>
  <c r="H310" i="1"/>
  <c r="I14" i="29" s="1"/>
  <c r="E310" i="1"/>
  <c r="O359" i="1"/>
  <c r="K359" i="1"/>
  <c r="H359" i="1"/>
  <c r="E359" i="1"/>
  <c r="O255" i="1"/>
  <c r="AF191" i="1" s="1"/>
  <c r="K255" i="1"/>
  <c r="H255" i="1"/>
  <c r="E255" i="1"/>
  <c r="O56" i="1"/>
  <c r="AF190" i="1" s="1"/>
  <c r="K56" i="1"/>
  <c r="H56" i="1"/>
  <c r="E56" i="1"/>
  <c r="O456" i="1"/>
  <c r="AF456" i="1" s="1"/>
  <c r="K456" i="1"/>
  <c r="H456" i="1"/>
  <c r="E456" i="1"/>
  <c r="O234" i="1"/>
  <c r="AF188" i="1" s="1"/>
  <c r="K234" i="1"/>
  <c r="H234" i="1"/>
  <c r="E234" i="1"/>
  <c r="O55" i="1"/>
  <c r="K55" i="1"/>
  <c r="H55" i="1"/>
  <c r="E55" i="1"/>
  <c r="O54" i="1"/>
  <c r="K54" i="1"/>
  <c r="H54" i="1"/>
  <c r="E54" i="1"/>
  <c r="O254" i="1"/>
  <c r="K254" i="1"/>
  <c r="H254" i="1"/>
  <c r="E254" i="1"/>
  <c r="O455" i="1"/>
  <c r="K455" i="1"/>
  <c r="H455" i="1"/>
  <c r="E455" i="1"/>
  <c r="O53" i="1"/>
  <c r="P10" i="27" s="1"/>
  <c r="K53" i="1"/>
  <c r="G10" i="27" s="1"/>
  <c r="E53" i="1"/>
  <c r="O309" i="1"/>
  <c r="K309" i="1"/>
  <c r="H309" i="1"/>
  <c r="E309" i="1"/>
  <c r="O253" i="1"/>
  <c r="P25" i="8" s="1"/>
  <c r="K253" i="1"/>
  <c r="G25" i="8" s="1"/>
  <c r="H253" i="1"/>
  <c r="I25" i="8" s="1"/>
  <c r="E253" i="1"/>
  <c r="O52" i="1"/>
  <c r="K52" i="1"/>
  <c r="H52" i="1"/>
  <c r="E52" i="1"/>
  <c r="O454" i="1"/>
  <c r="K454" i="1"/>
  <c r="H454" i="1"/>
  <c r="E454" i="1"/>
  <c r="O51" i="1"/>
  <c r="K51" i="1"/>
  <c r="H51" i="1"/>
  <c r="E51" i="1"/>
  <c r="O50" i="1"/>
  <c r="K50" i="1"/>
  <c r="H50" i="1"/>
  <c r="E50" i="1"/>
  <c r="O171" i="1"/>
  <c r="K171" i="1"/>
  <c r="H171" i="1"/>
  <c r="E171" i="1"/>
  <c r="O170" i="1"/>
  <c r="K170" i="1"/>
  <c r="H170" i="1"/>
  <c r="E170" i="1"/>
  <c r="O453" i="1"/>
  <c r="K453" i="1"/>
  <c r="H453" i="1"/>
  <c r="E453" i="1"/>
  <c r="O49" i="1"/>
  <c r="K49" i="1"/>
  <c r="H49" i="1"/>
  <c r="E49" i="1"/>
  <c r="O539" i="1"/>
  <c r="K539" i="1"/>
  <c r="H539" i="1"/>
  <c r="E539" i="1"/>
  <c r="O48" i="1"/>
  <c r="K48" i="1"/>
  <c r="H48" i="1"/>
  <c r="E48" i="1"/>
  <c r="O47" i="1"/>
  <c r="K47" i="1"/>
  <c r="H47" i="1"/>
  <c r="E47" i="1"/>
  <c r="Q8" i="18"/>
  <c r="O46" i="1"/>
  <c r="K46" i="1"/>
  <c r="H46" i="1"/>
  <c r="E46" i="1"/>
  <c r="O452" i="1"/>
  <c r="K452" i="1"/>
  <c r="H452" i="1"/>
  <c r="E452" i="1"/>
  <c r="O358" i="1"/>
  <c r="K358" i="1"/>
  <c r="H358" i="1"/>
  <c r="E358" i="1"/>
  <c r="O308" i="1"/>
  <c r="P13" i="29" s="1"/>
  <c r="K308" i="1"/>
  <c r="G13" i="29" s="1"/>
  <c r="H308" i="1"/>
  <c r="I13" i="29" s="1"/>
  <c r="E308" i="1"/>
  <c r="O45" i="1"/>
  <c r="K45" i="1"/>
  <c r="H45" i="1"/>
  <c r="E45" i="1"/>
  <c r="O385" i="1"/>
  <c r="K385" i="1"/>
  <c r="H385" i="1"/>
  <c r="E385" i="1"/>
  <c r="O307" i="1"/>
  <c r="K307" i="1"/>
  <c r="H307" i="1"/>
  <c r="E307" i="1"/>
  <c r="O44" i="1"/>
  <c r="K44" i="1"/>
  <c r="H44" i="1"/>
  <c r="E44" i="1"/>
  <c r="O242" i="1"/>
  <c r="K242" i="1"/>
  <c r="H242" i="1"/>
  <c r="E242" i="1"/>
  <c r="O169" i="1"/>
  <c r="K169" i="1"/>
  <c r="H169" i="1"/>
  <c r="E169" i="1"/>
  <c r="O43" i="1"/>
  <c r="K43" i="1"/>
  <c r="H43" i="1"/>
  <c r="E43" i="1"/>
  <c r="O42" i="1"/>
  <c r="K42" i="1"/>
  <c r="H42" i="1"/>
  <c r="E42" i="1"/>
  <c r="O168" i="1"/>
  <c r="K168" i="1"/>
  <c r="H168" i="1"/>
  <c r="E168" i="1"/>
  <c r="O167" i="1"/>
  <c r="P6" i="8" s="1"/>
  <c r="K167" i="1"/>
  <c r="G6" i="8" s="1"/>
  <c r="H167" i="1"/>
  <c r="I6" i="8" s="1"/>
  <c r="E167" i="1"/>
  <c r="O41" i="1"/>
  <c r="K41" i="1"/>
  <c r="H41" i="1"/>
  <c r="E41" i="1"/>
  <c r="O40" i="1"/>
  <c r="K40" i="1"/>
  <c r="H40" i="1"/>
  <c r="O451" i="1"/>
  <c r="K451" i="1"/>
  <c r="H451" i="1"/>
  <c r="E451" i="1"/>
  <c r="O306" i="1"/>
  <c r="P12" i="29" s="1"/>
  <c r="K306" i="1"/>
  <c r="G12" i="29" s="1"/>
  <c r="H306" i="1"/>
  <c r="I12" i="29" s="1"/>
  <c r="E306" i="1"/>
  <c r="O450" i="1"/>
  <c r="K450" i="1"/>
  <c r="H450" i="1"/>
  <c r="E450" i="1"/>
  <c r="O449" i="1"/>
  <c r="K449" i="1"/>
  <c r="H449" i="1"/>
  <c r="E449" i="1"/>
  <c r="O357" i="1"/>
  <c r="P19" i="8" s="1"/>
  <c r="K357" i="1"/>
  <c r="H357" i="1"/>
  <c r="E357" i="1"/>
  <c r="O166" i="1"/>
  <c r="K166" i="1"/>
  <c r="H166" i="1"/>
  <c r="E166" i="1"/>
  <c r="O356" i="1"/>
  <c r="K356" i="1"/>
  <c r="H356" i="1"/>
  <c r="E356" i="1"/>
  <c r="O448" i="1"/>
  <c r="K448" i="1"/>
  <c r="H448" i="1"/>
  <c r="E448" i="1"/>
  <c r="O447" i="1"/>
  <c r="K447" i="1"/>
  <c r="H447" i="1"/>
  <c r="E447" i="1"/>
  <c r="O39" i="1"/>
  <c r="AF144" i="1" s="1"/>
  <c r="K39" i="1"/>
  <c r="H39" i="1"/>
  <c r="E39" i="1"/>
  <c r="O38" i="1"/>
  <c r="K38" i="1"/>
  <c r="H38" i="1"/>
  <c r="E38" i="1"/>
  <c r="O37" i="1"/>
  <c r="AF142" i="1" s="1"/>
  <c r="K37" i="1"/>
  <c r="H37" i="1"/>
  <c r="E37" i="1"/>
  <c r="O446" i="1"/>
  <c r="K446" i="1"/>
  <c r="H446" i="1"/>
  <c r="E446" i="1"/>
  <c r="O165" i="1"/>
  <c r="AF140" i="1" s="1"/>
  <c r="K165" i="1"/>
  <c r="H165" i="1"/>
  <c r="E165" i="1"/>
  <c r="O252" i="1"/>
  <c r="AF139" i="1" s="1"/>
  <c r="K252" i="1"/>
  <c r="H252" i="1"/>
  <c r="E252" i="1"/>
  <c r="O36" i="1"/>
  <c r="AF138" i="1" s="1"/>
  <c r="K36" i="1"/>
  <c r="H36" i="1"/>
  <c r="E36" i="1"/>
  <c r="O445" i="1"/>
  <c r="K445" i="1"/>
  <c r="H445" i="1"/>
  <c r="E445" i="1"/>
  <c r="O35" i="1"/>
  <c r="AF136" i="1" s="1"/>
  <c r="K35" i="1"/>
  <c r="H35" i="1"/>
  <c r="E35" i="1"/>
  <c r="O164" i="1"/>
  <c r="K164" i="1"/>
  <c r="G5" i="29" s="1"/>
  <c r="H164" i="1"/>
  <c r="I5" i="29" s="1"/>
  <c r="E164" i="1"/>
  <c r="O355" i="1"/>
  <c r="K355" i="1"/>
  <c r="H355" i="1"/>
  <c r="E355" i="1"/>
  <c r="O34" i="1"/>
  <c r="AF133" i="1" s="1"/>
  <c r="K34" i="1"/>
  <c r="H34" i="1"/>
  <c r="E34" i="1"/>
  <c r="O444" i="1"/>
  <c r="K444" i="1"/>
  <c r="O354" i="1"/>
  <c r="K354" i="1"/>
  <c r="H354" i="1"/>
  <c r="E354" i="1"/>
  <c r="O163" i="1"/>
  <c r="AF130" i="1" s="1"/>
  <c r="K163" i="1"/>
  <c r="H163" i="1"/>
  <c r="E163" i="1"/>
  <c r="O251" i="1"/>
  <c r="K251" i="1"/>
  <c r="H251" i="1"/>
  <c r="E251" i="1"/>
  <c r="O443" i="1"/>
  <c r="K443" i="1"/>
  <c r="H443" i="1"/>
  <c r="E443" i="1"/>
  <c r="O442" i="1"/>
  <c r="K442" i="1"/>
  <c r="H442" i="1"/>
  <c r="E442" i="1"/>
  <c r="O384" i="1"/>
  <c r="P21" i="8" s="1"/>
  <c r="K384" i="1"/>
  <c r="G21" i="8" s="1"/>
  <c r="H384" i="1"/>
  <c r="I21" i="8" s="1"/>
  <c r="E384" i="1"/>
  <c r="O383" i="1"/>
  <c r="K383" i="1"/>
  <c r="H383" i="1"/>
  <c r="E383" i="1"/>
  <c r="O353" i="1"/>
  <c r="K353" i="1"/>
  <c r="H353" i="1"/>
  <c r="E353" i="1"/>
  <c r="O33" i="1"/>
  <c r="AF123" i="1" s="1"/>
  <c r="K33" i="1"/>
  <c r="H33" i="1"/>
  <c r="E33" i="1"/>
  <c r="O441" i="1"/>
  <c r="K441" i="1"/>
  <c r="H441" i="1"/>
  <c r="E441" i="1"/>
  <c r="O250" i="1"/>
  <c r="AF121" i="1" s="1"/>
  <c r="K250" i="1"/>
  <c r="H250" i="1"/>
  <c r="E250" i="1"/>
  <c r="Q3" i="18"/>
  <c r="O241" i="1"/>
  <c r="K241" i="1"/>
  <c r="G9" i="29" s="1"/>
  <c r="H241" i="1"/>
  <c r="I9" i="29" s="1"/>
  <c r="E241" i="1"/>
  <c r="O440" i="1"/>
  <c r="K440" i="1"/>
  <c r="H440" i="1"/>
  <c r="E440" i="1"/>
  <c r="O32" i="1"/>
  <c r="AF118" i="1" s="1"/>
  <c r="K32" i="1"/>
  <c r="H32" i="1"/>
  <c r="E32" i="1"/>
  <c r="O352" i="1"/>
  <c r="P17" i="8" s="1"/>
  <c r="K352" i="1"/>
  <c r="H352" i="1"/>
  <c r="E352" i="1"/>
  <c r="O439" i="1"/>
  <c r="K439" i="1"/>
  <c r="H439" i="1"/>
  <c r="E439" i="1"/>
  <c r="Q7" i="12"/>
  <c r="O162" i="1"/>
  <c r="AF115" i="1" s="1"/>
  <c r="K162" i="1"/>
  <c r="H162" i="1"/>
  <c r="E162" i="1"/>
  <c r="O233" i="1"/>
  <c r="AF114" i="1" s="1"/>
  <c r="K233" i="1"/>
  <c r="H233" i="1"/>
  <c r="E233" i="1"/>
  <c r="O31" i="1"/>
  <c r="AF113" i="1" s="1"/>
  <c r="K31" i="1"/>
  <c r="H31" i="1"/>
  <c r="E31" i="1"/>
  <c r="O351" i="1"/>
  <c r="K351" i="1"/>
  <c r="H351" i="1"/>
  <c r="E351" i="1"/>
  <c r="Q4" i="18"/>
  <c r="O305" i="1"/>
  <c r="K305" i="1"/>
  <c r="H305" i="1"/>
  <c r="E305" i="1"/>
  <c r="O438" i="1"/>
  <c r="K438" i="1"/>
  <c r="H438" i="1"/>
  <c r="E438" i="1"/>
  <c r="O30" i="1"/>
  <c r="AF109" i="1" s="1"/>
  <c r="K30" i="1"/>
  <c r="H30" i="1"/>
  <c r="E30" i="1"/>
  <c r="O161" i="1"/>
  <c r="K161" i="1"/>
  <c r="G4" i="29" s="1"/>
  <c r="H161" i="1"/>
  <c r="I4" i="29" s="1"/>
  <c r="E161" i="1"/>
  <c r="O437" i="1"/>
  <c r="K437" i="1"/>
  <c r="H437" i="1"/>
  <c r="E437" i="1"/>
  <c r="O304" i="1"/>
  <c r="AF106" i="1" s="1"/>
  <c r="K304" i="1"/>
  <c r="H304" i="1"/>
  <c r="E304" i="1"/>
  <c r="O436" i="1"/>
  <c r="K436" i="1"/>
  <c r="H436" i="1"/>
  <c r="E436" i="1"/>
  <c r="O350" i="1"/>
  <c r="K350" i="1"/>
  <c r="H350" i="1"/>
  <c r="E350" i="1"/>
  <c r="O160" i="1"/>
  <c r="K160" i="1"/>
  <c r="G5" i="27" s="1"/>
  <c r="H160" i="1"/>
  <c r="I5" i="27" s="1"/>
  <c r="E160" i="1"/>
  <c r="O435" i="1"/>
  <c r="K435" i="1"/>
  <c r="H435" i="1"/>
  <c r="E435" i="1"/>
  <c r="O434" i="1"/>
  <c r="K434" i="1"/>
  <c r="E434" i="1"/>
  <c r="O29" i="1"/>
  <c r="AF100" i="1" s="1"/>
  <c r="K29" i="1"/>
  <c r="H29" i="1"/>
  <c r="E29" i="1"/>
  <c r="O28" i="1"/>
  <c r="K28" i="1"/>
  <c r="H28" i="1"/>
  <c r="E28" i="1"/>
  <c r="O433" i="1"/>
  <c r="K433" i="1"/>
  <c r="E433" i="1"/>
  <c r="O349" i="1"/>
  <c r="K349" i="1"/>
  <c r="H349" i="1"/>
  <c r="E349" i="1"/>
  <c r="O27" i="1"/>
  <c r="K27" i="1"/>
  <c r="H27" i="1"/>
  <c r="E27" i="1"/>
  <c r="O348" i="1"/>
  <c r="P27" i="8" s="1"/>
  <c r="K348" i="1"/>
  <c r="G27" i="8" s="1"/>
  <c r="H348" i="1"/>
  <c r="I27" i="8" s="1"/>
  <c r="E348" i="1"/>
  <c r="O347" i="1"/>
  <c r="P16" i="8" s="1"/>
  <c r="K347" i="1"/>
  <c r="H347" i="1"/>
  <c r="E347" i="1"/>
  <c r="O249" i="1"/>
  <c r="K249" i="1"/>
  <c r="H249" i="1"/>
  <c r="E249" i="1"/>
  <c r="O232" i="1"/>
  <c r="K232" i="1"/>
  <c r="H232" i="1"/>
  <c r="E232" i="1"/>
  <c r="O26" i="1"/>
  <c r="K26" i="1"/>
  <c r="H26" i="1"/>
  <c r="E26" i="1"/>
  <c r="O303" i="1"/>
  <c r="P14" i="8" s="1"/>
  <c r="K303" i="1"/>
  <c r="H303" i="1"/>
  <c r="E303" i="1"/>
  <c r="O159" i="1"/>
  <c r="P9" i="27" s="1"/>
  <c r="K159" i="1"/>
  <c r="G9" i="27" s="1"/>
  <c r="H159" i="1"/>
  <c r="I9" i="27" s="1"/>
  <c r="E159" i="1"/>
  <c r="O432" i="1"/>
  <c r="K432" i="1"/>
  <c r="H432" i="1"/>
  <c r="E432" i="1"/>
  <c r="O302" i="1"/>
  <c r="K302" i="1"/>
  <c r="H302" i="1"/>
  <c r="E302" i="1"/>
  <c r="O398" i="1"/>
  <c r="K398" i="1"/>
  <c r="H398" i="1"/>
  <c r="E398" i="1"/>
  <c r="O25" i="1"/>
  <c r="K25" i="1"/>
  <c r="H25" i="1"/>
  <c r="E25" i="1"/>
  <c r="O24" i="1"/>
  <c r="K24" i="1"/>
  <c r="H24" i="1"/>
  <c r="E24" i="1"/>
  <c r="O23" i="1"/>
  <c r="K23" i="1"/>
  <c r="H23" i="1"/>
  <c r="E23" i="1"/>
  <c r="O231" i="1"/>
  <c r="K231" i="1"/>
  <c r="H231" i="1"/>
  <c r="E231" i="1"/>
  <c r="O22" i="1"/>
  <c r="K22" i="1"/>
  <c r="H22" i="1"/>
  <c r="E22" i="1"/>
  <c r="O230" i="1"/>
  <c r="K230" i="1"/>
  <c r="H230" i="1"/>
  <c r="E230" i="1"/>
  <c r="O301" i="1"/>
  <c r="K301" i="1"/>
  <c r="H301" i="1"/>
  <c r="E301" i="1"/>
  <c r="O229" i="1"/>
  <c r="K229" i="1"/>
  <c r="H229" i="1"/>
  <c r="E229" i="1"/>
  <c r="O431" i="1"/>
  <c r="K431" i="1"/>
  <c r="H431" i="1"/>
  <c r="E431" i="1"/>
  <c r="O430" i="1"/>
  <c r="K430" i="1"/>
  <c r="H430" i="1"/>
  <c r="E430" i="1"/>
  <c r="O429" i="1"/>
  <c r="K429" i="1"/>
  <c r="H429" i="1"/>
  <c r="E429" i="1"/>
  <c r="O158" i="1"/>
  <c r="K158" i="1"/>
  <c r="H158" i="1"/>
  <c r="E158" i="1"/>
  <c r="O21" i="1"/>
  <c r="K21" i="1"/>
  <c r="H21" i="1"/>
  <c r="E21" i="1"/>
  <c r="O20" i="1"/>
  <c r="K20" i="1"/>
  <c r="H20" i="1"/>
  <c r="E20" i="1"/>
  <c r="O397" i="1"/>
  <c r="K397" i="1"/>
  <c r="H397" i="1"/>
  <c r="E397" i="1"/>
  <c r="O19" i="1"/>
  <c r="M19" i="1"/>
  <c r="K19" i="1"/>
  <c r="H19" i="1"/>
  <c r="E19" i="1"/>
  <c r="O346" i="1"/>
  <c r="K346" i="1"/>
  <c r="H346" i="1"/>
  <c r="E346" i="1"/>
  <c r="O300" i="1"/>
  <c r="K300" i="1"/>
  <c r="H300" i="1"/>
  <c r="E300" i="1"/>
  <c r="O157" i="1"/>
  <c r="P5" i="8" s="1"/>
  <c r="K157" i="1"/>
  <c r="G5" i="8" s="1"/>
  <c r="H157" i="1"/>
  <c r="I5" i="8" s="1"/>
  <c r="E157" i="1"/>
  <c r="O156" i="1"/>
  <c r="K156" i="1"/>
  <c r="H156" i="1"/>
  <c r="E156" i="1"/>
  <c r="O155" i="1"/>
  <c r="P4" i="27" s="1"/>
  <c r="K155" i="1"/>
  <c r="G4" i="27" s="1"/>
  <c r="H155" i="1"/>
  <c r="I4" i="27" s="1"/>
  <c r="E155" i="1"/>
  <c r="O396" i="1"/>
  <c r="P16" i="27" s="1"/>
  <c r="K396" i="1"/>
  <c r="G16" i="27" s="1"/>
  <c r="H396" i="1"/>
  <c r="I16" i="27" s="1"/>
  <c r="E396" i="1"/>
  <c r="O299" i="1"/>
  <c r="K299" i="1"/>
  <c r="H299" i="1"/>
  <c r="E299" i="1"/>
  <c r="O154" i="1"/>
  <c r="K154" i="1"/>
  <c r="H154" i="1"/>
  <c r="E154" i="1"/>
  <c r="O18" i="1"/>
  <c r="K18" i="1"/>
  <c r="H18" i="1"/>
  <c r="E18" i="1"/>
  <c r="Q22" i="20"/>
  <c r="O17" i="1"/>
  <c r="K17" i="1"/>
  <c r="H17" i="1"/>
  <c r="E17" i="1"/>
  <c r="O16" i="1"/>
  <c r="K16" i="1"/>
  <c r="H16" i="1"/>
  <c r="O248" i="1"/>
  <c r="K248" i="1"/>
  <c r="H248" i="1"/>
  <c r="E248" i="1"/>
  <c r="O15" i="1"/>
  <c r="K15" i="1"/>
  <c r="H15" i="1"/>
  <c r="E15" i="1"/>
  <c r="O428" i="1"/>
  <c r="K428" i="1"/>
  <c r="H428" i="1"/>
  <c r="E428" i="1"/>
  <c r="O153" i="1"/>
  <c r="K153" i="1"/>
  <c r="H153" i="1"/>
  <c r="E153" i="1"/>
  <c r="O395" i="1"/>
  <c r="K395" i="1"/>
  <c r="H395" i="1"/>
  <c r="E395" i="1"/>
  <c r="O345" i="1"/>
  <c r="K345" i="1"/>
  <c r="H345" i="1"/>
  <c r="E345" i="1"/>
  <c r="O344" i="1"/>
  <c r="K344" i="1"/>
  <c r="H344" i="1"/>
  <c r="E344" i="1"/>
  <c r="O343" i="1"/>
  <c r="P17" i="29" s="1"/>
  <c r="K343" i="1"/>
  <c r="G17" i="29" s="1"/>
  <c r="H343" i="1"/>
  <c r="I17" i="29" s="1"/>
  <c r="E343" i="1"/>
  <c r="O228" i="1"/>
  <c r="K228" i="1"/>
  <c r="H228" i="1"/>
  <c r="E228" i="1"/>
  <c r="O298" i="1"/>
  <c r="K298" i="1"/>
  <c r="H298" i="1"/>
  <c r="E298" i="1"/>
  <c r="O297" i="1"/>
  <c r="K297" i="1"/>
  <c r="H297" i="1"/>
  <c r="E297" i="1"/>
  <c r="O14" i="1"/>
  <c r="K14" i="1"/>
  <c r="H14" i="1"/>
  <c r="E14" i="1"/>
  <c r="O227" i="1"/>
  <c r="K227" i="1"/>
  <c r="H227" i="1"/>
  <c r="E227" i="1"/>
  <c r="O296" i="1"/>
  <c r="P15" i="27" s="1"/>
  <c r="K296" i="1"/>
  <c r="G15" i="27" s="1"/>
  <c r="H296" i="1"/>
  <c r="I15" i="27" s="1"/>
  <c r="E296" i="1"/>
  <c r="O427" i="1"/>
  <c r="K427" i="1"/>
  <c r="H427" i="1"/>
  <c r="E427" i="1"/>
  <c r="O13" i="1"/>
  <c r="K13" i="1"/>
  <c r="H13" i="1"/>
  <c r="E13" i="1"/>
  <c r="O12" i="1"/>
  <c r="K12" i="1"/>
  <c r="H12" i="1"/>
  <c r="E12" i="1"/>
  <c r="O152" i="1"/>
  <c r="K152" i="1"/>
  <c r="H152" i="1"/>
  <c r="E152" i="1"/>
  <c r="O151" i="1"/>
  <c r="P9" i="8" s="1"/>
  <c r="Z9" i="8" s="1"/>
  <c r="K151" i="1"/>
  <c r="H151" i="1"/>
  <c r="E151" i="1"/>
  <c r="O426" i="1"/>
  <c r="K426" i="1"/>
  <c r="H426" i="1"/>
  <c r="E426" i="1"/>
  <c r="O226" i="1"/>
  <c r="K226" i="1"/>
  <c r="H226" i="1"/>
  <c r="E226" i="1"/>
  <c r="O11" i="1"/>
  <c r="K11" i="1"/>
  <c r="H11" i="1"/>
  <c r="E11" i="1"/>
  <c r="O425" i="1"/>
  <c r="K425" i="1"/>
  <c r="H425" i="1"/>
  <c r="E425" i="1"/>
  <c r="O424" i="1"/>
  <c r="K424" i="1"/>
  <c r="H424" i="1"/>
  <c r="E424" i="1"/>
  <c r="O150" i="1"/>
  <c r="K150" i="1"/>
  <c r="H150" i="1"/>
  <c r="E150" i="1"/>
  <c r="O295" i="1"/>
  <c r="K295" i="1"/>
  <c r="H295" i="1"/>
  <c r="E295" i="1"/>
  <c r="O294" i="1"/>
  <c r="K294" i="1"/>
  <c r="H294" i="1"/>
  <c r="E294" i="1"/>
  <c r="O10" i="1"/>
  <c r="K10" i="1"/>
  <c r="H10" i="1"/>
  <c r="E10" i="1"/>
  <c r="O9" i="1"/>
  <c r="K9" i="1"/>
  <c r="H9" i="1"/>
  <c r="E9" i="1"/>
  <c r="O423" i="1"/>
  <c r="K423" i="1"/>
  <c r="H423" i="1"/>
  <c r="E423" i="1"/>
  <c r="O293" i="1"/>
  <c r="P26" i="8" s="1"/>
  <c r="K293" i="1"/>
  <c r="G26" i="8" s="1"/>
  <c r="H293" i="1"/>
  <c r="I26" i="8" s="1"/>
  <c r="E293" i="1"/>
  <c r="O149" i="1"/>
  <c r="P3" i="27" s="1"/>
  <c r="K149" i="1"/>
  <c r="G3" i="27" s="1"/>
  <c r="H149" i="1"/>
  <c r="I3" i="27" s="1"/>
  <c r="E149" i="1"/>
  <c r="O422" i="1"/>
  <c r="K422" i="1"/>
  <c r="H422" i="1"/>
  <c r="E422" i="1"/>
  <c r="O148" i="1"/>
  <c r="K148" i="1"/>
  <c r="H148" i="1"/>
  <c r="E148" i="1"/>
  <c r="O394" i="1"/>
  <c r="P22" i="8" s="1"/>
  <c r="K394" i="1"/>
  <c r="G22" i="8" s="1"/>
  <c r="H394" i="1"/>
  <c r="I22" i="8" s="1"/>
  <c r="E394" i="1"/>
  <c r="O393" i="1"/>
  <c r="K393" i="1"/>
  <c r="H393" i="1"/>
  <c r="E393" i="1"/>
  <c r="O421" i="1"/>
  <c r="K421" i="1"/>
  <c r="H421" i="1"/>
  <c r="E421" i="1"/>
  <c r="O392" i="1"/>
  <c r="K392" i="1"/>
  <c r="H392" i="1"/>
  <c r="E392" i="1"/>
  <c r="O147" i="1"/>
  <c r="K147" i="1"/>
  <c r="H147" i="1"/>
  <c r="E147" i="1"/>
  <c r="O247" i="1"/>
  <c r="K247" i="1"/>
  <c r="H247" i="1"/>
  <c r="E247" i="1"/>
  <c r="O8" i="1"/>
  <c r="K8" i="1"/>
  <c r="H8" i="1"/>
  <c r="E8" i="1"/>
  <c r="O7" i="1"/>
  <c r="K7" i="1"/>
  <c r="H7" i="1"/>
  <c r="E7" i="1"/>
  <c r="O6" i="1"/>
  <c r="K6" i="1"/>
  <c r="H6" i="1"/>
  <c r="E6" i="1"/>
  <c r="Q5" i="22"/>
  <c r="O420" i="1"/>
  <c r="K420" i="1"/>
  <c r="G5" i="22" s="1"/>
  <c r="H420" i="1"/>
  <c r="I5" i="22" s="1"/>
  <c r="E420" i="1"/>
  <c r="E5" i="22" s="1"/>
  <c r="Q32" i="20"/>
  <c r="O246" i="1"/>
  <c r="K246" i="1"/>
  <c r="H246" i="1"/>
  <c r="E246" i="1"/>
  <c r="O5" i="1"/>
  <c r="K5" i="1"/>
  <c r="H5" i="1"/>
  <c r="E5" i="1"/>
  <c r="O225" i="1"/>
  <c r="P11" i="27" s="1"/>
  <c r="K225" i="1"/>
  <c r="G11" i="27" s="1"/>
  <c r="H225" i="1"/>
  <c r="I11" i="27" s="1"/>
  <c r="E225" i="1"/>
  <c r="O146" i="1"/>
  <c r="K146" i="1"/>
  <c r="H146" i="1"/>
  <c r="E146" i="1"/>
  <c r="O4" i="1"/>
  <c r="K4" i="1"/>
  <c r="H4" i="1"/>
  <c r="E4" i="1"/>
  <c r="O145" i="1"/>
  <c r="P3" i="29" s="1"/>
  <c r="K145" i="1"/>
  <c r="G3" i="29" s="1"/>
  <c r="H145" i="1"/>
  <c r="I3" i="29" s="1"/>
  <c r="E145" i="1"/>
  <c r="O292" i="1"/>
  <c r="P14" i="27" s="1"/>
  <c r="K292" i="1"/>
  <c r="G14" i="27" s="1"/>
  <c r="H292" i="1"/>
  <c r="I14" i="27" s="1"/>
  <c r="E292" i="1"/>
  <c r="O391" i="1"/>
  <c r="K391" i="1"/>
  <c r="H391" i="1"/>
  <c r="E391" i="1"/>
  <c r="O291" i="1"/>
  <c r="P7" i="27" s="1"/>
  <c r="K291" i="1"/>
  <c r="G7" i="27" s="1"/>
  <c r="H291" i="1"/>
  <c r="I7" i="27" s="1"/>
  <c r="E291" i="1"/>
  <c r="O419" i="1"/>
  <c r="K419" i="1"/>
  <c r="H419" i="1"/>
  <c r="E419" i="1"/>
  <c r="Q4" i="22"/>
  <c r="O418" i="1"/>
  <c r="K418" i="1"/>
  <c r="G4" i="22" s="1"/>
  <c r="H418" i="1"/>
  <c r="I4" i="22" s="1"/>
  <c r="E418" i="1"/>
  <c r="E4" i="22" s="1"/>
  <c r="Q3" i="22"/>
  <c r="G3" i="22"/>
  <c r="I3" i="22"/>
  <c r="E3" i="22"/>
  <c r="O3" i="1"/>
  <c r="AF3" i="1" s="1"/>
  <c r="K3" i="1"/>
  <c r="H3" i="1"/>
  <c r="E3" i="1"/>
  <c r="AF80" i="1" l="1"/>
  <c r="W11" i="21"/>
  <c r="W11" i="29"/>
  <c r="W21" i="29" s="1"/>
  <c r="X21" i="29"/>
  <c r="V11" i="21"/>
  <c r="V11" i="29"/>
  <c r="V21" i="29" s="1"/>
  <c r="X33" i="29"/>
  <c r="AC33" i="29" s="1"/>
  <c r="AC26" i="29"/>
  <c r="T12" i="29"/>
  <c r="J12" i="29"/>
  <c r="Z12" i="29"/>
  <c r="AF212" i="1"/>
  <c r="AM212" i="1" s="1"/>
  <c r="P10" i="29"/>
  <c r="G13" i="18"/>
  <c r="G16" i="29"/>
  <c r="AF108" i="1"/>
  <c r="AJ108" i="1" s="1"/>
  <c r="P4" i="29"/>
  <c r="AF135" i="1"/>
  <c r="AO135" i="1" s="1"/>
  <c r="P5" i="29"/>
  <c r="AF200" i="1"/>
  <c r="AM200" i="1" s="1"/>
  <c r="P15" i="29"/>
  <c r="AF220" i="1"/>
  <c r="AO220" i="1" s="1"/>
  <c r="P11" i="29"/>
  <c r="G12" i="21"/>
  <c r="G7" i="29"/>
  <c r="Z16" i="29"/>
  <c r="J16" i="29"/>
  <c r="T16" i="29"/>
  <c r="AF120" i="1"/>
  <c r="AI120" i="1" s="1"/>
  <c r="P9" i="29"/>
  <c r="J7" i="29"/>
  <c r="T7" i="29"/>
  <c r="Z7" i="29"/>
  <c r="T17" i="29"/>
  <c r="Z17" i="29"/>
  <c r="J17" i="29"/>
  <c r="AF193" i="1"/>
  <c r="AQ193" i="1" s="1"/>
  <c r="P14" i="29"/>
  <c r="J3" i="29"/>
  <c r="K3" i="29" s="1"/>
  <c r="T3" i="29"/>
  <c r="Z3" i="29"/>
  <c r="Z13" i="29"/>
  <c r="T13" i="29"/>
  <c r="J13" i="29"/>
  <c r="AF216" i="1"/>
  <c r="P6" i="29"/>
  <c r="AD460" i="4"/>
  <c r="AD59" i="4"/>
  <c r="AD472" i="4"/>
  <c r="AG108" i="4"/>
  <c r="E8" i="10"/>
  <c r="I13" i="18"/>
  <c r="I16" i="29"/>
  <c r="E15" i="29"/>
  <c r="E11" i="29"/>
  <c r="E9" i="29"/>
  <c r="I6" i="18"/>
  <c r="I12" i="21"/>
  <c r="I7" i="29"/>
  <c r="AE849" i="4"/>
  <c r="E6" i="29"/>
  <c r="E19" i="10"/>
  <c r="E22" i="10"/>
  <c r="E13" i="10"/>
  <c r="E12" i="29"/>
  <c r="E4" i="10"/>
  <c r="E10" i="29"/>
  <c r="AG59" i="4"/>
  <c r="AE966" i="4"/>
  <c r="AD559" i="4"/>
  <c r="E4" i="29"/>
  <c r="E14" i="29"/>
  <c r="E5" i="29"/>
  <c r="E13" i="29"/>
  <c r="E17" i="29"/>
  <c r="E3" i="10"/>
  <c r="E9" i="10"/>
  <c r="E3" i="29"/>
  <c r="E10" i="10"/>
  <c r="E18" i="10"/>
  <c r="E11" i="10"/>
  <c r="E6" i="18"/>
  <c r="E14" i="10"/>
  <c r="E12" i="21"/>
  <c r="E13" i="18"/>
  <c r="AF214" i="1"/>
  <c r="AM214" i="1" s="1"/>
  <c r="P8" i="27"/>
  <c r="Z15" i="8"/>
  <c r="T15" i="8"/>
  <c r="Z15" i="27"/>
  <c r="T15" i="27"/>
  <c r="Z22" i="8"/>
  <c r="T22" i="8"/>
  <c r="V19" i="18"/>
  <c r="V26" i="8"/>
  <c r="X19" i="18"/>
  <c r="X26" i="8"/>
  <c r="AE9" i="8"/>
  <c r="AC9" i="8"/>
  <c r="AD9" i="8"/>
  <c r="T14" i="27"/>
  <c r="Z14" i="27"/>
  <c r="V13" i="18"/>
  <c r="V7" i="27"/>
  <c r="Z4" i="27"/>
  <c r="T4" i="27"/>
  <c r="V3" i="24"/>
  <c r="V6" i="24" s="1"/>
  <c r="V15" i="27"/>
  <c r="W3" i="24"/>
  <c r="W6" i="24" s="1"/>
  <c r="W15" i="27"/>
  <c r="AF103" i="1"/>
  <c r="AP103" i="1" s="1"/>
  <c r="P5" i="27"/>
  <c r="J10" i="27"/>
  <c r="K10" i="27" s="1"/>
  <c r="AA10" i="27" s="1"/>
  <c r="Z10" i="27"/>
  <c r="AD10" i="27" s="1"/>
  <c r="T10" i="27"/>
  <c r="Z21" i="8"/>
  <c r="T21" i="8"/>
  <c r="Z5" i="8"/>
  <c r="T5" i="8"/>
  <c r="AF223" i="1"/>
  <c r="AJ223" i="1" s="1"/>
  <c r="P11" i="8"/>
  <c r="Z11" i="8" s="1"/>
  <c r="G19" i="18"/>
  <c r="G15" i="8"/>
  <c r="G3" i="24"/>
  <c r="G13" i="27"/>
  <c r="Z12" i="27"/>
  <c r="S12" i="27"/>
  <c r="T12" i="27"/>
  <c r="X13" i="18"/>
  <c r="X7" i="27"/>
  <c r="Z17" i="27"/>
  <c r="T17" i="27"/>
  <c r="AF129" i="1"/>
  <c r="AO129" i="1" s="1"/>
  <c r="P13" i="8"/>
  <c r="Z13" i="8" s="1"/>
  <c r="J27" i="8"/>
  <c r="K27" i="8" s="1"/>
  <c r="AA27" i="8" s="1"/>
  <c r="T27" i="8"/>
  <c r="Z27" i="8"/>
  <c r="J25" i="8"/>
  <c r="K25" i="8" s="1"/>
  <c r="AA25" i="8" s="1"/>
  <c r="T25" i="8"/>
  <c r="Z25" i="8"/>
  <c r="S25" i="8"/>
  <c r="AF267" i="1"/>
  <c r="AP267" i="1" s="1"/>
  <c r="P12" i="8"/>
  <c r="Z12" i="8" s="1"/>
  <c r="Z13" i="27"/>
  <c r="T13" i="27"/>
  <c r="Z18" i="27"/>
  <c r="S18" i="27"/>
  <c r="T18" i="27"/>
  <c r="V18" i="18"/>
  <c r="V14" i="27"/>
  <c r="O19" i="18"/>
  <c r="O22" i="18" s="1"/>
  <c r="O15" i="8"/>
  <c r="S15" i="8" s="1"/>
  <c r="T16" i="27"/>
  <c r="Z16" i="27"/>
  <c r="Z9" i="27"/>
  <c r="AD9" i="27" s="1"/>
  <c r="T9" i="27"/>
  <c r="J9" i="27"/>
  <c r="K9" i="27" s="1"/>
  <c r="AA9" i="27" s="1"/>
  <c r="Z7" i="27"/>
  <c r="J7" i="27"/>
  <c r="K7" i="27" s="1"/>
  <c r="AA7" i="27" s="1"/>
  <c r="T7" i="27"/>
  <c r="Z6" i="8"/>
  <c r="T6" i="8"/>
  <c r="J11" i="27"/>
  <c r="K11" i="27" s="1"/>
  <c r="AA11" i="27" s="1"/>
  <c r="T11" i="27"/>
  <c r="Z11" i="27"/>
  <c r="AF354" i="1"/>
  <c r="AM354" i="1" s="1"/>
  <c r="P18" i="8"/>
  <c r="Z18" i="8" s="1"/>
  <c r="X3" i="24"/>
  <c r="X6" i="24" s="1"/>
  <c r="X15" i="27"/>
  <c r="T3" i="27"/>
  <c r="S3" i="27"/>
  <c r="Z3" i="27"/>
  <c r="J26" i="8"/>
  <c r="Z26" i="8"/>
  <c r="T26" i="8"/>
  <c r="AF361" i="1"/>
  <c r="AI361" i="1" s="1"/>
  <c r="P20" i="8"/>
  <c r="Z20" i="8" s="1"/>
  <c r="W18" i="18"/>
  <c r="W14" i="27"/>
  <c r="AE278" i="4"/>
  <c r="AD420" i="4"/>
  <c r="AG30" i="4"/>
  <c r="AD139" i="4"/>
  <c r="AG237" i="4"/>
  <c r="AE865" i="4"/>
  <c r="AD934" i="4"/>
  <c r="AE1036" i="4"/>
  <c r="AD797" i="4"/>
  <c r="AE309" i="4"/>
  <c r="AD258" i="4"/>
  <c r="AD617" i="4"/>
  <c r="AE983" i="4"/>
  <c r="AG1003" i="4"/>
  <c r="AD994" i="4"/>
  <c r="AG964" i="4"/>
  <c r="AG999" i="4"/>
  <c r="AE140" i="4"/>
  <c r="AG336" i="4"/>
  <c r="AG860" i="4"/>
  <c r="AE38" i="4"/>
  <c r="AG358" i="4"/>
  <c r="AG975" i="4"/>
  <c r="AG217" i="4"/>
  <c r="AG766" i="4"/>
  <c r="AE736" i="4"/>
  <c r="AE36" i="4"/>
  <c r="AG158" i="4"/>
  <c r="AG330" i="4"/>
  <c r="AD554" i="4"/>
  <c r="AG701" i="4"/>
  <c r="AD146" i="4"/>
  <c r="AD312" i="4"/>
  <c r="AD933" i="4"/>
  <c r="AE687" i="4"/>
  <c r="AD279" i="4"/>
  <c r="AG541" i="4"/>
  <c r="AD707" i="4"/>
  <c r="AG906" i="4"/>
  <c r="AD406" i="4"/>
  <c r="AD505" i="4"/>
  <c r="AE890" i="4"/>
  <c r="AG458" i="4"/>
  <c r="AG460" i="4"/>
  <c r="AG518" i="4"/>
  <c r="AG550" i="4"/>
  <c r="AD63" i="4"/>
  <c r="AG796" i="4"/>
  <c r="AE542" i="4"/>
  <c r="AG276" i="4"/>
  <c r="AG934" i="4"/>
  <c r="AE106" i="4"/>
  <c r="AG128" i="4"/>
  <c r="AG130" i="4"/>
  <c r="AG193" i="4"/>
  <c r="AG337" i="4"/>
  <c r="AG373" i="4"/>
  <c r="AG865" i="4"/>
  <c r="AG967" i="4"/>
  <c r="AG617" i="4"/>
  <c r="AG799" i="4"/>
  <c r="AG801" i="4"/>
  <c r="AG446" i="4"/>
  <c r="AG600" i="4"/>
  <c r="AE90" i="4"/>
  <c r="AE450" i="4"/>
  <c r="AD892" i="4"/>
  <c r="AE125" i="4"/>
  <c r="AD716" i="4"/>
  <c r="AG12" i="4"/>
  <c r="AG892" i="4"/>
  <c r="AD20" i="4"/>
  <c r="AE456" i="4"/>
  <c r="AE999" i="4"/>
  <c r="AE108" i="4"/>
  <c r="AG145" i="4"/>
  <c r="AE395" i="4"/>
  <c r="AG498" i="4"/>
  <c r="AD908" i="4"/>
  <c r="AG340" i="4"/>
  <c r="AG719" i="4"/>
  <c r="AD563" i="4"/>
  <c r="AE646" i="4"/>
  <c r="AD126" i="4"/>
  <c r="AD816" i="4"/>
  <c r="AG258" i="4"/>
  <c r="AG1000" i="4"/>
  <c r="AD971" i="4"/>
  <c r="AD40" i="4"/>
  <c r="AD120" i="4"/>
  <c r="AD330" i="4"/>
  <c r="AG676" i="4"/>
  <c r="AE798" i="4"/>
  <c r="AE11" i="4"/>
  <c r="AG58" i="4"/>
  <c r="AE85" i="4"/>
  <c r="AG372" i="4"/>
  <c r="AD812" i="4"/>
  <c r="AG826" i="4"/>
  <c r="AG834" i="4"/>
  <c r="AE891" i="4"/>
  <c r="AG905" i="4"/>
  <c r="AG138" i="4"/>
  <c r="AD232" i="4"/>
  <c r="AG309" i="4"/>
  <c r="AE510" i="4"/>
  <c r="AD656" i="4"/>
  <c r="AG207" i="4"/>
  <c r="AE240" i="4"/>
  <c r="AG317" i="4"/>
  <c r="AD526" i="4"/>
  <c r="AG556" i="4"/>
  <c r="AD609" i="4"/>
  <c r="AD743" i="4"/>
  <c r="AD822" i="4"/>
  <c r="AG878" i="4"/>
  <c r="AG105" i="4"/>
  <c r="AG236" i="4"/>
  <c r="AD372" i="4"/>
  <c r="AE528" i="4"/>
  <c r="AE840" i="4"/>
  <c r="AG346" i="4"/>
  <c r="AG724" i="4"/>
  <c r="AG879" i="4"/>
  <c r="AD1003" i="4"/>
  <c r="AG280" i="4"/>
  <c r="AG315" i="4"/>
  <c r="AG507" i="4"/>
  <c r="AG672" i="4"/>
  <c r="AD190" i="4"/>
  <c r="AD231" i="4"/>
  <c r="AD658" i="4"/>
  <c r="AD742" i="4"/>
  <c r="AG760" i="4"/>
  <c r="AD838" i="4"/>
  <c r="AG965" i="4"/>
  <c r="AD192" i="4"/>
  <c r="AD284" i="4"/>
  <c r="AD411" i="4"/>
  <c r="AD633" i="4"/>
  <c r="AG690" i="4"/>
  <c r="AD801" i="4"/>
  <c r="AG772" i="4"/>
  <c r="AG825" i="4"/>
  <c r="AG459" i="4"/>
  <c r="AE478" i="4"/>
  <c r="AE600" i="4"/>
  <c r="AE719" i="4"/>
  <c r="AD762" i="4"/>
  <c r="AD862" i="4"/>
  <c r="AG1004" i="4"/>
  <c r="AG241" i="4"/>
  <c r="AE394" i="4"/>
  <c r="AD523" i="4"/>
  <c r="AD130" i="4"/>
  <c r="AE525" i="4"/>
  <c r="AD396" i="4"/>
  <c r="AE339" i="4"/>
  <c r="AE688" i="4"/>
  <c r="AD817" i="4"/>
  <c r="AD635" i="4"/>
  <c r="AE643" i="4"/>
  <c r="AE717" i="4"/>
  <c r="AE760" i="4"/>
  <c r="AE245" i="4"/>
  <c r="AG125" i="4"/>
  <c r="AD159" i="4"/>
  <c r="AG14" i="4"/>
  <c r="AG16" i="4"/>
  <c r="AG100" i="4"/>
  <c r="AG316" i="4"/>
  <c r="AD398" i="4"/>
  <c r="AD655" i="4"/>
  <c r="AG659" i="4"/>
  <c r="AD692" i="4"/>
  <c r="AD770" i="4"/>
  <c r="AG983" i="4"/>
  <c r="AD165" i="4"/>
  <c r="AE500" i="4"/>
  <c r="AD696" i="4"/>
  <c r="AD837" i="4"/>
  <c r="I19" i="18"/>
  <c r="I15" i="8"/>
  <c r="AG398" i="4"/>
  <c r="AE88" i="4"/>
  <c r="AD363" i="4"/>
  <c r="AG571" i="4"/>
  <c r="AG638" i="4"/>
  <c r="AD737" i="4"/>
  <c r="AG363" i="4"/>
  <c r="AG1038" i="4"/>
  <c r="I3" i="24"/>
  <c r="I13" i="27"/>
  <c r="AG442" i="4"/>
  <c r="AG900" i="4"/>
  <c r="AG968" i="4"/>
  <c r="AG979" i="4"/>
  <c r="AG1036" i="4"/>
  <c r="AF253" i="1"/>
  <c r="AI253" i="1" s="1"/>
  <c r="AG102" i="4"/>
  <c r="AG667" i="4"/>
  <c r="AG752" i="4"/>
  <c r="AG404" i="4"/>
  <c r="AG273" i="4"/>
  <c r="AG54" i="4"/>
  <c r="AD69" i="4"/>
  <c r="AD170" i="4"/>
  <c r="AD340" i="4"/>
  <c r="AG356" i="4"/>
  <c r="AG470" i="4"/>
  <c r="AG497" i="4"/>
  <c r="AD537" i="4"/>
  <c r="AG592" i="4"/>
  <c r="AG652" i="4"/>
  <c r="AG789" i="4"/>
  <c r="AG976" i="4"/>
  <c r="AG27" i="4"/>
  <c r="AG29" i="4"/>
  <c r="AG83" i="4"/>
  <c r="AE102" i="4"/>
  <c r="AE132" i="4"/>
  <c r="AD236" i="4"/>
  <c r="AD263" i="4"/>
  <c r="AE296" i="4"/>
  <c r="AG302" i="4"/>
  <c r="AE340" i="4"/>
  <c r="AD379" i="4"/>
  <c r="AG447" i="4"/>
  <c r="AE462" i="4"/>
  <c r="AD512" i="4"/>
  <c r="AG596" i="4"/>
  <c r="AG716" i="4"/>
  <c r="AE727" i="4"/>
  <c r="AE752" i="4"/>
  <c r="AE777" i="4"/>
  <c r="AG793" i="4"/>
  <c r="AD802" i="4"/>
  <c r="AE852" i="4"/>
  <c r="AE993" i="4"/>
  <c r="AD976" i="4"/>
  <c r="AG1002" i="4"/>
  <c r="AG570" i="4"/>
  <c r="AG261" i="4"/>
  <c r="AG323" i="4"/>
  <c r="AG787" i="4"/>
  <c r="AG854" i="4"/>
  <c r="AD50" i="4"/>
  <c r="AE155" i="4"/>
  <c r="AD172" i="4"/>
  <c r="AD265" i="4"/>
  <c r="AD325" i="4"/>
  <c r="AD404" i="4"/>
  <c r="AD464" i="4"/>
  <c r="AE495" i="4"/>
  <c r="AE518" i="4"/>
  <c r="AE582" i="4"/>
  <c r="AD787" i="4"/>
  <c r="AD808" i="4"/>
  <c r="AD939" i="4"/>
  <c r="AD73" i="4"/>
  <c r="AG87" i="4"/>
  <c r="AG161" i="4"/>
  <c r="AE468" i="4"/>
  <c r="AG474" i="4"/>
  <c r="AD590" i="4"/>
  <c r="AG602" i="4"/>
  <c r="AG689" i="4"/>
  <c r="AD756" i="4"/>
  <c r="AE883" i="4"/>
  <c r="AE904" i="4"/>
  <c r="AD54" i="4"/>
  <c r="AG93" i="4"/>
  <c r="AG99" i="4"/>
  <c r="AE117" i="4"/>
  <c r="AE188" i="4"/>
  <c r="AE298" i="4"/>
  <c r="AG310" i="4"/>
  <c r="AE329" i="4"/>
  <c r="AD358" i="4"/>
  <c r="AG368" i="4"/>
  <c r="AE385" i="4"/>
  <c r="AG478" i="4"/>
  <c r="AD497" i="4"/>
  <c r="AG526" i="4"/>
  <c r="AG643" i="4"/>
  <c r="AD712" i="4"/>
  <c r="AD758" i="4"/>
  <c r="AG839" i="4"/>
  <c r="AE885" i="4"/>
  <c r="AG910" i="4"/>
  <c r="AG985" i="4"/>
  <c r="AG1006" i="4"/>
  <c r="AG1037" i="4"/>
  <c r="AG966" i="4"/>
  <c r="AD1002" i="4"/>
  <c r="AE985" i="4"/>
  <c r="AD1004" i="4"/>
  <c r="AD1037" i="4"/>
  <c r="AG44" i="4"/>
  <c r="AG894" i="4"/>
  <c r="AG318" i="4"/>
  <c r="AG49" i="4"/>
  <c r="AG618" i="4"/>
  <c r="AG674" i="4"/>
  <c r="AG776" i="4"/>
  <c r="AG24" i="4"/>
  <c r="AG208" i="4"/>
  <c r="AG268" i="4"/>
  <c r="AG620" i="4"/>
  <c r="AG809" i="4"/>
  <c r="AG26" i="4"/>
  <c r="AG74" i="4"/>
  <c r="AD101" i="4"/>
  <c r="AE202" i="4"/>
  <c r="AE378" i="4"/>
  <c r="AD426" i="4"/>
  <c r="AD461" i="4"/>
  <c r="AG469" i="4"/>
  <c r="AE511" i="4"/>
  <c r="AG734" i="4"/>
  <c r="AD749" i="4"/>
  <c r="AE897" i="4"/>
  <c r="AD924" i="4"/>
  <c r="AD22" i="4"/>
  <c r="AE49" i="4"/>
  <c r="AE150" i="4"/>
  <c r="AG278" i="4"/>
  <c r="AG394" i="4"/>
  <c r="AG407" i="4"/>
  <c r="AE442" i="4"/>
  <c r="AG595" i="4"/>
  <c r="AG597" i="4"/>
  <c r="AD618" i="4"/>
  <c r="AD647" i="4"/>
  <c r="AG655" i="4"/>
  <c r="AG792" i="4"/>
  <c r="AG836" i="4"/>
  <c r="AE870" i="4"/>
  <c r="AE899" i="4"/>
  <c r="AD926" i="4"/>
  <c r="AG566" i="4"/>
  <c r="AG198" i="4"/>
  <c r="AG440" i="4"/>
  <c r="AG488" i="4"/>
  <c r="AD711" i="4"/>
  <c r="AD834" i="4"/>
  <c r="AD9" i="4"/>
  <c r="AD116" i="4"/>
  <c r="AG228" i="4"/>
  <c r="AD239" i="4"/>
  <c r="AG255" i="4"/>
  <c r="AD276" i="4"/>
  <c r="AD345" i="4"/>
  <c r="AE382" i="4"/>
  <c r="AD444" i="4"/>
  <c r="AG473" i="4"/>
  <c r="AD496" i="4"/>
  <c r="AE540" i="4"/>
  <c r="AG558" i="4"/>
  <c r="AD624" i="4"/>
  <c r="AE651" i="4"/>
  <c r="AE732" i="4"/>
  <c r="AD809" i="4"/>
  <c r="AE855" i="4"/>
  <c r="AD930" i="4"/>
  <c r="AG567" i="4"/>
  <c r="AG103" i="4"/>
  <c r="AE112" i="4"/>
  <c r="AE380" i="4"/>
  <c r="AD730" i="4"/>
  <c r="AD755" i="4"/>
  <c r="AE26" i="4"/>
  <c r="AD82" i="4"/>
  <c r="AG90" i="4"/>
  <c r="AE105" i="4"/>
  <c r="AE158" i="4"/>
  <c r="AD405" i="4"/>
  <c r="AG413" i="4"/>
  <c r="AG417" i="4"/>
  <c r="AG452" i="4"/>
  <c r="AD519" i="4"/>
  <c r="AD593" i="4"/>
  <c r="AG613" i="4"/>
  <c r="AE626" i="4"/>
  <c r="AD653" i="4"/>
  <c r="AG696" i="4"/>
  <c r="AG840" i="4"/>
  <c r="AD905" i="4"/>
  <c r="AF70" i="1"/>
  <c r="AK70" i="1" s="1"/>
  <c r="AF96" i="1"/>
  <c r="AJ96" i="1" s="1"/>
  <c r="AF65" i="1"/>
  <c r="AO65" i="1" s="1"/>
  <c r="AF178" i="1"/>
  <c r="AO178" i="1" s="1"/>
  <c r="AF248" i="1"/>
  <c r="AQ248" i="1" s="1"/>
  <c r="AF30" i="1"/>
  <c r="AK30" i="1" s="1"/>
  <c r="AF16" i="1"/>
  <c r="AK16" i="1" s="1"/>
  <c r="AF31" i="1"/>
  <c r="AM31" i="1" s="1"/>
  <c r="AF42" i="1"/>
  <c r="AO42" i="1" s="1"/>
  <c r="AF176" i="1"/>
  <c r="AM176" i="1" s="1"/>
  <c r="AF181" i="1"/>
  <c r="AK181" i="1" s="1"/>
  <c r="AF61" i="1"/>
  <c r="AM61" i="1" s="1"/>
  <c r="AF160" i="1"/>
  <c r="AO160" i="1" s="1"/>
  <c r="AF32" i="1"/>
  <c r="AJ32" i="1" s="1"/>
  <c r="AF185" i="1"/>
  <c r="AI185" i="1" s="1"/>
  <c r="AF311" i="1"/>
  <c r="AJ311" i="1" s="1"/>
  <c r="AF27" i="1"/>
  <c r="AP27" i="1" s="1"/>
  <c r="AF37" i="1"/>
  <c r="AK37" i="1" s="1"/>
  <c r="AF62" i="1"/>
  <c r="AI62" i="1" s="1"/>
  <c r="AF49" i="1"/>
  <c r="AM49" i="1" s="1"/>
  <c r="AF303" i="1"/>
  <c r="AI303" i="1" s="1"/>
  <c r="AF17" i="1"/>
  <c r="AO17" i="1" s="1"/>
  <c r="AF41" i="1"/>
  <c r="AQ41" i="1" s="1"/>
  <c r="AF66" i="1"/>
  <c r="AP66" i="1" s="1"/>
  <c r="AF159" i="1"/>
  <c r="AP159" i="1" s="1"/>
  <c r="AF228" i="1"/>
  <c r="AJ228" i="1" s="1"/>
  <c r="AF90" i="1"/>
  <c r="AP90" i="1" s="1"/>
  <c r="AF233" i="1"/>
  <c r="AM233" i="1" s="1"/>
  <c r="AF263" i="1"/>
  <c r="AO263" i="1" s="1"/>
  <c r="AF314" i="1"/>
  <c r="AM314" i="1" s="1"/>
  <c r="AF33" i="1"/>
  <c r="AO33" i="1" s="1"/>
  <c r="AF38" i="1"/>
  <c r="AK38" i="1" s="1"/>
  <c r="AF166" i="1"/>
  <c r="AQ166" i="1" s="1"/>
  <c r="AF9" i="1"/>
  <c r="AK9" i="1" s="1"/>
  <c r="AF28" i="1"/>
  <c r="AJ28" i="1" s="1"/>
  <c r="AF182" i="1"/>
  <c r="AM182" i="1" s="1"/>
  <c r="AF171" i="1"/>
  <c r="AI171" i="1" s="1"/>
  <c r="AF400" i="1"/>
  <c r="AK400" i="1" s="1"/>
  <c r="AF180" i="1"/>
  <c r="AM180" i="1" s="1"/>
  <c r="AF234" i="1"/>
  <c r="AM234" i="1" s="1"/>
  <c r="AF8" i="1"/>
  <c r="AK8" i="1" s="1"/>
  <c r="AF67" i="1"/>
  <c r="AO67" i="1" s="1"/>
  <c r="AF318" i="1"/>
  <c r="AK318" i="1" s="1"/>
  <c r="AF85" i="1"/>
  <c r="AP85" i="1" s="1"/>
  <c r="AF154" i="1"/>
  <c r="AJ154" i="1" s="1"/>
  <c r="AF312" i="1"/>
  <c r="AQ312" i="1" s="1"/>
  <c r="X12" i="21"/>
  <c r="AF13" i="1"/>
  <c r="AQ13" i="1" s="1"/>
  <c r="AF308" i="1"/>
  <c r="AK308" i="1" s="1"/>
  <c r="AF170" i="1"/>
  <c r="AO170" i="1" s="1"/>
  <c r="AF321" i="1"/>
  <c r="AP321" i="1" s="1"/>
  <c r="AF34" i="1"/>
  <c r="AQ34" i="1" s="1"/>
  <c r="AF73" i="1"/>
  <c r="AI73" i="1" s="1"/>
  <c r="AF99" i="1"/>
  <c r="AM99" i="1" s="1"/>
  <c r="AF50" i="1"/>
  <c r="AO50" i="1" s="1"/>
  <c r="AF55" i="1"/>
  <c r="AO55" i="1" s="1"/>
  <c r="AF218" i="1"/>
  <c r="AK218" i="1" s="1"/>
  <c r="AF463" i="1"/>
  <c r="AF164" i="1"/>
  <c r="AK164" i="1" s="1"/>
  <c r="AF385" i="1"/>
  <c r="AQ456" i="1"/>
  <c r="AI456" i="1"/>
  <c r="AL456" i="1"/>
  <c r="AK456" i="1"/>
  <c r="AO456" i="1"/>
  <c r="AP456" i="1"/>
  <c r="AR456" i="1"/>
  <c r="AM456" i="1"/>
  <c r="AJ456" i="1"/>
  <c r="AF51" i="1"/>
  <c r="AQ51" i="1" s="1"/>
  <c r="AF343" i="1"/>
  <c r="AF95" i="1"/>
  <c r="AK95" i="1" s="1"/>
  <c r="AF348" i="1"/>
  <c r="AF155" i="1"/>
  <c r="AJ155" i="1" s="1"/>
  <c r="AF165" i="1"/>
  <c r="AJ165" i="1" s="1"/>
  <c r="AF249" i="1"/>
  <c r="AP249" i="1" s="1"/>
  <c r="AF470" i="1"/>
  <c r="AF116" i="1"/>
  <c r="AO116" i="1" s="1"/>
  <c r="AF439" i="1"/>
  <c r="AF18" i="1"/>
  <c r="AP18" i="1" s="1"/>
  <c r="AF21" i="1"/>
  <c r="AO21" i="1" s="1"/>
  <c r="AF392" i="1"/>
  <c r="AF105" i="1"/>
  <c r="AQ105" i="1" s="1"/>
  <c r="AF436" i="1"/>
  <c r="AF149" i="1"/>
  <c r="AI149" i="1" s="1"/>
  <c r="AF357" i="1"/>
  <c r="AF7" i="1"/>
  <c r="AJ7" i="1" s="1"/>
  <c r="AF391" i="1"/>
  <c r="AF179" i="1"/>
  <c r="AP179" i="1" s="1"/>
  <c r="AF454" i="1"/>
  <c r="AF287" i="1"/>
  <c r="AM287" i="1" s="1"/>
  <c r="AF486" i="1"/>
  <c r="AF229" i="1"/>
  <c r="AO229" i="1" s="1"/>
  <c r="AF465" i="1"/>
  <c r="AF145" i="1"/>
  <c r="AK145" i="1" s="1"/>
  <c r="AF447" i="1"/>
  <c r="AF268" i="1"/>
  <c r="AM268" i="1" s="1"/>
  <c r="AF479" i="1"/>
  <c r="AF320" i="1"/>
  <c r="AK320" i="1" s="1"/>
  <c r="AF175" i="1"/>
  <c r="AP175" i="1" s="1"/>
  <c r="AF244" i="1"/>
  <c r="AQ244" i="1" s="1"/>
  <c r="AF468" i="1"/>
  <c r="W5" i="18"/>
  <c r="AF91" i="1"/>
  <c r="AP91" i="1" s="1"/>
  <c r="AF264" i="1"/>
  <c r="AM264" i="1" s="1"/>
  <c r="AF362" i="1"/>
  <c r="AF156" i="1"/>
  <c r="AQ156" i="1" s="1"/>
  <c r="AF210" i="1"/>
  <c r="AI210" i="1" s="1"/>
  <c r="AF461" i="1"/>
  <c r="AF230" i="1"/>
  <c r="AQ230" i="1" s="1"/>
  <c r="AF43" i="1"/>
  <c r="AJ43" i="1" s="1"/>
  <c r="AF82" i="1"/>
  <c r="AQ82" i="1" s="1"/>
  <c r="AF146" i="1"/>
  <c r="AP146" i="1" s="1"/>
  <c r="AF448" i="1"/>
  <c r="AF208" i="1"/>
  <c r="AQ208" i="1" s="1"/>
  <c r="AF360" i="1"/>
  <c r="AF26" i="1"/>
  <c r="AI26" i="1" s="1"/>
  <c r="AF422" i="1"/>
  <c r="AF110" i="1"/>
  <c r="AI110" i="1" s="1"/>
  <c r="AF438" i="1"/>
  <c r="AF46" i="1"/>
  <c r="AJ46" i="1" s="1"/>
  <c r="AF174" i="1"/>
  <c r="AK174" i="1" s="1"/>
  <c r="AF453" i="1"/>
  <c r="AF184" i="1"/>
  <c r="AP184" i="1" s="1"/>
  <c r="AF455" i="1"/>
  <c r="AF56" i="1"/>
  <c r="AM56" i="1" s="1"/>
  <c r="AF428" i="1"/>
  <c r="W4" i="22"/>
  <c r="AF194" i="1"/>
  <c r="AK194" i="1" s="1"/>
  <c r="AF457" i="1"/>
  <c r="AF283" i="1"/>
  <c r="AQ283" i="1" s="1"/>
  <c r="AF485" i="1"/>
  <c r="AF317" i="1"/>
  <c r="AP317" i="1" s="1"/>
  <c r="AF402" i="1"/>
  <c r="AF22" i="1"/>
  <c r="AJ22" i="1" s="1"/>
  <c r="AF421" i="1"/>
  <c r="AF101" i="1"/>
  <c r="AI101" i="1" s="1"/>
  <c r="AF434" i="1"/>
  <c r="AF150" i="1"/>
  <c r="AM150" i="1" s="1"/>
  <c r="AF449" i="1"/>
  <c r="AF239" i="1"/>
  <c r="AM239" i="1" s="1"/>
  <c r="AF511" i="1"/>
  <c r="AF254" i="1"/>
  <c r="AK254" i="1" s="1"/>
  <c r="AF472" i="1"/>
  <c r="AF279" i="1"/>
  <c r="AM279" i="1" s="1"/>
  <c r="AF382" i="1"/>
  <c r="AP491" i="1"/>
  <c r="AO491" i="1"/>
  <c r="AL491" i="1"/>
  <c r="AK491" i="1"/>
  <c r="AJ491" i="1"/>
  <c r="AR491" i="1"/>
  <c r="AI491" i="1"/>
  <c r="AM491" i="1"/>
  <c r="AQ491" i="1"/>
  <c r="AF52" i="1"/>
  <c r="AK52" i="1" s="1"/>
  <c r="AF344" i="1"/>
  <c r="AF259" i="1"/>
  <c r="AK259" i="1" s="1"/>
  <c r="AF141" i="1"/>
  <c r="AQ141" i="1" s="1"/>
  <c r="AF446" i="1"/>
  <c r="AF225" i="1"/>
  <c r="AK225" i="1" s="1"/>
  <c r="AF464" i="1"/>
  <c r="AM364" i="1"/>
  <c r="AI364" i="1"/>
  <c r="AQ364" i="1"/>
  <c r="AJ364" i="1"/>
  <c r="AO364" i="1"/>
  <c r="AL364" i="1"/>
  <c r="AP364" i="1"/>
  <c r="AK364" i="1"/>
  <c r="AR364" i="1"/>
  <c r="AF102" i="1"/>
  <c r="AP102" i="1" s="1"/>
  <c r="AF435" i="1"/>
  <c r="AF112" i="1"/>
  <c r="AP112" i="1" s="1"/>
  <c r="AF351" i="1"/>
  <c r="AF250" i="1"/>
  <c r="AK250" i="1" s="1"/>
  <c r="AF275" i="1"/>
  <c r="AO275" i="1" s="1"/>
  <c r="AF482" i="1"/>
  <c r="AF280" i="1"/>
  <c r="AJ280" i="1" s="1"/>
  <c r="AF483" i="1"/>
  <c r="AF58" i="1"/>
  <c r="AP58" i="1" s="1"/>
  <c r="AF92" i="1"/>
  <c r="AK92" i="1" s="1"/>
  <c r="AF260" i="1"/>
  <c r="AK260" i="1" s="1"/>
  <c r="AF476" i="1"/>
  <c r="AF63" i="1"/>
  <c r="AJ63" i="1" s="1"/>
  <c r="AF226" i="1"/>
  <c r="AO226" i="1" s="1"/>
  <c r="AJ488" i="1"/>
  <c r="AK488" i="1"/>
  <c r="AM488" i="1"/>
  <c r="AR488" i="1"/>
  <c r="AP488" i="1"/>
  <c r="AI488" i="1"/>
  <c r="AQ488" i="1"/>
  <c r="AO488" i="1"/>
  <c r="AL488" i="1"/>
  <c r="AF24" i="1"/>
  <c r="AJ24" i="1" s="1"/>
  <c r="AF394" i="1"/>
  <c r="AF44" i="1"/>
  <c r="AP44" i="1" s="1"/>
  <c r="AF427" i="1"/>
  <c r="AF83" i="1"/>
  <c r="AM83" i="1" s="1"/>
  <c r="AF152" i="1"/>
  <c r="AJ152" i="1" s="1"/>
  <c r="AF162" i="1"/>
  <c r="AI162" i="1" s="1"/>
  <c r="AF309" i="1"/>
  <c r="AK309" i="1" s="1"/>
  <c r="AF388" i="1"/>
  <c r="AF88" i="1"/>
  <c r="AO88" i="1" s="1"/>
  <c r="AF432" i="1"/>
  <c r="AF98" i="1"/>
  <c r="AQ98" i="1" s="1"/>
  <c r="AF433" i="1"/>
  <c r="AF172" i="1"/>
  <c r="AM172" i="1" s="1"/>
  <c r="AF539" i="1"/>
  <c r="AF177" i="1"/>
  <c r="AI177" i="1" s="1"/>
  <c r="AF187" i="1"/>
  <c r="AJ187" i="1" s="1"/>
  <c r="AF241" i="1"/>
  <c r="AI241" i="1" s="1"/>
  <c r="AF246" i="1"/>
  <c r="AO246" i="1" s="1"/>
  <c r="AF251" i="1"/>
  <c r="AP251" i="1" s="1"/>
  <c r="AF399" i="1"/>
  <c r="AF256" i="1"/>
  <c r="AQ256" i="1" s="1"/>
  <c r="AF474" i="1"/>
  <c r="AF270" i="1"/>
  <c r="AP270" i="1" s="1"/>
  <c r="AF480" i="1"/>
  <c r="AF271" i="1"/>
  <c r="AO271" i="1" s="1"/>
  <c r="AF363" i="1"/>
  <c r="X5" i="18"/>
  <c r="AF134" i="1"/>
  <c r="AJ134" i="1" s="1"/>
  <c r="AF355" i="1"/>
  <c r="AF75" i="1"/>
  <c r="AI75" i="1" s="1"/>
  <c r="AF429" i="1"/>
  <c r="AF307" i="1"/>
  <c r="AJ307" i="1" s="1"/>
  <c r="AF387" i="1"/>
  <c r="AF81" i="1"/>
  <c r="AP81" i="1" s="1"/>
  <c r="AF57" i="1"/>
  <c r="AI57" i="1" s="1"/>
  <c r="AF23" i="1"/>
  <c r="AI23" i="1" s="1"/>
  <c r="AF393" i="1"/>
  <c r="AF72" i="1"/>
  <c r="AQ72" i="1" s="1"/>
  <c r="AF107" i="1"/>
  <c r="AM107" i="1" s="1"/>
  <c r="AF437" i="1"/>
  <c r="AF186" i="1"/>
  <c r="AK186" i="1" s="1"/>
  <c r="AF255" i="1"/>
  <c r="AI255" i="1" s="1"/>
  <c r="AF473" i="1"/>
  <c r="AF14" i="1"/>
  <c r="AM14" i="1" s="1"/>
  <c r="AF68" i="1"/>
  <c r="AO68" i="1" s="1"/>
  <c r="AF137" i="1"/>
  <c r="AK137" i="1" s="1"/>
  <c r="AF445" i="1"/>
  <c r="AF29" i="1"/>
  <c r="AQ29" i="1" s="1"/>
  <c r="AF423" i="1"/>
  <c r="AL490" i="1"/>
  <c r="AK490" i="1"/>
  <c r="AJ490" i="1"/>
  <c r="AI490" i="1"/>
  <c r="AO490" i="1"/>
  <c r="AR490" i="1"/>
  <c r="AQ490" i="1"/>
  <c r="AP490" i="1"/>
  <c r="AM490" i="1"/>
  <c r="AF15" i="1"/>
  <c r="AI15" i="1" s="1"/>
  <c r="AF420" i="1"/>
  <c r="AF64" i="1"/>
  <c r="AJ64" i="1" s="1"/>
  <c r="AF396" i="1"/>
  <c r="AF69" i="1"/>
  <c r="AM69" i="1" s="1"/>
  <c r="AF346" i="1"/>
  <c r="AF158" i="1"/>
  <c r="AQ158" i="1" s="1"/>
  <c r="AF197" i="1"/>
  <c r="AK197" i="1" s="1"/>
  <c r="AF458" i="1"/>
  <c r="AF217" i="1"/>
  <c r="AP217" i="1" s="1"/>
  <c r="AF462" i="1"/>
  <c r="AF227" i="1"/>
  <c r="AI227" i="1" s="1"/>
  <c r="AF289" i="1"/>
  <c r="AQ289" i="1" s="1"/>
  <c r="AF386" i="1"/>
  <c r="AK487" i="1"/>
  <c r="AJ487" i="1"/>
  <c r="AL487" i="1"/>
  <c r="AI487" i="1"/>
  <c r="AQ487" i="1"/>
  <c r="AO487" i="1"/>
  <c r="AM487" i="1"/>
  <c r="AR487" i="1"/>
  <c r="AP487" i="1"/>
  <c r="AF313" i="1"/>
  <c r="AM313" i="1" s="1"/>
  <c r="AF36" i="1"/>
  <c r="AO36" i="1" s="1"/>
  <c r="AF425" i="1"/>
  <c r="AF125" i="1"/>
  <c r="AM125" i="1" s="1"/>
  <c r="AF383" i="1"/>
  <c r="AF199" i="1"/>
  <c r="AM199" i="1" s="1"/>
  <c r="AF459" i="1"/>
  <c r="AF71" i="1"/>
  <c r="AP71" i="1" s="1"/>
  <c r="AF397" i="1"/>
  <c r="V5" i="18"/>
  <c r="AF77" i="1"/>
  <c r="AJ77" i="1" s="1"/>
  <c r="AF431" i="1"/>
  <c r="AF151" i="1"/>
  <c r="AO151" i="1" s="1"/>
  <c r="AF450" i="1"/>
  <c r="AF97" i="1"/>
  <c r="AQ97" i="1" s="1"/>
  <c r="AF349" i="1"/>
  <c r="AF122" i="1"/>
  <c r="AP122" i="1" s="1"/>
  <c r="AF441" i="1"/>
  <c r="AF265" i="1"/>
  <c r="AM265" i="1" s="1"/>
  <c r="AF477" i="1"/>
  <c r="AF192" i="1"/>
  <c r="AO192" i="1" s="1"/>
  <c r="AF359" i="1"/>
  <c r="AF306" i="1"/>
  <c r="AM306" i="1" s="1"/>
  <c r="AF74" i="1"/>
  <c r="AI74" i="1" s="1"/>
  <c r="AF79" i="1"/>
  <c r="AI79" i="1" s="1"/>
  <c r="AF104" i="1"/>
  <c r="AM104" i="1" s="1"/>
  <c r="AF350" i="1"/>
  <c r="AF128" i="1"/>
  <c r="AQ128" i="1" s="1"/>
  <c r="AF443" i="1"/>
  <c r="AF148" i="1"/>
  <c r="AQ148" i="1" s="1"/>
  <c r="AF153" i="1"/>
  <c r="AJ153" i="1" s="1"/>
  <c r="AF451" i="1"/>
  <c r="AF163" i="1"/>
  <c r="AK163" i="1" s="1"/>
  <c r="AF168" i="1"/>
  <c r="AP168" i="1" s="1"/>
  <c r="AF452" i="1"/>
  <c r="AF232" i="1"/>
  <c r="AK232" i="1" s="1"/>
  <c r="AF266" i="1"/>
  <c r="AM266" i="1" s="1"/>
  <c r="AF478" i="1"/>
  <c r="AF316" i="1"/>
  <c r="AP316" i="1" s="1"/>
  <c r="AF365" i="1"/>
  <c r="AF48" i="1"/>
  <c r="AO48" i="1" s="1"/>
  <c r="AF305" i="1"/>
  <c r="AJ305" i="1" s="1"/>
  <c r="V6" i="18"/>
  <c r="AF157" i="1"/>
  <c r="AO157" i="1" s="1"/>
  <c r="AF206" i="1"/>
  <c r="AQ206" i="1" s="1"/>
  <c r="AF460" i="1"/>
  <c r="AF231" i="1"/>
  <c r="AQ231" i="1" s="1"/>
  <c r="AF466" i="1"/>
  <c r="AF294" i="1"/>
  <c r="AO294" i="1" s="1"/>
  <c r="AF19" i="1"/>
  <c r="AJ19" i="1" s="1"/>
  <c r="AF39" i="1"/>
  <c r="AO39" i="1" s="1"/>
  <c r="AF426" i="1"/>
  <c r="AF78" i="1"/>
  <c r="AJ78" i="1" s="1"/>
  <c r="AF147" i="1"/>
  <c r="AK147" i="1" s="1"/>
  <c r="AF356" i="1"/>
  <c r="AF167" i="1"/>
  <c r="AJ167" i="1" s="1"/>
  <c r="AF358" i="1"/>
  <c r="X6" i="18"/>
  <c r="AF5" i="1"/>
  <c r="AM5" i="1" s="1"/>
  <c r="AF419" i="1"/>
  <c r="AF54" i="1"/>
  <c r="AM54" i="1" s="1"/>
  <c r="AF395" i="1"/>
  <c r="AF20" i="1"/>
  <c r="AM20" i="1" s="1"/>
  <c r="AF40" i="1"/>
  <c r="AP40" i="1" s="1"/>
  <c r="AF6" i="1"/>
  <c r="AO6" i="1" s="1"/>
  <c r="AF45" i="1"/>
  <c r="AI45" i="1" s="1"/>
  <c r="AF89" i="1"/>
  <c r="AM89" i="1" s="1"/>
  <c r="AF173" i="1"/>
  <c r="AO173" i="1" s="1"/>
  <c r="AF183" i="1"/>
  <c r="AQ183" i="1" s="1"/>
  <c r="AF242" i="1"/>
  <c r="AJ242" i="1" s="1"/>
  <c r="AF247" i="1"/>
  <c r="AQ247" i="1" s="1"/>
  <c r="AF252" i="1"/>
  <c r="AO252" i="1" s="1"/>
  <c r="AF471" i="1"/>
  <c r="AF257" i="1"/>
  <c r="AK257" i="1" s="1"/>
  <c r="AF475" i="1"/>
  <c r="AF272" i="1"/>
  <c r="AJ272" i="1" s="1"/>
  <c r="AF481" i="1"/>
  <c r="AF302" i="1"/>
  <c r="AK302" i="1" s="1"/>
  <c r="AF319" i="1"/>
  <c r="AK319" i="1" s="1"/>
  <c r="AF124" i="1"/>
  <c r="AK124" i="1" s="1"/>
  <c r="AF353" i="1"/>
  <c r="AF243" i="1"/>
  <c r="AM243" i="1" s="1"/>
  <c r="V4" i="22"/>
  <c r="AF76" i="1"/>
  <c r="AQ76" i="1" s="1"/>
  <c r="AF430" i="1"/>
  <c r="AF86" i="1"/>
  <c r="AK86" i="1" s="1"/>
  <c r="AF398" i="1"/>
  <c r="AF126" i="1"/>
  <c r="AM126" i="1" s="1"/>
  <c r="AF384" i="1"/>
  <c r="AF4" i="1"/>
  <c r="AO4" i="1" s="1"/>
  <c r="AF418" i="1"/>
  <c r="AQ354" i="1"/>
  <c r="AK354" i="1"/>
  <c r="AL354" i="1"/>
  <c r="AF87" i="1"/>
  <c r="AI87" i="1" s="1"/>
  <c r="AF245" i="1"/>
  <c r="AK245" i="1" s="1"/>
  <c r="AF469" i="1"/>
  <c r="AF315" i="1"/>
  <c r="AI315" i="1" s="1"/>
  <c r="AF401" i="1"/>
  <c r="AF53" i="1"/>
  <c r="AQ53" i="1" s="1"/>
  <c r="AF345" i="1"/>
  <c r="AF117" i="1"/>
  <c r="AP117" i="1" s="1"/>
  <c r="AF352" i="1"/>
  <c r="AF132" i="1"/>
  <c r="AM132" i="1" s="1"/>
  <c r="AF444" i="1"/>
  <c r="AF127" i="1"/>
  <c r="AM127" i="1" s="1"/>
  <c r="AF442" i="1"/>
  <c r="AF10" i="1"/>
  <c r="AI10" i="1" s="1"/>
  <c r="AF93" i="1"/>
  <c r="AP93" i="1" s="1"/>
  <c r="AF261" i="1"/>
  <c r="AI261" i="1" s="1"/>
  <c r="AF25" i="1"/>
  <c r="AK25" i="1" s="1"/>
  <c r="AF35" i="1"/>
  <c r="AQ35" i="1" s="1"/>
  <c r="AF424" i="1"/>
  <c r="AF11" i="1"/>
  <c r="AI11" i="1" s="1"/>
  <c r="AF60" i="1"/>
  <c r="AJ60" i="1" s="1"/>
  <c r="AF94" i="1"/>
  <c r="AP94" i="1" s="1"/>
  <c r="AF347" i="1"/>
  <c r="AF119" i="1"/>
  <c r="AJ119" i="1" s="1"/>
  <c r="AF440" i="1"/>
  <c r="AF237" i="1"/>
  <c r="AI237" i="1" s="1"/>
  <c r="AF467" i="1"/>
  <c r="AF262" i="1"/>
  <c r="AI262" i="1" s="1"/>
  <c r="AI484" i="1"/>
  <c r="AP484" i="1"/>
  <c r="AL484" i="1"/>
  <c r="AK484" i="1"/>
  <c r="AJ484" i="1"/>
  <c r="AO484" i="1"/>
  <c r="AM484" i="1"/>
  <c r="AR484" i="1"/>
  <c r="AQ484" i="1"/>
  <c r="AK489" i="1"/>
  <c r="AJ489" i="1"/>
  <c r="AP489" i="1"/>
  <c r="AM489" i="1"/>
  <c r="AI489" i="1"/>
  <c r="AL489" i="1"/>
  <c r="AO489" i="1"/>
  <c r="AQ489" i="1"/>
  <c r="AR489" i="1"/>
  <c r="AF310" i="1"/>
  <c r="AJ310" i="1" s="1"/>
  <c r="AF322" i="1"/>
  <c r="AK322" i="1" s="1"/>
  <c r="AF403" i="1"/>
  <c r="W12" i="21"/>
  <c r="AI133" i="1"/>
  <c r="AI207" i="1"/>
  <c r="AI203" i="1"/>
  <c r="AK213" i="1"/>
  <c r="E8" i="18"/>
  <c r="AQ204" i="1"/>
  <c r="AK219" i="1"/>
  <c r="AI224" i="1"/>
  <c r="AQ236" i="1"/>
  <c r="AO325" i="1"/>
  <c r="X29" i="12"/>
  <c r="I8" i="18"/>
  <c r="G8" i="18"/>
  <c r="AI325" i="1"/>
  <c r="E3" i="18"/>
  <c r="AQ325" i="1"/>
  <c r="I4" i="18"/>
  <c r="G4" i="18"/>
  <c r="AJ325" i="1"/>
  <c r="AP325" i="1"/>
  <c r="X8" i="18"/>
  <c r="E4" i="18"/>
  <c r="I32" i="20"/>
  <c r="AP207" i="1"/>
  <c r="AM224" i="1"/>
  <c r="I29" i="20"/>
  <c r="AK325" i="1"/>
  <c r="AJ204" i="1"/>
  <c r="AP219" i="1"/>
  <c r="AJ224" i="1"/>
  <c r="AO224" i="1"/>
  <c r="AK3" i="1"/>
  <c r="AJ136" i="1"/>
  <c r="AJ3" i="1"/>
  <c r="AK144" i="1"/>
  <c r="AJ144" i="1"/>
  <c r="I31" i="20"/>
  <c r="V4" i="18"/>
  <c r="AI3" i="1"/>
  <c r="P10" i="18"/>
  <c r="AF285" i="1"/>
  <c r="AO285" i="1" s="1"/>
  <c r="P3" i="17"/>
  <c r="AF295" i="1"/>
  <c r="AJ295" i="1" s="1"/>
  <c r="AF12" i="1"/>
  <c r="AP12" i="1" s="1"/>
  <c r="AF84" i="1"/>
  <c r="AM84" i="1" s="1"/>
  <c r="P5" i="24"/>
  <c r="AF300" i="1"/>
  <c r="AI300" i="1" s="1"/>
  <c r="AF304" i="1"/>
  <c r="AP304" i="1" s="1"/>
  <c r="AO144" i="1"/>
  <c r="P8" i="18"/>
  <c r="AF169" i="1"/>
  <c r="AM169" i="1" s="1"/>
  <c r="AQ80" i="1"/>
  <c r="AP139" i="1"/>
  <c r="AO207" i="1"/>
  <c r="AJ213" i="1"/>
  <c r="AQ219" i="1"/>
  <c r="AK204" i="1"/>
  <c r="AM207" i="1"/>
  <c r="AF189" i="1"/>
  <c r="AO189" i="1" s="1"/>
  <c r="P6" i="18"/>
  <c r="AF284" i="1"/>
  <c r="AJ284" i="1" s="1"/>
  <c r="P13" i="18"/>
  <c r="AF291" i="1"/>
  <c r="AM291" i="1" s="1"/>
  <c r="AO139" i="1"/>
  <c r="AI213" i="1"/>
  <c r="AK236" i="1"/>
  <c r="P4" i="17"/>
  <c r="AF298" i="1"/>
  <c r="AF131" i="1"/>
  <c r="AM131" i="1" s="1"/>
  <c r="P12" i="18"/>
  <c r="J12" i="18" s="1"/>
  <c r="Z12" i="18" s="1"/>
  <c r="AE12" i="18" s="1"/>
  <c r="AF288" i="1"/>
  <c r="AJ288" i="1" s="1"/>
  <c r="P10" i="17"/>
  <c r="AF301" i="1"/>
  <c r="AQ301" i="1" s="1"/>
  <c r="P12" i="21"/>
  <c r="AF269" i="1"/>
  <c r="AO269" i="1" s="1"/>
  <c r="P9" i="18"/>
  <c r="AF281" i="1"/>
  <c r="AI281" i="1" s="1"/>
  <c r="P18" i="18"/>
  <c r="AF292" i="1"/>
  <c r="AI292" i="1" s="1"/>
  <c r="AP204" i="1"/>
  <c r="AK211" i="1"/>
  <c r="AF47" i="1"/>
  <c r="AK47" i="1" s="1"/>
  <c r="P11" i="18"/>
  <c r="AF286" i="1"/>
  <c r="AO286" i="1" s="1"/>
  <c r="AJ211" i="1"/>
  <c r="P11" i="21"/>
  <c r="AF258" i="1"/>
  <c r="AK258" i="1" s="1"/>
  <c r="P5" i="18"/>
  <c r="AF282" i="1"/>
  <c r="AQ282" i="1" s="1"/>
  <c r="P5" i="17"/>
  <c r="AF299" i="1"/>
  <c r="AO299" i="1" s="1"/>
  <c r="AI211" i="1"/>
  <c r="P44" i="13"/>
  <c r="AJ207" i="1"/>
  <c r="AF143" i="1"/>
  <c r="AJ143" i="1" s="1"/>
  <c r="P3" i="24"/>
  <c r="AF296" i="1"/>
  <c r="AK296" i="1" s="1"/>
  <c r="AK207" i="1"/>
  <c r="AJ238" i="1"/>
  <c r="AF59" i="1"/>
  <c r="AM59" i="1" s="1"/>
  <c r="AO290" i="1"/>
  <c r="P4" i="18"/>
  <c r="AF111" i="1"/>
  <c r="AJ111" i="1" s="1"/>
  <c r="P19" i="18"/>
  <c r="AF293" i="1"/>
  <c r="AO293" i="1" s="1"/>
  <c r="P7" i="18"/>
  <c r="AF323" i="1"/>
  <c r="AJ323" i="1" s="1"/>
  <c r="AF297" i="1"/>
  <c r="AP297" i="1" s="1"/>
  <c r="P3" i="18"/>
  <c r="AF161" i="1"/>
  <c r="AK161" i="1" s="1"/>
  <c r="AI236" i="1"/>
  <c r="X27" i="4" a="1"/>
  <c r="X27" i="4" s="1"/>
  <c r="X197" i="4" a="1"/>
  <c r="X197" i="4" s="1"/>
  <c r="N301" i="1" s="1"/>
  <c r="X301" i="1" s="1"/>
  <c r="X29" i="4" a="1"/>
  <c r="X29" i="4" s="1"/>
  <c r="N418" i="1" s="1"/>
  <c r="R418" i="1" s="1"/>
  <c r="X59" i="4" a="1"/>
  <c r="X59" i="4" s="1"/>
  <c r="N8" i="1" s="1"/>
  <c r="R8" i="1" s="1"/>
  <c r="X11" i="4" a="1"/>
  <c r="X11" i="4" s="1"/>
  <c r="Z11" i="4" s="1"/>
  <c r="X42" i="4" a="1"/>
  <c r="X42" i="4" s="1"/>
  <c r="X6" i="4" a="1"/>
  <c r="X6" i="4" s="1"/>
  <c r="X302" i="4" a="1"/>
  <c r="X302" i="4" s="1"/>
  <c r="N383" i="1" s="1"/>
  <c r="X383" i="1" s="1"/>
  <c r="X582" i="4" a="1"/>
  <c r="X582" i="4" s="1"/>
  <c r="N178" i="1" s="1"/>
  <c r="X178" i="1" s="1"/>
  <c r="X8" i="4" a="1"/>
  <c r="X8" i="4" s="1"/>
  <c r="N3" i="1" s="1"/>
  <c r="R3" i="1" s="1"/>
  <c r="X323" i="4" a="1"/>
  <c r="X323" i="4" s="1"/>
  <c r="X396" i="4" a="1"/>
  <c r="X396" i="4" s="1"/>
  <c r="Z396" i="4" s="1"/>
  <c r="X15" i="4" a="1"/>
  <c r="X15" i="4" s="1"/>
  <c r="Z15" i="4" s="1"/>
  <c r="X90" i="4" a="1"/>
  <c r="X90" i="4" s="1"/>
  <c r="X424" i="4" a="1"/>
  <c r="X424" i="4" s="1"/>
  <c r="N452" i="1" s="1"/>
  <c r="X588" i="4" a="1"/>
  <c r="X588" i="4" s="1"/>
  <c r="N469" i="1" s="1"/>
  <c r="X469" i="1" s="1"/>
  <c r="X529" i="4" a="1"/>
  <c r="X529" i="4" s="1"/>
  <c r="X433" i="4" a="1"/>
  <c r="X433" i="4" s="1"/>
  <c r="N539" i="1" s="1"/>
  <c r="R539" i="1" s="1"/>
  <c r="X253" i="4" a="1"/>
  <c r="X253" i="4" s="1"/>
  <c r="X216" i="4" a="1"/>
  <c r="X216" i="4" s="1"/>
  <c r="X114" i="4" a="1"/>
  <c r="X114" i="4" s="1"/>
  <c r="X150" i="4" a="1"/>
  <c r="X150" i="4" s="1"/>
  <c r="N153" i="1" s="1"/>
  <c r="X153" i="1" s="1"/>
  <c r="X94" i="4" a="1"/>
  <c r="X94" i="4" s="1"/>
  <c r="N10" i="1" s="1"/>
  <c r="R10" i="1" s="1"/>
  <c r="X64" i="4" a="1"/>
  <c r="X64" i="4" s="1"/>
  <c r="Z64" i="4" s="1"/>
  <c r="X13" i="4" a="1"/>
  <c r="X13" i="4" s="1"/>
  <c r="X617" i="4" a="1"/>
  <c r="X617" i="4" s="1"/>
  <c r="X153" i="4" a="1"/>
  <c r="X153" i="4" s="1"/>
  <c r="AC153" i="4" s="1"/>
  <c r="X774" i="4" a="1"/>
  <c r="X774" i="4" s="1"/>
  <c r="AC774" i="4" s="1"/>
  <c r="X54" i="4" a="1"/>
  <c r="X54" i="4" s="1"/>
  <c r="X562" i="4" a="1"/>
  <c r="X562" i="4" s="1"/>
  <c r="X519" i="4" a="1"/>
  <c r="X519" i="4" s="1"/>
  <c r="Z519" i="4" s="1"/>
  <c r="X456" i="4" a="1"/>
  <c r="X456" i="4" s="1"/>
  <c r="Z456" i="4" s="1"/>
  <c r="X331" i="4" a="1"/>
  <c r="X331" i="4" s="1"/>
  <c r="Z331" i="4" s="1"/>
  <c r="X265" i="4" a="1"/>
  <c r="X265" i="4" s="1"/>
  <c r="Z265" i="4" s="1"/>
  <c r="X180" i="4" a="1"/>
  <c r="X180" i="4" s="1"/>
  <c r="AF180" i="4" s="1"/>
  <c r="X151" i="4" a="1"/>
  <c r="X151" i="4" s="1"/>
  <c r="Z151" i="4" s="1"/>
  <c r="X366" i="4" a="1"/>
  <c r="X366" i="4" s="1"/>
  <c r="N449" i="1" s="1"/>
  <c r="X191" i="4" a="1"/>
  <c r="X191" i="4" s="1"/>
  <c r="X95" i="4" a="1"/>
  <c r="X95" i="4" s="1"/>
  <c r="X30" i="4" a="1"/>
  <c r="X30" i="4" s="1"/>
  <c r="X98" i="4" a="1"/>
  <c r="X98" i="4" s="1"/>
  <c r="X260" i="4" a="1"/>
  <c r="X260" i="4" s="1"/>
  <c r="N161" i="1" s="1"/>
  <c r="X477" i="4" a="1"/>
  <c r="X477" i="4" s="1"/>
  <c r="X642" i="4" a="1"/>
  <c r="X642" i="4" s="1"/>
  <c r="N81" i="1" s="1"/>
  <c r="R81" i="1" s="1"/>
  <c r="M423" i="1"/>
  <c r="Y423" i="1" s="1"/>
  <c r="Z87" i="3"/>
  <c r="X35" i="3" a="1"/>
  <c r="X35" i="3" s="1"/>
  <c r="X53" i="3" a="1"/>
  <c r="X53" i="3" s="1"/>
  <c r="M7" i="1" s="1"/>
  <c r="Y7" i="1" s="1"/>
  <c r="X115" i="3" a="1"/>
  <c r="X115" i="3" s="1"/>
  <c r="AF115" i="3" s="1"/>
  <c r="X248" i="3" a="1"/>
  <c r="X248" i="3" s="1"/>
  <c r="X288" i="3" a="1"/>
  <c r="X288" i="3" s="1"/>
  <c r="X320" i="3" a="1"/>
  <c r="X320" i="3" s="1"/>
  <c r="AF320" i="3" s="1"/>
  <c r="X100" i="3" a="1"/>
  <c r="X100" i="3" s="1"/>
  <c r="X490" i="3" a="1"/>
  <c r="X490" i="3" s="1"/>
  <c r="M173" i="1" s="1"/>
  <c r="S173" i="1" s="1"/>
  <c r="X175" i="3" a="1"/>
  <c r="X175" i="3" s="1"/>
  <c r="X265" i="3" a="1"/>
  <c r="X265" i="3" s="1"/>
  <c r="X393" i="3" a="1"/>
  <c r="X393" i="3" s="1"/>
  <c r="M43" i="1" s="1"/>
  <c r="Y43" i="1" s="1"/>
  <c r="M421" i="1"/>
  <c r="Y421" i="1" s="1"/>
  <c r="X45" i="3" a="1"/>
  <c r="X45" i="3" s="1"/>
  <c r="AF45" i="3" s="1"/>
  <c r="X187" i="3" a="1"/>
  <c r="X187" i="3" s="1"/>
  <c r="M430" i="1" s="1"/>
  <c r="Y430" i="1" s="1"/>
  <c r="X240" i="3" a="1"/>
  <c r="X240" i="3" s="1"/>
  <c r="X315" i="3" a="1"/>
  <c r="X315" i="3" s="1"/>
  <c r="AF315" i="3" s="1"/>
  <c r="X355" i="3" a="1"/>
  <c r="X355" i="3" s="1"/>
  <c r="M448" i="1" s="1"/>
  <c r="S448" i="1" s="1"/>
  <c r="X459" i="3" a="1"/>
  <c r="X459" i="3" s="1"/>
  <c r="X547" i="3" a="1"/>
  <c r="X547" i="3" s="1"/>
  <c r="M260" i="1" s="1"/>
  <c r="Y260" i="1" s="1"/>
  <c r="X125" i="3" a="1"/>
  <c r="X125" i="3" s="1"/>
  <c r="X197" i="3" a="1"/>
  <c r="X197" i="3" s="1"/>
  <c r="X402" i="3" a="1"/>
  <c r="X402" i="3" s="1"/>
  <c r="X418" i="3" a="1"/>
  <c r="X418" i="3" s="1"/>
  <c r="M358" i="1" s="1"/>
  <c r="S358" i="1" s="1"/>
  <c r="X456" i="3" a="1"/>
  <c r="X456" i="3" s="1"/>
  <c r="M54" i="1" s="1"/>
  <c r="S54" i="1" s="1"/>
  <c r="AE686" i="3"/>
  <c r="X757" i="3" a="1"/>
  <c r="X757" i="3" s="1"/>
  <c r="X28" i="3" a="1"/>
  <c r="X28" i="3" s="1"/>
  <c r="M292" i="1" s="1"/>
  <c r="Y292" i="1" s="1"/>
  <c r="X37" i="3" a="1"/>
  <c r="X37" i="3" s="1"/>
  <c r="X153" i="3" a="1"/>
  <c r="X153" i="3" s="1"/>
  <c r="M15" i="1" s="1"/>
  <c r="Y15" i="1" s="1"/>
  <c r="X431" i="3" a="1"/>
  <c r="X431" i="3" s="1"/>
  <c r="M170" i="1" s="1"/>
  <c r="Y170" i="1" s="1"/>
  <c r="X475" i="3" a="1"/>
  <c r="X475" i="3" s="1"/>
  <c r="Z475" i="3" s="1"/>
  <c r="X751" i="3" a="1"/>
  <c r="X751" i="3" s="1"/>
  <c r="AF751" i="3" s="1"/>
  <c r="X3" i="3" a="1"/>
  <c r="X3" i="3" s="1"/>
  <c r="AF3" i="3" s="1"/>
  <c r="X58" i="3" a="1"/>
  <c r="X58" i="3" s="1"/>
  <c r="M147" i="1" s="1"/>
  <c r="Y147" i="1" s="1"/>
  <c r="X61" i="3" a="1"/>
  <c r="X61" i="3" s="1"/>
  <c r="X117" i="3" a="1"/>
  <c r="X117" i="3" s="1"/>
  <c r="AF117" i="3" s="1"/>
  <c r="X120" i="3" a="1"/>
  <c r="X120" i="3" s="1"/>
  <c r="M427" i="1" s="1"/>
  <c r="S427" i="1" s="1"/>
  <c r="X144" i="3" a="1"/>
  <c r="X144" i="3" s="1"/>
  <c r="X185" i="3" a="1"/>
  <c r="X185" i="3" s="1"/>
  <c r="X238" i="3" a="1"/>
  <c r="X238" i="3" s="1"/>
  <c r="X278" i="3" a="1"/>
  <c r="X278" i="3" s="1"/>
  <c r="X325" i="3" a="1"/>
  <c r="X325" i="3" s="1"/>
  <c r="X328" i="3" a="1"/>
  <c r="X328" i="3" s="1"/>
  <c r="X628" i="3" a="1"/>
  <c r="X628" i="3" s="1"/>
  <c r="X67" i="3" a="1"/>
  <c r="X67" i="3" s="1"/>
  <c r="X241" i="3" a="1"/>
  <c r="X241" i="3" s="1"/>
  <c r="M160" i="1" s="1"/>
  <c r="S160" i="1" s="1"/>
  <c r="X195" i="3" a="1"/>
  <c r="X195" i="3" s="1"/>
  <c r="X375" i="3" a="1"/>
  <c r="X375" i="3" s="1"/>
  <c r="X394" i="3" a="1"/>
  <c r="X394" i="3" s="1"/>
  <c r="X454" i="3" a="1"/>
  <c r="X454" i="3" s="1"/>
  <c r="AE687" i="3"/>
  <c r="X138" i="3" a="1"/>
  <c r="X138" i="3" s="1"/>
  <c r="Z138" i="3" s="1"/>
  <c r="X416" i="3" a="1"/>
  <c r="X416" i="3" s="1"/>
  <c r="M308" i="1" s="1"/>
  <c r="Y308" i="1" s="1"/>
  <c r="X419" i="3" a="1"/>
  <c r="X419" i="3" s="1"/>
  <c r="M452" i="1" s="1"/>
  <c r="Y452" i="1" s="1"/>
  <c r="X40" i="3" a="1"/>
  <c r="X40" i="3" s="1"/>
  <c r="AF40" i="3" s="1"/>
  <c r="X334" i="3" a="1"/>
  <c r="X334" i="3" s="1"/>
  <c r="AC334" i="3" s="1"/>
  <c r="X523" i="3" a="1"/>
  <c r="X523" i="3" s="1"/>
  <c r="Y552" i="3"/>
  <c r="X44" i="3" a="1"/>
  <c r="X44" i="3" s="1"/>
  <c r="AF44" i="3" s="1"/>
  <c r="X56" i="3" a="1"/>
  <c r="X56" i="3" s="1"/>
  <c r="X201" i="3" a="1"/>
  <c r="X201" i="3" s="1"/>
  <c r="X257" i="3" a="1"/>
  <c r="X257" i="3" s="1"/>
  <c r="Z257" i="3" s="1"/>
  <c r="X260" i="3" a="1"/>
  <c r="X260" i="3" s="1"/>
  <c r="AF260" i="3" s="1"/>
  <c r="X60" i="2" a="1"/>
  <c r="X60" i="2" s="1"/>
  <c r="X664" i="2" a="1"/>
  <c r="X664" i="2" s="1"/>
  <c r="L382" i="1" s="1"/>
  <c r="V382" i="1" s="1"/>
  <c r="X184" i="2" a="1"/>
  <c r="X184" i="2" s="1"/>
  <c r="X201" i="2" a="1"/>
  <c r="X201" i="2" s="1"/>
  <c r="X125" i="2" a="1"/>
  <c r="X125" i="2" s="1"/>
  <c r="X611" i="2" a="1"/>
  <c r="X611" i="2" s="1"/>
  <c r="X119" i="2" a="1"/>
  <c r="X119" i="2" s="1"/>
  <c r="AF119" i="2" s="1"/>
  <c r="X398" i="2" a="1"/>
  <c r="X398" i="2" s="1"/>
  <c r="X421" i="2" a="1"/>
  <c r="X421" i="2" s="1"/>
  <c r="AC421" i="2" s="1"/>
  <c r="X520" i="2" a="1"/>
  <c r="X520" i="2" s="1"/>
  <c r="AC520" i="2" s="1"/>
  <c r="X438" i="2" a="1"/>
  <c r="X438" i="2" s="1"/>
  <c r="L50" i="1" s="1"/>
  <c r="T50" i="1" s="1"/>
  <c r="X19" i="2" a="1"/>
  <c r="X19" i="2" s="1"/>
  <c r="Z19" i="2" s="1"/>
  <c r="X550" i="2" a="1"/>
  <c r="X550" i="2" s="1"/>
  <c r="AC550" i="2" s="1"/>
  <c r="X99" i="2" a="1"/>
  <c r="X99" i="2" s="1"/>
  <c r="X480" i="2" a="1"/>
  <c r="X480" i="2" s="1"/>
  <c r="L256" i="1" s="1"/>
  <c r="V256" i="1" s="1"/>
  <c r="X17" i="2" a="1"/>
  <c r="X17" i="2" s="1"/>
  <c r="X402" i="2" a="1"/>
  <c r="X402" i="2" s="1"/>
  <c r="Z402" i="2" s="1"/>
  <c r="X442" i="2" a="1"/>
  <c r="X442" i="2" s="1"/>
  <c r="AG442" i="2" s="1"/>
  <c r="X481" i="2" a="1"/>
  <c r="X481" i="2" s="1"/>
  <c r="AF481" i="2" s="1"/>
  <c r="X236" i="2" a="1"/>
  <c r="X236" i="2" s="1"/>
  <c r="AF236" i="2" s="1"/>
  <c r="X8" i="2" a="1"/>
  <c r="X8" i="2" s="1"/>
  <c r="L3" i="1" s="1"/>
  <c r="Z3" i="1" s="1"/>
  <c r="X167" i="2" a="1"/>
  <c r="X167" i="2" s="1"/>
  <c r="AC167" i="2" s="1"/>
  <c r="X161" i="2" a="1"/>
  <c r="X161" i="2" s="1"/>
  <c r="Z161" i="2" s="1"/>
  <c r="X362" i="2" a="1"/>
  <c r="X362" i="2" s="1"/>
  <c r="Z362" i="2" s="1"/>
  <c r="X474" i="2" a="1"/>
  <c r="X474" i="2" s="1"/>
  <c r="AF474" i="2" s="1"/>
  <c r="X11" i="2" a="1"/>
  <c r="X11" i="2" s="1"/>
  <c r="AC11" i="2" s="1"/>
  <c r="X27" i="2" a="1"/>
  <c r="X27" i="2" s="1"/>
  <c r="AF27" i="2" s="1"/>
  <c r="X241" i="2" a="1"/>
  <c r="X241" i="2" s="1"/>
  <c r="L160" i="1" s="1"/>
  <c r="Z160" i="1" s="1"/>
  <c r="X287" i="2" a="1"/>
  <c r="X287" i="2" s="1"/>
  <c r="AC287" i="2" s="1"/>
  <c r="X360" i="2" a="1"/>
  <c r="X360" i="2" s="1"/>
  <c r="X21" i="2" a="1"/>
  <c r="X21" i="2" s="1"/>
  <c r="AF21" i="2" s="1"/>
  <c r="X31" i="2" a="1"/>
  <c r="X31" i="2" s="1"/>
  <c r="L4" i="1" s="1"/>
  <c r="Z4" i="1" s="1"/>
  <c r="X245" i="2" a="1"/>
  <c r="X245" i="2" s="1"/>
  <c r="AC245" i="2" s="1"/>
  <c r="X341" i="2" a="1"/>
  <c r="X341" i="2" s="1"/>
  <c r="AC341" i="2" s="1"/>
  <c r="X499" i="2" a="1"/>
  <c r="X499" i="2" s="1"/>
  <c r="AF499" i="2" s="1"/>
  <c r="X756" i="2" a="1"/>
  <c r="X756" i="2" s="1"/>
  <c r="AC756" i="2" s="1"/>
  <c r="X5" i="2" a="1"/>
  <c r="X5" i="2" s="1"/>
  <c r="Z5" i="2" s="1"/>
  <c r="X113" i="2" a="1"/>
  <c r="X113" i="2" s="1"/>
  <c r="Z113" i="2" s="1"/>
  <c r="X699" i="2" a="1"/>
  <c r="X699" i="2" s="1"/>
  <c r="AC699" i="2" s="1"/>
  <c r="X51" i="2" a="1"/>
  <c r="X51" i="2" s="1"/>
  <c r="X74" i="2" a="1"/>
  <c r="X74" i="2" s="1"/>
  <c r="Z74" i="2" s="1"/>
  <c r="X176" i="2" a="1"/>
  <c r="X176" i="2" s="1"/>
  <c r="L346" i="1" s="1"/>
  <c r="T346" i="1" s="1"/>
  <c r="X281" i="2" a="1"/>
  <c r="X281" i="2" s="1"/>
  <c r="L440" i="1" s="1"/>
  <c r="V440" i="1" s="1"/>
  <c r="X48" i="2" a="1"/>
  <c r="X48" i="2" s="1"/>
  <c r="AF48" i="2" s="1"/>
  <c r="X173" i="2" a="1"/>
  <c r="X173" i="2" s="1"/>
  <c r="L157" i="1" s="1"/>
  <c r="V157" i="1" s="1"/>
  <c r="X285" i="2" a="1"/>
  <c r="X285" i="2" s="1"/>
  <c r="AC285" i="2" s="1"/>
  <c r="X836" i="2" a="1"/>
  <c r="X836" i="2" s="1"/>
  <c r="X25" i="2" a="1"/>
  <c r="X25" i="2" s="1"/>
  <c r="L419" i="1" s="1"/>
  <c r="Z419" i="1" s="1"/>
  <c r="X57" i="2" a="1"/>
  <c r="X57" i="2" s="1"/>
  <c r="X311" i="2" a="1"/>
  <c r="X311" i="2" s="1"/>
  <c r="AF311" i="2" s="1"/>
  <c r="X54" i="2" a="1"/>
  <c r="X54" i="2" s="1"/>
  <c r="L8" i="1" s="1"/>
  <c r="Z8" i="1" s="1"/>
  <c r="X240" i="2" a="1"/>
  <c r="X240" i="2" s="1"/>
  <c r="AF240" i="2" s="1"/>
  <c r="X308" i="2" a="1"/>
  <c r="X308" i="2" s="1"/>
  <c r="L444" i="1" s="1"/>
  <c r="T444" i="1" s="1"/>
  <c r="X670" i="2" a="1"/>
  <c r="X670" i="2" s="1"/>
  <c r="AF670" i="2" s="1"/>
  <c r="X39" i="2" a="1"/>
  <c r="X39" i="2" s="1"/>
  <c r="Z39" i="2" s="1"/>
  <c r="X84" i="2" a="1"/>
  <c r="X84" i="2" s="1"/>
  <c r="Z84" i="2" s="1"/>
  <c r="X687" i="2" a="1"/>
  <c r="X687" i="2" s="1"/>
  <c r="L184" i="1" s="1"/>
  <c r="T184" i="1" s="1"/>
  <c r="X850" i="2" a="1"/>
  <c r="X850" i="2" s="1"/>
  <c r="AC850" i="2" s="1"/>
  <c r="L391" i="1"/>
  <c r="V391" i="1" s="1"/>
  <c r="X42" i="2" a="1"/>
  <c r="X42" i="2" s="1"/>
  <c r="X325" i="2" a="1"/>
  <c r="X325" i="2" s="1"/>
  <c r="AF325" i="2" s="1"/>
  <c r="X505" i="2" a="1"/>
  <c r="X505" i="2" s="1"/>
  <c r="AC505" i="2" s="1"/>
  <c r="X674" i="2" a="1"/>
  <c r="X674" i="2" s="1"/>
  <c r="L364" i="1" s="1"/>
  <c r="V364" i="1" s="1"/>
  <c r="X781" i="2" a="1"/>
  <c r="X781" i="2" s="1"/>
  <c r="AF781" i="2" s="1"/>
  <c r="X140" i="2" a="1"/>
  <c r="X140" i="2" s="1"/>
  <c r="AF140" i="2" s="1"/>
  <c r="X153" i="2" a="1"/>
  <c r="X153" i="2" s="1"/>
  <c r="L15" i="1" s="1"/>
  <c r="V15" i="1" s="1"/>
  <c r="X877" i="2" a="1"/>
  <c r="X877" i="2" s="1"/>
  <c r="X105" i="2" a="1"/>
  <c r="X105" i="2" s="1"/>
  <c r="AF105" i="2" s="1"/>
  <c r="X158" i="2" a="1"/>
  <c r="X158" i="2" s="1"/>
  <c r="Z158" i="2" s="1"/>
  <c r="X164" i="2" a="1"/>
  <c r="X164" i="2" s="1"/>
  <c r="L299" i="1" s="1"/>
  <c r="T299" i="1" s="1"/>
  <c r="X354" i="2" a="1"/>
  <c r="X354" i="2" s="1"/>
  <c r="AC354" i="2" s="1"/>
  <c r="X37" i="2" a="1"/>
  <c r="X37" i="2" s="1"/>
  <c r="AF37" i="2" s="1"/>
  <c r="X40" i="2" a="1"/>
  <c r="X40" i="2" s="1"/>
  <c r="AC40" i="2" s="1"/>
  <c r="X216" i="2" a="1"/>
  <c r="X216" i="2" s="1"/>
  <c r="AF216" i="2" s="1"/>
  <c r="X219" i="2" a="1"/>
  <c r="X219" i="2" s="1"/>
  <c r="L249" i="1" s="1"/>
  <c r="Z249" i="1" s="1"/>
  <c r="X225" i="2" a="1"/>
  <c r="X225" i="2" s="1"/>
  <c r="L348" i="1" s="1"/>
  <c r="Z348" i="1" s="1"/>
  <c r="X256" i="2" a="1"/>
  <c r="X256" i="2" s="1"/>
  <c r="L30" i="1" s="1"/>
  <c r="T30" i="1" s="1"/>
  <c r="X297" i="2" a="1"/>
  <c r="X297" i="2" s="1"/>
  <c r="AF297" i="2" s="1"/>
  <c r="X465" i="2" a="1"/>
  <c r="X465" i="2" s="1"/>
  <c r="L255" i="1" s="1"/>
  <c r="V255" i="1" s="1"/>
  <c r="X525" i="2" a="1"/>
  <c r="X525" i="2" s="1"/>
  <c r="AC525" i="2" s="1"/>
  <c r="X199" i="2" a="1"/>
  <c r="X199" i="2" s="1"/>
  <c r="L23" i="1" s="1"/>
  <c r="T23" i="1" s="1"/>
  <c r="X301" i="2" a="1"/>
  <c r="X301" i="2" s="1"/>
  <c r="L443" i="1" s="1"/>
  <c r="T443" i="1" s="1"/>
  <c r="X7" i="2" a="1"/>
  <c r="X7" i="2" s="1"/>
  <c r="AC7" i="2" s="1"/>
  <c r="X721" i="2" a="1"/>
  <c r="X721" i="2" s="1"/>
  <c r="AF721" i="2" s="1"/>
  <c r="X205" i="2" a="1"/>
  <c r="X205" i="2" s="1"/>
  <c r="Z205" i="2" s="1"/>
  <c r="X787" i="2" a="1"/>
  <c r="X787" i="2" s="1"/>
  <c r="X873" i="2" a="1"/>
  <c r="X873" i="2" s="1"/>
  <c r="Z873" i="2" s="1"/>
  <c r="P22" i="20"/>
  <c r="W14" i="20"/>
  <c r="P5" i="16"/>
  <c r="J5" i="16" s="1"/>
  <c r="Z5" i="16" s="1"/>
  <c r="AE5" i="16" s="1"/>
  <c r="AP213" i="1"/>
  <c r="I7" i="12"/>
  <c r="W5" i="21"/>
  <c r="G7" i="12"/>
  <c r="P7" i="12"/>
  <c r="AC151" i="4"/>
  <c r="Z6" i="4"/>
  <c r="AC6" i="4"/>
  <c r="Z137" i="4"/>
  <c r="AC137" i="4"/>
  <c r="N297" i="1"/>
  <c r="R297" i="1" s="1"/>
  <c r="Z191" i="4"/>
  <c r="AC191" i="4"/>
  <c r="N429" i="1"/>
  <c r="R429" i="1" s="1"/>
  <c r="X32" i="4" a="1"/>
  <c r="X32" i="4" s="1"/>
  <c r="N391" i="1" s="1"/>
  <c r="R391" i="1" s="1"/>
  <c r="X37" i="4" a="1"/>
  <c r="X37" i="4" s="1"/>
  <c r="Z37" i="4" s="1"/>
  <c r="X123" i="4" a="1"/>
  <c r="X123" i="4" s="1"/>
  <c r="X143" i="4" a="1"/>
  <c r="X143" i="4" s="1"/>
  <c r="X263" i="4" a="1"/>
  <c r="X263" i="4" s="1"/>
  <c r="X876" i="4" a="1"/>
  <c r="X876" i="4" s="1"/>
  <c r="AC876" i="4" s="1"/>
  <c r="X97" i="4" a="1"/>
  <c r="X97" i="4" s="1"/>
  <c r="X158" i="4" a="1"/>
  <c r="X158" i="4" s="1"/>
  <c r="N15" i="1" s="1"/>
  <c r="R15" i="1" s="1"/>
  <c r="X165" i="4" a="1"/>
  <c r="X165" i="4" s="1"/>
  <c r="N154" i="1" s="1"/>
  <c r="X219" i="4" a="1"/>
  <c r="X219" i="4" s="1"/>
  <c r="N26" i="1" s="1"/>
  <c r="R26" i="1" s="1"/>
  <c r="X280" i="4" a="1"/>
  <c r="X280" i="4" s="1"/>
  <c r="X418" i="4" a="1"/>
  <c r="X418" i="4" s="1"/>
  <c r="N385" i="1" s="1"/>
  <c r="X385" i="1" s="1"/>
  <c r="X452" i="4" a="1"/>
  <c r="X452" i="4" s="1"/>
  <c r="N309" i="1" s="1"/>
  <c r="O60" i="11" s="1"/>
  <c r="Z153" i="4"/>
  <c r="N61" i="1"/>
  <c r="X61" i="1" s="1"/>
  <c r="X22" i="4" a="1"/>
  <c r="X22" i="4" s="1"/>
  <c r="AF22" i="4" s="1"/>
  <c r="X44" i="4" a="1"/>
  <c r="X44" i="4" s="1"/>
  <c r="Z44" i="4" s="1"/>
  <c r="X66" i="4" a="1"/>
  <c r="X66" i="4" s="1"/>
  <c r="X87" i="4" a="1"/>
  <c r="X87" i="4" s="1"/>
  <c r="N293" i="1" s="1"/>
  <c r="X135" i="4" a="1"/>
  <c r="X135" i="4" s="1"/>
  <c r="X155" i="4" a="1"/>
  <c r="X155" i="4" s="1"/>
  <c r="N428" i="1" s="1"/>
  <c r="R428" i="1" s="1"/>
  <c r="X320" i="4" a="1"/>
  <c r="X320" i="4" s="1"/>
  <c r="X332" i="4" a="1"/>
  <c r="X332" i="4" s="1"/>
  <c r="X422" i="4" a="1"/>
  <c r="X422" i="4" s="1"/>
  <c r="Z422" i="4" s="1"/>
  <c r="X447" i="4" a="1"/>
  <c r="X447" i="4" s="1"/>
  <c r="N454" i="1" s="1"/>
  <c r="X454" i="1" s="1"/>
  <c r="X531" i="4" a="1"/>
  <c r="X531" i="4" s="1"/>
  <c r="N463" i="1" s="1"/>
  <c r="R463" i="1" s="1"/>
  <c r="X602" i="4" a="1"/>
  <c r="X602" i="4" s="1"/>
  <c r="X702" i="4" a="1"/>
  <c r="X702" i="4" s="1"/>
  <c r="X736" i="4" a="1"/>
  <c r="X736" i="4" s="1"/>
  <c r="Z736" i="4" s="1"/>
  <c r="X821" i="4" a="1"/>
  <c r="X821" i="4" s="1"/>
  <c r="X848" i="4" a="1"/>
  <c r="X848" i="4" s="1"/>
  <c r="N255" i="1"/>
  <c r="R255" i="1" s="1"/>
  <c r="X19" i="4" a="1"/>
  <c r="X19" i="4" s="1"/>
  <c r="Z19" i="4" s="1"/>
  <c r="X80" i="4" a="1"/>
  <c r="X80" i="4" s="1"/>
  <c r="AF80" i="4" s="1"/>
  <c r="X106" i="4" a="1"/>
  <c r="X106" i="4" s="1"/>
  <c r="AC106" i="4" s="1"/>
  <c r="AC130" i="4"/>
  <c r="X167" i="4" a="1"/>
  <c r="X167" i="4" s="1"/>
  <c r="AF167" i="4" s="1"/>
  <c r="X327" i="4" a="1"/>
  <c r="X327" i="4" s="1"/>
  <c r="X382" i="4" a="1"/>
  <c r="X382" i="4" s="1"/>
  <c r="AF617" i="4"/>
  <c r="X669" i="4" a="1"/>
  <c r="X669" i="4" s="1"/>
  <c r="X709" i="4" a="1"/>
  <c r="X709" i="4" s="1"/>
  <c r="N262" i="1" s="1"/>
  <c r="X46" i="4" a="1"/>
  <c r="X46" i="4" s="1"/>
  <c r="N5" i="1" s="1"/>
  <c r="R5" i="1" s="1"/>
  <c r="X61" i="4" a="1"/>
  <c r="X61" i="4" s="1"/>
  <c r="X172" i="4" a="1"/>
  <c r="X172" i="4" s="1"/>
  <c r="AC172" i="4" s="1"/>
  <c r="X211" i="4" a="1"/>
  <c r="X211" i="4" s="1"/>
  <c r="N398" i="1" s="1"/>
  <c r="R398" i="1" s="1"/>
  <c r="X313" i="4" a="1"/>
  <c r="X313" i="4" s="1"/>
  <c r="N444" i="1" s="1"/>
  <c r="X444" i="1" s="1"/>
  <c r="X465" i="4" a="1"/>
  <c r="X465" i="4" s="1"/>
  <c r="AF465" i="4" s="1"/>
  <c r="X542" i="4" a="1"/>
  <c r="X542" i="4" s="1"/>
  <c r="Z542" i="4" s="1"/>
  <c r="X839" i="4" a="1"/>
  <c r="X839" i="4" s="1"/>
  <c r="Z839" i="4" s="1"/>
  <c r="X41" i="4" a="1"/>
  <c r="X41" i="4" s="1"/>
  <c r="AF41" i="4" s="1"/>
  <c r="X96" i="4" a="1"/>
  <c r="X96" i="4" s="1"/>
  <c r="N294" i="1" s="1"/>
  <c r="X294" i="1" s="1"/>
  <c r="X115" i="4" a="1"/>
  <c r="X115" i="4" s="1"/>
  <c r="N426" i="1" s="1"/>
  <c r="R426" i="1" s="1"/>
  <c r="X152" i="4" a="1"/>
  <c r="X152" i="4" s="1"/>
  <c r="X157" i="4" a="1"/>
  <c r="X157" i="4" s="1"/>
  <c r="AF157" i="4" s="1"/>
  <c r="X537" i="4" a="1"/>
  <c r="X537" i="4" s="1"/>
  <c r="AC537" i="4" s="1"/>
  <c r="X850" i="4" a="1"/>
  <c r="X850" i="4" s="1"/>
  <c r="AC850" i="4" s="1"/>
  <c r="X893" i="4" a="1"/>
  <c r="X893" i="4" s="1"/>
  <c r="AC257" i="4"/>
  <c r="N437" i="1"/>
  <c r="R437" i="1" s="1"/>
  <c r="Z617" i="4"/>
  <c r="N474" i="1"/>
  <c r="X474" i="1" s="1"/>
  <c r="X16" i="4" a="1"/>
  <c r="X16" i="4" s="1"/>
  <c r="AF16" i="4" s="1"/>
  <c r="X38" i="4" a="1"/>
  <c r="X38" i="4" s="1"/>
  <c r="AC38" i="4" s="1"/>
  <c r="X58" i="4" a="1"/>
  <c r="X58" i="4" s="1"/>
  <c r="N7" i="1" s="1"/>
  <c r="R7" i="1" s="1"/>
  <c r="X68" i="4" a="1"/>
  <c r="X68" i="4" s="1"/>
  <c r="X149" i="4" a="1"/>
  <c r="X149" i="4" s="1"/>
  <c r="AC149" i="4" s="1"/>
  <c r="X250" i="4" a="1"/>
  <c r="X250" i="4" s="1"/>
  <c r="Z250" i="4" s="1"/>
  <c r="X292" i="4" a="1"/>
  <c r="X292" i="4" s="1"/>
  <c r="AF292" i="4" s="1"/>
  <c r="X671" i="4" a="1"/>
  <c r="X671" i="4" s="1"/>
  <c r="X685" i="4" a="1"/>
  <c r="X685" i="4" s="1"/>
  <c r="N483" i="1" s="1"/>
  <c r="X483" i="1" s="1"/>
  <c r="X918" i="4" a="1"/>
  <c r="X918" i="4" s="1"/>
  <c r="X823" i="4" a="1"/>
  <c r="X823" i="4" s="1"/>
  <c r="AF823" i="4" s="1"/>
  <c r="X591" i="4" a="1"/>
  <c r="X591" i="4" s="1"/>
  <c r="Z591" i="4" s="1"/>
  <c r="X429" i="4" a="1"/>
  <c r="X429" i="4" s="1"/>
  <c r="AF429" i="4" s="1"/>
  <c r="X417" i="4" a="1"/>
  <c r="X417" i="4" s="1"/>
  <c r="X392" i="4" a="1"/>
  <c r="X392" i="4" s="1"/>
  <c r="X347" i="4" a="1"/>
  <c r="X347" i="4" s="1"/>
  <c r="Z347" i="4" s="1"/>
  <c r="X306" i="4" a="1"/>
  <c r="X306" i="4" s="1"/>
  <c r="X248" i="4" a="1"/>
  <c r="X248" i="4" s="1"/>
  <c r="X145" i="4" a="1"/>
  <c r="X145" i="4" s="1"/>
  <c r="X140" i="4" a="1"/>
  <c r="X140" i="4" s="1"/>
  <c r="X111" i="4" a="1"/>
  <c r="X111" i="4" s="1"/>
  <c r="N11" i="1" s="1"/>
  <c r="X11" i="1" s="1"/>
  <c r="X76" i="4" a="1"/>
  <c r="X76" i="4" s="1"/>
  <c r="AF76" i="4" s="1"/>
  <c r="X55" i="4" a="1"/>
  <c r="X55" i="4" s="1"/>
  <c r="X36" i="4" a="1"/>
  <c r="X36" i="4" s="1"/>
  <c r="AF36" i="4" s="1"/>
  <c r="X23" i="4" a="1"/>
  <c r="X23" i="4" s="1"/>
  <c r="Z23" i="4" s="1"/>
  <c r="X20" i="4" a="1"/>
  <c r="X20" i="4" s="1"/>
  <c r="X17" i="4" a="1"/>
  <c r="X17" i="4" s="1"/>
  <c r="AF17" i="4" s="1"/>
  <c r="X4" i="4" a="1"/>
  <c r="X4" i="4" s="1"/>
  <c r="Z4" i="4" s="1"/>
  <c r="X952" i="4" a="1"/>
  <c r="X952" i="4" s="1"/>
  <c r="AF952" i="4" s="1"/>
  <c r="X579" i="4" a="1"/>
  <c r="X579" i="4" s="1"/>
  <c r="X410" i="4" a="1"/>
  <c r="X410" i="4" s="1"/>
  <c r="X397" i="4" a="1"/>
  <c r="X397" i="4" s="1"/>
  <c r="Z397" i="4" s="1"/>
  <c r="X380" i="4" a="1"/>
  <c r="X380" i="4" s="1"/>
  <c r="AF380" i="4" s="1"/>
  <c r="X373" i="4" a="1"/>
  <c r="X373" i="4" s="1"/>
  <c r="X311" i="4" a="1"/>
  <c r="X311" i="4" s="1"/>
  <c r="N354" i="1" s="1"/>
  <c r="X354" i="1" s="1"/>
  <c r="X224" i="4" a="1"/>
  <c r="X224" i="4" s="1"/>
  <c r="N249" i="1" s="1"/>
  <c r="R249" i="1" s="1"/>
  <c r="X196" i="4" a="1"/>
  <c r="X196" i="4" s="1"/>
  <c r="N229" i="1" s="1"/>
  <c r="R229" i="1" s="1"/>
  <c r="X154" i="4" a="1"/>
  <c r="X154" i="4" s="1"/>
  <c r="AC154" i="4" s="1"/>
  <c r="X132" i="4" a="1"/>
  <c r="X132" i="4" s="1"/>
  <c r="N14" i="1" s="1"/>
  <c r="R14" i="1" s="1"/>
  <c r="X126" i="4" a="1"/>
  <c r="X126" i="4" s="1"/>
  <c r="X116" i="4" a="1"/>
  <c r="X116" i="4" s="1"/>
  <c r="X86" i="4" a="1"/>
  <c r="X86" i="4" s="1"/>
  <c r="Z86" i="4" s="1"/>
  <c r="X52" i="4" a="1"/>
  <c r="X52" i="4" s="1"/>
  <c r="X47" i="4" a="1"/>
  <c r="X47" i="4" s="1"/>
  <c r="AF47" i="4" s="1"/>
  <c r="X39" i="4" a="1"/>
  <c r="X39" i="4" s="1"/>
  <c r="N146" i="1" s="1"/>
  <c r="R146" i="1" s="1"/>
  <c r="X909" i="4" a="1"/>
  <c r="X909" i="4" s="1"/>
  <c r="AF909" i="4" s="1"/>
  <c r="X727" i="4" a="1"/>
  <c r="X727" i="4" s="1"/>
  <c r="N387" i="1" s="1"/>
  <c r="R387" i="1" s="1"/>
  <c r="X699" i="4" a="1"/>
  <c r="X699" i="4" s="1"/>
  <c r="N182" i="1" s="1"/>
  <c r="O11" i="18" s="1"/>
  <c r="X610" i="4" a="1"/>
  <c r="X610" i="4" s="1"/>
  <c r="N471" i="1" s="1"/>
  <c r="O17" i="14" s="1"/>
  <c r="X577" i="4" a="1"/>
  <c r="X577" i="4" s="1"/>
  <c r="X552" i="4" a="1"/>
  <c r="X552" i="4" s="1"/>
  <c r="N67" i="1" s="1"/>
  <c r="X67" i="1" s="1"/>
  <c r="X488" i="4" a="1"/>
  <c r="X488" i="4" s="1"/>
  <c r="AF488" i="4" s="1"/>
  <c r="X476" i="4" a="1"/>
  <c r="X476" i="4" s="1"/>
  <c r="AF476" i="4" s="1"/>
  <c r="X400" i="4" a="1"/>
  <c r="X400" i="4" s="1"/>
  <c r="N169" i="1" s="1"/>
  <c r="X169" i="1" s="1"/>
  <c r="X304" i="4" a="1"/>
  <c r="X304" i="4" s="1"/>
  <c r="AF304" i="4" s="1"/>
  <c r="X69" i="4" a="1"/>
  <c r="X69" i="4" s="1"/>
  <c r="N392" i="1" s="1"/>
  <c r="R392" i="1" s="1"/>
  <c r="X26" i="4" a="1"/>
  <c r="X26" i="4" s="1"/>
  <c r="X14" i="4" a="1"/>
  <c r="X14" i="4" s="1"/>
  <c r="X1037" i="4" a="1"/>
  <c r="X1037" i="4" s="1"/>
  <c r="X564" i="4" a="1"/>
  <c r="X564" i="4" s="1"/>
  <c r="X462" i="4" a="1"/>
  <c r="X462" i="4" s="1"/>
  <c r="X439" i="4" a="1"/>
  <c r="X439" i="4" s="1"/>
  <c r="X364" i="4" a="1"/>
  <c r="X364" i="4" s="1"/>
  <c r="N357" i="1" s="1"/>
  <c r="X357" i="1" s="1"/>
  <c r="X227" i="4" a="1"/>
  <c r="X227" i="4" s="1"/>
  <c r="AF227" i="4" s="1"/>
  <c r="X127" i="4" a="1"/>
  <c r="X127" i="4" s="1"/>
  <c r="AF127" i="4" s="1"/>
  <c r="X56" i="4" a="1"/>
  <c r="X56" i="4" s="1"/>
  <c r="X53" i="4" a="1"/>
  <c r="X53" i="4" s="1"/>
  <c r="AF53" i="4" s="1"/>
  <c r="X34" i="4" a="1"/>
  <c r="X34" i="4" s="1"/>
  <c r="Z34" i="4" s="1"/>
  <c r="X24" i="4" a="1"/>
  <c r="X24" i="4" s="1"/>
  <c r="AF24" i="4" s="1"/>
  <c r="X919" i="4" a="1"/>
  <c r="X919" i="4" s="1"/>
  <c r="X819" i="4" a="1"/>
  <c r="X819" i="4" s="1"/>
  <c r="AC819" i="4" s="1"/>
  <c r="X945" i="4" a="1"/>
  <c r="X945" i="4" s="1"/>
  <c r="AF945" i="4" s="1"/>
  <c r="X516" i="4" a="1"/>
  <c r="X516" i="4" s="1"/>
  <c r="AF516" i="4" s="1"/>
  <c r="X423" i="4" a="1"/>
  <c r="X423" i="4" s="1"/>
  <c r="AC423" i="4" s="1"/>
  <c r="X398" i="4" a="1"/>
  <c r="X398" i="4" s="1"/>
  <c r="X359" i="4" a="1"/>
  <c r="X359" i="4" s="1"/>
  <c r="X192" i="4" a="1"/>
  <c r="X192" i="4" s="1"/>
  <c r="X173" i="4" a="1"/>
  <c r="X173" i="4" s="1"/>
  <c r="X136" i="4" a="1"/>
  <c r="X136" i="4" s="1"/>
  <c r="X120" i="4" a="1"/>
  <c r="X120" i="4" s="1"/>
  <c r="AF120" i="4" s="1"/>
  <c r="X70" i="4" a="1"/>
  <c r="X70" i="4" s="1"/>
  <c r="N421" i="1" s="1"/>
  <c r="X48" i="4" a="1"/>
  <c r="X48" i="4" s="1"/>
  <c r="AF48" i="4" s="1"/>
  <c r="X607" i="4" a="1"/>
  <c r="X607" i="4" s="1"/>
  <c r="X387" i="4" a="1"/>
  <c r="X387" i="4" s="1"/>
  <c r="N167" i="1" s="1"/>
  <c r="X330" i="4" a="1"/>
  <c r="X330" i="4" s="1"/>
  <c r="AF330" i="4" s="1"/>
  <c r="X303" i="4" a="1"/>
  <c r="X303" i="4" s="1"/>
  <c r="X270" i="4" a="1"/>
  <c r="X270" i="4" s="1"/>
  <c r="AF270" i="4" s="1"/>
  <c r="X243" i="4" a="1"/>
  <c r="X243" i="4" s="1"/>
  <c r="Z243" i="4" s="1"/>
  <c r="X179" i="4" a="1"/>
  <c r="X179" i="4" s="1"/>
  <c r="N300" i="1" s="1"/>
  <c r="R300" i="1" s="1"/>
  <c r="X91" i="4" a="1"/>
  <c r="X91" i="4" s="1"/>
  <c r="X83" i="4" a="1"/>
  <c r="X83" i="4" s="1"/>
  <c r="X63" i="4" a="1"/>
  <c r="X63" i="4" s="1"/>
  <c r="N147" i="1" s="1"/>
  <c r="X147" i="1" s="1"/>
  <c r="X33" i="4" a="1"/>
  <c r="X33" i="4" s="1"/>
  <c r="N292" i="1" s="1"/>
  <c r="X10" i="4" a="1"/>
  <c r="X10" i="4" s="1"/>
  <c r="AC7" i="4"/>
  <c r="X75" i="4" a="1"/>
  <c r="X75" i="4" s="1"/>
  <c r="Z257" i="4"/>
  <c r="X264" i="4" a="1"/>
  <c r="X264" i="4" s="1"/>
  <c r="Z264" i="4" s="1"/>
  <c r="X308" i="4" a="1"/>
  <c r="X308" i="4" s="1"/>
  <c r="N251" i="1" s="1"/>
  <c r="R251" i="1" s="1"/>
  <c r="X9" i="4" a="1"/>
  <c r="X9" i="4" s="1"/>
  <c r="Z9" i="4" s="1"/>
  <c r="X18" i="4" a="1"/>
  <c r="X18" i="4" s="1"/>
  <c r="X21" i="4" a="1"/>
  <c r="X21" i="4" s="1"/>
  <c r="X43" i="4" a="1"/>
  <c r="X43" i="4" s="1"/>
  <c r="AC43" i="4" s="1"/>
  <c r="AF60" i="4"/>
  <c r="X105" i="4" a="1"/>
  <c r="X105" i="4" s="1"/>
  <c r="AF105" i="4" s="1"/>
  <c r="X117" i="4" a="1"/>
  <c r="X117" i="4" s="1"/>
  <c r="X222" i="4" a="1"/>
  <c r="X222" i="4" s="1"/>
  <c r="AF222" i="4" s="1"/>
  <c r="X252" i="4" a="1"/>
  <c r="X252" i="4" s="1"/>
  <c r="Z252" i="4" s="1"/>
  <c r="X271" i="4" a="1"/>
  <c r="X271" i="4" s="1"/>
  <c r="N305" i="1" s="1"/>
  <c r="X317" i="4" a="1"/>
  <c r="X317" i="4" s="1"/>
  <c r="N34" i="1" s="1"/>
  <c r="R34" i="1" s="1"/>
  <c r="X386" i="4" a="1"/>
  <c r="X386" i="4" s="1"/>
  <c r="N41" i="1" s="1"/>
  <c r="X41" i="1" s="1"/>
  <c r="AC519" i="4"/>
  <c r="AC617" i="4"/>
  <c r="X641" i="4" a="1"/>
  <c r="X641" i="4" s="1"/>
  <c r="X675" i="4" a="1"/>
  <c r="X675" i="4" s="1"/>
  <c r="N482" i="1" s="1"/>
  <c r="X482" i="1" s="1"/>
  <c r="X950" i="4" a="1"/>
  <c r="X950" i="4" s="1"/>
  <c r="X742" i="4" a="1"/>
  <c r="X742" i="4" s="1"/>
  <c r="X827" i="4" a="1"/>
  <c r="X827" i="4" s="1"/>
  <c r="X921" i="4" a="1"/>
  <c r="X921" i="4" s="1"/>
  <c r="AC4" i="4"/>
  <c r="X40" i="4" a="1"/>
  <c r="X40" i="4" s="1"/>
  <c r="N225" i="1" s="1"/>
  <c r="O11" i="27" s="1"/>
  <c r="S11" i="27" s="1"/>
  <c r="X60" i="4" a="1"/>
  <c r="X60" i="4" s="1"/>
  <c r="X134" i="4" a="1"/>
  <c r="X134" i="4" s="1"/>
  <c r="X146" i="4" a="1"/>
  <c r="X146" i="4" s="1"/>
  <c r="AF146" i="4" s="1"/>
  <c r="X208" i="4" a="1"/>
  <c r="X208" i="4" s="1"/>
  <c r="AF208" i="4" s="1"/>
  <c r="X238" i="4" a="1"/>
  <c r="X238" i="4" s="1"/>
  <c r="Z238" i="4" s="1"/>
  <c r="X310" i="4" a="1"/>
  <c r="X310" i="4" s="1"/>
  <c r="N163" i="1" s="1"/>
  <c r="R163" i="1" s="1"/>
  <c r="X402" i="4" a="1"/>
  <c r="X402" i="4" s="1"/>
  <c r="X657" i="4" a="1"/>
  <c r="X657" i="4" s="1"/>
  <c r="AC657" i="4" s="1"/>
  <c r="X35" i="4" a="1"/>
  <c r="X35" i="4" s="1"/>
  <c r="N145" i="1" s="1"/>
  <c r="X79" i="4" a="1"/>
  <c r="X79" i="4" s="1"/>
  <c r="Z79" i="4" s="1"/>
  <c r="X100" i="4" a="1"/>
  <c r="X100" i="4" s="1"/>
  <c r="N150" i="1" s="1"/>
  <c r="R150" i="1" s="1"/>
  <c r="X171" i="4" a="1"/>
  <c r="X171" i="4" s="1"/>
  <c r="X176" i="4" a="1"/>
  <c r="X176" i="4" s="1"/>
  <c r="X217" i="4" a="1"/>
  <c r="X217" i="4" s="1"/>
  <c r="X233" i="4" a="1"/>
  <c r="X233" i="4" s="1"/>
  <c r="N349" i="1" s="1"/>
  <c r="R349" i="1" s="1"/>
  <c r="X256" i="4" a="1"/>
  <c r="X256" i="4" s="1"/>
  <c r="X273" i="4" a="1"/>
  <c r="X273" i="4" s="1"/>
  <c r="X340" i="4" a="1"/>
  <c r="X340" i="4" s="1"/>
  <c r="X367" i="4" a="1"/>
  <c r="X367" i="4" s="1"/>
  <c r="AF367" i="4" s="1"/>
  <c r="X428" i="4" a="1"/>
  <c r="X428" i="4" s="1"/>
  <c r="N48" i="1" s="1"/>
  <c r="X48" i="1" s="1"/>
  <c r="X523" i="4" a="1"/>
  <c r="X523" i="4" s="1"/>
  <c r="N243" i="1" s="1"/>
  <c r="R243" i="1" s="1"/>
  <c r="X905" i="4" a="1"/>
  <c r="X905" i="4" s="1"/>
  <c r="AC114" i="4"/>
  <c r="Z114" i="4"/>
  <c r="AF20" i="4"/>
  <c r="X57" i="4" a="1"/>
  <c r="X57" i="4" s="1"/>
  <c r="AF57" i="4" s="1"/>
  <c r="X67" i="4" a="1"/>
  <c r="X67" i="4" s="1"/>
  <c r="X74" i="4" a="1"/>
  <c r="X74" i="4" s="1"/>
  <c r="X88" i="4" a="1"/>
  <c r="X88" i="4" s="1"/>
  <c r="X131" i="4" a="1"/>
  <c r="X131" i="4" s="1"/>
  <c r="N227" i="1" s="1"/>
  <c r="X227" i="1" s="1"/>
  <c r="X289" i="4" a="1"/>
  <c r="X289" i="4" s="1"/>
  <c r="N250" i="1" s="1"/>
  <c r="X250" i="1" s="1"/>
  <c r="X390" i="4" a="1"/>
  <c r="X390" i="4" s="1"/>
  <c r="X404" i="4" a="1"/>
  <c r="X404" i="4" s="1"/>
  <c r="X407" i="4" a="1"/>
  <c r="X407" i="4" s="1"/>
  <c r="X416" i="4" a="1"/>
  <c r="X416" i="4" s="1"/>
  <c r="X432" i="4" a="1"/>
  <c r="X432" i="4" s="1"/>
  <c r="X457" i="4" a="1"/>
  <c r="X457" i="4" s="1"/>
  <c r="AC457" i="4" s="1"/>
  <c r="X491" i="4" a="1"/>
  <c r="X491" i="4" s="1"/>
  <c r="X498" i="4" a="1"/>
  <c r="X498" i="4" s="1"/>
  <c r="N174" i="1" s="1"/>
  <c r="R174" i="1" s="1"/>
  <c r="X616" i="4" a="1"/>
  <c r="X616" i="4" s="1"/>
  <c r="X914" i="4" a="1"/>
  <c r="X914" i="4" s="1"/>
  <c r="X226" i="4" a="1"/>
  <c r="X226" i="4" s="1"/>
  <c r="Z226" i="4" s="1"/>
  <c r="AC347" i="4"/>
  <c r="X360" i="4" a="1"/>
  <c r="X360" i="4" s="1"/>
  <c r="N448" i="1" s="1"/>
  <c r="X480" i="4" a="1"/>
  <c r="X480" i="4" s="1"/>
  <c r="AC480" i="4" s="1"/>
  <c r="X1025" i="4" a="1"/>
  <c r="X1025" i="4" s="1"/>
  <c r="AF1025" i="4" s="1"/>
  <c r="X3" i="4" a="1"/>
  <c r="X3" i="4" s="1"/>
  <c r="X62" i="4" a="1"/>
  <c r="X62" i="4" s="1"/>
  <c r="Z62" i="4" s="1"/>
  <c r="X128" i="4" a="1"/>
  <c r="X128" i="4" s="1"/>
  <c r="X170" i="4" a="1"/>
  <c r="X170" i="4" s="1"/>
  <c r="AF170" i="4" s="1"/>
  <c r="X178" i="4" a="1"/>
  <c r="X178" i="4" s="1"/>
  <c r="N157" i="1" s="1"/>
  <c r="X194" i="4" a="1"/>
  <c r="X194" i="4" s="1"/>
  <c r="AF194" i="4" s="1"/>
  <c r="X228" i="4" a="1"/>
  <c r="X228" i="4" s="1"/>
  <c r="N347" i="1" s="1"/>
  <c r="R347" i="1" s="1"/>
  <c r="X268" i="4" a="1"/>
  <c r="X268" i="4" s="1"/>
  <c r="N438" i="1" s="1"/>
  <c r="X438" i="1" s="1"/>
  <c r="X328" i="4" a="1"/>
  <c r="X328" i="4" s="1"/>
  <c r="X362" i="4" a="1"/>
  <c r="X362" i="4" s="1"/>
  <c r="X585" i="4" a="1"/>
  <c r="X585" i="4" s="1"/>
  <c r="AC585" i="4" s="1"/>
  <c r="X670" i="4" a="1"/>
  <c r="X670" i="4" s="1"/>
  <c r="N82" i="1" s="1"/>
  <c r="R82" i="1" s="1"/>
  <c r="AC173" i="4"/>
  <c r="AE342" i="4"/>
  <c r="AF308" i="3"/>
  <c r="M444" i="1"/>
  <c r="S444" i="1" s="1"/>
  <c r="Y468" i="3"/>
  <c r="AE468" i="3"/>
  <c r="M161" i="1"/>
  <c r="S161" i="1" s="1"/>
  <c r="X215" i="3" a="1"/>
  <c r="X215" i="3" s="1"/>
  <c r="X233" i="3" a="1"/>
  <c r="X233" i="3" s="1"/>
  <c r="M29" i="1" s="1"/>
  <c r="S29" i="1" s="1"/>
  <c r="X244" i="3" a="1"/>
  <c r="X244" i="3" s="1"/>
  <c r="AF244" i="3" s="1"/>
  <c r="X268" i="3" a="1"/>
  <c r="X268" i="3" s="1"/>
  <c r="X527" i="3" a="1"/>
  <c r="X527" i="3" s="1"/>
  <c r="M258" i="1" s="1"/>
  <c r="Y258" i="1" s="1"/>
  <c r="X741" i="3" a="1"/>
  <c r="X741" i="3" s="1"/>
  <c r="Z741" i="3" s="1"/>
  <c r="X301" i="3" a="1"/>
  <c r="X301" i="3" s="1"/>
  <c r="M443" i="1" s="1"/>
  <c r="Y443" i="1" s="1"/>
  <c r="X321" i="3" a="1"/>
  <c r="X321" i="3" s="1"/>
  <c r="AC321" i="3" s="1"/>
  <c r="X329" i="3" a="1"/>
  <c r="X329" i="3" s="1"/>
  <c r="X415" i="3" a="1"/>
  <c r="X415" i="3" s="1"/>
  <c r="AE473" i="3"/>
  <c r="X338" i="3" a="1"/>
  <c r="X338" i="3" s="1"/>
  <c r="AF338" i="3" s="1"/>
  <c r="X715" i="3" a="1"/>
  <c r="X715" i="3" s="1"/>
  <c r="X8" i="3" a="1"/>
  <c r="X8" i="3" s="1"/>
  <c r="M3" i="1" s="1"/>
  <c r="S3" i="1" s="1"/>
  <c r="X77" i="3" a="1"/>
  <c r="X77" i="3" s="1"/>
  <c r="X178" i="3" a="1"/>
  <c r="X178" i="3" s="1"/>
  <c r="X256" i="3" a="1"/>
  <c r="X256" i="3" s="1"/>
  <c r="M30" i="1" s="1"/>
  <c r="S30" i="1" s="1"/>
  <c r="X324" i="3" a="1"/>
  <c r="X324" i="3" s="1"/>
  <c r="X448" i="3" a="1"/>
  <c r="X448" i="3" s="1"/>
  <c r="M53" i="1" s="1"/>
  <c r="S53" i="1" s="1"/>
  <c r="X850" i="3" a="1"/>
  <c r="X850" i="3" s="1"/>
  <c r="AF850" i="3" s="1"/>
  <c r="X41" i="3" a="1"/>
  <c r="X41" i="3" s="1"/>
  <c r="M5" i="1" s="1"/>
  <c r="Y5" i="1" s="1"/>
  <c r="X161" i="3" a="1"/>
  <c r="X161" i="3" s="1"/>
  <c r="AC161" i="3" s="1"/>
  <c r="X173" i="3" a="1"/>
  <c r="X173" i="3" s="1"/>
  <c r="AC173" i="3" s="1"/>
  <c r="X313" i="3" a="1"/>
  <c r="X313" i="3" s="1"/>
  <c r="AF313" i="3" s="1"/>
  <c r="X21" i="3" a="1"/>
  <c r="X21" i="3" s="1"/>
  <c r="AC21" i="3" s="1"/>
  <c r="X33" i="3" a="1"/>
  <c r="X33" i="3" s="1"/>
  <c r="Z33" i="3" s="1"/>
  <c r="X98" i="3" a="1"/>
  <c r="X98" i="3" s="1"/>
  <c r="M424" i="1" s="1"/>
  <c r="Y424" i="1" s="1"/>
  <c r="X118" i="3" a="1"/>
  <c r="X118" i="3" s="1"/>
  <c r="X181" i="3" a="1"/>
  <c r="X181" i="3" s="1"/>
  <c r="X193" i="3" a="1"/>
  <c r="X193" i="3" s="1"/>
  <c r="X207" i="3" a="1"/>
  <c r="X207" i="3" s="1"/>
  <c r="Z207" i="3" s="1"/>
  <c r="X225" i="3" a="1"/>
  <c r="X225" i="3" s="1"/>
  <c r="X350" i="3" a="1"/>
  <c r="X350" i="3" s="1"/>
  <c r="X591" i="3" a="1"/>
  <c r="X591" i="3" s="1"/>
  <c r="X55" i="3" a="1"/>
  <c r="X55" i="3" s="1"/>
  <c r="M247" i="1" s="1"/>
  <c r="Y247" i="1" s="1"/>
  <c r="X101" i="3" a="1"/>
  <c r="X101" i="3" s="1"/>
  <c r="X104" i="3" a="1"/>
  <c r="X104" i="3" s="1"/>
  <c r="X113" i="3" a="1"/>
  <c r="X113" i="3" s="1"/>
  <c r="AF113" i="3" s="1"/>
  <c r="X184" i="3" a="1"/>
  <c r="X184" i="3" s="1"/>
  <c r="M21" i="1" s="1"/>
  <c r="S21" i="1" s="1"/>
  <c r="X264" i="3" a="1"/>
  <c r="X264" i="3" s="1"/>
  <c r="Z264" i="3" s="1"/>
  <c r="X621" i="3" a="1"/>
  <c r="X621" i="3" s="1"/>
  <c r="AF621" i="3" s="1"/>
  <c r="X692" i="3" a="1"/>
  <c r="X692" i="3" s="1"/>
  <c r="Z692" i="3" s="1"/>
  <c r="X75" i="3" a="1"/>
  <c r="X75" i="3" s="1"/>
  <c r="AF75" i="3" s="1"/>
  <c r="X124" i="3" a="1"/>
  <c r="X124" i="3" s="1"/>
  <c r="X176" i="3" a="1"/>
  <c r="X176" i="3" s="1"/>
  <c r="M346" i="1" s="1"/>
  <c r="Y346" i="1" s="1"/>
  <c r="X41" i="2" a="1"/>
  <c r="X41" i="2" s="1"/>
  <c r="AC41" i="2" s="1"/>
  <c r="X61" i="2" a="1"/>
  <c r="X61" i="2" s="1"/>
  <c r="Z61" i="2" s="1"/>
  <c r="X76" i="2" a="1"/>
  <c r="X76" i="2" s="1"/>
  <c r="L148" i="1" s="1"/>
  <c r="V148" i="1" s="1"/>
  <c r="AC105" i="2"/>
  <c r="X138" i="2" a="1"/>
  <c r="X138" i="2" s="1"/>
  <c r="AC138" i="2" s="1"/>
  <c r="X156" i="2" a="1"/>
  <c r="X156" i="2" s="1"/>
  <c r="L17" i="1" s="1"/>
  <c r="V17" i="1" s="1"/>
  <c r="X279" i="2" a="1"/>
  <c r="X279" i="2" s="1"/>
  <c r="L352" i="1" s="1"/>
  <c r="X434" i="2" a="1"/>
  <c r="X434" i="2" s="1"/>
  <c r="X22" i="2" a="1"/>
  <c r="X22" i="2" s="1"/>
  <c r="AF22" i="2" s="1"/>
  <c r="X67" i="2" a="1"/>
  <c r="X67" i="2" s="1"/>
  <c r="AF67" i="2" s="1"/>
  <c r="X147" i="2" a="1"/>
  <c r="X147" i="2" s="1"/>
  <c r="AC147" i="2" s="1"/>
  <c r="X238" i="2" a="1"/>
  <c r="X238" i="2" s="1"/>
  <c r="AC238" i="2" s="1"/>
  <c r="X273" i="2" a="1"/>
  <c r="X273" i="2" s="1"/>
  <c r="AF273" i="2" s="1"/>
  <c r="X339" i="2" a="1"/>
  <c r="X339" i="2" s="1"/>
  <c r="X14" i="2" a="1"/>
  <c r="X14" i="2" s="1"/>
  <c r="AF14" i="2" s="1"/>
  <c r="X47" i="2" a="1"/>
  <c r="X47" i="2" s="1"/>
  <c r="X221" i="2" a="1"/>
  <c r="X221" i="2" s="1"/>
  <c r="AC221" i="2" s="1"/>
  <c r="X318" i="2" a="1"/>
  <c r="X318" i="2" s="1"/>
  <c r="Z318" i="2" s="1"/>
  <c r="X388" i="2" a="1"/>
  <c r="X388" i="2" s="1"/>
  <c r="X391" i="2" a="1"/>
  <c r="X391" i="2" s="1"/>
  <c r="AC391" i="2" s="1"/>
  <c r="X454" i="2" a="1"/>
  <c r="X454" i="2" s="1"/>
  <c r="AC454" i="2" s="1"/>
  <c r="X767" i="2" a="1"/>
  <c r="X767" i="2" s="1"/>
  <c r="AF767" i="2" s="1"/>
  <c r="X884" i="2" a="1"/>
  <c r="X884" i="2" s="1"/>
  <c r="AF884" i="2" s="1"/>
  <c r="X20" i="2" a="1"/>
  <c r="X20" i="2" s="1"/>
  <c r="AF20" i="2" s="1"/>
  <c r="X59" i="2" a="1"/>
  <c r="X59" i="2" s="1"/>
  <c r="Z59" i="2" s="1"/>
  <c r="X101" i="2" a="1"/>
  <c r="X101" i="2" s="1"/>
  <c r="Z101" i="2" s="1"/>
  <c r="X121" i="2" a="1"/>
  <c r="X121" i="2" s="1"/>
  <c r="AF121" i="2" s="1"/>
  <c r="X136" i="2" a="1"/>
  <c r="X136" i="2" s="1"/>
  <c r="Z136" i="2" s="1"/>
  <c r="X227" i="2" a="1"/>
  <c r="X227" i="2" s="1"/>
  <c r="Z227" i="2" s="1"/>
  <c r="X419" i="2" a="1"/>
  <c r="X419" i="2" s="1"/>
  <c r="L452" i="1" s="1"/>
  <c r="V452" i="1" s="1"/>
  <c r="X28" i="2" a="1"/>
  <c r="X28" i="2" s="1"/>
  <c r="L292" i="1" s="1"/>
  <c r="V292" i="1" s="1"/>
  <c r="X204" i="2" a="1"/>
  <c r="X204" i="2" s="1"/>
  <c r="AC204" i="2" s="1"/>
  <c r="X358" i="2" a="1"/>
  <c r="X358" i="2" s="1"/>
  <c r="L166" i="1" s="1"/>
  <c r="V166" i="1" s="1"/>
  <c r="AE454" i="2"/>
  <c r="X500" i="2" a="1"/>
  <c r="X500" i="2" s="1"/>
  <c r="X747" i="2" a="1"/>
  <c r="X747" i="2" s="1"/>
  <c r="Z747" i="2" s="1"/>
  <c r="X34" i="2" a="1"/>
  <c r="X34" i="2" s="1"/>
  <c r="L146" i="1" s="1"/>
  <c r="Z146" i="1" s="1"/>
  <c r="X45" i="2" a="1"/>
  <c r="X45" i="2" s="1"/>
  <c r="L246" i="1" s="1"/>
  <c r="X62" i="2" a="1"/>
  <c r="X62" i="2" s="1"/>
  <c r="Z62" i="2" s="1"/>
  <c r="X65" i="2" a="1"/>
  <c r="X65" i="2" s="1"/>
  <c r="L421" i="1" s="1"/>
  <c r="T421" i="1" s="1"/>
  <c r="X68" i="2" a="1"/>
  <c r="X68" i="2" s="1"/>
  <c r="Z68" i="2" s="1"/>
  <c r="X71" i="2" a="1"/>
  <c r="X71" i="2" s="1"/>
  <c r="X104" i="2" a="1"/>
  <c r="X104" i="2" s="1"/>
  <c r="X127" i="2" a="1"/>
  <c r="X127" i="2" s="1"/>
  <c r="L14" i="1" s="1"/>
  <c r="T14" i="1" s="1"/>
  <c r="X160" i="2" a="1"/>
  <c r="X160" i="2" s="1"/>
  <c r="L154" i="1" s="1"/>
  <c r="V154" i="1" s="1"/>
  <c r="X244" i="2" a="1"/>
  <c r="X244" i="2" s="1"/>
  <c r="AF244" i="2" s="1"/>
  <c r="X253" i="2" a="1"/>
  <c r="X253" i="2" s="1"/>
  <c r="AF253" i="2" s="1"/>
  <c r="X448" i="2" a="1"/>
  <c r="X448" i="2" s="1"/>
  <c r="L53" i="1" s="1"/>
  <c r="V53" i="1" s="1"/>
  <c r="X461" i="2" a="1"/>
  <c r="X461" i="2" s="1"/>
  <c r="W29" i="12"/>
  <c r="X13" i="20"/>
  <c r="G32" i="20"/>
  <c r="V4" i="21"/>
  <c r="AG41" i="4"/>
  <c r="AG85" i="4"/>
  <c r="AG274" i="4"/>
  <c r="AE425" i="4"/>
  <c r="AD471" i="4"/>
  <c r="AD588" i="4"/>
  <c r="AG605" i="4"/>
  <c r="AD668" i="4"/>
  <c r="AG744" i="4"/>
  <c r="AG775" i="4"/>
  <c r="AG830" i="4"/>
  <c r="AG845" i="4"/>
  <c r="AG907" i="4"/>
  <c r="AG927" i="4"/>
  <c r="AE1022" i="4"/>
  <c r="AD1022" i="4"/>
  <c r="AG424" i="4"/>
  <c r="AG741" i="4"/>
  <c r="AE15" i="4"/>
  <c r="AE485" i="4"/>
  <c r="AD485" i="4"/>
  <c r="AE475" i="4"/>
  <c r="AD475" i="4"/>
  <c r="AF6" i="4"/>
  <c r="AE53" i="4"/>
  <c r="AG238" i="4"/>
  <c r="AG429" i="4"/>
  <c r="AD703" i="4"/>
  <c r="AE703" i="4"/>
  <c r="AG63" i="4"/>
  <c r="AG188" i="4"/>
  <c r="AG206" i="4"/>
  <c r="AG34" i="4"/>
  <c r="AE77" i="4"/>
  <c r="AD127" i="4"/>
  <c r="AD144" i="4"/>
  <c r="AD186" i="4"/>
  <c r="AF228" i="4"/>
  <c r="AG298" i="4"/>
  <c r="AD304" i="4"/>
  <c r="AG542" i="4"/>
  <c r="AD595" i="4"/>
  <c r="AD625" i="4"/>
  <c r="AD682" i="4"/>
  <c r="AG715" i="4"/>
  <c r="AD818" i="4"/>
  <c r="AG849" i="4"/>
  <c r="AE850" i="4"/>
  <c r="AG852" i="4"/>
  <c r="AG904" i="4"/>
  <c r="AG952" i="4"/>
  <c r="AD960" i="4"/>
  <c r="AE960" i="4"/>
  <c r="AE982" i="4"/>
  <c r="AD982" i="4"/>
  <c r="AG1016" i="4"/>
  <c r="AG922" i="4"/>
  <c r="AD962" i="4"/>
  <c r="AE962" i="4"/>
  <c r="AE282" i="4"/>
  <c r="AE304" i="4"/>
  <c r="AD342" i="4"/>
  <c r="AD391" i="4"/>
  <c r="AD575" i="4"/>
  <c r="AD677" i="4"/>
  <c r="AD830" i="4"/>
  <c r="AG850" i="4"/>
  <c r="AD907" i="4"/>
  <c r="AD946" i="4"/>
  <c r="AE978" i="4"/>
  <c r="AD978" i="4"/>
  <c r="AG502" i="4"/>
  <c r="AD502" i="4"/>
  <c r="AE744" i="4"/>
  <c r="AD744" i="4"/>
  <c r="AE741" i="4"/>
  <c r="AD741" i="4"/>
  <c r="AD135" i="4"/>
  <c r="AE135" i="4"/>
  <c r="AG319" i="4"/>
  <c r="AG441" i="4"/>
  <c r="AG958" i="4"/>
  <c r="AE958" i="4"/>
  <c r="AD103" i="4"/>
  <c r="AD119" i="4"/>
  <c r="AE168" i="4"/>
  <c r="AE259" i="4"/>
  <c r="AE274" i="4"/>
  <c r="AD419" i="4"/>
  <c r="AD436" i="4"/>
  <c r="AE438" i="4"/>
  <c r="AD438" i="4"/>
  <c r="AE494" i="4"/>
  <c r="AD597" i="4"/>
  <c r="AD640" i="4"/>
  <c r="AE640" i="4"/>
  <c r="AE915" i="4"/>
  <c r="AG978" i="4"/>
  <c r="AG1008" i="4"/>
  <c r="AG259" i="4"/>
  <c r="AG117" i="4"/>
  <c r="AE729" i="4"/>
  <c r="AD729" i="4"/>
  <c r="AG736" i="4"/>
  <c r="AG929" i="4"/>
  <c r="AG962" i="4"/>
  <c r="AE21" i="4"/>
  <c r="AE24" i="4"/>
  <c r="AE29" i="4"/>
  <c r="AD41" i="4"/>
  <c r="AD43" i="4"/>
  <c r="AE43" i="4"/>
  <c r="AE83" i="4"/>
  <c r="AD83" i="4"/>
  <c r="AD199" i="4"/>
  <c r="AD319" i="4"/>
  <c r="AD376" i="4"/>
  <c r="AE458" i="4"/>
  <c r="AD470" i="4"/>
  <c r="AD631" i="4"/>
  <c r="AE631" i="4"/>
  <c r="AG640" i="4"/>
  <c r="AD652" i="4"/>
  <c r="AE660" i="4"/>
  <c r="AG693" i="4"/>
  <c r="AE746" i="4"/>
  <c r="AD753" i="4"/>
  <c r="AE761" i="4"/>
  <c r="AD874" i="4"/>
  <c r="AG899" i="4"/>
  <c r="AG909" i="4"/>
  <c r="AD964" i="4"/>
  <c r="AG972" i="4"/>
  <c r="AD1016" i="4"/>
  <c r="AG645" i="4"/>
  <c r="AF12" i="4"/>
  <c r="AE41" i="4"/>
  <c r="AG43" i="4"/>
  <c r="AD44" i="4"/>
  <c r="AG73" i="4"/>
  <c r="AD100" i="4"/>
  <c r="AE171" i="4"/>
  <c r="AG181" i="4"/>
  <c r="AG203" i="4"/>
  <c r="AG218" i="4"/>
  <c r="AD225" i="4"/>
  <c r="AG232" i="4"/>
  <c r="AE235" i="4"/>
  <c r="AF373" i="4"/>
  <c r="AG457" i="4"/>
  <c r="AD602" i="4"/>
  <c r="AE607" i="4"/>
  <c r="AG633" i="4"/>
  <c r="AG688" i="4"/>
  <c r="AD796" i="4"/>
  <c r="AD958" i="4"/>
  <c r="AE6" i="4"/>
  <c r="AD418" i="4"/>
  <c r="AE418" i="4"/>
  <c r="AG601" i="4"/>
  <c r="AE601" i="4"/>
  <c r="AD611" i="4"/>
  <c r="AE611" i="4"/>
  <c r="AE13" i="4"/>
  <c r="AG297" i="4"/>
  <c r="AG338" i="4"/>
  <c r="AG418" i="4"/>
  <c r="AF428" i="4"/>
  <c r="AG428" i="4"/>
  <c r="AG501" i="4"/>
  <c r="AG503" i="4"/>
  <c r="AE577" i="4"/>
  <c r="AG584" i="4"/>
  <c r="AG735" i="4"/>
  <c r="AG740" i="4"/>
  <c r="AG757" i="4"/>
  <c r="AG788" i="4"/>
  <c r="AG928" i="4"/>
  <c r="AG937" i="4"/>
  <c r="AE941" i="4"/>
  <c r="AD941" i="4"/>
  <c r="AG943" i="4"/>
  <c r="AG510" i="4"/>
  <c r="AG120" i="4"/>
  <c r="AE148" i="4"/>
  <c r="AD167" i="4"/>
  <c r="AG200" i="4"/>
  <c r="AE268" i="4"/>
  <c r="AG343" i="4"/>
  <c r="AD355" i="4"/>
  <c r="AG382" i="4"/>
  <c r="AG495" i="4"/>
  <c r="AD520" i="4"/>
  <c r="AG656" i="4"/>
  <c r="AG668" i="4"/>
  <c r="AG769" i="4"/>
  <c r="AG785" i="4"/>
  <c r="AE803" i="4"/>
  <c r="AD829" i="4"/>
  <c r="AG863" i="4"/>
  <c r="AD866" i="4"/>
  <c r="AD909" i="4"/>
  <c r="AD955" i="4"/>
  <c r="AE955" i="4"/>
  <c r="AG957" i="4"/>
  <c r="AE1011" i="4"/>
  <c r="AD1011" i="4"/>
  <c r="AG517" i="4"/>
  <c r="AG557" i="4"/>
  <c r="AG851" i="4"/>
  <c r="AE957" i="4"/>
  <c r="AD957" i="4"/>
  <c r="AD242" i="4"/>
  <c r="AE937" i="4"/>
  <c r="AE949" i="4"/>
  <c r="AG56" i="4"/>
  <c r="AD99" i="4"/>
  <c r="AE195" i="4"/>
  <c r="AG209" i="4"/>
  <c r="AG239" i="4"/>
  <c r="AG294" i="4"/>
  <c r="AD297" i="4"/>
  <c r="AG299" i="4"/>
  <c r="AD318" i="4"/>
  <c r="AD338" i="4"/>
  <c r="AD503" i="4"/>
  <c r="AE613" i="4"/>
  <c r="AF675" i="4"/>
  <c r="AD690" i="4"/>
  <c r="AD697" i="4"/>
  <c r="AG699" i="4"/>
  <c r="AE735" i="4"/>
  <c r="AG737" i="4"/>
  <c r="AD757" i="4"/>
  <c r="AD776" i="4"/>
  <c r="AG816" i="4"/>
  <c r="AG877" i="4"/>
  <c r="AD889" i="4"/>
  <c r="AG891" i="4"/>
  <c r="AD896" i="4"/>
  <c r="AD903" i="4"/>
  <c r="AG949" i="4"/>
  <c r="AG260" i="4"/>
  <c r="AG678" i="4"/>
  <c r="AG908" i="4"/>
  <c r="AD440" i="4"/>
  <c r="AD740" i="4"/>
  <c r="AE979" i="4"/>
  <c r="AD979" i="4"/>
  <c r="AD989" i="4"/>
  <c r="AE989" i="4"/>
  <c r="AE33" i="4"/>
  <c r="AG82" i="4"/>
  <c r="AD91" i="4"/>
  <c r="AE137" i="4"/>
  <c r="AE142" i="4"/>
  <c r="AG159" i="4"/>
  <c r="AG177" i="4"/>
  <c r="AG277" i="4"/>
  <c r="AE348" i="4"/>
  <c r="AE430" i="4"/>
  <c r="AG444" i="4"/>
  <c r="AD498" i="4"/>
  <c r="AG500" i="4"/>
  <c r="AG564" i="4"/>
  <c r="AG639" i="4"/>
  <c r="AE683" i="4"/>
  <c r="AE690" i="4"/>
  <c r="AE714" i="4"/>
  <c r="AG725" i="4"/>
  <c r="AD814" i="4"/>
  <c r="AE839" i="4"/>
  <c r="AE997" i="4"/>
  <c r="AE1034" i="4"/>
  <c r="AD1034" i="4"/>
  <c r="AG39" i="4"/>
  <c r="AG247" i="4"/>
  <c r="AG397" i="4"/>
  <c r="AG745" i="4"/>
  <c r="AG868" i="4"/>
  <c r="AG889" i="4"/>
  <c r="AD1017" i="4"/>
  <c r="AE1017" i="4"/>
  <c r="AE5" i="4"/>
  <c r="AE299" i="4"/>
  <c r="AD299" i="4"/>
  <c r="AE39" i="4"/>
  <c r="AF69" i="4"/>
  <c r="AE175" i="4"/>
  <c r="AD200" i="4"/>
  <c r="AE214" i="4"/>
  <c r="AE254" i="4"/>
  <c r="AF260" i="4"/>
  <c r="AD305" i="4"/>
  <c r="AE323" i="4"/>
  <c r="AD397" i="4"/>
  <c r="AE536" i="4"/>
  <c r="AE552" i="4"/>
  <c r="AD769" i="4"/>
  <c r="AD792" i="4"/>
  <c r="AE792" i="4"/>
  <c r="AD800" i="4"/>
  <c r="AE856" i="4"/>
  <c r="AD868" i="4"/>
  <c r="AG986" i="4"/>
  <c r="AG948" i="4"/>
  <c r="AG1017" i="4"/>
  <c r="AG1025" i="4"/>
  <c r="AG996" i="4"/>
  <c r="AG1019" i="4"/>
  <c r="AD996" i="4"/>
  <c r="AG998" i="4"/>
  <c r="AE1035" i="4"/>
  <c r="AE1027" i="4"/>
  <c r="AE1006" i="4"/>
  <c r="AG1026" i="4"/>
  <c r="AG1034" i="4"/>
  <c r="AG997" i="4"/>
  <c r="AG312" i="4"/>
  <c r="AG379" i="4"/>
  <c r="AG420" i="4"/>
  <c r="AG430" i="4"/>
  <c r="AG712" i="4"/>
  <c r="AG784" i="4"/>
  <c r="AG11" i="4"/>
  <c r="AG53" i="4"/>
  <c r="AG104" i="4"/>
  <c r="AF140" i="4"/>
  <c r="AG235" i="4"/>
  <c r="AG472" i="4"/>
  <c r="AG549" i="4"/>
  <c r="AG651" i="4"/>
  <c r="AG862" i="4"/>
  <c r="AG867" i="4"/>
  <c r="AG886" i="4"/>
  <c r="AD1018" i="4"/>
  <c r="AG68" i="4"/>
  <c r="AG169" i="4"/>
  <c r="AE169" i="4"/>
  <c r="AD178" i="4"/>
  <c r="AE178" i="4"/>
  <c r="AE344" i="4"/>
  <c r="AD344" i="4"/>
  <c r="AE493" i="4"/>
  <c r="AD493" i="4"/>
  <c r="AE610" i="4"/>
  <c r="AD610" i="4"/>
  <c r="AE657" i="4"/>
  <c r="AG121" i="4"/>
  <c r="AD374" i="4"/>
  <c r="AE374" i="4"/>
  <c r="AE522" i="4"/>
  <c r="AD522" i="4"/>
  <c r="AG888" i="4"/>
  <c r="AE888" i="4"/>
  <c r="AG893" i="4"/>
  <c r="AE893" i="4"/>
  <c r="AE898" i="4"/>
  <c r="AD898" i="4"/>
  <c r="AG42" i="4"/>
  <c r="AG81" i="4"/>
  <c r="AE99" i="4"/>
  <c r="AD133" i="4"/>
  <c r="AG139" i="4"/>
  <c r="AE183" i="4"/>
  <c r="AD183" i="4"/>
  <c r="AG214" i="4"/>
  <c r="AD251" i="4"/>
  <c r="AD275" i="4"/>
  <c r="AD295" i="4"/>
  <c r="AG306" i="4"/>
  <c r="AE502" i="4"/>
  <c r="AG553" i="4"/>
  <c r="AE576" i="4"/>
  <c r="AE596" i="4"/>
  <c r="AD596" i="4"/>
  <c r="AD638" i="4"/>
  <c r="AE695" i="4"/>
  <c r="AD695" i="4"/>
  <c r="AE783" i="4"/>
  <c r="AD783" i="4"/>
  <c r="AG791" i="4"/>
  <c r="AD791" i="4"/>
  <c r="AD900" i="4"/>
  <c r="AE900" i="4"/>
  <c r="AF216" i="4"/>
  <c r="AG216" i="4"/>
  <c r="AE751" i="4"/>
  <c r="AD751" i="4"/>
  <c r="AG65" i="4"/>
  <c r="AD110" i="4"/>
  <c r="AD173" i="4"/>
  <c r="AE206" i="4"/>
  <c r="AD206" i="4"/>
  <c r="AD281" i="4"/>
  <c r="AE481" i="4"/>
  <c r="AE499" i="4"/>
  <c r="AE638" i="4"/>
  <c r="AD676" i="4"/>
  <c r="AE691" i="4"/>
  <c r="AE779" i="4"/>
  <c r="AD789" i="4"/>
  <c r="AE919" i="4"/>
  <c r="AD448" i="4"/>
  <c r="AE448" i="4"/>
  <c r="AF26" i="4"/>
  <c r="AE51" i="4"/>
  <c r="AE78" i="4"/>
  <c r="AD78" i="4"/>
  <c r="AG178" i="4"/>
  <c r="AE181" i="4"/>
  <c r="AD238" i="4"/>
  <c r="AG353" i="4"/>
  <c r="AE459" i="4"/>
  <c r="AG475" i="4"/>
  <c r="AG546" i="4"/>
  <c r="AE599" i="4"/>
  <c r="AE605" i="4"/>
  <c r="AE706" i="4"/>
  <c r="AD723" i="4"/>
  <c r="AG764" i="4"/>
  <c r="AD950" i="4"/>
  <c r="AG950" i="4"/>
  <c r="AD778" i="4"/>
  <c r="AE778" i="4"/>
  <c r="AG13" i="4"/>
  <c r="AF13" i="4"/>
  <c r="AD163" i="4"/>
  <c r="AD169" i="4"/>
  <c r="AE193" i="4"/>
  <c r="AD193" i="4"/>
  <c r="AD211" i="4"/>
  <c r="AD219" i="4"/>
  <c r="AG322" i="4"/>
  <c r="AE341" i="4"/>
  <c r="AG374" i="4"/>
  <c r="AG438" i="4"/>
  <c r="AD539" i="4"/>
  <c r="AG599" i="4"/>
  <c r="AE628" i="4"/>
  <c r="AE645" i="4"/>
  <c r="AE841" i="4"/>
  <c r="AE848" i="4"/>
  <c r="AD869" i="4"/>
  <c r="AD888" i="4"/>
  <c r="AE7" i="4"/>
  <c r="AD81" i="4"/>
  <c r="AD123" i="4"/>
  <c r="AD223" i="4"/>
  <c r="AE223" i="4"/>
  <c r="AD229" i="4"/>
  <c r="AD289" i="4"/>
  <c r="AE289" i="4"/>
  <c r="AG341" i="4"/>
  <c r="AD351" i="4"/>
  <c r="AD553" i="4"/>
  <c r="AG647" i="4"/>
  <c r="AG705" i="4"/>
  <c r="AD728" i="4"/>
  <c r="AE738" i="4"/>
  <c r="AG761" i="4"/>
  <c r="AD788" i="4"/>
  <c r="AG869" i="4"/>
  <c r="AD893" i="4"/>
  <c r="AF7" i="4"/>
  <c r="AD19" i="4"/>
  <c r="AD35" i="4"/>
  <c r="AD42" i="4"/>
  <c r="AD65" i="4"/>
  <c r="AG106" i="4"/>
  <c r="AE128" i="4"/>
  <c r="AD128" i="4"/>
  <c r="AD166" i="4"/>
  <c r="AD185" i="4"/>
  <c r="AD228" i="4"/>
  <c r="AE228" i="4"/>
  <c r="AD237" i="4"/>
  <c r="AD302" i="4"/>
  <c r="AD317" i="4"/>
  <c r="AD366" i="4"/>
  <c r="AD368" i="4"/>
  <c r="AE368" i="4"/>
  <c r="AD501" i="4"/>
  <c r="AD555" i="4"/>
  <c r="AE555" i="4"/>
  <c r="AG598" i="4"/>
  <c r="AE612" i="4"/>
  <c r="AG738" i="4"/>
  <c r="AG755" i="4"/>
  <c r="AD766" i="4"/>
  <c r="AE766" i="4"/>
  <c r="AE830" i="4"/>
  <c r="AD910" i="4"/>
  <c r="AE910" i="4"/>
  <c r="AD700" i="4"/>
  <c r="AE700" i="4"/>
  <c r="AE37" i="4"/>
  <c r="AD37" i="4"/>
  <c r="AF42" i="4"/>
  <c r="AG185" i="4"/>
  <c r="AE277" i="4"/>
  <c r="AE285" i="4"/>
  <c r="AD306" i="4"/>
  <c r="AE317" i="4"/>
  <c r="AE393" i="4"/>
  <c r="AD393" i="4"/>
  <c r="AE504" i="4"/>
  <c r="AE516" i="4"/>
  <c r="AE639" i="4"/>
  <c r="AD639" i="4"/>
  <c r="AD642" i="4"/>
  <c r="AG665" i="4"/>
  <c r="AG810" i="4"/>
  <c r="AD945" i="4"/>
  <c r="AE945" i="4"/>
  <c r="AD14" i="4"/>
  <c r="AE480" i="4"/>
  <c r="AG700" i="4"/>
  <c r="AG116" i="4"/>
  <c r="AF407" i="4"/>
  <c r="AG437" i="4"/>
  <c r="AE437" i="4"/>
  <c r="AD466" i="4"/>
  <c r="AD476" i="4"/>
  <c r="AE476" i="4"/>
  <c r="AD529" i="4"/>
  <c r="AD654" i="4"/>
  <c r="AE654" i="4"/>
  <c r="AD764" i="4"/>
  <c r="AE947" i="4"/>
  <c r="AD947" i="4"/>
  <c r="AF14" i="4"/>
  <c r="AE182" i="4"/>
  <c r="AD182" i="4"/>
  <c r="AG195" i="4"/>
  <c r="AE244" i="4"/>
  <c r="AD244" i="4"/>
  <c r="AD249" i="4"/>
  <c r="AG249" i="4"/>
  <c r="AE390" i="4"/>
  <c r="AD390" i="4"/>
  <c r="AG466" i="4"/>
  <c r="AG476" i="4"/>
  <c r="AD515" i="4"/>
  <c r="AE515" i="4"/>
  <c r="AE34" i="4"/>
  <c r="AG69" i="4"/>
  <c r="AD86" i="4"/>
  <c r="AE97" i="4"/>
  <c r="AG170" i="4"/>
  <c r="AD180" i="4"/>
  <c r="AG182" i="4"/>
  <c r="AD218" i="4"/>
  <c r="AD260" i="4"/>
  <c r="AE260" i="4"/>
  <c r="AE271" i="4"/>
  <c r="AE308" i="4"/>
  <c r="AE311" i="4"/>
  <c r="AG339" i="4"/>
  <c r="AD343" i="4"/>
  <c r="AG348" i="4"/>
  <c r="AG370" i="4"/>
  <c r="AD399" i="4"/>
  <c r="AE492" i="4"/>
  <c r="AG543" i="4"/>
  <c r="AG593" i="4"/>
  <c r="AE598" i="4"/>
  <c r="AD819" i="4"/>
  <c r="AE819" i="4"/>
  <c r="AD412" i="4"/>
  <c r="AE412" i="4"/>
  <c r="AE473" i="4"/>
  <c r="AD473" i="4"/>
  <c r="AE824" i="4"/>
  <c r="AD824" i="4"/>
  <c r="AE936" i="4"/>
  <c r="AD936" i="4"/>
  <c r="AE113" i="4"/>
  <c r="AD113" i="4"/>
  <c r="AE636" i="4"/>
  <c r="AD636" i="4"/>
  <c r="AD80" i="4"/>
  <c r="AG119" i="4"/>
  <c r="AG165" i="4"/>
  <c r="AE207" i="4"/>
  <c r="AD207" i="4"/>
  <c r="AD365" i="4"/>
  <c r="AG412" i="4"/>
  <c r="AE538" i="4"/>
  <c r="AD587" i="4"/>
  <c r="AG824" i="4"/>
  <c r="AD434" i="4"/>
  <c r="AE434" i="4"/>
  <c r="AE445" i="4"/>
  <c r="AD449" i="4"/>
  <c r="AG449" i="4"/>
  <c r="AD479" i="4"/>
  <c r="AG587" i="4"/>
  <c r="AE606" i="4"/>
  <c r="AE790" i="4"/>
  <c r="AD867" i="4"/>
  <c r="AD454" i="4"/>
  <c r="AE454" i="4"/>
  <c r="AG606" i="4"/>
  <c r="AG619" i="4"/>
  <c r="AG654" i="4"/>
  <c r="AD763" i="4"/>
  <c r="AG779" i="4"/>
  <c r="AE867" i="4"/>
  <c r="AD940" i="4"/>
  <c r="AG940" i="4"/>
  <c r="AE940" i="4"/>
  <c r="I28" i="20"/>
  <c r="AG7" i="4"/>
  <c r="AD12" i="4"/>
  <c r="AD17" i="4"/>
  <c r="AF21" i="4"/>
  <c r="AE30" i="4"/>
  <c r="AD189" i="4"/>
  <c r="AE249" i="4"/>
  <c r="AD310" i="4"/>
  <c r="AD313" i="4"/>
  <c r="AG436" i="4"/>
  <c r="AD437" i="4"/>
  <c r="AD452" i="4"/>
  <c r="AD465" i="4"/>
  <c r="AD689" i="4"/>
  <c r="AD724" i="4"/>
  <c r="AG774" i="4"/>
  <c r="AE894" i="4"/>
  <c r="AG179" i="4"/>
  <c r="AE209" i="4"/>
  <c r="AD337" i="4"/>
  <c r="AD359" i="4"/>
  <c r="AE361" i="4"/>
  <c r="AD361" i="4"/>
  <c r="AD433" i="4"/>
  <c r="AD439" i="4"/>
  <c r="AD469" i="4"/>
  <c r="AE558" i="4"/>
  <c r="AG756" i="4"/>
  <c r="AD759" i="4"/>
  <c r="AE759" i="4"/>
  <c r="AE916" i="4"/>
  <c r="AG959" i="4"/>
  <c r="AE959" i="4"/>
  <c r="AF158" i="4"/>
  <c r="AG205" i="4"/>
  <c r="AG419" i="4"/>
  <c r="AG625" i="4"/>
  <c r="AG890" i="4"/>
  <c r="AG903" i="4"/>
  <c r="AE943" i="4"/>
  <c r="AE961" i="4"/>
  <c r="AD961" i="4"/>
  <c r="AE273" i="4"/>
  <c r="AD273" i="4"/>
  <c r="AG311" i="4"/>
  <c r="AG462" i="4"/>
  <c r="AG471" i="4"/>
  <c r="AG648" i="4"/>
  <c r="AG866" i="4"/>
  <c r="AD965" i="4"/>
  <c r="AE965" i="4"/>
  <c r="AG101" i="4"/>
  <c r="AD145" i="4"/>
  <c r="AG155" i="4"/>
  <c r="AD205" i="4"/>
  <c r="AE208" i="4"/>
  <c r="AE216" i="4"/>
  <c r="AE288" i="4"/>
  <c r="AD293" i="4"/>
  <c r="AD336" i="4"/>
  <c r="AG443" i="4"/>
  <c r="AD592" i="4"/>
  <c r="AG607" i="4"/>
  <c r="AD608" i="4"/>
  <c r="AG38" i="4"/>
  <c r="AE255" i="4"/>
  <c r="AD255" i="4"/>
  <c r="AE823" i="4"/>
  <c r="AD823" i="4"/>
  <c r="AD956" i="4"/>
  <c r="AE956" i="4"/>
  <c r="AE969" i="4"/>
  <c r="AD969" i="4"/>
  <c r="AG20" i="4"/>
  <c r="AE328" i="4"/>
  <c r="AG450" i="4"/>
  <c r="AG504" i="4"/>
  <c r="AE667" i="4"/>
  <c r="AE699" i="4"/>
  <c r="AG820" i="4"/>
  <c r="AG919" i="4"/>
  <c r="AG939" i="4"/>
  <c r="AG61" i="4"/>
  <c r="AG75" i="4"/>
  <c r="AD76" i="4"/>
  <c r="AE104" i="4"/>
  <c r="AG284" i="4"/>
  <c r="AG313" i="4"/>
  <c r="AG344" i="4"/>
  <c r="AG384" i="4"/>
  <c r="AG461" i="4"/>
  <c r="AD580" i="4"/>
  <c r="AG612" i="4"/>
  <c r="AG636" i="4"/>
  <c r="AD833" i="4"/>
  <c r="AE836" i="4"/>
  <c r="AD927" i="4"/>
  <c r="AG281" i="4"/>
  <c r="AG378" i="4"/>
  <c r="AG481" i="4"/>
  <c r="AD533" i="4"/>
  <c r="AG628" i="4"/>
  <c r="AE693" i="4"/>
  <c r="AG841" i="4"/>
  <c r="AE951" i="4"/>
  <c r="AD1031" i="4"/>
  <c r="AD991" i="4"/>
  <c r="AG993" i="4"/>
  <c r="AD1019" i="4"/>
  <c r="AD1038" i="4"/>
  <c r="AG970" i="4"/>
  <c r="AD1033" i="4"/>
  <c r="AD986" i="4"/>
  <c r="AD1014" i="4"/>
  <c r="AD1021" i="4"/>
  <c r="AG1023" i="4"/>
  <c r="AD1026" i="4"/>
  <c r="AG974" i="4"/>
  <c r="AE986" i="4"/>
  <c r="AE1026" i="4"/>
  <c r="AG282" i="4"/>
  <c r="AG396" i="4"/>
  <c r="AG416" i="4"/>
  <c r="AG464" i="4"/>
  <c r="AG707" i="4"/>
  <c r="AG802" i="4"/>
  <c r="AG897" i="4"/>
  <c r="AD981" i="4"/>
  <c r="AG990" i="4"/>
  <c r="AD974" i="4"/>
  <c r="AD1023" i="4"/>
  <c r="AE1009" i="4"/>
  <c r="AE1025" i="4"/>
  <c r="AE967" i="4"/>
  <c r="AG994" i="4"/>
  <c r="AD1001" i="4"/>
  <c r="AD987" i="4"/>
  <c r="W5" i="16"/>
  <c r="X11" i="21"/>
  <c r="P28" i="20"/>
  <c r="J28" i="20" s="1"/>
  <c r="K28" i="20" s="1"/>
  <c r="X32" i="20"/>
  <c r="V12" i="21"/>
  <c r="V13" i="20"/>
  <c r="X14" i="20"/>
  <c r="Q14" i="17"/>
  <c r="X23" i="11"/>
  <c r="Q5" i="16"/>
  <c r="I34" i="12"/>
  <c r="W35" i="20"/>
  <c r="X47" i="13"/>
  <c r="Q22" i="18"/>
  <c r="P6" i="20"/>
  <c r="J6" i="20" s="1"/>
  <c r="K6" i="20" s="1"/>
  <c r="Q6" i="17"/>
  <c r="Q14" i="18"/>
  <c r="V21" i="20"/>
  <c r="W21" i="20"/>
  <c r="P6" i="22"/>
  <c r="I9" i="19" s="1"/>
  <c r="Q6" i="22"/>
  <c r="J9" i="19" s="1"/>
  <c r="Q15" i="12"/>
  <c r="E34" i="12"/>
  <c r="G23" i="20"/>
  <c r="W6" i="20"/>
  <c r="X22" i="20"/>
  <c r="Q25" i="12"/>
  <c r="G29" i="20"/>
  <c r="I4" i="21"/>
  <c r="W32" i="20"/>
  <c r="X28" i="20"/>
  <c r="P6" i="21"/>
  <c r="J6" i="21" s="1"/>
  <c r="K6" i="21" s="1"/>
  <c r="P35" i="20"/>
  <c r="J35" i="20" s="1"/>
  <c r="K35" i="20" s="1"/>
  <c r="X4" i="21"/>
  <c r="V5" i="21"/>
  <c r="E29" i="20"/>
  <c r="Q37" i="20"/>
  <c r="W4" i="20"/>
  <c r="V24" i="20"/>
  <c r="V29" i="20"/>
  <c r="W19" i="20"/>
  <c r="X29" i="20"/>
  <c r="P4" i="21"/>
  <c r="J4" i="21" s="1"/>
  <c r="E8" i="21"/>
  <c r="I9" i="21"/>
  <c r="I8" i="21"/>
  <c r="V28" i="20"/>
  <c r="V14" i="20"/>
  <c r="X6" i="20"/>
  <c r="W28" i="20"/>
  <c r="I5" i="20"/>
  <c r="G34" i="12"/>
  <c r="I16" i="20"/>
  <c r="Q9" i="20"/>
  <c r="V12" i="20"/>
  <c r="V3" i="21"/>
  <c r="E20" i="20"/>
  <c r="Q23" i="20"/>
  <c r="I7" i="21"/>
  <c r="Q6" i="20"/>
  <c r="E17" i="20"/>
  <c r="Q33" i="20"/>
  <c r="P7" i="21"/>
  <c r="J7" i="21" s="1"/>
  <c r="V3" i="20"/>
  <c r="X4" i="20"/>
  <c r="V27" i="20"/>
  <c r="W29" i="20"/>
  <c r="G17" i="20"/>
  <c r="Q4" i="20"/>
  <c r="P10" i="20"/>
  <c r="J10" i="20" s="1"/>
  <c r="K10" i="20" s="1"/>
  <c r="G8" i="21"/>
  <c r="G3" i="20"/>
  <c r="P7" i="20"/>
  <c r="J7" i="20" s="1"/>
  <c r="K7" i="20" s="1"/>
  <c r="I24" i="20"/>
  <c r="P18" i="20"/>
  <c r="J18" i="20" s="1"/>
  <c r="K18" i="20" s="1"/>
  <c r="G25" i="20"/>
  <c r="X26" i="20"/>
  <c r="V16" i="20"/>
  <c r="V9" i="20"/>
  <c r="X30" i="20"/>
  <c r="Q6" i="21"/>
  <c r="I22" i="20"/>
  <c r="V9" i="21"/>
  <c r="G27" i="12"/>
  <c r="W9" i="21"/>
  <c r="I5" i="21"/>
  <c r="W12" i="20"/>
  <c r="V25" i="20"/>
  <c r="W3" i="21"/>
  <c r="E22" i="20"/>
  <c r="P5" i="20"/>
  <c r="J5" i="20" s="1"/>
  <c r="K5" i="20" s="1"/>
  <c r="W6" i="21"/>
  <c r="E12" i="20"/>
  <c r="E21" i="20"/>
  <c r="Q5" i="20"/>
  <c r="Q16" i="20"/>
  <c r="G19" i="20"/>
  <c r="I20" i="20"/>
  <c r="P5" i="21"/>
  <c r="J5" i="21" s="1"/>
  <c r="K5" i="21" s="1"/>
  <c r="I10" i="21"/>
  <c r="X6" i="21"/>
  <c r="I27" i="12"/>
  <c r="I12" i="20"/>
  <c r="I21" i="20"/>
  <c r="E6" i="20"/>
  <c r="P23" i="20"/>
  <c r="J23" i="20" s="1"/>
  <c r="K23" i="20" s="1"/>
  <c r="P19" i="20"/>
  <c r="J19" i="20" s="1"/>
  <c r="K19" i="20" s="1"/>
  <c r="G20" i="20"/>
  <c r="Q5" i="21"/>
  <c r="E7" i="21"/>
  <c r="G10" i="21"/>
  <c r="I19" i="20"/>
  <c r="G5" i="21"/>
  <c r="E10" i="21"/>
  <c r="P29" i="20"/>
  <c r="J29" i="20" s="1"/>
  <c r="K29" i="20" s="1"/>
  <c r="X5" i="21"/>
  <c r="G21" i="20"/>
  <c r="Q28" i="20"/>
  <c r="Q46" i="20"/>
  <c r="G53" i="20"/>
  <c r="E51" i="20"/>
  <c r="P51" i="20"/>
  <c r="J51" i="20" s="1"/>
  <c r="K51" i="20" s="1"/>
  <c r="G4" i="21"/>
  <c r="G9" i="21"/>
  <c r="I17" i="20"/>
  <c r="Q39" i="20"/>
  <c r="G40" i="20"/>
  <c r="E42" i="20"/>
  <c r="P44" i="20"/>
  <c r="J44" i="20" s="1"/>
  <c r="K44" i="20" s="1"/>
  <c r="Q51" i="20"/>
  <c r="Q7" i="21"/>
  <c r="P9" i="21"/>
  <c r="J9" i="21" s="1"/>
  <c r="K9" i="21" s="1"/>
  <c r="AI80" i="1"/>
  <c r="V7" i="21"/>
  <c r="I42" i="20"/>
  <c r="E47" i="20"/>
  <c r="W24" i="20"/>
  <c r="X39" i="20"/>
  <c r="V41" i="20"/>
  <c r="X19" i="20"/>
  <c r="W46" i="20"/>
  <c r="X52" i="20"/>
  <c r="W7" i="21"/>
  <c r="V10" i="21"/>
  <c r="I35" i="20"/>
  <c r="I53" i="20"/>
  <c r="E40" i="20"/>
  <c r="I44" i="20"/>
  <c r="Q44" i="20"/>
  <c r="Q9" i="21"/>
  <c r="E3" i="20"/>
  <c r="P4" i="20"/>
  <c r="J4" i="20" s="1"/>
  <c r="K4" i="20" s="1"/>
  <c r="E13" i="20"/>
  <c r="Q14" i="20"/>
  <c r="Q27" i="20"/>
  <c r="E25" i="20"/>
  <c r="P40" i="20"/>
  <c r="J40" i="20" s="1"/>
  <c r="K40" i="20" s="1"/>
  <c r="G42" i="20"/>
  <c r="G26" i="20"/>
  <c r="I47" i="20"/>
  <c r="I52" i="20"/>
  <c r="P11" i="20"/>
  <c r="J11" i="20" s="1"/>
  <c r="K11" i="20" s="1"/>
  <c r="Q30" i="20"/>
  <c r="E3" i="21"/>
  <c r="Q4" i="21"/>
  <c r="W3" i="20"/>
  <c r="V17" i="20"/>
  <c r="X46" i="20"/>
  <c r="W10" i="20"/>
  <c r="X7" i="21"/>
  <c r="W10" i="21"/>
  <c r="P50" i="20"/>
  <c r="J50" i="20" s="1"/>
  <c r="K50" i="20" s="1"/>
  <c r="P41" i="20"/>
  <c r="J41" i="20" s="1"/>
  <c r="K41" i="20" s="1"/>
  <c r="T4" i="22"/>
  <c r="E52" i="20"/>
  <c r="I3" i="20"/>
  <c r="I13" i="20"/>
  <c r="E15" i="20"/>
  <c r="E24" i="20"/>
  <c r="I25" i="20"/>
  <c r="Q40" i="20"/>
  <c r="G47" i="20"/>
  <c r="E49" i="20"/>
  <c r="G52" i="20"/>
  <c r="Q11" i="20"/>
  <c r="I3" i="21"/>
  <c r="W17" i="20"/>
  <c r="X41" i="20"/>
  <c r="W44" i="20"/>
  <c r="V8" i="21"/>
  <c r="X10" i="21"/>
  <c r="G13" i="20"/>
  <c r="I15" i="20"/>
  <c r="X17" i="20"/>
  <c r="W40" i="20"/>
  <c r="W56" i="20"/>
  <c r="V31" i="20"/>
  <c r="W8" i="21"/>
  <c r="Q7" i="20"/>
  <c r="Q42" i="20"/>
  <c r="Q47" i="20"/>
  <c r="G49" i="20"/>
  <c r="P52" i="20"/>
  <c r="J52" i="20" s="1"/>
  <c r="K52" i="20" s="1"/>
  <c r="I56" i="20"/>
  <c r="P3" i="21"/>
  <c r="J3" i="21" s="1"/>
  <c r="K3" i="21" s="1"/>
  <c r="E6" i="21"/>
  <c r="P8" i="21"/>
  <c r="J8" i="21" s="1"/>
  <c r="W42" i="20"/>
  <c r="W48" i="20"/>
  <c r="X56" i="20"/>
  <c r="X8" i="21"/>
  <c r="Q50" i="20"/>
  <c r="Q38" i="20"/>
  <c r="T5" i="22"/>
  <c r="P26" i="20"/>
  <c r="J26" i="20" s="1"/>
  <c r="K26" i="20" s="1"/>
  <c r="I49" i="20"/>
  <c r="E43" i="20"/>
  <c r="Q52" i="20"/>
  <c r="G56" i="20"/>
  <c r="Q3" i="21"/>
  <c r="I6" i="21"/>
  <c r="Q8" i="21"/>
  <c r="V22" i="20"/>
  <c r="X42" i="20"/>
  <c r="V26" i="20"/>
  <c r="X48" i="20"/>
  <c r="W53" i="20"/>
  <c r="G39" i="20"/>
  <c r="P17" i="20"/>
  <c r="J17" i="20" s="1"/>
  <c r="K17" i="20" s="1"/>
  <c r="P47" i="20"/>
  <c r="J47" i="20" s="1"/>
  <c r="K47" i="20" s="1"/>
  <c r="E56" i="20"/>
  <c r="G3" i="21"/>
  <c r="G6" i="21"/>
  <c r="P53" i="20"/>
  <c r="J53" i="20" s="1"/>
  <c r="K53" i="20" s="1"/>
  <c r="P42" i="20"/>
  <c r="J42" i="20" s="1"/>
  <c r="K42" i="20" s="1"/>
  <c r="Q10" i="20"/>
  <c r="I43" i="20"/>
  <c r="P49" i="20"/>
  <c r="J49" i="20" s="1"/>
  <c r="E54" i="20"/>
  <c r="P56" i="20"/>
  <c r="J56" i="20" s="1"/>
  <c r="K56" i="20" s="1"/>
  <c r="E32" i="20"/>
  <c r="G43" i="20"/>
  <c r="E45" i="20"/>
  <c r="Q49" i="20"/>
  <c r="I54" i="20"/>
  <c r="Q56" i="20"/>
  <c r="X26" i="12"/>
  <c r="I41" i="20"/>
  <c r="P38" i="20"/>
  <c r="J38" i="20" s="1"/>
  <c r="K38" i="20" s="1"/>
  <c r="I45" i="20"/>
  <c r="E50" i="20"/>
  <c r="G54" i="20"/>
  <c r="W45" i="20"/>
  <c r="V5" i="22"/>
  <c r="P8" i="20"/>
  <c r="J8" i="20" s="1"/>
  <c r="K8" i="20" s="1"/>
  <c r="P43" i="20"/>
  <c r="J43" i="20" s="1"/>
  <c r="K43" i="20" s="1"/>
  <c r="G45" i="20"/>
  <c r="E46" i="20"/>
  <c r="I50" i="20"/>
  <c r="G5" i="20"/>
  <c r="E23" i="20"/>
  <c r="Q35" i="20"/>
  <c r="E38" i="20"/>
  <c r="Q8" i="20"/>
  <c r="Q43" i="20"/>
  <c r="P45" i="20"/>
  <c r="J45" i="20" s="1"/>
  <c r="K45" i="20" s="1"/>
  <c r="I46" i="20"/>
  <c r="E48" i="20"/>
  <c r="G50" i="20"/>
  <c r="P54" i="20"/>
  <c r="J54" i="20" s="1"/>
  <c r="E5" i="21"/>
  <c r="P32" i="20"/>
  <c r="I23" i="20"/>
  <c r="E28" i="20"/>
  <c r="I38" i="20"/>
  <c r="E41" i="20"/>
  <c r="E19" i="20"/>
  <c r="Q45" i="20"/>
  <c r="G46" i="20"/>
  <c r="I48" i="20"/>
  <c r="E53" i="20"/>
  <c r="Q54" i="20"/>
  <c r="P37" i="20"/>
  <c r="J37" i="20" s="1"/>
  <c r="K37" i="20" s="1"/>
  <c r="V3" i="22"/>
  <c r="W5" i="22"/>
  <c r="W13" i="20"/>
  <c r="X49" i="20"/>
  <c r="W3" i="22"/>
  <c r="X5" i="22"/>
  <c r="AC5" i="22" s="1"/>
  <c r="V50" i="20"/>
  <c r="I55" i="20"/>
  <c r="X3" i="22"/>
  <c r="AJ100" i="1"/>
  <c r="V6" i="21"/>
  <c r="X9" i="21"/>
  <c r="E55" i="20"/>
  <c r="G41" i="20"/>
  <c r="G55" i="20"/>
  <c r="X12" i="20"/>
  <c r="X50" i="20"/>
  <c r="X3" i="21"/>
  <c r="W4" i="21"/>
  <c r="P46" i="20"/>
  <c r="J46" i="20" s="1"/>
  <c r="K46" i="20" s="1"/>
  <c r="AI106" i="1"/>
  <c r="X54" i="20"/>
  <c r="T3" i="22"/>
  <c r="G38" i="20"/>
  <c r="G48" i="20"/>
  <c r="E39" i="20"/>
  <c r="P48" i="20"/>
  <c r="J48" i="20" s="1"/>
  <c r="K48" i="20" s="1"/>
  <c r="I51" i="20"/>
  <c r="Q53" i="20"/>
  <c r="P10" i="21"/>
  <c r="J10" i="21" s="1"/>
  <c r="K10" i="21" s="1"/>
  <c r="E14" i="20"/>
  <c r="I39" i="20"/>
  <c r="E44" i="20"/>
  <c r="Q48" i="20"/>
  <c r="G51" i="20"/>
  <c r="P55" i="20"/>
  <c r="J55" i="20" s="1"/>
  <c r="K55" i="20" s="1"/>
  <c r="E4" i="21"/>
  <c r="G7" i="21"/>
  <c r="E9" i="21"/>
  <c r="Q10" i="21"/>
  <c r="X4" i="22"/>
  <c r="AC4" i="22" s="1"/>
  <c r="AM80" i="1"/>
  <c r="Q55" i="20"/>
  <c r="P39" i="20"/>
  <c r="J39" i="20" s="1"/>
  <c r="K39" i="20" s="1"/>
  <c r="I40" i="20"/>
  <c r="Q41" i="20"/>
  <c r="G44" i="20"/>
  <c r="AP80" i="1"/>
  <c r="X23" i="20"/>
  <c r="W39" i="20"/>
  <c r="AK140" i="1"/>
  <c r="V46" i="20"/>
  <c r="X47" i="20"/>
  <c r="W52" i="20"/>
  <c r="G7" i="20"/>
  <c r="V10" i="20"/>
  <c r="W27" i="20"/>
  <c r="X24" i="20"/>
  <c r="W41" i="20"/>
  <c r="V44" i="20"/>
  <c r="G15" i="20"/>
  <c r="Q17" i="20"/>
  <c r="G24" i="20"/>
  <c r="Q18" i="20"/>
  <c r="Q26" i="20"/>
  <c r="E31" i="20"/>
  <c r="E36" i="20"/>
  <c r="X3" i="20"/>
  <c r="X27" i="20"/>
  <c r="V35" i="20"/>
  <c r="V40" i="20"/>
  <c r="V33" i="20"/>
  <c r="V56" i="20"/>
  <c r="X10" i="20"/>
  <c r="V20" i="20"/>
  <c r="P3" i="20"/>
  <c r="J3" i="20" s="1"/>
  <c r="K3" i="20" s="1"/>
  <c r="AA3" i="20" s="1"/>
  <c r="P24" i="20"/>
  <c r="J24" i="20" s="1"/>
  <c r="K24" i="20" s="1"/>
  <c r="E8" i="20"/>
  <c r="P25" i="20"/>
  <c r="J25" i="20" s="1"/>
  <c r="K25" i="20" s="1"/>
  <c r="E9" i="20"/>
  <c r="I36" i="20"/>
  <c r="E37" i="20"/>
  <c r="V15" i="20"/>
  <c r="V7" i="20"/>
  <c r="V42" i="20"/>
  <c r="X44" i="20"/>
  <c r="W33" i="20"/>
  <c r="V48" i="20"/>
  <c r="V11" i="20"/>
  <c r="W20" i="20"/>
  <c r="Q3" i="20"/>
  <c r="Q13" i="20"/>
  <c r="P15" i="12"/>
  <c r="P15" i="20"/>
  <c r="J15" i="20" s="1"/>
  <c r="Q24" i="20"/>
  <c r="I8" i="20"/>
  <c r="Q25" i="20"/>
  <c r="I9" i="20"/>
  <c r="G31" i="20"/>
  <c r="E34" i="20"/>
  <c r="G36" i="20"/>
  <c r="I37" i="20"/>
  <c r="W15" i="20"/>
  <c r="W7" i="20"/>
  <c r="X35" i="20"/>
  <c r="V8" i="20"/>
  <c r="X40" i="20"/>
  <c r="X33" i="20"/>
  <c r="V53" i="20"/>
  <c r="W31" i="20"/>
  <c r="W11" i="20"/>
  <c r="X20" i="20"/>
  <c r="Q15" i="20"/>
  <c r="E35" i="20"/>
  <c r="G8" i="20"/>
  <c r="G9" i="20"/>
  <c r="P31" i="20"/>
  <c r="J31" i="20" s="1"/>
  <c r="K31" i="20" s="1"/>
  <c r="I34" i="20"/>
  <c r="G37" i="20"/>
  <c r="X15" i="20"/>
  <c r="X7" i="20"/>
  <c r="W8" i="20"/>
  <c r="X31" i="20"/>
  <c r="X11" i="20"/>
  <c r="V34" i="20"/>
  <c r="I7" i="20"/>
  <c r="P13" i="20"/>
  <c r="J13" i="20" s="1"/>
  <c r="K13" i="20" s="1"/>
  <c r="E5" i="20"/>
  <c r="G35" i="20"/>
  <c r="E16" i="20"/>
  <c r="P9" i="20"/>
  <c r="J9" i="20" s="1"/>
  <c r="K9" i="20" s="1"/>
  <c r="Q31" i="20"/>
  <c r="G34" i="20"/>
  <c r="V6" i="20"/>
  <c r="W22" i="20"/>
  <c r="X8" i="20"/>
  <c r="W26" i="20"/>
  <c r="X53" i="20"/>
  <c r="V30" i="20"/>
  <c r="W34" i="20"/>
  <c r="V32" i="20"/>
  <c r="V45" i="20"/>
  <c r="W30" i="20"/>
  <c r="X34" i="20"/>
  <c r="P36" i="20"/>
  <c r="J36" i="20" s="1"/>
  <c r="K36" i="20" s="1"/>
  <c r="V18" i="20"/>
  <c r="P34" i="20"/>
  <c r="J34" i="20" s="1"/>
  <c r="Q36" i="20"/>
  <c r="W18" i="20"/>
  <c r="W16" i="20"/>
  <c r="X45" i="20"/>
  <c r="W9" i="20"/>
  <c r="V49" i="20"/>
  <c r="V36" i="20"/>
  <c r="P16" i="20"/>
  <c r="J16" i="20" s="1"/>
  <c r="K16" i="20" s="1"/>
  <c r="Q34" i="20"/>
  <c r="X18" i="20"/>
  <c r="X16" i="20"/>
  <c r="X9" i="20"/>
  <c r="W49" i="20"/>
  <c r="W36" i="20"/>
  <c r="G22" i="20"/>
  <c r="G28" i="20"/>
  <c r="X36" i="20"/>
  <c r="I33" i="20"/>
  <c r="W50" i="20"/>
  <c r="V54" i="20"/>
  <c r="V37" i="20"/>
  <c r="G6" i="20"/>
  <c r="E27" i="20"/>
  <c r="Q29" i="20"/>
  <c r="G33" i="20"/>
  <c r="P20" i="20"/>
  <c r="J20" i="20" s="1"/>
  <c r="K20" i="20" s="1"/>
  <c r="V5" i="20"/>
  <c r="W25" i="20"/>
  <c r="W54" i="20"/>
  <c r="W37" i="20"/>
  <c r="I6" i="20"/>
  <c r="Q19" i="20"/>
  <c r="P33" i="20"/>
  <c r="J33" i="20" s="1"/>
  <c r="K33" i="20" s="1"/>
  <c r="Q20" i="20"/>
  <c r="E30" i="20"/>
  <c r="W5" i="20"/>
  <c r="V38" i="20"/>
  <c r="X25" i="20"/>
  <c r="AQ133" i="1"/>
  <c r="V43" i="20"/>
  <c r="V51" i="20"/>
  <c r="X37" i="20"/>
  <c r="P21" i="20"/>
  <c r="J21" i="20" s="1"/>
  <c r="K21" i="20" s="1"/>
  <c r="Q21" i="20"/>
  <c r="G14" i="20"/>
  <c r="G27" i="20"/>
  <c r="P25" i="12"/>
  <c r="E18" i="20"/>
  <c r="E10" i="20"/>
  <c r="E11" i="20"/>
  <c r="I30" i="20"/>
  <c r="X5" i="20"/>
  <c r="W38" i="20"/>
  <c r="AP133" i="1"/>
  <c r="W43" i="20"/>
  <c r="W51" i="20"/>
  <c r="V55" i="20"/>
  <c r="I14" i="20"/>
  <c r="I27" i="20"/>
  <c r="P12" i="20"/>
  <c r="J12" i="20" s="1"/>
  <c r="K12" i="20" s="1"/>
  <c r="Q12" i="20"/>
  <c r="I18" i="20"/>
  <c r="E26" i="20"/>
  <c r="I10" i="20"/>
  <c r="I11" i="20"/>
  <c r="G30" i="20"/>
  <c r="V23" i="20"/>
  <c r="X38" i="20"/>
  <c r="AO133" i="1"/>
  <c r="X43" i="20"/>
  <c r="V47" i="20"/>
  <c r="X51" i="20"/>
  <c r="W55" i="20"/>
  <c r="G16" i="20"/>
  <c r="E33" i="20"/>
  <c r="G12" i="20"/>
  <c r="E4" i="20"/>
  <c r="I4" i="20"/>
  <c r="G4" i="20"/>
  <c r="P14" i="20"/>
  <c r="J14" i="20" s="1"/>
  <c r="K14" i="20" s="1"/>
  <c r="P27" i="20"/>
  <c r="J27" i="20" s="1"/>
  <c r="K27" i="20" s="1"/>
  <c r="E7" i="20"/>
  <c r="G18" i="20"/>
  <c r="I26" i="20"/>
  <c r="G10" i="20"/>
  <c r="G11" i="20"/>
  <c r="P30" i="20"/>
  <c r="J30" i="20" s="1"/>
  <c r="K30" i="20" s="1"/>
  <c r="V39" i="20"/>
  <c r="V19" i="20"/>
  <c r="W47" i="20"/>
  <c r="V52" i="20"/>
  <c r="X55" i="20"/>
  <c r="V5" i="16"/>
  <c r="V15" i="12"/>
  <c r="I25" i="12"/>
  <c r="V18" i="12"/>
  <c r="AK80" i="1"/>
  <c r="W17" i="12"/>
  <c r="AJ139" i="1"/>
  <c r="V4" i="20"/>
  <c r="X21" i="20"/>
  <c r="W23" i="20"/>
  <c r="P34" i="12"/>
  <c r="W34" i="12"/>
  <c r="G16" i="12"/>
  <c r="X3" i="16"/>
  <c r="G28" i="15"/>
  <c r="I29" i="12"/>
  <c r="W28" i="15"/>
  <c r="I6" i="16"/>
  <c r="Q13" i="12"/>
  <c r="Q35" i="12"/>
  <c r="G6" i="16"/>
  <c r="E23" i="11"/>
  <c r="X4" i="18"/>
  <c r="V11" i="18"/>
  <c r="X18" i="18"/>
  <c r="X4" i="16"/>
  <c r="I16" i="12"/>
  <c r="AJ80" i="1"/>
  <c r="V16" i="12"/>
  <c r="W6" i="16"/>
  <c r="W19" i="18"/>
  <c r="V9" i="18"/>
  <c r="V26" i="12"/>
  <c r="W9" i="18"/>
  <c r="V12" i="18"/>
  <c r="W26" i="12"/>
  <c r="X9" i="18"/>
  <c r="W12" i="18"/>
  <c r="V8" i="18"/>
  <c r="G3" i="11"/>
  <c r="W8" i="18"/>
  <c r="V3" i="12"/>
  <c r="W19" i="12"/>
  <c r="V3" i="18"/>
  <c r="X22" i="15"/>
  <c r="V7" i="18"/>
  <c r="W3" i="18"/>
  <c r="W7" i="18"/>
  <c r="X3" i="18"/>
  <c r="X7" i="18"/>
  <c r="AI139" i="1"/>
  <c r="G31" i="15"/>
  <c r="E21" i="15"/>
  <c r="W6" i="18"/>
  <c r="I23" i="11"/>
  <c r="W13" i="18"/>
  <c r="W4" i="18"/>
  <c r="X10" i="18"/>
  <c r="W5" i="17"/>
  <c r="G11" i="15"/>
  <c r="P3" i="16"/>
  <c r="J3" i="16" s="1"/>
  <c r="V10" i="17"/>
  <c r="V14" i="17" s="1"/>
  <c r="I29" i="15"/>
  <c r="G38" i="15"/>
  <c r="Q3" i="16"/>
  <c r="I58" i="11"/>
  <c r="E35" i="12"/>
  <c r="G37" i="15"/>
  <c r="Q10" i="15"/>
  <c r="Q33" i="15"/>
  <c r="G36" i="15"/>
  <c r="G14" i="15"/>
  <c r="P13" i="15"/>
  <c r="J13" i="15" s="1"/>
  <c r="G17" i="15"/>
  <c r="Q41" i="15"/>
  <c r="V3" i="17"/>
  <c r="X10" i="17"/>
  <c r="X3" i="17"/>
  <c r="P13" i="12"/>
  <c r="I17" i="12"/>
  <c r="Q45" i="11"/>
  <c r="W22" i="15"/>
  <c r="X13" i="15"/>
  <c r="I5" i="16"/>
  <c r="X26" i="11"/>
  <c r="W14" i="17"/>
  <c r="E4" i="16"/>
  <c r="V4" i="17"/>
  <c r="G4" i="16"/>
  <c r="AO106" i="1"/>
  <c r="Q40" i="15"/>
  <c r="Q12" i="15"/>
  <c r="P4" i="16"/>
  <c r="J4" i="16" s="1"/>
  <c r="Z4" i="16" s="1"/>
  <c r="AE4" i="16" s="1"/>
  <c r="I4" i="16"/>
  <c r="Q4" i="16"/>
  <c r="G30" i="15"/>
  <c r="Q6" i="15"/>
  <c r="P27" i="15"/>
  <c r="J27" i="15" s="1"/>
  <c r="X27" i="15"/>
  <c r="V25" i="15"/>
  <c r="I35" i="12"/>
  <c r="G28" i="12"/>
  <c r="I4" i="12"/>
  <c r="P37" i="15"/>
  <c r="J37" i="15" s="1"/>
  <c r="P30" i="15"/>
  <c r="J30" i="15" s="1"/>
  <c r="I35" i="15"/>
  <c r="E16" i="15"/>
  <c r="Q17" i="15"/>
  <c r="P39" i="15"/>
  <c r="J39" i="15" s="1"/>
  <c r="Z39" i="15" s="1"/>
  <c r="AE39" i="15" s="1"/>
  <c r="I12" i="15"/>
  <c r="V29" i="15"/>
  <c r="V16" i="15"/>
  <c r="X38" i="15"/>
  <c r="W25" i="15"/>
  <c r="P20" i="12"/>
  <c r="E11" i="11"/>
  <c r="E6" i="16"/>
  <c r="E34" i="15"/>
  <c r="Q37" i="15"/>
  <c r="G40" i="15"/>
  <c r="Q30" i="15"/>
  <c r="G35" i="15"/>
  <c r="I16" i="15"/>
  <c r="Q39" i="15"/>
  <c r="G12" i="15"/>
  <c r="Q20" i="12"/>
  <c r="G17" i="12"/>
  <c r="I6" i="12"/>
  <c r="E31" i="15"/>
  <c r="G16" i="15"/>
  <c r="E3" i="15"/>
  <c r="X29" i="15"/>
  <c r="V23" i="15"/>
  <c r="V32" i="15"/>
  <c r="X16" i="15"/>
  <c r="P35" i="12"/>
  <c r="I7" i="11"/>
  <c r="E5" i="16"/>
  <c r="G34" i="15"/>
  <c r="I31" i="15"/>
  <c r="E22" i="15"/>
  <c r="P40" i="15"/>
  <c r="J40" i="15" s="1"/>
  <c r="E32" i="15"/>
  <c r="Q35" i="15"/>
  <c r="G18" i="15"/>
  <c r="I3" i="15"/>
  <c r="P12" i="15"/>
  <c r="J12" i="15" s="1"/>
  <c r="V3" i="16"/>
  <c r="I22" i="15"/>
  <c r="I32" i="15"/>
  <c r="P16" i="15"/>
  <c r="J16" i="15" s="1"/>
  <c r="G3" i="15"/>
  <c r="W3" i="16"/>
  <c r="G5" i="16"/>
  <c r="P6" i="16"/>
  <c r="J6" i="16" s="1"/>
  <c r="Z6" i="16" s="1"/>
  <c r="AE6" i="16" s="1"/>
  <c r="G22" i="15"/>
  <c r="Q6" i="16"/>
  <c r="V28" i="15"/>
  <c r="V40" i="15"/>
  <c r="W18" i="12"/>
  <c r="E25" i="15"/>
  <c r="E11" i="15"/>
  <c r="Q5" i="15"/>
  <c r="G25" i="15"/>
  <c r="W20" i="11"/>
  <c r="X6" i="12"/>
  <c r="Q21" i="12"/>
  <c r="Q24" i="15"/>
  <c r="E3" i="16"/>
  <c r="E29" i="15"/>
  <c r="E13" i="15"/>
  <c r="G4" i="15"/>
  <c r="I38" i="15"/>
  <c r="Q20" i="11"/>
  <c r="G33" i="15"/>
  <c r="P4" i="15"/>
  <c r="J4" i="15" s="1"/>
  <c r="G3" i="16"/>
  <c r="Q4" i="15"/>
  <c r="I3" i="16"/>
  <c r="E37" i="15"/>
  <c r="E36" i="15"/>
  <c r="E14" i="15"/>
  <c r="E30" i="15"/>
  <c r="P25" i="15"/>
  <c r="J25" i="15" s="1"/>
  <c r="V4" i="16"/>
  <c r="I42" i="15"/>
  <c r="I26" i="15"/>
  <c r="P47" i="15"/>
  <c r="J47" i="15" s="1"/>
  <c r="Z47" i="15" s="1"/>
  <c r="AE47" i="15" s="1"/>
  <c r="I59" i="11"/>
  <c r="Q24" i="12"/>
  <c r="Q42" i="15"/>
  <c r="Q26" i="15"/>
  <c r="G19" i="15"/>
  <c r="G45" i="15"/>
  <c r="I48" i="15"/>
  <c r="P50" i="15"/>
  <c r="J50" i="15" s="1"/>
  <c r="Z50" i="15" s="1"/>
  <c r="AE50" i="15" s="1"/>
  <c r="E18" i="15"/>
  <c r="AK198" i="1"/>
  <c r="AI204" i="1"/>
  <c r="W4" i="16"/>
  <c r="V9" i="15"/>
  <c r="X49" i="15"/>
  <c r="E43" i="15"/>
  <c r="P19" i="15"/>
  <c r="J19" i="15" s="1"/>
  <c r="G48" i="15"/>
  <c r="Q50" i="15"/>
  <c r="I34" i="15"/>
  <c r="P35" i="15"/>
  <c r="J35" i="15" s="1"/>
  <c r="I18" i="15"/>
  <c r="V29" i="12"/>
  <c r="AP198" i="1"/>
  <c r="V6" i="16"/>
  <c r="W9" i="15"/>
  <c r="V50" i="15"/>
  <c r="W27" i="15"/>
  <c r="V38" i="15"/>
  <c r="AK209" i="1"/>
  <c r="X5" i="16"/>
  <c r="V26" i="15"/>
  <c r="X9" i="15"/>
  <c r="W50" i="15"/>
  <c r="P45" i="15"/>
  <c r="J45" i="15" s="1"/>
  <c r="Z45" i="15" s="1"/>
  <c r="AE45" i="15" s="1"/>
  <c r="P34" i="15"/>
  <c r="J34" i="15" s="1"/>
  <c r="Z34" i="15" s="1"/>
  <c r="AE34" i="15" s="1"/>
  <c r="X6" i="16"/>
  <c r="W26" i="15"/>
  <c r="X50" i="15"/>
  <c r="I43" i="15"/>
  <c r="E55" i="15"/>
  <c r="P43" i="15"/>
  <c r="J43" i="15" s="1"/>
  <c r="I20" i="15"/>
  <c r="Q45" i="15"/>
  <c r="G55" i="15"/>
  <c r="Q34" i="15"/>
  <c r="P31" i="15"/>
  <c r="J31" i="15" s="1"/>
  <c r="G32" i="15"/>
  <c r="I21" i="15"/>
  <c r="Q16" i="15"/>
  <c r="P18" i="15"/>
  <c r="J18" i="15" s="1"/>
  <c r="P3" i="15"/>
  <c r="J3" i="15" s="1"/>
  <c r="K3" i="15" s="1"/>
  <c r="AO209" i="1"/>
  <c r="AJ215" i="1"/>
  <c r="AQ221" i="1"/>
  <c r="X26" i="15"/>
  <c r="V55" i="15"/>
  <c r="V59" i="15" s="1"/>
  <c r="W16" i="15"/>
  <c r="Q19" i="15"/>
  <c r="Q43" i="15"/>
  <c r="G20" i="15"/>
  <c r="E46" i="15"/>
  <c r="P48" i="15"/>
  <c r="J48" i="15" s="1"/>
  <c r="Q31" i="15"/>
  <c r="O22" i="15"/>
  <c r="G21" i="15"/>
  <c r="Q18" i="15"/>
  <c r="Q3" i="15"/>
  <c r="W55" i="15"/>
  <c r="W59" i="15" s="1"/>
  <c r="W36" i="15"/>
  <c r="E8" i="15"/>
  <c r="P20" i="15"/>
  <c r="J20" i="15" s="1"/>
  <c r="I46" i="15"/>
  <c r="Q48" i="15"/>
  <c r="P22" i="15"/>
  <c r="J22" i="15" s="1"/>
  <c r="E23" i="15"/>
  <c r="P21" i="15"/>
  <c r="J21" i="15" s="1"/>
  <c r="E24" i="15"/>
  <c r="E5" i="15"/>
  <c r="AO221" i="1"/>
  <c r="V45" i="15"/>
  <c r="X55" i="15"/>
  <c r="X36" i="15"/>
  <c r="G53" i="11"/>
  <c r="I8" i="15"/>
  <c r="Q20" i="15"/>
  <c r="G46" i="15"/>
  <c r="E49" i="15"/>
  <c r="O55" i="15"/>
  <c r="O59" i="15" s="1"/>
  <c r="Q22" i="15"/>
  <c r="I23" i="15"/>
  <c r="Q21" i="15"/>
  <c r="I24" i="15"/>
  <c r="I5" i="15"/>
  <c r="AM205" i="1"/>
  <c r="V7" i="15"/>
  <c r="V7" i="16"/>
  <c r="W45" i="15"/>
  <c r="V44" i="15"/>
  <c r="V3" i="15"/>
  <c r="G8" i="15"/>
  <c r="E9" i="15"/>
  <c r="I49" i="15"/>
  <c r="P55" i="15"/>
  <c r="G23" i="15"/>
  <c r="P32" i="15"/>
  <c r="J32" i="15" s="1"/>
  <c r="Z32" i="15" s="1"/>
  <c r="AE32" i="15" s="1"/>
  <c r="G24" i="15"/>
  <c r="G5" i="15"/>
  <c r="AP205" i="1"/>
  <c r="W7" i="15"/>
  <c r="W7" i="16"/>
  <c r="X45" i="15"/>
  <c r="W44" i="15"/>
  <c r="V33" i="15"/>
  <c r="V30" i="15"/>
  <c r="V6" i="15"/>
  <c r="P8" i="15"/>
  <c r="J8" i="15" s="1"/>
  <c r="Z8" i="15" s="1"/>
  <c r="AE8" i="15" s="1"/>
  <c r="I9" i="15"/>
  <c r="G49" i="15"/>
  <c r="Q55" i="15"/>
  <c r="Q59" i="15" s="1"/>
  <c r="E15" i="15"/>
  <c r="P23" i="15"/>
  <c r="J23" i="15" s="1"/>
  <c r="Q32" i="15"/>
  <c r="P24" i="15"/>
  <c r="J24" i="15" s="1"/>
  <c r="AO205" i="1"/>
  <c r="X7" i="16"/>
  <c r="X7" i="15"/>
  <c r="V46" i="15"/>
  <c r="X44" i="15"/>
  <c r="V22" i="15"/>
  <c r="W33" i="15"/>
  <c r="W30" i="15"/>
  <c r="W6" i="15"/>
  <c r="V4" i="15"/>
  <c r="Q8" i="15"/>
  <c r="G9" i="15"/>
  <c r="P46" i="15"/>
  <c r="J46" i="15" s="1"/>
  <c r="E44" i="15"/>
  <c r="I15" i="15"/>
  <c r="Q23" i="15"/>
  <c r="E6" i="15"/>
  <c r="E4" i="15"/>
  <c r="P5" i="15"/>
  <c r="J5" i="15" s="1"/>
  <c r="AP201" i="1"/>
  <c r="V42" i="15"/>
  <c r="W46" i="15"/>
  <c r="X33" i="15"/>
  <c r="W13" i="15"/>
  <c r="X6" i="15"/>
  <c r="W4" i="15"/>
  <c r="V5" i="15"/>
  <c r="E7" i="16"/>
  <c r="E7" i="15"/>
  <c r="P9" i="15"/>
  <c r="J9" i="15" s="1"/>
  <c r="Q46" i="15"/>
  <c r="I44" i="15"/>
  <c r="G15" i="15"/>
  <c r="E33" i="15"/>
  <c r="I6" i="15"/>
  <c r="I4" i="15"/>
  <c r="E38" i="15"/>
  <c r="W42" i="15"/>
  <c r="X46" i="15"/>
  <c r="V35" i="15"/>
  <c r="X4" i="15"/>
  <c r="W5" i="15"/>
  <c r="I7" i="16"/>
  <c r="I7" i="15"/>
  <c r="Q9" i="15"/>
  <c r="E47" i="15"/>
  <c r="P49" i="15"/>
  <c r="J49" i="15" s="1"/>
  <c r="Z49" i="15" s="1"/>
  <c r="AE49" i="15" s="1"/>
  <c r="G44" i="15"/>
  <c r="P15" i="15"/>
  <c r="J15" i="15" s="1"/>
  <c r="Z15" i="15" s="1"/>
  <c r="AE15" i="15" s="1"/>
  <c r="I33" i="15"/>
  <c r="I11" i="15"/>
  <c r="G6" i="15"/>
  <c r="E41" i="15"/>
  <c r="V49" i="11"/>
  <c r="X42" i="15"/>
  <c r="V47" i="15"/>
  <c r="X28" i="15"/>
  <c r="W40" i="15"/>
  <c r="V17" i="15"/>
  <c r="X5" i="15"/>
  <c r="G7" i="16"/>
  <c r="G7" i="15"/>
  <c r="I47" i="15"/>
  <c r="Q49" i="15"/>
  <c r="P44" i="15"/>
  <c r="J44" i="15" s="1"/>
  <c r="E10" i="15"/>
  <c r="Q15" i="15"/>
  <c r="I13" i="15"/>
  <c r="E27" i="15"/>
  <c r="I41" i="15"/>
  <c r="V6" i="12"/>
  <c r="V43" i="15"/>
  <c r="W47" i="15"/>
  <c r="X40" i="15"/>
  <c r="X35" i="15"/>
  <c r="W17" i="15"/>
  <c r="P7" i="15"/>
  <c r="J7" i="15" s="1"/>
  <c r="P7" i="16"/>
  <c r="J7" i="16" s="1"/>
  <c r="Z7" i="16" s="1"/>
  <c r="AE7" i="16" s="1"/>
  <c r="G47" i="15"/>
  <c r="E50" i="15"/>
  <c r="Q44" i="15"/>
  <c r="G29" i="15"/>
  <c r="I10" i="15"/>
  <c r="P11" i="15"/>
  <c r="J11" i="15" s="1"/>
  <c r="Z11" i="15" s="1"/>
  <c r="AE11" i="15" s="1"/>
  <c r="G13" i="15"/>
  <c r="I27" i="15"/>
  <c r="P38" i="15"/>
  <c r="J38" i="15" s="1"/>
  <c r="Z38" i="15" s="1"/>
  <c r="AE38" i="15" s="1"/>
  <c r="G41" i="15"/>
  <c r="X15" i="12"/>
  <c r="X25" i="12"/>
  <c r="AI202" i="1"/>
  <c r="W43" i="15"/>
  <c r="V19" i="15"/>
  <c r="X47" i="15"/>
  <c r="W34" i="15"/>
  <c r="V21" i="15"/>
  <c r="E49" i="11"/>
  <c r="Q7" i="15"/>
  <c r="Q7" i="16"/>
  <c r="P29" i="15"/>
  <c r="J29" i="15" s="1"/>
  <c r="Q11" i="15"/>
  <c r="E17" i="15"/>
  <c r="X43" i="15"/>
  <c r="W19" i="15"/>
  <c r="V48" i="15"/>
  <c r="X34" i="15"/>
  <c r="V10" i="15"/>
  <c r="G25" i="12"/>
  <c r="P16" i="12"/>
  <c r="I50" i="15"/>
  <c r="E28" i="15"/>
  <c r="G10" i="15"/>
  <c r="G27" i="15"/>
  <c r="Q38" i="15"/>
  <c r="Q16" i="12"/>
  <c r="E42" i="15"/>
  <c r="E26" i="15"/>
  <c r="G50" i="15"/>
  <c r="I28" i="15"/>
  <c r="I37" i="15"/>
  <c r="Q29" i="15"/>
  <c r="P10" i="15"/>
  <c r="J10" i="15" s="1"/>
  <c r="P33" i="15"/>
  <c r="J33" i="15" s="1"/>
  <c r="I36" i="15"/>
  <c r="I14" i="15"/>
  <c r="I30" i="15"/>
  <c r="P6" i="15"/>
  <c r="J6" i="15" s="1"/>
  <c r="Z6" i="15" s="1"/>
  <c r="AE6" i="15" s="1"/>
  <c r="I17" i="15"/>
  <c r="E39" i="15"/>
  <c r="P41" i="15"/>
  <c r="J41" i="15" s="1"/>
  <c r="Q25" i="15"/>
  <c r="W27" i="12"/>
  <c r="AQ207" i="1"/>
  <c r="AQ224" i="1"/>
  <c r="V8" i="15"/>
  <c r="X19" i="15"/>
  <c r="W48" i="15"/>
  <c r="V14" i="15"/>
  <c r="W18" i="15"/>
  <c r="V12" i="15"/>
  <c r="I39" i="15"/>
  <c r="AO203" i="1"/>
  <c r="AQ213" i="1"/>
  <c r="AP224" i="1"/>
  <c r="W8" i="15"/>
  <c r="V20" i="15"/>
  <c r="X48" i="15"/>
  <c r="V31" i="15"/>
  <c r="X10" i="15"/>
  <c r="W14" i="15"/>
  <c r="V11" i="15"/>
  <c r="X18" i="15"/>
  <c r="W12" i="15"/>
  <c r="G58" i="11"/>
  <c r="I28" i="12"/>
  <c r="G20" i="12"/>
  <c r="E8" i="11"/>
  <c r="G12" i="12"/>
  <c r="G42" i="15"/>
  <c r="G26" i="15"/>
  <c r="E19" i="15"/>
  <c r="E45" i="15"/>
  <c r="Q47" i="15"/>
  <c r="P28" i="15"/>
  <c r="J28" i="15" s="1"/>
  <c r="O37" i="15"/>
  <c r="E40" i="15"/>
  <c r="P36" i="15"/>
  <c r="J36" i="15" s="1"/>
  <c r="Z36" i="15" s="1"/>
  <c r="AE36" i="15" s="1"/>
  <c r="P14" i="15"/>
  <c r="J14" i="15" s="1"/>
  <c r="Q13" i="15"/>
  <c r="E35" i="15"/>
  <c r="Q27" i="15"/>
  <c r="P17" i="15"/>
  <c r="J17" i="15" s="1"/>
  <c r="G39" i="15"/>
  <c r="E12" i="15"/>
  <c r="X8" i="15"/>
  <c r="W20" i="15"/>
  <c r="V49" i="15"/>
  <c r="W31" i="15"/>
  <c r="X15" i="15"/>
  <c r="X14" i="15"/>
  <c r="W11" i="15"/>
  <c r="V24" i="15"/>
  <c r="X12" i="15"/>
  <c r="G43" i="15"/>
  <c r="E20" i="15"/>
  <c r="I55" i="15"/>
  <c r="I11" i="12"/>
  <c r="E59" i="11"/>
  <c r="P12" i="12"/>
  <c r="P24" i="12"/>
  <c r="P42" i="15"/>
  <c r="J42" i="15" s="1"/>
  <c r="P26" i="15"/>
  <c r="J26" i="15" s="1"/>
  <c r="I19" i="15"/>
  <c r="I45" i="15"/>
  <c r="E48" i="15"/>
  <c r="O50" i="15"/>
  <c r="Q28" i="15"/>
  <c r="I40" i="15"/>
  <c r="Q36" i="15"/>
  <c r="Q14" i="15"/>
  <c r="AO213" i="1"/>
  <c r="AJ219" i="1"/>
  <c r="X20" i="15"/>
  <c r="W49" i="15"/>
  <c r="X31" i="15"/>
  <c r="X11" i="15"/>
  <c r="W24" i="15"/>
  <c r="E34" i="11"/>
  <c r="V17" i="12"/>
  <c r="G18" i="12"/>
  <c r="Q22" i="12"/>
  <c r="W20" i="12"/>
  <c r="I3" i="12"/>
  <c r="W49" i="11"/>
  <c r="E45" i="11"/>
  <c r="P26" i="11"/>
  <c r="G11" i="12"/>
  <c r="Q12" i="12"/>
  <c r="V20" i="11"/>
  <c r="G13" i="12"/>
  <c r="G29" i="12"/>
  <c r="G8" i="11"/>
  <c r="G4" i="12"/>
  <c r="P58" i="11"/>
  <c r="P3" i="11"/>
  <c r="P28" i="12"/>
  <c r="E7" i="11"/>
  <c r="P8" i="11"/>
  <c r="G59" i="11"/>
  <c r="I11" i="11"/>
  <c r="G24" i="12"/>
  <c r="G35" i="12"/>
  <c r="Q57" i="11"/>
  <c r="I19" i="12"/>
  <c r="Q58" i="11"/>
  <c r="G6" i="12"/>
  <c r="Q4" i="12"/>
  <c r="P22" i="11"/>
  <c r="X20" i="11"/>
  <c r="P17" i="12"/>
  <c r="P27" i="12"/>
  <c r="Q6" i="12"/>
  <c r="G7" i="11"/>
  <c r="G23" i="11"/>
  <c r="V27" i="15"/>
  <c r="X24" i="15"/>
  <c r="AP276" i="1"/>
  <c r="W38" i="15"/>
  <c r="I25" i="15"/>
  <c r="I43" i="14"/>
  <c r="Q27" i="12"/>
  <c r="AJ240" i="1"/>
  <c r="W29" i="15"/>
  <c r="V36" i="15"/>
  <c r="AQ277" i="1"/>
  <c r="V39" i="15"/>
  <c r="X25" i="15"/>
  <c r="AP277" i="1"/>
  <c r="W39" i="15"/>
  <c r="W23" i="15"/>
  <c r="W32" i="15"/>
  <c r="AO277" i="1"/>
  <c r="X39" i="15"/>
  <c r="X23" i="15"/>
  <c r="X32" i="15"/>
  <c r="AP278" i="1"/>
  <c r="W3" i="15"/>
  <c r="V13" i="15"/>
  <c r="AO278" i="1"/>
  <c r="X3" i="15"/>
  <c r="X30" i="15"/>
  <c r="W35" i="15"/>
  <c r="AK235" i="1"/>
  <c r="V34" i="15"/>
  <c r="V41" i="15"/>
  <c r="V37" i="15"/>
  <c r="X17" i="15"/>
  <c r="W41" i="15"/>
  <c r="W37" i="15"/>
  <c r="W21" i="15"/>
  <c r="V18" i="15"/>
  <c r="X41" i="15"/>
  <c r="X37" i="15"/>
  <c r="W10" i="15"/>
  <c r="V15" i="15"/>
  <c r="X21" i="15"/>
  <c r="G11" i="11"/>
  <c r="W15" i="15"/>
  <c r="Q8" i="11"/>
  <c r="P23" i="11"/>
  <c r="W39" i="13"/>
  <c r="V9" i="11"/>
  <c r="I25" i="11"/>
  <c r="E46" i="11"/>
  <c r="E28" i="11"/>
  <c r="I6" i="11"/>
  <c r="G34" i="11"/>
  <c r="Q53" i="11"/>
  <c r="P22" i="12"/>
  <c r="I46" i="11"/>
  <c r="I28" i="11"/>
  <c r="G49" i="11"/>
  <c r="X59" i="11"/>
  <c r="G14" i="12"/>
  <c r="V20" i="12"/>
  <c r="I13" i="12"/>
  <c r="Q49" i="11"/>
  <c r="V25" i="12"/>
  <c r="P3" i="12"/>
  <c r="X18" i="12"/>
  <c r="P4" i="12"/>
  <c r="Q3" i="11"/>
  <c r="E27" i="11"/>
  <c r="P6" i="12"/>
  <c r="P11" i="12"/>
  <c r="Q59" i="11"/>
  <c r="Q22" i="11"/>
  <c r="I27" i="11"/>
  <c r="P11" i="11"/>
  <c r="Q17" i="12"/>
  <c r="P29" i="12"/>
  <c r="G19" i="12"/>
  <c r="Q28" i="12"/>
  <c r="P59" i="11"/>
  <c r="E53" i="11"/>
  <c r="G3" i="12"/>
  <c r="E4" i="11"/>
  <c r="Q29" i="12"/>
  <c r="Q23" i="11"/>
  <c r="I26" i="12"/>
  <c r="P21" i="12"/>
  <c r="Q3" i="14"/>
  <c r="Q3" i="13"/>
  <c r="E28" i="14"/>
  <c r="E8" i="13"/>
  <c r="G15" i="12"/>
  <c r="J16" i="14"/>
  <c r="I21" i="11"/>
  <c r="I9" i="11"/>
  <c r="E27" i="13"/>
  <c r="E29" i="14"/>
  <c r="Q36" i="14"/>
  <c r="Q9" i="14"/>
  <c r="Q31" i="13"/>
  <c r="E19" i="13"/>
  <c r="Q29" i="14"/>
  <c r="Q6" i="14"/>
  <c r="G7" i="14"/>
  <c r="G30" i="13"/>
  <c r="E35" i="13"/>
  <c r="E34" i="14"/>
  <c r="E13" i="13"/>
  <c r="E12" i="14"/>
  <c r="Q4" i="14"/>
  <c r="I34" i="11"/>
  <c r="G21" i="14"/>
  <c r="G17" i="13"/>
  <c r="Q18" i="12"/>
  <c r="Q33" i="13"/>
  <c r="Q43" i="14"/>
  <c r="Q15" i="14"/>
  <c r="G19" i="14"/>
  <c r="G29" i="13"/>
  <c r="W3" i="14"/>
  <c r="W3" i="13"/>
  <c r="X7" i="14"/>
  <c r="X30" i="13"/>
  <c r="V8" i="14"/>
  <c r="AQ123" i="1"/>
  <c r="V10" i="14"/>
  <c r="V36" i="13"/>
  <c r="W41" i="14"/>
  <c r="G34" i="13"/>
  <c r="G13" i="14"/>
  <c r="J17" i="14"/>
  <c r="E51" i="11"/>
  <c r="Q17" i="14"/>
  <c r="I12" i="14"/>
  <c r="I13" i="13"/>
  <c r="E23" i="13"/>
  <c r="E24" i="14"/>
  <c r="V34" i="13"/>
  <c r="V13" i="14"/>
  <c r="X3" i="14"/>
  <c r="X3" i="13"/>
  <c r="V20" i="14"/>
  <c r="W8" i="14"/>
  <c r="W10" i="14"/>
  <c r="W36" i="13"/>
  <c r="X41" i="14"/>
  <c r="V5" i="14"/>
  <c r="G21" i="13"/>
  <c r="G16" i="14"/>
  <c r="W13" i="14"/>
  <c r="W34" i="13"/>
  <c r="W20" i="14"/>
  <c r="V26" i="14"/>
  <c r="V38" i="13"/>
  <c r="X8" i="14"/>
  <c r="AI123" i="1"/>
  <c r="X36" i="13"/>
  <c r="X10" i="14"/>
  <c r="W5" i="14"/>
  <c r="V14" i="12"/>
  <c r="P14" i="12"/>
  <c r="G34" i="14"/>
  <c r="G35" i="13"/>
  <c r="I9" i="12"/>
  <c r="E18" i="14"/>
  <c r="E7" i="13"/>
  <c r="G23" i="13"/>
  <c r="G24" i="14"/>
  <c r="E16" i="13"/>
  <c r="E20" i="14"/>
  <c r="I36" i="13"/>
  <c r="I10" i="14"/>
  <c r="Q19" i="14"/>
  <c r="Q29" i="13"/>
  <c r="G10" i="13"/>
  <c r="G41" i="14"/>
  <c r="I23" i="12"/>
  <c r="I42" i="14"/>
  <c r="I11" i="13"/>
  <c r="X34" i="13"/>
  <c r="X13" i="14"/>
  <c r="W8" i="11"/>
  <c r="X20" i="14"/>
  <c r="W26" i="14"/>
  <c r="W38" i="13"/>
  <c r="V45" i="11"/>
  <c r="V33" i="13"/>
  <c r="V43" i="14"/>
  <c r="V23" i="14"/>
  <c r="V37" i="13"/>
  <c r="X5" i="14"/>
  <c r="V42" i="14"/>
  <c r="G8" i="13"/>
  <c r="G28" i="14"/>
  <c r="Q11" i="14"/>
  <c r="Q32" i="13"/>
  <c r="I15" i="13"/>
  <c r="I27" i="14"/>
  <c r="I35" i="13"/>
  <c r="I34" i="14"/>
  <c r="P26" i="12"/>
  <c r="J21" i="14"/>
  <c r="E10" i="14"/>
  <c r="E36" i="13"/>
  <c r="I7" i="13"/>
  <c r="I18" i="14"/>
  <c r="J24" i="14"/>
  <c r="I20" i="14"/>
  <c r="I16" i="13"/>
  <c r="G10" i="14"/>
  <c r="G36" i="13"/>
  <c r="P41" i="14"/>
  <c r="J41" i="14" s="1"/>
  <c r="G23" i="12"/>
  <c r="E37" i="13"/>
  <c r="E23" i="14"/>
  <c r="G11" i="13"/>
  <c r="V28" i="14"/>
  <c r="X38" i="13"/>
  <c r="X26" i="14"/>
  <c r="V14" i="14"/>
  <c r="W43" i="14"/>
  <c r="W33" i="13"/>
  <c r="W23" i="14"/>
  <c r="W37" i="13"/>
  <c r="V22" i="14"/>
  <c r="V16" i="14"/>
  <c r="W42" i="14"/>
  <c r="I25" i="13"/>
  <c r="I5" i="14"/>
  <c r="G36" i="14"/>
  <c r="G9" i="13"/>
  <c r="J7" i="14"/>
  <c r="K7" i="14" s="1"/>
  <c r="G12" i="14"/>
  <c r="G13" i="13"/>
  <c r="E11" i="13"/>
  <c r="E3" i="13"/>
  <c r="E3" i="14"/>
  <c r="Q12" i="14"/>
  <c r="G7" i="13"/>
  <c r="G18" i="14"/>
  <c r="Q24" i="14"/>
  <c r="G20" i="14"/>
  <c r="G16" i="13"/>
  <c r="E26" i="14"/>
  <c r="E38" i="13"/>
  <c r="J10" i="14"/>
  <c r="Q41" i="14"/>
  <c r="I37" i="13"/>
  <c r="I23" i="14"/>
  <c r="V28" i="12"/>
  <c r="W28" i="14"/>
  <c r="W14" i="14"/>
  <c r="X43" i="14"/>
  <c r="X33" i="13"/>
  <c r="V15" i="14"/>
  <c r="X23" i="14"/>
  <c r="X37" i="13"/>
  <c r="W22" i="14"/>
  <c r="W16" i="14"/>
  <c r="X42" i="14"/>
  <c r="I21" i="13"/>
  <c r="I16" i="14"/>
  <c r="J14" i="14"/>
  <c r="K14" i="14" s="1"/>
  <c r="Q13" i="14"/>
  <c r="Q34" i="13"/>
  <c r="J30" i="14"/>
  <c r="G9" i="12"/>
  <c r="J34" i="14"/>
  <c r="K34" i="14" s="1"/>
  <c r="P9" i="12"/>
  <c r="I3" i="13"/>
  <c r="I3" i="14"/>
  <c r="O20" i="14"/>
  <c r="I26" i="14"/>
  <c r="I38" i="13"/>
  <c r="Q10" i="14"/>
  <c r="Q36" i="13"/>
  <c r="P23" i="12"/>
  <c r="G23" i="14"/>
  <c r="G37" i="13"/>
  <c r="P42" i="14"/>
  <c r="J42" i="14" s="1"/>
  <c r="Z42" i="14" s="1"/>
  <c r="AE42" i="14" s="1"/>
  <c r="W28" i="12"/>
  <c r="V6" i="14"/>
  <c r="X28" i="14"/>
  <c r="X14" i="14"/>
  <c r="V11" i="12"/>
  <c r="W15" i="14"/>
  <c r="V9" i="14"/>
  <c r="V31" i="13"/>
  <c r="X22" i="14"/>
  <c r="X16" i="14"/>
  <c r="V30" i="14"/>
  <c r="G32" i="13"/>
  <c r="G11" i="14"/>
  <c r="I15" i="12"/>
  <c r="E10" i="13"/>
  <c r="E41" i="14"/>
  <c r="Q26" i="12"/>
  <c r="I23" i="13"/>
  <c r="I24" i="14"/>
  <c r="Q21" i="14"/>
  <c r="J19" i="14"/>
  <c r="K19" i="14" s="1"/>
  <c r="I10" i="13"/>
  <c r="I41" i="14"/>
  <c r="Q30" i="14"/>
  <c r="J12" i="14"/>
  <c r="K12" i="14" s="1"/>
  <c r="Q34" i="14"/>
  <c r="Q35" i="13"/>
  <c r="E58" i="11"/>
  <c r="I3" i="11"/>
  <c r="Q9" i="12"/>
  <c r="G3" i="13"/>
  <c r="J18" i="14"/>
  <c r="K18" i="14" s="1"/>
  <c r="G26" i="11"/>
  <c r="J20" i="14"/>
  <c r="G38" i="13"/>
  <c r="G26" i="14"/>
  <c r="I45" i="11"/>
  <c r="E14" i="14"/>
  <c r="E5" i="13"/>
  <c r="Q23" i="12"/>
  <c r="Z37" i="13"/>
  <c r="AE37" i="13" s="1"/>
  <c r="J23" i="14"/>
  <c r="Q42" i="14"/>
  <c r="E32" i="13"/>
  <c r="E11" i="14"/>
  <c r="X28" i="12"/>
  <c r="V24" i="14"/>
  <c r="W6" i="14"/>
  <c r="W11" i="12"/>
  <c r="X15" i="14"/>
  <c r="W31" i="13"/>
  <c r="W9" i="14"/>
  <c r="V11" i="14"/>
  <c r="V32" i="13"/>
  <c r="W30" i="14"/>
  <c r="Z38" i="13"/>
  <c r="AE38" i="13" s="1"/>
  <c r="J26" i="14"/>
  <c r="G25" i="13"/>
  <c r="G5" i="14"/>
  <c r="Q26" i="14"/>
  <c r="Q38" i="13"/>
  <c r="E27" i="14"/>
  <c r="E15" i="13"/>
  <c r="G31" i="13"/>
  <c r="G9" i="14"/>
  <c r="J13" i="14"/>
  <c r="K13" i="14" s="1"/>
  <c r="Q16" i="14"/>
  <c r="G19" i="11"/>
  <c r="Q30" i="13"/>
  <c r="Q7" i="14"/>
  <c r="E13" i="14"/>
  <c r="E34" i="13"/>
  <c r="I20" i="12"/>
  <c r="J3" i="14"/>
  <c r="K3" i="14" s="1"/>
  <c r="J3" i="13"/>
  <c r="J40" i="13" s="1"/>
  <c r="E22" i="13"/>
  <c r="E17" i="14"/>
  <c r="Q18" i="14"/>
  <c r="Q20" i="14"/>
  <c r="I5" i="13"/>
  <c r="I14" i="14"/>
  <c r="E9" i="13"/>
  <c r="E36" i="14"/>
  <c r="Q23" i="14"/>
  <c r="Q37" i="13"/>
  <c r="I12" i="12"/>
  <c r="E25" i="13"/>
  <c r="E5" i="14"/>
  <c r="I14" i="12"/>
  <c r="I24" i="12"/>
  <c r="E16" i="14"/>
  <c r="E21" i="13"/>
  <c r="I32" i="13"/>
  <c r="I11" i="14"/>
  <c r="V29" i="14"/>
  <c r="W24" i="14"/>
  <c r="X6" i="14"/>
  <c r="W10" i="12"/>
  <c r="V21" i="14"/>
  <c r="X11" i="12"/>
  <c r="X9" i="14"/>
  <c r="X31" i="13"/>
  <c r="W11" i="14"/>
  <c r="W32" i="13"/>
  <c r="X30" i="14"/>
  <c r="W29" i="14"/>
  <c r="V18" i="14"/>
  <c r="X24" i="14"/>
  <c r="X10" i="12"/>
  <c r="W21" i="14"/>
  <c r="V36" i="14"/>
  <c r="V19" i="14"/>
  <c r="V29" i="13"/>
  <c r="AQ142" i="1"/>
  <c r="V25" i="14"/>
  <c r="X11" i="14"/>
  <c r="X32" i="13"/>
  <c r="I36" i="14"/>
  <c r="I9" i="13"/>
  <c r="X29" i="14"/>
  <c r="W18" i="14"/>
  <c r="X21" i="14"/>
  <c r="W36" i="14"/>
  <c r="X28" i="11"/>
  <c r="W19" i="14"/>
  <c r="W29" i="13"/>
  <c r="W25" i="14"/>
  <c r="G22" i="13"/>
  <c r="G17" i="14"/>
  <c r="V17" i="14"/>
  <c r="X18" i="14"/>
  <c r="X36" i="14"/>
  <c r="X19" i="14"/>
  <c r="X29" i="13"/>
  <c r="V23" i="12"/>
  <c r="X25" i="14"/>
  <c r="I8" i="13"/>
  <c r="I28" i="14"/>
  <c r="W17" i="14"/>
  <c r="V26" i="11"/>
  <c r="W23" i="12"/>
  <c r="I34" i="13"/>
  <c r="I13" i="14"/>
  <c r="I8" i="14"/>
  <c r="I14" i="13"/>
  <c r="V34" i="14"/>
  <c r="V35" i="13"/>
  <c r="X17" i="14"/>
  <c r="X3" i="12"/>
  <c r="I22" i="13"/>
  <c r="I17" i="14"/>
  <c r="Q14" i="14"/>
  <c r="J5" i="14"/>
  <c r="K5" i="14" s="1"/>
  <c r="Q14" i="12"/>
  <c r="W35" i="13"/>
  <c r="W34" i="14"/>
  <c r="AQ121" i="1"/>
  <c r="V27" i="14"/>
  <c r="J11" i="14"/>
  <c r="K11" i="14" s="1"/>
  <c r="P19" i="12"/>
  <c r="E22" i="14"/>
  <c r="E18" i="13"/>
  <c r="I29" i="14"/>
  <c r="I27" i="13"/>
  <c r="P7" i="11"/>
  <c r="E4" i="13"/>
  <c r="E4" i="14"/>
  <c r="E26" i="13"/>
  <c r="E6" i="14"/>
  <c r="Q11" i="12"/>
  <c r="J8" i="14"/>
  <c r="K8" i="14" s="1"/>
  <c r="E6" i="13"/>
  <c r="E15" i="14"/>
  <c r="J27" i="14"/>
  <c r="E24" i="13"/>
  <c r="E25" i="14"/>
  <c r="I18" i="13"/>
  <c r="I22" i="14"/>
  <c r="I19" i="13"/>
  <c r="E20" i="13"/>
  <c r="X34" i="14"/>
  <c r="X35" i="13"/>
  <c r="V4" i="14"/>
  <c r="AP121" i="1"/>
  <c r="W27" i="14"/>
  <c r="G14" i="14"/>
  <c r="G5" i="13"/>
  <c r="E9" i="11"/>
  <c r="J28" i="14"/>
  <c r="J36" i="14"/>
  <c r="G27" i="14"/>
  <c r="G15" i="13"/>
  <c r="J9" i="14"/>
  <c r="Q5" i="14"/>
  <c r="G8" i="14"/>
  <c r="G14" i="13"/>
  <c r="I26" i="13"/>
  <c r="I6" i="14"/>
  <c r="I10" i="12"/>
  <c r="Q8" i="14"/>
  <c r="I21" i="12"/>
  <c r="I6" i="13"/>
  <c r="I15" i="14"/>
  <c r="Q27" i="14"/>
  <c r="I24" i="13"/>
  <c r="I25" i="14"/>
  <c r="G22" i="14"/>
  <c r="G18" i="13"/>
  <c r="E30" i="14"/>
  <c r="E28" i="13"/>
  <c r="G19" i="13"/>
  <c r="I20" i="13"/>
  <c r="W4" i="14"/>
  <c r="X27" i="14"/>
  <c r="Q28" i="14"/>
  <c r="G29" i="14"/>
  <c r="G27" i="13"/>
  <c r="I4" i="13"/>
  <c r="I4" i="14"/>
  <c r="G4" i="13"/>
  <c r="G4" i="14"/>
  <c r="I22" i="12"/>
  <c r="G26" i="13"/>
  <c r="G6" i="14"/>
  <c r="E30" i="13"/>
  <c r="E7" i="14"/>
  <c r="G10" i="12"/>
  <c r="I18" i="12"/>
  <c r="E33" i="13"/>
  <c r="G21" i="12"/>
  <c r="G6" i="13"/>
  <c r="G15" i="14"/>
  <c r="G24" i="13"/>
  <c r="G25" i="14"/>
  <c r="J22" i="14"/>
  <c r="I28" i="13"/>
  <c r="I30" i="14"/>
  <c r="G20" i="13"/>
  <c r="V12" i="14"/>
  <c r="X4" i="14"/>
  <c r="E9" i="14"/>
  <c r="E31" i="13"/>
  <c r="Q3" i="12"/>
  <c r="Q19" i="12"/>
  <c r="J29" i="14"/>
  <c r="AE27" i="13"/>
  <c r="G22" i="12"/>
  <c r="J6" i="14"/>
  <c r="K6" i="14" s="1"/>
  <c r="I7" i="14"/>
  <c r="I30" i="13"/>
  <c r="P10" i="12"/>
  <c r="E21" i="14"/>
  <c r="E17" i="13"/>
  <c r="Q34" i="12"/>
  <c r="G33" i="13"/>
  <c r="E19" i="14"/>
  <c r="E29" i="13"/>
  <c r="J25" i="14"/>
  <c r="Q22" i="14"/>
  <c r="G28" i="13"/>
  <c r="G30" i="14"/>
  <c r="W12" i="14"/>
  <c r="V30" i="13"/>
  <c r="V7" i="14"/>
  <c r="I31" i="13"/>
  <c r="I9" i="14"/>
  <c r="E8" i="14"/>
  <c r="E14" i="13"/>
  <c r="G21" i="11"/>
  <c r="I51" i="11"/>
  <c r="J4" i="14"/>
  <c r="K4" i="14" s="1"/>
  <c r="G26" i="12"/>
  <c r="Q10" i="12"/>
  <c r="I21" i="14"/>
  <c r="I17" i="13"/>
  <c r="P18" i="12"/>
  <c r="P43" i="14"/>
  <c r="J43" i="14" s="1"/>
  <c r="Z43" i="14" s="1"/>
  <c r="AE43" i="14" s="1"/>
  <c r="J15" i="14"/>
  <c r="I19" i="14"/>
  <c r="I29" i="13"/>
  <c r="Q25" i="14"/>
  <c r="V3" i="14"/>
  <c r="V3" i="13"/>
  <c r="X12" i="14"/>
  <c r="W30" i="13"/>
  <c r="W7" i="14"/>
  <c r="V51" i="11"/>
  <c r="V41" i="14"/>
  <c r="Q61" i="11"/>
  <c r="X9" i="12"/>
  <c r="AO96" i="1"/>
  <c r="X34" i="12"/>
  <c r="X56" i="11"/>
  <c r="W18" i="11"/>
  <c r="W5" i="12"/>
  <c r="V61" i="11"/>
  <c r="X36" i="11"/>
  <c r="V40" i="11"/>
  <c r="X15" i="11"/>
  <c r="G6" i="11"/>
  <c r="X19" i="11"/>
  <c r="V46" i="11"/>
  <c r="X5" i="12"/>
  <c r="X18" i="11"/>
  <c r="W61" i="11"/>
  <c r="G25" i="11"/>
  <c r="P25" i="11"/>
  <c r="P19" i="11"/>
  <c r="G46" i="11"/>
  <c r="P35" i="11"/>
  <c r="G28" i="11"/>
  <c r="E62" i="11"/>
  <c r="I44" i="11"/>
  <c r="I69" i="11"/>
  <c r="V22" i="11"/>
  <c r="X61" i="11"/>
  <c r="V68" i="11"/>
  <c r="Q25" i="11"/>
  <c r="Q19" i="11"/>
  <c r="Q35" i="11"/>
  <c r="P28" i="11"/>
  <c r="I62" i="11"/>
  <c r="G44" i="11"/>
  <c r="G69" i="11"/>
  <c r="W16" i="12"/>
  <c r="X46" i="11"/>
  <c r="X13" i="11"/>
  <c r="W10" i="11"/>
  <c r="W14" i="12"/>
  <c r="W68" i="11"/>
  <c r="E44" i="11"/>
  <c r="E69" i="11"/>
  <c r="P34" i="11"/>
  <c r="E26" i="11"/>
  <c r="I49" i="11"/>
  <c r="P46" i="11"/>
  <c r="Q28" i="11"/>
  <c r="G62" i="11"/>
  <c r="P44" i="11"/>
  <c r="X16" i="12"/>
  <c r="X17" i="12"/>
  <c r="W45" i="11"/>
  <c r="X14" i="12"/>
  <c r="V33" i="11"/>
  <c r="X68" i="11"/>
  <c r="P6" i="11"/>
  <c r="E3" i="11"/>
  <c r="Q6" i="11"/>
  <c r="Q34" i="11"/>
  <c r="I26" i="11"/>
  <c r="Q46" i="11"/>
  <c r="E57" i="11"/>
  <c r="E60" i="11"/>
  <c r="Q44" i="11"/>
  <c r="E68" i="11"/>
  <c r="X45" i="11"/>
  <c r="V4" i="12"/>
  <c r="W35" i="11"/>
  <c r="V60" i="11"/>
  <c r="I60" i="11"/>
  <c r="E30" i="11"/>
  <c r="I68" i="11"/>
  <c r="W4" i="12"/>
  <c r="V27" i="11"/>
  <c r="V31" i="11"/>
  <c r="W60" i="11"/>
  <c r="X33" i="11"/>
  <c r="I57" i="11"/>
  <c r="O69" i="11"/>
  <c r="G45" i="11"/>
  <c r="P49" i="11"/>
  <c r="G57" i="11"/>
  <c r="G60" i="11"/>
  <c r="I30" i="11"/>
  <c r="I8" i="12"/>
  <c r="G68" i="11"/>
  <c r="P69" i="11"/>
  <c r="V10" i="12"/>
  <c r="X4" i="12"/>
  <c r="V59" i="11"/>
  <c r="W27" i="11"/>
  <c r="V5" i="11"/>
  <c r="V12" i="12"/>
  <c r="X60" i="11"/>
  <c r="V17" i="11"/>
  <c r="E43" i="11"/>
  <c r="Q62" i="11"/>
  <c r="G30" i="11"/>
  <c r="G8" i="12"/>
  <c r="Q69" i="11"/>
  <c r="V28" i="11"/>
  <c r="X27" i="11"/>
  <c r="W12" i="12"/>
  <c r="V52" i="11"/>
  <c r="V44" i="11"/>
  <c r="W17" i="11"/>
  <c r="V69" i="11"/>
  <c r="I8" i="11"/>
  <c r="P45" i="11"/>
  <c r="P57" i="11"/>
  <c r="E22" i="11"/>
  <c r="P60" i="11"/>
  <c r="I43" i="11"/>
  <c r="P8" i="12"/>
  <c r="P30" i="11"/>
  <c r="E67" i="11"/>
  <c r="W28" i="11"/>
  <c r="X5" i="11"/>
  <c r="X12" i="12"/>
  <c r="W52" i="11"/>
  <c r="W44" i="11"/>
  <c r="X17" i="11"/>
  <c r="W69" i="11"/>
  <c r="Q26" i="11"/>
  <c r="I4" i="11"/>
  <c r="E21" i="11"/>
  <c r="I22" i="11"/>
  <c r="Q60" i="11"/>
  <c r="G43" i="11"/>
  <c r="Q8" i="12"/>
  <c r="Q30" i="11"/>
  <c r="I67" i="11"/>
  <c r="O68" i="11"/>
  <c r="AM114" i="1"/>
  <c r="V19" i="12"/>
  <c r="V12" i="11"/>
  <c r="X52" i="11"/>
  <c r="X44" i="11"/>
  <c r="X69" i="11"/>
  <c r="G4" i="11"/>
  <c r="G22" i="11"/>
  <c r="E52" i="11"/>
  <c r="O43" i="11"/>
  <c r="G67" i="11"/>
  <c r="P68" i="11"/>
  <c r="V24" i="12"/>
  <c r="W12" i="11"/>
  <c r="W54" i="11"/>
  <c r="V30" i="11"/>
  <c r="V8" i="12"/>
  <c r="X14" i="11"/>
  <c r="X20" i="12"/>
  <c r="W3" i="12"/>
  <c r="V21" i="12"/>
  <c r="AI114" i="1"/>
  <c r="X19" i="12"/>
  <c r="W24" i="12"/>
  <c r="X12" i="11"/>
  <c r="W8" i="12"/>
  <c r="W30" i="11"/>
  <c r="V37" i="11"/>
  <c r="W15" i="12"/>
  <c r="W25" i="12"/>
  <c r="W21" i="12"/>
  <c r="AQ115" i="1"/>
  <c r="V7" i="12"/>
  <c r="AO138" i="1"/>
  <c r="X23" i="12"/>
  <c r="X24" i="12"/>
  <c r="W29" i="11"/>
  <c r="X8" i="12"/>
  <c r="X30" i="11"/>
  <c r="W37" i="11"/>
  <c r="E18" i="11"/>
  <c r="W6" i="12"/>
  <c r="X21" i="12"/>
  <c r="AJ115" i="1"/>
  <c r="W7" i="12"/>
  <c r="V35" i="12"/>
  <c r="V47" i="11"/>
  <c r="X37" i="11"/>
  <c r="W41" i="11"/>
  <c r="I52" i="11"/>
  <c r="P4" i="11"/>
  <c r="G9" i="11"/>
  <c r="P51" i="11"/>
  <c r="E61" i="11"/>
  <c r="Q51" i="11"/>
  <c r="P9" i="11"/>
  <c r="P27" i="11"/>
  <c r="E56" i="11"/>
  <c r="I5" i="11"/>
  <c r="I13" i="11"/>
  <c r="E10" i="11"/>
  <c r="I5" i="12"/>
  <c r="I18" i="11"/>
  <c r="I61" i="11"/>
  <c r="P67" i="11"/>
  <c r="V27" i="12"/>
  <c r="AO115" i="1"/>
  <c r="X7" i="12"/>
  <c r="V38" i="11"/>
  <c r="X41" i="11"/>
  <c r="Q68" i="11"/>
  <c r="Q43" i="11"/>
  <c r="G27" i="11"/>
  <c r="E13" i="11"/>
  <c r="O67" i="11"/>
  <c r="G20" i="11"/>
  <c r="Q7" i="11"/>
  <c r="I53" i="11"/>
  <c r="Q9" i="11"/>
  <c r="Q27" i="11"/>
  <c r="I56" i="11"/>
  <c r="G5" i="11"/>
  <c r="G13" i="11"/>
  <c r="I10" i="11"/>
  <c r="G5" i="12"/>
  <c r="G18" i="11"/>
  <c r="P52" i="11"/>
  <c r="G61" i="11"/>
  <c r="Q67" i="11"/>
  <c r="V13" i="12"/>
  <c r="V22" i="12"/>
  <c r="X35" i="12"/>
  <c r="X47" i="11"/>
  <c r="V62" i="11"/>
  <c r="W38" i="11"/>
  <c r="V67" i="11"/>
  <c r="E20" i="11"/>
  <c r="Q21" i="11"/>
  <c r="P20" i="11"/>
  <c r="E35" i="11"/>
  <c r="G56" i="11"/>
  <c r="P13" i="11"/>
  <c r="G10" i="11"/>
  <c r="P5" i="12"/>
  <c r="P18" i="11"/>
  <c r="Q52" i="11"/>
  <c r="W13" i="12"/>
  <c r="X27" i="12"/>
  <c r="W22" i="12"/>
  <c r="AM139" i="1"/>
  <c r="V43" i="11"/>
  <c r="W62" i="11"/>
  <c r="W67" i="11"/>
  <c r="P21" i="11"/>
  <c r="G51" i="11"/>
  <c r="G52" i="11"/>
  <c r="I20" i="11"/>
  <c r="Q11" i="11"/>
  <c r="E19" i="11"/>
  <c r="I35" i="11"/>
  <c r="P56" i="11"/>
  <c r="P5" i="11"/>
  <c r="Q13" i="11"/>
  <c r="P10" i="11"/>
  <c r="Q5" i="12"/>
  <c r="Q18" i="11"/>
  <c r="X13" i="12"/>
  <c r="V9" i="12"/>
  <c r="X22" i="12"/>
  <c r="W21" i="11"/>
  <c r="V34" i="12"/>
  <c r="W43" i="11"/>
  <c r="X62" i="11"/>
  <c r="X67" i="11"/>
  <c r="P43" i="11"/>
  <c r="Q4" i="11"/>
  <c r="E5" i="11"/>
  <c r="E6" i="11"/>
  <c r="E25" i="11"/>
  <c r="P53" i="11"/>
  <c r="I19" i="11"/>
  <c r="G35" i="11"/>
  <c r="Q56" i="11"/>
  <c r="Q5" i="11"/>
  <c r="Q10" i="11"/>
  <c r="P61" i="11"/>
  <c r="W9" i="12"/>
  <c r="V24" i="11"/>
  <c r="V18" i="11"/>
  <c r="V5" i="12"/>
  <c r="X43" i="11"/>
  <c r="W36" i="11"/>
  <c r="X50" i="11"/>
  <c r="E36" i="11"/>
  <c r="I55" i="11"/>
  <c r="I32" i="11"/>
  <c r="Q16" i="10"/>
  <c r="Q37" i="11"/>
  <c r="E24" i="11"/>
  <c r="G12" i="11"/>
  <c r="G17" i="10"/>
  <c r="G29" i="11"/>
  <c r="I33" i="11"/>
  <c r="P15" i="10"/>
  <c r="P50" i="11"/>
  <c r="Q55" i="11"/>
  <c r="P31" i="11"/>
  <c r="I14" i="10"/>
  <c r="I24" i="11"/>
  <c r="P23" i="10"/>
  <c r="P12" i="11"/>
  <c r="G33" i="11"/>
  <c r="Q15" i="10"/>
  <c r="Q50" i="11"/>
  <c r="P38" i="11"/>
  <c r="E41" i="11"/>
  <c r="X58" i="11"/>
  <c r="W19" i="11"/>
  <c r="W51" i="11"/>
  <c r="W14" i="10"/>
  <c r="W24" i="11"/>
  <c r="V23" i="11"/>
  <c r="X51" i="11"/>
  <c r="V13" i="11"/>
  <c r="X14" i="10"/>
  <c r="X24" i="11"/>
  <c r="V32" i="11"/>
  <c r="W40" i="11"/>
  <c r="V39" i="11"/>
  <c r="I12" i="10"/>
  <c r="I48" i="11"/>
  <c r="P17" i="10"/>
  <c r="P29" i="11"/>
  <c r="Q17" i="10"/>
  <c r="Q29" i="11"/>
  <c r="I40" i="11"/>
  <c r="I14" i="11"/>
  <c r="E15" i="11"/>
  <c r="P16" i="11"/>
  <c r="G41" i="11"/>
  <c r="I28" i="10"/>
  <c r="I42" i="11"/>
  <c r="W23" i="11"/>
  <c r="V8" i="11"/>
  <c r="W46" i="11"/>
  <c r="W9" i="11"/>
  <c r="W13" i="11"/>
  <c r="V10" i="11"/>
  <c r="W32" i="11"/>
  <c r="X40" i="11"/>
  <c r="W39" i="11"/>
  <c r="I7" i="10"/>
  <c r="I36" i="11"/>
  <c r="P7" i="10"/>
  <c r="P36" i="11"/>
  <c r="E28" i="10"/>
  <c r="E42" i="11"/>
  <c r="P14" i="10"/>
  <c r="P24" i="11"/>
  <c r="P33" i="11"/>
  <c r="G40" i="11"/>
  <c r="G14" i="11"/>
  <c r="I15" i="11"/>
  <c r="Q16" i="11"/>
  <c r="G28" i="10"/>
  <c r="G42" i="11"/>
  <c r="V7" i="11"/>
  <c r="X9" i="11"/>
  <c r="AP118" i="1"/>
  <c r="W22" i="11"/>
  <c r="X32" i="11"/>
  <c r="X39" i="11"/>
  <c r="P54" i="11"/>
  <c r="G14" i="10"/>
  <c r="G24" i="11"/>
  <c r="E14" i="11"/>
  <c r="I41" i="11"/>
  <c r="Q14" i="10"/>
  <c r="Q24" i="11"/>
  <c r="Q33" i="11"/>
  <c r="P40" i="11"/>
  <c r="G15" i="11"/>
  <c r="E17" i="11"/>
  <c r="W7" i="11"/>
  <c r="X8" i="11"/>
  <c r="V35" i="11"/>
  <c r="AI118" i="1"/>
  <c r="X22" i="11"/>
  <c r="X10" i="11"/>
  <c r="V16" i="11"/>
  <c r="E48" i="11"/>
  <c r="Q23" i="10"/>
  <c r="Q12" i="11"/>
  <c r="Q38" i="11"/>
  <c r="Q40" i="11"/>
  <c r="I17" i="11"/>
  <c r="X7" i="11"/>
  <c r="V53" i="11"/>
  <c r="W33" i="11"/>
  <c r="W16" i="11"/>
  <c r="V55" i="11"/>
  <c r="E32" i="11"/>
  <c r="G17" i="11"/>
  <c r="W53" i="11"/>
  <c r="X35" i="11"/>
  <c r="X16" i="11"/>
  <c r="W55" i="11"/>
  <c r="G7" i="10"/>
  <c r="G36" i="11"/>
  <c r="G47" i="11"/>
  <c r="G54" i="11"/>
  <c r="P16" i="10"/>
  <c r="P37" i="11"/>
  <c r="Q31" i="11"/>
  <c r="E40" i="11"/>
  <c r="P14" i="11"/>
  <c r="P41" i="11"/>
  <c r="O28" i="10"/>
  <c r="Q14" i="11"/>
  <c r="P15" i="11"/>
  <c r="Q41" i="11"/>
  <c r="P28" i="10"/>
  <c r="P42" i="11"/>
  <c r="V3" i="11"/>
  <c r="V34" i="11"/>
  <c r="X53" i="11"/>
  <c r="W31" i="11"/>
  <c r="X55" i="11"/>
  <c r="E37" i="11"/>
  <c r="Q15" i="11"/>
  <c r="Q28" i="10"/>
  <c r="Q42" i="11"/>
  <c r="W3" i="11"/>
  <c r="W34" i="11"/>
  <c r="W59" i="11"/>
  <c r="AJ130" i="1"/>
  <c r="W5" i="11"/>
  <c r="X31" i="11"/>
  <c r="I16" i="10"/>
  <c r="I37" i="11"/>
  <c r="E39" i="11"/>
  <c r="X3" i="11"/>
  <c r="V6" i="11"/>
  <c r="X34" i="11"/>
  <c r="V12" i="10"/>
  <c r="V48" i="11"/>
  <c r="V14" i="11"/>
  <c r="G16" i="10"/>
  <c r="G37" i="11"/>
  <c r="I39" i="11"/>
  <c r="P17" i="11"/>
  <c r="W6" i="11"/>
  <c r="W12" i="10"/>
  <c r="W48" i="11"/>
  <c r="V54" i="11"/>
  <c r="W14" i="11"/>
  <c r="I54" i="11"/>
  <c r="G39" i="11"/>
  <c r="Q17" i="11"/>
  <c r="X6" i="11"/>
  <c r="V11" i="11"/>
  <c r="X12" i="10"/>
  <c r="X48" i="11"/>
  <c r="E55" i="11"/>
  <c r="W11" i="11"/>
  <c r="V17" i="10"/>
  <c r="V29" i="11"/>
  <c r="X54" i="11"/>
  <c r="W26" i="11"/>
  <c r="X11" i="11"/>
  <c r="V41" i="11"/>
  <c r="E47" i="11"/>
  <c r="X49" i="11"/>
  <c r="X17" i="10"/>
  <c r="X29" i="11"/>
  <c r="G55" i="11"/>
  <c r="Q47" i="11"/>
  <c r="P12" i="10"/>
  <c r="P48" i="11"/>
  <c r="G32" i="11"/>
  <c r="E50" i="11"/>
  <c r="E38" i="11"/>
  <c r="Q39" i="11"/>
  <c r="V4" i="11"/>
  <c r="W47" i="11"/>
  <c r="E54" i="11"/>
  <c r="Q7" i="10"/>
  <c r="Q36" i="11"/>
  <c r="P47" i="11"/>
  <c r="E31" i="11"/>
  <c r="Q12" i="10"/>
  <c r="Q48" i="11"/>
  <c r="P32" i="11"/>
  <c r="I15" i="10"/>
  <c r="I50" i="11"/>
  <c r="I38" i="11"/>
  <c r="E16" i="11"/>
  <c r="V25" i="11"/>
  <c r="W4" i="11"/>
  <c r="I31" i="11"/>
  <c r="E12" i="11"/>
  <c r="E29" i="11"/>
  <c r="Q32" i="11"/>
  <c r="G15" i="10"/>
  <c r="G50" i="11"/>
  <c r="G38" i="11"/>
  <c r="I16" i="11"/>
  <c r="W25" i="11"/>
  <c r="X4" i="11"/>
  <c r="V21" i="11"/>
  <c r="V57" i="11"/>
  <c r="V15" i="10"/>
  <c r="V50" i="11"/>
  <c r="X38" i="11"/>
  <c r="V28" i="10"/>
  <c r="V42" i="11"/>
  <c r="I47" i="11"/>
  <c r="G12" i="10"/>
  <c r="G48" i="11"/>
  <c r="Q54" i="11"/>
  <c r="G31" i="11"/>
  <c r="I12" i="11"/>
  <c r="I17" i="10"/>
  <c r="I29" i="11"/>
  <c r="E33" i="11"/>
  <c r="G16" i="11"/>
  <c r="P55" i="11"/>
  <c r="V58" i="11"/>
  <c r="X25" i="11"/>
  <c r="W57" i="11"/>
  <c r="V56" i="11"/>
  <c r="V7" i="10"/>
  <c r="V36" i="11"/>
  <c r="W15" i="10"/>
  <c r="W50" i="11"/>
  <c r="V15" i="11"/>
  <c r="W28" i="10"/>
  <c r="W42" i="11"/>
  <c r="P39" i="11"/>
  <c r="W58" i="11"/>
  <c r="V19" i="11"/>
  <c r="X21" i="11"/>
  <c r="X57" i="11"/>
  <c r="W56" i="11"/>
  <c r="W15" i="11"/>
  <c r="X28" i="10"/>
  <c r="X42" i="11"/>
  <c r="E27" i="10"/>
  <c r="X7" i="10"/>
  <c r="AM191" i="1"/>
  <c r="AI191" i="1"/>
  <c r="V16" i="10"/>
  <c r="W17" i="10"/>
  <c r="W16" i="10"/>
  <c r="X16" i="10"/>
  <c r="V14" i="10"/>
  <c r="W7" i="10"/>
  <c r="X15" i="10"/>
  <c r="O32" i="8"/>
  <c r="O35" i="8" s="1"/>
  <c r="V3" i="8"/>
  <c r="V10" i="8"/>
  <c r="W17" i="8"/>
  <c r="V18" i="10"/>
  <c r="V12" i="8"/>
  <c r="W8" i="10"/>
  <c r="W32" i="8"/>
  <c r="W35" i="8" s="1"/>
  <c r="P11" i="10"/>
  <c r="W3" i="8"/>
  <c r="W10" i="8"/>
  <c r="X17" i="8"/>
  <c r="W18" i="10"/>
  <c r="W12" i="8"/>
  <c r="X8" i="10"/>
  <c r="X32" i="8"/>
  <c r="G3" i="8"/>
  <c r="I17" i="8"/>
  <c r="G17" i="8"/>
  <c r="I10" i="10"/>
  <c r="Q8" i="10"/>
  <c r="Q32" i="8"/>
  <c r="Q35" i="8" s="1"/>
  <c r="X3" i="8"/>
  <c r="X10" i="8"/>
  <c r="X18" i="10"/>
  <c r="X12" i="8"/>
  <c r="Q4" i="10"/>
  <c r="I14" i="8"/>
  <c r="G14" i="8"/>
  <c r="Q3" i="8"/>
  <c r="Z14" i="8"/>
  <c r="I18" i="8"/>
  <c r="I13" i="10"/>
  <c r="G10" i="10"/>
  <c r="I8" i="8"/>
  <c r="Q4" i="8"/>
  <c r="Q11" i="10"/>
  <c r="P3" i="8"/>
  <c r="Q14" i="8"/>
  <c r="I10" i="8"/>
  <c r="Z17" i="8"/>
  <c r="G18" i="8"/>
  <c r="G13" i="10"/>
  <c r="E32" i="8"/>
  <c r="V11" i="10"/>
  <c r="Q22" i="10"/>
  <c r="P8" i="10"/>
  <c r="P32" i="8"/>
  <c r="G10" i="8"/>
  <c r="Q17" i="8"/>
  <c r="P10" i="10"/>
  <c r="I11" i="8"/>
  <c r="W11" i="10"/>
  <c r="Q8" i="8"/>
  <c r="Q19" i="10"/>
  <c r="P3" i="10"/>
  <c r="Q19" i="8"/>
  <c r="P13" i="10"/>
  <c r="Q10" i="10"/>
  <c r="G11" i="8"/>
  <c r="I12" i="8"/>
  <c r="I18" i="10"/>
  <c r="AA170" i="1"/>
  <c r="AA63" i="1"/>
  <c r="AA467" i="1"/>
  <c r="X11" i="10"/>
  <c r="V19" i="10"/>
  <c r="P9" i="10"/>
  <c r="P7" i="8"/>
  <c r="Z7" i="8" s="1"/>
  <c r="Q11" i="8"/>
  <c r="Q3" i="10"/>
  <c r="P10" i="8"/>
  <c r="Z10" i="8" s="1"/>
  <c r="Q18" i="8"/>
  <c r="Q13" i="10"/>
  <c r="I4" i="10"/>
  <c r="G12" i="8"/>
  <c r="G18" i="10"/>
  <c r="W19" i="10"/>
  <c r="V8" i="8"/>
  <c r="I19" i="10"/>
  <c r="Q10" i="8"/>
  <c r="G4" i="10"/>
  <c r="P18" i="10"/>
  <c r="X19" i="10"/>
  <c r="V14" i="8"/>
  <c r="V9" i="10"/>
  <c r="V7" i="8"/>
  <c r="W8" i="8"/>
  <c r="W14" i="8"/>
  <c r="V19" i="8"/>
  <c r="W9" i="10"/>
  <c r="W7" i="8"/>
  <c r="X8" i="8"/>
  <c r="AA97" i="1"/>
  <c r="X14" i="8"/>
  <c r="W19" i="8"/>
  <c r="X7" i="8"/>
  <c r="X9" i="10"/>
  <c r="X19" i="8"/>
  <c r="V22" i="10"/>
  <c r="Q12" i="8"/>
  <c r="Q18" i="10"/>
  <c r="Q7" i="8"/>
  <c r="Q9" i="10"/>
  <c r="V10" i="10"/>
  <c r="W22" i="10"/>
  <c r="I7" i="8"/>
  <c r="I9" i="10"/>
  <c r="G8" i="8"/>
  <c r="G19" i="10"/>
  <c r="AA168" i="1"/>
  <c r="AA322" i="1"/>
  <c r="V13" i="10"/>
  <c r="V18" i="8"/>
  <c r="W10" i="10"/>
  <c r="V11" i="8"/>
  <c r="X22" i="10"/>
  <c r="W13" i="10"/>
  <c r="W18" i="8"/>
  <c r="V4" i="10"/>
  <c r="X10" i="10"/>
  <c r="W11" i="8"/>
  <c r="X18" i="8"/>
  <c r="X13" i="10"/>
  <c r="W4" i="10"/>
  <c r="X11" i="8"/>
  <c r="I3" i="10"/>
  <c r="V4" i="8"/>
  <c r="X4" i="10"/>
  <c r="P4" i="10"/>
  <c r="G7" i="8"/>
  <c r="G9" i="10"/>
  <c r="I32" i="8"/>
  <c r="I8" i="10"/>
  <c r="G4" i="8"/>
  <c r="I19" i="8"/>
  <c r="G16" i="8"/>
  <c r="G27" i="10"/>
  <c r="I22" i="10"/>
  <c r="G32" i="8"/>
  <c r="G8" i="10"/>
  <c r="W4" i="8"/>
  <c r="V3" i="10"/>
  <c r="V16" i="8"/>
  <c r="V27" i="10"/>
  <c r="P8" i="8"/>
  <c r="Z8" i="8" s="1"/>
  <c r="P19" i="10"/>
  <c r="G3" i="10"/>
  <c r="I16" i="8"/>
  <c r="I27" i="10"/>
  <c r="G11" i="10"/>
  <c r="G19" i="8"/>
  <c r="Z16" i="8"/>
  <c r="P27" i="10"/>
  <c r="G22" i="10"/>
  <c r="X4" i="8"/>
  <c r="W3" i="10"/>
  <c r="W16" i="8"/>
  <c r="W27" i="10"/>
  <c r="I4" i="8"/>
  <c r="I11" i="10"/>
  <c r="I3" i="8"/>
  <c r="P4" i="8"/>
  <c r="Z4" i="8" s="1"/>
  <c r="Z19" i="8"/>
  <c r="Q16" i="8"/>
  <c r="Q27" i="10"/>
  <c r="P22" i="10"/>
  <c r="V17" i="8"/>
  <c r="X3" i="10"/>
  <c r="X16" i="8"/>
  <c r="X27" i="10"/>
  <c r="V8" i="10"/>
  <c r="V32" i="8"/>
  <c r="V35" i="8" s="1"/>
  <c r="U488" i="1"/>
  <c r="AA361" i="1"/>
  <c r="AA476" i="1"/>
  <c r="AA33" i="1"/>
  <c r="Z403" i="1"/>
  <c r="V97" i="1"/>
  <c r="AA319" i="1"/>
  <c r="U32" i="1"/>
  <c r="U45" i="1"/>
  <c r="AA435" i="1"/>
  <c r="U310" i="1"/>
  <c r="AO204" i="1"/>
  <c r="AA89" i="1"/>
  <c r="U450" i="1"/>
  <c r="AA349" i="1"/>
  <c r="AA229" i="1"/>
  <c r="U254" i="1"/>
  <c r="AA154" i="1"/>
  <c r="AA385" i="1"/>
  <c r="AA185" i="1"/>
  <c r="AA396" i="1"/>
  <c r="AP240" i="1"/>
  <c r="AA314" i="1"/>
  <c r="AA90" i="1"/>
  <c r="AA482" i="1"/>
  <c r="AA298" i="1"/>
  <c r="U252" i="1"/>
  <c r="U58" i="1"/>
  <c r="AA427" i="1"/>
  <c r="U311" i="1"/>
  <c r="AA187" i="1"/>
  <c r="T263" i="1"/>
  <c r="U157" i="1"/>
  <c r="U23" i="1"/>
  <c r="U312" i="1"/>
  <c r="T320" i="1"/>
  <c r="X97" i="1"/>
  <c r="AA354" i="1"/>
  <c r="U38" i="1"/>
  <c r="AA85" i="1"/>
  <c r="AA22" i="1"/>
  <c r="AA355" i="1"/>
  <c r="X95" i="1"/>
  <c r="Z186" i="1"/>
  <c r="U433" i="1"/>
  <c r="U385" i="1"/>
  <c r="Y353" i="1"/>
  <c r="U432" i="1"/>
  <c r="AA487" i="1"/>
  <c r="U358" i="1"/>
  <c r="AA321" i="1"/>
  <c r="AA353" i="1"/>
  <c r="U423" i="1"/>
  <c r="U250" i="1"/>
  <c r="U251" i="1"/>
  <c r="AA484" i="1"/>
  <c r="Y322" i="1"/>
  <c r="AA98" i="1"/>
  <c r="U60" i="1"/>
  <c r="AA182" i="1"/>
  <c r="AA29" i="1"/>
  <c r="Y180" i="1"/>
  <c r="R490" i="1"/>
  <c r="U163" i="1"/>
  <c r="AA358" i="1"/>
  <c r="AA256" i="1"/>
  <c r="AA460" i="1"/>
  <c r="V183" i="1"/>
  <c r="AK139" i="1"/>
  <c r="U307" i="1"/>
  <c r="AA473" i="1"/>
  <c r="U323" i="1"/>
  <c r="AA425" i="1"/>
  <c r="U41" i="1"/>
  <c r="U165" i="1"/>
  <c r="U166" i="1"/>
  <c r="U464" i="1"/>
  <c r="AQ139" i="1"/>
  <c r="AI144" i="1"/>
  <c r="AA301" i="1"/>
  <c r="AA73" i="1"/>
  <c r="AA14" i="1"/>
  <c r="U19" i="1"/>
  <c r="U303" i="1"/>
  <c r="AA52" i="1"/>
  <c r="AA247" i="1"/>
  <c r="AA478" i="1"/>
  <c r="V319" i="1"/>
  <c r="X149" i="1"/>
  <c r="U299" i="1"/>
  <c r="AA175" i="1"/>
  <c r="AA233" i="1"/>
  <c r="U164" i="1"/>
  <c r="U362" i="1"/>
  <c r="U400" i="1"/>
  <c r="Y363" i="1"/>
  <c r="AJ133" i="1"/>
  <c r="AA30" i="1"/>
  <c r="Z319" i="1"/>
  <c r="U29" i="1"/>
  <c r="V89" i="1"/>
  <c r="AA96" i="1"/>
  <c r="AA345" i="1"/>
  <c r="AA18" i="1"/>
  <c r="AA430" i="1"/>
  <c r="U474" i="1"/>
  <c r="Y89" i="1"/>
  <c r="U148" i="1"/>
  <c r="AA293" i="1"/>
  <c r="U384" i="1"/>
  <c r="U539" i="1"/>
  <c r="U456" i="1"/>
  <c r="AA458" i="1"/>
  <c r="AA260" i="1"/>
  <c r="R89" i="1"/>
  <c r="Z322" i="1"/>
  <c r="AA387" i="1"/>
  <c r="AA391" i="1"/>
  <c r="U8" i="1"/>
  <c r="AA151" i="1"/>
  <c r="AA395" i="1"/>
  <c r="AA434" i="1"/>
  <c r="U48" i="1"/>
  <c r="AA55" i="1"/>
  <c r="V95" i="1"/>
  <c r="AA403" i="1"/>
  <c r="AM198" i="1"/>
  <c r="AA428" i="1"/>
  <c r="U440" i="1"/>
  <c r="AA176" i="1"/>
  <c r="S488" i="1"/>
  <c r="Y95" i="1"/>
  <c r="AQ3" i="1"/>
  <c r="AK221" i="1"/>
  <c r="U156" i="1"/>
  <c r="U42" i="1"/>
  <c r="U57" i="1"/>
  <c r="U95" i="1"/>
  <c r="X298" i="1"/>
  <c r="AA308" i="1"/>
  <c r="V186" i="1"/>
  <c r="AO211" i="1"/>
  <c r="U153" i="1"/>
  <c r="U26" i="1"/>
  <c r="AA347" i="1"/>
  <c r="AA51" i="1"/>
  <c r="AA234" i="1"/>
  <c r="U462" i="1"/>
  <c r="Y186" i="1"/>
  <c r="AM236" i="1"/>
  <c r="AO118" i="1"/>
  <c r="U352" i="1"/>
  <c r="U383" i="1"/>
  <c r="AA186" i="1"/>
  <c r="U43" i="1"/>
  <c r="Y319" i="1"/>
  <c r="AQ198" i="1"/>
  <c r="AA291" i="1"/>
  <c r="AA228" i="1"/>
  <c r="U301" i="1"/>
  <c r="U24" i="1"/>
  <c r="AA69" i="1"/>
  <c r="AA511" i="1"/>
  <c r="Z323" i="1"/>
  <c r="AO80" i="1"/>
  <c r="AI138" i="1"/>
  <c r="AA166" i="1"/>
  <c r="AP123" i="1"/>
  <c r="AJ123" i="1"/>
  <c r="AP140" i="1"/>
  <c r="AJ140" i="1"/>
  <c r="AK276" i="1"/>
  <c r="AQ276" i="1"/>
  <c r="AA57" i="1"/>
  <c r="AA363" i="1"/>
  <c r="T363" i="1"/>
  <c r="AQ118" i="1"/>
  <c r="AK118" i="1"/>
  <c r="AM118" i="1"/>
  <c r="AO140" i="1"/>
  <c r="AI140" i="1"/>
  <c r="AP190" i="1"/>
  <c r="AJ190" i="1"/>
  <c r="AQ195" i="1"/>
  <c r="AK195" i="1"/>
  <c r="U354" i="1"/>
  <c r="AO190" i="1"/>
  <c r="AI190" i="1"/>
  <c r="U315" i="1"/>
  <c r="R363" i="1"/>
  <c r="U419" i="1"/>
  <c r="U39" i="1"/>
  <c r="AA459" i="1"/>
  <c r="U459" i="1"/>
  <c r="AA259" i="1"/>
  <c r="AO123" i="1"/>
  <c r="AA153" i="1"/>
  <c r="U421" i="1"/>
  <c r="AA422" i="1"/>
  <c r="U422" i="1"/>
  <c r="AA227" i="1"/>
  <c r="U28" i="1"/>
  <c r="U96" i="1"/>
  <c r="AA419" i="1"/>
  <c r="U227" i="1"/>
  <c r="U154" i="1"/>
  <c r="AA295" i="1"/>
  <c r="U295" i="1"/>
  <c r="AA302" i="1"/>
  <c r="U302" i="1"/>
  <c r="U33" i="1"/>
  <c r="AA442" i="1"/>
  <c r="AA356" i="1"/>
  <c r="AA49" i="1"/>
  <c r="U50" i="1"/>
  <c r="AA401" i="1"/>
  <c r="U13" i="1"/>
  <c r="AA305" i="1"/>
  <c r="AA418" i="1"/>
  <c r="AA292" i="1"/>
  <c r="U292" i="1"/>
  <c r="AA152" i="1"/>
  <c r="AA62" i="1"/>
  <c r="AA77" i="1"/>
  <c r="AA84" i="1"/>
  <c r="U12" i="1"/>
  <c r="AA392" i="1"/>
  <c r="AA150" i="1"/>
  <c r="V363" i="1"/>
  <c r="AA184" i="1"/>
  <c r="AA53" i="1"/>
  <c r="AA24" i="1"/>
  <c r="U393" i="1"/>
  <c r="AA258" i="1"/>
  <c r="AA17" i="1"/>
  <c r="Y70" i="1"/>
  <c r="R95" i="1"/>
  <c r="AJ277" i="1"/>
  <c r="AA394" i="1"/>
  <c r="AA158" i="1"/>
  <c r="AA60" i="1"/>
  <c r="U470" i="1"/>
  <c r="Y187" i="1"/>
  <c r="AK277" i="1"/>
  <c r="U5" i="1"/>
  <c r="R149" i="1"/>
  <c r="U10" i="1"/>
  <c r="AA312" i="1"/>
  <c r="AA471" i="1"/>
  <c r="AA474" i="1"/>
  <c r="AA420" i="1"/>
  <c r="AA346" i="1"/>
  <c r="AA432" i="1"/>
  <c r="U232" i="1"/>
  <c r="AA242" i="1"/>
  <c r="U14" i="1"/>
  <c r="U171" i="1"/>
  <c r="AA149" i="1"/>
  <c r="U229" i="1"/>
  <c r="AA38" i="1"/>
  <c r="R298" i="1"/>
  <c r="U441" i="1"/>
  <c r="AA310" i="1"/>
  <c r="AA65" i="1"/>
  <c r="AA468" i="1"/>
  <c r="R320" i="1"/>
  <c r="Y488" i="1"/>
  <c r="V323" i="1"/>
  <c r="AP144" i="1"/>
  <c r="U298" i="1"/>
  <c r="AA299" i="1"/>
  <c r="U30" i="1"/>
  <c r="AA3" i="1"/>
  <c r="U145" i="1"/>
  <c r="AA164" i="1"/>
  <c r="AA446" i="1"/>
  <c r="U458" i="1"/>
  <c r="AA76" i="1"/>
  <c r="S180" i="1"/>
  <c r="Y323" i="1"/>
  <c r="AA294" i="1"/>
  <c r="AA398" i="1"/>
  <c r="U168" i="1"/>
  <c r="V387" i="1"/>
  <c r="T387" i="1"/>
  <c r="AA12" i="1"/>
  <c r="U427" i="1"/>
  <c r="U228" i="1"/>
  <c r="AA231" i="1"/>
  <c r="U31" i="1"/>
  <c r="AA243" i="1"/>
  <c r="S183" i="1"/>
  <c r="Z183" i="1"/>
  <c r="Y183" i="1"/>
  <c r="U183" i="1"/>
  <c r="T95" i="1"/>
  <c r="U296" i="1"/>
  <c r="S14" i="1"/>
  <c r="Y14" i="1"/>
  <c r="AA232" i="1"/>
  <c r="U170" i="1"/>
  <c r="U51" i="1"/>
  <c r="U243" i="1"/>
  <c r="U151" i="1"/>
  <c r="Z71" i="1"/>
  <c r="T183" i="1"/>
  <c r="U418" i="1"/>
  <c r="AA297" i="1"/>
  <c r="U343" i="1"/>
  <c r="AA304" i="1"/>
  <c r="U304" i="1"/>
  <c r="U355" i="1"/>
  <c r="AA165" i="1"/>
  <c r="U37" i="1"/>
  <c r="U356" i="1"/>
  <c r="AA167" i="1"/>
  <c r="U167" i="1"/>
  <c r="U452" i="1"/>
  <c r="AA360" i="1"/>
  <c r="AA82" i="1"/>
  <c r="U82" i="1"/>
  <c r="AA86" i="1"/>
  <c r="AA183" i="1"/>
  <c r="AA539" i="1"/>
  <c r="AA66" i="1"/>
  <c r="U66" i="1"/>
  <c r="AA177" i="1"/>
  <c r="Y489" i="1"/>
  <c r="Z489" i="1"/>
  <c r="V322" i="1"/>
  <c r="AA93" i="1"/>
  <c r="AA246" i="1"/>
  <c r="U246" i="1"/>
  <c r="AA147" i="1"/>
  <c r="U147" i="1"/>
  <c r="AA160" i="1"/>
  <c r="U160" i="1"/>
  <c r="U233" i="1"/>
  <c r="AA489" i="1"/>
  <c r="Z97" i="1"/>
  <c r="V402" i="1"/>
  <c r="V99" i="1"/>
  <c r="AA421" i="1"/>
  <c r="AA429" i="1"/>
  <c r="U429" i="1"/>
  <c r="S302" i="1"/>
  <c r="AA351" i="1"/>
  <c r="AA383" i="1"/>
  <c r="S70" i="1"/>
  <c r="V401" i="1"/>
  <c r="AA20" i="1"/>
  <c r="U20" i="1"/>
  <c r="AA449" i="1"/>
  <c r="X253" i="1"/>
  <c r="AA253" i="1"/>
  <c r="U253" i="1"/>
  <c r="Y477" i="1"/>
  <c r="U477" i="1"/>
  <c r="U402" i="1"/>
  <c r="Y402" i="1"/>
  <c r="U17" i="1"/>
  <c r="U175" i="1"/>
  <c r="U476" i="1"/>
  <c r="U146" i="1"/>
  <c r="X420" i="1"/>
  <c r="U11" i="1"/>
  <c r="AA426" i="1"/>
  <c r="U152" i="1"/>
  <c r="AA13" i="1"/>
  <c r="AA15" i="1"/>
  <c r="AA19" i="1"/>
  <c r="U448" i="1"/>
  <c r="AA42" i="1"/>
  <c r="U255" i="1"/>
  <c r="AA315" i="1"/>
  <c r="AA477" i="1"/>
  <c r="AA485" i="1"/>
  <c r="T386" i="1"/>
  <c r="S386" i="1"/>
  <c r="U15" i="1"/>
  <c r="R253" i="1"/>
  <c r="AA311" i="1"/>
  <c r="AA172" i="1"/>
  <c r="R172" i="1"/>
  <c r="AA469" i="1"/>
  <c r="R96" i="1"/>
  <c r="Z96" i="1"/>
  <c r="Y96" i="1"/>
  <c r="X96" i="1"/>
  <c r="V96" i="1"/>
  <c r="AA26" i="1"/>
  <c r="U460" i="1"/>
  <c r="Z477" i="1"/>
  <c r="AA348" i="1"/>
  <c r="U348" i="1"/>
  <c r="AA78" i="1"/>
  <c r="U78" i="1"/>
  <c r="AA362" i="1"/>
  <c r="Z488" i="1"/>
  <c r="AA488" i="1"/>
  <c r="X424" i="1"/>
  <c r="AA424" i="1"/>
  <c r="Y302" i="1"/>
  <c r="AA32" i="1"/>
  <c r="U395" i="1"/>
  <c r="T402" i="1"/>
  <c r="AA300" i="1"/>
  <c r="U300" i="1"/>
  <c r="U396" i="1"/>
  <c r="AA156" i="1"/>
  <c r="AA21" i="1"/>
  <c r="AA450" i="1"/>
  <c r="U172" i="1"/>
  <c r="AA58" i="1"/>
  <c r="T96" i="1"/>
  <c r="U6" i="1"/>
  <c r="AA393" i="1"/>
  <c r="AA384" i="1"/>
  <c r="AA34" i="1"/>
  <c r="AA454" i="1"/>
  <c r="U59" i="1"/>
  <c r="AA59" i="1"/>
  <c r="Y59" i="1"/>
  <c r="AA225" i="1"/>
  <c r="AA439" i="1"/>
  <c r="AA43" i="1"/>
  <c r="AA173" i="1"/>
  <c r="AA466" i="1"/>
  <c r="U466" i="1"/>
  <c r="V488" i="1"/>
  <c r="V187" i="1"/>
  <c r="T187" i="1"/>
  <c r="U425" i="1"/>
  <c r="AA441" i="1"/>
  <c r="Y35" i="1"/>
  <c r="AA453" i="1"/>
  <c r="AA313" i="1"/>
  <c r="S322" i="1"/>
  <c r="S95" i="1"/>
  <c r="AA148" i="1"/>
  <c r="Y232" i="1"/>
  <c r="AA50" i="1"/>
  <c r="AA180" i="1"/>
  <c r="AA241" i="1"/>
  <c r="AA317" i="1"/>
  <c r="AA486" i="1"/>
  <c r="T322" i="1"/>
  <c r="Z95" i="1"/>
  <c r="AA95" i="1"/>
  <c r="U391" i="1"/>
  <c r="U149" i="1"/>
  <c r="U150" i="1"/>
  <c r="U308" i="1"/>
  <c r="U62" i="1"/>
  <c r="U322" i="1"/>
  <c r="AP221" i="1"/>
  <c r="AJ221" i="1"/>
  <c r="AO240" i="1"/>
  <c r="AI240" i="1"/>
  <c r="AI188" i="1"/>
  <c r="AO188" i="1"/>
  <c r="AP138" i="1"/>
  <c r="AJ138" i="1"/>
  <c r="AA357" i="1"/>
  <c r="T97" i="1"/>
  <c r="AK106" i="1"/>
  <c r="AQ106" i="1"/>
  <c r="AJ235" i="1"/>
  <c r="AP235" i="1"/>
  <c r="AA25" i="1"/>
  <c r="U359" i="1"/>
  <c r="AA481" i="1"/>
  <c r="Y387" i="1"/>
  <c r="T186" i="1"/>
  <c r="U97" i="1"/>
  <c r="AO100" i="1"/>
  <c r="AI100" i="1"/>
  <c r="AQ203" i="1"/>
  <c r="AK203" i="1"/>
  <c r="AO235" i="1"/>
  <c r="AI235" i="1"/>
  <c r="AA5" i="1"/>
  <c r="U248" i="1"/>
  <c r="AA28" i="1"/>
  <c r="AA464" i="1"/>
  <c r="Z363" i="1"/>
  <c r="AA88" i="1"/>
  <c r="T89" i="1"/>
  <c r="S96" i="1"/>
  <c r="AI290" i="1"/>
  <c r="AI121" i="1"/>
  <c r="AO121" i="1"/>
  <c r="AK133" i="1"/>
  <c r="AM133" i="1"/>
  <c r="AP203" i="1"/>
  <c r="AJ203" i="1"/>
  <c r="AO324" i="1"/>
  <c r="AI324" i="1"/>
  <c r="AM203" i="1"/>
  <c r="AI115" i="1"/>
  <c r="AJ121" i="1"/>
  <c r="AK224" i="1"/>
  <c r="AK121" i="1"/>
  <c r="AP115" i="1"/>
  <c r="X323" i="1"/>
  <c r="AM277" i="1"/>
  <c r="Y97" i="1"/>
  <c r="AA323" i="1"/>
  <c r="AJ118" i="1"/>
  <c r="AP215" i="1"/>
  <c r="AK142" i="1"/>
  <c r="AJ205" i="1"/>
  <c r="AM211" i="1"/>
  <c r="AK115" i="1"/>
  <c r="AK205" i="1"/>
  <c r="AM240" i="1"/>
  <c r="AO3" i="1"/>
  <c r="AP3" i="1"/>
  <c r="AQ205" i="1"/>
  <c r="AP238" i="1"/>
  <c r="AJ195" i="1"/>
  <c r="AP195" i="1"/>
  <c r="AJ209" i="1"/>
  <c r="AP209" i="1"/>
  <c r="AK215" i="1"/>
  <c r="AM215" i="1"/>
  <c r="AQ215" i="1"/>
  <c r="AK240" i="1"/>
  <c r="AQ240" i="1"/>
  <c r="AK273" i="1"/>
  <c r="AQ273" i="1"/>
  <c r="AI276" i="1"/>
  <c r="AO276" i="1"/>
  <c r="AP136" i="1"/>
  <c r="AI221" i="1"/>
  <c r="AK136" i="1"/>
  <c r="AM136" i="1"/>
  <c r="AQ136" i="1"/>
  <c r="AP191" i="1"/>
  <c r="AJ191" i="1"/>
  <c r="AO215" i="1"/>
  <c r="AI215" i="1"/>
  <c r="AI273" i="1"/>
  <c r="AO273" i="1"/>
  <c r="AJ70" i="1"/>
  <c r="AK216" i="1"/>
  <c r="AQ216" i="1"/>
  <c r="AM113" i="1"/>
  <c r="AQ113" i="1"/>
  <c r="AK113" i="1"/>
  <c r="AQ130" i="1"/>
  <c r="AK130" i="1"/>
  <c r="AI136" i="1"/>
  <c r="AO136" i="1"/>
  <c r="AJ216" i="1"/>
  <c r="AP216" i="1"/>
  <c r="AQ222" i="1"/>
  <c r="AK222" i="1"/>
  <c r="AK278" i="1"/>
  <c r="AQ278" i="1"/>
  <c r="AI277" i="1"/>
  <c r="AJ113" i="1"/>
  <c r="AP113" i="1"/>
  <c r="AK120" i="1"/>
  <c r="AQ120" i="1"/>
  <c r="AK196" i="1"/>
  <c r="AQ196" i="1"/>
  <c r="AI216" i="1"/>
  <c r="AO216" i="1"/>
  <c r="AP222" i="1"/>
  <c r="AJ222" i="1"/>
  <c r="AQ109" i="1"/>
  <c r="AK109" i="1"/>
  <c r="AI113" i="1"/>
  <c r="AO113" i="1"/>
  <c r="AO130" i="1"/>
  <c r="AI130" i="1"/>
  <c r="AQ188" i="1"/>
  <c r="AK188" i="1"/>
  <c r="AJ196" i="1"/>
  <c r="AP196" i="1"/>
  <c r="AQ201" i="1"/>
  <c r="AK201" i="1"/>
  <c r="AI222" i="1"/>
  <c r="AO222" i="1"/>
  <c r="AQ274" i="1"/>
  <c r="AK274" i="1"/>
  <c r="AO191" i="1"/>
  <c r="AP109" i="1"/>
  <c r="AJ109" i="1"/>
  <c r="AP142" i="1"/>
  <c r="AJ142" i="1"/>
  <c r="AP188" i="1"/>
  <c r="AJ188" i="1"/>
  <c r="AI196" i="1"/>
  <c r="AO196" i="1"/>
  <c r="AP274" i="1"/>
  <c r="AJ274" i="1"/>
  <c r="AO109" i="1"/>
  <c r="AI109" i="1"/>
  <c r="AP114" i="1"/>
  <c r="AJ114" i="1"/>
  <c r="AQ138" i="1"/>
  <c r="AK138" i="1"/>
  <c r="AO142" i="1"/>
  <c r="AI142" i="1"/>
  <c r="AI201" i="1"/>
  <c r="AO201" i="1"/>
  <c r="AQ238" i="1"/>
  <c r="AK238" i="1"/>
  <c r="AO274" i="1"/>
  <c r="AI274" i="1"/>
  <c r="AP130" i="1"/>
  <c r="AK202" i="1"/>
  <c r="AQ202" i="1"/>
  <c r="AM290" i="1"/>
  <c r="AQ290" i="1"/>
  <c r="AK290" i="1"/>
  <c r="AK100" i="1"/>
  <c r="AQ100" i="1"/>
  <c r="AP202" i="1"/>
  <c r="AJ202" i="1"/>
  <c r="AI238" i="1"/>
  <c r="AO238" i="1"/>
  <c r="AP290" i="1"/>
  <c r="AJ290" i="1"/>
  <c r="AP211" i="1"/>
  <c r="AI278" i="1"/>
  <c r="AM238" i="1"/>
  <c r="AK114" i="1"/>
  <c r="AQ211" i="1"/>
  <c r="AQ235" i="1"/>
  <c r="AJ278" i="1"/>
  <c r="AP324" i="1"/>
  <c r="AJ324" i="1"/>
  <c r="AJ201" i="1"/>
  <c r="AO114" i="1"/>
  <c r="AQ114" i="1"/>
  <c r="AI205" i="1"/>
  <c r="AI220" i="1"/>
  <c r="AO202" i="1"/>
  <c r="AJ276" i="1"/>
  <c r="AM123" i="1"/>
  <c r="AK123" i="1"/>
  <c r="AQ214" i="1"/>
  <c r="AK214" i="1"/>
  <c r="AI219" i="1"/>
  <c r="AO219" i="1"/>
  <c r="AP236" i="1"/>
  <c r="AJ236" i="1"/>
  <c r="AM209" i="1"/>
  <c r="AQ190" i="1"/>
  <c r="AK190" i="1"/>
  <c r="AP214" i="1"/>
  <c r="AJ214" i="1"/>
  <c r="AI198" i="1"/>
  <c r="AO198" i="1"/>
  <c r="AQ191" i="1"/>
  <c r="AK191" i="1"/>
  <c r="AI195" i="1"/>
  <c r="AO195" i="1"/>
  <c r="AJ273" i="1"/>
  <c r="AP273" i="1"/>
  <c r="AM221" i="1"/>
  <c r="AQ140" i="1"/>
  <c r="AI209" i="1"/>
  <c r="AM222" i="1"/>
  <c r="AQ324" i="1"/>
  <c r="AK324" i="1"/>
  <c r="AP106" i="1"/>
  <c r="AJ106" i="1"/>
  <c r="AQ144" i="1"/>
  <c r="AM144" i="1"/>
  <c r="AJ198" i="1"/>
  <c r="AO236" i="1"/>
  <c r="AM190" i="1"/>
  <c r="AP100" i="1"/>
  <c r="AQ209" i="1"/>
  <c r="AM276" i="1"/>
  <c r="AM324" i="1"/>
  <c r="AM235" i="1"/>
  <c r="AM188" i="1"/>
  <c r="AM109" i="1"/>
  <c r="AM115" i="1"/>
  <c r="AM202" i="1"/>
  <c r="AM204" i="1"/>
  <c r="AM196" i="1"/>
  <c r="AM195" i="1"/>
  <c r="AM121" i="1"/>
  <c r="AM213" i="1"/>
  <c r="AM278" i="1"/>
  <c r="AM3" i="1"/>
  <c r="AM130" i="1"/>
  <c r="AM219" i="1"/>
  <c r="AM273" i="1"/>
  <c r="AM325" i="1"/>
  <c r="AM138" i="1"/>
  <c r="AM106" i="1"/>
  <c r="AM142" i="1"/>
  <c r="AM100" i="1"/>
  <c r="AM274" i="1"/>
  <c r="AM140" i="1"/>
  <c r="AM201" i="1"/>
  <c r="AM216" i="1"/>
  <c r="Z421" i="2"/>
  <c r="AF421" i="2"/>
  <c r="L46" i="1"/>
  <c r="V46" i="1" s="1"/>
  <c r="AC68" i="3"/>
  <c r="Z68" i="3"/>
  <c r="AF68" i="3"/>
  <c r="AF17" i="2"/>
  <c r="AC17" i="2"/>
  <c r="Z17" i="2"/>
  <c r="AF85" i="3"/>
  <c r="AC85" i="3"/>
  <c r="U161" i="1"/>
  <c r="AA146" i="1"/>
  <c r="U451" i="1"/>
  <c r="S457" i="1"/>
  <c r="AF60" i="2"/>
  <c r="AC60" i="2"/>
  <c r="Z60" i="2"/>
  <c r="Z398" i="2"/>
  <c r="AC398" i="2"/>
  <c r="AF398" i="2"/>
  <c r="U430" i="1"/>
  <c r="Y25" i="1"/>
  <c r="AA161" i="1"/>
  <c r="Y351" i="1"/>
  <c r="U351" i="1"/>
  <c r="AA250" i="1"/>
  <c r="AA163" i="1"/>
  <c r="U35" i="1"/>
  <c r="AA74" i="1"/>
  <c r="U74" i="1"/>
  <c r="U364" i="1"/>
  <c r="AA364" i="1"/>
  <c r="Z221" i="2"/>
  <c r="AF221" i="2"/>
  <c r="AC611" i="2"/>
  <c r="AF611" i="2"/>
  <c r="Z611" i="2"/>
  <c r="U444" i="1"/>
  <c r="U46" i="1"/>
  <c r="AA4" i="1"/>
  <c r="R420" i="1"/>
  <c r="AA7" i="1"/>
  <c r="AA9" i="1"/>
  <c r="R424" i="1"/>
  <c r="AA226" i="1"/>
  <c r="AA344" i="1"/>
  <c r="AA16" i="1"/>
  <c r="AA162" i="1"/>
  <c r="AA39" i="1"/>
  <c r="U449" i="1"/>
  <c r="AA452" i="1"/>
  <c r="U453" i="1"/>
  <c r="AA171" i="1"/>
  <c r="AA456" i="1"/>
  <c r="U457" i="1"/>
  <c r="U256" i="1"/>
  <c r="U479" i="1"/>
  <c r="AA479" i="1"/>
  <c r="Z94" i="1"/>
  <c r="U94" i="1"/>
  <c r="S94" i="1"/>
  <c r="AA94" i="1"/>
  <c r="Y94" i="1"/>
  <c r="V94" i="1"/>
  <c r="T94" i="1"/>
  <c r="U40" i="1"/>
  <c r="AA40" i="1"/>
  <c r="U257" i="1"/>
  <c r="AA257" i="1"/>
  <c r="AA388" i="1"/>
  <c r="Z388" i="1"/>
  <c r="Y388" i="1"/>
  <c r="V388" i="1"/>
  <c r="S353" i="1"/>
  <c r="U36" i="1"/>
  <c r="AA36" i="1"/>
  <c r="AA37" i="1"/>
  <c r="AA41" i="1"/>
  <c r="U61" i="1"/>
  <c r="AA61" i="1"/>
  <c r="U463" i="1"/>
  <c r="AA463" i="1"/>
  <c r="U472" i="1"/>
  <c r="AA472" i="1"/>
  <c r="U181" i="1"/>
  <c r="AA181" i="1"/>
  <c r="AC184" i="2"/>
  <c r="Z184" i="2"/>
  <c r="AF184" i="2"/>
  <c r="L21" i="1"/>
  <c r="V21" i="1" s="1"/>
  <c r="Z241" i="2"/>
  <c r="AF241" i="2"/>
  <c r="AC241" i="2"/>
  <c r="AA145" i="1"/>
  <c r="AA6" i="1"/>
  <c r="AA423" i="1"/>
  <c r="AA11" i="1"/>
  <c r="AA343" i="1"/>
  <c r="AA248" i="1"/>
  <c r="AA155" i="1"/>
  <c r="U231" i="1"/>
  <c r="U347" i="1"/>
  <c r="U27" i="1"/>
  <c r="AA27" i="1"/>
  <c r="S351" i="1"/>
  <c r="AA31" i="1"/>
  <c r="AA352" i="1"/>
  <c r="AA440" i="1"/>
  <c r="U34" i="1"/>
  <c r="U55" i="1"/>
  <c r="AA462" i="1"/>
  <c r="U69" i="1"/>
  <c r="U71" i="1"/>
  <c r="S71" i="1"/>
  <c r="Y71" i="1"/>
  <c r="V71" i="1"/>
  <c r="T71" i="1"/>
  <c r="AA71" i="1"/>
  <c r="Z287" i="2"/>
  <c r="U291" i="1"/>
  <c r="U420" i="1"/>
  <c r="U392" i="1"/>
  <c r="U293" i="1"/>
  <c r="U424" i="1"/>
  <c r="U297" i="1"/>
  <c r="U428" i="1"/>
  <c r="U346" i="1"/>
  <c r="U434" i="1"/>
  <c r="U353" i="1"/>
  <c r="AA252" i="1"/>
  <c r="AA451" i="1"/>
  <c r="Y457" i="1"/>
  <c r="U261" i="1"/>
  <c r="AA261" i="1"/>
  <c r="U54" i="1"/>
  <c r="AA178" i="1"/>
  <c r="U178" i="1"/>
  <c r="AG301" i="4"/>
  <c r="U435" i="1"/>
  <c r="AA438" i="1"/>
  <c r="AA8" i="1"/>
  <c r="AA10" i="1"/>
  <c r="AA296" i="1"/>
  <c r="U155" i="1"/>
  <c r="U22" i="1"/>
  <c r="AA303" i="1"/>
  <c r="U447" i="1"/>
  <c r="AA447" i="1"/>
  <c r="U242" i="1"/>
  <c r="U47" i="1"/>
  <c r="AA47" i="1"/>
  <c r="U53" i="1"/>
  <c r="U399" i="1"/>
  <c r="AA399" i="1"/>
  <c r="Z47" i="2"/>
  <c r="AF47" i="2"/>
  <c r="AA309" i="1"/>
  <c r="U439" i="1"/>
  <c r="U442" i="1"/>
  <c r="U52" i="1"/>
  <c r="U56" i="1"/>
  <c r="AA56" i="1"/>
  <c r="AA457" i="1"/>
  <c r="U313" i="1"/>
  <c r="U76" i="1"/>
  <c r="AC164" i="2"/>
  <c r="Z164" i="2"/>
  <c r="AF164" i="2"/>
  <c r="U398" i="1"/>
  <c r="U305" i="1"/>
  <c r="AA306" i="1"/>
  <c r="U67" i="1"/>
  <c r="AA67" i="1"/>
  <c r="U491" i="1"/>
  <c r="AA491" i="1"/>
  <c r="AA251" i="1"/>
  <c r="AA307" i="1"/>
  <c r="AA254" i="1"/>
  <c r="U478" i="1"/>
  <c r="Z320" i="1"/>
  <c r="X320" i="1"/>
  <c r="U320" i="1"/>
  <c r="S320" i="1"/>
  <c r="AA320" i="1"/>
  <c r="Y320" i="1"/>
  <c r="V365" i="1"/>
  <c r="AA23" i="1"/>
  <c r="U159" i="1"/>
  <c r="AA159" i="1"/>
  <c r="U436" i="1"/>
  <c r="U357" i="1"/>
  <c r="U306" i="1"/>
  <c r="AA359" i="1"/>
  <c r="U81" i="1"/>
  <c r="AA81" i="1"/>
  <c r="U83" i="1"/>
  <c r="AA83" i="1"/>
  <c r="U490" i="1"/>
  <c r="S490" i="1"/>
  <c r="Z490" i="1"/>
  <c r="Y490" i="1"/>
  <c r="X490" i="1"/>
  <c r="V490" i="1"/>
  <c r="T490" i="1"/>
  <c r="AA490" i="1"/>
  <c r="AF99" i="2"/>
  <c r="Z99" i="2"/>
  <c r="AC99" i="2"/>
  <c r="AF360" i="2"/>
  <c r="AC360" i="2"/>
  <c r="Z360" i="2"/>
  <c r="AC144" i="3"/>
  <c r="AF144" i="3"/>
  <c r="Z144" i="3"/>
  <c r="U445" i="1"/>
  <c r="U49" i="1"/>
  <c r="U480" i="1"/>
  <c r="AA480" i="1"/>
  <c r="AG1031" i="4"/>
  <c r="U3" i="1"/>
  <c r="U225" i="1"/>
  <c r="U247" i="1"/>
  <c r="U394" i="1"/>
  <c r="U294" i="1"/>
  <c r="U426" i="1"/>
  <c r="U345" i="1"/>
  <c r="U18" i="1"/>
  <c r="U397" i="1"/>
  <c r="AA397" i="1"/>
  <c r="U158" i="1"/>
  <c r="U230" i="1"/>
  <c r="AA230" i="1"/>
  <c r="U249" i="1"/>
  <c r="AA461" i="1"/>
  <c r="U316" i="1"/>
  <c r="AA316" i="1"/>
  <c r="AA483" i="1"/>
  <c r="U483" i="1"/>
  <c r="Z87" i="1"/>
  <c r="Y87" i="1"/>
  <c r="V87" i="1"/>
  <c r="U87" i="1"/>
  <c r="T87" i="1"/>
  <c r="AA87" i="1"/>
  <c r="AF442" i="2"/>
  <c r="AC442" i="2"/>
  <c r="L454" i="1"/>
  <c r="T454" i="1" s="1"/>
  <c r="AD403" i="4"/>
  <c r="AG403" i="4"/>
  <c r="AE403" i="4"/>
  <c r="AG511" i="4"/>
  <c r="AG963" i="4"/>
  <c r="U461" i="1"/>
  <c r="U64" i="1"/>
  <c r="AA64" i="1"/>
  <c r="U318" i="1"/>
  <c r="AA318" i="1"/>
  <c r="U184" i="1"/>
  <c r="AC54" i="2"/>
  <c r="Z54" i="2"/>
  <c r="AF54" i="2"/>
  <c r="AF57" i="2"/>
  <c r="Z57" i="2"/>
  <c r="Z245" i="2"/>
  <c r="Z85" i="3"/>
  <c r="AF136" i="3"/>
  <c r="Z136" i="3"/>
  <c r="AC136" i="3"/>
  <c r="X365" i="1"/>
  <c r="U365" i="1"/>
  <c r="Z365" i="1"/>
  <c r="AA365" i="1"/>
  <c r="Y365" i="1"/>
  <c r="T365" i="1"/>
  <c r="S365" i="1"/>
  <c r="R365" i="1"/>
  <c r="AA437" i="1"/>
  <c r="S169" i="1"/>
  <c r="AA169" i="1"/>
  <c r="AA433" i="1"/>
  <c r="AA436" i="1"/>
  <c r="AA445" i="1"/>
  <c r="U446" i="1"/>
  <c r="U169" i="1"/>
  <c r="U454" i="1"/>
  <c r="U309" i="1"/>
  <c r="AA174" i="1"/>
  <c r="Z70" i="1"/>
  <c r="V70" i="1"/>
  <c r="U70" i="1"/>
  <c r="T70" i="1"/>
  <c r="AA70" i="1"/>
  <c r="U511" i="1"/>
  <c r="S87" i="1"/>
  <c r="AC14" i="2"/>
  <c r="Z14" i="2"/>
  <c r="Z5" i="3"/>
  <c r="AC5" i="3"/>
  <c r="AF5" i="3"/>
  <c r="U4" i="1"/>
  <c r="U7" i="1"/>
  <c r="U9" i="1"/>
  <c r="U226" i="1"/>
  <c r="U344" i="1"/>
  <c r="U16" i="1"/>
  <c r="AA157" i="1"/>
  <c r="S19" i="1"/>
  <c r="U25" i="1"/>
  <c r="S25" i="1"/>
  <c r="S232" i="1"/>
  <c r="U349" i="1"/>
  <c r="U350" i="1"/>
  <c r="AA350" i="1"/>
  <c r="U438" i="1"/>
  <c r="U162" i="1"/>
  <c r="U241" i="1"/>
  <c r="AA448" i="1"/>
  <c r="AA45" i="1"/>
  <c r="AA48" i="1"/>
  <c r="U465" i="1"/>
  <c r="AA465" i="1"/>
  <c r="S388" i="1"/>
  <c r="U431" i="1"/>
  <c r="U21" i="1"/>
  <c r="AA431" i="1"/>
  <c r="Y169" i="1"/>
  <c r="U44" i="1"/>
  <c r="AA44" i="1"/>
  <c r="U455" i="1"/>
  <c r="AA455" i="1"/>
  <c r="U174" i="1"/>
  <c r="U481" i="1"/>
  <c r="U262" i="1"/>
  <c r="AA262" i="1"/>
  <c r="T388" i="1"/>
  <c r="AF520" i="2"/>
  <c r="AA249" i="1"/>
  <c r="U437" i="1"/>
  <c r="U443" i="1"/>
  <c r="AA443" i="1"/>
  <c r="AA444" i="1"/>
  <c r="S35" i="1"/>
  <c r="AA35" i="1"/>
  <c r="AA46" i="1"/>
  <c r="AA54" i="1"/>
  <c r="AA255" i="1"/>
  <c r="U388" i="1"/>
  <c r="AC57" i="2"/>
  <c r="AF550" i="2"/>
  <c r="U68" i="1"/>
  <c r="U72" i="1"/>
  <c r="U179" i="1"/>
  <c r="AA179" i="1"/>
  <c r="Z92" i="1"/>
  <c r="V92" i="1"/>
  <c r="U92" i="1"/>
  <c r="T92" i="1"/>
  <c r="S92" i="1"/>
  <c r="AA92" i="1"/>
  <c r="Y92" i="1"/>
  <c r="U63" i="1"/>
  <c r="U75" i="1"/>
  <c r="AA75" i="1"/>
  <c r="U84" i="1"/>
  <c r="AF836" i="2"/>
  <c r="AC836" i="2"/>
  <c r="Z836" i="2"/>
  <c r="AC187" i="3"/>
  <c r="Z187" i="3"/>
  <c r="U176" i="1"/>
  <c r="U80" i="1"/>
  <c r="U386" i="1"/>
  <c r="Y19" i="1"/>
  <c r="U234" i="1"/>
  <c r="X172" i="1"/>
  <c r="U173" i="1"/>
  <c r="S59" i="1"/>
  <c r="U360" i="1"/>
  <c r="U65" i="1"/>
  <c r="U475" i="1"/>
  <c r="AA80" i="1"/>
  <c r="U382" i="1"/>
  <c r="AA382" i="1"/>
  <c r="V386" i="1"/>
  <c r="Z402" i="1"/>
  <c r="X402" i="1"/>
  <c r="AA402" i="1"/>
  <c r="AC138" i="3"/>
  <c r="U467" i="1"/>
  <c r="U468" i="1"/>
  <c r="U361" i="1"/>
  <c r="AC747" i="2"/>
  <c r="AF747" i="2"/>
  <c r="U314" i="1"/>
  <c r="V320" i="1"/>
  <c r="AA400" i="1"/>
  <c r="R402" i="1"/>
  <c r="Z31" i="2"/>
  <c r="Z201" i="2"/>
  <c r="AF201" i="2"/>
  <c r="AC201" i="2"/>
  <c r="AC664" i="2"/>
  <c r="AF664" i="2"/>
  <c r="U260" i="1"/>
  <c r="AA68" i="1"/>
  <c r="AA72" i="1"/>
  <c r="U79" i="1"/>
  <c r="AA79" i="1"/>
  <c r="S402" i="1"/>
  <c r="AF158" i="2"/>
  <c r="AC158" i="2"/>
  <c r="Z664" i="2"/>
  <c r="U258" i="1"/>
  <c r="U177" i="1"/>
  <c r="AG828" i="4"/>
  <c r="AG269" i="4"/>
  <c r="AD269" i="4"/>
  <c r="AE269" i="4"/>
  <c r="AG287" i="4"/>
  <c r="U259" i="1"/>
  <c r="U469" i="1"/>
  <c r="AA470" i="1"/>
  <c r="U86" i="1"/>
  <c r="AA386" i="1"/>
  <c r="Z386" i="1"/>
  <c r="Y386" i="1"/>
  <c r="Z25" i="2"/>
  <c r="AF25" i="2"/>
  <c r="AF362" i="2"/>
  <c r="AC362" i="2"/>
  <c r="AA475" i="1"/>
  <c r="U485" i="1"/>
  <c r="U319" i="1"/>
  <c r="S319" i="1"/>
  <c r="V88" i="1"/>
  <c r="V90" i="1"/>
  <c r="U91" i="1"/>
  <c r="S387" i="1"/>
  <c r="V93" i="1"/>
  <c r="R401" i="1"/>
  <c r="AC125" i="2"/>
  <c r="AF125" i="2"/>
  <c r="Z339" i="2"/>
  <c r="AF339" i="2"/>
  <c r="AC339" i="2"/>
  <c r="S477" i="1"/>
  <c r="U486" i="1"/>
  <c r="Y88" i="1"/>
  <c r="S489" i="1"/>
  <c r="U186" i="1"/>
  <c r="S186" i="1"/>
  <c r="Y93" i="1"/>
  <c r="T401" i="1"/>
  <c r="Z258" i="3"/>
  <c r="AF258" i="3"/>
  <c r="AC258" i="3"/>
  <c r="AC355" i="3"/>
  <c r="T477" i="1"/>
  <c r="U85" i="1"/>
  <c r="U182" i="1"/>
  <c r="Z88" i="1"/>
  <c r="T489" i="1"/>
  <c r="Y90" i="1"/>
  <c r="U185" i="1"/>
  <c r="U387" i="1"/>
  <c r="Z93" i="1"/>
  <c r="V403" i="1"/>
  <c r="V263" i="1"/>
  <c r="Z125" i="2"/>
  <c r="T319" i="1"/>
  <c r="U489" i="1"/>
  <c r="Z90" i="1"/>
  <c r="Y401" i="1"/>
  <c r="AF256" i="3"/>
  <c r="AC256" i="3"/>
  <c r="Z256" i="3"/>
  <c r="U471" i="1"/>
  <c r="V477" i="1"/>
  <c r="X363" i="1"/>
  <c r="V489" i="1"/>
  <c r="S187" i="1"/>
  <c r="Z187" i="1"/>
  <c r="X187" i="1"/>
  <c r="U187" i="1"/>
  <c r="AC273" i="2"/>
  <c r="Z273" i="2"/>
  <c r="S89" i="1"/>
  <c r="Z89" i="1"/>
  <c r="X89" i="1"/>
  <c r="U89" i="1"/>
  <c r="Y403" i="1"/>
  <c r="X403" i="1"/>
  <c r="U403" i="1"/>
  <c r="T403" i="1"/>
  <c r="S403" i="1"/>
  <c r="R403" i="1"/>
  <c r="S263" i="1"/>
  <c r="R263" i="1"/>
  <c r="AA263" i="1"/>
  <c r="Z263" i="1"/>
  <c r="Y263" i="1"/>
  <c r="X263" i="1"/>
  <c r="U263" i="1"/>
  <c r="AC27" i="2"/>
  <c r="Z27" i="2"/>
  <c r="Z105" i="2"/>
  <c r="AC787" i="2"/>
  <c r="Z787" i="2"/>
  <c r="AF787" i="2"/>
  <c r="AF873" i="2"/>
  <c r="AC873" i="2"/>
  <c r="U73" i="1"/>
  <c r="U473" i="1"/>
  <c r="Y44" i="13"/>
  <c r="U482" i="1"/>
  <c r="U484" i="1"/>
  <c r="T488" i="1"/>
  <c r="U321" i="1"/>
  <c r="AA91" i="1"/>
  <c r="R187" i="1"/>
  <c r="AE450" i="2"/>
  <c r="Y450" i="2"/>
  <c r="AC184" i="3"/>
  <c r="Z184" i="3"/>
  <c r="AF184" i="3"/>
  <c r="S90" i="1"/>
  <c r="U99" i="1"/>
  <c r="T99" i="1"/>
  <c r="S99" i="1"/>
  <c r="AA99" i="1"/>
  <c r="Z99" i="1"/>
  <c r="Y99" i="1"/>
  <c r="X99" i="1"/>
  <c r="AC117" i="3"/>
  <c r="AG955" i="4"/>
  <c r="X88" i="1"/>
  <c r="U88" i="1"/>
  <c r="S88" i="1"/>
  <c r="U93" i="1"/>
  <c r="S93" i="1"/>
  <c r="AF480" i="2"/>
  <c r="AC375" i="3"/>
  <c r="Z375" i="3"/>
  <c r="AF375" i="3"/>
  <c r="Z387" i="1"/>
  <c r="R99" i="1"/>
  <c r="U317" i="1"/>
  <c r="R88" i="1"/>
  <c r="T90" i="1"/>
  <c r="U401" i="1"/>
  <c r="S401" i="1"/>
  <c r="Z401" i="1"/>
  <c r="X401" i="1"/>
  <c r="AF500" i="2"/>
  <c r="AC500" i="2"/>
  <c r="Z500" i="2"/>
  <c r="U77" i="1"/>
  <c r="U180" i="1"/>
  <c r="Y12" i="21" s="1"/>
  <c r="U363" i="1"/>
  <c r="S363" i="1"/>
  <c r="T88" i="1"/>
  <c r="U487" i="1"/>
  <c r="U90" i="1"/>
  <c r="Y5" i="24" s="1"/>
  <c r="T93" i="1"/>
  <c r="AC588" i="2"/>
  <c r="Z588" i="2"/>
  <c r="AF588" i="2"/>
  <c r="X4" i="2" a="1"/>
  <c r="X4" i="2" s="1"/>
  <c r="X24" i="2" a="1"/>
  <c r="X24" i="2" s="1"/>
  <c r="X44" i="2" a="1"/>
  <c r="X44" i="2" s="1"/>
  <c r="X64" i="2" a="1"/>
  <c r="X64" i="2" s="1"/>
  <c r="X100" i="2" a="1"/>
  <c r="X100" i="2" s="1"/>
  <c r="X165" i="2" a="1"/>
  <c r="X165" i="2" s="1"/>
  <c r="X200" i="2" a="1"/>
  <c r="X200" i="2" s="1"/>
  <c r="X239" i="2" a="1"/>
  <c r="X239" i="2" s="1"/>
  <c r="X425" i="2" a="1"/>
  <c r="X425" i="2" s="1"/>
  <c r="X571" i="2" a="1"/>
  <c r="X571" i="2" s="1"/>
  <c r="X857" i="2" a="1"/>
  <c r="X857" i="2" s="1"/>
  <c r="AC208" i="3"/>
  <c r="Z208" i="3"/>
  <c r="AF208" i="3"/>
  <c r="AC459" i="3"/>
  <c r="Z459" i="3"/>
  <c r="AF459" i="3"/>
  <c r="Z358" i="2"/>
  <c r="AC358" i="2"/>
  <c r="AF358" i="2"/>
  <c r="Z438" i="2"/>
  <c r="AC438" i="2"/>
  <c r="Z877" i="2"/>
  <c r="AF877" i="2"/>
  <c r="AC877" i="2"/>
  <c r="AC28" i="3"/>
  <c r="Z28" i="3"/>
  <c r="AF28" i="3"/>
  <c r="Z456" i="3"/>
  <c r="AG456" i="3"/>
  <c r="AF456" i="3"/>
  <c r="U98" i="1"/>
  <c r="X18" i="2" a="1"/>
  <c r="X18" i="2" s="1"/>
  <c r="X38" i="2" a="1"/>
  <c r="X38" i="2" s="1"/>
  <c r="X58" i="2" a="1"/>
  <c r="X58" i="2" s="1"/>
  <c r="X98" i="2" a="1"/>
  <c r="X98" i="2" s="1"/>
  <c r="X159" i="2" a="1"/>
  <c r="X159" i="2" s="1"/>
  <c r="X198" i="2" a="1"/>
  <c r="X198" i="2" s="1"/>
  <c r="X213" i="2" a="1"/>
  <c r="X213" i="2" s="1"/>
  <c r="X280" i="2" a="1"/>
  <c r="X280" i="2" s="1"/>
  <c r="X284" i="2" a="1"/>
  <c r="X284" i="2" s="1"/>
  <c r="X314" i="2" a="1"/>
  <c r="X314" i="2" s="1"/>
  <c r="X400" i="2" a="1"/>
  <c r="X400" i="2" s="1"/>
  <c r="X501" i="2" a="1"/>
  <c r="X501" i="2" s="1"/>
  <c r="X511" i="2" a="1"/>
  <c r="X511" i="2" s="1"/>
  <c r="X582" i="2" a="1"/>
  <c r="X582" i="2" s="1"/>
  <c r="X760" i="2" a="1"/>
  <c r="X760" i="2" s="1"/>
  <c r="AC101" i="3"/>
  <c r="Z101" i="3"/>
  <c r="AF101" i="3"/>
  <c r="R323" i="1"/>
  <c r="X15" i="2" a="1"/>
  <c r="X15" i="2" s="1"/>
  <c r="X35" i="2" a="1"/>
  <c r="X35" i="2" s="1"/>
  <c r="X55" i="2" a="1"/>
  <c r="X55" i="2" s="1"/>
  <c r="X87" i="2" a="1"/>
  <c r="X87" i="2" s="1"/>
  <c r="X96" i="2" a="1"/>
  <c r="X96" i="2" s="1"/>
  <c r="X124" i="2" a="1"/>
  <c r="X124" i="2" s="1"/>
  <c r="X187" i="2" a="1"/>
  <c r="X187" i="2" s="1"/>
  <c r="X196" i="2" a="1"/>
  <c r="X196" i="2" s="1"/>
  <c r="X348" i="2" a="1"/>
  <c r="X348" i="2" s="1"/>
  <c r="X379" i="2" a="1"/>
  <c r="X379" i="2" s="1"/>
  <c r="X488" i="2" a="1"/>
  <c r="X488" i="2" s="1"/>
  <c r="X539" i="2" a="1"/>
  <c r="X539" i="2" s="1"/>
  <c r="AC260" i="3"/>
  <c r="Z260" i="3"/>
  <c r="Z547" i="3"/>
  <c r="AC547" i="3"/>
  <c r="AG547" i="3"/>
  <c r="AF547" i="3"/>
  <c r="S323" i="1"/>
  <c r="X906" i="2" a="1"/>
  <c r="X906" i="2" s="1"/>
  <c r="X886" i="2" a="1"/>
  <c r="X886" i="2" s="1"/>
  <c r="X866" i="2" a="1"/>
  <c r="X866" i="2" s="1"/>
  <c r="X846" i="2" a="1"/>
  <c r="X846" i="2" s="1"/>
  <c r="X826" i="2" a="1"/>
  <c r="X826" i="2" s="1"/>
  <c r="X806" i="2" a="1"/>
  <c r="X806" i="2" s="1"/>
  <c r="X786" i="2" a="1"/>
  <c r="X786" i="2" s="1"/>
  <c r="X766" i="2" a="1"/>
  <c r="X766" i="2" s="1"/>
  <c r="X746" i="2" a="1"/>
  <c r="X746" i="2" s="1"/>
  <c r="X726" i="2" a="1"/>
  <c r="X726" i="2" s="1"/>
  <c r="X706" i="2" a="1"/>
  <c r="X706" i="2" s="1"/>
  <c r="X686" i="2" a="1"/>
  <c r="X686" i="2" s="1"/>
  <c r="X909" i="2" a="1"/>
  <c r="X909" i="2" s="1"/>
  <c r="X889" i="2" a="1"/>
  <c r="X889" i="2" s="1"/>
  <c r="X869" i="2" a="1"/>
  <c r="X869" i="2" s="1"/>
  <c r="X849" i="2" a="1"/>
  <c r="X849" i="2" s="1"/>
  <c r="X829" i="2" a="1"/>
  <c r="X829" i="2" s="1"/>
  <c r="X809" i="2" a="1"/>
  <c r="X809" i="2" s="1"/>
  <c r="X789" i="2" a="1"/>
  <c r="X789" i="2" s="1"/>
  <c r="X769" i="2" a="1"/>
  <c r="X769" i="2" s="1"/>
  <c r="X749" i="2" a="1"/>
  <c r="X749" i="2" s="1"/>
  <c r="X729" i="2" a="1"/>
  <c r="X729" i="2" s="1"/>
  <c r="X709" i="2" a="1"/>
  <c r="X709" i="2" s="1"/>
  <c r="X689" i="2" a="1"/>
  <c r="X689" i="2" s="1"/>
  <c r="X912" i="2" a="1"/>
  <c r="X912" i="2" s="1"/>
  <c r="X892" i="2" a="1"/>
  <c r="X892" i="2" s="1"/>
  <c r="X872" i="2" a="1"/>
  <c r="X872" i="2" s="1"/>
  <c r="X852" i="2" a="1"/>
  <c r="X852" i="2" s="1"/>
  <c r="X832" i="2" a="1"/>
  <c r="X832" i="2" s="1"/>
  <c r="X812" i="2" a="1"/>
  <c r="X812" i="2" s="1"/>
  <c r="X792" i="2" a="1"/>
  <c r="X792" i="2" s="1"/>
  <c r="X772" i="2" a="1"/>
  <c r="X772" i="2" s="1"/>
  <c r="X752" i="2" a="1"/>
  <c r="X752" i="2" s="1"/>
  <c r="X732" i="2" a="1"/>
  <c r="X732" i="2" s="1"/>
  <c r="X712" i="2" a="1"/>
  <c r="X712" i="2" s="1"/>
  <c r="X692" i="2" a="1"/>
  <c r="X692" i="2" s="1"/>
  <c r="X915" i="2" a="1"/>
  <c r="X915" i="2" s="1"/>
  <c r="X895" i="2" a="1"/>
  <c r="X895" i="2" s="1"/>
  <c r="X875" i="2" a="1"/>
  <c r="X875" i="2" s="1"/>
  <c r="X855" i="2" a="1"/>
  <c r="X855" i="2" s="1"/>
  <c r="X835" i="2" a="1"/>
  <c r="X835" i="2" s="1"/>
  <c r="X815" i="2" a="1"/>
  <c r="X815" i="2" s="1"/>
  <c r="X795" i="2" a="1"/>
  <c r="X795" i="2" s="1"/>
  <c r="X775" i="2" a="1"/>
  <c r="X775" i="2" s="1"/>
  <c r="X755" i="2" a="1"/>
  <c r="X755" i="2" s="1"/>
  <c r="X735" i="2" a="1"/>
  <c r="X735" i="2" s="1"/>
  <c r="X715" i="2" a="1"/>
  <c r="X715" i="2" s="1"/>
  <c r="X695" i="2" a="1"/>
  <c r="X695" i="2" s="1"/>
  <c r="X902" i="2" a="1"/>
  <c r="X902" i="2" s="1"/>
  <c r="X882" i="2" a="1"/>
  <c r="X882" i="2" s="1"/>
  <c r="X862" i="2" a="1"/>
  <c r="X862" i="2" s="1"/>
  <c r="X842" i="2" a="1"/>
  <c r="X842" i="2" s="1"/>
  <c r="X822" i="2" a="1"/>
  <c r="X822" i="2" s="1"/>
  <c r="X802" i="2" a="1"/>
  <c r="X802" i="2" s="1"/>
  <c r="X782" i="2" a="1"/>
  <c r="X782" i="2" s="1"/>
  <c r="X762" i="2" a="1"/>
  <c r="X762" i="2" s="1"/>
  <c r="X742" i="2" a="1"/>
  <c r="X742" i="2" s="1"/>
  <c r="X722" i="2" a="1"/>
  <c r="X722" i="2" s="1"/>
  <c r="X702" i="2" a="1"/>
  <c r="X702" i="2" s="1"/>
  <c r="X682" i="2" a="1"/>
  <c r="X682" i="2" s="1"/>
  <c r="X905" i="2" a="1"/>
  <c r="X905" i="2" s="1"/>
  <c r="X885" i="2" a="1"/>
  <c r="X885" i="2" s="1"/>
  <c r="X865" i="2" a="1"/>
  <c r="X865" i="2" s="1"/>
  <c r="X845" i="2" a="1"/>
  <c r="X845" i="2" s="1"/>
  <c r="X825" i="2" a="1"/>
  <c r="X825" i="2" s="1"/>
  <c r="X805" i="2" a="1"/>
  <c r="X805" i="2" s="1"/>
  <c r="X785" i="2" a="1"/>
  <c r="X785" i="2" s="1"/>
  <c r="X765" i="2" a="1"/>
  <c r="X765" i="2" s="1"/>
  <c r="X745" i="2" a="1"/>
  <c r="X745" i="2" s="1"/>
  <c r="X725" i="2" a="1"/>
  <c r="X725" i="2" s="1"/>
  <c r="X705" i="2" a="1"/>
  <c r="X705" i="2" s="1"/>
  <c r="X685" i="2" a="1"/>
  <c r="X685" i="2" s="1"/>
  <c r="X908" i="2" a="1"/>
  <c r="X908" i="2" s="1"/>
  <c r="X888" i="2" a="1"/>
  <c r="X888" i="2" s="1"/>
  <c r="X868" i="2" a="1"/>
  <c r="X868" i="2" s="1"/>
  <c r="X848" i="2" a="1"/>
  <c r="X848" i="2" s="1"/>
  <c r="X828" i="2" a="1"/>
  <c r="X828" i="2" s="1"/>
  <c r="X808" i="2" a="1"/>
  <c r="X808" i="2" s="1"/>
  <c r="X788" i="2" a="1"/>
  <c r="X788" i="2" s="1"/>
  <c r="X768" i="2" a="1"/>
  <c r="X768" i="2" s="1"/>
  <c r="X748" i="2" a="1"/>
  <c r="X748" i="2" s="1"/>
  <c r="X728" i="2" a="1"/>
  <c r="X728" i="2" s="1"/>
  <c r="X708" i="2" a="1"/>
  <c r="X708" i="2" s="1"/>
  <c r="X688" i="2" a="1"/>
  <c r="X688" i="2" s="1"/>
  <c r="X911" i="2" a="1"/>
  <c r="X911" i="2" s="1"/>
  <c r="X891" i="2" a="1"/>
  <c r="X891" i="2" s="1"/>
  <c r="X871" i="2" a="1"/>
  <c r="X871" i="2" s="1"/>
  <c r="X851" i="2" a="1"/>
  <c r="X851" i="2" s="1"/>
  <c r="X831" i="2" a="1"/>
  <c r="X831" i="2" s="1"/>
  <c r="X811" i="2" a="1"/>
  <c r="X811" i="2" s="1"/>
  <c r="X791" i="2" a="1"/>
  <c r="X791" i="2" s="1"/>
  <c r="X771" i="2" a="1"/>
  <c r="X771" i="2" s="1"/>
  <c r="X751" i="2" a="1"/>
  <c r="X751" i="2" s="1"/>
  <c r="X731" i="2" a="1"/>
  <c r="X731" i="2" s="1"/>
  <c r="X711" i="2" a="1"/>
  <c r="X711" i="2" s="1"/>
  <c r="X691" i="2" a="1"/>
  <c r="X691" i="2" s="1"/>
  <c r="X903" i="2" a="1"/>
  <c r="X903" i="2" s="1"/>
  <c r="X883" i="2" a="1"/>
  <c r="X883" i="2" s="1"/>
  <c r="X863" i="2" a="1"/>
  <c r="X863" i="2" s="1"/>
  <c r="X843" i="2" a="1"/>
  <c r="X843" i="2" s="1"/>
  <c r="X823" i="2" a="1"/>
  <c r="X823" i="2" s="1"/>
  <c r="X803" i="2" a="1"/>
  <c r="X803" i="2" s="1"/>
  <c r="X783" i="2" a="1"/>
  <c r="X783" i="2" s="1"/>
  <c r="X763" i="2" a="1"/>
  <c r="X763" i="2" s="1"/>
  <c r="X743" i="2" a="1"/>
  <c r="X743" i="2" s="1"/>
  <c r="X723" i="2" a="1"/>
  <c r="X723" i="2" s="1"/>
  <c r="X703" i="2" a="1"/>
  <c r="X703" i="2" s="1"/>
  <c r="X683" i="2" a="1"/>
  <c r="X683" i="2" s="1"/>
  <c r="X881" i="2" a="1"/>
  <c r="X881" i="2" s="1"/>
  <c r="X804" i="2" a="1"/>
  <c r="X804" i="2" s="1"/>
  <c r="X790" i="2" a="1"/>
  <c r="X790" i="2" s="1"/>
  <c r="X784" i="2" a="1"/>
  <c r="X784" i="2" s="1"/>
  <c r="X778" i="2" a="1"/>
  <c r="X778" i="2" s="1"/>
  <c r="X736" i="2" a="1"/>
  <c r="X736" i="2" s="1"/>
  <c r="X667" i="2" a="1"/>
  <c r="X667" i="2" s="1"/>
  <c r="X647" i="2" a="1"/>
  <c r="X647" i="2" s="1"/>
  <c r="X627" i="2" a="1"/>
  <c r="X627" i="2" s="1"/>
  <c r="X607" i="2" a="1"/>
  <c r="X607" i="2" s="1"/>
  <c r="X587" i="2" a="1"/>
  <c r="X587" i="2" s="1"/>
  <c r="X567" i="2" a="1"/>
  <c r="X567" i="2" s="1"/>
  <c r="X917" i="2" a="1"/>
  <c r="X917" i="2" s="1"/>
  <c r="X899" i="2" a="1"/>
  <c r="X899" i="2" s="1"/>
  <c r="X893" i="2" a="1"/>
  <c r="X893" i="2" s="1"/>
  <c r="X818" i="2" a="1"/>
  <c r="X818" i="2" s="1"/>
  <c r="X776" i="2" a="1"/>
  <c r="X776" i="2" s="1"/>
  <c r="X707" i="2" a="1"/>
  <c r="X707" i="2" s="1"/>
  <c r="L100" i="1" s="1"/>
  <c r="X681" i="2" a="1"/>
  <c r="X681" i="2" s="1"/>
  <c r="X676" i="2" a="1"/>
  <c r="X676" i="2" s="1"/>
  <c r="X656" i="2" a="1"/>
  <c r="X656" i="2" s="1"/>
  <c r="X636" i="2" a="1"/>
  <c r="X636" i="2" s="1"/>
  <c r="X616" i="2" a="1"/>
  <c r="X616" i="2" s="1"/>
  <c r="X596" i="2" a="1"/>
  <c r="X596" i="2" s="1"/>
  <c r="X576" i="2" a="1"/>
  <c r="X576" i="2" s="1"/>
  <c r="X556" i="2" a="1"/>
  <c r="X556" i="2" s="1"/>
  <c r="X910" i="2" a="1"/>
  <c r="X910" i="2" s="1"/>
  <c r="X898" i="2" a="1"/>
  <c r="X898" i="2" s="1"/>
  <c r="X880" i="2" a="1"/>
  <c r="X880" i="2" s="1"/>
  <c r="X801" i="2" a="1"/>
  <c r="X801" i="2" s="1"/>
  <c r="X777" i="2" a="1"/>
  <c r="X777" i="2" s="1"/>
  <c r="X684" i="2" a="1"/>
  <c r="X684" i="2" s="1"/>
  <c r="X660" i="2" a="1"/>
  <c r="X660" i="2" s="1"/>
  <c r="X640" i="2" a="1"/>
  <c r="X640" i="2" s="1"/>
  <c r="X620" i="2" a="1"/>
  <c r="X620" i="2" s="1"/>
  <c r="X600" i="2" a="1"/>
  <c r="X600" i="2" s="1"/>
  <c r="X918" i="2" a="1"/>
  <c r="X918" i="2" s="1"/>
  <c r="X900" i="2" a="1"/>
  <c r="X900" i="2" s="1"/>
  <c r="X894" i="2" a="1"/>
  <c r="X894" i="2" s="1"/>
  <c r="X876" i="2" a="1"/>
  <c r="X876" i="2" s="1"/>
  <c r="X827" i="2" a="1"/>
  <c r="X827" i="2" s="1"/>
  <c r="X797" i="2" a="1"/>
  <c r="X797" i="2" s="1"/>
  <c r="X779" i="2" a="1"/>
  <c r="X779" i="2" s="1"/>
  <c r="X773" i="2" a="1"/>
  <c r="X773" i="2" s="1"/>
  <c r="X663" i="2" a="1"/>
  <c r="X663" i="2" s="1"/>
  <c r="X643" i="2" a="1"/>
  <c r="X643" i="2" s="1"/>
  <c r="X623" i="2" a="1"/>
  <c r="X623" i="2" s="1"/>
  <c r="X603" i="2" a="1"/>
  <c r="X603" i="2" s="1"/>
  <c r="X583" i="2" a="1"/>
  <c r="X583" i="2" s="1"/>
  <c r="X563" i="2" a="1"/>
  <c r="X563" i="2" s="1"/>
  <c r="X920" i="2" a="1"/>
  <c r="X920" i="2" s="1"/>
  <c r="X914" i="2" a="1"/>
  <c r="X914" i="2" s="1"/>
  <c r="X821" i="2" a="1"/>
  <c r="X821" i="2" s="1"/>
  <c r="X799" i="2" a="1"/>
  <c r="X799" i="2" s="1"/>
  <c r="X793" i="2" a="1"/>
  <c r="X793" i="2" s="1"/>
  <c r="X704" i="2" a="1"/>
  <c r="X704" i="2" s="1"/>
  <c r="X690" i="2" a="1"/>
  <c r="X690" i="2" s="1"/>
  <c r="X666" i="2" a="1"/>
  <c r="X666" i="2" s="1"/>
  <c r="X646" i="2" a="1"/>
  <c r="X646" i="2" s="1"/>
  <c r="X626" i="2" a="1"/>
  <c r="X626" i="2" s="1"/>
  <c r="X606" i="2" a="1"/>
  <c r="X606" i="2" s="1"/>
  <c r="X586" i="2" a="1"/>
  <c r="X586" i="2" s="1"/>
  <c r="X566" i="2" a="1"/>
  <c r="X566" i="2" s="1"/>
  <c r="X896" i="2" a="1"/>
  <c r="X896" i="2" s="1"/>
  <c r="X847" i="2" a="1"/>
  <c r="X847" i="2" s="1"/>
  <c r="X817" i="2" a="1"/>
  <c r="X817" i="2" s="1"/>
  <c r="X698" i="2" a="1"/>
  <c r="X698" i="2" s="1"/>
  <c r="X680" i="2" a="1"/>
  <c r="X680" i="2" s="1"/>
  <c r="X669" i="2" a="1"/>
  <c r="X669" i="2" s="1"/>
  <c r="X649" i="2" a="1"/>
  <c r="X649" i="2" s="1"/>
  <c r="X629" i="2" a="1"/>
  <c r="X629" i="2" s="1"/>
  <c r="X609" i="2" a="1"/>
  <c r="X609" i="2" s="1"/>
  <c r="X589" i="2" a="1"/>
  <c r="X589" i="2" s="1"/>
  <c r="X569" i="2" a="1"/>
  <c r="X569" i="2" s="1"/>
  <c r="X549" i="2" a="1"/>
  <c r="X549" i="2" s="1"/>
  <c r="X916" i="2" a="1"/>
  <c r="X916" i="2" s="1"/>
  <c r="X841" i="2" a="1"/>
  <c r="X841" i="2" s="1"/>
  <c r="X819" i="2" a="1"/>
  <c r="X819" i="2" s="1"/>
  <c r="X813" i="2" a="1"/>
  <c r="X813" i="2" s="1"/>
  <c r="X724" i="2" a="1"/>
  <c r="X724" i="2" s="1"/>
  <c r="X710" i="2" a="1"/>
  <c r="X710" i="2" s="1"/>
  <c r="X700" i="2" a="1"/>
  <c r="X700" i="2" s="1"/>
  <c r="X694" i="2" a="1"/>
  <c r="X694" i="2" s="1"/>
  <c r="X672" i="2" a="1"/>
  <c r="X672" i="2" s="1"/>
  <c r="X652" i="2" a="1"/>
  <c r="X652" i="2" s="1"/>
  <c r="X632" i="2" a="1"/>
  <c r="X632" i="2" s="1"/>
  <c r="X612" i="2" a="1"/>
  <c r="X612" i="2" s="1"/>
  <c r="X592" i="2" a="1"/>
  <c r="X592" i="2" s="1"/>
  <c r="X572" i="2" a="1"/>
  <c r="X572" i="2" s="1"/>
  <c r="X552" i="2" a="1"/>
  <c r="X552" i="2" s="1"/>
  <c r="X861" i="2" a="1"/>
  <c r="X861" i="2" s="1"/>
  <c r="X839" i="2" a="1"/>
  <c r="X839" i="2" s="1"/>
  <c r="X833" i="2" a="1"/>
  <c r="X833" i="2" s="1"/>
  <c r="X764" i="2" a="1"/>
  <c r="X764" i="2" s="1"/>
  <c r="X750" i="2" a="1"/>
  <c r="X750" i="2" s="1"/>
  <c r="X738" i="2" a="1"/>
  <c r="X738" i="2" s="1"/>
  <c r="X720" i="2" a="1"/>
  <c r="X720" i="2" s="1"/>
  <c r="X714" i="2" a="1"/>
  <c r="X714" i="2" s="1"/>
  <c r="X696" i="2" a="1"/>
  <c r="X696" i="2" s="1"/>
  <c r="X678" i="2" a="1"/>
  <c r="X678" i="2" s="1"/>
  <c r="X658" i="2" a="1"/>
  <c r="X658" i="2" s="1"/>
  <c r="X638" i="2" a="1"/>
  <c r="X638" i="2" s="1"/>
  <c r="X618" i="2" a="1"/>
  <c r="X618" i="2" s="1"/>
  <c r="X598" i="2" a="1"/>
  <c r="X598" i="2" s="1"/>
  <c r="X578" i="2" a="1"/>
  <c r="X578" i="2" s="1"/>
  <c r="X558" i="2" a="1"/>
  <c r="X558" i="2" s="1"/>
  <c r="X913" i="2" a="1"/>
  <c r="X913" i="2" s="1"/>
  <c r="X757" i="2" a="1"/>
  <c r="X757" i="2" s="1"/>
  <c r="X734" i="2" a="1"/>
  <c r="X734" i="2" s="1"/>
  <c r="X713" i="2" a="1"/>
  <c r="X713" i="2" s="1"/>
  <c r="X693" i="2" a="1"/>
  <c r="X693" i="2" s="1"/>
  <c r="X657" i="2" a="1"/>
  <c r="X657" i="2" s="1"/>
  <c r="X653" i="2" a="1"/>
  <c r="X653" i="2" s="1"/>
  <c r="X645" i="2" a="1"/>
  <c r="X645" i="2" s="1"/>
  <c r="X547" i="2" a="1"/>
  <c r="X547" i="2" s="1"/>
  <c r="X527" i="2" a="1"/>
  <c r="X527" i="2" s="1"/>
  <c r="X507" i="2" a="1"/>
  <c r="X507" i="2" s="1"/>
  <c r="X487" i="2" a="1"/>
  <c r="X487" i="2" s="1"/>
  <c r="X467" i="2" a="1"/>
  <c r="X467" i="2" s="1"/>
  <c r="X447" i="2" a="1"/>
  <c r="X447" i="2" s="1"/>
  <c r="X427" i="2" a="1"/>
  <c r="X427" i="2" s="1"/>
  <c r="X407" i="2" a="1"/>
  <c r="X407" i="2" s="1"/>
  <c r="X387" i="2" a="1"/>
  <c r="X387" i="2" s="1"/>
  <c r="X367" i="2" a="1"/>
  <c r="X367" i="2" s="1"/>
  <c r="X347" i="2" a="1"/>
  <c r="X347" i="2" s="1"/>
  <c r="X327" i="2" a="1"/>
  <c r="X327" i="2" s="1"/>
  <c r="X307" i="2" a="1"/>
  <c r="X307" i="2" s="1"/>
  <c r="X834" i="2" a="1"/>
  <c r="X834" i="2" s="1"/>
  <c r="X807" i="2" a="1"/>
  <c r="X807" i="2" s="1"/>
  <c r="X651" i="2" a="1"/>
  <c r="X651" i="2" s="1"/>
  <c r="X641" i="2" a="1"/>
  <c r="X641" i="2" s="1"/>
  <c r="X635" i="2" a="1"/>
  <c r="X635" i="2" s="1"/>
  <c r="X579" i="2" a="1"/>
  <c r="X579" i="2" s="1"/>
  <c r="X530" i="2" a="1"/>
  <c r="X530" i="2" s="1"/>
  <c r="X510" i="2" a="1"/>
  <c r="X510" i="2" s="1"/>
  <c r="X490" i="2" a="1"/>
  <c r="X490" i="2" s="1"/>
  <c r="X470" i="2" a="1"/>
  <c r="X470" i="2" s="1"/>
  <c r="X450" i="2" a="1"/>
  <c r="X450" i="2" s="1"/>
  <c r="X430" i="2" a="1"/>
  <c r="X430" i="2" s="1"/>
  <c r="X410" i="2" a="1"/>
  <c r="X410" i="2" s="1"/>
  <c r="X390" i="2" a="1"/>
  <c r="X390" i="2" s="1"/>
  <c r="X370" i="2" a="1"/>
  <c r="X370" i="2" s="1"/>
  <c r="X350" i="2" a="1"/>
  <c r="X350" i="2" s="1"/>
  <c r="X330" i="2" a="1"/>
  <c r="X330" i="2" s="1"/>
  <c r="X310" i="2" a="1"/>
  <c r="X310" i="2" s="1"/>
  <c r="X290" i="2" a="1"/>
  <c r="X290" i="2" s="1"/>
  <c r="X878" i="2" a="1"/>
  <c r="X878" i="2" s="1"/>
  <c r="X864" i="2" a="1"/>
  <c r="X864" i="2" s="1"/>
  <c r="X824" i="2" a="1"/>
  <c r="X824" i="2" s="1"/>
  <c r="X800" i="2" a="1"/>
  <c r="X800" i="2" s="1"/>
  <c r="X761" i="2" a="1"/>
  <c r="X761" i="2" s="1"/>
  <c r="X759" i="2" a="1"/>
  <c r="X759" i="2" s="1"/>
  <c r="X639" i="2" a="1"/>
  <c r="X639" i="2" s="1"/>
  <c r="X633" i="2" a="1"/>
  <c r="X633" i="2" s="1"/>
  <c r="X625" i="2" a="1"/>
  <c r="X625" i="2" s="1"/>
  <c r="X594" i="2" a="1"/>
  <c r="X594" i="2" s="1"/>
  <c r="X560" i="2" a="1"/>
  <c r="X560" i="2" s="1"/>
  <c r="X533" i="2" a="1"/>
  <c r="X533" i="2" s="1"/>
  <c r="X513" i="2" a="1"/>
  <c r="X513" i="2" s="1"/>
  <c r="X493" i="2" a="1"/>
  <c r="X493" i="2" s="1"/>
  <c r="X473" i="2" a="1"/>
  <c r="X473" i="2" s="1"/>
  <c r="X453" i="2" a="1"/>
  <c r="X453" i="2" s="1"/>
  <c r="AG453" i="2" s="1"/>
  <c r="X433" i="2" a="1"/>
  <c r="X433" i="2" s="1"/>
  <c r="X413" i="2" a="1"/>
  <c r="X413" i="2" s="1"/>
  <c r="X393" i="2" a="1"/>
  <c r="X393" i="2" s="1"/>
  <c r="X373" i="2" a="1"/>
  <c r="X373" i="2" s="1"/>
  <c r="X353" i="2" a="1"/>
  <c r="X353" i="2" s="1"/>
  <c r="X333" i="2" a="1"/>
  <c r="X333" i="2" s="1"/>
  <c r="X313" i="2" a="1"/>
  <c r="X313" i="2" s="1"/>
  <c r="X293" i="2" a="1"/>
  <c r="X293" i="2" s="1"/>
  <c r="X901" i="2" a="1"/>
  <c r="X901" i="2" s="1"/>
  <c r="X814" i="2" a="1"/>
  <c r="X814" i="2" s="1"/>
  <c r="X770" i="2" a="1"/>
  <c r="X770" i="2" s="1"/>
  <c r="X717" i="2" a="1"/>
  <c r="X717" i="2" s="1"/>
  <c r="X637" i="2" a="1"/>
  <c r="X637" i="2" s="1"/>
  <c r="X631" i="2" a="1"/>
  <c r="X631" i="2" s="1"/>
  <c r="X621" i="2" a="1"/>
  <c r="X621" i="2" s="1"/>
  <c r="X575" i="2" a="1"/>
  <c r="X575" i="2" s="1"/>
  <c r="X554" i="2" a="1"/>
  <c r="X554" i="2" s="1"/>
  <c r="X536" i="2" a="1"/>
  <c r="X536" i="2" s="1"/>
  <c r="X516" i="2" a="1"/>
  <c r="X516" i="2" s="1"/>
  <c r="X496" i="2" a="1"/>
  <c r="X496" i="2" s="1"/>
  <c r="X476" i="2" a="1"/>
  <c r="X476" i="2" s="1"/>
  <c r="X456" i="2" a="1"/>
  <c r="X456" i="2" s="1"/>
  <c r="X436" i="2" a="1"/>
  <c r="X436" i="2" s="1"/>
  <c r="X416" i="2" a="1"/>
  <c r="X416" i="2" s="1"/>
  <c r="X396" i="2" a="1"/>
  <c r="X396" i="2" s="1"/>
  <c r="X376" i="2" a="1"/>
  <c r="X376" i="2" s="1"/>
  <c r="X356" i="2" a="1"/>
  <c r="X356" i="2" s="1"/>
  <c r="X336" i="2" a="1"/>
  <c r="X336" i="2" s="1"/>
  <c r="X316" i="2" a="1"/>
  <c r="X316" i="2" s="1"/>
  <c r="X296" i="2" a="1"/>
  <c r="X296" i="2" s="1"/>
  <c r="X830" i="2" a="1"/>
  <c r="X830" i="2" s="1"/>
  <c r="X744" i="2" a="1"/>
  <c r="X744" i="2" s="1"/>
  <c r="X730" i="2" a="1"/>
  <c r="X730" i="2" s="1"/>
  <c r="X648" i="2" a="1"/>
  <c r="X648" i="2" s="1"/>
  <c r="X595" i="2" a="1"/>
  <c r="X595" i="2" s="1"/>
  <c r="X559" i="2" a="1"/>
  <c r="X559" i="2" s="1"/>
  <c r="X543" i="2" a="1"/>
  <c r="X543" i="2" s="1"/>
  <c r="X523" i="2" a="1"/>
  <c r="X523" i="2" s="1"/>
  <c r="X503" i="2" a="1"/>
  <c r="X503" i="2" s="1"/>
  <c r="X483" i="2" a="1"/>
  <c r="X483" i="2" s="1"/>
  <c r="X463" i="2" a="1"/>
  <c r="X463" i="2" s="1"/>
  <c r="X443" i="2" a="1"/>
  <c r="X443" i="2" s="1"/>
  <c r="X423" i="2" a="1"/>
  <c r="X423" i="2" s="1"/>
  <c r="X403" i="2" a="1"/>
  <c r="X403" i="2" s="1"/>
  <c r="X383" i="2" a="1"/>
  <c r="X383" i="2" s="1"/>
  <c r="X363" i="2" a="1"/>
  <c r="X363" i="2" s="1"/>
  <c r="X343" i="2" a="1"/>
  <c r="X343" i="2" s="1"/>
  <c r="X323" i="2" a="1"/>
  <c r="X323" i="2" s="1"/>
  <c r="X303" i="2" a="1"/>
  <c r="X303" i="2" s="1"/>
  <c r="X890" i="2" a="1"/>
  <c r="X890" i="2" s="1"/>
  <c r="X844" i="2" a="1"/>
  <c r="X844" i="2" s="1"/>
  <c r="X630" i="2" a="1"/>
  <c r="X630" i="2" s="1"/>
  <c r="X624" i="2" a="1"/>
  <c r="X624" i="2" s="1"/>
  <c r="X622" i="2" a="1"/>
  <c r="X622" i="2" s="1"/>
  <c r="X597" i="2" a="1"/>
  <c r="X597" i="2" s="1"/>
  <c r="X593" i="2" a="1"/>
  <c r="X593" i="2" s="1"/>
  <c r="X574" i="2" a="1"/>
  <c r="X574" i="2" s="1"/>
  <c r="X555" i="2" a="1"/>
  <c r="X555" i="2" s="1"/>
  <c r="X546" i="2" a="1"/>
  <c r="X546" i="2" s="1"/>
  <c r="X526" i="2" a="1"/>
  <c r="X526" i="2" s="1"/>
  <c r="X506" i="2" a="1"/>
  <c r="X506" i="2" s="1"/>
  <c r="X486" i="2" a="1"/>
  <c r="X486" i="2" s="1"/>
  <c r="X466" i="2" a="1"/>
  <c r="X466" i="2" s="1"/>
  <c r="X446" i="2" a="1"/>
  <c r="X446" i="2" s="1"/>
  <c r="X426" i="2" a="1"/>
  <c r="X426" i="2" s="1"/>
  <c r="X406" i="2" a="1"/>
  <c r="X406" i="2" s="1"/>
  <c r="X386" i="2" a="1"/>
  <c r="X386" i="2" s="1"/>
  <c r="X366" i="2" a="1"/>
  <c r="X366" i="2" s="1"/>
  <c r="X346" i="2" a="1"/>
  <c r="X346" i="2" s="1"/>
  <c r="X326" i="2" a="1"/>
  <c r="X326" i="2" s="1"/>
  <c r="X306" i="2" a="1"/>
  <c r="X306" i="2" s="1"/>
  <c r="X879" i="2" a="1"/>
  <c r="X879" i="2" s="1"/>
  <c r="X854" i="2" a="1"/>
  <c r="X854" i="2" s="1"/>
  <c r="X716" i="2" a="1"/>
  <c r="X716" i="2" s="1"/>
  <c r="X701" i="2" a="1"/>
  <c r="X701" i="2" s="1"/>
  <c r="X679" i="2" a="1"/>
  <c r="X679" i="2" s="1"/>
  <c r="X675" i="2" a="1"/>
  <c r="X675" i="2" s="1"/>
  <c r="X628" i="2" a="1"/>
  <c r="X628" i="2" s="1"/>
  <c r="X591" i="2" a="1"/>
  <c r="X591" i="2" s="1"/>
  <c r="X553" i="2" a="1"/>
  <c r="X553" i="2" s="1"/>
  <c r="X529" i="2" a="1"/>
  <c r="X529" i="2" s="1"/>
  <c r="X509" i="2" a="1"/>
  <c r="X509" i="2" s="1"/>
  <c r="X489" i="2" a="1"/>
  <c r="X489" i="2" s="1"/>
  <c r="X469" i="2" a="1"/>
  <c r="X469" i="2" s="1"/>
  <c r="X449" i="2" a="1"/>
  <c r="X449" i="2" s="1"/>
  <c r="X429" i="2" a="1"/>
  <c r="X429" i="2" s="1"/>
  <c r="X409" i="2" a="1"/>
  <c r="X409" i="2" s="1"/>
  <c r="X389" i="2" a="1"/>
  <c r="X389" i="2" s="1"/>
  <c r="X369" i="2" a="1"/>
  <c r="X369" i="2" s="1"/>
  <c r="X349" i="2" a="1"/>
  <c r="X349" i="2" s="1"/>
  <c r="X329" i="2" a="1"/>
  <c r="X329" i="2" s="1"/>
  <c r="X309" i="2" a="1"/>
  <c r="X309" i="2" s="1"/>
  <c r="X289" i="2" a="1"/>
  <c r="X289" i="2" s="1"/>
  <c r="X837" i="2" a="1"/>
  <c r="X837" i="2" s="1"/>
  <c r="X820" i="2" a="1"/>
  <c r="X820" i="2" s="1"/>
  <c r="X810" i="2" a="1"/>
  <c r="X810" i="2" s="1"/>
  <c r="X737" i="2" a="1"/>
  <c r="X737" i="2" s="1"/>
  <c r="L324" i="1" s="1"/>
  <c r="X718" i="2" a="1"/>
  <c r="X718" i="2" s="1"/>
  <c r="X677" i="2" a="1"/>
  <c r="X677" i="2" s="1"/>
  <c r="X673" i="2" a="1"/>
  <c r="X673" i="2" s="1"/>
  <c r="X665" i="2" a="1"/>
  <c r="X665" i="2" s="1"/>
  <c r="X570" i="2" a="1"/>
  <c r="X570" i="2" s="1"/>
  <c r="X557" i="2" a="1"/>
  <c r="X557" i="2" s="1"/>
  <c r="X551" i="2" a="1"/>
  <c r="X551" i="2" s="1"/>
  <c r="X532" i="2" a="1"/>
  <c r="X532" i="2" s="1"/>
  <c r="X512" i="2" a="1"/>
  <c r="X512" i="2" s="1"/>
  <c r="X492" i="2" a="1"/>
  <c r="X492" i="2" s="1"/>
  <c r="X472" i="2" a="1"/>
  <c r="X472" i="2" s="1"/>
  <c r="X452" i="2" a="1"/>
  <c r="X452" i="2" s="1"/>
  <c r="AG452" i="2" s="1"/>
  <c r="X432" i="2" a="1"/>
  <c r="X432" i="2" s="1"/>
  <c r="X412" i="2" a="1"/>
  <c r="X412" i="2" s="1"/>
  <c r="X392" i="2" a="1"/>
  <c r="X392" i="2" s="1"/>
  <c r="X372" i="2" a="1"/>
  <c r="X372" i="2" s="1"/>
  <c r="X352" i="2" a="1"/>
  <c r="X352" i="2" s="1"/>
  <c r="X332" i="2" a="1"/>
  <c r="X332" i="2" s="1"/>
  <c r="X312" i="2" a="1"/>
  <c r="X312" i="2" s="1"/>
  <c r="X292" i="2" a="1"/>
  <c r="X292" i="2" s="1"/>
  <c r="X904" i="2" a="1"/>
  <c r="X904" i="2" s="1"/>
  <c r="X897" i="2" a="1"/>
  <c r="X897" i="2" s="1"/>
  <c r="X874" i="2" a="1"/>
  <c r="X874" i="2" s="1"/>
  <c r="X867" i="2" a="1"/>
  <c r="X867" i="2" s="1"/>
  <c r="X858" i="2" a="1"/>
  <c r="X858" i="2" s="1"/>
  <c r="X856" i="2" a="1"/>
  <c r="X856" i="2" s="1"/>
  <c r="X671" i="2" a="1"/>
  <c r="X671" i="2" s="1"/>
  <c r="X661" i="2" a="1"/>
  <c r="X661" i="2" s="1"/>
  <c r="X614" i="2" a="1"/>
  <c r="X614" i="2" s="1"/>
  <c r="X585" i="2" a="1"/>
  <c r="X585" i="2" s="1"/>
  <c r="X535" i="2" a="1"/>
  <c r="X535" i="2" s="1"/>
  <c r="X515" i="2" a="1"/>
  <c r="X515" i="2" s="1"/>
  <c r="X495" i="2" a="1"/>
  <c r="X495" i="2" s="1"/>
  <c r="X475" i="2" a="1"/>
  <c r="X475" i="2" s="1"/>
  <c r="X455" i="2" a="1"/>
  <c r="X455" i="2" s="1"/>
  <c r="AG455" i="2" s="1"/>
  <c r="X435" i="2" a="1"/>
  <c r="X435" i="2" s="1"/>
  <c r="X415" i="2" a="1"/>
  <c r="X415" i="2" s="1"/>
  <c r="X395" i="2" a="1"/>
  <c r="X395" i="2" s="1"/>
  <c r="X375" i="2" a="1"/>
  <c r="X375" i="2" s="1"/>
  <c r="X355" i="2" a="1"/>
  <c r="X355" i="2" s="1"/>
  <c r="X335" i="2" a="1"/>
  <c r="X335" i="2" s="1"/>
  <c r="X315" i="2" a="1"/>
  <c r="X315" i="2" s="1"/>
  <c r="X295" i="2" a="1"/>
  <c r="X295" i="2" s="1"/>
  <c r="X887" i="2" a="1"/>
  <c r="X887" i="2" s="1"/>
  <c r="X860" i="2" a="1"/>
  <c r="X860" i="2" s="1"/>
  <c r="X798" i="2" a="1"/>
  <c r="X798" i="2" s="1"/>
  <c r="X796" i="2" a="1"/>
  <c r="X796" i="2" s="1"/>
  <c r="X780" i="2" a="1"/>
  <c r="X780" i="2" s="1"/>
  <c r="X741" i="2" a="1"/>
  <c r="X741" i="2" s="1"/>
  <c r="X655" i="2" a="1"/>
  <c r="X655" i="2" s="1"/>
  <c r="X608" i="2" a="1"/>
  <c r="X608" i="2" s="1"/>
  <c r="X562" i="2" a="1"/>
  <c r="X562" i="2" s="1"/>
  <c r="X544" i="2" a="1"/>
  <c r="X544" i="2" s="1"/>
  <c r="X524" i="2" a="1"/>
  <c r="X524" i="2" s="1"/>
  <c r="X504" i="2" a="1"/>
  <c r="X504" i="2" s="1"/>
  <c r="X484" i="2" a="1"/>
  <c r="X484" i="2" s="1"/>
  <c r="X464" i="2" a="1"/>
  <c r="X464" i="2" s="1"/>
  <c r="X444" i="2" a="1"/>
  <c r="X444" i="2" s="1"/>
  <c r="X424" i="2" a="1"/>
  <c r="X424" i="2" s="1"/>
  <c r="X404" i="2" a="1"/>
  <c r="X404" i="2" s="1"/>
  <c r="X384" i="2" a="1"/>
  <c r="X384" i="2" s="1"/>
  <c r="X364" i="2" a="1"/>
  <c r="X364" i="2" s="1"/>
  <c r="X344" i="2" a="1"/>
  <c r="X344" i="2" s="1"/>
  <c r="X324" i="2" a="1"/>
  <c r="X324" i="2" s="1"/>
  <c r="X304" i="2" a="1"/>
  <c r="X304" i="2" s="1"/>
  <c r="X840" i="2" a="1"/>
  <c r="X840" i="2" s="1"/>
  <c r="X774" i="2" a="1"/>
  <c r="X774" i="2" s="1"/>
  <c r="X697" i="2" a="1"/>
  <c r="X697" i="2" s="1"/>
  <c r="X642" i="2" a="1"/>
  <c r="X642" i="2" s="1"/>
  <c r="X610" i="2" a="1"/>
  <c r="X610" i="2" s="1"/>
  <c r="X485" i="2" a="1"/>
  <c r="X485" i="2" s="1"/>
  <c r="X460" i="2" a="1"/>
  <c r="X460" i="2" s="1"/>
  <c r="X371" i="2" a="1"/>
  <c r="X371" i="2" s="1"/>
  <c r="X331" i="2" a="1"/>
  <c r="X331" i="2" s="1"/>
  <c r="X286" i="2" a="1"/>
  <c r="X286" i="2" s="1"/>
  <c r="X266" i="2" a="1"/>
  <c r="X266" i="2" s="1"/>
  <c r="X246" i="2" a="1"/>
  <c r="X246" i="2" s="1"/>
  <c r="X226" i="2" a="1"/>
  <c r="X226" i="2" s="1"/>
  <c r="X206" i="2" a="1"/>
  <c r="X206" i="2" s="1"/>
  <c r="X186" i="2" a="1"/>
  <c r="X186" i="2" s="1"/>
  <c r="X166" i="2" a="1"/>
  <c r="X166" i="2" s="1"/>
  <c r="X146" i="2" a="1"/>
  <c r="X146" i="2" s="1"/>
  <c r="X126" i="2" a="1"/>
  <c r="X126" i="2" s="1"/>
  <c r="X106" i="2" a="1"/>
  <c r="X106" i="2" s="1"/>
  <c r="X86" i="2" a="1"/>
  <c r="X86" i="2" s="1"/>
  <c r="X921" i="2" a="1"/>
  <c r="X921" i="2" s="1"/>
  <c r="X758" i="2" a="1"/>
  <c r="X758" i="2" s="1"/>
  <c r="X491" i="2" a="1"/>
  <c r="X491" i="2" s="1"/>
  <c r="X468" i="2" a="1"/>
  <c r="X468" i="2" s="1"/>
  <c r="X269" i="2" a="1"/>
  <c r="X269" i="2" s="1"/>
  <c r="X249" i="2" a="1"/>
  <c r="X249" i="2" s="1"/>
  <c r="X229" i="2" a="1"/>
  <c r="X229" i="2" s="1"/>
  <c r="X209" i="2" a="1"/>
  <c r="X209" i="2" s="1"/>
  <c r="X189" i="2" a="1"/>
  <c r="X189" i="2" s="1"/>
  <c r="X169" i="2" a="1"/>
  <c r="X169" i="2" s="1"/>
  <c r="X149" i="2" a="1"/>
  <c r="X149" i="2" s="1"/>
  <c r="X129" i="2" a="1"/>
  <c r="X129" i="2" s="1"/>
  <c r="X109" i="2" a="1"/>
  <c r="X109" i="2" s="1"/>
  <c r="X89" i="2" a="1"/>
  <c r="X89" i="2" s="1"/>
  <c r="X853" i="2" a="1"/>
  <c r="X853" i="2" s="1"/>
  <c r="X753" i="2" a="1"/>
  <c r="X753" i="2" s="1"/>
  <c r="X617" i="2" a="1"/>
  <c r="X617" i="2" s="1"/>
  <c r="X605" i="2" a="1"/>
  <c r="X605" i="2" s="1"/>
  <c r="X581" i="2" a="1"/>
  <c r="X581" i="2" s="1"/>
  <c r="X291" i="2" a="1"/>
  <c r="X291" i="2" s="1"/>
  <c r="X272" i="2" a="1"/>
  <c r="X272" i="2" s="1"/>
  <c r="X252" i="2" a="1"/>
  <c r="X252" i="2" s="1"/>
  <c r="X232" i="2" a="1"/>
  <c r="X232" i="2" s="1"/>
  <c r="X212" i="2" a="1"/>
  <c r="X212" i="2" s="1"/>
  <c r="X192" i="2" a="1"/>
  <c r="X192" i="2" s="1"/>
  <c r="X172" i="2" a="1"/>
  <c r="X172" i="2" s="1"/>
  <c r="X152" i="2" a="1"/>
  <c r="X152" i="2" s="1"/>
  <c r="X132" i="2" a="1"/>
  <c r="X132" i="2" s="1"/>
  <c r="X112" i="2" a="1"/>
  <c r="X112" i="2" s="1"/>
  <c r="X92" i="2" a="1"/>
  <c r="X92" i="2" s="1"/>
  <c r="X794" i="2" a="1"/>
  <c r="X794" i="2" s="1"/>
  <c r="X719" i="2" a="1"/>
  <c r="X719" i="2" s="1"/>
  <c r="X668" i="2" a="1"/>
  <c r="X668" i="2" s="1"/>
  <c r="X644" i="2" a="1"/>
  <c r="X644" i="2" s="1"/>
  <c r="X634" i="2" a="1"/>
  <c r="X634" i="2" s="1"/>
  <c r="X619" i="2" a="1"/>
  <c r="X619" i="2" s="1"/>
  <c r="X451" i="2" a="1"/>
  <c r="X451" i="2" s="1"/>
  <c r="AG451" i="2" s="1"/>
  <c r="X275" i="2" a="1"/>
  <c r="X275" i="2" s="1"/>
  <c r="X255" i="2" a="1"/>
  <c r="X255" i="2" s="1"/>
  <c r="X235" i="2" a="1"/>
  <c r="X235" i="2" s="1"/>
  <c r="X215" i="2" a="1"/>
  <c r="X215" i="2" s="1"/>
  <c r="X195" i="2" a="1"/>
  <c r="X195" i="2" s="1"/>
  <c r="X175" i="2" a="1"/>
  <c r="X175" i="2" s="1"/>
  <c r="X155" i="2" a="1"/>
  <c r="X155" i="2" s="1"/>
  <c r="X135" i="2" a="1"/>
  <c r="X135" i="2" s="1"/>
  <c r="X115" i="2" a="1"/>
  <c r="X115" i="2" s="1"/>
  <c r="X95" i="2" a="1"/>
  <c r="X95" i="2" s="1"/>
  <c r="X75" i="2" a="1"/>
  <c r="X75" i="2" s="1"/>
  <c r="X739" i="2" a="1"/>
  <c r="X739" i="2" s="1"/>
  <c r="X573" i="2" a="1"/>
  <c r="X573" i="2" s="1"/>
  <c r="X545" i="2" a="1"/>
  <c r="X545" i="2" s="1"/>
  <c r="AG545" i="2" s="1"/>
  <c r="X528" i="2" a="1"/>
  <c r="X528" i="2" s="1"/>
  <c r="X497" i="2" a="1"/>
  <c r="X497" i="2" s="1"/>
  <c r="X482" i="2" a="1"/>
  <c r="X482" i="2" s="1"/>
  <c r="X459" i="2" a="1"/>
  <c r="X459" i="2" s="1"/>
  <c r="X385" i="2" a="1"/>
  <c r="X385" i="2" s="1"/>
  <c r="X368" i="2" a="1"/>
  <c r="X368" i="2" s="1"/>
  <c r="X345" i="2" a="1"/>
  <c r="X345" i="2" s="1"/>
  <c r="X328" i="2" a="1"/>
  <c r="X328" i="2" s="1"/>
  <c r="X305" i="2" a="1"/>
  <c r="X305" i="2" s="1"/>
  <c r="X270" i="2" a="1"/>
  <c r="X270" i="2" s="1"/>
  <c r="X250" i="2" a="1"/>
  <c r="X250" i="2" s="1"/>
  <c r="X230" i="2" a="1"/>
  <c r="X230" i="2" s="1"/>
  <c r="X210" i="2" a="1"/>
  <c r="X210" i="2" s="1"/>
  <c r="X190" i="2" a="1"/>
  <c r="X190" i="2" s="1"/>
  <c r="X170" i="2" a="1"/>
  <c r="X170" i="2" s="1"/>
  <c r="X150" i="2" a="1"/>
  <c r="X150" i="2" s="1"/>
  <c r="X130" i="2" a="1"/>
  <c r="X130" i="2" s="1"/>
  <c r="X110" i="2" a="1"/>
  <c r="X110" i="2" s="1"/>
  <c r="X90" i="2" a="1"/>
  <c r="X90" i="2" s="1"/>
  <c r="X650" i="2" a="1"/>
  <c r="X650" i="2" s="1"/>
  <c r="X604" i="2" a="1"/>
  <c r="X604" i="2" s="1"/>
  <c r="X471" i="2" a="1"/>
  <c r="X471" i="2" s="1"/>
  <c r="X282" i="2" a="1"/>
  <c r="X282" i="2" s="1"/>
  <c r="X262" i="2" a="1"/>
  <c r="X262" i="2" s="1"/>
  <c r="X242" i="2" a="1"/>
  <c r="X242" i="2" s="1"/>
  <c r="X222" i="2" a="1"/>
  <c r="X222" i="2" s="1"/>
  <c r="X202" i="2" a="1"/>
  <c r="X202" i="2" s="1"/>
  <c r="X182" i="2" a="1"/>
  <c r="X182" i="2" s="1"/>
  <c r="X162" i="2" a="1"/>
  <c r="X162" i="2" s="1"/>
  <c r="X142" i="2" a="1"/>
  <c r="X142" i="2" s="1"/>
  <c r="X122" i="2" a="1"/>
  <c r="X122" i="2" s="1"/>
  <c r="X102" i="2" a="1"/>
  <c r="X102" i="2" s="1"/>
  <c r="X82" i="2" a="1"/>
  <c r="X82" i="2" s="1"/>
  <c r="X870" i="2" a="1"/>
  <c r="X870" i="2" s="1"/>
  <c r="X838" i="2" a="1"/>
  <c r="X838" i="2" s="1"/>
  <c r="X754" i="2" a="1"/>
  <c r="X754" i="2" s="1"/>
  <c r="X580" i="2" a="1"/>
  <c r="X580" i="2" s="1"/>
  <c r="X538" i="2" a="1"/>
  <c r="X538" i="2" s="1"/>
  <c r="X534" i="2" a="1"/>
  <c r="X534" i="2" s="1"/>
  <c r="X439" i="2" a="1"/>
  <c r="X439" i="2" s="1"/>
  <c r="X418" i="2" a="1"/>
  <c r="X418" i="2" s="1"/>
  <c r="X414" i="2" a="1"/>
  <c r="X414" i="2" s="1"/>
  <c r="X288" i="2" a="1"/>
  <c r="X288" i="2" s="1"/>
  <c r="X268" i="2" a="1"/>
  <c r="X268" i="2" s="1"/>
  <c r="X248" i="2" a="1"/>
  <c r="X248" i="2" s="1"/>
  <c r="X228" i="2" a="1"/>
  <c r="X228" i="2" s="1"/>
  <c r="X208" i="2" a="1"/>
  <c r="X208" i="2" s="1"/>
  <c r="X188" i="2" a="1"/>
  <c r="X188" i="2" s="1"/>
  <c r="X168" i="2" a="1"/>
  <c r="X168" i="2" s="1"/>
  <c r="X148" i="2" a="1"/>
  <c r="X148" i="2" s="1"/>
  <c r="X128" i="2" a="1"/>
  <c r="X128" i="2" s="1"/>
  <c r="X108" i="2" a="1"/>
  <c r="X108" i="2" s="1"/>
  <c r="X88" i="2" a="1"/>
  <c r="X88" i="2" s="1"/>
  <c r="X816" i="2" a="1"/>
  <c r="X816" i="2" s="1"/>
  <c r="X599" i="2" a="1"/>
  <c r="X599" i="2" s="1"/>
  <c r="X542" i="2" a="1"/>
  <c r="X542" i="2" s="1"/>
  <c r="X519" i="2" a="1"/>
  <c r="X519" i="2" s="1"/>
  <c r="X441" i="2" a="1"/>
  <c r="X441" i="2" s="1"/>
  <c r="X422" i="2" a="1"/>
  <c r="X422" i="2" s="1"/>
  <c r="X401" i="2" a="1"/>
  <c r="X401" i="2" s="1"/>
  <c r="X399" i="2" a="1"/>
  <c r="X399" i="2" s="1"/>
  <c r="X378" i="2" a="1"/>
  <c r="X378" i="2" s="1"/>
  <c r="X374" i="2" a="1"/>
  <c r="X374" i="2" s="1"/>
  <c r="X359" i="2" a="1"/>
  <c r="X359" i="2" s="1"/>
  <c r="X338" i="2" a="1"/>
  <c r="X338" i="2" s="1"/>
  <c r="X334" i="2" a="1"/>
  <c r="X334" i="2" s="1"/>
  <c r="X319" i="2" a="1"/>
  <c r="X319" i="2" s="1"/>
  <c r="X298" i="2" a="1"/>
  <c r="X298" i="2" s="1"/>
  <c r="X294" i="2" a="1"/>
  <c r="X294" i="2" s="1"/>
  <c r="X271" i="2" a="1"/>
  <c r="X271" i="2" s="1"/>
  <c r="X251" i="2" a="1"/>
  <c r="X251" i="2" s="1"/>
  <c r="X231" i="2" a="1"/>
  <c r="X231" i="2" s="1"/>
  <c r="X211" i="2" a="1"/>
  <c r="X211" i="2" s="1"/>
  <c r="X191" i="2" a="1"/>
  <c r="X191" i="2" s="1"/>
  <c r="X171" i="2" a="1"/>
  <c r="X171" i="2" s="1"/>
  <c r="X151" i="2" a="1"/>
  <c r="X151" i="2" s="1"/>
  <c r="X131" i="2" a="1"/>
  <c r="X131" i="2" s="1"/>
  <c r="X111" i="2" a="1"/>
  <c r="X111" i="2" s="1"/>
  <c r="X91" i="2" a="1"/>
  <c r="X91" i="2" s="1"/>
  <c r="X859" i="2" a="1"/>
  <c r="X859" i="2" s="1"/>
  <c r="X733" i="2" a="1"/>
  <c r="X733" i="2" s="1"/>
  <c r="X659" i="2" a="1"/>
  <c r="X659" i="2" s="1"/>
  <c r="X540" i="2" a="1"/>
  <c r="X540" i="2" s="1"/>
  <c r="X521" i="2" a="1"/>
  <c r="X521" i="2" s="1"/>
  <c r="X498" i="2" a="1"/>
  <c r="X498" i="2" s="1"/>
  <c r="X494" i="2" a="1"/>
  <c r="X494" i="2" s="1"/>
  <c r="X437" i="2" a="1"/>
  <c r="X437" i="2" s="1"/>
  <c r="X420" i="2" a="1"/>
  <c r="X420" i="2" s="1"/>
  <c r="X382" i="2" a="1"/>
  <c r="X382" i="2" s="1"/>
  <c r="X361" i="2" a="1"/>
  <c r="X361" i="2" s="1"/>
  <c r="X342" i="2" a="1"/>
  <c r="X342" i="2" s="1"/>
  <c r="X321" i="2" a="1"/>
  <c r="X321" i="2" s="1"/>
  <c r="X302" i="2" a="1"/>
  <c r="X302" i="2" s="1"/>
  <c r="X274" i="2" a="1"/>
  <c r="X274" i="2" s="1"/>
  <c r="X254" i="2" a="1"/>
  <c r="X254" i="2" s="1"/>
  <c r="X234" i="2" a="1"/>
  <c r="X234" i="2" s="1"/>
  <c r="X214" i="2" a="1"/>
  <c r="X214" i="2" s="1"/>
  <c r="X194" i="2" a="1"/>
  <c r="X194" i="2" s="1"/>
  <c r="X174" i="2" a="1"/>
  <c r="X174" i="2" s="1"/>
  <c r="X154" i="2" a="1"/>
  <c r="X154" i="2" s="1"/>
  <c r="X134" i="2" a="1"/>
  <c r="X134" i="2" s="1"/>
  <c r="X114" i="2" a="1"/>
  <c r="X114" i="2" s="1"/>
  <c r="X94" i="2" a="1"/>
  <c r="X94" i="2" s="1"/>
  <c r="X919" i="2" a="1"/>
  <c r="X919" i="2" s="1"/>
  <c r="X727" i="2" a="1"/>
  <c r="X727" i="2" s="1"/>
  <c r="X615" i="2" a="1"/>
  <c r="X615" i="2" s="1"/>
  <c r="X601" i="2" a="1"/>
  <c r="X601" i="2" s="1"/>
  <c r="X584" i="2" a="1"/>
  <c r="X584" i="2" s="1"/>
  <c r="X577" i="2" a="1"/>
  <c r="X577" i="2" s="1"/>
  <c r="X565" i="2" a="1"/>
  <c r="X565" i="2" s="1"/>
  <c r="X548" i="2" a="1"/>
  <c r="X548" i="2" s="1"/>
  <c r="X517" i="2" a="1"/>
  <c r="X517" i="2" s="1"/>
  <c r="X502" i="2" a="1"/>
  <c r="X502" i="2" s="1"/>
  <c r="X479" i="2" a="1"/>
  <c r="X479" i="2" s="1"/>
  <c r="X428" i="2" a="1"/>
  <c r="X428" i="2" s="1"/>
  <c r="X405" i="2" a="1"/>
  <c r="X405" i="2" s="1"/>
  <c r="X397" i="2" a="1"/>
  <c r="X397" i="2" s="1"/>
  <c r="X380" i="2" a="1"/>
  <c r="X380" i="2" s="1"/>
  <c r="X357" i="2" a="1"/>
  <c r="X357" i="2" s="1"/>
  <c r="X340" i="2" a="1"/>
  <c r="X340" i="2" s="1"/>
  <c r="X317" i="2" a="1"/>
  <c r="X317" i="2" s="1"/>
  <c r="X300" i="2" a="1"/>
  <c r="X300" i="2" s="1"/>
  <c r="X277" i="2" a="1"/>
  <c r="X277" i="2" s="1"/>
  <c r="X257" i="2" a="1"/>
  <c r="X257" i="2" s="1"/>
  <c r="X237" i="2" a="1"/>
  <c r="X237" i="2" s="1"/>
  <c r="X217" i="2" a="1"/>
  <c r="X217" i="2" s="1"/>
  <c r="X197" i="2" a="1"/>
  <c r="X197" i="2" s="1"/>
  <c r="X177" i="2" a="1"/>
  <c r="X177" i="2" s="1"/>
  <c r="X157" i="2" a="1"/>
  <c r="X157" i="2" s="1"/>
  <c r="X137" i="2" a="1"/>
  <c r="X137" i="2" s="1"/>
  <c r="X117" i="2" a="1"/>
  <c r="X117" i="2" s="1"/>
  <c r="X97" i="2" a="1"/>
  <c r="X97" i="2" s="1"/>
  <c r="X77" i="2" a="1"/>
  <c r="X77" i="2" s="1"/>
  <c r="X740" i="2" a="1"/>
  <c r="X740" i="2" s="1"/>
  <c r="X654" i="2" a="1"/>
  <c r="X654" i="2" s="1"/>
  <c r="X531" i="2" a="1"/>
  <c r="X531" i="2" s="1"/>
  <c r="X508" i="2" a="1"/>
  <c r="X508" i="2" s="1"/>
  <c r="X477" i="2" a="1"/>
  <c r="X477" i="2" s="1"/>
  <c r="X462" i="2" a="1"/>
  <c r="X462" i="2" s="1"/>
  <c r="X445" i="2" a="1"/>
  <c r="X445" i="2" s="1"/>
  <c r="X411" i="2" a="1"/>
  <c r="X411" i="2" s="1"/>
  <c r="X283" i="2" a="1"/>
  <c r="X283" i="2" s="1"/>
  <c r="X263" i="2" a="1"/>
  <c r="X263" i="2" s="1"/>
  <c r="X243" i="2" a="1"/>
  <c r="X243" i="2" s="1"/>
  <c r="X223" i="2" a="1"/>
  <c r="X223" i="2" s="1"/>
  <c r="X203" i="2" a="1"/>
  <c r="X203" i="2" s="1"/>
  <c r="X183" i="2" a="1"/>
  <c r="X183" i="2" s="1"/>
  <c r="X163" i="2" a="1"/>
  <c r="X163" i="2" s="1"/>
  <c r="X143" i="2" a="1"/>
  <c r="X143" i="2" s="1"/>
  <c r="X123" i="2" a="1"/>
  <c r="X123" i="2" s="1"/>
  <c r="X103" i="2" a="1"/>
  <c r="X103" i="2" s="1"/>
  <c r="X83" i="2" a="1"/>
  <c r="X83" i="2" s="1"/>
  <c r="X12" i="2" a="1"/>
  <c r="X12" i="2" s="1"/>
  <c r="X32" i="2" a="1"/>
  <c r="X32" i="2" s="1"/>
  <c r="X52" i="2" a="1"/>
  <c r="X52" i="2" s="1"/>
  <c r="X72" i="2" a="1"/>
  <c r="X72" i="2" s="1"/>
  <c r="X85" i="2" a="1"/>
  <c r="X85" i="2" s="1"/>
  <c r="X120" i="2" a="1"/>
  <c r="X120" i="2" s="1"/>
  <c r="X185" i="2" a="1"/>
  <c r="X185" i="2" s="1"/>
  <c r="X224" i="2" a="1"/>
  <c r="X224" i="2" s="1"/>
  <c r="X267" i="2" a="1"/>
  <c r="X267" i="2" s="1"/>
  <c r="X278" i="2" a="1"/>
  <c r="X278" i="2" s="1"/>
  <c r="X322" i="2" a="1"/>
  <c r="X322" i="2" s="1"/>
  <c r="X377" i="2" a="1"/>
  <c r="X377" i="2" s="1"/>
  <c r="X478" i="2" a="1"/>
  <c r="X478" i="2" s="1"/>
  <c r="X602" i="2" a="1"/>
  <c r="X602" i="2" s="1"/>
  <c r="AF56" i="3"/>
  <c r="AC56" i="3"/>
  <c r="Z56" i="3"/>
  <c r="AC456" i="3"/>
  <c r="R97" i="1"/>
  <c r="T323" i="1"/>
  <c r="X9" i="2" a="1"/>
  <c r="X9" i="2" s="1"/>
  <c r="X29" i="2" a="1"/>
  <c r="X29" i="2" s="1"/>
  <c r="X49" i="2" a="1"/>
  <c r="X49" i="2" s="1"/>
  <c r="X69" i="2" a="1"/>
  <c r="X69" i="2" s="1"/>
  <c r="X81" i="2" a="1"/>
  <c r="X81" i="2" s="1"/>
  <c r="X133" i="2" a="1"/>
  <c r="X133" i="2" s="1"/>
  <c r="X181" i="2" a="1"/>
  <c r="X181" i="2" s="1"/>
  <c r="X220" i="2" a="1"/>
  <c r="X220" i="2" s="1"/>
  <c r="X261" i="2" a="1"/>
  <c r="X261" i="2" s="1"/>
  <c r="X265" i="2" a="1"/>
  <c r="X265" i="2" s="1"/>
  <c r="X276" i="2" a="1"/>
  <c r="X276" i="2" s="1"/>
  <c r="X514" i="2" a="1"/>
  <c r="X514" i="2" s="1"/>
  <c r="X537" i="2" a="1"/>
  <c r="X537" i="2" s="1"/>
  <c r="AC265" i="3"/>
  <c r="Z265" i="3"/>
  <c r="AF265" i="3"/>
  <c r="AC288" i="3"/>
  <c r="Z288" i="3"/>
  <c r="AF288" i="3"/>
  <c r="S97" i="1"/>
  <c r="X6" i="2" a="1"/>
  <c r="X6" i="2" s="1"/>
  <c r="X26" i="2" a="1"/>
  <c r="X26" i="2" s="1"/>
  <c r="X46" i="2" a="1"/>
  <c r="X46" i="2" s="1"/>
  <c r="X66" i="2" a="1"/>
  <c r="X66" i="2" s="1"/>
  <c r="X79" i="2" a="1"/>
  <c r="X79" i="2" s="1"/>
  <c r="X118" i="2" a="1"/>
  <c r="X118" i="2" s="1"/>
  <c r="X179" i="2" a="1"/>
  <c r="X179" i="2" s="1"/>
  <c r="X259" i="2" a="1"/>
  <c r="X259" i="2" s="1"/>
  <c r="X320" i="2" a="1"/>
  <c r="X320" i="2" s="1"/>
  <c r="X408" i="2" a="1"/>
  <c r="X408" i="2" s="1"/>
  <c r="X431" i="2" a="1"/>
  <c r="X431" i="2" s="1"/>
  <c r="AF438" i="2"/>
  <c r="X561" i="2" a="1"/>
  <c r="X561" i="2" s="1"/>
  <c r="X613" i="2" a="1"/>
  <c r="X613" i="2" s="1"/>
  <c r="AC87" i="3"/>
  <c r="AF87" i="3"/>
  <c r="X3" i="2" a="1"/>
  <c r="X3" i="2" s="1"/>
  <c r="X23" i="2" a="1"/>
  <c r="X23" i="2" s="1"/>
  <c r="X43" i="2" a="1"/>
  <c r="X43" i="2" s="1"/>
  <c r="X63" i="2" a="1"/>
  <c r="X63" i="2" s="1"/>
  <c r="X107" i="2" a="1"/>
  <c r="X107" i="2" s="1"/>
  <c r="X116" i="2" a="1"/>
  <c r="X116" i="2" s="1"/>
  <c r="X144" i="2" a="1"/>
  <c r="X144" i="2" s="1"/>
  <c r="X207" i="2" a="1"/>
  <c r="X207" i="2" s="1"/>
  <c r="X218" i="2" a="1"/>
  <c r="X218" i="2" s="1"/>
  <c r="X233" i="2" a="1"/>
  <c r="X233" i="2" s="1"/>
  <c r="X299" i="2" a="1"/>
  <c r="X299" i="2" s="1"/>
  <c r="X351" i="2" a="1"/>
  <c r="X351" i="2" s="1"/>
  <c r="X458" i="2" a="1"/>
  <c r="X458" i="2" s="1"/>
  <c r="X522" i="2" a="1"/>
  <c r="X522" i="2" s="1"/>
  <c r="X564" i="2" a="1"/>
  <c r="X564" i="2" s="1"/>
  <c r="AC8" i="3"/>
  <c r="AF8" i="3"/>
  <c r="Z8" i="3"/>
  <c r="X16" i="2" a="1"/>
  <c r="X16" i="2" s="1"/>
  <c r="X36" i="2" a="1"/>
  <c r="X36" i="2" s="1"/>
  <c r="X56" i="2" a="1"/>
  <c r="X56" i="2" s="1"/>
  <c r="X80" i="2" a="1"/>
  <c r="X80" i="2" s="1"/>
  <c r="X145" i="2" a="1"/>
  <c r="X145" i="2" s="1"/>
  <c r="X180" i="2" a="1"/>
  <c r="X180" i="2" s="1"/>
  <c r="X260" i="2" a="1"/>
  <c r="X260" i="2" s="1"/>
  <c r="X264" i="2" a="1"/>
  <c r="X264" i="2" s="1"/>
  <c r="X337" i="2" a="1"/>
  <c r="X337" i="2" s="1"/>
  <c r="X365" i="2" a="1"/>
  <c r="X365" i="2" s="1"/>
  <c r="X417" i="2" a="1"/>
  <c r="X417" i="2" s="1"/>
  <c r="X457" i="2" a="1"/>
  <c r="X457" i="2" s="1"/>
  <c r="X518" i="2" a="1"/>
  <c r="X518" i="2" s="1"/>
  <c r="X662" i="2" a="1"/>
  <c r="X662" i="2" s="1"/>
  <c r="X907" i="2" a="1"/>
  <c r="X907" i="2" s="1"/>
  <c r="X13" i="2" a="1"/>
  <c r="X13" i="2" s="1"/>
  <c r="X33" i="2" a="1"/>
  <c r="X33" i="2" s="1"/>
  <c r="X53" i="2" a="1"/>
  <c r="X53" i="2" s="1"/>
  <c r="X73" i="2" a="1"/>
  <c r="X73" i="2" s="1"/>
  <c r="X93" i="2" a="1"/>
  <c r="X93" i="2" s="1"/>
  <c r="X141" i="2" a="1"/>
  <c r="X141" i="2" s="1"/>
  <c r="X193" i="2" a="1"/>
  <c r="X193" i="2" s="1"/>
  <c r="X381" i="2" a="1"/>
  <c r="X381" i="2" s="1"/>
  <c r="X440" i="2" a="1"/>
  <c r="X440" i="2" s="1"/>
  <c r="AC591" i="3"/>
  <c r="Z591" i="3"/>
  <c r="AF591" i="3"/>
  <c r="X10" i="2" a="1"/>
  <c r="X10" i="2" s="1"/>
  <c r="X30" i="2" a="1"/>
  <c r="X30" i="2" s="1"/>
  <c r="X50" i="2" a="1"/>
  <c r="X50" i="2" s="1"/>
  <c r="X70" i="2" a="1"/>
  <c r="X70" i="2" s="1"/>
  <c r="X78" i="2" a="1"/>
  <c r="X78" i="2" s="1"/>
  <c r="X139" i="2" a="1"/>
  <c r="X139" i="2" s="1"/>
  <c r="X178" i="2" a="1"/>
  <c r="X178" i="2" s="1"/>
  <c r="X247" i="2" a="1"/>
  <c r="X247" i="2" s="1"/>
  <c r="X258" i="2" a="1"/>
  <c r="X258" i="2" s="1"/>
  <c r="X394" i="2" a="1"/>
  <c r="X394" i="2" s="1"/>
  <c r="X541" i="2" a="1"/>
  <c r="X541" i="2" s="1"/>
  <c r="X568" i="2" a="1"/>
  <c r="X568" i="2" s="1"/>
  <c r="X590" i="2" a="1"/>
  <c r="X590" i="2" s="1"/>
  <c r="AC4" i="3"/>
  <c r="Z4" i="3"/>
  <c r="AF4" i="3"/>
  <c r="AC148" i="3"/>
  <c r="Z148" i="3"/>
  <c r="AF148" i="3"/>
  <c r="AC233" i="3"/>
  <c r="AC267" i="3"/>
  <c r="Z267" i="3"/>
  <c r="AF267" i="3"/>
  <c r="AF177" i="3"/>
  <c r="AC177" i="3"/>
  <c r="Z177" i="3"/>
  <c r="Z743" i="3"/>
  <c r="AF743" i="3"/>
  <c r="AC743" i="3"/>
  <c r="AF236" i="3"/>
  <c r="AC236" i="3"/>
  <c r="Z236" i="3"/>
  <c r="AF340" i="3"/>
  <c r="AC340" i="3"/>
  <c r="Z340" i="3"/>
  <c r="AF197" i="3"/>
  <c r="AC197" i="3"/>
  <c r="AF205" i="3"/>
  <c r="AC205" i="3"/>
  <c r="Z205" i="3"/>
  <c r="AF276" i="3"/>
  <c r="AC276" i="3"/>
  <c r="Z276" i="3"/>
  <c r="AC667" i="3"/>
  <c r="AF667" i="3"/>
  <c r="Z667" i="3"/>
  <c r="AC67" i="3"/>
  <c r="AF67" i="3"/>
  <c r="Z67" i="3"/>
  <c r="AC125" i="3"/>
  <c r="Z125" i="3"/>
  <c r="AF125" i="3"/>
  <c r="Z195" i="3"/>
  <c r="AF195" i="3"/>
  <c r="AC195" i="3"/>
  <c r="Z240" i="3"/>
  <c r="AF240" i="3"/>
  <c r="AC248" i="3"/>
  <c r="Z248" i="3"/>
  <c r="AF248" i="3"/>
  <c r="AF589" i="3"/>
  <c r="AC589" i="3"/>
  <c r="Z589" i="3"/>
  <c r="AE64" i="4"/>
  <c r="AG64" i="4"/>
  <c r="AF64" i="4"/>
  <c r="AD64" i="4"/>
  <c r="AC402" i="3"/>
  <c r="AF402" i="3"/>
  <c r="Z402" i="3"/>
  <c r="AC47" i="3"/>
  <c r="Z47" i="3"/>
  <c r="Z238" i="3"/>
  <c r="AF238" i="3"/>
  <c r="AC238" i="3"/>
  <c r="AC325" i="3"/>
  <c r="Z325" i="3"/>
  <c r="AF325" i="3"/>
  <c r="AF53" i="3"/>
  <c r="AC53" i="3"/>
  <c r="AF328" i="3"/>
  <c r="AC328" i="3"/>
  <c r="Z328" i="3"/>
  <c r="Z53" i="3"/>
  <c r="AC241" i="3"/>
  <c r="Z241" i="3"/>
  <c r="AF241" i="3"/>
  <c r="Z278" i="3"/>
  <c r="AF278" i="3"/>
  <c r="AC278" i="3"/>
  <c r="Z178" i="3"/>
  <c r="AF178" i="3"/>
  <c r="AC178" i="3"/>
  <c r="Z342" i="3"/>
  <c r="AF342" i="3"/>
  <c r="AF350" i="3"/>
  <c r="AC350" i="3"/>
  <c r="Z350" i="3"/>
  <c r="AC415" i="3"/>
  <c r="Z415" i="3"/>
  <c r="AF415" i="3"/>
  <c r="AC715" i="3"/>
  <c r="Z715" i="3"/>
  <c r="Z215" i="3"/>
  <c r="AF215" i="3"/>
  <c r="AC215" i="3"/>
  <c r="AC324" i="3"/>
  <c r="Z324" i="3"/>
  <c r="AF324" i="3"/>
  <c r="AC342" i="3"/>
  <c r="AC418" i="3"/>
  <c r="Z418" i="3"/>
  <c r="AF418" i="3"/>
  <c r="AC531" i="3"/>
  <c r="Z531" i="3"/>
  <c r="AF531" i="3"/>
  <c r="AC128" i="3"/>
  <c r="Z128" i="3"/>
  <c r="AF128" i="3"/>
  <c r="AC181" i="3"/>
  <c r="Z181" i="3"/>
  <c r="AF181" i="3"/>
  <c r="AF185" i="3"/>
  <c r="AG642" i="3"/>
  <c r="AF642" i="3"/>
  <c r="Z642" i="3"/>
  <c r="AC642" i="3"/>
  <c r="AC692" i="3"/>
  <c r="AF715" i="3"/>
  <c r="Z55" i="3"/>
  <c r="AF55" i="3"/>
  <c r="AC55" i="3"/>
  <c r="AC100" i="3"/>
  <c r="Z100" i="3"/>
  <c r="AF100" i="3"/>
  <c r="AF116" i="3"/>
  <c r="AC116" i="3"/>
  <c r="AF317" i="3"/>
  <c r="AC317" i="3"/>
  <c r="Z317" i="3"/>
  <c r="AF394" i="3"/>
  <c r="Z394" i="3"/>
  <c r="AC394" i="3"/>
  <c r="Z35" i="3"/>
  <c r="AC35" i="3"/>
  <c r="Z255" i="3"/>
  <c r="AC255" i="3"/>
  <c r="AF293" i="3"/>
  <c r="Z293" i="3"/>
  <c r="AC293" i="3"/>
  <c r="AC320" i="3"/>
  <c r="Z320" i="3"/>
  <c r="AC104" i="3"/>
  <c r="Z104" i="3"/>
  <c r="AF104" i="3"/>
  <c r="AF153" i="3"/>
  <c r="Z153" i="3"/>
  <c r="AC153" i="3"/>
  <c r="AF334" i="3"/>
  <c r="AC127" i="3"/>
  <c r="Z127" i="3"/>
  <c r="AF127" i="3"/>
  <c r="Z115" i="3"/>
  <c r="AC115" i="3"/>
  <c r="AC120" i="3"/>
  <c r="Z120" i="3"/>
  <c r="AF120" i="3"/>
  <c r="AF217" i="3"/>
  <c r="AC217" i="3"/>
  <c r="Z217" i="3"/>
  <c r="AC220" i="3"/>
  <c r="Z220" i="3"/>
  <c r="AF220" i="3"/>
  <c r="Z843" i="3"/>
  <c r="AF843" i="3"/>
  <c r="AC843" i="3"/>
  <c r="AF77" i="3"/>
  <c r="AC77" i="3"/>
  <c r="Z185" i="3"/>
  <c r="AC201" i="3"/>
  <c r="Z201" i="3"/>
  <c r="AF201" i="3"/>
  <c r="AC490" i="3"/>
  <c r="Z490" i="3"/>
  <c r="AF490" i="3"/>
  <c r="AC395" i="3"/>
  <c r="Z395" i="3"/>
  <c r="AF395" i="3"/>
  <c r="AD79" i="4"/>
  <c r="AE79" i="4"/>
  <c r="AF903" i="3"/>
  <c r="AC903" i="3"/>
  <c r="Z903" i="3"/>
  <c r="AF37" i="3"/>
  <c r="AC37" i="3"/>
  <c r="Z37" i="3"/>
  <c r="AC44" i="3"/>
  <c r="Z44" i="3"/>
  <c r="Z175" i="3"/>
  <c r="AC175" i="3"/>
  <c r="AF175" i="3"/>
  <c r="AF257" i="3"/>
  <c r="AC257" i="3"/>
  <c r="Z313" i="3"/>
  <c r="Z473" i="3"/>
  <c r="AF473" i="3"/>
  <c r="AC473" i="3"/>
  <c r="AF757" i="3"/>
  <c r="Z757" i="3"/>
  <c r="AC757" i="3"/>
  <c r="AF65" i="3"/>
  <c r="AC65" i="3"/>
  <c r="AC180" i="3"/>
  <c r="Z180" i="3"/>
  <c r="AF180" i="3"/>
  <c r="AC308" i="3"/>
  <c r="Z308" i="3"/>
  <c r="Z508" i="3"/>
  <c r="AF508" i="3"/>
  <c r="AC508" i="3"/>
  <c r="AF57" i="3"/>
  <c r="AC57" i="3"/>
  <c r="AF96" i="3"/>
  <c r="Z96" i="3"/>
  <c r="AC96" i="3"/>
  <c r="AF628" i="3"/>
  <c r="Z628" i="3"/>
  <c r="AC628" i="3"/>
  <c r="X64" i="3" a="1"/>
  <c r="X64" i="3" s="1"/>
  <c r="X121" i="3" a="1"/>
  <c r="X121" i="3" s="1"/>
  <c r="X135" i="3" a="1"/>
  <c r="X135" i="3" s="1"/>
  <c r="X137" i="3" a="1"/>
  <c r="X137" i="3" s="1"/>
  <c r="X145" i="3" a="1"/>
  <c r="X145" i="3" s="1"/>
  <c r="X196" i="3" a="1"/>
  <c r="X196" i="3" s="1"/>
  <c r="X198" i="3" a="1"/>
  <c r="X198" i="3" s="1"/>
  <c r="X253" i="3" a="1"/>
  <c r="X253" i="3" s="1"/>
  <c r="X374" i="3" a="1"/>
  <c r="X374" i="3" s="1"/>
  <c r="X396" i="3" a="1"/>
  <c r="X396" i="3" s="1"/>
  <c r="X455" i="3" a="1"/>
  <c r="X455" i="3" s="1"/>
  <c r="X557" i="3" a="1"/>
  <c r="X557" i="3" s="1"/>
  <c r="X36" i="3" a="1"/>
  <c r="X36" i="3" s="1"/>
  <c r="X38" i="3" a="1"/>
  <c r="X38" i="3" s="1"/>
  <c r="X93" i="3" a="1"/>
  <c r="X93" i="3" s="1"/>
  <c r="X160" i="3" a="1"/>
  <c r="X160" i="3" s="1"/>
  <c r="X188" i="3" a="1"/>
  <c r="X188" i="3" s="1"/>
  <c r="X247" i="3" a="1"/>
  <c r="X247" i="3" s="1"/>
  <c r="X300" i="3" a="1"/>
  <c r="X300" i="3" s="1"/>
  <c r="X316" i="3" a="1"/>
  <c r="X316" i="3" s="1"/>
  <c r="X318" i="3" a="1"/>
  <c r="X318" i="3" s="1"/>
  <c r="X337" i="3" a="1"/>
  <c r="X337" i="3" s="1"/>
  <c r="X433" i="3" a="1"/>
  <c r="X433" i="3" s="1"/>
  <c r="Y458" i="3"/>
  <c r="AE458" i="3"/>
  <c r="X479" i="3" a="1"/>
  <c r="X479" i="3" s="1"/>
  <c r="X563" i="3" a="1"/>
  <c r="X563" i="3" s="1"/>
  <c r="X728" i="3" a="1"/>
  <c r="X728" i="3" s="1"/>
  <c r="AE321" i="4"/>
  <c r="AG321" i="4"/>
  <c r="X902" i="3" a="1"/>
  <c r="X902" i="3" s="1"/>
  <c r="X882" i="3" a="1"/>
  <c r="X882" i="3" s="1"/>
  <c r="X862" i="3" a="1"/>
  <c r="X862" i="3" s="1"/>
  <c r="X908" i="3" a="1"/>
  <c r="X908" i="3" s="1"/>
  <c r="X888" i="3" a="1"/>
  <c r="X888" i="3" s="1"/>
  <c r="X868" i="3" a="1"/>
  <c r="X868" i="3" s="1"/>
  <c r="X914" i="3" a="1"/>
  <c r="X914" i="3" s="1"/>
  <c r="X901" i="3" a="1"/>
  <c r="X901" i="3" s="1"/>
  <c r="X875" i="3" a="1"/>
  <c r="X875" i="3" s="1"/>
  <c r="X854" i="3" a="1"/>
  <c r="X854" i="3" s="1"/>
  <c r="X834" i="3" a="1"/>
  <c r="X834" i="3" s="1"/>
  <c r="X814" i="3" a="1"/>
  <c r="X814" i="3" s="1"/>
  <c r="X794" i="3" a="1"/>
  <c r="X794" i="3" s="1"/>
  <c r="X774" i="3" a="1"/>
  <c r="X774" i="3" s="1"/>
  <c r="X754" i="3" a="1"/>
  <c r="X754" i="3" s="1"/>
  <c r="X734" i="3" a="1"/>
  <c r="X734" i="3" s="1"/>
  <c r="X714" i="3" a="1"/>
  <c r="X714" i="3" s="1"/>
  <c r="X694" i="3" a="1"/>
  <c r="X694" i="3" s="1"/>
  <c r="X674" i="3" a="1"/>
  <c r="X674" i="3" s="1"/>
  <c r="AG674" i="3" s="1"/>
  <c r="X654" i="3" a="1"/>
  <c r="X654" i="3" s="1"/>
  <c r="X921" i="3" a="1"/>
  <c r="X921" i="3" s="1"/>
  <c r="X895" i="3" a="1"/>
  <c r="X895" i="3" s="1"/>
  <c r="X869" i="3" a="1"/>
  <c r="X869" i="3" s="1"/>
  <c r="X864" i="3" a="1"/>
  <c r="X864" i="3" s="1"/>
  <c r="X856" i="3" a="1"/>
  <c r="X856" i="3" s="1"/>
  <c r="X836" i="3" a="1"/>
  <c r="X836" i="3" s="1"/>
  <c r="X816" i="3" a="1"/>
  <c r="X816" i="3" s="1"/>
  <c r="X796" i="3" a="1"/>
  <c r="X796" i="3" s="1"/>
  <c r="X776" i="3" a="1"/>
  <c r="X776" i="3" s="1"/>
  <c r="X756" i="3" a="1"/>
  <c r="X756" i="3" s="1"/>
  <c r="X736" i="3" a="1"/>
  <c r="X736" i="3" s="1"/>
  <c r="X716" i="3" a="1"/>
  <c r="X716" i="3" s="1"/>
  <c r="X696" i="3" a="1"/>
  <c r="X696" i="3" s="1"/>
  <c r="X676" i="3" a="1"/>
  <c r="X676" i="3" s="1"/>
  <c r="AG676" i="3" s="1"/>
  <c r="X656" i="3" a="1"/>
  <c r="X656" i="3" s="1"/>
  <c r="X870" i="3" a="1"/>
  <c r="X870" i="3" s="1"/>
  <c r="X858" i="3" a="1"/>
  <c r="X858" i="3" s="1"/>
  <c r="X853" i="3" a="1"/>
  <c r="X853" i="3" s="1"/>
  <c r="X845" i="3" a="1"/>
  <c r="X845" i="3" s="1"/>
  <c r="X840" i="3" a="1"/>
  <c r="X840" i="3" s="1"/>
  <c r="X806" i="3" a="1"/>
  <c r="X806" i="3" s="1"/>
  <c r="X909" i="3" a="1"/>
  <c r="X909" i="3" s="1"/>
  <c r="X897" i="3" a="1"/>
  <c r="X897" i="3" s="1"/>
  <c r="X892" i="3" a="1"/>
  <c r="X892" i="3" s="1"/>
  <c r="X863" i="3" a="1"/>
  <c r="X863" i="3" s="1"/>
  <c r="X827" i="3" a="1"/>
  <c r="X827" i="3" s="1"/>
  <c r="X809" i="3" a="1"/>
  <c r="X809" i="3" s="1"/>
  <c r="X885" i="3" a="1"/>
  <c r="X885" i="3" s="1"/>
  <c r="X880" i="3" a="1"/>
  <c r="X880" i="3" s="1"/>
  <c r="X848" i="3" a="1"/>
  <c r="X848" i="3" s="1"/>
  <c r="X835" i="3" a="1"/>
  <c r="X835" i="3" s="1"/>
  <c r="X830" i="3" a="1"/>
  <c r="X830" i="3" s="1"/>
  <c r="X822" i="3" a="1"/>
  <c r="X822" i="3" s="1"/>
  <c r="X919" i="3" a="1"/>
  <c r="X919" i="3" s="1"/>
  <c r="X907" i="3" a="1"/>
  <c r="X907" i="3" s="1"/>
  <c r="X817" i="3" a="1"/>
  <c r="X817" i="3" s="1"/>
  <c r="X812" i="3" a="1"/>
  <c r="X812" i="3" s="1"/>
  <c r="X884" i="3" a="1"/>
  <c r="X884" i="3" s="1"/>
  <c r="X826" i="3" a="1"/>
  <c r="X826" i="3" s="1"/>
  <c r="X821" i="3" a="1"/>
  <c r="X821" i="3" s="1"/>
  <c r="X918" i="3" a="1"/>
  <c r="X918" i="3" s="1"/>
  <c r="X913" i="3" a="1"/>
  <c r="X913" i="3" s="1"/>
  <c r="X906" i="3" a="1"/>
  <c r="X906" i="3" s="1"/>
  <c r="X879" i="3" a="1"/>
  <c r="X879" i="3" s="1"/>
  <c r="X867" i="3" a="1"/>
  <c r="X867" i="3" s="1"/>
  <c r="X847" i="3" a="1"/>
  <c r="X847" i="3" s="1"/>
  <c r="X829" i="3" a="1"/>
  <c r="X829" i="3" s="1"/>
  <c r="X916" i="3" a="1"/>
  <c r="X916" i="3" s="1"/>
  <c r="X887" i="3" a="1"/>
  <c r="X887" i="3" s="1"/>
  <c r="X915" i="3" a="1"/>
  <c r="X915" i="3" s="1"/>
  <c r="X899" i="3" a="1"/>
  <c r="X899" i="3" s="1"/>
  <c r="X889" i="3" a="1"/>
  <c r="X889" i="3" s="1"/>
  <c r="X873" i="3" a="1"/>
  <c r="X873" i="3" s="1"/>
  <c r="X865" i="3" a="1"/>
  <c r="X865" i="3" s="1"/>
  <c r="X861" i="3" a="1"/>
  <c r="X861" i="3" s="1"/>
  <c r="X841" i="3" a="1"/>
  <c r="X841" i="3" s="1"/>
  <c r="X839" i="3" a="1"/>
  <c r="X839" i="3" s="1"/>
  <c r="X779" i="3" a="1"/>
  <c r="X779" i="3" s="1"/>
  <c r="X753" i="3" a="1"/>
  <c r="X753" i="3" s="1"/>
  <c r="X745" i="3" a="1"/>
  <c r="X745" i="3" s="1"/>
  <c r="X740" i="3" a="1"/>
  <c r="X740" i="3" s="1"/>
  <c r="X706" i="3" a="1"/>
  <c r="X706" i="3" s="1"/>
  <c r="X701" i="3" a="1"/>
  <c r="X701" i="3" s="1"/>
  <c r="X688" i="3" a="1"/>
  <c r="X688" i="3" s="1"/>
  <c r="X675" i="3" a="1"/>
  <c r="X675" i="3" s="1"/>
  <c r="AG675" i="3" s="1"/>
  <c r="X670" i="3" a="1"/>
  <c r="X670" i="3" s="1"/>
  <c r="X662" i="3" a="1"/>
  <c r="X662" i="3" s="1"/>
  <c r="X833" i="3" a="1"/>
  <c r="X833" i="3" s="1"/>
  <c r="X766" i="3" a="1"/>
  <c r="X766" i="3" s="1"/>
  <c r="X761" i="3" a="1"/>
  <c r="X761" i="3" s="1"/>
  <c r="X748" i="3" a="1"/>
  <c r="X748" i="3" s="1"/>
  <c r="X735" i="3" a="1"/>
  <c r="X735" i="3" s="1"/>
  <c r="X730" i="3" a="1"/>
  <c r="X730" i="3" s="1"/>
  <c r="X722" i="3" a="1"/>
  <c r="X722" i="3" s="1"/>
  <c r="X691" i="3" a="1"/>
  <c r="X691" i="3" s="1"/>
  <c r="X683" i="3" a="1"/>
  <c r="X683" i="3" s="1"/>
  <c r="X831" i="3" a="1"/>
  <c r="X831" i="3" s="1"/>
  <c r="X818" i="3" a="1"/>
  <c r="X818" i="3" s="1"/>
  <c r="X807" i="3" a="1"/>
  <c r="X807" i="3" s="1"/>
  <c r="X787" i="3" a="1"/>
  <c r="X787" i="3" s="1"/>
  <c r="X769" i="3" a="1"/>
  <c r="X769" i="3" s="1"/>
  <c r="X717" i="3" a="1"/>
  <c r="X717" i="3" s="1"/>
  <c r="X712" i="3" a="1"/>
  <c r="X712" i="3" s="1"/>
  <c r="X678" i="3" a="1"/>
  <c r="X678" i="3" s="1"/>
  <c r="X801" i="3" a="1"/>
  <c r="X801" i="3" s="1"/>
  <c r="X778" i="3" a="1"/>
  <c r="X778" i="3" s="1"/>
  <c r="X744" i="3" a="1"/>
  <c r="X744" i="3" s="1"/>
  <c r="X687" i="3" a="1"/>
  <c r="X687" i="3" s="1"/>
  <c r="AG687" i="3" s="1"/>
  <c r="X669" i="3" a="1"/>
  <c r="X669" i="3" s="1"/>
  <c r="X773" i="3" a="1"/>
  <c r="X773" i="3" s="1"/>
  <c r="X765" i="3" a="1"/>
  <c r="X765" i="3" s="1"/>
  <c r="X760" i="3" a="1"/>
  <c r="X760" i="3" s="1"/>
  <c r="X726" i="3" a="1"/>
  <c r="X726" i="3" s="1"/>
  <c r="X721" i="3" a="1"/>
  <c r="X721" i="3" s="1"/>
  <c r="X708" i="3" a="1"/>
  <c r="X708" i="3" s="1"/>
  <c r="X695" i="3" a="1"/>
  <c r="X695" i="3" s="1"/>
  <c r="X690" i="3" a="1"/>
  <c r="X690" i="3" s="1"/>
  <c r="X682" i="3" a="1"/>
  <c r="X682" i="3" s="1"/>
  <c r="X651" i="3" a="1"/>
  <c r="X651" i="3" s="1"/>
  <c r="X815" i="3" a="1"/>
  <c r="X815" i="3" s="1"/>
  <c r="X811" i="3" a="1"/>
  <c r="X811" i="3" s="1"/>
  <c r="X747" i="3" a="1"/>
  <c r="X747" i="3" s="1"/>
  <c r="X729" i="3" a="1"/>
  <c r="X729" i="3" s="1"/>
  <c r="X677" i="3" a="1"/>
  <c r="X677" i="3" s="1"/>
  <c r="X672" i="3" a="1"/>
  <c r="X672" i="3" s="1"/>
  <c r="X917" i="3" a="1"/>
  <c r="X917" i="3" s="1"/>
  <c r="X874" i="3" a="1"/>
  <c r="X874" i="3" s="1"/>
  <c r="X837" i="3" a="1"/>
  <c r="X837" i="3" s="1"/>
  <c r="X808" i="3" a="1"/>
  <c r="X808" i="3" s="1"/>
  <c r="X804" i="3" a="1"/>
  <c r="X804" i="3" s="1"/>
  <c r="X792" i="3" a="1"/>
  <c r="X792" i="3" s="1"/>
  <c r="X790" i="3" a="1"/>
  <c r="X790" i="3" s="1"/>
  <c r="X767" i="3" a="1"/>
  <c r="X767" i="3" s="1"/>
  <c r="X725" i="3" a="1"/>
  <c r="X725" i="3" s="1"/>
  <c r="X702" i="3" a="1"/>
  <c r="X702" i="3" s="1"/>
  <c r="X689" i="3" a="1"/>
  <c r="X689" i="3" s="1"/>
  <c r="X632" i="3" a="1"/>
  <c r="X632" i="3" s="1"/>
  <c r="X798" i="3" a="1"/>
  <c r="X798" i="3" s="1"/>
  <c r="X763" i="3" a="1"/>
  <c r="X763" i="3" s="1"/>
  <c r="X738" i="3" a="1"/>
  <c r="X738" i="3" s="1"/>
  <c r="X704" i="3" a="1"/>
  <c r="X704" i="3" s="1"/>
  <c r="X649" i="3" a="1"/>
  <c r="X649" i="3" s="1"/>
  <c r="X635" i="3" a="1"/>
  <c r="X635" i="3" s="1"/>
  <c r="X615" i="3" a="1"/>
  <c r="X615" i="3" s="1"/>
  <c r="X876" i="3" a="1"/>
  <c r="X876" i="3" s="1"/>
  <c r="X852" i="3" a="1"/>
  <c r="X852" i="3" s="1"/>
  <c r="X759" i="3" a="1"/>
  <c r="X759" i="3" s="1"/>
  <c r="X732" i="3" a="1"/>
  <c r="X732" i="3" s="1"/>
  <c r="X723" i="3" a="1"/>
  <c r="X723" i="3" s="1"/>
  <c r="X719" i="3" a="1"/>
  <c r="X719" i="3" s="1"/>
  <c r="X700" i="3" a="1"/>
  <c r="X700" i="3" s="1"/>
  <c r="X698" i="3" a="1"/>
  <c r="X698" i="3" s="1"/>
  <c r="X666" i="3" a="1"/>
  <c r="X666" i="3" s="1"/>
  <c r="X664" i="3" a="1"/>
  <c r="X664" i="3" s="1"/>
  <c r="X638" i="3" a="1"/>
  <c r="X638" i="3" s="1"/>
  <c r="X618" i="3" a="1"/>
  <c r="X618" i="3" s="1"/>
  <c r="X878" i="3" a="1"/>
  <c r="X878" i="3" s="1"/>
  <c r="X820" i="3" a="1"/>
  <c r="X820" i="3" s="1"/>
  <c r="X786" i="3" a="1"/>
  <c r="X786" i="3" s="1"/>
  <c r="X780" i="3" a="1"/>
  <c r="X780" i="3" s="1"/>
  <c r="X755" i="3" a="1"/>
  <c r="X755" i="3" s="1"/>
  <c r="X711" i="3" a="1"/>
  <c r="X711" i="3" s="1"/>
  <c r="X660" i="3" a="1"/>
  <c r="X660" i="3" s="1"/>
  <c r="X641" i="3" a="1"/>
  <c r="X641" i="3" s="1"/>
  <c r="X920" i="3" a="1"/>
  <c r="X920" i="3" s="1"/>
  <c r="X877" i="3" a="1"/>
  <c r="X877" i="3" s="1"/>
  <c r="X855" i="3" a="1"/>
  <c r="X855" i="3" s="1"/>
  <c r="X842" i="3" a="1"/>
  <c r="X842" i="3" s="1"/>
  <c r="X762" i="3" a="1"/>
  <c r="X762" i="3" s="1"/>
  <c r="X737" i="3" a="1"/>
  <c r="X737" i="3" s="1"/>
  <c r="M324" i="1" s="1"/>
  <c r="X724" i="3" a="1"/>
  <c r="X724" i="3" s="1"/>
  <c r="X663" i="3" a="1"/>
  <c r="X663" i="3" s="1"/>
  <c r="X648" i="3" a="1"/>
  <c r="X648" i="3" s="1"/>
  <c r="X890" i="3" a="1"/>
  <c r="X890" i="3" s="1"/>
  <c r="X866" i="3" a="1"/>
  <c r="X866" i="3" s="1"/>
  <c r="X819" i="3" a="1"/>
  <c r="X819" i="3" s="1"/>
  <c r="X785" i="3" a="1"/>
  <c r="X785" i="3" s="1"/>
  <c r="X781" i="3" a="1"/>
  <c r="X781" i="3" s="1"/>
  <c r="X750" i="3" a="1"/>
  <c r="X750" i="3" s="1"/>
  <c r="X733" i="3" a="1"/>
  <c r="X733" i="3" s="1"/>
  <c r="X659" i="3" a="1"/>
  <c r="X659" i="3" s="1"/>
  <c r="X631" i="3" a="1"/>
  <c r="X631" i="3" s="1"/>
  <c r="X825" i="3" a="1"/>
  <c r="X825" i="3" s="1"/>
  <c r="X783" i="3" a="1"/>
  <c r="X783" i="3" s="1"/>
  <c r="X777" i="3" a="1"/>
  <c r="X777" i="3" s="1"/>
  <c r="X758" i="3" a="1"/>
  <c r="X758" i="3" s="1"/>
  <c r="X752" i="3" a="1"/>
  <c r="X752" i="3" s="1"/>
  <c r="X718" i="3" a="1"/>
  <c r="X718" i="3" s="1"/>
  <c r="X710" i="3" a="1"/>
  <c r="X710" i="3" s="1"/>
  <c r="X697" i="3" a="1"/>
  <c r="X697" i="3" s="1"/>
  <c r="X686" i="3" a="1"/>
  <c r="X686" i="3" s="1"/>
  <c r="AG686" i="3" s="1"/>
  <c r="X661" i="3" a="1"/>
  <c r="X661" i="3" s="1"/>
  <c r="X657" i="3" a="1"/>
  <c r="X657" i="3" s="1"/>
  <c r="X634" i="3" a="1"/>
  <c r="X634" i="3" s="1"/>
  <c r="X857" i="3" a="1"/>
  <c r="X857" i="3" s="1"/>
  <c r="X823" i="3" a="1"/>
  <c r="X823" i="3" s="1"/>
  <c r="X731" i="3" a="1"/>
  <c r="X731" i="3" s="1"/>
  <c r="X680" i="3" a="1"/>
  <c r="X680" i="3" s="1"/>
  <c r="X655" i="3" a="1"/>
  <c r="X655" i="3" s="1"/>
  <c r="X637" i="3" a="1"/>
  <c r="X637" i="3" s="1"/>
  <c r="X617" i="3" a="1"/>
  <c r="X617" i="3" s="1"/>
  <c r="X904" i="3" a="1"/>
  <c r="X904" i="3" s="1"/>
  <c r="X896" i="3" a="1"/>
  <c r="X896" i="3" s="1"/>
  <c r="X872" i="3" a="1"/>
  <c r="X872" i="3" s="1"/>
  <c r="X802" i="3" a="1"/>
  <c r="X802" i="3" s="1"/>
  <c r="X668" i="3" a="1"/>
  <c r="X668" i="3" s="1"/>
  <c r="X629" i="3" a="1"/>
  <c r="X629" i="3" s="1"/>
  <c r="X791" i="3" a="1"/>
  <c r="X791" i="3" s="1"/>
  <c r="X709" i="3" a="1"/>
  <c r="X709" i="3" s="1"/>
  <c r="X707" i="3" a="1"/>
  <c r="X707" i="3" s="1"/>
  <c r="M100" i="1" s="1"/>
  <c r="X705" i="3" a="1"/>
  <c r="X705" i="3" s="1"/>
  <c r="X613" i="3" a="1"/>
  <c r="X613" i="3" s="1"/>
  <c r="X593" i="3" a="1"/>
  <c r="X593" i="3" s="1"/>
  <c r="X573" i="3" a="1"/>
  <c r="X573" i="3" s="1"/>
  <c r="X553" i="3" a="1"/>
  <c r="X553" i="3" s="1"/>
  <c r="X533" i="3" a="1"/>
  <c r="X533" i="3" s="1"/>
  <c r="X513" i="3" a="1"/>
  <c r="X513" i="3" s="1"/>
  <c r="X493" i="3" a="1"/>
  <c r="X493" i="3" s="1"/>
  <c r="X881" i="3" a="1"/>
  <c r="X881" i="3" s="1"/>
  <c r="X824" i="3" a="1"/>
  <c r="X824" i="3" s="1"/>
  <c r="X800" i="3" a="1"/>
  <c r="X800" i="3" s="1"/>
  <c r="X793" i="3" a="1"/>
  <c r="X793" i="3" s="1"/>
  <c r="X770" i="3" a="1"/>
  <c r="X770" i="3" s="1"/>
  <c r="X746" i="3" a="1"/>
  <c r="X746" i="3" s="1"/>
  <c r="X645" i="3" a="1"/>
  <c r="X645" i="3" s="1"/>
  <c r="X643" i="3" a="1"/>
  <c r="X643" i="3" s="1"/>
  <c r="X639" i="3" a="1"/>
  <c r="X639" i="3" s="1"/>
  <c r="X596" i="3" a="1"/>
  <c r="X596" i="3" s="1"/>
  <c r="X576" i="3" a="1"/>
  <c r="X576" i="3" s="1"/>
  <c r="X556" i="3" a="1"/>
  <c r="X556" i="3" s="1"/>
  <c r="X536" i="3" a="1"/>
  <c r="X536" i="3" s="1"/>
  <c r="X516" i="3" a="1"/>
  <c r="X516" i="3" s="1"/>
  <c r="X496" i="3" a="1"/>
  <c r="X496" i="3" s="1"/>
  <c r="X883" i="3" a="1"/>
  <c r="X883" i="3" s="1"/>
  <c r="X684" i="3" a="1"/>
  <c r="X684" i="3" s="1"/>
  <c r="AG684" i="3" s="1"/>
  <c r="X679" i="3" a="1"/>
  <c r="X679" i="3" s="1"/>
  <c r="X625" i="3" a="1"/>
  <c r="X625" i="3" s="1"/>
  <c r="X599" i="3" a="1"/>
  <c r="X599" i="3" s="1"/>
  <c r="X579" i="3" a="1"/>
  <c r="X579" i="3" s="1"/>
  <c r="X559" i="3" a="1"/>
  <c r="X559" i="3" s="1"/>
  <c r="X539" i="3" a="1"/>
  <c r="X539" i="3" s="1"/>
  <c r="X519" i="3" a="1"/>
  <c r="X519" i="3" s="1"/>
  <c r="X499" i="3" a="1"/>
  <c r="X499" i="3" s="1"/>
  <c r="X911" i="3" a="1"/>
  <c r="X911" i="3" s="1"/>
  <c r="X838" i="3" a="1"/>
  <c r="X838" i="3" s="1"/>
  <c r="X665" i="3" a="1"/>
  <c r="X665" i="3" s="1"/>
  <c r="X653" i="3" a="1"/>
  <c r="X653" i="3" s="1"/>
  <c r="X623" i="3" a="1"/>
  <c r="X623" i="3" s="1"/>
  <c r="X616" i="3" a="1"/>
  <c r="X616" i="3" s="1"/>
  <c r="X602" i="3" a="1"/>
  <c r="X602" i="3" s="1"/>
  <c r="X582" i="3" a="1"/>
  <c r="X582" i="3" s="1"/>
  <c r="X562" i="3" a="1"/>
  <c r="X562" i="3" s="1"/>
  <c r="X542" i="3" a="1"/>
  <c r="X542" i="3" s="1"/>
  <c r="X522" i="3" a="1"/>
  <c r="X522" i="3" s="1"/>
  <c r="X502" i="3" a="1"/>
  <c r="X502" i="3" s="1"/>
  <c r="X910" i="3" a="1"/>
  <c r="X910" i="3" s="1"/>
  <c r="X898" i="3" a="1"/>
  <c r="X898" i="3" s="1"/>
  <c r="X891" i="3" a="1"/>
  <c r="X891" i="3" s="1"/>
  <c r="X849" i="3" a="1"/>
  <c r="X849" i="3" s="1"/>
  <c r="X775" i="3" a="1"/>
  <c r="X775" i="3" s="1"/>
  <c r="X749" i="3" a="1"/>
  <c r="X749" i="3" s="1"/>
  <c r="X595" i="3" a="1"/>
  <c r="X595" i="3" s="1"/>
  <c r="X575" i="3" a="1"/>
  <c r="X575" i="3" s="1"/>
  <c r="X555" i="3" a="1"/>
  <c r="X555" i="3" s="1"/>
  <c r="X535" i="3" a="1"/>
  <c r="X535" i="3" s="1"/>
  <c r="X515" i="3" a="1"/>
  <c r="X515" i="3" s="1"/>
  <c r="X495" i="3" a="1"/>
  <c r="X495" i="3" s="1"/>
  <c r="X886" i="3" a="1"/>
  <c r="X886" i="3" s="1"/>
  <c r="X803" i="3" a="1"/>
  <c r="X803" i="3" s="1"/>
  <c r="X782" i="3" a="1"/>
  <c r="X782" i="3" s="1"/>
  <c r="X764" i="3" a="1"/>
  <c r="X764" i="3" s="1"/>
  <c r="X703" i="3" a="1"/>
  <c r="X703" i="3" s="1"/>
  <c r="X622" i="3" a="1"/>
  <c r="X622" i="3" s="1"/>
  <c r="X598" i="3" a="1"/>
  <c r="X598" i="3" s="1"/>
  <c r="X578" i="3" a="1"/>
  <c r="X578" i="3" s="1"/>
  <c r="X558" i="3" a="1"/>
  <c r="X558" i="3" s="1"/>
  <c r="X538" i="3" a="1"/>
  <c r="X538" i="3" s="1"/>
  <c r="X518" i="3" a="1"/>
  <c r="X518" i="3" s="1"/>
  <c r="X498" i="3" a="1"/>
  <c r="X498" i="3" s="1"/>
  <c r="X900" i="3" a="1"/>
  <c r="X900" i="3" s="1"/>
  <c r="X851" i="3" a="1"/>
  <c r="X851" i="3" s="1"/>
  <c r="X844" i="3" a="1"/>
  <c r="X844" i="3" s="1"/>
  <c r="X832" i="3" a="1"/>
  <c r="X832" i="3" s="1"/>
  <c r="X633" i="3" a="1"/>
  <c r="X633" i="3" s="1"/>
  <c r="X601" i="3" a="1"/>
  <c r="X601" i="3" s="1"/>
  <c r="X581" i="3" a="1"/>
  <c r="X581" i="3" s="1"/>
  <c r="X561" i="3" a="1"/>
  <c r="X561" i="3" s="1"/>
  <c r="X541" i="3" a="1"/>
  <c r="X541" i="3" s="1"/>
  <c r="X521" i="3" a="1"/>
  <c r="X521" i="3" s="1"/>
  <c r="X501" i="3" a="1"/>
  <c r="X501" i="3" s="1"/>
  <c r="X871" i="3" a="1"/>
  <c r="X871" i="3" s="1"/>
  <c r="X859" i="3" a="1"/>
  <c r="X859" i="3" s="1"/>
  <c r="X742" i="3" a="1"/>
  <c r="X742" i="3" s="1"/>
  <c r="X620" i="3" a="1"/>
  <c r="X620" i="3" s="1"/>
  <c r="X604" i="3" a="1"/>
  <c r="X604" i="3" s="1"/>
  <c r="X584" i="3" a="1"/>
  <c r="X584" i="3" s="1"/>
  <c r="X564" i="3" a="1"/>
  <c r="X564" i="3" s="1"/>
  <c r="X544" i="3" a="1"/>
  <c r="X544" i="3" s="1"/>
  <c r="X524" i="3" a="1"/>
  <c r="X524" i="3" s="1"/>
  <c r="X504" i="3" a="1"/>
  <c r="X504" i="3" s="1"/>
  <c r="X846" i="3" a="1"/>
  <c r="X846" i="3" s="1"/>
  <c r="X772" i="3" a="1"/>
  <c r="X772" i="3" s="1"/>
  <c r="X693" i="3" a="1"/>
  <c r="X693" i="3" s="1"/>
  <c r="X658" i="3" a="1"/>
  <c r="X658" i="3" s="1"/>
  <c r="X647" i="3" a="1"/>
  <c r="X647" i="3" s="1"/>
  <c r="X627" i="3" a="1"/>
  <c r="X627" i="3" s="1"/>
  <c r="X610" i="3" a="1"/>
  <c r="X610" i="3" s="1"/>
  <c r="X590" i="3" a="1"/>
  <c r="X590" i="3" s="1"/>
  <c r="X570" i="3" a="1"/>
  <c r="X570" i="3" s="1"/>
  <c r="X550" i="3" a="1"/>
  <c r="X550" i="3" s="1"/>
  <c r="X530" i="3" a="1"/>
  <c r="X530" i="3" s="1"/>
  <c r="X894" i="3" a="1"/>
  <c r="X894" i="3" s="1"/>
  <c r="X860" i="3" a="1"/>
  <c r="X860" i="3" s="1"/>
  <c r="X828" i="3" a="1"/>
  <c r="X828" i="3" s="1"/>
  <c r="X789" i="3" a="1"/>
  <c r="X789" i="3" s="1"/>
  <c r="X566" i="3" a="1"/>
  <c r="X566" i="3" s="1"/>
  <c r="X552" i="3" a="1"/>
  <c r="X552" i="3" s="1"/>
  <c r="AG552" i="3" s="1"/>
  <c r="X506" i="3" a="1"/>
  <c r="X506" i="3" s="1"/>
  <c r="X481" i="3" a="1"/>
  <c r="X481" i="3" s="1"/>
  <c r="X461" i="3" a="1"/>
  <c r="X461" i="3" s="1"/>
  <c r="X441" i="3" a="1"/>
  <c r="X441" i="3" s="1"/>
  <c r="X421" i="3" a="1"/>
  <c r="X421" i="3" s="1"/>
  <c r="X401" i="3" a="1"/>
  <c r="X401" i="3" s="1"/>
  <c r="X381" i="3" a="1"/>
  <c r="X381" i="3" s="1"/>
  <c r="X361" i="3" a="1"/>
  <c r="X361" i="3" s="1"/>
  <c r="X640" i="3" a="1"/>
  <c r="X640" i="3" s="1"/>
  <c r="X624" i="3" a="1"/>
  <c r="X624" i="3" s="1"/>
  <c r="X494" i="3" a="1"/>
  <c r="X494" i="3" s="1"/>
  <c r="X484" i="3" a="1"/>
  <c r="X484" i="3" s="1"/>
  <c r="X464" i="3" a="1"/>
  <c r="X464" i="3" s="1"/>
  <c r="X444" i="3" a="1"/>
  <c r="X444" i="3" s="1"/>
  <c r="X424" i="3" a="1"/>
  <c r="X424" i="3" s="1"/>
  <c r="X404" i="3" a="1"/>
  <c r="X404" i="3" s="1"/>
  <c r="X384" i="3" a="1"/>
  <c r="X384" i="3" s="1"/>
  <c r="X364" i="3" a="1"/>
  <c r="X364" i="3" s="1"/>
  <c r="X768" i="3" a="1"/>
  <c r="X768" i="3" s="1"/>
  <c r="X597" i="3" a="1"/>
  <c r="X597" i="3" s="1"/>
  <c r="X537" i="3" a="1"/>
  <c r="X537" i="3" s="1"/>
  <c r="X487" i="3" a="1"/>
  <c r="X487" i="3" s="1"/>
  <c r="X467" i="3" a="1"/>
  <c r="X467" i="3" s="1"/>
  <c r="X447" i="3" a="1"/>
  <c r="X447" i="3" s="1"/>
  <c r="X427" i="3" a="1"/>
  <c r="X427" i="3" s="1"/>
  <c r="X407" i="3" a="1"/>
  <c r="X407" i="3" s="1"/>
  <c r="X387" i="3" a="1"/>
  <c r="X387" i="3" s="1"/>
  <c r="X367" i="3" a="1"/>
  <c r="X367" i="3" s="1"/>
  <c r="X347" i="3" a="1"/>
  <c r="X347" i="3" s="1"/>
  <c r="X327" i="3" a="1"/>
  <c r="X327" i="3" s="1"/>
  <c r="X799" i="3" a="1"/>
  <c r="X799" i="3" s="1"/>
  <c r="X630" i="3" a="1"/>
  <c r="X630" i="3" s="1"/>
  <c r="X611" i="3" a="1"/>
  <c r="X611" i="3" s="1"/>
  <c r="X517" i="3" a="1"/>
  <c r="X517" i="3" s="1"/>
  <c r="X492" i="3" a="1"/>
  <c r="X492" i="3" s="1"/>
  <c r="X470" i="3" a="1"/>
  <c r="X470" i="3" s="1"/>
  <c r="X450" i="3" a="1"/>
  <c r="X450" i="3" s="1"/>
  <c r="X430" i="3" a="1"/>
  <c r="X430" i="3" s="1"/>
  <c r="X410" i="3" a="1"/>
  <c r="X410" i="3" s="1"/>
  <c r="X390" i="3" a="1"/>
  <c r="X390" i="3" s="1"/>
  <c r="X370" i="3" a="1"/>
  <c r="X370" i="3" s="1"/>
  <c r="X671" i="3" a="1"/>
  <c r="X671" i="3" s="1"/>
  <c r="X619" i="3" a="1"/>
  <c r="X619" i="3" s="1"/>
  <c r="X585" i="3" a="1"/>
  <c r="X585" i="3" s="1"/>
  <c r="X571" i="3" a="1"/>
  <c r="X571" i="3" s="1"/>
  <c r="X567" i="3" a="1"/>
  <c r="X567" i="3" s="1"/>
  <c r="X551" i="3" a="1"/>
  <c r="X551" i="3" s="1"/>
  <c r="X549" i="3" a="1"/>
  <c r="X549" i="3" s="1"/>
  <c r="X509" i="3" a="1"/>
  <c r="X509" i="3" s="1"/>
  <c r="X507" i="3" a="1"/>
  <c r="X507" i="3" s="1"/>
  <c r="X497" i="3" a="1"/>
  <c r="X497" i="3" s="1"/>
  <c r="X485" i="3" a="1"/>
  <c r="X485" i="3" s="1"/>
  <c r="X465" i="3" a="1"/>
  <c r="X465" i="3" s="1"/>
  <c r="X445" i="3" a="1"/>
  <c r="X445" i="3" s="1"/>
  <c r="X425" i="3" a="1"/>
  <c r="X425" i="3" s="1"/>
  <c r="X405" i="3" a="1"/>
  <c r="X405" i="3" s="1"/>
  <c r="X385" i="3" a="1"/>
  <c r="X385" i="3" s="1"/>
  <c r="X365" i="3" a="1"/>
  <c r="X365" i="3" s="1"/>
  <c r="X813" i="3" a="1"/>
  <c r="X813" i="3" s="1"/>
  <c r="X477" i="3" a="1"/>
  <c r="X477" i="3" s="1"/>
  <c r="X457" i="3" a="1"/>
  <c r="X457" i="3" s="1"/>
  <c r="X437" i="3" a="1"/>
  <c r="X437" i="3" s="1"/>
  <c r="X417" i="3" a="1"/>
  <c r="X417" i="3" s="1"/>
  <c r="X397" i="3" a="1"/>
  <c r="X397" i="3" s="1"/>
  <c r="X377" i="3" a="1"/>
  <c r="X377" i="3" s="1"/>
  <c r="X357" i="3" a="1"/>
  <c r="X357" i="3" s="1"/>
  <c r="X699" i="3" a="1"/>
  <c r="X699" i="3" s="1"/>
  <c r="X650" i="3" a="1"/>
  <c r="X650" i="3" s="1"/>
  <c r="X614" i="3" a="1"/>
  <c r="X614" i="3" s="1"/>
  <c r="X608" i="3" a="1"/>
  <c r="X608" i="3" s="1"/>
  <c r="X600" i="3" a="1"/>
  <c r="X600" i="3" s="1"/>
  <c r="X540" i="3" a="1"/>
  <c r="X540" i="3" s="1"/>
  <c r="X491" i="3" a="1"/>
  <c r="X491" i="3" s="1"/>
  <c r="X480" i="3" a="1"/>
  <c r="X480" i="3" s="1"/>
  <c r="X460" i="3" a="1"/>
  <c r="X460" i="3" s="1"/>
  <c r="X440" i="3" a="1"/>
  <c r="X440" i="3" s="1"/>
  <c r="X420" i="3" a="1"/>
  <c r="X420" i="3" s="1"/>
  <c r="X400" i="3" a="1"/>
  <c r="X400" i="3" s="1"/>
  <c r="X380" i="3" a="1"/>
  <c r="X380" i="3" s="1"/>
  <c r="X360" i="3" a="1"/>
  <c r="X360" i="3" s="1"/>
  <c r="X810" i="3" a="1"/>
  <c r="X810" i="3" s="1"/>
  <c r="X612" i="3" a="1"/>
  <c r="X612" i="3" s="1"/>
  <c r="X520" i="3" a="1"/>
  <c r="X520" i="3" s="1"/>
  <c r="X483" i="3" a="1"/>
  <c r="X483" i="3" s="1"/>
  <c r="X463" i="3" a="1"/>
  <c r="X463" i="3" s="1"/>
  <c r="X443" i="3" a="1"/>
  <c r="X443" i="3" s="1"/>
  <c r="X423" i="3" a="1"/>
  <c r="X423" i="3" s="1"/>
  <c r="X403" i="3" a="1"/>
  <c r="X403" i="3" s="1"/>
  <c r="X383" i="3" a="1"/>
  <c r="X383" i="3" s="1"/>
  <c r="X363" i="3" a="1"/>
  <c r="X363" i="3" s="1"/>
  <c r="X343" i="3" a="1"/>
  <c r="X343" i="3" s="1"/>
  <c r="X912" i="3" a="1"/>
  <c r="X912" i="3" s="1"/>
  <c r="X681" i="3" a="1"/>
  <c r="X681" i="3" s="1"/>
  <c r="AG681" i="3" s="1"/>
  <c r="X673" i="3" a="1"/>
  <c r="X673" i="3" s="1"/>
  <c r="X594" i="3" a="1"/>
  <c r="X594" i="3" s="1"/>
  <c r="X548" i="3" a="1"/>
  <c r="X548" i="3" s="1"/>
  <c r="X534" i="3" a="1"/>
  <c r="X534" i="3" s="1"/>
  <c r="X528" i="3" a="1"/>
  <c r="X528" i="3" s="1"/>
  <c r="X486" i="3" a="1"/>
  <c r="X486" i="3" s="1"/>
  <c r="X466" i="3" a="1"/>
  <c r="X466" i="3" s="1"/>
  <c r="X446" i="3" a="1"/>
  <c r="X446" i="3" s="1"/>
  <c r="X426" i="3" a="1"/>
  <c r="X426" i="3" s="1"/>
  <c r="X406" i="3" a="1"/>
  <c r="X406" i="3" s="1"/>
  <c r="X386" i="3" a="1"/>
  <c r="X386" i="3" s="1"/>
  <c r="X366" i="3" a="1"/>
  <c r="X366" i="3" s="1"/>
  <c r="X805" i="3" a="1"/>
  <c r="X805" i="3" s="1"/>
  <c r="X795" i="3" a="1"/>
  <c r="X795" i="3" s="1"/>
  <c r="X727" i="3" a="1"/>
  <c r="X727" i="3" s="1"/>
  <c r="X636" i="3" a="1"/>
  <c r="X636" i="3" s="1"/>
  <c r="X606" i="3" a="1"/>
  <c r="X606" i="3" s="1"/>
  <c r="X592" i="3" a="1"/>
  <c r="X592" i="3" s="1"/>
  <c r="X588" i="3" a="1"/>
  <c r="X588" i="3" s="1"/>
  <c r="X580" i="3" a="1"/>
  <c r="X580" i="3" s="1"/>
  <c r="X546" i="3" a="1"/>
  <c r="X546" i="3" s="1"/>
  <c r="X532" i="3" a="1"/>
  <c r="X532" i="3" s="1"/>
  <c r="X514" i="3" a="1"/>
  <c r="X514" i="3" s="1"/>
  <c r="X469" i="3" a="1"/>
  <c r="X469" i="3" s="1"/>
  <c r="X449" i="3" a="1"/>
  <c r="X449" i="3" s="1"/>
  <c r="X429" i="3" a="1"/>
  <c r="X429" i="3" s="1"/>
  <c r="X409" i="3" a="1"/>
  <c r="X409" i="3" s="1"/>
  <c r="X389" i="3" a="1"/>
  <c r="X389" i="3" s="1"/>
  <c r="X369" i="3" a="1"/>
  <c r="X369" i="3" s="1"/>
  <c r="X652" i="3" a="1"/>
  <c r="X652" i="3" s="1"/>
  <c r="X560" i="3" a="1"/>
  <c r="X560" i="3" s="1"/>
  <c r="X526" i="3" a="1"/>
  <c r="X526" i="3" s="1"/>
  <c r="X512" i="3" a="1"/>
  <c r="X512" i="3" s="1"/>
  <c r="X510" i="3" a="1"/>
  <c r="X510" i="3" s="1"/>
  <c r="X500" i="3" a="1"/>
  <c r="X500" i="3" s="1"/>
  <c r="X489" i="3" a="1"/>
  <c r="X489" i="3" s="1"/>
  <c r="X472" i="3" a="1"/>
  <c r="X472" i="3" s="1"/>
  <c r="X452" i="3" a="1"/>
  <c r="X452" i="3" s="1"/>
  <c r="X432" i="3" a="1"/>
  <c r="X432" i="3" s="1"/>
  <c r="X412" i="3" a="1"/>
  <c r="X412" i="3" s="1"/>
  <c r="X392" i="3" a="1"/>
  <c r="X392" i="3" s="1"/>
  <c r="X372" i="3" a="1"/>
  <c r="X372" i="3" s="1"/>
  <c r="X713" i="3" a="1"/>
  <c r="X713" i="3" s="1"/>
  <c r="X587" i="3" a="1"/>
  <c r="X587" i="3" s="1"/>
  <c r="X565" i="3" a="1"/>
  <c r="X565" i="3" s="1"/>
  <c r="X525" i="3" a="1"/>
  <c r="X525" i="3" s="1"/>
  <c r="X505" i="3" a="1"/>
  <c r="X505" i="3" s="1"/>
  <c r="X438" i="3" a="1"/>
  <c r="X438" i="3" s="1"/>
  <c r="X436" i="3" a="1"/>
  <c r="X436" i="3" s="1"/>
  <c r="X434" i="3" a="1"/>
  <c r="X434" i="3" s="1"/>
  <c r="X399" i="3" a="1"/>
  <c r="X399" i="3" s="1"/>
  <c r="X358" i="3" a="1"/>
  <c r="X358" i="3" s="1"/>
  <c r="X356" i="3" a="1"/>
  <c r="X356" i="3" s="1"/>
  <c r="X336" i="3" a="1"/>
  <c r="X336" i="3" s="1"/>
  <c r="X323" i="3" a="1"/>
  <c r="X323" i="3" s="1"/>
  <c r="X303" i="3" a="1"/>
  <c r="X303" i="3" s="1"/>
  <c r="X283" i="3" a="1"/>
  <c r="X283" i="3" s="1"/>
  <c r="X263" i="3" a="1"/>
  <c r="X263" i="3" s="1"/>
  <c r="X243" i="3" a="1"/>
  <c r="X243" i="3" s="1"/>
  <c r="X223" i="3" a="1"/>
  <c r="X223" i="3" s="1"/>
  <c r="X203" i="3" a="1"/>
  <c r="X203" i="3" s="1"/>
  <c r="X183" i="3" a="1"/>
  <c r="X183" i="3" s="1"/>
  <c r="X163" i="3" a="1"/>
  <c r="X163" i="3" s="1"/>
  <c r="X143" i="3" a="1"/>
  <c r="X143" i="3" s="1"/>
  <c r="X123" i="3" a="1"/>
  <c r="X123" i="3" s="1"/>
  <c r="X103" i="3" a="1"/>
  <c r="X103" i="3" s="1"/>
  <c r="X83" i="3" a="1"/>
  <c r="X83" i="3" s="1"/>
  <c r="X63" i="3" a="1"/>
  <c r="X63" i="3" s="1"/>
  <c r="X43" i="3" a="1"/>
  <c r="X43" i="3" s="1"/>
  <c r="X23" i="3" a="1"/>
  <c r="X23" i="3" s="1"/>
  <c r="X646" i="3" a="1"/>
  <c r="X646" i="3" s="1"/>
  <c r="X609" i="3" a="1"/>
  <c r="X609" i="3" s="1"/>
  <c r="X488" i="3" a="1"/>
  <c r="X488" i="3" s="1"/>
  <c r="X442" i="3" a="1"/>
  <c r="X442" i="3" s="1"/>
  <c r="X362" i="3" a="1"/>
  <c r="X362" i="3" s="1"/>
  <c r="X344" i="3" a="1"/>
  <c r="X344" i="3" s="1"/>
  <c r="X306" i="3" a="1"/>
  <c r="X306" i="3" s="1"/>
  <c r="X286" i="3" a="1"/>
  <c r="X286" i="3" s="1"/>
  <c r="X266" i="3" a="1"/>
  <c r="X266" i="3" s="1"/>
  <c r="X246" i="3" a="1"/>
  <c r="X246" i="3" s="1"/>
  <c r="X226" i="3" a="1"/>
  <c r="X226" i="3" s="1"/>
  <c r="X206" i="3" a="1"/>
  <c r="X206" i="3" s="1"/>
  <c r="X186" i="3" a="1"/>
  <c r="X186" i="3" s="1"/>
  <c r="X166" i="3" a="1"/>
  <c r="X166" i="3" s="1"/>
  <c r="X146" i="3" a="1"/>
  <c r="X146" i="3" s="1"/>
  <c r="X126" i="3" a="1"/>
  <c r="X126" i="3" s="1"/>
  <c r="X106" i="3" a="1"/>
  <c r="X106" i="3" s="1"/>
  <c r="X86" i="3" a="1"/>
  <c r="X86" i="3" s="1"/>
  <c r="X66" i="3" a="1"/>
  <c r="X66" i="3" s="1"/>
  <c r="X46" i="3" a="1"/>
  <c r="X46" i="3" s="1"/>
  <c r="X26" i="3" a="1"/>
  <c r="X26" i="3" s="1"/>
  <c r="X572" i="3" a="1"/>
  <c r="X572" i="3" s="1"/>
  <c r="X451" i="3" a="1"/>
  <c r="X451" i="3" s="1"/>
  <c r="X388" i="3" a="1"/>
  <c r="X388" i="3" s="1"/>
  <c r="X371" i="3" a="1"/>
  <c r="X371" i="3" s="1"/>
  <c r="X339" i="3" a="1"/>
  <c r="X339" i="3" s="1"/>
  <c r="X331" i="3" a="1"/>
  <c r="X331" i="3" s="1"/>
  <c r="X326" i="3" a="1"/>
  <c r="X326" i="3" s="1"/>
  <c r="X309" i="3" a="1"/>
  <c r="X309" i="3" s="1"/>
  <c r="X289" i="3" a="1"/>
  <c r="X289" i="3" s="1"/>
  <c r="X269" i="3" a="1"/>
  <c r="X269" i="3" s="1"/>
  <c r="X249" i="3" a="1"/>
  <c r="X249" i="3" s="1"/>
  <c r="X229" i="3" a="1"/>
  <c r="X229" i="3" s="1"/>
  <c r="X209" i="3" a="1"/>
  <c r="X209" i="3" s="1"/>
  <c r="X189" i="3" a="1"/>
  <c r="X189" i="3" s="1"/>
  <c r="X169" i="3" a="1"/>
  <c r="X169" i="3" s="1"/>
  <c r="X149" i="3" a="1"/>
  <c r="X149" i="3" s="1"/>
  <c r="X129" i="3" a="1"/>
  <c r="X129" i="3" s="1"/>
  <c r="X109" i="3" a="1"/>
  <c r="X109" i="3" s="1"/>
  <c r="X89" i="3" a="1"/>
  <c r="X89" i="3" s="1"/>
  <c r="X69" i="3" a="1"/>
  <c r="X69" i="3" s="1"/>
  <c r="X49" i="3" a="1"/>
  <c r="X49" i="3" s="1"/>
  <c r="X29" i="3" a="1"/>
  <c r="X29" i="3" s="1"/>
  <c r="X9" i="3" a="1"/>
  <c r="X9" i="3" s="1"/>
  <c r="X685" i="3" a="1"/>
  <c r="X685" i="3" s="1"/>
  <c r="AG685" i="3" s="1"/>
  <c r="X471" i="3" a="1"/>
  <c r="X471" i="3" s="1"/>
  <c r="X453" i="3" a="1"/>
  <c r="X453" i="3" s="1"/>
  <c r="X373" i="3" a="1"/>
  <c r="X373" i="3" s="1"/>
  <c r="X354" i="3" a="1"/>
  <c r="X354" i="3" s="1"/>
  <c r="X312" i="3" a="1"/>
  <c r="X312" i="3" s="1"/>
  <c r="X292" i="3" a="1"/>
  <c r="X292" i="3" s="1"/>
  <c r="X272" i="3" a="1"/>
  <c r="X272" i="3" s="1"/>
  <c r="X252" i="3" a="1"/>
  <c r="X252" i="3" s="1"/>
  <c r="X232" i="3" a="1"/>
  <c r="X232" i="3" s="1"/>
  <c r="X212" i="3" a="1"/>
  <c r="X212" i="3" s="1"/>
  <c r="X192" i="3" a="1"/>
  <c r="X192" i="3" s="1"/>
  <c r="X172" i="3" a="1"/>
  <c r="X172" i="3" s="1"/>
  <c r="X152" i="3" a="1"/>
  <c r="X152" i="3" s="1"/>
  <c r="X132" i="3" a="1"/>
  <c r="X132" i="3" s="1"/>
  <c r="X112" i="3" a="1"/>
  <c r="X112" i="3" s="1"/>
  <c r="X92" i="3" a="1"/>
  <c r="X92" i="3" s="1"/>
  <c r="X72" i="3" a="1"/>
  <c r="X72" i="3" s="1"/>
  <c r="X52" i="3" a="1"/>
  <c r="X52" i="3" s="1"/>
  <c r="X32" i="3" a="1"/>
  <c r="X32" i="3" s="1"/>
  <c r="X12" i="3" a="1"/>
  <c r="X12" i="3" s="1"/>
  <c r="X626" i="3" a="1"/>
  <c r="X626" i="3" s="1"/>
  <c r="X603" i="3" a="1"/>
  <c r="X603" i="3" s="1"/>
  <c r="X586" i="3" a="1"/>
  <c r="X586" i="3" s="1"/>
  <c r="X435" i="3" a="1"/>
  <c r="X435" i="3" s="1"/>
  <c r="X332" i="3" a="1"/>
  <c r="X332" i="3" s="1"/>
  <c r="X310" i="3" a="1"/>
  <c r="X310" i="3" s="1"/>
  <c r="X290" i="3" a="1"/>
  <c r="X290" i="3" s="1"/>
  <c r="X270" i="3" a="1"/>
  <c r="X270" i="3" s="1"/>
  <c r="X250" i="3" a="1"/>
  <c r="X250" i="3" s="1"/>
  <c r="X230" i="3" a="1"/>
  <c r="X230" i="3" s="1"/>
  <c r="X210" i="3" a="1"/>
  <c r="X210" i="3" s="1"/>
  <c r="X190" i="3" a="1"/>
  <c r="X190" i="3" s="1"/>
  <c r="X170" i="3" a="1"/>
  <c r="X170" i="3" s="1"/>
  <c r="X150" i="3" a="1"/>
  <c r="X150" i="3" s="1"/>
  <c r="X130" i="3" a="1"/>
  <c r="X130" i="3" s="1"/>
  <c r="X110" i="3" a="1"/>
  <c r="X110" i="3" s="1"/>
  <c r="X90" i="3" a="1"/>
  <c r="X90" i="3" s="1"/>
  <c r="X70" i="3" a="1"/>
  <c r="X70" i="3" s="1"/>
  <c r="X50" i="3" a="1"/>
  <c r="X50" i="3" s="1"/>
  <c r="X30" i="3" a="1"/>
  <c r="X30" i="3" s="1"/>
  <c r="X10" i="3" a="1"/>
  <c r="X10" i="3" s="1"/>
  <c r="X893" i="3" a="1"/>
  <c r="X893" i="3" s="1"/>
  <c r="X788" i="3" a="1"/>
  <c r="X788" i="3" s="1"/>
  <c r="X771" i="3" a="1"/>
  <c r="X771" i="3" s="1"/>
  <c r="X554" i="3" a="1"/>
  <c r="X554" i="3" s="1"/>
  <c r="X428" i="3" a="1"/>
  <c r="X428" i="3" s="1"/>
  <c r="X411" i="3" a="1"/>
  <c r="X411" i="3" s="1"/>
  <c r="X353" i="3" a="1"/>
  <c r="X353" i="3" s="1"/>
  <c r="X348" i="3" a="1"/>
  <c r="X348" i="3" s="1"/>
  <c r="X319" i="3" a="1"/>
  <c r="X319" i="3" s="1"/>
  <c r="X299" i="3" a="1"/>
  <c r="X299" i="3" s="1"/>
  <c r="X279" i="3" a="1"/>
  <c r="X279" i="3" s="1"/>
  <c r="X259" i="3" a="1"/>
  <c r="X259" i="3" s="1"/>
  <c r="X239" i="3" a="1"/>
  <c r="X239" i="3" s="1"/>
  <c r="X219" i="3" a="1"/>
  <c r="X219" i="3" s="1"/>
  <c r="X199" i="3" a="1"/>
  <c r="X199" i="3" s="1"/>
  <c r="X179" i="3" a="1"/>
  <c r="X179" i="3" s="1"/>
  <c r="X159" i="3" a="1"/>
  <c r="X159" i="3" s="1"/>
  <c r="X139" i="3" a="1"/>
  <c r="X139" i="3" s="1"/>
  <c r="X119" i="3" a="1"/>
  <c r="X119" i="3" s="1"/>
  <c r="X99" i="3" a="1"/>
  <c r="X99" i="3" s="1"/>
  <c r="X79" i="3" a="1"/>
  <c r="X79" i="3" s="1"/>
  <c r="X59" i="3" a="1"/>
  <c r="X59" i="3" s="1"/>
  <c r="X39" i="3" a="1"/>
  <c r="X39" i="3" s="1"/>
  <c r="X19" i="3" a="1"/>
  <c r="X19" i="3" s="1"/>
  <c r="X583" i="3" a="1"/>
  <c r="X583" i="3" s="1"/>
  <c r="X413" i="3" a="1"/>
  <c r="X413" i="3" s="1"/>
  <c r="X335" i="3" a="1"/>
  <c r="X335" i="3" s="1"/>
  <c r="X330" i="3" a="1"/>
  <c r="X330" i="3" s="1"/>
  <c r="X322" i="3" a="1"/>
  <c r="X322" i="3" s="1"/>
  <c r="X302" i="3" a="1"/>
  <c r="X302" i="3" s="1"/>
  <c r="X282" i="3" a="1"/>
  <c r="X282" i="3" s="1"/>
  <c r="X262" i="3" a="1"/>
  <c r="X262" i="3" s="1"/>
  <c r="X242" i="3" a="1"/>
  <c r="X242" i="3" s="1"/>
  <c r="X222" i="3" a="1"/>
  <c r="X222" i="3" s="1"/>
  <c r="X202" i="3" a="1"/>
  <c r="X202" i="3" s="1"/>
  <c r="X182" i="3" a="1"/>
  <c r="X182" i="3" s="1"/>
  <c r="X162" i="3" a="1"/>
  <c r="X162" i="3" s="1"/>
  <c r="X142" i="3" a="1"/>
  <c r="X142" i="3" s="1"/>
  <c r="X122" i="3" a="1"/>
  <c r="X122" i="3" s="1"/>
  <c r="X102" i="3" a="1"/>
  <c r="X102" i="3" s="1"/>
  <c r="X82" i="3" a="1"/>
  <c r="X82" i="3" s="1"/>
  <c r="X62" i="3" a="1"/>
  <c r="X62" i="3" s="1"/>
  <c r="X42" i="3" a="1"/>
  <c r="X42" i="3" s="1"/>
  <c r="X22" i="3" a="1"/>
  <c r="X22" i="3" s="1"/>
  <c r="X644" i="3" a="1"/>
  <c r="X644" i="3" s="1"/>
  <c r="X607" i="3" a="1"/>
  <c r="X607" i="3" s="1"/>
  <c r="X543" i="3" a="1"/>
  <c r="X543" i="3" s="1"/>
  <c r="X478" i="3" a="1"/>
  <c r="X478" i="3" s="1"/>
  <c r="X476" i="3" a="1"/>
  <c r="X476" i="3" s="1"/>
  <c r="X474" i="3" a="1"/>
  <c r="X474" i="3" s="1"/>
  <c r="X382" i="3" a="1"/>
  <c r="X382" i="3" s="1"/>
  <c r="X351" i="3" a="1"/>
  <c r="X351" i="3" s="1"/>
  <c r="X346" i="3" a="1"/>
  <c r="X346" i="3" s="1"/>
  <c r="X311" i="3" a="1"/>
  <c r="X311" i="3" s="1"/>
  <c r="X291" i="3" a="1"/>
  <c r="X291" i="3" s="1"/>
  <c r="X271" i="3" a="1"/>
  <c r="X271" i="3" s="1"/>
  <c r="X251" i="3" a="1"/>
  <c r="X251" i="3" s="1"/>
  <c r="X231" i="3" a="1"/>
  <c r="X231" i="3" s="1"/>
  <c r="X211" i="3" a="1"/>
  <c r="X211" i="3" s="1"/>
  <c r="X191" i="3" a="1"/>
  <c r="X191" i="3" s="1"/>
  <c r="X171" i="3" a="1"/>
  <c r="X171" i="3" s="1"/>
  <c r="X151" i="3" a="1"/>
  <c r="X151" i="3" s="1"/>
  <c r="X131" i="3" a="1"/>
  <c r="X131" i="3" s="1"/>
  <c r="X111" i="3" a="1"/>
  <c r="X111" i="3" s="1"/>
  <c r="X91" i="3" a="1"/>
  <c r="X91" i="3" s="1"/>
  <c r="X71" i="3" a="1"/>
  <c r="X71" i="3" s="1"/>
  <c r="X51" i="3" a="1"/>
  <c r="X51" i="3" s="1"/>
  <c r="X31" i="3" a="1"/>
  <c r="X31" i="3" s="1"/>
  <c r="X11" i="3" a="1"/>
  <c r="X11" i="3" s="1"/>
  <c r="X577" i="3" a="1"/>
  <c r="X577" i="3" s="1"/>
  <c r="X482" i="3" a="1"/>
  <c r="X482" i="3" s="1"/>
  <c r="X458" i="3" a="1"/>
  <c r="X458" i="3" s="1"/>
  <c r="X408" i="3" a="1"/>
  <c r="X408" i="3" s="1"/>
  <c r="X391" i="3" a="1"/>
  <c r="X391" i="3" s="1"/>
  <c r="X341" i="3" a="1"/>
  <c r="X341" i="3" s="1"/>
  <c r="X333" i="3" a="1"/>
  <c r="X333" i="3" s="1"/>
  <c r="X314" i="3" a="1"/>
  <c r="X314" i="3" s="1"/>
  <c r="X294" i="3" a="1"/>
  <c r="X294" i="3" s="1"/>
  <c r="X274" i="3" a="1"/>
  <c r="X274" i="3" s="1"/>
  <c r="X254" i="3" a="1"/>
  <c r="X254" i="3" s="1"/>
  <c r="X234" i="3" a="1"/>
  <c r="X234" i="3" s="1"/>
  <c r="X214" i="3" a="1"/>
  <c r="X214" i="3" s="1"/>
  <c r="X194" i="3" a="1"/>
  <c r="X194" i="3" s="1"/>
  <c r="X174" i="3" a="1"/>
  <c r="X174" i="3" s="1"/>
  <c r="X154" i="3" a="1"/>
  <c r="X154" i="3" s="1"/>
  <c r="X134" i="3" a="1"/>
  <c r="X134" i="3" s="1"/>
  <c r="X114" i="3" a="1"/>
  <c r="X114" i="3" s="1"/>
  <c r="X94" i="3" a="1"/>
  <c r="X94" i="3" s="1"/>
  <c r="X74" i="3" a="1"/>
  <c r="X74" i="3" s="1"/>
  <c r="X54" i="3" a="1"/>
  <c r="X54" i="3" s="1"/>
  <c r="X34" i="3" a="1"/>
  <c r="X34" i="3" s="1"/>
  <c r="X14" i="3" a="1"/>
  <c r="X14" i="3" s="1"/>
  <c r="X20" i="3" a="1"/>
  <c r="X20" i="3" s="1"/>
  <c r="X48" i="3" a="1"/>
  <c r="X48" i="3" s="1"/>
  <c r="X107" i="3" a="1"/>
  <c r="X107" i="3" s="1"/>
  <c r="X164" i="3" a="1"/>
  <c r="X164" i="3" s="1"/>
  <c r="X221" i="3" a="1"/>
  <c r="X221" i="3" s="1"/>
  <c r="X235" i="3" a="1"/>
  <c r="X235" i="3" s="1"/>
  <c r="X237" i="3" a="1"/>
  <c r="X237" i="3" s="1"/>
  <c r="X245" i="3" a="1"/>
  <c r="X245" i="3" s="1"/>
  <c r="X304" i="3" a="1"/>
  <c r="X304" i="3" s="1"/>
  <c r="X379" i="3" a="1"/>
  <c r="X379" i="3" s="1"/>
  <c r="X574" i="3" a="1"/>
  <c r="X574" i="3" s="1"/>
  <c r="AG168" i="4"/>
  <c r="AF340" i="4"/>
  <c r="Z340" i="4"/>
  <c r="AC340" i="4"/>
  <c r="X6" i="3" a="1"/>
  <c r="X6" i="3" s="1"/>
  <c r="X24" i="3" a="1"/>
  <c r="X24" i="3" s="1"/>
  <c r="X81" i="3" a="1"/>
  <c r="X81" i="3" s="1"/>
  <c r="X95" i="3" a="1"/>
  <c r="X95" i="3" s="1"/>
  <c r="X97" i="3" a="1"/>
  <c r="X97" i="3" s="1"/>
  <c r="X105" i="3" a="1"/>
  <c r="X105" i="3" s="1"/>
  <c r="X156" i="3" a="1"/>
  <c r="X156" i="3" s="1"/>
  <c r="X158" i="3" a="1"/>
  <c r="X158" i="3" s="1"/>
  <c r="X213" i="3" a="1"/>
  <c r="X213" i="3" s="1"/>
  <c r="X280" i="3" a="1"/>
  <c r="X280" i="3" s="1"/>
  <c r="X296" i="3" a="1"/>
  <c r="X296" i="3" s="1"/>
  <c r="X298" i="3" a="1"/>
  <c r="X298" i="3" s="1"/>
  <c r="X359" i="3" a="1"/>
  <c r="X359" i="3" s="1"/>
  <c r="X414" i="3" a="1"/>
  <c r="X414" i="3" s="1"/>
  <c r="X720" i="3" a="1"/>
  <c r="X720" i="3" s="1"/>
  <c r="X797" i="3" a="1"/>
  <c r="X797" i="3" s="1"/>
  <c r="AF3" i="4"/>
  <c r="AG3" i="4"/>
  <c r="X16" i="3" a="1"/>
  <c r="X16" i="3" s="1"/>
  <c r="X18" i="3" a="1"/>
  <c r="X18" i="3" s="1"/>
  <c r="X73" i="3" a="1"/>
  <c r="X73" i="3" s="1"/>
  <c r="X140" i="3" a="1"/>
  <c r="X140" i="3" s="1"/>
  <c r="X168" i="3" a="1"/>
  <c r="X168" i="3" s="1"/>
  <c r="X227" i="3" a="1"/>
  <c r="X227" i="3" s="1"/>
  <c r="X284" i="3" a="1"/>
  <c r="X284" i="3" s="1"/>
  <c r="X352" i="3" a="1"/>
  <c r="X352" i="3" s="1"/>
  <c r="X503" i="3" a="1"/>
  <c r="X503" i="3" s="1"/>
  <c r="X511" i="3" a="1"/>
  <c r="X511" i="3" s="1"/>
  <c r="X569" i="3" a="1"/>
  <c r="X569" i="3" s="1"/>
  <c r="AC56" i="4"/>
  <c r="X13" i="3" a="1"/>
  <c r="X13" i="3" s="1"/>
  <c r="X80" i="3" a="1"/>
  <c r="X80" i="3" s="1"/>
  <c r="X108" i="3" a="1"/>
  <c r="X108" i="3" s="1"/>
  <c r="X167" i="3" a="1"/>
  <c r="X167" i="3" s="1"/>
  <c r="X224" i="3" a="1"/>
  <c r="X224" i="3" s="1"/>
  <c r="X281" i="3" a="1"/>
  <c r="X281" i="3" s="1"/>
  <c r="X378" i="3" a="1"/>
  <c r="X378" i="3" s="1"/>
  <c r="X439" i="3" a="1"/>
  <c r="X439" i="3" s="1"/>
  <c r="AE551" i="3"/>
  <c r="Y551" i="3"/>
  <c r="X27" i="3" a="1"/>
  <c r="X27" i="3" s="1"/>
  <c r="X84" i="3" a="1"/>
  <c r="X84" i="3" s="1"/>
  <c r="X141" i="3" a="1"/>
  <c r="X141" i="3" s="1"/>
  <c r="X155" i="3" a="1"/>
  <c r="X155" i="3" s="1"/>
  <c r="X157" i="3" a="1"/>
  <c r="X157" i="3" s="1"/>
  <c r="X165" i="3" a="1"/>
  <c r="X165" i="3" s="1"/>
  <c r="X216" i="3" a="1"/>
  <c r="X216" i="3" s="1"/>
  <c r="X218" i="3" a="1"/>
  <c r="X218" i="3" s="1"/>
  <c r="X273" i="3" a="1"/>
  <c r="X273" i="3" s="1"/>
  <c r="X295" i="3" a="1"/>
  <c r="X295" i="3" s="1"/>
  <c r="X297" i="3" a="1"/>
  <c r="X297" i="3" s="1"/>
  <c r="X305" i="3" a="1"/>
  <c r="X305" i="3" s="1"/>
  <c r="X307" i="3" a="1"/>
  <c r="X307" i="3" s="1"/>
  <c r="X349" i="3" a="1"/>
  <c r="X349" i="3" s="1"/>
  <c r="X422" i="3" a="1"/>
  <c r="X422" i="3" s="1"/>
  <c r="X462" i="3" a="1"/>
  <c r="X462" i="3" s="1"/>
  <c r="X545" i="3" a="1"/>
  <c r="X545" i="3" s="1"/>
  <c r="X784" i="3" a="1"/>
  <c r="X784" i="3" s="1"/>
  <c r="AC641" i="4"/>
  <c r="Z641" i="4"/>
  <c r="X7" i="3" a="1"/>
  <c r="X7" i="3" s="1"/>
  <c r="X15" i="3" a="1"/>
  <c r="X15" i="3" s="1"/>
  <c r="X17" i="3" a="1"/>
  <c r="X17" i="3" s="1"/>
  <c r="X25" i="3" a="1"/>
  <c r="X25" i="3" s="1"/>
  <c r="X76" i="3" a="1"/>
  <c r="X76" i="3" s="1"/>
  <c r="X78" i="3" a="1"/>
  <c r="X78" i="3" s="1"/>
  <c r="X133" i="3" a="1"/>
  <c r="X133" i="3" s="1"/>
  <c r="X200" i="3" a="1"/>
  <c r="X200" i="3" s="1"/>
  <c r="X228" i="3" a="1"/>
  <c r="X228" i="3" s="1"/>
  <c r="X368" i="3" a="1"/>
  <c r="X368" i="3" s="1"/>
  <c r="X376" i="3" a="1"/>
  <c r="X376" i="3" s="1"/>
  <c r="X398" i="3" a="1"/>
  <c r="X398" i="3" s="1"/>
  <c r="X468" i="3" a="1"/>
  <c r="X468" i="3" s="1"/>
  <c r="AG468" i="3" s="1"/>
  <c r="X605" i="3" a="1"/>
  <c r="X605" i="3" s="1"/>
  <c r="X739" i="3" a="1"/>
  <c r="X739" i="3" s="1"/>
  <c r="X905" i="3" a="1"/>
  <c r="X905" i="3" s="1"/>
  <c r="X60" i="3" a="1"/>
  <c r="X60" i="3" s="1"/>
  <c r="X88" i="3" a="1"/>
  <c r="X88" i="3" s="1"/>
  <c r="X147" i="3" a="1"/>
  <c r="X147" i="3" s="1"/>
  <c r="X204" i="3" a="1"/>
  <c r="X204" i="3" s="1"/>
  <c r="X261" i="3" a="1"/>
  <c r="X261" i="3" s="1"/>
  <c r="X275" i="3" a="1"/>
  <c r="X275" i="3" s="1"/>
  <c r="X277" i="3" a="1"/>
  <c r="X277" i="3" s="1"/>
  <c r="X285" i="3" a="1"/>
  <c r="X285" i="3" s="1"/>
  <c r="X287" i="3" a="1"/>
  <c r="X287" i="3" s="1"/>
  <c r="X345" i="3" a="1"/>
  <c r="X345" i="3" s="1"/>
  <c r="X529" i="3" a="1"/>
  <c r="X529" i="3" s="1"/>
  <c r="X568" i="3" a="1"/>
  <c r="X568" i="3" s="1"/>
  <c r="Z211" i="4"/>
  <c r="AC211" i="4"/>
  <c r="AF211" i="4"/>
  <c r="AG80" i="4"/>
  <c r="AG326" i="4"/>
  <c r="Z32" i="4"/>
  <c r="AC32" i="4"/>
  <c r="AF32" i="4"/>
  <c r="Z40" i="4"/>
  <c r="AC40" i="4"/>
  <c r="AC217" i="4"/>
  <c r="Z217" i="4"/>
  <c r="AC483" i="4"/>
  <c r="Z483" i="4"/>
  <c r="AG254" i="4"/>
  <c r="AG76" i="4"/>
  <c r="AC433" i="4"/>
  <c r="Z433" i="4"/>
  <c r="Z67" i="4"/>
  <c r="AC67" i="4"/>
  <c r="Z41" i="4"/>
  <c r="AC41" i="4"/>
  <c r="AE153" i="4"/>
  <c r="AD153" i="4"/>
  <c r="AE156" i="4"/>
  <c r="AD156" i="4"/>
  <c r="AG156" i="4"/>
  <c r="AG435" i="4"/>
  <c r="AD435" i="4"/>
  <c r="AE435" i="4"/>
  <c r="Y548" i="3"/>
  <c r="AE548" i="3"/>
  <c r="AG4" i="4"/>
  <c r="AF4" i="4"/>
  <c r="AG35" i="4"/>
  <c r="AF35" i="4"/>
  <c r="AF8" i="4"/>
  <c r="AD8" i="4"/>
  <c r="AE8" i="4"/>
  <c r="AG8" i="4"/>
  <c r="AC39" i="4"/>
  <c r="Z447" i="4"/>
  <c r="AC447" i="4"/>
  <c r="AF447" i="4"/>
  <c r="AD25" i="4"/>
  <c r="AE25" i="4"/>
  <c r="AG25" i="4"/>
  <c r="AC253" i="4"/>
  <c r="AF253" i="4"/>
  <c r="Z253" i="4"/>
  <c r="AE427" i="4"/>
  <c r="AD427" i="4"/>
  <c r="Z127" i="4"/>
  <c r="AG427" i="4"/>
  <c r="AG653" i="4"/>
  <c r="AE3" i="4"/>
  <c r="AD3" i="4"/>
  <c r="AC136" i="4"/>
  <c r="Z136" i="4"/>
  <c r="AF136" i="4"/>
  <c r="AG220" i="4"/>
  <c r="AG1010" i="4"/>
  <c r="AC61" i="4"/>
  <c r="Z61" i="4"/>
  <c r="Z70" i="4"/>
  <c r="AC70" i="4"/>
  <c r="AF70" i="4"/>
  <c r="Z197" i="4"/>
  <c r="AC197" i="4"/>
  <c r="AC205" i="4"/>
  <c r="Z205" i="4"/>
  <c r="AF205" i="4"/>
  <c r="AE486" i="4"/>
  <c r="AD486" i="4"/>
  <c r="AG486" i="4"/>
  <c r="AE491" i="4"/>
  <c r="AD491" i="4"/>
  <c r="AF491" i="4"/>
  <c r="AC742" i="4"/>
  <c r="Z742" i="4"/>
  <c r="AG40" i="4"/>
  <c r="AF40" i="4"/>
  <c r="AD45" i="4"/>
  <c r="AE45" i="4"/>
  <c r="AG45" i="4"/>
  <c r="Z58" i="4"/>
  <c r="AC58" i="4"/>
  <c r="AF58" i="4"/>
  <c r="AG608" i="4"/>
  <c r="AG611" i="4"/>
  <c r="AC55" i="4"/>
  <c r="Z55" i="4"/>
  <c r="AE196" i="4"/>
  <c r="AD196" i="4"/>
  <c r="AF196" i="4"/>
  <c r="AG196" i="4"/>
  <c r="Z462" i="4"/>
  <c r="AC462" i="4"/>
  <c r="AD18" i="4"/>
  <c r="AF18" i="4"/>
  <c r="AE18" i="4"/>
  <c r="AG18" i="4"/>
  <c r="AC19" i="4"/>
  <c r="AC26" i="4"/>
  <c r="Z26" i="4"/>
  <c r="AG453" i="4"/>
  <c r="AG33" i="4"/>
  <c r="Z43" i="4"/>
  <c r="AF43" i="4"/>
  <c r="AF62" i="4"/>
  <c r="AE62" i="4"/>
  <c r="AG62" i="4"/>
  <c r="AD62" i="4"/>
  <c r="AC116" i="4"/>
  <c r="AF116" i="4"/>
  <c r="AG142" i="4"/>
  <c r="AG166" i="4"/>
  <c r="AD201" i="4"/>
  <c r="AE201" i="4"/>
  <c r="AD250" i="4"/>
  <c r="AG250" i="4"/>
  <c r="AE250" i="4"/>
  <c r="AD369" i="4"/>
  <c r="AE369" i="4"/>
  <c r="AG369" i="4"/>
  <c r="AC671" i="4"/>
  <c r="Z671" i="4"/>
  <c r="AC11" i="4"/>
  <c r="AG15" i="4"/>
  <c r="AE52" i="4"/>
  <c r="AD52" i="4"/>
  <c r="AE122" i="4"/>
  <c r="AD122" i="4"/>
  <c r="AF145" i="4"/>
  <c r="AC145" i="4"/>
  <c r="Z145" i="4"/>
  <c r="AE377" i="4"/>
  <c r="AD377" i="4"/>
  <c r="AG377" i="4"/>
  <c r="AG590" i="4"/>
  <c r="Z46" i="4"/>
  <c r="AC46" i="4"/>
  <c r="AG52" i="4"/>
  <c r="AF52" i="4"/>
  <c r="AC96" i="4"/>
  <c r="AE109" i="4"/>
  <c r="AD109" i="4"/>
  <c r="AG112" i="4"/>
  <c r="AD115" i="4"/>
  <c r="AE115" i="4"/>
  <c r="AG122" i="4"/>
  <c r="AD157" i="4"/>
  <c r="AE157" i="4"/>
  <c r="AG157" i="4"/>
  <c r="AG9" i="4"/>
  <c r="AD23" i="4"/>
  <c r="AE23" i="4"/>
  <c r="AC59" i="4"/>
  <c r="AF59" i="4"/>
  <c r="Z59" i="4"/>
  <c r="AG109" i="4"/>
  <c r="AF109" i="4"/>
  <c r="AF115" i="4"/>
  <c r="AG115" i="4"/>
  <c r="AG231" i="4"/>
  <c r="AF347" i="4"/>
  <c r="AG347" i="4"/>
  <c r="AG23" i="4"/>
  <c r="AF135" i="4"/>
  <c r="AG135" i="4"/>
  <c r="AF397" i="4"/>
  <c r="AD568" i="4"/>
  <c r="AE568" i="4"/>
  <c r="Z68" i="4"/>
  <c r="AC68" i="4"/>
  <c r="AC74" i="4"/>
  <c r="Z74" i="4"/>
  <c r="AF74" i="4"/>
  <c r="Z87" i="4"/>
  <c r="AC87" i="4"/>
  <c r="AD95" i="4"/>
  <c r="AE95" i="4"/>
  <c r="AC109" i="4"/>
  <c r="Z109" i="4"/>
  <c r="AF264" i="4"/>
  <c r="AE264" i="4"/>
  <c r="AD264" i="4"/>
  <c r="AF332" i="4"/>
  <c r="AG332" i="4"/>
  <c r="AG494" i="4"/>
  <c r="Z35" i="4"/>
  <c r="AC35" i="4"/>
  <c r="AG94" i="4"/>
  <c r="AF94" i="4"/>
  <c r="AC167" i="4"/>
  <c r="Z167" i="4"/>
  <c r="AC219" i="4"/>
  <c r="Z219" i="4"/>
  <c r="AD389" i="4"/>
  <c r="AE389" i="4"/>
  <c r="AF392" i="4"/>
  <c r="AG392" i="4"/>
  <c r="Z418" i="4"/>
  <c r="AF418" i="4"/>
  <c r="AC418" i="4"/>
  <c r="AE421" i="4"/>
  <c r="AD421" i="4"/>
  <c r="AG421" i="4"/>
  <c r="AE441" i="4"/>
  <c r="AD441" i="4"/>
  <c r="AE827" i="4"/>
  <c r="AD827" i="4"/>
  <c r="AD832" i="4"/>
  <c r="AG832" i="4"/>
  <c r="AC17" i="4"/>
  <c r="Z63" i="4"/>
  <c r="AE66" i="4"/>
  <c r="AD66" i="4"/>
  <c r="AG66" i="4"/>
  <c r="AE152" i="4"/>
  <c r="AD152" i="4"/>
  <c r="AC263" i="4"/>
  <c r="Z263" i="4"/>
  <c r="AG271" i="4"/>
  <c r="AC34" i="4"/>
  <c r="AF34" i="4"/>
  <c r="AC268" i="4"/>
  <c r="Z268" i="4"/>
  <c r="AE291" i="4"/>
  <c r="AD291" i="4"/>
  <c r="AE322" i="4"/>
  <c r="AD322" i="4"/>
  <c r="AD350" i="4"/>
  <c r="AG350" i="4"/>
  <c r="AE350" i="4"/>
  <c r="AE10" i="4"/>
  <c r="AD10" i="4"/>
  <c r="Z709" i="4"/>
  <c r="AC709" i="4"/>
  <c r="AG37" i="4"/>
  <c r="AE47" i="4"/>
  <c r="AD47" i="4"/>
  <c r="AD84" i="4"/>
  <c r="AG84" i="4"/>
  <c r="AE84" i="4"/>
  <c r="AE94" i="4"/>
  <c r="AD94" i="4"/>
  <c r="AC138" i="4"/>
  <c r="Z138" i="4"/>
  <c r="AD451" i="4"/>
  <c r="AE451" i="4"/>
  <c r="AG508" i="4"/>
  <c r="AF88" i="4"/>
  <c r="AG88" i="4"/>
  <c r="AC252" i="4"/>
  <c r="AC328" i="4"/>
  <c r="Z328" i="4"/>
  <c r="AG376" i="4"/>
  <c r="AG393" i="4"/>
  <c r="AC400" i="4"/>
  <c r="Z400" i="4"/>
  <c r="AD402" i="4"/>
  <c r="AG402" i="4"/>
  <c r="AF402" i="4"/>
  <c r="AE402" i="4"/>
  <c r="Z821" i="4"/>
  <c r="AC821" i="4"/>
  <c r="AG770" i="4"/>
  <c r="AG10" i="4"/>
  <c r="AF10" i="4"/>
  <c r="AD16" i="4"/>
  <c r="AE16" i="4"/>
  <c r="AG36" i="4"/>
  <c r="AG50" i="4"/>
  <c r="AG57" i="4"/>
  <c r="AC150" i="4"/>
  <c r="Z150" i="4"/>
  <c r="AF153" i="4"/>
  <c r="AG153" i="4"/>
  <c r="AG272" i="4"/>
  <c r="AD272" i="4"/>
  <c r="AE290" i="4"/>
  <c r="AD290" i="4"/>
  <c r="AG290" i="4"/>
  <c r="AE367" i="4"/>
  <c r="AD367" i="4"/>
  <c r="AG367" i="4"/>
  <c r="AE532" i="4"/>
  <c r="AD532" i="4"/>
  <c r="AG5" i="4"/>
  <c r="AG22" i="4"/>
  <c r="Z47" i="4"/>
  <c r="AD149" i="4"/>
  <c r="AE149" i="4"/>
  <c r="Z498" i="4"/>
  <c r="Z616" i="4"/>
  <c r="AC616" i="4"/>
  <c r="AG762" i="4"/>
  <c r="AG765" i="4"/>
  <c r="AE31" i="4"/>
  <c r="AD31" i="4"/>
  <c r="AG149" i="4"/>
  <c r="AG212" i="4"/>
  <c r="AE212" i="4"/>
  <c r="AD212" i="4"/>
  <c r="AG242" i="4"/>
  <c r="AC243" i="4"/>
  <c r="AD248" i="4"/>
  <c r="AE248" i="4"/>
  <c r="AE327" i="4"/>
  <c r="AD327" i="4"/>
  <c r="AC416" i="4"/>
  <c r="Z416" i="4"/>
  <c r="AF416" i="4"/>
  <c r="AG465" i="4"/>
  <c r="AE489" i="4"/>
  <c r="AD489" i="4"/>
  <c r="AF585" i="4"/>
  <c r="AG585" i="4"/>
  <c r="AE4" i="4"/>
  <c r="AD4" i="4"/>
  <c r="AE46" i="4"/>
  <c r="AD46" i="4"/>
  <c r="AD60" i="4"/>
  <c r="AE60" i="4"/>
  <c r="AG60" i="4"/>
  <c r="AC126" i="4"/>
  <c r="AG240" i="4"/>
  <c r="AF327" i="4"/>
  <c r="AG327" i="4"/>
  <c r="AG399" i="4"/>
  <c r="AF462" i="4"/>
  <c r="AC13" i="4"/>
  <c r="Z13" i="4"/>
  <c r="AF51" i="4"/>
  <c r="AG51" i="4"/>
  <c r="AF85" i="4"/>
  <c r="AC85" i="4"/>
  <c r="AG183" i="4"/>
  <c r="AG186" i="4"/>
  <c r="AG291" i="4"/>
  <c r="Z360" i="4"/>
  <c r="AC360" i="4"/>
  <c r="AE423" i="4"/>
  <c r="AD423" i="4"/>
  <c r="AE562" i="4"/>
  <c r="Y562" i="4"/>
  <c r="AE644" i="4"/>
  <c r="AD644" i="4"/>
  <c r="AG644" i="4"/>
  <c r="AD662" i="4"/>
  <c r="AE662" i="4"/>
  <c r="Z8" i="4"/>
  <c r="AC8" i="4"/>
  <c r="AC75" i="4"/>
  <c r="Z75" i="4"/>
  <c r="AG160" i="4"/>
  <c r="AE160" i="4"/>
  <c r="AD160" i="4"/>
  <c r="AG286" i="4"/>
  <c r="AE300" i="4"/>
  <c r="AD300" i="4"/>
  <c r="Z657" i="4"/>
  <c r="AC29" i="4"/>
  <c r="Z29" i="4"/>
  <c r="AD32" i="4"/>
  <c r="AE32" i="4"/>
  <c r="AG32" i="4"/>
  <c r="Z38" i="4"/>
  <c r="AF38" i="4"/>
  <c r="Z85" i="4"/>
  <c r="AD131" i="4"/>
  <c r="AE131" i="4"/>
  <c r="AE224" i="4"/>
  <c r="AD224" i="4"/>
  <c r="AF224" i="4"/>
  <c r="AD243" i="4"/>
  <c r="AE243" i="4"/>
  <c r="AE267" i="4"/>
  <c r="AD267" i="4"/>
  <c r="AD280" i="4"/>
  <c r="AE280" i="4"/>
  <c r="AG283" i="4"/>
  <c r="AD283" i="4"/>
  <c r="AE331" i="4"/>
  <c r="AD331" i="4"/>
  <c r="AE400" i="4"/>
  <c r="AD400" i="4"/>
  <c r="AG400" i="4"/>
  <c r="AF400" i="4"/>
  <c r="AE614" i="4"/>
  <c r="AD614" i="4"/>
  <c r="AG614" i="4"/>
  <c r="AG6" i="4"/>
  <c r="AG17" i="4"/>
  <c r="Z51" i="4"/>
  <c r="AC51" i="4"/>
  <c r="AE71" i="4"/>
  <c r="AD71" i="4"/>
  <c r="AG141" i="4"/>
  <c r="AE141" i="4"/>
  <c r="AD141" i="4"/>
  <c r="AE179" i="4"/>
  <c r="AD179" i="4"/>
  <c r="AC196" i="4"/>
  <c r="Z196" i="4"/>
  <c r="AF219" i="4"/>
  <c r="AG219" i="4"/>
  <c r="AF243" i="4"/>
  <c r="AG243" i="4"/>
  <c r="AF252" i="4"/>
  <c r="AG252" i="4"/>
  <c r="AG267" i="4"/>
  <c r="AG331" i="4"/>
  <c r="AF331" i="4"/>
  <c r="AD409" i="4"/>
  <c r="AE535" i="4"/>
  <c r="AD535" i="4"/>
  <c r="AG48" i="4"/>
  <c r="AE48" i="4"/>
  <c r="AD56" i="4"/>
  <c r="AE56" i="4"/>
  <c r="AE67" i="4"/>
  <c r="AD67" i="4"/>
  <c r="AD68" i="4"/>
  <c r="AG71" i="4"/>
  <c r="AE89" i="4"/>
  <c r="AD89" i="4"/>
  <c r="AG113" i="4"/>
  <c r="AC123" i="4"/>
  <c r="Z123" i="4"/>
  <c r="AC134" i="4"/>
  <c r="AF134" i="4"/>
  <c r="Z134" i="4"/>
  <c r="AD184" i="4"/>
  <c r="AE184" i="4"/>
  <c r="AG184" i="4"/>
  <c r="AD215" i="4"/>
  <c r="AE215" i="4"/>
  <c r="AC224" i="4"/>
  <c r="Z224" i="4"/>
  <c r="AG383" i="4"/>
  <c r="AE383" i="4"/>
  <c r="AD383" i="4"/>
  <c r="AG386" i="4"/>
  <c r="AG448" i="4"/>
  <c r="Z562" i="4"/>
  <c r="AC562" i="4"/>
  <c r="AD637" i="4"/>
  <c r="AE637" i="4"/>
  <c r="AF67" i="4"/>
  <c r="AG67" i="4"/>
  <c r="AE68" i="4"/>
  <c r="AG89" i="4"/>
  <c r="AE262" i="4"/>
  <c r="AD262" i="4"/>
  <c r="Z271" i="4"/>
  <c r="AG433" i="4"/>
  <c r="AF433" i="4"/>
  <c r="AE629" i="4"/>
  <c r="AG629" i="4"/>
  <c r="AD629" i="4"/>
  <c r="AG911" i="4"/>
  <c r="AC12" i="4"/>
  <c r="AF68" i="4"/>
  <c r="AG150" i="4"/>
  <c r="AF150" i="4"/>
  <c r="Z154" i="4"/>
  <c r="AG180" i="4"/>
  <c r="AG190" i="4"/>
  <c r="AE371" i="4"/>
  <c r="AD371" i="4"/>
  <c r="AE410" i="4"/>
  <c r="AG410" i="4"/>
  <c r="AG717" i="4"/>
  <c r="AD747" i="4"/>
  <c r="AE747" i="4"/>
  <c r="AG46" i="4"/>
  <c r="AG72" i="4"/>
  <c r="AE72" i="4"/>
  <c r="AD72" i="4"/>
  <c r="AE96" i="4"/>
  <c r="AD96" i="4"/>
  <c r="AC132" i="4"/>
  <c r="Z132" i="4"/>
  <c r="AC135" i="4"/>
  <c r="Z135" i="4"/>
  <c r="AC228" i="4"/>
  <c r="Z228" i="4"/>
  <c r="AF248" i="4"/>
  <c r="AG248" i="4"/>
  <c r="AG300" i="4"/>
  <c r="AC364" i="4"/>
  <c r="Z364" i="4"/>
  <c r="AG838" i="4"/>
  <c r="AE61" i="4"/>
  <c r="AF61" i="4"/>
  <c r="AD61" i="4"/>
  <c r="Z69" i="4"/>
  <c r="AC69" i="4"/>
  <c r="AC91" i="4"/>
  <c r="Z91" i="4"/>
  <c r="AG96" i="4"/>
  <c r="AG163" i="4"/>
  <c r="AG171" i="4"/>
  <c r="Z172" i="4"/>
  <c r="AE381" i="4"/>
  <c r="AD381" i="4"/>
  <c r="AG387" i="4"/>
  <c r="Z429" i="4"/>
  <c r="Z458" i="4"/>
  <c r="AF458" i="4"/>
  <c r="AC458" i="4"/>
  <c r="AE467" i="4"/>
  <c r="AD467" i="4"/>
  <c r="AG467" i="4"/>
  <c r="AG86" i="4"/>
  <c r="AE93" i="4"/>
  <c r="AD93" i="4"/>
  <c r="AD121" i="4"/>
  <c r="AE121" i="4"/>
  <c r="AG131" i="4"/>
  <c r="AE151" i="4"/>
  <c r="AD151" i="4"/>
  <c r="AG334" i="4"/>
  <c r="AC387" i="4"/>
  <c r="AC470" i="4"/>
  <c r="AF470" i="4"/>
  <c r="AG685" i="4"/>
  <c r="Z27" i="4"/>
  <c r="AC27" i="4"/>
  <c r="AE70" i="4"/>
  <c r="AD70" i="4"/>
  <c r="AG70" i="4"/>
  <c r="AE147" i="4"/>
  <c r="AG147" i="4"/>
  <c r="AD147" i="4"/>
  <c r="AC195" i="4"/>
  <c r="Z195" i="4"/>
  <c r="AD256" i="4"/>
  <c r="AF256" i="4"/>
  <c r="AE256" i="4"/>
  <c r="Z311" i="4"/>
  <c r="AC311" i="4"/>
  <c r="AD332" i="4"/>
  <c r="AE332" i="4"/>
  <c r="AD354" i="4"/>
  <c r="AE354" i="4"/>
  <c r="AC404" i="4"/>
  <c r="Z404" i="4"/>
  <c r="AF404" i="4"/>
  <c r="AE453" i="4"/>
  <c r="AD453" i="4"/>
  <c r="AE490" i="4"/>
  <c r="AD490" i="4"/>
  <c r="AG520" i="4"/>
  <c r="AG555" i="4"/>
  <c r="AD721" i="4"/>
  <c r="AE721" i="4"/>
  <c r="AF774" i="4"/>
  <c r="AF27" i="4"/>
  <c r="AC44" i="4"/>
  <c r="AC94" i="4"/>
  <c r="Z94" i="4"/>
  <c r="AG167" i="4"/>
  <c r="AE176" i="4"/>
  <c r="AD176" i="4"/>
  <c r="AF176" i="4"/>
  <c r="AG201" i="4"/>
  <c r="AG222" i="4"/>
  <c r="AC250" i="4"/>
  <c r="Z260" i="4"/>
  <c r="AC260" i="4"/>
  <c r="AG275" i="4"/>
  <c r="AF422" i="4"/>
  <c r="AG422" i="4"/>
  <c r="AG468" i="4"/>
  <c r="AG531" i="4"/>
  <c r="AE811" i="4"/>
  <c r="AD811" i="4"/>
  <c r="AG814" i="4"/>
  <c r="Z919" i="4"/>
  <c r="AF919" i="4"/>
  <c r="AC919" i="4"/>
  <c r="AF11" i="4"/>
  <c r="Z42" i="4"/>
  <c r="AC42" i="4"/>
  <c r="AC54" i="4"/>
  <c r="Z54" i="4"/>
  <c r="AC86" i="4"/>
  <c r="AC158" i="4"/>
  <c r="Z158" i="4"/>
  <c r="AE213" i="4"/>
  <c r="AD213" i="4"/>
  <c r="AG213" i="4"/>
  <c r="AF311" i="4"/>
  <c r="Z323" i="4"/>
  <c r="AC323" i="4"/>
  <c r="AE484" i="4"/>
  <c r="AG522" i="4"/>
  <c r="AG528" i="4"/>
  <c r="Z642" i="4"/>
  <c r="AC642" i="4"/>
  <c r="AC669" i="4"/>
  <c r="AD718" i="4"/>
  <c r="AE718" i="4"/>
  <c r="AF893" i="4"/>
  <c r="AC893" i="4"/>
  <c r="AE301" i="4"/>
  <c r="AD301" i="4"/>
  <c r="AG345" i="4"/>
  <c r="AG365" i="4"/>
  <c r="AG513" i="4"/>
  <c r="AC577" i="4"/>
  <c r="AF577" i="4"/>
  <c r="Z893" i="4"/>
  <c r="AE27" i="4"/>
  <c r="AD27" i="4"/>
  <c r="AG31" i="4"/>
  <c r="AD55" i="4"/>
  <c r="AF55" i="4"/>
  <c r="AE55" i="4"/>
  <c r="AE92" i="4"/>
  <c r="AD92" i="4"/>
  <c r="Z103" i="4"/>
  <c r="AC103" i="4"/>
  <c r="AD107" i="4"/>
  <c r="AG107" i="4"/>
  <c r="AE107" i="4"/>
  <c r="AE111" i="4"/>
  <c r="AF111" i="4"/>
  <c r="AE261" i="4"/>
  <c r="AD261" i="4"/>
  <c r="AC308" i="4"/>
  <c r="Z308" i="4"/>
  <c r="AD324" i="4"/>
  <c r="AE401" i="4"/>
  <c r="AD401" i="4"/>
  <c r="AG401" i="4"/>
  <c r="AD408" i="4"/>
  <c r="AG408" i="4"/>
  <c r="AE408" i="4"/>
  <c r="AE432" i="4"/>
  <c r="AD432" i="4"/>
  <c r="AE463" i="4"/>
  <c r="AD463" i="4"/>
  <c r="AG463" i="4"/>
  <c r="AC477" i="4"/>
  <c r="Z477" i="4"/>
  <c r="AG532" i="4"/>
  <c r="AG573" i="4"/>
  <c r="AG758" i="4"/>
  <c r="AE805" i="4"/>
  <c r="AD805" i="4"/>
  <c r="AG805" i="4"/>
  <c r="AC905" i="4"/>
  <c r="AF905" i="4"/>
  <c r="Z905" i="4"/>
  <c r="AG995" i="4"/>
  <c r="Z16" i="4"/>
  <c r="AF87" i="4"/>
  <c r="AE87" i="4"/>
  <c r="AC88" i="4"/>
  <c r="AC95" i="4"/>
  <c r="Z95" i="4"/>
  <c r="AE98" i="4"/>
  <c r="AG98" i="4"/>
  <c r="AG137" i="4"/>
  <c r="AF137" i="4"/>
  <c r="AG199" i="4"/>
  <c r="AG202" i="4"/>
  <c r="AF226" i="4"/>
  <c r="AG226" i="4"/>
  <c r="AC233" i="4"/>
  <c r="Z233" i="4"/>
  <c r="AD360" i="4"/>
  <c r="AE360" i="4"/>
  <c r="Z398" i="4"/>
  <c r="AF398" i="4"/>
  <c r="AG414" i="4"/>
  <c r="AF432" i="4"/>
  <c r="AG432" i="4"/>
  <c r="Z439" i="4"/>
  <c r="AG456" i="4"/>
  <c r="AF456" i="4"/>
  <c r="Z457" i="4"/>
  <c r="AG683" i="4"/>
  <c r="AE780" i="4"/>
  <c r="AD780" i="4"/>
  <c r="AE922" i="4"/>
  <c r="AD922" i="4"/>
  <c r="AG21" i="4"/>
  <c r="AE118" i="4"/>
  <c r="AG118" i="4"/>
  <c r="AF195" i="4"/>
  <c r="AG229" i="4"/>
  <c r="AG388" i="4"/>
  <c r="AC417" i="4"/>
  <c r="Z417" i="4"/>
  <c r="AD429" i="4"/>
  <c r="AE429" i="4"/>
  <c r="AG523" i="4"/>
  <c r="AF523" i="4"/>
  <c r="Z670" i="4"/>
  <c r="AC670" i="4"/>
  <c r="AF670" i="4"/>
  <c r="AD680" i="4"/>
  <c r="AE680" i="4"/>
  <c r="AG777" i="4"/>
  <c r="AD859" i="4"/>
  <c r="AE859" i="4"/>
  <c r="AG859" i="4"/>
  <c r="Z88" i="4"/>
  <c r="AC111" i="4"/>
  <c r="Z111" i="4"/>
  <c r="AG133" i="4"/>
  <c r="AE136" i="4"/>
  <c r="AD136" i="4"/>
  <c r="AD204" i="4"/>
  <c r="AG204" i="4"/>
  <c r="AE204" i="4"/>
  <c r="AC264" i="4"/>
  <c r="AG289" i="4"/>
  <c r="AE349" i="4"/>
  <c r="AG349" i="4"/>
  <c r="AD349" i="4"/>
  <c r="Z382" i="4"/>
  <c r="AC382" i="4"/>
  <c r="AF382" i="4"/>
  <c r="AC488" i="4"/>
  <c r="AG493" i="4"/>
  <c r="AG691" i="4"/>
  <c r="AE303" i="4"/>
  <c r="AG303" i="4"/>
  <c r="AG375" i="4"/>
  <c r="AG385" i="4"/>
  <c r="Z432" i="4"/>
  <c r="AC432" i="4"/>
  <c r="AG439" i="4"/>
  <c r="AF439" i="4"/>
  <c r="AG451" i="4"/>
  <c r="AF451" i="4"/>
  <c r="AG512" i="4"/>
  <c r="AG538" i="4"/>
  <c r="AD544" i="4"/>
  <c r="AE544" i="4"/>
  <c r="AD622" i="4"/>
  <c r="AE622" i="4"/>
  <c r="AG622" i="4"/>
  <c r="AE733" i="4"/>
  <c r="AD733" i="4"/>
  <c r="AF1037" i="4"/>
  <c r="AC1037" i="4"/>
  <c r="AG28" i="4"/>
  <c r="AE28" i="4"/>
  <c r="AD28" i="4"/>
  <c r="AD58" i="4"/>
  <c r="AE58" i="4"/>
  <c r="AG78" i="4"/>
  <c r="AC98" i="4"/>
  <c r="Z98" i="4"/>
  <c r="AG127" i="4"/>
  <c r="AF130" i="4"/>
  <c r="AG132" i="4"/>
  <c r="AF132" i="4"/>
  <c r="AD161" i="4"/>
  <c r="AD177" i="4"/>
  <c r="AE177" i="4"/>
  <c r="AG189" i="4"/>
  <c r="AD203" i="4"/>
  <c r="AE203" i="4"/>
  <c r="AE241" i="4"/>
  <c r="AD241" i="4"/>
  <c r="Z280" i="4"/>
  <c r="AC280" i="4"/>
  <c r="AG295" i="4"/>
  <c r="AE316" i="4"/>
  <c r="AD386" i="4"/>
  <c r="AD388" i="4"/>
  <c r="AE388" i="4"/>
  <c r="AE487" i="4"/>
  <c r="AD487" i="4"/>
  <c r="AD509" i="4"/>
  <c r="AE509" i="4"/>
  <c r="AE603" i="4"/>
  <c r="AD603" i="4"/>
  <c r="AE649" i="4"/>
  <c r="AD649" i="4"/>
  <c r="AG649" i="4"/>
  <c r="AD698" i="4"/>
  <c r="AG698" i="4"/>
  <c r="AE698" i="4"/>
  <c r="AG812" i="4"/>
  <c r="AC921" i="4"/>
  <c r="Z921" i="4"/>
  <c r="AG946" i="4"/>
  <c r="AG603" i="4"/>
  <c r="AD843" i="4"/>
  <c r="AG843" i="4"/>
  <c r="AE843" i="4"/>
  <c r="AE876" i="4"/>
  <c r="AD876" i="4"/>
  <c r="AC289" i="4"/>
  <c r="Z451" i="4"/>
  <c r="AC451" i="4"/>
  <c r="AG484" i="4"/>
  <c r="AG554" i="4"/>
  <c r="AD569" i="4"/>
  <c r="AE569" i="4"/>
  <c r="AC607" i="4"/>
  <c r="Z607" i="4"/>
  <c r="AF607" i="4"/>
  <c r="AE615" i="4"/>
  <c r="AD615" i="4"/>
  <c r="AG615" i="4"/>
  <c r="AG837" i="4"/>
  <c r="AD857" i="4"/>
  <c r="AG857" i="4"/>
  <c r="AE857" i="4"/>
  <c r="AE871" i="4"/>
  <c r="AG871" i="4"/>
  <c r="AD871" i="4"/>
  <c r="AD886" i="4"/>
  <c r="AE886" i="4"/>
  <c r="AF886" i="4"/>
  <c r="AG19" i="4"/>
  <c r="AE57" i="4"/>
  <c r="AD57" i="4"/>
  <c r="AG77" i="4"/>
  <c r="AG140" i="4"/>
  <c r="AG148" i="4"/>
  <c r="AD210" i="4"/>
  <c r="AG210" i="4"/>
  <c r="AE210" i="4"/>
  <c r="AC226" i="4"/>
  <c r="AG279" i="4"/>
  <c r="AF323" i="4"/>
  <c r="AE364" i="4"/>
  <c r="AD364" i="4"/>
  <c r="AF364" i="4"/>
  <c r="AG434" i="4"/>
  <c r="AE506" i="4"/>
  <c r="AG506" i="4"/>
  <c r="AE589" i="4"/>
  <c r="AD589" i="4"/>
  <c r="AE722" i="4"/>
  <c r="AD722" i="4"/>
  <c r="AD750" i="4"/>
  <c r="AE750" i="4"/>
  <c r="AE768" i="4"/>
  <c r="AD768" i="4"/>
  <c r="AG782" i="4"/>
  <c r="AC848" i="4"/>
  <c r="Z848" i="4"/>
  <c r="AG915" i="4"/>
  <c r="Z918" i="4"/>
  <c r="AC918" i="4"/>
  <c r="AF95" i="4"/>
  <c r="AG95" i="4"/>
  <c r="AF138" i="4"/>
  <c r="AD138" i="4"/>
  <c r="AC165" i="4"/>
  <c r="AG173" i="4"/>
  <c r="AC317" i="4"/>
  <c r="Z317" i="4"/>
  <c r="AF317" i="4"/>
  <c r="AE320" i="4"/>
  <c r="AD320" i="4"/>
  <c r="AG389" i="4"/>
  <c r="AG519" i="4"/>
  <c r="AF519" i="4"/>
  <c r="AG650" i="4"/>
  <c r="AE650" i="4"/>
  <c r="AE685" i="4"/>
  <c r="AD685" i="4"/>
  <c r="AF839" i="4"/>
  <c r="AG875" i="4"/>
  <c r="AC950" i="4"/>
  <c r="AF950" i="4"/>
  <c r="AG47" i="4"/>
  <c r="AF54" i="4"/>
  <c r="AE74" i="4"/>
  <c r="AD74" i="4"/>
  <c r="AG79" i="4"/>
  <c r="AF103" i="4"/>
  <c r="AD198" i="4"/>
  <c r="AE198" i="4"/>
  <c r="AD252" i="4"/>
  <c r="AE252" i="4"/>
  <c r="AE266" i="4"/>
  <c r="AG266" i="4"/>
  <c r="AF273" i="4"/>
  <c r="AC273" i="4"/>
  <c r="Z273" i="4"/>
  <c r="AC327" i="4"/>
  <c r="Z327" i="4"/>
  <c r="Z392" i="4"/>
  <c r="AC392" i="4"/>
  <c r="AG552" i="4"/>
  <c r="AC588" i="4"/>
  <c r="Z588" i="4"/>
  <c r="AE616" i="4"/>
  <c r="AD616" i="4"/>
  <c r="AG821" i="4"/>
  <c r="AE821" i="4"/>
  <c r="AD821" i="4"/>
  <c r="AC827" i="4"/>
  <c r="Z827" i="4"/>
  <c r="AD872" i="4"/>
  <c r="AG872" i="4"/>
  <c r="AE872" i="4"/>
  <c r="AD457" i="4"/>
  <c r="AE457" i="4"/>
  <c r="AF457" i="4"/>
  <c r="AE560" i="4"/>
  <c r="AD560" i="4"/>
  <c r="AG623" i="4"/>
  <c r="AE623" i="4"/>
  <c r="AD623" i="4"/>
  <c r="Z675" i="4"/>
  <c r="AC675" i="4"/>
  <c r="AD686" i="4"/>
  <c r="AE686" i="4"/>
  <c r="AC736" i="4"/>
  <c r="AF29" i="4"/>
  <c r="AG55" i="4"/>
  <c r="AG110" i="4"/>
  <c r="AG126" i="4"/>
  <c r="AF126" i="4"/>
  <c r="AG152" i="4"/>
  <c r="AF152" i="4"/>
  <c r="AG164" i="4"/>
  <c r="AD164" i="4"/>
  <c r="AG176" i="4"/>
  <c r="AE194" i="4"/>
  <c r="AD194" i="4"/>
  <c r="AE246" i="4"/>
  <c r="AD246" i="4"/>
  <c r="AF280" i="4"/>
  <c r="AG293" i="4"/>
  <c r="AD314" i="4"/>
  <c r="AE314" i="4"/>
  <c r="AE375" i="4"/>
  <c r="AD375" i="4"/>
  <c r="AE422" i="4"/>
  <c r="AD422" i="4"/>
  <c r="AD547" i="4"/>
  <c r="AE547" i="4"/>
  <c r="AG547" i="4"/>
  <c r="AG616" i="4"/>
  <c r="AF616" i="4"/>
  <c r="AD669" i="4"/>
  <c r="AG669" i="4"/>
  <c r="AE669" i="4"/>
  <c r="AG807" i="4"/>
  <c r="AG901" i="4"/>
  <c r="AE1007" i="4"/>
  <c r="AD1007" i="4"/>
  <c r="AD75" i="4"/>
  <c r="AE75" i="4"/>
  <c r="AC115" i="4"/>
  <c r="Z115" i="4"/>
  <c r="Z155" i="4"/>
  <c r="AG221" i="4"/>
  <c r="AC248" i="4"/>
  <c r="Z248" i="4"/>
  <c r="AC313" i="4"/>
  <c r="AE370" i="4"/>
  <c r="AD370" i="4"/>
  <c r="AD424" i="4"/>
  <c r="AE424" i="4"/>
  <c r="AC428" i="4"/>
  <c r="Z428" i="4"/>
  <c r="AE443" i="4"/>
  <c r="AD443" i="4"/>
  <c r="AD474" i="4"/>
  <c r="AE474" i="4"/>
  <c r="AG515" i="4"/>
  <c r="AG588" i="4"/>
  <c r="AF588" i="4"/>
  <c r="AC602" i="4"/>
  <c r="Z602" i="4"/>
  <c r="AF602" i="4"/>
  <c r="AG635" i="4"/>
  <c r="AE679" i="4"/>
  <c r="AD679" i="4"/>
  <c r="AC699" i="4"/>
  <c r="Z699" i="4"/>
  <c r="AF699" i="4"/>
  <c r="AF734" i="4"/>
  <c r="AG749" i="4"/>
  <c r="AG951" i="4"/>
  <c r="AC64" i="4"/>
  <c r="AG91" i="4"/>
  <c r="AF91" i="4"/>
  <c r="AC100" i="4"/>
  <c r="AE114" i="4"/>
  <c r="AD114" i="4"/>
  <c r="Z120" i="4"/>
  <c r="AE129" i="4"/>
  <c r="AG129" i="4"/>
  <c r="AE134" i="4"/>
  <c r="AD134" i="4"/>
  <c r="AE143" i="4"/>
  <c r="AD143" i="4"/>
  <c r="AE174" i="4"/>
  <c r="AD174" i="4"/>
  <c r="AF191" i="4"/>
  <c r="AD191" i="4"/>
  <c r="AG251" i="4"/>
  <c r="AG285" i="4"/>
  <c r="AG288" i="4"/>
  <c r="AD294" i="4"/>
  <c r="AE294" i="4"/>
  <c r="AG308" i="4"/>
  <c r="AF308" i="4"/>
  <c r="AC320" i="4"/>
  <c r="Z320" i="4"/>
  <c r="AE346" i="4"/>
  <c r="AD346" i="4"/>
  <c r="AC407" i="4"/>
  <c r="Z407" i="4"/>
  <c r="AE455" i="4"/>
  <c r="AD455" i="4"/>
  <c r="AE477" i="4"/>
  <c r="AF477" i="4"/>
  <c r="AG477" i="4"/>
  <c r="AG492" i="4"/>
  <c r="AE534" i="4"/>
  <c r="AD534" i="4"/>
  <c r="AE564" i="4"/>
  <c r="AD564" i="4"/>
  <c r="AC579" i="4"/>
  <c r="Z579" i="4"/>
  <c r="Z582" i="4"/>
  <c r="AC582" i="4"/>
  <c r="AC591" i="4"/>
  <c r="AF591" i="4"/>
  <c r="AD673" i="4"/>
  <c r="AE673" i="4"/>
  <c r="AG679" i="4"/>
  <c r="AC702" i="4"/>
  <c r="Z702" i="4"/>
  <c r="AG123" i="4"/>
  <c r="AF123" i="4"/>
  <c r="AF143" i="4"/>
  <c r="AG143" i="4"/>
  <c r="AG154" i="4"/>
  <c r="AF154" i="4"/>
  <c r="AG162" i="4"/>
  <c r="AE162" i="4"/>
  <c r="AD162" i="4"/>
  <c r="AE315" i="4"/>
  <c r="AD315" i="4"/>
  <c r="AE333" i="4"/>
  <c r="AD333" i="4"/>
  <c r="AE373" i="4"/>
  <c r="AD373" i="4"/>
  <c r="AG380" i="4"/>
  <c r="AE431" i="4"/>
  <c r="AD431" i="4"/>
  <c r="AG455" i="4"/>
  <c r="AF483" i="4"/>
  <c r="AD483" i="4"/>
  <c r="AE483" i="4"/>
  <c r="AG534" i="4"/>
  <c r="Z537" i="4"/>
  <c r="Z585" i="4"/>
  <c r="AC734" i="4"/>
  <c r="Z734" i="4"/>
  <c r="AD963" i="4"/>
  <c r="AE963" i="4"/>
  <c r="AE230" i="4"/>
  <c r="AD230" i="4"/>
  <c r="AD234" i="4"/>
  <c r="AG234" i="4"/>
  <c r="AE234" i="4"/>
  <c r="X282" i="4" a="1"/>
  <c r="X282" i="4" s="1"/>
  <c r="X297" i="4" a="1"/>
  <c r="X297" i="4" s="1"/>
  <c r="X329" i="4" a="1"/>
  <c r="X329" i="4" s="1"/>
  <c r="X333" i="4" a="1"/>
  <c r="X333" i="4" s="1"/>
  <c r="AG371" i="4"/>
  <c r="X459" i="4" a="1"/>
  <c r="X459" i="4" s="1"/>
  <c r="X463" i="4" a="1"/>
  <c r="X463" i="4" s="1"/>
  <c r="AF463" i="4" s="1"/>
  <c r="AD482" i="4"/>
  <c r="AG482" i="4"/>
  <c r="AE482" i="4"/>
  <c r="AF499" i="4"/>
  <c r="AG499" i="4"/>
  <c r="AE527" i="4"/>
  <c r="AD527" i="4"/>
  <c r="AG527" i="4"/>
  <c r="AG536" i="4"/>
  <c r="X565" i="4" a="1"/>
  <c r="X565" i="4" s="1"/>
  <c r="AG621" i="4"/>
  <c r="AF641" i="4"/>
  <c r="AG641" i="4"/>
  <c r="AD726" i="4"/>
  <c r="AE726" i="4"/>
  <c r="X828" i="4" a="1"/>
  <c r="X828" i="4" s="1"/>
  <c r="AG912" i="4"/>
  <c r="X1034" i="4" a="1"/>
  <c r="X1034" i="4" s="1"/>
  <c r="X49" i="4" a="1"/>
  <c r="X49" i="4" s="1"/>
  <c r="X50" i="4" a="1"/>
  <c r="X50" i="4" s="1"/>
  <c r="AF50" i="4" s="1"/>
  <c r="X89" i="4" a="1"/>
  <c r="X89" i="4" s="1"/>
  <c r="AG114" i="4"/>
  <c r="AF114" i="4"/>
  <c r="AG124" i="4"/>
  <c r="X125" i="4" a="1"/>
  <c r="X125" i="4" s="1"/>
  <c r="X133" i="4" a="1"/>
  <c r="X133" i="4" s="1"/>
  <c r="AG151" i="4"/>
  <c r="AF151" i="4"/>
  <c r="AG197" i="4"/>
  <c r="AF197" i="4"/>
  <c r="X198" i="4" a="1"/>
  <c r="X198" i="4" s="1"/>
  <c r="AF198" i="4" s="1"/>
  <c r="X296" i="4" a="1"/>
  <c r="X296" i="4" s="1"/>
  <c r="AG320" i="4"/>
  <c r="AF320" i="4"/>
  <c r="AG335" i="4"/>
  <c r="AE335" i="4"/>
  <c r="AD335" i="4"/>
  <c r="AE347" i="4"/>
  <c r="AD347" i="4"/>
  <c r="AG354" i="4"/>
  <c r="AG362" i="4"/>
  <c r="AF362" i="4"/>
  <c r="AG366" i="4"/>
  <c r="X371" i="4" a="1"/>
  <c r="X371" i="4" s="1"/>
  <c r="AF371" i="4" s="1"/>
  <c r="X412" i="4" a="1"/>
  <c r="X412" i="4" s="1"/>
  <c r="AG423" i="4"/>
  <c r="AF423" i="4"/>
  <c r="X444" i="4" a="1"/>
  <c r="X444" i="4" s="1"/>
  <c r="AF444" i="4" s="1"/>
  <c r="X471" i="4" a="1"/>
  <c r="X471" i="4" s="1"/>
  <c r="X482" i="4" a="1"/>
  <c r="X482" i="4" s="1"/>
  <c r="AF482" i="4" s="1"/>
  <c r="X499" i="4" a="1"/>
  <c r="X499" i="4" s="1"/>
  <c r="X527" i="4" a="1"/>
  <c r="X527" i="4" s="1"/>
  <c r="AF527" i="4" s="1"/>
  <c r="AD545" i="4"/>
  <c r="AE545" i="4"/>
  <c r="AG545" i="4"/>
  <c r="AD551" i="4"/>
  <c r="AE551" i="4"/>
  <c r="AG582" i="4"/>
  <c r="AF582" i="4"/>
  <c r="X621" i="4" a="1"/>
  <c r="X621" i="4" s="1"/>
  <c r="AF621" i="4" s="1"/>
  <c r="X698" i="4" a="1"/>
  <c r="X698" i="4" s="1"/>
  <c r="X741" i="4" a="1"/>
  <c r="X741" i="4" s="1"/>
  <c r="AG794" i="4"/>
  <c r="AE813" i="4"/>
  <c r="AG933" i="4"/>
  <c r="AD1005" i="4"/>
  <c r="AG1005" i="4"/>
  <c r="AE1005" i="4"/>
  <c r="AG578" i="4"/>
  <c r="AE634" i="4"/>
  <c r="AD634" i="4"/>
  <c r="AG634" i="4"/>
  <c r="AG642" i="4"/>
  <c r="AF642" i="4"/>
  <c r="AD661" i="4"/>
  <c r="AE661" i="4"/>
  <c r="AG661" i="4"/>
  <c r="AD666" i="4"/>
  <c r="AG666" i="4"/>
  <c r="AG673" i="4"/>
  <c r="AE921" i="4"/>
  <c r="AD921" i="4"/>
  <c r="AG932" i="4"/>
  <c r="X1038" i="4" a="1"/>
  <c r="X1038" i="4" s="1"/>
  <c r="AC1038" i="4" s="1"/>
  <c r="X1028" i="4" a="1"/>
  <c r="X1028" i="4" s="1"/>
  <c r="AC1028" i="4" s="1"/>
  <c r="X1018" i="4" a="1"/>
  <c r="X1018" i="4" s="1"/>
  <c r="AC1018" i="4" s="1"/>
  <c r="X1008" i="4" a="1"/>
  <c r="X1008" i="4" s="1"/>
  <c r="X998" i="4" a="1"/>
  <c r="X998" i="4" s="1"/>
  <c r="AC998" i="4" s="1"/>
  <c r="X988" i="4" a="1"/>
  <c r="X988" i="4" s="1"/>
  <c r="X978" i="4" a="1"/>
  <c r="X978" i="4" s="1"/>
  <c r="X968" i="4" a="1"/>
  <c r="X968" i="4" s="1"/>
  <c r="AC968" i="4" s="1"/>
  <c r="X958" i="4" a="1"/>
  <c r="X958" i="4" s="1"/>
  <c r="X948" i="4" a="1"/>
  <c r="X948" i="4" s="1"/>
  <c r="AC948" i="4" s="1"/>
  <c r="X938" i="4" a="1"/>
  <c r="X938" i="4" s="1"/>
  <c r="AC938" i="4" s="1"/>
  <c r="X926" i="4" a="1"/>
  <c r="X926" i="4" s="1"/>
  <c r="X906" i="4" a="1"/>
  <c r="X906" i="4" s="1"/>
  <c r="X886" i="4" a="1"/>
  <c r="X886" i="4" s="1"/>
  <c r="X866" i="4" a="1"/>
  <c r="X866" i="4" s="1"/>
  <c r="X846" i="4" a="1"/>
  <c r="X846" i="4" s="1"/>
  <c r="AF846" i="4" s="1"/>
  <c r="X1033" i="4" a="1"/>
  <c r="X1033" i="4" s="1"/>
  <c r="AC1033" i="4" s="1"/>
  <c r="X1023" i="4" a="1"/>
  <c r="X1023" i="4" s="1"/>
  <c r="AC1023" i="4" s="1"/>
  <c r="X1013" i="4" a="1"/>
  <c r="X1013" i="4" s="1"/>
  <c r="AC1013" i="4" s="1"/>
  <c r="X1003" i="4" a="1"/>
  <c r="X1003" i="4" s="1"/>
  <c r="AC1003" i="4" s="1"/>
  <c r="X993" i="4" a="1"/>
  <c r="X993" i="4" s="1"/>
  <c r="X983" i="4" a="1"/>
  <c r="X983" i="4" s="1"/>
  <c r="X973" i="4" a="1"/>
  <c r="X973" i="4" s="1"/>
  <c r="AC973" i="4" s="1"/>
  <c r="X963" i="4" a="1"/>
  <c r="X963" i="4" s="1"/>
  <c r="X1031" i="4" a="1"/>
  <c r="X1031" i="4" s="1"/>
  <c r="X1011" i="4" a="1"/>
  <c r="X1011" i="4" s="1"/>
  <c r="AC1011" i="4" s="1"/>
  <c r="X1032" i="4" a="1"/>
  <c r="X1032" i="4" s="1"/>
  <c r="AC1032" i="4" s="1"/>
  <c r="X1026" i="4" a="1"/>
  <c r="X1026" i="4" s="1"/>
  <c r="X1012" i="4" a="1"/>
  <c r="X1012" i="4" s="1"/>
  <c r="AC1012" i="4" s="1"/>
  <c r="X1006" i="4" a="1"/>
  <c r="X1006" i="4" s="1"/>
  <c r="X992" i="4" a="1"/>
  <c r="X992" i="4" s="1"/>
  <c r="X986" i="4" a="1"/>
  <c r="X986" i="4" s="1"/>
  <c r="X972" i="4" a="1"/>
  <c r="X972" i="4" s="1"/>
  <c r="X1020" i="4" a="1"/>
  <c r="X1020" i="4" s="1"/>
  <c r="X1000" i="4" a="1"/>
  <c r="X1000" i="4" s="1"/>
  <c r="X980" i="4" a="1"/>
  <c r="X980" i="4" s="1"/>
  <c r="AC980" i="4" s="1"/>
  <c r="X959" i="4" a="1"/>
  <c r="X959" i="4" s="1"/>
  <c r="X895" i="4" a="1"/>
  <c r="X895" i="4" s="1"/>
  <c r="X853" i="4" a="1"/>
  <c r="X853" i="4" s="1"/>
  <c r="X1027" i="4" a="1"/>
  <c r="X1027" i="4" s="1"/>
  <c r="X1007" i="4" a="1"/>
  <c r="X1007" i="4" s="1"/>
  <c r="AC1007" i="4" s="1"/>
  <c r="X987" i="4" a="1"/>
  <c r="X987" i="4" s="1"/>
  <c r="AC987" i="4" s="1"/>
  <c r="X967" i="4" a="1"/>
  <c r="X967" i="4" s="1"/>
  <c r="X894" i="4" a="1"/>
  <c r="X894" i="4" s="1"/>
  <c r="X1016" i="4" a="1"/>
  <c r="X1016" i="4" s="1"/>
  <c r="X1022" i="4" a="1"/>
  <c r="X1022" i="4" s="1"/>
  <c r="AC1022" i="4" s="1"/>
  <c r="X1005" i="4" a="1"/>
  <c r="X1005" i="4" s="1"/>
  <c r="AC1005" i="4" s="1"/>
  <c r="X995" i="4" a="1"/>
  <c r="X995" i="4" s="1"/>
  <c r="AC995" i="4" s="1"/>
  <c r="X971" i="4" a="1"/>
  <c r="X971" i="4" s="1"/>
  <c r="AC971" i="4" s="1"/>
  <c r="X946" i="4" a="1"/>
  <c r="X946" i="4" s="1"/>
  <c r="AC946" i="4" s="1"/>
  <c r="X934" i="4" a="1"/>
  <c r="X934" i="4" s="1"/>
  <c r="AC934" i="4" s="1"/>
  <c r="X933" i="4" a="1"/>
  <c r="X933" i="4" s="1"/>
  <c r="AF933" i="4" s="1"/>
  <c r="X930" i="4" a="1"/>
  <c r="X930" i="4" s="1"/>
  <c r="X833" i="4" a="1"/>
  <c r="X833" i="4" s="1"/>
  <c r="X813" i="4" a="1"/>
  <c r="X813" i="4" s="1"/>
  <c r="AF813" i="4" s="1"/>
  <c r="X793" i="4" a="1"/>
  <c r="X793" i="4" s="1"/>
  <c r="X773" i="4" a="1"/>
  <c r="X773" i="4" s="1"/>
  <c r="X753" i="4" a="1"/>
  <c r="X753" i="4" s="1"/>
  <c r="X733" i="4" a="1"/>
  <c r="X733" i="4" s="1"/>
  <c r="AF733" i="4" s="1"/>
  <c r="X713" i="4" a="1"/>
  <c r="X713" i="4" s="1"/>
  <c r="AG713" i="4" s="1"/>
  <c r="X693" i="4" a="1"/>
  <c r="X693" i="4" s="1"/>
  <c r="X673" i="4" a="1"/>
  <c r="X673" i="4" s="1"/>
  <c r="X653" i="4" a="1"/>
  <c r="X653" i="4" s="1"/>
  <c r="AF653" i="4" s="1"/>
  <c r="X1009" i="4" a="1"/>
  <c r="X1009" i="4" s="1"/>
  <c r="X960" i="4" a="1"/>
  <c r="X960" i="4" s="1"/>
  <c r="X953" i="4" a="1"/>
  <c r="X953" i="4" s="1"/>
  <c r="AC953" i="4" s="1"/>
  <c r="X932" i="4" a="1"/>
  <c r="X932" i="4" s="1"/>
  <c r="AF932" i="4" s="1"/>
  <c r="X931" i="4" a="1"/>
  <c r="X931" i="4" s="1"/>
  <c r="X916" i="4" a="1"/>
  <c r="X916" i="4" s="1"/>
  <c r="X915" i="4" a="1"/>
  <c r="X915" i="4" s="1"/>
  <c r="AF915" i="4" s="1"/>
  <c r="X879" i="4" a="1"/>
  <c r="X879" i="4" s="1"/>
  <c r="AF879" i="4" s="1"/>
  <c r="X832" i="4" a="1"/>
  <c r="X832" i="4" s="1"/>
  <c r="AF832" i="4" s="1"/>
  <c r="X812" i="4" a="1"/>
  <c r="X812" i="4" s="1"/>
  <c r="AF812" i="4" s="1"/>
  <c r="X792" i="4" a="1"/>
  <c r="X792" i="4" s="1"/>
  <c r="X772" i="4" a="1"/>
  <c r="X772" i="4" s="1"/>
  <c r="X752" i="4" a="1"/>
  <c r="X752" i="4" s="1"/>
  <c r="AF752" i="4" s="1"/>
  <c r="X732" i="4" a="1"/>
  <c r="X732" i="4" s="1"/>
  <c r="X712" i="4" a="1"/>
  <c r="X712" i="4" s="1"/>
  <c r="X692" i="4" a="1"/>
  <c r="X692" i="4" s="1"/>
  <c r="X672" i="4" a="1"/>
  <c r="X672" i="4" s="1"/>
  <c r="X652" i="4" a="1"/>
  <c r="X652" i="4" s="1"/>
  <c r="X951" i="4" a="1"/>
  <c r="X951" i="4" s="1"/>
  <c r="AC951" i="4" s="1"/>
  <c r="X935" i="4" a="1"/>
  <c r="X935" i="4" s="1"/>
  <c r="AC935" i="4" s="1"/>
  <c r="X878" i="4" a="1"/>
  <c r="X878" i="4" s="1"/>
  <c r="AF878" i="4" s="1"/>
  <c r="X977" i="4" a="1"/>
  <c r="X977" i="4" s="1"/>
  <c r="X929" i="4" a="1"/>
  <c r="X929" i="4" s="1"/>
  <c r="X920" i="4" a="1"/>
  <c r="X920" i="4" s="1"/>
  <c r="AF920" i="4" s="1"/>
  <c r="X901" i="4" a="1"/>
  <c r="X901" i="4" s="1"/>
  <c r="X890" i="4" a="1"/>
  <c r="X890" i="4" s="1"/>
  <c r="X889" i="4" a="1"/>
  <c r="X889" i="4" s="1"/>
  <c r="X888" i="4" a="1"/>
  <c r="X888" i="4" s="1"/>
  <c r="X880" i="4" a="1"/>
  <c r="X880" i="4" s="1"/>
  <c r="X825" i="4" a="1"/>
  <c r="X825" i="4" s="1"/>
  <c r="X820" i="4" a="1"/>
  <c r="X820" i="4" s="1"/>
  <c r="X811" i="4" a="1"/>
  <c r="X811" i="4" s="1"/>
  <c r="AF811" i="4" s="1"/>
  <c r="X808" i="4" a="1"/>
  <c r="X808" i="4" s="1"/>
  <c r="AF808" i="4" s="1"/>
  <c r="X807" i="4" a="1"/>
  <c r="X807" i="4" s="1"/>
  <c r="AF807" i="4" s="1"/>
  <c r="X798" i="4" a="1"/>
  <c r="X798" i="4" s="1"/>
  <c r="AF798" i="4" s="1"/>
  <c r="X797" i="4" a="1"/>
  <c r="X797" i="4" s="1"/>
  <c r="X796" i="4" a="1"/>
  <c r="X796" i="4" s="1"/>
  <c r="X1010" i="4" a="1"/>
  <c r="X1010" i="4" s="1"/>
  <c r="AC1010" i="4" s="1"/>
  <c r="X999" i="4" a="1"/>
  <c r="X999" i="4" s="1"/>
  <c r="X965" i="4" a="1"/>
  <c r="X965" i="4" s="1"/>
  <c r="X900" i="4" a="1"/>
  <c r="X900" i="4" s="1"/>
  <c r="X864" i="4" a="1"/>
  <c r="X864" i="4" s="1"/>
  <c r="AF864" i="4" s="1"/>
  <c r="X834" i="4" a="1"/>
  <c r="X834" i="4" s="1"/>
  <c r="X824" i="4" a="1"/>
  <c r="X824" i="4" s="1"/>
  <c r="AF824" i="4" s="1"/>
  <c r="X723" i="4" a="1"/>
  <c r="X723" i="4" s="1"/>
  <c r="AF723" i="4" s="1"/>
  <c r="X722" i="4" a="1"/>
  <c r="X722" i="4" s="1"/>
  <c r="X705" i="4" a="1"/>
  <c r="X705" i="4" s="1"/>
  <c r="X700" i="4" a="1"/>
  <c r="X700" i="4" s="1"/>
  <c r="X691" i="4" a="1"/>
  <c r="X691" i="4" s="1"/>
  <c r="X688" i="4" a="1"/>
  <c r="X688" i="4" s="1"/>
  <c r="X687" i="4" a="1"/>
  <c r="X687" i="4" s="1"/>
  <c r="X678" i="4" a="1"/>
  <c r="X678" i="4" s="1"/>
  <c r="X677" i="4" a="1"/>
  <c r="X677" i="4" s="1"/>
  <c r="AF677" i="4" s="1"/>
  <c r="X676" i="4" a="1"/>
  <c r="X676" i="4" s="1"/>
  <c r="X654" i="4" a="1"/>
  <c r="X654" i="4" s="1"/>
  <c r="X647" i="4" a="1"/>
  <c r="X647" i="4" s="1"/>
  <c r="X627" i="4" a="1"/>
  <c r="X627" i="4" s="1"/>
  <c r="X1035" i="4" a="1"/>
  <c r="X1035" i="4" s="1"/>
  <c r="AC1035" i="4" s="1"/>
  <c r="X990" i="4" a="1"/>
  <c r="X990" i="4" s="1"/>
  <c r="X939" i="4" a="1"/>
  <c r="X939" i="4" s="1"/>
  <c r="AC939" i="4" s="1"/>
  <c r="X910" i="4" a="1"/>
  <c r="X910" i="4" s="1"/>
  <c r="X867" i="4" a="1"/>
  <c r="X867" i="4" s="1"/>
  <c r="AF867" i="4" s="1"/>
  <c r="X852" i="4" a="1"/>
  <c r="X852" i="4" s="1"/>
  <c r="X826" i="4" a="1"/>
  <c r="X826" i="4" s="1"/>
  <c r="AF826" i="4" s="1"/>
  <c r="X804" i="4" a="1"/>
  <c r="X804" i="4" s="1"/>
  <c r="X769" i="4" a="1"/>
  <c r="X769" i="4" s="1"/>
  <c r="X768" i="4" a="1"/>
  <c r="X768" i="4" s="1"/>
  <c r="AF768" i="4" s="1"/>
  <c r="X721" i="4" a="1"/>
  <c r="X721" i="4" s="1"/>
  <c r="AF721" i="4" s="1"/>
  <c r="X720" i="4" a="1"/>
  <c r="X720" i="4" s="1"/>
  <c r="X719" i="4" a="1"/>
  <c r="X719" i="4" s="1"/>
  <c r="X661" i="4" a="1"/>
  <c r="X661" i="4" s="1"/>
  <c r="X660" i="4" a="1"/>
  <c r="X660" i="4" s="1"/>
  <c r="X651" i="4" a="1"/>
  <c r="X651" i="4" s="1"/>
  <c r="X650" i="4" a="1"/>
  <c r="X650" i="4" s="1"/>
  <c r="X969" i="4" a="1"/>
  <c r="X969" i="4" s="1"/>
  <c r="X912" i="4" a="1"/>
  <c r="X912" i="4" s="1"/>
  <c r="X911" i="4" a="1"/>
  <c r="X911" i="4" s="1"/>
  <c r="AF911" i="4" s="1"/>
  <c r="X871" i="4" a="1"/>
  <c r="X871" i="4" s="1"/>
  <c r="X870" i="4" a="1"/>
  <c r="X870" i="4" s="1"/>
  <c r="AF870" i="4" s="1"/>
  <c r="X869" i="4" a="1"/>
  <c r="X869" i="4" s="1"/>
  <c r="X868" i="4" a="1"/>
  <c r="X868" i="4" s="1"/>
  <c r="X837" i="4" a="1"/>
  <c r="X837" i="4" s="1"/>
  <c r="X770" i="4" a="1"/>
  <c r="X770" i="4" s="1"/>
  <c r="AF770" i="4" s="1"/>
  <c r="X745" i="4" a="1"/>
  <c r="X745" i="4" s="1"/>
  <c r="X718" i="4" a="1"/>
  <c r="X718" i="4" s="1"/>
  <c r="X717" i="4" a="1"/>
  <c r="X717" i="4" s="1"/>
  <c r="X716" i="4" a="1"/>
  <c r="X716" i="4" s="1"/>
  <c r="X664" i="4" a="1"/>
  <c r="X664" i="4" s="1"/>
  <c r="AF664" i="4" s="1"/>
  <c r="X659" i="4" a="1"/>
  <c r="X659" i="4" s="1"/>
  <c r="AF659" i="4" s="1"/>
  <c r="X649" i="4" a="1"/>
  <c r="X649" i="4" s="1"/>
  <c r="X646" i="4" a="1"/>
  <c r="X646" i="4" s="1"/>
  <c r="X645" i="4" a="1"/>
  <c r="X645" i="4" s="1"/>
  <c r="X644" i="4" a="1"/>
  <c r="X644" i="4" s="1"/>
  <c r="AF644" i="4" s="1"/>
  <c r="X982" i="4" a="1"/>
  <c r="X982" i="4" s="1"/>
  <c r="AC982" i="4" s="1"/>
  <c r="X979" i="4" a="1"/>
  <c r="X979" i="4" s="1"/>
  <c r="X976" i="4" a="1"/>
  <c r="X976" i="4" s="1"/>
  <c r="X908" i="4" a="1"/>
  <c r="X908" i="4" s="1"/>
  <c r="X842" i="4" a="1"/>
  <c r="X842" i="4" s="1"/>
  <c r="X841" i="4" a="1"/>
  <c r="X841" i="4" s="1"/>
  <c r="X800" i="4" a="1"/>
  <c r="X800" i="4" s="1"/>
  <c r="AF800" i="4" s="1"/>
  <c r="X764" i="4" a="1"/>
  <c r="X764" i="4" s="1"/>
  <c r="AF764" i="4" s="1"/>
  <c r="X761" i="4" a="1"/>
  <c r="X761" i="4" s="1"/>
  <c r="AF761" i="4" s="1"/>
  <c r="X760" i="4" a="1"/>
  <c r="X760" i="4" s="1"/>
  <c r="X759" i="4" a="1"/>
  <c r="X759" i="4" s="1"/>
  <c r="X758" i="4" a="1"/>
  <c r="X758" i="4" s="1"/>
  <c r="X757" i="4" a="1"/>
  <c r="X757" i="4" s="1"/>
  <c r="X756" i="4" a="1"/>
  <c r="X756" i="4" s="1"/>
  <c r="X755" i="4" a="1"/>
  <c r="X755" i="4" s="1"/>
  <c r="AF755" i="4" s="1"/>
  <c r="X754" i="4" a="1"/>
  <c r="X754" i="4" s="1"/>
  <c r="AF754" i="4" s="1"/>
  <c r="X731" i="4" a="1"/>
  <c r="X731" i="4" s="1"/>
  <c r="X703" i="4" a="1"/>
  <c r="X703" i="4" s="1"/>
  <c r="AG703" i="4" s="1"/>
  <c r="X689" i="4" a="1"/>
  <c r="X689" i="4" s="1"/>
  <c r="X638" i="4" a="1"/>
  <c r="X638" i="4" s="1"/>
  <c r="X634" i="4" a="1"/>
  <c r="X634" i="4" s="1"/>
  <c r="AF634" i="4" s="1"/>
  <c r="X633" i="4" a="1"/>
  <c r="X633" i="4" s="1"/>
  <c r="X632" i="4" a="1"/>
  <c r="X632" i="4" s="1"/>
  <c r="X631" i="4" a="1"/>
  <c r="X631" i="4" s="1"/>
  <c r="AF631" i="4" s="1"/>
  <c r="X630" i="4" a="1"/>
  <c r="X630" i="4" s="1"/>
  <c r="X629" i="4" a="1"/>
  <c r="X629" i="4" s="1"/>
  <c r="AF629" i="4" s="1"/>
  <c r="X628" i="4" a="1"/>
  <c r="X628" i="4" s="1"/>
  <c r="X618" i="4" a="1"/>
  <c r="X618" i="4" s="1"/>
  <c r="X598" i="4" a="1"/>
  <c r="X598" i="4" s="1"/>
  <c r="X578" i="4" a="1"/>
  <c r="X578" i="4" s="1"/>
  <c r="AF578" i="4" s="1"/>
  <c r="X1029" i="4" a="1"/>
  <c r="X1029" i="4" s="1"/>
  <c r="AC1029" i="4" s="1"/>
  <c r="X1019" i="4" a="1"/>
  <c r="X1019" i="4" s="1"/>
  <c r="X896" i="4" a="1"/>
  <c r="X896" i="4" s="1"/>
  <c r="X873" i="4" a="1"/>
  <c r="X873" i="4" s="1"/>
  <c r="X865" i="4" a="1"/>
  <c r="X865" i="4" s="1"/>
  <c r="X809" i="4" a="1"/>
  <c r="X809" i="4" s="1"/>
  <c r="X794" i="4" a="1"/>
  <c r="X794" i="4" s="1"/>
  <c r="AF794" i="4" s="1"/>
  <c r="X766" i="4" a="1"/>
  <c r="X766" i="4" s="1"/>
  <c r="X1004" i="4" a="1"/>
  <c r="X1004" i="4" s="1"/>
  <c r="X962" i="4" a="1"/>
  <c r="X962" i="4" s="1"/>
  <c r="X928" i="4" a="1"/>
  <c r="X928" i="4" s="1"/>
  <c r="AF928" i="4" s="1"/>
  <c r="X902" i="4" a="1"/>
  <c r="X902" i="4" s="1"/>
  <c r="AF902" i="4" s="1"/>
  <c r="X883" i="4" a="1"/>
  <c r="X883" i="4" s="1"/>
  <c r="X859" i="4" a="1"/>
  <c r="X859" i="4" s="1"/>
  <c r="X835" i="4" a="1"/>
  <c r="X835" i="4" s="1"/>
  <c r="X814" i="4" a="1"/>
  <c r="X814" i="4" s="1"/>
  <c r="AF814" i="4" s="1"/>
  <c r="X791" i="4" a="1"/>
  <c r="X791" i="4" s="1"/>
  <c r="X783" i="4" a="1"/>
  <c r="X783" i="4" s="1"/>
  <c r="AF783" i="4" s="1"/>
  <c r="X725" i="4" a="1"/>
  <c r="X725" i="4" s="1"/>
  <c r="AF725" i="4" s="1"/>
  <c r="X707" i="4" a="1"/>
  <c r="X707" i="4" s="1"/>
  <c r="X656" i="4" a="1"/>
  <c r="X656" i="4" s="1"/>
  <c r="X655" i="4" a="1"/>
  <c r="X655" i="4" s="1"/>
  <c r="X635" i="4" a="1"/>
  <c r="X635" i="4" s="1"/>
  <c r="X600" i="4" a="1"/>
  <c r="X600" i="4" s="1"/>
  <c r="X597" i="4" a="1"/>
  <c r="X597" i="4" s="1"/>
  <c r="X596" i="4" a="1"/>
  <c r="X596" i="4" s="1"/>
  <c r="X595" i="4" a="1"/>
  <c r="X595" i="4" s="1"/>
  <c r="X558" i="4" a="1"/>
  <c r="X558" i="4" s="1"/>
  <c r="X538" i="4" a="1"/>
  <c r="X538" i="4" s="1"/>
  <c r="AF538" i="4" s="1"/>
  <c r="X985" i="4" a="1"/>
  <c r="X985" i="4" s="1"/>
  <c r="X941" i="4" a="1"/>
  <c r="X941" i="4" s="1"/>
  <c r="AC941" i="4" s="1"/>
  <c r="X884" i="4" a="1"/>
  <c r="X884" i="4" s="1"/>
  <c r="X860" i="4" a="1"/>
  <c r="X860" i="4" s="1"/>
  <c r="X844" i="4" a="1"/>
  <c r="X844" i="4" s="1"/>
  <c r="X810" i="4" a="1"/>
  <c r="X810" i="4" s="1"/>
  <c r="X805" i="4" a="1"/>
  <c r="X805" i="4" s="1"/>
  <c r="X784" i="4" a="1"/>
  <c r="X784" i="4" s="1"/>
  <c r="AF784" i="4" s="1"/>
  <c r="X771" i="4" a="1"/>
  <c r="X771" i="4" s="1"/>
  <c r="X747" i="4" a="1"/>
  <c r="X747" i="4" s="1"/>
  <c r="N100" i="1" s="1"/>
  <c r="X726" i="4" a="1"/>
  <c r="X726" i="4" s="1"/>
  <c r="AF726" i="4" s="1"/>
  <c r="X667" i="4" a="1"/>
  <c r="X667" i="4" s="1"/>
  <c r="X658" i="4" a="1"/>
  <c r="X658" i="4" s="1"/>
  <c r="X648" i="4" a="1"/>
  <c r="X648" i="4" s="1"/>
  <c r="X639" i="4" a="1"/>
  <c r="X639" i="4" s="1"/>
  <c r="X586" i="4" a="1"/>
  <c r="X586" i="4" s="1"/>
  <c r="X554" i="4" a="1"/>
  <c r="X554" i="4" s="1"/>
  <c r="AF554" i="4" s="1"/>
  <c r="X534" i="4" a="1"/>
  <c r="X534" i="4" s="1"/>
  <c r="X872" i="4" a="1"/>
  <c r="X872" i="4" s="1"/>
  <c r="X802" i="4" a="1"/>
  <c r="X802" i="4" s="1"/>
  <c r="X762" i="4" a="1"/>
  <c r="X762" i="4" s="1"/>
  <c r="X729" i="4" a="1"/>
  <c r="X729" i="4" s="1"/>
  <c r="X711" i="4" a="1"/>
  <c r="X711" i="4" s="1"/>
  <c r="X690" i="4" a="1"/>
  <c r="X690" i="4" s="1"/>
  <c r="X680" i="4" a="1"/>
  <c r="X680" i="4" s="1"/>
  <c r="X679" i="4" a="1"/>
  <c r="X679" i="4" s="1"/>
  <c r="X666" i="4" a="1"/>
  <c r="X666" i="4" s="1"/>
  <c r="X575" i="4" a="1"/>
  <c r="X575" i="4" s="1"/>
  <c r="X521" i="4" a="1"/>
  <c r="X521" i="4" s="1"/>
  <c r="AF521" i="4" s="1"/>
  <c r="X501" i="4" a="1"/>
  <c r="X501" i="4" s="1"/>
  <c r="X481" i="4" a="1"/>
  <c r="X481" i="4" s="1"/>
  <c r="X461" i="4" a="1"/>
  <c r="X461" i="4" s="1"/>
  <c r="X441" i="4" a="1"/>
  <c r="X441" i="4" s="1"/>
  <c r="X421" i="4" a="1"/>
  <c r="X421" i="4" s="1"/>
  <c r="X401" i="4" a="1"/>
  <c r="X401" i="4" s="1"/>
  <c r="AF401" i="4" s="1"/>
  <c r="X381" i="4" a="1"/>
  <c r="X381" i="4" s="1"/>
  <c r="X361" i="4" a="1"/>
  <c r="X361" i="4" s="1"/>
  <c r="AF361" i="4" s="1"/>
  <c r="X341" i="4" a="1"/>
  <c r="X341" i="4" s="1"/>
  <c r="X321" i="4" a="1"/>
  <c r="X321" i="4" s="1"/>
  <c r="AF321" i="4" s="1"/>
  <c r="X301" i="4" a="1"/>
  <c r="X301" i="4" s="1"/>
  <c r="X281" i="4" a="1"/>
  <c r="X281" i="4" s="1"/>
  <c r="X261" i="4" a="1"/>
  <c r="X261" i="4" s="1"/>
  <c r="X241" i="4" a="1"/>
  <c r="X241" i="4" s="1"/>
  <c r="X221" i="4" a="1"/>
  <c r="X221" i="4" s="1"/>
  <c r="AF221" i="4" s="1"/>
  <c r="X996" i="4" a="1"/>
  <c r="X996" i="4" s="1"/>
  <c r="X970" i="4" a="1"/>
  <c r="X970" i="4" s="1"/>
  <c r="X904" i="4" a="1"/>
  <c r="X904" i="4" s="1"/>
  <c r="X891" i="4" a="1"/>
  <c r="X891" i="4" s="1"/>
  <c r="X862" i="4" a="1"/>
  <c r="X862" i="4" s="1"/>
  <c r="X843" i="4" a="1"/>
  <c r="X843" i="4" s="1"/>
  <c r="AF843" i="4" s="1"/>
  <c r="X830" i="4" a="1"/>
  <c r="X830" i="4" s="1"/>
  <c r="AF830" i="4" s="1"/>
  <c r="X786" i="4" a="1"/>
  <c r="X786" i="4" s="1"/>
  <c r="X683" i="4" a="1"/>
  <c r="X683" i="4" s="1"/>
  <c r="X674" i="4" a="1"/>
  <c r="X674" i="4" s="1"/>
  <c r="X668" i="4" a="1"/>
  <c r="X668" i="4" s="1"/>
  <c r="AF668" i="4" s="1"/>
  <c r="X640" i="4" a="1"/>
  <c r="X640" i="4" s="1"/>
  <c r="X612" i="4" a="1"/>
  <c r="X612" i="4" s="1"/>
  <c r="X601" i="4" a="1"/>
  <c r="X601" i="4" s="1"/>
  <c r="X515" i="4" a="1"/>
  <c r="X515" i="4" s="1"/>
  <c r="AF515" i="4" s="1"/>
  <c r="X495" i="4" a="1"/>
  <c r="X495" i="4" s="1"/>
  <c r="X475" i="4" a="1"/>
  <c r="X475" i="4" s="1"/>
  <c r="X455" i="4" a="1"/>
  <c r="X455" i="4" s="1"/>
  <c r="X435" i="4" a="1"/>
  <c r="X435" i="4" s="1"/>
  <c r="X415" i="4" a="1"/>
  <c r="X415" i="4" s="1"/>
  <c r="X395" i="4" a="1"/>
  <c r="X395" i="4" s="1"/>
  <c r="X375" i="4" a="1"/>
  <c r="X375" i="4" s="1"/>
  <c r="X355" i="4" a="1"/>
  <c r="X355" i="4" s="1"/>
  <c r="AF355" i="4" s="1"/>
  <c r="X335" i="4" a="1"/>
  <c r="X335" i="4" s="1"/>
  <c r="X315" i="4" a="1"/>
  <c r="X315" i="4" s="1"/>
  <c r="AF315" i="4" s="1"/>
  <c r="X295" i="4" a="1"/>
  <c r="X295" i="4" s="1"/>
  <c r="AF295" i="4" s="1"/>
  <c r="X275" i="4" a="1"/>
  <c r="X275" i="4" s="1"/>
  <c r="X255" i="4" a="1"/>
  <c r="X255" i="4" s="1"/>
  <c r="X235" i="4" a="1"/>
  <c r="X235" i="4" s="1"/>
  <c r="X215" i="4" a="1"/>
  <c r="X215" i="4" s="1"/>
  <c r="X942" i="4" a="1"/>
  <c r="X942" i="4" s="1"/>
  <c r="AC942" i="4" s="1"/>
  <c r="X857" i="4" a="1"/>
  <c r="X857" i="4" s="1"/>
  <c r="AF857" i="4" s="1"/>
  <c r="X851" i="4" a="1"/>
  <c r="X851" i="4" s="1"/>
  <c r="AF851" i="4" s="1"/>
  <c r="X836" i="4" a="1"/>
  <c r="X836" i="4" s="1"/>
  <c r="X781" i="4" a="1"/>
  <c r="X781" i="4" s="1"/>
  <c r="X775" i="4" a="1"/>
  <c r="X775" i="4" s="1"/>
  <c r="X765" i="4" a="1"/>
  <c r="X765" i="4" s="1"/>
  <c r="AF765" i="4" s="1"/>
  <c r="X749" i="4" a="1"/>
  <c r="X749" i="4" s="1"/>
  <c r="AF749" i="4" s="1"/>
  <c r="X743" i="4" a="1"/>
  <c r="X743" i="4" s="1"/>
  <c r="X706" i="4" a="1"/>
  <c r="X706" i="4" s="1"/>
  <c r="X684" i="4" a="1"/>
  <c r="X684" i="4" s="1"/>
  <c r="AF684" i="4" s="1"/>
  <c r="X662" i="4" a="1"/>
  <c r="X662" i="4" s="1"/>
  <c r="X615" i="4" a="1"/>
  <c r="X615" i="4" s="1"/>
  <c r="AF615" i="4" s="1"/>
  <c r="X614" i="4" a="1"/>
  <c r="X614" i="4" s="1"/>
  <c r="AF614" i="4" s="1"/>
  <c r="X613" i="4" a="1"/>
  <c r="X613" i="4" s="1"/>
  <c r="AF613" i="4" s="1"/>
  <c r="X514" i="4" a="1"/>
  <c r="X514" i="4" s="1"/>
  <c r="X494" i="4" a="1"/>
  <c r="X494" i="4" s="1"/>
  <c r="AF494" i="4" s="1"/>
  <c r="X474" i="4" a="1"/>
  <c r="X474" i="4" s="1"/>
  <c r="X454" i="4" a="1"/>
  <c r="X454" i="4" s="1"/>
  <c r="X434" i="4" a="1"/>
  <c r="X434" i="4" s="1"/>
  <c r="X414" i="4" a="1"/>
  <c r="X414" i="4" s="1"/>
  <c r="AF414" i="4" s="1"/>
  <c r="X394" i="4" a="1"/>
  <c r="X394" i="4" s="1"/>
  <c r="X374" i="4" a="1"/>
  <c r="X374" i="4" s="1"/>
  <c r="X354" i="4" a="1"/>
  <c r="X354" i="4" s="1"/>
  <c r="X334" i="4" a="1"/>
  <c r="X334" i="4" s="1"/>
  <c r="AF334" i="4" s="1"/>
  <c r="X314" i="4" a="1"/>
  <c r="X314" i="4" s="1"/>
  <c r="X294" i="4" a="1"/>
  <c r="X294" i="4" s="1"/>
  <c r="X274" i="4" a="1"/>
  <c r="X274" i="4" s="1"/>
  <c r="X254" i="4" a="1"/>
  <c r="X254" i="4" s="1"/>
  <c r="AF254" i="4" s="1"/>
  <c r="X234" i="4" a="1"/>
  <c r="X234" i="4" s="1"/>
  <c r="X214" i="4" a="1"/>
  <c r="X214" i="4" s="1"/>
  <c r="AF214" i="4" s="1"/>
  <c r="X957" i="4" a="1"/>
  <c r="X957" i="4" s="1"/>
  <c r="X947" i="4" a="1"/>
  <c r="X947" i="4" s="1"/>
  <c r="AC947" i="4" s="1"/>
  <c r="X898" i="4" a="1"/>
  <c r="X898" i="4" s="1"/>
  <c r="X568" i="4" a="1"/>
  <c r="X568" i="4" s="1"/>
  <c r="AF568" i="4" s="1"/>
  <c r="X506" i="4" a="1"/>
  <c r="X506" i="4" s="1"/>
  <c r="AF506" i="4" s="1"/>
  <c r="X502" i="4" a="1"/>
  <c r="X502" i="4" s="1"/>
  <c r="X438" i="4" a="1"/>
  <c r="X438" i="4" s="1"/>
  <c r="X411" i="4" a="1"/>
  <c r="X411" i="4" s="1"/>
  <c r="X408" i="4" a="1"/>
  <c r="X408" i="4" s="1"/>
  <c r="X346" i="4" a="1"/>
  <c r="X346" i="4" s="1"/>
  <c r="X342" i="4" a="1"/>
  <c r="X342" i="4" s="1"/>
  <c r="AG342" i="4" s="1"/>
  <c r="X245" i="4" a="1"/>
  <c r="X245" i="4" s="1"/>
  <c r="X244" i="4" a="1"/>
  <c r="X244" i="4" s="1"/>
  <c r="X239" i="4" a="1"/>
  <c r="X239" i="4" s="1"/>
  <c r="X237" i="4" a="1"/>
  <c r="X237" i="4" s="1"/>
  <c r="X212" i="4" a="1"/>
  <c r="X212" i="4" s="1"/>
  <c r="X210" i="4" a="1"/>
  <c r="X210" i="4" s="1"/>
  <c r="AF210" i="4" s="1"/>
  <c r="X209" i="4" a="1"/>
  <c r="X209" i="4" s="1"/>
  <c r="X204" i="4" a="1"/>
  <c r="X204" i="4" s="1"/>
  <c r="X184" i="4" a="1"/>
  <c r="X184" i="4" s="1"/>
  <c r="X164" i="4" a="1"/>
  <c r="X164" i="4" s="1"/>
  <c r="X144" i="4" a="1"/>
  <c r="X144" i="4" s="1"/>
  <c r="X124" i="4" a="1"/>
  <c r="X124" i="4" s="1"/>
  <c r="AF124" i="4" s="1"/>
  <c r="X104" i="4" a="1"/>
  <c r="X104" i="4" s="1"/>
  <c r="X84" i="4" a="1"/>
  <c r="X84" i="4" s="1"/>
  <c r="X1030" i="4" a="1"/>
  <c r="X1030" i="4" s="1"/>
  <c r="AC1030" i="4" s="1"/>
  <c r="X964" i="4" a="1"/>
  <c r="X964" i="4" s="1"/>
  <c r="X954" i="4" a="1"/>
  <c r="X954" i="4" s="1"/>
  <c r="AC954" i="4" s="1"/>
  <c r="X944" i="4" a="1"/>
  <c r="X944" i="4" s="1"/>
  <c r="AC944" i="4" s="1"/>
  <c r="X924" i="4" a="1"/>
  <c r="X924" i="4" s="1"/>
  <c r="AF924" i="4" s="1"/>
  <c r="X875" i="4" a="1"/>
  <c r="X875" i="4" s="1"/>
  <c r="X845" i="4" a="1"/>
  <c r="X845" i="4" s="1"/>
  <c r="AF845" i="4" s="1"/>
  <c r="X816" i="4" a="1"/>
  <c r="X816" i="4" s="1"/>
  <c r="X799" i="4" a="1"/>
  <c r="X799" i="4" s="1"/>
  <c r="X730" i="4" a="1"/>
  <c r="X730" i="4" s="1"/>
  <c r="X701" i="4" a="1"/>
  <c r="X701" i="4" s="1"/>
  <c r="AF701" i="4" s="1"/>
  <c r="X695" i="4" a="1"/>
  <c r="X695" i="4" s="1"/>
  <c r="X540" i="4" a="1"/>
  <c r="X540" i="4" s="1"/>
  <c r="X539" i="4" a="1"/>
  <c r="X539" i="4" s="1"/>
  <c r="X511" i="4" a="1"/>
  <c r="X511" i="4" s="1"/>
  <c r="X508" i="4" a="1"/>
  <c r="X508" i="4" s="1"/>
  <c r="AF508" i="4" s="1"/>
  <c r="X443" i="4" a="1"/>
  <c r="X443" i="4" s="1"/>
  <c r="X440" i="4" a="1"/>
  <c r="X440" i="4" s="1"/>
  <c r="X436" i="4" a="1"/>
  <c r="X436" i="4" s="1"/>
  <c r="X378" i="4" a="1"/>
  <c r="X378" i="4" s="1"/>
  <c r="X351" i="4" a="1"/>
  <c r="X351" i="4" s="1"/>
  <c r="X348" i="4" a="1"/>
  <c r="X348" i="4" s="1"/>
  <c r="X246" i="4" a="1"/>
  <c r="X246" i="4" s="1"/>
  <c r="AF246" i="4" s="1"/>
  <c r="X242" i="4" a="1"/>
  <c r="X242" i="4" s="1"/>
  <c r="X213" i="4" a="1"/>
  <c r="X213" i="4" s="1"/>
  <c r="X202" i="4" a="1"/>
  <c r="X202" i="4" s="1"/>
  <c r="X182" i="4" a="1"/>
  <c r="X182" i="4" s="1"/>
  <c r="AF182" i="4" s="1"/>
  <c r="X162" i="4" a="1"/>
  <c r="X162" i="4" s="1"/>
  <c r="X142" i="4" a="1"/>
  <c r="X142" i="4" s="1"/>
  <c r="X122" i="4" a="1"/>
  <c r="X122" i="4" s="1"/>
  <c r="X102" i="4" a="1"/>
  <c r="X102" i="4" s="1"/>
  <c r="X82" i="4" a="1"/>
  <c r="X82" i="4" s="1"/>
  <c r="X961" i="4" a="1"/>
  <c r="X961" i="4" s="1"/>
  <c r="AC961" i="4" s="1"/>
  <c r="X917" i="4" a="1"/>
  <c r="X917" i="4" s="1"/>
  <c r="X822" i="4" a="1"/>
  <c r="X822" i="4" s="1"/>
  <c r="AF822" i="4" s="1"/>
  <c r="X795" i="4" a="1"/>
  <c r="X795" i="4" s="1"/>
  <c r="AF795" i="4" s="1"/>
  <c r="X767" i="4" a="1"/>
  <c r="X767" i="4" s="1"/>
  <c r="AF767" i="4" s="1"/>
  <c r="X735" i="4" a="1"/>
  <c r="X735" i="4" s="1"/>
  <c r="X587" i="4" a="1"/>
  <c r="X587" i="4" s="1"/>
  <c r="AF587" i="4" s="1"/>
  <c r="X512" i="4" a="1"/>
  <c r="X512" i="4" s="1"/>
  <c r="X510" i="4" a="1"/>
  <c r="X510" i="4" s="1"/>
  <c r="X509" i="4" a="1"/>
  <c r="X509" i="4" s="1"/>
  <c r="X446" i="4" a="1"/>
  <c r="X446" i="4" s="1"/>
  <c r="AF446" i="4" s="1"/>
  <c r="X442" i="4" a="1"/>
  <c r="X442" i="4" s="1"/>
  <c r="X413" i="4" a="1"/>
  <c r="X413" i="4" s="1"/>
  <c r="X385" i="4" a="1"/>
  <c r="X385" i="4" s="1"/>
  <c r="AF385" i="4" s="1"/>
  <c r="X384" i="4" a="1"/>
  <c r="X384" i="4" s="1"/>
  <c r="X379" i="4" a="1"/>
  <c r="X379" i="4" s="1"/>
  <c r="X377" i="4" a="1"/>
  <c r="X377" i="4" s="1"/>
  <c r="X352" i="4" a="1"/>
  <c r="X352" i="4" s="1"/>
  <c r="AF352" i="4" s="1"/>
  <c r="X350" i="4" a="1"/>
  <c r="X350" i="4" s="1"/>
  <c r="AF350" i="4" s="1"/>
  <c r="X349" i="4" a="1"/>
  <c r="X349" i="4" s="1"/>
  <c r="X285" i="4" a="1"/>
  <c r="X285" i="4" s="1"/>
  <c r="AF285" i="4" s="1"/>
  <c r="X284" i="4" a="1"/>
  <c r="X284" i="4" s="1"/>
  <c r="X278" i="4" a="1"/>
  <c r="X278" i="4" s="1"/>
  <c r="X247" i="4" a="1"/>
  <c r="X247" i="4" s="1"/>
  <c r="X201" i="4" a="1"/>
  <c r="X201" i="4" s="1"/>
  <c r="AF201" i="4" s="1"/>
  <c r="X181" i="4" a="1"/>
  <c r="X181" i="4" s="1"/>
  <c r="X161" i="4" a="1"/>
  <c r="X161" i="4" s="1"/>
  <c r="X141" i="4" a="1"/>
  <c r="X141" i="4" s="1"/>
  <c r="X121" i="4" a="1"/>
  <c r="X121" i="4" s="1"/>
  <c r="X101" i="4" a="1"/>
  <c r="X101" i="4" s="1"/>
  <c r="X81" i="4" a="1"/>
  <c r="X81" i="4" s="1"/>
  <c r="X1021" i="4" a="1"/>
  <c r="X1021" i="4" s="1"/>
  <c r="AC1021" i="4" s="1"/>
  <c r="X1002" i="4" a="1"/>
  <c r="X1002" i="4" s="1"/>
  <c r="X991" i="4" a="1"/>
  <c r="X991" i="4" s="1"/>
  <c r="AC991" i="4" s="1"/>
  <c r="X966" i="4" a="1"/>
  <c r="X966" i="4" s="1"/>
  <c r="X922" i="4" a="1"/>
  <c r="X922" i="4" s="1"/>
  <c r="X1024" i="4" a="1"/>
  <c r="X1024" i="4" s="1"/>
  <c r="AC1024" i="4" s="1"/>
  <c r="X994" i="4" a="1"/>
  <c r="X994" i="4" s="1"/>
  <c r="X874" i="4" a="1"/>
  <c r="X874" i="4" s="1"/>
  <c r="X858" i="4" a="1"/>
  <c r="X858" i="4" s="1"/>
  <c r="X801" i="4" a="1"/>
  <c r="X801" i="4" s="1"/>
  <c r="X789" i="4" a="1"/>
  <c r="X789" i="4" s="1"/>
  <c r="X740" i="4" a="1"/>
  <c r="X740" i="4" s="1"/>
  <c r="X696" i="4" a="1"/>
  <c r="X696" i="4" s="1"/>
  <c r="X625" i="4" a="1"/>
  <c r="X625" i="4" s="1"/>
  <c r="X619" i="4" a="1"/>
  <c r="X619" i="4" s="1"/>
  <c r="X603" i="4" a="1"/>
  <c r="X603" i="4" s="1"/>
  <c r="X560" i="4" a="1"/>
  <c r="X560" i="4" s="1"/>
  <c r="X524" i="4" a="1"/>
  <c r="X524" i="4" s="1"/>
  <c r="AF524" i="4" s="1"/>
  <c r="X486" i="4" a="1"/>
  <c r="X486" i="4" s="1"/>
  <c r="AF486" i="4" s="1"/>
  <c r="X448" i="4" a="1"/>
  <c r="X448" i="4" s="1"/>
  <c r="X427" i="4" a="1"/>
  <c r="X427" i="4" s="1"/>
  <c r="X372" i="4" a="1"/>
  <c r="X372" i="4" s="1"/>
  <c r="AF372" i="4" s="1"/>
  <c r="X358" i="4" a="1"/>
  <c r="X358" i="4" s="1"/>
  <c r="X344" i="4" a="1"/>
  <c r="X344" i="4" s="1"/>
  <c r="X343" i="4" a="1"/>
  <c r="X343" i="4" s="1"/>
  <c r="X312" i="4" a="1"/>
  <c r="X312" i="4" s="1"/>
  <c r="X259" i="4" a="1"/>
  <c r="X259" i="4" s="1"/>
  <c r="X251" i="4" a="1"/>
  <c r="X251" i="4" s="1"/>
  <c r="AF251" i="4" s="1"/>
  <c r="X231" i="4" a="1"/>
  <c r="X231" i="4" s="1"/>
  <c r="X230" i="4" a="1"/>
  <c r="X230" i="4" s="1"/>
  <c r="X229" i="4" a="1"/>
  <c r="X229" i="4" s="1"/>
  <c r="AF229" i="4" s="1"/>
  <c r="X200" i="4" a="1"/>
  <c r="X200" i="4" s="1"/>
  <c r="X174" i="4" a="1"/>
  <c r="X174" i="4" s="1"/>
  <c r="X169" i="4" a="1"/>
  <c r="X169" i="4" s="1"/>
  <c r="X168" i="4" a="1"/>
  <c r="X168" i="4" s="1"/>
  <c r="X163" i="4" a="1"/>
  <c r="X163" i="4" s="1"/>
  <c r="X139" i="4" a="1"/>
  <c r="X139" i="4" s="1"/>
  <c r="X113" i="4" a="1"/>
  <c r="X113" i="4" s="1"/>
  <c r="AF113" i="4" s="1"/>
  <c r="X110" i="4" a="1"/>
  <c r="X110" i="4" s="1"/>
  <c r="X78" i="4" a="1"/>
  <c r="X78" i="4" s="1"/>
  <c r="X77" i="4" a="1"/>
  <c r="X77" i="4" s="1"/>
  <c r="X65" i="4" a="1"/>
  <c r="X65" i="4" s="1"/>
  <c r="X45" i="4" a="1"/>
  <c r="X45" i="4" s="1"/>
  <c r="X25" i="4" a="1"/>
  <c r="X25" i="4" s="1"/>
  <c r="AF25" i="4" s="1"/>
  <c r="X5" i="4" a="1"/>
  <c r="X5" i="4" s="1"/>
  <c r="AF5" i="4" s="1"/>
  <c r="X981" i="4" a="1"/>
  <c r="X981" i="4" s="1"/>
  <c r="AC981" i="4" s="1"/>
  <c r="X940" i="4" a="1"/>
  <c r="X940" i="4" s="1"/>
  <c r="X778" i="4" a="1"/>
  <c r="X778" i="4" s="1"/>
  <c r="X927" i="4" a="1"/>
  <c r="X927" i="4" s="1"/>
  <c r="X936" i="4" a="1"/>
  <c r="X936" i="4" s="1"/>
  <c r="AC936" i="4" s="1"/>
  <c r="X885" i="4" a="1"/>
  <c r="X885" i="4" s="1"/>
  <c r="X882" i="4" a="1"/>
  <c r="X882" i="4" s="1"/>
  <c r="X829" i="4" a="1"/>
  <c r="X829" i="4" s="1"/>
  <c r="X606" i="4" a="1"/>
  <c r="X606" i="4" s="1"/>
  <c r="X573" i="4" a="1"/>
  <c r="X573" i="4" s="1"/>
  <c r="X559" i="4" a="1"/>
  <c r="X559" i="4" s="1"/>
  <c r="AG559" i="4" s="1"/>
  <c r="X1036" i="4" a="1"/>
  <c r="X1036" i="4" s="1"/>
  <c r="AC1036" i="4" s="1"/>
  <c r="X779" i="4" a="1"/>
  <c r="X779" i="4" s="1"/>
  <c r="AF779" i="4" s="1"/>
  <c r="X715" i="4" a="1"/>
  <c r="X715" i="4" s="1"/>
  <c r="X581" i="4" a="1"/>
  <c r="X581" i="4" s="1"/>
  <c r="X570" i="4" a="1"/>
  <c r="X570" i="4" s="1"/>
  <c r="X563" i="4" a="1"/>
  <c r="X563" i="4" s="1"/>
  <c r="AG563" i="4" s="1"/>
  <c r="X549" i="4" a="1"/>
  <c r="X549" i="4" s="1"/>
  <c r="X543" i="4" a="1"/>
  <c r="X543" i="4" s="1"/>
  <c r="X536" i="4" a="1"/>
  <c r="X536" i="4" s="1"/>
  <c r="AF536" i="4" s="1"/>
  <c r="X863" i="4" a="1"/>
  <c r="X863" i="4" s="1"/>
  <c r="X787" i="4" a="1"/>
  <c r="X787" i="4" s="1"/>
  <c r="AF787" i="4" s="1"/>
  <c r="X728" i="4" a="1"/>
  <c r="X728" i="4" s="1"/>
  <c r="X704" i="4" a="1"/>
  <c r="X704" i="4" s="1"/>
  <c r="AF704" i="4" s="1"/>
  <c r="X604" i="4" a="1"/>
  <c r="X604" i="4" s="1"/>
  <c r="AG604" i="4" s="1"/>
  <c r="X925" i="4" a="1"/>
  <c r="X925" i="4" s="1"/>
  <c r="X897" i="4" a="1"/>
  <c r="X897" i="4" s="1"/>
  <c r="AF897" i="4" s="1"/>
  <c r="X887" i="4" a="1"/>
  <c r="X887" i="4" s="1"/>
  <c r="AF887" i="4" s="1"/>
  <c r="X847" i="4" a="1"/>
  <c r="X847" i="4" s="1"/>
  <c r="X780" i="4" a="1"/>
  <c r="X780" i="4" s="1"/>
  <c r="X763" i="4" a="1"/>
  <c r="X763" i="4" s="1"/>
  <c r="AF763" i="4" s="1"/>
  <c r="X708" i="4" a="1"/>
  <c r="X708" i="4" s="1"/>
  <c r="AF708" i="4" s="1"/>
  <c r="X643" i="4" a="1"/>
  <c r="X643" i="4" s="1"/>
  <c r="X608" i="4" a="1"/>
  <c r="X608" i="4" s="1"/>
  <c r="X571" i="4" a="1"/>
  <c r="X571" i="4" s="1"/>
  <c r="X553" i="4" a="1"/>
  <c r="X553" i="4" s="1"/>
  <c r="X528" i="4" a="1"/>
  <c r="X528" i="4" s="1"/>
  <c r="X507" i="4" a="1"/>
  <c r="X507" i="4" s="1"/>
  <c r="X487" i="4" a="1"/>
  <c r="X487" i="4" s="1"/>
  <c r="X1014" i="4" a="1"/>
  <c r="X1014" i="4" s="1"/>
  <c r="AC1014" i="4" s="1"/>
  <c r="X1001" i="4" a="1"/>
  <c r="X1001" i="4" s="1"/>
  <c r="AC1001" i="4" s="1"/>
  <c r="X975" i="4" a="1"/>
  <c r="X975" i="4" s="1"/>
  <c r="AC975" i="4" s="1"/>
  <c r="X913" i="4" a="1"/>
  <c r="X913" i="4" s="1"/>
  <c r="AF913" i="4" s="1"/>
  <c r="X818" i="4" a="1"/>
  <c r="X818" i="4" s="1"/>
  <c r="X750" i="4" a="1"/>
  <c r="X750" i="4" s="1"/>
  <c r="AF750" i="4" s="1"/>
  <c r="X737" i="4" a="1"/>
  <c r="X737" i="4" s="1"/>
  <c r="X567" i="4" a="1"/>
  <c r="X567" i="4" s="1"/>
  <c r="X561" i="4" a="1"/>
  <c r="X561" i="4" s="1"/>
  <c r="AF561" i="4" s="1"/>
  <c r="X513" i="4" a="1"/>
  <c r="X513" i="4" s="1"/>
  <c r="X984" i="4" a="1"/>
  <c r="X984" i="4" s="1"/>
  <c r="AC984" i="4" s="1"/>
  <c r="X877" i="4" a="1"/>
  <c r="X877" i="4" s="1"/>
  <c r="AF877" i="4" s="1"/>
  <c r="X849" i="4" a="1"/>
  <c r="X849" i="4" s="1"/>
  <c r="X714" i="4" a="1"/>
  <c r="X714" i="4" s="1"/>
  <c r="AG714" i="4" s="1"/>
  <c r="X694" i="4" a="1"/>
  <c r="X694" i="4" s="1"/>
  <c r="AF694" i="4" s="1"/>
  <c r="X686" i="4" a="1"/>
  <c r="X686" i="4" s="1"/>
  <c r="X592" i="4" a="1"/>
  <c r="X592" i="4" s="1"/>
  <c r="X583" i="4" a="1"/>
  <c r="X583" i="4" s="1"/>
  <c r="AF583" i="4" s="1"/>
  <c r="X569" i="4" a="1"/>
  <c r="X569" i="4" s="1"/>
  <c r="X541" i="4" a="1"/>
  <c r="X541" i="4" s="1"/>
  <c r="X500" i="4" a="1"/>
  <c r="X500" i="4" s="1"/>
  <c r="X956" i="4" a="1"/>
  <c r="X956" i="4" s="1"/>
  <c r="AC956" i="4" s="1"/>
  <c r="X861" i="4" a="1"/>
  <c r="X861" i="4" s="1"/>
  <c r="X840" i="4" a="1"/>
  <c r="X840" i="4" s="1"/>
  <c r="X776" i="4" a="1"/>
  <c r="X776" i="4" s="1"/>
  <c r="X566" i="4" a="1"/>
  <c r="X566" i="4" s="1"/>
  <c r="AF566" i="4" s="1"/>
  <c r="X548" i="4" a="1"/>
  <c r="X548" i="4" s="1"/>
  <c r="X533" i="4" a="1"/>
  <c r="X533" i="4" s="1"/>
  <c r="AF533" i="4" s="1"/>
  <c r="X518" i="4" a="1"/>
  <c r="X518" i="4" s="1"/>
  <c r="X989" i="4" a="1"/>
  <c r="X989" i="4" s="1"/>
  <c r="X777" i="4" a="1"/>
  <c r="X777" i="4" s="1"/>
  <c r="X697" i="4" a="1"/>
  <c r="X697" i="4" s="1"/>
  <c r="AF697" i="4" s="1"/>
  <c r="X622" i="4" a="1"/>
  <c r="X622" i="4" s="1"/>
  <c r="X572" i="4" a="1"/>
  <c r="X572" i="4" s="1"/>
  <c r="AF572" i="4" s="1"/>
  <c r="X496" i="4" a="1"/>
  <c r="X496" i="4" s="1"/>
  <c r="AF496" i="4" s="1"/>
  <c r="X479" i="4" a="1"/>
  <c r="X479" i="4" s="1"/>
  <c r="X472" i="4" a="1"/>
  <c r="X472" i="4" s="1"/>
  <c r="X449" i="4" a="1"/>
  <c r="X449" i="4" s="1"/>
  <c r="AF449" i="4" s="1"/>
  <c r="X937" i="4" a="1"/>
  <c r="X937" i="4" s="1"/>
  <c r="AC937" i="4" s="1"/>
  <c r="X907" i="4" a="1"/>
  <c r="X907" i="4" s="1"/>
  <c r="X854" i="4" a="1"/>
  <c r="X854" i="4" s="1"/>
  <c r="X817" i="4" a="1"/>
  <c r="X817" i="4" s="1"/>
  <c r="AF817" i="4" s="1"/>
  <c r="X681" i="4" a="1"/>
  <c r="X681" i="4" s="1"/>
  <c r="X555" i="4" a="1"/>
  <c r="X555" i="4" s="1"/>
  <c r="AF555" i="4" s="1"/>
  <c r="X551" i="4" a="1"/>
  <c r="X551" i="4" s="1"/>
  <c r="X520" i="4" a="1"/>
  <c r="X520" i="4" s="1"/>
  <c r="AF520" i="4" s="1"/>
  <c r="X445" i="4" a="1"/>
  <c r="X445" i="4" s="1"/>
  <c r="X949" i="4" a="1"/>
  <c r="X949" i="4" s="1"/>
  <c r="X831" i="4" a="1"/>
  <c r="X831" i="4" s="1"/>
  <c r="AF831" i="4" s="1"/>
  <c r="X815" i="4" a="1"/>
  <c r="X815" i="4" s="1"/>
  <c r="X790" i="4" a="1"/>
  <c r="X790" i="4" s="1"/>
  <c r="AF790" i="4" s="1"/>
  <c r="X751" i="4" a="1"/>
  <c r="X751" i="4" s="1"/>
  <c r="AF751" i="4" s="1"/>
  <c r="X682" i="4" a="1"/>
  <c r="X682" i="4" s="1"/>
  <c r="AF682" i="4" s="1"/>
  <c r="X611" i="4" a="1"/>
  <c r="X611" i="4" s="1"/>
  <c r="AF611" i="4" s="1"/>
  <c r="X484" i="4" a="1"/>
  <c r="X484" i="4" s="1"/>
  <c r="X467" i="4" a="1"/>
  <c r="X467" i="4" s="1"/>
  <c r="X453" i="4" a="1"/>
  <c r="X453" i="4" s="1"/>
  <c r="X899" i="4" a="1"/>
  <c r="X899" i="4" s="1"/>
  <c r="X637" i="4" a="1"/>
  <c r="X637" i="4" s="1"/>
  <c r="AF637" i="4" s="1"/>
  <c r="X626" i="4" a="1"/>
  <c r="X626" i="4" s="1"/>
  <c r="X576" i="4" a="1"/>
  <c r="X576" i="4" s="1"/>
  <c r="X546" i="4" a="1"/>
  <c r="X546" i="4" s="1"/>
  <c r="X535" i="4" a="1"/>
  <c r="X535" i="4" s="1"/>
  <c r="X468" i="4" a="1"/>
  <c r="X468" i="4" s="1"/>
  <c r="X405" i="4" a="1"/>
  <c r="X405" i="4" s="1"/>
  <c r="AF405" i="4" s="1"/>
  <c r="X338" i="4" a="1"/>
  <c r="X338" i="4" s="1"/>
  <c r="X337" i="4" a="1"/>
  <c r="X337" i="4" s="1"/>
  <c r="X336" i="4" a="1"/>
  <c r="X336" i="4" s="1"/>
  <c r="X290" i="4" a="1"/>
  <c r="X290" i="4" s="1"/>
  <c r="AF290" i="4" s="1"/>
  <c r="X193" i="4" a="1"/>
  <c r="X193" i="4" s="1"/>
  <c r="X190" i="4" a="1"/>
  <c r="X190" i="4" s="1"/>
  <c r="X1015" i="4" a="1"/>
  <c r="X1015" i="4" s="1"/>
  <c r="AC1015" i="4" s="1"/>
  <c r="X838" i="4" a="1"/>
  <c r="X838" i="4" s="1"/>
  <c r="X788" i="4" a="1"/>
  <c r="X788" i="4" s="1"/>
  <c r="AF788" i="4" s="1"/>
  <c r="X623" i="4" a="1"/>
  <c r="X623" i="4" s="1"/>
  <c r="X550" i="4" a="1"/>
  <c r="X550" i="4" s="1"/>
  <c r="AF550" i="4" s="1"/>
  <c r="X437" i="4" a="1"/>
  <c r="X437" i="4" s="1"/>
  <c r="X419" i="4" a="1"/>
  <c r="X419" i="4" s="1"/>
  <c r="X393" i="4" a="1"/>
  <c r="X393" i="4" s="1"/>
  <c r="AF393" i="4" s="1"/>
  <c r="X300" i="4" a="1"/>
  <c r="X300" i="4" s="1"/>
  <c r="AF300" i="4" s="1"/>
  <c r="X291" i="4" a="1"/>
  <c r="X291" i="4" s="1"/>
  <c r="X266" i="4" a="1"/>
  <c r="X266" i="4" s="1"/>
  <c r="X232" i="4" a="1"/>
  <c r="X232" i="4" s="1"/>
  <c r="AF232" i="4" s="1"/>
  <c r="X206" i="4" a="1"/>
  <c r="X206" i="4" s="1"/>
  <c r="AF206" i="4" s="1"/>
  <c r="X187" i="4" a="1"/>
  <c r="X187" i="4" s="1"/>
  <c r="X186" i="4" a="1"/>
  <c r="X186" i="4" s="1"/>
  <c r="AF186" i="4" s="1"/>
  <c r="X185" i="4" a="1"/>
  <c r="X185" i="4" s="1"/>
  <c r="X903" i="4" a="1"/>
  <c r="X903" i="4" s="1"/>
  <c r="X544" i="4" a="1"/>
  <c r="X544" i="4" s="1"/>
  <c r="X478" i="4" a="1"/>
  <c r="X478" i="4" s="1"/>
  <c r="X464" i="4" a="1"/>
  <c r="X464" i="4" s="1"/>
  <c r="X450" i="4" a="1"/>
  <c r="X450" i="4" s="1"/>
  <c r="X431" i="4" a="1"/>
  <c r="X431" i="4" s="1"/>
  <c r="X430" i="4" a="1"/>
  <c r="X430" i="4" s="1"/>
  <c r="AF430" i="4" s="1"/>
  <c r="X388" i="4" a="1"/>
  <c r="X388" i="4" s="1"/>
  <c r="X365" i="4" a="1"/>
  <c r="X365" i="4" s="1"/>
  <c r="X307" i="4" a="1"/>
  <c r="X307" i="4" s="1"/>
  <c r="X269" i="4" a="1"/>
  <c r="X269" i="4" s="1"/>
  <c r="X258" i="4" a="1"/>
  <c r="X258" i="4" s="1"/>
  <c r="X225" i="4" a="1"/>
  <c r="X225" i="4" s="1"/>
  <c r="AF225" i="4" s="1"/>
  <c r="X218" i="4" a="1"/>
  <c r="X218" i="4" s="1"/>
  <c r="X923" i="4" a="1"/>
  <c r="X923" i="4" s="1"/>
  <c r="X856" i="4" a="1"/>
  <c r="X856" i="4" s="1"/>
  <c r="X624" i="4" a="1"/>
  <c r="X624" i="4" s="1"/>
  <c r="X505" i="4" a="1"/>
  <c r="X505" i="4" s="1"/>
  <c r="AF505" i="4" s="1"/>
  <c r="X497" i="4" a="1"/>
  <c r="X497" i="4" s="1"/>
  <c r="X492" i="4" a="1"/>
  <c r="X492" i="4" s="1"/>
  <c r="AF492" i="4" s="1"/>
  <c r="X356" i="4" a="1"/>
  <c r="X356" i="4" s="1"/>
  <c r="AF356" i="4" s="1"/>
  <c r="X345" i="4" a="1"/>
  <c r="X345" i="4" s="1"/>
  <c r="AF345" i="4" s="1"/>
  <c r="X326" i="4" a="1"/>
  <c r="X326" i="4" s="1"/>
  <c r="X293" i="4" a="1"/>
  <c r="X293" i="4" s="1"/>
  <c r="X286" i="4" a="1"/>
  <c r="X286" i="4" s="1"/>
  <c r="X279" i="4" a="1"/>
  <c r="X279" i="4" s="1"/>
  <c r="X199" i="4" a="1"/>
  <c r="X199" i="4" s="1"/>
  <c r="AF199" i="4" s="1"/>
  <c r="X738" i="4" a="1"/>
  <c r="X738" i="4" s="1"/>
  <c r="X545" i="4" a="1"/>
  <c r="X545" i="4" s="1"/>
  <c r="X469" i="4" a="1"/>
  <c r="X469" i="4" s="1"/>
  <c r="X403" i="4" a="1"/>
  <c r="X403" i="4" s="1"/>
  <c r="X391" i="4" a="1"/>
  <c r="X391" i="4" s="1"/>
  <c r="AF391" i="4" s="1"/>
  <c r="X339" i="4" a="1"/>
  <c r="X339" i="4" s="1"/>
  <c r="X316" i="4" a="1"/>
  <c r="X316" i="4" s="1"/>
  <c r="AF316" i="4" s="1"/>
  <c r="X305" i="4" a="1"/>
  <c r="X305" i="4" s="1"/>
  <c r="AF305" i="4" s="1"/>
  <c r="X166" i="4" a="1"/>
  <c r="X166" i="4" s="1"/>
  <c r="X593" i="4" a="1"/>
  <c r="X593" i="4" s="1"/>
  <c r="X589" i="4" a="1"/>
  <c r="X589" i="4" s="1"/>
  <c r="X974" i="4" a="1"/>
  <c r="X974" i="4" s="1"/>
  <c r="X803" i="4" a="1"/>
  <c r="X803" i="4" s="1"/>
  <c r="X636" i="4" a="1"/>
  <c r="X636" i="4" s="1"/>
  <c r="X594" i="4" a="1"/>
  <c r="X594" i="4" s="1"/>
  <c r="X574" i="4" a="1"/>
  <c r="X574" i="4" s="1"/>
  <c r="AF574" i="4" s="1"/>
  <c r="X525" i="4" a="1"/>
  <c r="X525" i="4" s="1"/>
  <c r="AF525" i="4" s="1"/>
  <c r="X517" i="4" a="1"/>
  <c r="X517" i="4" s="1"/>
  <c r="AF517" i="4" s="1"/>
  <c r="X485" i="4" a="1"/>
  <c r="X485" i="4" s="1"/>
  <c r="AF485" i="4" s="1"/>
  <c r="X460" i="4" a="1"/>
  <c r="X460" i="4" s="1"/>
  <c r="AF460" i="4" s="1"/>
  <c r="X425" i="4" a="1"/>
  <c r="X425" i="4" s="1"/>
  <c r="AF425" i="4" s="1"/>
  <c r="X420" i="4" a="1"/>
  <c r="X420" i="4" s="1"/>
  <c r="X406" i="4" a="1"/>
  <c r="X406" i="4" s="1"/>
  <c r="X383" i="4" a="1"/>
  <c r="X383" i="4" s="1"/>
  <c r="X368" i="4" a="1"/>
  <c r="X368" i="4" s="1"/>
  <c r="AF368" i="4" s="1"/>
  <c r="X324" i="4" a="1"/>
  <c r="X324" i="4" s="1"/>
  <c r="AF324" i="4" s="1"/>
  <c r="X318" i="4" a="1"/>
  <c r="X318" i="4" s="1"/>
  <c r="X298" i="4" a="1"/>
  <c r="X298" i="4" s="1"/>
  <c r="X249" i="4" a="1"/>
  <c r="X249" i="4" s="1"/>
  <c r="X207" i="4" a="1"/>
  <c r="X207" i="4" s="1"/>
  <c r="X156" i="4" a="1"/>
  <c r="X156" i="4" s="1"/>
  <c r="X118" i="4" a="1"/>
  <c r="X118" i="4" s="1"/>
  <c r="AF118" i="4" s="1"/>
  <c r="X943" i="4" a="1"/>
  <c r="X943" i="4" s="1"/>
  <c r="AC943" i="4" s="1"/>
  <c r="X724" i="4" a="1"/>
  <c r="X724" i="4" s="1"/>
  <c r="X665" i="4" a="1"/>
  <c r="X665" i="4" s="1"/>
  <c r="X590" i="4" a="1"/>
  <c r="X590" i="4" s="1"/>
  <c r="AF590" i="4" s="1"/>
  <c r="X580" i="4" a="1"/>
  <c r="X580" i="4" s="1"/>
  <c r="AF580" i="4" s="1"/>
  <c r="X557" i="4" a="1"/>
  <c r="X557" i="4" s="1"/>
  <c r="AF557" i="4" s="1"/>
  <c r="X530" i="4" a="1"/>
  <c r="X530" i="4" s="1"/>
  <c r="X503" i="4" a="1"/>
  <c r="X503" i="4" s="1"/>
  <c r="X399" i="4" a="1"/>
  <c r="X399" i="4" s="1"/>
  <c r="X357" i="4" a="1"/>
  <c r="X357" i="4" s="1"/>
  <c r="X287" i="4" a="1"/>
  <c r="X287" i="4" s="1"/>
  <c r="X276" i="4" a="1"/>
  <c r="X276" i="4" s="1"/>
  <c r="X240" i="4" a="1"/>
  <c r="X240" i="4" s="1"/>
  <c r="AF240" i="4" s="1"/>
  <c r="X159" i="4" a="1"/>
  <c r="X159" i="4" s="1"/>
  <c r="X119" i="4" a="1"/>
  <c r="X119" i="4" s="1"/>
  <c r="AF119" i="4" s="1"/>
  <c r="X892" i="4" a="1"/>
  <c r="X892" i="4" s="1"/>
  <c r="X855" i="4" a="1"/>
  <c r="X855" i="4" s="1"/>
  <c r="X806" i="4" a="1"/>
  <c r="X806" i="4" s="1"/>
  <c r="X782" i="4" a="1"/>
  <c r="X782" i="4" s="1"/>
  <c r="X744" i="4" a="1"/>
  <c r="X744" i="4" s="1"/>
  <c r="X584" i="4" a="1"/>
  <c r="X584" i="4" s="1"/>
  <c r="X504" i="4" a="1"/>
  <c r="X504" i="4" s="1"/>
  <c r="X489" i="4" a="1"/>
  <c r="X489" i="4" s="1"/>
  <c r="AF489" i="4" s="1"/>
  <c r="X466" i="4" a="1"/>
  <c r="X466" i="4" s="1"/>
  <c r="X426" i="4" a="1"/>
  <c r="X426" i="4" s="1"/>
  <c r="X369" i="4" a="1"/>
  <c r="X369" i="4" s="1"/>
  <c r="X363" i="4" a="1"/>
  <c r="X363" i="4" s="1"/>
  <c r="X353" i="4" a="1"/>
  <c r="X353" i="4" s="1"/>
  <c r="AF353" i="4" s="1"/>
  <c r="X325" i="4" a="1"/>
  <c r="X325" i="4" s="1"/>
  <c r="AF325" i="4" s="1"/>
  <c r="X319" i="4" a="1"/>
  <c r="X319" i="4" s="1"/>
  <c r="X299" i="4" a="1"/>
  <c r="X299" i="4" s="1"/>
  <c r="X277" i="4" a="1"/>
  <c r="X277" i="4" s="1"/>
  <c r="X223" i="4" a="1"/>
  <c r="X223" i="4" s="1"/>
  <c r="AF223" i="4" s="1"/>
  <c r="X175" i="4" a="1"/>
  <c r="X175" i="4" s="1"/>
  <c r="AF175" i="4" s="1"/>
  <c r="X160" i="4" a="1"/>
  <c r="X160" i="4" s="1"/>
  <c r="X92" i="4" a="1"/>
  <c r="X92" i="4" s="1"/>
  <c r="X997" i="4" a="1"/>
  <c r="X997" i="4" s="1"/>
  <c r="X881" i="4" a="1"/>
  <c r="X881" i="4" s="1"/>
  <c r="X785" i="4" a="1"/>
  <c r="X785" i="4" s="1"/>
  <c r="X710" i="4" a="1"/>
  <c r="X710" i="4" s="1"/>
  <c r="AF710" i="4" s="1"/>
  <c r="X620" i="4" a="1"/>
  <c r="X620" i="4" s="1"/>
  <c r="X599" i="4" a="1"/>
  <c r="X599" i="4" s="1"/>
  <c r="X547" i="4" a="1"/>
  <c r="X547" i="4" s="1"/>
  <c r="X526" i="4" a="1"/>
  <c r="X526" i="4" s="1"/>
  <c r="AF526" i="4" s="1"/>
  <c r="X522" i="4" a="1"/>
  <c r="X522" i="4" s="1"/>
  <c r="AF522" i="4" s="1"/>
  <c r="X389" i="4" a="1"/>
  <c r="X389" i="4" s="1"/>
  <c r="X370" i="4" a="1"/>
  <c r="X370" i="4" s="1"/>
  <c r="X288" i="4" a="1"/>
  <c r="X288" i="4" s="1"/>
  <c r="AF288" i="4" s="1"/>
  <c r="X272" i="4" a="1"/>
  <c r="X272" i="4" s="1"/>
  <c r="AF272" i="4" s="1"/>
  <c r="X108" i="4" a="1"/>
  <c r="X108" i="4" s="1"/>
  <c r="AF108" i="4" s="1"/>
  <c r="X107" i="4" a="1"/>
  <c r="X107" i="4" s="1"/>
  <c r="X1017" i="4" a="1"/>
  <c r="X1017" i="4" s="1"/>
  <c r="X955" i="4" a="1"/>
  <c r="X955" i="4" s="1"/>
  <c r="X748" i="4" a="1"/>
  <c r="X748" i="4" s="1"/>
  <c r="X663" i="4" a="1"/>
  <c r="X663" i="4" s="1"/>
  <c r="X609" i="4" a="1"/>
  <c r="X609" i="4" s="1"/>
  <c r="X28" i="4" a="1"/>
  <c r="X28" i="4" s="1"/>
  <c r="AF28" i="4" s="1"/>
  <c r="X71" i="4" a="1"/>
  <c r="X71" i="4" s="1"/>
  <c r="X72" i="4" a="1"/>
  <c r="X72" i="4" s="1"/>
  <c r="AF72" i="4" s="1"/>
  <c r="X73" i="4" a="1"/>
  <c r="X73" i="4" s="1"/>
  <c r="AF73" i="4" s="1"/>
  <c r="X93" i="4" a="1"/>
  <c r="X93" i="4" s="1"/>
  <c r="AF93" i="4" s="1"/>
  <c r="X99" i="4" a="1"/>
  <c r="X99" i="4" s="1"/>
  <c r="X112" i="4" a="1"/>
  <c r="X112" i="4" s="1"/>
  <c r="AE124" i="4"/>
  <c r="AF128" i="4"/>
  <c r="X148" i="4" a="1"/>
  <c r="X148" i="4" s="1"/>
  <c r="AE154" i="4"/>
  <c r="AD154" i="4"/>
  <c r="X183" i="4" a="1"/>
  <c r="X183" i="4" s="1"/>
  <c r="X189" i="4" a="1"/>
  <c r="X189" i="4" s="1"/>
  <c r="AE227" i="4"/>
  <c r="AD227" i="4"/>
  <c r="AG246" i="4"/>
  <c r="AE253" i="4"/>
  <c r="AD253" i="4"/>
  <c r="AG262" i="4"/>
  <c r="X267" i="4" a="1"/>
  <c r="X267" i="4" s="1"/>
  <c r="AF267" i="4" s="1"/>
  <c r="AG314" i="4"/>
  <c r="AE326" i="4"/>
  <c r="AD326" i="4"/>
  <c r="X376" i="4" a="1"/>
  <c r="X376" i="4" s="1"/>
  <c r="AG405" i="4"/>
  <c r="AE416" i="4"/>
  <c r="AD416" i="4"/>
  <c r="AF452" i="4"/>
  <c r="AG480" i="4"/>
  <c r="X490" i="4" a="1"/>
  <c r="X490" i="4" s="1"/>
  <c r="X532" i="4" a="1"/>
  <c r="X532" i="4" s="1"/>
  <c r="AF532" i="4" s="1"/>
  <c r="AG544" i="4"/>
  <c r="AF544" i="4"/>
  <c r="AG572" i="4"/>
  <c r="X605" i="4" a="1"/>
  <c r="X605" i="4" s="1"/>
  <c r="AG631" i="4"/>
  <c r="X746" i="4" a="1"/>
  <c r="X746" i="4" s="1"/>
  <c r="AD781" i="4"/>
  <c r="AE781" i="4"/>
  <c r="AG781" i="4"/>
  <c r="AF781" i="4"/>
  <c r="AG921" i="4"/>
  <c r="AF921" i="4"/>
  <c r="AG727" i="4"/>
  <c r="X739" i="4" a="1"/>
  <c r="X739" i="4" s="1"/>
  <c r="X31" i="4" a="1"/>
  <c r="X31" i="4" s="1"/>
  <c r="AG92" i="4"/>
  <c r="AG97" i="4"/>
  <c r="AG111" i="4"/>
  <c r="X129" i="4" a="1"/>
  <c r="X129" i="4" s="1"/>
  <c r="AG146" i="4"/>
  <c r="X147" i="4" a="1"/>
  <c r="X147" i="4" s="1"/>
  <c r="AG172" i="4"/>
  <c r="AF172" i="4"/>
  <c r="X177" i="4" a="1"/>
  <c r="X177" i="4" s="1"/>
  <c r="AF177" i="4" s="1"/>
  <c r="AG187" i="4"/>
  <c r="AD187" i="4"/>
  <c r="X188" i="4" a="1"/>
  <c r="X188" i="4" s="1"/>
  <c r="X203" i="4" a="1"/>
  <c r="X203" i="4" s="1"/>
  <c r="X220" i="4" a="1"/>
  <c r="X220" i="4" s="1"/>
  <c r="AF220" i="4" s="1"/>
  <c r="X236" i="4" a="1"/>
  <c r="X236" i="4" s="1"/>
  <c r="AG257" i="4"/>
  <c r="AF257" i="4"/>
  <c r="AD257" i="4"/>
  <c r="X262" i="4" a="1"/>
  <c r="X262" i="4" s="1"/>
  <c r="X283" i="4" a="1"/>
  <c r="X283" i="4" s="1"/>
  <c r="AF283" i="4" s="1"/>
  <c r="X309" i="4" a="1"/>
  <c r="X309" i="4" s="1"/>
  <c r="X322" i="4" a="1"/>
  <c r="X322" i="4" s="1"/>
  <c r="AE352" i="4"/>
  <c r="AD352" i="4"/>
  <c r="AG352" i="4"/>
  <c r="AF359" i="4"/>
  <c r="AG359" i="4"/>
  <c r="AG391" i="4"/>
  <c r="X409" i="4" a="1"/>
  <c r="X409" i="4" s="1"/>
  <c r="AF409" i="4" s="1"/>
  <c r="AE413" i="4"/>
  <c r="AD413" i="4"/>
  <c r="X473" i="4" a="1"/>
  <c r="X473" i="4" s="1"/>
  <c r="X493" i="4" a="1"/>
  <c r="X493" i="4" s="1"/>
  <c r="AG496" i="4"/>
  <c r="AG505" i="4"/>
  <c r="AD514" i="4"/>
  <c r="AE514" i="4"/>
  <c r="X556" i="4" a="1"/>
  <c r="X556" i="4" s="1"/>
  <c r="AF556" i="4" s="1"/>
  <c r="AD846" i="4"/>
  <c r="AE846" i="4"/>
  <c r="AE1013" i="4"/>
  <c r="AF1013" i="4"/>
  <c r="AD1013" i="4"/>
  <c r="AE578" i="4"/>
  <c r="AD578" i="4"/>
  <c r="AG675" i="4"/>
  <c r="AE675" i="4"/>
  <c r="AE710" i="4"/>
  <c r="AG710" i="4"/>
  <c r="AE765" i="4"/>
  <c r="AD765" i="4"/>
  <c r="AG768" i="4"/>
  <c r="AE773" i="4"/>
  <c r="AD773" i="4"/>
  <c r="AG833" i="4"/>
  <c r="AF833" i="4"/>
  <c r="AF968" i="4"/>
  <c r="AG175" i="4"/>
  <c r="AG223" i="4"/>
  <c r="AE287" i="4"/>
  <c r="AD287" i="4"/>
  <c r="AD334" i="4"/>
  <c r="AE334" i="4"/>
  <c r="AG357" i="4"/>
  <c r="AE357" i="4"/>
  <c r="AD357" i="4"/>
  <c r="AE384" i="4"/>
  <c r="AD384" i="4"/>
  <c r="AF412" i="4"/>
  <c r="AF426" i="4"/>
  <c r="AG426" i="4"/>
  <c r="AG489" i="4"/>
  <c r="AD508" i="4"/>
  <c r="AE508" i="4"/>
  <c r="AE530" i="4"/>
  <c r="AD530" i="4"/>
  <c r="AG530" i="4"/>
  <c r="AD659" i="4"/>
  <c r="AE659" i="4"/>
  <c r="AE678" i="4"/>
  <c r="AD678" i="4"/>
  <c r="AD806" i="4"/>
  <c r="AE806" i="4"/>
  <c r="AG806" i="4"/>
  <c r="AD815" i="4"/>
  <c r="AG815" i="4"/>
  <c r="AE815" i="4"/>
  <c r="AE938" i="4"/>
  <c r="AD938" i="4"/>
  <c r="AF941" i="4"/>
  <c r="AG941" i="4"/>
  <c r="AD1029" i="4"/>
  <c r="AE1029" i="4"/>
  <c r="AG174" i="4"/>
  <c r="AG194" i="4"/>
  <c r="AE217" i="4"/>
  <c r="AF217" i="4"/>
  <c r="AF297" i="4"/>
  <c r="AE307" i="4"/>
  <c r="AD307" i="4"/>
  <c r="AG307" i="4"/>
  <c r="AG324" i="4"/>
  <c r="AG329" i="4"/>
  <c r="AF329" i="4"/>
  <c r="AG406" i="4"/>
  <c r="AE415" i="4"/>
  <c r="AD415" i="4"/>
  <c r="AG425" i="4"/>
  <c r="AG431" i="4"/>
  <c r="AE446" i="4"/>
  <c r="AD446" i="4"/>
  <c r="AG485" i="4"/>
  <c r="AD521" i="4"/>
  <c r="AE521" i="4"/>
  <c r="AG525" i="4"/>
  <c r="AD574" i="4"/>
  <c r="AE574" i="4"/>
  <c r="AE594" i="4"/>
  <c r="AG594" i="4"/>
  <c r="AD594" i="4"/>
  <c r="AD710" i="4"/>
  <c r="AG747" i="4"/>
  <c r="AE954" i="4"/>
  <c r="AD954" i="4"/>
  <c r="AG1007" i="4"/>
  <c r="AF1007" i="4"/>
  <c r="AG144" i="4"/>
  <c r="AE222" i="4"/>
  <c r="AD222" i="4"/>
  <c r="AE233" i="4"/>
  <c r="AG233" i="4"/>
  <c r="AD233" i="4"/>
  <c r="AG270" i="4"/>
  <c r="AE270" i="4"/>
  <c r="AE356" i="4"/>
  <c r="AD356" i="4"/>
  <c r="AG415" i="4"/>
  <c r="AE543" i="4"/>
  <c r="AD543" i="4"/>
  <c r="AD671" i="4"/>
  <c r="AE671" i="4"/>
  <c r="AF671" i="4"/>
  <c r="AD675" i="4"/>
  <c r="AG706" i="4"/>
  <c r="AE739" i="4"/>
  <c r="AG739" i="4"/>
  <c r="AF739" i="4"/>
  <c r="AD739" i="4"/>
  <c r="AG797" i="4"/>
  <c r="AF797" i="4"/>
  <c r="AG800" i="4"/>
  <c r="AD984" i="4"/>
  <c r="AF173" i="4"/>
  <c r="AE226" i="4"/>
  <c r="AD226" i="4"/>
  <c r="AG253" i="4"/>
  <c r="AF296" i="4"/>
  <c r="AG296" i="4"/>
  <c r="AF306" i="4"/>
  <c r="AG328" i="4"/>
  <c r="AF328" i="4"/>
  <c r="AG333" i="4"/>
  <c r="AD488" i="4"/>
  <c r="AE488" i="4"/>
  <c r="AF510" i="4"/>
  <c r="AF563" i="4"/>
  <c r="AG583" i="4"/>
  <c r="AD632" i="4"/>
  <c r="AG632" i="4"/>
  <c r="AD702" i="4"/>
  <c r="AE702" i="4"/>
  <c r="AG726" i="4"/>
  <c r="AG767" i="4"/>
  <c r="AG1001" i="4"/>
  <c r="AF1001" i="4"/>
  <c r="AF601" i="4"/>
  <c r="AD601" i="4"/>
  <c r="AD708" i="4"/>
  <c r="AG708" i="4"/>
  <c r="AE720" i="4"/>
  <c r="AF720" i="4"/>
  <c r="AD720" i="4"/>
  <c r="AG746" i="4"/>
  <c r="AF799" i="4"/>
  <c r="AE942" i="4"/>
  <c r="AD942" i="4"/>
  <c r="AG134" i="4"/>
  <c r="AD197" i="4"/>
  <c r="AE197" i="4"/>
  <c r="AE220" i="4"/>
  <c r="AD220" i="4"/>
  <c r="AG225" i="4"/>
  <c r="AF233" i="4"/>
  <c r="AE247" i="4"/>
  <c r="AD247" i="4"/>
  <c r="AG263" i="4"/>
  <c r="AF263" i="4"/>
  <c r="AF282" i="4"/>
  <c r="AD286" i="4"/>
  <c r="AD362" i="4"/>
  <c r="AG381" i="4"/>
  <c r="AG390" i="4"/>
  <c r="AG395" i="4"/>
  <c r="AG409" i="4"/>
  <c r="AG491" i="4"/>
  <c r="AG509" i="4"/>
  <c r="AE548" i="4"/>
  <c r="AD548" i="4"/>
  <c r="AG562" i="4"/>
  <c r="AF562" i="4"/>
  <c r="AE632" i="4"/>
  <c r="AG671" i="4"/>
  <c r="AE754" i="4"/>
  <c r="AD754" i="4"/>
  <c r="AD853" i="4"/>
  <c r="AG853" i="4"/>
  <c r="AF853" i="4"/>
  <c r="AE853" i="4"/>
  <c r="AG224" i="4"/>
  <c r="AE237" i="4"/>
  <c r="AE292" i="4"/>
  <c r="AD292" i="4"/>
  <c r="AG364" i="4"/>
  <c r="AG445" i="4"/>
  <c r="AF445" i="4"/>
  <c r="AE524" i="4"/>
  <c r="AG529" i="4"/>
  <c r="AG533" i="4"/>
  <c r="AD591" i="4"/>
  <c r="AG591" i="4"/>
  <c r="AG658" i="4"/>
  <c r="AF658" i="4"/>
  <c r="AG732" i="4"/>
  <c r="AF773" i="4"/>
  <c r="AG773" i="4"/>
  <c r="AG848" i="4"/>
  <c r="AF848" i="4"/>
  <c r="AD953" i="4"/>
  <c r="AE953" i="4"/>
  <c r="AF268" i="4"/>
  <c r="AG304" i="4"/>
  <c r="AG305" i="4"/>
  <c r="AG325" i="4"/>
  <c r="AG355" i="4"/>
  <c r="AE387" i="4"/>
  <c r="AD387" i="4"/>
  <c r="AD414" i="4"/>
  <c r="AE414" i="4"/>
  <c r="AG540" i="4"/>
  <c r="AF567" i="4"/>
  <c r="AE627" i="4"/>
  <c r="AD627" i="4"/>
  <c r="AF627" i="4"/>
  <c r="AE911" i="4"/>
  <c r="AD911" i="4"/>
  <c r="AF917" i="4"/>
  <c r="AG917" i="4"/>
  <c r="AG191" i="4"/>
  <c r="AG192" i="4"/>
  <c r="AF192" i="4"/>
  <c r="AG215" i="4"/>
  <c r="AG230" i="4"/>
  <c r="AG265" i="4"/>
  <c r="AG361" i="4"/>
  <c r="AE392" i="4"/>
  <c r="AD392" i="4"/>
  <c r="AG514" i="4"/>
  <c r="AF514" i="4"/>
  <c r="AG535" i="4"/>
  <c r="AF535" i="4"/>
  <c r="AG539" i="4"/>
  <c r="AF539" i="4"/>
  <c r="AE557" i="4"/>
  <c r="AG576" i="4"/>
  <c r="AF576" i="4"/>
  <c r="AE579" i="4"/>
  <c r="AD579" i="4"/>
  <c r="AE663" i="4"/>
  <c r="AD663" i="4"/>
  <c r="AD775" i="4"/>
  <c r="AF775" i="4"/>
  <c r="AE804" i="4"/>
  <c r="AG804" i="4"/>
  <c r="AD804" i="4"/>
  <c r="AE828" i="4"/>
  <c r="AD828" i="4"/>
  <c r="AE221" i="4"/>
  <c r="AD221" i="4"/>
  <c r="AG264" i="4"/>
  <c r="AG292" i="4"/>
  <c r="AE353" i="4"/>
  <c r="AD353" i="4"/>
  <c r="AG360" i="4"/>
  <c r="AF417" i="4"/>
  <c r="AD417" i="4"/>
  <c r="AE428" i="4"/>
  <c r="AE447" i="4"/>
  <c r="AD447" i="4"/>
  <c r="AD524" i="4"/>
  <c r="AE586" i="4"/>
  <c r="AD586" i="4"/>
  <c r="AG586" i="4"/>
  <c r="AE591" i="4"/>
  <c r="AD604" i="4"/>
  <c r="AF604" i="4"/>
  <c r="AE604" i="4"/>
  <c r="AF643" i="4"/>
  <c r="AG697" i="4"/>
  <c r="AD748" i="4"/>
  <c r="AE748" i="4"/>
  <c r="AG748" i="4"/>
  <c r="AG844" i="4"/>
  <c r="AD913" i="4"/>
  <c r="AE913" i="4"/>
  <c r="AG1028" i="4"/>
  <c r="AG1030" i="4"/>
  <c r="AG483" i="4"/>
  <c r="AG561" i="4"/>
  <c r="AE561" i="4"/>
  <c r="AD561" i="4"/>
  <c r="AG574" i="4"/>
  <c r="AE581" i="4"/>
  <c r="AG581" i="4"/>
  <c r="AD581" i="4"/>
  <c r="AF589" i="4"/>
  <c r="AG589" i="4"/>
  <c r="AG692" i="4"/>
  <c r="AF692" i="4"/>
  <c r="AG723" i="4"/>
  <c r="AD799" i="4"/>
  <c r="AE799" i="4"/>
  <c r="AG855" i="4"/>
  <c r="AG918" i="4"/>
  <c r="AF918" i="4"/>
  <c r="AE935" i="4"/>
  <c r="AD935" i="4"/>
  <c r="AG935" i="4"/>
  <c r="AG1011" i="4"/>
  <c r="AF1011" i="4"/>
  <c r="AG487" i="4"/>
  <c r="AE546" i="4"/>
  <c r="AD546" i="4"/>
  <c r="AG569" i="4"/>
  <c r="AD619" i="4"/>
  <c r="AG677" i="4"/>
  <c r="AE694" i="4"/>
  <c r="AD694" i="4"/>
  <c r="AF709" i="4"/>
  <c r="AE709" i="4"/>
  <c r="AG709" i="4"/>
  <c r="AG750" i="4"/>
  <c r="AD795" i="4"/>
  <c r="AG795" i="4"/>
  <c r="AE795" i="4"/>
  <c r="AF827" i="4"/>
  <c r="AG827" i="4"/>
  <c r="AG924" i="4"/>
  <c r="AF948" i="4"/>
  <c r="AE541" i="4"/>
  <c r="AD541" i="4"/>
  <c r="AE549" i="4"/>
  <c r="AD549" i="4"/>
  <c r="AD583" i="4"/>
  <c r="AE583" i="4"/>
  <c r="AE621" i="4"/>
  <c r="AD621" i="4"/>
  <c r="AF693" i="4"/>
  <c r="AD701" i="4"/>
  <c r="AE701" i="4"/>
  <c r="AF731" i="4"/>
  <c r="AE731" i="4"/>
  <c r="AD731" i="4"/>
  <c r="AD786" i="4"/>
  <c r="AE786" i="4"/>
  <c r="AF819" i="4"/>
  <c r="AG819" i="4"/>
  <c r="AE881" i="4"/>
  <c r="AD881" i="4"/>
  <c r="AG881" i="4"/>
  <c r="AG896" i="4"/>
  <c r="AE925" i="4"/>
  <c r="AG925" i="4"/>
  <c r="AD925" i="4"/>
  <c r="AG516" i="4"/>
  <c r="AF703" i="4"/>
  <c r="AF772" i="4"/>
  <c r="AG864" i="4"/>
  <c r="AE864" i="4"/>
  <c r="AD884" i="4"/>
  <c r="AE884" i="4"/>
  <c r="AG884" i="4"/>
  <c r="AF884" i="4"/>
  <c r="AD912" i="4"/>
  <c r="AE912" i="4"/>
  <c r="AE918" i="4"/>
  <c r="AD918" i="4"/>
  <c r="AG977" i="4"/>
  <c r="AD998" i="4"/>
  <c r="AE998" i="4"/>
  <c r="AG490" i="4"/>
  <c r="AG524" i="4"/>
  <c r="AG551" i="4"/>
  <c r="AF551" i="4"/>
  <c r="AE556" i="4"/>
  <c r="AD573" i="4"/>
  <c r="AE573" i="4"/>
  <c r="AE641" i="4"/>
  <c r="AD641" i="4"/>
  <c r="AE670" i="4"/>
  <c r="AD670" i="4"/>
  <c r="AG670" i="4"/>
  <c r="AD674" i="4"/>
  <c r="AE674" i="4"/>
  <c r="AF678" i="4"/>
  <c r="AE771" i="4"/>
  <c r="AD771" i="4"/>
  <c r="AE793" i="4"/>
  <c r="AD793" i="4"/>
  <c r="AD845" i="4"/>
  <c r="AE845" i="4"/>
  <c r="AE880" i="4"/>
  <c r="AD880" i="4"/>
  <c r="AF914" i="4"/>
  <c r="AG914" i="4"/>
  <c r="AE517" i="4"/>
  <c r="AG537" i="4"/>
  <c r="AF537" i="4"/>
  <c r="AD556" i="4"/>
  <c r="AF560" i="4"/>
  <c r="AE648" i="4"/>
  <c r="AD648" i="4"/>
  <c r="AE672" i="4"/>
  <c r="AD672" i="4"/>
  <c r="AG680" i="4"/>
  <c r="AG687" i="4"/>
  <c r="AF687" i="4"/>
  <c r="AG704" i="4"/>
  <c r="AG722" i="4"/>
  <c r="AG763" i="4"/>
  <c r="AE767" i="4"/>
  <c r="AD767" i="4"/>
  <c r="AG829" i="4"/>
  <c r="AF829" i="4"/>
  <c r="AF847" i="4"/>
  <c r="AG847" i="4"/>
  <c r="AD851" i="4"/>
  <c r="AE851" i="4"/>
  <c r="AE875" i="4"/>
  <c r="AD875" i="4"/>
  <c r="AG956" i="4"/>
  <c r="AD1032" i="4"/>
  <c r="AE1032" i="4"/>
  <c r="AG1032" i="4"/>
  <c r="AE565" i="4"/>
  <c r="AD565" i="4"/>
  <c r="AG579" i="4"/>
  <c r="AE584" i="4"/>
  <c r="AD584" i="4"/>
  <c r="AG660" i="4"/>
  <c r="AE664" i="4"/>
  <c r="AD664" i="4"/>
  <c r="AG742" i="4"/>
  <c r="AF742" i="4"/>
  <c r="AD772" i="4"/>
  <c r="AE772" i="4"/>
  <c r="AG783" i="4"/>
  <c r="AG786" i="4"/>
  <c r="AG822" i="4"/>
  <c r="AE977" i="4"/>
  <c r="AD977" i="4"/>
  <c r="AG565" i="4"/>
  <c r="AD571" i="4"/>
  <c r="AE571" i="4"/>
  <c r="AF571" i="4"/>
  <c r="AG664" i="4"/>
  <c r="AG754" i="4"/>
  <c r="AD847" i="4"/>
  <c r="AE847" i="4"/>
  <c r="AG874" i="4"/>
  <c r="AF874" i="4"/>
  <c r="AD917" i="4"/>
  <c r="AE917" i="4"/>
  <c r="AG930" i="4"/>
  <c r="AF930" i="4"/>
  <c r="AG548" i="4"/>
  <c r="AG580" i="4"/>
  <c r="AF649" i="4"/>
  <c r="AG702" i="4"/>
  <c r="AF702" i="4"/>
  <c r="AG798" i="4"/>
  <c r="AG818" i="4"/>
  <c r="AD873" i="4"/>
  <c r="AE873" i="4"/>
  <c r="AG876" i="4"/>
  <c r="AF880" i="4"/>
  <c r="AG880" i="4"/>
  <c r="AF922" i="4"/>
  <c r="AF943" i="4"/>
  <c r="AF980" i="4"/>
  <c r="AG980" i="4"/>
  <c r="AD1012" i="4"/>
  <c r="AG1012" i="4"/>
  <c r="AE1012" i="4"/>
  <c r="AE572" i="4"/>
  <c r="AD572" i="4"/>
  <c r="AG682" i="4"/>
  <c r="AG686" i="4"/>
  <c r="AF686" i="4"/>
  <c r="AF695" i="4"/>
  <c r="AG695" i="4"/>
  <c r="AD810" i="4"/>
  <c r="AE810" i="4"/>
  <c r="AD844" i="4"/>
  <c r="AE844" i="4"/>
  <c r="AE863" i="4"/>
  <c r="AD863" i="4"/>
  <c r="AE895" i="4"/>
  <c r="AD895" i="4"/>
  <c r="AG895" i="4"/>
  <c r="AG954" i="4"/>
  <c r="AG971" i="4"/>
  <c r="AE1000" i="4"/>
  <c r="AD1000" i="4"/>
  <c r="AD1024" i="4"/>
  <c r="AF1024" i="4"/>
  <c r="AD887" i="4"/>
  <c r="AE887" i="4"/>
  <c r="AG887" i="4"/>
  <c r="AE944" i="4"/>
  <c r="AD944" i="4"/>
  <c r="AG817" i="4"/>
  <c r="AF856" i="4"/>
  <c r="AD901" i="4"/>
  <c r="AE901" i="4"/>
  <c r="AG1033" i="4"/>
  <c r="AF1033" i="4"/>
  <c r="AF75" i="4"/>
  <c r="AG227" i="4"/>
  <c r="AG256" i="4"/>
  <c r="AG351" i="4"/>
  <c r="AG454" i="4"/>
  <c r="AE507" i="4"/>
  <c r="AD507" i="4"/>
  <c r="AE513" i="4"/>
  <c r="AD513" i="4"/>
  <c r="AG521" i="4"/>
  <c r="AG575" i="4"/>
  <c r="AG624" i="4"/>
  <c r="AF624" i="4"/>
  <c r="AE630" i="4"/>
  <c r="AF630" i="4"/>
  <c r="AG630" i="4"/>
  <c r="AG663" i="4"/>
  <c r="AF663" i="4"/>
  <c r="AE704" i="4"/>
  <c r="AD704" i="4"/>
  <c r="AG721" i="4"/>
  <c r="AE831" i="4"/>
  <c r="AD831" i="4"/>
  <c r="AE932" i="4"/>
  <c r="AD932" i="4"/>
  <c r="AG944" i="4"/>
  <c r="AG969" i="4"/>
  <c r="AG982" i="4"/>
  <c r="AE988" i="4"/>
  <c r="AD988" i="4"/>
  <c r="AG960" i="4"/>
  <c r="AG1015" i="4"/>
  <c r="AG1018" i="4"/>
  <c r="AF212" i="4"/>
  <c r="AG244" i="4"/>
  <c r="AG245" i="4"/>
  <c r="AF245" i="4"/>
  <c r="AF346" i="4"/>
  <c r="AE407" i="4"/>
  <c r="AD407" i="4"/>
  <c r="AG411" i="4"/>
  <c r="AE550" i="4"/>
  <c r="AD550" i="4"/>
  <c r="AG568" i="4"/>
  <c r="AD620" i="4"/>
  <c r="AE620" i="4"/>
  <c r="AE684" i="4"/>
  <c r="AG684" i="4"/>
  <c r="AE705" i="4"/>
  <c r="AD705" i="4"/>
  <c r="AE784" i="4"/>
  <c r="AD784" i="4"/>
  <c r="AG811" i="4"/>
  <c r="AD826" i="4"/>
  <c r="AE826" i="4"/>
  <c r="AG870" i="4"/>
  <c r="AG883" i="4"/>
  <c r="AF883" i="4"/>
  <c r="AG913" i="4"/>
  <c r="AG211" i="4"/>
  <c r="AF312" i="4"/>
  <c r="AD531" i="4"/>
  <c r="AE531" i="4"/>
  <c r="AE567" i="4"/>
  <c r="AD567" i="4"/>
  <c r="AE585" i="4"/>
  <c r="AD585" i="4"/>
  <c r="AF651" i="4"/>
  <c r="AG657" i="4"/>
  <c r="AE715" i="4"/>
  <c r="AD715" i="4"/>
  <c r="AF729" i="4"/>
  <c r="AE734" i="4"/>
  <c r="AD734" i="4"/>
  <c r="AG790" i="4"/>
  <c r="AF860" i="4"/>
  <c r="AE860" i="4"/>
  <c r="AD931" i="4"/>
  <c r="AG931" i="4"/>
  <c r="AF931" i="4"/>
  <c r="AE931" i="4"/>
  <c r="AG1021" i="4"/>
  <c r="AF549" i="4"/>
  <c r="AE566" i="4"/>
  <c r="AD566" i="4"/>
  <c r="AG627" i="4"/>
  <c r="AG662" i="4"/>
  <c r="AF662" i="4"/>
  <c r="AG694" i="4"/>
  <c r="AG720" i="4"/>
  <c r="AE794" i="4"/>
  <c r="AD794" i="4"/>
  <c r="AF820" i="4"/>
  <c r="AE820" i="4"/>
  <c r="AD820" i="4"/>
  <c r="AG916" i="4"/>
  <c r="AF927" i="4"/>
  <c r="AG577" i="4"/>
  <c r="AG610" i="4"/>
  <c r="AF705" i="4"/>
  <c r="AE774" i="4"/>
  <c r="AD774" i="4"/>
  <c r="AG780" i="4"/>
  <c r="AE785" i="4"/>
  <c r="AD785" i="4"/>
  <c r="AF861" i="4"/>
  <c r="AE861" i="4"/>
  <c r="AG861" i="4"/>
  <c r="AE878" i="4"/>
  <c r="AD878" i="4"/>
  <c r="AD882" i="4"/>
  <c r="AE882" i="4"/>
  <c r="AG984" i="4"/>
  <c r="AE990" i="4"/>
  <c r="AD990" i="4"/>
  <c r="AE1020" i="4"/>
  <c r="AD1020" i="4"/>
  <c r="AG609" i="4"/>
  <c r="AF652" i="4"/>
  <c r="AG681" i="4"/>
  <c r="AF681" i="4"/>
  <c r="AD681" i="4"/>
  <c r="AE948" i="4"/>
  <c r="AD948" i="4"/>
  <c r="AG981" i="4"/>
  <c r="AF981" i="4"/>
  <c r="AG1014" i="4"/>
  <c r="AF1014" i="4"/>
  <c r="AE570" i="4"/>
  <c r="AD570" i="4"/>
  <c r="AG637" i="4"/>
  <c r="AD713" i="4"/>
  <c r="AF728" i="4"/>
  <c r="AG778" i="4"/>
  <c r="AG823" i="4"/>
  <c r="AG846" i="4"/>
  <c r="AD854" i="4"/>
  <c r="AF854" i="4"/>
  <c r="AF871" i="4"/>
  <c r="AG885" i="4"/>
  <c r="AF885" i="4"/>
  <c r="AG898" i="4"/>
  <c r="AE914" i="4"/>
  <c r="AD914" i="4"/>
  <c r="AG992" i="4"/>
  <c r="AD992" i="4"/>
  <c r="AG1020" i="4"/>
  <c r="AF638" i="4"/>
  <c r="AG718" i="4"/>
  <c r="AE725" i="4"/>
  <c r="AD725" i="4"/>
  <c r="AG835" i="4"/>
  <c r="AD835" i="4"/>
  <c r="AG873" i="4"/>
  <c r="AF873" i="4"/>
  <c r="AE902" i="4"/>
  <c r="AD902" i="4"/>
  <c r="AG902" i="4"/>
  <c r="AG920" i="4"/>
  <c r="AE928" i="4"/>
  <c r="AD928" i="4"/>
  <c r="AG973" i="4"/>
  <c r="AG988" i="4"/>
  <c r="AG991" i="4"/>
  <c r="AG751" i="4"/>
  <c r="AE782" i="4"/>
  <c r="AD782" i="4"/>
  <c r="AF789" i="4"/>
  <c r="AG813" i="4"/>
  <c r="AF821" i="4"/>
  <c r="AG842" i="4"/>
  <c r="AF842" i="4"/>
  <c r="AE858" i="4"/>
  <c r="AG858" i="4"/>
  <c r="AG882" i="4"/>
  <c r="AG808" i="4"/>
  <c r="AG831" i="4"/>
  <c r="AD842" i="4"/>
  <c r="AE842" i="4"/>
  <c r="AF926" i="4"/>
  <c r="AG926" i="4"/>
  <c r="AG1022" i="4"/>
  <c r="AG626" i="4"/>
  <c r="AG730" i="4"/>
  <c r="AF730" i="4"/>
  <c r="AE745" i="4"/>
  <c r="AD745" i="4"/>
  <c r="AG753" i="4"/>
  <c r="AG771" i="4"/>
  <c r="AD807" i="4"/>
  <c r="AE807" i="4"/>
  <c r="AD920" i="4"/>
  <c r="AE920" i="4"/>
  <c r="AG938" i="4"/>
  <c r="AG942" i="4"/>
  <c r="AG953" i="4"/>
  <c r="AG961" i="4"/>
  <c r="AD973" i="4"/>
  <c r="AD995" i="4"/>
  <c r="AE995" i="4"/>
  <c r="AG1009" i="4"/>
  <c r="AG803" i="4"/>
  <c r="AF803" i="4"/>
  <c r="AE923" i="4"/>
  <c r="AD923" i="4"/>
  <c r="AD929" i="4"/>
  <c r="AE929" i="4"/>
  <c r="AG743" i="4"/>
  <c r="AF766" i="4"/>
  <c r="AE825" i="4"/>
  <c r="AD825" i="4"/>
  <c r="AF923" i="4"/>
  <c r="AG923" i="4"/>
  <c r="AG947" i="4"/>
  <c r="AG987" i="4"/>
  <c r="AE1008" i="4"/>
  <c r="AD1008" i="4"/>
  <c r="AE665" i="4"/>
  <c r="AD665" i="4"/>
  <c r="AG936" i="4"/>
  <c r="AF804" i="4"/>
  <c r="AD879" i="4"/>
  <c r="AE879" i="4"/>
  <c r="AE968" i="4"/>
  <c r="AD968" i="4"/>
  <c r="AE972" i="4"/>
  <c r="AD972" i="4"/>
  <c r="AG989" i="4"/>
  <c r="AG1024" i="4"/>
  <c r="AE1028" i="4"/>
  <c r="AD1028" i="4"/>
  <c r="AG1035" i="4"/>
  <c r="AF925" i="4"/>
  <c r="AD1015" i="4"/>
  <c r="AE1015" i="4"/>
  <c r="AE877" i="4"/>
  <c r="AD877" i="4"/>
  <c r="AE952" i="4"/>
  <c r="AD952" i="4"/>
  <c r="AD975" i="4"/>
  <c r="AE975" i="4"/>
  <c r="AG1013" i="4"/>
  <c r="AG1027" i="4"/>
  <c r="AG945" i="4"/>
  <c r="AE970" i="4"/>
  <c r="AD970" i="4"/>
  <c r="AF975" i="4"/>
  <c r="AE980" i="4"/>
  <c r="AD980" i="4"/>
  <c r="AG1029" i="4"/>
  <c r="AG856" i="4"/>
  <c r="AE1010" i="4"/>
  <c r="AD1010" i="4"/>
  <c r="AE1030" i="4"/>
  <c r="AD1030" i="4"/>
  <c r="AF1038" i="4"/>
  <c r="X23" i="10" l="1"/>
  <c r="V23" i="10"/>
  <c r="W23" i="10"/>
  <c r="AO212" i="1"/>
  <c r="AI96" i="1"/>
  <c r="K17" i="29"/>
  <c r="AA17" i="29" s="1"/>
  <c r="K7" i="29"/>
  <c r="AA7" i="29" s="1"/>
  <c r="K12" i="29"/>
  <c r="AA12" i="29" s="1"/>
  <c r="K16" i="29"/>
  <c r="AA16" i="29" s="1"/>
  <c r="K13" i="29"/>
  <c r="AA13" i="29" s="1"/>
  <c r="AM267" i="1"/>
  <c r="AI214" i="1"/>
  <c r="AO214" i="1"/>
  <c r="AJ120" i="1"/>
  <c r="AM120" i="1"/>
  <c r="AP120" i="1"/>
  <c r="AO120" i="1"/>
  <c r="AM103" i="1"/>
  <c r="AQ103" i="1"/>
  <c r="AK212" i="1"/>
  <c r="AK103" i="1"/>
  <c r="AQ212" i="1"/>
  <c r="AI212" i="1"/>
  <c r="AO108" i="1"/>
  <c r="AJ129" i="1"/>
  <c r="AM129" i="1"/>
  <c r="AI108" i="1"/>
  <c r="AK96" i="1"/>
  <c r="AI193" i="1"/>
  <c r="AQ108" i="1"/>
  <c r="AK108" i="1"/>
  <c r="AM108" i="1"/>
  <c r="AO66" i="1"/>
  <c r="AK193" i="1"/>
  <c r="AJ212" i="1"/>
  <c r="AJ193" i="1"/>
  <c r="AP212" i="1"/>
  <c r="AP108" i="1"/>
  <c r="AO267" i="1"/>
  <c r="AP200" i="1"/>
  <c r="AI200" i="1"/>
  <c r="AI135" i="1"/>
  <c r="AO200" i="1"/>
  <c r="AQ135" i="1"/>
  <c r="AO193" i="1"/>
  <c r="AJ200" i="1"/>
  <c r="AM135" i="1"/>
  <c r="AM193" i="1"/>
  <c r="AP193" i="1"/>
  <c r="AP135" i="1"/>
  <c r="AJ135" i="1"/>
  <c r="AQ200" i="1"/>
  <c r="AK200" i="1"/>
  <c r="AK135" i="1"/>
  <c r="R145" i="1"/>
  <c r="O3" i="29"/>
  <c r="R161" i="1"/>
  <c r="O4" i="29"/>
  <c r="S4" i="29" s="1"/>
  <c r="P21" i="29"/>
  <c r="T21" i="29" s="1"/>
  <c r="F59" i="19"/>
  <c r="AP223" i="1"/>
  <c r="AD13" i="29"/>
  <c r="AC13" i="29"/>
  <c r="AD16" i="29"/>
  <c r="AC16" i="29"/>
  <c r="AD3" i="29"/>
  <c r="AC3" i="29"/>
  <c r="J14" i="29"/>
  <c r="Z14" i="29"/>
  <c r="T14" i="29"/>
  <c r="AK220" i="1"/>
  <c r="K26" i="8"/>
  <c r="AA26" i="8" s="1"/>
  <c r="AM26" i="8" s="1"/>
  <c r="AA3" i="29"/>
  <c r="J15" i="29"/>
  <c r="S15" i="29"/>
  <c r="Z15" i="29"/>
  <c r="T15" i="29"/>
  <c r="AM220" i="1"/>
  <c r="T5" i="29"/>
  <c r="J5" i="29"/>
  <c r="Z5" i="29"/>
  <c r="AP220" i="1"/>
  <c r="AC17" i="29"/>
  <c r="AD17" i="29"/>
  <c r="Z4" i="29"/>
  <c r="T4" i="29"/>
  <c r="J4" i="29"/>
  <c r="T11" i="29"/>
  <c r="Z11" i="29"/>
  <c r="J11" i="29"/>
  <c r="AM223" i="1"/>
  <c r="AJ220" i="1"/>
  <c r="AQ220" i="1"/>
  <c r="AC7" i="29"/>
  <c r="AD7" i="29"/>
  <c r="J10" i="29"/>
  <c r="Z10" i="29"/>
  <c r="T10" i="29"/>
  <c r="T6" i="29"/>
  <c r="Z6" i="29"/>
  <c r="J6" i="29"/>
  <c r="Z9" i="29"/>
  <c r="J9" i="29"/>
  <c r="T9" i="29"/>
  <c r="AD12" i="29"/>
  <c r="AC12" i="29"/>
  <c r="AJ361" i="1"/>
  <c r="AP129" i="1"/>
  <c r="AQ129" i="1"/>
  <c r="AJ253" i="1"/>
  <c r="AP253" i="1"/>
  <c r="X21" i="27"/>
  <c r="F5" i="19" s="1"/>
  <c r="AK129" i="1"/>
  <c r="AL361" i="1"/>
  <c r="AI129" i="1"/>
  <c r="V22" i="18"/>
  <c r="AJ354" i="1"/>
  <c r="AO354" i="1"/>
  <c r="AP354" i="1"/>
  <c r="V21" i="27"/>
  <c r="AR354" i="1"/>
  <c r="AJ103" i="1"/>
  <c r="AI354" i="1"/>
  <c r="AQ361" i="1"/>
  <c r="AK361" i="1"/>
  <c r="AC10" i="27"/>
  <c r="AR361" i="1"/>
  <c r="W21" i="27"/>
  <c r="AD26" i="8"/>
  <c r="AC26" i="8"/>
  <c r="Z35" i="15"/>
  <c r="AC35" i="15" s="1"/>
  <c r="K35" i="15"/>
  <c r="AA35" i="15" s="1"/>
  <c r="Z19" i="15"/>
  <c r="AC19" i="15" s="1"/>
  <c r="K19" i="15"/>
  <c r="AA19" i="15" s="1"/>
  <c r="Z25" i="15"/>
  <c r="AC25" i="15" s="1"/>
  <c r="K25" i="15"/>
  <c r="AA25" i="15" s="1"/>
  <c r="Z37" i="15"/>
  <c r="K37" i="15"/>
  <c r="AA37" i="15" s="1"/>
  <c r="AK267" i="1"/>
  <c r="AM11" i="27"/>
  <c r="AQ11" i="27"/>
  <c r="AL11" i="27"/>
  <c r="AG11" i="27"/>
  <c r="AK11" i="27"/>
  <c r="AH11" i="27"/>
  <c r="AE11" i="27"/>
  <c r="AO11" i="27"/>
  <c r="AP11" i="27"/>
  <c r="AR11" i="27"/>
  <c r="AN11" i="27"/>
  <c r="AI11" i="27"/>
  <c r="AJ11" i="27"/>
  <c r="X293" i="1"/>
  <c r="O26" i="8"/>
  <c r="S26" i="8" s="1"/>
  <c r="AD18" i="27"/>
  <c r="AC18" i="27"/>
  <c r="J18" i="27"/>
  <c r="K18" i="27" s="1"/>
  <c r="AA18" i="27" s="1"/>
  <c r="Z6" i="14"/>
  <c r="AA6" i="14"/>
  <c r="AD7" i="27"/>
  <c r="AC7" i="27"/>
  <c r="Z17" i="14"/>
  <c r="AC17" i="14" s="1"/>
  <c r="AA17" i="14"/>
  <c r="AD25" i="8"/>
  <c r="AC25" i="8"/>
  <c r="J4" i="27"/>
  <c r="K4" i="27" s="1"/>
  <c r="AA4" i="27" s="1"/>
  <c r="AC4" i="27"/>
  <c r="AD4" i="27"/>
  <c r="Z10" i="15"/>
  <c r="AC10" i="15" s="1"/>
  <c r="K10" i="15"/>
  <c r="AA10" i="15" s="1"/>
  <c r="Z20" i="15"/>
  <c r="K20" i="15"/>
  <c r="AA20" i="15" s="1"/>
  <c r="AA3" i="15"/>
  <c r="Z40" i="15"/>
  <c r="AC40" i="15" s="1"/>
  <c r="K40" i="15"/>
  <c r="AA40" i="15" s="1"/>
  <c r="AJ267" i="1"/>
  <c r="AC27" i="8"/>
  <c r="AD27" i="8"/>
  <c r="AC9" i="27"/>
  <c r="AC15" i="27"/>
  <c r="J15" i="27"/>
  <c r="K15" i="27" s="1"/>
  <c r="AA15" i="27" s="1"/>
  <c r="AD15" i="27"/>
  <c r="Z8" i="14"/>
  <c r="AA8" i="14"/>
  <c r="Z5" i="15"/>
  <c r="AC5" i="15" s="1"/>
  <c r="K5" i="15"/>
  <c r="AA5" i="15" s="1"/>
  <c r="Z4" i="15"/>
  <c r="K4" i="15"/>
  <c r="AA4" i="15" s="1"/>
  <c r="AO3" i="20"/>
  <c r="AN3" i="20"/>
  <c r="AJ3" i="20"/>
  <c r="AI3" i="20"/>
  <c r="AM3" i="20"/>
  <c r="AL3" i="20"/>
  <c r="AK3" i="20"/>
  <c r="AP3" i="20"/>
  <c r="AH3" i="20"/>
  <c r="AG3" i="20"/>
  <c r="AR3" i="20"/>
  <c r="AQ3" i="20"/>
  <c r="Z43" i="15"/>
  <c r="AC43" i="15" s="1"/>
  <c r="K43" i="15"/>
  <c r="AA43" i="15" s="1"/>
  <c r="Z14" i="14"/>
  <c r="AC14" i="14" s="1"/>
  <c r="AA14" i="14"/>
  <c r="Z41" i="15"/>
  <c r="K41" i="15"/>
  <c r="AA41" i="15" s="1"/>
  <c r="Z21" i="14"/>
  <c r="K21" i="14"/>
  <c r="AA21" i="14" s="1"/>
  <c r="AM253" i="1"/>
  <c r="Z9" i="14"/>
  <c r="AA9" i="14"/>
  <c r="Z28" i="15"/>
  <c r="AC28" i="15" s="1"/>
  <c r="K28" i="15"/>
  <c r="AA28" i="15" s="1"/>
  <c r="Z11" i="14"/>
  <c r="AC11" i="14" s="1"/>
  <c r="AA11" i="14"/>
  <c r="AQ267" i="1"/>
  <c r="AI223" i="1"/>
  <c r="Z36" i="14"/>
  <c r="AC36" i="14" s="1"/>
  <c r="K36" i="14"/>
  <c r="AA36" i="14" s="1"/>
  <c r="Z18" i="15"/>
  <c r="K18" i="15"/>
  <c r="AA18" i="15" s="1"/>
  <c r="AC11" i="27"/>
  <c r="AD11" i="27"/>
  <c r="Z22" i="14"/>
  <c r="K22" i="14"/>
  <c r="AA22" i="14" s="1"/>
  <c r="Z5" i="14"/>
  <c r="AA5" i="14"/>
  <c r="J17" i="27"/>
  <c r="K17" i="27" s="1"/>
  <c r="AA17" i="27" s="1"/>
  <c r="AC17" i="27"/>
  <c r="AD17" i="27"/>
  <c r="Z30" i="14"/>
  <c r="AC30" i="14" s="1"/>
  <c r="K30" i="14"/>
  <c r="AA30" i="14" s="1"/>
  <c r="Z26" i="15"/>
  <c r="AC26" i="15" s="1"/>
  <c r="K26" i="15"/>
  <c r="AA26" i="15" s="1"/>
  <c r="AR7" i="27"/>
  <c r="AL7" i="27"/>
  <c r="AE7" i="27"/>
  <c r="AH7" i="27"/>
  <c r="AK7" i="27"/>
  <c r="AP7" i="27"/>
  <c r="AI7" i="27"/>
  <c r="AJ7" i="27"/>
  <c r="AN7" i="27"/>
  <c r="AO7" i="27"/>
  <c r="AQ7" i="27"/>
  <c r="AM7" i="27"/>
  <c r="AG7" i="27"/>
  <c r="AK253" i="1"/>
  <c r="AR9" i="27"/>
  <c r="AK9" i="27"/>
  <c r="AQ9" i="27"/>
  <c r="AP9" i="27"/>
  <c r="AL9" i="27"/>
  <c r="AN9" i="27"/>
  <c r="AM9" i="27"/>
  <c r="AO9" i="27"/>
  <c r="AH9" i="27"/>
  <c r="AG9" i="27"/>
  <c r="AI9" i="27"/>
  <c r="AJ9" i="27"/>
  <c r="AE9" i="27"/>
  <c r="AQ253" i="1"/>
  <c r="J3" i="27"/>
  <c r="AD3" i="27"/>
  <c r="AC3" i="27"/>
  <c r="AO223" i="1"/>
  <c r="Z28" i="14"/>
  <c r="K28" i="14"/>
  <c r="AA28" i="14" s="1"/>
  <c r="Z27" i="14"/>
  <c r="K27" i="14"/>
  <c r="AA27" i="14" s="1"/>
  <c r="Z19" i="14"/>
  <c r="AA19" i="14"/>
  <c r="Z29" i="15"/>
  <c r="K29" i="15"/>
  <c r="AA29" i="15" s="1"/>
  <c r="AP361" i="1"/>
  <c r="J16" i="27"/>
  <c r="K16" i="27" s="1"/>
  <c r="AA16" i="27" s="1"/>
  <c r="AD16" i="27"/>
  <c r="AC16" i="27"/>
  <c r="Z23" i="15"/>
  <c r="AC23" i="15" s="1"/>
  <c r="K23" i="15"/>
  <c r="AA23" i="15" s="1"/>
  <c r="AE10" i="27"/>
  <c r="AI10" i="27"/>
  <c r="AO10" i="27"/>
  <c r="AJ10" i="27"/>
  <c r="AL10" i="27"/>
  <c r="AK10" i="27"/>
  <c r="AH10" i="27"/>
  <c r="AG10" i="27"/>
  <c r="AQ10" i="27"/>
  <c r="AN10" i="27"/>
  <c r="AR10" i="27"/>
  <c r="AP10" i="27"/>
  <c r="AM10" i="27"/>
  <c r="W22" i="18"/>
  <c r="Z5" i="27"/>
  <c r="T5" i="27"/>
  <c r="Z14" i="15"/>
  <c r="AC14" i="15" s="1"/>
  <c r="K14" i="15"/>
  <c r="AA14" i="15" s="1"/>
  <c r="R292" i="1"/>
  <c r="O14" i="27"/>
  <c r="S14" i="27" s="1"/>
  <c r="Z15" i="14"/>
  <c r="AC15" i="14" s="1"/>
  <c r="K15" i="14"/>
  <c r="AA15" i="14" s="1"/>
  <c r="AA3" i="14"/>
  <c r="Z44" i="15"/>
  <c r="AC44" i="15" s="1"/>
  <c r="K44" i="15"/>
  <c r="AA44" i="15" s="1"/>
  <c r="Z22" i="15"/>
  <c r="K22" i="15"/>
  <c r="AA22" i="15" s="1"/>
  <c r="AI103" i="1"/>
  <c r="AD22" i="8"/>
  <c r="J22" i="8"/>
  <c r="AC22" i="8"/>
  <c r="Z10" i="14"/>
  <c r="AA10" i="14"/>
  <c r="Z25" i="14"/>
  <c r="K25" i="14"/>
  <c r="AA25" i="14" s="1"/>
  <c r="P21" i="27"/>
  <c r="AO103" i="1"/>
  <c r="AK223" i="1"/>
  <c r="AI178" i="1"/>
  <c r="Z4" i="14"/>
  <c r="AC4" i="14" s="1"/>
  <c r="AA4" i="14"/>
  <c r="Z20" i="14"/>
  <c r="AC20" i="14" s="1"/>
  <c r="K20" i="14"/>
  <c r="AA20" i="14" s="1"/>
  <c r="Z16" i="14"/>
  <c r="AC16" i="14" s="1"/>
  <c r="K16" i="14"/>
  <c r="AA16" i="14" s="1"/>
  <c r="R167" i="1"/>
  <c r="O6" i="8"/>
  <c r="S6" i="8" s="1"/>
  <c r="AO361" i="1"/>
  <c r="AQ27" i="8"/>
  <c r="AO27" i="8"/>
  <c r="AL27" i="8"/>
  <c r="AE27" i="8"/>
  <c r="AJ27" i="8"/>
  <c r="AM27" i="8"/>
  <c r="AK27" i="8"/>
  <c r="AR27" i="8"/>
  <c r="AN27" i="8"/>
  <c r="AI27" i="8"/>
  <c r="AH27" i="8"/>
  <c r="AP27" i="8"/>
  <c r="AG27" i="8"/>
  <c r="AC5" i="8"/>
  <c r="AD5" i="8"/>
  <c r="J5" i="8"/>
  <c r="K5" i="8" s="1"/>
  <c r="AA5" i="8" s="1"/>
  <c r="AC15" i="8"/>
  <c r="AD15" i="8"/>
  <c r="J15" i="8"/>
  <c r="AD21" i="8"/>
  <c r="AC21" i="8"/>
  <c r="J21" i="8"/>
  <c r="K21" i="8" s="1"/>
  <c r="AA21" i="8" s="1"/>
  <c r="Z24" i="14"/>
  <c r="K24" i="14"/>
  <c r="AA24" i="14" s="1"/>
  <c r="O3" i="24"/>
  <c r="S3" i="24" s="1"/>
  <c r="O13" i="27"/>
  <c r="S13" i="27" s="1"/>
  <c r="AC20" i="8"/>
  <c r="AD20" i="8"/>
  <c r="AE20" i="8"/>
  <c r="Z42" i="15"/>
  <c r="K42" i="15"/>
  <c r="AA42" i="15" s="1"/>
  <c r="Z16" i="15"/>
  <c r="AC16" i="15" s="1"/>
  <c r="K16" i="15"/>
  <c r="AA16" i="15" s="1"/>
  <c r="AO253" i="1"/>
  <c r="J6" i="8"/>
  <c r="K6" i="8" s="1"/>
  <c r="AA6" i="8" s="1"/>
  <c r="AD6" i="8"/>
  <c r="AC6" i="8"/>
  <c r="Z46" i="15"/>
  <c r="K46" i="15"/>
  <c r="AA46" i="15" s="1"/>
  <c r="J13" i="27"/>
  <c r="K13" i="27" s="1"/>
  <c r="AA13" i="27" s="1"/>
  <c r="AD13" i="27"/>
  <c r="AC13" i="27"/>
  <c r="Z29" i="14"/>
  <c r="K29" i="14"/>
  <c r="AA29" i="14" s="1"/>
  <c r="Z9" i="15"/>
  <c r="AC9" i="15" s="1"/>
  <c r="K9" i="15"/>
  <c r="AA9" i="15" s="1"/>
  <c r="Z23" i="14"/>
  <c r="AC23" i="14" s="1"/>
  <c r="K23" i="14"/>
  <c r="AA23" i="14" s="1"/>
  <c r="Z21" i="15"/>
  <c r="AC21" i="15" s="1"/>
  <c r="K21" i="15"/>
  <c r="AA21" i="15" s="1"/>
  <c r="X157" i="1"/>
  <c r="O5" i="8"/>
  <c r="S5" i="8" s="1"/>
  <c r="Z12" i="14"/>
  <c r="AC12" i="14" s="1"/>
  <c r="AA12" i="14"/>
  <c r="Z30" i="15"/>
  <c r="AC30" i="15" s="1"/>
  <c r="K30" i="15"/>
  <c r="AA30" i="15" s="1"/>
  <c r="AL25" i="8"/>
  <c r="AM25" i="8"/>
  <c r="AQ25" i="8"/>
  <c r="AG25" i="8"/>
  <c r="AO25" i="8"/>
  <c r="AP25" i="8"/>
  <c r="AR25" i="8"/>
  <c r="AJ25" i="8"/>
  <c r="AE25" i="8"/>
  <c r="AH25" i="8"/>
  <c r="AI25" i="8"/>
  <c r="AN25" i="8"/>
  <c r="AK25" i="8"/>
  <c r="AI267" i="1"/>
  <c r="AQ223" i="1"/>
  <c r="Z27" i="15"/>
  <c r="K27" i="15"/>
  <c r="AA27" i="15" s="1"/>
  <c r="AM361" i="1"/>
  <c r="AE13" i="8"/>
  <c r="AD13" i="8"/>
  <c r="AC13" i="8"/>
  <c r="AD14" i="27"/>
  <c r="AC14" i="27"/>
  <c r="J14" i="27"/>
  <c r="K14" i="27" s="1"/>
  <c r="T8" i="27"/>
  <c r="Z8" i="27"/>
  <c r="Z18" i="14"/>
  <c r="AC18" i="14" s="1"/>
  <c r="AA18" i="14"/>
  <c r="Z15" i="20"/>
  <c r="AC15" i="20" s="1"/>
  <c r="K15" i="20"/>
  <c r="AA15" i="20" s="1"/>
  <c r="Z48" i="15"/>
  <c r="AC48" i="15" s="1"/>
  <c r="K48" i="15"/>
  <c r="AA48" i="15" s="1"/>
  <c r="Z13" i="15"/>
  <c r="K13" i="15"/>
  <c r="AA13" i="15" s="1"/>
  <c r="Z17" i="15"/>
  <c r="AC17" i="15" s="1"/>
  <c r="K17" i="15"/>
  <c r="AA17" i="15" s="1"/>
  <c r="J12" i="27"/>
  <c r="K12" i="27" s="1"/>
  <c r="AA12" i="27" s="1"/>
  <c r="AD12" i="27"/>
  <c r="AC12" i="27"/>
  <c r="Z7" i="14"/>
  <c r="AC7" i="14" s="1"/>
  <c r="AA7" i="14"/>
  <c r="Z26" i="14"/>
  <c r="AC26" i="14" s="1"/>
  <c r="AA26" i="14"/>
  <c r="Z12" i="15"/>
  <c r="K12" i="15"/>
  <c r="AA12" i="15" s="1"/>
  <c r="Z33" i="15"/>
  <c r="AC33" i="15" s="1"/>
  <c r="K33" i="15"/>
  <c r="AA33" i="15" s="1"/>
  <c r="Z13" i="14"/>
  <c r="AA13" i="14"/>
  <c r="Z34" i="14"/>
  <c r="AA34" i="14"/>
  <c r="Z7" i="15"/>
  <c r="AC7" i="15" s="1"/>
  <c r="K7" i="15"/>
  <c r="AA7" i="15" s="1"/>
  <c r="Z24" i="15"/>
  <c r="AC24" i="15" s="1"/>
  <c r="K24" i="15"/>
  <c r="AA24" i="15" s="1"/>
  <c r="Z31" i="15"/>
  <c r="K31" i="15"/>
  <c r="AA31" i="15" s="1"/>
  <c r="AC17" i="13"/>
  <c r="AA17" i="13"/>
  <c r="Z33" i="13"/>
  <c r="AC33" i="13" s="1"/>
  <c r="AA33" i="13"/>
  <c r="Z29" i="13"/>
  <c r="AC29" i="13" s="1"/>
  <c r="AA29" i="13"/>
  <c r="AA22" i="13"/>
  <c r="AA28" i="13"/>
  <c r="AA18" i="13"/>
  <c r="AC19" i="13"/>
  <c r="AA19" i="13"/>
  <c r="AC21" i="13"/>
  <c r="AA21" i="13"/>
  <c r="Z31" i="13"/>
  <c r="AC31" i="13" s="1"/>
  <c r="AA31" i="13"/>
  <c r="AC20" i="13"/>
  <c r="AA20" i="13"/>
  <c r="AA8" i="13"/>
  <c r="AA15" i="13"/>
  <c r="AC5" i="13"/>
  <c r="AA5" i="13"/>
  <c r="Z36" i="13"/>
  <c r="AC36" i="13" s="1"/>
  <c r="AA36" i="13"/>
  <c r="AC24" i="13"/>
  <c r="AA24" i="13"/>
  <c r="Z34" i="13"/>
  <c r="AA34" i="13"/>
  <c r="AC23" i="13"/>
  <c r="AA23" i="13"/>
  <c r="AA10" i="13"/>
  <c r="AA25" i="13"/>
  <c r="AC13" i="13"/>
  <c r="AA13" i="13"/>
  <c r="AC11" i="13"/>
  <c r="AA11" i="13"/>
  <c r="AA9" i="13"/>
  <c r="AA16" i="13"/>
  <c r="Z35" i="13"/>
  <c r="AC35" i="13" s="1"/>
  <c r="AA35" i="13"/>
  <c r="AC7" i="13"/>
  <c r="AA7" i="13"/>
  <c r="Z30" i="13"/>
  <c r="AC30" i="13" s="1"/>
  <c r="AA30" i="13"/>
  <c r="AA14" i="13"/>
  <c r="AC6" i="13"/>
  <c r="AA6" i="13"/>
  <c r="Z32" i="13"/>
  <c r="AC32" i="13" s="1"/>
  <c r="AA32" i="13"/>
  <c r="Z3" i="8"/>
  <c r="Z28" i="8" s="1"/>
  <c r="P28" i="8"/>
  <c r="AM96" i="1"/>
  <c r="AK65" i="1"/>
  <c r="AM303" i="1"/>
  <c r="AQ70" i="1"/>
  <c r="AQ65" i="1"/>
  <c r="AI65" i="1"/>
  <c r="AM65" i="1"/>
  <c r="AJ178" i="1"/>
  <c r="AQ178" i="1"/>
  <c r="AP178" i="1"/>
  <c r="AK178" i="1"/>
  <c r="AC38" i="15"/>
  <c r="AJ30" i="1"/>
  <c r="AM178" i="1"/>
  <c r="AK66" i="1"/>
  <c r="AJ31" i="1"/>
  <c r="AP65" i="1"/>
  <c r="AJ65" i="1"/>
  <c r="AO248" i="1"/>
  <c r="AI248" i="1"/>
  <c r="AP96" i="1"/>
  <c r="AP31" i="1"/>
  <c r="AP70" i="1"/>
  <c r="AO70" i="1"/>
  <c r="AO30" i="1"/>
  <c r="AP303" i="1"/>
  <c r="AI70" i="1"/>
  <c r="AJ8" i="1"/>
  <c r="AI30" i="1"/>
  <c r="AM248" i="1"/>
  <c r="AM30" i="1"/>
  <c r="AJ42" i="1"/>
  <c r="AM70" i="1"/>
  <c r="AP248" i="1"/>
  <c r="AK248" i="1"/>
  <c r="AQ30" i="1"/>
  <c r="AJ248" i="1"/>
  <c r="AQ31" i="1"/>
  <c r="AC43" i="14"/>
  <c r="AC34" i="15"/>
  <c r="AQ16" i="1"/>
  <c r="AJ16" i="1"/>
  <c r="AC27" i="13"/>
  <c r="AC45" i="15"/>
  <c r="AC38" i="13"/>
  <c r="T39" i="13"/>
  <c r="Z39" i="13"/>
  <c r="AI61" i="1"/>
  <c r="AO61" i="1"/>
  <c r="AM16" i="1"/>
  <c r="AP30" i="1"/>
  <c r="AP16" i="1"/>
  <c r="AO16" i="1"/>
  <c r="AQ96" i="1"/>
  <c r="AC5" i="16"/>
  <c r="AI16" i="1"/>
  <c r="AP42" i="1"/>
  <c r="AC11" i="15"/>
  <c r="AC37" i="13"/>
  <c r="AO27" i="1"/>
  <c r="AM311" i="1"/>
  <c r="AJ49" i="1"/>
  <c r="AI49" i="1"/>
  <c r="AI37" i="1"/>
  <c r="AP311" i="1"/>
  <c r="AO49" i="1"/>
  <c r="AJ27" i="1"/>
  <c r="AQ311" i="1"/>
  <c r="AC42" i="14"/>
  <c r="AC39" i="15"/>
  <c r="AC8" i="15"/>
  <c r="AK176" i="1"/>
  <c r="AK27" i="1"/>
  <c r="AC26" i="13"/>
  <c r="AQ27" i="1"/>
  <c r="AI27" i="1"/>
  <c r="AQ176" i="1"/>
  <c r="AK311" i="1"/>
  <c r="AC47" i="15"/>
  <c r="AM27" i="1"/>
  <c r="AP37" i="1"/>
  <c r="AQ49" i="1"/>
  <c r="AO37" i="1"/>
  <c r="AP49" i="1"/>
  <c r="AJ37" i="1"/>
  <c r="AK49" i="1"/>
  <c r="AC36" i="15"/>
  <c r="Z4" i="20"/>
  <c r="AC4" i="20" s="1"/>
  <c r="AP28" i="1"/>
  <c r="AK31" i="1"/>
  <c r="AQ181" i="1"/>
  <c r="AC7" i="16"/>
  <c r="AA56" i="20"/>
  <c r="Z56" i="20"/>
  <c r="AC56" i="20" s="1"/>
  <c r="AA50" i="20"/>
  <c r="Z50" i="20"/>
  <c r="AC50" i="20" s="1"/>
  <c r="AA29" i="20"/>
  <c r="Z29" i="20"/>
  <c r="AC29" i="20" s="1"/>
  <c r="T13" i="18"/>
  <c r="J13" i="18"/>
  <c r="Z13" i="18" s="1"/>
  <c r="AQ185" i="1"/>
  <c r="AK42" i="1"/>
  <c r="Z3" i="13"/>
  <c r="AA30" i="20"/>
  <c r="Z30" i="20"/>
  <c r="AC30" i="20" s="1"/>
  <c r="AA16" i="20"/>
  <c r="Z16" i="20"/>
  <c r="AC16" i="20" s="1"/>
  <c r="AA24" i="20"/>
  <c r="Z24" i="20"/>
  <c r="AC24" i="20" s="1"/>
  <c r="AA46" i="20"/>
  <c r="Z46" i="20"/>
  <c r="AC46" i="20" s="1"/>
  <c r="AA37" i="20"/>
  <c r="Z37" i="20"/>
  <c r="AC37" i="20" s="1"/>
  <c r="T7" i="18"/>
  <c r="J7" i="18"/>
  <c r="Z7" i="18" s="1"/>
  <c r="AE7" i="18" s="1"/>
  <c r="T5" i="17"/>
  <c r="J5" i="17"/>
  <c r="Z5" i="17" s="1"/>
  <c r="AC12" i="18"/>
  <c r="Z10" i="21"/>
  <c r="AC10" i="21" s="1"/>
  <c r="AA10" i="21"/>
  <c r="AA18" i="20"/>
  <c r="Z18" i="20"/>
  <c r="AC18" i="20" s="1"/>
  <c r="T32" i="20"/>
  <c r="J32" i="20"/>
  <c r="K32" i="20" s="1"/>
  <c r="AA28" i="20"/>
  <c r="Z28" i="20"/>
  <c r="AC28" i="20" s="1"/>
  <c r="T22" i="20"/>
  <c r="J22" i="20"/>
  <c r="K22" i="20" s="1"/>
  <c r="AJ160" i="1"/>
  <c r="AA35" i="20"/>
  <c r="Z35" i="20"/>
  <c r="AC35" i="20" s="1"/>
  <c r="Z6" i="21"/>
  <c r="AC6" i="21" s="1"/>
  <c r="AA6" i="21"/>
  <c r="J37" i="14"/>
  <c r="Z3" i="14"/>
  <c r="AC3" i="14" s="1"/>
  <c r="AC50" i="15"/>
  <c r="Z3" i="20"/>
  <c r="AC3" i="20" s="1"/>
  <c r="AA11" i="20"/>
  <c r="Z11" i="20"/>
  <c r="AC11" i="20" s="1"/>
  <c r="AK160" i="1"/>
  <c r="AQ61" i="1"/>
  <c r="AO31" i="1"/>
  <c r="AO176" i="1"/>
  <c r="AJ185" i="1"/>
  <c r="AI181" i="1"/>
  <c r="AC25" i="13"/>
  <c r="AA20" i="20"/>
  <c r="Z20" i="20"/>
  <c r="AC20" i="20" s="1"/>
  <c r="AA51" i="20"/>
  <c r="Z51" i="20"/>
  <c r="AC51" i="20" s="1"/>
  <c r="T19" i="18"/>
  <c r="J19" i="18"/>
  <c r="Z19" i="18" s="1"/>
  <c r="T5" i="18"/>
  <c r="J5" i="18"/>
  <c r="Z5" i="18" s="1"/>
  <c r="AE5" i="18" s="1"/>
  <c r="AA21" i="20"/>
  <c r="Z21" i="20"/>
  <c r="AC21" i="20" s="1"/>
  <c r="AA9" i="20"/>
  <c r="Z9" i="20"/>
  <c r="AC9" i="20" s="1"/>
  <c r="AA55" i="20"/>
  <c r="Z55" i="20"/>
  <c r="AC55" i="20" s="1"/>
  <c r="AA17" i="20"/>
  <c r="Z17" i="20"/>
  <c r="AC17" i="20" s="1"/>
  <c r="T4" i="18"/>
  <c r="J4" i="18"/>
  <c r="Z4" i="18" s="1"/>
  <c r="AE4" i="18" s="1"/>
  <c r="T11" i="21"/>
  <c r="J11" i="21"/>
  <c r="K11" i="21" s="1"/>
  <c r="T4" i="17"/>
  <c r="J4" i="17"/>
  <c r="Z4" i="17" s="1"/>
  <c r="T6" i="18"/>
  <c r="J6" i="18"/>
  <c r="Z6" i="18" s="1"/>
  <c r="AE6" i="18" s="1"/>
  <c r="AA48" i="20"/>
  <c r="Z48" i="20"/>
  <c r="AC48" i="20" s="1"/>
  <c r="T10" i="18"/>
  <c r="J10" i="18"/>
  <c r="Z10" i="18" s="1"/>
  <c r="AE10" i="18" s="1"/>
  <c r="AP32" i="1"/>
  <c r="AA44" i="20"/>
  <c r="Z44" i="20"/>
  <c r="AC44" i="20" s="1"/>
  <c r="AP61" i="1"/>
  <c r="AA52" i="20"/>
  <c r="Z52" i="20"/>
  <c r="AC52" i="20" s="1"/>
  <c r="T12" i="21"/>
  <c r="J12" i="21"/>
  <c r="K12" i="21" s="1"/>
  <c r="AM42" i="1"/>
  <c r="AO32" i="1"/>
  <c r="AQ160" i="1"/>
  <c r="AA31" i="20"/>
  <c r="Z31" i="20"/>
  <c r="AC31" i="20" s="1"/>
  <c r="AI42" i="1"/>
  <c r="AO8" i="1"/>
  <c r="AC6" i="16"/>
  <c r="AA47" i="20"/>
  <c r="Z47" i="20"/>
  <c r="AC47" i="20" s="1"/>
  <c r="T8" i="18"/>
  <c r="J8" i="18"/>
  <c r="Z8" i="18" s="1"/>
  <c r="AE8" i="18" s="1"/>
  <c r="AP181" i="1"/>
  <c r="AM32" i="1"/>
  <c r="AJ181" i="1"/>
  <c r="AC6" i="15"/>
  <c r="Z5" i="21"/>
  <c r="AC5" i="21" s="1"/>
  <c r="AA5" i="21"/>
  <c r="AA7" i="21"/>
  <c r="Z7" i="21"/>
  <c r="AC7" i="21" s="1"/>
  <c r="AA36" i="20"/>
  <c r="Z36" i="20"/>
  <c r="AC36" i="20" s="1"/>
  <c r="AA8" i="20"/>
  <c r="Z8" i="20"/>
  <c r="AC8" i="20" s="1"/>
  <c r="P59" i="15"/>
  <c r="S59" i="15" s="1"/>
  <c r="J55" i="15"/>
  <c r="K55" i="15" s="1"/>
  <c r="Z8" i="21"/>
  <c r="AC8" i="21" s="1"/>
  <c r="AA8" i="21"/>
  <c r="AA7" i="20"/>
  <c r="Z7" i="20"/>
  <c r="AC7" i="20" s="1"/>
  <c r="Z3" i="21"/>
  <c r="AC3" i="21" s="1"/>
  <c r="AA54" i="20"/>
  <c r="Z54" i="20"/>
  <c r="AC54" i="20" s="1"/>
  <c r="AA10" i="20"/>
  <c r="Z10" i="20"/>
  <c r="AC10" i="20" s="1"/>
  <c r="AO185" i="1"/>
  <c r="AQ32" i="1"/>
  <c r="AA38" i="20"/>
  <c r="Z38" i="20"/>
  <c r="AC38" i="20" s="1"/>
  <c r="AM181" i="1"/>
  <c r="AQ42" i="1"/>
  <c r="AM160" i="1"/>
  <c r="AK32" i="1"/>
  <c r="AJ66" i="1"/>
  <c r="AC15" i="15"/>
  <c r="AA27" i="20"/>
  <c r="Z27" i="20"/>
  <c r="AC27" i="20" s="1"/>
  <c r="AA40" i="20"/>
  <c r="Z40" i="20"/>
  <c r="AC40" i="20" s="1"/>
  <c r="AA4" i="21"/>
  <c r="Z4" i="21"/>
  <c r="AC4" i="21" s="1"/>
  <c r="AA49" i="20"/>
  <c r="Z49" i="20"/>
  <c r="AC49" i="20" s="1"/>
  <c r="T3" i="17"/>
  <c r="J3" i="17"/>
  <c r="S18" i="18"/>
  <c r="J18" i="18"/>
  <c r="AI28" i="1"/>
  <c r="AA5" i="20"/>
  <c r="Z5" i="20"/>
  <c r="AC5" i="20" s="1"/>
  <c r="AO28" i="1"/>
  <c r="AA33" i="20"/>
  <c r="Z33" i="20"/>
  <c r="AC33" i="20" s="1"/>
  <c r="AA39" i="20"/>
  <c r="Z39" i="20"/>
  <c r="AC39" i="20" s="1"/>
  <c r="T9" i="18"/>
  <c r="J9" i="18"/>
  <c r="Z9" i="18" s="1"/>
  <c r="AE9" i="18" s="1"/>
  <c r="AA53" i="20"/>
  <c r="Z53" i="20"/>
  <c r="AC53" i="20" s="1"/>
  <c r="AA19" i="20"/>
  <c r="Z19" i="20"/>
  <c r="AC19" i="20" s="1"/>
  <c r="S44" i="13"/>
  <c r="J44" i="13"/>
  <c r="AP176" i="1"/>
  <c r="S10" i="17"/>
  <c r="J10" i="17"/>
  <c r="Z10" i="17" s="1"/>
  <c r="AE10" i="17" s="1"/>
  <c r="AP160" i="1"/>
  <c r="AK185" i="1"/>
  <c r="AI176" i="1"/>
  <c r="AO181" i="1"/>
  <c r="AM185" i="1"/>
  <c r="AP185" i="1"/>
  <c r="AA26" i="20"/>
  <c r="Z26" i="20"/>
  <c r="AC26" i="20" s="1"/>
  <c r="AK61" i="1"/>
  <c r="AI160" i="1"/>
  <c r="AC4" i="16"/>
  <c r="AA14" i="20"/>
  <c r="Z14" i="20"/>
  <c r="AC14" i="20" s="1"/>
  <c r="AA12" i="20"/>
  <c r="Z12" i="20"/>
  <c r="AC12" i="20" s="1"/>
  <c r="T11" i="18"/>
  <c r="J11" i="18"/>
  <c r="Z11" i="18" s="1"/>
  <c r="T5" i="24"/>
  <c r="J5" i="24"/>
  <c r="Z5" i="24" s="1"/>
  <c r="AD5" i="24" s="1"/>
  <c r="AK233" i="1"/>
  <c r="AA43" i="20"/>
  <c r="Z43" i="20"/>
  <c r="AC43" i="20" s="1"/>
  <c r="J8" i="16"/>
  <c r="Z3" i="16"/>
  <c r="AA9" i="21"/>
  <c r="Z9" i="21"/>
  <c r="AC9" i="21" s="1"/>
  <c r="T3" i="18"/>
  <c r="J3" i="18"/>
  <c r="AA42" i="20"/>
  <c r="Z42" i="20"/>
  <c r="AC42" i="20" s="1"/>
  <c r="T3" i="24"/>
  <c r="J3" i="24"/>
  <c r="AI32" i="1"/>
  <c r="AJ61" i="1"/>
  <c r="AJ176" i="1"/>
  <c r="J49" i="14"/>
  <c r="Z41" i="14"/>
  <c r="AA25" i="20"/>
  <c r="Z25" i="20"/>
  <c r="AC25" i="20" s="1"/>
  <c r="AA23" i="20"/>
  <c r="Z23" i="20"/>
  <c r="AC23" i="20" s="1"/>
  <c r="AA6" i="20"/>
  <c r="Z6" i="20"/>
  <c r="AC6" i="20" s="1"/>
  <c r="AA45" i="20"/>
  <c r="Z45" i="20"/>
  <c r="AC45" i="20" s="1"/>
  <c r="AI31" i="1"/>
  <c r="AC32" i="15"/>
  <c r="J51" i="15"/>
  <c r="Z3" i="15"/>
  <c r="AC3" i="15" s="1"/>
  <c r="AC49" i="15"/>
  <c r="AA34" i="20"/>
  <c r="Z34" i="20"/>
  <c r="AC34" i="20" s="1"/>
  <c r="AA13" i="20"/>
  <c r="Z13" i="20"/>
  <c r="AC13" i="20" s="1"/>
  <c r="AA41" i="20"/>
  <c r="Z41" i="20"/>
  <c r="AC41" i="20" s="1"/>
  <c r="AM41" i="1"/>
  <c r="AK159" i="1"/>
  <c r="AI41" i="1"/>
  <c r="AM62" i="1"/>
  <c r="AP62" i="1"/>
  <c r="AK234" i="1"/>
  <c r="AO62" i="1"/>
  <c r="AO41" i="1"/>
  <c r="AJ294" i="1"/>
  <c r="AK62" i="1"/>
  <c r="AO237" i="1"/>
  <c r="AM159" i="1"/>
  <c r="AQ62" i="1"/>
  <c r="AQ37" i="1"/>
  <c r="AJ159" i="1"/>
  <c r="AM37" i="1"/>
  <c r="AP126" i="1"/>
  <c r="AM117" i="1"/>
  <c r="AQ66" i="1"/>
  <c r="AP41" i="1"/>
  <c r="AI91" i="1"/>
  <c r="AJ86" i="1"/>
  <c r="AI159" i="1"/>
  <c r="AO159" i="1"/>
  <c r="AQ159" i="1"/>
  <c r="AK41" i="1"/>
  <c r="AJ41" i="1"/>
  <c r="AM66" i="1"/>
  <c r="AJ62" i="1"/>
  <c r="AI66" i="1"/>
  <c r="AP234" i="1"/>
  <c r="AO90" i="1"/>
  <c r="AQ234" i="1"/>
  <c r="AP17" i="1"/>
  <c r="AI90" i="1"/>
  <c r="AI17" i="1"/>
  <c r="AK90" i="1"/>
  <c r="AQ17" i="1"/>
  <c r="AM17" i="1"/>
  <c r="AO303" i="1"/>
  <c r="AK17" i="1"/>
  <c r="AK303" i="1"/>
  <c r="AJ17" i="1"/>
  <c r="AJ90" i="1"/>
  <c r="AJ303" i="1"/>
  <c r="AM90" i="1"/>
  <c r="AQ303" i="1"/>
  <c r="AJ234" i="1"/>
  <c r="AI234" i="1"/>
  <c r="AQ90" i="1"/>
  <c r="AQ228" i="1"/>
  <c r="AJ314" i="1"/>
  <c r="AP314" i="1"/>
  <c r="AK314" i="1"/>
  <c r="AP228" i="1"/>
  <c r="AI311" i="1"/>
  <c r="AO311" i="1"/>
  <c r="AO233" i="1"/>
  <c r="AI67" i="1"/>
  <c r="AM67" i="1"/>
  <c r="AP67" i="1"/>
  <c r="AK263" i="1"/>
  <c r="AQ8" i="1"/>
  <c r="AI8" i="1"/>
  <c r="AM263" i="1"/>
  <c r="AJ263" i="1"/>
  <c r="AM8" i="1"/>
  <c r="AI233" i="1"/>
  <c r="AP8" i="1"/>
  <c r="AP233" i="1"/>
  <c r="AI263" i="1"/>
  <c r="AK180" i="1"/>
  <c r="AQ33" i="1"/>
  <c r="AQ263" i="1"/>
  <c r="AK228" i="1"/>
  <c r="AM228" i="1"/>
  <c r="AP263" i="1"/>
  <c r="AO228" i="1"/>
  <c r="AO180" i="1"/>
  <c r="AI228" i="1"/>
  <c r="AJ180" i="1"/>
  <c r="AP180" i="1"/>
  <c r="AI180" i="1"/>
  <c r="AI33" i="1"/>
  <c r="AM38" i="1"/>
  <c r="AP166" i="1"/>
  <c r="AO314" i="1"/>
  <c r="AQ233" i="1"/>
  <c r="AJ166" i="1"/>
  <c r="AJ33" i="1"/>
  <c r="AI314" i="1"/>
  <c r="AO166" i="1"/>
  <c r="AI166" i="1"/>
  <c r="AJ233" i="1"/>
  <c r="AM33" i="1"/>
  <c r="AQ314" i="1"/>
  <c r="Z25" i="11"/>
  <c r="J25" i="11"/>
  <c r="K25" i="11" s="1"/>
  <c r="AA25" i="11" s="1"/>
  <c r="Z26" i="12"/>
  <c r="J26" i="12"/>
  <c r="Z24" i="12"/>
  <c r="J24" i="12"/>
  <c r="J17" i="11"/>
  <c r="K17" i="11" s="1"/>
  <c r="AA17" i="11" s="1"/>
  <c r="Z17" i="11"/>
  <c r="J50" i="11"/>
  <c r="K50" i="11" s="1"/>
  <c r="AA50" i="11" s="1"/>
  <c r="Z50" i="11"/>
  <c r="Z10" i="12"/>
  <c r="J10" i="12"/>
  <c r="J3" i="12"/>
  <c r="K3" i="12" s="1"/>
  <c r="Z3" i="12"/>
  <c r="Z27" i="12"/>
  <c r="AE27" i="12" s="1"/>
  <c r="J27" i="12"/>
  <c r="Z28" i="12"/>
  <c r="AE28" i="12" s="1"/>
  <c r="J28" i="12"/>
  <c r="Z12" i="12"/>
  <c r="J12" i="12"/>
  <c r="Z13" i="12"/>
  <c r="J13" i="12"/>
  <c r="AP182" i="1"/>
  <c r="Z4" i="11"/>
  <c r="J4" i="11"/>
  <c r="K4" i="11" s="1"/>
  <c r="AA4" i="11" s="1"/>
  <c r="Z49" i="11"/>
  <c r="J49" i="11"/>
  <c r="K49" i="11" s="1"/>
  <c r="AA49" i="11" s="1"/>
  <c r="J46" i="11"/>
  <c r="K46" i="11" s="1"/>
  <c r="AA46" i="11" s="1"/>
  <c r="Z46" i="11"/>
  <c r="J7" i="11"/>
  <c r="K7" i="11" s="1"/>
  <c r="AA7" i="11" s="1"/>
  <c r="Z7" i="11"/>
  <c r="Z9" i="12"/>
  <c r="J9" i="12"/>
  <c r="J59" i="11"/>
  <c r="K59" i="11" s="1"/>
  <c r="AA59" i="11" s="1"/>
  <c r="Z59" i="11"/>
  <c r="J17" i="12"/>
  <c r="Z17" i="12"/>
  <c r="Z3" i="11"/>
  <c r="J3" i="11"/>
  <c r="K3" i="11" s="1"/>
  <c r="Z35" i="12"/>
  <c r="AE35" i="12" s="1"/>
  <c r="J35" i="12"/>
  <c r="T7" i="12"/>
  <c r="Z7" i="12"/>
  <c r="J7" i="12"/>
  <c r="Z6" i="12"/>
  <c r="J6" i="12"/>
  <c r="J32" i="11"/>
  <c r="K32" i="11" s="1"/>
  <c r="AA32" i="11" s="1"/>
  <c r="Z32" i="11"/>
  <c r="J43" i="11"/>
  <c r="K43" i="11" s="1"/>
  <c r="AA43" i="11" s="1"/>
  <c r="Z43" i="11"/>
  <c r="Z14" i="12"/>
  <c r="J14" i="12"/>
  <c r="J37" i="11"/>
  <c r="K37" i="11" s="1"/>
  <c r="AA37" i="11" s="1"/>
  <c r="Z37" i="11"/>
  <c r="AM28" i="1"/>
  <c r="AJ182" i="1"/>
  <c r="J47" i="11"/>
  <c r="K47" i="11" s="1"/>
  <c r="AA47" i="11" s="1"/>
  <c r="Z47" i="11"/>
  <c r="J42" i="11"/>
  <c r="K42" i="11" s="1"/>
  <c r="AA42" i="11" s="1"/>
  <c r="Z42" i="11"/>
  <c r="J20" i="12"/>
  <c r="Z20" i="12"/>
  <c r="J36" i="11"/>
  <c r="K36" i="11" s="1"/>
  <c r="AA36" i="11" s="1"/>
  <c r="Z36" i="11"/>
  <c r="AK28" i="1"/>
  <c r="Z29" i="11"/>
  <c r="J29" i="11"/>
  <c r="K29" i="11" s="1"/>
  <c r="AA29" i="11" s="1"/>
  <c r="Z8" i="12"/>
  <c r="J8" i="12"/>
  <c r="Z34" i="11"/>
  <c r="J34" i="11"/>
  <c r="K34" i="11" s="1"/>
  <c r="AA34" i="11" s="1"/>
  <c r="J22" i="11"/>
  <c r="K22" i="11" s="1"/>
  <c r="AA22" i="11" s="1"/>
  <c r="Z22" i="11"/>
  <c r="J16" i="12"/>
  <c r="Z16" i="12"/>
  <c r="Z22" i="12"/>
  <c r="J22" i="12"/>
  <c r="J21" i="11"/>
  <c r="K21" i="11" s="1"/>
  <c r="AA21" i="11" s="1"/>
  <c r="Z21" i="11"/>
  <c r="J4" i="12"/>
  <c r="Z4" i="12"/>
  <c r="Z48" i="11"/>
  <c r="J48" i="11"/>
  <c r="K48" i="11" s="1"/>
  <c r="AA48" i="11" s="1"/>
  <c r="AQ28" i="1"/>
  <c r="J61" i="11"/>
  <c r="K61" i="11" s="1"/>
  <c r="AA61" i="11" s="1"/>
  <c r="Z61" i="11"/>
  <c r="J52" i="11"/>
  <c r="K52" i="11" s="1"/>
  <c r="AA52" i="11" s="1"/>
  <c r="Z52" i="11"/>
  <c r="J29" i="12"/>
  <c r="Z29" i="12"/>
  <c r="J40" i="11"/>
  <c r="K40" i="11" s="1"/>
  <c r="AA40" i="11" s="1"/>
  <c r="Z40" i="11"/>
  <c r="J15" i="11"/>
  <c r="K15" i="11" s="1"/>
  <c r="AA15" i="11" s="1"/>
  <c r="Z15" i="11"/>
  <c r="J54" i="11"/>
  <c r="K54" i="11" s="1"/>
  <c r="AA54" i="11" s="1"/>
  <c r="Z54" i="11"/>
  <c r="Z38" i="11"/>
  <c r="J38" i="11"/>
  <c r="K38" i="11" s="1"/>
  <c r="AA38" i="11" s="1"/>
  <c r="J60" i="11"/>
  <c r="K60" i="11" s="1"/>
  <c r="AA60" i="11" s="1"/>
  <c r="Z60" i="11"/>
  <c r="Z23" i="11"/>
  <c r="J23" i="11"/>
  <c r="K23" i="11" s="1"/>
  <c r="AA23" i="11" s="1"/>
  <c r="J67" i="11"/>
  <c r="Z67" i="11"/>
  <c r="J19" i="12"/>
  <c r="Z19" i="12"/>
  <c r="J27" i="11"/>
  <c r="K27" i="11" s="1"/>
  <c r="AA27" i="11" s="1"/>
  <c r="Z27" i="11"/>
  <c r="Z5" i="12"/>
  <c r="J5" i="12"/>
  <c r="AP33" i="1"/>
  <c r="Z11" i="11"/>
  <c r="J11" i="11"/>
  <c r="K11" i="11" s="1"/>
  <c r="AA11" i="11" s="1"/>
  <c r="J16" i="11"/>
  <c r="K16" i="11" s="1"/>
  <c r="AA16" i="11" s="1"/>
  <c r="Z16" i="11"/>
  <c r="J21" i="12"/>
  <c r="K21" i="12" s="1"/>
  <c r="Z21" i="12"/>
  <c r="J44" i="11"/>
  <c r="K44" i="11" s="1"/>
  <c r="AA44" i="11" s="1"/>
  <c r="Z44" i="11"/>
  <c r="Z8" i="11"/>
  <c r="J8" i="11"/>
  <c r="K8" i="11" s="1"/>
  <c r="AA8" i="11" s="1"/>
  <c r="J30" i="11"/>
  <c r="K30" i="11" s="1"/>
  <c r="AA30" i="11" s="1"/>
  <c r="Z30" i="11"/>
  <c r="AO182" i="1"/>
  <c r="AJ9" i="1"/>
  <c r="AK33" i="1"/>
  <c r="J24" i="11"/>
  <c r="K24" i="11" s="1"/>
  <c r="AA24" i="11" s="1"/>
  <c r="Z24" i="11"/>
  <c r="J68" i="11"/>
  <c r="Z68" i="11"/>
  <c r="AE68" i="11" s="1"/>
  <c r="J45" i="11"/>
  <c r="K45" i="11" s="1"/>
  <c r="AA45" i="11" s="1"/>
  <c r="Z45" i="11"/>
  <c r="Z6" i="11"/>
  <c r="J6" i="11"/>
  <c r="K6" i="11" s="1"/>
  <c r="AA6" i="11" s="1"/>
  <c r="J18" i="12"/>
  <c r="Z18" i="12"/>
  <c r="Z25" i="12"/>
  <c r="J25" i="12"/>
  <c r="AK182" i="1"/>
  <c r="J39" i="11"/>
  <c r="K39" i="11" s="1"/>
  <c r="AA39" i="11" s="1"/>
  <c r="Z39" i="11"/>
  <c r="Z5" i="11"/>
  <c r="J5" i="11"/>
  <c r="K5" i="11" s="1"/>
  <c r="AA5" i="11" s="1"/>
  <c r="Z13" i="11"/>
  <c r="J13" i="11"/>
  <c r="K13" i="11" s="1"/>
  <c r="AA13" i="11" s="1"/>
  <c r="J35" i="11"/>
  <c r="K35" i="11" s="1"/>
  <c r="AA35" i="11" s="1"/>
  <c r="Z35" i="11"/>
  <c r="J34" i="12"/>
  <c r="Z34" i="12"/>
  <c r="AE34" i="12" s="1"/>
  <c r="J20" i="11"/>
  <c r="K20" i="11" s="1"/>
  <c r="AA20" i="11" s="1"/>
  <c r="Z20" i="11"/>
  <c r="Z23" i="12"/>
  <c r="J23" i="12"/>
  <c r="J69" i="11"/>
  <c r="Z69" i="11"/>
  <c r="AE69" i="11" s="1"/>
  <c r="Z9" i="11"/>
  <c r="J9" i="11"/>
  <c r="K9" i="11" s="1"/>
  <c r="AA9" i="11" s="1"/>
  <c r="J62" i="11"/>
  <c r="K62" i="11" s="1"/>
  <c r="AA62" i="11" s="1"/>
  <c r="Z62" i="11"/>
  <c r="J15" i="12"/>
  <c r="Z15" i="12"/>
  <c r="J55" i="11"/>
  <c r="K55" i="11" s="1"/>
  <c r="AA55" i="11" s="1"/>
  <c r="Z55" i="11"/>
  <c r="J10" i="11"/>
  <c r="K10" i="11" s="1"/>
  <c r="AA10" i="11" s="1"/>
  <c r="Z10" i="11"/>
  <c r="J57" i="11"/>
  <c r="K57" i="11" s="1"/>
  <c r="AA57" i="11" s="1"/>
  <c r="Z57" i="11"/>
  <c r="J41" i="11"/>
  <c r="K41" i="11" s="1"/>
  <c r="AA41" i="11" s="1"/>
  <c r="Z41" i="11"/>
  <c r="Z53" i="11"/>
  <c r="J53" i="11"/>
  <c r="K53" i="11" s="1"/>
  <c r="AA53" i="11" s="1"/>
  <c r="J56" i="11"/>
  <c r="K56" i="11" s="1"/>
  <c r="AA56" i="11" s="1"/>
  <c r="Z56" i="11"/>
  <c r="J14" i="11"/>
  <c r="K14" i="11" s="1"/>
  <c r="AA14" i="11" s="1"/>
  <c r="Z14" i="11"/>
  <c r="J31" i="11"/>
  <c r="K31" i="11" s="1"/>
  <c r="AA31" i="11" s="1"/>
  <c r="Z31" i="11"/>
  <c r="Z28" i="11"/>
  <c r="J28" i="11"/>
  <c r="K28" i="11" s="1"/>
  <c r="AA28" i="11" s="1"/>
  <c r="Z51" i="11"/>
  <c r="J51" i="11"/>
  <c r="K51" i="11" s="1"/>
  <c r="AA51" i="11" s="1"/>
  <c r="Z58" i="11"/>
  <c r="J58" i="11"/>
  <c r="K58" i="11" s="1"/>
  <c r="AA58" i="11" s="1"/>
  <c r="AQ182" i="1"/>
  <c r="AI182" i="1"/>
  <c r="AP9" i="1"/>
  <c r="J33" i="11"/>
  <c r="K33" i="11" s="1"/>
  <c r="AA33" i="11" s="1"/>
  <c r="Z33" i="11"/>
  <c r="Z18" i="11"/>
  <c r="J18" i="11"/>
  <c r="K18" i="11" s="1"/>
  <c r="AA18" i="11" s="1"/>
  <c r="J12" i="11"/>
  <c r="K12" i="11" s="1"/>
  <c r="AA12" i="11" s="1"/>
  <c r="Z12" i="11"/>
  <c r="J19" i="11"/>
  <c r="K19" i="11" s="1"/>
  <c r="AA19" i="11" s="1"/>
  <c r="Z19" i="11"/>
  <c r="J11" i="12"/>
  <c r="Z11" i="12"/>
  <c r="Z26" i="11"/>
  <c r="J26" i="11"/>
  <c r="K26" i="11" s="1"/>
  <c r="AA26" i="11" s="1"/>
  <c r="AJ38" i="1"/>
  <c r="AQ38" i="1"/>
  <c r="AI38" i="1"/>
  <c r="AP38" i="1"/>
  <c r="Z27" i="10"/>
  <c r="AC27" i="10" s="1"/>
  <c r="J27" i="10"/>
  <c r="K27" i="10" s="1"/>
  <c r="Z28" i="10"/>
  <c r="AE28" i="10" s="1"/>
  <c r="J28" i="10"/>
  <c r="AO38" i="1"/>
  <c r="J9" i="10"/>
  <c r="Z9" i="10"/>
  <c r="J10" i="10"/>
  <c r="Z10" i="10"/>
  <c r="J18" i="10"/>
  <c r="Z18" i="10"/>
  <c r="J7" i="10"/>
  <c r="Z7" i="10"/>
  <c r="J19" i="10"/>
  <c r="Z19" i="10"/>
  <c r="J3" i="10"/>
  <c r="Z3" i="10"/>
  <c r="Z16" i="10"/>
  <c r="J16" i="10"/>
  <c r="J15" i="10"/>
  <c r="Z15" i="10"/>
  <c r="Z17" i="10"/>
  <c r="J17" i="10"/>
  <c r="Z12" i="10"/>
  <c r="J12" i="10"/>
  <c r="J4" i="10"/>
  <c r="Z4" i="10"/>
  <c r="Z8" i="10"/>
  <c r="J8" i="10"/>
  <c r="Z22" i="10"/>
  <c r="J22" i="10"/>
  <c r="Z13" i="10"/>
  <c r="J13" i="10"/>
  <c r="Z11" i="10"/>
  <c r="J11" i="10"/>
  <c r="J14" i="10"/>
  <c r="Z14" i="10"/>
  <c r="AM9" i="1"/>
  <c r="AQ171" i="1"/>
  <c r="AO9" i="1"/>
  <c r="AP171" i="1"/>
  <c r="AI9" i="1"/>
  <c r="AQ9" i="1"/>
  <c r="AQ180" i="1"/>
  <c r="AK166" i="1"/>
  <c r="AM171" i="1"/>
  <c r="AM166" i="1"/>
  <c r="AK171" i="1"/>
  <c r="AJ171" i="1"/>
  <c r="AO400" i="1"/>
  <c r="AJ400" i="1"/>
  <c r="AM400" i="1"/>
  <c r="AO171" i="1"/>
  <c r="AM317" i="1"/>
  <c r="AI85" i="1"/>
  <c r="AL400" i="1"/>
  <c r="AO318" i="1"/>
  <c r="AK75" i="1"/>
  <c r="AK154" i="1"/>
  <c r="AO71" i="1"/>
  <c r="AI71" i="1"/>
  <c r="AI318" i="1"/>
  <c r="AO7" i="1"/>
  <c r="AO128" i="1"/>
  <c r="AM173" i="1"/>
  <c r="AQ63" i="1"/>
  <c r="AJ128" i="1"/>
  <c r="AI128" i="1"/>
  <c r="AQ400" i="1"/>
  <c r="AM7" i="1"/>
  <c r="AO148" i="1"/>
  <c r="AP173" i="1"/>
  <c r="AK237" i="1"/>
  <c r="AO234" i="1"/>
  <c r="AP400" i="1"/>
  <c r="AR400" i="1"/>
  <c r="AI322" i="1"/>
  <c r="AQ307" i="1"/>
  <c r="AQ75" i="1"/>
  <c r="AJ117" i="1"/>
  <c r="AQ126" i="1"/>
  <c r="AM75" i="1"/>
  <c r="AJ173" i="1"/>
  <c r="AK307" i="1"/>
  <c r="AI312" i="1"/>
  <c r="AK312" i="1"/>
  <c r="AK98" i="1"/>
  <c r="AK67" i="1"/>
  <c r="AQ117" i="1"/>
  <c r="AM71" i="1"/>
  <c r="AO76" i="1"/>
  <c r="AJ67" i="1"/>
  <c r="AI81" i="1"/>
  <c r="AI172" i="1"/>
  <c r="AK71" i="1"/>
  <c r="AM85" i="1"/>
  <c r="AJ227" i="1"/>
  <c r="AK85" i="1"/>
  <c r="AI165" i="1"/>
  <c r="AP19" i="1"/>
  <c r="AK63" i="1"/>
  <c r="AI400" i="1"/>
  <c r="AJ75" i="1"/>
  <c r="AI307" i="1"/>
  <c r="AQ85" i="1"/>
  <c r="AO165" i="1"/>
  <c r="AP156" i="1"/>
  <c r="AO81" i="1"/>
  <c r="AK81" i="1"/>
  <c r="AM312" i="1"/>
  <c r="AP252" i="1"/>
  <c r="AO307" i="1"/>
  <c r="AQ67" i="1"/>
  <c r="AJ85" i="1"/>
  <c r="AJ71" i="1"/>
  <c r="AK117" i="1"/>
  <c r="AM81" i="1"/>
  <c r="AM39" i="1"/>
  <c r="AP75" i="1"/>
  <c r="AJ252" i="1"/>
  <c r="AP227" i="1"/>
  <c r="AI173" i="1"/>
  <c r="AQ308" i="1"/>
  <c r="AQ81" i="1"/>
  <c r="AQ310" i="1"/>
  <c r="AK283" i="1"/>
  <c r="AI7" i="1"/>
  <c r="AK126" i="1"/>
  <c r="AJ170" i="1"/>
  <c r="AO312" i="1"/>
  <c r="AO85" i="1"/>
  <c r="AQ252" i="1"/>
  <c r="AQ237" i="1"/>
  <c r="AK294" i="1"/>
  <c r="AK173" i="1"/>
  <c r="AI310" i="1"/>
  <c r="AQ294" i="1"/>
  <c r="AQ56" i="1"/>
  <c r="AQ226" i="1"/>
  <c r="AM210" i="1"/>
  <c r="AO154" i="1"/>
  <c r="AO56" i="1"/>
  <c r="AJ56" i="1"/>
  <c r="AK56" i="1"/>
  <c r="AP308" i="1"/>
  <c r="AO98" i="1"/>
  <c r="AM226" i="1"/>
  <c r="AQ71" i="1"/>
  <c r="AO308" i="1"/>
  <c r="AP7" i="1"/>
  <c r="AI308" i="1"/>
  <c r="AM294" i="1"/>
  <c r="AK165" i="1"/>
  <c r="AJ81" i="1"/>
  <c r="AO227" i="1"/>
  <c r="AP183" i="1"/>
  <c r="AK227" i="1"/>
  <c r="AO75" i="1"/>
  <c r="AQ154" i="1"/>
  <c r="AI19" i="1"/>
  <c r="AI242" i="1"/>
  <c r="AJ183" i="1"/>
  <c r="AI98" i="1"/>
  <c r="AJ126" i="1"/>
  <c r="AM98" i="1"/>
  <c r="AI117" i="1"/>
  <c r="AM262" i="1"/>
  <c r="AI170" i="1"/>
  <c r="AI56" i="1"/>
  <c r="AP56" i="1"/>
  <c r="AJ308" i="1"/>
  <c r="AP45" i="1"/>
  <c r="AK226" i="1"/>
  <c r="AO310" i="1"/>
  <c r="AP128" i="1"/>
  <c r="AO287" i="1"/>
  <c r="AI230" i="1"/>
  <c r="AJ312" i="1"/>
  <c r="AK252" i="1"/>
  <c r="AK156" i="1"/>
  <c r="AQ39" i="1"/>
  <c r="AM252" i="1"/>
  <c r="AO231" i="1"/>
  <c r="AQ7" i="1"/>
  <c r="AP312" i="1"/>
  <c r="AJ287" i="1"/>
  <c r="AO156" i="1"/>
  <c r="AM156" i="1"/>
  <c r="AM308" i="1"/>
  <c r="AI294" i="1"/>
  <c r="AQ173" i="1"/>
  <c r="AI287" i="1"/>
  <c r="AM4" i="1"/>
  <c r="AP98" i="1"/>
  <c r="AK128" i="1"/>
  <c r="AO289" i="1"/>
  <c r="AI217" i="1"/>
  <c r="AQ151" i="1"/>
  <c r="AO262" i="1"/>
  <c r="AO283" i="1"/>
  <c r="AO183" i="1"/>
  <c r="AM183" i="1"/>
  <c r="AQ45" i="1"/>
  <c r="AP154" i="1"/>
  <c r="AP237" i="1"/>
  <c r="AP310" i="1"/>
  <c r="AM170" i="1"/>
  <c r="AK7" i="1"/>
  <c r="AI226" i="1"/>
  <c r="AQ165" i="1"/>
  <c r="AP242" i="1"/>
  <c r="AJ98" i="1"/>
  <c r="AM237" i="1"/>
  <c r="AQ227" i="1"/>
  <c r="AM227" i="1"/>
  <c r="AO117" i="1"/>
  <c r="AK310" i="1"/>
  <c r="AM318" i="1"/>
  <c r="AK91" i="1"/>
  <c r="AM128" i="1"/>
  <c r="AJ247" i="1"/>
  <c r="AI252" i="1"/>
  <c r="AI183" i="1"/>
  <c r="AK183" i="1"/>
  <c r="AK45" i="1"/>
  <c r="AQ172" i="1"/>
  <c r="AP165" i="1"/>
  <c r="AJ237" i="1"/>
  <c r="AP264" i="1"/>
  <c r="AI126" i="1"/>
  <c r="AJ156" i="1"/>
  <c r="AJ318" i="1"/>
  <c r="AI156" i="1"/>
  <c r="AP294" i="1"/>
  <c r="AQ4" i="1"/>
  <c r="AK264" i="1"/>
  <c r="AM77" i="1"/>
  <c r="AM165" i="1"/>
  <c r="AI154" i="1"/>
  <c r="AO86" i="1"/>
  <c r="AO126" i="1"/>
  <c r="AQ318" i="1"/>
  <c r="AM154" i="1"/>
  <c r="AP172" i="1"/>
  <c r="AJ226" i="1"/>
  <c r="AI39" i="1"/>
  <c r="AJ91" i="1"/>
  <c r="AP318" i="1"/>
  <c r="AO19" i="1"/>
  <c r="AI289" i="1"/>
  <c r="AK179" i="1"/>
  <c r="AO194" i="1"/>
  <c r="AJ172" i="1"/>
  <c r="AK172" i="1"/>
  <c r="AK132" i="1"/>
  <c r="AK19" i="1"/>
  <c r="AJ39" i="1"/>
  <c r="AO34" i="1"/>
  <c r="AQ19" i="1"/>
  <c r="AP210" i="1"/>
  <c r="AO172" i="1"/>
  <c r="AK39" i="1"/>
  <c r="AK262" i="1"/>
  <c r="AM19" i="1"/>
  <c r="AI153" i="1"/>
  <c r="AQ262" i="1"/>
  <c r="AM289" i="1"/>
  <c r="AJ289" i="1"/>
  <c r="AP262" i="1"/>
  <c r="AP307" i="1"/>
  <c r="AM151" i="1"/>
  <c r="AM242" i="1"/>
  <c r="AP148" i="1"/>
  <c r="AK77" i="1"/>
  <c r="AJ262" i="1"/>
  <c r="AO210" i="1"/>
  <c r="AJ322" i="1"/>
  <c r="AQ322" i="1"/>
  <c r="AK242" i="1"/>
  <c r="AP322" i="1"/>
  <c r="AM13" i="1"/>
  <c r="AP289" i="1"/>
  <c r="AI13" i="1"/>
  <c r="AM194" i="1"/>
  <c r="AQ242" i="1"/>
  <c r="AQ210" i="1"/>
  <c r="AQ77" i="1"/>
  <c r="AI148" i="1"/>
  <c r="AP153" i="1"/>
  <c r="AO153" i="1"/>
  <c r="AO242" i="1"/>
  <c r="AK4" i="1"/>
  <c r="AQ170" i="1"/>
  <c r="AQ57" i="1"/>
  <c r="AK170" i="1"/>
  <c r="AM163" i="1"/>
  <c r="AP170" i="1"/>
  <c r="AO57" i="1"/>
  <c r="AP151" i="1"/>
  <c r="AK57" i="1"/>
  <c r="AJ151" i="1"/>
  <c r="AJ177" i="1"/>
  <c r="AI78" i="1"/>
  <c r="AP218" i="1"/>
  <c r="AO168" i="1"/>
  <c r="AK187" i="1"/>
  <c r="AK321" i="1"/>
  <c r="AI168" i="1"/>
  <c r="AQ187" i="1"/>
  <c r="AQ321" i="1"/>
  <c r="AI179" i="1"/>
  <c r="AP247" i="1"/>
  <c r="AM179" i="1"/>
  <c r="AI77" i="1"/>
  <c r="AM153" i="1"/>
  <c r="AJ13" i="1"/>
  <c r="AP39" i="1"/>
  <c r="AI34" i="1"/>
  <c r="AM34" i="1"/>
  <c r="AM247" i="1"/>
  <c r="AJ132" i="1"/>
  <c r="AP13" i="1"/>
  <c r="AQ132" i="1"/>
  <c r="AJ4" i="1"/>
  <c r="AO132" i="1"/>
  <c r="AP132" i="1"/>
  <c r="AP77" i="1"/>
  <c r="AP4" i="1"/>
  <c r="AI132" i="1"/>
  <c r="AI4" i="1"/>
  <c r="AP34" i="1"/>
  <c r="AJ23" i="1"/>
  <c r="AJ73" i="1"/>
  <c r="AI247" i="1"/>
  <c r="AQ179" i="1"/>
  <c r="AQ153" i="1"/>
  <c r="AO23" i="1"/>
  <c r="AK153" i="1"/>
  <c r="AK13" i="1"/>
  <c r="AO77" i="1"/>
  <c r="AK34" i="1"/>
  <c r="AP241" i="1"/>
  <c r="AK247" i="1"/>
  <c r="AJ34" i="1"/>
  <c r="AO13" i="1"/>
  <c r="AK99" i="1"/>
  <c r="AK97" i="1"/>
  <c r="AJ317" i="1"/>
  <c r="AP194" i="1"/>
  <c r="AK127" i="1"/>
  <c r="AM321" i="1"/>
  <c r="AM229" i="1"/>
  <c r="AM78" i="1"/>
  <c r="AQ194" i="1"/>
  <c r="AQ177" i="1"/>
  <c r="AJ194" i="1"/>
  <c r="AI194" i="1"/>
  <c r="AK43" i="1"/>
  <c r="AM26" i="1"/>
  <c r="AP23" i="1"/>
  <c r="AJ148" i="1"/>
  <c r="AM168" i="1"/>
  <c r="AQ52" i="1"/>
  <c r="AI321" i="1"/>
  <c r="AP99" i="1"/>
  <c r="AP73" i="1"/>
  <c r="AO321" i="1"/>
  <c r="AQ99" i="1"/>
  <c r="AP243" i="1"/>
  <c r="AJ69" i="1"/>
  <c r="AP35" i="1"/>
  <c r="AQ20" i="1"/>
  <c r="AI35" i="1"/>
  <c r="AM112" i="1"/>
  <c r="AQ116" i="1"/>
  <c r="AK116" i="1"/>
  <c r="AP259" i="1"/>
  <c r="AJ44" i="1"/>
  <c r="AI319" i="1"/>
  <c r="AI107" i="1"/>
  <c r="AJ319" i="1"/>
  <c r="AK268" i="1"/>
  <c r="AK73" i="1"/>
  <c r="AI102" i="1"/>
  <c r="AM116" i="1"/>
  <c r="AI116" i="1"/>
  <c r="AO73" i="1"/>
  <c r="AK102" i="1"/>
  <c r="AO35" i="1"/>
  <c r="AQ23" i="1"/>
  <c r="AQ192" i="1"/>
  <c r="AJ321" i="1"/>
  <c r="AK93" i="1"/>
  <c r="AP145" i="1"/>
  <c r="AJ35" i="1"/>
  <c r="AP116" i="1"/>
  <c r="AJ99" i="1"/>
  <c r="AM11" i="1"/>
  <c r="AQ93" i="1"/>
  <c r="AQ265" i="1"/>
  <c r="AK26" i="1"/>
  <c r="AQ255" i="1"/>
  <c r="AM225" i="1"/>
  <c r="AJ275" i="1"/>
  <c r="AM310" i="1"/>
  <c r="AP319" i="1"/>
  <c r="AK23" i="1"/>
  <c r="AK107" i="1"/>
  <c r="AM18" i="1"/>
  <c r="AM319" i="1"/>
  <c r="AM152" i="1"/>
  <c r="AP275" i="1"/>
  <c r="AJ259" i="1"/>
  <c r="AP52" i="1"/>
  <c r="AK265" i="1"/>
  <c r="AJ225" i="1"/>
  <c r="AI50" i="1"/>
  <c r="AJ50" i="1"/>
  <c r="AI225" i="1"/>
  <c r="AQ73" i="1"/>
  <c r="AJ112" i="1"/>
  <c r="AM51" i="1"/>
  <c r="AM73" i="1"/>
  <c r="AQ112" i="1"/>
  <c r="AM35" i="1"/>
  <c r="AK44" i="1"/>
  <c r="AK11" i="1"/>
  <c r="AO322" i="1"/>
  <c r="AQ46" i="1"/>
  <c r="AJ306" i="1"/>
  <c r="AI305" i="1"/>
  <c r="AM10" i="1"/>
  <c r="AK50" i="1"/>
  <c r="AQ44" i="1"/>
  <c r="AO83" i="1"/>
  <c r="AP21" i="1"/>
  <c r="AI64" i="1"/>
  <c r="AK64" i="1"/>
  <c r="AI271" i="1"/>
  <c r="AK271" i="1"/>
  <c r="AQ268" i="1"/>
  <c r="AM22" i="1"/>
  <c r="AO99" i="1"/>
  <c r="AJ55" i="1"/>
  <c r="AK46" i="1"/>
  <c r="AP55" i="1"/>
  <c r="AM101" i="1"/>
  <c r="AM256" i="1"/>
  <c r="AJ210" i="1"/>
  <c r="AP306" i="1"/>
  <c r="AM44" i="1"/>
  <c r="AI55" i="1"/>
  <c r="AQ58" i="1"/>
  <c r="AI44" i="1"/>
  <c r="AM64" i="1"/>
  <c r="AP271" i="1"/>
  <c r="AM255" i="1"/>
  <c r="AM280" i="1"/>
  <c r="AO306" i="1"/>
  <c r="AO255" i="1"/>
  <c r="AO164" i="1"/>
  <c r="AK35" i="1"/>
  <c r="AK148" i="1"/>
  <c r="AK289" i="1"/>
  <c r="AJ271" i="1"/>
  <c r="AK55" i="1"/>
  <c r="AJ25" i="1"/>
  <c r="AQ64" i="1"/>
  <c r="AI259" i="1"/>
  <c r="AJ255" i="1"/>
  <c r="AQ21" i="1"/>
  <c r="AO225" i="1"/>
  <c r="AJ116" i="1"/>
  <c r="AO64" i="1"/>
  <c r="AO44" i="1"/>
  <c r="AJ239" i="1"/>
  <c r="AJ83" i="1"/>
  <c r="AI306" i="1"/>
  <c r="AK58" i="1"/>
  <c r="AP60" i="1"/>
  <c r="AM148" i="1"/>
  <c r="AM259" i="1"/>
  <c r="AQ145" i="1"/>
  <c r="AQ259" i="1"/>
  <c r="AM55" i="1"/>
  <c r="AI51" i="1"/>
  <c r="AM110" i="1"/>
  <c r="AK21" i="1"/>
  <c r="AP255" i="1"/>
  <c r="AJ150" i="1"/>
  <c r="AJ243" i="1"/>
  <c r="AI69" i="1"/>
  <c r="AM141" i="1"/>
  <c r="AP64" i="1"/>
  <c r="AP54" i="1"/>
  <c r="AO259" i="1"/>
  <c r="AQ55" i="1"/>
  <c r="AI99" i="1"/>
  <c r="AO175" i="1"/>
  <c r="AO272" i="1"/>
  <c r="AM322" i="1"/>
  <c r="AQ243" i="1"/>
  <c r="AI272" i="1"/>
  <c r="AP50" i="1"/>
  <c r="AJ107" i="1"/>
  <c r="AO20" i="1"/>
  <c r="AI257" i="1"/>
  <c r="AO150" i="1"/>
  <c r="AO92" i="1"/>
  <c r="AQ83" i="1"/>
  <c r="AO18" i="1"/>
  <c r="AJ218" i="1"/>
  <c r="AP305" i="1"/>
  <c r="AK192" i="1"/>
  <c r="AI175" i="1"/>
  <c r="AP36" i="1"/>
  <c r="AP124" i="1"/>
  <c r="AP11" i="1"/>
  <c r="AK87" i="1"/>
  <c r="AO87" i="1"/>
  <c r="AO124" i="1"/>
  <c r="AJ87" i="1"/>
  <c r="AI14" i="1"/>
  <c r="AO69" i="1"/>
  <c r="AQ48" i="1"/>
  <c r="AJ192" i="1"/>
  <c r="AP313" i="1"/>
  <c r="AK69" i="1"/>
  <c r="AJ175" i="1"/>
  <c r="AP197" i="1"/>
  <c r="AP69" i="1"/>
  <c r="AP83" i="1"/>
  <c r="AK14" i="1"/>
  <c r="AQ36" i="1"/>
  <c r="AQ18" i="1"/>
  <c r="AJ125" i="1"/>
  <c r="AP125" i="1"/>
  <c r="AP280" i="1"/>
  <c r="AK36" i="1"/>
  <c r="AP14" i="1"/>
  <c r="AQ175" i="1"/>
  <c r="AO206" i="1"/>
  <c r="AQ124" i="1"/>
  <c r="AI192" i="1"/>
  <c r="AP230" i="1"/>
  <c r="AJ36" i="1"/>
  <c r="AQ11" i="1"/>
  <c r="AK83" i="1"/>
  <c r="AJ174" i="1"/>
  <c r="AP137" i="1"/>
  <c r="AQ69" i="1"/>
  <c r="AP87" i="1"/>
  <c r="AK125" i="1"/>
  <c r="AI313" i="1"/>
  <c r="AI124" i="1"/>
  <c r="AP150" i="1"/>
  <c r="AO11" i="1"/>
  <c r="AJ137" i="1"/>
  <c r="AQ14" i="1"/>
  <c r="AJ14" i="1"/>
  <c r="AQ125" i="1"/>
  <c r="AM175" i="1"/>
  <c r="AJ18" i="1"/>
  <c r="AO313" i="1"/>
  <c r="AI83" i="1"/>
  <c r="AQ305" i="1"/>
  <c r="AQ87" i="1"/>
  <c r="AM305" i="1"/>
  <c r="AK18" i="1"/>
  <c r="AM36" i="1"/>
  <c r="AO14" i="1"/>
  <c r="AJ206" i="1"/>
  <c r="AK175" i="1"/>
  <c r="AJ48" i="1"/>
  <c r="AJ11" i="1"/>
  <c r="AK68" i="1"/>
  <c r="AO230" i="1"/>
  <c r="AK239" i="1"/>
  <c r="AQ315" i="1"/>
  <c r="AK110" i="1"/>
  <c r="AI36" i="1"/>
  <c r="AM87" i="1"/>
  <c r="AO40" i="1"/>
  <c r="AK280" i="1"/>
  <c r="AI105" i="1"/>
  <c r="AP315" i="1"/>
  <c r="AI18" i="1"/>
  <c r="AM149" i="1"/>
  <c r="AM137" i="1"/>
  <c r="AP225" i="1"/>
  <c r="AM155" i="1"/>
  <c r="AM192" i="1"/>
  <c r="AK244" i="1"/>
  <c r="AP206" i="1"/>
  <c r="AM94" i="1"/>
  <c r="AO105" i="1"/>
  <c r="AK243" i="1"/>
  <c r="AP192" i="1"/>
  <c r="AQ271" i="1"/>
  <c r="AI141" i="1"/>
  <c r="AQ264" i="1"/>
  <c r="AK141" i="1"/>
  <c r="AQ164" i="1"/>
  <c r="AO174" i="1"/>
  <c r="AM58" i="1"/>
  <c r="AO162" i="1"/>
  <c r="AJ313" i="1"/>
  <c r="AO91" i="1"/>
  <c r="AK313" i="1"/>
  <c r="AM21" i="1"/>
  <c r="AP6" i="1"/>
  <c r="AQ218" i="1"/>
  <c r="AK150" i="1"/>
  <c r="AI174" i="1"/>
  <c r="AK152" i="1"/>
  <c r="AM157" i="1"/>
  <c r="AP110" i="1"/>
  <c r="AO243" i="1"/>
  <c r="AK210" i="1"/>
  <c r="AP245" i="1"/>
  <c r="AO244" i="1"/>
  <c r="AJ95" i="1"/>
  <c r="AM315" i="1"/>
  <c r="AM271" i="1"/>
  <c r="AJ157" i="1"/>
  <c r="AI150" i="1"/>
  <c r="AO94" i="1"/>
  <c r="AO152" i="1"/>
  <c r="AJ279" i="1"/>
  <c r="AJ217" i="1"/>
  <c r="AQ137" i="1"/>
  <c r="AK119" i="1"/>
  <c r="AQ95" i="1"/>
  <c r="AJ21" i="1"/>
  <c r="AQ40" i="1"/>
  <c r="AJ74" i="1"/>
  <c r="AK184" i="1"/>
  <c r="AP76" i="1"/>
  <c r="AJ88" i="1"/>
  <c r="AM134" i="1"/>
  <c r="AP119" i="1"/>
  <c r="AQ280" i="1"/>
  <c r="AO218" i="1"/>
  <c r="AJ197" i="1"/>
  <c r="AK149" i="1"/>
  <c r="AM309" i="1"/>
  <c r="AM60" i="1"/>
  <c r="AI54" i="1"/>
  <c r="AJ124" i="1"/>
  <c r="AJ94" i="1"/>
  <c r="AP152" i="1"/>
  <c r="AJ54" i="1"/>
  <c r="AK79" i="1"/>
  <c r="AI155" i="1"/>
  <c r="AI158" i="1"/>
  <c r="AI68" i="1"/>
  <c r="AK104" i="1"/>
  <c r="AJ92" i="1"/>
  <c r="AK306" i="1"/>
  <c r="AP46" i="1"/>
  <c r="AK76" i="1"/>
  <c r="AI152" i="1"/>
  <c r="AO79" i="1"/>
  <c r="AO199" i="1"/>
  <c r="AP174" i="1"/>
  <c r="AO110" i="1"/>
  <c r="AP86" i="1"/>
  <c r="AM307" i="1"/>
  <c r="AQ197" i="1"/>
  <c r="AM162" i="1"/>
  <c r="AM92" i="1"/>
  <c r="AM88" i="1"/>
  <c r="AI125" i="1"/>
  <c r="AO320" i="1"/>
  <c r="AQ320" i="1"/>
  <c r="AJ244" i="1"/>
  <c r="AQ225" i="1"/>
  <c r="AK53" i="1"/>
  <c r="AQ74" i="1"/>
  <c r="AO245" i="1"/>
  <c r="AQ245" i="1"/>
  <c r="AQ254" i="1"/>
  <c r="AQ134" i="1"/>
  <c r="AK29" i="1"/>
  <c r="AO264" i="1"/>
  <c r="AK155" i="1"/>
  <c r="AI199" i="1"/>
  <c r="AI95" i="1"/>
  <c r="AI86" i="1"/>
  <c r="AQ217" i="1"/>
  <c r="AK231" i="1"/>
  <c r="AM105" i="1"/>
  <c r="AO158" i="1"/>
  <c r="AJ20" i="1"/>
  <c r="AI231" i="1"/>
  <c r="AJ51" i="1"/>
  <c r="AO184" i="1"/>
  <c r="AK162" i="1"/>
  <c r="AM124" i="1"/>
  <c r="AM260" i="1"/>
  <c r="AK40" i="1"/>
  <c r="AM231" i="1"/>
  <c r="AK206" i="1"/>
  <c r="AO89" i="1"/>
  <c r="AJ104" i="1"/>
  <c r="AP88" i="1"/>
  <c r="AQ94" i="1"/>
  <c r="AI46" i="1"/>
  <c r="AJ309" i="1"/>
  <c r="AI60" i="1"/>
  <c r="AI29" i="1"/>
  <c r="AJ58" i="1"/>
  <c r="AJ149" i="1"/>
  <c r="AM174" i="1"/>
  <c r="AM158" i="1"/>
  <c r="AM95" i="1"/>
  <c r="AQ152" i="1"/>
  <c r="AO125" i="1"/>
  <c r="AP89" i="1"/>
  <c r="AQ104" i="1"/>
  <c r="AJ320" i="1"/>
  <c r="AI21" i="1"/>
  <c r="AK88" i="1"/>
  <c r="AJ184" i="1"/>
  <c r="AO46" i="1"/>
  <c r="AP309" i="1"/>
  <c r="AO60" i="1"/>
  <c r="AO137" i="1"/>
  <c r="AI53" i="1"/>
  <c r="AQ24" i="1"/>
  <c r="AK315" i="1"/>
  <c r="AK6" i="1"/>
  <c r="AI76" i="1"/>
  <c r="AQ150" i="1"/>
  <c r="AJ110" i="1"/>
  <c r="AQ110" i="1"/>
  <c r="AQ91" i="1"/>
  <c r="AI218" i="1"/>
  <c r="AP254" i="1"/>
  <c r="AI244" i="1"/>
  <c r="AI264" i="1"/>
  <c r="AM45" i="1"/>
  <c r="AP105" i="1"/>
  <c r="AJ164" i="1"/>
  <c r="AP95" i="1"/>
  <c r="AI137" i="1"/>
  <c r="AQ239" i="1"/>
  <c r="AO254" i="1"/>
  <c r="AI197" i="1"/>
  <c r="AO239" i="1"/>
  <c r="AQ68" i="1"/>
  <c r="AQ309" i="1"/>
  <c r="AI58" i="1"/>
  <c r="AO280" i="1"/>
  <c r="AI254" i="1"/>
  <c r="AJ45" i="1"/>
  <c r="AK217" i="1"/>
  <c r="AO315" i="1"/>
  <c r="AQ199" i="1"/>
  <c r="AO74" i="1"/>
  <c r="AM86" i="1"/>
  <c r="AQ119" i="1"/>
  <c r="AP164" i="1"/>
  <c r="AI245" i="1"/>
  <c r="AO155" i="1"/>
  <c r="AM217" i="1"/>
  <c r="AM206" i="1"/>
  <c r="AI89" i="1"/>
  <c r="AK199" i="1"/>
  <c r="AK94" i="1"/>
  <c r="AM184" i="1"/>
  <c r="AJ162" i="1"/>
  <c r="AJ53" i="1"/>
  <c r="AO54" i="1"/>
  <c r="AO270" i="1"/>
  <c r="AM76" i="1"/>
  <c r="AQ306" i="1"/>
  <c r="AO134" i="1"/>
  <c r="AM320" i="1"/>
  <c r="AM244" i="1"/>
  <c r="AO260" i="1"/>
  <c r="AP199" i="1"/>
  <c r="AQ54" i="1"/>
  <c r="AM270" i="1"/>
  <c r="AK20" i="1"/>
  <c r="AQ174" i="1"/>
  <c r="AQ89" i="1"/>
  <c r="AO119" i="1"/>
  <c r="AQ157" i="1"/>
  <c r="AI104" i="1"/>
  <c r="AI280" i="1"/>
  <c r="AM48" i="1"/>
  <c r="AO149" i="1"/>
  <c r="AK134" i="1"/>
  <c r="AO197" i="1"/>
  <c r="AM68" i="1"/>
  <c r="AP157" i="1"/>
  <c r="AM6" i="1"/>
  <c r="AM74" i="1"/>
  <c r="AP20" i="1"/>
  <c r="AP279" i="1"/>
  <c r="AO63" i="1"/>
  <c r="AJ105" i="1"/>
  <c r="AK74" i="1"/>
  <c r="AP63" i="1"/>
  <c r="AI239" i="1"/>
  <c r="AI270" i="1"/>
  <c r="AO279" i="1"/>
  <c r="AJ89" i="1"/>
  <c r="AQ149" i="1"/>
  <c r="AI134" i="1"/>
  <c r="AI184" i="1"/>
  <c r="AP162" i="1"/>
  <c r="AM261" i="1"/>
  <c r="AM29" i="1"/>
  <c r="AI260" i="1"/>
  <c r="AP260" i="1"/>
  <c r="AJ199" i="1"/>
  <c r="AI20" i="1"/>
  <c r="AK270" i="1"/>
  <c r="AQ279" i="1"/>
  <c r="AJ158" i="1"/>
  <c r="AK158" i="1"/>
  <c r="AI119" i="1"/>
  <c r="AK157" i="1"/>
  <c r="AM46" i="1"/>
  <c r="AQ162" i="1"/>
  <c r="AJ79" i="1"/>
  <c r="AO104" i="1"/>
  <c r="AO51" i="1"/>
  <c r="AI92" i="1"/>
  <c r="AI94" i="1"/>
  <c r="AP48" i="1"/>
  <c r="AJ141" i="1"/>
  <c r="AM197" i="1"/>
  <c r="AO217" i="1"/>
  <c r="AP53" i="1"/>
  <c r="AP149" i="1"/>
  <c r="AJ264" i="1"/>
  <c r="AI63" i="1"/>
  <c r="AJ76" i="1"/>
  <c r="AP74" i="1"/>
  <c r="AQ155" i="1"/>
  <c r="AJ6" i="1"/>
  <c r="AM254" i="1"/>
  <c r="AP51" i="1"/>
  <c r="AO29" i="1"/>
  <c r="AJ254" i="1"/>
  <c r="AM50" i="1"/>
  <c r="AP231" i="1"/>
  <c r="AQ50" i="1"/>
  <c r="AM164" i="1"/>
  <c r="AJ231" i="1"/>
  <c r="AI279" i="1"/>
  <c r="AK89" i="1"/>
  <c r="AQ92" i="1"/>
  <c r="AI309" i="1"/>
  <c r="AJ260" i="1"/>
  <c r="AI243" i="1"/>
  <c r="AQ6" i="1"/>
  <c r="AQ260" i="1"/>
  <c r="AK105" i="1"/>
  <c r="AK279" i="1"/>
  <c r="AP158" i="1"/>
  <c r="AQ60" i="1"/>
  <c r="AI157" i="1"/>
  <c r="AI6" i="1"/>
  <c r="AK51" i="1"/>
  <c r="AO309" i="1"/>
  <c r="AP92" i="1"/>
  <c r="AM79" i="1"/>
  <c r="AP68" i="1"/>
  <c r="AI164" i="1"/>
  <c r="AQ88" i="1"/>
  <c r="AP134" i="1"/>
  <c r="AP155" i="1"/>
  <c r="AO95" i="1"/>
  <c r="AO305" i="1"/>
  <c r="AP239" i="1"/>
  <c r="AP244" i="1"/>
  <c r="AJ315" i="1"/>
  <c r="AQ270" i="1"/>
  <c r="AI206" i="1"/>
  <c r="AO58" i="1"/>
  <c r="AQ184" i="1"/>
  <c r="AP104" i="1"/>
  <c r="AM91" i="1"/>
  <c r="AJ68" i="1"/>
  <c r="AP320" i="1"/>
  <c r="AM218" i="1"/>
  <c r="AM119" i="1"/>
  <c r="AO45" i="1"/>
  <c r="AK60" i="1"/>
  <c r="AP29" i="1"/>
  <c r="AI320" i="1"/>
  <c r="AM53" i="1"/>
  <c r="AK54" i="1"/>
  <c r="AI40" i="1"/>
  <c r="AM63" i="1"/>
  <c r="AJ270" i="1"/>
  <c r="AM40" i="1"/>
  <c r="AP79" i="1"/>
  <c r="AM245" i="1"/>
  <c r="AJ40" i="1"/>
  <c r="AQ79" i="1"/>
  <c r="AJ245" i="1"/>
  <c r="AO53" i="1"/>
  <c r="AQ313" i="1"/>
  <c r="AK48" i="1"/>
  <c r="AP141" i="1"/>
  <c r="AI88" i="1"/>
  <c r="AO141" i="1"/>
  <c r="AI48" i="1"/>
  <c r="AJ29" i="1"/>
  <c r="AP226" i="1"/>
  <c r="AK305" i="1"/>
  <c r="AQ485" i="1"/>
  <c r="AR485" i="1"/>
  <c r="AP485" i="1"/>
  <c r="AO485" i="1"/>
  <c r="AJ485" i="1"/>
  <c r="AM485" i="1"/>
  <c r="AK485" i="1"/>
  <c r="AI485" i="1"/>
  <c r="AL485" i="1"/>
  <c r="AO52" i="1"/>
  <c r="AJ250" i="1"/>
  <c r="AP26" i="1"/>
  <c r="AI186" i="1"/>
  <c r="AI283" i="1"/>
  <c r="AJ232" i="1"/>
  <c r="AI232" i="1"/>
  <c r="AQ257" i="1"/>
  <c r="AK177" i="1"/>
  <c r="AP25" i="1"/>
  <c r="AK122" i="1"/>
  <c r="AJ127" i="1"/>
  <c r="AQ127" i="1"/>
  <c r="AK151" i="1"/>
  <c r="AQ163" i="1"/>
  <c r="AQ102" i="1"/>
  <c r="AP101" i="1"/>
  <c r="AO250" i="1"/>
  <c r="AO247" i="1"/>
  <c r="AJ26" i="1"/>
  <c r="AP419" i="1"/>
  <c r="AO419" i="1"/>
  <c r="AQ419" i="1"/>
  <c r="AK419" i="1"/>
  <c r="AR419" i="1"/>
  <c r="AI419" i="1"/>
  <c r="AM419" i="1"/>
  <c r="AL419" i="1"/>
  <c r="AJ419" i="1"/>
  <c r="AJ365" i="1"/>
  <c r="AM365" i="1"/>
  <c r="AO365" i="1"/>
  <c r="AK365" i="1"/>
  <c r="AI365" i="1"/>
  <c r="AR365" i="1"/>
  <c r="AL365" i="1"/>
  <c r="AP365" i="1"/>
  <c r="AQ365" i="1"/>
  <c r="AM477" i="1"/>
  <c r="AO477" i="1"/>
  <c r="AQ477" i="1"/>
  <c r="AI477" i="1"/>
  <c r="AR477" i="1"/>
  <c r="AP477" i="1"/>
  <c r="AL477" i="1"/>
  <c r="AK477" i="1"/>
  <c r="AJ477" i="1"/>
  <c r="AO474" i="1"/>
  <c r="AM474" i="1"/>
  <c r="AK474" i="1"/>
  <c r="AR474" i="1"/>
  <c r="AL474" i="1"/>
  <c r="AQ474" i="1"/>
  <c r="AJ474" i="1"/>
  <c r="AP474" i="1"/>
  <c r="AI474" i="1"/>
  <c r="AO482" i="1"/>
  <c r="AR482" i="1"/>
  <c r="AM482" i="1"/>
  <c r="AP482" i="1"/>
  <c r="AK482" i="1"/>
  <c r="AI482" i="1"/>
  <c r="AJ482" i="1"/>
  <c r="AQ482" i="1"/>
  <c r="AL482" i="1"/>
  <c r="AL434" i="1"/>
  <c r="AJ434" i="1"/>
  <c r="AM434" i="1"/>
  <c r="AP434" i="1"/>
  <c r="AK434" i="1"/>
  <c r="AR434" i="1"/>
  <c r="AQ434" i="1"/>
  <c r="AO434" i="1"/>
  <c r="AI434" i="1"/>
  <c r="AP422" i="1"/>
  <c r="AM422" i="1"/>
  <c r="AO422" i="1"/>
  <c r="AQ422" i="1"/>
  <c r="AJ422" i="1"/>
  <c r="AK422" i="1"/>
  <c r="AL422" i="1"/>
  <c r="AI422" i="1"/>
  <c r="AR422" i="1"/>
  <c r="AK479" i="1"/>
  <c r="AI479" i="1"/>
  <c r="AR479" i="1"/>
  <c r="AJ479" i="1"/>
  <c r="AQ479" i="1"/>
  <c r="AP479" i="1"/>
  <c r="AL479" i="1"/>
  <c r="AM479" i="1"/>
  <c r="AO479" i="1"/>
  <c r="AI52" i="1"/>
  <c r="AK24" i="1"/>
  <c r="AQ122" i="1"/>
  <c r="AK208" i="1"/>
  <c r="AM420" i="1"/>
  <c r="AL420" i="1"/>
  <c r="AK420" i="1"/>
  <c r="AP420" i="1"/>
  <c r="AI420" i="1"/>
  <c r="AR420" i="1"/>
  <c r="AO420" i="1"/>
  <c r="AQ420" i="1"/>
  <c r="AJ420" i="1"/>
  <c r="AO394" i="1"/>
  <c r="AM394" i="1"/>
  <c r="AI394" i="1"/>
  <c r="AJ394" i="1"/>
  <c r="AL394" i="1"/>
  <c r="AK394" i="1"/>
  <c r="AR394" i="1"/>
  <c r="AQ394" i="1"/>
  <c r="AP394" i="1"/>
  <c r="AM344" i="1"/>
  <c r="AR344" i="1"/>
  <c r="AO344" i="1"/>
  <c r="AQ344" i="1"/>
  <c r="AJ344" i="1"/>
  <c r="AI344" i="1"/>
  <c r="AP344" i="1"/>
  <c r="AL344" i="1"/>
  <c r="AK344" i="1"/>
  <c r="AM470" i="1"/>
  <c r="AK470" i="1"/>
  <c r="AI470" i="1"/>
  <c r="AO470" i="1"/>
  <c r="AJ470" i="1"/>
  <c r="AP470" i="1"/>
  <c r="AR470" i="1"/>
  <c r="AQ470" i="1"/>
  <c r="AL470" i="1"/>
  <c r="AR452" i="1"/>
  <c r="AP452" i="1"/>
  <c r="AO452" i="1"/>
  <c r="AM452" i="1"/>
  <c r="AQ452" i="1"/>
  <c r="AL452" i="1"/>
  <c r="AK452" i="1"/>
  <c r="AJ452" i="1"/>
  <c r="AI452" i="1"/>
  <c r="AL349" i="1"/>
  <c r="AQ349" i="1"/>
  <c r="AP349" i="1"/>
  <c r="AO349" i="1"/>
  <c r="AI349" i="1"/>
  <c r="AJ349" i="1"/>
  <c r="AR349" i="1"/>
  <c r="AK349" i="1"/>
  <c r="AM349" i="1"/>
  <c r="AO186" i="1"/>
  <c r="AK82" i="1"/>
  <c r="AP15" i="1"/>
  <c r="AK15" i="1"/>
  <c r="AO22" i="1"/>
  <c r="AM444" i="1"/>
  <c r="AO444" i="1"/>
  <c r="AK444" i="1"/>
  <c r="AJ444" i="1"/>
  <c r="AI444" i="1"/>
  <c r="AQ444" i="1"/>
  <c r="AP444" i="1"/>
  <c r="AL444" i="1"/>
  <c r="AR444" i="1"/>
  <c r="AJ418" i="1"/>
  <c r="AM418" i="1"/>
  <c r="AR418" i="1"/>
  <c r="AO418" i="1"/>
  <c r="AK418" i="1"/>
  <c r="AL418" i="1"/>
  <c r="AP418" i="1"/>
  <c r="AI418" i="1"/>
  <c r="AQ418" i="1"/>
  <c r="AL426" i="1"/>
  <c r="AJ426" i="1"/>
  <c r="AK426" i="1"/>
  <c r="AQ426" i="1"/>
  <c r="AM426" i="1"/>
  <c r="AP426" i="1"/>
  <c r="AO426" i="1"/>
  <c r="AI426" i="1"/>
  <c r="AR426" i="1"/>
  <c r="AQ451" i="1"/>
  <c r="AI451" i="1"/>
  <c r="AP451" i="1"/>
  <c r="AJ451" i="1"/>
  <c r="AR451" i="1"/>
  <c r="AL451" i="1"/>
  <c r="AO451" i="1"/>
  <c r="AM451" i="1"/>
  <c r="AK451" i="1"/>
  <c r="AR431" i="1"/>
  <c r="AJ431" i="1"/>
  <c r="AI431" i="1"/>
  <c r="AP431" i="1"/>
  <c r="AK431" i="1"/>
  <c r="AL431" i="1"/>
  <c r="AO431" i="1"/>
  <c r="AM431" i="1"/>
  <c r="AQ431" i="1"/>
  <c r="AL539" i="1"/>
  <c r="AP539" i="1"/>
  <c r="AR539" i="1"/>
  <c r="AO539" i="1"/>
  <c r="AK539" i="1"/>
  <c r="AM539" i="1"/>
  <c r="AI539" i="1"/>
  <c r="AJ539" i="1"/>
  <c r="AQ539" i="1"/>
  <c r="AM457" i="1"/>
  <c r="AP457" i="1"/>
  <c r="AO457" i="1"/>
  <c r="AR457" i="1"/>
  <c r="AQ457" i="1"/>
  <c r="AI457" i="1"/>
  <c r="AL457" i="1"/>
  <c r="AJ457" i="1"/>
  <c r="AK457" i="1"/>
  <c r="AP454" i="1"/>
  <c r="AK454" i="1"/>
  <c r="AQ454" i="1"/>
  <c r="AO454" i="1"/>
  <c r="AR454" i="1"/>
  <c r="AI454" i="1"/>
  <c r="AM454" i="1"/>
  <c r="AL454" i="1"/>
  <c r="AJ454" i="1"/>
  <c r="AO167" i="1"/>
  <c r="AI316" i="1"/>
  <c r="AI251" i="1"/>
  <c r="AI122" i="1"/>
  <c r="AO101" i="1"/>
  <c r="AM23" i="1"/>
  <c r="AQ22" i="1"/>
  <c r="AJ241" i="1"/>
  <c r="AQ250" i="1"/>
  <c r="AQ26" i="1"/>
  <c r="AI229" i="1"/>
  <c r="AM403" i="1"/>
  <c r="AJ403" i="1"/>
  <c r="AK403" i="1"/>
  <c r="AP403" i="1"/>
  <c r="AR403" i="1"/>
  <c r="AL403" i="1"/>
  <c r="AO403" i="1"/>
  <c r="AI403" i="1"/>
  <c r="AQ403" i="1"/>
  <c r="AQ386" i="1"/>
  <c r="AJ386" i="1"/>
  <c r="AO386" i="1"/>
  <c r="AR386" i="1"/>
  <c r="AP386" i="1"/>
  <c r="AK386" i="1"/>
  <c r="AI386" i="1"/>
  <c r="AM386" i="1"/>
  <c r="AL386" i="1"/>
  <c r="AM387" i="1"/>
  <c r="AO387" i="1"/>
  <c r="AJ387" i="1"/>
  <c r="AQ387" i="1"/>
  <c r="AI387" i="1"/>
  <c r="AL387" i="1"/>
  <c r="AP387" i="1"/>
  <c r="AR387" i="1"/>
  <c r="AK387" i="1"/>
  <c r="AM461" i="1"/>
  <c r="AI461" i="1"/>
  <c r="AP461" i="1"/>
  <c r="AK461" i="1"/>
  <c r="AR461" i="1"/>
  <c r="AQ461" i="1"/>
  <c r="AJ461" i="1"/>
  <c r="AO461" i="1"/>
  <c r="AL461" i="1"/>
  <c r="AQ360" i="1"/>
  <c r="AR360" i="1"/>
  <c r="AM360" i="1"/>
  <c r="AO360" i="1"/>
  <c r="AP360" i="1"/>
  <c r="AI360" i="1"/>
  <c r="AK360" i="1"/>
  <c r="AL360" i="1"/>
  <c r="AJ360" i="1"/>
  <c r="AM402" i="1"/>
  <c r="AJ402" i="1"/>
  <c r="AP402" i="1"/>
  <c r="AQ402" i="1"/>
  <c r="AI402" i="1"/>
  <c r="AR402" i="1"/>
  <c r="AO402" i="1"/>
  <c r="AL402" i="1"/>
  <c r="AK402" i="1"/>
  <c r="AP266" i="1"/>
  <c r="AI112" i="1"/>
  <c r="AP167" i="1"/>
  <c r="AP10" i="1"/>
  <c r="AQ146" i="1"/>
  <c r="AP22" i="1"/>
  <c r="AJ57" i="1"/>
  <c r="AK230" i="1"/>
  <c r="AO179" i="1"/>
  <c r="AL352" i="1"/>
  <c r="AO352" i="1"/>
  <c r="AI352" i="1"/>
  <c r="AJ352" i="1"/>
  <c r="AQ352" i="1"/>
  <c r="AR352" i="1"/>
  <c r="AP352" i="1"/>
  <c r="AM352" i="1"/>
  <c r="AK352" i="1"/>
  <c r="AM384" i="1"/>
  <c r="AP384" i="1"/>
  <c r="AO384" i="1"/>
  <c r="AQ384" i="1"/>
  <c r="AL384" i="1"/>
  <c r="AK384" i="1"/>
  <c r="AR384" i="1"/>
  <c r="AI384" i="1"/>
  <c r="AJ384" i="1"/>
  <c r="AM433" i="1"/>
  <c r="AR433" i="1"/>
  <c r="AP433" i="1"/>
  <c r="AJ433" i="1"/>
  <c r="AL433" i="1"/>
  <c r="AO433" i="1"/>
  <c r="AI433" i="1"/>
  <c r="AQ433" i="1"/>
  <c r="AK433" i="1"/>
  <c r="AK391" i="1"/>
  <c r="AR391" i="1"/>
  <c r="AO391" i="1"/>
  <c r="AI391" i="1"/>
  <c r="AQ391" i="1"/>
  <c r="AP391" i="1"/>
  <c r="AJ391" i="1"/>
  <c r="AM391" i="1"/>
  <c r="AL391" i="1"/>
  <c r="AL447" i="1"/>
  <c r="AK447" i="1"/>
  <c r="AJ447" i="1"/>
  <c r="AP447" i="1"/>
  <c r="AM447" i="1"/>
  <c r="AI447" i="1"/>
  <c r="AO447" i="1"/>
  <c r="AQ447" i="1"/>
  <c r="AR447" i="1"/>
  <c r="AO93" i="1"/>
  <c r="AM208" i="1"/>
  <c r="AQ107" i="1"/>
  <c r="AO5" i="1"/>
  <c r="AP127" i="1"/>
  <c r="AJ179" i="1"/>
  <c r="AM467" i="1"/>
  <c r="AJ467" i="1"/>
  <c r="AQ467" i="1"/>
  <c r="AO467" i="1"/>
  <c r="AI467" i="1"/>
  <c r="AR467" i="1"/>
  <c r="AL467" i="1"/>
  <c r="AK467" i="1"/>
  <c r="AP467" i="1"/>
  <c r="AO443" i="1"/>
  <c r="AP443" i="1"/>
  <c r="AJ443" i="1"/>
  <c r="AK443" i="1"/>
  <c r="AR443" i="1"/>
  <c r="AL443" i="1"/>
  <c r="AQ443" i="1"/>
  <c r="AM443" i="1"/>
  <c r="AI443" i="1"/>
  <c r="AM397" i="1"/>
  <c r="AK397" i="1"/>
  <c r="AJ397" i="1"/>
  <c r="AL397" i="1"/>
  <c r="AP397" i="1"/>
  <c r="AO397" i="1"/>
  <c r="AQ397" i="1"/>
  <c r="AI397" i="1"/>
  <c r="AR397" i="1"/>
  <c r="AP429" i="1"/>
  <c r="AM429" i="1"/>
  <c r="AL429" i="1"/>
  <c r="AR429" i="1"/>
  <c r="AQ429" i="1"/>
  <c r="AK429" i="1"/>
  <c r="AO429" i="1"/>
  <c r="AI429" i="1"/>
  <c r="AJ429" i="1"/>
  <c r="AJ428" i="1"/>
  <c r="AK428" i="1"/>
  <c r="AQ428" i="1"/>
  <c r="AP428" i="1"/>
  <c r="AM428" i="1"/>
  <c r="AL428" i="1"/>
  <c r="AI428" i="1"/>
  <c r="AR428" i="1"/>
  <c r="AO428" i="1"/>
  <c r="AM399" i="1"/>
  <c r="AQ399" i="1"/>
  <c r="AL399" i="1"/>
  <c r="AR399" i="1"/>
  <c r="AO399" i="1"/>
  <c r="AI399" i="1"/>
  <c r="AK399" i="1"/>
  <c r="AP399" i="1"/>
  <c r="AJ399" i="1"/>
  <c r="AO15" i="1"/>
  <c r="AI351" i="1"/>
  <c r="AL351" i="1"/>
  <c r="AK351" i="1"/>
  <c r="AJ351" i="1"/>
  <c r="AM351" i="1"/>
  <c r="AO351" i="1"/>
  <c r="AP351" i="1"/>
  <c r="AQ351" i="1"/>
  <c r="AR351" i="1"/>
  <c r="AJ122" i="1"/>
  <c r="AM448" i="1"/>
  <c r="AL448" i="1"/>
  <c r="AP448" i="1"/>
  <c r="AI448" i="1"/>
  <c r="AJ448" i="1"/>
  <c r="AR448" i="1"/>
  <c r="AQ448" i="1"/>
  <c r="AO448" i="1"/>
  <c r="AK448" i="1"/>
  <c r="AP272" i="1"/>
  <c r="AI93" i="1"/>
  <c r="AP186" i="1"/>
  <c r="AM393" i="1"/>
  <c r="AP393" i="1"/>
  <c r="AL393" i="1"/>
  <c r="AI393" i="1"/>
  <c r="AK393" i="1"/>
  <c r="AO393" i="1"/>
  <c r="AR393" i="1"/>
  <c r="AQ393" i="1"/>
  <c r="AJ393" i="1"/>
  <c r="AI268" i="1"/>
  <c r="AK450" i="1"/>
  <c r="AO450" i="1"/>
  <c r="AL450" i="1"/>
  <c r="AI450" i="1"/>
  <c r="AQ450" i="1"/>
  <c r="AR450" i="1"/>
  <c r="AM450" i="1"/>
  <c r="AP450" i="1"/>
  <c r="AJ450" i="1"/>
  <c r="AP5" i="1"/>
  <c r="AM93" i="1"/>
  <c r="AQ229" i="1"/>
  <c r="AJ268" i="1"/>
  <c r="AM249" i="1"/>
  <c r="AO163" i="1"/>
  <c r="AJ163" i="1"/>
  <c r="AO112" i="1"/>
  <c r="AJ10" i="1"/>
  <c r="AM25" i="1"/>
  <c r="AM316" i="1"/>
  <c r="AP208" i="1"/>
  <c r="AO122" i="1"/>
  <c r="AM345" i="1"/>
  <c r="AO345" i="1"/>
  <c r="AL345" i="1"/>
  <c r="AJ345" i="1"/>
  <c r="AR345" i="1"/>
  <c r="AI345" i="1"/>
  <c r="AQ345" i="1"/>
  <c r="AK345" i="1"/>
  <c r="AP345" i="1"/>
  <c r="AP398" i="1"/>
  <c r="AR398" i="1"/>
  <c r="AJ398" i="1"/>
  <c r="AL398" i="1"/>
  <c r="AO398" i="1"/>
  <c r="AM398" i="1"/>
  <c r="AI398" i="1"/>
  <c r="AQ398" i="1"/>
  <c r="AK398" i="1"/>
  <c r="AQ466" i="1"/>
  <c r="AR466" i="1"/>
  <c r="AP466" i="1"/>
  <c r="AM466" i="1"/>
  <c r="AJ466" i="1"/>
  <c r="AI466" i="1"/>
  <c r="AO466" i="1"/>
  <c r="AL466" i="1"/>
  <c r="AK466" i="1"/>
  <c r="AK462" i="1"/>
  <c r="AJ462" i="1"/>
  <c r="AQ462" i="1"/>
  <c r="AR462" i="1"/>
  <c r="AI462" i="1"/>
  <c r="AP462" i="1"/>
  <c r="AO462" i="1"/>
  <c r="AM462" i="1"/>
  <c r="AL462" i="1"/>
  <c r="AM423" i="1"/>
  <c r="AI423" i="1"/>
  <c r="AJ423" i="1"/>
  <c r="AP423" i="1"/>
  <c r="AR423" i="1"/>
  <c r="AL423" i="1"/>
  <c r="AK423" i="1"/>
  <c r="AO423" i="1"/>
  <c r="AQ423" i="1"/>
  <c r="AI432" i="1"/>
  <c r="AJ432" i="1"/>
  <c r="AQ432" i="1"/>
  <c r="AP432" i="1"/>
  <c r="AK432" i="1"/>
  <c r="AM432" i="1"/>
  <c r="AR432" i="1"/>
  <c r="AL432" i="1"/>
  <c r="AO432" i="1"/>
  <c r="AO382" i="1"/>
  <c r="AI382" i="1"/>
  <c r="AP382" i="1"/>
  <c r="AR382" i="1"/>
  <c r="AJ382" i="1"/>
  <c r="AQ382" i="1"/>
  <c r="AK382" i="1"/>
  <c r="AL382" i="1"/>
  <c r="AM382" i="1"/>
  <c r="AO362" i="1"/>
  <c r="AM362" i="1"/>
  <c r="AP362" i="1"/>
  <c r="AK362" i="1"/>
  <c r="AL362" i="1"/>
  <c r="AI362" i="1"/>
  <c r="AJ362" i="1"/>
  <c r="AR362" i="1"/>
  <c r="AQ362" i="1"/>
  <c r="AK357" i="1"/>
  <c r="AQ357" i="1"/>
  <c r="AL357" i="1"/>
  <c r="AJ357" i="1"/>
  <c r="AR357" i="1"/>
  <c r="AM357" i="1"/>
  <c r="AO357" i="1"/>
  <c r="AI357" i="1"/>
  <c r="AP357" i="1"/>
  <c r="AQ437" i="1"/>
  <c r="AO437" i="1"/>
  <c r="AJ437" i="1"/>
  <c r="AR437" i="1"/>
  <c r="AM437" i="1"/>
  <c r="AI437" i="1"/>
  <c r="AP437" i="1"/>
  <c r="AL437" i="1"/>
  <c r="AK437" i="1"/>
  <c r="AK256" i="1"/>
  <c r="AO107" i="1"/>
  <c r="AI25" i="1"/>
  <c r="AO261" i="1"/>
  <c r="AM230" i="1"/>
  <c r="AL440" i="1"/>
  <c r="AJ440" i="1"/>
  <c r="AM440" i="1"/>
  <c r="AI440" i="1"/>
  <c r="AK440" i="1"/>
  <c r="AP440" i="1"/>
  <c r="AR440" i="1"/>
  <c r="AO440" i="1"/>
  <c r="AQ440" i="1"/>
  <c r="AM350" i="1"/>
  <c r="AQ350" i="1"/>
  <c r="AI350" i="1"/>
  <c r="AO350" i="1"/>
  <c r="AL350" i="1"/>
  <c r="AJ350" i="1"/>
  <c r="AP350" i="1"/>
  <c r="AR350" i="1"/>
  <c r="AK350" i="1"/>
  <c r="AK459" i="1"/>
  <c r="AQ459" i="1"/>
  <c r="AL459" i="1"/>
  <c r="AP459" i="1"/>
  <c r="AJ459" i="1"/>
  <c r="AR459" i="1"/>
  <c r="AI459" i="1"/>
  <c r="AO459" i="1"/>
  <c r="AM459" i="1"/>
  <c r="AM355" i="1"/>
  <c r="AI355" i="1"/>
  <c r="AP355" i="1"/>
  <c r="AJ355" i="1"/>
  <c r="AO355" i="1"/>
  <c r="AQ355" i="1"/>
  <c r="AR355" i="1"/>
  <c r="AK355" i="1"/>
  <c r="AL355" i="1"/>
  <c r="AM455" i="1"/>
  <c r="AP455" i="1"/>
  <c r="AJ455" i="1"/>
  <c r="AQ455" i="1"/>
  <c r="AI455" i="1"/>
  <c r="AL455" i="1"/>
  <c r="AR455" i="1"/>
  <c r="AO455" i="1"/>
  <c r="AK455" i="1"/>
  <c r="AM302" i="1"/>
  <c r="AJ465" i="1"/>
  <c r="AO465" i="1"/>
  <c r="AI465" i="1"/>
  <c r="AR465" i="1"/>
  <c r="AP465" i="1"/>
  <c r="AK465" i="1"/>
  <c r="AQ465" i="1"/>
  <c r="AM465" i="1"/>
  <c r="AL465" i="1"/>
  <c r="AP107" i="1"/>
  <c r="AM257" i="1"/>
  <c r="AI97" i="1"/>
  <c r="AJ208" i="1"/>
  <c r="AQ167" i="1"/>
  <c r="AJ101" i="1"/>
  <c r="AI167" i="1"/>
  <c r="AI266" i="1"/>
  <c r="AM251" i="1"/>
  <c r="AP283" i="1"/>
  <c r="AO187" i="1"/>
  <c r="AJ168" i="1"/>
  <c r="AI22" i="1"/>
  <c r="AJ147" i="1"/>
  <c r="AQ25" i="1"/>
  <c r="AM146" i="1"/>
  <c r="AJ249" i="1"/>
  <c r="AI163" i="1"/>
  <c r="AP163" i="1"/>
  <c r="AO43" i="1"/>
  <c r="AK22" i="1"/>
  <c r="AM167" i="1"/>
  <c r="AM52" i="1"/>
  <c r="AI250" i="1"/>
  <c r="AJ256" i="1"/>
  <c r="AO26" i="1"/>
  <c r="AK249" i="1"/>
  <c r="AK272" i="1"/>
  <c r="AP265" i="1"/>
  <c r="AQ241" i="1"/>
  <c r="AO256" i="1"/>
  <c r="AI82" i="1"/>
  <c r="AQ275" i="1"/>
  <c r="AP72" i="1"/>
  <c r="AO147" i="1"/>
  <c r="AK251" i="1"/>
  <c r="AQ10" i="1"/>
  <c r="AI317" i="1"/>
  <c r="AJ5" i="1"/>
  <c r="AO78" i="1"/>
  <c r="AP229" i="1"/>
  <c r="AP57" i="1"/>
  <c r="AI275" i="1"/>
  <c r="AM102" i="1"/>
  <c r="AQ266" i="1"/>
  <c r="AM250" i="1"/>
  <c r="AK401" i="1"/>
  <c r="AI401" i="1"/>
  <c r="AO401" i="1"/>
  <c r="AM401" i="1"/>
  <c r="AR401" i="1"/>
  <c r="AP401" i="1"/>
  <c r="AL401" i="1"/>
  <c r="AQ401" i="1"/>
  <c r="AJ401" i="1"/>
  <c r="AQ430" i="1"/>
  <c r="AJ430" i="1"/>
  <c r="AP430" i="1"/>
  <c r="AL430" i="1"/>
  <c r="AO430" i="1"/>
  <c r="AM430" i="1"/>
  <c r="AR430" i="1"/>
  <c r="AI430" i="1"/>
  <c r="AK430" i="1"/>
  <c r="AL460" i="1"/>
  <c r="AO460" i="1"/>
  <c r="AJ460" i="1"/>
  <c r="AK460" i="1"/>
  <c r="AP460" i="1"/>
  <c r="AQ460" i="1"/>
  <c r="AM460" i="1"/>
  <c r="AR460" i="1"/>
  <c r="AI460" i="1"/>
  <c r="AO458" i="1"/>
  <c r="AR458" i="1"/>
  <c r="AQ458" i="1"/>
  <c r="AJ458" i="1"/>
  <c r="AP458" i="1"/>
  <c r="AI458" i="1"/>
  <c r="AL458" i="1"/>
  <c r="AM458" i="1"/>
  <c r="AK458" i="1"/>
  <c r="AJ445" i="1"/>
  <c r="AQ445" i="1"/>
  <c r="AK445" i="1"/>
  <c r="AL445" i="1"/>
  <c r="AP445" i="1"/>
  <c r="AI445" i="1"/>
  <c r="AO445" i="1"/>
  <c r="AM445" i="1"/>
  <c r="AR445" i="1"/>
  <c r="AM388" i="1"/>
  <c r="AR388" i="1"/>
  <c r="AP388" i="1"/>
  <c r="AQ388" i="1"/>
  <c r="AO388" i="1"/>
  <c r="AL388" i="1"/>
  <c r="AJ388" i="1"/>
  <c r="AK388" i="1"/>
  <c r="AI388" i="1"/>
  <c r="AP476" i="1"/>
  <c r="AI476" i="1"/>
  <c r="AR476" i="1"/>
  <c r="AL476" i="1"/>
  <c r="AQ476" i="1"/>
  <c r="AK476" i="1"/>
  <c r="AM476" i="1"/>
  <c r="AJ476" i="1"/>
  <c r="AO476" i="1"/>
  <c r="AQ472" i="1"/>
  <c r="AM472" i="1"/>
  <c r="AJ472" i="1"/>
  <c r="AP472" i="1"/>
  <c r="AR472" i="1"/>
  <c r="AO472" i="1"/>
  <c r="AI472" i="1"/>
  <c r="AL472" i="1"/>
  <c r="AK472" i="1"/>
  <c r="AL436" i="1"/>
  <c r="AQ436" i="1"/>
  <c r="AK436" i="1"/>
  <c r="AR436" i="1"/>
  <c r="AM436" i="1"/>
  <c r="AP436" i="1"/>
  <c r="AO436" i="1"/>
  <c r="AI436" i="1"/>
  <c r="AJ436" i="1"/>
  <c r="AQ348" i="1"/>
  <c r="AL348" i="1"/>
  <c r="AM348" i="1"/>
  <c r="AP348" i="1"/>
  <c r="AI348" i="1"/>
  <c r="AJ348" i="1"/>
  <c r="AR348" i="1"/>
  <c r="AK348" i="1"/>
  <c r="AO348" i="1"/>
  <c r="AI24" i="1"/>
  <c r="AO24" i="1"/>
  <c r="AI302" i="1"/>
  <c r="AK435" i="1"/>
  <c r="AI435" i="1"/>
  <c r="AM435" i="1"/>
  <c r="AJ435" i="1"/>
  <c r="AO435" i="1"/>
  <c r="AL435" i="1"/>
  <c r="AR435" i="1"/>
  <c r="AQ435" i="1"/>
  <c r="AP435" i="1"/>
  <c r="AO25" i="1"/>
  <c r="AP486" i="1"/>
  <c r="AO486" i="1"/>
  <c r="AQ486" i="1"/>
  <c r="AJ486" i="1"/>
  <c r="AK486" i="1"/>
  <c r="AM486" i="1"/>
  <c r="AL486" i="1"/>
  <c r="AI486" i="1"/>
  <c r="AR486" i="1"/>
  <c r="AM97" i="1"/>
  <c r="AO208" i="1"/>
  <c r="AK78" i="1"/>
  <c r="AK168" i="1"/>
  <c r="AQ272" i="1"/>
  <c r="AJ302" i="1"/>
  <c r="AJ102" i="1"/>
  <c r="AM57" i="1"/>
  <c r="AP177" i="1"/>
  <c r="AM272" i="1"/>
  <c r="AM24" i="1"/>
  <c r="AO82" i="1"/>
  <c r="AP232" i="1"/>
  <c r="AK101" i="1"/>
  <c r="AM43" i="1"/>
  <c r="AK246" i="1"/>
  <c r="AO127" i="1"/>
  <c r="AI265" i="1"/>
  <c r="AJ257" i="1"/>
  <c r="AJ93" i="1"/>
  <c r="AK241" i="1"/>
  <c r="AJ246" i="1"/>
  <c r="AK112" i="1"/>
  <c r="AM275" i="1"/>
  <c r="AJ72" i="1"/>
  <c r="AI147" i="1"/>
  <c r="AQ251" i="1"/>
  <c r="AO102" i="1"/>
  <c r="AJ186" i="1"/>
  <c r="AJ251" i="1"/>
  <c r="AI43" i="1"/>
  <c r="AQ43" i="1"/>
  <c r="AK255" i="1"/>
  <c r="AM347" i="1"/>
  <c r="AL347" i="1"/>
  <c r="AI347" i="1"/>
  <c r="AQ347" i="1"/>
  <c r="AO347" i="1"/>
  <c r="AK347" i="1"/>
  <c r="AJ347" i="1"/>
  <c r="AP347" i="1"/>
  <c r="AR347" i="1"/>
  <c r="AI383" i="1"/>
  <c r="AR383" i="1"/>
  <c r="AO383" i="1"/>
  <c r="AJ383" i="1"/>
  <c r="AP383" i="1"/>
  <c r="AQ383" i="1"/>
  <c r="AM383" i="1"/>
  <c r="AL383" i="1"/>
  <c r="AK383" i="1"/>
  <c r="AP453" i="1"/>
  <c r="AK453" i="1"/>
  <c r="AL453" i="1"/>
  <c r="AJ453" i="1"/>
  <c r="AR453" i="1"/>
  <c r="AM453" i="1"/>
  <c r="AI453" i="1"/>
  <c r="AO453" i="1"/>
  <c r="AQ453" i="1"/>
  <c r="AI478" i="1"/>
  <c r="AO478" i="1"/>
  <c r="AR478" i="1"/>
  <c r="AP478" i="1"/>
  <c r="AM478" i="1"/>
  <c r="AL478" i="1"/>
  <c r="AK478" i="1"/>
  <c r="AJ478" i="1"/>
  <c r="AQ478" i="1"/>
  <c r="AQ5" i="1"/>
  <c r="AK275" i="1"/>
  <c r="AJ52" i="1"/>
  <c r="AQ302" i="1"/>
  <c r="AO302" i="1"/>
  <c r="AO145" i="1"/>
  <c r="AK261" i="1"/>
  <c r="AI145" i="1"/>
  <c r="AP147" i="1"/>
  <c r="AP268" i="1"/>
  <c r="AK266" i="1"/>
  <c r="AK167" i="1"/>
  <c r="AI208" i="1"/>
  <c r="AJ82" i="1"/>
  <c r="AO316" i="1"/>
  <c r="AJ283" i="1"/>
  <c r="AP82" i="1"/>
  <c r="AO72" i="1"/>
  <c r="AM122" i="1"/>
  <c r="AP256" i="1"/>
  <c r="AQ249" i="1"/>
  <c r="AJ265" i="1"/>
  <c r="AM241" i="1"/>
  <c r="AI256" i="1"/>
  <c r="AI72" i="1"/>
  <c r="AM187" i="1"/>
  <c r="AM82" i="1"/>
  <c r="AM283" i="1"/>
  <c r="AM246" i="1"/>
  <c r="AP287" i="1"/>
  <c r="AI127" i="1"/>
  <c r="AK316" i="1"/>
  <c r="AQ317" i="1"/>
  <c r="AO265" i="1"/>
  <c r="AQ15" i="1"/>
  <c r="AP257" i="1"/>
  <c r="AP187" i="1"/>
  <c r="AQ232" i="1"/>
  <c r="AI146" i="1"/>
  <c r="AP246" i="1"/>
  <c r="AJ146" i="1"/>
  <c r="AI151" i="1"/>
  <c r="AI249" i="1"/>
  <c r="AP43" i="1"/>
  <c r="AJ145" i="1"/>
  <c r="AO251" i="1"/>
  <c r="AK5" i="1"/>
  <c r="AP24" i="1"/>
  <c r="AQ86" i="1"/>
  <c r="AP250" i="1"/>
  <c r="AQ319" i="1"/>
  <c r="AI469" i="1"/>
  <c r="AO469" i="1"/>
  <c r="AL469" i="1"/>
  <c r="AQ469" i="1"/>
  <c r="AK469" i="1"/>
  <c r="AM469" i="1"/>
  <c r="AJ469" i="1"/>
  <c r="AP469" i="1"/>
  <c r="AR469" i="1"/>
  <c r="AR363" i="1"/>
  <c r="AO363" i="1"/>
  <c r="AI363" i="1"/>
  <c r="AQ363" i="1"/>
  <c r="AL363" i="1"/>
  <c r="AK363" i="1"/>
  <c r="AP363" i="1"/>
  <c r="AM363" i="1"/>
  <c r="AJ363" i="1"/>
  <c r="AR464" i="1"/>
  <c r="AM464" i="1"/>
  <c r="AP464" i="1"/>
  <c r="AQ464" i="1"/>
  <c r="AL464" i="1"/>
  <c r="AO464" i="1"/>
  <c r="AK464" i="1"/>
  <c r="AJ464" i="1"/>
  <c r="AI464" i="1"/>
  <c r="AR511" i="1"/>
  <c r="AQ511" i="1"/>
  <c r="AM511" i="1"/>
  <c r="AI511" i="1"/>
  <c r="AL511" i="1"/>
  <c r="AO511" i="1"/>
  <c r="AJ511" i="1"/>
  <c r="AP511" i="1"/>
  <c r="AK511" i="1"/>
  <c r="AQ468" i="1"/>
  <c r="AL468" i="1"/>
  <c r="AJ468" i="1"/>
  <c r="AM468" i="1"/>
  <c r="AR468" i="1"/>
  <c r="AP468" i="1"/>
  <c r="AI468" i="1"/>
  <c r="AK468" i="1"/>
  <c r="AO468" i="1"/>
  <c r="AK392" i="1"/>
  <c r="AL392" i="1"/>
  <c r="AM392" i="1"/>
  <c r="AI392" i="1"/>
  <c r="AP392" i="1"/>
  <c r="AJ392" i="1"/>
  <c r="AQ392" i="1"/>
  <c r="AO392" i="1"/>
  <c r="AR392" i="1"/>
  <c r="AM343" i="1"/>
  <c r="AI343" i="1"/>
  <c r="AO343" i="1"/>
  <c r="AP343" i="1"/>
  <c r="AL343" i="1"/>
  <c r="AK343" i="1"/>
  <c r="AJ343" i="1"/>
  <c r="AR343" i="1"/>
  <c r="AQ343" i="1"/>
  <c r="AL385" i="1"/>
  <c r="AP385" i="1"/>
  <c r="AQ385" i="1"/>
  <c r="AO385" i="1"/>
  <c r="AI385" i="1"/>
  <c r="AM385" i="1"/>
  <c r="AJ385" i="1"/>
  <c r="AK385" i="1"/>
  <c r="AR385" i="1"/>
  <c r="AO232" i="1"/>
  <c r="AM147" i="1"/>
  <c r="AJ230" i="1"/>
  <c r="AK425" i="1"/>
  <c r="AP425" i="1"/>
  <c r="AI425" i="1"/>
  <c r="AO425" i="1"/>
  <c r="AR425" i="1"/>
  <c r="AJ425" i="1"/>
  <c r="AM425" i="1"/>
  <c r="AQ425" i="1"/>
  <c r="AL425" i="1"/>
  <c r="AM346" i="1"/>
  <c r="AP346" i="1"/>
  <c r="AO346" i="1"/>
  <c r="AI346" i="1"/>
  <c r="AR346" i="1"/>
  <c r="AK346" i="1"/>
  <c r="AQ346" i="1"/>
  <c r="AJ346" i="1"/>
  <c r="AL346" i="1"/>
  <c r="AR421" i="1"/>
  <c r="AQ421" i="1"/>
  <c r="AI421" i="1"/>
  <c r="AL421" i="1"/>
  <c r="AO421" i="1"/>
  <c r="AJ421" i="1"/>
  <c r="AM421" i="1"/>
  <c r="AP421" i="1"/>
  <c r="AK421" i="1"/>
  <c r="AQ481" i="1"/>
  <c r="AP481" i="1"/>
  <c r="AI481" i="1"/>
  <c r="AO481" i="1"/>
  <c r="AM481" i="1"/>
  <c r="AJ481" i="1"/>
  <c r="AL481" i="1"/>
  <c r="AK481" i="1"/>
  <c r="AR481" i="1"/>
  <c r="AO358" i="1"/>
  <c r="AL358" i="1"/>
  <c r="AK358" i="1"/>
  <c r="AQ358" i="1"/>
  <c r="AJ358" i="1"/>
  <c r="AI358" i="1"/>
  <c r="AP358" i="1"/>
  <c r="AR358" i="1"/>
  <c r="AM358" i="1"/>
  <c r="AO442" i="1"/>
  <c r="AJ442" i="1"/>
  <c r="AL442" i="1"/>
  <c r="AK442" i="1"/>
  <c r="AP442" i="1"/>
  <c r="AM442" i="1"/>
  <c r="AR442" i="1"/>
  <c r="AI442" i="1"/>
  <c r="AQ442" i="1"/>
  <c r="AJ266" i="1"/>
  <c r="AM145" i="1"/>
  <c r="AO319" i="1"/>
  <c r="AQ101" i="1"/>
  <c r="AJ229" i="1"/>
  <c r="AK229" i="1"/>
  <c r="AQ78" i="1"/>
  <c r="AQ168" i="1"/>
  <c r="AO266" i="1"/>
  <c r="AM177" i="1"/>
  <c r="AM15" i="1"/>
  <c r="AQ147" i="1"/>
  <c r="AO177" i="1"/>
  <c r="AO146" i="1"/>
  <c r="AO249" i="1"/>
  <c r="AP97" i="1"/>
  <c r="AI5" i="1"/>
  <c r="AO317" i="1"/>
  <c r="AJ316" i="1"/>
  <c r="AM232" i="1"/>
  <c r="AK72" i="1"/>
  <c r="AM186" i="1"/>
  <c r="AO257" i="1"/>
  <c r="AP78" i="1"/>
  <c r="AO241" i="1"/>
  <c r="AK287" i="1"/>
  <c r="AQ186" i="1"/>
  <c r="AK10" i="1"/>
  <c r="AO10" i="1"/>
  <c r="AJ97" i="1"/>
  <c r="AM72" i="1"/>
  <c r="AO268" i="1"/>
  <c r="AR353" i="1"/>
  <c r="AO353" i="1"/>
  <c r="AQ353" i="1"/>
  <c r="AM353" i="1"/>
  <c r="AK353" i="1"/>
  <c r="AJ353" i="1"/>
  <c r="AL353" i="1"/>
  <c r="AI353" i="1"/>
  <c r="AP353" i="1"/>
  <c r="AM395" i="1"/>
  <c r="AQ395" i="1"/>
  <c r="AJ395" i="1"/>
  <c r="AR395" i="1"/>
  <c r="AK395" i="1"/>
  <c r="AO395" i="1"/>
  <c r="AI395" i="1"/>
  <c r="AP395" i="1"/>
  <c r="AL395" i="1"/>
  <c r="AJ359" i="1"/>
  <c r="AL359" i="1"/>
  <c r="AI359" i="1"/>
  <c r="AP359" i="1"/>
  <c r="AR359" i="1"/>
  <c r="AK359" i="1"/>
  <c r="AQ359" i="1"/>
  <c r="AM359" i="1"/>
  <c r="AO359" i="1"/>
  <c r="AM480" i="1"/>
  <c r="AQ480" i="1"/>
  <c r="AI480" i="1"/>
  <c r="AK480" i="1"/>
  <c r="AL480" i="1"/>
  <c r="AR480" i="1"/>
  <c r="AJ480" i="1"/>
  <c r="AO480" i="1"/>
  <c r="AP480" i="1"/>
  <c r="AR483" i="1"/>
  <c r="AK483" i="1"/>
  <c r="AI483" i="1"/>
  <c r="AL483" i="1"/>
  <c r="AQ483" i="1"/>
  <c r="AP483" i="1"/>
  <c r="AO483" i="1"/>
  <c r="AM483" i="1"/>
  <c r="AJ483" i="1"/>
  <c r="AO446" i="1"/>
  <c r="AL446" i="1"/>
  <c r="AI446" i="1"/>
  <c r="AQ446" i="1"/>
  <c r="AK446" i="1"/>
  <c r="AM446" i="1"/>
  <c r="AR446" i="1"/>
  <c r="AP446" i="1"/>
  <c r="AJ446" i="1"/>
  <c r="AQ449" i="1"/>
  <c r="AP449" i="1"/>
  <c r="AL449" i="1"/>
  <c r="AJ449" i="1"/>
  <c r="AM449" i="1"/>
  <c r="AR449" i="1"/>
  <c r="AK449" i="1"/>
  <c r="AI449" i="1"/>
  <c r="AO449" i="1"/>
  <c r="AJ438" i="1"/>
  <c r="AI438" i="1"/>
  <c r="AK438" i="1"/>
  <c r="AQ438" i="1"/>
  <c r="AL438" i="1"/>
  <c r="AP438" i="1"/>
  <c r="AR438" i="1"/>
  <c r="AM438" i="1"/>
  <c r="AO438" i="1"/>
  <c r="AI463" i="1"/>
  <c r="AP463" i="1"/>
  <c r="AR463" i="1"/>
  <c r="AQ463" i="1"/>
  <c r="AM463" i="1"/>
  <c r="AL463" i="1"/>
  <c r="AO463" i="1"/>
  <c r="AK463" i="1"/>
  <c r="AJ463" i="1"/>
  <c r="AI441" i="1"/>
  <c r="AP441" i="1"/>
  <c r="AL441" i="1"/>
  <c r="AR441" i="1"/>
  <c r="AQ441" i="1"/>
  <c r="AO441" i="1"/>
  <c r="AK441" i="1"/>
  <c r="AJ441" i="1"/>
  <c r="AM441" i="1"/>
  <c r="AQ261" i="1"/>
  <c r="AJ261" i="1"/>
  <c r="AO475" i="1"/>
  <c r="AL475" i="1"/>
  <c r="AM475" i="1"/>
  <c r="AJ475" i="1"/>
  <c r="AP475" i="1"/>
  <c r="AI475" i="1"/>
  <c r="AR475" i="1"/>
  <c r="AQ475" i="1"/>
  <c r="AK475" i="1"/>
  <c r="AL356" i="1"/>
  <c r="AJ356" i="1"/>
  <c r="AK356" i="1"/>
  <c r="AI356" i="1"/>
  <c r="AP356" i="1"/>
  <c r="AM356" i="1"/>
  <c r="AO356" i="1"/>
  <c r="AQ356" i="1"/>
  <c r="AR356" i="1"/>
  <c r="AJ15" i="1"/>
  <c r="AO97" i="1"/>
  <c r="AM471" i="1"/>
  <c r="AJ471" i="1"/>
  <c r="AO471" i="1"/>
  <c r="AQ471" i="1"/>
  <c r="AI471" i="1"/>
  <c r="AR471" i="1"/>
  <c r="AK471" i="1"/>
  <c r="AP471" i="1"/>
  <c r="AL471" i="1"/>
  <c r="AI246" i="1"/>
  <c r="AQ316" i="1"/>
  <c r="AP302" i="1"/>
  <c r="AI187" i="1"/>
  <c r="AQ246" i="1"/>
  <c r="AK146" i="1"/>
  <c r="AK317" i="1"/>
  <c r="AQ287" i="1"/>
  <c r="AP261" i="1"/>
  <c r="AJ424" i="1"/>
  <c r="AL424" i="1"/>
  <c r="AI424" i="1"/>
  <c r="AR424" i="1"/>
  <c r="AQ424" i="1"/>
  <c r="AK424" i="1"/>
  <c r="AM424" i="1"/>
  <c r="AP424" i="1"/>
  <c r="AO424" i="1"/>
  <c r="AL396" i="1"/>
  <c r="AJ396" i="1"/>
  <c r="AK396" i="1"/>
  <c r="AP396" i="1"/>
  <c r="AR396" i="1"/>
  <c r="AO396" i="1"/>
  <c r="AQ396" i="1"/>
  <c r="AI396" i="1"/>
  <c r="AM396" i="1"/>
  <c r="AM473" i="1"/>
  <c r="AR473" i="1"/>
  <c r="AJ473" i="1"/>
  <c r="AI473" i="1"/>
  <c r="AO473" i="1"/>
  <c r="AK473" i="1"/>
  <c r="AL473" i="1"/>
  <c r="AP473" i="1"/>
  <c r="AQ473" i="1"/>
  <c r="AO427" i="1"/>
  <c r="AP427" i="1"/>
  <c r="AI427" i="1"/>
  <c r="AL427" i="1"/>
  <c r="AJ427" i="1"/>
  <c r="AK427" i="1"/>
  <c r="AM427" i="1"/>
  <c r="AR427" i="1"/>
  <c r="AQ427" i="1"/>
  <c r="AP439" i="1"/>
  <c r="AK439" i="1"/>
  <c r="AJ439" i="1"/>
  <c r="AO439" i="1"/>
  <c r="AM439" i="1"/>
  <c r="AR439" i="1"/>
  <c r="AQ439" i="1"/>
  <c r="AL439" i="1"/>
  <c r="AI439" i="1"/>
  <c r="W28" i="8"/>
  <c r="V28" i="8"/>
  <c r="X28" i="8"/>
  <c r="P35" i="8"/>
  <c r="T35" i="8" s="1"/>
  <c r="Z32" i="8"/>
  <c r="AC32" i="8" s="1"/>
  <c r="S7" i="1"/>
  <c r="AQ189" i="1"/>
  <c r="R354" i="1"/>
  <c r="AM189" i="1"/>
  <c r="AP189" i="1"/>
  <c r="X349" i="1"/>
  <c r="P47" i="13"/>
  <c r="S47" i="13" s="1"/>
  <c r="AM323" i="1"/>
  <c r="R421" i="1"/>
  <c r="AI323" i="1"/>
  <c r="X251" i="1"/>
  <c r="O48" i="20"/>
  <c r="S48" i="20" s="1"/>
  <c r="S43" i="1"/>
  <c r="R474" i="1"/>
  <c r="T22" i="15"/>
  <c r="T419" i="1"/>
  <c r="AQ323" i="1"/>
  <c r="AO59" i="1"/>
  <c r="S421" i="1"/>
  <c r="AO143" i="1"/>
  <c r="X161" i="1"/>
  <c r="V444" i="1"/>
  <c r="X539" i="1"/>
  <c r="X14" i="1"/>
  <c r="V160" i="1"/>
  <c r="R301" i="1"/>
  <c r="R48" i="1"/>
  <c r="T160" i="1"/>
  <c r="AI12" i="1"/>
  <c r="R11" i="1"/>
  <c r="Y3" i="1"/>
  <c r="X10" i="1"/>
  <c r="S247" i="1"/>
  <c r="R438" i="1"/>
  <c r="V419" i="1"/>
  <c r="AQ59" i="1"/>
  <c r="Z50" i="1"/>
  <c r="R262" i="1"/>
  <c r="X262" i="1"/>
  <c r="AK59" i="1"/>
  <c r="X421" i="1"/>
  <c r="R225" i="1"/>
  <c r="Z299" i="1"/>
  <c r="X225" i="1"/>
  <c r="X174" i="1"/>
  <c r="Y53" i="1"/>
  <c r="R482" i="1"/>
  <c r="AJ293" i="1"/>
  <c r="AM293" i="1"/>
  <c r="R169" i="1"/>
  <c r="AJ291" i="1"/>
  <c r="R157" i="1"/>
  <c r="AK111" i="1"/>
  <c r="T3" i="1"/>
  <c r="Y444" i="1"/>
  <c r="AP111" i="1"/>
  <c r="X398" i="1"/>
  <c r="X437" i="1"/>
  <c r="AQ291" i="1"/>
  <c r="AM111" i="1"/>
  <c r="X463" i="1"/>
  <c r="AJ84" i="1"/>
  <c r="AQ295" i="1"/>
  <c r="X429" i="1"/>
  <c r="AO292" i="1"/>
  <c r="R147" i="1"/>
  <c r="AQ293" i="1"/>
  <c r="O4" i="18"/>
  <c r="S4" i="18" s="1"/>
  <c r="AP293" i="1"/>
  <c r="X249" i="1"/>
  <c r="Y173" i="1"/>
  <c r="S15" i="1"/>
  <c r="T382" i="1"/>
  <c r="X3" i="1"/>
  <c r="Z382" i="1"/>
  <c r="X8" i="1"/>
  <c r="Y54" i="1"/>
  <c r="S19" i="18"/>
  <c r="AK323" i="1"/>
  <c r="X146" i="1"/>
  <c r="AI295" i="1"/>
  <c r="X418" i="1"/>
  <c r="R293" i="1"/>
  <c r="AO47" i="1"/>
  <c r="X347" i="1"/>
  <c r="R469" i="1"/>
  <c r="AI293" i="1"/>
  <c r="X392" i="1"/>
  <c r="X229" i="1"/>
  <c r="Y160" i="1"/>
  <c r="AK293" i="1"/>
  <c r="S292" i="1"/>
  <c r="X255" i="1"/>
  <c r="AO161" i="1"/>
  <c r="AI161" i="1"/>
  <c r="X145" i="1"/>
  <c r="AI284" i="1"/>
  <c r="R385" i="1"/>
  <c r="R178" i="1"/>
  <c r="AM284" i="1"/>
  <c r="X426" i="1"/>
  <c r="Y358" i="1"/>
  <c r="O3" i="11"/>
  <c r="S3" i="11" s="1"/>
  <c r="AQ284" i="1"/>
  <c r="AP284" i="1"/>
  <c r="X309" i="1"/>
  <c r="T25" i="12"/>
  <c r="T33" i="20"/>
  <c r="AQ288" i="1"/>
  <c r="AI169" i="1"/>
  <c r="X391" i="1"/>
  <c r="V50" i="1"/>
  <c r="O47" i="11"/>
  <c r="S47" i="11" s="1"/>
  <c r="AO284" i="1"/>
  <c r="X81" i="1"/>
  <c r="P6" i="17"/>
  <c r="T6" i="17" s="1"/>
  <c r="Z421" i="1"/>
  <c r="R309" i="1"/>
  <c r="AK284" i="1"/>
  <c r="O7" i="21"/>
  <c r="S7" i="21" s="1"/>
  <c r="R444" i="1"/>
  <c r="AQ161" i="1"/>
  <c r="S346" i="1"/>
  <c r="X34" i="1"/>
  <c r="X82" i="1"/>
  <c r="T44" i="13"/>
  <c r="P22" i="18"/>
  <c r="T22" i="18" s="1"/>
  <c r="T166" i="1"/>
  <c r="AI299" i="1"/>
  <c r="R153" i="1"/>
  <c r="AK304" i="1"/>
  <c r="AQ296" i="1"/>
  <c r="AI296" i="1"/>
  <c r="AQ304" i="1"/>
  <c r="AM296" i="1"/>
  <c r="AO169" i="1"/>
  <c r="AI143" i="1"/>
  <c r="AO296" i="1"/>
  <c r="X167" i="1"/>
  <c r="X15" i="1"/>
  <c r="AJ281" i="1"/>
  <c r="P14" i="18"/>
  <c r="X154" i="1"/>
  <c r="R357" i="1"/>
  <c r="AM301" i="1"/>
  <c r="T39" i="20"/>
  <c r="T35" i="12"/>
  <c r="O42" i="20"/>
  <c r="S42" i="20" s="1"/>
  <c r="AM304" i="1"/>
  <c r="X26" i="1"/>
  <c r="Y427" i="1"/>
  <c r="S260" i="1"/>
  <c r="Z166" i="1"/>
  <c r="S430" i="1"/>
  <c r="V8" i="1"/>
  <c r="X182" i="1"/>
  <c r="T8" i="1"/>
  <c r="AJ304" i="1"/>
  <c r="AP269" i="1"/>
  <c r="AI288" i="1"/>
  <c r="AO295" i="1"/>
  <c r="AO323" i="1"/>
  <c r="AQ269" i="1"/>
  <c r="AP299" i="1"/>
  <c r="AM281" i="1"/>
  <c r="S423" i="1"/>
  <c r="AK281" i="1"/>
  <c r="AO288" i="1"/>
  <c r="R454" i="1"/>
  <c r="AI269" i="1"/>
  <c r="AP281" i="1"/>
  <c r="AQ281" i="1"/>
  <c r="Y30" i="1"/>
  <c r="AJ299" i="1"/>
  <c r="T16" i="12"/>
  <c r="AP288" i="1"/>
  <c r="AI189" i="1"/>
  <c r="AJ269" i="1"/>
  <c r="AM269" i="1"/>
  <c r="AK288" i="1"/>
  <c r="X7" i="1"/>
  <c r="AJ258" i="1"/>
  <c r="AP323" i="1"/>
  <c r="R154" i="1"/>
  <c r="AO281" i="1"/>
  <c r="AM288" i="1"/>
  <c r="AK269" i="1"/>
  <c r="V4" i="1"/>
  <c r="AJ189" i="1"/>
  <c r="AK189" i="1"/>
  <c r="O13" i="12"/>
  <c r="S13" i="12" s="1"/>
  <c r="AM258" i="1"/>
  <c r="AO298" i="1"/>
  <c r="AK298" i="1"/>
  <c r="AJ298" i="1"/>
  <c r="AI298" i="1"/>
  <c r="AP298" i="1"/>
  <c r="AK282" i="1"/>
  <c r="AJ12" i="1"/>
  <c r="AQ258" i="1"/>
  <c r="AO12" i="1"/>
  <c r="AM161" i="1"/>
  <c r="AQ47" i="1"/>
  <c r="AO300" i="1"/>
  <c r="AK84" i="1"/>
  <c r="AO297" i="1"/>
  <c r="AM297" i="1"/>
  <c r="AQ286" i="1"/>
  <c r="AM295" i="1"/>
  <c r="AQ300" i="1"/>
  <c r="T12" i="18"/>
  <c r="AK286" i="1"/>
  <c r="AO131" i="1"/>
  <c r="AI59" i="1"/>
  <c r="AI286" i="1"/>
  <c r="AQ297" i="1"/>
  <c r="AO301" i="1"/>
  <c r="AJ300" i="1"/>
  <c r="AO84" i="1"/>
  <c r="AK301" i="1"/>
  <c r="AJ296" i="1"/>
  <c r="AJ286" i="1"/>
  <c r="AI47" i="1"/>
  <c r="AJ169" i="1"/>
  <c r="AO111" i="1"/>
  <c r="AJ297" i="1"/>
  <c r="T18" i="18"/>
  <c r="AP131" i="1"/>
  <c r="AI297" i="1"/>
  <c r="AM298" i="1"/>
  <c r="AP59" i="1"/>
  <c r="AJ59" i="1"/>
  <c r="AM286" i="1"/>
  <c r="AK143" i="1"/>
  <c r="AK295" i="1"/>
  <c r="AM300" i="1"/>
  <c r="AK131" i="1"/>
  <c r="AK169" i="1"/>
  <c r="AO258" i="1"/>
  <c r="P6" i="24"/>
  <c r="T6" i="24" s="1"/>
  <c r="AQ292" i="1"/>
  <c r="AK292" i="1"/>
  <c r="AJ292" i="1"/>
  <c r="AM292" i="1"/>
  <c r="AP292" i="1"/>
  <c r="AQ298" i="1"/>
  <c r="AK297" i="1"/>
  <c r="AP47" i="1"/>
  <c r="AP169" i="1"/>
  <c r="AP295" i="1"/>
  <c r="AQ131" i="1"/>
  <c r="AM47" i="1"/>
  <c r="AJ47" i="1"/>
  <c r="AJ301" i="1"/>
  <c r="AP296" i="1"/>
  <c r="AJ285" i="1"/>
  <c r="AM285" i="1"/>
  <c r="AI285" i="1"/>
  <c r="AQ285" i="1"/>
  <c r="AK285" i="1"/>
  <c r="AP285" i="1"/>
  <c r="AP258" i="1"/>
  <c r="AI301" i="1"/>
  <c r="AK300" i="1"/>
  <c r="AQ169" i="1"/>
  <c r="AQ84" i="1"/>
  <c r="AP301" i="1"/>
  <c r="P14" i="17"/>
  <c r="AP161" i="1"/>
  <c r="T28" i="20"/>
  <c r="AO282" i="1"/>
  <c r="AP300" i="1"/>
  <c r="AI84" i="1"/>
  <c r="AP286" i="1"/>
  <c r="AK291" i="1"/>
  <c r="AI291" i="1"/>
  <c r="AO291" i="1"/>
  <c r="AI258" i="1"/>
  <c r="AP282" i="1"/>
  <c r="AQ12" i="1"/>
  <c r="T10" i="17"/>
  <c r="AJ161" i="1"/>
  <c r="AI131" i="1"/>
  <c r="AJ131" i="1"/>
  <c r="AP143" i="1"/>
  <c r="AJ282" i="1"/>
  <c r="AM282" i="1"/>
  <c r="AP84" i="1"/>
  <c r="AM12" i="1"/>
  <c r="AP291" i="1"/>
  <c r="AQ111" i="1"/>
  <c r="S11" i="18"/>
  <c r="AI282" i="1"/>
  <c r="AM143" i="1"/>
  <c r="AQ143" i="1"/>
  <c r="AI111" i="1"/>
  <c r="AK12" i="1"/>
  <c r="AM299" i="1"/>
  <c r="AQ299" i="1"/>
  <c r="AK299" i="1"/>
  <c r="AO304" i="1"/>
  <c r="AI304" i="1"/>
  <c r="X449" i="1"/>
  <c r="R449" i="1"/>
  <c r="AF1032" i="4"/>
  <c r="AF250" i="4"/>
  <c r="Z909" i="4"/>
  <c r="Z330" i="4"/>
  <c r="AC22" i="4"/>
  <c r="AC331" i="4"/>
  <c r="X387" i="1"/>
  <c r="R471" i="1"/>
  <c r="AC30" i="4"/>
  <c r="Z30" i="4"/>
  <c r="N419" i="1"/>
  <c r="AC909" i="4"/>
  <c r="AC330" i="4"/>
  <c r="AF179" i="4"/>
  <c r="AC367" i="4"/>
  <c r="Z22" i="4"/>
  <c r="Z106" i="4"/>
  <c r="Z774" i="4"/>
  <c r="AC498" i="4"/>
  <c r="AF15" i="4"/>
  <c r="AF39" i="4"/>
  <c r="X428" i="1"/>
  <c r="X5" i="1"/>
  <c r="AF106" i="4"/>
  <c r="AF424" i="4"/>
  <c r="AC366" i="4"/>
  <c r="Z289" i="4"/>
  <c r="Z367" i="4"/>
  <c r="AC16" i="4"/>
  <c r="Z222" i="4"/>
  <c r="AF387" i="4"/>
  <c r="AC271" i="4"/>
  <c r="AF498" i="4"/>
  <c r="AF63" i="4"/>
  <c r="Z96" i="4"/>
  <c r="Z90" i="4"/>
  <c r="Z39" i="4"/>
  <c r="X297" i="1"/>
  <c r="AC265" i="4"/>
  <c r="AF936" i="4"/>
  <c r="AF657" i="4"/>
  <c r="AF1029" i="4"/>
  <c r="AF480" i="4"/>
  <c r="Z313" i="4"/>
  <c r="Z488" i="4"/>
  <c r="AF30" i="4"/>
  <c r="Z126" i="4"/>
  <c r="AC63" i="4"/>
  <c r="R61" i="1"/>
  <c r="R250" i="1"/>
  <c r="AF1022" i="4"/>
  <c r="AC120" i="4"/>
  <c r="AC155" i="4"/>
  <c r="AF610" i="4"/>
  <c r="AC456" i="4"/>
  <c r="Z208" i="4"/>
  <c r="AC952" i="4"/>
  <c r="AF23" i="4"/>
  <c r="AC90" i="4"/>
  <c r="O48" i="15"/>
  <c r="S48" i="15" s="1"/>
  <c r="AF313" i="4"/>
  <c r="AF727" i="4"/>
  <c r="Z17" i="4"/>
  <c r="AF90" i="4"/>
  <c r="R452" i="1"/>
  <c r="X300" i="1"/>
  <c r="AF265" i="4"/>
  <c r="AF559" i="4"/>
  <c r="AF736" i="4"/>
  <c r="AC610" i="4"/>
  <c r="AF56" i="4"/>
  <c r="AC208" i="4"/>
  <c r="Z424" i="4"/>
  <c r="AF19" i="4"/>
  <c r="AF1035" i="4"/>
  <c r="AF987" i="4"/>
  <c r="AF953" i="4"/>
  <c r="AF1003" i="4"/>
  <c r="AF1015" i="4"/>
  <c r="AF366" i="4"/>
  <c r="AF238" i="4"/>
  <c r="Z610" i="4"/>
  <c r="AF86" i="4"/>
  <c r="AF96" i="4"/>
  <c r="AF149" i="4"/>
  <c r="Z310" i="4"/>
  <c r="AF37" i="4"/>
  <c r="AC424" i="4"/>
  <c r="AF9" i="4"/>
  <c r="X150" i="1"/>
  <c r="O3" i="10"/>
  <c r="S3" i="10" s="1"/>
  <c r="AF98" i="4"/>
  <c r="AF947" i="4"/>
  <c r="AF942" i="4"/>
  <c r="AF1030" i="4"/>
  <c r="AF564" i="4"/>
  <c r="Z100" i="4"/>
  <c r="Z480" i="4"/>
  <c r="AC564" i="4"/>
  <c r="AF289" i="4"/>
  <c r="AC727" i="4"/>
  <c r="Z227" i="4"/>
  <c r="AF310" i="4"/>
  <c r="AC397" i="4"/>
  <c r="X448" i="1"/>
  <c r="R294" i="1"/>
  <c r="R448" i="1"/>
  <c r="Z366" i="4"/>
  <c r="AC839" i="4"/>
  <c r="Z564" i="4"/>
  <c r="Z165" i="4"/>
  <c r="AC1025" i="4"/>
  <c r="AC439" i="4"/>
  <c r="Z178" i="4"/>
  <c r="AC227" i="4"/>
  <c r="AC62" i="4"/>
  <c r="AC685" i="4"/>
  <c r="Z149" i="4"/>
  <c r="AC37" i="4"/>
  <c r="X243" i="1"/>
  <c r="AF850" i="4"/>
  <c r="AC15" i="4"/>
  <c r="AF935" i="4"/>
  <c r="AF178" i="4"/>
  <c r="AF1023" i="4"/>
  <c r="AF982" i="4"/>
  <c r="Z216" i="4"/>
  <c r="AC178" i="4"/>
  <c r="AF396" i="4"/>
  <c r="AF542" i="4"/>
  <c r="AF685" i="4"/>
  <c r="AC945" i="4"/>
  <c r="AF46" i="4"/>
  <c r="Z685" i="4"/>
  <c r="R182" i="1"/>
  <c r="R383" i="1"/>
  <c r="X163" i="1"/>
  <c r="AF155" i="4"/>
  <c r="AF579" i="4"/>
  <c r="Z56" i="4"/>
  <c r="AF984" i="4"/>
  <c r="Z727" i="4"/>
  <c r="AC310" i="4"/>
  <c r="AF271" i="4"/>
  <c r="AF973" i="4"/>
  <c r="Z529" i="4"/>
  <c r="AC216" i="4"/>
  <c r="AC396" i="4"/>
  <c r="AC542" i="4"/>
  <c r="Z302" i="4"/>
  <c r="AC179" i="4"/>
  <c r="Z53" i="4"/>
  <c r="Z523" i="4"/>
  <c r="AC9" i="4"/>
  <c r="AF44" i="4"/>
  <c r="AF165" i="4"/>
  <c r="AC180" i="4"/>
  <c r="Z180" i="4"/>
  <c r="AF998" i="4"/>
  <c r="AF360" i="4"/>
  <c r="AC529" i="4"/>
  <c r="AC452" i="4"/>
  <c r="AF747" i="4"/>
  <c r="AF302" i="4"/>
  <c r="Z179" i="4"/>
  <c r="AC53" i="4"/>
  <c r="Z66" i="4"/>
  <c r="AC523" i="4"/>
  <c r="X452" i="1"/>
  <c r="AF1018" i="4"/>
  <c r="AF1028" i="4"/>
  <c r="AF529" i="4"/>
  <c r="AF954" i="4"/>
  <c r="Z387" i="4"/>
  <c r="Z452" i="4"/>
  <c r="AC302" i="4"/>
  <c r="AF66" i="4"/>
  <c r="AC66" i="4"/>
  <c r="Z393" i="3"/>
  <c r="AC621" i="3"/>
  <c r="Z334" i="3"/>
  <c r="AF692" i="3"/>
  <c r="AC124" i="3"/>
  <c r="Z98" i="3"/>
  <c r="Z117" i="3"/>
  <c r="AC475" i="3"/>
  <c r="Z355" i="3"/>
  <c r="AF187" i="3"/>
  <c r="Y448" i="1"/>
  <c r="S170" i="1"/>
  <c r="AC741" i="3"/>
  <c r="AC416" i="3"/>
  <c r="AC301" i="3"/>
  <c r="Z527" i="3"/>
  <c r="AF233" i="3"/>
  <c r="AC33" i="3"/>
  <c r="AF161" i="3"/>
  <c r="S258" i="1"/>
  <c r="Z3" i="3"/>
  <c r="AF741" i="3"/>
  <c r="AF416" i="3"/>
  <c r="Z176" i="3"/>
  <c r="AF33" i="3"/>
  <c r="Z161" i="3"/>
  <c r="S452" i="1"/>
  <c r="M246" i="1"/>
  <c r="AF21" i="3"/>
  <c r="AF419" i="3"/>
  <c r="AC315" i="3"/>
  <c r="Z419" i="3"/>
  <c r="AC176" i="3"/>
  <c r="AC58" i="3"/>
  <c r="Z416" i="3"/>
  <c r="AF176" i="3"/>
  <c r="AF321" i="3"/>
  <c r="AF58" i="3"/>
  <c r="Z40" i="3"/>
  <c r="Z321" i="3"/>
  <c r="Z21" i="3"/>
  <c r="Z431" i="3"/>
  <c r="S308" i="1"/>
  <c r="Z58" i="3"/>
  <c r="AC40" i="3"/>
  <c r="AC454" i="3"/>
  <c r="AC431" i="3"/>
  <c r="S443" i="1"/>
  <c r="Z45" i="3"/>
  <c r="AF268" i="3"/>
  <c r="Z244" i="3"/>
  <c r="Z454" i="3"/>
  <c r="AF431" i="3"/>
  <c r="AC3" i="3"/>
  <c r="AC45" i="3"/>
  <c r="AC244" i="3"/>
  <c r="AF454" i="3"/>
  <c r="S147" i="1"/>
  <c r="AF301" i="3"/>
  <c r="Z75" i="3"/>
  <c r="AC419" i="3"/>
  <c r="AF138" i="3"/>
  <c r="Z850" i="3"/>
  <c r="AC313" i="3"/>
  <c r="AC268" i="3"/>
  <c r="Z448" i="3"/>
  <c r="S424" i="1"/>
  <c r="Z315" i="3"/>
  <c r="AF527" i="3"/>
  <c r="Z268" i="3"/>
  <c r="AC850" i="3"/>
  <c r="Z751" i="3"/>
  <c r="Z523" i="3"/>
  <c r="AC448" i="3"/>
  <c r="AF61" i="3"/>
  <c r="AC240" i="3"/>
  <c r="AC75" i="3"/>
  <c r="AF173" i="3"/>
  <c r="AC751" i="3"/>
  <c r="AC523" i="3"/>
  <c r="AF448" i="3"/>
  <c r="Z113" i="3"/>
  <c r="Z61" i="3"/>
  <c r="M22" i="1"/>
  <c r="Z197" i="3"/>
  <c r="AF35" i="3"/>
  <c r="M225" i="1"/>
  <c r="AC393" i="3"/>
  <c r="AF523" i="3"/>
  <c r="Z124" i="3"/>
  <c r="AC113" i="3"/>
  <c r="AC61" i="3"/>
  <c r="AC98" i="3"/>
  <c r="AF475" i="3"/>
  <c r="Y161" i="1"/>
  <c r="AC185" i="3"/>
  <c r="M158" i="1"/>
  <c r="Z301" i="3"/>
  <c r="AC527" i="3"/>
  <c r="AF393" i="3"/>
  <c r="AF124" i="3"/>
  <c r="AF98" i="3"/>
  <c r="AF355" i="3"/>
  <c r="Z670" i="2"/>
  <c r="Z256" i="1"/>
  <c r="AF402" i="2"/>
  <c r="AF19" i="2"/>
  <c r="T391" i="1"/>
  <c r="AF156" i="2"/>
  <c r="Z442" i="2"/>
  <c r="AC113" i="2"/>
  <c r="AC402" i="2"/>
  <c r="Z41" i="2"/>
  <c r="AC670" i="2"/>
  <c r="AC31" i="2"/>
  <c r="Z255" i="1"/>
  <c r="AC19" i="2"/>
  <c r="T256" i="1"/>
  <c r="AF113" i="2"/>
  <c r="Z21" i="2"/>
  <c r="Z520" i="2"/>
  <c r="AC61" i="2"/>
  <c r="AC21" i="2"/>
  <c r="Z444" i="1"/>
  <c r="AC47" i="2"/>
  <c r="V299" i="1"/>
  <c r="AF454" i="2"/>
  <c r="AF31" i="2"/>
  <c r="AF76" i="2"/>
  <c r="AC65" i="2"/>
  <c r="Z297" i="2"/>
  <c r="Z311" i="2"/>
  <c r="Z354" i="2"/>
  <c r="AF65" i="2"/>
  <c r="AC297" i="2"/>
  <c r="AC311" i="2"/>
  <c r="AF354" i="2"/>
  <c r="T4" i="1"/>
  <c r="Z499" i="2"/>
  <c r="AC119" i="2"/>
  <c r="T249" i="1"/>
  <c r="Z76" i="2"/>
  <c r="V249" i="1"/>
  <c r="L13" i="1"/>
  <c r="Z13" i="1" s="1"/>
  <c r="Z480" i="2"/>
  <c r="AC84" i="2"/>
  <c r="AF756" i="2"/>
  <c r="AF287" i="2"/>
  <c r="Z119" i="2"/>
  <c r="T348" i="1"/>
  <c r="AC480" i="2"/>
  <c r="AC25" i="2"/>
  <c r="AC481" i="2"/>
  <c r="AC173" i="2"/>
  <c r="AF281" i="2"/>
  <c r="L69" i="1"/>
  <c r="Z69" i="1" s="1"/>
  <c r="AF11" i="2"/>
  <c r="Z474" i="2"/>
  <c r="AF147" i="2"/>
  <c r="Z481" i="2"/>
  <c r="AC281" i="2"/>
  <c r="Z11" i="2"/>
  <c r="Z157" i="1"/>
  <c r="Z184" i="1"/>
  <c r="Z440" i="1"/>
  <c r="Z452" i="1"/>
  <c r="AF173" i="2"/>
  <c r="Z281" i="2"/>
  <c r="Z550" i="2"/>
  <c r="T440" i="1"/>
  <c r="AC474" i="2"/>
  <c r="Z48" i="2"/>
  <c r="AF8" i="2"/>
  <c r="Z17" i="1"/>
  <c r="L25" i="1"/>
  <c r="Z285" i="2"/>
  <c r="AC721" i="2"/>
  <c r="AC161" i="2"/>
  <c r="AF161" i="2"/>
  <c r="Z167" i="2"/>
  <c r="Z721" i="2"/>
  <c r="Z28" i="2"/>
  <c r="T157" i="1"/>
  <c r="Z391" i="1"/>
  <c r="T292" i="1"/>
  <c r="AC48" i="2"/>
  <c r="Z147" i="2"/>
  <c r="Z8" i="2"/>
  <c r="AC8" i="2"/>
  <c r="Z674" i="2"/>
  <c r="AF167" i="2"/>
  <c r="Z884" i="2"/>
  <c r="Z244" i="2"/>
  <c r="L463" i="1"/>
  <c r="V463" i="1" s="1"/>
  <c r="AF28" i="2"/>
  <c r="Z236" i="2"/>
  <c r="T148" i="1"/>
  <c r="V3" i="1"/>
  <c r="Z173" i="2"/>
  <c r="AC205" i="2"/>
  <c r="AF699" i="2"/>
  <c r="AC244" i="2"/>
  <c r="Z525" i="2"/>
  <c r="AC28" i="2"/>
  <c r="AC236" i="2"/>
  <c r="AF101" i="2"/>
  <c r="AF205" i="2"/>
  <c r="AF285" i="2"/>
  <c r="L383" i="1"/>
  <c r="V383" i="1" s="1"/>
  <c r="T255" i="1"/>
  <c r="Z292" i="1"/>
  <c r="AC5" i="2"/>
  <c r="Z687" i="2"/>
  <c r="Z225" i="2"/>
  <c r="AF5" i="2"/>
  <c r="AF505" i="2"/>
  <c r="Z30" i="1"/>
  <c r="AF687" i="2"/>
  <c r="Z505" i="2"/>
  <c r="AC62" i="2"/>
  <c r="AC687" i="2"/>
  <c r="AC39" i="2"/>
  <c r="AF219" i="2"/>
  <c r="AC74" i="2"/>
  <c r="AF245" i="2"/>
  <c r="Z176" i="2"/>
  <c r="AC37" i="2"/>
  <c r="V348" i="1"/>
  <c r="AF39" i="2"/>
  <c r="AC176" i="2"/>
  <c r="Z37" i="2"/>
  <c r="AF225" i="2"/>
  <c r="Z121" i="2"/>
  <c r="Z256" i="2"/>
  <c r="Z20" i="2"/>
  <c r="Z71" i="2"/>
  <c r="V346" i="1"/>
  <c r="AF176" i="2"/>
  <c r="L37" i="1"/>
  <c r="T37" i="1" s="1"/>
  <c r="AC256" i="2"/>
  <c r="AF308" i="2"/>
  <c r="AC279" i="2"/>
  <c r="AF341" i="2"/>
  <c r="Z65" i="2"/>
  <c r="Z219" i="2"/>
  <c r="AC68" i="2"/>
  <c r="AC225" i="2"/>
  <c r="AF256" i="2"/>
  <c r="AF199" i="2"/>
  <c r="Z308" i="2"/>
  <c r="Z279" i="2"/>
  <c r="Z341" i="2"/>
  <c r="V30" i="1"/>
  <c r="AF74" i="2"/>
  <c r="AC767" i="2"/>
  <c r="Z391" i="2"/>
  <c r="AF160" i="2"/>
  <c r="AC308" i="2"/>
  <c r="V184" i="1"/>
  <c r="AC42" i="2"/>
  <c r="Z346" i="1"/>
  <c r="Z325" i="2"/>
  <c r="AF391" i="2"/>
  <c r="Z160" i="2"/>
  <c r="Z51" i="2"/>
  <c r="AF42" i="2"/>
  <c r="V421" i="1"/>
  <c r="AC199" i="2"/>
  <c r="Z767" i="2"/>
  <c r="AF68" i="2"/>
  <c r="AF465" i="2"/>
  <c r="Z240" i="2"/>
  <c r="AF84" i="2"/>
  <c r="Z699" i="2"/>
  <c r="Z756" i="2"/>
  <c r="AF51" i="2"/>
  <c r="Z45" i="2"/>
  <c r="AC156" i="2"/>
  <c r="AC499" i="2"/>
  <c r="Z454" i="2"/>
  <c r="AC219" i="2"/>
  <c r="T17" i="1"/>
  <c r="AC240" i="2"/>
  <c r="AC51" i="2"/>
  <c r="Z156" i="2"/>
  <c r="Z199" i="2"/>
  <c r="AC325" i="2"/>
  <c r="Z67" i="2"/>
  <c r="AC160" i="2"/>
  <c r="AF138" i="2"/>
  <c r="AC76" i="2"/>
  <c r="AC67" i="2"/>
  <c r="Z138" i="2"/>
  <c r="AF525" i="2"/>
  <c r="AC153" i="2"/>
  <c r="Z15" i="1"/>
  <c r="T452" i="1"/>
  <c r="Z388" i="2"/>
  <c r="AC781" i="2"/>
  <c r="AF301" i="2"/>
  <c r="Z42" i="2"/>
  <c r="AC388" i="2"/>
  <c r="Z781" i="2"/>
  <c r="Z301" i="2"/>
  <c r="V443" i="1"/>
  <c r="AF279" i="2"/>
  <c r="T364" i="1"/>
  <c r="AF674" i="2"/>
  <c r="T15" i="1"/>
  <c r="AC674" i="2"/>
  <c r="Z364" i="1"/>
  <c r="Z465" i="2"/>
  <c r="AC884" i="2"/>
  <c r="AF62" i="2"/>
  <c r="AF461" i="2"/>
  <c r="Z140" i="2"/>
  <c r="AC59" i="2"/>
  <c r="AF71" i="2"/>
  <c r="Z34" i="2"/>
  <c r="AC434" i="2"/>
  <c r="AC140" i="2"/>
  <c r="AF59" i="2"/>
  <c r="AF318" i="2"/>
  <c r="AC71" i="2"/>
  <c r="Z23" i="1"/>
  <c r="AC101" i="2"/>
  <c r="Z850" i="2"/>
  <c r="AF34" i="2"/>
  <c r="T154" i="1"/>
  <c r="AF153" i="2"/>
  <c r="AF104" i="2"/>
  <c r="Z216" i="2"/>
  <c r="V23" i="1"/>
  <c r="AF850" i="2"/>
  <c r="AC34" i="2"/>
  <c r="Z443" i="1"/>
  <c r="AF7" i="2"/>
  <c r="AC419" i="2"/>
  <c r="AC104" i="2"/>
  <c r="AC216" i="2"/>
  <c r="AF388" i="2"/>
  <c r="Z153" i="2"/>
  <c r="AC465" i="2"/>
  <c r="Z419" i="2"/>
  <c r="Z461" i="2"/>
  <c r="AC461" i="2"/>
  <c r="Z434" i="2"/>
  <c r="AC22" i="2"/>
  <c r="AF434" i="2"/>
  <c r="Z7" i="2"/>
  <c r="Z22" i="2"/>
  <c r="AF227" i="2"/>
  <c r="AF419" i="2"/>
  <c r="Z104" i="2"/>
  <c r="AC227" i="2"/>
  <c r="Z448" i="2"/>
  <c r="Z53" i="1"/>
  <c r="AG448" i="2"/>
  <c r="AF448" i="2"/>
  <c r="AC136" i="2"/>
  <c r="AC448" i="2"/>
  <c r="Z148" i="1"/>
  <c r="AF40" i="2"/>
  <c r="Z40" i="2"/>
  <c r="AF136" i="2"/>
  <c r="AC301" i="2"/>
  <c r="AC253" i="2"/>
  <c r="Z154" i="1"/>
  <c r="AC121" i="2"/>
  <c r="T53" i="1"/>
  <c r="T5" i="16"/>
  <c r="T41" i="20"/>
  <c r="T53" i="11"/>
  <c r="W38" i="12"/>
  <c r="R483" i="1"/>
  <c r="Y21" i="1"/>
  <c r="X471" i="1"/>
  <c r="X305" i="1"/>
  <c r="R305" i="1"/>
  <c r="AC390" i="4"/>
  <c r="Z390" i="4"/>
  <c r="AC171" i="4"/>
  <c r="Z171" i="4"/>
  <c r="AC97" i="4"/>
  <c r="N295" i="1"/>
  <c r="Z97" i="4"/>
  <c r="AF934" i="4"/>
  <c r="Z669" i="4"/>
  <c r="AC429" i="4"/>
  <c r="AC516" i="4"/>
  <c r="R227" i="1"/>
  <c r="Z128" i="4"/>
  <c r="N296" i="1"/>
  <c r="O15" i="27" s="1"/>
  <c r="S15" i="27" s="1"/>
  <c r="AC128" i="4"/>
  <c r="Z577" i="4"/>
  <c r="Z332" i="4"/>
  <c r="AC332" i="4"/>
  <c r="N36" i="1"/>
  <c r="AF938" i="4"/>
  <c r="AF939" i="4"/>
  <c r="AG733" i="4"/>
  <c r="AF386" i="4"/>
  <c r="Z516" i="4"/>
  <c r="R67" i="1"/>
  <c r="Z24" i="4"/>
  <c r="AC24" i="4"/>
  <c r="AC157" i="4"/>
  <c r="Z157" i="4"/>
  <c r="AC143" i="4"/>
  <c r="Z143" i="4"/>
  <c r="AC3" i="4"/>
  <c r="Z3" i="4"/>
  <c r="AC402" i="4"/>
  <c r="Z402" i="4"/>
  <c r="AC152" i="4"/>
  <c r="Z152" i="4"/>
  <c r="O3" i="22"/>
  <c r="R100" i="1"/>
  <c r="X100" i="1"/>
  <c r="AF390" i="4"/>
  <c r="AF876" i="4"/>
  <c r="AF131" i="4"/>
  <c r="AC57" i="4"/>
  <c r="N6" i="1"/>
  <c r="Z57" i="4"/>
  <c r="AC222" i="4"/>
  <c r="N232" i="1"/>
  <c r="AC270" i="4"/>
  <c r="Z270" i="4"/>
  <c r="AC410" i="4"/>
  <c r="Z410" i="4"/>
  <c r="AF410" i="4"/>
  <c r="N44" i="1"/>
  <c r="AC422" i="4"/>
  <c r="Z819" i="4"/>
  <c r="Z33" i="4"/>
  <c r="X292" i="1"/>
  <c r="N29" i="1"/>
  <c r="AC238" i="4"/>
  <c r="AC117" i="4"/>
  <c r="Z117" i="4"/>
  <c r="N152" i="1"/>
  <c r="AC303" i="4"/>
  <c r="Z303" i="4"/>
  <c r="N384" i="1"/>
  <c r="O21" i="8" s="1"/>
  <c r="S21" i="8" s="1"/>
  <c r="Z20" i="4"/>
  <c r="AC20" i="4"/>
  <c r="AF303" i="4"/>
  <c r="AF97" i="4"/>
  <c r="AC380" i="4"/>
  <c r="AC33" i="4"/>
  <c r="AF79" i="4"/>
  <c r="Z105" i="4"/>
  <c r="AC105" i="4"/>
  <c r="AC127" i="4"/>
  <c r="Z292" i="4"/>
  <c r="AC292" i="4"/>
  <c r="AC23" i="4"/>
  <c r="AF171" i="4"/>
  <c r="Z380" i="4"/>
  <c r="Z876" i="4"/>
  <c r="Z476" i="4"/>
  <c r="AC146" i="4"/>
  <c r="N345" i="1"/>
  <c r="Z146" i="4"/>
  <c r="AC47" i="4"/>
  <c r="Z36" i="4"/>
  <c r="N4" i="1"/>
  <c r="AC36" i="4"/>
  <c r="Z83" i="4"/>
  <c r="AC83" i="4"/>
  <c r="AF1005" i="4"/>
  <c r="AC476" i="4"/>
  <c r="Z823" i="4"/>
  <c r="AF83" i="4"/>
  <c r="Z52" i="4"/>
  <c r="AC52" i="4"/>
  <c r="AF1036" i="4"/>
  <c r="Z194" i="4"/>
  <c r="AC823" i="4"/>
  <c r="R41" i="1"/>
  <c r="AF100" i="4"/>
  <c r="Z914" i="4"/>
  <c r="AC914" i="4"/>
  <c r="Z60" i="4"/>
  <c r="N247" i="1"/>
  <c r="O26" i="11" s="1"/>
  <c r="S26" i="11" s="1"/>
  <c r="AC60" i="4"/>
  <c r="AC21" i="4"/>
  <c r="Z21" i="4"/>
  <c r="AC48" i="4"/>
  <c r="Z48" i="4"/>
  <c r="AC76" i="4"/>
  <c r="Z76" i="4"/>
  <c r="AF117" i="4"/>
  <c r="AF937" i="4"/>
  <c r="AC194" i="4"/>
  <c r="AF33" i="4"/>
  <c r="Z18" i="4"/>
  <c r="AC18" i="4"/>
  <c r="N151" i="1"/>
  <c r="Z116" i="4"/>
  <c r="Z465" i="4"/>
  <c r="AC465" i="4"/>
  <c r="N234" i="1"/>
  <c r="AC80" i="4"/>
  <c r="Z80" i="4"/>
  <c r="Z131" i="4"/>
  <c r="Z140" i="4"/>
  <c r="AC140" i="4"/>
  <c r="Z170" i="4"/>
  <c r="AC170" i="4"/>
  <c r="AF782" i="4"/>
  <c r="N324" i="1"/>
  <c r="Z552" i="4"/>
  <c r="AC131" i="4"/>
  <c r="Z491" i="4"/>
  <c r="AC491" i="4"/>
  <c r="N458" i="1"/>
  <c r="AF669" i="4"/>
  <c r="AC79" i="4"/>
  <c r="AC552" i="4"/>
  <c r="Z173" i="4"/>
  <c r="N396" i="1"/>
  <c r="O16" i="27" s="1"/>
  <c r="S16" i="27" s="1"/>
  <c r="AC14" i="4"/>
  <c r="Z14" i="4"/>
  <c r="AC386" i="4"/>
  <c r="AF531" i="4"/>
  <c r="AC531" i="4"/>
  <c r="Z362" i="4"/>
  <c r="AC362" i="4"/>
  <c r="N356" i="1"/>
  <c r="AC256" i="4"/>
  <c r="Z256" i="4"/>
  <c r="Z192" i="4"/>
  <c r="AC192" i="4"/>
  <c r="N430" i="1"/>
  <c r="Z306" i="4"/>
  <c r="N443" i="1"/>
  <c r="O27" i="20" s="1"/>
  <c r="S27" i="20" s="1"/>
  <c r="AC306" i="4"/>
  <c r="AF991" i="4"/>
  <c r="O4" i="22"/>
  <c r="S4" i="22" s="1"/>
  <c r="AF552" i="4"/>
  <c r="Z386" i="4"/>
  <c r="Z531" i="4"/>
  <c r="AC359" i="4"/>
  <c r="Z359" i="4"/>
  <c r="Z850" i="4"/>
  <c r="N43" i="1"/>
  <c r="AC398" i="4"/>
  <c r="Z304" i="4"/>
  <c r="AC304" i="4"/>
  <c r="AC176" i="4"/>
  <c r="Z176" i="4"/>
  <c r="N156" i="1"/>
  <c r="O4" i="8" s="1"/>
  <c r="S4" i="8" s="1"/>
  <c r="AC10" i="4"/>
  <c r="Z10" i="4"/>
  <c r="Z423" i="4"/>
  <c r="N358" i="1"/>
  <c r="Z373" i="4"/>
  <c r="AC373" i="4"/>
  <c r="AF225" i="3"/>
  <c r="Z225" i="3"/>
  <c r="M348" i="1"/>
  <c r="AC225" i="3"/>
  <c r="Z338" i="3"/>
  <c r="AF193" i="3"/>
  <c r="Z193" i="3"/>
  <c r="Z233" i="3"/>
  <c r="AC338" i="3"/>
  <c r="AF329" i="3"/>
  <c r="Y100" i="1"/>
  <c r="S100" i="1"/>
  <c r="Y324" i="1"/>
  <c r="S324" i="1"/>
  <c r="AC118" i="3"/>
  <c r="Z329" i="3"/>
  <c r="Y29" i="1"/>
  <c r="S5" i="1"/>
  <c r="AF264" i="3"/>
  <c r="AF207" i="3"/>
  <c r="AF118" i="3"/>
  <c r="AC329" i="3"/>
  <c r="Z173" i="3"/>
  <c r="M157" i="1"/>
  <c r="AC264" i="3"/>
  <c r="AC207" i="3"/>
  <c r="Z118" i="3"/>
  <c r="Z621" i="3"/>
  <c r="M317" i="1"/>
  <c r="AF41" i="3"/>
  <c r="Z41" i="3"/>
  <c r="AC193" i="3"/>
  <c r="AC41" i="3"/>
  <c r="Z77" i="3"/>
  <c r="M422" i="1"/>
  <c r="Z14" i="1"/>
  <c r="Z324" i="1"/>
  <c r="T324" i="1"/>
  <c r="V324" i="1"/>
  <c r="T100" i="1"/>
  <c r="Z100" i="1"/>
  <c r="V100" i="1"/>
  <c r="AC318" i="2"/>
  <c r="V14" i="1"/>
  <c r="AF204" i="2"/>
  <c r="Z204" i="2"/>
  <c r="AF127" i="2"/>
  <c r="AF238" i="2"/>
  <c r="Z127" i="2"/>
  <c r="Z238" i="2"/>
  <c r="AC127" i="2"/>
  <c r="Z253" i="2"/>
  <c r="AC45" i="2"/>
  <c r="AF45" i="2"/>
  <c r="AC20" i="2"/>
  <c r="AF61" i="2"/>
  <c r="AG454" i="2"/>
  <c r="AF41" i="2"/>
  <c r="L5" i="1"/>
  <c r="F27" i="19"/>
  <c r="T9" i="20"/>
  <c r="J26" i="19"/>
  <c r="J28" i="19"/>
  <c r="T15" i="12"/>
  <c r="T37" i="20"/>
  <c r="T21" i="12"/>
  <c r="T14" i="20"/>
  <c r="P38" i="12"/>
  <c r="T3" i="12"/>
  <c r="T39" i="15"/>
  <c r="K9" i="19"/>
  <c r="T5" i="15"/>
  <c r="T35" i="20"/>
  <c r="T40" i="20"/>
  <c r="T25" i="20"/>
  <c r="T48" i="20"/>
  <c r="T3" i="11"/>
  <c r="W6" i="22"/>
  <c r="T22" i="11"/>
  <c r="T46" i="20"/>
  <c r="T6" i="20"/>
  <c r="T56" i="20"/>
  <c r="T24" i="12"/>
  <c r="O72" i="11"/>
  <c r="T6" i="21"/>
  <c r="T41" i="15"/>
  <c r="T23" i="20"/>
  <c r="T44" i="20"/>
  <c r="P72" i="11"/>
  <c r="T20" i="20"/>
  <c r="X14" i="17"/>
  <c r="T8" i="20"/>
  <c r="T7" i="20"/>
  <c r="T5" i="20"/>
  <c r="Q38" i="12"/>
  <c r="T30" i="20"/>
  <c r="T10" i="15"/>
  <c r="X6" i="17"/>
  <c r="V6" i="22"/>
  <c r="P13" i="21"/>
  <c r="I16" i="19" s="1"/>
  <c r="X59" i="15"/>
  <c r="V30" i="12"/>
  <c r="Y3" i="20"/>
  <c r="AR21" i="1"/>
  <c r="AR91" i="1"/>
  <c r="AR321" i="1"/>
  <c r="X22" i="18"/>
  <c r="T9" i="21"/>
  <c r="Y5" i="22"/>
  <c r="AD5" i="22" s="1"/>
  <c r="Y5" i="20"/>
  <c r="Y47" i="13"/>
  <c r="AL294" i="1"/>
  <c r="AR185" i="1"/>
  <c r="W6" i="17"/>
  <c r="X72" i="11"/>
  <c r="Q72" i="11"/>
  <c r="W30" i="12"/>
  <c r="X14" i="18"/>
  <c r="P49" i="14"/>
  <c r="W40" i="13"/>
  <c r="V6" i="17"/>
  <c r="AR250" i="1"/>
  <c r="AR172" i="1"/>
  <c r="AL29" i="1"/>
  <c r="X38" i="12"/>
  <c r="W37" i="14"/>
  <c r="T18" i="20"/>
  <c r="AL158" i="1"/>
  <c r="AR249" i="1"/>
  <c r="Y10" i="17"/>
  <c r="AR268" i="1"/>
  <c r="X49" i="14"/>
  <c r="X63" i="11"/>
  <c r="V49" i="14"/>
  <c r="Q30" i="12"/>
  <c r="Q40" i="13"/>
  <c r="P30" i="12"/>
  <c r="AR287" i="1"/>
  <c r="Q28" i="8"/>
  <c r="J4" i="19" s="1"/>
  <c r="AR307" i="1"/>
  <c r="AL258" i="1"/>
  <c r="AL266" i="1"/>
  <c r="Y4" i="18"/>
  <c r="Y8" i="18"/>
  <c r="Y6" i="18"/>
  <c r="AR25" i="1"/>
  <c r="Q49" i="14"/>
  <c r="Q37" i="14"/>
  <c r="AR289" i="1"/>
  <c r="W14" i="18"/>
  <c r="Y5" i="17"/>
  <c r="AR246" i="1"/>
  <c r="W72" i="11"/>
  <c r="P37" i="14"/>
  <c r="P63" i="11"/>
  <c r="T29" i="20"/>
  <c r="P58" i="20"/>
  <c r="I10" i="19" s="1"/>
  <c r="W58" i="20"/>
  <c r="X58" i="20"/>
  <c r="AL84" i="1"/>
  <c r="V72" i="11"/>
  <c r="W49" i="14"/>
  <c r="Q58" i="20"/>
  <c r="J10" i="19" s="1"/>
  <c r="Y9" i="18"/>
  <c r="AL164" i="1"/>
  <c r="AR256" i="1"/>
  <c r="V38" i="12"/>
  <c r="W63" i="11"/>
  <c r="X35" i="8"/>
  <c r="AL122" i="1"/>
  <c r="AR247" i="1"/>
  <c r="T4" i="21"/>
  <c r="AL160" i="1"/>
  <c r="Y3" i="18"/>
  <c r="V31" i="10"/>
  <c r="Q63" i="11"/>
  <c r="V58" i="20"/>
  <c r="AR257" i="1"/>
  <c r="AL267" i="1"/>
  <c r="Y3" i="24"/>
  <c r="Y33" i="20"/>
  <c r="AR243" i="1"/>
  <c r="AR144" i="1"/>
  <c r="AL264" i="1"/>
  <c r="P31" i="10"/>
  <c r="X40" i="13"/>
  <c r="V14" i="18"/>
  <c r="Y3" i="13"/>
  <c r="Y10" i="18"/>
  <c r="V40" i="13"/>
  <c r="X37" i="14"/>
  <c r="T19" i="20"/>
  <c r="T5" i="21"/>
  <c r="W31" i="10"/>
  <c r="Y5" i="18"/>
  <c r="AR259" i="1"/>
  <c r="AL26" i="1"/>
  <c r="Q31" i="10"/>
  <c r="V63" i="11"/>
  <c r="V37" i="14"/>
  <c r="X30" i="12"/>
  <c r="P8" i="16"/>
  <c r="I50" i="19" s="1"/>
  <c r="X8" i="16"/>
  <c r="W8" i="16"/>
  <c r="V8" i="16"/>
  <c r="Q8" i="16"/>
  <c r="J50" i="19" s="1"/>
  <c r="J21" i="19" s="1"/>
  <c r="J39" i="19" s="1"/>
  <c r="J42" i="19" s="1"/>
  <c r="V51" i="15"/>
  <c r="Q51" i="15"/>
  <c r="J49" i="19" s="1"/>
  <c r="P51" i="15"/>
  <c r="X51" i="15"/>
  <c r="W51" i="15"/>
  <c r="T37" i="15"/>
  <c r="T13" i="15"/>
  <c r="T4" i="15"/>
  <c r="T7" i="21"/>
  <c r="X13" i="21"/>
  <c r="V13" i="21"/>
  <c r="Q13" i="21"/>
  <c r="J16" i="19" s="1"/>
  <c r="W13" i="21"/>
  <c r="AC3" i="22"/>
  <c r="X6" i="22"/>
  <c r="T6" i="22"/>
  <c r="T49" i="11"/>
  <c r="X31" i="10"/>
  <c r="F60" i="19" s="1"/>
  <c r="T10" i="20"/>
  <c r="T3" i="16"/>
  <c r="T3" i="21"/>
  <c r="T8" i="21"/>
  <c r="T29" i="14"/>
  <c r="T17" i="20"/>
  <c r="T43" i="20"/>
  <c r="T4" i="20"/>
  <c r="T51" i="20"/>
  <c r="T50" i="20"/>
  <c r="T58" i="11"/>
  <c r="T20" i="12"/>
  <c r="T52" i="20"/>
  <c r="T10" i="21"/>
  <c r="Y17" i="20"/>
  <c r="T31" i="20"/>
  <c r="T36" i="20"/>
  <c r="Y14" i="20"/>
  <c r="T34" i="20"/>
  <c r="T15" i="20"/>
  <c r="T11" i="20"/>
  <c r="T13" i="12"/>
  <c r="T21" i="20"/>
  <c r="Y28" i="20"/>
  <c r="Y27" i="20"/>
  <c r="Y30" i="20"/>
  <c r="Y11" i="20"/>
  <c r="T24" i="20"/>
  <c r="T38" i="20"/>
  <c r="T3" i="20"/>
  <c r="T27" i="15"/>
  <c r="T24" i="15"/>
  <c r="T53" i="20"/>
  <c r="T26" i="20"/>
  <c r="T45" i="11"/>
  <c r="T12" i="20"/>
  <c r="Y35" i="20"/>
  <c r="T47" i="20"/>
  <c r="Y20" i="20"/>
  <c r="S37" i="15"/>
  <c r="T45" i="20"/>
  <c r="T13" i="20"/>
  <c r="T54" i="20"/>
  <c r="Y22" i="20"/>
  <c r="T55" i="20"/>
  <c r="T16" i="20"/>
  <c r="T28" i="12"/>
  <c r="T17" i="15"/>
  <c r="T42" i="20"/>
  <c r="AR4" i="1"/>
  <c r="Y4" i="22"/>
  <c r="AD4" i="22" s="1"/>
  <c r="Y3" i="21"/>
  <c r="AL113" i="1"/>
  <c r="T49" i="20"/>
  <c r="Y43" i="20"/>
  <c r="AR108" i="1"/>
  <c r="Y55" i="20"/>
  <c r="AR49" i="1"/>
  <c r="Y10" i="21"/>
  <c r="Y3" i="22"/>
  <c r="Y51" i="20"/>
  <c r="Y49" i="20"/>
  <c r="T40" i="15"/>
  <c r="AR20" i="1"/>
  <c r="AR100" i="1"/>
  <c r="AR98" i="1"/>
  <c r="Y25" i="20"/>
  <c r="Y45" i="20"/>
  <c r="Y7" i="21"/>
  <c r="Y47" i="20"/>
  <c r="AL80" i="1"/>
  <c r="Y19" i="20"/>
  <c r="AR23" i="1"/>
  <c r="Y53" i="20"/>
  <c r="Y10" i="20"/>
  <c r="AR74" i="1"/>
  <c r="AL43" i="1"/>
  <c r="AR22" i="1"/>
  <c r="Y40" i="20"/>
  <c r="Y5" i="21"/>
  <c r="AL70" i="1"/>
  <c r="AL86" i="1"/>
  <c r="Y38" i="20"/>
  <c r="AR61" i="1"/>
  <c r="AL83" i="1"/>
  <c r="AL67" i="1"/>
  <c r="AL128" i="1"/>
  <c r="Y41" i="20"/>
  <c r="AL135" i="1"/>
  <c r="Y44" i="20"/>
  <c r="Y13" i="20"/>
  <c r="Y6" i="20"/>
  <c r="AR146" i="1"/>
  <c r="Y48" i="20"/>
  <c r="AR150" i="1"/>
  <c r="Y52" i="20"/>
  <c r="Y15" i="20"/>
  <c r="Y21" i="20"/>
  <c r="Y29" i="20"/>
  <c r="T27" i="20"/>
  <c r="Y36" i="20"/>
  <c r="Y31" i="20"/>
  <c r="Y4" i="20"/>
  <c r="Y18" i="20"/>
  <c r="Y34" i="20"/>
  <c r="AR148" i="1"/>
  <c r="Y50" i="20"/>
  <c r="Y24" i="20"/>
  <c r="Y9" i="20"/>
  <c r="AR140" i="1"/>
  <c r="Y46" i="20"/>
  <c r="AR129" i="1"/>
  <c r="Y42" i="20"/>
  <c r="AR189" i="1"/>
  <c r="Y37" i="20"/>
  <c r="Y26" i="20"/>
  <c r="Y32" i="20"/>
  <c r="Y7" i="20"/>
  <c r="Y16" i="20"/>
  <c r="AR165" i="1"/>
  <c r="AR117" i="1"/>
  <c r="Y39" i="20"/>
  <c r="AL157" i="1"/>
  <c r="Y56" i="20"/>
  <c r="Y12" i="20"/>
  <c r="AL155" i="1"/>
  <c r="Y54" i="20"/>
  <c r="Y8" i="20"/>
  <c r="T18" i="15"/>
  <c r="T35" i="15"/>
  <c r="T8" i="11"/>
  <c r="T17" i="12"/>
  <c r="T33" i="15"/>
  <c r="T25" i="15"/>
  <c r="T29" i="12"/>
  <c r="T4" i="16"/>
  <c r="AR63" i="1"/>
  <c r="Y23" i="20"/>
  <c r="T26" i="11"/>
  <c r="T34" i="12"/>
  <c r="T59" i="11"/>
  <c r="T4" i="12"/>
  <c r="T11" i="12"/>
  <c r="Y3" i="15"/>
  <c r="T21" i="15"/>
  <c r="T35" i="11"/>
  <c r="T6" i="15"/>
  <c r="Y5" i="16"/>
  <c r="AD5" i="16" s="1"/>
  <c r="T25" i="11"/>
  <c r="T18" i="12"/>
  <c r="T38" i="15"/>
  <c r="T28" i="15"/>
  <c r="Y40" i="15"/>
  <c r="T11" i="11"/>
  <c r="T22" i="12"/>
  <c r="T12" i="12"/>
  <c r="T23" i="11"/>
  <c r="T34" i="11"/>
  <c r="T26" i="12"/>
  <c r="Y13" i="12"/>
  <c r="Y21" i="15"/>
  <c r="T57" i="11"/>
  <c r="T6" i="16"/>
  <c r="T6" i="12"/>
  <c r="Y37" i="15"/>
  <c r="T29" i="15"/>
  <c r="Y27" i="15"/>
  <c r="T14" i="10"/>
  <c r="T30" i="15"/>
  <c r="AL288" i="1"/>
  <c r="Y12" i="18"/>
  <c r="AD12" i="18" s="1"/>
  <c r="AR323" i="1"/>
  <c r="Y7" i="18"/>
  <c r="AL293" i="1"/>
  <c r="Y19" i="18"/>
  <c r="Y14" i="15"/>
  <c r="Y41" i="15"/>
  <c r="T36" i="15"/>
  <c r="AR292" i="1"/>
  <c r="Y18" i="18"/>
  <c r="T3" i="15"/>
  <c r="AR291" i="1"/>
  <c r="Y13" i="18"/>
  <c r="Y31" i="15"/>
  <c r="AR286" i="1"/>
  <c r="Y11" i="18"/>
  <c r="T6" i="11"/>
  <c r="T32" i="15"/>
  <c r="AL298" i="1"/>
  <c r="Y4" i="17"/>
  <c r="Y33" i="15"/>
  <c r="T23" i="15"/>
  <c r="T23" i="12"/>
  <c r="T14" i="15"/>
  <c r="T20" i="15"/>
  <c r="T15" i="15"/>
  <c r="T11" i="15"/>
  <c r="AR300" i="1"/>
  <c r="AL297" i="1"/>
  <c r="AR295" i="1"/>
  <c r="Y3" i="17"/>
  <c r="Y35" i="15"/>
  <c r="Y18" i="15"/>
  <c r="T9" i="12"/>
  <c r="T27" i="12"/>
  <c r="S22" i="15"/>
  <c r="T16" i="15"/>
  <c r="T46" i="11"/>
  <c r="T19" i="12"/>
  <c r="T31" i="15"/>
  <c r="T19" i="11"/>
  <c r="T34" i="15"/>
  <c r="T12" i="15"/>
  <c r="T56" i="11"/>
  <c r="Y5" i="15"/>
  <c r="T16" i="10"/>
  <c r="Y34" i="15"/>
  <c r="AD34" i="15" s="1"/>
  <c r="Y23" i="15"/>
  <c r="Y6" i="12"/>
  <c r="Y57" i="11"/>
  <c r="Y16" i="11"/>
  <c r="AL195" i="1"/>
  <c r="AR202" i="1"/>
  <c r="T42" i="15"/>
  <c r="T7" i="15"/>
  <c r="AR219" i="1"/>
  <c r="AR209" i="1"/>
  <c r="T46" i="15"/>
  <c r="S55" i="15"/>
  <c r="T55" i="15"/>
  <c r="Y9" i="15"/>
  <c r="Y16" i="15"/>
  <c r="AL199" i="1"/>
  <c r="Y11" i="15"/>
  <c r="AD11" i="15" s="1"/>
  <c r="Y42" i="15"/>
  <c r="AR216" i="1"/>
  <c r="Y3" i="16"/>
  <c r="Y6" i="15"/>
  <c r="AD6" i="15" s="1"/>
  <c r="Y20" i="15"/>
  <c r="AR222" i="1"/>
  <c r="Y7" i="16"/>
  <c r="AD7" i="16" s="1"/>
  <c r="Y7" i="15"/>
  <c r="Y43" i="15"/>
  <c r="AL208" i="1"/>
  <c r="Y49" i="15"/>
  <c r="AD49" i="15" s="1"/>
  <c r="AL217" i="1"/>
  <c r="AR200" i="1"/>
  <c r="T51" i="11"/>
  <c r="AR234" i="1"/>
  <c r="Y44" i="15"/>
  <c r="Y19" i="15"/>
  <c r="Y32" i="15"/>
  <c r="AD32" i="15" s="1"/>
  <c r="Y8" i="15"/>
  <c r="AD8" i="15" s="1"/>
  <c r="T49" i="15"/>
  <c r="AL220" i="1"/>
  <c r="Y6" i="16"/>
  <c r="AD6" i="16" s="1"/>
  <c r="AR205" i="1"/>
  <c r="T48" i="15"/>
  <c r="AR198" i="1"/>
  <c r="AL203" i="1"/>
  <c r="Y47" i="15"/>
  <c r="AD47" i="15" s="1"/>
  <c r="Y48" i="15"/>
  <c r="Y23" i="11"/>
  <c r="AL225" i="1"/>
  <c r="Y26" i="15"/>
  <c r="T27" i="11"/>
  <c r="AL197" i="1"/>
  <c r="T19" i="15"/>
  <c r="AR218" i="1"/>
  <c r="T50" i="15"/>
  <c r="S50" i="15"/>
  <c r="T8" i="15"/>
  <c r="T43" i="15"/>
  <c r="T45" i="15"/>
  <c r="T47" i="15"/>
  <c r="Y12" i="15"/>
  <c r="Y45" i="15"/>
  <c r="AD45" i="15" s="1"/>
  <c r="Y30" i="15"/>
  <c r="Y15" i="15"/>
  <c r="AD15" i="15" s="1"/>
  <c r="Y46" i="15"/>
  <c r="T9" i="15"/>
  <c r="Y55" i="15"/>
  <c r="Y17" i="15"/>
  <c r="T7" i="11"/>
  <c r="T14" i="12"/>
  <c r="T26" i="15"/>
  <c r="T44" i="15"/>
  <c r="Y50" i="15"/>
  <c r="AD50" i="15" s="1"/>
  <c r="Y10" i="15"/>
  <c r="AR196" i="1"/>
  <c r="T7" i="16"/>
  <c r="AL148" i="1"/>
  <c r="Y14" i="11"/>
  <c r="Y3" i="12"/>
  <c r="T4" i="11"/>
  <c r="Y19" i="12"/>
  <c r="T9" i="11"/>
  <c r="Y28" i="11"/>
  <c r="Y36" i="15"/>
  <c r="AD36" i="15" s="1"/>
  <c r="Y24" i="15"/>
  <c r="AR276" i="1"/>
  <c r="Y38" i="15"/>
  <c r="AD38" i="15" s="1"/>
  <c r="Y28" i="15"/>
  <c r="Y25" i="15"/>
  <c r="S28" i="10"/>
  <c r="T10" i="11"/>
  <c r="Y7" i="12"/>
  <c r="AR242" i="1"/>
  <c r="Y22" i="15"/>
  <c r="T13" i="11"/>
  <c r="T10" i="12"/>
  <c r="AR277" i="1"/>
  <c r="Y39" i="15"/>
  <c r="AD39" i="15" s="1"/>
  <c r="Y56" i="11"/>
  <c r="AR265" i="1"/>
  <c r="Y13" i="15"/>
  <c r="AR274" i="1"/>
  <c r="Y4" i="15"/>
  <c r="AR240" i="1"/>
  <c r="Y29" i="15"/>
  <c r="T23" i="10"/>
  <c r="AR298" i="1"/>
  <c r="Y20" i="12"/>
  <c r="T5" i="11"/>
  <c r="Y39" i="13"/>
  <c r="T21" i="11"/>
  <c r="AL205" i="1"/>
  <c r="T17" i="10"/>
  <c r="Y32" i="11"/>
  <c r="Y27" i="12"/>
  <c r="Y11" i="12"/>
  <c r="T12" i="10"/>
  <c r="T27" i="14"/>
  <c r="T10" i="14"/>
  <c r="Y35" i="12"/>
  <c r="Y24" i="11"/>
  <c r="Y23" i="12"/>
  <c r="Y34" i="13"/>
  <c r="Y13" i="14"/>
  <c r="AL125" i="1"/>
  <c r="Y29" i="13"/>
  <c r="Y19" i="14"/>
  <c r="T38" i="13"/>
  <c r="AR176" i="1"/>
  <c r="AD21" i="13"/>
  <c r="Y16" i="14"/>
  <c r="T7" i="14"/>
  <c r="Y4" i="14"/>
  <c r="T36" i="14"/>
  <c r="T30" i="13"/>
  <c r="Y15" i="11"/>
  <c r="Y24" i="12"/>
  <c r="AR119" i="1"/>
  <c r="Y15" i="14"/>
  <c r="AD6" i="13"/>
  <c r="T36" i="13"/>
  <c r="T24" i="14"/>
  <c r="Y43" i="14"/>
  <c r="AD43" i="14" s="1"/>
  <c r="Y33" i="11"/>
  <c r="T43" i="14"/>
  <c r="T28" i="14"/>
  <c r="T23" i="14"/>
  <c r="Y9" i="12"/>
  <c r="Y6" i="14"/>
  <c r="T33" i="13"/>
  <c r="T6" i="14"/>
  <c r="T37" i="13"/>
  <c r="T35" i="13"/>
  <c r="AR162" i="1"/>
  <c r="Y5" i="14"/>
  <c r="Y7" i="11"/>
  <c r="Y34" i="12"/>
  <c r="AR109" i="1"/>
  <c r="Y36" i="14"/>
  <c r="S68" i="11"/>
  <c r="T34" i="14"/>
  <c r="T4" i="14"/>
  <c r="Y9" i="14"/>
  <c r="Y31" i="13"/>
  <c r="AL186" i="1"/>
  <c r="Y42" i="14"/>
  <c r="AD42" i="14" s="1"/>
  <c r="T13" i="14"/>
  <c r="T17" i="14"/>
  <c r="S17" i="14"/>
  <c r="AR64" i="1"/>
  <c r="Y28" i="14"/>
  <c r="AR50" i="1"/>
  <c r="Y24" i="14"/>
  <c r="T28" i="11"/>
  <c r="T5" i="14"/>
  <c r="T34" i="13"/>
  <c r="Y30" i="14"/>
  <c r="Y21" i="14"/>
  <c r="AR82" i="1"/>
  <c r="Y14" i="14"/>
  <c r="AD14" i="13"/>
  <c r="Y8" i="14"/>
  <c r="T22" i="14"/>
  <c r="T12" i="14"/>
  <c r="T21" i="14"/>
  <c r="AL123" i="1"/>
  <c r="Y36" i="13"/>
  <c r="Y10" i="14"/>
  <c r="T16" i="14"/>
  <c r="AR69" i="1"/>
  <c r="Y38" i="13"/>
  <c r="AD38" i="13" s="1"/>
  <c r="Y26" i="14"/>
  <c r="Y20" i="14"/>
  <c r="AR163" i="1"/>
  <c r="Y22" i="14"/>
  <c r="T25" i="14"/>
  <c r="T30" i="14"/>
  <c r="Y12" i="14"/>
  <c r="Y34" i="14"/>
  <c r="AL63" i="1"/>
  <c r="Y7" i="14"/>
  <c r="S20" i="14"/>
  <c r="T20" i="14"/>
  <c r="T42" i="14"/>
  <c r="Y18" i="14"/>
  <c r="AL142" i="1"/>
  <c r="Y25" i="14"/>
  <c r="T8" i="14"/>
  <c r="AR121" i="1"/>
  <c r="Y27" i="14"/>
  <c r="T3" i="13"/>
  <c r="T14" i="14"/>
  <c r="AL192" i="1"/>
  <c r="Y11" i="14"/>
  <c r="Y32" i="13"/>
  <c r="AR134" i="1"/>
  <c r="Y41" i="14"/>
  <c r="T32" i="13"/>
  <c r="T3" i="14"/>
  <c r="T18" i="14"/>
  <c r="T15" i="14"/>
  <c r="T11" i="14"/>
  <c r="T29" i="13"/>
  <c r="Y23" i="14"/>
  <c r="Y37" i="13"/>
  <c r="AD37" i="13" s="1"/>
  <c r="Y6" i="11"/>
  <c r="Y18" i="12"/>
  <c r="Y29" i="14"/>
  <c r="AD27" i="13"/>
  <c r="T20" i="11"/>
  <c r="T31" i="13"/>
  <c r="T19" i="14"/>
  <c r="T41" i="14"/>
  <c r="AL24" i="1"/>
  <c r="Y3" i="14"/>
  <c r="Y47" i="11"/>
  <c r="AR28" i="1"/>
  <c r="Y17" i="14"/>
  <c r="T28" i="10"/>
  <c r="T9" i="14"/>
  <c r="T26" i="14"/>
  <c r="T8" i="12"/>
  <c r="Y27" i="11"/>
  <c r="AR318" i="1"/>
  <c r="Y67" i="11"/>
  <c r="Y44" i="11"/>
  <c r="T68" i="11"/>
  <c r="AR35" i="1"/>
  <c r="Y29" i="12"/>
  <c r="AR139" i="1"/>
  <c r="AR58" i="1"/>
  <c r="Y53" i="11"/>
  <c r="AR164" i="1"/>
  <c r="S69" i="11"/>
  <c r="T69" i="11"/>
  <c r="Y28" i="12"/>
  <c r="AR159" i="1"/>
  <c r="Y69" i="11"/>
  <c r="Y62" i="11"/>
  <c r="Y12" i="12"/>
  <c r="AR55" i="1"/>
  <c r="T7" i="10"/>
  <c r="AR87" i="1"/>
  <c r="Y52" i="11"/>
  <c r="AR33" i="1"/>
  <c r="T15" i="10"/>
  <c r="T30" i="11"/>
  <c r="Y39" i="11"/>
  <c r="AL33" i="1"/>
  <c r="AL99" i="1"/>
  <c r="Y25" i="12"/>
  <c r="Y30" i="11"/>
  <c r="Y8" i="12"/>
  <c r="Y5" i="12"/>
  <c r="Y18" i="11"/>
  <c r="AR31" i="1"/>
  <c r="Y21" i="12"/>
  <c r="T62" i="11"/>
  <c r="T60" i="11"/>
  <c r="S60" i="11"/>
  <c r="AR94" i="1"/>
  <c r="AL13" i="1"/>
  <c r="Y16" i="12"/>
  <c r="T18" i="11"/>
  <c r="T52" i="11"/>
  <c r="T44" i="11"/>
  <c r="T5" i="12"/>
  <c r="AL45" i="1"/>
  <c r="Y26" i="12"/>
  <c r="AR97" i="1"/>
  <c r="AL65" i="1"/>
  <c r="Y10" i="12"/>
  <c r="Y11" i="11"/>
  <c r="Y68" i="11"/>
  <c r="AR36" i="1"/>
  <c r="AR9" i="1"/>
  <c r="Y29" i="11"/>
  <c r="Y22" i="12"/>
  <c r="Y61" i="11"/>
  <c r="AR167" i="1"/>
  <c r="Y14" i="12"/>
  <c r="T43" i="11"/>
  <c r="S43" i="11"/>
  <c r="S67" i="11"/>
  <c r="T67" i="11"/>
  <c r="Y43" i="11"/>
  <c r="Y60" i="11"/>
  <c r="Y20" i="11"/>
  <c r="AL46" i="1"/>
  <c r="Y15" i="12"/>
  <c r="T61" i="11"/>
  <c r="AR40" i="1"/>
  <c r="Y17" i="12"/>
  <c r="AR88" i="1"/>
  <c r="Y4" i="12"/>
  <c r="AL48" i="1"/>
  <c r="AL42" i="1"/>
  <c r="AR8" i="1"/>
  <c r="Y3" i="11"/>
  <c r="AR79" i="1"/>
  <c r="Y4" i="11"/>
  <c r="AL118" i="1"/>
  <c r="Y22" i="11"/>
  <c r="T41" i="11"/>
  <c r="T17" i="11"/>
  <c r="Y35" i="11"/>
  <c r="Y16" i="10"/>
  <c r="Y37" i="11"/>
  <c r="AR151" i="1"/>
  <c r="Y10" i="11"/>
  <c r="T19" i="10"/>
  <c r="T54" i="11"/>
  <c r="T33" i="11"/>
  <c r="AL75" i="1"/>
  <c r="Y45" i="11"/>
  <c r="T39" i="11"/>
  <c r="T24" i="11"/>
  <c r="Y41" i="11"/>
  <c r="Y34" i="11"/>
  <c r="T16" i="11"/>
  <c r="AR130" i="1"/>
  <c r="Y5" i="11"/>
  <c r="AL5" i="1"/>
  <c r="Y58" i="11"/>
  <c r="Y15" i="10"/>
  <c r="Y50" i="11"/>
  <c r="AL102" i="1"/>
  <c r="Y51" i="11"/>
  <c r="T40" i="11"/>
  <c r="T38" i="11"/>
  <c r="Y7" i="10"/>
  <c r="Y36" i="11"/>
  <c r="Y55" i="11"/>
  <c r="T55" i="11"/>
  <c r="T47" i="11"/>
  <c r="Y12" i="10"/>
  <c r="Y48" i="11"/>
  <c r="AR68" i="1"/>
  <c r="Y19" i="11"/>
  <c r="AR78" i="1"/>
  <c r="Y49" i="11"/>
  <c r="T42" i="11"/>
  <c r="T48" i="11"/>
  <c r="T50" i="11"/>
  <c r="Y17" i="11"/>
  <c r="Y38" i="11"/>
  <c r="Y12" i="11"/>
  <c r="T37" i="11"/>
  <c r="Y28" i="10"/>
  <c r="Y42" i="11"/>
  <c r="T14" i="11"/>
  <c r="AR54" i="1"/>
  <c r="Y8" i="11"/>
  <c r="T15" i="11"/>
  <c r="T12" i="11"/>
  <c r="AR145" i="1"/>
  <c r="Y13" i="11"/>
  <c r="Y25" i="11"/>
  <c r="AR90" i="1"/>
  <c r="Y21" i="11"/>
  <c r="Y59" i="11"/>
  <c r="AL112" i="1"/>
  <c r="Y9" i="11"/>
  <c r="Y31" i="11"/>
  <c r="Y54" i="11"/>
  <c r="T29" i="11"/>
  <c r="AR81" i="1"/>
  <c r="Y46" i="11"/>
  <c r="AL167" i="1"/>
  <c r="T36" i="11"/>
  <c r="AL62" i="1"/>
  <c r="Y26" i="11"/>
  <c r="T31" i="11"/>
  <c r="Y40" i="11"/>
  <c r="T32" i="11"/>
  <c r="AR166" i="1"/>
  <c r="Y14" i="10"/>
  <c r="AR314" i="1"/>
  <c r="AR190" i="1"/>
  <c r="AR171" i="1"/>
  <c r="AR312" i="1"/>
  <c r="AL313" i="1"/>
  <c r="AR62" i="1"/>
  <c r="AL90" i="1"/>
  <c r="Y17" i="10"/>
  <c r="AL131" i="1"/>
  <c r="AR309" i="1"/>
  <c r="AR191" i="1"/>
  <c r="AR70" i="1"/>
  <c r="AR297" i="1"/>
  <c r="AL151" i="1"/>
  <c r="T11" i="10"/>
  <c r="AR83" i="1"/>
  <c r="AR118" i="1"/>
  <c r="AL189" i="1"/>
  <c r="AL23" i="1"/>
  <c r="T27" i="10"/>
  <c r="AR155" i="1"/>
  <c r="T16" i="8"/>
  <c r="T11" i="8"/>
  <c r="AR125" i="1"/>
  <c r="T19" i="8"/>
  <c r="T18" i="10"/>
  <c r="Y22" i="10"/>
  <c r="AL31" i="1"/>
  <c r="AL165" i="1"/>
  <c r="T12" i="8"/>
  <c r="T7" i="8"/>
  <c r="Y4" i="10"/>
  <c r="T9" i="10"/>
  <c r="Y19" i="8"/>
  <c r="AR66" i="1"/>
  <c r="Y13" i="10"/>
  <c r="Y18" i="8"/>
  <c r="T13" i="10"/>
  <c r="AL319" i="1"/>
  <c r="Y8" i="10"/>
  <c r="Y32" i="8"/>
  <c r="T4" i="8"/>
  <c r="T18" i="8"/>
  <c r="S32" i="8"/>
  <c r="T32" i="8"/>
  <c r="AL130" i="1"/>
  <c r="AR99" i="1"/>
  <c r="T8" i="10"/>
  <c r="Y7" i="8"/>
  <c r="Y9" i="10"/>
  <c r="AL202" i="1"/>
  <c r="AL126" i="1"/>
  <c r="Y10" i="10"/>
  <c r="AR173" i="1"/>
  <c r="Y11" i="8"/>
  <c r="T3" i="8"/>
  <c r="Y18" i="10"/>
  <c r="Y12" i="8"/>
  <c r="AR67" i="1"/>
  <c r="T4" i="10"/>
  <c r="T10" i="10"/>
  <c r="AR53" i="1"/>
  <c r="Y17" i="8"/>
  <c r="Y14" i="8"/>
  <c r="Y3" i="8"/>
  <c r="T14" i="8"/>
  <c r="AL39" i="1"/>
  <c r="AR7" i="1"/>
  <c r="Y11" i="10"/>
  <c r="AR92" i="1"/>
  <c r="Y16" i="8"/>
  <c r="Y27" i="10"/>
  <c r="AR18" i="1"/>
  <c r="Y19" i="10"/>
  <c r="T17" i="8"/>
  <c r="Y3" i="10"/>
  <c r="T8" i="8"/>
  <c r="T3" i="10"/>
  <c r="AL181" i="1"/>
  <c r="T10" i="8"/>
  <c r="AR177" i="1"/>
  <c r="Y8" i="8"/>
  <c r="T22" i="10"/>
  <c r="AL20" i="1"/>
  <c r="AL87" i="1"/>
  <c r="AR46" i="1"/>
  <c r="AL139" i="1"/>
  <c r="AL163" i="1"/>
  <c r="AR42" i="1"/>
  <c r="AL177" i="1"/>
  <c r="AL18" i="1"/>
  <c r="AR123" i="1"/>
  <c r="AL198" i="1"/>
  <c r="AL78" i="1"/>
  <c r="AL200" i="1"/>
  <c r="AR199" i="1"/>
  <c r="AL140" i="1"/>
  <c r="AL209" i="1"/>
  <c r="T21" i="1"/>
  <c r="AL79" i="1"/>
  <c r="AL129" i="1"/>
  <c r="AL98" i="1"/>
  <c r="AL159" i="1"/>
  <c r="AL121" i="1"/>
  <c r="AL117" i="1"/>
  <c r="AR319" i="1"/>
  <c r="AL66" i="1"/>
  <c r="AL55" i="1"/>
  <c r="AL8" i="1"/>
  <c r="AL265" i="1"/>
  <c r="AR217" i="1"/>
  <c r="AL88" i="1"/>
  <c r="AL109" i="1"/>
  <c r="AR264" i="1"/>
  <c r="AR135" i="1"/>
  <c r="AR5" i="1"/>
  <c r="AL7" i="1"/>
  <c r="Z46" i="1"/>
  <c r="AR195" i="1"/>
  <c r="AR225" i="1"/>
  <c r="AR197" i="1"/>
  <c r="AR126" i="1"/>
  <c r="AL250" i="1"/>
  <c r="AL36" i="1"/>
  <c r="AL171" i="1"/>
  <c r="AL4" i="1"/>
  <c r="AR43" i="1"/>
  <c r="AR158" i="1"/>
  <c r="AL100" i="1"/>
  <c r="AL22" i="1"/>
  <c r="AR142" i="1"/>
  <c r="AL9" i="1"/>
  <c r="AL58" i="1"/>
  <c r="AL318" i="1"/>
  <c r="AL68" i="1"/>
  <c r="AL119" i="1"/>
  <c r="AL64" i="1"/>
  <c r="AL54" i="1"/>
  <c r="AL92" i="1"/>
  <c r="AR47" i="1"/>
  <c r="AL249" i="1"/>
  <c r="AL134" i="1"/>
  <c r="AR157" i="1"/>
  <c r="AL49" i="1"/>
  <c r="AL50" i="1"/>
  <c r="AL176" i="1"/>
  <c r="AR13" i="1"/>
  <c r="AR192" i="1"/>
  <c r="AL146" i="1"/>
  <c r="AR45" i="1"/>
  <c r="AL40" i="1"/>
  <c r="AL322" i="1"/>
  <c r="AR322" i="1"/>
  <c r="AR235" i="1"/>
  <c r="AL235" i="1"/>
  <c r="AR85" i="1"/>
  <c r="AL85" i="1"/>
  <c r="AR152" i="1"/>
  <c r="AL152" i="1"/>
  <c r="AL56" i="1"/>
  <c r="AR56" i="1"/>
  <c r="AL230" i="1"/>
  <c r="AR230" i="1"/>
  <c r="AR138" i="1"/>
  <c r="AL138" i="1"/>
  <c r="AR39" i="1"/>
  <c r="AR293" i="1"/>
  <c r="AL314" i="1"/>
  <c r="AR288" i="1"/>
  <c r="AR24" i="1"/>
  <c r="AL57" i="1"/>
  <c r="AR57" i="1"/>
  <c r="AR290" i="1"/>
  <c r="AL290" i="1"/>
  <c r="AR149" i="1"/>
  <c r="AL149" i="1"/>
  <c r="AR174" i="1"/>
  <c r="AL174" i="1"/>
  <c r="AL276" i="1"/>
  <c r="AL257" i="1"/>
  <c r="AR271" i="1"/>
  <c r="AL271" i="1"/>
  <c r="AR275" i="1"/>
  <c r="AL275" i="1"/>
  <c r="AR201" i="1"/>
  <c r="AL201" i="1"/>
  <c r="AL32" i="1"/>
  <c r="AR32" i="1"/>
  <c r="AL76" i="1"/>
  <c r="AR76" i="1"/>
  <c r="AL218" i="1"/>
  <c r="AR112" i="1"/>
  <c r="AR220" i="1"/>
  <c r="AR310" i="1"/>
  <c r="AL310" i="1"/>
  <c r="AR106" i="1"/>
  <c r="AL106" i="1"/>
  <c r="AR269" i="1"/>
  <c r="AL269" i="1"/>
  <c r="AR253" i="1"/>
  <c r="AL253" i="1"/>
  <c r="AL272" i="1"/>
  <c r="AR272" i="1"/>
  <c r="AR73" i="1"/>
  <c r="AL73" i="1"/>
  <c r="AR141" i="1"/>
  <c r="AL141" i="1"/>
  <c r="AL187" i="1"/>
  <c r="AR187" i="1"/>
  <c r="AL300" i="1"/>
  <c r="AL190" i="1"/>
  <c r="AL12" i="1"/>
  <c r="AL222" i="1"/>
  <c r="AL242" i="1"/>
  <c r="AL216" i="1"/>
  <c r="AL240" i="1"/>
  <c r="AR266" i="1"/>
  <c r="AR320" i="1"/>
  <c r="AL320" i="1"/>
  <c r="AR207" i="1"/>
  <c r="AL207" i="1"/>
  <c r="AR72" i="1"/>
  <c r="AL72" i="1"/>
  <c r="AR19" i="1"/>
  <c r="AL19" i="1"/>
  <c r="AL105" i="1"/>
  <c r="AR105" i="1"/>
  <c r="AR251" i="1"/>
  <c r="AL251" i="1"/>
  <c r="AL133" i="1"/>
  <c r="AR133" i="1"/>
  <c r="AR186" i="1"/>
  <c r="AR215" i="1"/>
  <c r="AL215" i="1"/>
  <c r="AL95" i="1"/>
  <c r="AR95" i="1"/>
  <c r="AR317" i="1"/>
  <c r="AL317" i="1"/>
  <c r="AR213" i="1"/>
  <c r="AL213" i="1"/>
  <c r="AR248" i="1"/>
  <c r="AL248" i="1"/>
  <c r="AR59" i="1"/>
  <c r="AL59" i="1"/>
  <c r="AR304" i="1"/>
  <c r="AL304" i="1"/>
  <c r="AL191" i="1"/>
  <c r="AR80" i="1"/>
  <c r="AR203" i="1"/>
  <c r="AL94" i="1"/>
  <c r="AL173" i="1"/>
  <c r="AR208" i="1"/>
  <c r="AL219" i="1"/>
  <c r="AL315" i="1"/>
  <c r="AR315" i="1"/>
  <c r="AL255" i="1"/>
  <c r="AR255" i="1"/>
  <c r="AR227" i="1"/>
  <c r="AL227" i="1"/>
  <c r="AR188" i="1"/>
  <c r="AL188" i="1"/>
  <c r="AL107" i="1"/>
  <c r="AR107" i="1"/>
  <c r="AR305" i="1"/>
  <c r="AL305" i="1"/>
  <c r="AL3" i="1"/>
  <c r="AR3" i="1"/>
  <c r="AL204" i="1"/>
  <c r="AR204" i="1"/>
  <c r="AR75" i="1"/>
  <c r="AR181" i="1"/>
  <c r="AR51" i="1"/>
  <c r="AL51" i="1"/>
  <c r="AL325" i="1"/>
  <c r="AR325" i="1"/>
  <c r="AR311" i="1"/>
  <c r="AL311" i="1"/>
  <c r="AL308" i="1"/>
  <c r="AR308" i="1"/>
  <c r="AR238" i="1"/>
  <c r="AL238" i="1"/>
  <c r="AR52" i="1"/>
  <c r="AL52" i="1"/>
  <c r="AL97" i="1"/>
  <c r="AL61" i="1"/>
  <c r="AL108" i="1"/>
  <c r="AL145" i="1"/>
  <c r="AL291" i="1"/>
  <c r="AR273" i="1"/>
  <c r="AL273" i="1"/>
  <c r="AL178" i="1"/>
  <c r="AR178" i="1"/>
  <c r="AR241" i="1"/>
  <c r="AL241" i="1"/>
  <c r="AL228" i="1"/>
  <c r="AR228" i="1"/>
  <c r="AL184" i="1"/>
  <c r="AR184" i="1"/>
  <c r="AL316" i="1"/>
  <c r="AR316" i="1"/>
  <c r="AR281" i="1"/>
  <c r="AL281" i="1"/>
  <c r="AL89" i="1"/>
  <c r="AR89" i="1"/>
  <c r="AL183" i="1"/>
  <c r="AR183" i="1"/>
  <c r="AL323" i="1"/>
  <c r="AL69" i="1"/>
  <c r="AR128" i="1"/>
  <c r="AL41" i="1"/>
  <c r="AR41" i="1"/>
  <c r="AL175" i="1"/>
  <c r="AR175" i="1"/>
  <c r="AR303" i="1"/>
  <c r="AL303" i="1"/>
  <c r="AR261" i="1"/>
  <c r="AL261" i="1"/>
  <c r="AR120" i="1"/>
  <c r="AL120" i="1"/>
  <c r="AR6" i="1"/>
  <c r="AL6" i="1"/>
  <c r="AR254" i="1"/>
  <c r="AL254" i="1"/>
  <c r="AR136" i="1"/>
  <c r="AL136" i="1"/>
  <c r="AL259" i="1"/>
  <c r="AR102" i="1"/>
  <c r="AL224" i="1"/>
  <c r="AR224" i="1"/>
  <c r="AR262" i="1"/>
  <c r="AL262" i="1"/>
  <c r="AR324" i="1"/>
  <c r="AL324" i="1"/>
  <c r="AL115" i="1"/>
  <c r="AR115" i="1"/>
  <c r="AL93" i="1"/>
  <c r="AR93" i="1"/>
  <c r="AR170" i="1"/>
  <c r="AL170" i="1"/>
  <c r="AR313" i="1"/>
  <c r="AR113" i="1"/>
  <c r="AR34" i="1"/>
  <c r="AL34" i="1"/>
  <c r="AL37" i="1"/>
  <c r="AR37" i="1"/>
  <c r="AR77" i="1"/>
  <c r="AL77" i="1"/>
  <c r="AR110" i="1"/>
  <c r="AL110" i="1"/>
  <c r="AR38" i="1"/>
  <c r="AL38" i="1"/>
  <c r="AR221" i="1"/>
  <c r="AL221" i="1"/>
  <c r="AR280" i="1"/>
  <c r="AL280" i="1"/>
  <c r="AR161" i="1"/>
  <c r="AL161" i="1"/>
  <c r="AR124" i="1"/>
  <c r="AL124" i="1"/>
  <c r="AL28" i="1"/>
  <c r="AL295" i="1"/>
  <c r="AL247" i="1"/>
  <c r="AL246" i="1"/>
  <c r="AR86" i="1"/>
  <c r="AL82" i="1"/>
  <c r="AR27" i="1"/>
  <c r="AL27" i="1"/>
  <c r="AR306" i="1"/>
  <c r="AL306" i="1"/>
  <c r="AR232" i="1"/>
  <c r="AL232" i="1"/>
  <c r="AR210" i="1"/>
  <c r="AL210" i="1"/>
  <c r="AR270" i="1"/>
  <c r="AL270" i="1"/>
  <c r="AR180" i="1"/>
  <c r="AL180" i="1"/>
  <c r="AL196" i="1"/>
  <c r="AL81" i="1"/>
  <c r="AL292" i="1"/>
  <c r="AL231" i="1"/>
  <c r="AR231" i="1"/>
  <c r="AL206" i="1"/>
  <c r="AR206" i="1"/>
  <c r="AR299" i="1"/>
  <c r="AL299" i="1"/>
  <c r="AL244" i="1"/>
  <c r="AR244" i="1"/>
  <c r="AR30" i="1"/>
  <c r="AL30" i="1"/>
  <c r="AR226" i="1"/>
  <c r="AL226" i="1"/>
  <c r="AR101" i="1"/>
  <c r="AL101" i="1"/>
  <c r="AL96" i="1"/>
  <c r="AR96" i="1"/>
  <c r="AL211" i="1"/>
  <c r="AR211" i="1"/>
  <c r="AL234" i="1"/>
  <c r="AL309" i="1"/>
  <c r="AR168" i="1"/>
  <c r="AL168" i="1"/>
  <c r="AR283" i="1"/>
  <c r="AL283" i="1"/>
  <c r="AL237" i="1"/>
  <c r="AR237" i="1"/>
  <c r="AR104" i="1"/>
  <c r="AL104" i="1"/>
  <c r="AR212" i="1"/>
  <c r="AL212" i="1"/>
  <c r="AL166" i="1"/>
  <c r="AL162" i="1"/>
  <c r="AL277" i="1"/>
  <c r="AL286" i="1"/>
  <c r="AR48" i="1"/>
  <c r="AR11" i="1"/>
  <c r="AL11" i="1"/>
  <c r="AR156" i="1"/>
  <c r="AL156" i="1"/>
  <c r="AR44" i="1"/>
  <c r="AL44" i="1"/>
  <c r="AR245" i="1"/>
  <c r="AL245" i="1"/>
  <c r="AR263" i="1"/>
  <c r="AL263" i="1"/>
  <c r="AL111" i="1"/>
  <c r="AR111" i="1"/>
  <c r="AL127" i="1"/>
  <c r="AR127" i="1"/>
  <c r="T46" i="1"/>
  <c r="AR252" i="1"/>
  <c r="AL252" i="1"/>
  <c r="AR279" i="1"/>
  <c r="AL279" i="1"/>
  <c r="AL71" i="1"/>
  <c r="AR71" i="1"/>
  <c r="AL116" i="1"/>
  <c r="AR116" i="1"/>
  <c r="AR154" i="1"/>
  <c r="AL154" i="1"/>
  <c r="AL312" i="1"/>
  <c r="AR160" i="1"/>
  <c r="AR65" i="1"/>
  <c r="AL35" i="1"/>
  <c r="AR260" i="1"/>
  <c r="AL260" i="1"/>
  <c r="AR223" i="1"/>
  <c r="AL223" i="1"/>
  <c r="AL17" i="1"/>
  <c r="AR17" i="1"/>
  <c r="AR137" i="1"/>
  <c r="AL137" i="1"/>
  <c r="AR194" i="1"/>
  <c r="AL194" i="1"/>
  <c r="AR132" i="1"/>
  <c r="AL132" i="1"/>
  <c r="AL150" i="1"/>
  <c r="AL274" i="1"/>
  <c r="AL53" i="1"/>
  <c r="AR16" i="1"/>
  <c r="AL16" i="1"/>
  <c r="AL214" i="1"/>
  <c r="AR214" i="1"/>
  <c r="AL114" i="1"/>
  <c r="AR114" i="1"/>
  <c r="AR147" i="1"/>
  <c r="AL147" i="1"/>
  <c r="AL278" i="1"/>
  <c r="AR278" i="1"/>
  <c r="AR229" i="1"/>
  <c r="AL229" i="1"/>
  <c r="AR182" i="1"/>
  <c r="AL182" i="1"/>
  <c r="AR153" i="1"/>
  <c r="AL153" i="1"/>
  <c r="AR294" i="1"/>
  <c r="AL74" i="1"/>
  <c r="AR60" i="1"/>
  <c r="AL60" i="1"/>
  <c r="AR103" i="1"/>
  <c r="AL103" i="1"/>
  <c r="AR14" i="1"/>
  <c r="AL14" i="1"/>
  <c r="AR302" i="1"/>
  <c r="AL302" i="1"/>
  <c r="AR10" i="1"/>
  <c r="AL10" i="1"/>
  <c r="AL239" i="1"/>
  <c r="AR239" i="1"/>
  <c r="AR179" i="1"/>
  <c r="AL179" i="1"/>
  <c r="AR233" i="1"/>
  <c r="AL233" i="1"/>
  <c r="AC490" i="4"/>
  <c r="Z490" i="4"/>
  <c r="AF490" i="4"/>
  <c r="Z107" i="4"/>
  <c r="AC107" i="4"/>
  <c r="N425" i="1"/>
  <c r="AC287" i="4"/>
  <c r="Z287" i="4"/>
  <c r="N241" i="1"/>
  <c r="AF287" i="4"/>
  <c r="Z406" i="4"/>
  <c r="AC406" i="4"/>
  <c r="AC469" i="4"/>
  <c r="Z469" i="4"/>
  <c r="AF469" i="4"/>
  <c r="N56" i="1"/>
  <c r="AC307" i="4"/>
  <c r="AF307" i="4"/>
  <c r="Z307" i="4"/>
  <c r="Z437" i="4"/>
  <c r="AF437" i="4"/>
  <c r="AC437" i="4"/>
  <c r="Z453" i="4"/>
  <c r="AC453" i="4"/>
  <c r="N53" i="1"/>
  <c r="O10" i="27" s="1"/>
  <c r="S10" i="27" s="1"/>
  <c r="AF453" i="4"/>
  <c r="Z472" i="4"/>
  <c r="AC472" i="4"/>
  <c r="AC592" i="4"/>
  <c r="Z592" i="4"/>
  <c r="O35" i="13"/>
  <c r="S35" i="13" s="1"/>
  <c r="AC553" i="4"/>
  <c r="Z553" i="4"/>
  <c r="AF553" i="4"/>
  <c r="N260" i="1"/>
  <c r="AC570" i="4"/>
  <c r="Z570" i="4"/>
  <c r="AF570" i="4"/>
  <c r="O34" i="13"/>
  <c r="S34" i="13" s="1"/>
  <c r="Z77" i="4"/>
  <c r="AC77" i="4"/>
  <c r="AC427" i="4"/>
  <c r="Z427" i="4"/>
  <c r="N47" i="1"/>
  <c r="Z442" i="4"/>
  <c r="AC442" i="4"/>
  <c r="N171" i="1"/>
  <c r="O11" i="20" s="1"/>
  <c r="S11" i="20" s="1"/>
  <c r="Z242" i="4"/>
  <c r="AC242" i="4"/>
  <c r="AC408" i="4"/>
  <c r="Z408" i="4"/>
  <c r="N242" i="1"/>
  <c r="AF408" i="4"/>
  <c r="AC434" i="4"/>
  <c r="Z434" i="4"/>
  <c r="N49" i="1"/>
  <c r="O5" i="20" s="1"/>
  <c r="S5" i="20" s="1"/>
  <c r="AC215" i="4"/>
  <c r="Z215" i="4"/>
  <c r="N159" i="1"/>
  <c r="O9" i="27" s="1"/>
  <c r="S9" i="27" s="1"/>
  <c r="AC674" i="4"/>
  <c r="Z674" i="4"/>
  <c r="AF674" i="4"/>
  <c r="AC421" i="4"/>
  <c r="Z421" i="4"/>
  <c r="N308" i="1"/>
  <c r="O13" i="29" s="1"/>
  <c r="S13" i="29" s="1"/>
  <c r="AC648" i="4"/>
  <c r="Z648" i="4"/>
  <c r="AF648" i="4"/>
  <c r="N478" i="1"/>
  <c r="Z635" i="4"/>
  <c r="AC635" i="4"/>
  <c r="AC896" i="4"/>
  <c r="Z896" i="4"/>
  <c r="AC757" i="4"/>
  <c r="Z757" i="4"/>
  <c r="AF757" i="4"/>
  <c r="AC717" i="4"/>
  <c r="Z717" i="4"/>
  <c r="N321" i="1"/>
  <c r="O41" i="11" s="1"/>
  <c r="S41" i="11" s="1"/>
  <c r="AF717" i="4"/>
  <c r="Z769" i="4"/>
  <c r="AC769" i="4"/>
  <c r="AF769" i="4"/>
  <c r="Z722" i="4"/>
  <c r="AC722" i="4"/>
  <c r="Z890" i="4"/>
  <c r="AC890" i="4"/>
  <c r="AF890" i="4"/>
  <c r="AC916" i="4"/>
  <c r="Z916" i="4"/>
  <c r="AC958" i="4"/>
  <c r="AF958" i="4"/>
  <c r="Z133" i="4"/>
  <c r="AC133" i="4"/>
  <c r="AC565" i="4"/>
  <c r="AF565" i="4"/>
  <c r="Z565" i="4"/>
  <c r="N177" i="1"/>
  <c r="Z282" i="4"/>
  <c r="AC282" i="4"/>
  <c r="N439" i="1"/>
  <c r="AC345" i="3"/>
  <c r="AF345" i="3"/>
  <c r="Z345" i="3"/>
  <c r="Z78" i="3"/>
  <c r="AF78" i="3"/>
  <c r="AC78" i="3"/>
  <c r="Z165" i="3"/>
  <c r="AF165" i="3"/>
  <c r="AC165" i="3"/>
  <c r="AF503" i="3"/>
  <c r="AC503" i="3"/>
  <c r="Z503" i="3"/>
  <c r="AF156" i="3"/>
  <c r="Z156" i="3"/>
  <c r="AC156" i="3"/>
  <c r="M17" i="1"/>
  <c r="AC107" i="3"/>
  <c r="Z107" i="3"/>
  <c r="AF107" i="3"/>
  <c r="M226" i="1"/>
  <c r="AC341" i="3"/>
  <c r="AF341" i="3"/>
  <c r="Z341" i="3"/>
  <c r="M37" i="1"/>
  <c r="Z291" i="3"/>
  <c r="AC291" i="3"/>
  <c r="AF291" i="3"/>
  <c r="M33" i="1"/>
  <c r="Z202" i="3"/>
  <c r="AF202" i="3"/>
  <c r="AC202" i="3"/>
  <c r="M24" i="1"/>
  <c r="AF199" i="3"/>
  <c r="Z199" i="3"/>
  <c r="AC199" i="3"/>
  <c r="M23" i="1"/>
  <c r="AF110" i="3"/>
  <c r="AC110" i="3"/>
  <c r="Z110" i="3"/>
  <c r="M426" i="1"/>
  <c r="Z92" i="3"/>
  <c r="AC92" i="3"/>
  <c r="AF92" i="3"/>
  <c r="M295" i="1"/>
  <c r="AF69" i="3"/>
  <c r="AC69" i="3"/>
  <c r="Z69" i="3"/>
  <c r="AF26" i="3"/>
  <c r="Z26" i="3"/>
  <c r="AC26" i="3"/>
  <c r="M291" i="1"/>
  <c r="AC646" i="3"/>
  <c r="Z646" i="3"/>
  <c r="AF646" i="3"/>
  <c r="AC399" i="3"/>
  <c r="Z399" i="3"/>
  <c r="AF399" i="3"/>
  <c r="AF560" i="3"/>
  <c r="AC560" i="3"/>
  <c r="Z560" i="3"/>
  <c r="M467" i="1"/>
  <c r="Z386" i="3"/>
  <c r="AF386" i="3"/>
  <c r="AC386" i="3"/>
  <c r="M168" i="1"/>
  <c r="AC483" i="3"/>
  <c r="AF483" i="3"/>
  <c r="Z483" i="3"/>
  <c r="AF397" i="3"/>
  <c r="AC397" i="3"/>
  <c r="Z397" i="3"/>
  <c r="Z585" i="3"/>
  <c r="AF585" i="3"/>
  <c r="AC585" i="3"/>
  <c r="M76" i="1"/>
  <c r="AF447" i="3"/>
  <c r="AC447" i="3"/>
  <c r="Z447" i="3"/>
  <c r="M309" i="1"/>
  <c r="AC441" i="3"/>
  <c r="Z441" i="3"/>
  <c r="AF441" i="3"/>
  <c r="AC846" i="3"/>
  <c r="AF846" i="3"/>
  <c r="Z846" i="3"/>
  <c r="Z851" i="3"/>
  <c r="AF851" i="3"/>
  <c r="AC851" i="3"/>
  <c r="AF749" i="3"/>
  <c r="AC749" i="3"/>
  <c r="Z749" i="3"/>
  <c r="AC539" i="3"/>
  <c r="Z539" i="3"/>
  <c r="AF539" i="3"/>
  <c r="M66" i="1"/>
  <c r="AC800" i="3"/>
  <c r="Z800" i="3"/>
  <c r="AF800" i="3"/>
  <c r="AF617" i="3"/>
  <c r="AC617" i="3"/>
  <c r="Z617" i="3"/>
  <c r="M80" i="1"/>
  <c r="Z659" i="3"/>
  <c r="AC659" i="3"/>
  <c r="AF659" i="3"/>
  <c r="Z755" i="3"/>
  <c r="AC755" i="3"/>
  <c r="AF755" i="3"/>
  <c r="Z704" i="3"/>
  <c r="AF704" i="3"/>
  <c r="AC704" i="3"/>
  <c r="Z811" i="3"/>
  <c r="AF811" i="3"/>
  <c r="AC811" i="3"/>
  <c r="Z769" i="3"/>
  <c r="AF769" i="3"/>
  <c r="AC769" i="3"/>
  <c r="AC740" i="3"/>
  <c r="AF740" i="3"/>
  <c r="Z740" i="3"/>
  <c r="AF918" i="3"/>
  <c r="Z918" i="3"/>
  <c r="AC918" i="3"/>
  <c r="Z806" i="3"/>
  <c r="AF806" i="3"/>
  <c r="AC806" i="3"/>
  <c r="Z921" i="3"/>
  <c r="AC921" i="3"/>
  <c r="AF921" i="3"/>
  <c r="Z902" i="3"/>
  <c r="AF902" i="3"/>
  <c r="AC902" i="3"/>
  <c r="AC557" i="3"/>
  <c r="AF557" i="3"/>
  <c r="Z557" i="3"/>
  <c r="AC247" i="2"/>
  <c r="AF247" i="2"/>
  <c r="Z247" i="2"/>
  <c r="Z31" i="4"/>
  <c r="AC31" i="4"/>
  <c r="N291" i="1"/>
  <c r="O7" i="27" s="1"/>
  <c r="S7" i="27" s="1"/>
  <c r="AF31" i="4"/>
  <c r="AC189" i="4"/>
  <c r="Z189" i="4"/>
  <c r="N21" i="1"/>
  <c r="AC108" i="4"/>
  <c r="Z108" i="4"/>
  <c r="AC319" i="4"/>
  <c r="AF319" i="4"/>
  <c r="Z319" i="4"/>
  <c r="N355" i="1"/>
  <c r="AC357" i="4"/>
  <c r="Z357" i="4"/>
  <c r="AF357" i="4"/>
  <c r="AC420" i="4"/>
  <c r="Z420" i="4"/>
  <c r="AC545" i="4"/>
  <c r="Z545" i="4"/>
  <c r="N66" i="1"/>
  <c r="AC365" i="4"/>
  <c r="Z365" i="4"/>
  <c r="Z550" i="4"/>
  <c r="AC550" i="4"/>
  <c r="N464" i="1"/>
  <c r="O43" i="20" s="1"/>
  <c r="S43" i="20" s="1"/>
  <c r="AC467" i="4"/>
  <c r="Z467" i="4"/>
  <c r="N456" i="1"/>
  <c r="AC479" i="4"/>
  <c r="Z479" i="4"/>
  <c r="AG479" i="4"/>
  <c r="AF479" i="4"/>
  <c r="AC686" i="4"/>
  <c r="Z686" i="4"/>
  <c r="AC571" i="4"/>
  <c r="Z571" i="4"/>
  <c r="N315" i="1"/>
  <c r="Z581" i="4"/>
  <c r="AF581" i="4"/>
  <c r="AC581" i="4"/>
  <c r="N73" i="1"/>
  <c r="AC78" i="4"/>
  <c r="Z78" i="4"/>
  <c r="N394" i="1"/>
  <c r="O22" i="8" s="1"/>
  <c r="S22" i="8" s="1"/>
  <c r="AC448" i="4"/>
  <c r="Z448" i="4"/>
  <c r="N52" i="1"/>
  <c r="Z81" i="4"/>
  <c r="AC81" i="4"/>
  <c r="AF81" i="4"/>
  <c r="N148" i="1"/>
  <c r="Z446" i="4"/>
  <c r="AC446" i="4"/>
  <c r="Z246" i="4"/>
  <c r="AC246" i="4"/>
  <c r="N160" i="1"/>
  <c r="O5" i="27" s="1"/>
  <c r="S5" i="27" s="1"/>
  <c r="Z411" i="4"/>
  <c r="AC411" i="4"/>
  <c r="AF411" i="4"/>
  <c r="AC454" i="4"/>
  <c r="AF454" i="4"/>
  <c r="Z454" i="4"/>
  <c r="N455" i="1"/>
  <c r="AC235" i="4"/>
  <c r="AF235" i="4"/>
  <c r="Z235" i="4"/>
  <c r="AC683" i="4"/>
  <c r="Z683" i="4"/>
  <c r="N382" i="1"/>
  <c r="Z441" i="4"/>
  <c r="AC441" i="4"/>
  <c r="AC658" i="4"/>
  <c r="Z658" i="4"/>
  <c r="N180" i="1"/>
  <c r="Z655" i="4"/>
  <c r="AC655" i="4"/>
  <c r="AF655" i="4"/>
  <c r="N479" i="1"/>
  <c r="O51" i="20" s="1"/>
  <c r="S51" i="20" s="1"/>
  <c r="AC1019" i="4"/>
  <c r="AF1019" i="4"/>
  <c r="AC758" i="4"/>
  <c r="Z758" i="4"/>
  <c r="AF758" i="4"/>
  <c r="Z718" i="4"/>
  <c r="AC718" i="4"/>
  <c r="N91" i="1"/>
  <c r="AF718" i="4"/>
  <c r="Z804" i="4"/>
  <c r="AC804" i="4"/>
  <c r="AC723" i="4"/>
  <c r="Z723" i="4"/>
  <c r="AC901" i="4"/>
  <c r="Z901" i="4"/>
  <c r="AC931" i="4"/>
  <c r="Z931" i="4"/>
  <c r="AF1026" i="4"/>
  <c r="AC1026" i="4"/>
  <c r="Z741" i="4"/>
  <c r="AF741" i="4"/>
  <c r="AC741" i="4"/>
  <c r="AF125" i="4"/>
  <c r="AC125" i="4"/>
  <c r="Z125" i="4"/>
  <c r="N427" i="1"/>
  <c r="AF133" i="4"/>
  <c r="AF242" i="4"/>
  <c r="AF441" i="4"/>
  <c r="AC287" i="3"/>
  <c r="AF287" i="3"/>
  <c r="Z287" i="3"/>
  <c r="AF76" i="3"/>
  <c r="Z76" i="3"/>
  <c r="AC76" i="3"/>
  <c r="M148" i="1"/>
  <c r="AF157" i="3"/>
  <c r="AC157" i="3"/>
  <c r="Z157" i="3"/>
  <c r="M18" i="1"/>
  <c r="Z352" i="3"/>
  <c r="AF352" i="3"/>
  <c r="AC352" i="3"/>
  <c r="Z105" i="3"/>
  <c r="AC105" i="3"/>
  <c r="AF105" i="3"/>
  <c r="AC48" i="3"/>
  <c r="Z48" i="3"/>
  <c r="AF48" i="3"/>
  <c r="AF391" i="3"/>
  <c r="AC391" i="3"/>
  <c r="Z391" i="3"/>
  <c r="Z311" i="3"/>
  <c r="AC311" i="3"/>
  <c r="AF311" i="3"/>
  <c r="AC222" i="3"/>
  <c r="Z222" i="3"/>
  <c r="AF222" i="3"/>
  <c r="AF219" i="3"/>
  <c r="Z219" i="3"/>
  <c r="AC219" i="3"/>
  <c r="M249" i="1"/>
  <c r="AF130" i="3"/>
  <c r="AC130" i="3"/>
  <c r="Z130" i="3"/>
  <c r="Z112" i="3"/>
  <c r="AC112" i="3"/>
  <c r="AF112" i="3"/>
  <c r="M152" i="1"/>
  <c r="AF89" i="3"/>
  <c r="AC89" i="3"/>
  <c r="Z89" i="3"/>
  <c r="M10" i="1"/>
  <c r="AF46" i="3"/>
  <c r="Z46" i="3"/>
  <c r="AC46" i="3"/>
  <c r="M420" i="1"/>
  <c r="Z23" i="3"/>
  <c r="AC23" i="3"/>
  <c r="AF23" i="3"/>
  <c r="AF434" i="3"/>
  <c r="Z434" i="3"/>
  <c r="AC434" i="3"/>
  <c r="AC652" i="3"/>
  <c r="AF652" i="3"/>
  <c r="Z652" i="3"/>
  <c r="Z406" i="3"/>
  <c r="AC406" i="3"/>
  <c r="AF406" i="3"/>
  <c r="AF520" i="3"/>
  <c r="AC520" i="3"/>
  <c r="Z520" i="3"/>
  <c r="AF417" i="3"/>
  <c r="Z417" i="3"/>
  <c r="AC417" i="3"/>
  <c r="AF619" i="3"/>
  <c r="AC619" i="3"/>
  <c r="Z619" i="3"/>
  <c r="AG467" i="3"/>
  <c r="AF467" i="3"/>
  <c r="AC467" i="3"/>
  <c r="Z467" i="3"/>
  <c r="AC461" i="3"/>
  <c r="Z461" i="3"/>
  <c r="AG461" i="3"/>
  <c r="AF461" i="3"/>
  <c r="Z504" i="3"/>
  <c r="AF504" i="3"/>
  <c r="AC504" i="3"/>
  <c r="M58" i="1"/>
  <c r="AC900" i="3"/>
  <c r="Z900" i="3"/>
  <c r="AF900" i="3"/>
  <c r="AC775" i="3"/>
  <c r="Z775" i="3"/>
  <c r="AF775" i="3"/>
  <c r="AC559" i="3"/>
  <c r="Z559" i="3"/>
  <c r="AF559" i="3"/>
  <c r="AC824" i="3"/>
  <c r="Z824" i="3"/>
  <c r="AF824" i="3"/>
  <c r="Z637" i="3"/>
  <c r="AC637" i="3"/>
  <c r="AF637" i="3"/>
  <c r="AC733" i="3"/>
  <c r="Z733" i="3"/>
  <c r="AF733" i="3"/>
  <c r="AF780" i="3"/>
  <c r="AC780" i="3"/>
  <c r="Z780" i="3"/>
  <c r="Z738" i="3"/>
  <c r="AF738" i="3"/>
  <c r="AC738" i="3"/>
  <c r="AF815" i="3"/>
  <c r="AC815" i="3"/>
  <c r="Z815" i="3"/>
  <c r="Z787" i="3"/>
  <c r="AF787" i="3"/>
  <c r="AC787" i="3"/>
  <c r="Z745" i="3"/>
  <c r="AC745" i="3"/>
  <c r="AF745" i="3"/>
  <c r="AF821" i="3"/>
  <c r="AC821" i="3"/>
  <c r="Z821" i="3"/>
  <c r="AC840" i="3"/>
  <c r="AF840" i="3"/>
  <c r="Z840" i="3"/>
  <c r="AC654" i="3"/>
  <c r="Z654" i="3"/>
  <c r="AF654" i="3"/>
  <c r="M83" i="1"/>
  <c r="AC455" i="3"/>
  <c r="Z455" i="3"/>
  <c r="AF455" i="3"/>
  <c r="AF1021" i="4"/>
  <c r="AC493" i="4"/>
  <c r="Z493" i="4"/>
  <c r="N57" i="1"/>
  <c r="Z739" i="4"/>
  <c r="AC739" i="4"/>
  <c r="AC183" i="4"/>
  <c r="Z183" i="4"/>
  <c r="Z272" i="4"/>
  <c r="AC272" i="4"/>
  <c r="N351" i="1"/>
  <c r="AC325" i="4"/>
  <c r="Z325" i="4"/>
  <c r="AC399" i="4"/>
  <c r="Z399" i="4"/>
  <c r="AC425" i="4"/>
  <c r="Z425" i="4"/>
  <c r="AC738" i="4"/>
  <c r="Z738" i="4"/>
  <c r="AC388" i="4"/>
  <c r="Z388" i="4"/>
  <c r="AC623" i="4"/>
  <c r="Z623" i="4"/>
  <c r="Z484" i="4"/>
  <c r="AC484" i="4"/>
  <c r="AF484" i="4"/>
  <c r="AC496" i="4"/>
  <c r="Z496" i="4"/>
  <c r="N173" i="1"/>
  <c r="Z694" i="4"/>
  <c r="AC694" i="4"/>
  <c r="N318" i="1"/>
  <c r="O9" i="18" s="1"/>
  <c r="S9" i="18" s="1"/>
  <c r="AC608" i="4"/>
  <c r="Z608" i="4"/>
  <c r="AF608" i="4"/>
  <c r="Z715" i="4"/>
  <c r="AF715" i="4"/>
  <c r="AC715" i="4"/>
  <c r="AC110" i="4"/>
  <c r="Z110" i="4"/>
  <c r="AF110" i="4"/>
  <c r="AC486" i="4"/>
  <c r="Z486" i="4"/>
  <c r="N256" i="1"/>
  <c r="Z101" i="4"/>
  <c r="AC101" i="4"/>
  <c r="AF101" i="4"/>
  <c r="AC509" i="4"/>
  <c r="Z509" i="4"/>
  <c r="AC348" i="4"/>
  <c r="Z348" i="4"/>
  <c r="AF348" i="4"/>
  <c r="N38" i="1"/>
  <c r="AF964" i="4"/>
  <c r="AC964" i="4"/>
  <c r="Z438" i="4"/>
  <c r="AC438" i="4"/>
  <c r="AF438" i="4"/>
  <c r="Z474" i="4"/>
  <c r="AF474" i="4"/>
  <c r="AC474" i="4"/>
  <c r="AC255" i="4"/>
  <c r="AF255" i="4"/>
  <c r="Z255" i="4"/>
  <c r="N304" i="1"/>
  <c r="AC786" i="4"/>
  <c r="Z786" i="4"/>
  <c r="AF786" i="4"/>
  <c r="Z461" i="4"/>
  <c r="AC461" i="4"/>
  <c r="AF461" i="4"/>
  <c r="N54" i="1"/>
  <c r="AC667" i="4"/>
  <c r="Z667" i="4"/>
  <c r="AF667" i="4"/>
  <c r="AF656" i="4"/>
  <c r="Z656" i="4"/>
  <c r="AC656" i="4"/>
  <c r="Z759" i="4"/>
  <c r="AC759" i="4"/>
  <c r="AF759" i="4"/>
  <c r="AF745" i="4"/>
  <c r="AC745" i="4"/>
  <c r="Z745" i="4"/>
  <c r="AC826" i="4"/>
  <c r="Z826" i="4"/>
  <c r="Z824" i="4"/>
  <c r="AC824" i="4"/>
  <c r="AC920" i="4"/>
  <c r="Z920" i="4"/>
  <c r="Z932" i="4"/>
  <c r="AC932" i="4"/>
  <c r="AF978" i="4"/>
  <c r="AC978" i="4"/>
  <c r="AC698" i="4"/>
  <c r="Z698" i="4"/>
  <c r="N86" i="1"/>
  <c r="O10" i="18" s="1"/>
  <c r="S10" i="18" s="1"/>
  <c r="AF698" i="4"/>
  <c r="AF623" i="4"/>
  <c r="AF493" i="4"/>
  <c r="AF365" i="4"/>
  <c r="AF1010" i="4"/>
  <c r="Z299" i="4"/>
  <c r="AF299" i="4"/>
  <c r="AC299" i="4"/>
  <c r="AF916" i="4"/>
  <c r="Z473" i="4"/>
  <c r="AC473" i="4"/>
  <c r="N359" i="1"/>
  <c r="AC288" i="4"/>
  <c r="Z288" i="4"/>
  <c r="O3" i="18"/>
  <c r="Z353" i="4"/>
  <c r="AC353" i="4"/>
  <c r="Z503" i="4"/>
  <c r="AF503" i="4"/>
  <c r="AC503" i="4"/>
  <c r="AC460" i="4"/>
  <c r="Z460" i="4"/>
  <c r="Z199" i="4"/>
  <c r="AC199" i="4"/>
  <c r="N230" i="1"/>
  <c r="Z430" i="4"/>
  <c r="AC430" i="4"/>
  <c r="AC788" i="4"/>
  <c r="Z788" i="4"/>
  <c r="AC611" i="4"/>
  <c r="Z611" i="4"/>
  <c r="N179" i="1"/>
  <c r="AC572" i="4"/>
  <c r="Z572" i="4"/>
  <c r="AC714" i="4"/>
  <c r="Z714" i="4"/>
  <c r="AF714" i="4"/>
  <c r="N90" i="1"/>
  <c r="O5" i="24" s="1"/>
  <c r="Z643" i="4"/>
  <c r="AC643" i="4"/>
  <c r="AC779" i="4"/>
  <c r="Z779" i="4"/>
  <c r="Z113" i="4"/>
  <c r="AC113" i="4"/>
  <c r="Z524" i="4"/>
  <c r="AC524" i="4"/>
  <c r="N175" i="1"/>
  <c r="Z121" i="4"/>
  <c r="AC121" i="4"/>
  <c r="Z510" i="4"/>
  <c r="AC510" i="4"/>
  <c r="N58" i="1"/>
  <c r="Z351" i="4"/>
  <c r="AC351" i="4"/>
  <c r="AF351" i="4"/>
  <c r="Z502" i="4"/>
  <c r="AC502" i="4"/>
  <c r="AF502" i="4"/>
  <c r="Z494" i="4"/>
  <c r="AC494" i="4"/>
  <c r="N459" i="1"/>
  <c r="AC275" i="4"/>
  <c r="Z275" i="4"/>
  <c r="Z830" i="4"/>
  <c r="AC830" i="4"/>
  <c r="AC481" i="4"/>
  <c r="Z481" i="4"/>
  <c r="AF481" i="4"/>
  <c r="AC726" i="4"/>
  <c r="Z726" i="4"/>
  <c r="AC707" i="4"/>
  <c r="AF707" i="4"/>
  <c r="Z707" i="4"/>
  <c r="AC578" i="4"/>
  <c r="Z578" i="4"/>
  <c r="N511" i="1"/>
  <c r="AC760" i="4"/>
  <c r="Z760" i="4"/>
  <c r="AF760" i="4"/>
  <c r="Z770" i="4"/>
  <c r="AC770" i="4"/>
  <c r="Z852" i="4"/>
  <c r="AC852" i="4"/>
  <c r="AF852" i="4"/>
  <c r="Z834" i="4"/>
  <c r="AC834" i="4"/>
  <c r="AF834" i="4"/>
  <c r="AC929" i="4"/>
  <c r="AF929" i="4"/>
  <c r="Z929" i="4"/>
  <c r="AC988" i="4"/>
  <c r="AF988" i="4"/>
  <c r="AC621" i="4"/>
  <c r="Z621" i="4"/>
  <c r="AF473" i="4"/>
  <c r="AF971" i="4"/>
  <c r="AF545" i="4"/>
  <c r="AF722" i="4"/>
  <c r="AF592" i="4"/>
  <c r="AC236" i="4"/>
  <c r="Z236" i="4"/>
  <c r="O59" i="11"/>
  <c r="S59" i="11" s="1"/>
  <c r="AC370" i="4"/>
  <c r="Z370" i="4"/>
  <c r="AF370" i="4"/>
  <c r="N450" i="1"/>
  <c r="Z363" i="4"/>
  <c r="AC363" i="4"/>
  <c r="N166" i="1"/>
  <c r="AC530" i="4"/>
  <c r="Z530" i="4"/>
  <c r="AF530" i="4"/>
  <c r="Z485" i="4"/>
  <c r="AC485" i="4"/>
  <c r="Z279" i="4"/>
  <c r="AC279" i="4"/>
  <c r="N162" i="1"/>
  <c r="AF279" i="4"/>
  <c r="Z431" i="4"/>
  <c r="AC431" i="4"/>
  <c r="AF431" i="4"/>
  <c r="Z838" i="4"/>
  <c r="AC838" i="4"/>
  <c r="AC682" i="4"/>
  <c r="Z682" i="4"/>
  <c r="N85" i="1"/>
  <c r="Z622" i="4"/>
  <c r="AC622" i="4"/>
  <c r="Z849" i="4"/>
  <c r="AC849" i="4"/>
  <c r="AF849" i="4"/>
  <c r="AC708" i="4"/>
  <c r="Z708" i="4"/>
  <c r="N487" i="1"/>
  <c r="Z139" i="4"/>
  <c r="AC139" i="4"/>
  <c r="AF139" i="4"/>
  <c r="N228" i="1"/>
  <c r="AC560" i="4"/>
  <c r="Z560" i="4"/>
  <c r="AG560" i="4"/>
  <c r="Z141" i="4"/>
  <c r="AC141" i="4"/>
  <c r="Z512" i="4"/>
  <c r="AC512" i="4"/>
  <c r="Z378" i="4"/>
  <c r="AF378" i="4"/>
  <c r="AC378" i="4"/>
  <c r="AC84" i="4"/>
  <c r="Z84" i="4"/>
  <c r="AF84" i="4"/>
  <c r="AC506" i="4"/>
  <c r="Z506" i="4"/>
  <c r="AC514" i="4"/>
  <c r="Z514" i="4"/>
  <c r="N59" i="1"/>
  <c r="AC295" i="4"/>
  <c r="Z295" i="4"/>
  <c r="Z843" i="4"/>
  <c r="AC843" i="4"/>
  <c r="AC501" i="4"/>
  <c r="Z501" i="4"/>
  <c r="AF501" i="4"/>
  <c r="AC747" i="4"/>
  <c r="Z747" i="4"/>
  <c r="AC725" i="4"/>
  <c r="Z725" i="4"/>
  <c r="Z598" i="4"/>
  <c r="AF598" i="4"/>
  <c r="AC598" i="4"/>
  <c r="N76" i="1"/>
  <c r="AC761" i="4"/>
  <c r="Z761" i="4"/>
  <c r="Z837" i="4"/>
  <c r="AC837" i="4"/>
  <c r="AF837" i="4"/>
  <c r="Z867" i="4"/>
  <c r="AC867" i="4"/>
  <c r="AC864" i="4"/>
  <c r="Z864" i="4"/>
  <c r="AC977" i="4"/>
  <c r="AF977" i="4"/>
  <c r="AC960" i="4"/>
  <c r="AF960" i="4"/>
  <c r="AF1016" i="4"/>
  <c r="AC1016" i="4"/>
  <c r="AC1031" i="4"/>
  <c r="AF1031" i="4"/>
  <c r="AF388" i="4"/>
  <c r="AF183" i="4"/>
  <c r="Z275" i="3"/>
  <c r="AF275" i="3"/>
  <c r="AC275" i="3"/>
  <c r="Z15" i="3"/>
  <c r="AF15" i="3"/>
  <c r="AC15" i="3"/>
  <c r="AC84" i="3"/>
  <c r="AF84" i="3"/>
  <c r="Z84" i="3"/>
  <c r="AC168" i="3"/>
  <c r="Z168" i="3"/>
  <c r="AF168" i="3"/>
  <c r="M396" i="1"/>
  <c r="AC81" i="3"/>
  <c r="Z81" i="3"/>
  <c r="AF81" i="3"/>
  <c r="Z34" i="3"/>
  <c r="AF34" i="3"/>
  <c r="AC34" i="3"/>
  <c r="M146" i="1"/>
  <c r="AC482" i="3"/>
  <c r="AF482" i="3"/>
  <c r="Z482" i="3"/>
  <c r="AC382" i="3"/>
  <c r="Z382" i="3"/>
  <c r="AF382" i="3"/>
  <c r="M167" i="1"/>
  <c r="Z282" i="3"/>
  <c r="AF282" i="3"/>
  <c r="AC282" i="3"/>
  <c r="M241" i="1"/>
  <c r="AF279" i="3"/>
  <c r="Z279" i="3"/>
  <c r="AC279" i="3"/>
  <c r="M352" i="1"/>
  <c r="AF190" i="3"/>
  <c r="AC190" i="3"/>
  <c r="Z190" i="3"/>
  <c r="Z172" i="3"/>
  <c r="AC172" i="3"/>
  <c r="AF172" i="3"/>
  <c r="AF149" i="3"/>
  <c r="AC149" i="3"/>
  <c r="Z149" i="3"/>
  <c r="AF106" i="3"/>
  <c r="Z106" i="3"/>
  <c r="AC106" i="3"/>
  <c r="M11" i="1"/>
  <c r="Z83" i="3"/>
  <c r="AF83" i="3"/>
  <c r="AC83" i="3"/>
  <c r="Z505" i="3"/>
  <c r="AF505" i="3"/>
  <c r="AC505" i="3"/>
  <c r="Z409" i="3"/>
  <c r="AF409" i="3"/>
  <c r="AC409" i="3"/>
  <c r="Z466" i="3"/>
  <c r="AC466" i="3"/>
  <c r="AG466" i="3"/>
  <c r="AF466" i="3"/>
  <c r="Z360" i="3"/>
  <c r="AC360" i="3"/>
  <c r="AF360" i="3"/>
  <c r="AF477" i="3"/>
  <c r="AC477" i="3"/>
  <c r="Z477" i="3"/>
  <c r="M172" i="1"/>
  <c r="Z390" i="3"/>
  <c r="AF390" i="3"/>
  <c r="AC390" i="3"/>
  <c r="AC597" i="3"/>
  <c r="AF597" i="3"/>
  <c r="Z597" i="3"/>
  <c r="AC552" i="3"/>
  <c r="Z552" i="3"/>
  <c r="AF552" i="3"/>
  <c r="M466" i="1"/>
  <c r="Z564" i="3"/>
  <c r="AF564" i="3"/>
  <c r="AC564" i="3"/>
  <c r="AC538" i="3"/>
  <c r="Z538" i="3"/>
  <c r="AF538" i="3"/>
  <c r="Z898" i="3"/>
  <c r="AF898" i="3"/>
  <c r="AC898" i="3"/>
  <c r="AF625" i="3"/>
  <c r="AC625" i="3"/>
  <c r="Z625" i="3"/>
  <c r="AC513" i="3"/>
  <c r="Z513" i="3"/>
  <c r="AF513" i="3"/>
  <c r="M61" i="1"/>
  <c r="Z731" i="3"/>
  <c r="AC731" i="3"/>
  <c r="AF731" i="3"/>
  <c r="Z785" i="3"/>
  <c r="AF785" i="3"/>
  <c r="AC785" i="3"/>
  <c r="Z878" i="3"/>
  <c r="AF878" i="3"/>
  <c r="AC878" i="3"/>
  <c r="AC632" i="3"/>
  <c r="AF632" i="3"/>
  <c r="Z632" i="3"/>
  <c r="M478" i="1"/>
  <c r="AC220" i="4"/>
  <c r="Z220" i="4"/>
  <c r="AC148" i="4"/>
  <c r="Z148" i="4"/>
  <c r="N395" i="1"/>
  <c r="AC389" i="4"/>
  <c r="Z389" i="4"/>
  <c r="AF389" i="4"/>
  <c r="AC369" i="4"/>
  <c r="Z369" i="4"/>
  <c r="AF369" i="4"/>
  <c r="AC557" i="4"/>
  <c r="Z557" i="4"/>
  <c r="AC517" i="4"/>
  <c r="Z517" i="4"/>
  <c r="N60" i="1"/>
  <c r="Z286" i="4"/>
  <c r="AC286" i="4"/>
  <c r="N440" i="1"/>
  <c r="AC450" i="4"/>
  <c r="Z450" i="4"/>
  <c r="AF450" i="4"/>
  <c r="AC751" i="4"/>
  <c r="Z751" i="4"/>
  <c r="AC697" i="4"/>
  <c r="Z697" i="4"/>
  <c r="N364" i="1"/>
  <c r="O6" i="18" s="1"/>
  <c r="S6" i="18" s="1"/>
  <c r="Z877" i="4"/>
  <c r="AC877" i="4"/>
  <c r="AC763" i="4"/>
  <c r="Z763" i="4"/>
  <c r="Z559" i="4"/>
  <c r="AC559" i="4"/>
  <c r="N70" i="1"/>
  <c r="AC163" i="4"/>
  <c r="Z163" i="4"/>
  <c r="AF163" i="4"/>
  <c r="AC603" i="4"/>
  <c r="Z603" i="4"/>
  <c r="N78" i="1"/>
  <c r="O4" i="21" s="1"/>
  <c r="S4" i="21" s="1"/>
  <c r="Z161" i="4"/>
  <c r="AC161" i="4"/>
  <c r="N17" i="1"/>
  <c r="AF161" i="4"/>
  <c r="Z587" i="4"/>
  <c r="AC587" i="4"/>
  <c r="Z436" i="4"/>
  <c r="AF436" i="4"/>
  <c r="AC436" i="4"/>
  <c r="N170" i="1"/>
  <c r="AF104" i="4"/>
  <c r="Z104" i="4"/>
  <c r="AC104" i="4"/>
  <c r="Z568" i="4"/>
  <c r="AC568" i="4"/>
  <c r="Z613" i="4"/>
  <c r="AC613" i="4"/>
  <c r="AC315" i="4"/>
  <c r="Z315" i="4"/>
  <c r="AF862" i="4"/>
  <c r="AC862" i="4"/>
  <c r="Z862" i="4"/>
  <c r="AC521" i="4"/>
  <c r="Z521" i="4"/>
  <c r="N257" i="1"/>
  <c r="O10" i="29" s="1"/>
  <c r="S10" i="29" s="1"/>
  <c r="AC771" i="4"/>
  <c r="Z771" i="4"/>
  <c r="AF771" i="4"/>
  <c r="AC783" i="4"/>
  <c r="Z783" i="4"/>
  <c r="AF618" i="4"/>
  <c r="AC618" i="4"/>
  <c r="Z618" i="4"/>
  <c r="Z764" i="4"/>
  <c r="AC764" i="4"/>
  <c r="AF868" i="4"/>
  <c r="AC868" i="4"/>
  <c r="Z868" i="4"/>
  <c r="AC910" i="4"/>
  <c r="Z910" i="4"/>
  <c r="AF910" i="4"/>
  <c r="AC900" i="4"/>
  <c r="AF900" i="4"/>
  <c r="Z900" i="4"/>
  <c r="AC878" i="4"/>
  <c r="Z878" i="4"/>
  <c r="AC1009" i="4"/>
  <c r="AF1009" i="4"/>
  <c r="AC894" i="4"/>
  <c r="Z894" i="4"/>
  <c r="AF894" i="4"/>
  <c r="AC963" i="4"/>
  <c r="AF963" i="4"/>
  <c r="AC1008" i="4"/>
  <c r="AF1008" i="4"/>
  <c r="AF78" i="4"/>
  <c r="AF838" i="4"/>
  <c r="AC261" i="3"/>
  <c r="Z261" i="3"/>
  <c r="AF261" i="3"/>
  <c r="AC7" i="3"/>
  <c r="AF7" i="3"/>
  <c r="Z7" i="3"/>
  <c r="AC27" i="3"/>
  <c r="AF27" i="3"/>
  <c r="Z27" i="3"/>
  <c r="M391" i="1"/>
  <c r="AC140" i="3"/>
  <c r="Z140" i="3"/>
  <c r="AF140" i="3"/>
  <c r="AC24" i="3"/>
  <c r="AF24" i="3"/>
  <c r="Z24" i="3"/>
  <c r="M418" i="1"/>
  <c r="AC54" i="3"/>
  <c r="Z54" i="3"/>
  <c r="AF54" i="3"/>
  <c r="M8" i="1"/>
  <c r="AC577" i="3"/>
  <c r="AF577" i="3"/>
  <c r="Z577" i="3"/>
  <c r="AF474" i="3"/>
  <c r="Z474" i="3"/>
  <c r="AC474" i="3"/>
  <c r="Z302" i="3"/>
  <c r="AC302" i="3"/>
  <c r="AF302" i="3"/>
  <c r="AF299" i="3"/>
  <c r="Z299" i="3"/>
  <c r="AC299" i="3"/>
  <c r="AF210" i="3"/>
  <c r="AC210" i="3"/>
  <c r="Z210" i="3"/>
  <c r="M159" i="1"/>
  <c r="Z192" i="3"/>
  <c r="AC192" i="3"/>
  <c r="AF192" i="3"/>
  <c r="M301" i="1"/>
  <c r="AF169" i="3"/>
  <c r="AC169" i="3"/>
  <c r="Z169" i="3"/>
  <c r="M155" i="1"/>
  <c r="AF126" i="3"/>
  <c r="AC126" i="3"/>
  <c r="Z126" i="3"/>
  <c r="M227" i="1"/>
  <c r="Z103" i="3"/>
  <c r="AC103" i="3"/>
  <c r="AF103" i="3"/>
  <c r="Z525" i="3"/>
  <c r="AF525" i="3"/>
  <c r="AC525" i="3"/>
  <c r="M463" i="1"/>
  <c r="Z429" i="3"/>
  <c r="AC429" i="3"/>
  <c r="AF429" i="3"/>
  <c r="M49" i="1"/>
  <c r="Z486" i="3"/>
  <c r="AC486" i="3"/>
  <c r="AF486" i="3"/>
  <c r="AF380" i="3"/>
  <c r="AC380" i="3"/>
  <c r="Z380" i="3"/>
  <c r="AF813" i="3"/>
  <c r="Z813" i="3"/>
  <c r="AC813" i="3"/>
  <c r="Z410" i="3"/>
  <c r="AF410" i="3"/>
  <c r="AC410" i="3"/>
  <c r="Z768" i="3"/>
  <c r="AF768" i="3"/>
  <c r="AC768" i="3"/>
  <c r="AF566" i="3"/>
  <c r="AC566" i="3"/>
  <c r="Z566" i="3"/>
  <c r="Z584" i="3"/>
  <c r="AF584" i="3"/>
  <c r="AC584" i="3"/>
  <c r="M75" i="1"/>
  <c r="AF558" i="3"/>
  <c r="Z558" i="3"/>
  <c r="AC558" i="3"/>
  <c r="M315" i="1"/>
  <c r="AF910" i="3"/>
  <c r="AC910" i="3"/>
  <c r="Z910" i="3"/>
  <c r="AF679" i="3"/>
  <c r="AC679" i="3"/>
  <c r="Z679" i="3"/>
  <c r="AC533" i="3"/>
  <c r="Z533" i="3"/>
  <c r="AF533" i="3"/>
  <c r="Z823" i="3"/>
  <c r="AF823" i="3"/>
  <c r="AC823" i="3"/>
  <c r="AF819" i="3"/>
  <c r="AC819" i="3"/>
  <c r="Z819" i="3"/>
  <c r="AF618" i="3"/>
  <c r="Z618" i="3"/>
  <c r="AC618" i="3"/>
  <c r="AC689" i="3"/>
  <c r="Z689" i="3"/>
  <c r="AF689" i="3"/>
  <c r="AF1012" i="4"/>
  <c r="AF622" i="4"/>
  <c r="AC203" i="4"/>
  <c r="Z203" i="4"/>
  <c r="AF203" i="4"/>
  <c r="N231" i="1"/>
  <c r="AC522" i="4"/>
  <c r="Z522" i="4"/>
  <c r="Z426" i="4"/>
  <c r="AC426" i="4"/>
  <c r="N46" i="1"/>
  <c r="Z580" i="4"/>
  <c r="AC580" i="4"/>
  <c r="N316" i="1"/>
  <c r="AC525" i="4"/>
  <c r="Z525" i="4"/>
  <c r="N62" i="1"/>
  <c r="Z293" i="4"/>
  <c r="AC293" i="4"/>
  <c r="Z464" i="4"/>
  <c r="AF464" i="4"/>
  <c r="AC464" i="4"/>
  <c r="AC190" i="4"/>
  <c r="Z190" i="4"/>
  <c r="N158" i="1"/>
  <c r="O6" i="11" s="1"/>
  <c r="S6" i="11" s="1"/>
  <c r="Z790" i="4"/>
  <c r="AC790" i="4"/>
  <c r="AC777" i="4"/>
  <c r="Z777" i="4"/>
  <c r="AC780" i="4"/>
  <c r="Z780" i="4"/>
  <c r="AF780" i="4"/>
  <c r="Z573" i="4"/>
  <c r="AC573" i="4"/>
  <c r="N467" i="1"/>
  <c r="Z168" i="4"/>
  <c r="AC168" i="4"/>
  <c r="AC619" i="4"/>
  <c r="Z619" i="4"/>
  <c r="AF619" i="4"/>
  <c r="N475" i="1"/>
  <c r="O52" i="20" s="1"/>
  <c r="S52" i="20" s="1"/>
  <c r="Z181" i="4"/>
  <c r="AF181" i="4"/>
  <c r="AC181" i="4"/>
  <c r="N346" i="1"/>
  <c r="AF735" i="4"/>
  <c r="Z735" i="4"/>
  <c r="AC735" i="4"/>
  <c r="Z440" i="4"/>
  <c r="AF440" i="4"/>
  <c r="AC440" i="4"/>
  <c r="AC124" i="4"/>
  <c r="Z124" i="4"/>
  <c r="N13" i="1"/>
  <c r="Z898" i="4"/>
  <c r="AF898" i="4"/>
  <c r="AC898" i="4"/>
  <c r="Z614" i="4"/>
  <c r="AC614" i="4"/>
  <c r="N472" i="1"/>
  <c r="AC335" i="4"/>
  <c r="Z335" i="4"/>
  <c r="AF335" i="4"/>
  <c r="Z891" i="4"/>
  <c r="AF891" i="4"/>
  <c r="AC891" i="4"/>
  <c r="Z575" i="4"/>
  <c r="AC575" i="4"/>
  <c r="AF575" i="4"/>
  <c r="Z784" i="4"/>
  <c r="AC784" i="4"/>
  <c r="AC791" i="4"/>
  <c r="Z791" i="4"/>
  <c r="AF791" i="4"/>
  <c r="AC628" i="4"/>
  <c r="AF628" i="4"/>
  <c r="Z628" i="4"/>
  <c r="AC800" i="4"/>
  <c r="Z800" i="4"/>
  <c r="AC869" i="4"/>
  <c r="AF869" i="4"/>
  <c r="Z869" i="4"/>
  <c r="AF965" i="4"/>
  <c r="AC965" i="4"/>
  <c r="Z653" i="4"/>
  <c r="AC653" i="4"/>
  <c r="AC967" i="4"/>
  <c r="AF967" i="4"/>
  <c r="AF951" i="4"/>
  <c r="AF512" i="4"/>
  <c r="AF573" i="4"/>
  <c r="AF141" i="4"/>
  <c r="Z262" i="4"/>
  <c r="AC262" i="4"/>
  <c r="AF442" i="4"/>
  <c r="AC409" i="4"/>
  <c r="Z409" i="4"/>
  <c r="AF188" i="4"/>
  <c r="AC188" i="4"/>
  <c r="Z188" i="4"/>
  <c r="AC526" i="4"/>
  <c r="Z526" i="4"/>
  <c r="AC466" i="4"/>
  <c r="Z466" i="4"/>
  <c r="Z590" i="4"/>
  <c r="AC590" i="4"/>
  <c r="AC574" i="4"/>
  <c r="Z574" i="4"/>
  <c r="AC326" i="4"/>
  <c r="Z326" i="4"/>
  <c r="AF326" i="4"/>
  <c r="Z478" i="4"/>
  <c r="AC478" i="4"/>
  <c r="AF478" i="4"/>
  <c r="N457" i="1"/>
  <c r="AC193" i="4"/>
  <c r="Z193" i="4"/>
  <c r="N431" i="1"/>
  <c r="Z815" i="4"/>
  <c r="AC815" i="4"/>
  <c r="AC989" i="4"/>
  <c r="AF989" i="4"/>
  <c r="AC513" i="4"/>
  <c r="Z513" i="4"/>
  <c r="N460" i="1"/>
  <c r="AC847" i="4"/>
  <c r="Z847" i="4"/>
  <c r="Z606" i="4"/>
  <c r="AC606" i="4"/>
  <c r="AF606" i="4"/>
  <c r="N399" i="1"/>
  <c r="Z169" i="4"/>
  <c r="AC169" i="4"/>
  <c r="N299" i="1"/>
  <c r="AF169" i="4"/>
  <c r="AC625" i="4"/>
  <c r="Z625" i="4"/>
  <c r="AF625" i="4"/>
  <c r="N361" i="1"/>
  <c r="O11" i="21" s="1"/>
  <c r="S11" i="21" s="1"/>
  <c r="Z201" i="4"/>
  <c r="AC201" i="4"/>
  <c r="AC767" i="4"/>
  <c r="Z767" i="4"/>
  <c r="Z443" i="4"/>
  <c r="AC443" i="4"/>
  <c r="AF443" i="4"/>
  <c r="N50" i="1"/>
  <c r="AF144" i="4"/>
  <c r="Z144" i="4"/>
  <c r="AC144" i="4"/>
  <c r="N344" i="1"/>
  <c r="O45" i="11" s="1"/>
  <c r="S45" i="11" s="1"/>
  <c r="Z615" i="4"/>
  <c r="AC615" i="4"/>
  <c r="N473" i="1"/>
  <c r="AC355" i="4"/>
  <c r="Z355" i="4"/>
  <c r="AC904" i="4"/>
  <c r="Z904" i="4"/>
  <c r="AF904" i="4"/>
  <c r="AC666" i="4"/>
  <c r="Z666" i="4"/>
  <c r="AC805" i="4"/>
  <c r="Z805" i="4"/>
  <c r="AC814" i="4"/>
  <c r="Z814" i="4"/>
  <c r="AC629" i="4"/>
  <c r="Z629" i="4"/>
  <c r="N79" i="1"/>
  <c r="Z841" i="4"/>
  <c r="AC841" i="4"/>
  <c r="AF841" i="4"/>
  <c r="Z870" i="4"/>
  <c r="AC870" i="4"/>
  <c r="AC990" i="4"/>
  <c r="AF990" i="4"/>
  <c r="AC999" i="4"/>
  <c r="AF999" i="4"/>
  <c r="AC673" i="4"/>
  <c r="Z673" i="4"/>
  <c r="N83" i="1"/>
  <c r="AF983" i="4"/>
  <c r="AC983" i="4"/>
  <c r="Z50" i="4"/>
  <c r="AC50" i="4"/>
  <c r="N246" i="1"/>
  <c r="AC224" i="2"/>
  <c r="Z224" i="2"/>
  <c r="AF224" i="2"/>
  <c r="AC445" i="2"/>
  <c r="Z445" i="2"/>
  <c r="AG445" i="2"/>
  <c r="AF445" i="2"/>
  <c r="AF340" i="2"/>
  <c r="Z340" i="2"/>
  <c r="AC340" i="2"/>
  <c r="Z154" i="2"/>
  <c r="AF154" i="2"/>
  <c r="AC154" i="2"/>
  <c r="L248" i="1"/>
  <c r="AF859" i="2"/>
  <c r="AC859" i="2"/>
  <c r="Z859" i="2"/>
  <c r="AC401" i="2"/>
  <c r="Z401" i="2"/>
  <c r="AF401" i="2"/>
  <c r="Z439" i="2"/>
  <c r="AF439" i="2"/>
  <c r="AC439" i="2"/>
  <c r="L51" i="1"/>
  <c r="AF650" i="2"/>
  <c r="AC650" i="2"/>
  <c r="Z650" i="2"/>
  <c r="AC545" i="2"/>
  <c r="Z545" i="2"/>
  <c r="AF545" i="2"/>
  <c r="Z794" i="2"/>
  <c r="AC794" i="2"/>
  <c r="AF794" i="2"/>
  <c r="AF149" i="2"/>
  <c r="AC149" i="2"/>
  <c r="Z149" i="2"/>
  <c r="AC266" i="2"/>
  <c r="Z266" i="2"/>
  <c r="AF266" i="2"/>
  <c r="L305" i="1"/>
  <c r="AC484" i="2"/>
  <c r="Z484" i="2"/>
  <c r="AF484" i="2"/>
  <c r="Z435" i="2"/>
  <c r="AF435" i="2"/>
  <c r="AC435" i="2"/>
  <c r="Z372" i="2"/>
  <c r="AC372" i="2"/>
  <c r="AF372" i="2"/>
  <c r="AC289" i="2"/>
  <c r="Z289" i="2"/>
  <c r="AF289" i="2"/>
  <c r="L441" i="1"/>
  <c r="Z854" i="2"/>
  <c r="AC854" i="2"/>
  <c r="AF854" i="2"/>
  <c r="AC624" i="2"/>
  <c r="Z624" i="2"/>
  <c r="AF624" i="2"/>
  <c r="AC730" i="2"/>
  <c r="AF730" i="2"/>
  <c r="Z730" i="2"/>
  <c r="AC376" i="4"/>
  <c r="Z376" i="4"/>
  <c r="AC112" i="4"/>
  <c r="Z112" i="4"/>
  <c r="N226" i="1"/>
  <c r="O19" i="11" s="1"/>
  <c r="S19" i="11" s="1"/>
  <c r="AC547" i="4"/>
  <c r="Z547" i="4"/>
  <c r="AF547" i="4"/>
  <c r="AC489" i="4"/>
  <c r="Z489" i="4"/>
  <c r="Z665" i="4"/>
  <c r="AC665" i="4"/>
  <c r="AF665" i="4"/>
  <c r="Z594" i="4"/>
  <c r="AC594" i="4"/>
  <c r="Z345" i="4"/>
  <c r="AC345" i="4"/>
  <c r="AC544" i="4"/>
  <c r="Z544" i="4"/>
  <c r="AC290" i="4"/>
  <c r="Z290" i="4"/>
  <c r="Z831" i="4"/>
  <c r="AC831" i="4"/>
  <c r="Z518" i="4"/>
  <c r="AF518" i="4"/>
  <c r="AC518" i="4"/>
  <c r="N461" i="1"/>
  <c r="Z561" i="4"/>
  <c r="AC561" i="4"/>
  <c r="AC887" i="4"/>
  <c r="Z887" i="4"/>
  <c r="Z829" i="4"/>
  <c r="AC829" i="4"/>
  <c r="Z174" i="4"/>
  <c r="AC174" i="4"/>
  <c r="N155" i="1"/>
  <c r="AF696" i="4"/>
  <c r="Z696" i="4"/>
  <c r="AC696" i="4"/>
  <c r="N485" i="1"/>
  <c r="Z247" i="4"/>
  <c r="AF247" i="4"/>
  <c r="AC247" i="4"/>
  <c r="N350" i="1"/>
  <c r="Z795" i="4"/>
  <c r="AC795" i="4"/>
  <c r="AC508" i="4"/>
  <c r="Z508" i="4"/>
  <c r="Z164" i="4"/>
  <c r="AC164" i="4"/>
  <c r="AF164" i="4"/>
  <c r="AC957" i="4"/>
  <c r="AF957" i="4"/>
  <c r="AC662" i="4"/>
  <c r="Z662" i="4"/>
  <c r="O39" i="13"/>
  <c r="S39" i="13" s="1"/>
  <c r="AC375" i="4"/>
  <c r="Z375" i="4"/>
  <c r="AC970" i="4"/>
  <c r="AF970" i="4"/>
  <c r="Z679" i="4"/>
  <c r="AC679" i="4"/>
  <c r="N181" i="1"/>
  <c r="AF679" i="4"/>
  <c r="Z810" i="4"/>
  <c r="AC810" i="4"/>
  <c r="AF810" i="4"/>
  <c r="Z835" i="4"/>
  <c r="AC835" i="4"/>
  <c r="AF835" i="4"/>
  <c r="AC630" i="4"/>
  <c r="Z630" i="4"/>
  <c r="AC842" i="4"/>
  <c r="Z842" i="4"/>
  <c r="AC871" i="4"/>
  <c r="Z871" i="4"/>
  <c r="AC652" i="4"/>
  <c r="Z652" i="4"/>
  <c r="N261" i="1"/>
  <c r="AC693" i="4"/>
  <c r="Z693" i="4"/>
  <c r="AC993" i="4"/>
  <c r="AF993" i="4"/>
  <c r="AC49" i="4"/>
  <c r="AF49" i="4"/>
  <c r="Z49" i="4"/>
  <c r="AC88" i="3"/>
  <c r="Z88" i="3"/>
  <c r="AF88" i="3"/>
  <c r="M9" i="1"/>
  <c r="AC784" i="3"/>
  <c r="Z784" i="3"/>
  <c r="AF784" i="3"/>
  <c r="AC439" i="3"/>
  <c r="Z439" i="3"/>
  <c r="AF439" i="3"/>
  <c r="M51" i="1"/>
  <c r="AF16" i="3"/>
  <c r="Z16" i="3"/>
  <c r="AC16" i="3"/>
  <c r="AF114" i="3"/>
  <c r="AC114" i="3"/>
  <c r="Z114" i="3"/>
  <c r="M12" i="1"/>
  <c r="Z51" i="3"/>
  <c r="AF51" i="3"/>
  <c r="AC51" i="3"/>
  <c r="AF543" i="3"/>
  <c r="AC543" i="3"/>
  <c r="Z543" i="3"/>
  <c r="Z335" i="3"/>
  <c r="AC335" i="3"/>
  <c r="AF335" i="3"/>
  <c r="Z353" i="3"/>
  <c r="AC353" i="3"/>
  <c r="AF353" i="3"/>
  <c r="M447" i="1"/>
  <c r="AF270" i="3"/>
  <c r="AC270" i="3"/>
  <c r="Z270" i="3"/>
  <c r="Z252" i="3"/>
  <c r="AC252" i="3"/>
  <c r="AF252" i="3"/>
  <c r="M437" i="1"/>
  <c r="AF229" i="3"/>
  <c r="AC229" i="3"/>
  <c r="Z229" i="3"/>
  <c r="M433" i="1"/>
  <c r="AF186" i="3"/>
  <c r="Z186" i="3"/>
  <c r="AC186" i="3"/>
  <c r="M429" i="1"/>
  <c r="Z163" i="3"/>
  <c r="AC163" i="3"/>
  <c r="AF163" i="3"/>
  <c r="AF713" i="3"/>
  <c r="AC713" i="3"/>
  <c r="Z713" i="3"/>
  <c r="AC514" i="3"/>
  <c r="AF514" i="3"/>
  <c r="Z514" i="3"/>
  <c r="Z548" i="3"/>
  <c r="AG548" i="3"/>
  <c r="AF548" i="3"/>
  <c r="AC548" i="3"/>
  <c r="M68" i="1"/>
  <c r="Z440" i="3"/>
  <c r="AC440" i="3"/>
  <c r="AF440" i="3"/>
  <c r="AC405" i="3"/>
  <c r="Z405" i="3"/>
  <c r="AF405" i="3"/>
  <c r="M44" i="1"/>
  <c r="Z470" i="3"/>
  <c r="AG470" i="3"/>
  <c r="AF470" i="3"/>
  <c r="AC470" i="3"/>
  <c r="M310" i="1"/>
  <c r="AF404" i="3"/>
  <c r="AC404" i="3"/>
  <c r="Z404" i="3"/>
  <c r="AC860" i="3"/>
  <c r="Z860" i="3"/>
  <c r="AF860" i="3"/>
  <c r="Z742" i="3"/>
  <c r="AC742" i="3"/>
  <c r="AF742" i="3"/>
  <c r="AF622" i="3"/>
  <c r="AC622" i="3"/>
  <c r="Z622" i="3"/>
  <c r="Z542" i="3"/>
  <c r="AF542" i="3"/>
  <c r="AC542" i="3"/>
  <c r="AC496" i="3"/>
  <c r="AF496" i="3"/>
  <c r="Z496" i="3"/>
  <c r="AC593" i="3"/>
  <c r="Z593" i="3"/>
  <c r="AF593" i="3"/>
  <c r="AF657" i="3"/>
  <c r="Z657" i="3"/>
  <c r="AC657" i="3"/>
  <c r="AF648" i="3"/>
  <c r="Z648" i="3"/>
  <c r="AC648" i="3"/>
  <c r="AF666" i="3"/>
  <c r="Z666" i="3"/>
  <c r="AC666" i="3"/>
  <c r="M483" i="1"/>
  <c r="AF767" i="3"/>
  <c r="AC767" i="3"/>
  <c r="Z767" i="3"/>
  <c r="AF726" i="3"/>
  <c r="AC726" i="3"/>
  <c r="Z726" i="3"/>
  <c r="AF730" i="3"/>
  <c r="AC730" i="3"/>
  <c r="Z730" i="3"/>
  <c r="Z873" i="3"/>
  <c r="AF873" i="3"/>
  <c r="AC873" i="3"/>
  <c r="Z822" i="3"/>
  <c r="AF822" i="3"/>
  <c r="AC822" i="3"/>
  <c r="AF696" i="3"/>
  <c r="AC696" i="3"/>
  <c r="Z696" i="3"/>
  <c r="Z181" i="2"/>
  <c r="AF181" i="2"/>
  <c r="AC181" i="2"/>
  <c r="Z99" i="4"/>
  <c r="AC99" i="4"/>
  <c r="AF99" i="4"/>
  <c r="AC599" i="4"/>
  <c r="Z599" i="4"/>
  <c r="AF599" i="4"/>
  <c r="N77" i="1"/>
  <c r="AF504" i="4"/>
  <c r="Z504" i="4"/>
  <c r="AC504" i="4"/>
  <c r="Z724" i="4"/>
  <c r="AC724" i="4"/>
  <c r="Z636" i="4"/>
  <c r="AC636" i="4"/>
  <c r="AF636" i="4"/>
  <c r="N317" i="1"/>
  <c r="AC356" i="4"/>
  <c r="Z356" i="4"/>
  <c r="Z903" i="4"/>
  <c r="AC903" i="4"/>
  <c r="AF903" i="4"/>
  <c r="AF336" i="4"/>
  <c r="AC336" i="4"/>
  <c r="Z336" i="4"/>
  <c r="N252" i="1"/>
  <c r="AF949" i="4"/>
  <c r="AC949" i="4"/>
  <c r="Z533" i="4"/>
  <c r="AC533" i="4"/>
  <c r="N258" i="1"/>
  <c r="O11" i="29" s="1"/>
  <c r="S11" i="29" s="1"/>
  <c r="Z567" i="4"/>
  <c r="AC567" i="4"/>
  <c r="Z897" i="4"/>
  <c r="AC897" i="4"/>
  <c r="AC882" i="4"/>
  <c r="Z882" i="4"/>
  <c r="AF882" i="4"/>
  <c r="Z200" i="4"/>
  <c r="AF200" i="4"/>
  <c r="AC200" i="4"/>
  <c r="AF740" i="4"/>
  <c r="Z740" i="4"/>
  <c r="AC740" i="4"/>
  <c r="Z278" i="4"/>
  <c r="AF278" i="4"/>
  <c r="AC278" i="4"/>
  <c r="Z822" i="4"/>
  <c r="AC822" i="4"/>
  <c r="Z511" i="4"/>
  <c r="AC511" i="4"/>
  <c r="AF511" i="4"/>
  <c r="AC184" i="4"/>
  <c r="Z184" i="4"/>
  <c r="N397" i="1"/>
  <c r="O28" i="20" s="1"/>
  <c r="S28" i="20" s="1"/>
  <c r="AF184" i="4"/>
  <c r="AC214" i="4"/>
  <c r="Z214" i="4"/>
  <c r="N432" i="1"/>
  <c r="O4" i="12" s="1"/>
  <c r="S4" i="12" s="1"/>
  <c r="AC684" i="4"/>
  <c r="Z684" i="4"/>
  <c r="AC395" i="4"/>
  <c r="Z395" i="4"/>
  <c r="AF395" i="4"/>
  <c r="AF996" i="4"/>
  <c r="AC996" i="4"/>
  <c r="Z680" i="4"/>
  <c r="AC680" i="4"/>
  <c r="AF680" i="4"/>
  <c r="AC844" i="4"/>
  <c r="Z844" i="4"/>
  <c r="AC859" i="4"/>
  <c r="Z859" i="4"/>
  <c r="AF859" i="4"/>
  <c r="Z631" i="4"/>
  <c r="AC631" i="4"/>
  <c r="N476" i="1"/>
  <c r="AC908" i="4"/>
  <c r="AF908" i="4"/>
  <c r="Z908" i="4"/>
  <c r="AC911" i="4"/>
  <c r="Z911" i="4"/>
  <c r="Z627" i="4"/>
  <c r="AC627" i="4"/>
  <c r="AC796" i="4"/>
  <c r="AF796" i="4"/>
  <c r="Z796" i="4"/>
  <c r="AC672" i="4"/>
  <c r="AF672" i="4"/>
  <c r="Z672" i="4"/>
  <c r="AC713" i="4"/>
  <c r="Z713" i="4"/>
  <c r="AF713" i="4"/>
  <c r="N489" i="1"/>
  <c r="O5" i="17" s="1"/>
  <c r="S5" i="17" s="1"/>
  <c r="AF236" i="4"/>
  <c r="AC60" i="3"/>
  <c r="Z60" i="3"/>
  <c r="AF60" i="3"/>
  <c r="Z545" i="3"/>
  <c r="AF545" i="3"/>
  <c r="AC545" i="3"/>
  <c r="AC378" i="3"/>
  <c r="Z378" i="3"/>
  <c r="AF378" i="3"/>
  <c r="AF134" i="3"/>
  <c r="AC134" i="3"/>
  <c r="Z134" i="3"/>
  <c r="M228" i="1"/>
  <c r="Z71" i="3"/>
  <c r="AF71" i="3"/>
  <c r="AC71" i="3"/>
  <c r="Z607" i="3"/>
  <c r="AC607" i="3"/>
  <c r="AF607" i="3"/>
  <c r="Z413" i="3"/>
  <c r="AF413" i="3"/>
  <c r="AC413" i="3"/>
  <c r="M385" i="1"/>
  <c r="AF411" i="3"/>
  <c r="AC411" i="3"/>
  <c r="Z411" i="3"/>
  <c r="AF290" i="3"/>
  <c r="AC290" i="3"/>
  <c r="Z290" i="3"/>
  <c r="Z272" i="3"/>
  <c r="AC272" i="3"/>
  <c r="AF272" i="3"/>
  <c r="M233" i="1"/>
  <c r="AF249" i="3"/>
  <c r="AC249" i="3"/>
  <c r="Z249" i="3"/>
  <c r="AF206" i="3"/>
  <c r="AC206" i="3"/>
  <c r="Z206" i="3"/>
  <c r="M398" i="1"/>
  <c r="Z183" i="3"/>
  <c r="AF183" i="3"/>
  <c r="AC183" i="3"/>
  <c r="AF372" i="3"/>
  <c r="Z372" i="3"/>
  <c r="AC372" i="3"/>
  <c r="Z532" i="3"/>
  <c r="AC532" i="3"/>
  <c r="AF532" i="3"/>
  <c r="M65" i="1"/>
  <c r="AC594" i="3"/>
  <c r="Z594" i="3"/>
  <c r="AF594" i="3"/>
  <c r="AG460" i="3"/>
  <c r="Z460" i="3"/>
  <c r="AF460" i="3"/>
  <c r="AC460" i="3"/>
  <c r="M234" i="1"/>
  <c r="AC425" i="3"/>
  <c r="Z425" i="3"/>
  <c r="AF425" i="3"/>
  <c r="Z492" i="3"/>
  <c r="AF492" i="3"/>
  <c r="AC492" i="3"/>
  <c r="M174" i="1"/>
  <c r="AF424" i="3"/>
  <c r="AC424" i="3"/>
  <c r="Z424" i="3"/>
  <c r="Z894" i="3"/>
  <c r="AC894" i="3"/>
  <c r="AF894" i="3"/>
  <c r="Z859" i="3"/>
  <c r="AF859" i="3"/>
  <c r="AC859" i="3"/>
  <c r="Z703" i="3"/>
  <c r="AF703" i="3"/>
  <c r="AC703" i="3"/>
  <c r="Z562" i="3"/>
  <c r="AF562" i="3"/>
  <c r="AC562" i="3"/>
  <c r="AC516" i="3"/>
  <c r="Z516" i="3"/>
  <c r="AF516" i="3"/>
  <c r="AC613" i="3"/>
  <c r="Z613" i="3"/>
  <c r="AF613" i="3"/>
  <c r="AF661" i="3"/>
  <c r="Z661" i="3"/>
  <c r="AC661" i="3"/>
  <c r="Z663" i="3"/>
  <c r="AF663" i="3"/>
  <c r="AC663" i="3"/>
  <c r="M85" i="1"/>
  <c r="Z698" i="3"/>
  <c r="AF698" i="3"/>
  <c r="AC698" i="3"/>
  <c r="AF790" i="3"/>
  <c r="Z790" i="3"/>
  <c r="AC790" i="3"/>
  <c r="AF760" i="3"/>
  <c r="AC760" i="3"/>
  <c r="Z760" i="3"/>
  <c r="AF735" i="3"/>
  <c r="Z735" i="3"/>
  <c r="AC735" i="3"/>
  <c r="AF889" i="3"/>
  <c r="Z889" i="3"/>
  <c r="AC889" i="3"/>
  <c r="AC830" i="3"/>
  <c r="AF830" i="3"/>
  <c r="Z830" i="3"/>
  <c r="Z716" i="3"/>
  <c r="AC716" i="3"/>
  <c r="AF716" i="3"/>
  <c r="AC814" i="3"/>
  <c r="AF814" i="3"/>
  <c r="Z814" i="3"/>
  <c r="Z433" i="3"/>
  <c r="AF433" i="3"/>
  <c r="AC433" i="3"/>
  <c r="Z135" i="3"/>
  <c r="AF135" i="3"/>
  <c r="AC135" i="3"/>
  <c r="AC180" i="2"/>
  <c r="Z180" i="2"/>
  <c r="AF180" i="2"/>
  <c r="AF233" i="2"/>
  <c r="AC233" i="2"/>
  <c r="Z233" i="2"/>
  <c r="L29" i="1"/>
  <c r="Z118" i="2"/>
  <c r="AF118" i="2"/>
  <c r="AC118" i="2"/>
  <c r="AF961" i="4"/>
  <c r="AF472" i="4"/>
  <c r="AF956" i="4"/>
  <c r="AC177" i="4"/>
  <c r="Z177" i="4"/>
  <c r="Z93" i="4"/>
  <c r="AC93" i="4"/>
  <c r="N9" i="1"/>
  <c r="AC620" i="4"/>
  <c r="Z620" i="4"/>
  <c r="AF620" i="4"/>
  <c r="AC584" i="4"/>
  <c r="AF584" i="4"/>
  <c r="Z584" i="4"/>
  <c r="Z803" i="4"/>
  <c r="AC803" i="4"/>
  <c r="Z492" i="4"/>
  <c r="AC492" i="4"/>
  <c r="AF185" i="4"/>
  <c r="AC185" i="4"/>
  <c r="Z185" i="4"/>
  <c r="AF337" i="4"/>
  <c r="AC337" i="4"/>
  <c r="Z337" i="4"/>
  <c r="N165" i="1"/>
  <c r="Z445" i="4"/>
  <c r="AC445" i="4"/>
  <c r="AC548" i="4"/>
  <c r="Z548" i="4"/>
  <c r="AF548" i="4"/>
  <c r="AC737" i="4"/>
  <c r="AF737" i="4"/>
  <c r="Z737" i="4"/>
  <c r="AC925" i="4"/>
  <c r="Z925" i="4"/>
  <c r="AC885" i="4"/>
  <c r="Z885" i="4"/>
  <c r="AC229" i="4"/>
  <c r="Z229" i="4"/>
  <c r="Z789" i="4"/>
  <c r="AC789" i="4"/>
  <c r="Z284" i="4"/>
  <c r="AF284" i="4"/>
  <c r="AC284" i="4"/>
  <c r="N352" i="1"/>
  <c r="Z917" i="4"/>
  <c r="AC917" i="4"/>
  <c r="AC539" i="4"/>
  <c r="Z539" i="4"/>
  <c r="Z204" i="4"/>
  <c r="AC204" i="4"/>
  <c r="N23" i="1"/>
  <c r="Z234" i="4"/>
  <c r="AC234" i="4"/>
  <c r="AF234" i="4"/>
  <c r="N433" i="1"/>
  <c r="AC706" i="4"/>
  <c r="Z706" i="4"/>
  <c r="AF706" i="4"/>
  <c r="N319" i="1"/>
  <c r="O16" i="29" s="1"/>
  <c r="S16" i="29" s="1"/>
  <c r="AC415" i="4"/>
  <c r="Z415" i="4"/>
  <c r="AF415" i="4"/>
  <c r="Z221" i="4"/>
  <c r="AC221" i="4"/>
  <c r="Z690" i="4"/>
  <c r="AC690" i="4"/>
  <c r="AF690" i="4"/>
  <c r="AC860" i="4"/>
  <c r="Z860" i="4"/>
  <c r="Z883" i="4"/>
  <c r="AC883" i="4"/>
  <c r="Z632" i="4"/>
  <c r="AC632" i="4"/>
  <c r="AF632" i="4"/>
  <c r="N80" i="1"/>
  <c r="AF976" i="4"/>
  <c r="AC976" i="4"/>
  <c r="Z912" i="4"/>
  <c r="AC912" i="4"/>
  <c r="AC647" i="4"/>
  <c r="Z647" i="4"/>
  <c r="AF647" i="4"/>
  <c r="AC797" i="4"/>
  <c r="Z797" i="4"/>
  <c r="Z692" i="4"/>
  <c r="AC692" i="4"/>
  <c r="AC733" i="4"/>
  <c r="Z733" i="4"/>
  <c r="N94" i="1"/>
  <c r="AC853" i="4"/>
  <c r="Z853" i="4"/>
  <c r="AF777" i="4"/>
  <c r="AC905" i="3"/>
  <c r="AF905" i="3"/>
  <c r="Z905" i="3"/>
  <c r="AC462" i="3"/>
  <c r="AG462" i="3"/>
  <c r="Z462" i="3"/>
  <c r="AF462" i="3"/>
  <c r="M456" i="1"/>
  <c r="AC281" i="3"/>
  <c r="Z281" i="3"/>
  <c r="AF281" i="3"/>
  <c r="M440" i="1"/>
  <c r="AF168" i="4"/>
  <c r="Z154" i="3"/>
  <c r="AF154" i="3"/>
  <c r="AC154" i="3"/>
  <c r="M248" i="1"/>
  <c r="Z91" i="3"/>
  <c r="AF91" i="3"/>
  <c r="AC91" i="3"/>
  <c r="M294" i="1"/>
  <c r="Z644" i="3"/>
  <c r="AF644" i="3"/>
  <c r="AC644" i="3"/>
  <c r="M481" i="1"/>
  <c r="AF583" i="3"/>
  <c r="AC583" i="3"/>
  <c r="Z583" i="3"/>
  <c r="AF428" i="3"/>
  <c r="AC428" i="3"/>
  <c r="Z428" i="3"/>
  <c r="M539" i="1"/>
  <c r="AF310" i="3"/>
  <c r="AC310" i="3"/>
  <c r="Z310" i="3"/>
  <c r="Z292" i="3"/>
  <c r="AC292" i="3"/>
  <c r="AF292" i="3"/>
  <c r="AF269" i="3"/>
  <c r="AC269" i="3"/>
  <c r="Z269" i="3"/>
  <c r="M31" i="1"/>
  <c r="AF226" i="3"/>
  <c r="Z226" i="3"/>
  <c r="AC226" i="3"/>
  <c r="M27" i="1"/>
  <c r="Z203" i="3"/>
  <c r="AF203" i="3"/>
  <c r="AC203" i="3"/>
  <c r="AF392" i="3"/>
  <c r="Z392" i="3"/>
  <c r="AC392" i="3"/>
  <c r="AG546" i="3"/>
  <c r="AF546" i="3"/>
  <c r="Z546" i="3"/>
  <c r="AC546" i="3"/>
  <c r="M67" i="1"/>
  <c r="AG673" i="3"/>
  <c r="AF673" i="3"/>
  <c r="AC673" i="3"/>
  <c r="Z673" i="3"/>
  <c r="M485" i="1"/>
  <c r="AC480" i="3"/>
  <c r="Z480" i="3"/>
  <c r="AF480" i="3"/>
  <c r="M256" i="1"/>
  <c r="AC445" i="3"/>
  <c r="Z445" i="3"/>
  <c r="AF445" i="3"/>
  <c r="AC517" i="3"/>
  <c r="AF517" i="3"/>
  <c r="Z517" i="3"/>
  <c r="M243" i="1"/>
  <c r="AF444" i="3"/>
  <c r="AC444" i="3"/>
  <c r="Z444" i="3"/>
  <c r="Z530" i="3"/>
  <c r="AC530" i="3"/>
  <c r="AF530" i="3"/>
  <c r="M64" i="1"/>
  <c r="Z871" i="3"/>
  <c r="AF871" i="3"/>
  <c r="AC871" i="3"/>
  <c r="Z73" i="4"/>
  <c r="AC73" i="4"/>
  <c r="Z710" i="4"/>
  <c r="AC710" i="4"/>
  <c r="N400" i="1"/>
  <c r="O17" i="27" s="1"/>
  <c r="S17" i="27" s="1"/>
  <c r="AC974" i="4"/>
  <c r="AF974" i="4"/>
  <c r="AC497" i="4"/>
  <c r="AF497" i="4"/>
  <c r="Z497" i="4"/>
  <c r="N312" i="1"/>
  <c r="Z520" i="4"/>
  <c r="AC520" i="4"/>
  <c r="Z750" i="4"/>
  <c r="AC750" i="4"/>
  <c r="AC604" i="4"/>
  <c r="Z604" i="4"/>
  <c r="AC230" i="4"/>
  <c r="Z230" i="4"/>
  <c r="AF230" i="4"/>
  <c r="N348" i="1"/>
  <c r="O27" i="8" s="1"/>
  <c r="S27" i="8" s="1"/>
  <c r="Z801" i="4"/>
  <c r="AF801" i="4"/>
  <c r="AC801" i="4"/>
  <c r="Z285" i="4"/>
  <c r="AC285" i="4"/>
  <c r="N32" i="1"/>
  <c r="Z540" i="4"/>
  <c r="AC540" i="4"/>
  <c r="N259" i="1"/>
  <c r="O11" i="8" s="1"/>
  <c r="S11" i="8" s="1"/>
  <c r="AC209" i="4"/>
  <c r="AF209" i="4"/>
  <c r="Z209" i="4"/>
  <c r="Z254" i="4"/>
  <c r="AC254" i="4"/>
  <c r="Z743" i="4"/>
  <c r="AC743" i="4"/>
  <c r="AC435" i="4"/>
  <c r="Z435" i="4"/>
  <c r="N453" i="1"/>
  <c r="AF435" i="4"/>
  <c r="Z241" i="4"/>
  <c r="AC241" i="4"/>
  <c r="AF241" i="4"/>
  <c r="Z711" i="4"/>
  <c r="AG711" i="4"/>
  <c r="AF711" i="4"/>
  <c r="AC711" i="4"/>
  <c r="N488" i="1"/>
  <c r="O4" i="17" s="1"/>
  <c r="S4" i="17" s="1"/>
  <c r="AC884" i="4"/>
  <c r="Z884" i="4"/>
  <c r="AC902" i="4"/>
  <c r="Z902" i="4"/>
  <c r="AC633" i="4"/>
  <c r="Z633" i="4"/>
  <c r="AF633" i="4"/>
  <c r="AC979" i="4"/>
  <c r="AF979" i="4"/>
  <c r="AC969" i="4"/>
  <c r="AF969" i="4"/>
  <c r="Z654" i="4"/>
  <c r="AC654" i="4"/>
  <c r="AF654" i="4"/>
  <c r="AC798" i="4"/>
  <c r="Z798" i="4"/>
  <c r="AF712" i="4"/>
  <c r="Z712" i="4"/>
  <c r="AC712" i="4"/>
  <c r="AC753" i="4"/>
  <c r="Z753" i="4"/>
  <c r="AF753" i="4"/>
  <c r="AC895" i="4"/>
  <c r="Z895" i="4"/>
  <c r="AC527" i="4"/>
  <c r="Z527" i="4"/>
  <c r="N176" i="1"/>
  <c r="O6" i="29" s="1"/>
  <c r="S6" i="29" s="1"/>
  <c r="AF148" i="4"/>
  <c r="AF376" i="4"/>
  <c r="AF739" i="3"/>
  <c r="AC739" i="3"/>
  <c r="Z739" i="3"/>
  <c r="AC422" i="3"/>
  <c r="Z422" i="3"/>
  <c r="AF422" i="3"/>
  <c r="M47" i="1"/>
  <c r="AC224" i="3"/>
  <c r="Z224" i="3"/>
  <c r="AF224" i="3"/>
  <c r="AF797" i="3"/>
  <c r="AC797" i="3"/>
  <c r="Z797" i="3"/>
  <c r="AC174" i="3"/>
  <c r="Z174" i="3"/>
  <c r="AF174" i="3"/>
  <c r="M300" i="1"/>
  <c r="Z111" i="3"/>
  <c r="AC111" i="3"/>
  <c r="AF111" i="3"/>
  <c r="M151" i="1"/>
  <c r="Z22" i="3"/>
  <c r="AC22" i="3"/>
  <c r="AF22" i="3"/>
  <c r="AF19" i="3"/>
  <c r="Z19" i="3"/>
  <c r="AC19" i="3"/>
  <c r="AC554" i="3"/>
  <c r="Z554" i="3"/>
  <c r="AF554" i="3"/>
  <c r="Z332" i="3"/>
  <c r="AF332" i="3"/>
  <c r="AC332" i="3"/>
  <c r="M165" i="1"/>
  <c r="Z312" i="3"/>
  <c r="AC312" i="3"/>
  <c r="AF312" i="3"/>
  <c r="M34" i="1"/>
  <c r="AF289" i="3"/>
  <c r="AC289" i="3"/>
  <c r="Z289" i="3"/>
  <c r="M441" i="1"/>
  <c r="AF246" i="3"/>
  <c r="AC246" i="3"/>
  <c r="Z246" i="3"/>
  <c r="M436" i="1"/>
  <c r="Z223" i="3"/>
  <c r="AF223" i="3"/>
  <c r="AC223" i="3"/>
  <c r="M347" i="1"/>
  <c r="AF412" i="3"/>
  <c r="Z412" i="3"/>
  <c r="AC412" i="3"/>
  <c r="AF580" i="3"/>
  <c r="AC580" i="3"/>
  <c r="Z580" i="3"/>
  <c r="AF681" i="3"/>
  <c r="AC681" i="3"/>
  <c r="Z681" i="3"/>
  <c r="M262" i="1"/>
  <c r="AC491" i="3"/>
  <c r="Z491" i="3"/>
  <c r="AF491" i="3"/>
  <c r="M312" i="1"/>
  <c r="AC465" i="3"/>
  <c r="Z465" i="3"/>
  <c r="AG465" i="3"/>
  <c r="AF465" i="3"/>
  <c r="M255" i="1"/>
  <c r="AC611" i="3"/>
  <c r="Z611" i="3"/>
  <c r="AF611" i="3"/>
  <c r="AF464" i="3"/>
  <c r="AC464" i="3"/>
  <c r="Z464" i="3"/>
  <c r="AG464" i="3"/>
  <c r="M56" i="1"/>
  <c r="Z550" i="3"/>
  <c r="AF550" i="3"/>
  <c r="AC550" i="3"/>
  <c r="AG550" i="3"/>
  <c r="M69" i="1"/>
  <c r="AF501" i="3"/>
  <c r="Z501" i="3"/>
  <c r="AC501" i="3"/>
  <c r="Z782" i="3"/>
  <c r="AC782" i="3"/>
  <c r="AF782" i="3"/>
  <c r="Z602" i="3"/>
  <c r="AF602" i="3"/>
  <c r="AC602" i="3"/>
  <c r="M474" i="1"/>
  <c r="AC556" i="3"/>
  <c r="Z556" i="3"/>
  <c r="AF556" i="3"/>
  <c r="M314" i="1"/>
  <c r="AC707" i="3"/>
  <c r="AF707" i="3"/>
  <c r="Z707" i="3"/>
  <c r="Z697" i="3"/>
  <c r="AF697" i="3"/>
  <c r="AC697" i="3"/>
  <c r="Z737" i="3"/>
  <c r="AC737" i="3"/>
  <c r="AF737" i="3"/>
  <c r="AC719" i="3"/>
  <c r="Z719" i="3"/>
  <c r="AF719" i="3"/>
  <c r="Z72" i="2"/>
  <c r="AC72" i="2"/>
  <c r="AF72" i="2"/>
  <c r="AC531" i="2"/>
  <c r="AF531" i="2"/>
  <c r="Z531" i="2"/>
  <c r="AC405" i="2"/>
  <c r="Z405" i="2"/>
  <c r="AF405" i="2"/>
  <c r="L44" i="1"/>
  <c r="Z234" i="2"/>
  <c r="AF234" i="2"/>
  <c r="AC234" i="2"/>
  <c r="L434" i="1"/>
  <c r="Z151" i="2"/>
  <c r="AF151" i="2"/>
  <c r="AC151" i="2"/>
  <c r="Z542" i="2"/>
  <c r="AF542" i="2"/>
  <c r="AC542" i="2"/>
  <c r="Z754" i="2"/>
  <c r="AF754" i="2"/>
  <c r="AC754" i="2"/>
  <c r="AC150" i="2"/>
  <c r="AF150" i="2"/>
  <c r="Z150" i="2"/>
  <c r="L428" i="1"/>
  <c r="Z95" i="2"/>
  <c r="AF95" i="2"/>
  <c r="AC95" i="2"/>
  <c r="L150" i="1"/>
  <c r="AC152" i="2"/>
  <c r="Z152" i="2"/>
  <c r="AF152" i="2"/>
  <c r="AF229" i="2"/>
  <c r="AC229" i="2"/>
  <c r="Z229" i="2"/>
  <c r="L433" i="1"/>
  <c r="AF460" i="2"/>
  <c r="AC460" i="2"/>
  <c r="Z460" i="2"/>
  <c r="L234" i="1"/>
  <c r="AC562" i="2"/>
  <c r="AF562" i="2"/>
  <c r="Z562" i="2"/>
  <c r="Z515" i="2"/>
  <c r="AC515" i="2"/>
  <c r="AF515" i="2"/>
  <c r="L257" i="1"/>
  <c r="Z452" i="2"/>
  <c r="AF452" i="2"/>
  <c r="AC452" i="2"/>
  <c r="AC369" i="2"/>
  <c r="Z369" i="2"/>
  <c r="AF369" i="2"/>
  <c r="L306" i="1"/>
  <c r="AC346" i="2"/>
  <c r="Z346" i="2"/>
  <c r="AF346" i="2"/>
  <c r="AF303" i="2"/>
  <c r="AC303" i="2"/>
  <c r="Z303" i="2"/>
  <c r="L251" i="1"/>
  <c r="Z316" i="2"/>
  <c r="AF316" i="2"/>
  <c r="AC316" i="2"/>
  <c r="L164" i="1"/>
  <c r="Z901" i="2"/>
  <c r="AC901" i="2"/>
  <c r="AF901" i="2"/>
  <c r="Z761" i="2"/>
  <c r="AC761" i="2"/>
  <c r="AF761" i="2"/>
  <c r="AC641" i="2"/>
  <c r="Z641" i="2"/>
  <c r="AG641" i="2"/>
  <c r="AF641" i="2"/>
  <c r="AF693" i="2"/>
  <c r="AC693" i="2"/>
  <c r="Z693" i="2"/>
  <c r="Z861" i="2"/>
  <c r="AC861" i="2"/>
  <c r="AF861" i="2"/>
  <c r="Z744" i="4"/>
  <c r="AC744" i="4"/>
  <c r="AF540" i="4"/>
  <c r="AF466" i="4"/>
  <c r="AC267" i="4"/>
  <c r="Z267" i="4"/>
  <c r="AC72" i="4"/>
  <c r="Z72" i="4"/>
  <c r="Z785" i="4"/>
  <c r="AF785" i="4"/>
  <c r="AC785" i="4"/>
  <c r="AC782" i="4"/>
  <c r="Z782" i="4"/>
  <c r="AC156" i="4"/>
  <c r="Z156" i="4"/>
  <c r="AF156" i="4"/>
  <c r="Z589" i="4"/>
  <c r="AC589" i="4"/>
  <c r="Z505" i="4"/>
  <c r="AC505" i="4"/>
  <c r="AC187" i="4"/>
  <c r="Z187" i="4"/>
  <c r="AF187" i="4"/>
  <c r="N20" i="1"/>
  <c r="AC405" i="4"/>
  <c r="Z405" i="4"/>
  <c r="Z551" i="4"/>
  <c r="AC551" i="4"/>
  <c r="AC776" i="4"/>
  <c r="AF776" i="4"/>
  <c r="Z776" i="4"/>
  <c r="Z818" i="4"/>
  <c r="AC818" i="4"/>
  <c r="AF818" i="4"/>
  <c r="Z704" i="4"/>
  <c r="AC704" i="4"/>
  <c r="N386" i="1"/>
  <c r="Z927" i="4"/>
  <c r="AC927" i="4"/>
  <c r="Z231" i="4"/>
  <c r="AC231" i="4"/>
  <c r="N27" i="1"/>
  <c r="O34" i="12" s="1"/>
  <c r="S34" i="12" s="1"/>
  <c r="AC858" i="4"/>
  <c r="Z858" i="4"/>
  <c r="AF858" i="4"/>
  <c r="AC349" i="4"/>
  <c r="Z349" i="4"/>
  <c r="AF349" i="4"/>
  <c r="N39" i="1"/>
  <c r="AF82" i="4"/>
  <c r="AC82" i="4"/>
  <c r="Z82" i="4"/>
  <c r="N422" i="1"/>
  <c r="Z695" i="4"/>
  <c r="AC695" i="4"/>
  <c r="N484" i="1"/>
  <c r="O5" i="18" s="1"/>
  <c r="S5" i="18" s="1"/>
  <c r="AC210" i="4"/>
  <c r="Z210" i="4"/>
  <c r="N25" i="1"/>
  <c r="Z274" i="4"/>
  <c r="AC274" i="4"/>
  <c r="AF274" i="4"/>
  <c r="N31" i="1"/>
  <c r="Z749" i="4"/>
  <c r="AC749" i="4"/>
  <c r="AC455" i="4"/>
  <c r="Z455" i="4"/>
  <c r="AF455" i="4"/>
  <c r="N254" i="1"/>
  <c r="Z261" i="4"/>
  <c r="AC261" i="4"/>
  <c r="N30" i="1"/>
  <c r="Z729" i="4"/>
  <c r="AC729" i="4"/>
  <c r="AG729" i="4"/>
  <c r="N388" i="1"/>
  <c r="Z928" i="4"/>
  <c r="AC928" i="4"/>
  <c r="Z634" i="4"/>
  <c r="AC634" i="4"/>
  <c r="AC650" i="4"/>
  <c r="Z650" i="4"/>
  <c r="AF676" i="4"/>
  <c r="AC676" i="4"/>
  <c r="Z676" i="4"/>
  <c r="AC807" i="4"/>
  <c r="Z807" i="4"/>
  <c r="AC732" i="4"/>
  <c r="Z732" i="4"/>
  <c r="AF732" i="4"/>
  <c r="N93" i="1"/>
  <c r="Z773" i="4"/>
  <c r="AC773" i="4"/>
  <c r="AF959" i="4"/>
  <c r="AC959" i="4"/>
  <c r="AC499" i="4"/>
  <c r="Z499" i="4"/>
  <c r="Z296" i="4"/>
  <c r="AC296" i="4"/>
  <c r="N33" i="1"/>
  <c r="AF912" i="4"/>
  <c r="AF901" i="4"/>
  <c r="AF293" i="4"/>
  <c r="AF193" i="4"/>
  <c r="AF448" i="4"/>
  <c r="AF231" i="4"/>
  <c r="AF112" i="4"/>
  <c r="AF49" i="2"/>
  <c r="AC49" i="2"/>
  <c r="Z49" i="2"/>
  <c r="Z186" i="4"/>
  <c r="AC186" i="4"/>
  <c r="AF174" i="4"/>
  <c r="AC147" i="4"/>
  <c r="Z147" i="4"/>
  <c r="AF147" i="4"/>
  <c r="Z71" i="4"/>
  <c r="AC71" i="4"/>
  <c r="N393" i="1"/>
  <c r="AC881" i="4"/>
  <c r="Z881" i="4"/>
  <c r="AC806" i="4"/>
  <c r="Z806" i="4"/>
  <c r="AF806" i="4"/>
  <c r="Z207" i="4"/>
  <c r="AF207" i="4"/>
  <c r="AC207" i="4"/>
  <c r="N24" i="1"/>
  <c r="AC593" i="4"/>
  <c r="Z593" i="4"/>
  <c r="AF593" i="4"/>
  <c r="Z624" i="4"/>
  <c r="AC624" i="4"/>
  <c r="AC206" i="4"/>
  <c r="Z206" i="4"/>
  <c r="AC468" i="4"/>
  <c r="Z468" i="4"/>
  <c r="Z555" i="4"/>
  <c r="AC555" i="4"/>
  <c r="N465" i="1"/>
  <c r="AC840" i="4"/>
  <c r="AF840" i="4"/>
  <c r="Z840" i="4"/>
  <c r="Z913" i="4"/>
  <c r="AC913" i="4"/>
  <c r="AC728" i="4"/>
  <c r="AG728" i="4"/>
  <c r="Z728" i="4"/>
  <c r="N92" i="1"/>
  <c r="AC778" i="4"/>
  <c r="Z778" i="4"/>
  <c r="Z251" i="4"/>
  <c r="AC251" i="4"/>
  <c r="N436" i="1"/>
  <c r="AC874" i="4"/>
  <c r="Z874" i="4"/>
  <c r="Z350" i="4"/>
  <c r="AC350" i="4"/>
  <c r="AF102" i="4"/>
  <c r="Z102" i="4"/>
  <c r="AC102" i="4"/>
  <c r="AC701" i="4"/>
  <c r="Z701" i="4"/>
  <c r="Z212" i="4"/>
  <c r="AC212" i="4"/>
  <c r="AC294" i="4"/>
  <c r="Z294" i="4"/>
  <c r="AF294" i="4"/>
  <c r="N441" i="1"/>
  <c r="AC765" i="4"/>
  <c r="Z765" i="4"/>
  <c r="AC475" i="4"/>
  <c r="Z475" i="4"/>
  <c r="N310" i="1"/>
  <c r="O14" i="29" s="1"/>
  <c r="S14" i="29" s="1"/>
  <c r="Z281" i="4"/>
  <c r="AC281" i="4"/>
  <c r="AF281" i="4"/>
  <c r="AC762" i="4"/>
  <c r="Z762" i="4"/>
  <c r="AF762" i="4"/>
  <c r="AF985" i="4"/>
  <c r="AC985" i="4"/>
  <c r="AC962" i="4"/>
  <c r="AF962" i="4"/>
  <c r="Z638" i="4"/>
  <c r="AC638" i="4"/>
  <c r="Z644" i="4"/>
  <c r="AC644" i="4"/>
  <c r="N362" i="1"/>
  <c r="O8" i="21" s="1"/>
  <c r="S8" i="21" s="1"/>
  <c r="AC651" i="4"/>
  <c r="Z651" i="4"/>
  <c r="AC677" i="4"/>
  <c r="Z677" i="4"/>
  <c r="AC808" i="4"/>
  <c r="Z808" i="4"/>
  <c r="AC752" i="4"/>
  <c r="Z752" i="4"/>
  <c r="Z793" i="4"/>
  <c r="AF793" i="4"/>
  <c r="AC793" i="4"/>
  <c r="Z846" i="4"/>
  <c r="AC846" i="4"/>
  <c r="AF673" i="4"/>
  <c r="Z482" i="4"/>
  <c r="AC482" i="4"/>
  <c r="AC198" i="4"/>
  <c r="Z198" i="4"/>
  <c r="AC828" i="4"/>
  <c r="Z828" i="4"/>
  <c r="AF828" i="4"/>
  <c r="AF475" i="4"/>
  <c r="AF603" i="4"/>
  <c r="AF189" i="4"/>
  <c r="AF261" i="4"/>
  <c r="AF399" i="4"/>
  <c r="AF468" i="3"/>
  <c r="AC468" i="3"/>
  <c r="Z468" i="3"/>
  <c r="M359" i="1"/>
  <c r="AC307" i="3"/>
  <c r="AF307" i="3"/>
  <c r="Z307" i="3"/>
  <c r="AC108" i="3"/>
  <c r="Z108" i="3"/>
  <c r="AF108" i="3"/>
  <c r="AF414" i="3"/>
  <c r="Z414" i="3"/>
  <c r="AC414" i="3"/>
  <c r="M45" i="1"/>
  <c r="AC379" i="3"/>
  <c r="Z379" i="3"/>
  <c r="AF379" i="3"/>
  <c r="M40" i="1"/>
  <c r="Z214" i="3"/>
  <c r="AF214" i="3"/>
  <c r="AC214" i="3"/>
  <c r="M26" i="1"/>
  <c r="Z151" i="3"/>
  <c r="AC151" i="3"/>
  <c r="AF151" i="3"/>
  <c r="AF62" i="3"/>
  <c r="Z62" i="3"/>
  <c r="AC62" i="3"/>
  <c r="AF59" i="3"/>
  <c r="Z59" i="3"/>
  <c r="AC59" i="3"/>
  <c r="Z788" i="3"/>
  <c r="AF788" i="3"/>
  <c r="AC788" i="3"/>
  <c r="AF586" i="3"/>
  <c r="AC586" i="3"/>
  <c r="Z586" i="3"/>
  <c r="M77" i="1"/>
  <c r="Z373" i="3"/>
  <c r="AF373" i="3"/>
  <c r="AC373" i="3"/>
  <c r="Z326" i="3"/>
  <c r="AC326" i="3"/>
  <c r="AF326" i="3"/>
  <c r="AF286" i="3"/>
  <c r="AC286" i="3"/>
  <c r="Z286" i="3"/>
  <c r="Z263" i="3"/>
  <c r="AF263" i="3"/>
  <c r="AC263" i="3"/>
  <c r="M438" i="1"/>
  <c r="AF452" i="3"/>
  <c r="Z452" i="3"/>
  <c r="AC452" i="3"/>
  <c r="Z592" i="3"/>
  <c r="AF592" i="3"/>
  <c r="AC592" i="3"/>
  <c r="M399" i="1"/>
  <c r="AF343" i="3"/>
  <c r="AC343" i="3"/>
  <c r="Z343" i="3"/>
  <c r="M38" i="1"/>
  <c r="AF600" i="3"/>
  <c r="AC600" i="3"/>
  <c r="Z600" i="3"/>
  <c r="M473" i="1"/>
  <c r="AC497" i="3"/>
  <c r="AF497" i="3"/>
  <c r="Z497" i="3"/>
  <c r="Z799" i="3"/>
  <c r="AF799" i="3"/>
  <c r="AC799" i="3"/>
  <c r="AC494" i="3"/>
  <c r="AF494" i="3"/>
  <c r="Z494" i="3"/>
  <c r="M313" i="1"/>
  <c r="Z590" i="3"/>
  <c r="AC590" i="3"/>
  <c r="AF590" i="3"/>
  <c r="M78" i="1"/>
  <c r="AC541" i="3"/>
  <c r="Z541" i="3"/>
  <c r="AF541" i="3"/>
  <c r="AC886" i="3"/>
  <c r="AF886" i="3"/>
  <c r="Z886" i="3"/>
  <c r="Z623" i="3"/>
  <c r="AF623" i="3"/>
  <c r="AC623" i="3"/>
  <c r="AC596" i="3"/>
  <c r="Z596" i="3"/>
  <c r="AF596" i="3"/>
  <c r="M179" i="1"/>
  <c r="AF791" i="3"/>
  <c r="AC791" i="3"/>
  <c r="Z791" i="3"/>
  <c r="AF718" i="3"/>
  <c r="AC718" i="3"/>
  <c r="Z718" i="3"/>
  <c r="Z842" i="3"/>
  <c r="AF842" i="3"/>
  <c r="AC842" i="3"/>
  <c r="AC732" i="3"/>
  <c r="Z732" i="3"/>
  <c r="AF732" i="3"/>
  <c r="Z837" i="3"/>
  <c r="AF837" i="3"/>
  <c r="AC837" i="3"/>
  <c r="Z687" i="3"/>
  <c r="AF687" i="3"/>
  <c r="AC687" i="3"/>
  <c r="M184" i="1"/>
  <c r="AC833" i="3"/>
  <c r="Z833" i="3"/>
  <c r="AF833" i="3"/>
  <c r="AC916" i="3"/>
  <c r="AF916" i="3"/>
  <c r="Z916" i="3"/>
  <c r="Z885" i="3"/>
  <c r="AF885" i="3"/>
  <c r="AC885" i="3"/>
  <c r="Z796" i="3"/>
  <c r="AF796" i="3"/>
  <c r="AC796" i="3"/>
  <c r="AC901" i="3"/>
  <c r="AF901" i="3"/>
  <c r="Z901" i="3"/>
  <c r="AC300" i="3"/>
  <c r="Z300" i="3"/>
  <c r="AF300" i="3"/>
  <c r="M442" i="1"/>
  <c r="AF193" i="2"/>
  <c r="AC193" i="2"/>
  <c r="Z193" i="2"/>
  <c r="AF36" i="2"/>
  <c r="AC36" i="2"/>
  <c r="Z36" i="2"/>
  <c r="AF116" i="2"/>
  <c r="AC116" i="2"/>
  <c r="Z116" i="2"/>
  <c r="AC26" i="2"/>
  <c r="Z26" i="2"/>
  <c r="AF26" i="2"/>
  <c r="L291" i="1"/>
  <c r="AC118" i="4"/>
  <c r="Z118" i="4"/>
  <c r="AF744" i="4"/>
  <c r="AF896" i="4"/>
  <c r="AF420" i="4"/>
  <c r="AF406" i="4"/>
  <c r="Z605" i="4"/>
  <c r="AF605" i="4"/>
  <c r="AC605" i="4"/>
  <c r="AF262" i="4"/>
  <c r="AC28" i="4"/>
  <c r="Z28" i="4"/>
  <c r="AC997" i="4"/>
  <c r="AF997" i="4"/>
  <c r="AC855" i="4"/>
  <c r="Z855" i="4"/>
  <c r="AF855" i="4"/>
  <c r="AC249" i="4"/>
  <c r="Z249" i="4"/>
  <c r="AF249" i="4"/>
  <c r="AC166" i="4"/>
  <c r="Z166" i="4"/>
  <c r="Z856" i="4"/>
  <c r="AC856" i="4"/>
  <c r="Z232" i="4"/>
  <c r="AC232" i="4"/>
  <c r="Z535" i="4"/>
  <c r="AC535" i="4"/>
  <c r="Z681" i="4"/>
  <c r="AC681" i="4"/>
  <c r="N84" i="1"/>
  <c r="AC861" i="4"/>
  <c r="Z861" i="4"/>
  <c r="AC787" i="4"/>
  <c r="Z787" i="4"/>
  <c r="AC940" i="4"/>
  <c r="AF940" i="4"/>
  <c r="N98" i="1"/>
  <c r="O7" i="18" s="1"/>
  <c r="S7" i="18" s="1"/>
  <c r="Z259" i="4"/>
  <c r="AC259" i="4"/>
  <c r="AF259" i="4"/>
  <c r="AC994" i="4"/>
  <c r="AF994" i="4"/>
  <c r="Z352" i="4"/>
  <c r="AC352" i="4"/>
  <c r="Z122" i="4"/>
  <c r="AC122" i="4"/>
  <c r="AF122" i="4"/>
  <c r="Z730" i="4"/>
  <c r="AC730" i="4"/>
  <c r="N322" i="1"/>
  <c r="O42" i="11" s="1"/>
  <c r="S42" i="11" s="1"/>
  <c r="AC237" i="4"/>
  <c r="Z237" i="4"/>
  <c r="N28" i="1"/>
  <c r="Z314" i="4"/>
  <c r="AC314" i="4"/>
  <c r="AF314" i="4"/>
  <c r="AC775" i="4"/>
  <c r="Z775" i="4"/>
  <c r="AC495" i="4"/>
  <c r="Z495" i="4"/>
  <c r="AF495" i="4"/>
  <c r="N311" i="1"/>
  <c r="O15" i="29" s="1"/>
  <c r="Z301" i="4"/>
  <c r="AC301" i="4"/>
  <c r="AF301" i="4"/>
  <c r="Z802" i="4"/>
  <c r="AC802" i="4"/>
  <c r="AF802" i="4"/>
  <c r="Z538" i="4"/>
  <c r="AC538" i="4"/>
  <c r="N65" i="1"/>
  <c r="AF1004" i="4"/>
  <c r="AC1004" i="4"/>
  <c r="Z689" i="4"/>
  <c r="AF689" i="4"/>
  <c r="AC689" i="4"/>
  <c r="Z645" i="4"/>
  <c r="AF645" i="4"/>
  <c r="AC645" i="4"/>
  <c r="Z660" i="4"/>
  <c r="AC660" i="4"/>
  <c r="AF660" i="4"/>
  <c r="Z678" i="4"/>
  <c r="AC678" i="4"/>
  <c r="AC811" i="4"/>
  <c r="Z811" i="4"/>
  <c r="AC772" i="4"/>
  <c r="Z772" i="4"/>
  <c r="AC813" i="4"/>
  <c r="Z813" i="4"/>
  <c r="AC1000" i="4"/>
  <c r="AF1000" i="4"/>
  <c r="AF866" i="4"/>
  <c r="Z866" i="4"/>
  <c r="AC866" i="4"/>
  <c r="Z471" i="4"/>
  <c r="AC471" i="4"/>
  <c r="AF471" i="4"/>
  <c r="Z463" i="4"/>
  <c r="AC463" i="4"/>
  <c r="N55" i="1"/>
  <c r="AF509" i="4"/>
  <c r="AF468" i="4"/>
  <c r="AF71" i="4"/>
  <c r="AF427" i="4"/>
  <c r="AC398" i="3"/>
  <c r="Z398" i="3"/>
  <c r="AF398" i="3"/>
  <c r="Z305" i="3"/>
  <c r="AF305" i="3"/>
  <c r="AC305" i="3"/>
  <c r="M163" i="1"/>
  <c r="AC80" i="3"/>
  <c r="Z80" i="3"/>
  <c r="AF80" i="3"/>
  <c r="M149" i="1"/>
  <c r="AC359" i="3"/>
  <c r="Z359" i="3"/>
  <c r="AF359" i="3"/>
  <c r="M357" i="1"/>
  <c r="AC304" i="3"/>
  <c r="Z304" i="3"/>
  <c r="AF304" i="3"/>
  <c r="AC234" i="3"/>
  <c r="Z234" i="3"/>
  <c r="AF234" i="3"/>
  <c r="M434" i="1"/>
  <c r="Z171" i="3"/>
  <c r="AC171" i="3"/>
  <c r="AF171" i="3"/>
  <c r="M156" i="1"/>
  <c r="Z82" i="3"/>
  <c r="AC82" i="3"/>
  <c r="AF82" i="3"/>
  <c r="M293" i="1"/>
  <c r="AF79" i="3"/>
  <c r="Z79" i="3"/>
  <c r="AC79" i="3"/>
  <c r="AF893" i="3"/>
  <c r="AC893" i="3"/>
  <c r="Z893" i="3"/>
  <c r="AF603" i="3"/>
  <c r="AC603" i="3"/>
  <c r="Z603" i="3"/>
  <c r="Z453" i="3"/>
  <c r="AF453" i="3"/>
  <c r="AC453" i="3"/>
  <c r="AF331" i="3"/>
  <c r="AC331" i="3"/>
  <c r="Z331" i="3"/>
  <c r="M252" i="1"/>
  <c r="AF306" i="3"/>
  <c r="AC306" i="3"/>
  <c r="Z306" i="3"/>
  <c r="M354" i="1"/>
  <c r="Z283" i="3"/>
  <c r="AC283" i="3"/>
  <c r="AF283" i="3"/>
  <c r="AF472" i="3"/>
  <c r="Z472" i="3"/>
  <c r="AC472" i="3"/>
  <c r="AF606" i="3"/>
  <c r="Z606" i="3"/>
  <c r="AC606" i="3"/>
  <c r="AC363" i="3"/>
  <c r="AF363" i="3"/>
  <c r="Z363" i="3"/>
  <c r="Z608" i="3"/>
  <c r="AF608" i="3"/>
  <c r="AC608" i="3"/>
  <c r="Z507" i="3"/>
  <c r="AF507" i="3"/>
  <c r="AC507" i="3"/>
  <c r="M460" i="1"/>
  <c r="AF327" i="3"/>
  <c r="AC327" i="3"/>
  <c r="Z327" i="3"/>
  <c r="M36" i="1"/>
  <c r="Z624" i="3"/>
  <c r="AF624" i="3"/>
  <c r="AC624" i="3"/>
  <c r="Z610" i="3"/>
  <c r="AF610" i="3"/>
  <c r="M361" i="1"/>
  <c r="AC610" i="3"/>
  <c r="AF561" i="3"/>
  <c r="AC561" i="3"/>
  <c r="Z561" i="3"/>
  <c r="AF495" i="3"/>
  <c r="Z495" i="3"/>
  <c r="AC495" i="3"/>
  <c r="AC653" i="3"/>
  <c r="Z653" i="3"/>
  <c r="AF653" i="3"/>
  <c r="AF639" i="3"/>
  <c r="AC639" i="3"/>
  <c r="Z639" i="3"/>
  <c r="M479" i="1"/>
  <c r="AC629" i="3"/>
  <c r="Z629" i="3"/>
  <c r="AF629" i="3"/>
  <c r="M362" i="1"/>
  <c r="AC752" i="3"/>
  <c r="AF752" i="3"/>
  <c r="Z752" i="3"/>
  <c r="AC855" i="3"/>
  <c r="AF855" i="3"/>
  <c r="Z855" i="3"/>
  <c r="Z759" i="3"/>
  <c r="AF759" i="3"/>
  <c r="AC759" i="3"/>
  <c r="AF874" i="3"/>
  <c r="AC874" i="3"/>
  <c r="Z874" i="3"/>
  <c r="AC744" i="3"/>
  <c r="AF744" i="3"/>
  <c r="Z744" i="3"/>
  <c r="AC662" i="3"/>
  <c r="Z662" i="3"/>
  <c r="AF662" i="3"/>
  <c r="M84" i="1"/>
  <c r="AC829" i="3"/>
  <c r="Z829" i="3"/>
  <c r="AF829" i="3"/>
  <c r="AC809" i="3"/>
  <c r="AF809" i="3"/>
  <c r="Z809" i="3"/>
  <c r="Z816" i="3"/>
  <c r="AF816" i="3"/>
  <c r="AC816" i="3"/>
  <c r="AC566" i="4"/>
  <c r="Z566" i="4"/>
  <c r="AF594" i="4"/>
  <c r="AF421" i="4"/>
  <c r="AC556" i="4"/>
  <c r="Z556" i="4"/>
  <c r="N69" i="1"/>
  <c r="Z609" i="4"/>
  <c r="AC609" i="4"/>
  <c r="AC92" i="4"/>
  <c r="Z92" i="4"/>
  <c r="N423" i="1"/>
  <c r="Z892" i="4"/>
  <c r="AF892" i="4"/>
  <c r="AC892" i="4"/>
  <c r="Z298" i="4"/>
  <c r="AF298" i="4"/>
  <c r="AC298" i="4"/>
  <c r="N353" i="1"/>
  <c r="Z305" i="4"/>
  <c r="AC305" i="4"/>
  <c r="N442" i="1"/>
  <c r="Z923" i="4"/>
  <c r="AC923" i="4"/>
  <c r="Z266" i="4"/>
  <c r="AC266" i="4"/>
  <c r="AC546" i="4"/>
  <c r="Z546" i="4"/>
  <c r="AF546" i="4"/>
  <c r="Z817" i="4"/>
  <c r="AC817" i="4"/>
  <c r="Z863" i="4"/>
  <c r="AF863" i="4"/>
  <c r="AC863" i="4"/>
  <c r="Z312" i="4"/>
  <c r="AC312" i="4"/>
  <c r="Z377" i="4"/>
  <c r="AC377" i="4"/>
  <c r="AF377" i="4"/>
  <c r="AC142" i="4"/>
  <c r="Z142" i="4"/>
  <c r="N343" i="1"/>
  <c r="O17" i="29" s="1"/>
  <c r="S17" i="29" s="1"/>
  <c r="AC799" i="4"/>
  <c r="Z799" i="4"/>
  <c r="Z239" i="4"/>
  <c r="AF239" i="4"/>
  <c r="AC239" i="4"/>
  <c r="N434" i="1"/>
  <c r="O16" i="20" s="1"/>
  <c r="S16" i="20" s="1"/>
  <c r="Z334" i="4"/>
  <c r="AC334" i="4"/>
  <c r="O35" i="12"/>
  <c r="S35" i="12" s="1"/>
  <c r="AC781" i="4"/>
  <c r="Z781" i="4"/>
  <c r="AC515" i="4"/>
  <c r="Z515" i="4"/>
  <c r="N360" i="1"/>
  <c r="AC321" i="4"/>
  <c r="Z321" i="4"/>
  <c r="N164" i="1"/>
  <c r="O5" i="29" s="1"/>
  <c r="S5" i="29" s="1"/>
  <c r="Z872" i="4"/>
  <c r="AC872" i="4"/>
  <c r="AF558" i="4"/>
  <c r="AC558" i="4"/>
  <c r="Z558" i="4"/>
  <c r="N466" i="1"/>
  <c r="AC766" i="4"/>
  <c r="Z766" i="4"/>
  <c r="AC703" i="4"/>
  <c r="Z703" i="4"/>
  <c r="N87" i="1"/>
  <c r="O12" i="18" s="1"/>
  <c r="S12" i="18" s="1"/>
  <c r="AC646" i="4"/>
  <c r="Z646" i="4"/>
  <c r="AF646" i="4"/>
  <c r="AG646" i="4"/>
  <c r="N477" i="1"/>
  <c r="AC661" i="4"/>
  <c r="Z661" i="4"/>
  <c r="AC687" i="4"/>
  <c r="Z687" i="4"/>
  <c r="AC820" i="4"/>
  <c r="Z820" i="4"/>
  <c r="Z792" i="4"/>
  <c r="AC792" i="4"/>
  <c r="AF792" i="4"/>
  <c r="AC833" i="4"/>
  <c r="Z833" i="4"/>
  <c r="AF635" i="4"/>
  <c r="AF375" i="4"/>
  <c r="AF995" i="4"/>
  <c r="AF513" i="4"/>
  <c r="Z376" i="3"/>
  <c r="AF376" i="3"/>
  <c r="AC376" i="3"/>
  <c r="AF297" i="3"/>
  <c r="AC297" i="3"/>
  <c r="Z297" i="3"/>
  <c r="M383" i="1"/>
  <c r="AF13" i="3"/>
  <c r="Z13" i="3"/>
  <c r="AC13" i="3"/>
  <c r="Z298" i="3"/>
  <c r="AF298" i="3"/>
  <c r="AC298" i="3"/>
  <c r="M384" i="1"/>
  <c r="Z245" i="3"/>
  <c r="AF245" i="3"/>
  <c r="AC245" i="3"/>
  <c r="AF254" i="3"/>
  <c r="Z254" i="3"/>
  <c r="AC254" i="3"/>
  <c r="Z191" i="3"/>
  <c r="AF191" i="3"/>
  <c r="AC191" i="3"/>
  <c r="M229" i="1"/>
  <c r="AC102" i="3"/>
  <c r="AF102" i="3"/>
  <c r="Z102" i="3"/>
  <c r="M425" i="1"/>
  <c r="AF99" i="3"/>
  <c r="Z99" i="3"/>
  <c r="AC99" i="3"/>
  <c r="AF10" i="3"/>
  <c r="AC10" i="3"/>
  <c r="Z10" i="3"/>
  <c r="Z626" i="3"/>
  <c r="AF626" i="3"/>
  <c r="AC626" i="3"/>
  <c r="AF471" i="3"/>
  <c r="Z471" i="3"/>
  <c r="AC471" i="3"/>
  <c r="AF339" i="3"/>
  <c r="AC339" i="3"/>
  <c r="Z339" i="3"/>
  <c r="AF344" i="3"/>
  <c r="AC344" i="3"/>
  <c r="Z344" i="3"/>
  <c r="M39" i="1"/>
  <c r="Z303" i="3"/>
  <c r="AC303" i="3"/>
  <c r="AF303" i="3"/>
  <c r="M251" i="1"/>
  <c r="AF489" i="3"/>
  <c r="Z489" i="3"/>
  <c r="AC489" i="3"/>
  <c r="M311" i="1"/>
  <c r="AC636" i="3"/>
  <c r="AF636" i="3"/>
  <c r="Z636" i="3"/>
  <c r="M261" i="1"/>
  <c r="AC383" i="3"/>
  <c r="AF383" i="3"/>
  <c r="Z383" i="3"/>
  <c r="AC614" i="3"/>
  <c r="Z614" i="3"/>
  <c r="AF614" i="3"/>
  <c r="M79" i="1"/>
  <c r="AF509" i="3"/>
  <c r="AC509" i="3"/>
  <c r="Z509" i="3"/>
  <c r="M360" i="1"/>
  <c r="Z347" i="3"/>
  <c r="AF347" i="3"/>
  <c r="AC347" i="3"/>
  <c r="Z640" i="3"/>
  <c r="AF640" i="3"/>
  <c r="AC640" i="3"/>
  <c r="Z627" i="3"/>
  <c r="AC627" i="3"/>
  <c r="AF627" i="3"/>
  <c r="M81" i="1"/>
  <c r="AF581" i="3"/>
  <c r="AC581" i="3"/>
  <c r="Z581" i="3"/>
  <c r="AC515" i="3"/>
  <c r="Z515" i="3"/>
  <c r="AF515" i="3"/>
  <c r="M257" i="1"/>
  <c r="Z665" i="3"/>
  <c r="AC665" i="3"/>
  <c r="AF665" i="3"/>
  <c r="Z643" i="3"/>
  <c r="AF643" i="3"/>
  <c r="AC643" i="3"/>
  <c r="AG643" i="3"/>
  <c r="M480" i="1"/>
  <c r="AC668" i="3"/>
  <c r="Z668" i="3"/>
  <c r="AF668" i="3"/>
  <c r="AC758" i="3"/>
  <c r="Z758" i="3"/>
  <c r="AF758" i="3"/>
  <c r="Z877" i="3"/>
  <c r="AF877" i="3"/>
  <c r="AC877" i="3"/>
  <c r="AC852" i="3"/>
  <c r="AF852" i="3"/>
  <c r="Z852" i="3"/>
  <c r="Z917" i="3"/>
  <c r="AC917" i="3"/>
  <c r="AF917" i="3"/>
  <c r="AC778" i="3"/>
  <c r="Z778" i="3"/>
  <c r="AF778" i="3"/>
  <c r="AC670" i="3"/>
  <c r="Z670" i="3"/>
  <c r="AF670" i="3"/>
  <c r="AC847" i="3"/>
  <c r="AF847" i="3"/>
  <c r="Z847" i="3"/>
  <c r="AC827" i="3"/>
  <c r="AF827" i="3"/>
  <c r="Z827" i="3"/>
  <c r="AF836" i="3"/>
  <c r="Z836" i="3"/>
  <c r="AC836" i="3"/>
  <c r="Z83" i="2"/>
  <c r="AF83" i="2"/>
  <c r="AC83" i="2"/>
  <c r="AF97" i="2"/>
  <c r="Z97" i="2"/>
  <c r="AC97" i="2"/>
  <c r="AF517" i="2"/>
  <c r="Z517" i="2"/>
  <c r="AC517" i="2"/>
  <c r="L243" i="1"/>
  <c r="AC321" i="2"/>
  <c r="Z321" i="2"/>
  <c r="AF321" i="2"/>
  <c r="Z231" i="2"/>
  <c r="AF231" i="2"/>
  <c r="AC231" i="2"/>
  <c r="AC108" i="2"/>
  <c r="AF108" i="2"/>
  <c r="Z108" i="2"/>
  <c r="AF102" i="2"/>
  <c r="AC102" i="2"/>
  <c r="Z102" i="2"/>
  <c r="L425" i="1"/>
  <c r="AC230" i="2"/>
  <c r="AF230" i="2"/>
  <c r="Z230" i="2"/>
  <c r="Z175" i="2"/>
  <c r="AF175" i="2"/>
  <c r="AC175" i="2"/>
  <c r="AC232" i="2"/>
  <c r="Z232" i="2"/>
  <c r="AF232" i="2"/>
  <c r="L28" i="1"/>
  <c r="AC491" i="2"/>
  <c r="AF491" i="2"/>
  <c r="Z491" i="2"/>
  <c r="L312" i="1"/>
  <c r="Z697" i="2"/>
  <c r="AF697" i="2"/>
  <c r="AC697" i="2"/>
  <c r="AC780" i="2"/>
  <c r="Z780" i="2"/>
  <c r="AF780" i="2"/>
  <c r="AC661" i="2"/>
  <c r="Z661" i="2"/>
  <c r="AF661" i="2"/>
  <c r="Z532" i="2"/>
  <c r="AC532" i="2"/>
  <c r="AF532" i="2"/>
  <c r="L65" i="1"/>
  <c r="AG449" i="2"/>
  <c r="AC449" i="2"/>
  <c r="Z449" i="2"/>
  <c r="AF449" i="2"/>
  <c r="L455" i="1"/>
  <c r="Z426" i="2"/>
  <c r="AC426" i="2"/>
  <c r="AF426" i="2"/>
  <c r="AF383" i="2"/>
  <c r="AC383" i="2"/>
  <c r="Z383" i="2"/>
  <c r="Z396" i="2"/>
  <c r="AF396" i="2"/>
  <c r="AC396" i="2"/>
  <c r="AF353" i="2"/>
  <c r="AC353" i="2"/>
  <c r="Z353" i="2"/>
  <c r="L447" i="1"/>
  <c r="Z878" i="2"/>
  <c r="AF878" i="2"/>
  <c r="AC878" i="2"/>
  <c r="AC307" i="2"/>
  <c r="AF307" i="2"/>
  <c r="Z307" i="2"/>
  <c r="AF913" i="2"/>
  <c r="AC913" i="2"/>
  <c r="Z913" i="2"/>
  <c r="Z338" i="4"/>
  <c r="AF338" i="4"/>
  <c r="AC338" i="4"/>
  <c r="AF743" i="4"/>
  <c r="AF872" i="4"/>
  <c r="AF724" i="4"/>
  <c r="AF778" i="4"/>
  <c r="AF609" i="4"/>
  <c r="AF738" i="4"/>
  <c r="AF944" i="4"/>
  <c r="AF815" i="4"/>
  <c r="AC322" i="4"/>
  <c r="Z322" i="4"/>
  <c r="N35" i="1"/>
  <c r="AF322" i="4"/>
  <c r="AC129" i="4"/>
  <c r="Z129" i="4"/>
  <c r="Z663" i="4"/>
  <c r="AC663" i="4"/>
  <c r="N481" i="1"/>
  <c r="Z160" i="4"/>
  <c r="AC160" i="4"/>
  <c r="N16" i="1"/>
  <c r="Z119" i="4"/>
  <c r="AC119" i="4"/>
  <c r="N12" i="1"/>
  <c r="Z318" i="4"/>
  <c r="AC318" i="4"/>
  <c r="AF318" i="4"/>
  <c r="Z316" i="4"/>
  <c r="AC316" i="4"/>
  <c r="Z218" i="4"/>
  <c r="AC218" i="4"/>
  <c r="AF218" i="4"/>
  <c r="N303" i="1"/>
  <c r="Z291" i="4"/>
  <c r="AC291" i="4"/>
  <c r="AF291" i="4"/>
  <c r="AC576" i="4"/>
  <c r="Z576" i="4"/>
  <c r="N72" i="1"/>
  <c r="Z854" i="4"/>
  <c r="AC854" i="4"/>
  <c r="AF500" i="4"/>
  <c r="AC500" i="4"/>
  <c r="Z500" i="4"/>
  <c r="N313" i="1"/>
  <c r="Z536" i="4"/>
  <c r="AC536" i="4"/>
  <c r="N64" i="1"/>
  <c r="Z5" i="4"/>
  <c r="AC5" i="4"/>
  <c r="AC343" i="4"/>
  <c r="Z343" i="4"/>
  <c r="AF343" i="4"/>
  <c r="AC922" i="4"/>
  <c r="Z922" i="4"/>
  <c r="Z379" i="4"/>
  <c r="AC379" i="4"/>
  <c r="AF379" i="4"/>
  <c r="N451" i="1"/>
  <c r="AF162" i="4"/>
  <c r="AC162" i="4"/>
  <c r="Z162" i="4"/>
  <c r="N18" i="1"/>
  <c r="AC816" i="4"/>
  <c r="AF816" i="4"/>
  <c r="Z816" i="4"/>
  <c r="Z244" i="4"/>
  <c r="AF244" i="4"/>
  <c r="AC244" i="4"/>
  <c r="N435" i="1"/>
  <c r="O51" i="11" s="1"/>
  <c r="S51" i="11" s="1"/>
  <c r="AC354" i="4"/>
  <c r="Z354" i="4"/>
  <c r="AF354" i="4"/>
  <c r="AF836" i="4"/>
  <c r="Z836" i="4"/>
  <c r="AC836" i="4"/>
  <c r="AC601" i="4"/>
  <c r="Z601" i="4"/>
  <c r="Z341" i="4"/>
  <c r="AF341" i="4"/>
  <c r="AC341" i="4"/>
  <c r="Z534" i="4"/>
  <c r="AC534" i="4"/>
  <c r="Z595" i="4"/>
  <c r="AF595" i="4"/>
  <c r="AC595" i="4"/>
  <c r="AC794" i="4"/>
  <c r="Z794" i="4"/>
  <c r="AC731" i="4"/>
  <c r="Z731" i="4"/>
  <c r="AG731" i="4"/>
  <c r="N186" i="1"/>
  <c r="AC649" i="4"/>
  <c r="Z649" i="4"/>
  <c r="Z719" i="4"/>
  <c r="AC719" i="4"/>
  <c r="AF719" i="4"/>
  <c r="N491" i="1"/>
  <c r="AF688" i="4"/>
  <c r="AC688" i="4"/>
  <c r="Z688" i="4"/>
  <c r="AC825" i="4"/>
  <c r="Z825" i="4"/>
  <c r="AF825" i="4"/>
  <c r="Z812" i="4"/>
  <c r="AC812" i="4"/>
  <c r="AC930" i="4"/>
  <c r="Z930" i="4"/>
  <c r="AC972" i="4"/>
  <c r="AF972" i="4"/>
  <c r="AC906" i="4"/>
  <c r="Z906" i="4"/>
  <c r="AF906" i="4"/>
  <c r="AF666" i="4"/>
  <c r="AF534" i="4"/>
  <c r="AF650" i="4"/>
  <c r="AF121" i="4"/>
  <c r="AF204" i="4"/>
  <c r="AF683" i="4"/>
  <c r="AF107" i="4"/>
  <c r="AF286" i="4"/>
  <c r="AF166" i="4"/>
  <c r="AC746" i="4"/>
  <c r="Z746" i="4"/>
  <c r="AC309" i="4"/>
  <c r="Z309" i="4"/>
  <c r="AF309" i="4"/>
  <c r="AC748" i="4"/>
  <c r="Z748" i="4"/>
  <c r="AF748" i="4"/>
  <c r="AC175" i="4"/>
  <c r="Z175" i="4"/>
  <c r="Z159" i="4"/>
  <c r="AC159" i="4"/>
  <c r="N248" i="1"/>
  <c r="AC324" i="4"/>
  <c r="Z324" i="4"/>
  <c r="N445" i="1"/>
  <c r="Z339" i="4"/>
  <c r="AF339" i="4"/>
  <c r="AC339" i="4"/>
  <c r="AC225" i="4"/>
  <c r="Z225" i="4"/>
  <c r="Z300" i="4"/>
  <c r="AC300" i="4"/>
  <c r="AC626" i="4"/>
  <c r="Z626" i="4"/>
  <c r="AF626" i="4"/>
  <c r="AC907" i="4"/>
  <c r="AF907" i="4"/>
  <c r="Z907" i="4"/>
  <c r="AC541" i="4"/>
  <c r="Z541" i="4"/>
  <c r="AC487" i="4"/>
  <c r="Z487" i="4"/>
  <c r="Z543" i="4"/>
  <c r="AC543" i="4"/>
  <c r="AF543" i="4"/>
  <c r="AC25" i="4"/>
  <c r="Z25" i="4"/>
  <c r="AC344" i="4"/>
  <c r="Z344" i="4"/>
  <c r="AF344" i="4"/>
  <c r="AF966" i="4"/>
  <c r="AC966" i="4"/>
  <c r="Z384" i="4"/>
  <c r="AC384" i="4"/>
  <c r="N40" i="1"/>
  <c r="AF384" i="4"/>
  <c r="AC182" i="4"/>
  <c r="Z182" i="4"/>
  <c r="N19" i="1"/>
  <c r="Z845" i="4"/>
  <c r="AC845" i="4"/>
  <c r="Z245" i="4"/>
  <c r="AC245" i="4"/>
  <c r="AF374" i="4"/>
  <c r="AC374" i="4"/>
  <c r="Z374" i="4"/>
  <c r="N306" i="1"/>
  <c r="O12" i="29" s="1"/>
  <c r="S12" i="29" s="1"/>
  <c r="Z851" i="4"/>
  <c r="AC851" i="4"/>
  <c r="AC612" i="4"/>
  <c r="Z612" i="4"/>
  <c r="AF612" i="4"/>
  <c r="AC361" i="4"/>
  <c r="Z361" i="4"/>
  <c r="AC554" i="4"/>
  <c r="Z554" i="4"/>
  <c r="N68" i="1"/>
  <c r="AC596" i="4"/>
  <c r="AF596" i="4"/>
  <c r="Z596" i="4"/>
  <c r="Z809" i="4"/>
  <c r="AC809" i="4"/>
  <c r="AF809" i="4"/>
  <c r="Z754" i="4"/>
  <c r="AC754" i="4"/>
  <c r="Z659" i="4"/>
  <c r="AC659" i="4"/>
  <c r="N480" i="1"/>
  <c r="Z720" i="4"/>
  <c r="AC720" i="4"/>
  <c r="N184" i="1"/>
  <c r="AC691" i="4"/>
  <c r="Z691" i="4"/>
  <c r="AF691" i="4"/>
  <c r="AC880" i="4"/>
  <c r="Z880" i="4"/>
  <c r="AC832" i="4"/>
  <c r="Z832" i="4"/>
  <c r="Z933" i="4"/>
  <c r="AC933" i="4"/>
  <c r="AF986" i="4"/>
  <c r="AC986" i="4"/>
  <c r="Z926" i="4"/>
  <c r="AC926" i="4"/>
  <c r="AF159" i="4"/>
  <c r="Z333" i="4"/>
  <c r="AC333" i="4"/>
  <c r="AF333" i="4"/>
  <c r="AF467" i="4"/>
  <c r="AC228" i="3"/>
  <c r="Z228" i="3"/>
  <c r="AF228" i="3"/>
  <c r="M349" i="1"/>
  <c r="AF273" i="3"/>
  <c r="Z273" i="3"/>
  <c r="AC273" i="3"/>
  <c r="AC280" i="3"/>
  <c r="Z280" i="3"/>
  <c r="AF280" i="3"/>
  <c r="M32" i="1"/>
  <c r="Z235" i="3"/>
  <c r="AF235" i="3"/>
  <c r="AC235" i="3"/>
  <c r="Z294" i="3"/>
  <c r="AF294" i="3"/>
  <c r="AC294" i="3"/>
  <c r="Z231" i="3"/>
  <c r="AF231" i="3"/>
  <c r="AC231" i="3"/>
  <c r="AF142" i="3"/>
  <c r="AC142" i="3"/>
  <c r="Z142" i="3"/>
  <c r="AF139" i="3"/>
  <c r="Z139" i="3"/>
  <c r="AC139" i="3"/>
  <c r="M344" i="1"/>
  <c r="AF50" i="3"/>
  <c r="AC50" i="3"/>
  <c r="Z50" i="3"/>
  <c r="Z32" i="3"/>
  <c r="AC32" i="3"/>
  <c r="AF32" i="3"/>
  <c r="AF9" i="3"/>
  <c r="AC9" i="3"/>
  <c r="Z9" i="3"/>
  <c r="AF388" i="3"/>
  <c r="AC388" i="3"/>
  <c r="Z388" i="3"/>
  <c r="AC442" i="3"/>
  <c r="AF442" i="3"/>
  <c r="Z442" i="3"/>
  <c r="M454" i="1"/>
  <c r="Z336" i="3"/>
  <c r="AF336" i="3"/>
  <c r="AC336" i="3"/>
  <c r="Z510" i="3"/>
  <c r="AC510" i="3"/>
  <c r="AF510" i="3"/>
  <c r="AC795" i="3"/>
  <c r="Z795" i="3"/>
  <c r="AF795" i="3"/>
  <c r="AC423" i="3"/>
  <c r="Z423" i="3"/>
  <c r="AF423" i="3"/>
  <c r="M48" i="1"/>
  <c r="Z699" i="3"/>
  <c r="AF699" i="3"/>
  <c r="AC699" i="3"/>
  <c r="AC551" i="3"/>
  <c r="Z551" i="3"/>
  <c r="AG551" i="3"/>
  <c r="AF551" i="3"/>
  <c r="AF387" i="3"/>
  <c r="AC387" i="3"/>
  <c r="Z387" i="3"/>
  <c r="AC381" i="3"/>
  <c r="Z381" i="3"/>
  <c r="AF381" i="3"/>
  <c r="M41" i="1"/>
  <c r="AF658" i="3"/>
  <c r="AC658" i="3"/>
  <c r="Z658" i="3"/>
  <c r="AC633" i="3"/>
  <c r="AF633" i="3"/>
  <c r="Z633" i="3"/>
  <c r="AF555" i="3"/>
  <c r="AC555" i="3"/>
  <c r="Z555" i="3"/>
  <c r="Z911" i="3"/>
  <c r="AC911" i="3"/>
  <c r="AF911" i="3"/>
  <c r="AC746" i="3"/>
  <c r="Z746" i="3"/>
  <c r="AF746" i="3"/>
  <c r="Z872" i="3"/>
  <c r="AF872" i="3"/>
  <c r="AC872" i="3"/>
  <c r="Z783" i="3"/>
  <c r="AF783" i="3"/>
  <c r="AC783" i="3"/>
  <c r="Z641" i="3"/>
  <c r="AF641" i="3"/>
  <c r="AC641" i="3"/>
  <c r="Z615" i="3"/>
  <c r="AF615" i="3"/>
  <c r="AC615" i="3"/>
  <c r="Z677" i="3"/>
  <c r="AC677" i="3"/>
  <c r="AF677" i="3"/>
  <c r="M486" i="1"/>
  <c r="Z678" i="3"/>
  <c r="AF678" i="3"/>
  <c r="AC678" i="3"/>
  <c r="AC688" i="3"/>
  <c r="AF688" i="3"/>
  <c r="Z688" i="3"/>
  <c r="M185" i="1"/>
  <c r="Z879" i="3"/>
  <c r="AC879" i="3"/>
  <c r="AF879" i="3"/>
  <c r="AC892" i="3"/>
  <c r="Z892" i="3"/>
  <c r="AF892" i="3"/>
  <c r="AF864" i="3"/>
  <c r="AC864" i="3"/>
  <c r="Z864" i="3"/>
  <c r="AF908" i="3"/>
  <c r="AC908" i="3"/>
  <c r="Z908" i="3"/>
  <c r="AF93" i="3"/>
  <c r="Z93" i="3"/>
  <c r="AC93" i="3"/>
  <c r="AC541" i="2"/>
  <c r="Z541" i="2"/>
  <c r="AF541" i="2"/>
  <c r="AF53" i="2"/>
  <c r="AC53" i="2"/>
  <c r="Z53" i="2"/>
  <c r="L7" i="1"/>
  <c r="AF23" i="2"/>
  <c r="AC23" i="2"/>
  <c r="Z23" i="2"/>
  <c r="AF541" i="4"/>
  <c r="AF746" i="4"/>
  <c r="AC283" i="4"/>
  <c r="Z283" i="4"/>
  <c r="AC955" i="4"/>
  <c r="AF955" i="4"/>
  <c r="AC223" i="4"/>
  <c r="Z223" i="4"/>
  <c r="Z240" i="4"/>
  <c r="AC240" i="4"/>
  <c r="AC368" i="4"/>
  <c r="Z368" i="4"/>
  <c r="Z391" i="4"/>
  <c r="AC391" i="4"/>
  <c r="N168" i="1"/>
  <c r="Z258" i="4"/>
  <c r="AF258" i="4"/>
  <c r="AC258" i="4"/>
  <c r="Z393" i="4"/>
  <c r="AC393" i="4"/>
  <c r="Z637" i="4"/>
  <c r="AC637" i="4"/>
  <c r="Z569" i="4"/>
  <c r="AC569" i="4"/>
  <c r="N314" i="1"/>
  <c r="AC507" i="4"/>
  <c r="AF507" i="4"/>
  <c r="Z507" i="4"/>
  <c r="Z549" i="4"/>
  <c r="AC549" i="4"/>
  <c r="Z45" i="4"/>
  <c r="AC45" i="4"/>
  <c r="AF45" i="4"/>
  <c r="Z358" i="4"/>
  <c r="AC358" i="4"/>
  <c r="AF358" i="4"/>
  <c r="N447" i="1"/>
  <c r="Z385" i="4"/>
  <c r="AC385" i="4"/>
  <c r="AC202" i="4"/>
  <c r="Z202" i="4"/>
  <c r="N22" i="1"/>
  <c r="AF202" i="4"/>
  <c r="AC875" i="4"/>
  <c r="Z875" i="4"/>
  <c r="AF875" i="4"/>
  <c r="Z342" i="4"/>
  <c r="AC342" i="4"/>
  <c r="AF342" i="4"/>
  <c r="N446" i="1"/>
  <c r="AF394" i="4"/>
  <c r="AC394" i="4"/>
  <c r="Z394" i="4"/>
  <c r="N42" i="1"/>
  <c r="Z857" i="4"/>
  <c r="AC857" i="4"/>
  <c r="Z640" i="4"/>
  <c r="AC640" i="4"/>
  <c r="AF640" i="4"/>
  <c r="Z381" i="4"/>
  <c r="AC381" i="4"/>
  <c r="AF381" i="4"/>
  <c r="AC586" i="4"/>
  <c r="Z586" i="4"/>
  <c r="AF586" i="4"/>
  <c r="N468" i="1"/>
  <c r="Z597" i="4"/>
  <c r="AC597" i="4"/>
  <c r="AF597" i="4"/>
  <c r="N75" i="1"/>
  <c r="Z865" i="4"/>
  <c r="AC865" i="4"/>
  <c r="AF865" i="4"/>
  <c r="AC755" i="4"/>
  <c r="Z755" i="4"/>
  <c r="AC664" i="4"/>
  <c r="Z664" i="4"/>
  <c r="AC721" i="4"/>
  <c r="Z721" i="4"/>
  <c r="N185" i="1"/>
  <c r="AC700" i="4"/>
  <c r="Z700" i="4"/>
  <c r="AF700" i="4"/>
  <c r="N486" i="1"/>
  <c r="AC888" i="4"/>
  <c r="AF888" i="4"/>
  <c r="Z888" i="4"/>
  <c r="Z879" i="4"/>
  <c r="AC879" i="4"/>
  <c r="AC992" i="4"/>
  <c r="AF992" i="4"/>
  <c r="AF805" i="4"/>
  <c r="Z412" i="4"/>
  <c r="AC412" i="4"/>
  <c r="AC329" i="4"/>
  <c r="Z329" i="4"/>
  <c r="AF129" i="4"/>
  <c r="AF434" i="4"/>
  <c r="AF142" i="4"/>
  <c r="Z568" i="3"/>
  <c r="AF568" i="3"/>
  <c r="AC568" i="3"/>
  <c r="M73" i="1"/>
  <c r="AC200" i="3"/>
  <c r="Z200" i="3"/>
  <c r="AF200" i="3"/>
  <c r="Z218" i="3"/>
  <c r="AF218" i="3"/>
  <c r="AC218" i="3"/>
  <c r="AF569" i="3"/>
  <c r="AC569" i="3"/>
  <c r="Z569" i="3"/>
  <c r="M178" i="1"/>
  <c r="AF213" i="3"/>
  <c r="Z213" i="3"/>
  <c r="AC213" i="3"/>
  <c r="M303" i="1"/>
  <c r="AC221" i="3"/>
  <c r="Z221" i="3"/>
  <c r="AF221" i="3"/>
  <c r="Z314" i="3"/>
  <c r="AF314" i="3"/>
  <c r="AC314" i="3"/>
  <c r="M355" i="1"/>
  <c r="Z251" i="3"/>
  <c r="AC251" i="3"/>
  <c r="AF251" i="3"/>
  <c r="Z162" i="3"/>
  <c r="AF162" i="3"/>
  <c r="AC162" i="3"/>
  <c r="AF159" i="3"/>
  <c r="Z159" i="3"/>
  <c r="AC159" i="3"/>
  <c r="AF70" i="3"/>
  <c r="AC70" i="3"/>
  <c r="Z70" i="3"/>
  <c r="Z52" i="3"/>
  <c r="AC52" i="3"/>
  <c r="AF52" i="3"/>
  <c r="M6" i="1"/>
  <c r="AF29" i="3"/>
  <c r="AC29" i="3"/>
  <c r="Z29" i="3"/>
  <c r="AF451" i="3"/>
  <c r="Z451" i="3"/>
  <c r="AC451" i="3"/>
  <c r="AF488" i="3"/>
  <c r="Z488" i="3"/>
  <c r="AC488" i="3"/>
  <c r="M459" i="1"/>
  <c r="Z356" i="3"/>
  <c r="AF356" i="3"/>
  <c r="AC356" i="3"/>
  <c r="AF512" i="3"/>
  <c r="Z512" i="3"/>
  <c r="AC512" i="3"/>
  <c r="M461" i="1"/>
  <c r="Z805" i="3"/>
  <c r="AC805" i="3"/>
  <c r="AF805" i="3"/>
  <c r="AC443" i="3"/>
  <c r="AF443" i="3"/>
  <c r="Z443" i="3"/>
  <c r="M52" i="1"/>
  <c r="AF357" i="3"/>
  <c r="Z357" i="3"/>
  <c r="AC357" i="3"/>
  <c r="M356" i="1"/>
  <c r="Z567" i="3"/>
  <c r="AF567" i="3"/>
  <c r="AC567" i="3"/>
  <c r="M316" i="1"/>
  <c r="AF895" i="4"/>
  <c r="AF881" i="4"/>
  <c r="AF487" i="4"/>
  <c r="AF569" i="4"/>
  <c r="AF844" i="4"/>
  <c r="AF215" i="4"/>
  <c r="AF363" i="4"/>
  <c r="AF266" i="4"/>
  <c r="AF92" i="4"/>
  <c r="AC532" i="4"/>
  <c r="Z532" i="4"/>
  <c r="N63" i="1"/>
  <c r="AC1017" i="4"/>
  <c r="AF1017" i="4"/>
  <c r="Z277" i="4"/>
  <c r="AC277" i="4"/>
  <c r="AF277" i="4"/>
  <c r="N233" i="1"/>
  <c r="Z276" i="4"/>
  <c r="AC276" i="4"/>
  <c r="AF276" i="4"/>
  <c r="AC383" i="4"/>
  <c r="Z383" i="4"/>
  <c r="AF383" i="4"/>
  <c r="Z403" i="4"/>
  <c r="AC403" i="4"/>
  <c r="AF403" i="4"/>
  <c r="AC269" i="4"/>
  <c r="Z269" i="4"/>
  <c r="AF269" i="4"/>
  <c r="Z419" i="4"/>
  <c r="AF419" i="4"/>
  <c r="AC419" i="4"/>
  <c r="N45" i="1"/>
  <c r="Z899" i="4"/>
  <c r="AC899" i="4"/>
  <c r="AF899" i="4"/>
  <c r="AC449" i="4"/>
  <c r="Z449" i="4"/>
  <c r="Z583" i="4"/>
  <c r="AC583" i="4"/>
  <c r="N74" i="1"/>
  <c r="AC528" i="4"/>
  <c r="Z528" i="4"/>
  <c r="N462" i="1"/>
  <c r="AC563" i="4"/>
  <c r="Z563" i="4"/>
  <c r="N71" i="1"/>
  <c r="AC65" i="4"/>
  <c r="Z65" i="4"/>
  <c r="AF65" i="4"/>
  <c r="Z372" i="4"/>
  <c r="AC372" i="4"/>
  <c r="AC1002" i="4"/>
  <c r="AF1002" i="4"/>
  <c r="Z413" i="4"/>
  <c r="AC413" i="4"/>
  <c r="AF413" i="4"/>
  <c r="N307" i="1"/>
  <c r="AC213" i="4"/>
  <c r="Z213" i="4"/>
  <c r="AF213" i="4"/>
  <c r="N302" i="1"/>
  <c r="O35" i="11" s="1"/>
  <c r="S35" i="11" s="1"/>
  <c r="Z924" i="4"/>
  <c r="AC924" i="4"/>
  <c r="AC346" i="4"/>
  <c r="Z346" i="4"/>
  <c r="N37" i="1"/>
  <c r="AC414" i="4"/>
  <c r="Z414" i="4"/>
  <c r="Z668" i="4"/>
  <c r="AC668" i="4"/>
  <c r="AC401" i="4"/>
  <c r="Z401" i="4"/>
  <c r="Z639" i="4"/>
  <c r="AC639" i="4"/>
  <c r="AF639" i="4"/>
  <c r="AC600" i="4"/>
  <c r="Z600" i="4"/>
  <c r="AF600" i="4"/>
  <c r="N470" i="1"/>
  <c r="O29" i="13" s="1"/>
  <c r="S29" i="13" s="1"/>
  <c r="AC873" i="4"/>
  <c r="Z873" i="4"/>
  <c r="AC756" i="4"/>
  <c r="AF756" i="4"/>
  <c r="Z756" i="4"/>
  <c r="AC716" i="4"/>
  <c r="AF716" i="4"/>
  <c r="Z716" i="4"/>
  <c r="AC768" i="4"/>
  <c r="Z768" i="4"/>
  <c r="Z705" i="4"/>
  <c r="AC705" i="4"/>
  <c r="N183" i="1"/>
  <c r="AC889" i="4"/>
  <c r="AF889" i="4"/>
  <c r="Z889" i="4"/>
  <c r="AC915" i="4"/>
  <c r="Z915" i="4"/>
  <c r="AF1006" i="4"/>
  <c r="AC1006" i="4"/>
  <c r="AF661" i="4"/>
  <c r="Z371" i="4"/>
  <c r="AC371" i="4"/>
  <c r="Z297" i="4"/>
  <c r="AC297" i="4"/>
  <c r="AF237" i="4"/>
  <c r="AF77" i="4"/>
  <c r="AF946" i="4"/>
  <c r="AF528" i="4"/>
  <c r="AF275" i="4"/>
  <c r="AF190" i="4"/>
  <c r="AF160" i="4"/>
  <c r="AF529" i="3"/>
  <c r="AC529" i="3"/>
  <c r="Z529" i="3"/>
  <c r="AF133" i="3"/>
  <c r="Z133" i="3"/>
  <c r="AC133" i="3"/>
  <c r="M298" i="1"/>
  <c r="AF216" i="3"/>
  <c r="Z216" i="3"/>
  <c r="AC216" i="3"/>
  <c r="AC511" i="3"/>
  <c r="Z511" i="3"/>
  <c r="AF511" i="3"/>
  <c r="M60" i="1"/>
  <c r="Z158" i="3"/>
  <c r="AF158" i="3"/>
  <c r="AC158" i="3"/>
  <c r="AC164" i="3"/>
  <c r="Z164" i="3"/>
  <c r="AF164" i="3"/>
  <c r="M299" i="1"/>
  <c r="AF333" i="3"/>
  <c r="AC333" i="3"/>
  <c r="Z333" i="3"/>
  <c r="Z271" i="3"/>
  <c r="AF271" i="3"/>
  <c r="AC271" i="3"/>
  <c r="AC182" i="3"/>
  <c r="Z182" i="3"/>
  <c r="AF182" i="3"/>
  <c r="M20" i="1"/>
  <c r="AF179" i="3"/>
  <c r="Z179" i="3"/>
  <c r="AC179" i="3"/>
  <c r="M397" i="1"/>
  <c r="AF90" i="3"/>
  <c r="AC90" i="3"/>
  <c r="Z90" i="3"/>
  <c r="Z72" i="3"/>
  <c r="AC72" i="3"/>
  <c r="AF72" i="3"/>
  <c r="AF49" i="3"/>
  <c r="AC49" i="3"/>
  <c r="Z49" i="3"/>
  <c r="AC572" i="3"/>
  <c r="Z572" i="3"/>
  <c r="AF572" i="3"/>
  <c r="AF609" i="3"/>
  <c r="Z609" i="3"/>
  <c r="AC609" i="3"/>
  <c r="Z629" i="2"/>
  <c r="AC629" i="2"/>
  <c r="AF629" i="2"/>
  <c r="L362" i="1"/>
  <c r="AC920" i="2"/>
  <c r="Z920" i="2"/>
  <c r="AF920" i="2"/>
  <c r="Z777" i="2"/>
  <c r="AC777" i="2"/>
  <c r="AF777" i="2"/>
  <c r="AC587" i="2"/>
  <c r="Z587" i="2"/>
  <c r="AF587" i="2"/>
  <c r="L470" i="1"/>
  <c r="AC863" i="2"/>
  <c r="Z863" i="2"/>
  <c r="AF863" i="2"/>
  <c r="AF788" i="2"/>
  <c r="AC788" i="2"/>
  <c r="Z788" i="2"/>
  <c r="AF702" i="2"/>
  <c r="Z702" i="2"/>
  <c r="AC702" i="2"/>
  <c r="Z875" i="2"/>
  <c r="AF875" i="2"/>
  <c r="AC875" i="2"/>
  <c r="AF789" i="2"/>
  <c r="AC789" i="2"/>
  <c r="Z789" i="2"/>
  <c r="Z55" i="2"/>
  <c r="AC55" i="2"/>
  <c r="AF55" i="2"/>
  <c r="L247" i="1"/>
  <c r="AF159" i="2"/>
  <c r="Z159" i="2"/>
  <c r="AC159" i="2"/>
  <c r="AC165" i="2"/>
  <c r="Z165" i="2"/>
  <c r="AF165" i="2"/>
  <c r="Z914" i="3"/>
  <c r="AF914" i="3"/>
  <c r="AC914" i="3"/>
  <c r="AC247" i="3"/>
  <c r="Z247" i="3"/>
  <c r="AF247" i="3"/>
  <c r="Z141" i="2"/>
  <c r="AF141" i="2"/>
  <c r="AC141" i="2"/>
  <c r="L345" i="1"/>
  <c r="AF16" i="2"/>
  <c r="AC16" i="2"/>
  <c r="Z16" i="2"/>
  <c r="AC107" i="2"/>
  <c r="Z107" i="2"/>
  <c r="AF107" i="2"/>
  <c r="L226" i="1"/>
  <c r="AF6" i="2"/>
  <c r="AC6" i="2"/>
  <c r="Z6" i="2"/>
  <c r="Z29" i="2"/>
  <c r="AF29" i="2"/>
  <c r="AC29" i="2"/>
  <c r="Z52" i="2"/>
  <c r="AC52" i="2"/>
  <c r="AF52" i="2"/>
  <c r="L6" i="1"/>
  <c r="AF654" i="2"/>
  <c r="AC654" i="2"/>
  <c r="Z654" i="2"/>
  <c r="L83" i="1"/>
  <c r="AC428" i="2"/>
  <c r="AG428" i="2"/>
  <c r="Z428" i="2"/>
  <c r="AF428" i="2"/>
  <c r="L539" i="1"/>
  <c r="AC254" i="2"/>
  <c r="Z254" i="2"/>
  <c r="AF254" i="2"/>
  <c r="Z171" i="2"/>
  <c r="AF171" i="2"/>
  <c r="AC171" i="2"/>
  <c r="L156" i="1"/>
  <c r="AF599" i="2"/>
  <c r="AC599" i="2"/>
  <c r="Z599" i="2"/>
  <c r="L472" i="1"/>
  <c r="Z838" i="2"/>
  <c r="AF838" i="2"/>
  <c r="AC838" i="2"/>
  <c r="AC170" i="2"/>
  <c r="AF170" i="2"/>
  <c r="Z170" i="2"/>
  <c r="Z115" i="2"/>
  <c r="AF115" i="2"/>
  <c r="AC115" i="2"/>
  <c r="AC172" i="2"/>
  <c r="Z172" i="2"/>
  <c r="AF172" i="2"/>
  <c r="AF249" i="2"/>
  <c r="AC249" i="2"/>
  <c r="Z249" i="2"/>
  <c r="AC485" i="2"/>
  <c r="Z485" i="2"/>
  <c r="AF485" i="2"/>
  <c r="L458" i="1"/>
  <c r="AC608" i="2"/>
  <c r="Z608" i="2"/>
  <c r="AF608" i="2"/>
  <c r="Z535" i="2"/>
  <c r="AC535" i="2"/>
  <c r="AF535" i="2"/>
  <c r="Z472" i="2"/>
  <c r="AC472" i="2"/>
  <c r="AF472" i="2"/>
  <c r="AF389" i="2"/>
  <c r="AC389" i="2"/>
  <c r="L42" i="1"/>
  <c r="Z389" i="2"/>
  <c r="AF366" i="2"/>
  <c r="AC366" i="2"/>
  <c r="Z366" i="2"/>
  <c r="AF323" i="2"/>
  <c r="Z323" i="2"/>
  <c r="AC323" i="2"/>
  <c r="Z336" i="2"/>
  <c r="AF336" i="2"/>
  <c r="AC336" i="2"/>
  <c r="AC293" i="2"/>
  <c r="Z293" i="2"/>
  <c r="AF293" i="2"/>
  <c r="L353" i="1"/>
  <c r="AC800" i="2"/>
  <c r="Z800" i="2"/>
  <c r="AF800" i="2"/>
  <c r="AF651" i="2"/>
  <c r="AC651" i="2"/>
  <c r="Z651" i="2"/>
  <c r="L82" i="1"/>
  <c r="AF713" i="2"/>
  <c r="AC713" i="2"/>
  <c r="Z713" i="2"/>
  <c r="Z552" i="2"/>
  <c r="AC552" i="2"/>
  <c r="AF552" i="2"/>
  <c r="L466" i="1"/>
  <c r="Z649" i="2"/>
  <c r="AF649" i="2"/>
  <c r="AC649" i="2"/>
  <c r="AF563" i="2"/>
  <c r="AC563" i="2"/>
  <c r="Z563" i="2"/>
  <c r="L72" i="1"/>
  <c r="Z801" i="2"/>
  <c r="AC801" i="2"/>
  <c r="AF801" i="2"/>
  <c r="AF607" i="2"/>
  <c r="AC607" i="2"/>
  <c r="Z607" i="2"/>
  <c r="AC883" i="2"/>
  <c r="AF883" i="2"/>
  <c r="Z883" i="2"/>
  <c r="AF808" i="2"/>
  <c r="AC808" i="2"/>
  <c r="Z808" i="2"/>
  <c r="AF722" i="2"/>
  <c r="AC722" i="2"/>
  <c r="Z722" i="2"/>
  <c r="Z895" i="2"/>
  <c r="AF895" i="2"/>
  <c r="AC895" i="2"/>
  <c r="AF809" i="2"/>
  <c r="AC809" i="2"/>
  <c r="Z809" i="2"/>
  <c r="Z35" i="2"/>
  <c r="AF35" i="2"/>
  <c r="AC35" i="2"/>
  <c r="L225" i="1"/>
  <c r="Z98" i="2"/>
  <c r="AF98" i="2"/>
  <c r="AC98" i="2"/>
  <c r="L424" i="1"/>
  <c r="AC100" i="2"/>
  <c r="Z100" i="2"/>
  <c r="AF100" i="2"/>
  <c r="Z868" i="3"/>
  <c r="AF868" i="3"/>
  <c r="AC868" i="3"/>
  <c r="M98" i="1"/>
  <c r="AC188" i="3"/>
  <c r="Z188" i="3"/>
  <c r="AF188" i="3"/>
  <c r="M431" i="1"/>
  <c r="AF590" i="2"/>
  <c r="AC590" i="2"/>
  <c r="Z590" i="2"/>
  <c r="L78" i="1"/>
  <c r="AF93" i="2"/>
  <c r="AC93" i="2"/>
  <c r="Z93" i="2"/>
  <c r="AF63" i="2"/>
  <c r="Z63" i="2"/>
  <c r="AC63" i="2"/>
  <c r="Z9" i="2"/>
  <c r="AF9" i="2"/>
  <c r="AC9" i="2"/>
  <c r="Z32" i="2"/>
  <c r="AG32" i="2"/>
  <c r="AF32" i="2"/>
  <c r="AC32" i="2"/>
  <c r="AC740" i="2"/>
  <c r="Z740" i="2"/>
  <c r="AF740" i="2"/>
  <c r="Z479" i="2"/>
  <c r="AF479" i="2"/>
  <c r="AC479" i="2"/>
  <c r="AF274" i="2"/>
  <c r="AC274" i="2"/>
  <c r="Z274" i="2"/>
  <c r="L162" i="1"/>
  <c r="Z191" i="2"/>
  <c r="AF191" i="2"/>
  <c r="AC191" i="2"/>
  <c r="L229" i="1"/>
  <c r="AF816" i="2"/>
  <c r="AC816" i="2"/>
  <c r="Z816" i="2"/>
  <c r="AC870" i="2"/>
  <c r="AF870" i="2"/>
  <c r="Z870" i="2"/>
  <c r="AC190" i="2"/>
  <c r="AF190" i="2"/>
  <c r="Z190" i="2"/>
  <c r="Z135" i="2"/>
  <c r="AF135" i="2"/>
  <c r="AC135" i="2"/>
  <c r="AC192" i="2"/>
  <c r="Z192" i="2"/>
  <c r="AF192" i="2"/>
  <c r="L301" i="1"/>
  <c r="AF269" i="2"/>
  <c r="AC269" i="2"/>
  <c r="Z269" i="2"/>
  <c r="L31" i="1"/>
  <c r="AF610" i="2"/>
  <c r="AC610" i="2"/>
  <c r="Z610" i="2"/>
  <c r="L361" i="1"/>
  <c r="Z655" i="2"/>
  <c r="AF655" i="2"/>
  <c r="AC655" i="2"/>
  <c r="AC585" i="2"/>
  <c r="Z585" i="2"/>
  <c r="AF585" i="2"/>
  <c r="L76" i="1"/>
  <c r="Z492" i="2"/>
  <c r="AC492" i="2"/>
  <c r="AG492" i="2"/>
  <c r="AF492" i="2"/>
  <c r="L174" i="1"/>
  <c r="Z409" i="2"/>
  <c r="AC409" i="2"/>
  <c r="AF409" i="2"/>
  <c r="AC386" i="2"/>
  <c r="Z386" i="2"/>
  <c r="AF386" i="2"/>
  <c r="L168" i="1"/>
  <c r="AF343" i="2"/>
  <c r="AC343" i="2"/>
  <c r="Z343" i="2"/>
  <c r="L38" i="1"/>
  <c r="Z356" i="2"/>
  <c r="AF356" i="2"/>
  <c r="AC356" i="2"/>
  <c r="AF313" i="2"/>
  <c r="AC313" i="2"/>
  <c r="Z313" i="2"/>
  <c r="AC824" i="2"/>
  <c r="Z824" i="2"/>
  <c r="AF824" i="2"/>
  <c r="AC807" i="2"/>
  <c r="AF807" i="2"/>
  <c r="Z807" i="2"/>
  <c r="Z734" i="2"/>
  <c r="AF734" i="2"/>
  <c r="AC734" i="2"/>
  <c r="Z572" i="2"/>
  <c r="AC572" i="2"/>
  <c r="AF572" i="2"/>
  <c r="Z669" i="2"/>
  <c r="AC669" i="2"/>
  <c r="AF669" i="2"/>
  <c r="AF583" i="2"/>
  <c r="AC583" i="2"/>
  <c r="Z583" i="2"/>
  <c r="AC880" i="2"/>
  <c r="Z880" i="2"/>
  <c r="AF880" i="2"/>
  <c r="AF627" i="2"/>
  <c r="AC627" i="2"/>
  <c r="Z627" i="2"/>
  <c r="L81" i="1"/>
  <c r="AC903" i="2"/>
  <c r="AF903" i="2"/>
  <c r="Z903" i="2"/>
  <c r="AF828" i="2"/>
  <c r="Z828" i="2"/>
  <c r="AC828" i="2"/>
  <c r="AF742" i="2"/>
  <c r="AC742" i="2"/>
  <c r="Z742" i="2"/>
  <c r="Z915" i="2"/>
  <c r="AF915" i="2"/>
  <c r="AC915" i="2"/>
  <c r="AF829" i="2"/>
  <c r="AC829" i="2"/>
  <c r="Z829" i="2"/>
  <c r="Z15" i="2"/>
  <c r="AF15" i="2"/>
  <c r="AC15" i="2"/>
  <c r="Z58" i="2"/>
  <c r="AF58" i="2"/>
  <c r="AC58" i="2"/>
  <c r="L147" i="1"/>
  <c r="AC64" i="2"/>
  <c r="Z64" i="2"/>
  <c r="L392" i="1"/>
  <c r="AF64" i="2"/>
  <c r="AF368" i="3"/>
  <c r="AC368" i="3"/>
  <c r="Z368" i="3"/>
  <c r="Z295" i="3"/>
  <c r="AC295" i="3"/>
  <c r="AF295" i="3"/>
  <c r="AF296" i="3"/>
  <c r="Z296" i="3"/>
  <c r="AC296" i="3"/>
  <c r="AF237" i="3"/>
  <c r="AC237" i="3"/>
  <c r="Z237" i="3"/>
  <c r="AC274" i="3"/>
  <c r="Z274" i="3"/>
  <c r="AF274" i="3"/>
  <c r="M162" i="1"/>
  <c r="Z211" i="3"/>
  <c r="AC211" i="3"/>
  <c r="AF211" i="3"/>
  <c r="AF122" i="3"/>
  <c r="AC122" i="3"/>
  <c r="Z122" i="3"/>
  <c r="AF119" i="3"/>
  <c r="Z119" i="3"/>
  <c r="AC119" i="3"/>
  <c r="M13" i="1"/>
  <c r="AF30" i="3"/>
  <c r="AC30" i="3"/>
  <c r="Z30" i="3"/>
  <c r="M145" i="1"/>
  <c r="Z12" i="3"/>
  <c r="AC12" i="3"/>
  <c r="AF12" i="3"/>
  <c r="Z685" i="3"/>
  <c r="AC685" i="3"/>
  <c r="AF685" i="3"/>
  <c r="M91" i="1"/>
  <c r="AF371" i="3"/>
  <c r="Z371" i="3"/>
  <c r="AC371" i="3"/>
  <c r="AC362" i="3"/>
  <c r="AF362" i="3"/>
  <c r="Z362" i="3"/>
  <c r="Z323" i="3"/>
  <c r="AF323" i="3"/>
  <c r="AC323" i="3"/>
  <c r="AF500" i="3"/>
  <c r="AC500" i="3"/>
  <c r="Z500" i="3"/>
  <c r="AC727" i="3"/>
  <c r="AF727" i="3"/>
  <c r="Z727" i="3"/>
  <c r="AC403" i="3"/>
  <c r="Z403" i="3"/>
  <c r="AF403" i="3"/>
  <c r="M242" i="1"/>
  <c r="AC650" i="3"/>
  <c r="Z650" i="3"/>
  <c r="AF650" i="3"/>
  <c r="AG549" i="3"/>
  <c r="AF549" i="3"/>
  <c r="AC549" i="3"/>
  <c r="Z549" i="3"/>
  <c r="M465" i="1"/>
  <c r="AF367" i="3"/>
  <c r="AC367" i="3"/>
  <c r="Z367" i="3"/>
  <c r="AC361" i="3"/>
  <c r="Z361" i="3"/>
  <c r="AF361" i="3"/>
  <c r="M449" i="1"/>
  <c r="Z647" i="3"/>
  <c r="AC647" i="3"/>
  <c r="AF647" i="3"/>
  <c r="AC601" i="3"/>
  <c r="Z601" i="3"/>
  <c r="AF601" i="3"/>
  <c r="Z535" i="3"/>
  <c r="AF535" i="3"/>
  <c r="AC535" i="3"/>
  <c r="Z838" i="3"/>
  <c r="AC838" i="3"/>
  <c r="AF838" i="3"/>
  <c r="AF645" i="3"/>
  <c r="AC645" i="3"/>
  <c r="Z645" i="3"/>
  <c r="AF802" i="3"/>
  <c r="AC802" i="3"/>
  <c r="Z802" i="3"/>
  <c r="AC777" i="3"/>
  <c r="Z777" i="3"/>
  <c r="AF777" i="3"/>
  <c r="AC920" i="3"/>
  <c r="AF920" i="3"/>
  <c r="Z920" i="3"/>
  <c r="AF876" i="3"/>
  <c r="AC876" i="3"/>
  <c r="Z876" i="3"/>
  <c r="AC672" i="3"/>
  <c r="Z672" i="3"/>
  <c r="AG672" i="3"/>
  <c r="AF672" i="3"/>
  <c r="M484" i="1"/>
  <c r="AF801" i="3"/>
  <c r="AC801" i="3"/>
  <c r="Z801" i="3"/>
  <c r="AC675" i="3"/>
  <c r="AF675" i="3"/>
  <c r="Z675" i="3"/>
  <c r="M86" i="1"/>
  <c r="AC867" i="3"/>
  <c r="Z867" i="3"/>
  <c r="AF867" i="3"/>
  <c r="AC863" i="3"/>
  <c r="AF863" i="3"/>
  <c r="Z863" i="3"/>
  <c r="Z856" i="3"/>
  <c r="AF856" i="3"/>
  <c r="AC856" i="3"/>
  <c r="AF888" i="3"/>
  <c r="AC888" i="3"/>
  <c r="Z888" i="3"/>
  <c r="AC160" i="3"/>
  <c r="Z160" i="3"/>
  <c r="AF160" i="3"/>
  <c r="M154" i="1"/>
  <c r="Z568" i="2"/>
  <c r="AF568" i="2"/>
  <c r="L73" i="1"/>
  <c r="AC568" i="2"/>
  <c r="AF73" i="2"/>
  <c r="AC73" i="2"/>
  <c r="Z73" i="2"/>
  <c r="L394" i="1"/>
  <c r="AF43" i="2"/>
  <c r="AC43" i="2"/>
  <c r="Z43" i="2"/>
  <c r="Z12" i="2"/>
  <c r="AC12" i="2"/>
  <c r="AF12" i="2"/>
  <c r="Z77" i="2"/>
  <c r="AF77" i="2"/>
  <c r="AC77" i="2"/>
  <c r="L422" i="1"/>
  <c r="Z502" i="2"/>
  <c r="AF502" i="2"/>
  <c r="AC502" i="2"/>
  <c r="Z302" i="2"/>
  <c r="AF302" i="2"/>
  <c r="AC302" i="2"/>
  <c r="Z211" i="2"/>
  <c r="AC211" i="2"/>
  <c r="AF211" i="2"/>
  <c r="AC88" i="2"/>
  <c r="AF88" i="2"/>
  <c r="Z88" i="2"/>
  <c r="L9" i="1"/>
  <c r="AF82" i="2"/>
  <c r="Z82" i="2"/>
  <c r="AC82" i="2"/>
  <c r="L293" i="1"/>
  <c r="AC210" i="2"/>
  <c r="AF210" i="2"/>
  <c r="Z210" i="2"/>
  <c r="L159" i="1"/>
  <c r="Z155" i="2"/>
  <c r="AF155" i="2"/>
  <c r="AC155" i="2"/>
  <c r="L16" i="1"/>
  <c r="AC212" i="2"/>
  <c r="Z212" i="2"/>
  <c r="AF212" i="2"/>
  <c r="AC468" i="2"/>
  <c r="Z468" i="2"/>
  <c r="AF468" i="2"/>
  <c r="L359" i="1"/>
  <c r="AF642" i="2"/>
  <c r="AC642" i="2"/>
  <c r="Z642" i="2"/>
  <c r="L180" i="1"/>
  <c r="Z741" i="2"/>
  <c r="AC741" i="2"/>
  <c r="AF741" i="2"/>
  <c r="AF614" i="2"/>
  <c r="AC614" i="2"/>
  <c r="Z614" i="2"/>
  <c r="L79" i="1"/>
  <c r="Z512" i="2"/>
  <c r="AF512" i="2"/>
  <c r="AC512" i="2"/>
  <c r="L461" i="1"/>
  <c r="AF429" i="2"/>
  <c r="AC429" i="2"/>
  <c r="L49" i="1"/>
  <c r="Z429" i="2"/>
  <c r="AF406" i="2"/>
  <c r="AC406" i="2"/>
  <c r="Z406" i="2"/>
  <c r="AF363" i="2"/>
  <c r="Z363" i="2"/>
  <c r="AC363" i="2"/>
  <c r="Z376" i="2"/>
  <c r="AF376" i="2"/>
  <c r="AC376" i="2"/>
  <c r="AF333" i="2"/>
  <c r="AC333" i="2"/>
  <c r="Z333" i="2"/>
  <c r="AC864" i="2"/>
  <c r="Z864" i="2"/>
  <c r="AF864" i="2"/>
  <c r="Z834" i="2"/>
  <c r="AF834" i="2"/>
  <c r="AC834" i="2"/>
  <c r="Z757" i="2"/>
  <c r="AF757" i="2"/>
  <c r="AC757" i="2"/>
  <c r="Z592" i="2"/>
  <c r="AF592" i="2"/>
  <c r="AC592" i="2"/>
  <c r="L399" i="1"/>
  <c r="AC680" i="2"/>
  <c r="Z680" i="2"/>
  <c r="AF680" i="2"/>
  <c r="L487" i="1"/>
  <c r="AF603" i="2"/>
  <c r="AC603" i="2"/>
  <c r="Z603" i="2"/>
  <c r="Z898" i="2"/>
  <c r="AF898" i="2"/>
  <c r="AC898" i="2"/>
  <c r="AF647" i="2"/>
  <c r="AC647" i="2"/>
  <c r="Z647" i="2"/>
  <c r="Z691" i="2"/>
  <c r="AC691" i="2"/>
  <c r="AF691" i="2"/>
  <c r="AC848" i="2"/>
  <c r="Z848" i="2"/>
  <c r="AF848" i="2"/>
  <c r="AF762" i="2"/>
  <c r="AC762" i="2"/>
  <c r="Z762" i="2"/>
  <c r="AF692" i="2"/>
  <c r="Z692" i="2"/>
  <c r="AC692" i="2"/>
  <c r="AF849" i="2"/>
  <c r="AC849" i="2"/>
  <c r="Z849" i="2"/>
  <c r="Z38" i="2"/>
  <c r="AF38" i="2"/>
  <c r="AC38" i="2"/>
  <c r="AC44" i="2"/>
  <c r="Z44" i="2"/>
  <c r="AF44" i="2"/>
  <c r="Z612" i="2"/>
  <c r="AC612" i="2"/>
  <c r="AF612" i="2"/>
  <c r="Z698" i="2"/>
  <c r="AF698" i="2"/>
  <c r="AC698" i="2"/>
  <c r="AF623" i="2"/>
  <c r="Z623" i="2"/>
  <c r="AC623" i="2"/>
  <c r="AC910" i="2"/>
  <c r="AF910" i="2"/>
  <c r="Z910" i="2"/>
  <c r="AF667" i="2"/>
  <c r="AC667" i="2"/>
  <c r="Z667" i="2"/>
  <c r="Z711" i="2"/>
  <c r="AC711" i="2"/>
  <c r="AF711" i="2"/>
  <c r="AF868" i="2"/>
  <c r="Z868" i="2"/>
  <c r="AC868" i="2"/>
  <c r="L98" i="1"/>
  <c r="AF782" i="2"/>
  <c r="Z782" i="2"/>
  <c r="AC782" i="2"/>
  <c r="AF712" i="2"/>
  <c r="Z712" i="2"/>
  <c r="AC712" i="2"/>
  <c r="AF869" i="2"/>
  <c r="AC869" i="2"/>
  <c r="Z869" i="2"/>
  <c r="Z18" i="2"/>
  <c r="AC18" i="2"/>
  <c r="AF18" i="2"/>
  <c r="AC24" i="2"/>
  <c r="Z24" i="2"/>
  <c r="AF24" i="2"/>
  <c r="L418" i="1"/>
  <c r="AF407" i="3"/>
  <c r="AC407" i="3"/>
  <c r="Z407" i="3"/>
  <c r="AC401" i="3"/>
  <c r="Z401" i="3"/>
  <c r="AF401" i="3"/>
  <c r="Z693" i="3"/>
  <c r="AC693" i="3"/>
  <c r="AF693" i="3"/>
  <c r="AC832" i="3"/>
  <c r="Z832" i="3"/>
  <c r="AF832" i="3"/>
  <c r="AC575" i="3"/>
  <c r="AF575" i="3"/>
  <c r="Z575" i="3"/>
  <c r="M469" i="1"/>
  <c r="AC499" i="3"/>
  <c r="AF499" i="3"/>
  <c r="Z499" i="3"/>
  <c r="AF770" i="3"/>
  <c r="AC770" i="3"/>
  <c r="Z770" i="3"/>
  <c r="AC896" i="3"/>
  <c r="Z896" i="3"/>
  <c r="AF896" i="3"/>
  <c r="Z825" i="3"/>
  <c r="AC825" i="3"/>
  <c r="AF825" i="3"/>
  <c r="Z660" i="3"/>
  <c r="AC660" i="3"/>
  <c r="AF660" i="3"/>
  <c r="M181" i="1"/>
  <c r="AF635" i="3"/>
  <c r="AC635" i="3"/>
  <c r="Z635" i="3"/>
  <c r="AC729" i="3"/>
  <c r="Z729" i="3"/>
  <c r="AF729" i="3"/>
  <c r="AC712" i="3"/>
  <c r="Z712" i="3"/>
  <c r="AF712" i="3"/>
  <c r="AF701" i="3"/>
  <c r="AC701" i="3"/>
  <c r="Z701" i="3"/>
  <c r="AC906" i="3"/>
  <c r="AF906" i="3"/>
  <c r="Z906" i="3"/>
  <c r="Z897" i="3"/>
  <c r="AF897" i="3"/>
  <c r="AC897" i="3"/>
  <c r="AF869" i="3"/>
  <c r="AC869" i="3"/>
  <c r="Z869" i="3"/>
  <c r="AC862" i="3"/>
  <c r="AF862" i="3"/>
  <c r="Z862" i="3"/>
  <c r="Z38" i="3"/>
  <c r="AF38" i="3"/>
  <c r="AC38" i="3"/>
  <c r="AF394" i="2"/>
  <c r="AC394" i="2"/>
  <c r="Z394" i="2"/>
  <c r="AF33" i="2"/>
  <c r="AC33" i="2"/>
  <c r="Z33" i="2"/>
  <c r="AF3" i="2"/>
  <c r="AC3" i="2"/>
  <c r="Z3" i="2"/>
  <c r="Z103" i="2"/>
  <c r="AF103" i="2"/>
  <c r="AC103" i="2"/>
  <c r="AF117" i="2"/>
  <c r="Z117" i="2"/>
  <c r="AC117" i="2"/>
  <c r="AC548" i="2"/>
  <c r="Z548" i="2"/>
  <c r="AF548" i="2"/>
  <c r="L68" i="1"/>
  <c r="Z342" i="2"/>
  <c r="AF342" i="2"/>
  <c r="AC342" i="2"/>
  <c r="Z251" i="2"/>
  <c r="AF251" i="2"/>
  <c r="AC251" i="2"/>
  <c r="AC128" i="2"/>
  <c r="Z128" i="2"/>
  <c r="AF128" i="2"/>
  <c r="AF122" i="2"/>
  <c r="AC122" i="2"/>
  <c r="Z122" i="2"/>
  <c r="AC250" i="2"/>
  <c r="AF250" i="2"/>
  <c r="L304" i="1"/>
  <c r="Z250" i="2"/>
  <c r="Z195" i="2"/>
  <c r="AF195" i="2"/>
  <c r="AC195" i="2"/>
  <c r="AC252" i="2"/>
  <c r="Z252" i="2"/>
  <c r="AF252" i="2"/>
  <c r="L437" i="1"/>
  <c r="Z758" i="2"/>
  <c r="AF758" i="2"/>
  <c r="AC758" i="2"/>
  <c r="Z774" i="2"/>
  <c r="AF774" i="2"/>
  <c r="AC774" i="2"/>
  <c r="AF796" i="2"/>
  <c r="AC796" i="2"/>
  <c r="Z796" i="2"/>
  <c r="Z671" i="2"/>
  <c r="AC671" i="2"/>
  <c r="L318" i="1"/>
  <c r="AF671" i="2"/>
  <c r="Z551" i="2"/>
  <c r="AC551" i="2"/>
  <c r="AF551" i="2"/>
  <c r="AF469" i="2"/>
  <c r="AC469" i="2"/>
  <c r="Z469" i="2"/>
  <c r="AG446" i="2"/>
  <c r="AF446" i="2"/>
  <c r="AC446" i="2"/>
  <c r="Z446" i="2"/>
  <c r="L253" i="1"/>
  <c r="AF403" i="2"/>
  <c r="AC403" i="2"/>
  <c r="Z403" i="2"/>
  <c r="L242" i="1"/>
  <c r="Z416" i="2"/>
  <c r="AF416" i="2"/>
  <c r="AC416" i="2"/>
  <c r="L308" i="1"/>
  <c r="AF373" i="2"/>
  <c r="AC373" i="2"/>
  <c r="Z373" i="2"/>
  <c r="AF290" i="2"/>
  <c r="AC290" i="2"/>
  <c r="Z290" i="2"/>
  <c r="AC327" i="2"/>
  <c r="AF327" i="2"/>
  <c r="Z327" i="2"/>
  <c r="L36" i="1"/>
  <c r="Z558" i="2"/>
  <c r="AF558" i="2"/>
  <c r="AC558" i="2"/>
  <c r="L315" i="1"/>
  <c r="Z632" i="2"/>
  <c r="AF632" i="2"/>
  <c r="AC632" i="2"/>
  <c r="L478" i="1"/>
  <c r="Z817" i="2"/>
  <c r="AF817" i="2"/>
  <c r="AC817" i="2"/>
  <c r="AF643" i="2"/>
  <c r="AC643" i="2"/>
  <c r="Z643" i="2"/>
  <c r="L480" i="1"/>
  <c r="Z556" i="2"/>
  <c r="AG556" i="2"/>
  <c r="AF556" i="2"/>
  <c r="AC556" i="2"/>
  <c r="L314" i="1"/>
  <c r="AF736" i="2"/>
  <c r="AC736" i="2"/>
  <c r="Z736" i="2"/>
  <c r="Z731" i="2"/>
  <c r="AF731" i="2"/>
  <c r="AC731" i="2"/>
  <c r="AC888" i="2"/>
  <c r="Z888" i="2"/>
  <c r="AF888" i="2"/>
  <c r="AF802" i="2"/>
  <c r="Z802" i="2"/>
  <c r="AC802" i="2"/>
  <c r="AF732" i="2"/>
  <c r="Z732" i="2"/>
  <c r="AC732" i="2"/>
  <c r="AF889" i="2"/>
  <c r="AC889" i="2"/>
  <c r="Z889" i="2"/>
  <c r="AC4" i="2"/>
  <c r="Z4" i="2"/>
  <c r="AF4" i="2"/>
  <c r="AC358" i="3"/>
  <c r="Z358" i="3"/>
  <c r="AF358" i="3"/>
  <c r="M166" i="1"/>
  <c r="AF526" i="3"/>
  <c r="Z526" i="3"/>
  <c r="AC526" i="3"/>
  <c r="M63" i="1"/>
  <c r="Z366" i="3"/>
  <c r="AC366" i="3"/>
  <c r="AF366" i="3"/>
  <c r="AC463" i="3"/>
  <c r="AG463" i="3"/>
  <c r="Z463" i="3"/>
  <c r="AF463" i="3"/>
  <c r="AF377" i="3"/>
  <c r="AC377" i="3"/>
  <c r="Z377" i="3"/>
  <c r="AC571" i="3"/>
  <c r="Z571" i="3"/>
  <c r="AF571" i="3"/>
  <c r="AF427" i="3"/>
  <c r="AC427" i="3"/>
  <c r="Z427" i="3"/>
  <c r="AC421" i="3"/>
  <c r="Z421" i="3"/>
  <c r="AF421" i="3"/>
  <c r="M46" i="1"/>
  <c r="AC772" i="3"/>
  <c r="Z772" i="3"/>
  <c r="AF772" i="3"/>
  <c r="AF844" i="3"/>
  <c r="Z844" i="3"/>
  <c r="AC844" i="3"/>
  <c r="Z595" i="3"/>
  <c r="AF595" i="3"/>
  <c r="AC595" i="3"/>
  <c r="M471" i="1"/>
  <c r="AC519" i="3"/>
  <c r="Z519" i="3"/>
  <c r="AF519" i="3"/>
  <c r="M62" i="1"/>
  <c r="Z793" i="3"/>
  <c r="AF793" i="3"/>
  <c r="AC793" i="3"/>
  <c r="AC904" i="3"/>
  <c r="AF904" i="3"/>
  <c r="Z904" i="3"/>
  <c r="Z631" i="3"/>
  <c r="AC631" i="3"/>
  <c r="AF631" i="3"/>
  <c r="Z711" i="3"/>
  <c r="AC711" i="3"/>
  <c r="AF711" i="3"/>
  <c r="AF649" i="3"/>
  <c r="AC649" i="3"/>
  <c r="Z649" i="3"/>
  <c r="AC747" i="3"/>
  <c r="AF747" i="3"/>
  <c r="Z747" i="3"/>
  <c r="AF717" i="3"/>
  <c r="AC717" i="3"/>
  <c r="Z717" i="3"/>
  <c r="AC706" i="3"/>
  <c r="AF706" i="3"/>
  <c r="Z706" i="3"/>
  <c r="AC913" i="3"/>
  <c r="Z913" i="3"/>
  <c r="AF913" i="3"/>
  <c r="AF909" i="3"/>
  <c r="Z909" i="3"/>
  <c r="AC909" i="3"/>
  <c r="AF895" i="3"/>
  <c r="Z895" i="3"/>
  <c r="AC895" i="3"/>
  <c r="AF882" i="3"/>
  <c r="Z882" i="3"/>
  <c r="AC882" i="3"/>
  <c r="AF36" i="3"/>
  <c r="Z36" i="3"/>
  <c r="AC36" i="3"/>
  <c r="Z258" i="2"/>
  <c r="AF258" i="2"/>
  <c r="AC258" i="2"/>
  <c r="AF13" i="2"/>
  <c r="AC13" i="2"/>
  <c r="Z13" i="2"/>
  <c r="Z123" i="2"/>
  <c r="AC123" i="2"/>
  <c r="AF123" i="2"/>
  <c r="L296" i="1"/>
  <c r="AF137" i="2"/>
  <c r="Z137" i="2"/>
  <c r="AC137" i="2"/>
  <c r="L343" i="1"/>
  <c r="AC565" i="2"/>
  <c r="Z565" i="2"/>
  <c r="AF565" i="2"/>
  <c r="L511" i="1"/>
  <c r="AC361" i="2"/>
  <c r="Z361" i="2"/>
  <c r="AF361" i="2"/>
  <c r="L449" i="1"/>
  <c r="Z271" i="2"/>
  <c r="AC271" i="2"/>
  <c r="AF271" i="2"/>
  <c r="AC148" i="2"/>
  <c r="Z148" i="2"/>
  <c r="AF148" i="2"/>
  <c r="AF142" i="2"/>
  <c r="AC142" i="2"/>
  <c r="Z142" i="2"/>
  <c r="AC270" i="2"/>
  <c r="AF270" i="2"/>
  <c r="Z270" i="2"/>
  <c r="Z215" i="2"/>
  <c r="AF215" i="2"/>
  <c r="AC215" i="2"/>
  <c r="AC272" i="2"/>
  <c r="Z272" i="2"/>
  <c r="AF272" i="2"/>
  <c r="L233" i="1"/>
  <c r="Z921" i="2"/>
  <c r="AC921" i="2"/>
  <c r="AF921" i="2"/>
  <c r="AC840" i="2"/>
  <c r="Z840" i="2"/>
  <c r="AF840" i="2"/>
  <c r="Z798" i="2"/>
  <c r="AF798" i="2"/>
  <c r="AC798" i="2"/>
  <c r="AF856" i="2"/>
  <c r="Z856" i="2"/>
  <c r="AC856" i="2"/>
  <c r="Z557" i="2"/>
  <c r="AC557" i="2"/>
  <c r="AF557" i="2"/>
  <c r="AF489" i="2"/>
  <c r="AC489" i="2"/>
  <c r="Z489" i="2"/>
  <c r="L311" i="1"/>
  <c r="Z466" i="2"/>
  <c r="AF466" i="2"/>
  <c r="AC466" i="2"/>
  <c r="AF423" i="2"/>
  <c r="AC423" i="2"/>
  <c r="Z423" i="2"/>
  <c r="L48" i="1"/>
  <c r="Z436" i="2"/>
  <c r="AF436" i="2"/>
  <c r="AC436" i="2"/>
  <c r="AF393" i="2"/>
  <c r="AC393" i="2"/>
  <c r="Z393" i="2"/>
  <c r="L43" i="1"/>
  <c r="AF310" i="2"/>
  <c r="AC310" i="2"/>
  <c r="Z310" i="2"/>
  <c r="AC347" i="2"/>
  <c r="AF347" i="2"/>
  <c r="Z347" i="2"/>
  <c r="Z578" i="2"/>
  <c r="AF578" i="2"/>
  <c r="AC578" i="2"/>
  <c r="Z652" i="2"/>
  <c r="AF652" i="2"/>
  <c r="AC652" i="2"/>
  <c r="AC847" i="2"/>
  <c r="Z847" i="2"/>
  <c r="AF847" i="2"/>
  <c r="AF663" i="2"/>
  <c r="Z663" i="2"/>
  <c r="AC663" i="2"/>
  <c r="L85" i="1"/>
  <c r="Z576" i="2"/>
  <c r="AF576" i="2"/>
  <c r="AC576" i="2"/>
  <c r="Z778" i="2"/>
  <c r="AF778" i="2"/>
  <c r="AC778" i="2"/>
  <c r="Z751" i="2"/>
  <c r="AF751" i="2"/>
  <c r="AC751" i="2"/>
  <c r="Z908" i="2"/>
  <c r="AF908" i="2"/>
  <c r="AC908" i="2"/>
  <c r="AF822" i="2"/>
  <c r="AC822" i="2"/>
  <c r="Z822" i="2"/>
  <c r="AF752" i="2"/>
  <c r="Z752" i="2"/>
  <c r="AC752" i="2"/>
  <c r="AF909" i="2"/>
  <c r="AC909" i="2"/>
  <c r="Z909" i="2"/>
  <c r="AC907" i="2"/>
  <c r="AF907" i="2"/>
  <c r="Z907" i="2"/>
  <c r="Z143" i="2"/>
  <c r="AF143" i="2"/>
  <c r="AC143" i="2"/>
  <c r="L395" i="1"/>
  <c r="AF157" i="2"/>
  <c r="Z157" i="2"/>
  <c r="AC157" i="2"/>
  <c r="L18" i="1"/>
  <c r="Z577" i="2"/>
  <c r="AF577" i="2"/>
  <c r="AC577" i="2"/>
  <c r="Z382" i="2"/>
  <c r="AF382" i="2"/>
  <c r="AC382" i="2"/>
  <c r="L167" i="1"/>
  <c r="AF294" i="2"/>
  <c r="AC294" i="2"/>
  <c r="Z294" i="2"/>
  <c r="AC168" i="2"/>
  <c r="AF168" i="2"/>
  <c r="Z168" i="2"/>
  <c r="L396" i="1"/>
  <c r="AF162" i="2"/>
  <c r="Z162" i="2"/>
  <c r="AC162" i="2"/>
  <c r="AC305" i="2"/>
  <c r="Z305" i="2"/>
  <c r="AF305" i="2"/>
  <c r="L163" i="1"/>
  <c r="Z235" i="2"/>
  <c r="AF235" i="2"/>
  <c r="AC235" i="2"/>
  <c r="AC291" i="2"/>
  <c r="AF291" i="2"/>
  <c r="Z291" i="2"/>
  <c r="L33" i="1"/>
  <c r="AC86" i="2"/>
  <c r="Z86" i="2"/>
  <c r="AF86" i="2"/>
  <c r="AC304" i="2"/>
  <c r="Z304" i="2"/>
  <c r="AF304" i="2"/>
  <c r="AC860" i="2"/>
  <c r="Z860" i="2"/>
  <c r="AF860" i="2"/>
  <c r="Z858" i="2"/>
  <c r="AF858" i="2"/>
  <c r="AC858" i="2"/>
  <c r="AF570" i="2"/>
  <c r="AC570" i="2"/>
  <c r="Z570" i="2"/>
  <c r="L74" i="1"/>
  <c r="AF509" i="2"/>
  <c r="Z509" i="2"/>
  <c r="AC509" i="2"/>
  <c r="L360" i="1"/>
  <c r="AF486" i="2"/>
  <c r="AC486" i="2"/>
  <c r="Z486" i="2"/>
  <c r="AG443" i="2"/>
  <c r="AF443" i="2"/>
  <c r="Z443" i="2"/>
  <c r="AC443" i="2"/>
  <c r="L52" i="1"/>
  <c r="Z456" i="2"/>
  <c r="AF456" i="2"/>
  <c r="AC456" i="2"/>
  <c r="L54" i="1"/>
  <c r="AF413" i="2"/>
  <c r="AC413" i="2"/>
  <c r="Z413" i="2"/>
  <c r="L385" i="1"/>
  <c r="AF330" i="2"/>
  <c r="AC330" i="2"/>
  <c r="Z330" i="2"/>
  <c r="AC367" i="2"/>
  <c r="AF367" i="2"/>
  <c r="Z367" i="2"/>
  <c r="Z598" i="2"/>
  <c r="AF598" i="2"/>
  <c r="AC598" i="2"/>
  <c r="Z672" i="2"/>
  <c r="AC672" i="2"/>
  <c r="AF672" i="2"/>
  <c r="L484" i="1"/>
  <c r="AF896" i="2"/>
  <c r="Z896" i="2"/>
  <c r="AC896" i="2"/>
  <c r="AF773" i="2"/>
  <c r="AC773" i="2"/>
  <c r="Z773" i="2"/>
  <c r="Z596" i="2"/>
  <c r="AF596" i="2"/>
  <c r="AC596" i="2"/>
  <c r="L179" i="1"/>
  <c r="AC784" i="2"/>
  <c r="Z784" i="2"/>
  <c r="AF784" i="2"/>
  <c r="Z771" i="2"/>
  <c r="AF771" i="2"/>
  <c r="AC771" i="2"/>
  <c r="Z685" i="2"/>
  <c r="AF685" i="2"/>
  <c r="AC685" i="2"/>
  <c r="L91" i="1"/>
  <c r="AF842" i="2"/>
  <c r="Z842" i="2"/>
  <c r="AC842" i="2"/>
  <c r="AF772" i="2"/>
  <c r="Z772" i="2"/>
  <c r="AC772" i="2"/>
  <c r="AC686" i="2"/>
  <c r="Z686" i="2"/>
  <c r="AF686" i="2"/>
  <c r="L491" i="1"/>
  <c r="Z178" i="2"/>
  <c r="AF178" i="2"/>
  <c r="AC178" i="2"/>
  <c r="AC662" i="2"/>
  <c r="AF662" i="2"/>
  <c r="Z662" i="2"/>
  <c r="L84" i="1"/>
  <c r="AF613" i="2"/>
  <c r="AC613" i="2"/>
  <c r="Z613" i="2"/>
  <c r="Z163" i="2"/>
  <c r="AF163" i="2"/>
  <c r="AC163" i="2"/>
  <c r="AF177" i="2"/>
  <c r="Z177" i="2"/>
  <c r="AC177" i="2"/>
  <c r="L19" i="1"/>
  <c r="AC584" i="2"/>
  <c r="AF584" i="2"/>
  <c r="Z584" i="2"/>
  <c r="L75" i="1"/>
  <c r="AF420" i="2"/>
  <c r="AC420" i="2"/>
  <c r="Z420" i="2"/>
  <c r="Z298" i="2"/>
  <c r="AC298" i="2"/>
  <c r="AF298" i="2"/>
  <c r="L384" i="1"/>
  <c r="AC188" i="2"/>
  <c r="AF188" i="2"/>
  <c r="Z188" i="2"/>
  <c r="L431" i="1"/>
  <c r="AF182" i="2"/>
  <c r="Z182" i="2"/>
  <c r="L20" i="1"/>
  <c r="AC182" i="2"/>
  <c r="AC328" i="2"/>
  <c r="AF328" i="2"/>
  <c r="Z328" i="2"/>
  <c r="Z255" i="2"/>
  <c r="AF255" i="2"/>
  <c r="AC255" i="2"/>
  <c r="L161" i="1"/>
  <c r="AC581" i="2"/>
  <c r="Z581" i="2"/>
  <c r="AF581" i="2"/>
  <c r="AC106" i="2"/>
  <c r="Z106" i="2"/>
  <c r="AF106" i="2"/>
  <c r="L11" i="1"/>
  <c r="AC324" i="2"/>
  <c r="Z324" i="2"/>
  <c r="AF324" i="2"/>
  <c r="AC887" i="2"/>
  <c r="Z887" i="2"/>
  <c r="AF887" i="2"/>
  <c r="AC867" i="2"/>
  <c r="Z867" i="2"/>
  <c r="AF867" i="2"/>
  <c r="AC665" i="2"/>
  <c r="Z665" i="2"/>
  <c r="AF665" i="2"/>
  <c r="Z529" i="2"/>
  <c r="AC529" i="2"/>
  <c r="AF529" i="2"/>
  <c r="AF506" i="2"/>
  <c r="AC506" i="2"/>
  <c r="Z506" i="2"/>
  <c r="AF463" i="2"/>
  <c r="Z463" i="2"/>
  <c r="AC463" i="2"/>
  <c r="Z476" i="2"/>
  <c r="AF476" i="2"/>
  <c r="AC476" i="2"/>
  <c r="AF433" i="2"/>
  <c r="AC433" i="2"/>
  <c r="Z433" i="2"/>
  <c r="AF350" i="2"/>
  <c r="AC350" i="2"/>
  <c r="Z350" i="2"/>
  <c r="AC387" i="2"/>
  <c r="AF387" i="2"/>
  <c r="Z387" i="2"/>
  <c r="AC618" i="2"/>
  <c r="Z618" i="2"/>
  <c r="AF618" i="2"/>
  <c r="Z694" i="2"/>
  <c r="AC694" i="2"/>
  <c r="AF694" i="2"/>
  <c r="AC566" i="2"/>
  <c r="AF566" i="2"/>
  <c r="Z566" i="2"/>
  <c r="AF779" i="2"/>
  <c r="Z779" i="2"/>
  <c r="AC779" i="2"/>
  <c r="Z616" i="2"/>
  <c r="AF616" i="2"/>
  <c r="AC616" i="2"/>
  <c r="L476" i="1"/>
  <c r="AC790" i="2"/>
  <c r="AF790" i="2"/>
  <c r="Z790" i="2"/>
  <c r="Z791" i="2"/>
  <c r="AF791" i="2"/>
  <c r="AC791" i="2"/>
  <c r="Z705" i="2"/>
  <c r="AF705" i="2"/>
  <c r="AC705" i="2"/>
  <c r="AF862" i="2"/>
  <c r="AC862" i="2"/>
  <c r="Z862" i="2"/>
  <c r="AF792" i="2"/>
  <c r="Z792" i="2"/>
  <c r="AC792" i="2"/>
  <c r="AC706" i="2"/>
  <c r="Z706" i="2"/>
  <c r="AF706" i="2"/>
  <c r="V352" i="1"/>
  <c r="Z352" i="1"/>
  <c r="T352" i="1"/>
  <c r="AF285" i="3"/>
  <c r="Z285" i="3"/>
  <c r="AC285" i="3"/>
  <c r="Z25" i="3"/>
  <c r="AF25" i="3"/>
  <c r="AC25" i="3"/>
  <c r="M419" i="1"/>
  <c r="Z155" i="3"/>
  <c r="AC155" i="3"/>
  <c r="AF155" i="3"/>
  <c r="M16" i="1"/>
  <c r="AC284" i="3"/>
  <c r="AF284" i="3"/>
  <c r="Z284" i="3"/>
  <c r="M250" i="1"/>
  <c r="AF97" i="3"/>
  <c r="AC97" i="3"/>
  <c r="Z97" i="3"/>
  <c r="AC20" i="3"/>
  <c r="Z20" i="3"/>
  <c r="AF20" i="3"/>
  <c r="AF408" i="3"/>
  <c r="AC408" i="3"/>
  <c r="Z408" i="3"/>
  <c r="M307" i="1"/>
  <c r="AF346" i="3"/>
  <c r="AC346" i="3"/>
  <c r="Z346" i="3"/>
  <c r="AF242" i="3"/>
  <c r="AC242" i="3"/>
  <c r="Z242" i="3"/>
  <c r="M350" i="1"/>
  <c r="AF239" i="3"/>
  <c r="Z239" i="3"/>
  <c r="AC239" i="3"/>
  <c r="M435" i="1"/>
  <c r="AF150" i="3"/>
  <c r="AC150" i="3"/>
  <c r="Z150" i="3"/>
  <c r="M428" i="1"/>
  <c r="Z132" i="3"/>
  <c r="AC132" i="3"/>
  <c r="AF132" i="3"/>
  <c r="M297" i="1"/>
  <c r="AF109" i="3"/>
  <c r="AC109" i="3"/>
  <c r="Z109" i="3"/>
  <c r="AF66" i="3"/>
  <c r="AC66" i="3"/>
  <c r="Z66" i="3"/>
  <c r="M393" i="1"/>
  <c r="Z43" i="3"/>
  <c r="AF43" i="3"/>
  <c r="AC43" i="3"/>
  <c r="Z436" i="3"/>
  <c r="AF436" i="3"/>
  <c r="AC436" i="3"/>
  <c r="Z369" i="3"/>
  <c r="AF369" i="3"/>
  <c r="AC369" i="3"/>
  <c r="M306" i="1"/>
  <c r="Z426" i="3"/>
  <c r="AF426" i="3"/>
  <c r="AC426" i="3"/>
  <c r="AC612" i="3"/>
  <c r="AF612" i="3"/>
  <c r="Z612" i="3"/>
  <c r="AF437" i="3"/>
  <c r="Z437" i="3"/>
  <c r="AC437" i="3"/>
  <c r="M171" i="1"/>
  <c r="AC671" i="3"/>
  <c r="Z671" i="3"/>
  <c r="AG671" i="3"/>
  <c r="AF671" i="3"/>
  <c r="M318" i="1"/>
  <c r="AF487" i="3"/>
  <c r="AC487" i="3"/>
  <c r="Z487" i="3"/>
  <c r="M57" i="1"/>
  <c r="AC481" i="3"/>
  <c r="Z481" i="3"/>
  <c r="AF481" i="3"/>
  <c r="Z524" i="3"/>
  <c r="AC524" i="3"/>
  <c r="AF524" i="3"/>
  <c r="AC498" i="3"/>
  <c r="Z498" i="3"/>
  <c r="AF498" i="3"/>
  <c r="AF849" i="3"/>
  <c r="AC849" i="3"/>
  <c r="Z849" i="3"/>
  <c r="AC579" i="3"/>
  <c r="Z579" i="3"/>
  <c r="AF579" i="3"/>
  <c r="AC881" i="3"/>
  <c r="AF881" i="3"/>
  <c r="Z881" i="3"/>
  <c r="AC655" i="3"/>
  <c r="Z655" i="3"/>
  <c r="AF655" i="3"/>
  <c r="Z750" i="3"/>
  <c r="AF750" i="3"/>
  <c r="AC750" i="3"/>
  <c r="Z786" i="3"/>
  <c r="AC786" i="3"/>
  <c r="AF786" i="3"/>
  <c r="Z763" i="3"/>
  <c r="AF763" i="3"/>
  <c r="AC763" i="3"/>
  <c r="AC651" i="3"/>
  <c r="Z651" i="3"/>
  <c r="AF651" i="3"/>
  <c r="M82" i="1"/>
  <c r="Z807" i="3"/>
  <c r="AF807" i="3"/>
  <c r="AC807" i="3"/>
  <c r="AC753" i="3"/>
  <c r="Z753" i="3"/>
  <c r="AF753" i="3"/>
  <c r="AC826" i="3"/>
  <c r="Z826" i="3"/>
  <c r="AF826" i="3"/>
  <c r="Z845" i="3"/>
  <c r="AC845" i="3"/>
  <c r="AF845" i="3"/>
  <c r="AC674" i="3"/>
  <c r="Z674" i="3"/>
  <c r="AF674" i="3"/>
  <c r="M364" i="1"/>
  <c r="Z396" i="3"/>
  <c r="AF396" i="3"/>
  <c r="AC396" i="3"/>
  <c r="AF139" i="2"/>
  <c r="Z139" i="2"/>
  <c r="AC139" i="2"/>
  <c r="L344" i="1"/>
  <c r="Z518" i="2"/>
  <c r="AC518" i="2"/>
  <c r="AF518" i="2"/>
  <c r="L175" i="1"/>
  <c r="AC561" i="2"/>
  <c r="Z561" i="2"/>
  <c r="AF561" i="2"/>
  <c r="Z183" i="2"/>
  <c r="AF183" i="2"/>
  <c r="AC183" i="2"/>
  <c r="AF197" i="2"/>
  <c r="Z197" i="2"/>
  <c r="AC197" i="2"/>
  <c r="L22" i="1"/>
  <c r="AC601" i="2"/>
  <c r="Z601" i="2"/>
  <c r="AF601" i="2"/>
  <c r="AF437" i="2"/>
  <c r="AC437" i="2"/>
  <c r="Z437" i="2"/>
  <c r="L171" i="1"/>
  <c r="Z319" i="2"/>
  <c r="AF319" i="2"/>
  <c r="AC319" i="2"/>
  <c r="L445" i="1"/>
  <c r="AC208" i="2"/>
  <c r="AF208" i="2"/>
  <c r="Z208" i="2"/>
  <c r="L302" i="1"/>
  <c r="AF202" i="2"/>
  <c r="AC202" i="2"/>
  <c r="Z202" i="2"/>
  <c r="L24" i="1"/>
  <c r="AC345" i="2"/>
  <c r="Z345" i="2"/>
  <c r="AF345" i="2"/>
  <c r="Z275" i="2"/>
  <c r="AF275" i="2"/>
  <c r="AC275" i="2"/>
  <c r="AC605" i="2"/>
  <c r="Z605" i="2"/>
  <c r="AF605" i="2"/>
  <c r="AC126" i="2"/>
  <c r="Z126" i="2"/>
  <c r="AF126" i="2"/>
  <c r="L227" i="1"/>
  <c r="AC344" i="2"/>
  <c r="Z344" i="2"/>
  <c r="AF344" i="2"/>
  <c r="L39" i="1"/>
  <c r="Z295" i="2"/>
  <c r="AC295" i="2"/>
  <c r="AF295" i="2"/>
  <c r="Z874" i="2"/>
  <c r="AG874" i="2"/>
  <c r="AC874" i="2"/>
  <c r="AF874" i="2"/>
  <c r="AF673" i="2"/>
  <c r="Z673" i="2"/>
  <c r="AC673" i="2"/>
  <c r="L485" i="1"/>
  <c r="AF553" i="2"/>
  <c r="Z553" i="2"/>
  <c r="AC553" i="2"/>
  <c r="L177" i="1"/>
  <c r="AF526" i="2"/>
  <c r="L63" i="1"/>
  <c r="AC526" i="2"/>
  <c r="Z526" i="2"/>
  <c r="AF483" i="2"/>
  <c r="AC483" i="2"/>
  <c r="Z483" i="2"/>
  <c r="Z496" i="2"/>
  <c r="AF496" i="2"/>
  <c r="AC496" i="2"/>
  <c r="AF453" i="2"/>
  <c r="AC453" i="2"/>
  <c r="Z453" i="2"/>
  <c r="AF370" i="2"/>
  <c r="AC370" i="2"/>
  <c r="Z370" i="2"/>
  <c r="AC407" i="2"/>
  <c r="Z407" i="2"/>
  <c r="AF407" i="2"/>
  <c r="AC638" i="2"/>
  <c r="Z638" i="2"/>
  <c r="AF638" i="2"/>
  <c r="AG638" i="2"/>
  <c r="AC700" i="2"/>
  <c r="Z700" i="2"/>
  <c r="AF700" i="2"/>
  <c r="AF586" i="2"/>
  <c r="AC586" i="2"/>
  <c r="Z586" i="2"/>
  <c r="L77" i="1"/>
  <c r="Z797" i="2"/>
  <c r="AF797" i="2"/>
  <c r="AC797" i="2"/>
  <c r="Z636" i="2"/>
  <c r="AG636" i="2"/>
  <c r="AF636" i="2"/>
  <c r="AC636" i="2"/>
  <c r="L261" i="1"/>
  <c r="AC804" i="2"/>
  <c r="Z804" i="2"/>
  <c r="AF804" i="2"/>
  <c r="Z811" i="2"/>
  <c r="AF811" i="2"/>
  <c r="AC811" i="2"/>
  <c r="AC725" i="2"/>
  <c r="Z725" i="2"/>
  <c r="AF725" i="2"/>
  <c r="AF882" i="2"/>
  <c r="AC882" i="2"/>
  <c r="Z882" i="2"/>
  <c r="AF812" i="2"/>
  <c r="Z812" i="2"/>
  <c r="AC812" i="2"/>
  <c r="AC726" i="2"/>
  <c r="Z726" i="2"/>
  <c r="AF726" i="2"/>
  <c r="AC89" i="4"/>
  <c r="Z89" i="4"/>
  <c r="AF89" i="4"/>
  <c r="AF277" i="3"/>
  <c r="AC277" i="3"/>
  <c r="Z277" i="3"/>
  <c r="M439" i="1"/>
  <c r="AF17" i="3"/>
  <c r="AC17" i="3"/>
  <c r="Z17" i="3"/>
  <c r="AC141" i="3"/>
  <c r="Z141" i="3"/>
  <c r="AF141" i="3"/>
  <c r="M345" i="1"/>
  <c r="AC227" i="3"/>
  <c r="Z227" i="3"/>
  <c r="AF227" i="3"/>
  <c r="Z95" i="3"/>
  <c r="AF95" i="3"/>
  <c r="AC95" i="3"/>
  <c r="M150" i="1"/>
  <c r="AC14" i="3"/>
  <c r="AF14" i="3"/>
  <c r="Z14" i="3"/>
  <c r="AC458" i="3"/>
  <c r="Z458" i="3"/>
  <c r="AG458" i="3"/>
  <c r="AF458" i="3"/>
  <c r="M55" i="1"/>
  <c r="AF351" i="3"/>
  <c r="Z351" i="3"/>
  <c r="AC351" i="3"/>
  <c r="AF262" i="3"/>
  <c r="Z262" i="3"/>
  <c r="AC262" i="3"/>
  <c r="AF259" i="3"/>
  <c r="Z259" i="3"/>
  <c r="AC259" i="3"/>
  <c r="AF170" i="3"/>
  <c r="AC170" i="3"/>
  <c r="Z170" i="3"/>
  <c r="Z152" i="3"/>
  <c r="AC152" i="3"/>
  <c r="AF152" i="3"/>
  <c r="AF129" i="3"/>
  <c r="AC129" i="3"/>
  <c r="Z129" i="3"/>
  <c r="AF86" i="3"/>
  <c r="Z86" i="3"/>
  <c r="AC86" i="3"/>
  <c r="Z63" i="3"/>
  <c r="AF63" i="3"/>
  <c r="AC63" i="3"/>
  <c r="AC438" i="3"/>
  <c r="Z438" i="3"/>
  <c r="AF438" i="3"/>
  <c r="M50" i="1"/>
  <c r="Z389" i="3"/>
  <c r="AF389" i="3"/>
  <c r="AC389" i="3"/>
  <c r="M42" i="1"/>
  <c r="Z446" i="3"/>
  <c r="AC446" i="3"/>
  <c r="AF446" i="3"/>
  <c r="M253" i="1"/>
  <c r="Z810" i="3"/>
  <c r="AF810" i="3"/>
  <c r="AC810" i="3"/>
  <c r="AG457" i="3"/>
  <c r="AF457" i="3"/>
  <c r="AC457" i="3"/>
  <c r="Z457" i="3"/>
  <c r="Z370" i="3"/>
  <c r="AF370" i="3"/>
  <c r="AC370" i="3"/>
  <c r="AC537" i="3"/>
  <c r="AF537" i="3"/>
  <c r="Z537" i="3"/>
  <c r="AF506" i="3"/>
  <c r="AC506" i="3"/>
  <c r="Z506" i="3"/>
  <c r="Z544" i="3"/>
  <c r="AC544" i="3"/>
  <c r="AF544" i="3"/>
  <c r="M464" i="1"/>
  <c r="AC518" i="3"/>
  <c r="Z518" i="3"/>
  <c r="AF518" i="3"/>
  <c r="M175" i="1"/>
  <c r="Z891" i="3"/>
  <c r="AF891" i="3"/>
  <c r="AC891" i="3"/>
  <c r="AC599" i="3"/>
  <c r="Z599" i="3"/>
  <c r="AF599" i="3"/>
  <c r="M472" i="1"/>
  <c r="AC493" i="3"/>
  <c r="Z493" i="3"/>
  <c r="AF493" i="3"/>
  <c r="AC680" i="3"/>
  <c r="Z680" i="3"/>
  <c r="AF680" i="3"/>
  <c r="AG680" i="3"/>
  <c r="M487" i="1"/>
  <c r="AF781" i="3"/>
  <c r="Z781" i="3"/>
  <c r="AC781" i="3"/>
  <c r="AC820" i="3"/>
  <c r="Z820" i="3"/>
  <c r="AF820" i="3"/>
  <c r="AF798" i="3"/>
  <c r="Z798" i="3"/>
  <c r="AC798" i="3"/>
  <c r="AC682" i="3"/>
  <c r="Z682" i="3"/>
  <c r="AF682" i="3"/>
  <c r="M400" i="1"/>
  <c r="AF818" i="3"/>
  <c r="Z818" i="3"/>
  <c r="AC818" i="3"/>
  <c r="AC779" i="3"/>
  <c r="Z779" i="3"/>
  <c r="AF779" i="3"/>
  <c r="AF884" i="3"/>
  <c r="AC884" i="3"/>
  <c r="Z884" i="3"/>
  <c r="AC853" i="3"/>
  <c r="Z853" i="3"/>
  <c r="AF853" i="3"/>
  <c r="AC694" i="3"/>
  <c r="Z694" i="3"/>
  <c r="AF694" i="3"/>
  <c r="AF374" i="3"/>
  <c r="Z374" i="3"/>
  <c r="AC374" i="3"/>
  <c r="M451" i="1"/>
  <c r="Z78" i="2"/>
  <c r="AF78" i="2"/>
  <c r="AC78" i="2"/>
  <c r="AF457" i="2"/>
  <c r="Z457" i="2"/>
  <c r="AC457" i="2"/>
  <c r="AF537" i="2"/>
  <c r="AC537" i="2"/>
  <c r="Z537" i="2"/>
  <c r="AC602" i="2"/>
  <c r="Z602" i="2"/>
  <c r="AF602" i="2"/>
  <c r="L474" i="1"/>
  <c r="Z203" i="2"/>
  <c r="AC203" i="2"/>
  <c r="AF203" i="2"/>
  <c r="AF217" i="2"/>
  <c r="Z217" i="2"/>
  <c r="AC217" i="2"/>
  <c r="L232" i="1"/>
  <c r="Z615" i="2"/>
  <c r="AF615" i="2"/>
  <c r="AC615" i="2"/>
  <c r="AF494" i="2"/>
  <c r="AC494" i="2"/>
  <c r="Z494" i="2"/>
  <c r="L313" i="1"/>
  <c r="AF334" i="2"/>
  <c r="AC334" i="2"/>
  <c r="Z334" i="2"/>
  <c r="AC228" i="2"/>
  <c r="Z228" i="2"/>
  <c r="AF228" i="2"/>
  <c r="L349" i="1"/>
  <c r="AF222" i="2"/>
  <c r="Z222" i="2"/>
  <c r="AC222" i="2"/>
  <c r="AC368" i="2"/>
  <c r="AF368" i="2"/>
  <c r="Z368" i="2"/>
  <c r="AC451" i="2"/>
  <c r="AF451" i="2"/>
  <c r="Z451" i="2"/>
  <c r="AC617" i="2"/>
  <c r="AF617" i="2"/>
  <c r="Z617" i="2"/>
  <c r="L80" i="1"/>
  <c r="AC146" i="2"/>
  <c r="Z146" i="2"/>
  <c r="AF146" i="2"/>
  <c r="AC364" i="2"/>
  <c r="Z364" i="2"/>
  <c r="AF364" i="2"/>
  <c r="Z315" i="2"/>
  <c r="AC315" i="2"/>
  <c r="AF315" i="2"/>
  <c r="Z897" i="2"/>
  <c r="AF897" i="2"/>
  <c r="AC897" i="2"/>
  <c r="Z677" i="2"/>
  <c r="AF677" i="2"/>
  <c r="AC677" i="2"/>
  <c r="L486" i="1"/>
  <c r="AF591" i="2"/>
  <c r="AC591" i="2"/>
  <c r="Z591" i="2"/>
  <c r="AC546" i="2"/>
  <c r="Z546" i="2"/>
  <c r="L67" i="1"/>
  <c r="AF546" i="2"/>
  <c r="AF503" i="2"/>
  <c r="Z503" i="2"/>
  <c r="AC503" i="2"/>
  <c r="Z516" i="2"/>
  <c r="AF516" i="2"/>
  <c r="AC516" i="2"/>
  <c r="AF473" i="2"/>
  <c r="AC473" i="2"/>
  <c r="Z473" i="2"/>
  <c r="L457" i="1"/>
  <c r="AF390" i="2"/>
  <c r="AC390" i="2"/>
  <c r="Z390" i="2"/>
  <c r="AC427" i="2"/>
  <c r="AF427" i="2"/>
  <c r="Z427" i="2"/>
  <c r="AC658" i="2"/>
  <c r="Z658" i="2"/>
  <c r="AF658" i="2"/>
  <c r="AC710" i="2"/>
  <c r="AF710" i="2"/>
  <c r="Z710" i="2"/>
  <c r="AF606" i="2"/>
  <c r="AC606" i="2"/>
  <c r="Z606" i="2"/>
  <c r="AC827" i="2"/>
  <c r="Z827" i="2"/>
  <c r="AF827" i="2"/>
  <c r="Z656" i="2"/>
  <c r="AF656" i="2"/>
  <c r="AC656" i="2"/>
  <c r="L482" i="1"/>
  <c r="Z881" i="2"/>
  <c r="AC881" i="2"/>
  <c r="AF881" i="2"/>
  <c r="Z831" i="2"/>
  <c r="AC831" i="2"/>
  <c r="AF831" i="2"/>
  <c r="Z745" i="2"/>
  <c r="AF745" i="2"/>
  <c r="AC745" i="2"/>
  <c r="AF902" i="2"/>
  <c r="AC902" i="2"/>
  <c r="Z902" i="2"/>
  <c r="AF832" i="2"/>
  <c r="Z832" i="2"/>
  <c r="AC832" i="2"/>
  <c r="AC746" i="2"/>
  <c r="Z746" i="2"/>
  <c r="AF746" i="2"/>
  <c r="Z539" i="2"/>
  <c r="AF539" i="2"/>
  <c r="AC539" i="2"/>
  <c r="L66" i="1"/>
  <c r="AC760" i="2"/>
  <c r="Z760" i="2"/>
  <c r="AF760" i="2"/>
  <c r="AF690" i="3"/>
  <c r="AC690" i="3"/>
  <c r="Z690" i="3"/>
  <c r="AF831" i="3"/>
  <c r="Z831" i="3"/>
  <c r="AC831" i="3"/>
  <c r="AC839" i="3"/>
  <c r="AF839" i="3"/>
  <c r="Z839" i="3"/>
  <c r="AC812" i="3"/>
  <c r="Z812" i="3"/>
  <c r="AF812" i="3"/>
  <c r="AF858" i="3"/>
  <c r="AC858" i="3"/>
  <c r="Z858" i="3"/>
  <c r="AC714" i="3"/>
  <c r="Z714" i="3"/>
  <c r="AF714" i="3"/>
  <c r="AC728" i="3"/>
  <c r="AF728" i="3"/>
  <c r="Z728" i="3"/>
  <c r="AF253" i="3"/>
  <c r="AC253" i="3"/>
  <c r="Z253" i="3"/>
  <c r="AF70" i="2"/>
  <c r="AC70" i="2"/>
  <c r="Z70" i="2"/>
  <c r="AF417" i="2"/>
  <c r="AC417" i="2"/>
  <c r="Z417" i="2"/>
  <c r="AC564" i="2"/>
  <c r="Z564" i="2"/>
  <c r="AF564" i="2"/>
  <c r="AC431" i="2"/>
  <c r="AF431" i="2"/>
  <c r="Z431" i="2"/>
  <c r="L170" i="1"/>
  <c r="AF514" i="2"/>
  <c r="AC514" i="2"/>
  <c r="Z514" i="2"/>
  <c r="Z478" i="2"/>
  <c r="AF478" i="2"/>
  <c r="AC478" i="2"/>
  <c r="Z223" i="2"/>
  <c r="AC223" i="2"/>
  <c r="AF223" i="2"/>
  <c r="L347" i="1"/>
  <c r="AF237" i="2"/>
  <c r="Z237" i="2"/>
  <c r="AC237" i="2"/>
  <c r="AC727" i="2"/>
  <c r="Z727" i="2"/>
  <c r="AF727" i="2"/>
  <c r="Z498" i="2"/>
  <c r="AF498" i="2"/>
  <c r="AC498" i="2"/>
  <c r="Z338" i="2"/>
  <c r="AC338" i="2"/>
  <c r="AF338" i="2"/>
  <c r="AC248" i="2"/>
  <c r="AF248" i="2"/>
  <c r="Z248" i="2"/>
  <c r="AF242" i="2"/>
  <c r="AC242" i="2"/>
  <c r="Z242" i="2"/>
  <c r="L350" i="1"/>
  <c r="AC385" i="2"/>
  <c r="Z385" i="2"/>
  <c r="AF385" i="2"/>
  <c r="AF619" i="2"/>
  <c r="AC619" i="2"/>
  <c r="Z619" i="2"/>
  <c r="AF753" i="2"/>
  <c r="AC753" i="2"/>
  <c r="Z753" i="2"/>
  <c r="AC166" i="2"/>
  <c r="Z166" i="2"/>
  <c r="AF166" i="2"/>
  <c r="AC384" i="2"/>
  <c r="Z384" i="2"/>
  <c r="AF384" i="2"/>
  <c r="Z335" i="2"/>
  <c r="AC335" i="2"/>
  <c r="AF335" i="2"/>
  <c r="AC904" i="2"/>
  <c r="Z904" i="2"/>
  <c r="AF904" i="2"/>
  <c r="Z718" i="2"/>
  <c r="AF718" i="2"/>
  <c r="AC718" i="2"/>
  <c r="Z628" i="2"/>
  <c r="AF628" i="2"/>
  <c r="AC628" i="2"/>
  <c r="Z555" i="2"/>
  <c r="AF555" i="2"/>
  <c r="AC555" i="2"/>
  <c r="AF523" i="2"/>
  <c r="Z523" i="2"/>
  <c r="AC523" i="2"/>
  <c r="Z536" i="2"/>
  <c r="AF536" i="2"/>
  <c r="AC536" i="2"/>
  <c r="AF493" i="2"/>
  <c r="AC493" i="2"/>
  <c r="Z493" i="2"/>
  <c r="AF410" i="2"/>
  <c r="AC410" i="2"/>
  <c r="Z410" i="2"/>
  <c r="AC447" i="2"/>
  <c r="Z447" i="2"/>
  <c r="AG447" i="2"/>
  <c r="AF447" i="2"/>
  <c r="L309" i="1"/>
  <c r="AC678" i="2"/>
  <c r="Z678" i="2"/>
  <c r="AF678" i="2"/>
  <c r="AC724" i="2"/>
  <c r="Z724" i="2"/>
  <c r="AF724" i="2"/>
  <c r="Z626" i="2"/>
  <c r="AF626" i="2"/>
  <c r="AC626" i="2"/>
  <c r="AG876" i="2"/>
  <c r="AF876" i="2"/>
  <c r="AC876" i="2"/>
  <c r="Z876" i="2"/>
  <c r="Z676" i="2"/>
  <c r="AF676" i="2"/>
  <c r="AC676" i="2"/>
  <c r="L182" i="1"/>
  <c r="AC683" i="2"/>
  <c r="Z683" i="2"/>
  <c r="AF683" i="2"/>
  <c r="Z851" i="2"/>
  <c r="AC851" i="2"/>
  <c r="AF851" i="2"/>
  <c r="AF765" i="2"/>
  <c r="AC765" i="2"/>
  <c r="Z765" i="2"/>
  <c r="Z695" i="2"/>
  <c r="AF695" i="2"/>
  <c r="AC695" i="2"/>
  <c r="AF852" i="2"/>
  <c r="Z852" i="2"/>
  <c r="AC852" i="2"/>
  <c r="AC766" i="2"/>
  <c r="AF766" i="2"/>
  <c r="Z766" i="2"/>
  <c r="AC488" i="2"/>
  <c r="AF488" i="2"/>
  <c r="Z488" i="2"/>
  <c r="L459" i="1"/>
  <c r="AF582" i="2"/>
  <c r="AC582" i="2"/>
  <c r="Z582" i="2"/>
  <c r="Z695" i="3"/>
  <c r="AF695" i="3"/>
  <c r="AC695" i="3"/>
  <c r="Z683" i="3"/>
  <c r="AF683" i="3"/>
  <c r="AC683" i="3"/>
  <c r="AF841" i="3"/>
  <c r="AC841" i="3"/>
  <c r="Z841" i="3"/>
  <c r="Z817" i="3"/>
  <c r="AF817" i="3"/>
  <c r="AC817" i="3"/>
  <c r="AC870" i="3"/>
  <c r="AF870" i="3"/>
  <c r="Z870" i="3"/>
  <c r="AC734" i="3"/>
  <c r="Z734" i="3"/>
  <c r="AF734" i="3"/>
  <c r="AF563" i="3"/>
  <c r="AC563" i="3"/>
  <c r="Z563" i="3"/>
  <c r="M72" i="1"/>
  <c r="Z198" i="3"/>
  <c r="AF198" i="3"/>
  <c r="AC198" i="3"/>
  <c r="M231" i="1"/>
  <c r="AF50" i="2"/>
  <c r="AC50" i="2"/>
  <c r="Z50" i="2"/>
  <c r="AC365" i="2"/>
  <c r="Z365" i="2"/>
  <c r="AF365" i="2"/>
  <c r="L450" i="1"/>
  <c r="Z522" i="2"/>
  <c r="AF522" i="2"/>
  <c r="AC522" i="2"/>
  <c r="L462" i="1"/>
  <c r="AC408" i="2"/>
  <c r="AF408" i="2"/>
  <c r="Z408" i="2"/>
  <c r="L307" i="1"/>
  <c r="AF276" i="2"/>
  <c r="Z276" i="2"/>
  <c r="AC276" i="2"/>
  <c r="AF377" i="2"/>
  <c r="AC377" i="2"/>
  <c r="Z377" i="2"/>
  <c r="Z243" i="2"/>
  <c r="AF243" i="2"/>
  <c r="AC243" i="2"/>
  <c r="AF257" i="2"/>
  <c r="Z257" i="2"/>
  <c r="AC257" i="2"/>
  <c r="AF919" i="2"/>
  <c r="AC919" i="2"/>
  <c r="Z919" i="2"/>
  <c r="AC521" i="2"/>
  <c r="Z521" i="2"/>
  <c r="L176" i="1"/>
  <c r="AF521" i="2"/>
  <c r="Z359" i="2"/>
  <c r="AF359" i="2"/>
  <c r="AC359" i="2"/>
  <c r="L357" i="1"/>
  <c r="AC268" i="2"/>
  <c r="Z268" i="2"/>
  <c r="AF268" i="2"/>
  <c r="AF262" i="2"/>
  <c r="Z262" i="2"/>
  <c r="AC262" i="2"/>
  <c r="Z459" i="2"/>
  <c r="AF459" i="2"/>
  <c r="AC459" i="2"/>
  <c r="AF634" i="2"/>
  <c r="AC634" i="2"/>
  <c r="Z634" i="2"/>
  <c r="AF853" i="2"/>
  <c r="AC853" i="2"/>
  <c r="Z853" i="2"/>
  <c r="AC186" i="2"/>
  <c r="Z186" i="2"/>
  <c r="AF186" i="2"/>
  <c r="L429" i="1"/>
  <c r="AC404" i="2"/>
  <c r="Z404" i="2"/>
  <c r="AF404" i="2"/>
  <c r="Z355" i="2"/>
  <c r="AC355" i="2"/>
  <c r="AF355" i="2"/>
  <c r="L448" i="1"/>
  <c r="Z292" i="2"/>
  <c r="AF292" i="2"/>
  <c r="AC292" i="2"/>
  <c r="Z737" i="2"/>
  <c r="AC737" i="2"/>
  <c r="AF737" i="2"/>
  <c r="Z675" i="2"/>
  <c r="AC675" i="2"/>
  <c r="AF675" i="2"/>
  <c r="L86" i="1"/>
  <c r="AF574" i="2"/>
  <c r="AC574" i="2"/>
  <c r="Z574" i="2"/>
  <c r="AG543" i="2"/>
  <c r="AF543" i="2"/>
  <c r="AC543" i="2"/>
  <c r="Z543" i="2"/>
  <c r="AF554" i="2"/>
  <c r="AC554" i="2"/>
  <c r="Z554" i="2"/>
  <c r="AF513" i="2"/>
  <c r="AC513" i="2"/>
  <c r="Z513" i="2"/>
  <c r="L61" i="1"/>
  <c r="AF430" i="2"/>
  <c r="AC430" i="2"/>
  <c r="Z430" i="2"/>
  <c r="L453" i="1"/>
  <c r="AC467" i="2"/>
  <c r="Z467" i="2"/>
  <c r="AF467" i="2"/>
  <c r="AF696" i="2"/>
  <c r="AC696" i="2"/>
  <c r="Z696" i="2"/>
  <c r="AF813" i="2"/>
  <c r="AC813" i="2"/>
  <c r="Z813" i="2"/>
  <c r="AC646" i="2"/>
  <c r="AF646" i="2"/>
  <c r="Z646" i="2"/>
  <c r="Z894" i="2"/>
  <c r="AF894" i="2"/>
  <c r="AC894" i="2"/>
  <c r="Z681" i="2"/>
  <c r="AC681" i="2"/>
  <c r="AF681" i="2"/>
  <c r="L262" i="1"/>
  <c r="AC703" i="2"/>
  <c r="AF703" i="2"/>
  <c r="Z703" i="2"/>
  <c r="Z871" i="2"/>
  <c r="AF871" i="2"/>
  <c r="AC871" i="2"/>
  <c r="AF785" i="2"/>
  <c r="Z785" i="2"/>
  <c r="AC785" i="2"/>
  <c r="Z715" i="2"/>
  <c r="AF715" i="2"/>
  <c r="AC715" i="2"/>
  <c r="AF872" i="2"/>
  <c r="Z872" i="2"/>
  <c r="AC872" i="2"/>
  <c r="AC786" i="2"/>
  <c r="AF786" i="2"/>
  <c r="Z786" i="2"/>
  <c r="Z379" i="2"/>
  <c r="AF379" i="2"/>
  <c r="AC379" i="2"/>
  <c r="L40" i="1"/>
  <c r="AC511" i="2"/>
  <c r="AF511" i="2"/>
  <c r="Z511" i="2"/>
  <c r="L60" i="1"/>
  <c r="AC1027" i="4"/>
  <c r="AF1027" i="4"/>
  <c r="AC1034" i="4"/>
  <c r="AF1034" i="4"/>
  <c r="AC204" i="3"/>
  <c r="AF204" i="3"/>
  <c r="Z204" i="3"/>
  <c r="AF73" i="3"/>
  <c r="AC73" i="3"/>
  <c r="Z73" i="3"/>
  <c r="M394" i="1"/>
  <c r="AF6" i="3"/>
  <c r="Z6" i="3"/>
  <c r="AC6" i="3"/>
  <c r="Z74" i="3"/>
  <c r="AF74" i="3"/>
  <c r="AC74" i="3"/>
  <c r="Z11" i="3"/>
  <c r="AF11" i="3"/>
  <c r="AC11" i="3"/>
  <c r="Z476" i="3"/>
  <c r="AF476" i="3"/>
  <c r="AC476" i="3"/>
  <c r="AC322" i="3"/>
  <c r="Z322" i="3"/>
  <c r="AF322" i="3"/>
  <c r="AF319" i="3"/>
  <c r="Z319" i="3"/>
  <c r="AC319" i="3"/>
  <c r="M445" i="1"/>
  <c r="AF230" i="3"/>
  <c r="AC230" i="3"/>
  <c r="Z230" i="3"/>
  <c r="Z212" i="3"/>
  <c r="AC212" i="3"/>
  <c r="AF212" i="3"/>
  <c r="AF189" i="3"/>
  <c r="AC189" i="3"/>
  <c r="Z189" i="3"/>
  <c r="AF146" i="3"/>
  <c r="Z146" i="3"/>
  <c r="AC146" i="3"/>
  <c r="Z123" i="3"/>
  <c r="AF123" i="3"/>
  <c r="AC123" i="3"/>
  <c r="M296" i="1"/>
  <c r="Z565" i="3"/>
  <c r="AF565" i="3"/>
  <c r="AC565" i="3"/>
  <c r="M511" i="1"/>
  <c r="Z449" i="3"/>
  <c r="AF449" i="3"/>
  <c r="AC449" i="3"/>
  <c r="M455" i="1"/>
  <c r="Z528" i="3"/>
  <c r="AF528" i="3"/>
  <c r="AC528" i="3"/>
  <c r="AC400" i="3"/>
  <c r="Z400" i="3"/>
  <c r="AF400" i="3"/>
  <c r="AC365" i="3"/>
  <c r="AF365" i="3"/>
  <c r="Z365" i="3"/>
  <c r="M450" i="1"/>
  <c r="Z430" i="3"/>
  <c r="AF430" i="3"/>
  <c r="AC430" i="3"/>
  <c r="M453" i="1"/>
  <c r="AF364" i="3"/>
  <c r="AC364" i="3"/>
  <c r="Z364" i="3"/>
  <c r="Z789" i="3"/>
  <c r="AC789" i="3"/>
  <c r="AF789" i="3"/>
  <c r="Z604" i="3"/>
  <c r="AC604" i="3"/>
  <c r="AF604" i="3"/>
  <c r="M475" i="1"/>
  <c r="Z578" i="3"/>
  <c r="AF578" i="3"/>
  <c r="AC578" i="3"/>
  <c r="Z502" i="3"/>
  <c r="AF502" i="3"/>
  <c r="AC502" i="3"/>
  <c r="AF684" i="3"/>
  <c r="Z684" i="3"/>
  <c r="AC684" i="3"/>
  <c r="M321" i="1"/>
  <c r="AC553" i="3"/>
  <c r="Z553" i="3"/>
  <c r="AF553" i="3"/>
  <c r="M177" i="1"/>
  <c r="Z857" i="3"/>
  <c r="AC857" i="3"/>
  <c r="AF857" i="3"/>
  <c r="AC866" i="3"/>
  <c r="AF866" i="3"/>
  <c r="Z866" i="3"/>
  <c r="AF638" i="3"/>
  <c r="Z638" i="3"/>
  <c r="AC638" i="3"/>
  <c r="AF702" i="3"/>
  <c r="AC702" i="3"/>
  <c r="Z702" i="3"/>
  <c r="Z708" i="3"/>
  <c r="AF708" i="3"/>
  <c r="AC708" i="3"/>
  <c r="AF691" i="3"/>
  <c r="AC691" i="3"/>
  <c r="Z691" i="3"/>
  <c r="Z861" i="3"/>
  <c r="AC861" i="3"/>
  <c r="AF861" i="3"/>
  <c r="AC907" i="3"/>
  <c r="Z907" i="3"/>
  <c r="AF907" i="3"/>
  <c r="AC656" i="3"/>
  <c r="Z656" i="3"/>
  <c r="AF656" i="3"/>
  <c r="M482" i="1"/>
  <c r="AC754" i="3"/>
  <c r="AF754" i="3"/>
  <c r="Z754" i="3"/>
  <c r="AC479" i="3"/>
  <c r="Z479" i="3"/>
  <c r="AF479" i="3"/>
  <c r="AF196" i="3"/>
  <c r="AC196" i="3"/>
  <c r="Z196" i="3"/>
  <c r="AF30" i="2"/>
  <c r="AC30" i="2"/>
  <c r="Z30" i="2"/>
  <c r="L145" i="1"/>
  <c r="AF337" i="2"/>
  <c r="AC337" i="2"/>
  <c r="Z337" i="2"/>
  <c r="L446" i="1"/>
  <c r="Z458" i="2"/>
  <c r="AF458" i="2"/>
  <c r="AC458" i="2"/>
  <c r="L55" i="1"/>
  <c r="AF320" i="2"/>
  <c r="AC320" i="2"/>
  <c r="Z320" i="2"/>
  <c r="Z265" i="2"/>
  <c r="AC265" i="2"/>
  <c r="AF265" i="2"/>
  <c r="Z322" i="2"/>
  <c r="AF322" i="2"/>
  <c r="AC322" i="2"/>
  <c r="Z263" i="2"/>
  <c r="AF263" i="2"/>
  <c r="AC263" i="2"/>
  <c r="L438" i="1"/>
  <c r="AF277" i="2"/>
  <c r="Z277" i="2"/>
  <c r="AC277" i="2"/>
  <c r="L439" i="1"/>
  <c r="Z94" i="2"/>
  <c r="AF94" i="2"/>
  <c r="AC94" i="2"/>
  <c r="AF540" i="2"/>
  <c r="Z540" i="2"/>
  <c r="AC540" i="2"/>
  <c r="AF374" i="2"/>
  <c r="AC374" i="2"/>
  <c r="Z374" i="2"/>
  <c r="L451" i="1"/>
  <c r="AC288" i="2"/>
  <c r="AF288" i="2"/>
  <c r="Z288" i="2"/>
  <c r="AF282" i="2"/>
  <c r="AC282" i="2"/>
  <c r="Z282" i="2"/>
  <c r="L241" i="1"/>
  <c r="Z482" i="2"/>
  <c r="AF482" i="2"/>
  <c r="AC482" i="2"/>
  <c r="AC644" i="2"/>
  <c r="Z644" i="2"/>
  <c r="AF644" i="2"/>
  <c r="L481" i="1"/>
  <c r="AF89" i="2"/>
  <c r="AC89" i="2"/>
  <c r="Z89" i="2"/>
  <c r="L10" i="1"/>
  <c r="AC206" i="2"/>
  <c r="Z206" i="2"/>
  <c r="AF206" i="2"/>
  <c r="L398" i="1"/>
  <c r="AC424" i="2"/>
  <c r="Z424" i="2"/>
  <c r="AF424" i="2"/>
  <c r="Z375" i="2"/>
  <c r="AC375" i="2"/>
  <c r="AF375" i="2"/>
  <c r="Z312" i="2"/>
  <c r="AF312" i="2"/>
  <c r="AC312" i="2"/>
  <c r="L34" i="1"/>
  <c r="AC810" i="2"/>
  <c r="AF810" i="2"/>
  <c r="Z810" i="2"/>
  <c r="AF679" i="2"/>
  <c r="Z679" i="2"/>
  <c r="AC679" i="2"/>
  <c r="AF593" i="2"/>
  <c r="Z593" i="2"/>
  <c r="AC593" i="2"/>
  <c r="AF559" i="2"/>
  <c r="Z559" i="2"/>
  <c r="AC559" i="2"/>
  <c r="Z575" i="2"/>
  <c r="AC575" i="2"/>
  <c r="AF575" i="2"/>
  <c r="L469" i="1"/>
  <c r="AF533" i="2"/>
  <c r="AC533" i="2"/>
  <c r="Z533" i="2"/>
  <c r="AF450" i="2"/>
  <c r="AC450" i="2"/>
  <c r="AG450" i="2"/>
  <c r="L254" i="1"/>
  <c r="Z450" i="2"/>
  <c r="AC487" i="2"/>
  <c r="AF487" i="2"/>
  <c r="Z487" i="2"/>
  <c r="L57" i="1"/>
  <c r="Z714" i="2"/>
  <c r="AF714" i="2"/>
  <c r="AC714" i="2"/>
  <c r="AF819" i="2"/>
  <c r="Z819" i="2"/>
  <c r="AC819" i="2"/>
  <c r="AF666" i="2"/>
  <c r="AC666" i="2"/>
  <c r="L483" i="1"/>
  <c r="Z666" i="2"/>
  <c r="AC900" i="2"/>
  <c r="Z900" i="2"/>
  <c r="AF900" i="2"/>
  <c r="AC707" i="2"/>
  <c r="Z707" i="2"/>
  <c r="AF707" i="2"/>
  <c r="AC723" i="2"/>
  <c r="Z723" i="2"/>
  <c r="AF723" i="2"/>
  <c r="Z891" i="2"/>
  <c r="AF891" i="2"/>
  <c r="AC891" i="2"/>
  <c r="AF805" i="2"/>
  <c r="AC805" i="2"/>
  <c r="Z805" i="2"/>
  <c r="Z735" i="2"/>
  <c r="AF735" i="2"/>
  <c r="AC735" i="2"/>
  <c r="AF892" i="2"/>
  <c r="Z892" i="2"/>
  <c r="AC892" i="2"/>
  <c r="AC806" i="2"/>
  <c r="AF806" i="2"/>
  <c r="Z806" i="2"/>
  <c r="AC348" i="2"/>
  <c r="Z348" i="2"/>
  <c r="AF348" i="2"/>
  <c r="AC501" i="2"/>
  <c r="Z501" i="2"/>
  <c r="AF501" i="2"/>
  <c r="Z21" i="1"/>
  <c r="AC147" i="3"/>
  <c r="AF147" i="3"/>
  <c r="Z147" i="3"/>
  <c r="Z18" i="3"/>
  <c r="AF18" i="3"/>
  <c r="AC18" i="3"/>
  <c r="AC94" i="3"/>
  <c r="Z94" i="3"/>
  <c r="AF94" i="3"/>
  <c r="Z31" i="3"/>
  <c r="AC31" i="3"/>
  <c r="AF31" i="3"/>
  <c r="M4" i="1"/>
  <c r="AC478" i="3"/>
  <c r="Z478" i="3"/>
  <c r="AF478" i="3"/>
  <c r="AF330" i="3"/>
  <c r="Z330" i="3"/>
  <c r="AC330" i="3"/>
  <c r="AF348" i="3"/>
  <c r="Z348" i="3"/>
  <c r="AC348" i="3"/>
  <c r="AF250" i="3"/>
  <c r="AC250" i="3"/>
  <c r="Z250" i="3"/>
  <c r="M304" i="1"/>
  <c r="Z232" i="3"/>
  <c r="AC232" i="3"/>
  <c r="AF232" i="3"/>
  <c r="M28" i="1"/>
  <c r="AF209" i="3"/>
  <c r="AC209" i="3"/>
  <c r="Z209" i="3"/>
  <c r="M432" i="1"/>
  <c r="AF166" i="3"/>
  <c r="AC166" i="3"/>
  <c r="Z166" i="3"/>
  <c r="Z143" i="3"/>
  <c r="AF143" i="3"/>
  <c r="AC143" i="3"/>
  <c r="M395" i="1"/>
  <c r="Z587" i="3"/>
  <c r="AF587" i="3"/>
  <c r="AC587" i="3"/>
  <c r="M470" i="1"/>
  <c r="Z469" i="3"/>
  <c r="AG469" i="3"/>
  <c r="AF469" i="3"/>
  <c r="AC469" i="3"/>
  <c r="AC534" i="3"/>
  <c r="Z534" i="3"/>
  <c r="AF534" i="3"/>
  <c r="M259" i="1"/>
  <c r="AC420" i="3"/>
  <c r="AF420" i="3"/>
  <c r="Z420" i="3"/>
  <c r="AC385" i="3"/>
  <c r="AF385" i="3"/>
  <c r="Z385" i="3"/>
  <c r="Z450" i="3"/>
  <c r="AF450" i="3"/>
  <c r="AC450" i="3"/>
  <c r="M254" i="1"/>
  <c r="AF384" i="3"/>
  <c r="AC384" i="3"/>
  <c r="Z384" i="3"/>
  <c r="AC828" i="3"/>
  <c r="Z828" i="3"/>
  <c r="AF828" i="3"/>
  <c r="Z620" i="3"/>
  <c r="AC620" i="3"/>
  <c r="AF620" i="3"/>
  <c r="AC598" i="3"/>
  <c r="Z598" i="3"/>
  <c r="AF598" i="3"/>
  <c r="Z522" i="3"/>
  <c r="AF522" i="3"/>
  <c r="AC522" i="3"/>
  <c r="M462" i="1"/>
  <c r="AC883" i="3"/>
  <c r="AF883" i="3"/>
  <c r="Z883" i="3"/>
  <c r="AC573" i="3"/>
  <c r="Z573" i="3"/>
  <c r="AF573" i="3"/>
  <c r="M468" i="1"/>
  <c r="AC634" i="3"/>
  <c r="AF634" i="3"/>
  <c r="Z634" i="3"/>
  <c r="Z890" i="3"/>
  <c r="AC890" i="3"/>
  <c r="AF890" i="3"/>
  <c r="Z664" i="3"/>
  <c r="AF664" i="3"/>
  <c r="AC664" i="3"/>
  <c r="M382" i="1"/>
  <c r="Z725" i="3"/>
  <c r="AF725" i="3"/>
  <c r="AC725" i="3"/>
  <c r="AF721" i="3"/>
  <c r="Z721" i="3"/>
  <c r="AC721" i="3"/>
  <c r="Z722" i="3"/>
  <c r="AF722" i="3"/>
  <c r="AC722" i="3"/>
  <c r="Z865" i="3"/>
  <c r="AF865" i="3"/>
  <c r="AC865" i="3"/>
  <c r="Z919" i="3"/>
  <c r="AF919" i="3"/>
  <c r="AC919" i="3"/>
  <c r="AC676" i="3"/>
  <c r="Z676" i="3"/>
  <c r="AF676" i="3"/>
  <c r="M182" i="1"/>
  <c r="AC774" i="3"/>
  <c r="AF774" i="3"/>
  <c r="Z774" i="3"/>
  <c r="AF145" i="3"/>
  <c r="AC145" i="3"/>
  <c r="Z145" i="3"/>
  <c r="M153" i="1"/>
  <c r="AF10" i="2"/>
  <c r="AC10" i="2"/>
  <c r="Z10" i="2"/>
  <c r="AC264" i="2"/>
  <c r="Z264" i="2"/>
  <c r="AF264" i="2"/>
  <c r="AC351" i="2"/>
  <c r="AF351" i="2"/>
  <c r="Z351" i="2"/>
  <c r="AF259" i="2"/>
  <c r="Z259" i="2"/>
  <c r="AC259" i="2"/>
  <c r="Z261" i="2"/>
  <c r="AF261" i="2"/>
  <c r="AC261" i="2"/>
  <c r="Z278" i="2"/>
  <c r="AF278" i="2"/>
  <c r="AC278" i="2"/>
  <c r="Z283" i="2"/>
  <c r="AF283" i="2"/>
  <c r="AC283" i="2"/>
  <c r="AF300" i="2"/>
  <c r="Z300" i="2"/>
  <c r="AC300" i="2"/>
  <c r="L442" i="1"/>
  <c r="AF114" i="2"/>
  <c r="AC114" i="2"/>
  <c r="L12" i="1"/>
  <c r="Z114" i="2"/>
  <c r="AF659" i="2"/>
  <c r="AC659" i="2"/>
  <c r="Z659" i="2"/>
  <c r="Z378" i="2"/>
  <c r="AC378" i="2"/>
  <c r="AF378" i="2"/>
  <c r="AF414" i="2"/>
  <c r="AC414" i="2"/>
  <c r="Z414" i="2"/>
  <c r="L45" i="1"/>
  <c r="AC471" i="2"/>
  <c r="AF471" i="2"/>
  <c r="Z471" i="2"/>
  <c r="AF497" i="2"/>
  <c r="AC497" i="2"/>
  <c r="Z497" i="2"/>
  <c r="AC668" i="2"/>
  <c r="Z668" i="2"/>
  <c r="AF668" i="2"/>
  <c r="AF109" i="2"/>
  <c r="AC109" i="2"/>
  <c r="Z109" i="2"/>
  <c r="AC226" i="2"/>
  <c r="Z226" i="2"/>
  <c r="AF226" i="2"/>
  <c r="L27" i="1"/>
  <c r="AC444" i="2"/>
  <c r="Z444" i="2"/>
  <c r="AG444" i="2"/>
  <c r="AF444" i="2"/>
  <c r="Z395" i="2"/>
  <c r="AC395" i="2"/>
  <c r="AF395" i="2"/>
  <c r="L169" i="1"/>
  <c r="Z332" i="2"/>
  <c r="AC332" i="2"/>
  <c r="AF332" i="2"/>
  <c r="L165" i="1"/>
  <c r="AC820" i="2"/>
  <c r="Z820" i="2"/>
  <c r="AF820" i="2"/>
  <c r="Z701" i="2"/>
  <c r="AC701" i="2"/>
  <c r="AF701" i="2"/>
  <c r="Z597" i="2"/>
  <c r="AF597" i="2"/>
  <c r="AC597" i="2"/>
  <c r="Z595" i="2"/>
  <c r="AF595" i="2"/>
  <c r="L471" i="1"/>
  <c r="AC595" i="2"/>
  <c r="AC621" i="2"/>
  <c r="Z621" i="2"/>
  <c r="AF621" i="2"/>
  <c r="L317" i="1"/>
  <c r="AF560" i="2"/>
  <c r="AC560" i="2"/>
  <c r="Z560" i="2"/>
  <c r="L467" i="1"/>
  <c r="AF470" i="2"/>
  <c r="AC470" i="2"/>
  <c r="Z470" i="2"/>
  <c r="L310" i="1"/>
  <c r="AC507" i="2"/>
  <c r="AF507" i="2"/>
  <c r="Z507" i="2"/>
  <c r="L460" i="1"/>
  <c r="AC720" i="2"/>
  <c r="Z720" i="2"/>
  <c r="AF720" i="2"/>
  <c r="Z841" i="2"/>
  <c r="AC841" i="2"/>
  <c r="AF841" i="2"/>
  <c r="AC690" i="2"/>
  <c r="AF690" i="2"/>
  <c r="Z690" i="2"/>
  <c r="Z918" i="2"/>
  <c r="AF918" i="2"/>
  <c r="AC918" i="2"/>
  <c r="AF776" i="2"/>
  <c r="Z776" i="2"/>
  <c r="AC776" i="2"/>
  <c r="AC743" i="2"/>
  <c r="AF743" i="2"/>
  <c r="Z743" i="2"/>
  <c r="Z911" i="2"/>
  <c r="AF911" i="2"/>
  <c r="AC911" i="2"/>
  <c r="Z825" i="2"/>
  <c r="AF825" i="2"/>
  <c r="AC825" i="2"/>
  <c r="Z755" i="2"/>
  <c r="AF755" i="2"/>
  <c r="AC755" i="2"/>
  <c r="AF912" i="2"/>
  <c r="Z912" i="2"/>
  <c r="AC912" i="2"/>
  <c r="AC826" i="2"/>
  <c r="AF826" i="2"/>
  <c r="Z826" i="2"/>
  <c r="AF196" i="2"/>
  <c r="Z196" i="2"/>
  <c r="AC196" i="2"/>
  <c r="AF400" i="2"/>
  <c r="AC400" i="2"/>
  <c r="Z400" i="2"/>
  <c r="V454" i="1"/>
  <c r="Z454" i="1"/>
  <c r="AC794" i="3"/>
  <c r="Z794" i="3"/>
  <c r="AF794" i="3"/>
  <c r="AF137" i="3"/>
  <c r="AC137" i="3"/>
  <c r="Z137" i="3"/>
  <c r="M343" i="1"/>
  <c r="AC260" i="2"/>
  <c r="Z260" i="2"/>
  <c r="AF260" i="2"/>
  <c r="Z299" i="2"/>
  <c r="AF299" i="2"/>
  <c r="AC299" i="2"/>
  <c r="AF179" i="2"/>
  <c r="Z179" i="2"/>
  <c r="L397" i="1"/>
  <c r="AC179" i="2"/>
  <c r="AC220" i="2"/>
  <c r="Z220" i="2"/>
  <c r="AF220" i="2"/>
  <c r="AC267" i="2"/>
  <c r="Z267" i="2"/>
  <c r="AF267" i="2"/>
  <c r="L351" i="1"/>
  <c r="AC411" i="2"/>
  <c r="AF411" i="2"/>
  <c r="Z411" i="2"/>
  <c r="AF317" i="2"/>
  <c r="Z317" i="2"/>
  <c r="AC317" i="2"/>
  <c r="L35" i="1"/>
  <c r="AC134" i="2"/>
  <c r="AF134" i="2"/>
  <c r="Z134" i="2"/>
  <c r="L228" i="1"/>
  <c r="AF733" i="2"/>
  <c r="AC733" i="2"/>
  <c r="Z733" i="2"/>
  <c r="Z399" i="2"/>
  <c r="AF399" i="2"/>
  <c r="AC399" i="2"/>
  <c r="Z418" i="2"/>
  <c r="AF418" i="2"/>
  <c r="AC418" i="2"/>
  <c r="L358" i="1"/>
  <c r="AC604" i="2"/>
  <c r="Z604" i="2"/>
  <c r="AF604" i="2"/>
  <c r="L475" i="1"/>
  <c r="AC528" i="2"/>
  <c r="AF528" i="2"/>
  <c r="Z528" i="2"/>
  <c r="AF719" i="2"/>
  <c r="AC719" i="2"/>
  <c r="Z719" i="2"/>
  <c r="AF129" i="2"/>
  <c r="AC129" i="2"/>
  <c r="Z129" i="2"/>
  <c r="AC246" i="2"/>
  <c r="Z246" i="2"/>
  <c r="AF246" i="2"/>
  <c r="L436" i="1"/>
  <c r="AC464" i="2"/>
  <c r="Z464" i="2"/>
  <c r="AF464" i="2"/>
  <c r="L56" i="1"/>
  <c r="Z415" i="2"/>
  <c r="AC415" i="2"/>
  <c r="AF415" i="2"/>
  <c r="Z352" i="2"/>
  <c r="AF352" i="2"/>
  <c r="AC352" i="2"/>
  <c r="Z837" i="2"/>
  <c r="AC837" i="2"/>
  <c r="AF837" i="2"/>
  <c r="AF716" i="2"/>
  <c r="AC716" i="2"/>
  <c r="Z716" i="2"/>
  <c r="AC622" i="2"/>
  <c r="Z622" i="2"/>
  <c r="AF622" i="2"/>
  <c r="AF648" i="2"/>
  <c r="Z648" i="2"/>
  <c r="AC648" i="2"/>
  <c r="Z631" i="2"/>
  <c r="AF631" i="2"/>
  <c r="AC631" i="2"/>
  <c r="AF594" i="2"/>
  <c r="AC594" i="2"/>
  <c r="Z594" i="2"/>
  <c r="AF490" i="2"/>
  <c r="AC490" i="2"/>
  <c r="Z490" i="2"/>
  <c r="L173" i="1"/>
  <c r="AC527" i="2"/>
  <c r="AF527" i="2"/>
  <c r="Z527" i="2"/>
  <c r="L258" i="1"/>
  <c r="Z738" i="2"/>
  <c r="AF738" i="2"/>
  <c r="AC738" i="2"/>
  <c r="AF916" i="2"/>
  <c r="Z916" i="2"/>
  <c r="AC916" i="2"/>
  <c r="AC704" i="2"/>
  <c r="Z704" i="2"/>
  <c r="AF704" i="2"/>
  <c r="AF600" i="2"/>
  <c r="AC600" i="2"/>
  <c r="Z600" i="2"/>
  <c r="L473" i="1"/>
  <c r="Z818" i="2"/>
  <c r="AF818" i="2"/>
  <c r="AC818" i="2"/>
  <c r="AC763" i="2"/>
  <c r="Z763" i="2"/>
  <c r="AF763" i="2"/>
  <c r="AC688" i="2"/>
  <c r="Z688" i="2"/>
  <c r="AF688" i="2"/>
  <c r="L185" i="1"/>
  <c r="Z845" i="2"/>
  <c r="AC845" i="2"/>
  <c r="AF845" i="2"/>
  <c r="Z775" i="2"/>
  <c r="AF775" i="2"/>
  <c r="AC775" i="2"/>
  <c r="AF689" i="2"/>
  <c r="AC689" i="2"/>
  <c r="Z689" i="2"/>
  <c r="AC846" i="2"/>
  <c r="Z846" i="2"/>
  <c r="AF846" i="2"/>
  <c r="AC187" i="2"/>
  <c r="Z187" i="2"/>
  <c r="AF187" i="2"/>
  <c r="L430" i="1"/>
  <c r="AF314" i="2"/>
  <c r="AC314" i="2"/>
  <c r="Z314" i="2"/>
  <c r="L355" i="1"/>
  <c r="Z857" i="2"/>
  <c r="AF857" i="2"/>
  <c r="AC857" i="2"/>
  <c r="AG637" i="2"/>
  <c r="Z637" i="2"/>
  <c r="AF637" i="2"/>
  <c r="AC637" i="2"/>
  <c r="AC625" i="2"/>
  <c r="Z625" i="2"/>
  <c r="AF625" i="2"/>
  <c r="AF510" i="2"/>
  <c r="AC510" i="2"/>
  <c r="Z510" i="2"/>
  <c r="AC547" i="2"/>
  <c r="AF547" i="2"/>
  <c r="L260" i="1"/>
  <c r="Z547" i="2"/>
  <c r="AC750" i="2"/>
  <c r="AF750" i="2"/>
  <c r="Z750" i="2"/>
  <c r="AC549" i="2"/>
  <c r="Z549" i="2"/>
  <c r="AF549" i="2"/>
  <c r="L465" i="1"/>
  <c r="AF793" i="2"/>
  <c r="AC793" i="2"/>
  <c r="Z793" i="2"/>
  <c r="Z620" i="2"/>
  <c r="AC620" i="2"/>
  <c r="AF620" i="2"/>
  <c r="AF893" i="2"/>
  <c r="AC893" i="2"/>
  <c r="Z893" i="2"/>
  <c r="AC783" i="2"/>
  <c r="AF783" i="2"/>
  <c r="Z783" i="2"/>
  <c r="Z708" i="2"/>
  <c r="AF708" i="2"/>
  <c r="AC708" i="2"/>
  <c r="AC865" i="2"/>
  <c r="Z865" i="2"/>
  <c r="AF865" i="2"/>
  <c r="Z795" i="2"/>
  <c r="AF795" i="2"/>
  <c r="AC795" i="2"/>
  <c r="AF709" i="2"/>
  <c r="AC709" i="2"/>
  <c r="Z709" i="2"/>
  <c r="AC866" i="2"/>
  <c r="AF866" i="2"/>
  <c r="Z866" i="2"/>
  <c r="AC124" i="2"/>
  <c r="Z124" i="2"/>
  <c r="AF124" i="2"/>
  <c r="AC284" i="2"/>
  <c r="Z284" i="2"/>
  <c r="AF284" i="2"/>
  <c r="L250" i="1"/>
  <c r="Z571" i="2"/>
  <c r="AF571" i="2"/>
  <c r="AC571" i="2"/>
  <c r="T146" i="1"/>
  <c r="V146" i="1"/>
  <c r="AF764" i="3"/>
  <c r="Z764" i="3"/>
  <c r="AC764" i="3"/>
  <c r="Z582" i="3"/>
  <c r="AF582" i="3"/>
  <c r="AC582" i="3"/>
  <c r="AC536" i="3"/>
  <c r="Z536" i="3"/>
  <c r="AF536" i="3"/>
  <c r="Z705" i="3"/>
  <c r="AF705" i="3"/>
  <c r="AC705" i="3"/>
  <c r="AC686" i="3"/>
  <c r="Z686" i="3"/>
  <c r="AF686" i="3"/>
  <c r="M491" i="1"/>
  <c r="AC724" i="3"/>
  <c r="Z724" i="3"/>
  <c r="AF724" i="3"/>
  <c r="Z700" i="3"/>
  <c r="AF700" i="3"/>
  <c r="AC700" i="3"/>
  <c r="AC792" i="3"/>
  <c r="AF792" i="3"/>
  <c r="Z792" i="3"/>
  <c r="Z765" i="3"/>
  <c r="AF765" i="3"/>
  <c r="AC765" i="3"/>
  <c r="AF748" i="3"/>
  <c r="Z748" i="3"/>
  <c r="AC748" i="3"/>
  <c r="Z899" i="3"/>
  <c r="AC899" i="3"/>
  <c r="AF899" i="3"/>
  <c r="Z835" i="3"/>
  <c r="AF835" i="3"/>
  <c r="AC835" i="3"/>
  <c r="Z736" i="3"/>
  <c r="AC736" i="3"/>
  <c r="AF736" i="3"/>
  <c r="AC834" i="3"/>
  <c r="AF834" i="3"/>
  <c r="Z834" i="3"/>
  <c r="AC337" i="3"/>
  <c r="Z337" i="3"/>
  <c r="AF337" i="3"/>
  <c r="M446" i="1"/>
  <c r="AC121" i="3"/>
  <c r="Z121" i="3"/>
  <c r="AF121" i="3"/>
  <c r="Z145" i="2"/>
  <c r="AF145" i="2"/>
  <c r="AC145" i="2"/>
  <c r="L153" i="1"/>
  <c r="Z218" i="2"/>
  <c r="AF218" i="2"/>
  <c r="AC218" i="2"/>
  <c r="AF79" i="2"/>
  <c r="Z79" i="2"/>
  <c r="AC79" i="2"/>
  <c r="AF133" i="2"/>
  <c r="AC133" i="2"/>
  <c r="Z133" i="2"/>
  <c r="L298" i="1"/>
  <c r="Z185" i="2"/>
  <c r="AC185" i="2"/>
  <c r="AF185" i="2"/>
  <c r="L158" i="1"/>
  <c r="Z462" i="2"/>
  <c r="AF462" i="2"/>
  <c r="AC462" i="2"/>
  <c r="L456" i="1"/>
  <c r="AF357" i="2"/>
  <c r="Z357" i="2"/>
  <c r="AC357" i="2"/>
  <c r="L356" i="1"/>
  <c r="AC174" i="2"/>
  <c r="Z174" i="2"/>
  <c r="AF174" i="2"/>
  <c r="L300" i="1"/>
  <c r="Z91" i="2"/>
  <c r="AF91" i="2"/>
  <c r="AC91" i="2"/>
  <c r="L294" i="1"/>
  <c r="Z422" i="2"/>
  <c r="AF422" i="2"/>
  <c r="AC422" i="2"/>
  <c r="L47" i="1"/>
  <c r="AF534" i="2"/>
  <c r="AC534" i="2"/>
  <c r="Z534" i="2"/>
  <c r="L259" i="1"/>
  <c r="AC90" i="2"/>
  <c r="AF90" i="2"/>
  <c r="Z90" i="2"/>
  <c r="AF573" i="2"/>
  <c r="Z573" i="2"/>
  <c r="AC573" i="2"/>
  <c r="L468" i="1"/>
  <c r="AC92" i="2"/>
  <c r="Z92" i="2"/>
  <c r="AF92" i="2"/>
  <c r="L295" i="1"/>
  <c r="AF169" i="2"/>
  <c r="AC169" i="2"/>
  <c r="Z169" i="2"/>
  <c r="L155" i="1"/>
  <c r="AC286" i="2"/>
  <c r="Z286" i="2"/>
  <c r="AF286" i="2"/>
  <c r="AC504" i="2"/>
  <c r="Z504" i="2"/>
  <c r="AF504" i="2"/>
  <c r="L58" i="1"/>
  <c r="Z455" i="2"/>
  <c r="AF455" i="2"/>
  <c r="AC455" i="2"/>
  <c r="Z392" i="2"/>
  <c r="AF392" i="2"/>
  <c r="AC392" i="2"/>
  <c r="AF309" i="2"/>
  <c r="AC309" i="2"/>
  <c r="Z309" i="2"/>
  <c r="AF879" i="2"/>
  <c r="AC879" i="2"/>
  <c r="Z879" i="2"/>
  <c r="AF630" i="2"/>
  <c r="AC630" i="2"/>
  <c r="Z630" i="2"/>
  <c r="AC744" i="2"/>
  <c r="Z744" i="2"/>
  <c r="AF744" i="2"/>
  <c r="Z717" i="2"/>
  <c r="AF717" i="2"/>
  <c r="AC717" i="2"/>
  <c r="AF633" i="2"/>
  <c r="Z633" i="2"/>
  <c r="AC633" i="2"/>
  <c r="AF530" i="2"/>
  <c r="AC530" i="2"/>
  <c r="Z530" i="2"/>
  <c r="L64" i="1"/>
  <c r="AC645" i="2"/>
  <c r="Z645" i="2"/>
  <c r="AF645" i="2"/>
  <c r="AC764" i="2"/>
  <c r="Z764" i="2"/>
  <c r="AF764" i="2"/>
  <c r="AC569" i="2"/>
  <c r="AF569" i="2"/>
  <c r="Z569" i="2"/>
  <c r="L178" i="1"/>
  <c r="AF799" i="2"/>
  <c r="Z799" i="2"/>
  <c r="AC799" i="2"/>
  <c r="AC640" i="2"/>
  <c r="Z640" i="2"/>
  <c r="AG640" i="2"/>
  <c r="AF640" i="2"/>
  <c r="AF899" i="2"/>
  <c r="Z899" i="2"/>
  <c r="AC899" i="2"/>
  <c r="AC803" i="2"/>
  <c r="Z803" i="2"/>
  <c r="AF803" i="2"/>
  <c r="Z728" i="2"/>
  <c r="AF728" i="2"/>
  <c r="AC728" i="2"/>
  <c r="AF885" i="2"/>
  <c r="AC885" i="2"/>
  <c r="Z885" i="2"/>
  <c r="Z815" i="2"/>
  <c r="AF815" i="2"/>
  <c r="AC815" i="2"/>
  <c r="AF729" i="2"/>
  <c r="AC729" i="2"/>
  <c r="Z729" i="2"/>
  <c r="AC886" i="2"/>
  <c r="AF886" i="2"/>
  <c r="Z886" i="2"/>
  <c r="AC280" i="2"/>
  <c r="Z280" i="2"/>
  <c r="AF280" i="2"/>
  <c r="L32" i="1"/>
  <c r="AC425" i="2"/>
  <c r="Z425" i="2"/>
  <c r="AF425" i="2"/>
  <c r="AC804" i="3"/>
  <c r="AF804" i="3"/>
  <c r="Z804" i="3"/>
  <c r="AC773" i="3"/>
  <c r="Z773" i="3"/>
  <c r="AF773" i="3"/>
  <c r="AF761" i="3"/>
  <c r="Z761" i="3"/>
  <c r="AC761" i="3"/>
  <c r="AF915" i="3"/>
  <c r="AC915" i="3"/>
  <c r="Z915" i="3"/>
  <c r="Z848" i="3"/>
  <c r="AF848" i="3"/>
  <c r="AC848" i="3"/>
  <c r="AF756" i="3"/>
  <c r="Z756" i="3"/>
  <c r="AC756" i="3"/>
  <c r="AC854" i="3"/>
  <c r="AF854" i="3"/>
  <c r="Z854" i="3"/>
  <c r="Z318" i="3"/>
  <c r="AF318" i="3"/>
  <c r="AC318" i="3"/>
  <c r="AC64" i="3"/>
  <c r="Z64" i="3"/>
  <c r="AF64" i="3"/>
  <c r="M392" i="1"/>
  <c r="AF440" i="2"/>
  <c r="AC440" i="2"/>
  <c r="Z440" i="2"/>
  <c r="AC80" i="2"/>
  <c r="Z80" i="2"/>
  <c r="AF80" i="2"/>
  <c r="L149" i="1"/>
  <c r="AC207" i="2"/>
  <c r="AF207" i="2"/>
  <c r="Z207" i="2"/>
  <c r="AC66" i="2"/>
  <c r="Z66" i="2"/>
  <c r="L393" i="1"/>
  <c r="AF66" i="2"/>
  <c r="Z81" i="2"/>
  <c r="AF81" i="2"/>
  <c r="AC81" i="2"/>
  <c r="AC120" i="2"/>
  <c r="Z120" i="2"/>
  <c r="AF120" i="2"/>
  <c r="L427" i="1"/>
  <c r="AF477" i="2"/>
  <c r="Z477" i="2"/>
  <c r="AC477" i="2"/>
  <c r="L172" i="1"/>
  <c r="AF380" i="2"/>
  <c r="Z380" i="2"/>
  <c r="AC380" i="2"/>
  <c r="Z194" i="2"/>
  <c r="AC194" i="2"/>
  <c r="AF194" i="2"/>
  <c r="L230" i="1"/>
  <c r="Z111" i="2"/>
  <c r="AC111" i="2"/>
  <c r="AF111" i="2"/>
  <c r="L151" i="1"/>
  <c r="AC441" i="2"/>
  <c r="Z441" i="2"/>
  <c r="AG441" i="2"/>
  <c r="AF441" i="2"/>
  <c r="Z538" i="2"/>
  <c r="AF538" i="2"/>
  <c r="AC538" i="2"/>
  <c r="AC110" i="2"/>
  <c r="AF110" i="2"/>
  <c r="Z110" i="2"/>
  <c r="L426" i="1"/>
  <c r="AF739" i="2"/>
  <c r="AC739" i="2"/>
  <c r="Z739" i="2"/>
  <c r="AC112" i="2"/>
  <c r="Z112" i="2"/>
  <c r="AF112" i="2"/>
  <c r="L152" i="1"/>
  <c r="AF189" i="2"/>
  <c r="AC189" i="2"/>
  <c r="Z189" i="2"/>
  <c r="AC331" i="2"/>
  <c r="AF331" i="2"/>
  <c r="Z331" i="2"/>
  <c r="L252" i="1"/>
  <c r="AC524" i="2"/>
  <c r="Z524" i="2"/>
  <c r="AF524" i="2"/>
  <c r="Z475" i="2"/>
  <c r="AC475" i="2"/>
  <c r="AF475" i="2"/>
  <c r="Z412" i="2"/>
  <c r="AF412" i="2"/>
  <c r="AC412" i="2"/>
  <c r="AC329" i="2"/>
  <c r="Z329" i="2"/>
  <c r="AF329" i="2"/>
  <c r="AC306" i="2"/>
  <c r="Z306" i="2"/>
  <c r="AF306" i="2"/>
  <c r="L354" i="1"/>
  <c r="AC844" i="2"/>
  <c r="Z844" i="2"/>
  <c r="AF844" i="2"/>
  <c r="AC830" i="2"/>
  <c r="AF830" i="2"/>
  <c r="Z830" i="2"/>
  <c r="AC770" i="2"/>
  <c r="AF770" i="2"/>
  <c r="Z770" i="2"/>
  <c r="AG639" i="2"/>
  <c r="AF639" i="2"/>
  <c r="Z639" i="2"/>
  <c r="AC639" i="2"/>
  <c r="L479" i="1"/>
  <c r="AF579" i="2"/>
  <c r="AC579" i="2"/>
  <c r="Z579" i="2"/>
  <c r="AF653" i="2"/>
  <c r="AC653" i="2"/>
  <c r="Z653" i="2"/>
  <c r="AF833" i="2"/>
  <c r="AC833" i="2"/>
  <c r="Z833" i="2"/>
  <c r="Z589" i="2"/>
  <c r="AC589" i="2"/>
  <c r="AF589" i="2"/>
  <c r="Z821" i="2"/>
  <c r="AC821" i="2"/>
  <c r="AF821" i="2"/>
  <c r="AF660" i="2"/>
  <c r="AC660" i="2"/>
  <c r="Z660" i="2"/>
  <c r="L181" i="1"/>
  <c r="Z917" i="2"/>
  <c r="AC917" i="2"/>
  <c r="AF917" i="2"/>
  <c r="AC823" i="2"/>
  <c r="Z823" i="2"/>
  <c r="AF823" i="2"/>
  <c r="AC748" i="2"/>
  <c r="Z748" i="2"/>
  <c r="AF748" i="2"/>
  <c r="AF905" i="2"/>
  <c r="AC905" i="2"/>
  <c r="Z905" i="2"/>
  <c r="Z835" i="2"/>
  <c r="AF835" i="2"/>
  <c r="AC835" i="2"/>
  <c r="AF749" i="2"/>
  <c r="AC749" i="2"/>
  <c r="Z749" i="2"/>
  <c r="AC906" i="2"/>
  <c r="AF906" i="2"/>
  <c r="Z906" i="2"/>
  <c r="AF96" i="2"/>
  <c r="Z96" i="2"/>
  <c r="AC96" i="2"/>
  <c r="AF213" i="2"/>
  <c r="AC213" i="2"/>
  <c r="Z213" i="2"/>
  <c r="L303" i="1"/>
  <c r="AF239" i="2"/>
  <c r="Z239" i="2"/>
  <c r="AC239" i="2"/>
  <c r="L435" i="1"/>
  <c r="Z246" i="1"/>
  <c r="V246" i="1"/>
  <c r="T246" i="1"/>
  <c r="AF1020" i="4"/>
  <c r="AC1020" i="4"/>
  <c r="AC886" i="4"/>
  <c r="Z886" i="4"/>
  <c r="Z444" i="4"/>
  <c r="AC444" i="4"/>
  <c r="N51" i="1"/>
  <c r="Z459" i="4"/>
  <c r="AF459" i="4"/>
  <c r="AC459" i="4"/>
  <c r="Z605" i="3"/>
  <c r="AF605" i="3"/>
  <c r="AC605" i="3"/>
  <c r="Z349" i="3"/>
  <c r="AF349" i="3"/>
  <c r="AC349" i="3"/>
  <c r="AC167" i="3"/>
  <c r="Z167" i="3"/>
  <c r="AF167" i="3"/>
  <c r="AF720" i="3"/>
  <c r="AC720" i="3"/>
  <c r="Z720" i="3"/>
  <c r="AC574" i="3"/>
  <c r="Z574" i="3"/>
  <c r="AF574" i="3"/>
  <c r="AF194" i="3"/>
  <c r="AC194" i="3"/>
  <c r="Z194" i="3"/>
  <c r="M230" i="1"/>
  <c r="Z131" i="3"/>
  <c r="AF131" i="3"/>
  <c r="AC131" i="3"/>
  <c r="AC42" i="3"/>
  <c r="Z42" i="3"/>
  <c r="AF42" i="3"/>
  <c r="AF39" i="3"/>
  <c r="Z39" i="3"/>
  <c r="AC39" i="3"/>
  <c r="Z771" i="3"/>
  <c r="AC771" i="3"/>
  <c r="AF771" i="3"/>
  <c r="AC435" i="3"/>
  <c r="Z435" i="3"/>
  <c r="AF435" i="3"/>
  <c r="AF354" i="3"/>
  <c r="Z354" i="3"/>
  <c r="AC354" i="3"/>
  <c r="AF309" i="3"/>
  <c r="AC309" i="3"/>
  <c r="Z309" i="3"/>
  <c r="AF266" i="3"/>
  <c r="AC266" i="3"/>
  <c r="Z266" i="3"/>
  <c r="M305" i="1"/>
  <c r="Z243" i="3"/>
  <c r="AC243" i="3"/>
  <c r="AF243" i="3"/>
  <c r="AF432" i="3"/>
  <c r="Z432" i="3"/>
  <c r="AC432" i="3"/>
  <c r="Z588" i="3"/>
  <c r="AF588" i="3"/>
  <c r="AC588" i="3"/>
  <c r="AC912" i="3"/>
  <c r="Z912" i="3"/>
  <c r="AF912" i="3"/>
  <c r="AF540" i="3"/>
  <c r="AC540" i="3"/>
  <c r="Z540" i="3"/>
  <c r="AC485" i="3"/>
  <c r="AF485" i="3"/>
  <c r="Z485" i="3"/>
  <c r="M458" i="1"/>
  <c r="AC630" i="3"/>
  <c r="Z630" i="3"/>
  <c r="AF630" i="3"/>
  <c r="AF484" i="3"/>
  <c r="AC484" i="3"/>
  <c r="Z484" i="3"/>
  <c r="Z570" i="3"/>
  <c r="AF570" i="3"/>
  <c r="AC570" i="3"/>
  <c r="M74" i="1"/>
  <c r="AC521" i="3"/>
  <c r="Z521" i="3"/>
  <c r="AF521" i="3"/>
  <c r="M176" i="1"/>
  <c r="Z803" i="3"/>
  <c r="AF803" i="3"/>
  <c r="AC803" i="3"/>
  <c r="AC616" i="3"/>
  <c r="Z616" i="3"/>
  <c r="AF616" i="3"/>
  <c r="M476" i="1"/>
  <c r="AC576" i="3"/>
  <c r="Z576" i="3"/>
  <c r="AF576" i="3"/>
  <c r="AC709" i="3"/>
  <c r="Z709" i="3"/>
  <c r="AF709" i="3"/>
  <c r="AC710" i="3"/>
  <c r="AF710" i="3"/>
  <c r="Z710" i="3"/>
  <c r="AF762" i="3"/>
  <c r="Z762" i="3"/>
  <c r="AC762" i="3"/>
  <c r="Z723" i="3"/>
  <c r="AF723" i="3"/>
  <c r="AC723" i="3"/>
  <c r="AC808" i="3"/>
  <c r="AF808" i="3"/>
  <c r="Z808" i="3"/>
  <c r="AF669" i="3"/>
  <c r="AC669" i="3"/>
  <c r="Z669" i="3"/>
  <c r="AF766" i="3"/>
  <c r="Z766" i="3"/>
  <c r="AC766" i="3"/>
  <c r="AC887" i="3"/>
  <c r="AF887" i="3"/>
  <c r="Z887" i="3"/>
  <c r="AC880" i="3"/>
  <c r="AF880" i="3"/>
  <c r="Z880" i="3"/>
  <c r="Z776" i="3"/>
  <c r="AC776" i="3"/>
  <c r="AF776" i="3"/>
  <c r="AF875" i="3"/>
  <c r="AC875" i="3"/>
  <c r="Z875" i="3"/>
  <c r="AF316" i="3"/>
  <c r="Z316" i="3"/>
  <c r="AC316" i="3"/>
  <c r="M164" i="1"/>
  <c r="AC381" i="2"/>
  <c r="Z381" i="2"/>
  <c r="AF381" i="2"/>
  <c r="L41" i="1"/>
  <c r="AF56" i="2"/>
  <c r="AC56" i="2"/>
  <c r="Z56" i="2"/>
  <c r="AC144" i="2"/>
  <c r="Z144" i="2"/>
  <c r="AF144" i="2"/>
  <c r="AC46" i="2"/>
  <c r="Z46" i="2"/>
  <c r="L420" i="1"/>
  <c r="AF46" i="2"/>
  <c r="AC69" i="2"/>
  <c r="Z69" i="2"/>
  <c r="AF69" i="2"/>
  <c r="Z85" i="2"/>
  <c r="AC85" i="2"/>
  <c r="AF85" i="2"/>
  <c r="AC508" i="2"/>
  <c r="Z508" i="2"/>
  <c r="AF508" i="2"/>
  <c r="L59" i="1"/>
  <c r="AF397" i="2"/>
  <c r="Z397" i="2"/>
  <c r="AC397" i="2"/>
  <c r="AF214" i="2"/>
  <c r="AC214" i="2"/>
  <c r="Z214" i="2"/>
  <c r="L26" i="1"/>
  <c r="Z131" i="2"/>
  <c r="AF131" i="2"/>
  <c r="AC131" i="2"/>
  <c r="Z519" i="2"/>
  <c r="AF519" i="2"/>
  <c r="AC519" i="2"/>
  <c r="L62" i="1"/>
  <c r="AF580" i="2"/>
  <c r="AC580" i="2"/>
  <c r="Z580" i="2"/>
  <c r="AC130" i="2"/>
  <c r="AF130" i="2"/>
  <c r="Z130" i="2"/>
  <c r="Z75" i="2"/>
  <c r="AF75" i="2"/>
  <c r="AC75" i="2"/>
  <c r="AC132" i="2"/>
  <c r="Z132" i="2"/>
  <c r="AF132" i="2"/>
  <c r="L297" i="1"/>
  <c r="AF209" i="2"/>
  <c r="AC209" i="2"/>
  <c r="L432" i="1"/>
  <c r="Z209" i="2"/>
  <c r="AC371" i="2"/>
  <c r="AF371" i="2"/>
  <c r="Z371" i="2"/>
  <c r="AC544" i="2"/>
  <c r="Z544" i="2"/>
  <c r="AF544" i="2"/>
  <c r="AG544" i="2"/>
  <c r="L464" i="1"/>
  <c r="Z495" i="2"/>
  <c r="AF495" i="2"/>
  <c r="AC495" i="2"/>
  <c r="Z432" i="2"/>
  <c r="AF432" i="2"/>
  <c r="AC432" i="2"/>
  <c r="AF349" i="2"/>
  <c r="Z349" i="2"/>
  <c r="AC349" i="2"/>
  <c r="AF326" i="2"/>
  <c r="Z326" i="2"/>
  <c r="AC326" i="2"/>
  <c r="AC890" i="2"/>
  <c r="AF890" i="2"/>
  <c r="Z890" i="2"/>
  <c r="Z296" i="2"/>
  <c r="AF296" i="2"/>
  <c r="AC296" i="2"/>
  <c r="Z814" i="2"/>
  <c r="AC814" i="2"/>
  <c r="AF814" i="2"/>
  <c r="AF759" i="2"/>
  <c r="AC759" i="2"/>
  <c r="Z759" i="2"/>
  <c r="Z635" i="2"/>
  <c r="AF635" i="2"/>
  <c r="AC635" i="2"/>
  <c r="AC657" i="2"/>
  <c r="Z657" i="2"/>
  <c r="AF657" i="2"/>
  <c r="AF839" i="2"/>
  <c r="AC839" i="2"/>
  <c r="Z839" i="2"/>
  <c r="Z609" i="2"/>
  <c r="AF609" i="2"/>
  <c r="AC609" i="2"/>
  <c r="Z914" i="2"/>
  <c r="AF914" i="2"/>
  <c r="AC914" i="2"/>
  <c r="AC684" i="2"/>
  <c r="Z684" i="2"/>
  <c r="AF684" i="2"/>
  <c r="L321" i="1"/>
  <c r="AC567" i="2"/>
  <c r="Z567" i="2"/>
  <c r="AF567" i="2"/>
  <c r="L316" i="1"/>
  <c r="AC843" i="2"/>
  <c r="Z843" i="2"/>
  <c r="AF843" i="2"/>
  <c r="AC768" i="2"/>
  <c r="AF768" i="2"/>
  <c r="Z768" i="2"/>
  <c r="AF682" i="2"/>
  <c r="Z682" i="2"/>
  <c r="AC682" i="2"/>
  <c r="L400" i="1"/>
  <c r="Z855" i="2"/>
  <c r="AF855" i="2"/>
  <c r="AC855" i="2"/>
  <c r="AF769" i="2"/>
  <c r="AC769" i="2"/>
  <c r="Z769" i="2"/>
  <c r="AC87" i="2"/>
  <c r="Z87" i="2"/>
  <c r="AF87" i="2"/>
  <c r="L423" i="1"/>
  <c r="Z198" i="2"/>
  <c r="AF198" i="2"/>
  <c r="AC198" i="2"/>
  <c r="L231" i="1"/>
  <c r="AC200" i="2"/>
  <c r="Z200" i="2"/>
  <c r="AF200" i="2"/>
  <c r="Z23" i="10" l="1"/>
  <c r="J23" i="10"/>
  <c r="Y23" i="10"/>
  <c r="AP12" i="29"/>
  <c r="AI12" i="29"/>
  <c r="AK12" i="29"/>
  <c r="AG12" i="29"/>
  <c r="AH12" i="29"/>
  <c r="AO12" i="29"/>
  <c r="AJ12" i="29"/>
  <c r="AL12" i="29"/>
  <c r="AM12" i="29"/>
  <c r="AQ12" i="29"/>
  <c r="AR12" i="29"/>
  <c r="AE12" i="29"/>
  <c r="AN12" i="29"/>
  <c r="AQ13" i="29"/>
  <c r="AE13" i="29"/>
  <c r="AL13" i="29"/>
  <c r="AI13" i="29"/>
  <c r="AK13" i="29"/>
  <c r="AH13" i="29"/>
  <c r="AG13" i="29"/>
  <c r="AR13" i="29"/>
  <c r="AO13" i="29"/>
  <c r="AP13" i="29"/>
  <c r="AJ13" i="29"/>
  <c r="AN13" i="29"/>
  <c r="AM13" i="29"/>
  <c r="AM16" i="29"/>
  <c r="AE16" i="29"/>
  <c r="AP16" i="29"/>
  <c r="AJ16" i="29"/>
  <c r="AN16" i="29"/>
  <c r="AO16" i="29"/>
  <c r="AI16" i="29"/>
  <c r="AH16" i="29"/>
  <c r="AR16" i="29"/>
  <c r="AQ16" i="29"/>
  <c r="AK16" i="29"/>
  <c r="AG16" i="29"/>
  <c r="AL16" i="29"/>
  <c r="AO7" i="29"/>
  <c r="AQ7" i="29"/>
  <c r="AR7" i="29"/>
  <c r="AJ7" i="29"/>
  <c r="AK7" i="29"/>
  <c r="AM7" i="29"/>
  <c r="AL7" i="29"/>
  <c r="AP7" i="29"/>
  <c r="AI7" i="29"/>
  <c r="AN7" i="29"/>
  <c r="AG7" i="29"/>
  <c r="AE7" i="29"/>
  <c r="AH7" i="29"/>
  <c r="AK17" i="29"/>
  <c r="AQ17" i="29"/>
  <c r="AP17" i="29"/>
  <c r="AO17" i="29"/>
  <c r="AR17" i="29"/>
  <c r="AN17" i="29"/>
  <c r="AJ17" i="29"/>
  <c r="AG17" i="29"/>
  <c r="AM17" i="29"/>
  <c r="AH17" i="29"/>
  <c r="AE17" i="29"/>
  <c r="AI17" i="29"/>
  <c r="AL17" i="29"/>
  <c r="K16" i="12"/>
  <c r="AA16" i="12" s="1"/>
  <c r="K29" i="12"/>
  <c r="AA29" i="12" s="1"/>
  <c r="K23" i="12"/>
  <c r="AA23" i="12" s="1"/>
  <c r="K9" i="12"/>
  <c r="AA9" i="12" s="1"/>
  <c r="AJ9" i="12" s="1"/>
  <c r="K14" i="12"/>
  <c r="AA14" i="12" s="1"/>
  <c r="K10" i="12"/>
  <c r="AA10" i="12" s="1"/>
  <c r="K5" i="12"/>
  <c r="AA5" i="12" s="1"/>
  <c r="K11" i="29"/>
  <c r="AA11" i="29" s="1"/>
  <c r="K4" i="29"/>
  <c r="AA4" i="29" s="1"/>
  <c r="K5" i="29"/>
  <c r="AA5" i="29" s="1"/>
  <c r="K6" i="12"/>
  <c r="AA6" i="12" s="1"/>
  <c r="K24" i="12"/>
  <c r="AA24" i="12" s="1"/>
  <c r="K19" i="12"/>
  <c r="AA19" i="12" s="1"/>
  <c r="K7" i="12"/>
  <c r="AA7" i="12" s="1"/>
  <c r="K26" i="12"/>
  <c r="AA26" i="12" s="1"/>
  <c r="AD40" i="15"/>
  <c r="K13" i="12"/>
  <c r="AA13" i="12" s="1"/>
  <c r="K6" i="29"/>
  <c r="AA6" i="29" s="1"/>
  <c r="AG6" i="29" s="1"/>
  <c r="K20" i="12"/>
  <c r="AA20" i="12" s="1"/>
  <c r="K15" i="29"/>
  <c r="AA15" i="29" s="1"/>
  <c r="K15" i="12"/>
  <c r="AA15" i="12" s="1"/>
  <c r="K4" i="12"/>
  <c r="AA4" i="12" s="1"/>
  <c r="K12" i="12"/>
  <c r="K25" i="12"/>
  <c r="AA25" i="12" s="1"/>
  <c r="K59" i="15"/>
  <c r="AA55" i="15"/>
  <c r="K22" i="12"/>
  <c r="AA22" i="12" s="1"/>
  <c r="K10" i="29"/>
  <c r="AA10" i="29" s="1"/>
  <c r="K17" i="12"/>
  <c r="AA17" i="12" s="1"/>
  <c r="K9" i="29"/>
  <c r="AA9" i="29" s="1"/>
  <c r="K8" i="12"/>
  <c r="AA8" i="12" s="1"/>
  <c r="K11" i="12"/>
  <c r="AA11" i="12" s="1"/>
  <c r="K18" i="12"/>
  <c r="AA18" i="12" s="1"/>
  <c r="K14" i="29"/>
  <c r="AD42" i="15"/>
  <c r="AD11" i="14"/>
  <c r="AD19" i="15"/>
  <c r="AD26" i="15"/>
  <c r="AD4" i="14"/>
  <c r="AD15" i="14"/>
  <c r="AD27" i="15"/>
  <c r="AD28" i="15"/>
  <c r="AD21" i="15"/>
  <c r="AD16" i="15"/>
  <c r="AD24" i="15"/>
  <c r="AD14" i="15"/>
  <c r="AD13" i="15"/>
  <c r="AD30" i="14"/>
  <c r="AD35" i="15"/>
  <c r="O12" i="21"/>
  <c r="S12" i="21" s="1"/>
  <c r="O7" i="29"/>
  <c r="S7" i="29" s="1"/>
  <c r="AL26" i="8"/>
  <c r="AN26" i="8"/>
  <c r="O28" i="11"/>
  <c r="S28" i="11" s="1"/>
  <c r="O9" i="29"/>
  <c r="S9" i="29" s="1"/>
  <c r="AQ26" i="8"/>
  <c r="AI26" i="8"/>
  <c r="AK26" i="8"/>
  <c r="F62" i="19"/>
  <c r="F6" i="19" s="1"/>
  <c r="AD37" i="15"/>
  <c r="S3" i="29"/>
  <c r="AD29" i="15"/>
  <c r="AD15" i="20"/>
  <c r="AJ26" i="8"/>
  <c r="AR26" i="8"/>
  <c r="AD9" i="15"/>
  <c r="AE26" i="8"/>
  <c r="AO26" i="8"/>
  <c r="AH26" i="8"/>
  <c r="AJ3" i="29"/>
  <c r="AL3" i="29"/>
  <c r="AH3" i="29"/>
  <c r="AI3" i="29"/>
  <c r="AR3" i="29"/>
  <c r="AG3" i="29"/>
  <c r="AN3" i="29"/>
  <c r="AK3" i="29"/>
  <c r="AQ3" i="29"/>
  <c r="AP3" i="29"/>
  <c r="AO3" i="29"/>
  <c r="AM3" i="29"/>
  <c r="AE3" i="29"/>
  <c r="K22" i="8"/>
  <c r="AA22" i="8" s="1"/>
  <c r="AC4" i="29"/>
  <c r="AD4" i="29"/>
  <c r="K15" i="8"/>
  <c r="AA15" i="8" s="1"/>
  <c r="AC6" i="29"/>
  <c r="AD6" i="29"/>
  <c r="AD15" i="29"/>
  <c r="AC15" i="29"/>
  <c r="AD10" i="29"/>
  <c r="AC10" i="29"/>
  <c r="AD20" i="14"/>
  <c r="AD25" i="15"/>
  <c r="AG26" i="8"/>
  <c r="AD18" i="15"/>
  <c r="AP26" i="8"/>
  <c r="AA21" i="12"/>
  <c r="AC9" i="29"/>
  <c r="AD9" i="29"/>
  <c r="AC11" i="29"/>
  <c r="AD11" i="29"/>
  <c r="AD14" i="29"/>
  <c r="AC14" i="29"/>
  <c r="J21" i="29"/>
  <c r="AD20" i="15"/>
  <c r="AD30" i="15"/>
  <c r="AD23" i="15"/>
  <c r="AD5" i="29"/>
  <c r="AC5" i="29"/>
  <c r="Z21" i="29"/>
  <c r="AA15" i="10"/>
  <c r="AA16" i="10"/>
  <c r="K8" i="10"/>
  <c r="AA8" i="10" s="1"/>
  <c r="K4" i="10"/>
  <c r="AA4" i="10" s="1"/>
  <c r="K12" i="10"/>
  <c r="AA12" i="10" s="1"/>
  <c r="AA17" i="10"/>
  <c r="K11" i="10"/>
  <c r="AA11" i="10" s="1"/>
  <c r="AA19" i="10"/>
  <c r="AA18" i="10"/>
  <c r="K10" i="10"/>
  <c r="AA10" i="10" s="1"/>
  <c r="K9" i="10"/>
  <c r="AA9" i="10" s="1"/>
  <c r="K14" i="10"/>
  <c r="AA14" i="10" s="1"/>
  <c r="K13" i="10"/>
  <c r="AA13" i="10" s="1"/>
  <c r="K3" i="10"/>
  <c r="K7" i="10"/>
  <c r="AA7" i="10" s="1"/>
  <c r="AA22" i="10"/>
  <c r="AE33" i="11"/>
  <c r="AE24" i="11"/>
  <c r="AE27" i="11"/>
  <c r="AE52" i="11"/>
  <c r="AE32" i="11"/>
  <c r="AE17" i="11"/>
  <c r="AE36" i="11"/>
  <c r="AE60" i="11"/>
  <c r="AE42" i="11"/>
  <c r="AD46" i="15"/>
  <c r="AE56" i="11"/>
  <c r="AE22" i="11"/>
  <c r="Z21" i="27"/>
  <c r="AC21" i="27" s="1"/>
  <c r="AD33" i="15"/>
  <c r="AE13" i="11"/>
  <c r="AE4" i="11"/>
  <c r="AE62" i="11"/>
  <c r="AE44" i="11"/>
  <c r="AE21" i="11"/>
  <c r="AD4" i="15"/>
  <c r="AE47" i="11"/>
  <c r="AE54" i="11"/>
  <c r="AE14" i="11"/>
  <c r="AE16" i="11"/>
  <c r="AE59" i="11"/>
  <c r="AE6" i="11"/>
  <c r="AE28" i="15"/>
  <c r="AE20" i="15"/>
  <c r="AE35" i="15"/>
  <c r="AE13" i="15"/>
  <c r="AE14" i="15"/>
  <c r="AD48" i="15"/>
  <c r="AD7" i="15"/>
  <c r="AE39" i="11"/>
  <c r="AE34" i="14"/>
  <c r="AE25" i="14"/>
  <c r="AD34" i="14"/>
  <c r="AE31" i="11"/>
  <c r="AE29" i="15"/>
  <c r="AE21" i="14"/>
  <c r="AE4" i="15"/>
  <c r="AE10" i="15"/>
  <c r="AE12" i="11"/>
  <c r="AE45" i="11"/>
  <c r="AE40" i="11"/>
  <c r="AE12" i="15"/>
  <c r="AA14" i="27"/>
  <c r="AE14" i="27" s="1"/>
  <c r="AD9" i="14"/>
  <c r="AE53" i="11"/>
  <c r="AE34" i="11"/>
  <c r="AE43" i="11"/>
  <c r="AE50" i="11"/>
  <c r="AC25" i="14"/>
  <c r="AD10" i="15"/>
  <c r="AE57" i="11"/>
  <c r="AE35" i="11"/>
  <c r="AC20" i="15"/>
  <c r="AD25" i="14"/>
  <c r="AD23" i="14"/>
  <c r="AE55" i="11"/>
  <c r="AE30" i="11"/>
  <c r="AC29" i="15"/>
  <c r="AE19" i="15"/>
  <c r="AA4" i="13"/>
  <c r="AE4" i="13" s="1"/>
  <c r="K40" i="13"/>
  <c r="AD31" i="13"/>
  <c r="AD18" i="14"/>
  <c r="AD21" i="14"/>
  <c r="AE5" i="14"/>
  <c r="AD8" i="14"/>
  <c r="AD13" i="14"/>
  <c r="AD17" i="14"/>
  <c r="AD28" i="14"/>
  <c r="AD14" i="14"/>
  <c r="AE9" i="14"/>
  <c r="AE13" i="14"/>
  <c r="AE10" i="14"/>
  <c r="AC10" i="14"/>
  <c r="AE29" i="14"/>
  <c r="AE24" i="14"/>
  <c r="AC29" i="14"/>
  <c r="AC21" i="14"/>
  <c r="AD29" i="14"/>
  <c r="AD10" i="14"/>
  <c r="AD24" i="14"/>
  <c r="AC34" i="14"/>
  <c r="AD19" i="13"/>
  <c r="AD23" i="13"/>
  <c r="AD8" i="13"/>
  <c r="AD24" i="13"/>
  <c r="AD7" i="13"/>
  <c r="AE22" i="13"/>
  <c r="AD34" i="13"/>
  <c r="AE34" i="13"/>
  <c r="AD28" i="13"/>
  <c r="AE19" i="14"/>
  <c r="AJ27" i="14"/>
  <c r="AO27" i="14"/>
  <c r="AM27" i="14"/>
  <c r="AK27" i="14"/>
  <c r="AN27" i="14"/>
  <c r="AL27" i="14"/>
  <c r="AG27" i="14"/>
  <c r="AI27" i="14"/>
  <c r="AR27" i="14"/>
  <c r="AH27" i="14"/>
  <c r="AP27" i="14"/>
  <c r="AQ27" i="14"/>
  <c r="AL28" i="14"/>
  <c r="AJ28" i="14"/>
  <c r="AP28" i="14"/>
  <c r="AH28" i="14"/>
  <c r="AG28" i="14"/>
  <c r="AR28" i="14"/>
  <c r="AN28" i="14"/>
  <c r="AM28" i="14"/>
  <c r="AI28" i="14"/>
  <c r="AQ28" i="14"/>
  <c r="AO28" i="14"/>
  <c r="AK28" i="14"/>
  <c r="AE28" i="14"/>
  <c r="J3" i="8"/>
  <c r="K3" i="8" s="1"/>
  <c r="AA3" i="8" s="1"/>
  <c r="AD29" i="13"/>
  <c r="AD17" i="15"/>
  <c r="AD43" i="15"/>
  <c r="AD31" i="15"/>
  <c r="AE10" i="11"/>
  <c r="AJ13" i="11"/>
  <c r="AR13" i="11"/>
  <c r="AQ13" i="11"/>
  <c r="AP13" i="11"/>
  <c r="AN13" i="11"/>
  <c r="AK13" i="11"/>
  <c r="AO13" i="11"/>
  <c r="AG13" i="11"/>
  <c r="AM13" i="11"/>
  <c r="AI13" i="11"/>
  <c r="AH13" i="11"/>
  <c r="AL13" i="11"/>
  <c r="AJ61" i="11"/>
  <c r="AR61" i="11"/>
  <c r="AQ61" i="11"/>
  <c r="AP61" i="11"/>
  <c r="AN61" i="11"/>
  <c r="AI61" i="11"/>
  <c r="AH61" i="11"/>
  <c r="AG61" i="11"/>
  <c r="AK61" i="11"/>
  <c r="AO61" i="11"/>
  <c r="AM61" i="11"/>
  <c r="AL61" i="11"/>
  <c r="AK4" i="11"/>
  <c r="AJ4" i="11"/>
  <c r="AI4" i="11"/>
  <c r="AG4" i="11"/>
  <c r="AR4" i="11"/>
  <c r="AM4" i="11"/>
  <c r="AO4" i="11"/>
  <c r="AN4" i="11"/>
  <c r="AH4" i="11"/>
  <c r="AL4" i="11"/>
  <c r="AP4" i="11"/>
  <c r="AQ4" i="11"/>
  <c r="AR45" i="20"/>
  <c r="AQ45" i="20"/>
  <c r="AM45" i="20"/>
  <c r="AI45" i="20"/>
  <c r="AL45" i="20"/>
  <c r="AH45" i="20"/>
  <c r="AG45" i="20"/>
  <c r="AK45" i="20"/>
  <c r="AJ45" i="20"/>
  <c r="AP45" i="20"/>
  <c r="AO45" i="20"/>
  <c r="AN45" i="20"/>
  <c r="AN19" i="20"/>
  <c r="AM19" i="20"/>
  <c r="AJ19" i="20"/>
  <c r="AL19" i="20"/>
  <c r="AK19" i="20"/>
  <c r="AH19" i="20"/>
  <c r="AG19" i="20"/>
  <c r="AQ19" i="20"/>
  <c r="AP19" i="20"/>
  <c r="AI19" i="20"/>
  <c r="AR19" i="20"/>
  <c r="AO19" i="20"/>
  <c r="AL12" i="15"/>
  <c r="AG12" i="15"/>
  <c r="AJ12" i="15"/>
  <c r="AR12" i="15"/>
  <c r="AI12" i="15"/>
  <c r="AM12" i="15"/>
  <c r="AQ12" i="15"/>
  <c r="AH12" i="15"/>
  <c r="AP12" i="15"/>
  <c r="AN12" i="15"/>
  <c r="AO12" i="15"/>
  <c r="AK12" i="15"/>
  <c r="AI5" i="14"/>
  <c r="AG5" i="14"/>
  <c r="AH5" i="14"/>
  <c r="AP5" i="14"/>
  <c r="AJ5" i="14"/>
  <c r="AN5" i="14"/>
  <c r="AL5" i="14"/>
  <c r="AO5" i="14"/>
  <c r="AM5" i="14"/>
  <c r="AQ5" i="14"/>
  <c r="AR5" i="14"/>
  <c r="AK5" i="14"/>
  <c r="AI19" i="14"/>
  <c r="AG19" i="14"/>
  <c r="AH19" i="14"/>
  <c r="AN19" i="14"/>
  <c r="AL19" i="14"/>
  <c r="AO19" i="14"/>
  <c r="AJ19" i="14"/>
  <c r="AQ19" i="14"/>
  <c r="AR19" i="14"/>
  <c r="AP19" i="14"/>
  <c r="AM19" i="14"/>
  <c r="AK19" i="14"/>
  <c r="AE27" i="14"/>
  <c r="AD6" i="14"/>
  <c r="AE19" i="11"/>
  <c r="AK14" i="11"/>
  <c r="AI14" i="11"/>
  <c r="AH14" i="11"/>
  <c r="AG14" i="11"/>
  <c r="AO14" i="11"/>
  <c r="AL14" i="11"/>
  <c r="AJ14" i="11"/>
  <c r="AP14" i="11"/>
  <c r="AM14" i="11"/>
  <c r="AQ14" i="11"/>
  <c r="AN14" i="11"/>
  <c r="AR14" i="11"/>
  <c r="AK6" i="11"/>
  <c r="AP6" i="11"/>
  <c r="AO6" i="11"/>
  <c r="AM6" i="11"/>
  <c r="AR6" i="11"/>
  <c r="AQ6" i="11"/>
  <c r="AJ6" i="11"/>
  <c r="AG6" i="11"/>
  <c r="AN6" i="11"/>
  <c r="AI6" i="11"/>
  <c r="AL6" i="11"/>
  <c r="AH6" i="11"/>
  <c r="AN16" i="11"/>
  <c r="AG16" i="11"/>
  <c r="AP16" i="11"/>
  <c r="AM16" i="11"/>
  <c r="AH16" i="11"/>
  <c r="AR16" i="11"/>
  <c r="AQ16" i="11"/>
  <c r="AO16" i="11"/>
  <c r="AI16" i="11"/>
  <c r="AL16" i="11"/>
  <c r="AJ16" i="11"/>
  <c r="AK16" i="11"/>
  <c r="AE15" i="11"/>
  <c r="AE37" i="11"/>
  <c r="AM59" i="11"/>
  <c r="AG59" i="11"/>
  <c r="AJ59" i="11"/>
  <c r="AO59" i="11"/>
  <c r="AN59" i="11"/>
  <c r="AI59" i="11"/>
  <c r="AH59" i="11"/>
  <c r="AK59" i="11"/>
  <c r="AL59" i="11"/>
  <c r="AP59" i="11"/>
  <c r="AR59" i="11"/>
  <c r="AQ59" i="11"/>
  <c r="AR47" i="20"/>
  <c r="AQ47" i="20"/>
  <c r="AP47" i="20"/>
  <c r="AM47" i="20"/>
  <c r="AO47" i="20"/>
  <c r="AN47" i="20"/>
  <c r="AJ47" i="20"/>
  <c r="AI47" i="20"/>
  <c r="AL47" i="20"/>
  <c r="AK47" i="20"/>
  <c r="AG47" i="20"/>
  <c r="AH47" i="20"/>
  <c r="AJ21" i="20"/>
  <c r="AI21" i="20"/>
  <c r="AH21" i="20"/>
  <c r="AG21" i="20"/>
  <c r="AN21" i="20"/>
  <c r="AM21" i="20"/>
  <c r="AL21" i="20"/>
  <c r="AK21" i="20"/>
  <c r="AP21" i="20"/>
  <c r="AO21" i="20"/>
  <c r="AR21" i="20"/>
  <c r="AQ21" i="20"/>
  <c r="AE24" i="15"/>
  <c r="AI13" i="15"/>
  <c r="AH13" i="15"/>
  <c r="AL13" i="15"/>
  <c r="AG13" i="15"/>
  <c r="AR13" i="15"/>
  <c r="AK13" i="15"/>
  <c r="AQ13" i="15"/>
  <c r="AP13" i="15"/>
  <c r="AN13" i="15"/>
  <c r="AO13" i="15"/>
  <c r="AM13" i="15"/>
  <c r="AJ13" i="15"/>
  <c r="AE27" i="15"/>
  <c r="AE16" i="15"/>
  <c r="AE4" i="14"/>
  <c r="AE15" i="14"/>
  <c r="K3" i="27"/>
  <c r="AK18" i="27"/>
  <c r="AP18" i="27"/>
  <c r="AI18" i="27"/>
  <c r="AN18" i="27"/>
  <c r="AQ18" i="27"/>
  <c r="AH18" i="27"/>
  <c r="AO18" i="27"/>
  <c r="AR18" i="27"/>
  <c r="AL18" i="27"/>
  <c r="AM18" i="27"/>
  <c r="AG18" i="27"/>
  <c r="AJ18" i="27"/>
  <c r="AE18" i="27"/>
  <c r="AE37" i="15"/>
  <c r="AI22" i="14"/>
  <c r="AQ22" i="14"/>
  <c r="AH22" i="14"/>
  <c r="AP22" i="14"/>
  <c r="AG22" i="14"/>
  <c r="AR22" i="14"/>
  <c r="AO22" i="14"/>
  <c r="AN22" i="14"/>
  <c r="AM22" i="14"/>
  <c r="AJ22" i="14"/>
  <c r="AK22" i="14"/>
  <c r="AL22" i="14"/>
  <c r="AD16" i="13"/>
  <c r="AE6" i="14"/>
  <c r="AD32" i="13"/>
  <c r="AD20" i="13"/>
  <c r="AD22" i="15"/>
  <c r="AD44" i="15"/>
  <c r="AM56" i="11"/>
  <c r="AI56" i="11"/>
  <c r="AL56" i="11"/>
  <c r="AJ56" i="11"/>
  <c r="AN56" i="11"/>
  <c r="AP56" i="11"/>
  <c r="AK56" i="11"/>
  <c r="AR56" i="11"/>
  <c r="AG56" i="11"/>
  <c r="AO56" i="11"/>
  <c r="AH56" i="11"/>
  <c r="AQ56" i="11"/>
  <c r="AE11" i="11"/>
  <c r="AL22" i="11"/>
  <c r="AJ22" i="11"/>
  <c r="AI22" i="11"/>
  <c r="AK22" i="11"/>
  <c r="AH22" i="11"/>
  <c r="AN22" i="11"/>
  <c r="AM22" i="11"/>
  <c r="AR22" i="11"/>
  <c r="AP22" i="11"/>
  <c r="AQ22" i="11"/>
  <c r="AG22" i="11"/>
  <c r="AO22" i="11"/>
  <c r="AR12" i="20"/>
  <c r="AN12" i="20"/>
  <c r="AQ12" i="20"/>
  <c r="AP12" i="20"/>
  <c r="AO12" i="20"/>
  <c r="AL12" i="20"/>
  <c r="AK12" i="20"/>
  <c r="AG12" i="20"/>
  <c r="AJ12" i="20"/>
  <c r="AI12" i="20"/>
  <c r="AH12" i="20"/>
  <c r="AM12" i="20"/>
  <c r="AI48" i="20"/>
  <c r="AH48" i="20"/>
  <c r="AG48" i="20"/>
  <c r="AQ48" i="20"/>
  <c r="AM48" i="20"/>
  <c r="AO48" i="20"/>
  <c r="AL48" i="20"/>
  <c r="AK48" i="20"/>
  <c r="AP48" i="20"/>
  <c r="AN48" i="20"/>
  <c r="AR48" i="20"/>
  <c r="AJ48" i="20"/>
  <c r="AO18" i="20"/>
  <c r="AN18" i="20"/>
  <c r="AR18" i="20"/>
  <c r="AP18" i="20"/>
  <c r="AQ18" i="20"/>
  <c r="AM18" i="20"/>
  <c r="AK18" i="20"/>
  <c r="AL18" i="20"/>
  <c r="AJ18" i="20"/>
  <c r="AI18" i="20"/>
  <c r="AH18" i="20"/>
  <c r="AG18" i="20"/>
  <c r="AC13" i="15"/>
  <c r="AC28" i="14"/>
  <c r="AE14" i="13"/>
  <c r="AE7" i="15"/>
  <c r="AO48" i="15"/>
  <c r="AN48" i="15"/>
  <c r="AM48" i="15"/>
  <c r="AL48" i="15"/>
  <c r="AK48" i="15"/>
  <c r="AJ48" i="15"/>
  <c r="AQ48" i="15"/>
  <c r="AP48" i="15"/>
  <c r="AI48" i="15"/>
  <c r="AH48" i="15"/>
  <c r="AR48" i="15"/>
  <c r="AG48" i="15"/>
  <c r="AG21" i="15"/>
  <c r="AR21" i="15"/>
  <c r="AQ21" i="15"/>
  <c r="AP21" i="15"/>
  <c r="AN21" i="15"/>
  <c r="AH21" i="15"/>
  <c r="AI21" i="15"/>
  <c r="AO21" i="15"/>
  <c r="AL21" i="15"/>
  <c r="AJ21" i="15"/>
  <c r="AK21" i="15"/>
  <c r="AM21" i="15"/>
  <c r="AE42" i="15"/>
  <c r="AJ23" i="15"/>
  <c r="AL23" i="15"/>
  <c r="AI23" i="15"/>
  <c r="AK23" i="15"/>
  <c r="AG23" i="15"/>
  <c r="AP23" i="15"/>
  <c r="AO23" i="15"/>
  <c r="AH23" i="15"/>
  <c r="AQ23" i="15"/>
  <c r="AN23" i="15"/>
  <c r="AM23" i="15"/>
  <c r="AR23" i="15"/>
  <c r="AK26" i="15"/>
  <c r="AJ26" i="15"/>
  <c r="AM26" i="15"/>
  <c r="AI26" i="15"/>
  <c r="AL26" i="15"/>
  <c r="AH26" i="15"/>
  <c r="AQ26" i="15"/>
  <c r="AN26" i="15"/>
  <c r="AG26" i="15"/>
  <c r="AP26" i="15"/>
  <c r="AR26" i="15"/>
  <c r="AO26" i="15"/>
  <c r="AE11" i="14"/>
  <c r="AE40" i="15"/>
  <c r="AE25" i="15"/>
  <c r="AI5" i="15"/>
  <c r="AH5" i="15"/>
  <c r="AL5" i="15"/>
  <c r="AG5" i="15"/>
  <c r="AQ5" i="15"/>
  <c r="AO5" i="15"/>
  <c r="AM5" i="15"/>
  <c r="AK5" i="15"/>
  <c r="AN5" i="15"/>
  <c r="AR5" i="15"/>
  <c r="AP5" i="15"/>
  <c r="AJ5" i="15"/>
  <c r="AQ14" i="14"/>
  <c r="AP14" i="14"/>
  <c r="AH14" i="14"/>
  <c r="AG14" i="14"/>
  <c r="AR14" i="14"/>
  <c r="AL14" i="14"/>
  <c r="AO14" i="14"/>
  <c r="AN14" i="14"/>
  <c r="AK14" i="14"/>
  <c r="AM14" i="14"/>
  <c r="AI14" i="14"/>
  <c r="AJ14" i="14"/>
  <c r="AE14" i="14"/>
  <c r="AE43" i="15"/>
  <c r="AD41" i="15"/>
  <c r="AO62" i="11"/>
  <c r="AM62" i="11"/>
  <c r="AR62" i="11"/>
  <c r="AQ62" i="11"/>
  <c r="AN62" i="11"/>
  <c r="AK62" i="11"/>
  <c r="AJ62" i="11"/>
  <c r="AL62" i="11"/>
  <c r="AI62" i="11"/>
  <c r="AH62" i="11"/>
  <c r="AG62" i="11"/>
  <c r="AP62" i="11"/>
  <c r="AD26" i="13"/>
  <c r="AH19" i="11"/>
  <c r="AR19" i="11"/>
  <c r="AQ19" i="11"/>
  <c r="AP19" i="11"/>
  <c r="AG19" i="11"/>
  <c r="AK19" i="11"/>
  <c r="AJ19" i="11"/>
  <c r="AO19" i="11"/>
  <c r="AN19" i="11"/>
  <c r="AI19" i="11"/>
  <c r="AM19" i="11"/>
  <c r="AL19" i="11"/>
  <c r="AL37" i="11"/>
  <c r="AK37" i="11"/>
  <c r="AR37" i="11"/>
  <c r="AQ37" i="11"/>
  <c r="AJ37" i="11"/>
  <c r="AP37" i="11"/>
  <c r="AO37" i="11"/>
  <c r="AM37" i="11"/>
  <c r="AN37" i="11"/>
  <c r="AI37" i="11"/>
  <c r="AH37" i="11"/>
  <c r="AG37" i="11"/>
  <c r="AM25" i="15"/>
  <c r="AL25" i="15"/>
  <c r="AK25" i="15"/>
  <c r="AJ25" i="15"/>
  <c r="AI25" i="15"/>
  <c r="AH25" i="15"/>
  <c r="AN25" i="15"/>
  <c r="AG25" i="15"/>
  <c r="AR25" i="15"/>
  <c r="AQ25" i="15"/>
  <c r="AO25" i="15"/>
  <c r="AP25" i="15"/>
  <c r="AD16" i="14"/>
  <c r="AH12" i="11"/>
  <c r="AL12" i="11"/>
  <c r="AQ12" i="11"/>
  <c r="AK12" i="11"/>
  <c r="AR12" i="11"/>
  <c r="AJ12" i="11"/>
  <c r="AO12" i="11"/>
  <c r="AG12" i="11"/>
  <c r="AI12" i="11"/>
  <c r="AM12" i="11"/>
  <c r="AN12" i="11"/>
  <c r="AP12" i="11"/>
  <c r="AJ53" i="11"/>
  <c r="AR53" i="11"/>
  <c r="AQ53" i="11"/>
  <c r="AP53" i="11"/>
  <c r="AN53" i="11"/>
  <c r="AL53" i="11"/>
  <c r="AO53" i="11"/>
  <c r="AM53" i="11"/>
  <c r="AK53" i="11"/>
  <c r="AI53" i="11"/>
  <c r="AH53" i="11"/>
  <c r="AG53" i="11"/>
  <c r="AE20" i="11"/>
  <c r="AJ45" i="11"/>
  <c r="AR45" i="11"/>
  <c r="AQ45" i="11"/>
  <c r="AP45" i="11"/>
  <c r="AN45" i="11"/>
  <c r="AI45" i="11"/>
  <c r="AH45" i="11"/>
  <c r="AG45" i="11"/>
  <c r="AO45" i="11"/>
  <c r="AM45" i="11"/>
  <c r="AK45" i="11"/>
  <c r="AL45" i="11"/>
  <c r="AL40" i="11"/>
  <c r="AJ40" i="11"/>
  <c r="AR40" i="11"/>
  <c r="AK40" i="11"/>
  <c r="AQ40" i="11"/>
  <c r="AP40" i="11"/>
  <c r="AI40" i="11"/>
  <c r="AO40" i="11"/>
  <c r="AN40" i="11"/>
  <c r="AH40" i="11"/>
  <c r="AM40" i="11"/>
  <c r="AG40" i="11"/>
  <c r="AN34" i="11"/>
  <c r="AM34" i="11"/>
  <c r="AQ34" i="11"/>
  <c r="AP34" i="11"/>
  <c r="AO34" i="11"/>
  <c r="AL34" i="11"/>
  <c r="AJ34" i="11"/>
  <c r="AI34" i="11"/>
  <c r="AH34" i="11"/>
  <c r="AK34" i="11"/>
  <c r="AR34" i="11"/>
  <c r="AG34" i="11"/>
  <c r="AE7" i="11"/>
  <c r="AJ36" i="20"/>
  <c r="AI36" i="20"/>
  <c r="AH36" i="20"/>
  <c r="AG36" i="20"/>
  <c r="AN36" i="20"/>
  <c r="AM36" i="20"/>
  <c r="AL36" i="20"/>
  <c r="AK36" i="20"/>
  <c r="AQ36" i="20"/>
  <c r="AP36" i="20"/>
  <c r="AO36" i="20"/>
  <c r="AR36" i="20"/>
  <c r="AC19" i="14"/>
  <c r="AC42" i="15"/>
  <c r="AO10" i="21"/>
  <c r="AR10" i="21"/>
  <c r="AP10" i="21"/>
  <c r="AQ10" i="21"/>
  <c r="AK10" i="21"/>
  <c r="AN10" i="21"/>
  <c r="AM10" i="21"/>
  <c r="AL10" i="21"/>
  <c r="AJ10" i="21"/>
  <c r="AH10" i="21"/>
  <c r="AG10" i="21"/>
  <c r="AI10" i="21"/>
  <c r="AK34" i="14"/>
  <c r="AN34" i="14"/>
  <c r="AI34" i="14"/>
  <c r="AG34" i="14"/>
  <c r="AR34" i="14"/>
  <c r="AH34" i="14"/>
  <c r="AO34" i="14"/>
  <c r="AM34" i="14"/>
  <c r="AL34" i="14"/>
  <c r="AQ34" i="14"/>
  <c r="AP34" i="14"/>
  <c r="AJ34" i="14"/>
  <c r="AE48" i="15"/>
  <c r="AE21" i="15"/>
  <c r="AL14" i="15"/>
  <c r="AK14" i="15"/>
  <c r="AM14" i="15"/>
  <c r="AJ14" i="15"/>
  <c r="AR14" i="15"/>
  <c r="AQ14" i="15"/>
  <c r="AP14" i="15"/>
  <c r="AO14" i="15"/>
  <c r="AN14" i="15"/>
  <c r="AH14" i="15"/>
  <c r="AG14" i="15"/>
  <c r="AI14" i="15"/>
  <c r="AE23" i="15"/>
  <c r="AE26" i="15"/>
  <c r="AJ28" i="15"/>
  <c r="AI28" i="15"/>
  <c r="AH28" i="15"/>
  <c r="AQ28" i="15"/>
  <c r="AN28" i="15"/>
  <c r="AM28" i="15"/>
  <c r="AG28" i="15"/>
  <c r="AO28" i="15"/>
  <c r="AR28" i="15"/>
  <c r="AL28" i="15"/>
  <c r="AP28" i="15"/>
  <c r="AK28" i="15"/>
  <c r="AI3" i="15"/>
  <c r="AN3" i="15"/>
  <c r="AG3" i="15"/>
  <c r="AP3" i="15"/>
  <c r="AH3" i="15"/>
  <c r="AA51" i="15"/>
  <c r="AK3" i="15"/>
  <c r="AQ3" i="15"/>
  <c r="AL3" i="15"/>
  <c r="AR3" i="15"/>
  <c r="AO3" i="15"/>
  <c r="AM3" i="15"/>
  <c r="AJ3" i="15"/>
  <c r="AR19" i="15"/>
  <c r="AQ19" i="15"/>
  <c r="AP19" i="15"/>
  <c r="AO19" i="15"/>
  <c r="AN19" i="15"/>
  <c r="AM19" i="15"/>
  <c r="AI19" i="15"/>
  <c r="AL19" i="15"/>
  <c r="AG19" i="15"/>
  <c r="AK19" i="15"/>
  <c r="AJ19" i="15"/>
  <c r="AH19" i="15"/>
  <c r="AR10" i="11"/>
  <c r="AQ10" i="11"/>
  <c r="AP10" i="11"/>
  <c r="AM10" i="11"/>
  <c r="AO10" i="11"/>
  <c r="AN10" i="11"/>
  <c r="AH10" i="11"/>
  <c r="AI10" i="11"/>
  <c r="AL10" i="11"/>
  <c r="AK10" i="11"/>
  <c r="AJ10" i="11"/>
  <c r="AG10" i="11"/>
  <c r="AL4" i="21"/>
  <c r="AK4" i="21"/>
  <c r="AJ4" i="21"/>
  <c r="AH4" i="21"/>
  <c r="AI4" i="21"/>
  <c r="AG4" i="21"/>
  <c r="AR4" i="21"/>
  <c r="AN4" i="21"/>
  <c r="AM4" i="21"/>
  <c r="AQ4" i="21"/>
  <c r="AP4" i="21"/>
  <c r="AO4" i="21"/>
  <c r="AL58" i="11"/>
  <c r="AJ58" i="11"/>
  <c r="AI58" i="11"/>
  <c r="AG58" i="11"/>
  <c r="AR58" i="11"/>
  <c r="AQ58" i="11"/>
  <c r="AP58" i="11"/>
  <c r="AN58" i="11"/>
  <c r="AO58" i="11"/>
  <c r="AH58" i="11"/>
  <c r="AK58" i="11"/>
  <c r="AM58" i="11"/>
  <c r="AR5" i="11"/>
  <c r="AQ5" i="11"/>
  <c r="AL5" i="11"/>
  <c r="AK5" i="11"/>
  <c r="AN5" i="11"/>
  <c r="AI5" i="11"/>
  <c r="AH5" i="11"/>
  <c r="AM5" i="11"/>
  <c r="AG5" i="11"/>
  <c r="AP5" i="11"/>
  <c r="AJ5" i="11"/>
  <c r="AO5" i="11"/>
  <c r="AK36" i="11"/>
  <c r="AR36" i="11"/>
  <c r="AQ36" i="11"/>
  <c r="AO36" i="11"/>
  <c r="AG36" i="11"/>
  <c r="AJ36" i="11"/>
  <c r="AN36" i="11"/>
  <c r="AM36" i="11"/>
  <c r="AI36" i="11"/>
  <c r="AP36" i="11"/>
  <c r="AH36" i="11"/>
  <c r="AL36" i="11"/>
  <c r="AJ41" i="20"/>
  <c r="AI41" i="20"/>
  <c r="AH41" i="20"/>
  <c r="AG41" i="20"/>
  <c r="AR41" i="20"/>
  <c r="AK41" i="20"/>
  <c r="AQ41" i="20"/>
  <c r="AP41" i="20"/>
  <c r="AL41" i="20"/>
  <c r="AO41" i="20"/>
  <c r="AN41" i="20"/>
  <c r="AM41" i="20"/>
  <c r="AL9" i="21"/>
  <c r="AK9" i="21"/>
  <c r="AJ9" i="21"/>
  <c r="AH9" i="21"/>
  <c r="AI9" i="21"/>
  <c r="AG9" i="21"/>
  <c r="AQ9" i="21"/>
  <c r="AP9" i="21"/>
  <c r="AO9" i="21"/>
  <c r="AM9" i="21"/>
  <c r="AN9" i="21"/>
  <c r="AR9" i="21"/>
  <c r="AE5" i="15"/>
  <c r="AE58" i="11"/>
  <c r="AM23" i="11"/>
  <c r="AG23" i="11"/>
  <c r="AJ23" i="11"/>
  <c r="AO23" i="11"/>
  <c r="AN23" i="11"/>
  <c r="AI23" i="11"/>
  <c r="AH23" i="11"/>
  <c r="AL23" i="11"/>
  <c r="AK23" i="11"/>
  <c r="AR23" i="11"/>
  <c r="AQ23" i="11"/>
  <c r="AP23" i="11"/>
  <c r="AL25" i="11"/>
  <c r="AK25" i="11"/>
  <c r="AR25" i="11"/>
  <c r="AH25" i="11"/>
  <c r="AG25" i="11"/>
  <c r="AO25" i="11"/>
  <c r="AM25" i="11"/>
  <c r="AN25" i="11"/>
  <c r="AJ25" i="11"/>
  <c r="AQ25" i="11"/>
  <c r="AP25" i="11"/>
  <c r="AI25" i="11"/>
  <c r="AE22" i="14"/>
  <c r="AH51" i="11"/>
  <c r="AR51" i="11"/>
  <c r="AQ51" i="11"/>
  <c r="AP51" i="11"/>
  <c r="AG51" i="11"/>
  <c r="AO51" i="11"/>
  <c r="AN51" i="11"/>
  <c r="AI51" i="11"/>
  <c r="AM51" i="11"/>
  <c r="AL51" i="11"/>
  <c r="AK51" i="11"/>
  <c r="AJ51" i="11"/>
  <c r="AE23" i="11"/>
  <c r="AJ46" i="20"/>
  <c r="AI46" i="20"/>
  <c r="AH46" i="20"/>
  <c r="AG46" i="20"/>
  <c r="AN46" i="20"/>
  <c r="AM46" i="20"/>
  <c r="AL46" i="20"/>
  <c r="AK46" i="20"/>
  <c r="AQ46" i="20"/>
  <c r="AR46" i="20"/>
  <c r="AP46" i="20"/>
  <c r="AO46" i="20"/>
  <c r="AR7" i="14"/>
  <c r="AH7" i="14"/>
  <c r="AQ7" i="14"/>
  <c r="AP7" i="14"/>
  <c r="AO7" i="14"/>
  <c r="AG7" i="14"/>
  <c r="AI7" i="14"/>
  <c r="AM7" i="14"/>
  <c r="AK7" i="14"/>
  <c r="AJ7" i="14"/>
  <c r="AN7" i="14"/>
  <c r="AL7" i="14"/>
  <c r="AO46" i="15"/>
  <c r="AN46" i="15"/>
  <c r="AM46" i="15"/>
  <c r="AL46" i="15"/>
  <c r="AK46" i="15"/>
  <c r="AJ46" i="15"/>
  <c r="AI46" i="15"/>
  <c r="AH46" i="15"/>
  <c r="AG46" i="15"/>
  <c r="AP46" i="15"/>
  <c r="AQ46" i="15"/>
  <c r="AR46" i="15"/>
  <c r="AE51" i="11"/>
  <c r="AE8" i="11"/>
  <c r="AE46" i="15"/>
  <c r="AE22" i="15"/>
  <c r="K63" i="11"/>
  <c r="AF7" i="19" s="1"/>
  <c r="AA3" i="11"/>
  <c r="AE3" i="11" s="1"/>
  <c r="AO23" i="20"/>
  <c r="AN23" i="20"/>
  <c r="AJ23" i="20"/>
  <c r="AI23" i="20"/>
  <c r="AM23" i="20"/>
  <c r="AL23" i="20"/>
  <c r="AK23" i="20"/>
  <c r="AR23" i="20"/>
  <c r="AG23" i="20"/>
  <c r="AQ23" i="20"/>
  <c r="AH23" i="20"/>
  <c r="AP23" i="20"/>
  <c r="AK43" i="20"/>
  <c r="AJ43" i="20"/>
  <c r="AI43" i="20"/>
  <c r="AH43" i="20"/>
  <c r="AG43" i="20"/>
  <c r="AN43" i="20"/>
  <c r="AP43" i="20"/>
  <c r="AO43" i="20"/>
  <c r="AM43" i="20"/>
  <c r="AL43" i="20"/>
  <c r="AR43" i="20"/>
  <c r="AQ43" i="20"/>
  <c r="AR7" i="20"/>
  <c r="AQ7" i="20"/>
  <c r="AP7" i="20"/>
  <c r="AN7" i="20"/>
  <c r="AO7" i="20"/>
  <c r="AM7" i="20"/>
  <c r="AL7" i="20"/>
  <c r="AK7" i="20"/>
  <c r="AJ7" i="20"/>
  <c r="AH7" i="20"/>
  <c r="AG7" i="20"/>
  <c r="AI7" i="20"/>
  <c r="AN24" i="20"/>
  <c r="AM24" i="20"/>
  <c r="AL24" i="20"/>
  <c r="AJ24" i="20"/>
  <c r="AK24" i="20"/>
  <c r="AG24" i="20"/>
  <c r="AR24" i="20"/>
  <c r="AQ24" i="20"/>
  <c r="AH24" i="20"/>
  <c r="AP24" i="20"/>
  <c r="AO24" i="20"/>
  <c r="AI24" i="20"/>
  <c r="AP15" i="27"/>
  <c r="AR15" i="27"/>
  <c r="AK15" i="27"/>
  <c r="AQ15" i="27"/>
  <c r="AH15" i="27"/>
  <c r="AI15" i="27"/>
  <c r="AE15" i="27"/>
  <c r="AJ15" i="27"/>
  <c r="AN15" i="27"/>
  <c r="AO15" i="27"/>
  <c r="AG15" i="27"/>
  <c r="AL15" i="27"/>
  <c r="AM15" i="27"/>
  <c r="AK38" i="11"/>
  <c r="AI38" i="11"/>
  <c r="AH38" i="11"/>
  <c r="AG38" i="11"/>
  <c r="AN38" i="11"/>
  <c r="AR38" i="11"/>
  <c r="AQ38" i="11"/>
  <c r="AP38" i="11"/>
  <c r="AM38" i="11"/>
  <c r="AJ38" i="11"/>
  <c r="AO38" i="11"/>
  <c r="AL38" i="11"/>
  <c r="AC22" i="15"/>
  <c r="AR8" i="21"/>
  <c r="AQ8" i="21"/>
  <c r="AP8" i="21"/>
  <c r="AI8" i="21"/>
  <c r="AH8" i="21"/>
  <c r="AG8" i="21"/>
  <c r="AO8" i="21"/>
  <c r="AN8" i="21"/>
  <c r="AM8" i="21"/>
  <c r="AL8" i="21"/>
  <c r="AK8" i="21"/>
  <c r="AJ8" i="21"/>
  <c r="AR55" i="20"/>
  <c r="AQ55" i="20"/>
  <c r="AP55" i="20"/>
  <c r="AL55" i="20"/>
  <c r="AO55" i="20"/>
  <c r="AN55" i="20"/>
  <c r="AM55" i="20"/>
  <c r="AK55" i="20"/>
  <c r="AJ55" i="20"/>
  <c r="AG55" i="20"/>
  <c r="AI55" i="20"/>
  <c r="AH55" i="20"/>
  <c r="AE26" i="11"/>
  <c r="AJ16" i="20"/>
  <c r="AI16" i="20"/>
  <c r="AH16" i="20"/>
  <c r="AG16" i="20"/>
  <c r="AR16" i="20"/>
  <c r="AO16" i="20"/>
  <c r="AN16" i="20"/>
  <c r="AM16" i="20"/>
  <c r="AQ16" i="20"/>
  <c r="AP16" i="20"/>
  <c r="AL16" i="20"/>
  <c r="AK16" i="20"/>
  <c r="AE9" i="11"/>
  <c r="AE20" i="13"/>
  <c r="AE31" i="15"/>
  <c r="AO17" i="15"/>
  <c r="AN17" i="15"/>
  <c r="AM17" i="15"/>
  <c r="AL17" i="15"/>
  <c r="AJ17" i="15"/>
  <c r="AR17" i="15"/>
  <c r="AQ17" i="15"/>
  <c r="AP17" i="15"/>
  <c r="AK17" i="15"/>
  <c r="AG17" i="15"/>
  <c r="AI17" i="15"/>
  <c r="AH17" i="15"/>
  <c r="AE36" i="14"/>
  <c r="AD4" i="13"/>
  <c r="AQ54" i="11"/>
  <c r="AP54" i="11"/>
  <c r="AN54" i="11"/>
  <c r="AM54" i="11"/>
  <c r="AR54" i="11"/>
  <c r="AH54" i="11"/>
  <c r="AG54" i="11"/>
  <c r="AO54" i="11"/>
  <c r="AL54" i="11"/>
  <c r="AK54" i="11"/>
  <c r="AJ54" i="11"/>
  <c r="AI54" i="11"/>
  <c r="AJ11" i="20"/>
  <c r="AI11" i="20"/>
  <c r="AH11" i="20"/>
  <c r="AG11" i="20"/>
  <c r="AR11" i="20"/>
  <c r="AP11" i="20"/>
  <c r="AN11" i="20"/>
  <c r="AQ11" i="20"/>
  <c r="AO11" i="20"/>
  <c r="AL11" i="20"/>
  <c r="AM11" i="20"/>
  <c r="AK11" i="20"/>
  <c r="AR11" i="14"/>
  <c r="AH11" i="14"/>
  <c r="AQ11" i="14"/>
  <c r="AP11" i="14"/>
  <c r="AO11" i="14"/>
  <c r="AI11" i="14"/>
  <c r="AG11" i="14"/>
  <c r="AJ11" i="14"/>
  <c r="AM11" i="14"/>
  <c r="AK11" i="14"/>
  <c r="AL11" i="14"/>
  <c r="AN11" i="14"/>
  <c r="O5" i="16"/>
  <c r="S5" i="16" s="1"/>
  <c r="O8" i="27"/>
  <c r="S8" i="27" s="1"/>
  <c r="AD7" i="14"/>
  <c r="AL18" i="11"/>
  <c r="AJ18" i="11"/>
  <c r="AR18" i="11"/>
  <c r="AM18" i="11"/>
  <c r="AO18" i="11"/>
  <c r="AQ18" i="11"/>
  <c r="AP18" i="11"/>
  <c r="AH18" i="11"/>
  <c r="AG18" i="11"/>
  <c r="AK18" i="11"/>
  <c r="AI18" i="11"/>
  <c r="AN18" i="11"/>
  <c r="AL20" i="11"/>
  <c r="AJ20" i="11"/>
  <c r="AR20" i="11"/>
  <c r="AH20" i="11"/>
  <c r="AI20" i="11"/>
  <c r="AQ20" i="11"/>
  <c r="AK20" i="11"/>
  <c r="AN20" i="11"/>
  <c r="AP20" i="11"/>
  <c r="AO20" i="11"/>
  <c r="AG20" i="11"/>
  <c r="AM20" i="11"/>
  <c r="AM7" i="11"/>
  <c r="AJ7" i="11"/>
  <c r="AH7" i="11"/>
  <c r="AN7" i="11"/>
  <c r="AG7" i="11"/>
  <c r="AR7" i="11"/>
  <c r="AQ7" i="11"/>
  <c r="AI7" i="11"/>
  <c r="AK7" i="11"/>
  <c r="AO7" i="11"/>
  <c r="AL7" i="11"/>
  <c r="AP7" i="11"/>
  <c r="AN14" i="20"/>
  <c r="AM14" i="20"/>
  <c r="AL14" i="20"/>
  <c r="AK14" i="20"/>
  <c r="AJ14" i="20"/>
  <c r="AR14" i="20"/>
  <c r="AG14" i="20"/>
  <c r="AQ14" i="20"/>
  <c r="AH14" i="20"/>
  <c r="AP14" i="20"/>
  <c r="AO14" i="20"/>
  <c r="AI14" i="20"/>
  <c r="AC13" i="14"/>
  <c r="AC5" i="14"/>
  <c r="AR15" i="20"/>
  <c r="AN15" i="20"/>
  <c r="AL15" i="20"/>
  <c r="AP15" i="20"/>
  <c r="AQ15" i="20"/>
  <c r="AO15" i="20"/>
  <c r="AK15" i="20"/>
  <c r="AJ15" i="20"/>
  <c r="AM15" i="20"/>
  <c r="AH15" i="20"/>
  <c r="AG15" i="20"/>
  <c r="AI15" i="20"/>
  <c r="AN23" i="14"/>
  <c r="AL23" i="14"/>
  <c r="AO23" i="14"/>
  <c r="AM23" i="14"/>
  <c r="AK23" i="14"/>
  <c r="AI23" i="14"/>
  <c r="AH23" i="14"/>
  <c r="AQ23" i="14"/>
  <c r="AR23" i="14"/>
  <c r="AP23" i="14"/>
  <c r="AJ23" i="14"/>
  <c r="AG23" i="14"/>
  <c r="T21" i="27"/>
  <c r="AM30" i="14"/>
  <c r="AK30" i="14"/>
  <c r="AP30" i="14"/>
  <c r="AG30" i="14"/>
  <c r="AQ30" i="14"/>
  <c r="AH30" i="14"/>
  <c r="AR30" i="14"/>
  <c r="AI30" i="14"/>
  <c r="AL30" i="14"/>
  <c r="AJ30" i="14"/>
  <c r="AO30" i="14"/>
  <c r="AN30" i="14"/>
  <c r="K51" i="15"/>
  <c r="AK41" i="15"/>
  <c r="AJ41" i="15"/>
  <c r="AN41" i="15"/>
  <c r="AM41" i="15"/>
  <c r="AL41" i="15"/>
  <c r="AI41" i="15"/>
  <c r="AQ41" i="15"/>
  <c r="AG41" i="15"/>
  <c r="AR41" i="15"/>
  <c r="AH41" i="15"/>
  <c r="AP41" i="15"/>
  <c r="AO41" i="15"/>
  <c r="AE41" i="15"/>
  <c r="AK17" i="14"/>
  <c r="AR17" i="14"/>
  <c r="AH17" i="14"/>
  <c r="AM17" i="14"/>
  <c r="AQ17" i="14"/>
  <c r="AL17" i="14"/>
  <c r="AO17" i="14"/>
  <c r="AP17" i="14"/>
  <c r="AJ17" i="14"/>
  <c r="AN17" i="14"/>
  <c r="AG17" i="14"/>
  <c r="AI17" i="14"/>
  <c r="AD22" i="14"/>
  <c r="AK18" i="15"/>
  <c r="AJ18" i="15"/>
  <c r="AL18" i="15"/>
  <c r="AI18" i="15"/>
  <c r="AR18" i="15"/>
  <c r="AQ18" i="15"/>
  <c r="AM18" i="15"/>
  <c r="AG18" i="15"/>
  <c r="AP18" i="15"/>
  <c r="AO18" i="15"/>
  <c r="AN18" i="15"/>
  <c r="AH18" i="15"/>
  <c r="AE18" i="15"/>
  <c r="AC41" i="15"/>
  <c r="AD36" i="13"/>
  <c r="AE18" i="11"/>
  <c r="AE41" i="11"/>
  <c r="AM43" i="11"/>
  <c r="AG43" i="11"/>
  <c r="AP43" i="11"/>
  <c r="AL43" i="11"/>
  <c r="AH43" i="11"/>
  <c r="AR43" i="11"/>
  <c r="AK43" i="11"/>
  <c r="AO43" i="11"/>
  <c r="AI43" i="11"/>
  <c r="AJ43" i="11"/>
  <c r="AN43" i="11"/>
  <c r="AQ43" i="11"/>
  <c r="AE46" i="11"/>
  <c r="AR50" i="11"/>
  <c r="AQ50" i="11"/>
  <c r="AP50" i="11"/>
  <c r="AO50" i="11"/>
  <c r="AM50" i="11"/>
  <c r="AI50" i="11"/>
  <c r="AH50" i="11"/>
  <c r="AG50" i="11"/>
  <c r="AN50" i="11"/>
  <c r="AK50" i="11"/>
  <c r="AJ50" i="11"/>
  <c r="AL50" i="11"/>
  <c r="AC9" i="14"/>
  <c r="AP7" i="21"/>
  <c r="AL7" i="21"/>
  <c r="AO7" i="21"/>
  <c r="AN7" i="21"/>
  <c r="AK7" i="21"/>
  <c r="AM7" i="21"/>
  <c r="AI7" i="21"/>
  <c r="AH7" i="21"/>
  <c r="AG7" i="21"/>
  <c r="AQ7" i="21"/>
  <c r="AR7" i="21"/>
  <c r="AJ7" i="21"/>
  <c r="AC27" i="15"/>
  <c r="AC37" i="15"/>
  <c r="AJ13" i="14"/>
  <c r="AN13" i="14"/>
  <c r="AL13" i="14"/>
  <c r="AO13" i="14"/>
  <c r="AK13" i="14"/>
  <c r="AG13" i="14"/>
  <c r="AI13" i="14"/>
  <c r="AQ13" i="14"/>
  <c r="AM13" i="14"/>
  <c r="AP13" i="14"/>
  <c r="AR13" i="14"/>
  <c r="AH13" i="14"/>
  <c r="AE15" i="20"/>
  <c r="AE23" i="14"/>
  <c r="AJ25" i="14"/>
  <c r="AN25" i="14"/>
  <c r="AL25" i="14"/>
  <c r="AO25" i="14"/>
  <c r="AK25" i="14"/>
  <c r="AG25" i="14"/>
  <c r="AI25" i="14"/>
  <c r="AR25" i="14"/>
  <c r="AH25" i="14"/>
  <c r="AM25" i="14"/>
  <c r="AP25" i="14"/>
  <c r="AQ25" i="14"/>
  <c r="AE30" i="14"/>
  <c r="AM9" i="14"/>
  <c r="AK9" i="14"/>
  <c r="AO9" i="14"/>
  <c r="AG9" i="14"/>
  <c r="AI9" i="14"/>
  <c r="AL9" i="14"/>
  <c r="AJ9" i="14"/>
  <c r="AQ9" i="14"/>
  <c r="AN9" i="14"/>
  <c r="AR9" i="14"/>
  <c r="AH9" i="14"/>
  <c r="AP9" i="14"/>
  <c r="AI20" i="15"/>
  <c r="AH20" i="15"/>
  <c r="AR20" i="15"/>
  <c r="AG20" i="15"/>
  <c r="AQ20" i="15"/>
  <c r="AP20" i="15"/>
  <c r="AO20" i="15"/>
  <c r="AN20" i="15"/>
  <c r="AM20" i="15"/>
  <c r="AL20" i="15"/>
  <c r="AK20" i="15"/>
  <c r="AJ20" i="15"/>
  <c r="AG35" i="15"/>
  <c r="AR35" i="15"/>
  <c r="AQ35" i="15"/>
  <c r="AP35" i="15"/>
  <c r="AO35" i="15"/>
  <c r="AN35" i="15"/>
  <c r="AK35" i="15"/>
  <c r="AL35" i="15"/>
  <c r="AI35" i="15"/>
  <c r="AH35" i="15"/>
  <c r="AM35" i="15"/>
  <c r="AJ35" i="15"/>
  <c r="AI8" i="14"/>
  <c r="AQ8" i="14"/>
  <c r="AH8" i="14"/>
  <c r="AM8" i="14"/>
  <c r="AK8" i="14"/>
  <c r="AL8" i="14"/>
  <c r="AJ8" i="14"/>
  <c r="AG8" i="14"/>
  <c r="AP8" i="14"/>
  <c r="AO8" i="14"/>
  <c r="AR8" i="14"/>
  <c r="AN8" i="14"/>
  <c r="AO37" i="15"/>
  <c r="AK37" i="15"/>
  <c r="AN37" i="15"/>
  <c r="AM37" i="15"/>
  <c r="AL37" i="15"/>
  <c r="AJ37" i="15"/>
  <c r="AP37" i="15"/>
  <c r="AQ37" i="15"/>
  <c r="AI37" i="15"/>
  <c r="AG37" i="15"/>
  <c r="AH37" i="15"/>
  <c r="AR37" i="15"/>
  <c r="O10" i="12"/>
  <c r="S10" i="12" s="1"/>
  <c r="O4" i="27"/>
  <c r="AD36" i="14"/>
  <c r="AL41" i="11"/>
  <c r="AJ41" i="11"/>
  <c r="AP41" i="11"/>
  <c r="AO41" i="11"/>
  <c r="AM41" i="11"/>
  <c r="AI41" i="11"/>
  <c r="AQ41" i="11"/>
  <c r="AN41" i="11"/>
  <c r="AK41" i="11"/>
  <c r="AR41" i="11"/>
  <c r="AH41" i="11"/>
  <c r="AG41" i="11"/>
  <c r="AO46" i="11"/>
  <c r="AN46" i="11"/>
  <c r="AM46" i="11"/>
  <c r="AR46" i="11"/>
  <c r="AQ46" i="11"/>
  <c r="AI46" i="11"/>
  <c r="AH46" i="11"/>
  <c r="AG46" i="11"/>
  <c r="AP46" i="11"/>
  <c r="AK46" i="11"/>
  <c r="AJ46" i="11"/>
  <c r="AL46" i="11"/>
  <c r="AC4" i="13"/>
  <c r="AO38" i="20"/>
  <c r="AN38" i="20"/>
  <c r="AK38" i="20"/>
  <c r="AJ38" i="20"/>
  <c r="AI38" i="20"/>
  <c r="AM38" i="20"/>
  <c r="AL38" i="20"/>
  <c r="AQ38" i="20"/>
  <c r="AH38" i="20"/>
  <c r="AG38" i="20"/>
  <c r="AR38" i="20"/>
  <c r="AP38" i="20"/>
  <c r="AR5" i="21"/>
  <c r="AP5" i="21"/>
  <c r="AQ5" i="21"/>
  <c r="AO5" i="21"/>
  <c r="AG5" i="21"/>
  <c r="AN5" i="21"/>
  <c r="AK5" i="21"/>
  <c r="AI5" i="21"/>
  <c r="AJ5" i="21"/>
  <c r="AM5" i="21"/>
  <c r="AL5" i="21"/>
  <c r="AH5" i="21"/>
  <c r="AL18" i="14"/>
  <c r="AJ18" i="14"/>
  <c r="AO18" i="14"/>
  <c r="AN18" i="14"/>
  <c r="AK18" i="14"/>
  <c r="AP18" i="14"/>
  <c r="AH18" i="14"/>
  <c r="AM18" i="14"/>
  <c r="AG18" i="14"/>
  <c r="AR18" i="14"/>
  <c r="AI18" i="14"/>
  <c r="AQ18" i="14"/>
  <c r="AG9" i="15"/>
  <c r="AL9" i="15"/>
  <c r="AK9" i="15"/>
  <c r="AR9" i="15"/>
  <c r="AP9" i="15"/>
  <c r="AI9" i="15"/>
  <c r="AH9" i="15"/>
  <c r="AN9" i="15"/>
  <c r="AM9" i="15"/>
  <c r="AQ9" i="15"/>
  <c r="AO9" i="15"/>
  <c r="AJ9" i="15"/>
  <c r="J5" i="27"/>
  <c r="K5" i="27" s="1"/>
  <c r="AA5" i="27" s="1"/>
  <c r="AD5" i="27"/>
  <c r="AC5" i="27"/>
  <c r="AO16" i="27"/>
  <c r="AP16" i="27"/>
  <c r="AJ16" i="27"/>
  <c r="AL16" i="27"/>
  <c r="AN16" i="27"/>
  <c r="AQ16" i="27"/>
  <c r="AI16" i="27"/>
  <c r="AK16" i="27"/>
  <c r="AR16" i="27"/>
  <c r="AM16" i="27"/>
  <c r="AG16" i="27"/>
  <c r="AH16" i="27"/>
  <c r="AE16" i="27"/>
  <c r="AD22" i="13"/>
  <c r="AD5" i="13"/>
  <c r="AD12" i="15"/>
  <c r="AD17" i="13"/>
  <c r="AD5" i="15"/>
  <c r="AK6" i="14"/>
  <c r="AO6" i="14"/>
  <c r="AN6" i="14"/>
  <c r="AI6" i="14"/>
  <c r="AM6" i="14"/>
  <c r="AR6" i="14"/>
  <c r="AJ6" i="14"/>
  <c r="AH6" i="14"/>
  <c r="AG6" i="14"/>
  <c r="AL6" i="14"/>
  <c r="AQ6" i="14"/>
  <c r="AP6" i="14"/>
  <c r="AD26" i="14"/>
  <c r="AM11" i="11"/>
  <c r="AG11" i="11"/>
  <c r="AJ11" i="11"/>
  <c r="AO11" i="11"/>
  <c r="AN11" i="11"/>
  <c r="AI11" i="11"/>
  <c r="AH11" i="11"/>
  <c r="AR11" i="11"/>
  <c r="AK11" i="11"/>
  <c r="AQ11" i="11"/>
  <c r="AP11" i="11"/>
  <c r="AL11" i="11"/>
  <c r="AR5" i="20"/>
  <c r="AP5" i="20"/>
  <c r="AO5" i="20"/>
  <c r="AK5" i="20"/>
  <c r="AJ5" i="20"/>
  <c r="AN5" i="20"/>
  <c r="AM5" i="20"/>
  <c r="AL5" i="20"/>
  <c r="AG5" i="20"/>
  <c r="AQ5" i="20"/>
  <c r="AI5" i="20"/>
  <c r="AH5" i="20"/>
  <c r="AJ8" i="20"/>
  <c r="AI8" i="20"/>
  <c r="AH8" i="20"/>
  <c r="AG8" i="20"/>
  <c r="AO8" i="20"/>
  <c r="AN8" i="20"/>
  <c r="AR8" i="20"/>
  <c r="AP8" i="20"/>
  <c r="AQ8" i="20"/>
  <c r="AM8" i="20"/>
  <c r="AL8" i="20"/>
  <c r="AK8" i="20"/>
  <c r="AM7" i="15"/>
  <c r="AJ7" i="15"/>
  <c r="AN7" i="15"/>
  <c r="AG7" i="15"/>
  <c r="AR7" i="15"/>
  <c r="AQ7" i="15"/>
  <c r="AK7" i="15"/>
  <c r="AI7" i="15"/>
  <c r="AH7" i="15"/>
  <c r="AL7" i="15"/>
  <c r="AP7" i="15"/>
  <c r="AO7" i="15"/>
  <c r="AD27" i="14"/>
  <c r="AD13" i="13"/>
  <c r="AD9" i="13"/>
  <c r="AJ33" i="11"/>
  <c r="AR33" i="11"/>
  <c r="AQ33" i="11"/>
  <c r="AP33" i="11"/>
  <c r="AN33" i="11"/>
  <c r="AL33" i="11"/>
  <c r="AO33" i="11"/>
  <c r="AM33" i="11"/>
  <c r="AI33" i="11"/>
  <c r="AH33" i="11"/>
  <c r="AG33" i="11"/>
  <c r="AK33" i="11"/>
  <c r="AI24" i="11"/>
  <c r="AP24" i="11"/>
  <c r="AK24" i="11"/>
  <c r="AO24" i="11"/>
  <c r="AH24" i="11"/>
  <c r="AM24" i="11"/>
  <c r="AL24" i="11"/>
  <c r="AQ24" i="11"/>
  <c r="AG24" i="11"/>
  <c r="AJ24" i="11"/>
  <c r="AR24" i="11"/>
  <c r="AN24" i="11"/>
  <c r="AJ27" i="11"/>
  <c r="AO27" i="11"/>
  <c r="AN27" i="11"/>
  <c r="AI27" i="11"/>
  <c r="AR27" i="11"/>
  <c r="AL27" i="11"/>
  <c r="AQ27" i="11"/>
  <c r="AP27" i="11"/>
  <c r="AH27" i="11"/>
  <c r="AM27" i="11"/>
  <c r="AK27" i="11"/>
  <c r="AG27" i="11"/>
  <c r="AH52" i="11"/>
  <c r="AJ52" i="11"/>
  <c r="AK52" i="11"/>
  <c r="AR52" i="11"/>
  <c r="AM52" i="11"/>
  <c r="AN52" i="11"/>
  <c r="AG52" i="11"/>
  <c r="AQ52" i="11"/>
  <c r="AO52" i="11"/>
  <c r="AI52" i="11"/>
  <c r="AP52" i="11"/>
  <c r="AL52" i="11"/>
  <c r="AL29" i="11"/>
  <c r="AK29" i="11"/>
  <c r="AR29" i="11"/>
  <c r="AG29" i="11"/>
  <c r="AQ29" i="11"/>
  <c r="AN29" i="11"/>
  <c r="AO29" i="11"/>
  <c r="AI29" i="11"/>
  <c r="AJ29" i="11"/>
  <c r="AM29" i="11"/>
  <c r="AP29" i="11"/>
  <c r="AH29" i="11"/>
  <c r="AL32" i="11"/>
  <c r="AJ32" i="11"/>
  <c r="AR32" i="11"/>
  <c r="AO32" i="11"/>
  <c r="AN32" i="11"/>
  <c r="AG32" i="11"/>
  <c r="AP32" i="11"/>
  <c r="AH32" i="11"/>
  <c r="AQ32" i="11"/>
  <c r="AK32" i="11"/>
  <c r="AM32" i="11"/>
  <c r="AI32" i="11"/>
  <c r="AO49" i="11"/>
  <c r="AN49" i="11"/>
  <c r="AM49" i="11"/>
  <c r="AI49" i="11"/>
  <c r="AG49" i="11"/>
  <c r="AL49" i="11"/>
  <c r="AK49" i="11"/>
  <c r="AJ49" i="11"/>
  <c r="AQ49" i="11"/>
  <c r="AH49" i="11"/>
  <c r="AR49" i="11"/>
  <c r="AP49" i="11"/>
  <c r="AJ17" i="11"/>
  <c r="AR17" i="11"/>
  <c r="AQ17" i="11"/>
  <c r="AP17" i="11"/>
  <c r="AN17" i="11"/>
  <c r="AO17" i="11"/>
  <c r="AL17" i="11"/>
  <c r="AK17" i="11"/>
  <c r="AM17" i="11"/>
  <c r="AG17" i="11"/>
  <c r="AI17" i="11"/>
  <c r="AH17" i="11"/>
  <c r="AR42" i="20"/>
  <c r="AN42" i="20"/>
  <c r="AQ42" i="20"/>
  <c r="AP42" i="20"/>
  <c r="AM42" i="20"/>
  <c r="AO42" i="20"/>
  <c r="AL42" i="20"/>
  <c r="AK42" i="20"/>
  <c r="AJ42" i="20"/>
  <c r="AG42" i="20"/>
  <c r="AI42" i="20"/>
  <c r="AH42" i="20"/>
  <c r="AC4" i="15"/>
  <c r="AJ31" i="20"/>
  <c r="AI31" i="20"/>
  <c r="AH31" i="20"/>
  <c r="AG31" i="20"/>
  <c r="AR31" i="20"/>
  <c r="AQ31" i="20"/>
  <c r="AM31" i="20"/>
  <c r="AO31" i="20"/>
  <c r="AL31" i="20"/>
  <c r="AN31" i="20"/>
  <c r="AK31" i="20"/>
  <c r="AP31" i="20"/>
  <c r="AC31" i="15"/>
  <c r="AC24" i="14"/>
  <c r="AI33" i="15"/>
  <c r="AG33" i="15"/>
  <c r="AH33" i="15"/>
  <c r="AR33" i="15"/>
  <c r="AQ33" i="15"/>
  <c r="AP33" i="15"/>
  <c r="AN33" i="15"/>
  <c r="AK33" i="15"/>
  <c r="AL33" i="15"/>
  <c r="AO33" i="15"/>
  <c r="AM33" i="15"/>
  <c r="AJ33" i="15"/>
  <c r="AE18" i="14"/>
  <c r="AE9" i="15"/>
  <c r="AP10" i="14"/>
  <c r="AH10" i="14"/>
  <c r="AG10" i="14"/>
  <c r="AR10" i="14"/>
  <c r="AJ10" i="14"/>
  <c r="AO10" i="14"/>
  <c r="AN10" i="14"/>
  <c r="AM10" i="14"/>
  <c r="AK10" i="14"/>
  <c r="AI10" i="14"/>
  <c r="AQ10" i="14"/>
  <c r="AL10" i="14"/>
  <c r="AR10" i="15"/>
  <c r="AQ10" i="15"/>
  <c r="AP10" i="15"/>
  <c r="AO10" i="15"/>
  <c r="AK10" i="15"/>
  <c r="AH10" i="15"/>
  <c r="AG10" i="15"/>
  <c r="AJ10" i="15"/>
  <c r="AN10" i="15"/>
  <c r="AM10" i="15"/>
  <c r="AL10" i="15"/>
  <c r="AI10" i="15"/>
  <c r="AR10" i="20"/>
  <c r="AK10" i="20"/>
  <c r="AJ10" i="20"/>
  <c r="AI10" i="20"/>
  <c r="AH10" i="20"/>
  <c r="AG10" i="20"/>
  <c r="AM10" i="20"/>
  <c r="AL10" i="20"/>
  <c r="AO10" i="20"/>
  <c r="AQ10" i="20"/>
  <c r="AN10" i="20"/>
  <c r="AP10" i="20"/>
  <c r="AR20" i="20"/>
  <c r="AP20" i="20"/>
  <c r="AQ20" i="20"/>
  <c r="AO20" i="20"/>
  <c r="AK20" i="20"/>
  <c r="AG20" i="20"/>
  <c r="AJ20" i="20"/>
  <c r="AI20" i="20"/>
  <c r="AH20" i="20"/>
  <c r="AL20" i="20"/>
  <c r="AN20" i="20"/>
  <c r="AM20" i="20"/>
  <c r="AN29" i="20"/>
  <c r="AM29" i="20"/>
  <c r="AL29" i="20"/>
  <c r="AJ29" i="20"/>
  <c r="AK29" i="20"/>
  <c r="AR29" i="20"/>
  <c r="AQ29" i="20"/>
  <c r="AH29" i="20"/>
  <c r="AP29" i="20"/>
  <c r="AO29" i="20"/>
  <c r="AI29" i="20"/>
  <c r="AG29" i="20"/>
  <c r="AP21" i="8"/>
  <c r="AO21" i="8"/>
  <c r="AN21" i="8"/>
  <c r="AH21" i="8"/>
  <c r="AE21" i="8"/>
  <c r="AG21" i="8"/>
  <c r="AM21" i="8"/>
  <c r="AL21" i="8"/>
  <c r="AQ21" i="8"/>
  <c r="AR21" i="8"/>
  <c r="AK21" i="8"/>
  <c r="AJ21" i="8"/>
  <c r="AI21" i="8"/>
  <c r="AD5" i="14"/>
  <c r="AN48" i="11"/>
  <c r="AG48" i="11"/>
  <c r="AP48" i="11"/>
  <c r="AH48" i="11"/>
  <c r="AI48" i="11"/>
  <c r="AJ48" i="11"/>
  <c r="AL48" i="11"/>
  <c r="AK48" i="11"/>
  <c r="AO48" i="11"/>
  <c r="AM48" i="11"/>
  <c r="AR48" i="11"/>
  <c r="AQ48" i="11"/>
  <c r="AC12" i="15"/>
  <c r="AR35" i="20"/>
  <c r="AP35" i="20"/>
  <c r="AQ35" i="20"/>
  <c r="AO35" i="20"/>
  <c r="AM35" i="20"/>
  <c r="AI35" i="20"/>
  <c r="AL35" i="20"/>
  <c r="AH35" i="20"/>
  <c r="AG35" i="20"/>
  <c r="AK35" i="20"/>
  <c r="AJ35" i="20"/>
  <c r="AN35" i="20"/>
  <c r="AR37" i="20"/>
  <c r="AQ37" i="20"/>
  <c r="AP37" i="20"/>
  <c r="AN37" i="20"/>
  <c r="AO37" i="20"/>
  <c r="AM37" i="20"/>
  <c r="AK37" i="20"/>
  <c r="AL37" i="20"/>
  <c r="AJ37" i="20"/>
  <c r="AI37" i="20"/>
  <c r="AH37" i="20"/>
  <c r="AG37" i="20"/>
  <c r="AP26" i="14"/>
  <c r="AH26" i="14"/>
  <c r="AG26" i="14"/>
  <c r="AR26" i="14"/>
  <c r="AJ26" i="14"/>
  <c r="AI26" i="14"/>
  <c r="AQ26" i="14"/>
  <c r="AL26" i="14"/>
  <c r="AO26" i="14"/>
  <c r="AN26" i="14"/>
  <c r="AK26" i="14"/>
  <c r="AM26" i="14"/>
  <c r="AK4" i="27"/>
  <c r="AP4" i="27"/>
  <c r="AQ4" i="27"/>
  <c r="AO4" i="27"/>
  <c r="AR4" i="27"/>
  <c r="AH4" i="27"/>
  <c r="AJ4" i="27"/>
  <c r="AL4" i="27"/>
  <c r="AM4" i="27"/>
  <c r="AN4" i="27"/>
  <c r="AG4" i="27"/>
  <c r="AI4" i="27"/>
  <c r="AE4" i="27"/>
  <c r="AM55" i="11"/>
  <c r="AG55" i="11"/>
  <c r="AR55" i="11"/>
  <c r="AQ55" i="11"/>
  <c r="AP55" i="11"/>
  <c r="AK55" i="11"/>
  <c r="AH55" i="11"/>
  <c r="AL55" i="11"/>
  <c r="AJ55" i="11"/>
  <c r="AO55" i="11"/>
  <c r="AN55" i="11"/>
  <c r="AI55" i="11"/>
  <c r="AE5" i="11"/>
  <c r="AL30" i="11"/>
  <c r="AJ30" i="11"/>
  <c r="AI30" i="11"/>
  <c r="AG30" i="11"/>
  <c r="AO30" i="11"/>
  <c r="AM30" i="11"/>
  <c r="AN30" i="11"/>
  <c r="AR30" i="11"/>
  <c r="AH30" i="11"/>
  <c r="AK30" i="11"/>
  <c r="AP30" i="11"/>
  <c r="AQ30" i="11"/>
  <c r="AE48" i="11"/>
  <c r="AP53" i="20"/>
  <c r="AO53" i="20"/>
  <c r="AR53" i="20"/>
  <c r="AQ53" i="20"/>
  <c r="AN53" i="20"/>
  <c r="AM53" i="20"/>
  <c r="AL53" i="20"/>
  <c r="AK53" i="20"/>
  <c r="AJ53" i="20"/>
  <c r="AI53" i="20"/>
  <c r="AH53" i="20"/>
  <c r="AG53" i="20"/>
  <c r="AR40" i="20"/>
  <c r="AP40" i="20"/>
  <c r="AO40" i="20"/>
  <c r="AK40" i="20"/>
  <c r="AJ40" i="20"/>
  <c r="AN40" i="20"/>
  <c r="AL40" i="20"/>
  <c r="AM40" i="20"/>
  <c r="AQ40" i="20"/>
  <c r="AH40" i="20"/>
  <c r="AG40" i="20"/>
  <c r="AI40" i="20"/>
  <c r="AR50" i="20"/>
  <c r="AQ50" i="20"/>
  <c r="AI50" i="20"/>
  <c r="AG50" i="20"/>
  <c r="AN50" i="20"/>
  <c r="AM50" i="20"/>
  <c r="AO50" i="20"/>
  <c r="AK50" i="20"/>
  <c r="AH50" i="20"/>
  <c r="AP50" i="20"/>
  <c r="AL50" i="20"/>
  <c r="AJ50" i="20"/>
  <c r="AE26" i="14"/>
  <c r="AK13" i="27"/>
  <c r="AP13" i="27"/>
  <c r="AL13" i="27"/>
  <c r="AQ13" i="27"/>
  <c r="AR13" i="27"/>
  <c r="AJ13" i="27"/>
  <c r="AE13" i="27"/>
  <c r="AM13" i="27"/>
  <c r="AN13" i="27"/>
  <c r="AH13" i="27"/>
  <c r="AO13" i="27"/>
  <c r="AG13" i="27"/>
  <c r="AI13" i="27"/>
  <c r="AL8" i="11"/>
  <c r="AK8" i="11"/>
  <c r="AM8" i="11"/>
  <c r="AG8" i="11"/>
  <c r="AN8" i="11"/>
  <c r="AO8" i="11"/>
  <c r="AR8" i="11"/>
  <c r="AP8" i="11"/>
  <c r="AQ8" i="11"/>
  <c r="AJ8" i="11"/>
  <c r="AI8" i="11"/>
  <c r="AH8" i="11"/>
  <c r="AE25" i="11"/>
  <c r="AN13" i="20"/>
  <c r="AJ13" i="20"/>
  <c r="AM13" i="20"/>
  <c r="AI13" i="20"/>
  <c r="AL13" i="20"/>
  <c r="AH13" i="20"/>
  <c r="AG13" i="20"/>
  <c r="AK13" i="20"/>
  <c r="AR13" i="20"/>
  <c r="AP13" i="20"/>
  <c r="AQ13" i="20"/>
  <c r="AO13" i="20"/>
  <c r="AJ6" i="20"/>
  <c r="AI6" i="20"/>
  <c r="AH6" i="20"/>
  <c r="AG6" i="20"/>
  <c r="AQ6" i="20"/>
  <c r="AP6" i="20"/>
  <c r="AM6" i="20"/>
  <c r="AL6" i="20"/>
  <c r="AK6" i="20"/>
  <c r="AO6" i="20"/>
  <c r="AN6" i="20"/>
  <c r="AR6" i="20"/>
  <c r="AG22" i="15"/>
  <c r="AO22" i="15"/>
  <c r="AR22" i="15"/>
  <c r="AQ22" i="15"/>
  <c r="AP22" i="15"/>
  <c r="AN22" i="15"/>
  <c r="AL22" i="15"/>
  <c r="AJ22" i="15"/>
  <c r="AK22" i="15"/>
  <c r="AM22" i="15"/>
  <c r="AI22" i="15"/>
  <c r="AH22" i="15"/>
  <c r="AE8" i="14"/>
  <c r="AM39" i="11"/>
  <c r="AG39" i="11"/>
  <c r="AN39" i="11"/>
  <c r="AI39" i="11"/>
  <c r="AR39" i="11"/>
  <c r="AH39" i="11"/>
  <c r="AQ39" i="11"/>
  <c r="AP39" i="11"/>
  <c r="AJ39" i="11"/>
  <c r="AL39" i="11"/>
  <c r="AK39" i="11"/>
  <c r="AO39" i="11"/>
  <c r="AR27" i="20"/>
  <c r="AQ27" i="20"/>
  <c r="AN27" i="20"/>
  <c r="AP27" i="20"/>
  <c r="AO27" i="20"/>
  <c r="AK27" i="20"/>
  <c r="AM27" i="20"/>
  <c r="AL27" i="20"/>
  <c r="AH27" i="20"/>
  <c r="AG27" i="20"/>
  <c r="AJ27" i="20"/>
  <c r="AI27" i="20"/>
  <c r="AR52" i="20"/>
  <c r="AQ52" i="20"/>
  <c r="AM52" i="20"/>
  <c r="AP52" i="20"/>
  <c r="AN52" i="20"/>
  <c r="AO52" i="20"/>
  <c r="AG52" i="20"/>
  <c r="AH52" i="20"/>
  <c r="AL52" i="20"/>
  <c r="AK52" i="20"/>
  <c r="AJ52" i="20"/>
  <c r="AI52" i="20"/>
  <c r="AR17" i="20"/>
  <c r="AQ17" i="20"/>
  <c r="AP17" i="20"/>
  <c r="AN17" i="20"/>
  <c r="AO17" i="20"/>
  <c r="AG17" i="20"/>
  <c r="AJ17" i="20"/>
  <c r="AI17" i="20"/>
  <c r="AH17" i="20"/>
  <c r="AK17" i="20"/>
  <c r="AL17" i="20"/>
  <c r="AM17" i="20"/>
  <c r="AJ56" i="20"/>
  <c r="AI56" i="20"/>
  <c r="AH56" i="20"/>
  <c r="AG56" i="20"/>
  <c r="AK56" i="20"/>
  <c r="AL56" i="20"/>
  <c r="AQ56" i="20"/>
  <c r="AP56" i="20"/>
  <c r="AN56" i="20"/>
  <c r="AR56" i="20"/>
  <c r="AO56" i="20"/>
  <c r="AM56" i="20"/>
  <c r="AE7" i="14"/>
  <c r="AR43" i="15"/>
  <c r="AQ43" i="15"/>
  <c r="AP43" i="15"/>
  <c r="AO43" i="15"/>
  <c r="AN43" i="15"/>
  <c r="AM43" i="15"/>
  <c r="AI43" i="15"/>
  <c r="AG43" i="15"/>
  <c r="AK43" i="15"/>
  <c r="AJ43" i="15"/>
  <c r="AH43" i="15"/>
  <c r="AL43" i="15"/>
  <c r="AN28" i="11"/>
  <c r="AG28" i="11"/>
  <c r="AM28" i="11"/>
  <c r="AI28" i="11"/>
  <c r="AH28" i="11"/>
  <c r="AP28" i="11"/>
  <c r="AL28" i="11"/>
  <c r="AK28" i="11"/>
  <c r="AR28" i="11"/>
  <c r="AO28" i="11"/>
  <c r="AJ28" i="11"/>
  <c r="AQ28" i="11"/>
  <c r="AL60" i="11"/>
  <c r="AJ60" i="11"/>
  <c r="AR60" i="11"/>
  <c r="AK60" i="11"/>
  <c r="AQ60" i="11"/>
  <c r="AO60" i="11"/>
  <c r="AN60" i="11"/>
  <c r="AG60" i="11"/>
  <c r="AP60" i="11"/>
  <c r="AM60" i="11"/>
  <c r="AI60" i="11"/>
  <c r="AH60" i="11"/>
  <c r="AN42" i="11"/>
  <c r="AM42" i="11"/>
  <c r="AJ42" i="11"/>
  <c r="AI42" i="11"/>
  <c r="AH42" i="11"/>
  <c r="AG42" i="11"/>
  <c r="AQ42" i="11"/>
  <c r="AR42" i="11"/>
  <c r="AO42" i="11"/>
  <c r="AP42" i="11"/>
  <c r="AL42" i="11"/>
  <c r="AK42" i="11"/>
  <c r="AJ26" i="20"/>
  <c r="AI26" i="20"/>
  <c r="AH26" i="20"/>
  <c r="AG26" i="20"/>
  <c r="AP26" i="20"/>
  <c r="AR26" i="20"/>
  <c r="AM26" i="20"/>
  <c r="AL26" i="20"/>
  <c r="AK26" i="20"/>
  <c r="AQ26" i="20"/>
  <c r="AO26" i="20"/>
  <c r="AN26" i="20"/>
  <c r="AP16" i="14"/>
  <c r="AH16" i="14"/>
  <c r="AG16" i="14"/>
  <c r="AR16" i="14"/>
  <c r="AN16" i="14"/>
  <c r="AI16" i="14"/>
  <c r="AK16" i="14"/>
  <c r="AO16" i="14"/>
  <c r="AJ16" i="14"/>
  <c r="AM16" i="14"/>
  <c r="AQ16" i="14"/>
  <c r="AL16" i="14"/>
  <c r="AI44" i="15"/>
  <c r="AH44" i="15"/>
  <c r="AG44" i="15"/>
  <c r="AR44" i="15"/>
  <c r="AQ44" i="15"/>
  <c r="AP44" i="15"/>
  <c r="AO44" i="15"/>
  <c r="AM44" i="15"/>
  <c r="AN44" i="15"/>
  <c r="AK44" i="15"/>
  <c r="AJ44" i="15"/>
  <c r="AL44" i="15"/>
  <c r="AE17" i="14"/>
  <c r="AN26" i="11"/>
  <c r="AM26" i="11"/>
  <c r="AQ26" i="11"/>
  <c r="AP26" i="11"/>
  <c r="AO26" i="11"/>
  <c r="AJ26" i="11"/>
  <c r="AI26" i="11"/>
  <c r="AL26" i="11"/>
  <c r="AH26" i="11"/>
  <c r="AG26" i="11"/>
  <c r="AK26" i="11"/>
  <c r="AR26" i="11"/>
  <c r="AE28" i="11"/>
  <c r="AN44" i="11"/>
  <c r="AG44" i="11"/>
  <c r="AM44" i="11"/>
  <c r="AI44" i="11"/>
  <c r="AH44" i="11"/>
  <c r="AL44" i="11"/>
  <c r="AK44" i="11"/>
  <c r="AO44" i="11"/>
  <c r="AJ44" i="11"/>
  <c r="AP44" i="11"/>
  <c r="AR44" i="11"/>
  <c r="AQ44" i="11"/>
  <c r="AO21" i="11"/>
  <c r="AN21" i="11"/>
  <c r="AI21" i="11"/>
  <c r="AM21" i="11"/>
  <c r="AH21" i="11"/>
  <c r="AJ21" i="11"/>
  <c r="AQ21" i="11"/>
  <c r="AP21" i="11"/>
  <c r="AL21" i="11"/>
  <c r="AG21" i="11"/>
  <c r="AK21" i="11"/>
  <c r="AR21" i="11"/>
  <c r="AN39" i="20"/>
  <c r="AM39" i="20"/>
  <c r="AL39" i="20"/>
  <c r="AJ39" i="20"/>
  <c r="AK39" i="20"/>
  <c r="AI39" i="20"/>
  <c r="AH39" i="20"/>
  <c r="AG39" i="20"/>
  <c r="AO39" i="20"/>
  <c r="AP39" i="20"/>
  <c r="AR39" i="20"/>
  <c r="AQ39" i="20"/>
  <c r="AJ28" i="20"/>
  <c r="AI28" i="20"/>
  <c r="AH28" i="20"/>
  <c r="AG28" i="20"/>
  <c r="AQ28" i="20"/>
  <c r="AP28" i="20"/>
  <c r="AR28" i="20"/>
  <c r="AN28" i="20"/>
  <c r="AM28" i="20"/>
  <c r="AL28" i="20"/>
  <c r="AK28" i="20"/>
  <c r="AO28" i="20"/>
  <c r="AC46" i="15"/>
  <c r="AI30" i="15"/>
  <c r="AH30" i="15"/>
  <c r="AG30" i="15"/>
  <c r="AR30" i="15"/>
  <c r="AN30" i="15"/>
  <c r="AM30" i="15"/>
  <c r="AL30" i="15"/>
  <c r="AK30" i="15"/>
  <c r="AJ30" i="15"/>
  <c r="AO30" i="15"/>
  <c r="AQ30" i="15"/>
  <c r="AP30" i="15"/>
  <c r="AP5" i="8"/>
  <c r="AR5" i="8"/>
  <c r="AJ5" i="8"/>
  <c r="AO5" i="8"/>
  <c r="AM5" i="8"/>
  <c r="AL5" i="8"/>
  <c r="AE5" i="8"/>
  <c r="AH5" i="8"/>
  <c r="AN5" i="8"/>
  <c r="AI5" i="8"/>
  <c r="AG5" i="8"/>
  <c r="AK5" i="8"/>
  <c r="AQ5" i="8"/>
  <c r="AE16" i="14"/>
  <c r="AE44" i="15"/>
  <c r="AK9" i="11"/>
  <c r="AH9" i="11"/>
  <c r="AG9" i="11"/>
  <c r="AR9" i="11"/>
  <c r="AQ9" i="11"/>
  <c r="AL9" i="11"/>
  <c r="AP9" i="11"/>
  <c r="AO9" i="11"/>
  <c r="AN9" i="11"/>
  <c r="AM9" i="11"/>
  <c r="AJ9" i="11"/>
  <c r="AI9" i="11"/>
  <c r="AE38" i="11"/>
  <c r="AJ47" i="11"/>
  <c r="AO47" i="11"/>
  <c r="AN47" i="11"/>
  <c r="AI47" i="11"/>
  <c r="AR47" i="11"/>
  <c r="AL47" i="11"/>
  <c r="AH47" i="11"/>
  <c r="AQ47" i="11"/>
  <c r="AP47" i="11"/>
  <c r="AG47" i="11"/>
  <c r="AK47" i="11"/>
  <c r="AM47" i="11"/>
  <c r="AR25" i="20"/>
  <c r="AP25" i="20"/>
  <c r="AO25" i="20"/>
  <c r="AK25" i="20"/>
  <c r="AJ25" i="20"/>
  <c r="AN25" i="20"/>
  <c r="AM25" i="20"/>
  <c r="AL25" i="20"/>
  <c r="AQ25" i="20"/>
  <c r="AI25" i="20"/>
  <c r="AH25" i="20"/>
  <c r="AG25" i="20"/>
  <c r="AN44" i="20"/>
  <c r="AM44" i="20"/>
  <c r="AJ44" i="20"/>
  <c r="AI44" i="20"/>
  <c r="AL44" i="20"/>
  <c r="AK44" i="20"/>
  <c r="AQ44" i="20"/>
  <c r="AO44" i="20"/>
  <c r="AR44" i="20"/>
  <c r="AP44" i="20"/>
  <c r="AH44" i="20"/>
  <c r="AG44" i="20"/>
  <c r="AI31" i="15"/>
  <c r="AH31" i="15"/>
  <c r="AG31" i="15"/>
  <c r="AR31" i="15"/>
  <c r="AL31" i="15"/>
  <c r="AK31" i="15"/>
  <c r="AJ31" i="15"/>
  <c r="AQ31" i="15"/>
  <c r="AP31" i="15"/>
  <c r="AO31" i="15"/>
  <c r="AM31" i="15"/>
  <c r="AN31" i="15"/>
  <c r="AK12" i="27"/>
  <c r="AG12" i="27"/>
  <c r="AE12" i="27"/>
  <c r="AR12" i="27"/>
  <c r="AQ12" i="27"/>
  <c r="AO12" i="27"/>
  <c r="AM12" i="27"/>
  <c r="AL12" i="27"/>
  <c r="AI12" i="27"/>
  <c r="AP12" i="27"/>
  <c r="AJ12" i="27"/>
  <c r="AH12" i="27"/>
  <c r="AN12" i="27"/>
  <c r="AE30" i="15"/>
  <c r="AJ6" i="8"/>
  <c r="AN6" i="8"/>
  <c r="AR6" i="8"/>
  <c r="AL6" i="8"/>
  <c r="AE6" i="8"/>
  <c r="AO6" i="8"/>
  <c r="AP6" i="8"/>
  <c r="AM6" i="8"/>
  <c r="AQ6" i="8"/>
  <c r="AI6" i="8"/>
  <c r="AK6" i="8"/>
  <c r="AH6" i="8"/>
  <c r="AG6" i="8"/>
  <c r="AL20" i="14"/>
  <c r="AJ20" i="14"/>
  <c r="AN20" i="14"/>
  <c r="AM20" i="14"/>
  <c r="AK20" i="14"/>
  <c r="AP20" i="14"/>
  <c r="AH20" i="14"/>
  <c r="AG20" i="14"/>
  <c r="AO20" i="14"/>
  <c r="AR20" i="14"/>
  <c r="AI20" i="14"/>
  <c r="AQ20" i="14"/>
  <c r="AA37" i="14"/>
  <c r="O15" i="19" s="1"/>
  <c r="AI3" i="14"/>
  <c r="AH3" i="14"/>
  <c r="AR3" i="14"/>
  <c r="AG3" i="14"/>
  <c r="AO3" i="14"/>
  <c r="AQ3" i="14"/>
  <c r="AP3" i="14"/>
  <c r="AN3" i="14"/>
  <c r="AJ3" i="14"/>
  <c r="AM3" i="14"/>
  <c r="AL3" i="14"/>
  <c r="AK3" i="14"/>
  <c r="AR36" i="14"/>
  <c r="AN36" i="14"/>
  <c r="AL36" i="14"/>
  <c r="AJ36" i="14"/>
  <c r="AM36" i="14"/>
  <c r="AK36" i="14"/>
  <c r="AG36" i="14"/>
  <c r="AQ36" i="14"/>
  <c r="AO36" i="14"/>
  <c r="AP36" i="14"/>
  <c r="AH36" i="14"/>
  <c r="AI36" i="14"/>
  <c r="AH31" i="11"/>
  <c r="AR31" i="11"/>
  <c r="AQ31" i="11"/>
  <c r="AP31" i="11"/>
  <c r="AG31" i="11"/>
  <c r="AL31" i="11"/>
  <c r="AK31" i="11"/>
  <c r="AJ31" i="11"/>
  <c r="AN31" i="11"/>
  <c r="AI31" i="11"/>
  <c r="AM31" i="11"/>
  <c r="AO31" i="11"/>
  <c r="AQ33" i="20"/>
  <c r="AM33" i="20"/>
  <c r="AG33" i="20"/>
  <c r="AP33" i="20"/>
  <c r="AO33" i="20"/>
  <c r="AK33" i="20"/>
  <c r="AJ33" i="20"/>
  <c r="AH33" i="20"/>
  <c r="AN33" i="20"/>
  <c r="AL33" i="20"/>
  <c r="AI33" i="20"/>
  <c r="AR33" i="20"/>
  <c r="AC27" i="14"/>
  <c r="AN9" i="20"/>
  <c r="AM9" i="20"/>
  <c r="AJ9" i="20"/>
  <c r="AL9" i="20"/>
  <c r="AK9" i="20"/>
  <c r="AR9" i="20"/>
  <c r="AQ9" i="20"/>
  <c r="AI9" i="20"/>
  <c r="AG9" i="20"/>
  <c r="AP9" i="20"/>
  <c r="AO9" i="20"/>
  <c r="AH9" i="20"/>
  <c r="AO12" i="14"/>
  <c r="AN12" i="14"/>
  <c r="AM12" i="14"/>
  <c r="AK12" i="14"/>
  <c r="AJ12" i="14"/>
  <c r="AI12" i="14"/>
  <c r="AH12" i="14"/>
  <c r="AP12" i="14"/>
  <c r="AG12" i="14"/>
  <c r="AR12" i="14"/>
  <c r="AQ12" i="14"/>
  <c r="AL12" i="14"/>
  <c r="AE20" i="14"/>
  <c r="K37" i="14"/>
  <c r="AF15" i="19" s="1"/>
  <c r="AR30" i="20"/>
  <c r="AK30" i="20"/>
  <c r="AJ30" i="20"/>
  <c r="AI30" i="20"/>
  <c r="AH30" i="20"/>
  <c r="AG30" i="20"/>
  <c r="AP30" i="20"/>
  <c r="AO30" i="20"/>
  <c r="AL30" i="20"/>
  <c r="AN30" i="20"/>
  <c r="AM30" i="20"/>
  <c r="AQ30" i="20"/>
  <c r="AC22" i="14"/>
  <c r="AC18" i="15"/>
  <c r="AO24" i="15"/>
  <c r="AN24" i="15"/>
  <c r="AM24" i="15"/>
  <c r="AL24" i="15"/>
  <c r="AK24" i="15"/>
  <c r="AJ24" i="15"/>
  <c r="AI24" i="15"/>
  <c r="AH24" i="15"/>
  <c r="AG24" i="15"/>
  <c r="AR24" i="15"/>
  <c r="AQ24" i="15"/>
  <c r="AP24" i="15"/>
  <c r="AE17" i="15"/>
  <c r="AO27" i="15"/>
  <c r="AN27" i="15"/>
  <c r="AM27" i="15"/>
  <c r="AK27" i="15"/>
  <c r="AL27" i="15"/>
  <c r="AI27" i="15"/>
  <c r="AQ27" i="15"/>
  <c r="AG27" i="15"/>
  <c r="AR27" i="15"/>
  <c r="AP27" i="15"/>
  <c r="AJ27" i="15"/>
  <c r="AH27" i="15"/>
  <c r="AE12" i="14"/>
  <c r="AG16" i="15"/>
  <c r="AR16" i="15"/>
  <c r="AQ16" i="15"/>
  <c r="AP16" i="15"/>
  <c r="AN16" i="15"/>
  <c r="AI16" i="15"/>
  <c r="AH16" i="15"/>
  <c r="AM16" i="15"/>
  <c r="AL16" i="15"/>
  <c r="AK16" i="15"/>
  <c r="AJ16" i="15"/>
  <c r="AO16" i="15"/>
  <c r="AR4" i="14"/>
  <c r="AQ4" i="14"/>
  <c r="AL4" i="14"/>
  <c r="AK4" i="14"/>
  <c r="AP4" i="14"/>
  <c r="AN4" i="14"/>
  <c r="AM4" i="14"/>
  <c r="AI4" i="14"/>
  <c r="AH4" i="14"/>
  <c r="AO4" i="14"/>
  <c r="AG4" i="14"/>
  <c r="AJ4" i="14"/>
  <c r="AR15" i="14"/>
  <c r="AH15" i="14"/>
  <c r="AQ15" i="14"/>
  <c r="AP15" i="14"/>
  <c r="AO15" i="14"/>
  <c r="AK15" i="14"/>
  <c r="AN15" i="14"/>
  <c r="AL15" i="14"/>
  <c r="AM15" i="14"/>
  <c r="AI15" i="14"/>
  <c r="AG15" i="14"/>
  <c r="AJ15" i="14"/>
  <c r="AL15" i="11"/>
  <c r="AK15" i="11"/>
  <c r="AN15" i="11"/>
  <c r="AJ15" i="11"/>
  <c r="AI15" i="11"/>
  <c r="AO15" i="11"/>
  <c r="AQ15" i="11"/>
  <c r="AM15" i="11"/>
  <c r="AG15" i="11"/>
  <c r="AP15" i="11"/>
  <c r="AH15" i="11"/>
  <c r="AR15" i="11"/>
  <c r="AC8" i="14"/>
  <c r="AJ42" i="15"/>
  <c r="AI42" i="15"/>
  <c r="AO42" i="15"/>
  <c r="AN42" i="15"/>
  <c r="AL42" i="15"/>
  <c r="AK42" i="15"/>
  <c r="AH42" i="15"/>
  <c r="AP42" i="15"/>
  <c r="AG42" i="15"/>
  <c r="AR42" i="15"/>
  <c r="AM42" i="15"/>
  <c r="AQ42" i="15"/>
  <c r="AI40" i="15"/>
  <c r="AH40" i="15"/>
  <c r="AG40" i="15"/>
  <c r="AR40" i="15"/>
  <c r="AK40" i="15"/>
  <c r="AJ40" i="15"/>
  <c r="AL40" i="15"/>
  <c r="AN40" i="15"/>
  <c r="AM40" i="15"/>
  <c r="AQ40" i="15"/>
  <c r="AO40" i="15"/>
  <c r="AP40" i="15"/>
  <c r="AD12" i="14"/>
  <c r="AD19" i="14"/>
  <c r="AO57" i="11"/>
  <c r="AN57" i="11"/>
  <c r="AM57" i="11"/>
  <c r="AI57" i="11"/>
  <c r="AG57" i="11"/>
  <c r="AP57" i="11"/>
  <c r="AH57" i="11"/>
  <c r="AK57" i="11"/>
  <c r="AJ57" i="11"/>
  <c r="AR57" i="11"/>
  <c r="AQ57" i="11"/>
  <c r="AL57" i="11"/>
  <c r="AL35" i="11"/>
  <c r="AK35" i="11"/>
  <c r="AO35" i="11"/>
  <c r="AM35" i="11"/>
  <c r="AG35" i="11"/>
  <c r="AR35" i="11"/>
  <c r="AQ35" i="11"/>
  <c r="AP35" i="11"/>
  <c r="AN35" i="11"/>
  <c r="AH35" i="11"/>
  <c r="AI35" i="11"/>
  <c r="AJ35" i="11"/>
  <c r="AE61" i="11"/>
  <c r="AE29" i="11"/>
  <c r="AE49" i="11"/>
  <c r="AJ51" i="20"/>
  <c r="AI51" i="20"/>
  <c r="AH51" i="20"/>
  <c r="AG51" i="20"/>
  <c r="AM51" i="20"/>
  <c r="AR51" i="20"/>
  <c r="AN51" i="20"/>
  <c r="AQ51" i="20"/>
  <c r="AP51" i="20"/>
  <c r="AO51" i="20"/>
  <c r="AL51" i="20"/>
  <c r="AK51" i="20"/>
  <c r="AH6" i="21"/>
  <c r="AG6" i="21"/>
  <c r="AQ6" i="21"/>
  <c r="AP6" i="21"/>
  <c r="AR6" i="21"/>
  <c r="AO6" i="21"/>
  <c r="AJ6" i="21"/>
  <c r="AI6" i="21"/>
  <c r="AN6" i="21"/>
  <c r="AM6" i="21"/>
  <c r="AL6" i="21"/>
  <c r="AK6" i="21"/>
  <c r="AC6" i="14"/>
  <c r="AE33" i="15"/>
  <c r="J8" i="27"/>
  <c r="K8" i="27" s="1"/>
  <c r="AA8" i="27" s="1"/>
  <c r="AC8" i="27"/>
  <c r="AD8" i="27"/>
  <c r="AI29" i="14"/>
  <c r="AG29" i="14"/>
  <c r="AR29" i="14"/>
  <c r="AH29" i="14"/>
  <c r="AQ29" i="14"/>
  <c r="AJ29" i="14"/>
  <c r="AP29" i="14"/>
  <c r="AN29" i="14"/>
  <c r="AO29" i="14"/>
  <c r="AM29" i="14"/>
  <c r="AL29" i="14"/>
  <c r="AK29" i="14"/>
  <c r="AI24" i="14"/>
  <c r="AQ24" i="14"/>
  <c r="AH24" i="14"/>
  <c r="AR24" i="14"/>
  <c r="AO24" i="14"/>
  <c r="AN24" i="14"/>
  <c r="AM24" i="14"/>
  <c r="AK24" i="14"/>
  <c r="AL24" i="14"/>
  <c r="AP24" i="14"/>
  <c r="AG24" i="14"/>
  <c r="AJ24" i="14"/>
  <c r="AG29" i="15"/>
  <c r="AR29" i="15"/>
  <c r="AQ29" i="15"/>
  <c r="AP29" i="15"/>
  <c r="AO29" i="15"/>
  <c r="AN29" i="15"/>
  <c r="AI29" i="15"/>
  <c r="AH29" i="15"/>
  <c r="AM29" i="15"/>
  <c r="AL29" i="15"/>
  <c r="AK29" i="15"/>
  <c r="AJ29" i="15"/>
  <c r="AE17" i="27"/>
  <c r="AN17" i="27"/>
  <c r="AO17" i="27"/>
  <c r="AP17" i="27"/>
  <c r="AI17" i="27"/>
  <c r="AR17" i="27"/>
  <c r="AG17" i="27"/>
  <c r="AH17" i="27"/>
  <c r="AJ17" i="27"/>
  <c r="AK17" i="27"/>
  <c r="AQ17" i="27"/>
  <c r="AL17" i="27"/>
  <c r="AM17" i="27"/>
  <c r="AJ21" i="14"/>
  <c r="AN21" i="14"/>
  <c r="AL21" i="14"/>
  <c r="AO21" i="14"/>
  <c r="AK21" i="14"/>
  <c r="AH21" i="14"/>
  <c r="AQ21" i="14"/>
  <c r="AP21" i="14"/>
  <c r="AM21" i="14"/>
  <c r="AI21" i="14"/>
  <c r="AR21" i="14"/>
  <c r="AG21" i="14"/>
  <c r="AN4" i="15"/>
  <c r="AM4" i="15"/>
  <c r="AJ4" i="15"/>
  <c r="AR4" i="15"/>
  <c r="AQ4" i="15"/>
  <c r="AP4" i="15"/>
  <c r="AK4" i="15"/>
  <c r="AH4" i="15"/>
  <c r="AI4" i="15"/>
  <c r="AG4" i="15"/>
  <c r="AO4" i="15"/>
  <c r="AL4" i="15"/>
  <c r="AE26" i="13"/>
  <c r="AE16" i="13"/>
  <c r="AE10" i="13"/>
  <c r="AE15" i="13"/>
  <c r="AE18" i="13"/>
  <c r="AC16" i="13"/>
  <c r="AL6" i="13"/>
  <c r="AK6" i="13"/>
  <c r="AR6" i="13"/>
  <c r="AJ6" i="13"/>
  <c r="AH6" i="13"/>
  <c r="AI6" i="13"/>
  <c r="AG6" i="13"/>
  <c r="AM6" i="13"/>
  <c r="AN6" i="13"/>
  <c r="AQ6" i="13"/>
  <c r="AP6" i="13"/>
  <c r="AO6" i="13"/>
  <c r="AL9" i="13"/>
  <c r="AR9" i="13"/>
  <c r="AK9" i="13"/>
  <c r="AJ9" i="13"/>
  <c r="AI9" i="13"/>
  <c r="AH9" i="13"/>
  <c r="AG9" i="13"/>
  <c r="AO9" i="13"/>
  <c r="AQ9" i="13"/>
  <c r="AM9" i="13"/>
  <c r="AP9" i="13"/>
  <c r="AN9" i="13"/>
  <c r="AL23" i="13"/>
  <c r="AK23" i="13"/>
  <c r="AJ23" i="13"/>
  <c r="AI23" i="13"/>
  <c r="AH23" i="13"/>
  <c r="AG23" i="13"/>
  <c r="AR23" i="13"/>
  <c r="AQ23" i="13"/>
  <c r="AO23" i="13"/>
  <c r="AN23" i="13"/>
  <c r="AM23" i="13"/>
  <c r="AP23" i="13"/>
  <c r="AK8" i="13"/>
  <c r="AL8" i="13"/>
  <c r="AJ8" i="13"/>
  <c r="AH8" i="13"/>
  <c r="AN8" i="13"/>
  <c r="AI8" i="13"/>
  <c r="AQ8" i="13"/>
  <c r="AG8" i="13"/>
  <c r="AR8" i="13"/>
  <c r="AP8" i="13"/>
  <c r="AO8" i="13"/>
  <c r="AM8" i="13"/>
  <c r="AL28" i="13"/>
  <c r="AK28" i="13"/>
  <c r="AJ28" i="13"/>
  <c r="AI28" i="13"/>
  <c r="AG28" i="13"/>
  <c r="AQ28" i="13"/>
  <c r="AR28" i="13"/>
  <c r="AP28" i="13"/>
  <c r="AM28" i="13"/>
  <c r="AO28" i="13"/>
  <c r="AH28" i="13"/>
  <c r="AN28" i="13"/>
  <c r="AL26" i="13"/>
  <c r="AK26" i="13"/>
  <c r="AR26" i="13"/>
  <c r="AJ26" i="13"/>
  <c r="AI26" i="13"/>
  <c r="AH26" i="13"/>
  <c r="AG26" i="13"/>
  <c r="AQ26" i="13"/>
  <c r="AN26" i="13"/>
  <c r="AP26" i="13"/>
  <c r="AM26" i="13"/>
  <c r="AO26" i="13"/>
  <c r="AC14" i="13"/>
  <c r="AE6" i="13"/>
  <c r="AE9" i="13"/>
  <c r="AE23" i="13"/>
  <c r="AE8" i="13"/>
  <c r="AE28" i="13"/>
  <c r="AL10" i="13"/>
  <c r="AK10" i="13"/>
  <c r="AJ10" i="13"/>
  <c r="AI10" i="13"/>
  <c r="AR10" i="13"/>
  <c r="AH10" i="13"/>
  <c r="AG10" i="13"/>
  <c r="AQ10" i="13"/>
  <c r="AP10" i="13"/>
  <c r="AM10" i="13"/>
  <c r="AO10" i="13"/>
  <c r="AN10" i="13"/>
  <c r="J14" i="19"/>
  <c r="AC34" i="13"/>
  <c r="AC15" i="13"/>
  <c r="AL14" i="13"/>
  <c r="AK14" i="13"/>
  <c r="AJ14" i="13"/>
  <c r="AR14" i="13"/>
  <c r="AG14" i="13"/>
  <c r="AI14" i="13"/>
  <c r="AH14" i="13"/>
  <c r="AQ14" i="13"/>
  <c r="AM14" i="13"/>
  <c r="AP14" i="13"/>
  <c r="AO14" i="13"/>
  <c r="AN14" i="13"/>
  <c r="AL34" i="13"/>
  <c r="AK34" i="13"/>
  <c r="AJ34" i="13"/>
  <c r="AI34" i="13"/>
  <c r="AQ34" i="13"/>
  <c r="AG34" i="13"/>
  <c r="AR34" i="13"/>
  <c r="AP34" i="13"/>
  <c r="AN34" i="13"/>
  <c r="AO34" i="13"/>
  <c r="AH34" i="13"/>
  <c r="AM34" i="13"/>
  <c r="AL20" i="13"/>
  <c r="AK20" i="13"/>
  <c r="AJ20" i="13"/>
  <c r="AI20" i="13"/>
  <c r="AR20" i="13"/>
  <c r="AH20" i="13"/>
  <c r="AG20" i="13"/>
  <c r="AQ20" i="13"/>
  <c r="AN20" i="13"/>
  <c r="AP20" i="13"/>
  <c r="AM20" i="13"/>
  <c r="AO20" i="13"/>
  <c r="AL22" i="13"/>
  <c r="AR22" i="13"/>
  <c r="AK22" i="13"/>
  <c r="AJ22" i="13"/>
  <c r="AI22" i="13"/>
  <c r="AH22" i="13"/>
  <c r="AG22" i="13"/>
  <c r="AQ22" i="13"/>
  <c r="AM22" i="13"/>
  <c r="AP22" i="13"/>
  <c r="AN22" i="13"/>
  <c r="AO22" i="13"/>
  <c r="AD15" i="13"/>
  <c r="AL30" i="13"/>
  <c r="AK30" i="13"/>
  <c r="AJ30" i="13"/>
  <c r="AQ30" i="13"/>
  <c r="AI30" i="13"/>
  <c r="AG30" i="13"/>
  <c r="AN30" i="13"/>
  <c r="AR30" i="13"/>
  <c r="AP30" i="13"/>
  <c r="AO30" i="13"/>
  <c r="AH30" i="13"/>
  <c r="AM30" i="13"/>
  <c r="AL11" i="13"/>
  <c r="AG11" i="13"/>
  <c r="AK11" i="13"/>
  <c r="AJ11" i="13"/>
  <c r="AR11" i="13"/>
  <c r="AI11" i="13"/>
  <c r="AH11" i="13"/>
  <c r="AQ11" i="13"/>
  <c r="AM11" i="13"/>
  <c r="AO11" i="13"/>
  <c r="AN11" i="13"/>
  <c r="AP11" i="13"/>
  <c r="AL24" i="13"/>
  <c r="AK24" i="13"/>
  <c r="AR24" i="13"/>
  <c r="AJ24" i="13"/>
  <c r="AI24" i="13"/>
  <c r="AH24" i="13"/>
  <c r="AG24" i="13"/>
  <c r="AQ24" i="13"/>
  <c r="AN24" i="13"/>
  <c r="AP24" i="13"/>
  <c r="AO24" i="13"/>
  <c r="AM24" i="13"/>
  <c r="AL31" i="13"/>
  <c r="AK31" i="13"/>
  <c r="AJ31" i="13"/>
  <c r="AI31" i="13"/>
  <c r="AH31" i="13"/>
  <c r="AR31" i="13"/>
  <c r="AG31" i="13"/>
  <c r="AQ31" i="13"/>
  <c r="AM31" i="13"/>
  <c r="AP31" i="13"/>
  <c r="AN31" i="13"/>
  <c r="AO31" i="13"/>
  <c r="AL29" i="13"/>
  <c r="AK29" i="13"/>
  <c r="AJ29" i="13"/>
  <c r="AQ29" i="13"/>
  <c r="AH29" i="13"/>
  <c r="AG29" i="13"/>
  <c r="AR29" i="13"/>
  <c r="AP29" i="13"/>
  <c r="AM29" i="13"/>
  <c r="AO29" i="13"/>
  <c r="AI29" i="13"/>
  <c r="AN29" i="13"/>
  <c r="AL16" i="13"/>
  <c r="AM16" i="13"/>
  <c r="AK16" i="13"/>
  <c r="AR16" i="13"/>
  <c r="AJ16" i="13"/>
  <c r="AI16" i="13"/>
  <c r="AH16" i="13"/>
  <c r="AG16" i="13"/>
  <c r="AQ16" i="13"/>
  <c r="AP16" i="13"/>
  <c r="AN16" i="13"/>
  <c r="AO16" i="13"/>
  <c r="AC28" i="13"/>
  <c r="AC10" i="13"/>
  <c r="AE30" i="13"/>
  <c r="AE11" i="13"/>
  <c r="AE24" i="13"/>
  <c r="AE31" i="13"/>
  <c r="AE29" i="13"/>
  <c r="AL15" i="13"/>
  <c r="AK15" i="13"/>
  <c r="AJ15" i="13"/>
  <c r="AR15" i="13"/>
  <c r="AI15" i="13"/>
  <c r="AH15" i="13"/>
  <c r="AG15" i="13"/>
  <c r="AQ15" i="13"/>
  <c r="AM15" i="13"/>
  <c r="AO15" i="13"/>
  <c r="AN15" i="13"/>
  <c r="AP15" i="13"/>
  <c r="AD18" i="13"/>
  <c r="AC9" i="13"/>
  <c r="AC18" i="13"/>
  <c r="AL7" i="13"/>
  <c r="AK7" i="13"/>
  <c r="AJ7" i="13"/>
  <c r="AI7" i="13"/>
  <c r="AH7" i="13"/>
  <c r="AR7" i="13"/>
  <c r="AG7" i="13"/>
  <c r="AQ7" i="13"/>
  <c r="AN7" i="13"/>
  <c r="AM7" i="13"/>
  <c r="AP7" i="13"/>
  <c r="AO7" i="13"/>
  <c r="AL13" i="13"/>
  <c r="AJ13" i="13"/>
  <c r="AK13" i="13"/>
  <c r="AI13" i="13"/>
  <c r="AH13" i="13"/>
  <c r="AR13" i="13"/>
  <c r="AG13" i="13"/>
  <c r="AQ13" i="13"/>
  <c r="AP13" i="13"/>
  <c r="AO13" i="13"/>
  <c r="AN13" i="13"/>
  <c r="AM13" i="13"/>
  <c r="AL36" i="13"/>
  <c r="AK36" i="13"/>
  <c r="AJ36" i="13"/>
  <c r="AI36" i="13"/>
  <c r="AR36" i="13"/>
  <c r="AH36" i="13"/>
  <c r="AG36" i="13"/>
  <c r="AQ36" i="13"/>
  <c r="AP36" i="13"/>
  <c r="AN36" i="13"/>
  <c r="AM36" i="13"/>
  <c r="AO36" i="13"/>
  <c r="AL21" i="13"/>
  <c r="AK21" i="13"/>
  <c r="AJ21" i="13"/>
  <c r="AI21" i="13"/>
  <c r="AH21" i="13"/>
  <c r="AR21" i="13"/>
  <c r="AG21" i="13"/>
  <c r="AQ21" i="13"/>
  <c r="AO21" i="13"/>
  <c r="AM21" i="13"/>
  <c r="AN21" i="13"/>
  <c r="AP21" i="13"/>
  <c r="AL33" i="13"/>
  <c r="AR33" i="13"/>
  <c r="AK33" i="13"/>
  <c r="AJ33" i="13"/>
  <c r="AI33" i="13"/>
  <c r="AH33" i="13"/>
  <c r="AG33" i="13"/>
  <c r="AQ33" i="13"/>
  <c r="AO33" i="13"/>
  <c r="AN33" i="13"/>
  <c r="AM33" i="13"/>
  <c r="AP33" i="13"/>
  <c r="AD10" i="13"/>
  <c r="AC22" i="13"/>
  <c r="AC8" i="13"/>
  <c r="AE7" i="13"/>
  <c r="AE13" i="13"/>
  <c r="AE36" i="13"/>
  <c r="AE21" i="13"/>
  <c r="AE33" i="13"/>
  <c r="AL18" i="13"/>
  <c r="AR18" i="13"/>
  <c r="AK18" i="13"/>
  <c r="AJ18" i="13"/>
  <c r="AM18" i="13"/>
  <c r="AI18" i="13"/>
  <c r="AH18" i="13"/>
  <c r="AG18" i="13"/>
  <c r="AQ18" i="13"/>
  <c r="AN18" i="13"/>
  <c r="AO18" i="13"/>
  <c r="AP18" i="13"/>
  <c r="AL32" i="13"/>
  <c r="AK32" i="13"/>
  <c r="AR32" i="13"/>
  <c r="AJ32" i="13"/>
  <c r="AI32" i="13"/>
  <c r="AM32" i="13"/>
  <c r="AH32" i="13"/>
  <c r="AG32" i="13"/>
  <c r="AQ32" i="13"/>
  <c r="AP32" i="13"/>
  <c r="AO32" i="13"/>
  <c r="AN32" i="13"/>
  <c r="AL35" i="13"/>
  <c r="AK35" i="13"/>
  <c r="AJ35" i="13"/>
  <c r="AI35" i="13"/>
  <c r="AH35" i="13"/>
  <c r="AR35" i="13"/>
  <c r="AG35" i="13"/>
  <c r="AQ35" i="13"/>
  <c r="AN35" i="13"/>
  <c r="AP35" i="13"/>
  <c r="AO35" i="13"/>
  <c r="AM35" i="13"/>
  <c r="AL25" i="13"/>
  <c r="AK25" i="13"/>
  <c r="AR25" i="13"/>
  <c r="AM25" i="13"/>
  <c r="AJ25" i="13"/>
  <c r="AI25" i="13"/>
  <c r="AH25" i="13"/>
  <c r="AG25" i="13"/>
  <c r="AQ25" i="13"/>
  <c r="AP25" i="13"/>
  <c r="AN25" i="13"/>
  <c r="AO25" i="13"/>
  <c r="AL19" i="13"/>
  <c r="AK19" i="13"/>
  <c r="AJ19" i="13"/>
  <c r="AI19" i="13"/>
  <c r="AR19" i="13"/>
  <c r="AH19" i="13"/>
  <c r="AG19" i="13"/>
  <c r="AQ19" i="13"/>
  <c r="AM19" i="13"/>
  <c r="AP19" i="13"/>
  <c r="AN19" i="13"/>
  <c r="AO19" i="13"/>
  <c r="AL17" i="13"/>
  <c r="AK17" i="13"/>
  <c r="AJ17" i="13"/>
  <c r="AI17" i="13"/>
  <c r="AH17" i="13"/>
  <c r="AR17" i="13"/>
  <c r="AG17" i="13"/>
  <c r="AM17" i="13"/>
  <c r="AQ17" i="13"/>
  <c r="AP17" i="13"/>
  <c r="AO17" i="13"/>
  <c r="AN17" i="13"/>
  <c r="AE32" i="13"/>
  <c r="AE35" i="13"/>
  <c r="AE25" i="13"/>
  <c r="AE19" i="13"/>
  <c r="AE17" i="13"/>
  <c r="AA3" i="12"/>
  <c r="K31" i="10"/>
  <c r="AA27" i="10"/>
  <c r="AE27" i="10" s="1"/>
  <c r="F4" i="19"/>
  <c r="AD6" i="18"/>
  <c r="AD5" i="18"/>
  <c r="AD62" i="11"/>
  <c r="AD39" i="13"/>
  <c r="AD39" i="11"/>
  <c r="AD19" i="11"/>
  <c r="AD23" i="11"/>
  <c r="AD48" i="11"/>
  <c r="AD18" i="20"/>
  <c r="AD31" i="11"/>
  <c r="AD33" i="20"/>
  <c r="AD24" i="20"/>
  <c r="AD46" i="11"/>
  <c r="AD27" i="20"/>
  <c r="AD51" i="20"/>
  <c r="AD7" i="20"/>
  <c r="AE54" i="20"/>
  <c r="AE39" i="13"/>
  <c r="AC39" i="13"/>
  <c r="AD54" i="20"/>
  <c r="AD4" i="18"/>
  <c r="AD25" i="20"/>
  <c r="AD4" i="20"/>
  <c r="AE20" i="20"/>
  <c r="AD4" i="17"/>
  <c r="AD26" i="20"/>
  <c r="AD19" i="18"/>
  <c r="AD16" i="20"/>
  <c r="AD5" i="21"/>
  <c r="AE13" i="20"/>
  <c r="AD49" i="20"/>
  <c r="AE27" i="20"/>
  <c r="AD10" i="20"/>
  <c r="AD43" i="20"/>
  <c r="AD45" i="20"/>
  <c r="AD41" i="20"/>
  <c r="AE36" i="20"/>
  <c r="AD36" i="20"/>
  <c r="AD19" i="20"/>
  <c r="O8" i="20"/>
  <c r="S8" i="20" s="1"/>
  <c r="AD56" i="20"/>
  <c r="AD11" i="11"/>
  <c r="AD37" i="20"/>
  <c r="AE25" i="20"/>
  <c r="AC4" i="18"/>
  <c r="AE24" i="20"/>
  <c r="AD29" i="20"/>
  <c r="AE26" i="20"/>
  <c r="AD8" i="20"/>
  <c r="AD8" i="18"/>
  <c r="AD50" i="20"/>
  <c r="AD34" i="20"/>
  <c r="AD44" i="20"/>
  <c r="AD47" i="20"/>
  <c r="AE6" i="21"/>
  <c r="AE17" i="20"/>
  <c r="AD28" i="20"/>
  <c r="AE45" i="20"/>
  <c r="AE5" i="21"/>
  <c r="AE55" i="20"/>
  <c r="AD39" i="20"/>
  <c r="AD38" i="20"/>
  <c r="AC10" i="18"/>
  <c r="AE37" i="20"/>
  <c r="AD7" i="18"/>
  <c r="AD20" i="20"/>
  <c r="AC8" i="18"/>
  <c r="AD55" i="20"/>
  <c r="AE9" i="21"/>
  <c r="AE7" i="20"/>
  <c r="AD52" i="20"/>
  <c r="AD10" i="18"/>
  <c r="AE8" i="21"/>
  <c r="AD17" i="20"/>
  <c r="AD37" i="11"/>
  <c r="AE19" i="20"/>
  <c r="AC7" i="18"/>
  <c r="AD10" i="17"/>
  <c r="AE43" i="20"/>
  <c r="AD11" i="18"/>
  <c r="AE18" i="20"/>
  <c r="AE50" i="20"/>
  <c r="AD53" i="11"/>
  <c r="AC5" i="18"/>
  <c r="J13" i="21"/>
  <c r="AE10" i="21"/>
  <c r="AE31" i="20"/>
  <c r="O54" i="20"/>
  <c r="S54" i="20" s="1"/>
  <c r="O55" i="20"/>
  <c r="S55" i="20" s="1"/>
  <c r="AD11" i="20"/>
  <c r="AD9" i="18"/>
  <c r="AE11" i="18"/>
  <c r="AC11" i="18"/>
  <c r="AC9" i="18"/>
  <c r="AE49" i="20"/>
  <c r="AE30" i="20"/>
  <c r="AE48" i="20"/>
  <c r="AD12" i="20"/>
  <c r="AD30" i="20"/>
  <c r="AD5" i="20"/>
  <c r="AE5" i="17"/>
  <c r="AC5" i="17"/>
  <c r="AD36" i="11"/>
  <c r="AD23" i="20"/>
  <c r="AD40" i="20"/>
  <c r="AD10" i="21"/>
  <c r="Z51" i="15"/>
  <c r="AC51" i="15" s="1"/>
  <c r="AE3" i="15"/>
  <c r="AE23" i="20"/>
  <c r="AE14" i="20"/>
  <c r="AE38" i="20"/>
  <c r="AE3" i="13"/>
  <c r="Z40" i="13"/>
  <c r="AD52" i="11"/>
  <c r="AD32" i="11"/>
  <c r="AE6" i="20"/>
  <c r="AE12" i="20"/>
  <c r="AE40" i="20"/>
  <c r="J14" i="17"/>
  <c r="AE21" i="20"/>
  <c r="AE35" i="20"/>
  <c r="J14" i="18"/>
  <c r="Z3" i="18"/>
  <c r="AD3" i="18" s="1"/>
  <c r="AE39" i="20"/>
  <c r="AD21" i="20"/>
  <c r="AD14" i="20"/>
  <c r="AE33" i="20"/>
  <c r="AE8" i="20"/>
  <c r="AA22" i="20"/>
  <c r="Z22" i="20"/>
  <c r="AC22" i="20" s="1"/>
  <c r="AD35" i="20"/>
  <c r="I49" i="19"/>
  <c r="K49" i="19" s="1"/>
  <c r="AE4" i="17"/>
  <c r="AC4" i="17"/>
  <c r="AE4" i="21"/>
  <c r="AD31" i="20"/>
  <c r="AA12" i="21"/>
  <c r="Z12" i="21"/>
  <c r="AE28" i="20"/>
  <c r="J47" i="13"/>
  <c r="Z44" i="13"/>
  <c r="AE19" i="18"/>
  <c r="AC19" i="18"/>
  <c r="AD42" i="20"/>
  <c r="AE10" i="20"/>
  <c r="AE7" i="21"/>
  <c r="AE52" i="20"/>
  <c r="J58" i="20"/>
  <c r="AE42" i="20"/>
  <c r="AE13" i="18"/>
  <c r="AC13" i="18"/>
  <c r="O15" i="20"/>
  <c r="S15" i="20" s="1"/>
  <c r="AD35" i="11"/>
  <c r="AD6" i="20"/>
  <c r="AE41" i="20"/>
  <c r="J22" i="18"/>
  <c r="Z18" i="18"/>
  <c r="AE47" i="20"/>
  <c r="Z3" i="24"/>
  <c r="AD3" i="24" s="1"/>
  <c r="J6" i="24"/>
  <c r="AE53" i="20"/>
  <c r="AE9" i="20"/>
  <c r="AE34" i="20"/>
  <c r="J59" i="15"/>
  <c r="Z55" i="15"/>
  <c r="AD55" i="15" s="1"/>
  <c r="AE3" i="16"/>
  <c r="Z8" i="16"/>
  <c r="AC8" i="16" s="1"/>
  <c r="Z49" i="14"/>
  <c r="AE49" i="14" s="1"/>
  <c r="AE41" i="14"/>
  <c r="AE5" i="20"/>
  <c r="AA11" i="21"/>
  <c r="Z11" i="21"/>
  <c r="AC11" i="21" s="1"/>
  <c r="AD53" i="20"/>
  <c r="AD46" i="20"/>
  <c r="AD13" i="20"/>
  <c r="AC3" i="13"/>
  <c r="AD5" i="17"/>
  <c r="AC41" i="14"/>
  <c r="T59" i="15"/>
  <c r="AC10" i="17"/>
  <c r="AA32" i="20"/>
  <c r="Z32" i="20"/>
  <c r="AC32" i="20" s="1"/>
  <c r="AE56" i="20"/>
  <c r="AE11" i="20"/>
  <c r="AE3" i="20"/>
  <c r="AC3" i="16"/>
  <c r="J6" i="17"/>
  <c r="Z3" i="17"/>
  <c r="AD3" i="17" s="1"/>
  <c r="AC6" i="18"/>
  <c r="AE44" i="20"/>
  <c r="AE51" i="20"/>
  <c r="Z37" i="14"/>
  <c r="AC37" i="14" s="1"/>
  <c r="AE3" i="14"/>
  <c r="AE29" i="20"/>
  <c r="AD48" i="20"/>
  <c r="AE46" i="20"/>
  <c r="AD57" i="11"/>
  <c r="AD13" i="18"/>
  <c r="AD9" i="20"/>
  <c r="AD7" i="21"/>
  <c r="AE5" i="24"/>
  <c r="AC5" i="24"/>
  <c r="AA3" i="21"/>
  <c r="AE16" i="20"/>
  <c r="AA4" i="20"/>
  <c r="AD22" i="11"/>
  <c r="AD41" i="11"/>
  <c r="AD27" i="12"/>
  <c r="AD42" i="11"/>
  <c r="AD24" i="12"/>
  <c r="AD59" i="11"/>
  <c r="AD60" i="11"/>
  <c r="AD25" i="12"/>
  <c r="AD47" i="11"/>
  <c r="AD15" i="11"/>
  <c r="AD35" i="12"/>
  <c r="AD25" i="11"/>
  <c r="AD16" i="12"/>
  <c r="AD9" i="12"/>
  <c r="AD8" i="11"/>
  <c r="AC52" i="11"/>
  <c r="AD18" i="12"/>
  <c r="AC32" i="11"/>
  <c r="AD28" i="10"/>
  <c r="AD30" i="11"/>
  <c r="AD5" i="11"/>
  <c r="AD61" i="11"/>
  <c r="AD10" i="12"/>
  <c r="AD19" i="12"/>
  <c r="AD34" i="11"/>
  <c r="AD3" i="12"/>
  <c r="AD27" i="11"/>
  <c r="AC27" i="12"/>
  <c r="AC34" i="11"/>
  <c r="AC31" i="11"/>
  <c r="AD5" i="12"/>
  <c r="AD8" i="12"/>
  <c r="AC26" i="11"/>
  <c r="AC25" i="12"/>
  <c r="AC61" i="11"/>
  <c r="AC19" i="11"/>
  <c r="AD29" i="12"/>
  <c r="AD26" i="11"/>
  <c r="AC8" i="12"/>
  <c r="AD7" i="10"/>
  <c r="AD34" i="12"/>
  <c r="AC4" i="12"/>
  <c r="AC17" i="12"/>
  <c r="AC34" i="12"/>
  <c r="AC49" i="11"/>
  <c r="AC47" i="11"/>
  <c r="AD50" i="11"/>
  <c r="AD20" i="11"/>
  <c r="J38" i="12"/>
  <c r="AD58" i="11"/>
  <c r="AC53" i="11"/>
  <c r="AC16" i="12"/>
  <c r="AC10" i="12"/>
  <c r="AD49" i="11"/>
  <c r="AD6" i="12"/>
  <c r="AD4" i="11"/>
  <c r="AD11" i="12"/>
  <c r="AC7" i="10"/>
  <c r="AC22" i="11"/>
  <c r="AC18" i="12"/>
  <c r="AD7" i="12"/>
  <c r="AD14" i="11"/>
  <c r="AC4" i="11"/>
  <c r="AD56" i="11"/>
  <c r="AC28" i="12"/>
  <c r="AC29" i="11"/>
  <c r="AC38" i="11"/>
  <c r="AC18" i="11"/>
  <c r="AD29" i="11"/>
  <c r="AC7" i="11"/>
  <c r="AC15" i="11"/>
  <c r="AC21" i="12"/>
  <c r="AD4" i="12"/>
  <c r="AD33" i="11"/>
  <c r="AD54" i="11"/>
  <c r="AD68" i="11"/>
  <c r="AC15" i="12"/>
  <c r="AD7" i="11"/>
  <c r="AC14" i="11"/>
  <c r="AD38" i="11"/>
  <c r="AD15" i="12"/>
  <c r="AD28" i="12"/>
  <c r="AC40" i="11"/>
  <c r="AC5" i="12"/>
  <c r="AC26" i="12"/>
  <c r="AC54" i="11"/>
  <c r="AC48" i="11"/>
  <c r="AC33" i="11"/>
  <c r="AD26" i="12"/>
  <c r="AC9" i="10"/>
  <c r="AC50" i="11"/>
  <c r="AC39" i="11"/>
  <c r="AC24" i="12"/>
  <c r="AC60" i="11"/>
  <c r="AC23" i="11"/>
  <c r="AC42" i="11"/>
  <c r="AC11" i="11"/>
  <c r="AC27" i="11"/>
  <c r="AC36" i="11"/>
  <c r="AD13" i="11"/>
  <c r="AC58" i="11"/>
  <c r="AC7" i="12"/>
  <c r="Z72" i="11"/>
  <c r="AE72" i="11" s="1"/>
  <c r="AE67" i="11"/>
  <c r="AD16" i="11"/>
  <c r="AC41" i="11"/>
  <c r="Z63" i="11"/>
  <c r="AC63" i="11" s="1"/>
  <c r="AD40" i="11"/>
  <c r="AC14" i="12"/>
  <c r="AC56" i="11"/>
  <c r="AC51" i="11"/>
  <c r="AC21" i="11"/>
  <c r="AC24" i="11"/>
  <c r="J72" i="11"/>
  <c r="AD13" i="12"/>
  <c r="AD22" i="12"/>
  <c r="AC28" i="10"/>
  <c r="AC6" i="11"/>
  <c r="AC16" i="11"/>
  <c r="AC12" i="11"/>
  <c r="AC20" i="11"/>
  <c r="AC69" i="11"/>
  <c r="AD55" i="11"/>
  <c r="AD6" i="11"/>
  <c r="AC45" i="11"/>
  <c r="AC13" i="12"/>
  <c r="AC22" i="12"/>
  <c r="AC9" i="11"/>
  <c r="AD12" i="12"/>
  <c r="AC28" i="11"/>
  <c r="AD17" i="12"/>
  <c r="AD21" i="12"/>
  <c r="Z38" i="12"/>
  <c r="AE38" i="12" s="1"/>
  <c r="AC19" i="12"/>
  <c r="AD44" i="11"/>
  <c r="AD12" i="11"/>
  <c r="AD69" i="11"/>
  <c r="AC3" i="11"/>
  <c r="AC11" i="12"/>
  <c r="AC17" i="11"/>
  <c r="AC5" i="11"/>
  <c r="AD14" i="12"/>
  <c r="AD10" i="11"/>
  <c r="AD18" i="11"/>
  <c r="AD20" i="12"/>
  <c r="AC46" i="11"/>
  <c r="AC6" i="12"/>
  <c r="AC3" i="12"/>
  <c r="AC57" i="11"/>
  <c r="AC37" i="11"/>
  <c r="AD51" i="11"/>
  <c r="AC9" i="12"/>
  <c r="AD9" i="11"/>
  <c r="AC67" i="11"/>
  <c r="Z30" i="12"/>
  <c r="AC30" i="12" s="1"/>
  <c r="AC59" i="11"/>
  <c r="AC10" i="11"/>
  <c r="AC25" i="11"/>
  <c r="AC23" i="12"/>
  <c r="AC30" i="11"/>
  <c r="AD17" i="11"/>
  <c r="AD23" i="12"/>
  <c r="AC29" i="12"/>
  <c r="J30" i="12"/>
  <c r="AC62" i="11"/>
  <c r="AC8" i="11"/>
  <c r="AC20" i="12"/>
  <c r="AC44" i="11"/>
  <c r="AD45" i="11"/>
  <c r="AD24" i="11"/>
  <c r="AC13" i="11"/>
  <c r="AC12" i="12"/>
  <c r="AC35" i="12"/>
  <c r="AD21" i="11"/>
  <c r="AD43" i="11"/>
  <c r="AD28" i="11"/>
  <c r="AC35" i="11"/>
  <c r="AC68" i="11"/>
  <c r="J63" i="11"/>
  <c r="AC43" i="11"/>
  <c r="AC55" i="11"/>
  <c r="J31" i="10"/>
  <c r="Z31" i="10"/>
  <c r="C60" i="19" s="1"/>
  <c r="AD22" i="10"/>
  <c r="AC13" i="10"/>
  <c r="AD11" i="10"/>
  <c r="AC11" i="10"/>
  <c r="AD13" i="10"/>
  <c r="AD14" i="10"/>
  <c r="AC10" i="10"/>
  <c r="AD8" i="10"/>
  <c r="AD10" i="10"/>
  <c r="AC4" i="10"/>
  <c r="AD4" i="10"/>
  <c r="AC8" i="10"/>
  <c r="AC23" i="10"/>
  <c r="AD16" i="10"/>
  <c r="AD15" i="10"/>
  <c r="AD17" i="10"/>
  <c r="AC3" i="10"/>
  <c r="AC14" i="10"/>
  <c r="AD19" i="10"/>
  <c r="AC19" i="10"/>
  <c r="AD3" i="10"/>
  <c r="AD23" i="10"/>
  <c r="AC16" i="10"/>
  <c r="AD9" i="10"/>
  <c r="AD18" i="10"/>
  <c r="AD12" i="10"/>
  <c r="AC17" i="10"/>
  <c r="AC15" i="10"/>
  <c r="AC12" i="10"/>
  <c r="AC18" i="10"/>
  <c r="AC22" i="10"/>
  <c r="O14" i="17"/>
  <c r="S14" i="17" s="1"/>
  <c r="O14" i="8"/>
  <c r="S14" i="8" s="1"/>
  <c r="S35" i="8"/>
  <c r="T47" i="13"/>
  <c r="I4" i="19"/>
  <c r="K4" i="19" s="1"/>
  <c r="J32" i="8"/>
  <c r="Z35" i="8"/>
  <c r="Z37" i="1"/>
  <c r="O6" i="20"/>
  <c r="S6" i="20" s="1"/>
  <c r="I14" i="19"/>
  <c r="T13" i="1"/>
  <c r="O14" i="20"/>
  <c r="S14" i="20" s="1"/>
  <c r="V13" i="1"/>
  <c r="O4" i="20"/>
  <c r="S4" i="20" s="1"/>
  <c r="I28" i="19"/>
  <c r="K28" i="19" s="1"/>
  <c r="I26" i="19"/>
  <c r="K26" i="19" s="1"/>
  <c r="V37" i="1"/>
  <c r="T14" i="18"/>
  <c r="S22" i="18"/>
  <c r="O20" i="20"/>
  <c r="S20" i="20" s="1"/>
  <c r="O8" i="18"/>
  <c r="S8" i="18" s="1"/>
  <c r="Z463" i="1"/>
  <c r="O22" i="11"/>
  <c r="S22" i="11" s="1"/>
  <c r="O13" i="18"/>
  <c r="S13" i="18" s="1"/>
  <c r="T14" i="17"/>
  <c r="O21" i="12"/>
  <c r="S21" i="12" s="1"/>
  <c r="O7" i="20"/>
  <c r="S7" i="20" s="1"/>
  <c r="O36" i="20"/>
  <c r="S36" i="20" s="1"/>
  <c r="O10" i="11"/>
  <c r="S10" i="11" s="1"/>
  <c r="O35" i="20"/>
  <c r="S35" i="20" s="1"/>
  <c r="O3" i="17"/>
  <c r="S3" i="17" s="1"/>
  <c r="O12" i="12"/>
  <c r="S12" i="12" s="1"/>
  <c r="I27" i="19"/>
  <c r="I8" i="19"/>
  <c r="X419" i="1"/>
  <c r="R419" i="1"/>
  <c r="Y158" i="1"/>
  <c r="S158" i="1"/>
  <c r="Y225" i="1"/>
  <c r="S225" i="1"/>
  <c r="S246" i="1"/>
  <c r="Y246" i="1"/>
  <c r="S22" i="1"/>
  <c r="Y22" i="1"/>
  <c r="T69" i="1"/>
  <c r="V69" i="1"/>
  <c r="T463" i="1"/>
  <c r="T383" i="1"/>
  <c r="Z383" i="1"/>
  <c r="Z25" i="1"/>
  <c r="V25" i="1"/>
  <c r="T25" i="1"/>
  <c r="AL284" i="1"/>
  <c r="AR284" i="1"/>
  <c r="AL268" i="1"/>
  <c r="AR122" i="1"/>
  <c r="AL91" i="1"/>
  <c r="AL185" i="1"/>
  <c r="Y33" i="13"/>
  <c r="AD33" i="13" s="1"/>
  <c r="AL15" i="1"/>
  <c r="AR15" i="1"/>
  <c r="AL25" i="1"/>
  <c r="Y30" i="12"/>
  <c r="AR169" i="1"/>
  <c r="AL21" i="1"/>
  <c r="J15" i="19"/>
  <c r="AL285" i="1"/>
  <c r="AR301" i="1"/>
  <c r="J31" i="19"/>
  <c r="AR285" i="1"/>
  <c r="AL301" i="1"/>
  <c r="AL169" i="1"/>
  <c r="Y35" i="13"/>
  <c r="AD35" i="13" s="1"/>
  <c r="AL243" i="1"/>
  <c r="AD25" i="13"/>
  <c r="Y4" i="8"/>
  <c r="AR26" i="1"/>
  <c r="O49" i="20"/>
  <c r="S49" i="20" s="1"/>
  <c r="X356" i="1"/>
  <c r="R356" i="1"/>
  <c r="O10" i="20"/>
  <c r="S10" i="20" s="1"/>
  <c r="R36" i="1"/>
  <c r="X36" i="1"/>
  <c r="X43" i="1"/>
  <c r="R43" i="1"/>
  <c r="O20" i="11"/>
  <c r="S20" i="11" s="1"/>
  <c r="O23" i="12"/>
  <c r="S23" i="12" s="1"/>
  <c r="O30" i="20"/>
  <c r="S30" i="20" s="1"/>
  <c r="R44" i="1"/>
  <c r="X44" i="1"/>
  <c r="O4" i="14"/>
  <c r="S4" i="14" s="1"/>
  <c r="O8" i="11"/>
  <c r="S8" i="11" s="1"/>
  <c r="X296" i="1"/>
  <c r="O34" i="11"/>
  <c r="S34" i="11" s="1"/>
  <c r="R296" i="1"/>
  <c r="R4" i="1"/>
  <c r="X4" i="1"/>
  <c r="X247" i="1"/>
  <c r="R247" i="1"/>
  <c r="X396" i="1"/>
  <c r="R396" i="1"/>
  <c r="O12" i="10"/>
  <c r="S12" i="10" s="1"/>
  <c r="R234" i="1"/>
  <c r="X234" i="1"/>
  <c r="O4" i="11"/>
  <c r="S4" i="11" s="1"/>
  <c r="R358" i="1"/>
  <c r="X358" i="1"/>
  <c r="O16" i="11"/>
  <c r="S16" i="11" s="1"/>
  <c r="R232" i="1"/>
  <c r="X232" i="1"/>
  <c r="X345" i="1"/>
  <c r="R345" i="1"/>
  <c r="O17" i="8"/>
  <c r="S17" i="8" s="1"/>
  <c r="R384" i="1"/>
  <c r="X384" i="1"/>
  <c r="X443" i="1"/>
  <c r="R443" i="1"/>
  <c r="O41" i="20"/>
  <c r="S41" i="20" s="1"/>
  <c r="O33" i="11"/>
  <c r="S33" i="11" s="1"/>
  <c r="X151" i="1"/>
  <c r="R151" i="1"/>
  <c r="R6" i="1"/>
  <c r="X6" i="1"/>
  <c r="O3" i="8"/>
  <c r="S3" i="8" s="1"/>
  <c r="O18" i="8"/>
  <c r="S18" i="8" s="1"/>
  <c r="R156" i="1"/>
  <c r="X156" i="1"/>
  <c r="R458" i="1"/>
  <c r="X458" i="1"/>
  <c r="X295" i="1"/>
  <c r="O57" i="11"/>
  <c r="S57" i="11" s="1"/>
  <c r="R295" i="1"/>
  <c r="X430" i="1"/>
  <c r="R430" i="1"/>
  <c r="O10" i="10"/>
  <c r="S10" i="10" s="1"/>
  <c r="R152" i="1"/>
  <c r="X152" i="1"/>
  <c r="O5" i="22"/>
  <c r="S5" i="22" s="1"/>
  <c r="X324" i="1"/>
  <c r="R324" i="1"/>
  <c r="R29" i="1"/>
  <c r="X29" i="1"/>
  <c r="Y422" i="1"/>
  <c r="S422" i="1"/>
  <c r="S317" i="1"/>
  <c r="Y317" i="1"/>
  <c r="Y157" i="1"/>
  <c r="S157" i="1"/>
  <c r="S348" i="1"/>
  <c r="Y348" i="1"/>
  <c r="T5" i="1"/>
  <c r="Z5" i="1"/>
  <c r="V5" i="1"/>
  <c r="Y30" i="13"/>
  <c r="AD30" i="13" s="1"/>
  <c r="J53" i="19"/>
  <c r="J20" i="19"/>
  <c r="J24" i="19" s="1"/>
  <c r="F15" i="19"/>
  <c r="T38" i="12"/>
  <c r="F26" i="19"/>
  <c r="S5" i="24"/>
  <c r="O6" i="24"/>
  <c r="F50" i="19"/>
  <c r="O34" i="20"/>
  <c r="S34" i="20" s="1"/>
  <c r="AL256" i="1"/>
  <c r="I21" i="19"/>
  <c r="K50" i="19"/>
  <c r="F14" i="19"/>
  <c r="Y10" i="8"/>
  <c r="F49" i="19"/>
  <c r="F16" i="19"/>
  <c r="AR29" i="1"/>
  <c r="AR267" i="1"/>
  <c r="F40" i="19"/>
  <c r="K16" i="19"/>
  <c r="AD11" i="13"/>
  <c r="Y6" i="24"/>
  <c r="I15" i="19"/>
  <c r="F28" i="19"/>
  <c r="J8" i="19"/>
  <c r="J7" i="19"/>
  <c r="AL287" i="1"/>
  <c r="AR296" i="1"/>
  <c r="AL296" i="1"/>
  <c r="I7" i="19"/>
  <c r="Y4" i="16"/>
  <c r="AD4" i="16" s="1"/>
  <c r="Y9" i="21"/>
  <c r="AD9" i="21" s="1"/>
  <c r="F7" i="19"/>
  <c r="AC6" i="22"/>
  <c r="F9" i="19"/>
  <c r="G9" i="19" s="1"/>
  <c r="AR131" i="1"/>
  <c r="AR84" i="1"/>
  <c r="F8" i="19"/>
  <c r="AR143" i="1"/>
  <c r="F10" i="19"/>
  <c r="AL47" i="1"/>
  <c r="K10" i="19"/>
  <c r="AR258" i="1"/>
  <c r="Y11" i="21"/>
  <c r="I6" i="19"/>
  <c r="AR12" i="1"/>
  <c r="AL143" i="1"/>
  <c r="AL321" i="1"/>
  <c r="J6" i="19"/>
  <c r="T13" i="21"/>
  <c r="S72" i="11"/>
  <c r="T72" i="11"/>
  <c r="O22" i="20"/>
  <c r="S22" i="20" s="1"/>
  <c r="O33" i="20"/>
  <c r="S33" i="20" s="1"/>
  <c r="Y4" i="21"/>
  <c r="AD4" i="21" s="1"/>
  <c r="O24" i="20"/>
  <c r="S24" i="20" s="1"/>
  <c r="O19" i="12"/>
  <c r="S19" i="12" s="1"/>
  <c r="T28" i="8"/>
  <c r="T31" i="10"/>
  <c r="Y8" i="21"/>
  <c r="AD8" i="21" s="1"/>
  <c r="Y6" i="17"/>
  <c r="AD3" i="13"/>
  <c r="AL172" i="1"/>
  <c r="T30" i="12"/>
  <c r="T49" i="14"/>
  <c r="AL289" i="1"/>
  <c r="AD3" i="11"/>
  <c r="Y63" i="11"/>
  <c r="AR236" i="1"/>
  <c r="T37" i="14"/>
  <c r="AL236" i="1"/>
  <c r="AL282" i="1"/>
  <c r="T40" i="13"/>
  <c r="AR282" i="1"/>
  <c r="Y38" i="12"/>
  <c r="AL307" i="1"/>
  <c r="AL193" i="1"/>
  <c r="Y14" i="17"/>
  <c r="Y6" i="21"/>
  <c r="AD6" i="21" s="1"/>
  <c r="AD3" i="14"/>
  <c r="Y37" i="14"/>
  <c r="S3" i="18"/>
  <c r="Y59" i="15"/>
  <c r="Y22" i="18"/>
  <c r="T63" i="11"/>
  <c r="AL144" i="1"/>
  <c r="AR193" i="1"/>
  <c r="AD41" i="14"/>
  <c r="Y49" i="14"/>
  <c r="Y14" i="18"/>
  <c r="T58" i="20"/>
  <c r="AD3" i="20"/>
  <c r="O26" i="20"/>
  <c r="S26" i="20" s="1"/>
  <c r="AD67" i="11"/>
  <c r="Y72" i="11"/>
  <c r="AD32" i="8"/>
  <c r="Y35" i="8"/>
  <c r="AD3" i="16"/>
  <c r="T8" i="16"/>
  <c r="AD3" i="15"/>
  <c r="Y51" i="15"/>
  <c r="T51" i="15"/>
  <c r="AD3" i="21"/>
  <c r="AD3" i="22"/>
  <c r="Y6" i="22"/>
  <c r="AD27" i="10"/>
  <c r="O9" i="20"/>
  <c r="S9" i="20" s="1"/>
  <c r="O6" i="21"/>
  <c r="S6" i="21" s="1"/>
  <c r="O19" i="20"/>
  <c r="S19" i="20" s="1"/>
  <c r="O10" i="21"/>
  <c r="S10" i="21" s="1"/>
  <c r="O3" i="21"/>
  <c r="O5" i="21"/>
  <c r="S5" i="21" s="1"/>
  <c r="O31" i="20"/>
  <c r="S31" i="20" s="1"/>
  <c r="O25" i="20"/>
  <c r="S25" i="20" s="1"/>
  <c r="O45" i="20"/>
  <c r="S45" i="20" s="1"/>
  <c r="O21" i="20"/>
  <c r="S21" i="20" s="1"/>
  <c r="O44" i="20"/>
  <c r="S44" i="20" s="1"/>
  <c r="O40" i="20"/>
  <c r="S40" i="20" s="1"/>
  <c r="O39" i="20"/>
  <c r="S39" i="20" s="1"/>
  <c r="O46" i="20"/>
  <c r="S46" i="20" s="1"/>
  <c r="O12" i="20"/>
  <c r="S12" i="20" s="1"/>
  <c r="O47" i="20"/>
  <c r="S47" i="20" s="1"/>
  <c r="O50" i="20"/>
  <c r="S50" i="20" s="1"/>
  <c r="O38" i="20"/>
  <c r="S38" i="20" s="1"/>
  <c r="O56" i="20"/>
  <c r="S56" i="20" s="1"/>
  <c r="O53" i="20"/>
  <c r="S53" i="20" s="1"/>
  <c r="O3" i="20"/>
  <c r="O37" i="20"/>
  <c r="S37" i="20" s="1"/>
  <c r="O29" i="20"/>
  <c r="S29" i="20" s="1"/>
  <c r="O13" i="20"/>
  <c r="S13" i="20" s="1"/>
  <c r="O32" i="20"/>
  <c r="S32" i="20" s="1"/>
  <c r="O17" i="20"/>
  <c r="S17" i="20" s="1"/>
  <c r="O23" i="20"/>
  <c r="S23" i="20" s="1"/>
  <c r="O18" i="20"/>
  <c r="S18" i="20" s="1"/>
  <c r="O11" i="15"/>
  <c r="S11" i="15" s="1"/>
  <c r="O13" i="15"/>
  <c r="S13" i="15" s="1"/>
  <c r="O17" i="15"/>
  <c r="S17" i="15" s="1"/>
  <c r="O9" i="21"/>
  <c r="S9" i="21" s="1"/>
  <c r="O39" i="15"/>
  <c r="S39" i="15" s="1"/>
  <c r="O10" i="15"/>
  <c r="S10" i="15" s="1"/>
  <c r="O3" i="16"/>
  <c r="O34" i="15"/>
  <c r="S34" i="15" s="1"/>
  <c r="O31" i="15"/>
  <c r="S31" i="15" s="1"/>
  <c r="O25" i="12"/>
  <c r="S25" i="12" s="1"/>
  <c r="O38" i="15"/>
  <c r="S38" i="15" s="1"/>
  <c r="O3" i="15"/>
  <c r="O24" i="15"/>
  <c r="S24" i="15" s="1"/>
  <c r="O4" i="16"/>
  <c r="S4" i="16" s="1"/>
  <c r="O7" i="16"/>
  <c r="S7" i="16" s="1"/>
  <c r="O7" i="15"/>
  <c r="S7" i="15" s="1"/>
  <c r="O19" i="15"/>
  <c r="S19" i="15" s="1"/>
  <c r="O18" i="15"/>
  <c r="S18" i="15" s="1"/>
  <c r="O5" i="15"/>
  <c r="S5" i="15" s="1"/>
  <c r="O47" i="15"/>
  <c r="S47" i="15" s="1"/>
  <c r="O16" i="15"/>
  <c r="S16" i="15" s="1"/>
  <c r="O25" i="15"/>
  <c r="S25" i="15" s="1"/>
  <c r="O27" i="15"/>
  <c r="S27" i="15" s="1"/>
  <c r="O44" i="15"/>
  <c r="S44" i="15" s="1"/>
  <c r="O40" i="15"/>
  <c r="S40" i="15" s="1"/>
  <c r="O6" i="16"/>
  <c r="S6" i="16" s="1"/>
  <c r="O6" i="15"/>
  <c r="S6" i="15" s="1"/>
  <c r="O46" i="15"/>
  <c r="S46" i="15" s="1"/>
  <c r="O32" i="15"/>
  <c r="S32" i="15" s="1"/>
  <c r="O20" i="15"/>
  <c r="S20" i="15" s="1"/>
  <c r="O41" i="15"/>
  <c r="S41" i="15" s="1"/>
  <c r="O26" i="15"/>
  <c r="S26" i="15" s="1"/>
  <c r="O45" i="15"/>
  <c r="S45" i="15" s="1"/>
  <c r="O9" i="15"/>
  <c r="S9" i="15" s="1"/>
  <c r="O49" i="15"/>
  <c r="S49" i="15" s="1"/>
  <c r="O43" i="15"/>
  <c r="S43" i="15" s="1"/>
  <c r="O42" i="15"/>
  <c r="S42" i="15" s="1"/>
  <c r="O8" i="15"/>
  <c r="S8" i="15" s="1"/>
  <c r="O23" i="15"/>
  <c r="S23" i="15" s="1"/>
  <c r="O29" i="15"/>
  <c r="S29" i="15" s="1"/>
  <c r="O12" i="15"/>
  <c r="S12" i="15" s="1"/>
  <c r="O36" i="15"/>
  <c r="S36" i="15" s="1"/>
  <c r="O21" i="15"/>
  <c r="S21" i="15" s="1"/>
  <c r="O18" i="12"/>
  <c r="S18" i="12" s="1"/>
  <c r="O14" i="15"/>
  <c r="S14" i="15" s="1"/>
  <c r="O28" i="14"/>
  <c r="S28" i="14" s="1"/>
  <c r="O33" i="15"/>
  <c r="S33" i="15" s="1"/>
  <c r="O34" i="14"/>
  <c r="S34" i="14" s="1"/>
  <c r="O4" i="15"/>
  <c r="S4" i="15" s="1"/>
  <c r="O27" i="14"/>
  <c r="S27" i="14" s="1"/>
  <c r="O28" i="15"/>
  <c r="S28" i="15" s="1"/>
  <c r="O13" i="14"/>
  <c r="S13" i="14" s="1"/>
  <c r="O15" i="15"/>
  <c r="S15" i="15" s="1"/>
  <c r="O5" i="14"/>
  <c r="S5" i="14" s="1"/>
  <c r="O35" i="15"/>
  <c r="S35" i="15" s="1"/>
  <c r="O12" i="14"/>
  <c r="S12" i="14" s="1"/>
  <c r="O6" i="12"/>
  <c r="S6" i="12" s="1"/>
  <c r="O30" i="15"/>
  <c r="S30" i="15" s="1"/>
  <c r="O19" i="14"/>
  <c r="S19" i="14" s="1"/>
  <c r="O7" i="12"/>
  <c r="S7" i="12" s="1"/>
  <c r="O24" i="14"/>
  <c r="S24" i="14" s="1"/>
  <c r="O25" i="14"/>
  <c r="S25" i="14" s="1"/>
  <c r="O43" i="14"/>
  <c r="S43" i="14" s="1"/>
  <c r="O33" i="13"/>
  <c r="S33" i="13" s="1"/>
  <c r="O30" i="14"/>
  <c r="S30" i="14" s="1"/>
  <c r="O30" i="13"/>
  <c r="S30" i="13" s="1"/>
  <c r="O7" i="14"/>
  <c r="S7" i="14" s="1"/>
  <c r="O36" i="14"/>
  <c r="S36" i="14" s="1"/>
  <c r="O15" i="12"/>
  <c r="S15" i="12" s="1"/>
  <c r="O18" i="14"/>
  <c r="S18" i="14" s="1"/>
  <c r="O11" i="12"/>
  <c r="S11" i="12" s="1"/>
  <c r="O42" i="14"/>
  <c r="S42" i="14" s="1"/>
  <c r="O17" i="12"/>
  <c r="S17" i="12" s="1"/>
  <c r="O16" i="14"/>
  <c r="S16" i="14" s="1"/>
  <c r="O9" i="12"/>
  <c r="S9" i="12" s="1"/>
  <c r="O8" i="14"/>
  <c r="S8" i="14" s="1"/>
  <c r="O20" i="12"/>
  <c r="S20" i="12" s="1"/>
  <c r="O32" i="13"/>
  <c r="S32" i="13" s="1"/>
  <c r="O11" i="14"/>
  <c r="S11" i="14" s="1"/>
  <c r="O26" i="12"/>
  <c r="S26" i="12" s="1"/>
  <c r="O22" i="14"/>
  <c r="S22" i="14" s="1"/>
  <c r="O27" i="12"/>
  <c r="S27" i="12" s="1"/>
  <c r="O31" i="13"/>
  <c r="S31" i="13" s="1"/>
  <c r="O9" i="14"/>
  <c r="S9" i="14" s="1"/>
  <c r="O22" i="12"/>
  <c r="S22" i="12" s="1"/>
  <c r="O29" i="14"/>
  <c r="S29" i="14" s="1"/>
  <c r="O28" i="12"/>
  <c r="S28" i="12" s="1"/>
  <c r="O6" i="14"/>
  <c r="S6" i="14" s="1"/>
  <c r="O21" i="14"/>
  <c r="S21" i="14" s="1"/>
  <c r="O41" i="14"/>
  <c r="O16" i="12"/>
  <c r="S16" i="12" s="1"/>
  <c r="O37" i="13"/>
  <c r="S37" i="13" s="1"/>
  <c r="O23" i="14"/>
  <c r="S23" i="14" s="1"/>
  <c r="O29" i="12"/>
  <c r="S29" i="12" s="1"/>
  <c r="O15" i="14"/>
  <c r="S15" i="14" s="1"/>
  <c r="O10" i="14"/>
  <c r="S10" i="14" s="1"/>
  <c r="O36" i="13"/>
  <c r="S36" i="13" s="1"/>
  <c r="O38" i="13"/>
  <c r="S38" i="13" s="1"/>
  <c r="O26" i="14"/>
  <c r="S26" i="14" s="1"/>
  <c r="O14" i="12"/>
  <c r="S14" i="12" s="1"/>
  <c r="O14" i="14"/>
  <c r="S14" i="14" s="1"/>
  <c r="O3" i="14"/>
  <c r="O3" i="13"/>
  <c r="O3" i="12"/>
  <c r="S3" i="12" s="1"/>
  <c r="O48" i="11"/>
  <c r="S48" i="11" s="1"/>
  <c r="O53" i="11"/>
  <c r="S53" i="11" s="1"/>
  <c r="O49" i="11"/>
  <c r="S49" i="11" s="1"/>
  <c r="O13" i="11"/>
  <c r="S13" i="11" s="1"/>
  <c r="O55" i="11"/>
  <c r="S55" i="11" s="1"/>
  <c r="O5" i="11"/>
  <c r="O24" i="12"/>
  <c r="S24" i="12" s="1"/>
  <c r="O17" i="11"/>
  <c r="S17" i="11" s="1"/>
  <c r="O52" i="11"/>
  <c r="S52" i="11" s="1"/>
  <c r="O61" i="11"/>
  <c r="S61" i="11" s="1"/>
  <c r="O62" i="11"/>
  <c r="S62" i="11" s="1"/>
  <c r="O44" i="11"/>
  <c r="S44" i="11" s="1"/>
  <c r="O8" i="12"/>
  <c r="S8" i="12" s="1"/>
  <c r="O30" i="11"/>
  <c r="S30" i="11" s="1"/>
  <c r="O5" i="12"/>
  <c r="S5" i="12" s="1"/>
  <c r="O18" i="11"/>
  <c r="S18" i="11" s="1"/>
  <c r="O58" i="11"/>
  <c r="S58" i="11" s="1"/>
  <c r="O7" i="10"/>
  <c r="S7" i="10" s="1"/>
  <c r="O36" i="11"/>
  <c r="S36" i="11" s="1"/>
  <c r="O54" i="11"/>
  <c r="S54" i="11" s="1"/>
  <c r="O32" i="11"/>
  <c r="S32" i="11" s="1"/>
  <c r="O39" i="11"/>
  <c r="S39" i="11" s="1"/>
  <c r="O14" i="11"/>
  <c r="S14" i="11" s="1"/>
  <c r="O56" i="11"/>
  <c r="S56" i="11" s="1"/>
  <c r="O40" i="11"/>
  <c r="S40" i="11" s="1"/>
  <c r="O19" i="10"/>
  <c r="S19" i="10" s="1"/>
  <c r="O23" i="11"/>
  <c r="S23" i="11" s="1"/>
  <c r="O11" i="10"/>
  <c r="S11" i="10" s="1"/>
  <c r="O46" i="11"/>
  <c r="S46" i="11" s="1"/>
  <c r="O7" i="11"/>
  <c r="S7" i="11" s="1"/>
  <c r="O31" i="11"/>
  <c r="S31" i="11" s="1"/>
  <c r="O15" i="11"/>
  <c r="S15" i="11" s="1"/>
  <c r="O8" i="10"/>
  <c r="S8" i="10" s="1"/>
  <c r="O11" i="11"/>
  <c r="S11" i="11" s="1"/>
  <c r="O15" i="10"/>
  <c r="S15" i="10" s="1"/>
  <c r="O50" i="11"/>
  <c r="S50" i="11" s="1"/>
  <c r="O38" i="11"/>
  <c r="S38" i="11" s="1"/>
  <c r="O14" i="10"/>
  <c r="S14" i="10" s="1"/>
  <c r="O24" i="11"/>
  <c r="S24" i="11" s="1"/>
  <c r="O21" i="11"/>
  <c r="S21" i="11" s="1"/>
  <c r="O13" i="10"/>
  <c r="S13" i="10" s="1"/>
  <c r="O9" i="11"/>
  <c r="S9" i="11" s="1"/>
  <c r="O23" i="10"/>
  <c r="S23" i="10" s="1"/>
  <c r="O12" i="11"/>
  <c r="S12" i="11" s="1"/>
  <c r="O27" i="11"/>
  <c r="S27" i="11" s="1"/>
  <c r="O16" i="10"/>
  <c r="S16" i="10" s="1"/>
  <c r="O37" i="11"/>
  <c r="S37" i="11" s="1"/>
  <c r="O25" i="11"/>
  <c r="S25" i="11" s="1"/>
  <c r="O17" i="10"/>
  <c r="S17" i="10" s="1"/>
  <c r="O29" i="11"/>
  <c r="S29" i="11" s="1"/>
  <c r="O19" i="8"/>
  <c r="S19" i="8" s="1"/>
  <c r="O9" i="10"/>
  <c r="S9" i="10" s="1"/>
  <c r="O7" i="8"/>
  <c r="S7" i="8" s="1"/>
  <c r="O22" i="10"/>
  <c r="S22" i="10" s="1"/>
  <c r="O12" i="8"/>
  <c r="S12" i="8" s="1"/>
  <c r="O18" i="10"/>
  <c r="S18" i="10" s="1"/>
  <c r="O8" i="8"/>
  <c r="S8" i="8" s="1"/>
  <c r="O10" i="8"/>
  <c r="S10" i="8" s="1"/>
  <c r="O4" i="10"/>
  <c r="S4" i="10" s="1"/>
  <c r="O27" i="10"/>
  <c r="O16" i="8"/>
  <c r="S16" i="8" s="1"/>
  <c r="V468" i="1"/>
  <c r="Z468" i="1"/>
  <c r="T468" i="1"/>
  <c r="Z57" i="1"/>
  <c r="V57" i="1"/>
  <c r="T57" i="1"/>
  <c r="Y150" i="1"/>
  <c r="S150" i="1"/>
  <c r="X51" i="1"/>
  <c r="R51" i="1"/>
  <c r="S491" i="1"/>
  <c r="Y491" i="1"/>
  <c r="S445" i="1"/>
  <c r="Y445" i="1"/>
  <c r="V41" i="1"/>
  <c r="Z41" i="1"/>
  <c r="T41" i="1"/>
  <c r="Z152" i="1"/>
  <c r="V152" i="1"/>
  <c r="T152" i="1"/>
  <c r="V178" i="1"/>
  <c r="Z178" i="1"/>
  <c r="T178" i="1"/>
  <c r="V58" i="1"/>
  <c r="T58" i="1"/>
  <c r="Z58" i="1"/>
  <c r="Z153" i="1"/>
  <c r="V153" i="1"/>
  <c r="T153" i="1"/>
  <c r="Z12" i="1"/>
  <c r="V12" i="1"/>
  <c r="T12" i="1"/>
  <c r="S432" i="1"/>
  <c r="Y432" i="1"/>
  <c r="V40" i="1"/>
  <c r="Z40" i="1"/>
  <c r="T40" i="1"/>
  <c r="V86" i="1"/>
  <c r="T86" i="1"/>
  <c r="Z86" i="1"/>
  <c r="V307" i="1"/>
  <c r="T307" i="1"/>
  <c r="Z307" i="1"/>
  <c r="T385" i="1"/>
  <c r="Z385" i="1"/>
  <c r="V385" i="1"/>
  <c r="V74" i="1"/>
  <c r="Z74" i="1"/>
  <c r="T74" i="1"/>
  <c r="Z424" i="1"/>
  <c r="V424" i="1"/>
  <c r="T424" i="1"/>
  <c r="X45" i="1"/>
  <c r="R45" i="1"/>
  <c r="S313" i="1"/>
  <c r="Y313" i="1"/>
  <c r="S40" i="1"/>
  <c r="Y40" i="1"/>
  <c r="X393" i="1"/>
  <c r="R393" i="1"/>
  <c r="X33" i="1"/>
  <c r="R33" i="1"/>
  <c r="Y314" i="1"/>
  <c r="S314" i="1"/>
  <c r="Y300" i="1"/>
  <c r="S300" i="1"/>
  <c r="R176" i="1"/>
  <c r="X176" i="1"/>
  <c r="S294" i="1"/>
  <c r="Y294" i="1"/>
  <c r="Z29" i="1"/>
  <c r="V29" i="1"/>
  <c r="T29" i="1"/>
  <c r="R258" i="1"/>
  <c r="X258" i="1"/>
  <c r="Y12" i="1"/>
  <c r="S12" i="1"/>
  <c r="R461" i="1"/>
  <c r="X461" i="1"/>
  <c r="V248" i="1"/>
  <c r="Z248" i="1"/>
  <c r="T248" i="1"/>
  <c r="R83" i="1"/>
  <c r="X83" i="1"/>
  <c r="R346" i="1"/>
  <c r="X346" i="1"/>
  <c r="Y463" i="1"/>
  <c r="S463" i="1"/>
  <c r="Y418" i="1"/>
  <c r="S418" i="1"/>
  <c r="Y478" i="1"/>
  <c r="S478" i="1"/>
  <c r="X230" i="1"/>
  <c r="R230" i="1"/>
  <c r="X427" i="1"/>
  <c r="R427" i="1"/>
  <c r="X456" i="1"/>
  <c r="R456" i="1"/>
  <c r="Z420" i="1"/>
  <c r="V420" i="1"/>
  <c r="T420" i="1"/>
  <c r="S182" i="1"/>
  <c r="Y182" i="1"/>
  <c r="Y453" i="1"/>
  <c r="S453" i="1"/>
  <c r="Y72" i="1"/>
  <c r="S72" i="1"/>
  <c r="V181" i="1"/>
  <c r="T181" i="1"/>
  <c r="Z181" i="1"/>
  <c r="S259" i="1"/>
  <c r="Y259" i="1"/>
  <c r="Y4" i="1"/>
  <c r="S4" i="1"/>
  <c r="S296" i="1"/>
  <c r="Y296" i="1"/>
  <c r="V261" i="1"/>
  <c r="T261" i="1"/>
  <c r="Z261" i="1"/>
  <c r="T177" i="1"/>
  <c r="V177" i="1"/>
  <c r="Z177" i="1"/>
  <c r="V227" i="1"/>
  <c r="T227" i="1"/>
  <c r="Z227" i="1"/>
  <c r="V20" i="1"/>
  <c r="Z20" i="1"/>
  <c r="T20" i="1"/>
  <c r="V480" i="1"/>
  <c r="Z480" i="1"/>
  <c r="T480" i="1"/>
  <c r="Z418" i="1"/>
  <c r="T418" i="1"/>
  <c r="V418" i="1"/>
  <c r="V359" i="1"/>
  <c r="T359" i="1"/>
  <c r="Z359" i="1"/>
  <c r="V9" i="1"/>
  <c r="Z9" i="1"/>
  <c r="T9" i="1"/>
  <c r="V76" i="1"/>
  <c r="Z76" i="1"/>
  <c r="T76" i="1"/>
  <c r="Z156" i="1"/>
  <c r="V156" i="1"/>
  <c r="T156" i="1"/>
  <c r="R468" i="1"/>
  <c r="X468" i="1"/>
  <c r="S41" i="1"/>
  <c r="Y41" i="1"/>
  <c r="X313" i="1"/>
  <c r="R313" i="1"/>
  <c r="S479" i="1"/>
  <c r="Y479" i="1"/>
  <c r="S179" i="1"/>
  <c r="Y179" i="1"/>
  <c r="Y64" i="1"/>
  <c r="S64" i="1"/>
  <c r="Y233" i="1"/>
  <c r="S233" i="1"/>
  <c r="X158" i="1"/>
  <c r="R158" i="1"/>
  <c r="R231" i="1"/>
  <c r="X231" i="1"/>
  <c r="S172" i="1"/>
  <c r="Y172" i="1"/>
  <c r="X256" i="1"/>
  <c r="R256" i="1"/>
  <c r="R57" i="1"/>
  <c r="X57" i="1"/>
  <c r="Y291" i="1"/>
  <c r="S291" i="1"/>
  <c r="Y24" i="1"/>
  <c r="S24" i="1"/>
  <c r="Z27" i="1"/>
  <c r="V27" i="1"/>
  <c r="T27" i="1"/>
  <c r="T473" i="1"/>
  <c r="V473" i="1"/>
  <c r="Z473" i="1"/>
  <c r="V35" i="1"/>
  <c r="T35" i="1"/>
  <c r="Z35" i="1"/>
  <c r="Z393" i="1"/>
  <c r="V393" i="1"/>
  <c r="T393" i="1"/>
  <c r="V259" i="1"/>
  <c r="T259" i="1"/>
  <c r="Z259" i="1"/>
  <c r="V456" i="1"/>
  <c r="T456" i="1"/>
  <c r="Z456" i="1"/>
  <c r="V56" i="1"/>
  <c r="T56" i="1"/>
  <c r="Z56" i="1"/>
  <c r="S343" i="1"/>
  <c r="Y343" i="1"/>
  <c r="V317" i="1"/>
  <c r="Z317" i="1"/>
  <c r="T317" i="1"/>
  <c r="V254" i="1"/>
  <c r="T254" i="1"/>
  <c r="Z254" i="1"/>
  <c r="V262" i="1"/>
  <c r="Z262" i="1"/>
  <c r="T262" i="1"/>
  <c r="V453" i="1"/>
  <c r="Z453" i="1"/>
  <c r="T453" i="1"/>
  <c r="Z176" i="1"/>
  <c r="V176" i="1"/>
  <c r="T176" i="1"/>
  <c r="T296" i="1"/>
  <c r="V296" i="1"/>
  <c r="Z296" i="1"/>
  <c r="V78" i="1"/>
  <c r="Z78" i="1"/>
  <c r="T78" i="1"/>
  <c r="R63" i="1"/>
  <c r="X63" i="1"/>
  <c r="Y52" i="1"/>
  <c r="S52" i="1"/>
  <c r="X12" i="1"/>
  <c r="R12" i="1"/>
  <c r="Y384" i="1"/>
  <c r="S384" i="1"/>
  <c r="R466" i="1"/>
  <c r="X466" i="1"/>
  <c r="R69" i="1"/>
  <c r="X69" i="1"/>
  <c r="Y184" i="1"/>
  <c r="S184" i="1"/>
  <c r="R310" i="1"/>
  <c r="X310" i="1"/>
  <c r="R436" i="1"/>
  <c r="X436" i="1"/>
  <c r="X25" i="1"/>
  <c r="R25" i="1"/>
  <c r="T251" i="1"/>
  <c r="V251" i="1"/>
  <c r="Z251" i="1"/>
  <c r="R23" i="1"/>
  <c r="X23" i="1"/>
  <c r="S228" i="1"/>
  <c r="Y228" i="1"/>
  <c r="R181" i="1"/>
  <c r="X181" i="1"/>
  <c r="X350" i="1"/>
  <c r="R350" i="1"/>
  <c r="R361" i="1"/>
  <c r="X361" i="1"/>
  <c r="R60" i="1"/>
  <c r="X60" i="1"/>
  <c r="S11" i="1"/>
  <c r="Y11" i="1"/>
  <c r="R455" i="1"/>
  <c r="X455" i="1"/>
  <c r="R394" i="1"/>
  <c r="X394" i="1"/>
  <c r="R49" i="1"/>
  <c r="X49" i="1"/>
  <c r="T295" i="1"/>
  <c r="Z295" i="1"/>
  <c r="V295" i="1"/>
  <c r="V491" i="1"/>
  <c r="Z491" i="1"/>
  <c r="T491" i="1"/>
  <c r="V10" i="1"/>
  <c r="T10" i="1"/>
  <c r="Z10" i="1"/>
  <c r="Z62" i="1"/>
  <c r="V62" i="1"/>
  <c r="T62" i="1"/>
  <c r="V230" i="1"/>
  <c r="T230" i="1"/>
  <c r="Z230" i="1"/>
  <c r="V250" i="1"/>
  <c r="T250" i="1"/>
  <c r="Z250" i="1"/>
  <c r="Z358" i="1"/>
  <c r="T358" i="1"/>
  <c r="V358" i="1"/>
  <c r="V169" i="1"/>
  <c r="T169" i="1"/>
  <c r="Z169" i="1"/>
  <c r="V442" i="1"/>
  <c r="Z442" i="1"/>
  <c r="T442" i="1"/>
  <c r="V481" i="1"/>
  <c r="T481" i="1"/>
  <c r="Z481" i="1"/>
  <c r="Y450" i="1"/>
  <c r="S450" i="1"/>
  <c r="V445" i="1"/>
  <c r="Z445" i="1"/>
  <c r="T445" i="1"/>
  <c r="Y419" i="1"/>
  <c r="S419" i="1"/>
  <c r="V68" i="1"/>
  <c r="Z68" i="1"/>
  <c r="T68" i="1"/>
  <c r="V49" i="1"/>
  <c r="Z49" i="1"/>
  <c r="T49" i="1"/>
  <c r="V82" i="1"/>
  <c r="T82" i="1"/>
  <c r="Z82" i="1"/>
  <c r="Y355" i="1"/>
  <c r="S355" i="1"/>
  <c r="X486" i="1"/>
  <c r="R486" i="1"/>
  <c r="X314" i="1"/>
  <c r="R314" i="1"/>
  <c r="Y32" i="1"/>
  <c r="S32" i="1"/>
  <c r="X18" i="1"/>
  <c r="R18" i="1"/>
  <c r="Z425" i="1"/>
  <c r="V425" i="1"/>
  <c r="T425" i="1"/>
  <c r="S251" i="1"/>
  <c r="Y251" i="1"/>
  <c r="S36" i="1"/>
  <c r="Y36" i="1"/>
  <c r="S442" i="1"/>
  <c r="Y442" i="1"/>
  <c r="Y165" i="1"/>
  <c r="S165" i="1"/>
  <c r="X77" i="1"/>
  <c r="R77" i="1"/>
  <c r="X431" i="1"/>
  <c r="R431" i="1"/>
  <c r="S167" i="1"/>
  <c r="Y167" i="1"/>
  <c r="X459" i="1"/>
  <c r="R459" i="1"/>
  <c r="R464" i="1"/>
  <c r="X464" i="1"/>
  <c r="R21" i="1"/>
  <c r="X21" i="1"/>
  <c r="R56" i="1"/>
  <c r="X56" i="1"/>
  <c r="S230" i="1"/>
  <c r="Y230" i="1"/>
  <c r="V59" i="1"/>
  <c r="Z59" i="1"/>
  <c r="T59" i="1"/>
  <c r="Y164" i="1"/>
  <c r="S164" i="1"/>
  <c r="Y476" i="1"/>
  <c r="S476" i="1"/>
  <c r="V351" i="1"/>
  <c r="Z351" i="1"/>
  <c r="T351" i="1"/>
  <c r="S28" i="1"/>
  <c r="Y28" i="1"/>
  <c r="V55" i="1"/>
  <c r="Z55" i="1"/>
  <c r="T55" i="1"/>
  <c r="V462" i="1"/>
  <c r="T462" i="1"/>
  <c r="Z462" i="1"/>
  <c r="V349" i="1"/>
  <c r="T349" i="1"/>
  <c r="Z349" i="1"/>
  <c r="Y345" i="1"/>
  <c r="S345" i="1"/>
  <c r="V431" i="1"/>
  <c r="T431" i="1"/>
  <c r="Z431" i="1"/>
  <c r="V54" i="1"/>
  <c r="T54" i="1"/>
  <c r="Z54" i="1"/>
  <c r="Z163" i="1"/>
  <c r="V163" i="1"/>
  <c r="T163" i="1"/>
  <c r="V48" i="1"/>
  <c r="T48" i="1"/>
  <c r="Z48" i="1"/>
  <c r="Z38" i="1"/>
  <c r="T38" i="1"/>
  <c r="V38" i="1"/>
  <c r="V225" i="1"/>
  <c r="T225" i="1"/>
  <c r="Z225" i="1"/>
  <c r="V42" i="1"/>
  <c r="Z42" i="1"/>
  <c r="T42" i="1"/>
  <c r="V362" i="1"/>
  <c r="T362" i="1"/>
  <c r="Z362" i="1"/>
  <c r="S73" i="1"/>
  <c r="Y73" i="1"/>
  <c r="X445" i="1"/>
  <c r="R445" i="1"/>
  <c r="Y360" i="1"/>
  <c r="S360" i="1"/>
  <c r="X55" i="1"/>
  <c r="R55" i="1"/>
  <c r="Y45" i="1"/>
  <c r="S45" i="1"/>
  <c r="R386" i="1"/>
  <c r="X386" i="1"/>
  <c r="V234" i="1"/>
  <c r="Z234" i="1"/>
  <c r="T234" i="1"/>
  <c r="Y474" i="1"/>
  <c r="S474" i="1"/>
  <c r="S67" i="1"/>
  <c r="Y67" i="1"/>
  <c r="Y248" i="1"/>
  <c r="S248" i="1"/>
  <c r="R94" i="1"/>
  <c r="X94" i="1"/>
  <c r="Y65" i="1"/>
  <c r="S65" i="1"/>
  <c r="Y310" i="1"/>
  <c r="S310" i="1"/>
  <c r="R475" i="1"/>
  <c r="X475" i="1"/>
  <c r="X70" i="1"/>
  <c r="R70" i="1"/>
  <c r="X59" i="1"/>
  <c r="R59" i="1"/>
  <c r="X228" i="1"/>
  <c r="R228" i="1"/>
  <c r="Y249" i="1"/>
  <c r="S249" i="1"/>
  <c r="R260" i="1"/>
  <c r="X260" i="1"/>
  <c r="V350" i="1"/>
  <c r="Z350" i="1"/>
  <c r="T350" i="1"/>
  <c r="S171" i="1"/>
  <c r="Y171" i="1"/>
  <c r="V231" i="1"/>
  <c r="Z231" i="1"/>
  <c r="T231" i="1"/>
  <c r="V355" i="1"/>
  <c r="Z355" i="1"/>
  <c r="T355" i="1"/>
  <c r="V34" i="1"/>
  <c r="Z34" i="1"/>
  <c r="T34" i="1"/>
  <c r="V485" i="1"/>
  <c r="Z485" i="1"/>
  <c r="T485" i="1"/>
  <c r="Z175" i="1"/>
  <c r="T175" i="1"/>
  <c r="V175" i="1"/>
  <c r="S307" i="1"/>
  <c r="Y307" i="1"/>
  <c r="T18" i="1"/>
  <c r="V18" i="1"/>
  <c r="Z18" i="1"/>
  <c r="S46" i="1"/>
  <c r="Y46" i="1"/>
  <c r="Y469" i="1"/>
  <c r="S469" i="1"/>
  <c r="S397" i="1"/>
  <c r="Y397" i="1"/>
  <c r="X491" i="1"/>
  <c r="R491" i="1"/>
  <c r="R16" i="1"/>
  <c r="X16" i="1"/>
  <c r="R343" i="1"/>
  <c r="X343" i="1"/>
  <c r="Y357" i="1"/>
  <c r="S357" i="1"/>
  <c r="X311" i="1"/>
  <c r="R311" i="1"/>
  <c r="S438" i="1"/>
  <c r="Y438" i="1"/>
  <c r="X388" i="1"/>
  <c r="R388" i="1"/>
  <c r="R484" i="1"/>
  <c r="X484" i="1"/>
  <c r="X252" i="1"/>
  <c r="R252" i="1"/>
  <c r="X261" i="1"/>
  <c r="R261" i="1"/>
  <c r="R226" i="1"/>
  <c r="X226" i="1"/>
  <c r="X472" i="1"/>
  <c r="R472" i="1"/>
  <c r="R162" i="1"/>
  <c r="X162" i="1"/>
  <c r="R86" i="1"/>
  <c r="X86" i="1"/>
  <c r="X73" i="1"/>
  <c r="R73" i="1"/>
  <c r="Y33" i="1"/>
  <c r="S33" i="1"/>
  <c r="T427" i="1"/>
  <c r="Z427" i="1"/>
  <c r="V427" i="1"/>
  <c r="V185" i="1"/>
  <c r="Z185" i="1"/>
  <c r="T185" i="1"/>
  <c r="V47" i="1"/>
  <c r="Z47" i="1"/>
  <c r="T47" i="1"/>
  <c r="V158" i="1"/>
  <c r="T158" i="1"/>
  <c r="Z158" i="1"/>
  <c r="V436" i="1"/>
  <c r="Z436" i="1"/>
  <c r="T436" i="1"/>
  <c r="Y468" i="1"/>
  <c r="S468" i="1"/>
  <c r="Y482" i="1"/>
  <c r="S482" i="1"/>
  <c r="V61" i="1"/>
  <c r="Z61" i="1"/>
  <c r="T61" i="1"/>
  <c r="V309" i="1"/>
  <c r="Z309" i="1"/>
  <c r="T309" i="1"/>
  <c r="Z170" i="1"/>
  <c r="T170" i="1"/>
  <c r="V170" i="1"/>
  <c r="V474" i="1"/>
  <c r="T474" i="1"/>
  <c r="Z474" i="1"/>
  <c r="Y175" i="1"/>
  <c r="S175" i="1"/>
  <c r="Y297" i="1"/>
  <c r="S297" i="1"/>
  <c r="V11" i="1"/>
  <c r="Z11" i="1"/>
  <c r="T11" i="1"/>
  <c r="V308" i="1"/>
  <c r="T308" i="1"/>
  <c r="Z308" i="1"/>
  <c r="V461" i="1"/>
  <c r="T461" i="1"/>
  <c r="Z461" i="1"/>
  <c r="T394" i="1"/>
  <c r="V394" i="1"/>
  <c r="Z394" i="1"/>
  <c r="Y91" i="1"/>
  <c r="S91" i="1"/>
  <c r="S431" i="1"/>
  <c r="Y431" i="1"/>
  <c r="S60" i="1"/>
  <c r="Y60" i="1"/>
  <c r="X37" i="1"/>
  <c r="R37" i="1"/>
  <c r="X71" i="1"/>
  <c r="R71" i="1"/>
  <c r="R22" i="1"/>
  <c r="X22" i="1"/>
  <c r="Y486" i="1"/>
  <c r="S486" i="1"/>
  <c r="S344" i="1"/>
  <c r="Y344" i="1"/>
  <c r="X68" i="1"/>
  <c r="R68" i="1"/>
  <c r="R19" i="1"/>
  <c r="X19" i="1"/>
  <c r="Y257" i="1"/>
  <c r="S257" i="1"/>
  <c r="X442" i="1"/>
  <c r="R442" i="1"/>
  <c r="R362" i="1"/>
  <c r="X362" i="1"/>
  <c r="S447" i="1"/>
  <c r="Y447" i="1"/>
  <c r="R485" i="1"/>
  <c r="X485" i="1"/>
  <c r="R457" i="1"/>
  <c r="X457" i="1"/>
  <c r="X90" i="1"/>
  <c r="R90" i="1"/>
  <c r="Y18" i="1"/>
  <c r="S18" i="1"/>
  <c r="X479" i="1"/>
  <c r="R479" i="1"/>
  <c r="Y168" i="1"/>
  <c r="S168" i="1"/>
  <c r="X242" i="1"/>
  <c r="R242" i="1"/>
  <c r="Z429" i="1"/>
  <c r="V429" i="1"/>
  <c r="T429" i="1"/>
  <c r="Z165" i="1"/>
  <c r="V165" i="1"/>
  <c r="T165" i="1"/>
  <c r="V479" i="1"/>
  <c r="Z479" i="1"/>
  <c r="T479" i="1"/>
  <c r="Y458" i="1"/>
  <c r="S458" i="1"/>
  <c r="V426" i="1"/>
  <c r="T426" i="1"/>
  <c r="Z426" i="1"/>
  <c r="V155" i="1"/>
  <c r="T155" i="1"/>
  <c r="Z155" i="1"/>
  <c r="T260" i="1"/>
  <c r="Z260" i="1"/>
  <c r="V260" i="1"/>
  <c r="V471" i="1"/>
  <c r="T471" i="1"/>
  <c r="Z471" i="1"/>
  <c r="V439" i="1"/>
  <c r="Z439" i="1"/>
  <c r="T439" i="1"/>
  <c r="Z459" i="1"/>
  <c r="V459" i="1"/>
  <c r="T459" i="1"/>
  <c r="V171" i="1"/>
  <c r="T171" i="1"/>
  <c r="Z171" i="1"/>
  <c r="Y306" i="1"/>
  <c r="S306" i="1"/>
  <c r="V91" i="1"/>
  <c r="Z91" i="1"/>
  <c r="T91" i="1"/>
  <c r="Z484" i="1"/>
  <c r="V484" i="1"/>
  <c r="T484" i="1"/>
  <c r="S63" i="1"/>
  <c r="Y63" i="1"/>
  <c r="V318" i="1"/>
  <c r="Z318" i="1"/>
  <c r="T318" i="1"/>
  <c r="V304" i="1"/>
  <c r="T304" i="1"/>
  <c r="Z304" i="1"/>
  <c r="S242" i="1"/>
  <c r="Y242" i="1"/>
  <c r="Z392" i="1"/>
  <c r="V392" i="1"/>
  <c r="T392" i="1"/>
  <c r="S6" i="1"/>
  <c r="Y6" i="1"/>
  <c r="R185" i="1"/>
  <c r="X185" i="1"/>
  <c r="R248" i="1"/>
  <c r="X248" i="1"/>
  <c r="R451" i="1"/>
  <c r="X451" i="1"/>
  <c r="R72" i="1"/>
  <c r="X72" i="1"/>
  <c r="Y39" i="1"/>
  <c r="S39" i="1"/>
  <c r="Y425" i="1"/>
  <c r="S425" i="1"/>
  <c r="S460" i="1"/>
  <c r="Y460" i="1"/>
  <c r="X441" i="1"/>
  <c r="R441" i="1"/>
  <c r="R92" i="1"/>
  <c r="X92" i="1"/>
  <c r="Y347" i="1"/>
  <c r="S347" i="1"/>
  <c r="R259" i="1"/>
  <c r="X259" i="1"/>
  <c r="R312" i="1"/>
  <c r="X312" i="1"/>
  <c r="Y51" i="1"/>
  <c r="S51" i="1"/>
  <c r="R473" i="1"/>
  <c r="X473" i="1"/>
  <c r="X299" i="1"/>
  <c r="R299" i="1"/>
  <c r="S227" i="1"/>
  <c r="Y227" i="1"/>
  <c r="X291" i="1"/>
  <c r="R291" i="1"/>
  <c r="Y80" i="1"/>
  <c r="S80" i="1"/>
  <c r="S74" i="1"/>
  <c r="Y74" i="1"/>
  <c r="T432" i="1"/>
  <c r="V432" i="1"/>
  <c r="Z432" i="1"/>
  <c r="Y305" i="1"/>
  <c r="S305" i="1"/>
  <c r="Z149" i="1"/>
  <c r="V149" i="1"/>
  <c r="T149" i="1"/>
  <c r="S446" i="1"/>
  <c r="Y446" i="1"/>
  <c r="T258" i="1"/>
  <c r="V258" i="1"/>
  <c r="Z258" i="1"/>
  <c r="S304" i="1"/>
  <c r="Y304" i="1"/>
  <c r="V483" i="1"/>
  <c r="Z483" i="1"/>
  <c r="T483" i="1"/>
  <c r="V446" i="1"/>
  <c r="Z446" i="1"/>
  <c r="T446" i="1"/>
  <c r="Z450" i="1"/>
  <c r="T450" i="1"/>
  <c r="V450" i="1"/>
  <c r="V66" i="1"/>
  <c r="T66" i="1"/>
  <c r="Z66" i="1"/>
  <c r="V67" i="1"/>
  <c r="T67" i="1"/>
  <c r="Z67" i="1"/>
  <c r="Y57" i="1"/>
  <c r="S57" i="1"/>
  <c r="Z384" i="1"/>
  <c r="V384" i="1"/>
  <c r="T384" i="1"/>
  <c r="V52" i="1"/>
  <c r="Z52" i="1"/>
  <c r="T52" i="1"/>
  <c r="V478" i="1"/>
  <c r="T478" i="1"/>
  <c r="Z478" i="1"/>
  <c r="Z168" i="1"/>
  <c r="V168" i="1"/>
  <c r="T168" i="1"/>
  <c r="V226" i="1"/>
  <c r="Z226" i="1"/>
  <c r="T226" i="1"/>
  <c r="R481" i="1"/>
  <c r="X481" i="1"/>
  <c r="S79" i="1"/>
  <c r="Y79" i="1"/>
  <c r="R164" i="1"/>
  <c r="X164" i="1"/>
  <c r="S354" i="1"/>
  <c r="Y354" i="1"/>
  <c r="X422" i="1"/>
  <c r="R422" i="1"/>
  <c r="V433" i="1"/>
  <c r="T433" i="1"/>
  <c r="Z433" i="1"/>
  <c r="Y255" i="1"/>
  <c r="S255" i="1"/>
  <c r="X488" i="1"/>
  <c r="R488" i="1"/>
  <c r="S243" i="1"/>
  <c r="Y243" i="1"/>
  <c r="R9" i="1"/>
  <c r="X9" i="1"/>
  <c r="S174" i="1"/>
  <c r="Y174" i="1"/>
  <c r="Y391" i="1"/>
  <c r="S391" i="1"/>
  <c r="R170" i="1"/>
  <c r="X170" i="1"/>
  <c r="R487" i="1"/>
  <c r="X487" i="1"/>
  <c r="X511" i="1"/>
  <c r="R511" i="1"/>
  <c r="Y83" i="1"/>
  <c r="S83" i="1"/>
  <c r="R66" i="1"/>
  <c r="X66" i="1"/>
  <c r="R478" i="1"/>
  <c r="X478" i="1"/>
  <c r="Y487" i="1"/>
  <c r="S487" i="1"/>
  <c r="V398" i="1"/>
  <c r="Z398" i="1"/>
  <c r="T398" i="1"/>
  <c r="V151" i="1"/>
  <c r="T151" i="1"/>
  <c r="Z151" i="1"/>
  <c r="Z32" i="1"/>
  <c r="V32" i="1"/>
  <c r="T32" i="1"/>
  <c r="V423" i="1"/>
  <c r="T423" i="1"/>
  <c r="Z423" i="1"/>
  <c r="V316" i="1"/>
  <c r="Z316" i="1"/>
  <c r="T316" i="1"/>
  <c r="V435" i="1"/>
  <c r="T435" i="1"/>
  <c r="Z435" i="1"/>
  <c r="V430" i="1"/>
  <c r="T430" i="1"/>
  <c r="Z430" i="1"/>
  <c r="V45" i="1"/>
  <c r="Z45" i="1"/>
  <c r="T45" i="1"/>
  <c r="S470" i="1"/>
  <c r="Y470" i="1"/>
  <c r="V469" i="1"/>
  <c r="T469" i="1"/>
  <c r="Z469" i="1"/>
  <c r="S475" i="1"/>
  <c r="Y475" i="1"/>
  <c r="V182" i="1"/>
  <c r="Z182" i="1"/>
  <c r="T182" i="1"/>
  <c r="Y55" i="1"/>
  <c r="S55" i="1"/>
  <c r="V77" i="1"/>
  <c r="T77" i="1"/>
  <c r="Z77" i="1"/>
  <c r="V344" i="1"/>
  <c r="T344" i="1"/>
  <c r="Z344" i="1"/>
  <c r="V395" i="1"/>
  <c r="T395" i="1"/>
  <c r="Z395" i="1"/>
  <c r="S181" i="1"/>
  <c r="Y181" i="1"/>
  <c r="V16" i="1"/>
  <c r="T16" i="1"/>
  <c r="Z16" i="1"/>
  <c r="S162" i="1"/>
  <c r="Y162" i="1"/>
  <c r="V361" i="1"/>
  <c r="T361" i="1"/>
  <c r="Z361" i="1"/>
  <c r="V72" i="1"/>
  <c r="Z72" i="1"/>
  <c r="T72" i="1"/>
  <c r="Z539" i="1"/>
  <c r="V539" i="1"/>
  <c r="T539" i="1"/>
  <c r="S20" i="1"/>
  <c r="Y20" i="1"/>
  <c r="X462" i="1"/>
  <c r="R462" i="1"/>
  <c r="S461" i="1"/>
  <c r="Y461" i="1"/>
  <c r="Y454" i="1"/>
  <c r="S454" i="1"/>
  <c r="Z312" i="1"/>
  <c r="T312" i="1"/>
  <c r="V312" i="1"/>
  <c r="Y383" i="1"/>
  <c r="S383" i="1"/>
  <c r="R353" i="1"/>
  <c r="X353" i="1"/>
  <c r="Y149" i="1"/>
  <c r="S149" i="1"/>
  <c r="R93" i="1"/>
  <c r="X93" i="1"/>
  <c r="X30" i="1"/>
  <c r="R30" i="1"/>
  <c r="V306" i="1"/>
  <c r="Z306" i="1"/>
  <c r="T306" i="1"/>
  <c r="Y539" i="1"/>
  <c r="S539" i="1"/>
  <c r="Y440" i="1"/>
  <c r="S440" i="1"/>
  <c r="X352" i="1"/>
  <c r="R352" i="1"/>
  <c r="S44" i="1"/>
  <c r="Y44" i="1"/>
  <c r="X62" i="1"/>
  <c r="R62" i="1"/>
  <c r="S315" i="1"/>
  <c r="Y315" i="1"/>
  <c r="X76" i="1"/>
  <c r="R76" i="1"/>
  <c r="Y420" i="1"/>
  <c r="S420" i="1"/>
  <c r="X160" i="1"/>
  <c r="R160" i="1"/>
  <c r="R315" i="1"/>
  <c r="X315" i="1"/>
  <c r="S295" i="1"/>
  <c r="Y295" i="1"/>
  <c r="Y37" i="1"/>
  <c r="S37" i="1"/>
  <c r="Y392" i="1"/>
  <c r="S392" i="1"/>
  <c r="V465" i="1"/>
  <c r="Z465" i="1"/>
  <c r="T465" i="1"/>
  <c r="Z297" i="1"/>
  <c r="V297" i="1"/>
  <c r="T297" i="1"/>
  <c r="Z172" i="1"/>
  <c r="T172" i="1"/>
  <c r="V172" i="1"/>
  <c r="V64" i="1"/>
  <c r="Z64" i="1"/>
  <c r="T64" i="1"/>
  <c r="T294" i="1"/>
  <c r="V294" i="1"/>
  <c r="Z294" i="1"/>
  <c r="Z298" i="1"/>
  <c r="V298" i="1"/>
  <c r="T298" i="1"/>
  <c r="T460" i="1"/>
  <c r="Z460" i="1"/>
  <c r="V460" i="1"/>
  <c r="Y153" i="1"/>
  <c r="S153" i="1"/>
  <c r="V241" i="1"/>
  <c r="T241" i="1"/>
  <c r="Z241" i="1"/>
  <c r="V448" i="1"/>
  <c r="T448" i="1"/>
  <c r="Z448" i="1"/>
  <c r="Z482" i="1"/>
  <c r="V482" i="1"/>
  <c r="T482" i="1"/>
  <c r="S464" i="1"/>
  <c r="Y464" i="1"/>
  <c r="Y428" i="1"/>
  <c r="S428" i="1"/>
  <c r="V84" i="1"/>
  <c r="Z84" i="1"/>
  <c r="T84" i="1"/>
  <c r="V449" i="1"/>
  <c r="Z449" i="1"/>
  <c r="T449" i="1"/>
  <c r="V242" i="1"/>
  <c r="Z242" i="1"/>
  <c r="T242" i="1"/>
  <c r="V79" i="1"/>
  <c r="Z79" i="1"/>
  <c r="T79" i="1"/>
  <c r="S86" i="1"/>
  <c r="Y86" i="1"/>
  <c r="Z147" i="1"/>
  <c r="T147" i="1"/>
  <c r="V147" i="1"/>
  <c r="S98" i="1"/>
  <c r="Y98" i="1"/>
  <c r="Z353" i="1"/>
  <c r="V353" i="1"/>
  <c r="T353" i="1"/>
  <c r="S303" i="1"/>
  <c r="Y303" i="1"/>
  <c r="S349" i="1"/>
  <c r="Y349" i="1"/>
  <c r="R40" i="1"/>
  <c r="X40" i="1"/>
  <c r="Y293" i="1"/>
  <c r="S293" i="1"/>
  <c r="Z291" i="1"/>
  <c r="V291" i="1"/>
  <c r="T291" i="1"/>
  <c r="S473" i="1"/>
  <c r="Y473" i="1"/>
  <c r="R32" i="1"/>
  <c r="X32" i="1"/>
  <c r="X165" i="1"/>
  <c r="R165" i="1"/>
  <c r="X155" i="1"/>
  <c r="R155" i="1"/>
  <c r="Z51" i="1"/>
  <c r="V51" i="1"/>
  <c r="T51" i="1"/>
  <c r="R344" i="1"/>
  <c r="X344" i="1"/>
  <c r="R399" i="1"/>
  <c r="X399" i="1"/>
  <c r="S146" i="1"/>
  <c r="Y146" i="1"/>
  <c r="S148" i="1"/>
  <c r="Y148" i="1"/>
  <c r="X180" i="1"/>
  <c r="R180" i="1"/>
  <c r="Y467" i="1"/>
  <c r="S467" i="1"/>
  <c r="R241" i="1"/>
  <c r="X241" i="1"/>
  <c r="V80" i="1"/>
  <c r="Z80" i="1"/>
  <c r="T80" i="1"/>
  <c r="V476" i="1"/>
  <c r="T476" i="1"/>
  <c r="Z476" i="1"/>
  <c r="Z396" i="1"/>
  <c r="V396" i="1"/>
  <c r="T396" i="1"/>
  <c r="V311" i="1"/>
  <c r="Z311" i="1"/>
  <c r="T311" i="1"/>
  <c r="Z233" i="1"/>
  <c r="V233" i="1"/>
  <c r="T233" i="1"/>
  <c r="Y62" i="1"/>
  <c r="S62" i="1"/>
  <c r="Y166" i="1"/>
  <c r="S166" i="1"/>
  <c r="V73" i="1"/>
  <c r="T73" i="1"/>
  <c r="Z73" i="1"/>
  <c r="Y449" i="1"/>
  <c r="S449" i="1"/>
  <c r="R302" i="1"/>
  <c r="X302" i="1"/>
  <c r="R447" i="1"/>
  <c r="X447" i="1"/>
  <c r="V455" i="1"/>
  <c r="Z455" i="1"/>
  <c r="T455" i="1"/>
  <c r="Y229" i="1"/>
  <c r="S229" i="1"/>
  <c r="R360" i="1"/>
  <c r="X360" i="1"/>
  <c r="R98" i="1"/>
  <c r="X98" i="1"/>
  <c r="R24" i="1"/>
  <c r="X24" i="1"/>
  <c r="S436" i="1"/>
  <c r="Y436" i="1"/>
  <c r="S47" i="1"/>
  <c r="Y47" i="1"/>
  <c r="S385" i="1"/>
  <c r="Y385" i="1"/>
  <c r="Y429" i="1"/>
  <c r="S429" i="1"/>
  <c r="R13" i="1"/>
  <c r="X13" i="1"/>
  <c r="R467" i="1"/>
  <c r="X467" i="1"/>
  <c r="Y155" i="1"/>
  <c r="S155" i="1"/>
  <c r="R364" i="1"/>
  <c r="X364" i="1"/>
  <c r="S466" i="1"/>
  <c r="Y466" i="1"/>
  <c r="R54" i="1"/>
  <c r="X54" i="1"/>
  <c r="R38" i="1"/>
  <c r="X38" i="1"/>
  <c r="S309" i="1"/>
  <c r="Y309" i="1"/>
  <c r="R171" i="1"/>
  <c r="X171" i="1"/>
  <c r="Z26" i="1"/>
  <c r="V26" i="1"/>
  <c r="T26" i="1"/>
  <c r="V438" i="1"/>
  <c r="T438" i="1"/>
  <c r="Z438" i="1"/>
  <c r="Y253" i="1"/>
  <c r="S253" i="1"/>
  <c r="V397" i="1"/>
  <c r="T397" i="1"/>
  <c r="Z397" i="1"/>
  <c r="V145" i="1"/>
  <c r="Z145" i="1"/>
  <c r="T145" i="1"/>
  <c r="Y82" i="1"/>
  <c r="S82" i="1"/>
  <c r="S318" i="1"/>
  <c r="Y318" i="1"/>
  <c r="V315" i="1"/>
  <c r="T315" i="1"/>
  <c r="Z315" i="1"/>
  <c r="V81" i="1"/>
  <c r="Z81" i="1"/>
  <c r="T81" i="1"/>
  <c r="R470" i="1"/>
  <c r="X470" i="1"/>
  <c r="R74" i="1"/>
  <c r="X74" i="1"/>
  <c r="X184" i="1"/>
  <c r="R184" i="1"/>
  <c r="X186" i="1"/>
  <c r="R186" i="1"/>
  <c r="X477" i="1"/>
  <c r="R477" i="1"/>
  <c r="Y252" i="1"/>
  <c r="S252" i="1"/>
  <c r="R254" i="1"/>
  <c r="X254" i="1"/>
  <c r="X39" i="1"/>
  <c r="R39" i="1"/>
  <c r="X432" i="1"/>
  <c r="R432" i="1"/>
  <c r="Y483" i="1"/>
  <c r="S483" i="1"/>
  <c r="R79" i="1"/>
  <c r="X79" i="1"/>
  <c r="X316" i="1"/>
  <c r="R316" i="1"/>
  <c r="X257" i="1"/>
  <c r="R257" i="1"/>
  <c r="X58" i="1"/>
  <c r="R58" i="1"/>
  <c r="X179" i="1"/>
  <c r="R179" i="1"/>
  <c r="Y58" i="1"/>
  <c r="S58" i="1"/>
  <c r="X308" i="1"/>
  <c r="R308" i="1"/>
  <c r="S254" i="1"/>
  <c r="Y254" i="1"/>
  <c r="Y439" i="1"/>
  <c r="S439" i="1"/>
  <c r="V173" i="1"/>
  <c r="Z173" i="1"/>
  <c r="T173" i="1"/>
  <c r="Z321" i="1"/>
  <c r="V321" i="1"/>
  <c r="T321" i="1"/>
  <c r="T303" i="1"/>
  <c r="V303" i="1"/>
  <c r="Z303" i="1"/>
  <c r="Z252" i="1"/>
  <c r="V252" i="1"/>
  <c r="T252" i="1"/>
  <c r="Z228" i="1"/>
  <c r="V228" i="1"/>
  <c r="T228" i="1"/>
  <c r="S462" i="1"/>
  <c r="Y462" i="1"/>
  <c r="Y395" i="1"/>
  <c r="S395" i="1"/>
  <c r="S455" i="1"/>
  <c r="Y455" i="1"/>
  <c r="V161" i="1"/>
  <c r="Z161" i="1"/>
  <c r="T161" i="1"/>
  <c r="V487" i="1"/>
  <c r="T487" i="1"/>
  <c r="Z487" i="1"/>
  <c r="V159" i="1"/>
  <c r="Z159" i="1"/>
  <c r="T159" i="1"/>
  <c r="S145" i="1"/>
  <c r="Y145" i="1"/>
  <c r="Z31" i="1"/>
  <c r="V31" i="1"/>
  <c r="T31" i="1"/>
  <c r="V229" i="1"/>
  <c r="T229" i="1"/>
  <c r="Z229" i="1"/>
  <c r="Y298" i="1"/>
  <c r="S298" i="1"/>
  <c r="X303" i="1"/>
  <c r="R303" i="1"/>
  <c r="V28" i="1"/>
  <c r="T28" i="1"/>
  <c r="Z28" i="1"/>
  <c r="S81" i="1"/>
  <c r="Y81" i="1"/>
  <c r="Y163" i="1"/>
  <c r="S163" i="1"/>
  <c r="Z434" i="1"/>
  <c r="V434" i="1"/>
  <c r="T434" i="1"/>
  <c r="S312" i="1"/>
  <c r="Y312" i="1"/>
  <c r="R400" i="1"/>
  <c r="X400" i="1"/>
  <c r="Y456" i="1"/>
  <c r="S456" i="1"/>
  <c r="V305" i="1"/>
  <c r="T305" i="1"/>
  <c r="Z305" i="1"/>
  <c r="S75" i="1"/>
  <c r="Y75" i="1"/>
  <c r="Y61" i="1"/>
  <c r="S61" i="1"/>
  <c r="R359" i="1"/>
  <c r="X359" i="1"/>
  <c r="X318" i="1"/>
  <c r="R318" i="1"/>
  <c r="S10" i="1"/>
  <c r="Y10" i="1"/>
  <c r="S426" i="1"/>
  <c r="Y426" i="1"/>
  <c r="S226" i="1"/>
  <c r="Y226" i="1"/>
  <c r="R425" i="1"/>
  <c r="X425" i="1"/>
  <c r="V313" i="1"/>
  <c r="T313" i="1"/>
  <c r="Z313" i="1"/>
  <c r="Z300" i="1"/>
  <c r="V300" i="1"/>
  <c r="T300" i="1"/>
  <c r="V310" i="1"/>
  <c r="T310" i="1"/>
  <c r="Z310" i="1"/>
  <c r="S177" i="1"/>
  <c r="Y177" i="1"/>
  <c r="V486" i="1"/>
  <c r="Z486" i="1"/>
  <c r="T486" i="1"/>
  <c r="V22" i="1"/>
  <c r="Z22" i="1"/>
  <c r="T22" i="1"/>
  <c r="S435" i="1"/>
  <c r="Y435" i="1"/>
  <c r="V511" i="1"/>
  <c r="T511" i="1"/>
  <c r="Z511" i="1"/>
  <c r="Z253" i="1"/>
  <c r="T253" i="1"/>
  <c r="V253" i="1"/>
  <c r="S154" i="1"/>
  <c r="Y154" i="1"/>
  <c r="V83" i="1"/>
  <c r="T83" i="1"/>
  <c r="Z83" i="1"/>
  <c r="V470" i="1"/>
  <c r="Z470" i="1"/>
  <c r="T470" i="1"/>
  <c r="S316" i="1"/>
  <c r="Y316" i="1"/>
  <c r="S178" i="1"/>
  <c r="Y178" i="1"/>
  <c r="X42" i="1"/>
  <c r="R42" i="1"/>
  <c r="Y156" i="1"/>
  <c r="S156" i="1"/>
  <c r="X28" i="1"/>
  <c r="R28" i="1"/>
  <c r="Y38" i="1"/>
  <c r="S38" i="1"/>
  <c r="Y359" i="1"/>
  <c r="S359" i="1"/>
  <c r="Y69" i="1"/>
  <c r="S69" i="1"/>
  <c r="X319" i="1"/>
  <c r="R319" i="1"/>
  <c r="Y398" i="1"/>
  <c r="S398" i="1"/>
  <c r="R476" i="1"/>
  <c r="X476" i="1"/>
  <c r="R317" i="1"/>
  <c r="X317" i="1"/>
  <c r="Y9" i="1"/>
  <c r="S9" i="1"/>
  <c r="R50" i="1"/>
  <c r="X50" i="1"/>
  <c r="R166" i="1"/>
  <c r="X166" i="1"/>
  <c r="R351" i="1"/>
  <c r="X351" i="1"/>
  <c r="S66" i="1"/>
  <c r="Y66" i="1"/>
  <c r="R47" i="1"/>
  <c r="X47" i="1"/>
  <c r="X53" i="1"/>
  <c r="R53" i="1"/>
  <c r="Y231" i="1"/>
  <c r="S231" i="1"/>
  <c r="Z24" i="1"/>
  <c r="V24" i="1"/>
  <c r="T24" i="1"/>
  <c r="V345" i="1"/>
  <c r="T345" i="1"/>
  <c r="Z345" i="1"/>
  <c r="T247" i="1"/>
  <c r="V247" i="1"/>
  <c r="Z247" i="1"/>
  <c r="R307" i="1"/>
  <c r="X307" i="1"/>
  <c r="V7" i="1"/>
  <c r="Z7" i="1"/>
  <c r="T7" i="1"/>
  <c r="X480" i="1"/>
  <c r="R480" i="1"/>
  <c r="X35" i="1"/>
  <c r="R35" i="1"/>
  <c r="S261" i="1"/>
  <c r="Y261" i="1"/>
  <c r="Z150" i="1"/>
  <c r="V150" i="1"/>
  <c r="T150" i="1"/>
  <c r="Y441" i="1"/>
  <c r="S441" i="1"/>
  <c r="S256" i="1"/>
  <c r="Y256" i="1"/>
  <c r="Y27" i="1"/>
  <c r="S27" i="1"/>
  <c r="S433" i="1"/>
  <c r="Y433" i="1"/>
  <c r="X246" i="1"/>
  <c r="R246" i="1"/>
  <c r="X46" i="1"/>
  <c r="R46" i="1"/>
  <c r="S301" i="1"/>
  <c r="Y301" i="1"/>
  <c r="R17" i="1"/>
  <c r="X17" i="1"/>
  <c r="X395" i="1"/>
  <c r="R395" i="1"/>
  <c r="Y352" i="1"/>
  <c r="S352" i="1"/>
  <c r="X148" i="1"/>
  <c r="R148" i="1"/>
  <c r="S76" i="1"/>
  <c r="Y76" i="1"/>
  <c r="X439" i="1"/>
  <c r="R439" i="1"/>
  <c r="V457" i="1"/>
  <c r="T457" i="1"/>
  <c r="Z457" i="1"/>
  <c r="Y42" i="1"/>
  <c r="S42" i="1"/>
  <c r="S250" i="1"/>
  <c r="Y250" i="1"/>
  <c r="V75" i="1"/>
  <c r="T75" i="1"/>
  <c r="Z75" i="1"/>
  <c r="Y471" i="1"/>
  <c r="S471" i="1"/>
  <c r="T354" i="1"/>
  <c r="Z354" i="1"/>
  <c r="V354" i="1"/>
  <c r="S382" i="1"/>
  <c r="Y382" i="1"/>
  <c r="Z60" i="1"/>
  <c r="V60" i="1"/>
  <c r="T60" i="1"/>
  <c r="V347" i="1"/>
  <c r="Z347" i="1"/>
  <c r="T347" i="1"/>
  <c r="S364" i="1"/>
  <c r="Y364" i="1"/>
  <c r="V360" i="1"/>
  <c r="Z360" i="1"/>
  <c r="T360" i="1"/>
  <c r="Z43" i="1"/>
  <c r="T43" i="1"/>
  <c r="V43" i="1"/>
  <c r="V314" i="1"/>
  <c r="T314" i="1"/>
  <c r="Z314" i="1"/>
  <c r="V36" i="1"/>
  <c r="Z36" i="1"/>
  <c r="T36" i="1"/>
  <c r="Z422" i="1"/>
  <c r="V422" i="1"/>
  <c r="T422" i="1"/>
  <c r="V174" i="1"/>
  <c r="T174" i="1"/>
  <c r="Z174" i="1"/>
  <c r="V466" i="1"/>
  <c r="T466" i="1"/>
  <c r="Z466" i="1"/>
  <c r="X233" i="1"/>
  <c r="R233" i="1"/>
  <c r="X168" i="1"/>
  <c r="R168" i="1"/>
  <c r="S48" i="1"/>
  <c r="Y48" i="1"/>
  <c r="X435" i="1"/>
  <c r="R435" i="1"/>
  <c r="T65" i="1"/>
  <c r="V65" i="1"/>
  <c r="Z65" i="1"/>
  <c r="X423" i="1"/>
  <c r="R423" i="1"/>
  <c r="R65" i="1"/>
  <c r="X65" i="1"/>
  <c r="Y78" i="1"/>
  <c r="S78" i="1"/>
  <c r="Y26" i="1"/>
  <c r="S26" i="1"/>
  <c r="X465" i="1"/>
  <c r="R465" i="1"/>
  <c r="V257" i="1"/>
  <c r="T257" i="1"/>
  <c r="Z257" i="1"/>
  <c r="S151" i="1"/>
  <c r="Y151" i="1"/>
  <c r="X348" i="1"/>
  <c r="R348" i="1"/>
  <c r="Y481" i="1"/>
  <c r="S481" i="1"/>
  <c r="Y234" i="1"/>
  <c r="S234" i="1"/>
  <c r="X489" i="1"/>
  <c r="R489" i="1"/>
  <c r="R397" i="1"/>
  <c r="X397" i="1"/>
  <c r="Y68" i="1"/>
  <c r="S68" i="1"/>
  <c r="X460" i="1"/>
  <c r="R460" i="1"/>
  <c r="Y49" i="1"/>
  <c r="S49" i="1"/>
  <c r="S8" i="1"/>
  <c r="Y8" i="1"/>
  <c r="R85" i="1"/>
  <c r="X85" i="1"/>
  <c r="R173" i="1"/>
  <c r="X173" i="1"/>
  <c r="X382" i="1"/>
  <c r="R382" i="1"/>
  <c r="V357" i="1"/>
  <c r="Z357" i="1"/>
  <c r="T357" i="1"/>
  <c r="V39" i="1"/>
  <c r="T39" i="1"/>
  <c r="Z39" i="1"/>
  <c r="V179" i="1"/>
  <c r="Z179" i="1"/>
  <c r="T179" i="1"/>
  <c r="V33" i="1"/>
  <c r="T33" i="1"/>
  <c r="Z33" i="1"/>
  <c r="V85" i="1"/>
  <c r="T85" i="1"/>
  <c r="Z85" i="1"/>
  <c r="V98" i="1"/>
  <c r="T98" i="1"/>
  <c r="Z98" i="1"/>
  <c r="V399" i="1"/>
  <c r="Z399" i="1"/>
  <c r="T399" i="1"/>
  <c r="V180" i="1"/>
  <c r="T180" i="1"/>
  <c r="Z180" i="1"/>
  <c r="Z293" i="1"/>
  <c r="V293" i="1"/>
  <c r="T293" i="1"/>
  <c r="Y484" i="1"/>
  <c r="S484" i="1"/>
  <c r="Y13" i="1"/>
  <c r="S13" i="1"/>
  <c r="V301" i="1"/>
  <c r="T301" i="1"/>
  <c r="Z301" i="1"/>
  <c r="V162" i="1"/>
  <c r="T162" i="1"/>
  <c r="Z162" i="1"/>
  <c r="V458" i="1"/>
  <c r="T458" i="1"/>
  <c r="Z458" i="1"/>
  <c r="V472" i="1"/>
  <c r="T472" i="1"/>
  <c r="Z472" i="1"/>
  <c r="Y459" i="1"/>
  <c r="S459" i="1"/>
  <c r="X75" i="1"/>
  <c r="R75" i="1"/>
  <c r="R306" i="1"/>
  <c r="X306" i="1"/>
  <c r="V243" i="1"/>
  <c r="T243" i="1"/>
  <c r="Z243" i="1"/>
  <c r="R87" i="1"/>
  <c r="X87" i="1"/>
  <c r="S362" i="1"/>
  <c r="Y362" i="1"/>
  <c r="Y361" i="1"/>
  <c r="S361" i="1"/>
  <c r="R322" i="1"/>
  <c r="X322" i="1"/>
  <c r="R20" i="1"/>
  <c r="X20" i="1"/>
  <c r="V44" i="1"/>
  <c r="Z44" i="1"/>
  <c r="T44" i="1"/>
  <c r="Y262" i="1"/>
  <c r="S262" i="1"/>
  <c r="X453" i="1"/>
  <c r="R453" i="1"/>
  <c r="Y396" i="1"/>
  <c r="S396" i="1"/>
  <c r="R450" i="1"/>
  <c r="X450" i="1"/>
  <c r="R175" i="1"/>
  <c r="X175" i="1"/>
  <c r="S152" i="1"/>
  <c r="Y152" i="1"/>
  <c r="X355" i="1"/>
  <c r="R355" i="1"/>
  <c r="S23" i="1"/>
  <c r="Y23" i="1"/>
  <c r="S17" i="1"/>
  <c r="Y17" i="1"/>
  <c r="R321" i="1"/>
  <c r="X321" i="1"/>
  <c r="V451" i="1"/>
  <c r="T451" i="1"/>
  <c r="Z451" i="1"/>
  <c r="V464" i="1"/>
  <c r="T464" i="1"/>
  <c r="Z464" i="1"/>
  <c r="Z356" i="1"/>
  <c r="V356" i="1"/>
  <c r="T356" i="1"/>
  <c r="V467" i="1"/>
  <c r="Z467" i="1"/>
  <c r="T467" i="1"/>
  <c r="Y321" i="1"/>
  <c r="S321" i="1"/>
  <c r="Y400" i="1"/>
  <c r="S400" i="1"/>
  <c r="S393" i="1"/>
  <c r="Y393" i="1"/>
  <c r="Y350" i="1"/>
  <c r="S350" i="1"/>
  <c r="Z167" i="1"/>
  <c r="T167" i="1"/>
  <c r="V167" i="1"/>
  <c r="V343" i="1"/>
  <c r="Z343" i="1"/>
  <c r="T343" i="1"/>
  <c r="Y465" i="1"/>
  <c r="S465" i="1"/>
  <c r="V6" i="1"/>
  <c r="Z6" i="1"/>
  <c r="T6" i="1"/>
  <c r="Y356" i="1"/>
  <c r="S356" i="1"/>
  <c r="R446" i="1"/>
  <c r="X446" i="1"/>
  <c r="X64" i="1"/>
  <c r="R64" i="1"/>
  <c r="V447" i="1"/>
  <c r="Z447" i="1"/>
  <c r="T447" i="1"/>
  <c r="S480" i="1"/>
  <c r="Y480" i="1"/>
  <c r="Y84" i="1"/>
  <c r="S84" i="1"/>
  <c r="Y434" i="1"/>
  <c r="S434" i="1"/>
  <c r="R84" i="1"/>
  <c r="X84" i="1"/>
  <c r="Y399" i="1"/>
  <c r="S399" i="1"/>
  <c r="Y77" i="1"/>
  <c r="S77" i="1"/>
  <c r="X31" i="1"/>
  <c r="R31" i="1"/>
  <c r="Z164" i="1"/>
  <c r="T164" i="1"/>
  <c r="V164" i="1"/>
  <c r="X80" i="1"/>
  <c r="R80" i="1"/>
  <c r="R433" i="1"/>
  <c r="X433" i="1"/>
  <c r="Y85" i="1"/>
  <c r="S85" i="1"/>
  <c r="X78" i="1"/>
  <c r="R78" i="1"/>
  <c r="R304" i="1"/>
  <c r="X304" i="1"/>
  <c r="R91" i="1"/>
  <c r="X91" i="1"/>
  <c r="R177" i="1"/>
  <c r="X177" i="1"/>
  <c r="Y176" i="1"/>
  <c r="S176" i="1"/>
  <c r="S511" i="1"/>
  <c r="Y511" i="1"/>
  <c r="V400" i="1"/>
  <c r="T400" i="1"/>
  <c r="Z400" i="1"/>
  <c r="V475" i="1"/>
  <c r="Z475" i="1"/>
  <c r="T475" i="1"/>
  <c r="Y394" i="1"/>
  <c r="S394" i="1"/>
  <c r="T232" i="1"/>
  <c r="Z232" i="1"/>
  <c r="V232" i="1"/>
  <c r="S451" i="1"/>
  <c r="Y451" i="1"/>
  <c r="S472" i="1"/>
  <c r="Y472" i="1"/>
  <c r="S50" i="1"/>
  <c r="Y50" i="1"/>
  <c r="V63" i="1"/>
  <c r="Z63" i="1"/>
  <c r="T63" i="1"/>
  <c r="V302" i="1"/>
  <c r="T302" i="1"/>
  <c r="Z302" i="1"/>
  <c r="Y16" i="1"/>
  <c r="S16" i="1"/>
  <c r="Z19" i="1"/>
  <c r="V19" i="1"/>
  <c r="T19" i="1"/>
  <c r="V437" i="1"/>
  <c r="T437" i="1"/>
  <c r="Z437" i="1"/>
  <c r="Y299" i="1"/>
  <c r="S299" i="1"/>
  <c r="X183" i="1"/>
  <c r="R183" i="1"/>
  <c r="S185" i="1"/>
  <c r="Y185" i="1"/>
  <c r="Y311" i="1"/>
  <c r="S311" i="1"/>
  <c r="X434" i="1"/>
  <c r="R434" i="1"/>
  <c r="X27" i="1"/>
  <c r="R27" i="1"/>
  <c r="Z428" i="1"/>
  <c r="V428" i="1"/>
  <c r="T428" i="1"/>
  <c r="S56" i="1"/>
  <c r="Y56" i="1"/>
  <c r="Y34" i="1"/>
  <c r="S34" i="1"/>
  <c r="Y485" i="1"/>
  <c r="S485" i="1"/>
  <c r="S31" i="1"/>
  <c r="Y31" i="1"/>
  <c r="Y437" i="1"/>
  <c r="S437" i="1"/>
  <c r="Z441" i="1"/>
  <c r="V441" i="1"/>
  <c r="T441" i="1"/>
  <c r="Y159" i="1"/>
  <c r="S159" i="1"/>
  <c r="X440" i="1"/>
  <c r="R440" i="1"/>
  <c r="Y241" i="1"/>
  <c r="S241" i="1"/>
  <c r="X52" i="1"/>
  <c r="R52" i="1"/>
  <c r="X159" i="1"/>
  <c r="R159" i="1"/>
  <c r="AA3" i="10" l="1"/>
  <c r="AA23" i="10" s="1"/>
  <c r="K23" i="10"/>
  <c r="AM10" i="12"/>
  <c r="AR10" i="12"/>
  <c r="AP10" i="12"/>
  <c r="AJ10" i="12"/>
  <c r="AO10" i="12"/>
  <c r="AL10" i="12"/>
  <c r="AK10" i="12"/>
  <c r="AH29" i="12"/>
  <c r="AM29" i="12"/>
  <c r="AL29" i="12"/>
  <c r="AK29" i="12"/>
  <c r="AI29" i="12"/>
  <c r="AE29" i="12"/>
  <c r="AG29" i="12"/>
  <c r="AR29" i="12"/>
  <c r="AQ29" i="12"/>
  <c r="AP29" i="12"/>
  <c r="AN29" i="12"/>
  <c r="AJ19" i="12"/>
  <c r="AM19" i="12"/>
  <c r="AL19" i="12"/>
  <c r="AP19" i="12"/>
  <c r="AQ19" i="12"/>
  <c r="AG19" i="12"/>
  <c r="AR19" i="12"/>
  <c r="AE19" i="12"/>
  <c r="AK19" i="12"/>
  <c r="AO19" i="12"/>
  <c r="AN10" i="12"/>
  <c r="AQ10" i="12"/>
  <c r="AG10" i="12"/>
  <c r="AE10" i="12"/>
  <c r="AH10" i="12"/>
  <c r="AI10" i="12"/>
  <c r="AQ23" i="12"/>
  <c r="AN23" i="12"/>
  <c r="AO23" i="12"/>
  <c r="AM23" i="12"/>
  <c r="AG23" i="12"/>
  <c r="AL23" i="12"/>
  <c r="AE23" i="12"/>
  <c r="AK13" i="12"/>
  <c r="AO13" i="12"/>
  <c r="AN13" i="12"/>
  <c r="AM13" i="12"/>
  <c r="AI13" i="12"/>
  <c r="AH13" i="12"/>
  <c r="AJ13" i="12"/>
  <c r="AP13" i="12"/>
  <c r="AL13" i="12"/>
  <c r="AG13" i="12"/>
  <c r="AQ13" i="12"/>
  <c r="AR13" i="12"/>
  <c r="AE13" i="12"/>
  <c r="AI15" i="29"/>
  <c r="AG15" i="29"/>
  <c r="AQ15" i="29"/>
  <c r="AK15" i="29"/>
  <c r="AJ15" i="29"/>
  <c r="AP15" i="29"/>
  <c r="AR15" i="29"/>
  <c r="AM15" i="29"/>
  <c r="AL15" i="29"/>
  <c r="AH15" i="29"/>
  <c r="AO15" i="29"/>
  <c r="AN15" i="29"/>
  <c r="AI9" i="29"/>
  <c r="AO9" i="29"/>
  <c r="AR9" i="29"/>
  <c r="AE9" i="29"/>
  <c r="AH9" i="29"/>
  <c r="AM9" i="29"/>
  <c r="AG9" i="29"/>
  <c r="AH17" i="12"/>
  <c r="AO17" i="12"/>
  <c r="AK17" i="12"/>
  <c r="AE17" i="12"/>
  <c r="AJ17" i="12"/>
  <c r="AG17" i="12"/>
  <c r="AR17" i="12"/>
  <c r="AM17" i="12"/>
  <c r="AQ17" i="12"/>
  <c r="AP17" i="12"/>
  <c r="AL17" i="12"/>
  <c r="AI17" i="12"/>
  <c r="AN17" i="12"/>
  <c r="AG7" i="12"/>
  <c r="AP7" i="12"/>
  <c r="AR7" i="12"/>
  <c r="AK7" i="12"/>
  <c r="AJ7" i="12"/>
  <c r="AH7" i="12"/>
  <c r="AO7" i="12"/>
  <c r="AN7" i="12"/>
  <c r="AM7" i="12"/>
  <c r="AE7" i="12"/>
  <c r="AO10" i="29"/>
  <c r="AQ10" i="29"/>
  <c r="AM10" i="29"/>
  <c r="AE10" i="29"/>
  <c r="AP10" i="29"/>
  <c r="AG10" i="29"/>
  <c r="AI10" i="29"/>
  <c r="AH10" i="29"/>
  <c r="AN10" i="29"/>
  <c r="AR10" i="29"/>
  <c r="AL10" i="29"/>
  <c r="AK10" i="29"/>
  <c r="AJ10" i="29"/>
  <c r="AE20" i="12"/>
  <c r="AR20" i="12"/>
  <c r="AP20" i="12"/>
  <c r="AJ20" i="12"/>
  <c r="AL20" i="12"/>
  <c r="AG20" i="12"/>
  <c r="AQ20" i="12"/>
  <c r="AN20" i="12"/>
  <c r="AK20" i="12"/>
  <c r="AM20" i="12"/>
  <c r="AO20" i="12"/>
  <c r="AI20" i="12"/>
  <c r="AH20" i="12"/>
  <c r="AP24" i="12"/>
  <c r="AH24" i="12"/>
  <c r="AL24" i="12"/>
  <c r="AK24" i="12"/>
  <c r="AI24" i="12"/>
  <c r="AO24" i="12"/>
  <c r="AN24" i="12"/>
  <c r="AE24" i="12"/>
  <c r="AR24" i="12"/>
  <c r="AG24" i="12"/>
  <c r="AG8" i="12"/>
  <c r="AR8" i="12"/>
  <c r="AO8" i="12"/>
  <c r="AQ8" i="12"/>
  <c r="AK8" i="12"/>
  <c r="AP8" i="12"/>
  <c r="AI8" i="12"/>
  <c r="AN8" i="12"/>
  <c r="AH8" i="12"/>
  <c r="AM8" i="12"/>
  <c r="AL8" i="12"/>
  <c r="AE8" i="12"/>
  <c r="AJ8" i="12"/>
  <c r="AM9" i="12"/>
  <c r="AQ14" i="27"/>
  <c r="AP9" i="12"/>
  <c r="AN9" i="12"/>
  <c r="AQ9" i="12"/>
  <c r="K21" i="29"/>
  <c r="AG9" i="12"/>
  <c r="K30" i="12"/>
  <c r="AF8" i="19" s="1"/>
  <c r="AQ6" i="29"/>
  <c r="AN6" i="29"/>
  <c r="AE9" i="12"/>
  <c r="AJ6" i="29"/>
  <c r="AR6" i="29"/>
  <c r="AP6" i="29"/>
  <c r="AH6" i="29"/>
  <c r="AL6" i="29"/>
  <c r="AN18" i="12"/>
  <c r="AE18" i="12"/>
  <c r="AG18" i="12"/>
  <c r="AH18" i="12"/>
  <c r="AR18" i="12"/>
  <c r="AQ18" i="12"/>
  <c r="AP18" i="12"/>
  <c r="AM18" i="12"/>
  <c r="AJ18" i="12"/>
  <c r="AL18" i="12"/>
  <c r="AI18" i="12"/>
  <c r="AK18" i="12"/>
  <c r="AO18" i="12"/>
  <c r="AG14" i="12"/>
  <c r="AE14" i="12"/>
  <c r="AQ14" i="12"/>
  <c r="AR14" i="12"/>
  <c r="AP14" i="12"/>
  <c r="AN14" i="12"/>
  <c r="AM14" i="12"/>
  <c r="AL14" i="12"/>
  <c r="AI14" i="12"/>
  <c r="AH14" i="12"/>
  <c r="AO14" i="12"/>
  <c r="AK14" i="12"/>
  <c r="AJ14" i="12"/>
  <c r="AG11" i="12"/>
  <c r="AQ11" i="12"/>
  <c r="AR11" i="12"/>
  <c r="AP11" i="12"/>
  <c r="AI11" i="12"/>
  <c r="AN11" i="12"/>
  <c r="AM11" i="12"/>
  <c r="AK11" i="12"/>
  <c r="AH11" i="12"/>
  <c r="AO11" i="12"/>
  <c r="AE11" i="12"/>
  <c r="AJ11" i="12"/>
  <c r="AL11" i="12"/>
  <c r="AH16" i="12"/>
  <c r="AE16" i="12"/>
  <c r="AN16" i="12"/>
  <c r="AM16" i="12"/>
  <c r="AK16" i="12"/>
  <c r="AG16" i="12"/>
  <c r="AQ16" i="12"/>
  <c r="AR16" i="12"/>
  <c r="AP16" i="12"/>
  <c r="AO16" i="12"/>
  <c r="AL16" i="12"/>
  <c r="AJ16" i="12"/>
  <c r="AI16" i="12"/>
  <c r="AQ22" i="12"/>
  <c r="AR22" i="12"/>
  <c r="AG22" i="12"/>
  <c r="AE22" i="12"/>
  <c r="AP22" i="12"/>
  <c r="AO22" i="12"/>
  <c r="AL22" i="12"/>
  <c r="AK22" i="12"/>
  <c r="AJ22" i="12"/>
  <c r="AN22" i="12"/>
  <c r="AM22" i="12"/>
  <c r="AI22" i="12"/>
  <c r="AH22" i="12"/>
  <c r="AP26" i="12"/>
  <c r="AN26" i="12"/>
  <c r="AJ26" i="12"/>
  <c r="AM26" i="12"/>
  <c r="AK26" i="12"/>
  <c r="AL26" i="12"/>
  <c r="AG26" i="12"/>
  <c r="AI26" i="12"/>
  <c r="AH26" i="12"/>
  <c r="AO26" i="12"/>
  <c r="AE26" i="12"/>
  <c r="AQ26" i="12"/>
  <c r="AR26" i="12"/>
  <c r="AG25" i="12"/>
  <c r="AE25" i="12"/>
  <c r="AQ25" i="12"/>
  <c r="AR25" i="12"/>
  <c r="AP25" i="12"/>
  <c r="AO25" i="12"/>
  <c r="AL25" i="12"/>
  <c r="AK25" i="12"/>
  <c r="AJ25" i="12"/>
  <c r="AN25" i="12"/>
  <c r="AH25" i="12"/>
  <c r="AM25" i="12"/>
  <c r="AI25" i="12"/>
  <c r="AM6" i="12"/>
  <c r="AJ6" i="12"/>
  <c r="AO6" i="12"/>
  <c r="AI6" i="12"/>
  <c r="AH6" i="12"/>
  <c r="AK6" i="12"/>
  <c r="AN6" i="12"/>
  <c r="AL6" i="12"/>
  <c r="AE6" i="12"/>
  <c r="AG6" i="12"/>
  <c r="AR6" i="12"/>
  <c r="AP6" i="12"/>
  <c r="AQ6" i="12"/>
  <c r="AK4" i="12"/>
  <c r="AO4" i="12"/>
  <c r="AN4" i="12"/>
  <c r="AG4" i="12"/>
  <c r="AE4" i="12"/>
  <c r="AP4" i="12"/>
  <c r="AQ4" i="12"/>
  <c r="AI4" i="12"/>
  <c r="AR4" i="12"/>
  <c r="AM4" i="12"/>
  <c r="AH4" i="12"/>
  <c r="AJ4" i="12"/>
  <c r="AL4" i="12"/>
  <c r="AP4" i="29"/>
  <c r="AN4" i="29"/>
  <c r="AI4" i="29"/>
  <c r="AJ4" i="29"/>
  <c r="AL4" i="29"/>
  <c r="AM4" i="29"/>
  <c r="AR4" i="29"/>
  <c r="AH4" i="29"/>
  <c r="AE4" i="29"/>
  <c r="AG4" i="29"/>
  <c r="AK4" i="29"/>
  <c r="AQ4" i="29"/>
  <c r="AO4" i="29"/>
  <c r="AM5" i="29"/>
  <c r="AR5" i="29"/>
  <c r="AI5" i="29"/>
  <c r="AN5" i="29"/>
  <c r="AG5" i="29"/>
  <c r="AP5" i="29"/>
  <c r="AQ5" i="29"/>
  <c r="AO5" i="29"/>
  <c r="AJ5" i="29"/>
  <c r="AH5" i="29"/>
  <c r="AK5" i="29"/>
  <c r="AL5" i="29"/>
  <c r="AE5" i="29"/>
  <c r="AN15" i="12"/>
  <c r="AM15" i="12"/>
  <c r="AL15" i="12"/>
  <c r="AK15" i="12"/>
  <c r="AI15" i="12"/>
  <c r="AJ15" i="12"/>
  <c r="AE15" i="12"/>
  <c r="AG15" i="12"/>
  <c r="AR15" i="12"/>
  <c r="AQ15" i="12"/>
  <c r="AP15" i="12"/>
  <c r="AH15" i="12"/>
  <c r="AO15" i="12"/>
  <c r="AJ11" i="29"/>
  <c r="AG11" i="29"/>
  <c r="AQ11" i="29"/>
  <c r="AO11" i="29"/>
  <c r="AP11" i="29"/>
  <c r="AM11" i="29"/>
  <c r="AR11" i="29"/>
  <c r="AL11" i="29"/>
  <c r="AN11" i="29"/>
  <c r="AK11" i="29"/>
  <c r="AH11" i="29"/>
  <c r="AI11" i="29"/>
  <c r="AE11" i="29"/>
  <c r="AQ5" i="12"/>
  <c r="AP5" i="12"/>
  <c r="AH5" i="12"/>
  <c r="AI5" i="12"/>
  <c r="AN5" i="12"/>
  <c r="AM5" i="12"/>
  <c r="AO5" i="12"/>
  <c r="AL5" i="12"/>
  <c r="AK5" i="12"/>
  <c r="AJ5" i="12"/>
  <c r="AE5" i="12"/>
  <c r="AG5" i="12"/>
  <c r="AR5" i="12"/>
  <c r="AR9" i="12"/>
  <c r="AN19" i="12"/>
  <c r="AJ29" i="12"/>
  <c r="AQ24" i="12"/>
  <c r="AJ9" i="29"/>
  <c r="AA14" i="29"/>
  <c r="AA21" i="29" s="1"/>
  <c r="AA12" i="12"/>
  <c r="AA30" i="12" s="1"/>
  <c r="O8" i="19" s="1"/>
  <c r="AI7" i="12"/>
  <c r="AK23" i="12"/>
  <c r="AL7" i="12"/>
  <c r="AK9" i="12"/>
  <c r="AH23" i="12"/>
  <c r="AE15" i="29"/>
  <c r="AQ7" i="12"/>
  <c r="AL9" i="12"/>
  <c r="AJ23" i="12"/>
  <c r="AM6" i="29"/>
  <c r="AK9" i="29"/>
  <c r="AN9" i="29"/>
  <c r="AE6" i="29"/>
  <c r="AH9" i="12"/>
  <c r="AH19" i="12"/>
  <c r="AP23" i="12"/>
  <c r="AJ24" i="12"/>
  <c r="AP9" i="29"/>
  <c r="AK6" i="29"/>
  <c r="AO9" i="12"/>
  <c r="AI23" i="12"/>
  <c r="AI9" i="12"/>
  <c r="AI19" i="12"/>
  <c r="AR23" i="12"/>
  <c r="AO29" i="12"/>
  <c r="AM24" i="12"/>
  <c r="AQ9" i="29"/>
  <c r="AI6" i="29"/>
  <c r="AL9" i="29"/>
  <c r="AO6" i="29"/>
  <c r="AA59" i="15"/>
  <c r="O49" i="19" s="1"/>
  <c r="AL55" i="15"/>
  <c r="AL59" i="15" s="1"/>
  <c r="AH55" i="15"/>
  <c r="AH59" i="15" s="1"/>
  <c r="AM55" i="15"/>
  <c r="AM59" i="15" s="1"/>
  <c r="AJ55" i="15"/>
  <c r="AJ59" i="15" s="1"/>
  <c r="AI55" i="15"/>
  <c r="AI59" i="15" s="1"/>
  <c r="AR55" i="15"/>
  <c r="AR59" i="15" s="1"/>
  <c r="AK55" i="15"/>
  <c r="AK59" i="15" s="1"/>
  <c r="AN55" i="15"/>
  <c r="AN59" i="15" s="1"/>
  <c r="AG55" i="15"/>
  <c r="AG59" i="15" s="1"/>
  <c r="AP55" i="15"/>
  <c r="AP59" i="15" s="1"/>
  <c r="AQ55" i="15"/>
  <c r="AQ59" i="15" s="1"/>
  <c r="AO55" i="15"/>
  <c r="AO59" i="15" s="1"/>
  <c r="AM14" i="27"/>
  <c r="AI4" i="13"/>
  <c r="AA40" i="13"/>
  <c r="O14" i="19" s="1"/>
  <c r="AK4" i="13"/>
  <c r="AN4" i="13"/>
  <c r="AO4" i="13"/>
  <c r="AM4" i="13"/>
  <c r="AP4" i="13"/>
  <c r="AL4" i="13"/>
  <c r="AJ4" i="13"/>
  <c r="AQ4" i="13"/>
  <c r="AR4" i="13"/>
  <c r="AG4" i="13"/>
  <c r="AH4" i="13"/>
  <c r="O21" i="29"/>
  <c r="S21" i="29" s="1"/>
  <c r="AD21" i="27"/>
  <c r="AO15" i="8"/>
  <c r="AQ15" i="8"/>
  <c r="AH15" i="8"/>
  <c r="AK15" i="8"/>
  <c r="AJ15" i="8"/>
  <c r="AL15" i="8"/>
  <c r="AM15" i="8"/>
  <c r="AE15" i="8"/>
  <c r="AR15" i="8"/>
  <c r="AI15" i="8"/>
  <c r="AP15" i="8"/>
  <c r="AN15" i="8"/>
  <c r="AG15" i="8"/>
  <c r="P60" i="19"/>
  <c r="G60" i="19"/>
  <c r="AN21" i="12"/>
  <c r="AE21" i="12"/>
  <c r="AG21" i="12"/>
  <c r="AQ21" i="12"/>
  <c r="AR21" i="12"/>
  <c r="AI21" i="12"/>
  <c r="AP21" i="12"/>
  <c r="AM21" i="12"/>
  <c r="AJ21" i="12"/>
  <c r="AH21" i="12"/>
  <c r="AL21" i="12"/>
  <c r="AK21" i="12"/>
  <c r="AO21" i="12"/>
  <c r="AQ22" i="8"/>
  <c r="AK22" i="8"/>
  <c r="AM22" i="8"/>
  <c r="AL22" i="8"/>
  <c r="AI22" i="8"/>
  <c r="AH22" i="8"/>
  <c r="AP22" i="8"/>
  <c r="AN22" i="8"/>
  <c r="AE22" i="8"/>
  <c r="AO22" i="8"/>
  <c r="AR22" i="8"/>
  <c r="AG22" i="8"/>
  <c r="AJ22" i="8"/>
  <c r="AC21" i="29"/>
  <c r="C59" i="19"/>
  <c r="AD21" i="29"/>
  <c r="AE23" i="10"/>
  <c r="AM14" i="10"/>
  <c r="AH14" i="10"/>
  <c r="AR14" i="10"/>
  <c r="AG14" i="10"/>
  <c r="AL14" i="10"/>
  <c r="AN14" i="10"/>
  <c r="AJ14" i="10"/>
  <c r="AQ14" i="10"/>
  <c r="AI14" i="10"/>
  <c r="AE14" i="10"/>
  <c r="AO14" i="10"/>
  <c r="AK14" i="10"/>
  <c r="AP14" i="10"/>
  <c r="AQ22" i="10"/>
  <c r="AM22" i="10"/>
  <c r="AI22" i="10"/>
  <c r="AO22" i="10"/>
  <c r="AG22" i="10"/>
  <c r="AH22" i="10"/>
  <c r="AP22" i="10"/>
  <c r="AN22" i="10"/>
  <c r="AL22" i="10"/>
  <c r="AK22" i="10"/>
  <c r="AR22" i="10"/>
  <c r="AE22" i="10"/>
  <c r="AJ22" i="10"/>
  <c r="AH7" i="10"/>
  <c r="AP7" i="10"/>
  <c r="AR7" i="10"/>
  <c r="AQ7" i="10"/>
  <c r="AO7" i="10"/>
  <c r="AN7" i="10"/>
  <c r="AE7" i="10"/>
  <c r="AK7" i="10"/>
  <c r="AI7" i="10"/>
  <c r="AJ7" i="10"/>
  <c r="AL7" i="10"/>
  <c r="AG7" i="10"/>
  <c r="AM7" i="10"/>
  <c r="AM13" i="10"/>
  <c r="AO13" i="10"/>
  <c r="AN13" i="10"/>
  <c r="AQ13" i="10"/>
  <c r="AL13" i="10"/>
  <c r="AG13" i="10"/>
  <c r="AR13" i="10"/>
  <c r="AE13" i="10"/>
  <c r="AK13" i="10"/>
  <c r="AI13" i="10"/>
  <c r="AP13" i="10"/>
  <c r="AJ13" i="10"/>
  <c r="AH13" i="10"/>
  <c r="AR9" i="10"/>
  <c r="AG9" i="10"/>
  <c r="AL9" i="10"/>
  <c r="AO9" i="10"/>
  <c r="AK9" i="10"/>
  <c r="AJ9" i="10"/>
  <c r="AI9" i="10"/>
  <c r="AN9" i="10"/>
  <c r="AP9" i="10"/>
  <c r="AH9" i="10"/>
  <c r="AM9" i="10"/>
  <c r="AE9" i="10"/>
  <c r="AQ9" i="10"/>
  <c r="AL10" i="10"/>
  <c r="AQ10" i="10"/>
  <c r="AP10" i="10"/>
  <c r="AK10" i="10"/>
  <c r="AJ10" i="10"/>
  <c r="AI10" i="10"/>
  <c r="AE10" i="10"/>
  <c r="AH10" i="10"/>
  <c r="AG10" i="10"/>
  <c r="AR10" i="10"/>
  <c r="AO10" i="10"/>
  <c r="AN10" i="10"/>
  <c r="AM10" i="10"/>
  <c r="AQ18" i="10"/>
  <c r="AO18" i="10"/>
  <c r="AH18" i="10"/>
  <c r="AL18" i="10"/>
  <c r="AR18" i="10"/>
  <c r="AP18" i="10"/>
  <c r="AE18" i="10"/>
  <c r="AN18" i="10"/>
  <c r="AK18" i="10"/>
  <c r="AI18" i="10"/>
  <c r="AG18" i="10"/>
  <c r="AM18" i="10"/>
  <c r="AJ18" i="10"/>
  <c r="AP19" i="10"/>
  <c r="AI19" i="10"/>
  <c r="AH19" i="10"/>
  <c r="AO19" i="10"/>
  <c r="AQ19" i="10"/>
  <c r="AE19" i="10"/>
  <c r="AM19" i="10"/>
  <c r="AL19" i="10"/>
  <c r="AK19" i="10"/>
  <c r="AR19" i="10"/>
  <c r="AJ19" i="10"/>
  <c r="AN19" i="10"/>
  <c r="AG19" i="10"/>
  <c r="AL11" i="10"/>
  <c r="AM11" i="10"/>
  <c r="AK11" i="10"/>
  <c r="AJ11" i="10"/>
  <c r="AN11" i="10"/>
  <c r="AI11" i="10"/>
  <c r="AP11" i="10"/>
  <c r="AQ11" i="10"/>
  <c r="AH11" i="10"/>
  <c r="AO11" i="10"/>
  <c r="AG11" i="10"/>
  <c r="AE11" i="10"/>
  <c r="AR11" i="10"/>
  <c r="AQ17" i="10"/>
  <c r="AE17" i="10"/>
  <c r="AL17" i="10"/>
  <c r="AK17" i="10"/>
  <c r="AI17" i="10"/>
  <c r="AH17" i="10"/>
  <c r="AM17" i="10"/>
  <c r="AP17" i="10"/>
  <c r="AR17" i="10"/>
  <c r="AO17" i="10"/>
  <c r="AN17" i="10"/>
  <c r="AJ17" i="10"/>
  <c r="AG17" i="10"/>
  <c r="AM12" i="10"/>
  <c r="AE12" i="10"/>
  <c r="AH12" i="10"/>
  <c r="AK12" i="10"/>
  <c r="AP12" i="10"/>
  <c r="AJ12" i="10"/>
  <c r="AI12" i="10"/>
  <c r="AG12" i="10"/>
  <c r="AO12" i="10"/>
  <c r="AL12" i="10"/>
  <c r="AN12" i="10"/>
  <c r="AQ12" i="10"/>
  <c r="AR12" i="10"/>
  <c r="AH4" i="10"/>
  <c r="AO4" i="10"/>
  <c r="AR4" i="10"/>
  <c r="AE4" i="10"/>
  <c r="AN4" i="10"/>
  <c r="AM4" i="10"/>
  <c r="AP4" i="10"/>
  <c r="AL4" i="10"/>
  <c r="AI4" i="10"/>
  <c r="AK4" i="10"/>
  <c r="AJ4" i="10"/>
  <c r="AQ4" i="10"/>
  <c r="AG4" i="10"/>
  <c r="AI8" i="10"/>
  <c r="AL8" i="10"/>
  <c r="AH8" i="10"/>
  <c r="AK8" i="10"/>
  <c r="AJ8" i="10"/>
  <c r="AO8" i="10"/>
  <c r="AG8" i="10"/>
  <c r="AR8" i="10"/>
  <c r="AN8" i="10"/>
  <c r="AQ8" i="10"/>
  <c r="AP8" i="10"/>
  <c r="AM8" i="10"/>
  <c r="AE8" i="10"/>
  <c r="AK3" i="10"/>
  <c r="AN3" i="10"/>
  <c r="AM3" i="10"/>
  <c r="AJ3" i="10"/>
  <c r="AG3" i="10"/>
  <c r="AI3" i="10"/>
  <c r="AO3" i="10"/>
  <c r="AE3" i="10"/>
  <c r="AQ3" i="10"/>
  <c r="AP3" i="10"/>
  <c r="AH3" i="10"/>
  <c r="AR3" i="10"/>
  <c r="AL3" i="10"/>
  <c r="AL23" i="10" s="1"/>
  <c r="AP16" i="10"/>
  <c r="AK16" i="10"/>
  <c r="AJ16" i="10"/>
  <c r="AR16" i="10"/>
  <c r="AH16" i="10"/>
  <c r="AI16" i="10"/>
  <c r="AN16" i="10"/>
  <c r="AG16" i="10"/>
  <c r="AL16" i="10"/>
  <c r="AM16" i="10"/>
  <c r="AO16" i="10"/>
  <c r="AQ16" i="10"/>
  <c r="AE16" i="10"/>
  <c r="AK15" i="10"/>
  <c r="AE15" i="10"/>
  <c r="AN15" i="10"/>
  <c r="AH15" i="10"/>
  <c r="AM15" i="10"/>
  <c r="AI15" i="10"/>
  <c r="AP15" i="10"/>
  <c r="AJ15" i="10"/>
  <c r="AO15" i="10"/>
  <c r="AQ15" i="10"/>
  <c r="AR15" i="10"/>
  <c r="AG15" i="10"/>
  <c r="AL15" i="10"/>
  <c r="AI14" i="27"/>
  <c r="C5" i="19"/>
  <c r="E5" i="19" s="1"/>
  <c r="AR14" i="27"/>
  <c r="AO14" i="27"/>
  <c r="AH14" i="27"/>
  <c r="AN14" i="27"/>
  <c r="AL14" i="27"/>
  <c r="AP14" i="27"/>
  <c r="AK14" i="27"/>
  <c r="AJ14" i="27"/>
  <c r="AG14" i="27"/>
  <c r="AF20" i="19"/>
  <c r="AF24" i="19" s="1"/>
  <c r="AM51" i="15"/>
  <c r="K14" i="19"/>
  <c r="AI37" i="14"/>
  <c r="AE5" i="13"/>
  <c r="AJ51" i="15"/>
  <c r="AM37" i="14"/>
  <c r="AR22" i="20"/>
  <c r="AQ22" i="20"/>
  <c r="AP22" i="20"/>
  <c r="AN22" i="20"/>
  <c r="AO22" i="20"/>
  <c r="AL22" i="20"/>
  <c r="AJ22" i="20"/>
  <c r="AI22" i="20"/>
  <c r="AK22" i="20"/>
  <c r="AM22" i="20"/>
  <c r="AH22" i="20"/>
  <c r="AG22" i="20"/>
  <c r="AG51" i="15"/>
  <c r="AN4" i="20"/>
  <c r="AM4" i="20"/>
  <c r="AL4" i="20"/>
  <c r="AJ4" i="20"/>
  <c r="AK4" i="20"/>
  <c r="AR4" i="20"/>
  <c r="AQ4" i="20"/>
  <c r="AH4" i="20"/>
  <c r="AG4" i="20"/>
  <c r="AO4" i="20"/>
  <c r="AI4" i="20"/>
  <c r="AP4" i="20"/>
  <c r="AQ37" i="14"/>
  <c r="AN51" i="15"/>
  <c r="S4" i="27"/>
  <c r="O21" i="27"/>
  <c r="S21" i="27" s="1"/>
  <c r="AO51" i="15"/>
  <c r="AL51" i="15"/>
  <c r="AR5" i="27"/>
  <c r="AL5" i="27"/>
  <c r="AO5" i="27"/>
  <c r="AH5" i="27"/>
  <c r="AK5" i="27"/>
  <c r="AQ5" i="27"/>
  <c r="AI5" i="27"/>
  <c r="AM5" i="27"/>
  <c r="AN5" i="27"/>
  <c r="AP5" i="27"/>
  <c r="AG5" i="27"/>
  <c r="AJ5" i="27"/>
  <c r="AE5" i="27"/>
  <c r="AJ37" i="14"/>
  <c r="AN37" i="14"/>
  <c r="AP51" i="15"/>
  <c r="AO37" i="14"/>
  <c r="AQ3" i="21"/>
  <c r="AM3" i="21"/>
  <c r="AJ3" i="21"/>
  <c r="AI3" i="21"/>
  <c r="AH3" i="21"/>
  <c r="AP3" i="21"/>
  <c r="AL3" i="21"/>
  <c r="AK3" i="21"/>
  <c r="AO3" i="21"/>
  <c r="AN3" i="21"/>
  <c r="AG3" i="21"/>
  <c r="AR3" i="21"/>
  <c r="AG37" i="14"/>
  <c r="AR37" i="14"/>
  <c r="AR32" i="20"/>
  <c r="AQ32" i="20"/>
  <c r="AP32" i="20"/>
  <c r="AN32" i="20"/>
  <c r="AO32" i="20"/>
  <c r="AL32" i="20"/>
  <c r="AK32" i="20"/>
  <c r="AG32" i="20"/>
  <c r="AJ32" i="20"/>
  <c r="AI32" i="20"/>
  <c r="AH32" i="20"/>
  <c r="AM32" i="20"/>
  <c r="AH37" i="14"/>
  <c r="AP11" i="21"/>
  <c r="AR11" i="21"/>
  <c r="AQ11" i="21"/>
  <c r="AO11" i="21"/>
  <c r="AN11" i="21"/>
  <c r="AM11" i="21"/>
  <c r="AK11" i="21"/>
  <c r="AJ11" i="21"/>
  <c r="AL11" i="21"/>
  <c r="AG11" i="21"/>
  <c r="AI11" i="21"/>
  <c r="AH11" i="21"/>
  <c r="AK51" i="15"/>
  <c r="J21" i="27"/>
  <c r="AP37" i="14"/>
  <c r="J18" i="19"/>
  <c r="AI51" i="15"/>
  <c r="K21" i="27"/>
  <c r="AF5" i="19" s="1"/>
  <c r="AA3" i="27"/>
  <c r="AL12" i="21"/>
  <c r="AG12" i="21"/>
  <c r="AK12" i="21"/>
  <c r="AH12" i="21"/>
  <c r="AJ12" i="21"/>
  <c r="AI12" i="21"/>
  <c r="AO12" i="21"/>
  <c r="AN12" i="21"/>
  <c r="AM12" i="21"/>
  <c r="AP12" i="21"/>
  <c r="AR12" i="21"/>
  <c r="AQ12" i="21"/>
  <c r="AR51" i="15"/>
  <c r="AQ51" i="15"/>
  <c r="AL37" i="14"/>
  <c r="AG8" i="27"/>
  <c r="AO8" i="27"/>
  <c r="AQ8" i="27"/>
  <c r="AM8" i="27"/>
  <c r="AL8" i="27"/>
  <c r="AI8" i="27"/>
  <c r="AH8" i="27"/>
  <c r="AN8" i="27"/>
  <c r="AP8" i="27"/>
  <c r="AR8" i="27"/>
  <c r="AK8" i="27"/>
  <c r="AJ8" i="27"/>
  <c r="AE8" i="27"/>
  <c r="AK37" i="14"/>
  <c r="AK3" i="11"/>
  <c r="AK63" i="11" s="1"/>
  <c r="AR3" i="11"/>
  <c r="AR63" i="11" s="1"/>
  <c r="AA63" i="11"/>
  <c r="O7" i="19" s="1"/>
  <c r="AQ3" i="11"/>
  <c r="AQ63" i="11" s="1"/>
  <c r="AP3" i="11"/>
  <c r="AP63" i="11" s="1"/>
  <c r="AO3" i="11"/>
  <c r="AO63" i="11" s="1"/>
  <c r="AL3" i="11"/>
  <c r="AL63" i="11" s="1"/>
  <c r="AJ3" i="11"/>
  <c r="AJ63" i="11" s="1"/>
  <c r="AN3" i="11"/>
  <c r="AN63" i="11" s="1"/>
  <c r="AI3" i="11"/>
  <c r="AI63" i="11" s="1"/>
  <c r="AM3" i="11"/>
  <c r="AM63" i="11" s="1"/>
  <c r="AG3" i="11"/>
  <c r="AG63" i="11" s="1"/>
  <c r="AH3" i="11"/>
  <c r="AH63" i="11" s="1"/>
  <c r="AH51" i="15"/>
  <c r="AC40" i="13"/>
  <c r="AL5" i="13"/>
  <c r="AK5" i="13"/>
  <c r="AJ5" i="13"/>
  <c r="AR5" i="13"/>
  <c r="AI5" i="13"/>
  <c r="AH5" i="13"/>
  <c r="AG5" i="13"/>
  <c r="AO5" i="13"/>
  <c r="AM5" i="13"/>
  <c r="AP5" i="13"/>
  <c r="AQ5" i="13"/>
  <c r="AN5" i="13"/>
  <c r="AF14" i="19"/>
  <c r="AF18" i="19" s="1"/>
  <c r="AN3" i="8"/>
  <c r="AO3" i="8"/>
  <c r="AG3" i="8"/>
  <c r="AQ3" i="8"/>
  <c r="AM3" i="8"/>
  <c r="AL3" i="8"/>
  <c r="AH3" i="8"/>
  <c r="AI3" i="8"/>
  <c r="AP3" i="8"/>
  <c r="AR3" i="8"/>
  <c r="AK3" i="8"/>
  <c r="AJ3" i="8"/>
  <c r="AG3" i="12"/>
  <c r="AR3" i="12"/>
  <c r="AQ3" i="12"/>
  <c r="AP3" i="12"/>
  <c r="AI3" i="12"/>
  <c r="AN3" i="12"/>
  <c r="AM3" i="12"/>
  <c r="AK3" i="12"/>
  <c r="AH3" i="12"/>
  <c r="AO3" i="12"/>
  <c r="AJ3" i="12"/>
  <c r="AL3" i="12"/>
  <c r="AE3" i="12"/>
  <c r="AH27" i="10"/>
  <c r="AH31" i="10" s="1"/>
  <c r="AA31" i="10"/>
  <c r="AE31" i="10" s="1"/>
  <c r="AG27" i="10"/>
  <c r="AG31" i="10" s="1"/>
  <c r="AO27" i="10"/>
  <c r="AO31" i="10" s="1"/>
  <c r="AN27" i="10"/>
  <c r="AN31" i="10" s="1"/>
  <c r="AM27" i="10"/>
  <c r="AM31" i="10" s="1"/>
  <c r="AL27" i="10"/>
  <c r="AL31" i="10" s="1"/>
  <c r="AK27" i="10"/>
  <c r="AK31" i="10" s="1"/>
  <c r="AQ27" i="10"/>
  <c r="AQ31" i="10" s="1"/>
  <c r="AP27" i="10"/>
  <c r="AP31" i="10" s="1"/>
  <c r="AJ27" i="10"/>
  <c r="AJ31" i="10" s="1"/>
  <c r="AI27" i="10"/>
  <c r="AI31" i="10" s="1"/>
  <c r="AR27" i="10"/>
  <c r="AR31" i="10" s="1"/>
  <c r="J35" i="8"/>
  <c r="K32" i="8"/>
  <c r="AC49" i="14"/>
  <c r="I53" i="19"/>
  <c r="K53" i="19" s="1"/>
  <c r="I20" i="19"/>
  <c r="K20" i="19" s="1"/>
  <c r="AD11" i="21"/>
  <c r="AE11" i="21"/>
  <c r="K58" i="20"/>
  <c r="AF10" i="19" s="1"/>
  <c r="AD32" i="20"/>
  <c r="Z58" i="20"/>
  <c r="C10" i="19" s="1"/>
  <c r="P10" i="19" s="1"/>
  <c r="AE18" i="18"/>
  <c r="Z22" i="18"/>
  <c r="AD22" i="18" s="1"/>
  <c r="AC18" i="18"/>
  <c r="AA58" i="20"/>
  <c r="AE4" i="20"/>
  <c r="K13" i="21"/>
  <c r="AC12" i="21"/>
  <c r="AD12" i="21"/>
  <c r="AE32" i="20"/>
  <c r="AE22" i="20"/>
  <c r="AD49" i="14"/>
  <c r="Z6" i="17"/>
  <c r="AD6" i="17" s="1"/>
  <c r="AE3" i="17"/>
  <c r="AC3" i="17"/>
  <c r="Z59" i="15"/>
  <c r="AE55" i="15"/>
  <c r="AC55" i="15"/>
  <c r="AD22" i="20"/>
  <c r="Z14" i="17"/>
  <c r="AD14" i="17" s="1"/>
  <c r="AE8" i="16"/>
  <c r="C50" i="19"/>
  <c r="AE51" i="15"/>
  <c r="AE12" i="21"/>
  <c r="AA13" i="21"/>
  <c r="AE3" i="21"/>
  <c r="AE3" i="24"/>
  <c r="Z6" i="24"/>
  <c r="AC3" i="24"/>
  <c r="AE44" i="13"/>
  <c r="Z47" i="13"/>
  <c r="C14" i="19" s="1"/>
  <c r="G14" i="19" s="1"/>
  <c r="AC44" i="13"/>
  <c r="AD44" i="13"/>
  <c r="AE3" i="18"/>
  <c r="Z14" i="18"/>
  <c r="AC3" i="18"/>
  <c r="Z13" i="21"/>
  <c r="AD18" i="18"/>
  <c r="AE37" i="14"/>
  <c r="C15" i="19"/>
  <c r="P15" i="19" s="1"/>
  <c r="AC72" i="11"/>
  <c r="AC31" i="10"/>
  <c r="AD72" i="11"/>
  <c r="AD38" i="12"/>
  <c r="AC38" i="12"/>
  <c r="C7" i="19"/>
  <c r="P7" i="19" s="1"/>
  <c r="C8" i="19"/>
  <c r="P8" i="19" s="1"/>
  <c r="AD35" i="8"/>
  <c r="Y28" i="8"/>
  <c r="D4" i="19" s="1"/>
  <c r="AC35" i="8"/>
  <c r="O14" i="18"/>
  <c r="S14" i="18" s="1"/>
  <c r="I31" i="19"/>
  <c r="K31" i="19" s="1"/>
  <c r="I40" i="19"/>
  <c r="K27" i="19"/>
  <c r="K8" i="19"/>
  <c r="O6" i="17"/>
  <c r="S6" i="17" s="1"/>
  <c r="Y31" i="10"/>
  <c r="AD37" i="14"/>
  <c r="D15" i="19"/>
  <c r="F21" i="19"/>
  <c r="S6" i="24"/>
  <c r="L27" i="19"/>
  <c r="J12" i="19"/>
  <c r="D26" i="19"/>
  <c r="F31" i="19"/>
  <c r="F20" i="19"/>
  <c r="F53" i="19"/>
  <c r="Y40" i="13"/>
  <c r="K15" i="19"/>
  <c r="D27" i="19"/>
  <c r="F18" i="19"/>
  <c r="AD51" i="15"/>
  <c r="D49" i="19"/>
  <c r="I39" i="19"/>
  <c r="K21" i="19"/>
  <c r="I18" i="19"/>
  <c r="D28" i="19"/>
  <c r="K7" i="19"/>
  <c r="Y8" i="16"/>
  <c r="AD63" i="11"/>
  <c r="D7" i="19"/>
  <c r="Y58" i="20"/>
  <c r="F12" i="19"/>
  <c r="AD6" i="22"/>
  <c r="D9" i="19"/>
  <c r="E9" i="19" s="1"/>
  <c r="AD30" i="12"/>
  <c r="D8" i="19"/>
  <c r="I12" i="19"/>
  <c r="K6" i="19"/>
  <c r="Y13" i="21"/>
  <c r="S3" i="13"/>
  <c r="O40" i="13"/>
  <c r="S3" i="14"/>
  <c r="O37" i="14"/>
  <c r="O28" i="8"/>
  <c r="S5" i="11"/>
  <c r="O63" i="11"/>
  <c r="O30" i="12"/>
  <c r="O38" i="12"/>
  <c r="S38" i="12" s="1"/>
  <c r="S3" i="20"/>
  <c r="O58" i="20"/>
  <c r="S41" i="14"/>
  <c r="O49" i="14"/>
  <c r="S49" i="14" s="1"/>
  <c r="S3" i="16"/>
  <c r="O8" i="16"/>
  <c r="S3" i="15"/>
  <c r="O51" i="15"/>
  <c r="S3" i="21"/>
  <c r="O13" i="21"/>
  <c r="S3" i="22"/>
  <c r="O6" i="22"/>
  <c r="S27" i="10"/>
  <c r="O31" i="10"/>
  <c r="S31" i="10" s="1"/>
  <c r="AM23" i="10" l="1"/>
  <c r="AH23" i="10"/>
  <c r="AQ23" i="10"/>
  <c r="AI23" i="10"/>
  <c r="AK23" i="10"/>
  <c r="AO23" i="10"/>
  <c r="AN23" i="10"/>
  <c r="AS60" i="19" s="1"/>
  <c r="AR23" i="10"/>
  <c r="AP23" i="10"/>
  <c r="AG23" i="10"/>
  <c r="AJ23" i="10"/>
  <c r="AE40" i="13"/>
  <c r="AE21" i="29"/>
  <c r="O59" i="19"/>
  <c r="AF59" i="19"/>
  <c r="O53" i="19"/>
  <c r="O20" i="19"/>
  <c r="O24" i="19" s="1"/>
  <c r="AP49" i="19"/>
  <c r="AP53" i="19" s="1"/>
  <c r="C21" i="19"/>
  <c r="G21" i="19" s="1"/>
  <c r="P50" i="19"/>
  <c r="Q50" i="19" s="1"/>
  <c r="AK40" i="13"/>
  <c r="AP14" i="19" s="1"/>
  <c r="AP12" i="12"/>
  <c r="AP30" i="12" s="1"/>
  <c r="AB8" i="19" s="1"/>
  <c r="AM12" i="12"/>
  <c r="AM30" i="12" s="1"/>
  <c r="Y8" i="19" s="1"/>
  <c r="AL12" i="12"/>
  <c r="AL30" i="12" s="1"/>
  <c r="X8" i="19" s="1"/>
  <c r="AJ12" i="12"/>
  <c r="AJ30" i="12" s="1"/>
  <c r="V8" i="19" s="1"/>
  <c r="AH12" i="12"/>
  <c r="AH30" i="12" s="1"/>
  <c r="AM8" i="19" s="1"/>
  <c r="AI12" i="12"/>
  <c r="AI30" i="12" s="1"/>
  <c r="U8" i="19" s="1"/>
  <c r="AG12" i="12"/>
  <c r="AG30" i="12" s="1"/>
  <c r="S8" i="19" s="1"/>
  <c r="AK12" i="12"/>
  <c r="AK30" i="12" s="1"/>
  <c r="AO12" i="12"/>
  <c r="AO30" i="12" s="1"/>
  <c r="AT8" i="19" s="1"/>
  <c r="AN12" i="12"/>
  <c r="AN30" i="12" s="1"/>
  <c r="Z8" i="19" s="1"/>
  <c r="AE12" i="12"/>
  <c r="AQ12" i="12"/>
  <c r="AQ30" i="12" s="1"/>
  <c r="AV8" i="19" s="1"/>
  <c r="AR12" i="12"/>
  <c r="AR30" i="12" s="1"/>
  <c r="AW8" i="19" s="1"/>
  <c r="AN14" i="29"/>
  <c r="AN21" i="29" s="1"/>
  <c r="AS59" i="19" s="1"/>
  <c r="AL14" i="29"/>
  <c r="AL21" i="29" s="1"/>
  <c r="X59" i="19" s="1"/>
  <c r="AJ14" i="29"/>
  <c r="AJ21" i="29" s="1"/>
  <c r="AE14" i="29"/>
  <c r="AP14" i="29"/>
  <c r="AP21" i="29" s="1"/>
  <c r="AO14" i="29"/>
  <c r="AO21" i="29" s="1"/>
  <c r="AA59" i="19" s="1"/>
  <c r="AI14" i="29"/>
  <c r="AI21" i="29" s="1"/>
  <c r="AQ14" i="29"/>
  <c r="AQ21" i="29" s="1"/>
  <c r="AM14" i="29"/>
  <c r="AM21" i="29" s="1"/>
  <c r="AK14" i="29"/>
  <c r="AK21" i="29" s="1"/>
  <c r="AG14" i="29"/>
  <c r="AG21" i="29" s="1"/>
  <c r="AH14" i="29"/>
  <c r="AH21" i="29" s="1"/>
  <c r="AR14" i="29"/>
  <c r="AR21" i="29" s="1"/>
  <c r="AN40" i="13"/>
  <c r="AS14" i="19" s="1"/>
  <c r="AI40" i="13"/>
  <c r="AN14" i="19" s="1"/>
  <c r="AM40" i="13"/>
  <c r="AR14" i="19" s="1"/>
  <c r="AO40" i="13"/>
  <c r="AT14" i="19" s="1"/>
  <c r="AE63" i="11"/>
  <c r="AP40" i="13"/>
  <c r="AU14" i="19" s="1"/>
  <c r="AJ40" i="13"/>
  <c r="AO14" i="19" s="1"/>
  <c r="AG40" i="13"/>
  <c r="AL14" i="19" s="1"/>
  <c r="AH40" i="13"/>
  <c r="AM14" i="19" s="1"/>
  <c r="AR40" i="13"/>
  <c r="AW14" i="19" s="1"/>
  <c r="AL40" i="13"/>
  <c r="AQ14" i="19" s="1"/>
  <c r="AQ40" i="13"/>
  <c r="AV14" i="19" s="1"/>
  <c r="AD31" i="10"/>
  <c r="D60" i="19"/>
  <c r="AG61" i="15" a="1"/>
  <c r="AG61" i="15" s="1"/>
  <c r="P59" i="19"/>
  <c r="P62" i="19" s="1"/>
  <c r="G59" i="19"/>
  <c r="C62" i="19"/>
  <c r="E59" i="19"/>
  <c r="AG51" i="14" a="1"/>
  <c r="AG51" i="14" s="1"/>
  <c r="P5" i="19"/>
  <c r="AH5" i="19" s="1"/>
  <c r="AG74" i="11" a="1"/>
  <c r="AG74" i="11" s="1"/>
  <c r="AB60" i="19"/>
  <c r="AU60" i="19"/>
  <c r="U60" i="19"/>
  <c r="AN60" i="19"/>
  <c r="V60" i="19"/>
  <c r="AO60" i="19"/>
  <c r="AA60" i="19"/>
  <c r="AT60" i="19"/>
  <c r="AL60" i="19"/>
  <c r="S60" i="19"/>
  <c r="Z60" i="19"/>
  <c r="Y60" i="19"/>
  <c r="AR60" i="19"/>
  <c r="AC60" i="19"/>
  <c r="AV60" i="19"/>
  <c r="AM60" i="19"/>
  <c r="T60" i="19"/>
  <c r="AF60" i="19"/>
  <c r="AF62" i="19" s="1"/>
  <c r="AF6" i="19" s="1"/>
  <c r="AD60" i="19"/>
  <c r="AW60" i="19"/>
  <c r="W60" i="19"/>
  <c r="AP60" i="19"/>
  <c r="X60" i="19"/>
  <c r="AQ60" i="19"/>
  <c r="O60" i="19"/>
  <c r="G5" i="19"/>
  <c r="D4" i="28"/>
  <c r="I4" i="28" s="1"/>
  <c r="K4" i="28" s="1"/>
  <c r="L4" i="28" s="1"/>
  <c r="AG33" i="10" a="1"/>
  <c r="AG33" i="10" s="1"/>
  <c r="AC7" i="19"/>
  <c r="AV7" i="19"/>
  <c r="AD49" i="19"/>
  <c r="AD20" i="19" s="1"/>
  <c r="AW49" i="19"/>
  <c r="S15" i="19"/>
  <c r="AL15" i="19"/>
  <c r="W15" i="19"/>
  <c r="AP15" i="19"/>
  <c r="Y15" i="19"/>
  <c r="AR15" i="19"/>
  <c r="U15" i="19"/>
  <c r="AN15" i="19"/>
  <c r="Y49" i="19"/>
  <c r="Y53" i="19" s="1"/>
  <c r="AR49" i="19"/>
  <c r="AD7" i="19"/>
  <c r="AW7" i="19"/>
  <c r="V49" i="19"/>
  <c r="V20" i="19" s="1"/>
  <c r="AO49" i="19"/>
  <c r="T49" i="19"/>
  <c r="AM49" i="19"/>
  <c r="X49" i="19"/>
  <c r="X20" i="19" s="1"/>
  <c r="AQ49" i="19"/>
  <c r="T7" i="19"/>
  <c r="AM7" i="19"/>
  <c r="AA49" i="19"/>
  <c r="AA20" i="19" s="1"/>
  <c r="AT49" i="19"/>
  <c r="S49" i="19"/>
  <c r="S53" i="19" s="1"/>
  <c r="AL49" i="19"/>
  <c r="S7" i="19"/>
  <c r="AL7" i="19"/>
  <c r="AA15" i="19"/>
  <c r="AT15" i="19"/>
  <c r="U7" i="19"/>
  <c r="AN7" i="19"/>
  <c r="AB49" i="19"/>
  <c r="AB53" i="19" s="1"/>
  <c r="AU49" i="19"/>
  <c r="Z49" i="19"/>
  <c r="Z53" i="19" s="1"/>
  <c r="AS49" i="19"/>
  <c r="Z7" i="19"/>
  <c r="AS7" i="19"/>
  <c r="U49" i="19"/>
  <c r="U53" i="19" s="1"/>
  <c r="AN49" i="19"/>
  <c r="Z15" i="19"/>
  <c r="AS15" i="19"/>
  <c r="AC15" i="19"/>
  <c r="AV15" i="19"/>
  <c r="W7" i="19"/>
  <c r="AP7" i="19"/>
  <c r="V7" i="19"/>
  <c r="AO7" i="19"/>
  <c r="V15" i="19"/>
  <c r="AO15" i="19"/>
  <c r="X7" i="19"/>
  <c r="AQ7" i="19"/>
  <c r="AA7" i="19"/>
  <c r="AT7" i="19"/>
  <c r="X15" i="19"/>
  <c r="AQ15" i="19"/>
  <c r="T15" i="19"/>
  <c r="AM15" i="19"/>
  <c r="Y7" i="19"/>
  <c r="AR7" i="19"/>
  <c r="AB7" i="19"/>
  <c r="AU7" i="19"/>
  <c r="AC49" i="19"/>
  <c r="AC20" i="19" s="1"/>
  <c r="AV49" i="19"/>
  <c r="AB15" i="19"/>
  <c r="AU15" i="19"/>
  <c r="AD15" i="19"/>
  <c r="AW15" i="19"/>
  <c r="AN13" i="21"/>
  <c r="AJ13" i="21"/>
  <c r="AI13" i="21"/>
  <c r="AN58" i="20"/>
  <c r="AM13" i="21"/>
  <c r="AH10" i="19"/>
  <c r="AH13" i="21"/>
  <c r="AM58" i="20"/>
  <c r="AP58" i="20"/>
  <c r="AR3" i="27"/>
  <c r="AR21" i="27" s="1"/>
  <c r="AP3" i="27"/>
  <c r="AP21" i="27" s="1"/>
  <c r="AO3" i="27"/>
  <c r="AO21" i="27" s="1"/>
  <c r="AN3" i="27"/>
  <c r="AN21" i="27" s="1"/>
  <c r="AQ3" i="27"/>
  <c r="AQ21" i="27" s="1"/>
  <c r="AJ3" i="27"/>
  <c r="AJ21" i="27" s="1"/>
  <c r="AG3" i="27"/>
  <c r="AG21" i="27" s="1"/>
  <c r="AI3" i="27"/>
  <c r="AI21" i="27" s="1"/>
  <c r="AH3" i="27"/>
  <c r="AH21" i="27" s="1"/>
  <c r="AA21" i="27"/>
  <c r="AM3" i="27"/>
  <c r="AM21" i="27" s="1"/>
  <c r="AL3" i="27"/>
  <c r="AL21" i="27" s="1"/>
  <c r="AK3" i="27"/>
  <c r="AK21" i="27" s="1"/>
  <c r="AE3" i="27"/>
  <c r="AO58" i="20"/>
  <c r="AR13" i="21"/>
  <c r="AG58" i="20"/>
  <c r="AI58" i="20"/>
  <c r="AG13" i="21"/>
  <c r="AH58" i="20"/>
  <c r="W49" i="19"/>
  <c r="BD49" i="19" s="1"/>
  <c r="BD53" i="19" s="1"/>
  <c r="AQ58" i="20"/>
  <c r="AO13" i="21"/>
  <c r="AR58" i="20"/>
  <c r="AQ13" i="21"/>
  <c r="AK13" i="21"/>
  <c r="AK58" i="20"/>
  <c r="AL13" i="21"/>
  <c r="AJ58" i="20"/>
  <c r="AP13" i="21"/>
  <c r="AL58" i="20"/>
  <c r="S14" i="19"/>
  <c r="V14" i="19"/>
  <c r="AE30" i="12"/>
  <c r="K35" i="8"/>
  <c r="AA32" i="8"/>
  <c r="Q7" i="19"/>
  <c r="AH7" i="19"/>
  <c r="Q15" i="19"/>
  <c r="AH15" i="19"/>
  <c r="Q8" i="19"/>
  <c r="AH8" i="19"/>
  <c r="G50" i="19"/>
  <c r="E15" i="19"/>
  <c r="G10" i="19"/>
  <c r="I24" i="19"/>
  <c r="K24" i="19" s="1"/>
  <c r="AC58" i="20"/>
  <c r="O16" i="19"/>
  <c r="AE13" i="21"/>
  <c r="P14" i="19"/>
  <c r="AH14" i="19" s="1"/>
  <c r="C26" i="19"/>
  <c r="AE14" i="18"/>
  <c r="AC14" i="18"/>
  <c r="C28" i="19"/>
  <c r="E28" i="19" s="1"/>
  <c r="AE14" i="17"/>
  <c r="AC14" i="17"/>
  <c r="O10" i="19"/>
  <c r="AE58" i="20"/>
  <c r="AE59" i="15"/>
  <c r="AC59" i="15"/>
  <c r="C27" i="19"/>
  <c r="E27" i="19" s="1"/>
  <c r="AE6" i="24"/>
  <c r="AC6" i="24"/>
  <c r="G15" i="19"/>
  <c r="C16" i="19"/>
  <c r="C18" i="19" s="1"/>
  <c r="G18" i="19" s="1"/>
  <c r="AC13" i="21"/>
  <c r="AD14" i="18"/>
  <c r="AE22" i="18"/>
  <c r="AC22" i="18"/>
  <c r="AE6" i="17"/>
  <c r="AC6" i="17"/>
  <c r="AD6" i="24"/>
  <c r="C49" i="19"/>
  <c r="C39" i="19"/>
  <c r="P21" i="19"/>
  <c r="AH21" i="19" s="1"/>
  <c r="AE47" i="13"/>
  <c r="AC47" i="13"/>
  <c r="AD47" i="13"/>
  <c r="AD59" i="15"/>
  <c r="E7" i="19"/>
  <c r="G7" i="19"/>
  <c r="E8" i="19"/>
  <c r="G8" i="19"/>
  <c r="L26" i="19"/>
  <c r="M26" i="19" s="1"/>
  <c r="L28" i="19"/>
  <c r="M28" i="19" s="1"/>
  <c r="I42" i="19"/>
  <c r="AD8" i="16"/>
  <c r="D50" i="19"/>
  <c r="D53" i="19" s="1"/>
  <c r="S13" i="21"/>
  <c r="L16" i="19"/>
  <c r="M16" i="19" s="1"/>
  <c r="S51" i="15"/>
  <c r="L49" i="19"/>
  <c r="AD13" i="21"/>
  <c r="D16" i="19"/>
  <c r="D40" i="19"/>
  <c r="S37" i="14"/>
  <c r="L15" i="19"/>
  <c r="M15" i="19" s="1"/>
  <c r="D31" i="19"/>
  <c r="S40" i="13"/>
  <c r="L14" i="19"/>
  <c r="S8" i="16"/>
  <c r="L50" i="19"/>
  <c r="K18" i="19"/>
  <c r="D20" i="19"/>
  <c r="AD40" i="13"/>
  <c r="D14" i="19"/>
  <c r="F24" i="19"/>
  <c r="L40" i="19"/>
  <c r="M27" i="19"/>
  <c r="F39" i="19"/>
  <c r="F42" i="19" s="1"/>
  <c r="K12" i="19"/>
  <c r="S58" i="20"/>
  <c r="L10" i="19"/>
  <c r="M10" i="19" s="1"/>
  <c r="S30" i="12"/>
  <c r="L8" i="19"/>
  <c r="M8" i="19" s="1"/>
  <c r="L6" i="19"/>
  <c r="M6" i="19" s="1"/>
  <c r="S63" i="11"/>
  <c r="L7" i="19"/>
  <c r="M7" i="19" s="1"/>
  <c r="AD58" i="20"/>
  <c r="D10" i="19"/>
  <c r="E10" i="19" s="1"/>
  <c r="S6" i="22"/>
  <c r="L9" i="19"/>
  <c r="M9" i="19" s="1"/>
  <c r="S28" i="8"/>
  <c r="L4" i="19"/>
  <c r="AA14" i="19" l="1"/>
  <c r="BH14" i="19" s="1"/>
  <c r="T14" i="19"/>
  <c r="BA14" i="19" s="1"/>
  <c r="Y14" i="19"/>
  <c r="BF14" i="19" s="1"/>
  <c r="AU59" i="19"/>
  <c r="AB59" i="19"/>
  <c r="Z14" i="19"/>
  <c r="W14" i="19"/>
  <c r="BD14" i="19" s="1"/>
  <c r="AB14" i="19"/>
  <c r="BI14" i="19" s="1"/>
  <c r="AP20" i="19"/>
  <c r="AP24" i="19" s="1"/>
  <c r="AT59" i="19"/>
  <c r="BH59" i="19" s="1"/>
  <c r="AD59" i="19"/>
  <c r="AD62" i="19" s="1"/>
  <c r="AD6" i="19" s="1"/>
  <c r="AW59" i="19"/>
  <c r="AW62" i="19" s="1"/>
  <c r="AW6" i="19" s="1"/>
  <c r="W59" i="19"/>
  <c r="W62" i="19" s="1"/>
  <c r="W6" i="19" s="1"/>
  <c r="AP59" i="19"/>
  <c r="BD59" i="19" s="1"/>
  <c r="Y59" i="19"/>
  <c r="Y62" i="19" s="1"/>
  <c r="Y6" i="19" s="1"/>
  <c r="AR59" i="19"/>
  <c r="BF59" i="19" s="1"/>
  <c r="AV59" i="19"/>
  <c r="AV62" i="19" s="1"/>
  <c r="AV6" i="19" s="1"/>
  <c r="AC59" i="19"/>
  <c r="AC62" i="19" s="1"/>
  <c r="AC6" i="19" s="1"/>
  <c r="AP8" i="19"/>
  <c r="W8" i="19"/>
  <c r="AM59" i="19"/>
  <c r="AM62" i="19" s="1"/>
  <c r="AM6" i="19" s="1"/>
  <c r="T59" i="19"/>
  <c r="AG35" i="29" a="1"/>
  <c r="AG35" i="29" s="1"/>
  <c r="S59" i="19"/>
  <c r="S62" i="19" s="1"/>
  <c r="S6" i="19" s="1"/>
  <c r="AL59" i="19"/>
  <c r="AZ59" i="19" s="1"/>
  <c r="U59" i="19"/>
  <c r="U62" i="19" s="1"/>
  <c r="U6" i="19" s="1"/>
  <c r="AN59" i="19"/>
  <c r="AN62" i="19" s="1"/>
  <c r="AN6" i="19" s="1"/>
  <c r="V59" i="19"/>
  <c r="V62" i="19" s="1"/>
  <c r="V6" i="19" s="1"/>
  <c r="AO59" i="19"/>
  <c r="AO62" i="19" s="1"/>
  <c r="AO6" i="19" s="1"/>
  <c r="AD14" i="19"/>
  <c r="BK14" i="19" s="1"/>
  <c r="AS8" i="19"/>
  <c r="BG8" i="19" s="1"/>
  <c r="AQ59" i="19"/>
  <c r="BE59" i="19" s="1"/>
  <c r="Z59" i="19"/>
  <c r="Z62" i="19" s="1"/>
  <c r="Z6" i="19" s="1"/>
  <c r="U14" i="19"/>
  <c r="BB14" i="19" s="1"/>
  <c r="E49" i="19"/>
  <c r="P49" i="19"/>
  <c r="Q49" i="19" s="1"/>
  <c r="T8" i="19"/>
  <c r="BA8" i="19" s="1"/>
  <c r="BK59" i="19"/>
  <c r="AN8" i="19"/>
  <c r="BB8" i="19" s="1"/>
  <c r="AU8" i="19"/>
  <c r="BI8" i="19" s="1"/>
  <c r="AQ8" i="19"/>
  <c r="BE8" i="19" s="1"/>
  <c r="X14" i="19"/>
  <c r="BE14" i="19" s="1"/>
  <c r="AO8" i="19"/>
  <c r="BC8" i="19" s="1"/>
  <c r="AD8" i="19"/>
  <c r="BK8" i="19" s="1"/>
  <c r="AD53" i="19"/>
  <c r="AR8" i="19"/>
  <c r="BF8" i="19" s="1"/>
  <c r="AC14" i="19"/>
  <c r="BJ14" i="19" s="1"/>
  <c r="AC8" i="19"/>
  <c r="BJ8" i="19" s="1"/>
  <c r="AG49" i="13" a="1"/>
  <c r="AG49" i="13" s="1"/>
  <c r="AA8" i="19"/>
  <c r="AB62" i="19"/>
  <c r="AB6" i="19" s="1"/>
  <c r="AS62" i="19"/>
  <c r="AS6" i="19" s="1"/>
  <c r="D62" i="19"/>
  <c r="D6" i="19" s="1"/>
  <c r="D12" i="19" s="1"/>
  <c r="E60" i="19"/>
  <c r="AG40" i="12" a="1"/>
  <c r="AG40" i="12" s="1"/>
  <c r="AL8" i="19"/>
  <c r="AZ8" i="19" s="1"/>
  <c r="AL62" i="19"/>
  <c r="AL6" i="19" s="1"/>
  <c r="BI59" i="19"/>
  <c r="AG30" i="27" a="1"/>
  <c r="AG30" i="27" s="1"/>
  <c r="Q59" i="19"/>
  <c r="C6" i="19"/>
  <c r="G62" i="19"/>
  <c r="BA60" i="19"/>
  <c r="AZ60" i="19"/>
  <c r="BJ60" i="19"/>
  <c r="BF60" i="19"/>
  <c r="AZ14" i="19"/>
  <c r="Q60" i="19"/>
  <c r="O62" i="19"/>
  <c r="BE60" i="19"/>
  <c r="X62" i="19"/>
  <c r="X6" i="19" s="1"/>
  <c r="BC60" i="19"/>
  <c r="BD60" i="19"/>
  <c r="BB60" i="19"/>
  <c r="BG60" i="19"/>
  <c r="BH60" i="19"/>
  <c r="AA62" i="19"/>
  <c r="AA6" i="19" s="1"/>
  <c r="BK60" i="19"/>
  <c r="BI60" i="19"/>
  <c r="AU62" i="19"/>
  <c r="AU6" i="19" s="1"/>
  <c r="AZ15" i="19"/>
  <c r="V53" i="19"/>
  <c r="BK7" i="19"/>
  <c r="AC53" i="19"/>
  <c r="BB15" i="19"/>
  <c r="Z20" i="19"/>
  <c r="Z24" i="19" s="1"/>
  <c r="S20" i="19"/>
  <c r="S24" i="19" s="1"/>
  <c r="AB20" i="19"/>
  <c r="AB24" i="19" s="1"/>
  <c r="AZ49" i="19"/>
  <c r="AZ53" i="19" s="1"/>
  <c r="BC7" i="19"/>
  <c r="BA7" i="19"/>
  <c r="BF15" i="19"/>
  <c r="BI49" i="19"/>
  <c r="BI53" i="19" s="1"/>
  <c r="BH7" i="19"/>
  <c r="BJ15" i="19"/>
  <c r="BK49" i="19"/>
  <c r="BK53" i="19" s="1"/>
  <c r="BG7" i="19"/>
  <c r="AA53" i="19"/>
  <c r="X24" i="19"/>
  <c r="AC24" i="19"/>
  <c r="AQ53" i="19"/>
  <c r="AQ20" i="19"/>
  <c r="AQ24" i="19" s="1"/>
  <c r="S5" i="19"/>
  <c r="AL5" i="19"/>
  <c r="BD7" i="19"/>
  <c r="AA24" i="19"/>
  <c r="AD24" i="19"/>
  <c r="BE7" i="19"/>
  <c r="BA49" i="19"/>
  <c r="BA53" i="19" s="1"/>
  <c r="BG14" i="19"/>
  <c r="AC16" i="19"/>
  <c r="AV16" i="19"/>
  <c r="AV18" i="19" s="1"/>
  <c r="T16" i="19"/>
  <c r="T18" i="19" s="1"/>
  <c r="AM16" i="19"/>
  <c r="AM18" i="19" s="1"/>
  <c r="BH15" i="19"/>
  <c r="AA5" i="19"/>
  <c r="AT5" i="19"/>
  <c r="V10" i="19"/>
  <c r="AO10" i="19"/>
  <c r="S10" i="19"/>
  <c r="AL10" i="19"/>
  <c r="BD15" i="19"/>
  <c r="Y10" i="19"/>
  <c r="AR10" i="19"/>
  <c r="AD10" i="19"/>
  <c r="AW10" i="19"/>
  <c r="AA16" i="19"/>
  <c r="AT16" i="19"/>
  <c r="AT18" i="19" s="1"/>
  <c r="X53" i="19"/>
  <c r="AJ15" i="19"/>
  <c r="AW53" i="19"/>
  <c r="AW20" i="19"/>
  <c r="AW24" i="19" s="1"/>
  <c r="X16" i="19"/>
  <c r="AQ16" i="19"/>
  <c r="AQ18" i="19" s="1"/>
  <c r="BC14" i="19"/>
  <c r="BI7" i="19"/>
  <c r="AJ7" i="19"/>
  <c r="V5" i="19"/>
  <c r="AO5" i="19"/>
  <c r="W16" i="19"/>
  <c r="AP16" i="19"/>
  <c r="AP18" i="19" s="1"/>
  <c r="AA10" i="19"/>
  <c r="AT10" i="19"/>
  <c r="AB10" i="19"/>
  <c r="AU10" i="19"/>
  <c r="T20" i="19"/>
  <c r="AZ7" i="19"/>
  <c r="AC5" i="19"/>
  <c r="AV5" i="19"/>
  <c r="W10" i="19"/>
  <c r="AP10" i="19"/>
  <c r="AD5" i="19"/>
  <c r="AW5" i="19"/>
  <c r="AC10" i="19"/>
  <c r="AV10" i="19"/>
  <c r="W5" i="19"/>
  <c r="AP5" i="19"/>
  <c r="Y16" i="19"/>
  <c r="AR16" i="19"/>
  <c r="AR18" i="19" s="1"/>
  <c r="BF7" i="19"/>
  <c r="AO53" i="19"/>
  <c r="AO20" i="19"/>
  <c r="AO24" i="19" s="1"/>
  <c r="BJ7" i="19"/>
  <c r="BK15" i="19"/>
  <c r="AD16" i="19"/>
  <c r="AW16" i="19"/>
  <c r="AW18" i="19" s="1"/>
  <c r="T53" i="19"/>
  <c r="V24" i="19"/>
  <c r="X5" i="19"/>
  <c r="AQ5" i="19"/>
  <c r="Z10" i="19"/>
  <c r="AS10" i="19"/>
  <c r="BC15" i="19"/>
  <c r="BC49" i="19"/>
  <c r="BC53" i="19" s="1"/>
  <c r="BE49" i="19"/>
  <c r="BE53" i="19" s="1"/>
  <c r="AN53" i="19"/>
  <c r="AN20" i="19"/>
  <c r="AN24" i="19" s="1"/>
  <c r="BB49" i="19"/>
  <c r="BB53" i="19" s="1"/>
  <c r="X10" i="19"/>
  <c r="AQ10" i="19"/>
  <c r="Y5" i="19"/>
  <c r="AR5" i="19"/>
  <c r="U16" i="19"/>
  <c r="AN16" i="19"/>
  <c r="AN18" i="19" s="1"/>
  <c r="BA15" i="19"/>
  <c r="AL53" i="19"/>
  <c r="AL20" i="19"/>
  <c r="AL24" i="19" s="1"/>
  <c r="BB7" i="19"/>
  <c r="BI15" i="19"/>
  <c r="AV20" i="19"/>
  <c r="AV24" i="19" s="1"/>
  <c r="AV53" i="19"/>
  <c r="BJ49" i="19"/>
  <c r="BJ53" i="19" s="1"/>
  <c r="AM53" i="19"/>
  <c r="AM20" i="19"/>
  <c r="AM24" i="19" s="1"/>
  <c r="T10" i="19"/>
  <c r="AM10" i="19"/>
  <c r="AB5" i="19"/>
  <c r="AU5" i="19"/>
  <c r="S16" i="19"/>
  <c r="AL16" i="19"/>
  <c r="AL18" i="19" s="1"/>
  <c r="T5" i="19"/>
  <c r="AM5" i="19"/>
  <c r="Z16" i="19"/>
  <c r="AS16" i="19"/>
  <c r="AS18" i="19" s="1"/>
  <c r="BE15" i="19"/>
  <c r="BG49" i="19"/>
  <c r="BG53" i="19" s="1"/>
  <c r="AT20" i="19"/>
  <c r="AT24" i="19" s="1"/>
  <c r="AT53" i="19"/>
  <c r="AR53" i="19"/>
  <c r="AR20" i="19"/>
  <c r="AR24" i="19" s="1"/>
  <c r="Z5" i="19"/>
  <c r="AS5" i="19"/>
  <c r="BG15" i="19"/>
  <c r="AB16" i="19"/>
  <c r="AB18" i="19" s="1"/>
  <c r="AU16" i="19"/>
  <c r="AU18" i="19" s="1"/>
  <c r="V16" i="19"/>
  <c r="AO16" i="19"/>
  <c r="AO18" i="19" s="1"/>
  <c r="AS53" i="19"/>
  <c r="AS20" i="19"/>
  <c r="AS24" i="19" s="1"/>
  <c r="U20" i="19"/>
  <c r="U10" i="19"/>
  <c r="AN10" i="19"/>
  <c r="U5" i="19"/>
  <c r="AN5" i="19"/>
  <c r="AU20" i="19"/>
  <c r="AU24" i="19" s="1"/>
  <c r="AU53" i="19"/>
  <c r="BH49" i="19"/>
  <c r="BH53" i="19" s="1"/>
  <c r="Y20" i="19"/>
  <c r="BF49" i="19"/>
  <c r="BF53" i="19" s="1"/>
  <c r="W20" i="19"/>
  <c r="W53" i="19"/>
  <c r="AE21" i="27"/>
  <c r="O5" i="19"/>
  <c r="Q5" i="19" s="1"/>
  <c r="AA35" i="8"/>
  <c r="AE35" i="8" s="1"/>
  <c r="AO32" i="8"/>
  <c r="AO35" i="8" s="1"/>
  <c r="AI32" i="8"/>
  <c r="AI35" i="8" s="1"/>
  <c r="AM32" i="8"/>
  <c r="AM35" i="8" s="1"/>
  <c r="AL32" i="8"/>
  <c r="AL35" i="8" s="1"/>
  <c r="AJ32" i="8"/>
  <c r="AJ35" i="8" s="1"/>
  <c r="AP32" i="8"/>
  <c r="AP35" i="8" s="1"/>
  <c r="AN32" i="8"/>
  <c r="AN35" i="8" s="1"/>
  <c r="AG32" i="8"/>
  <c r="AG35" i="8" s="1"/>
  <c r="AR32" i="8"/>
  <c r="AR35" i="8" s="1"/>
  <c r="AQ32" i="8"/>
  <c r="AQ35" i="8" s="1"/>
  <c r="AK32" i="8"/>
  <c r="AK35" i="8" s="1"/>
  <c r="AH32" i="8"/>
  <c r="AH35" i="8" s="1"/>
  <c r="AE32" i="8"/>
  <c r="E16" i="19"/>
  <c r="P39" i="19"/>
  <c r="Q21" i="19"/>
  <c r="Q10" i="19"/>
  <c r="C31" i="19"/>
  <c r="G31" i="19" s="1"/>
  <c r="P26" i="19"/>
  <c r="AH26" i="19" s="1"/>
  <c r="G26" i="19"/>
  <c r="C53" i="19"/>
  <c r="G53" i="19" s="1"/>
  <c r="C20" i="19"/>
  <c r="E20" i="19" s="1"/>
  <c r="G49" i="19"/>
  <c r="P16" i="19"/>
  <c r="G16" i="19"/>
  <c r="C40" i="19"/>
  <c r="C42" i="19" s="1"/>
  <c r="P27" i="19"/>
  <c r="AH27" i="19" s="1"/>
  <c r="G27" i="19"/>
  <c r="P28" i="19"/>
  <c r="G28" i="19"/>
  <c r="E26" i="19"/>
  <c r="Q14" i="19"/>
  <c r="O18" i="19"/>
  <c r="L31" i="19"/>
  <c r="M31" i="19" s="1"/>
  <c r="L18" i="19"/>
  <c r="M18" i="19" s="1"/>
  <c r="M14" i="19"/>
  <c r="L21" i="19"/>
  <c r="M50" i="19"/>
  <c r="E14" i="19"/>
  <c r="D18" i="19"/>
  <c r="E18" i="19" s="1"/>
  <c r="L53" i="19"/>
  <c r="M53" i="19" s="1"/>
  <c r="L20" i="19"/>
  <c r="M49" i="19"/>
  <c r="D21" i="19"/>
  <c r="E50" i="19"/>
  <c r="M4" i="19"/>
  <c r="L12" i="19"/>
  <c r="M12" i="19" s="1"/>
  <c r="BD8" i="19" l="1"/>
  <c r="AA18" i="19"/>
  <c r="P53" i="19"/>
  <c r="Q53" i="19" s="1"/>
  <c r="AD18" i="19"/>
  <c r="BJ59" i="19"/>
  <c r="BJ62" i="19" s="1"/>
  <c r="BJ6" i="19" s="1"/>
  <c r="BF62" i="19"/>
  <c r="BF6" i="19" s="1"/>
  <c r="AT62" i="19"/>
  <c r="AT6" i="19" s="1"/>
  <c r="BA59" i="19"/>
  <c r="BG59" i="19"/>
  <c r="AQ62" i="19"/>
  <c r="AQ6" i="19" s="1"/>
  <c r="BK62" i="19"/>
  <c r="BK6" i="19" s="1"/>
  <c r="AP62" i="19"/>
  <c r="AP6" i="19" s="1"/>
  <c r="T62" i="19"/>
  <c r="T6" i="19" s="1"/>
  <c r="AJ6" i="19" s="1"/>
  <c r="BD62" i="19"/>
  <c r="BD6" i="19" s="1"/>
  <c r="AR62" i="19"/>
  <c r="AR6" i="19" s="1"/>
  <c r="BC59" i="19"/>
  <c r="BC62" i="19" s="1"/>
  <c r="BC6" i="19" s="1"/>
  <c r="BB59" i="19"/>
  <c r="BB62" i="19" s="1"/>
  <c r="BB6" i="19" s="1"/>
  <c r="U18" i="19"/>
  <c r="E62" i="19"/>
  <c r="AJ14" i="19"/>
  <c r="BI62" i="19"/>
  <c r="BI6" i="19" s="1"/>
  <c r="AJ8" i="19"/>
  <c r="BE62" i="19"/>
  <c r="BE6" i="19" s="1"/>
  <c r="AZ62" i="19"/>
  <c r="AZ6" i="19" s="1"/>
  <c r="BH8" i="19"/>
  <c r="P6" i="19"/>
  <c r="AH6" i="19" s="1"/>
  <c r="E6" i="19"/>
  <c r="G6" i="19"/>
  <c r="BH62" i="19"/>
  <c r="BH6" i="19" s="1"/>
  <c r="O6" i="19"/>
  <c r="Q62" i="19"/>
  <c r="BG62" i="19"/>
  <c r="BG6" i="19" s="1"/>
  <c r="BA62" i="19"/>
  <c r="BA6" i="19" s="1"/>
  <c r="BC10" i="19"/>
  <c r="BK10" i="19"/>
  <c r="BJ10" i="19"/>
  <c r="BB5" i="19"/>
  <c r="BG16" i="19"/>
  <c r="BG18" i="19" s="1"/>
  <c r="BK5" i="19"/>
  <c r="AZ16" i="19"/>
  <c r="AZ18" i="19" s="1"/>
  <c r="S18" i="19"/>
  <c r="BC5" i="19"/>
  <c r="AZ5" i="19"/>
  <c r="BD5" i="19"/>
  <c r="BI20" i="19"/>
  <c r="BI24" i="19" s="1"/>
  <c r="BA10" i="19"/>
  <c r="BA16" i="19"/>
  <c r="BA18" i="19" s="1"/>
  <c r="BG10" i="19"/>
  <c r="BH10" i="19"/>
  <c r="BH16" i="19"/>
  <c r="BH18" i="19" s="1"/>
  <c r="BH5" i="19"/>
  <c r="W24" i="19"/>
  <c r="BD20" i="19"/>
  <c r="BD24" i="19" s="1"/>
  <c r="BF16" i="19"/>
  <c r="BF18" i="19" s="1"/>
  <c r="BE5" i="19"/>
  <c r="BD16" i="19"/>
  <c r="BD18" i="19" s="1"/>
  <c r="BJ16" i="19"/>
  <c r="BJ18" i="19" s="1"/>
  <c r="T24" i="19"/>
  <c r="BA20" i="19"/>
  <c r="BA24" i="19" s="1"/>
  <c r="AJ5" i="19"/>
  <c r="BB10" i="19"/>
  <c r="BC20" i="19"/>
  <c r="BC24" i="19" s="1"/>
  <c r="BJ20" i="19"/>
  <c r="BJ24" i="19" s="1"/>
  <c r="Z18" i="19"/>
  <c r="U24" i="19"/>
  <c r="BB20" i="19"/>
  <c r="BB24" i="19" s="1"/>
  <c r="BA5" i="19"/>
  <c r="BF10" i="19"/>
  <c r="BE16" i="19"/>
  <c r="BE18" i="19" s="1"/>
  <c r="BI10" i="19"/>
  <c r="X18" i="19"/>
  <c r="AJ10" i="19"/>
  <c r="AJ16" i="19"/>
  <c r="BB16" i="19"/>
  <c r="BB18" i="19" s="1"/>
  <c r="BD10" i="19"/>
  <c r="BG20" i="19"/>
  <c r="BG24" i="19" s="1"/>
  <c r="BK20" i="19"/>
  <c r="BK24" i="19" s="1"/>
  <c r="Y24" i="19"/>
  <c r="BF20" i="19"/>
  <c r="BF24" i="19" s="1"/>
  <c r="W18" i="19"/>
  <c r="BC16" i="19"/>
  <c r="BC18" i="19" s="1"/>
  <c r="BF5" i="19"/>
  <c r="BK16" i="19"/>
  <c r="BK18" i="19" s="1"/>
  <c r="BJ5" i="19"/>
  <c r="AZ20" i="19"/>
  <c r="AZ24" i="19" s="1"/>
  <c r="BE20" i="19"/>
  <c r="BE24" i="19" s="1"/>
  <c r="Y18" i="19"/>
  <c r="BG5" i="19"/>
  <c r="BH20" i="19"/>
  <c r="BH24" i="19" s="1"/>
  <c r="AC18" i="19"/>
  <c r="BI16" i="19"/>
  <c r="BI18" i="19" s="1"/>
  <c r="BI5" i="19"/>
  <c r="BE10" i="19"/>
  <c r="V18" i="19"/>
  <c r="AZ10" i="19"/>
  <c r="AJ20" i="19"/>
  <c r="P18" i="19"/>
  <c r="AH18" i="19" s="1"/>
  <c r="AH16" i="19"/>
  <c r="Q28" i="19"/>
  <c r="AH28" i="19"/>
  <c r="E31" i="19"/>
  <c r="P40" i="19"/>
  <c r="P42" i="19" s="1"/>
  <c r="Q27" i="19"/>
  <c r="Q26" i="19"/>
  <c r="P31" i="19"/>
  <c r="AH31" i="19" s="1"/>
  <c r="Q16" i="19"/>
  <c r="P20" i="19"/>
  <c r="AH20" i="19" s="1"/>
  <c r="C24" i="19"/>
  <c r="G24" i="19" s="1"/>
  <c r="G20" i="19"/>
  <c r="E53" i="19"/>
  <c r="D39" i="19"/>
  <c r="D42" i="19" s="1"/>
  <c r="E21" i="19"/>
  <c r="D24" i="19"/>
  <c r="L24" i="19"/>
  <c r="M24" i="19" s="1"/>
  <c r="M20" i="19"/>
  <c r="L39" i="19"/>
  <c r="L42" i="19" s="1"/>
  <c r="M21" i="19"/>
  <c r="Q6" i="19" l="1"/>
  <c r="AJ18" i="19"/>
  <c r="AJ24" i="19"/>
  <c r="Q18" i="19"/>
  <c r="E24" i="19"/>
  <c r="P24" i="19"/>
  <c r="AH24" i="19" s="1"/>
  <c r="Q20" i="19"/>
  <c r="Q31" i="19"/>
  <c r="Q24" i="19" l="1"/>
  <c r="AE3" i="8" l="1"/>
  <c r="AC3" i="8"/>
  <c r="AD3" i="8"/>
  <c r="C4" i="19"/>
  <c r="AD28" i="8"/>
  <c r="AD14" i="8"/>
  <c r="AC14" i="8"/>
  <c r="J14" i="8"/>
  <c r="AD12" i="8"/>
  <c r="AC12" i="8"/>
  <c r="J12" i="8"/>
  <c r="K12" i="8" s="1"/>
  <c r="AD11" i="8"/>
  <c r="AC11" i="8"/>
  <c r="J11" i="8"/>
  <c r="K11" i="8" s="1"/>
  <c r="AD8" i="8"/>
  <c r="AC8" i="8"/>
  <c r="J8" i="8"/>
  <c r="AD7" i="8"/>
  <c r="AC7" i="8"/>
  <c r="J7" i="8"/>
  <c r="AD17" i="8"/>
  <c r="AC17" i="8"/>
  <c r="J17" i="8"/>
  <c r="K17" i="8" s="1"/>
  <c r="AD4" i="8"/>
  <c r="AC4" i="8"/>
  <c r="J4" i="8"/>
  <c r="AD18" i="8"/>
  <c r="AC18" i="8"/>
  <c r="J18" i="8"/>
  <c r="K18" i="8" s="1"/>
  <c r="AD16" i="8"/>
  <c r="AC16" i="8"/>
  <c r="J16" i="8"/>
  <c r="K16" i="8" s="1"/>
  <c r="AD10" i="8"/>
  <c r="AC10" i="8"/>
  <c r="J10" i="8"/>
  <c r="K10" i="8" s="1"/>
  <c r="AD19" i="8"/>
  <c r="AC19" i="8"/>
  <c r="J19" i="8"/>
  <c r="K8" i="8" l="1"/>
  <c r="AA8" i="8" s="1"/>
  <c r="E4" i="19"/>
  <c r="D3" i="28"/>
  <c r="I3" i="28" s="1"/>
  <c r="K3" i="28" s="1"/>
  <c r="L3" i="28" s="1"/>
  <c r="AA12" i="8"/>
  <c r="K14" i="8"/>
  <c r="AA14" i="8" s="1"/>
  <c r="AA18" i="8"/>
  <c r="K19" i="8"/>
  <c r="AA19" i="8" s="1"/>
  <c r="AA17" i="8"/>
  <c r="K7" i="8"/>
  <c r="AA7" i="8" s="1"/>
  <c r="K4" i="8"/>
  <c r="AA4" i="8" s="1"/>
  <c r="AA10" i="8"/>
  <c r="AA11" i="8"/>
  <c r="J28" i="8"/>
  <c r="P4" i="19"/>
  <c r="AC28" i="8"/>
  <c r="C12" i="19"/>
  <c r="G4" i="19"/>
  <c r="AE8" i="8" l="1"/>
  <c r="AJ8" i="8"/>
  <c r="AH8" i="8"/>
  <c r="AL8" i="8"/>
  <c r="AI8" i="8"/>
  <c r="AM8" i="8"/>
  <c r="AN8" i="8"/>
  <c r="AO8" i="8"/>
  <c r="AG8" i="8"/>
  <c r="AP8" i="8"/>
  <c r="AR8" i="8"/>
  <c r="AK8" i="8"/>
  <c r="AQ8" i="8"/>
  <c r="K28" i="8"/>
  <c r="AF4" i="19" s="1"/>
  <c r="AF12" i="19" s="1"/>
  <c r="AF33" i="19" s="1"/>
  <c r="AF35" i="19" s="1"/>
  <c r="AH10" i="8"/>
  <c r="AM10" i="8"/>
  <c r="AP10" i="8"/>
  <c r="AK10" i="8"/>
  <c r="AN10" i="8"/>
  <c r="AL10" i="8"/>
  <c r="AQ10" i="8"/>
  <c r="AO10" i="8"/>
  <c r="AR10" i="8"/>
  <c r="AJ10" i="8"/>
  <c r="AE10" i="8"/>
  <c r="AG10" i="8"/>
  <c r="AI10" i="8"/>
  <c r="AE4" i="8"/>
  <c r="AR4" i="8"/>
  <c r="AH4" i="8"/>
  <c r="AM4" i="8"/>
  <c r="AQ4" i="8"/>
  <c r="AK4" i="8"/>
  <c r="AN4" i="8"/>
  <c r="AP4" i="8"/>
  <c r="AJ4" i="8"/>
  <c r="AO4" i="8"/>
  <c r="AL4" i="8"/>
  <c r="AI4" i="8"/>
  <c r="AG4" i="8"/>
  <c r="AE7" i="8"/>
  <c r="AR7" i="8"/>
  <c r="AJ7" i="8"/>
  <c r="AH7" i="8"/>
  <c r="AQ7" i="8"/>
  <c r="AL7" i="8"/>
  <c r="AI7" i="8"/>
  <c r="AK7" i="8"/>
  <c r="AN7" i="8"/>
  <c r="AG7" i="8"/>
  <c r="AM7" i="8"/>
  <c r="AO7" i="8"/>
  <c r="AP7" i="8"/>
  <c r="AE17" i="8"/>
  <c r="AG17" i="8"/>
  <c r="AR17" i="8"/>
  <c r="AK17" i="8"/>
  <c r="AP17" i="8"/>
  <c r="AM17" i="8"/>
  <c r="AL17" i="8"/>
  <c r="AH17" i="8"/>
  <c r="AN17" i="8"/>
  <c r="AJ17" i="8"/>
  <c r="AO17" i="8"/>
  <c r="AI17" i="8"/>
  <c r="AQ17" i="8"/>
  <c r="AN19" i="8"/>
  <c r="AR19" i="8"/>
  <c r="AH19" i="8"/>
  <c r="AL19" i="8"/>
  <c r="AM19" i="8"/>
  <c r="AG19" i="8"/>
  <c r="AO19" i="8"/>
  <c r="AK19" i="8"/>
  <c r="AQ19" i="8"/>
  <c r="AI19" i="8"/>
  <c r="AJ19" i="8"/>
  <c r="AE19" i="8"/>
  <c r="AP19" i="8"/>
  <c r="AR18" i="8"/>
  <c r="AO18" i="8"/>
  <c r="AI18" i="8"/>
  <c r="AK18" i="8"/>
  <c r="AL18" i="8"/>
  <c r="AQ18" i="8"/>
  <c r="AG18" i="8"/>
  <c r="AP18" i="8"/>
  <c r="AM18" i="8"/>
  <c r="AH18" i="8"/>
  <c r="AJ18" i="8"/>
  <c r="AN18" i="8"/>
  <c r="AE18" i="8"/>
  <c r="AE14" i="8"/>
  <c r="AO14" i="8"/>
  <c r="AQ14" i="8"/>
  <c r="AR14" i="8"/>
  <c r="AI14" i="8"/>
  <c r="AK14" i="8"/>
  <c r="AP14" i="8"/>
  <c r="AG14" i="8"/>
  <c r="AH14" i="8"/>
  <c r="AN14" i="8"/>
  <c r="AJ14" i="8"/>
  <c r="AM14" i="8"/>
  <c r="AL14" i="8"/>
  <c r="AJ12" i="8"/>
  <c r="AM12" i="8"/>
  <c r="AH12" i="8"/>
  <c r="AN12" i="8"/>
  <c r="AP12" i="8"/>
  <c r="AL12" i="8"/>
  <c r="AQ12" i="8"/>
  <c r="AG12" i="8"/>
  <c r="AK12" i="8"/>
  <c r="AI12" i="8"/>
  <c r="AE12" i="8"/>
  <c r="AO12" i="8"/>
  <c r="AR12" i="8"/>
  <c r="AA16" i="8"/>
  <c r="AA28" i="8" s="1"/>
  <c r="AP11" i="8"/>
  <c r="AN11" i="8"/>
  <c r="AQ11" i="8"/>
  <c r="AR11" i="8"/>
  <c r="AL11" i="8"/>
  <c r="AM11" i="8"/>
  <c r="AG11" i="8"/>
  <c r="AH11" i="8"/>
  <c r="AK11" i="8"/>
  <c r="AI11" i="8"/>
  <c r="AJ11" i="8"/>
  <c r="AO11" i="8"/>
  <c r="AE11" i="8"/>
  <c r="G12" i="19"/>
  <c r="E12" i="19"/>
  <c r="P12" i="19"/>
  <c r="AH4" i="19" l="1"/>
  <c r="AE16" i="8"/>
  <c r="AK16" i="8"/>
  <c r="AK28" i="8" s="1"/>
  <c r="AJ16" i="8"/>
  <c r="AJ28" i="8" s="1"/>
  <c r="AN16" i="8"/>
  <c r="AN28" i="8" s="1"/>
  <c r="AI16" i="8"/>
  <c r="AI28" i="8" s="1"/>
  <c r="AM16" i="8"/>
  <c r="AM28" i="8" s="1"/>
  <c r="AL16" i="8"/>
  <c r="AL28" i="8" s="1"/>
  <c r="AP16" i="8"/>
  <c r="AP28" i="8" s="1"/>
  <c r="AH16" i="8"/>
  <c r="AH28" i="8" s="1"/>
  <c r="AR16" i="8"/>
  <c r="AR28" i="8" s="1"/>
  <c r="AQ16" i="8"/>
  <c r="AQ28" i="8" s="1"/>
  <c r="AG16" i="8"/>
  <c r="AG28" i="8" s="1"/>
  <c r="AO16" i="8"/>
  <c r="AO28" i="8" s="1"/>
  <c r="AH12" i="19"/>
  <c r="O4" i="19"/>
  <c r="AE28" i="8"/>
  <c r="AG37" i="8" l="1" a="1"/>
  <c r="AG37" i="8" s="1"/>
  <c r="AA4" i="19"/>
  <c r="AT4" i="19"/>
  <c r="AT12" i="19" s="1"/>
  <c r="Y4" i="19"/>
  <c r="AR4" i="19"/>
  <c r="AR12" i="19" s="1"/>
  <c r="AD4" i="19"/>
  <c r="AW4" i="19"/>
  <c r="AW12" i="19" s="1"/>
  <c r="AC4" i="19"/>
  <c r="AV4" i="19"/>
  <c r="AV12" i="19" s="1"/>
  <c r="Z4" i="19"/>
  <c r="AS4" i="19"/>
  <c r="AS12" i="19" s="1"/>
  <c r="S4" i="19"/>
  <c r="S12" i="19" s="1"/>
  <c r="AL4" i="19"/>
  <c r="AL12" i="19" s="1"/>
  <c r="T4" i="19"/>
  <c r="AM4" i="19"/>
  <c r="AM12" i="19" s="1"/>
  <c r="AB4" i="19"/>
  <c r="AU4" i="19"/>
  <c r="AU12" i="19" s="1"/>
  <c r="X4" i="19"/>
  <c r="AQ4" i="19"/>
  <c r="AQ12" i="19" s="1"/>
  <c r="U4" i="19"/>
  <c r="AN4" i="19"/>
  <c r="AN12" i="19" s="1"/>
  <c r="V4" i="19"/>
  <c r="AO4" i="19"/>
  <c r="AO12" i="19" s="1"/>
  <c r="W4" i="19"/>
  <c r="AP4" i="19"/>
  <c r="AP12" i="19" s="1"/>
  <c r="O12" i="19"/>
  <c r="Q12" i="19" s="1"/>
  <c r="Q4" i="19"/>
  <c r="BB4" i="19" l="1"/>
  <c r="V12" i="19"/>
  <c r="BC4" i="19"/>
  <c r="BC12" i="19" s="1"/>
  <c r="Z12" i="19"/>
  <c r="BG4" i="19"/>
  <c r="BG12" i="19" s="1"/>
  <c r="W12" i="19"/>
  <c r="BD4" i="19"/>
  <c r="BD12" i="19" s="1"/>
  <c r="U12" i="19"/>
  <c r="BB12" i="19"/>
  <c r="AC12" i="19"/>
  <c r="BJ4" i="19"/>
  <c r="BJ12" i="19" s="1"/>
  <c r="X12" i="19"/>
  <c r="BE4" i="19"/>
  <c r="BE12" i="19" s="1"/>
  <c r="T12" i="19"/>
  <c r="BA4" i="19"/>
  <c r="BA12" i="19" s="1"/>
  <c r="AD12" i="19"/>
  <c r="BK4" i="19"/>
  <c r="BK12" i="19" s="1"/>
  <c r="AB12" i="19"/>
  <c r="BI4" i="19"/>
  <c r="BI12" i="19" s="1"/>
  <c r="AZ4" i="19"/>
  <c r="AZ12" i="19" s="1"/>
  <c r="AJ4" i="19"/>
  <c r="Y12" i="19"/>
  <c r="BF4" i="19"/>
  <c r="BF12" i="19" s="1"/>
  <c r="AA12" i="19"/>
  <c r="BH4" i="19"/>
  <c r="BH12" i="19" s="1"/>
  <c r="AJ12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tc={8F73A1BD-99A0-4F76-ABE5-DC7E065E7464}</author>
    <author>tc={8A5F2BD2-6119-44BE-829C-5BF6D94BBEBD}</author>
    <author>tc={163EA1B1-8B5A-45FC-8FAE-35979F7C3D45}</author>
    <author>tc={B9536914-DEA1-4FB2-8E75-C93F67729CBE}</author>
    <author>tc={796171B5-2762-410D-85DE-8B326E2CB250}</author>
  </authors>
  <commentList>
    <comment ref="H31" authorId="0" shapeId="0" xr:uid="{8F73A1BD-99A0-4F76-ABE5-DC7E065E746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31" authorId="1" shapeId="0" xr:uid="{8A5F2BD2-6119-44BE-829C-5BF6D94BBEBD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31" authorId="2" shapeId="0" xr:uid="{163EA1B1-8B5A-45FC-8FAE-35979F7C3D45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37" authorId="3" shapeId="0" xr:uid="{B9536914-DEA1-4FB2-8E75-C93F67729CB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7" authorId="4" shapeId="0" xr:uid="{796171B5-2762-410D-85DE-8B326E2CB25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tc={B8174179-5587-4DC1-B530-4477641C023E}</author>
    <author>tc={C5E2F2CE-F5BE-4114-96FB-ADDAE830EDA6}</author>
    <author>tc={CFD3A6A2-6D5E-4154-A0C0-3A2A3C3E4D40}</author>
    <author>tc={702C3823-3147-40C8-9D52-D397DFA5682A}</author>
    <author>tc={E99BE2F9-4003-4906-A72D-E4CC49112874}</author>
  </authors>
  <commentList>
    <comment ref="H29" authorId="0" shapeId="0" xr:uid="{B8174179-5587-4DC1-B530-4477641C023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29" authorId="1" shapeId="0" xr:uid="{C5E2F2CE-F5BE-4114-96FB-ADDAE830EDA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29" authorId="2" shapeId="0" xr:uid="{CFD3A6A2-6D5E-4154-A0C0-3A2A3C3E4D4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35" authorId="3" shapeId="0" xr:uid="{702C3823-3147-40C8-9D52-D397DFA5682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5" authorId="4" shapeId="0" xr:uid="{E99BE2F9-4003-4906-A72D-E4CC4911287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tc={4793B881-B831-419B-B1DB-1C01A7AAF69C}</author>
    <author>tc={77CC97F7-B492-4250-B02F-F02041EEBBC1}</author>
    <author>tc={51EBB6E0-34FB-4C22-818A-7A46204A0742}</author>
    <author>tc={13615AA5-61FF-4B28-94F2-3D4C89CB5C1E}</author>
    <author>tc={0931AA46-7ED6-4817-B337-DDCA3A2233B4}</author>
  </authors>
  <commentList>
    <comment ref="H33" authorId="0" shapeId="0" xr:uid="{4793B881-B831-419B-B1DB-1C01A7AAF69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33" authorId="1" shapeId="0" xr:uid="{77CC97F7-B492-4250-B02F-F02041EEBBC1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33" authorId="2" shapeId="0" xr:uid="{51EBB6E0-34FB-4C22-818A-7A46204A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39" authorId="3" shapeId="0" xr:uid="{13615AA5-61FF-4B28-94F2-3D4C89CB5C1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9" authorId="4" shapeId="0" xr:uid="{0931AA46-7ED6-4817-B337-DDCA3A2233B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tc={4A11DFF7-4D63-4E99-BEE8-476A3927E175}</author>
    <author>tc={5F058682-B244-4CDA-92AC-DC705BC30F5A}</author>
    <author>tc={5F58B8B7-C79C-40D8-8123-A8AC7B3B5320}</author>
    <author>tc={F74194D0-3AE4-417D-8476-1A1867AA5C81}</author>
    <author>tc={EAA95914-6683-4460-8C7C-06CA1035AE5C}</author>
  </authors>
  <commentList>
    <comment ref="H26" authorId="0" shapeId="0" xr:uid="{4A11DFF7-4D63-4E99-BEE8-476A3927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26" authorId="1" shapeId="0" xr:uid="{5F058682-B244-4CDA-92AC-DC705BC30F5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26" authorId="2" shapeId="0" xr:uid="{5F58B8B7-C79C-40D8-8123-A8AC7B3B532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32" authorId="3" shapeId="0" xr:uid="{F74194D0-3AE4-417D-8476-1A1867AA5C81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2" authorId="4" shapeId="0" xr:uid="{EAA95914-6683-4460-8C7C-06CA1035AE5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tc={8B10A9A2-95C0-48B5-81E8-CAB74C6474A5}</author>
    <author>tc={86D5257C-21B1-4E92-9A7D-5FA015B536F0}</author>
    <author>tc={59AF0BAD-DBE1-47F5-8FAF-C9E672A38743}</author>
    <author>tc={8B984FAE-FED8-4194-A0E0-F4D260DC01B0}</author>
    <author>tc={63259210-28C7-4C00-B5EC-9741BE9DC5A7}</author>
  </authors>
  <commentList>
    <comment ref="H70" authorId="0" shapeId="0" xr:uid="{8B10A9A2-95C0-48B5-81E8-CAB74C6474A5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70" authorId="1" shapeId="0" xr:uid="{86D5257C-21B1-4E92-9A7D-5FA015B536F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70" authorId="2" shapeId="0" xr:uid="{59AF0BAD-DBE1-47F5-8FAF-C9E672A38743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76" authorId="3" shapeId="0" xr:uid="{8B984FAE-FED8-4194-A0E0-F4D260DC01B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76" authorId="4" shapeId="0" xr:uid="{63259210-28C7-4C00-B5EC-9741BE9DC5A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tc={F5D8D867-F018-4414-844F-2DDB7DB1AC52}</author>
    <author>tc={08643F08-8BB5-4FBF-B023-F651A79CFFC9}</author>
    <author>tc={59F36A4A-CF3E-4E30-8484-C8936871CF44}</author>
    <author>tc={897C968B-6B49-41F6-A4AF-43A2DE1AAB96}</author>
    <author>tc={5BDE4EC2-B4B8-4FAE-AE5C-E8225A67126C}</author>
  </authors>
  <commentList>
    <comment ref="H36" authorId="0" shapeId="0" xr:uid="{F5D8D867-F018-4414-844F-2DDB7DB1AC52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36" authorId="1" shapeId="0" xr:uid="{08643F08-8BB5-4FBF-B023-F651A79C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36" authorId="2" shapeId="0" xr:uid="{59F36A4A-CF3E-4E30-8484-C8936871CF4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42" authorId="3" shapeId="0" xr:uid="{897C968B-6B49-41F6-A4AF-43A2DE1AAB9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42" authorId="4" shapeId="0" xr:uid="{5BDE4EC2-B4B8-4FAE-AE5C-E8225A67126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tc={EAB3F7CD-7C2E-43F8-A4F2-694EE769CD54}</author>
    <author>tc={D2DFB95F-C22C-4591-BC04-3643470083C0}</author>
    <author>tc={7F29D146-88F5-426D-9CF0-7E4F5B069F94}</author>
    <author>tc={2620EA79-CA94-4CC9-ADE5-5249E82C85F2}</author>
    <author>tc={D42AA87E-9AA0-41CE-8FF4-5E8607C34313}</author>
  </authors>
  <commentList>
    <comment ref="H45" authorId="0" shapeId="0" xr:uid="{EAB3F7CD-7C2E-43F8-A4F2-694EE769CD5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45" authorId="1" shapeId="0" xr:uid="{D2DFB95F-C22C-4591-BC04-36434700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45" authorId="2" shapeId="0" xr:uid="{7F29D146-88F5-426D-9CF0-7E4F5B069F9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51" authorId="3" shapeId="0" xr:uid="{2620EA79-CA94-4CC9-ADE5-5249E82C85F2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51" authorId="4" shapeId="0" xr:uid="{D42AA87E-9AA0-41CE-8FF4-5E8607C34313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tc={3C0E6152-60A0-4724-ACA6-DC46973D491E}</author>
    <author>tc={E3741AE0-5974-4DFD-8490-01D24C6C3300}</author>
    <author>tc={A54CCD33-D942-4A3C-A264-EEFAF9347F8F}</author>
    <author>tc={E5F5B7FB-9A7A-46F4-8190-BAC018C33516}</author>
    <author>tc={FD9E3C8F-C1B5-4EAA-864F-00DDAE62B447}</author>
  </authors>
  <commentList>
    <comment ref="H47" authorId="0" shapeId="0" xr:uid="{3C0E6152-60A0-4724-ACA6-DC46973D491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47" authorId="1" shapeId="0" xr:uid="{E3741AE0-5974-4DFD-8490-01D24C6C33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47" authorId="2" shapeId="0" xr:uid="{A54CCD33-D942-4A3C-A264-EEFAF9347F8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53" authorId="3" shapeId="0" xr:uid="{E5F5B7FB-9A7A-46F4-8190-BAC018C3351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53" authorId="4" shapeId="0" xr:uid="{FD9E3C8F-C1B5-4EAA-864F-00DDAE62B44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tc={D52E451D-A466-42D3-8F9C-DDA3E737C218}</author>
    <author>tc={5308E23A-677F-4D5D-8081-DA1A1DBE185F}</author>
    <author>tc={CF7A1943-26B6-403D-9917-FDA884E28C53}</author>
    <author>tc={D271750C-12C9-4FC2-8110-19CE9D9C5F4A}</author>
    <author>tc={29140CF9-F2AA-4553-B2D9-5C7285D3ED6C}</author>
  </authors>
  <commentList>
    <comment ref="H57" authorId="0" shapeId="0" xr:uid="{D52E451D-A466-42D3-8F9C-DDA3E737C21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57" authorId="1" shapeId="0" xr:uid="{5308E23A-677F-4D5D-8081-DA1A1DBE185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57" authorId="2" shapeId="0" xr:uid="{CF7A1943-26B6-403D-9917-FDA884E28C53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63" authorId="3" shapeId="0" xr:uid="{D271750C-12C9-4FC2-8110-19CE9D9C5F4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63" authorId="4" shapeId="0" xr:uid="{29140CF9-F2AA-4553-B2D9-5C7285D3ED6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tc={816DA8A9-F566-4552-AD13-FD912C37572D}</author>
    <author>tc={09913F8F-953B-4BED-A322-88EA81434170}</author>
    <author>tc={79BA3D6C-57DA-4DC9-8BAF-D6C247747182}</author>
    <author>tc={FD84A957-17BD-4C03-8467-C844FDD0B97E}</author>
    <author>tc={DAE328BC-F00E-4F3A-97A7-654EAFA0342A}</author>
  </authors>
  <commentList>
    <comment ref="H12" authorId="0" shapeId="0" xr:uid="{816DA8A9-F566-4552-AD13-FD912C37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12" authorId="1" shapeId="0" xr:uid="{09913F8F-953B-4BED-A322-88EA8143417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12" authorId="2" shapeId="0" xr:uid="{79BA3D6C-57DA-4DC9-8BAF-D6C247747182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18" authorId="3" shapeId="0" xr:uid="{FD84A957-17BD-4C03-8467-C844FDD0B97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8" authorId="4" shapeId="0" xr:uid="{DAE328BC-F00E-4F3A-97A7-654EAFA0342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tc={27CF513C-F714-49CE-BC48-C6247A823E67}</author>
    <author>tc={79EBF07F-0FDA-42A7-80E9-9CBCBBD5C6D7}</author>
    <author>tc={F4550033-8CE1-44FD-AA61-53510932CBEF}</author>
    <author>tc={BC4AC1B6-26B4-478B-8743-0A7C38EC76DF}</author>
    <author>tc={248971D7-F829-409D-AE7C-86540CC4B397}</author>
  </authors>
  <commentList>
    <comment ref="H12" authorId="0" shapeId="0" xr:uid="{27CF513C-F714-49CE-BC48-C6247A823E6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12" authorId="1" shapeId="0" xr:uid="{79EBF07F-0FDA-42A7-80E9-9CBCBBD5C6D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12" authorId="2" shapeId="0" xr:uid="{F4550033-8CE1-44FD-AA61-53510932CBE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18" authorId="3" shapeId="0" xr:uid="{BC4AC1B6-26B4-478B-8743-0A7C38EC76D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8" authorId="4" shapeId="0" xr:uid="{248971D7-F829-409D-AE7C-86540CC4B39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tc={026B5C6C-C1D1-43DA-B7EA-D7868374499C}</author>
    <author>tc={658AF87B-3D1D-48CA-A195-4D89CB6F7B00}</author>
    <author>tc={5773AF66-6FFF-4DA6-8F80-DD431E92E14F}</author>
    <author>tc={FA8DDDBB-04DC-4CFE-9CF9-EAE705186029}</author>
    <author>tc={B00106DF-01E3-414B-93A0-090F8D51E24D}</author>
  </authors>
  <commentList>
    <comment ref="H10" authorId="0" shapeId="0" xr:uid="{026B5C6C-C1D1-43DA-B7EA-D7868374499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10" authorId="1" shapeId="0" xr:uid="{658AF87B-3D1D-48CA-A195-4D89CB6F7B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10" authorId="2" shapeId="0" xr:uid="{5773AF66-6FFF-4DA6-8F80-DD431E92E14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16" authorId="3" shapeId="0" xr:uid="{FA8DDDBB-04DC-4CFE-9CF9-EAE705186029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6" authorId="4" shapeId="0" xr:uid="{B00106DF-01E3-414B-93A0-090F8D51E24D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tc={AF920FDE-63C1-41AB-871E-623495A5F437}</author>
    <author>tc={8BF67666-D051-4141-AEE2-6DCCAA0B30BA}</author>
    <author>tc={A31119B9-BFEF-486A-B685-A2163CF12E5E}</author>
    <author>tc={571E33B0-2C8E-49FC-BAEC-C81F3F6D9969}</author>
    <author>tc={95A7D754-713F-40AF-9668-137E7AEA7192}</author>
  </authors>
  <commentList>
    <comment ref="H9" authorId="0" shapeId="0" xr:uid="{AF920FDE-63C1-41AB-871E-623495A5F43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9" authorId="1" shapeId="0" xr:uid="{8BF67666-D051-4141-AEE2-6DCCAA0B30B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9" authorId="2" shapeId="0" xr:uid="{A31119B9-BFEF-486A-B685-A2163CF12E5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15" authorId="3" shapeId="0" xr:uid="{571E33B0-2C8E-49FC-BAEC-C81F3F6D9969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5" authorId="4" shapeId="0" xr:uid="{95A7D754-713F-40AF-9668-137E7AEA7192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tc={040D96CA-713B-4374-9404-0745BDBF1E21}</author>
    <author>tc={127896DB-919C-4A8C-9ECF-DF7EB1792001}</author>
    <author>tc={5DAA1E0A-25CD-4E1E-910D-CE6B922B6A67}</author>
    <author>tc={8F8F5CCC-D8F8-4F72-953B-183DFFF973F1}</author>
    <author>tc={7143650D-2173-4667-A71B-70D4F0CEA8FF}</author>
  </authors>
  <commentList>
    <comment ref="H20" authorId="0" shapeId="0" xr:uid="{040D96CA-713B-4374-9404-0745BDBF1E21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20" authorId="1" shapeId="0" xr:uid="{127896DB-919C-4A8C-9ECF-DF7EB1792001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20" authorId="2" shapeId="0" xr:uid="{5DAA1E0A-25CD-4E1E-910D-CE6B922B6A6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26" authorId="3" shapeId="0" xr:uid="{8F8F5CCC-D8F8-4F72-953B-183DFFF973F1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26" authorId="4" shapeId="0" xr:uid="{7143650D-2173-4667-A71B-70D4F0CEA8F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tc={D16596D9-395E-408B-A6C1-AC0149DE5D28}</author>
    <author>tc={4AD1E276-5996-4C34-8D1B-882F820558C4}</author>
    <author>tc={0C87A0A2-6D06-4796-85CF-5706FE46AB5B}</author>
    <author>tc={352C4BD3-F246-4D7B-9262-B0F282AE4806}</author>
  </authors>
  <commentList>
    <comment ref="H33" authorId="0" shapeId="0" xr:uid="{D16596D9-395E-408B-A6C1-AC0149DE5D2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3" authorId="1" shapeId="0" xr:uid="{4AD1E276-5996-4C34-8D1B-882F820558C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  <comment ref="H88" authorId="2" shapeId="0" xr:uid="{0C87A0A2-6D06-4796-85CF-5706FE46AB5B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88" authorId="3" shapeId="0" xr:uid="{352C4BD3-F246-4D7B-9262-B0F282AE480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<sst xmlns="http://schemas.openxmlformats.org/spreadsheetml/2006/main" count="24729" uniqueCount="1313">
  <si>
    <t>EUR</t>
  </si>
  <si>
    <t>Full Year</t>
  </si>
  <si>
    <t>YTD</t>
  </si>
  <si>
    <t>25A</t>
  </si>
  <si>
    <t>25B</t>
  </si>
  <si>
    <t>25F vs 25B</t>
  </si>
  <si>
    <t>24A</t>
  </si>
  <si>
    <t>25F vs 24A</t>
  </si>
  <si>
    <t>25A vs 25B</t>
  </si>
  <si>
    <t>25A vs 24A</t>
  </si>
  <si>
    <t>26B</t>
  </si>
  <si>
    <t>26B vs 25F</t>
  </si>
  <si>
    <t>Target:</t>
  </si>
  <si>
    <t>Target NC</t>
  </si>
  <si>
    <t>Growth</t>
  </si>
  <si>
    <t>Comment</t>
  </si>
  <si>
    <t>North</t>
  </si>
  <si>
    <t>North East</t>
  </si>
  <si>
    <t>NRW</t>
  </si>
  <si>
    <t>South West</t>
  </si>
  <si>
    <t>Bayern</t>
  </si>
  <si>
    <t>Retail</t>
  </si>
  <si>
    <t>DE Other</t>
  </si>
  <si>
    <t>Germany</t>
  </si>
  <si>
    <t>NL Central</t>
  </si>
  <si>
    <t>NL Other + BL</t>
  </si>
  <si>
    <t>NL Other</t>
  </si>
  <si>
    <t>Benelux</t>
  </si>
  <si>
    <t>German Switzerland</t>
  </si>
  <si>
    <t>French Switzerland</t>
  </si>
  <si>
    <t>Other Switzerland</t>
  </si>
  <si>
    <t>Switzerland</t>
  </si>
  <si>
    <t>Spain</t>
  </si>
  <si>
    <t>France North</t>
  </si>
  <si>
    <t>France South</t>
  </si>
  <si>
    <t>Italy</t>
  </si>
  <si>
    <t>Other EU</t>
  </si>
  <si>
    <t>Elena Summary</t>
  </si>
  <si>
    <t>N/A</t>
  </si>
  <si>
    <t>Total Elena</t>
  </si>
  <si>
    <t>These numbers below are in Swiss Francs, to be used for actual commission calculations for the Team</t>
  </si>
  <si>
    <t>CHF</t>
  </si>
  <si>
    <t>Year to date</t>
  </si>
  <si>
    <t>Full year</t>
  </si>
  <si>
    <t>Customer Code</t>
  </si>
  <si>
    <t>Customer Name</t>
  </si>
  <si>
    <t>Country</t>
  </si>
  <si>
    <t>Region</t>
  </si>
  <si>
    <t>Customer Map</t>
  </si>
  <si>
    <t>New door year</t>
  </si>
  <si>
    <t>Active?</t>
  </si>
  <si>
    <t>2025 Cluster</t>
  </si>
  <si>
    <t>2025A</t>
  </si>
  <si>
    <t>2026B</t>
  </si>
  <si>
    <t>Size indicator</t>
  </si>
  <si>
    <t>Customer Growth Class</t>
  </si>
  <si>
    <t>2024 YTD</t>
  </si>
  <si>
    <t>2025 YTD</t>
  </si>
  <si>
    <t>2025B YTD</t>
  </si>
  <si>
    <t>25 vs 24 %</t>
  </si>
  <si>
    <t>25 vs 25B %</t>
  </si>
  <si>
    <t>2025B</t>
  </si>
  <si>
    <t>26B vs 25F %</t>
  </si>
  <si>
    <t>Susanne Gollmer</t>
  </si>
  <si>
    <t>Yes</t>
  </si>
  <si>
    <t>Grow</t>
  </si>
  <si>
    <t>Top Parfümerie Manegold</t>
  </si>
  <si>
    <t>Besime Celik</t>
  </si>
  <si>
    <t>Maintain</t>
  </si>
  <si>
    <t>SK Kosmetik; Sebastian Klitsch</t>
  </si>
  <si>
    <t>kosmetikfuchs, Schnitzler</t>
  </si>
  <si>
    <t>Kalyana-by-K;Kerstin Leonard;Interessent</t>
  </si>
  <si>
    <t>Agnes Peltzer</t>
  </si>
  <si>
    <t>Wir-Für-Sie Parfümerie Wigger</t>
  </si>
  <si>
    <t>Svetlana Grießner</t>
  </si>
  <si>
    <t>Ursula Feinbier</t>
  </si>
  <si>
    <t>Monika Sebetzky</t>
  </si>
  <si>
    <t>Esther Wohlfahrt-Maley</t>
  </si>
  <si>
    <t>Alexandra Eßer</t>
  </si>
  <si>
    <t>Parfümerie Figge OHG</t>
  </si>
  <si>
    <t>Fadime Avci</t>
  </si>
  <si>
    <t>Yvonne Gloris</t>
  </si>
  <si>
    <t>Martina Born</t>
  </si>
  <si>
    <t>Martina Becker</t>
  </si>
  <si>
    <t>Maleko Kosmetik; Maria Lebeth</t>
  </si>
  <si>
    <t>Marianne Peter</t>
  </si>
  <si>
    <t>Susanne Schwidden</t>
  </si>
  <si>
    <t>Marita Hess</t>
  </si>
  <si>
    <t>Lose</t>
  </si>
  <si>
    <t>Farida Zaman</t>
  </si>
  <si>
    <t>Mirsada Hülsemann</t>
  </si>
  <si>
    <t>Isabella Faßbender</t>
  </si>
  <si>
    <t>Kosmetik am Park, Meike Ewens</t>
  </si>
  <si>
    <t>Patrizia Miceli; Interessent</t>
  </si>
  <si>
    <t>Malorne Cosmetics; Tessa</t>
  </si>
  <si>
    <t>Ästhetik Lounge; Alexandra Holmstoel-Müller</t>
  </si>
  <si>
    <t>Birgit Kraft</t>
  </si>
  <si>
    <t>Cornelia Wielgosch</t>
  </si>
  <si>
    <t>Suyas Beauty; Melissa Arisoy</t>
  </si>
  <si>
    <t>Beauty Arc GmbH; Ron Kühn; Köln</t>
  </si>
  <si>
    <t>GA Laserstudio, Celal Altintas; Wuppertal</t>
  </si>
  <si>
    <t>SeCos-Kosmetik; Sevgi Cosguner</t>
  </si>
  <si>
    <t>Total Active Existing Doors</t>
  </si>
  <si>
    <t>Gregor von Wirth</t>
  </si>
  <si>
    <t>Bunter Garten Eva Schmitz</t>
  </si>
  <si>
    <t>Heistermann</t>
  </si>
  <si>
    <t>Institutes / Clinic</t>
  </si>
  <si>
    <t>yes</t>
  </si>
  <si>
    <t>NKD25</t>
  </si>
  <si>
    <t>Anja-Maria Fischedick; Gladbeck</t>
  </si>
  <si>
    <t>By Natalia; Natalia Ivica</t>
  </si>
  <si>
    <t>Beauty Space; Shareen Idu</t>
  </si>
  <si>
    <t>de Medici Moment &amp; Spa Club; Regina Lörke</t>
  </si>
  <si>
    <t>NKD25_MP</t>
  </si>
  <si>
    <t>New doors 2025</t>
  </si>
  <si>
    <t>Total New Doors 2025</t>
  </si>
  <si>
    <t>NKD26_MP</t>
  </si>
  <si>
    <t>New doors 2026</t>
  </si>
  <si>
    <t>NKD26</t>
  </si>
  <si>
    <t>Total New Doors 2026</t>
  </si>
  <si>
    <t>Heidi Sönksen</t>
  </si>
  <si>
    <t>Brigitte Preikschat</t>
  </si>
  <si>
    <t>Frauke Hinz</t>
  </si>
  <si>
    <t>Parfümerie Schuback GmbH</t>
  </si>
  <si>
    <t>Sonja Schreyer</t>
  </si>
  <si>
    <t>Beautywelt; Pascal Zieglmeier</t>
  </si>
  <si>
    <t>Ursula Heidemann</t>
  </si>
  <si>
    <t>Pre-2022</t>
  </si>
  <si>
    <t>AA</t>
  </si>
  <si>
    <t>Charlotte Eggers</t>
  </si>
  <si>
    <t>Claudia Brodersen</t>
  </si>
  <si>
    <t>Sandra Koschny</t>
  </si>
  <si>
    <t>Heidi Sprafke</t>
  </si>
  <si>
    <t>BA</t>
  </si>
  <si>
    <t>Parfümerie W. Liebe GmbH &amp; Co KG</t>
  </si>
  <si>
    <t>von Carben Cosmetics;Bettina von Carben</t>
  </si>
  <si>
    <t>Frauke Beierle-Wittern</t>
  </si>
  <si>
    <t>Ursula Hohagen</t>
  </si>
  <si>
    <t>Jana Jungblut</t>
  </si>
  <si>
    <t>Susanne Große</t>
  </si>
  <si>
    <t>Kerstin Vollmer</t>
  </si>
  <si>
    <t>BC</t>
  </si>
  <si>
    <t>Jürgen Kappei</t>
  </si>
  <si>
    <t>Susanne Thomsen</t>
  </si>
  <si>
    <t>Long Time Liner; Annett Roeder; Interessent</t>
  </si>
  <si>
    <t>Auszeit, Maria Schomaker, Lingen</t>
  </si>
  <si>
    <t>NKD24</t>
  </si>
  <si>
    <t>Susanne Barke</t>
  </si>
  <si>
    <t>Petra Pott</t>
  </si>
  <si>
    <t>Simone Maschmeyer</t>
  </si>
  <si>
    <t>Bellessa-Academy, Elke Single</t>
  </si>
  <si>
    <t>PM Kinga; Kinga Mathey</t>
  </si>
  <si>
    <t>Sandra Duratovic; Osnabrück</t>
  </si>
  <si>
    <t>Parfümerie Pieper, Herne</t>
  </si>
  <si>
    <t>NKD25_KB</t>
  </si>
  <si>
    <t>NKD26_KB</t>
  </si>
  <si>
    <t>Susanne Alltschekow</t>
  </si>
  <si>
    <t>Gregor Wiese, Le Visage</t>
  </si>
  <si>
    <t>Birgit Henning</t>
  </si>
  <si>
    <t>Beletage; Nora Medyan</t>
  </si>
  <si>
    <t>Heike Kreutzburg</t>
  </si>
  <si>
    <t>Ariane Dumke (ehem.Stüwe)</t>
  </si>
  <si>
    <t>Marion Schlereth</t>
  </si>
  <si>
    <t>Sonja Zgrabic</t>
  </si>
  <si>
    <t>Gudrun Möderl</t>
  </si>
  <si>
    <t>MP Cosmetic; Milita Pernawas</t>
  </si>
  <si>
    <t>No.1 Cosmetics GmbH; Dirk Brüggemann</t>
  </si>
  <si>
    <t>Parfümerie Flair</t>
  </si>
  <si>
    <t>Liane Kurth</t>
  </si>
  <si>
    <t>Jeanette Ziegler</t>
  </si>
  <si>
    <t>Dr. Brüggemann Cosmetics UG</t>
  </si>
  <si>
    <t>Kosmetiksalon Yelena Brückner</t>
  </si>
  <si>
    <t>Katja Wilk</t>
  </si>
  <si>
    <t>Katrin Wille; Bartholomé</t>
  </si>
  <si>
    <t>BB</t>
  </si>
  <si>
    <t>NKD26_AG</t>
  </si>
  <si>
    <t>Karin Martin</t>
  </si>
  <si>
    <t>Bettina Gebhardt(LIANE BOTT,</t>
  </si>
  <si>
    <t>Christel Gierth-Makarievski</t>
  </si>
  <si>
    <t>Birgit Schlagenhof-Braun</t>
  </si>
  <si>
    <t>Carmen Heinz-Gottwald</t>
  </si>
  <si>
    <t>Elke Blidon</t>
  </si>
  <si>
    <t>Martina Hohler</t>
  </si>
  <si>
    <t>Gabi Leunig</t>
  </si>
  <si>
    <t>Sofia Gärtner</t>
  </si>
  <si>
    <t>Corinna Schröder</t>
  </si>
  <si>
    <t>Margit Jox</t>
  </si>
  <si>
    <t>ONDUA GmbH, Coss, Ondrusch</t>
  </si>
  <si>
    <t>Jan Kreuzer, feel beauty</t>
  </si>
  <si>
    <t>Beauty Rausch;Rudolf Rauschenberger</t>
  </si>
  <si>
    <t>baslerbeauty GmbH &amp; Co.KG</t>
  </si>
  <si>
    <t>Beautymanufactur GmbH; Marco Dors</t>
  </si>
  <si>
    <t>Florence Vogelgesang</t>
  </si>
  <si>
    <t>I &amp; C Nebel GmbH</t>
  </si>
  <si>
    <t>Christine Hillinger</t>
  </si>
  <si>
    <t>Annemarie Schwendtke</t>
  </si>
  <si>
    <t>Kai Köster</t>
  </si>
  <si>
    <t>Rosi Breisch(Zweigle)</t>
  </si>
  <si>
    <t>Wir-Für-Sie Parfümerie Kretschmer</t>
  </si>
  <si>
    <t>Ursula Nauke</t>
  </si>
  <si>
    <t>Carmen Wollmering</t>
  </si>
  <si>
    <t>Susanne Krämer</t>
  </si>
  <si>
    <t>Sarah Benz</t>
  </si>
  <si>
    <t>Nadia Ruß, Rutesheim</t>
  </si>
  <si>
    <t>Friseur-Erlebnis GmbH</t>
  </si>
  <si>
    <t>Henry Eichhorn</t>
  </si>
  <si>
    <t>Bettina Heide</t>
  </si>
  <si>
    <t>Mirca Gönner-Javorsky</t>
  </si>
  <si>
    <t>Anna Cho</t>
  </si>
  <si>
    <t>Gisela Gall</t>
  </si>
  <si>
    <t>Agnes Hirschburger</t>
  </si>
  <si>
    <t>K.Schisch(Werr)</t>
  </si>
  <si>
    <t>Valentina Terre</t>
  </si>
  <si>
    <t>Dr. Ermuth &amp; Dr. Löckermann, Singen</t>
  </si>
  <si>
    <t>Hotel Traube Tonbach; Renate Finkbeiner</t>
  </si>
  <si>
    <t>Pearl Cosmetics; Sabine Rohnert</t>
  </si>
  <si>
    <t>Cozy by Zey; Zeynep Tekin</t>
  </si>
  <si>
    <t>Luciana Müller; Sinzheim</t>
  </si>
  <si>
    <t>Andrea Nussbaum</t>
  </si>
  <si>
    <t>Simone Irion</t>
  </si>
  <si>
    <t>Medical Beauty Spa Rief GmbH</t>
  </si>
  <si>
    <t>Wir-Für-Sie Parfümerie Kirchner</t>
  </si>
  <si>
    <t>Matthias Pfeiffer</t>
  </si>
  <si>
    <t>Malgorzata Grobosch</t>
  </si>
  <si>
    <t>Eugenia Tschernyschov</t>
  </si>
  <si>
    <t>Stadtschönheit; Rebecca Schanz</t>
  </si>
  <si>
    <t>Estela Bär</t>
  </si>
  <si>
    <t>Elke Popp; Kurfürsten-Parfumerie</t>
  </si>
  <si>
    <t>My Beauty Box; Dilara Dirik</t>
  </si>
  <si>
    <t>Parfümerie Thomas Lehr</t>
  </si>
  <si>
    <t>Tanja Beisel</t>
  </si>
  <si>
    <t>Claudia Golinski</t>
  </si>
  <si>
    <t>Sylvia Scherrer</t>
  </si>
  <si>
    <t>Nilu Cosmetics; Nilu Radpour</t>
  </si>
  <si>
    <t>Sagatti; Mariya Alifyan</t>
  </si>
  <si>
    <t>Martina Borowski Body Concept</t>
  </si>
  <si>
    <t>Lukas Mann Friseur u. Kosmetik</t>
  </si>
  <si>
    <t>Kosmetik am Park; Julia Sporer</t>
  </si>
  <si>
    <t>Hautzentrum Dr. Pfeifer</t>
  </si>
  <si>
    <t>NKD25_SW</t>
  </si>
  <si>
    <t>NKD26_SW</t>
  </si>
  <si>
    <t>Karin Tippelt</t>
  </si>
  <si>
    <t>Apricot Cosmetic; Tabea Buchhart</t>
  </si>
  <si>
    <t>Horst Kirchberger</t>
  </si>
  <si>
    <t>Diana Awanesow</t>
  </si>
  <si>
    <t>Tatjana Facher</t>
  </si>
  <si>
    <t>Karina Kipke</t>
  </si>
  <si>
    <t>Seehotel Überfahrt Hotelgesellschaft mbH</t>
  </si>
  <si>
    <t>Manuela Nestmeier</t>
  </si>
  <si>
    <t>Luna De Seth</t>
  </si>
  <si>
    <t>Kosmetikinstitut Lenz</t>
  </si>
  <si>
    <t>Dagmar Haslbeck</t>
  </si>
  <si>
    <t>Wir-Für-Sie Parfümerie Oberpriller</t>
  </si>
  <si>
    <t>EDELWEISS, Berchtesgaden</t>
  </si>
  <si>
    <t>Wassana Marit</t>
  </si>
  <si>
    <t>Skinfactory Laura Pfluegler</t>
  </si>
  <si>
    <t>Barbara Gugel</t>
  </si>
  <si>
    <t>Astrid Christmann</t>
  </si>
  <si>
    <t>Martina Ronsberger</t>
  </si>
  <si>
    <t>Oriana Adkonis</t>
  </si>
  <si>
    <t>Heike Hermann</t>
  </si>
  <si>
    <t>Silke Heiden</t>
  </si>
  <si>
    <t>Michaela Stefan-Lehnert</t>
  </si>
  <si>
    <t>Ute Volk</t>
  </si>
  <si>
    <t>Hotel Das Achental</t>
  </si>
  <si>
    <t>Sabine Pargmann</t>
  </si>
  <si>
    <t>Jeanette Jost</t>
  </si>
  <si>
    <t>Marisca Kugler</t>
  </si>
  <si>
    <t>Vitaleen GmbH; Dr. Roger Eisen</t>
  </si>
  <si>
    <t>Hautnah by Tiziana; Tiziana Schwarz</t>
  </si>
  <si>
    <t>NKD25_AG</t>
  </si>
  <si>
    <t>South East / Bayern</t>
  </si>
  <si>
    <t>NKD26_IP</t>
  </si>
  <si>
    <t>Kristina Schulz (Frings)</t>
  </si>
  <si>
    <t>Christine Becher</t>
  </si>
  <si>
    <t>Margarete Malorne</t>
  </si>
  <si>
    <t>Dr. Roya Martens</t>
  </si>
  <si>
    <t>Daniel + Kerstin Molitor</t>
  </si>
  <si>
    <t>Andrea Funke</t>
  </si>
  <si>
    <t>Chieminger Beauty Stadl; Barbara Helfer</t>
  </si>
  <si>
    <t>Anna Heistermann</t>
  </si>
  <si>
    <t>Heike Stein, moderne Kosmetik</t>
  </si>
  <si>
    <t>Susanne Dreier</t>
  </si>
  <si>
    <t>Magret Timm</t>
  </si>
  <si>
    <t>Petra Schmidt</t>
  </si>
  <si>
    <t>Petra Penning</t>
  </si>
  <si>
    <t>Gerti Volkmer Kosmetik e.K.</t>
  </si>
  <si>
    <t>Danuta Bruckhaus</t>
  </si>
  <si>
    <t>Hilde Jansen</t>
  </si>
  <si>
    <t>Margrit Feddersen</t>
  </si>
  <si>
    <t>Christina Papoulia</t>
  </si>
  <si>
    <t>Sabine Winter (vorm.Scheibe)</t>
  </si>
  <si>
    <t>Martina Burgard</t>
  </si>
  <si>
    <t>Barbara Beutner</t>
  </si>
  <si>
    <t>Monika Rödl</t>
  </si>
  <si>
    <t>Carola Rudolf</t>
  </si>
  <si>
    <t>Sabine Fischer</t>
  </si>
  <si>
    <t>Petra Jung</t>
  </si>
  <si>
    <t>Silke Wulf</t>
  </si>
  <si>
    <t>Cornelia Eydam (Wustrau)</t>
  </si>
  <si>
    <t>Susanne Winter</t>
  </si>
  <si>
    <t>Simone Geng</t>
  </si>
  <si>
    <t>Kathleen Drescher</t>
  </si>
  <si>
    <t>Pia Philipps</t>
  </si>
  <si>
    <t>Ebru Küveytli</t>
  </si>
  <si>
    <t>Corners Tabel,Hannover</t>
  </si>
  <si>
    <t>Helga Gänsbauer</t>
  </si>
  <si>
    <t>Larisa Shabaeva</t>
  </si>
  <si>
    <t>Gina Brunner</t>
  </si>
  <si>
    <t>Ursula Hederer</t>
  </si>
  <si>
    <t>Judith Lang, body&amp;care</t>
  </si>
  <si>
    <t>Brigitte Probst</t>
  </si>
  <si>
    <t>Franziska Kuhs</t>
  </si>
  <si>
    <t>Irina Klingbeil</t>
  </si>
  <si>
    <t>Aleftina Jans</t>
  </si>
  <si>
    <t>Kathrin Tissen</t>
  </si>
  <si>
    <t>Reiteralm Ansitz; Angela  Incorvaia</t>
  </si>
  <si>
    <t>Adriana de Koning</t>
  </si>
  <si>
    <t>Bettina Märkle</t>
  </si>
  <si>
    <t>Anke Hohoff</t>
  </si>
  <si>
    <t>Karin Arndt</t>
  </si>
  <si>
    <t>Madeleine Paetzold</t>
  </si>
  <si>
    <t>Renate Behling</t>
  </si>
  <si>
    <t>Vitalskin; Romy van Thoor</t>
  </si>
  <si>
    <t>RTC Rose Travel Consulting GmbH &amp; Co. KG</t>
  </si>
  <si>
    <t>Anadore; Anna Rajski</t>
  </si>
  <si>
    <t>MF Beauté; Marina Fischer</t>
  </si>
  <si>
    <t>Austria</t>
  </si>
  <si>
    <t>Sebastian Kirsch; Riezlern</t>
  </si>
  <si>
    <t>KaDeWe QMS Konsignment Abr.</t>
  </si>
  <si>
    <t>Oberpollinger QMS Konsignationsrechnung</t>
  </si>
  <si>
    <t>Alsterhaus QMS Konsignationsrechnung</t>
  </si>
  <si>
    <t>Cyelle; Coby Bette</t>
  </si>
  <si>
    <t>Beauty Reflection;Connie Kraak</t>
  </si>
  <si>
    <t>Moooi en zo, Angelique van Oosten</t>
  </si>
  <si>
    <t>Orange Beauty; Peggy Peters</t>
  </si>
  <si>
    <t>Delia Skin Clinic B.V.; Sylvia van der Graaf</t>
  </si>
  <si>
    <t>Jackelin Frank</t>
  </si>
  <si>
    <t>vanBeurden health &amp; beauty</t>
  </si>
  <si>
    <t>Marion Beautysalon</t>
  </si>
  <si>
    <t>Skin Studio Suuz; Suzanne van den Berg</t>
  </si>
  <si>
    <t>Malika skin</t>
  </si>
  <si>
    <t>Netherlands Central</t>
  </si>
  <si>
    <t>Agua - Spa Health Beauty</t>
  </si>
  <si>
    <t>Grand Hotel Huis ter Duin</t>
  </si>
  <si>
    <t>Total Beauty; Merle Bruyl</t>
  </si>
  <si>
    <t>Het Cosmedisch Ambacht</t>
  </si>
  <si>
    <t>Beleza Pura; Maartje Boonen</t>
  </si>
  <si>
    <t>ik! skin and more</t>
  </si>
  <si>
    <t>The Exclusiv complete skin; Wendy Wynhoven</t>
  </si>
  <si>
    <t>Avance; Lara Hiddema</t>
  </si>
  <si>
    <t>Beauty Center Anke; Rotterdam; Anke Slegtenhorst</t>
  </si>
  <si>
    <t>Beautien schoonheidssalon; Bartine Siekman</t>
  </si>
  <si>
    <t>Taiger Rambhadjan</t>
  </si>
  <si>
    <t>Salon Esthétique; José Meuleners</t>
  </si>
  <si>
    <t>Davi Skin; Vivian de Rijke</t>
  </si>
  <si>
    <t>Salon Willeke Skincare; Willeke Hendriks</t>
  </si>
  <si>
    <t>Delia Skin B.V.; Delia Erdogan</t>
  </si>
  <si>
    <t>No</t>
  </si>
  <si>
    <t>Vievermans Huidkliniek; Venray</t>
  </si>
  <si>
    <t>Schoonheidsinstituut Puur/Beauty</t>
  </si>
  <si>
    <t>Quindy's; Jessica Dirks</t>
  </si>
  <si>
    <t>Caméléon Huidcentrum; Monique</t>
  </si>
  <si>
    <t>EE Praktijk voor Huidverbetering; Edith Esselink</t>
  </si>
  <si>
    <t>The Beauty Room by Irene</t>
  </si>
  <si>
    <t>Helemaal Huid Huid; Janine van Rossum</t>
  </si>
  <si>
    <t>Salon la Coquille; Pieta Koning</t>
  </si>
  <si>
    <t>Schoonheid Be Different; Ana Cristea</t>
  </si>
  <si>
    <t>Skin Investments; Christiana Klynstra</t>
  </si>
  <si>
    <t>Skinzza Store; Maria Magalhaes</t>
  </si>
  <si>
    <t>Clien Skin; Eline Hartogs; Eindhoven</t>
  </si>
  <si>
    <t>Skinprove; Marilyn de Jong</t>
  </si>
  <si>
    <t>NKD25_MM</t>
  </si>
  <si>
    <t>NKD26_MM</t>
  </si>
  <si>
    <t>Cryon, Evyo; Christine Geldtmeijer</t>
  </si>
  <si>
    <t>Dehcos, Désirée Zelissen</t>
  </si>
  <si>
    <t>Skin Terneuzen; Barbara Langerak</t>
  </si>
  <si>
    <t>Schoonheidssalon Christel; Christel Janssen</t>
  </si>
  <si>
    <t>Apprenza Cosmetisch Instituut, Maartje van Loon</t>
  </si>
  <si>
    <t>BV Argenteuil: Lieve Decuypere</t>
  </si>
  <si>
    <t>Maison Pur; Leen Ryckaert</t>
  </si>
  <si>
    <t>Consiliario BV; FIRM Clinic</t>
  </si>
  <si>
    <t>Mooi bij Lotte; Lotte Geusens</t>
  </si>
  <si>
    <t>Esthetiek Vicky Michiels</t>
  </si>
  <si>
    <t>Permanent Beauty; Ilona Inceman</t>
  </si>
  <si>
    <t>Blush Institute; Myrthe Feijen</t>
  </si>
  <si>
    <t>Huidverzorging; Vera van Velzen</t>
  </si>
  <si>
    <t>Lalana; Yvonne de Vries</t>
  </si>
  <si>
    <t>AU-BAIN MARIEKE; Anjola Dam</t>
  </si>
  <si>
    <t>Skinz medSkin</t>
  </si>
  <si>
    <t>LJ Beauty Instituut; Linda Jakobs</t>
  </si>
  <si>
    <t>Schoonheidsinst.Natuurlijk JongerSofie Vergoten</t>
  </si>
  <si>
    <t>El Naturelle; Natalie Plevoets</t>
  </si>
  <si>
    <t>Love for Body and Feet; Karien de Naeyer</t>
  </si>
  <si>
    <t>Vitality; Vivianne Latten</t>
  </si>
  <si>
    <t>Dermacosmetic; Kimberley Solisa</t>
  </si>
  <si>
    <t>Het huis van Hermens BV; Robin Hermens</t>
  </si>
  <si>
    <t>Mooi Instituut; Kitty Scherff</t>
  </si>
  <si>
    <t>Beauty and Care; Beatrix Joosten</t>
  </si>
  <si>
    <t>Reflex Resort; Edita Saracevic Kovacevic</t>
  </si>
  <si>
    <t>La Beauté Unique; Sibel Car</t>
  </si>
  <si>
    <t>Angelique C"; Angelique Cools</t>
  </si>
  <si>
    <t>Marieke Skin; Marieke v. d. Heijden</t>
  </si>
  <si>
    <t>Huidpraktijk Limburg; Tanja Stuart</t>
  </si>
  <si>
    <t>Clinique Cosmetique; Emmie Weekers</t>
  </si>
  <si>
    <t>Aqua Beautycare; Wendy Schotting</t>
  </si>
  <si>
    <t>Cosmetic Heroes;  Dr. Hero Zijlker</t>
  </si>
  <si>
    <t>Juuls Clinic BV; Julia Ahmed Mews</t>
  </si>
  <si>
    <t>Doolaards Beauty</t>
  </si>
  <si>
    <t>Bar a Beauté; Lies Vervaele</t>
  </si>
  <si>
    <t>NKD25_GE</t>
  </si>
  <si>
    <t>Netherlands Other / Belgium</t>
  </si>
  <si>
    <t>NKD26_GE</t>
  </si>
  <si>
    <t>26B vs 25A %</t>
  </si>
  <si>
    <t>Beauté, Vincent van Schijndel</t>
  </si>
  <si>
    <t>Charline; Charlotte Wierenga</t>
  </si>
  <si>
    <t>Nina's Schoonheidssalon; Nina Janssens</t>
  </si>
  <si>
    <t>Huid Visie; Francis Mooren</t>
  </si>
  <si>
    <t>SKINSY Comfort your skin; Samanta Buschman</t>
  </si>
  <si>
    <t>Beautysalon in Balance; Astrid Hartveld</t>
  </si>
  <si>
    <t>Pur Skin Institute; Britt van de Laar</t>
  </si>
  <si>
    <t>Cybo Cybel; Stefanie Vandererfven</t>
  </si>
  <si>
    <t>DeAge Anti Ageing; Nicole Vlastuin</t>
  </si>
  <si>
    <t>Strig BV; Stephanie Neven</t>
  </si>
  <si>
    <t>Colours skincare; Marie-José Paulus</t>
  </si>
  <si>
    <t>Fallachi B.V.; Matee Aman</t>
  </si>
  <si>
    <t>Si Beauty by Cynthia; Andel</t>
  </si>
  <si>
    <t>ALL SWISS FRANCS</t>
  </si>
  <si>
    <t>Center of Beauty, Märki</t>
  </si>
  <si>
    <t>Hotel Giardino Mountain St. Moritz</t>
  </si>
  <si>
    <t>Giardino Ascona</t>
  </si>
  <si>
    <t>Body Secret GmbH,Procopio</t>
  </si>
  <si>
    <t>Medical Beauty Park Lakeside; Rösinger</t>
  </si>
  <si>
    <t>The fine Art of Beauty; Simone Casanova</t>
  </si>
  <si>
    <t>World of Bonnie; Monica Burkard</t>
  </si>
  <si>
    <t>Sabrina Reich, Ascona</t>
  </si>
  <si>
    <t>Parfümerie Spitzenhaus AG</t>
  </si>
  <si>
    <t>Christa Meyer, Luzern</t>
  </si>
  <si>
    <t>estomed clinics, Zürich</t>
  </si>
  <si>
    <t>Katja Gyorgyevits (ROMA) , Zürich</t>
  </si>
  <si>
    <t>Jeannette Forrer GmbH, Wil SG</t>
  </si>
  <si>
    <t>Elisabeth von Ziegler</t>
  </si>
  <si>
    <t>Brigitte Riillo, Horgen</t>
  </si>
  <si>
    <t>Bellezza (Dietiker-Gonzalez), Dulliken</t>
  </si>
  <si>
    <t>ea Evelyne Ammann-Siegrist</t>
  </si>
  <si>
    <t>Maison du Laser; Servan Haidar</t>
  </si>
  <si>
    <t>Elle M. Beauty, Luana Michele</t>
  </si>
  <si>
    <t>Cosmetic Care Christine; Liechtenstein</t>
  </si>
  <si>
    <t>Kosmetik am Bohl, St. Gallen</t>
  </si>
  <si>
    <t>Edina Szeleczki, Zürich</t>
  </si>
  <si>
    <t>Nicole Chudy</t>
  </si>
  <si>
    <t>Art of Beauty; Fatima Arm</t>
  </si>
  <si>
    <t>Denise Mella, Eich</t>
  </si>
  <si>
    <t>Sandra Heinzle, Altstätten SG</t>
  </si>
  <si>
    <t>Beauty Center Alpina,Thüler, Klosters</t>
  </si>
  <si>
    <t>Kosmetik Giovanna,Casellini,Chur</t>
  </si>
  <si>
    <t>Lucie Widmer, Wilen bei Wollerau</t>
  </si>
  <si>
    <t>estomed clinics, Bad Ragaz</t>
  </si>
  <si>
    <t>BE - Beautiful GmbH, Zürich</t>
  </si>
  <si>
    <t>Hotel Arc-en-Ciel; Carol Seewer</t>
  </si>
  <si>
    <t>Iris Gräppi</t>
  </si>
  <si>
    <t>Megi Portmann, Grenchen</t>
  </si>
  <si>
    <t>Arlette Carabelli, Basel</t>
  </si>
  <si>
    <t>Beau Soleil Regula Klein, Hergiswil NW</t>
  </si>
  <si>
    <t>Franca Fuentes GmbH, Netstal</t>
  </si>
  <si>
    <t>Cosmetics Brand, Luzern</t>
  </si>
  <si>
    <t>Renate Geiger, Wetzikon ZH</t>
  </si>
  <si>
    <t>Dany´s Nails &amp; Beauty</t>
  </si>
  <si>
    <t>Beautyca; Brigitte Nogara;Wädenswil</t>
  </si>
  <si>
    <t>Zuzana Michalikova</t>
  </si>
  <si>
    <t>Nur Schoen Kosmetik; Zürich</t>
  </si>
  <si>
    <t>Gabriella Wittwer; Meggen</t>
  </si>
  <si>
    <t>Sense of ViVi; Manuela Gyorgy</t>
  </si>
  <si>
    <t>LashandBrow Bar; Xheneta Berisha</t>
  </si>
  <si>
    <t>Podo-VITA</t>
  </si>
  <si>
    <t>Kosmetik Jeannette; Maryna Rudolf</t>
  </si>
  <si>
    <t>Esteticaline AG; Institut; Natalia Weisinger</t>
  </si>
  <si>
    <t>Cresta Palace Hotel Celerina AG</t>
  </si>
  <si>
    <t>NKD25_CR</t>
  </si>
  <si>
    <t>NKD26_CR</t>
  </si>
  <si>
    <t>Maison Fleurs de Coton; Catherine Cerezo; Genève</t>
  </si>
  <si>
    <t>Beauty Line; Nicole Froidevaux</t>
  </si>
  <si>
    <t>Institut Freya Beauté; Baya Clivaz</t>
  </si>
  <si>
    <t>Sobeauty´s Home Institut; Soraya Slama</t>
  </si>
  <si>
    <t>Coralie Garnier; La Clinique Genéve</t>
  </si>
  <si>
    <t>Medi Groupe Sarl</t>
  </si>
  <si>
    <t>NKD25_CH</t>
  </si>
  <si>
    <t>NKD26_CH</t>
  </si>
  <si>
    <t>2025F</t>
  </si>
  <si>
    <t>SAS SRP; Karima Dallal; France</t>
  </si>
  <si>
    <t>Hôtel des Remparts; FR</t>
  </si>
  <si>
    <t>SAS Hôtels Charme&amp;Design Carcassonne</t>
  </si>
  <si>
    <t>SAS Le Saint Rémy</t>
  </si>
  <si>
    <t>NKD25_FR</t>
  </si>
  <si>
    <t>NKD26_FR</t>
  </si>
  <si>
    <t>Manaya Medical SPA; France</t>
  </si>
  <si>
    <t>Les Dessous de Corinthe SPA; France</t>
  </si>
  <si>
    <t>Mont D´Arbois, Four Seasons H.; Megéve</t>
  </si>
  <si>
    <t>Enamour Cosmetics di Matteo Carpeggiani; Italien</t>
  </si>
  <si>
    <t>NKD25_IT</t>
  </si>
  <si>
    <t>NKD26_IT</t>
  </si>
  <si>
    <t>Ekaterina Stoyalovskaya, Mallorca</t>
  </si>
  <si>
    <t>Katrin Bellin, Jesus/ Ibiza</t>
  </si>
  <si>
    <t>Buyin Exclusive S.L.; Albolote-Granada</t>
  </si>
  <si>
    <t>Skinpharmacy; Lucia Altozano; Madrid</t>
  </si>
  <si>
    <t>SO Sotogrande; Spanien</t>
  </si>
  <si>
    <t>Saintly Skin; Frederika Van Hagen</t>
  </si>
  <si>
    <t>Fussion Cosmetic S.L..; Tenerife</t>
  </si>
  <si>
    <t>Neori Labs SL; Bilbao</t>
  </si>
  <si>
    <t>Jantvari SL; Barcelona</t>
  </si>
  <si>
    <t>Carmen Gallén; Interessent; Castellón</t>
  </si>
  <si>
    <t>Sophie´s Skin Lab; Sophie Radcliffe; Ibiza</t>
  </si>
  <si>
    <t>Instituto de Belleza Milfey, S.L.; Málaga</t>
  </si>
  <si>
    <t>Beauty by Willeke; Spain</t>
  </si>
  <si>
    <t>NKD25_ES</t>
  </si>
  <si>
    <t>France</t>
  </si>
  <si>
    <t>NKD26_ES</t>
  </si>
  <si>
    <t>Mapping 2</t>
  </si>
  <si>
    <t>Mapping 3</t>
  </si>
  <si>
    <t>Active</t>
  </si>
  <si>
    <t>New door year 2</t>
  </si>
  <si>
    <t>2022 YTD</t>
  </si>
  <si>
    <t>2023 YTD</t>
  </si>
  <si>
    <t>25 vs 23 %</t>
  </si>
  <si>
    <t>25 vs 22 %</t>
  </si>
  <si>
    <t>25 vs 22 CAGR %</t>
  </si>
  <si>
    <t>25 vs 24 sales</t>
  </si>
  <si>
    <t>25 vs 23 sales</t>
  </si>
  <si>
    <t>25 vs 22 sales</t>
  </si>
  <si>
    <t>25 vs 25B sales</t>
  </si>
  <si>
    <t>Flughafen München eurotrade</t>
  </si>
  <si>
    <t>Other</t>
  </si>
  <si>
    <t>Amenta Cosmetic GmbH</t>
  </si>
  <si>
    <t>Perfumery</t>
  </si>
  <si>
    <t>Gabriel Cosmetics GmbH</t>
  </si>
  <si>
    <t>Salon / Institute</t>
  </si>
  <si>
    <t>Arno Doell</t>
  </si>
  <si>
    <t>Nicole Kayser</t>
  </si>
  <si>
    <t>Erika Becker</t>
  </si>
  <si>
    <t>Albrecht GmbH</t>
  </si>
  <si>
    <t>Thomas Venus</t>
  </si>
  <si>
    <t>Ingrid Jürgensen</t>
  </si>
  <si>
    <t>Susanne Gaßmann</t>
  </si>
  <si>
    <t>Silke Smets</t>
  </si>
  <si>
    <t>Irene Hospes</t>
  </si>
  <si>
    <t>eTailer</t>
  </si>
  <si>
    <t>Ulla Schaetz</t>
  </si>
  <si>
    <t>Edith Ebe</t>
  </si>
  <si>
    <t>no</t>
  </si>
  <si>
    <t>Vida Leitner</t>
  </si>
  <si>
    <t>Andrea Riezler</t>
  </si>
  <si>
    <t>Christine Lembeck</t>
  </si>
  <si>
    <t>Elke Piltz</t>
  </si>
  <si>
    <t>Irma Krichely</t>
  </si>
  <si>
    <t>Manuela Schnurrer; PflegeReich</t>
  </si>
  <si>
    <t>Vollmar GmbH/Hergarten</t>
  </si>
  <si>
    <t>Manuel Levinger e.K.</t>
  </si>
  <si>
    <t>Pharmacy</t>
  </si>
  <si>
    <t>Oskar Weinfurtner</t>
  </si>
  <si>
    <t>Inge Bieber</t>
  </si>
  <si>
    <t>Dina Nitzsche</t>
  </si>
  <si>
    <t>Eva-Maria Munique-Solinas</t>
  </si>
  <si>
    <t>Anna Tsekeridu</t>
  </si>
  <si>
    <t>Christiane Prien GmbH</t>
  </si>
  <si>
    <t>Hotel Spa</t>
  </si>
  <si>
    <t>Edeltrud Stark</t>
  </si>
  <si>
    <t>Elke Hennig-Fausel</t>
  </si>
  <si>
    <t>Carmen Seegers</t>
  </si>
  <si>
    <t>Maria Scherer</t>
  </si>
  <si>
    <t>Andrea Gretter</t>
  </si>
  <si>
    <t>Heike Draha</t>
  </si>
  <si>
    <t>Elke Lepper</t>
  </si>
  <si>
    <t>Tobias Brandl,Ottobrunn</t>
  </si>
  <si>
    <t>Silvia Hippe</t>
  </si>
  <si>
    <t>Maike Mutschler</t>
  </si>
  <si>
    <t>Nadine Bordino</t>
  </si>
  <si>
    <t>Doris Wilke</t>
  </si>
  <si>
    <t>Iris Leube</t>
  </si>
  <si>
    <t>Robert Gabriel, inaktiv</t>
  </si>
  <si>
    <t>Jessica Grieß; (ehem. Renner)</t>
  </si>
  <si>
    <t>Hotel Solthus am See</t>
  </si>
  <si>
    <t>Eva Häfner-Hoffmann</t>
  </si>
  <si>
    <t>Katerina Pesek-Brozova</t>
  </si>
  <si>
    <t>Branka Beuermann</t>
  </si>
  <si>
    <t>Ilona Creutzburg</t>
  </si>
  <si>
    <t>Lena Duerkop</t>
  </si>
  <si>
    <t>Ines Zelno</t>
  </si>
  <si>
    <t>Angela Henkel</t>
  </si>
  <si>
    <t>sharipov, Hamburg; Ende 28.02.22</t>
  </si>
  <si>
    <t>Anna Koseanski</t>
  </si>
  <si>
    <t>Bettina Titze</t>
  </si>
  <si>
    <t>Stephen Seligman</t>
  </si>
  <si>
    <t>Wiltrud Egetenmeier</t>
  </si>
  <si>
    <t>Samira Kosmetik, Hofer</t>
  </si>
  <si>
    <t>Clinic</t>
  </si>
  <si>
    <t>Maria Raith</t>
  </si>
  <si>
    <t>Conrad Rohde; Frisuren-Spezialisten</t>
  </si>
  <si>
    <t>Dr. Stedler GmbH (EVENA)</t>
  </si>
  <si>
    <t>Karin Kunert</t>
  </si>
  <si>
    <t>Parf.Rook</t>
  </si>
  <si>
    <t>Marion Gehrmann</t>
  </si>
  <si>
    <t>Grit Hempel-Schuble</t>
  </si>
  <si>
    <t>Julia Dittrich</t>
  </si>
  <si>
    <t>Sonja Bilsing (ehem.Schelkle )</t>
  </si>
  <si>
    <t>Kosmetikstudio Dermaplace; Fabiona Barnick</t>
  </si>
  <si>
    <t>Petra Hecht</t>
  </si>
  <si>
    <t>Uta Gierschke</t>
  </si>
  <si>
    <t>Renata Mikailov</t>
  </si>
  <si>
    <t>Grüne Welle/Yulia Kalaycheva</t>
  </si>
  <si>
    <t>Diana Samir Muhamad, Peach Skin</t>
  </si>
  <si>
    <t>Jacqueline Löwenthal</t>
  </si>
  <si>
    <t>Viktoria Adolf</t>
  </si>
  <si>
    <t>Mario Klas, milk &amp; honey</t>
  </si>
  <si>
    <t>Johann Schädler</t>
  </si>
  <si>
    <t>Irini Aktepe</t>
  </si>
  <si>
    <t>Nouvelle Belle Cosmetique;Mojgan Ghahramani</t>
  </si>
  <si>
    <t>Wellness und Beauty Lounge by Meyriam Saror</t>
  </si>
  <si>
    <t>Veralice UG; Veronika Schuster</t>
  </si>
  <si>
    <t>Interested</t>
  </si>
  <si>
    <t>Capital Aesthetics; Dr.med Katharina Brüggemann</t>
  </si>
  <si>
    <t>Hotel / Spa</t>
  </si>
  <si>
    <t>Priv. Kosmetikinstitut; Evelina Kühn</t>
  </si>
  <si>
    <t>Rief Permanent; 2.Firma KEIN Neukd</t>
  </si>
  <si>
    <t>Haut Labor GmbH i.G.</t>
  </si>
  <si>
    <t>Hotel Obermühle GmbH; Christian Wolf</t>
  </si>
  <si>
    <t>House of Beauty (Douglas) nur Kabi Ware</t>
  </si>
  <si>
    <t>Douglas; VST P209; f. Verk.Ware</t>
  </si>
  <si>
    <t>Fish Spa &amp; More GmbH; Kadir Yücel</t>
  </si>
  <si>
    <t>Fritsche Cosmetics im Beauty Loft</t>
  </si>
  <si>
    <t>Monika Schwarz</t>
  </si>
  <si>
    <t>Yvonne Casutt, Biberist</t>
  </si>
  <si>
    <t>Evelyn Vogel,Chill &amp; Style</t>
  </si>
  <si>
    <t>Les Bains de la Gruyère, Fr. Ambühl</t>
  </si>
  <si>
    <t>Petra Breiter,  Schaffhausen</t>
  </si>
  <si>
    <t>SIE &amp; ER Kosmetik, Bern</t>
  </si>
  <si>
    <t>Miriam Gräis</t>
  </si>
  <si>
    <t>Elena Huber, Winterthur</t>
  </si>
  <si>
    <t>medical</t>
  </si>
  <si>
    <t>Prisca Degen, Solothurn</t>
  </si>
  <si>
    <t>Olga Demarmels, Chur</t>
  </si>
  <si>
    <t>Ortho-Aging, Dr.Christine Pfeiffer, Luzern</t>
  </si>
  <si>
    <t>KosmetikWerkstatt 1000 schön; Dominique Baumil</t>
  </si>
  <si>
    <t>Ama Tè; Claudia Napoletano</t>
  </si>
  <si>
    <t>Pura Bellezza; Stefania Nuzzo</t>
  </si>
  <si>
    <t>podo vita; Zoran Vucinic; Zürich</t>
  </si>
  <si>
    <t>Hotel Adula, Flims</t>
  </si>
  <si>
    <t>Sophie Romig, Natürlich Schön</t>
  </si>
  <si>
    <t>Huidinstituut de orchidee; Saskia Spee</t>
  </si>
  <si>
    <t>Beauty Center Anke Carnisselande B. V.; Anke Slegtenhorst</t>
  </si>
  <si>
    <t>Belle &amp; Beau Medicosmetics; Sabine Verschut van Hamersveld</t>
  </si>
  <si>
    <t>Huidinstituut Le Blush; Claudia Nijmaninaktiv</t>
  </si>
  <si>
    <t>Bloy Institute; Lindsay van der Looij</t>
  </si>
  <si>
    <t>UNDICI Skin Care Institute; Petra Schonbrodt</t>
  </si>
  <si>
    <t>USKIN the Clinic; Esther Louwerse</t>
  </si>
  <si>
    <t>Najade Beauty Professionals;Katy Zaman</t>
  </si>
  <si>
    <t>Beauty for You; Ingrid Huffmeijer</t>
  </si>
  <si>
    <t>Malika Skin; Liefersperre</t>
  </si>
  <si>
    <t>The Skin; Zizi Hijmans</t>
  </si>
  <si>
    <t>Jolique</t>
  </si>
  <si>
    <t>Studio-Ka; Karen de Laat</t>
  </si>
  <si>
    <t>Huidinstituut Marjon Laheij</t>
  </si>
  <si>
    <t>Marscha Keijers Beauty Amersfoort</t>
  </si>
  <si>
    <t>Huidkliniek DermaPuur; Samantha Kool</t>
  </si>
  <si>
    <t>Infinity; Blanca Oguz</t>
  </si>
  <si>
    <t>Dees skincare; Daisy Mastenbroek</t>
  </si>
  <si>
    <t>Cosmaria Beauty Almere; Maria Magalhães</t>
  </si>
  <si>
    <t>Jössefors Beauty; Sabine Verschut-van Hamersveld; Schweden</t>
  </si>
  <si>
    <t>Instituut Una; Elke Goossens</t>
  </si>
  <si>
    <t>Sibella; Steffi Van Kerkhoven</t>
  </si>
  <si>
    <t>Phuntsek S.L.; Carmen Navarro;  Madrid</t>
  </si>
  <si>
    <t>Rubedo Spa, Monica Galletti</t>
  </si>
  <si>
    <t>KaDeWe QMS Behandlungen</t>
  </si>
  <si>
    <t>Distributor</t>
  </si>
  <si>
    <t>Lena Parfümerie GmbH</t>
  </si>
  <si>
    <t>Madeleine Tast</t>
  </si>
  <si>
    <t>Pia Eikemeier</t>
  </si>
  <si>
    <t>Spa</t>
  </si>
  <si>
    <t>Carmen Perthold</t>
  </si>
  <si>
    <t>Sabine Eibl</t>
  </si>
  <si>
    <t>GG</t>
  </si>
  <si>
    <t>Birthe Sommer</t>
  </si>
  <si>
    <t>Joanna Schiele</t>
  </si>
  <si>
    <t>Margit Hünebeck</t>
  </si>
  <si>
    <t>Marion Thenhausen-Tenzler</t>
  </si>
  <si>
    <t>Susanne Plettner</t>
  </si>
  <si>
    <t>Monika Gmeiner</t>
  </si>
  <si>
    <t>Andrea Streubel</t>
  </si>
  <si>
    <t>Irina Seplyarskyy</t>
  </si>
  <si>
    <t>Beatrice Pankau</t>
  </si>
  <si>
    <t>Carmen Kühner</t>
  </si>
  <si>
    <t>Irina Reznikova</t>
  </si>
  <si>
    <t>Merx, catharina GmbH, Gräfelfing</t>
  </si>
  <si>
    <t>Jörg Drescher</t>
  </si>
  <si>
    <t>Daniela Topalo (vormals C.Schneider)</t>
  </si>
  <si>
    <t>Markus Schneider</t>
  </si>
  <si>
    <t>Viktoria Pökelmann</t>
  </si>
  <si>
    <t>Patricia Osenger</t>
  </si>
  <si>
    <t>Diane Busljeta</t>
  </si>
  <si>
    <t>Ute Jansen</t>
  </si>
  <si>
    <t>Lebensart; Sonja Dreisow</t>
  </si>
  <si>
    <t>Cernovolik; Olga Cernovolik</t>
  </si>
  <si>
    <t>Kosmetik 36; Lilija Kryzhanivska</t>
  </si>
  <si>
    <t>Cell Concept Lounge; Sara Gasser</t>
  </si>
  <si>
    <t>Karina Kova, Pontevedra; Interessent</t>
  </si>
  <si>
    <t>Pasión por la Cosmética; Alicante; Interessent</t>
  </si>
  <si>
    <t>Estetica Avanzada Reychel; Interessent</t>
  </si>
  <si>
    <t>Sabine Nania, Interessent; Stuttg.</t>
  </si>
  <si>
    <t>Marion Schmitt / inaktiv</t>
  </si>
  <si>
    <t>SISU, Portugal</t>
  </si>
  <si>
    <t>Parfümerie Niendorf; Interessent; OG</t>
  </si>
  <si>
    <t>AB</t>
  </si>
  <si>
    <t>CB</t>
  </si>
  <si>
    <t>CC</t>
  </si>
  <si>
    <t>AC</t>
  </si>
  <si>
    <t>NKD month</t>
  </si>
  <si>
    <t>NKD year</t>
  </si>
  <si>
    <t>in month sales</t>
  </si>
  <si>
    <t>YTD sales</t>
  </si>
  <si>
    <t>Order in month</t>
  </si>
  <si>
    <t>Order YTD</t>
  </si>
  <si>
    <t>YTD orders</t>
  </si>
  <si>
    <t>Average order value</t>
  </si>
  <si>
    <t>New door in month</t>
  </si>
  <si>
    <t>Opening orders</t>
  </si>
  <si>
    <t>New door in year</t>
  </si>
  <si>
    <t>New door sales YTD</t>
  </si>
  <si>
    <t>Annual sales</t>
  </si>
  <si>
    <t>FUTURETHIS CONSULTANCY (PTY) LTD.</t>
  </si>
  <si>
    <t>Export</t>
  </si>
  <si>
    <t>qbeauty GmbH</t>
  </si>
  <si>
    <t>Medicosmetic Group, LLC; Moskau</t>
  </si>
  <si>
    <t>Arek Dawidowski; Polen</t>
  </si>
  <si>
    <t>Spatrend Beauty Kft; Hungary</t>
  </si>
  <si>
    <t>Ben´s Daughters LTD; Albanien</t>
  </si>
  <si>
    <t>QMS Inc.; USA</t>
  </si>
  <si>
    <t>Interco</t>
  </si>
  <si>
    <t>Spalanga; Litauen</t>
  </si>
  <si>
    <t>All time beauty; Estland</t>
  </si>
  <si>
    <t>GAO Xiang; Jiessie; Shenzhen; China</t>
  </si>
  <si>
    <t>PRIVÉ AESTHETICS, Qatar</t>
  </si>
  <si>
    <t>Wellness Pot; Malaysia</t>
  </si>
  <si>
    <t>T.A. Cosmetics P.C.; Greece</t>
  </si>
  <si>
    <t>Luisa Via Roma Spa; Italy</t>
  </si>
  <si>
    <t>Biokozmetika D.O.O.; Kroatien</t>
  </si>
  <si>
    <t>OG Brands;Israel;Dana Zilberstein; Interessent</t>
  </si>
  <si>
    <t>Luxuria Group, Bechara Sleiman; Dubai; Interessent</t>
  </si>
  <si>
    <t>Sapphire Limited_CRE03</t>
  </si>
  <si>
    <t>Eurasia Cosmetics Co. Ltd.; Bangkok; Thailand</t>
  </si>
  <si>
    <t>Parfümerie</t>
  </si>
  <si>
    <t>Britta Bork; inaktiv seit 07/2021</t>
  </si>
  <si>
    <t>Gaby Wichterich</t>
  </si>
  <si>
    <t>Annette Backhaus-F.;inaktiv</t>
  </si>
  <si>
    <t>Sultan Wolff; inaktiv</t>
  </si>
  <si>
    <t>Parf.Ruschmeyer; inaktiv ab 09.2020</t>
  </si>
  <si>
    <t>Parfümerie H.C.</t>
  </si>
  <si>
    <t>Anja Post:verstorben;</t>
  </si>
  <si>
    <t>Perry Pritchard; inaktiv</t>
  </si>
  <si>
    <t>Uschi Eberle, inaktiv</t>
  </si>
  <si>
    <t>Sabine Mauermann</t>
  </si>
  <si>
    <t>Hannelore Mader</t>
  </si>
  <si>
    <t>Jane Scheffler</t>
  </si>
  <si>
    <t>Marlies Koch</t>
  </si>
  <si>
    <t>Regina Ahlert; inaktiv</t>
  </si>
  <si>
    <t>Petra Selle-Tiedemann</t>
  </si>
  <si>
    <t>Marc Cain, Suennen</t>
  </si>
  <si>
    <t>Andrea Könecke; inaktiv ab 17.06.2021</t>
  </si>
  <si>
    <t>Marion Meidenbauer-Gruber</t>
  </si>
  <si>
    <t>Claudia Käufer; inaktiv ab 08.09.2020</t>
  </si>
  <si>
    <t>Gaby Hartl; inaktiv</t>
  </si>
  <si>
    <t>Casa Bella Moers, inaktiv</t>
  </si>
  <si>
    <t>Concetta Lucchese</t>
  </si>
  <si>
    <t>Huong Linh Vuong,inaktiv</t>
  </si>
  <si>
    <t>Karin Hollatz; inaktiv</t>
  </si>
  <si>
    <t>Ruth Russo, inaktiv</t>
  </si>
  <si>
    <t>Ulrike Biller; inaktiv 06.08.2021</t>
  </si>
  <si>
    <t>Viola Riewe; inaktiv</t>
  </si>
  <si>
    <t>Ingeborg Maasch; verstorben</t>
  </si>
  <si>
    <t>Katja Brandt; inaktiv</t>
  </si>
  <si>
    <t>Indra Girsig</t>
  </si>
  <si>
    <t>Kosmetikinstitut Luthmann, inaktiv</t>
  </si>
  <si>
    <t>Sabine Eisebraun; inaktiv</t>
  </si>
  <si>
    <t>Jutta Brandmaier</t>
  </si>
  <si>
    <t>Doris Röhrig; Ende 31.01.2021</t>
  </si>
  <si>
    <t>Jana Roßmann-Schneider</t>
  </si>
  <si>
    <t>Arja Schule; inaktiv-Ende 2020</t>
  </si>
  <si>
    <t>Karin Ittlinger</t>
  </si>
  <si>
    <t>Ellen Jlussi inaktiv</t>
  </si>
  <si>
    <t>Steffi Nebeler:; inaktiv 10.09.21</t>
  </si>
  <si>
    <t>Anita Tönges, inaktiv</t>
  </si>
  <si>
    <t>Schnitzler VST 046, Douglas GmbH, Düsseldorf</t>
  </si>
  <si>
    <t>Petronella Schmidt;verstorben;</t>
  </si>
  <si>
    <t>Barbara Hofmann inaktiv</t>
  </si>
  <si>
    <t>Jennifer Flesch; inaktiv</t>
  </si>
  <si>
    <t>Monika Reitberger; -inaktiv-</t>
  </si>
  <si>
    <t>Brunhilde Brohl, inaktiv</t>
  </si>
  <si>
    <t>Petra Rauschenberger-inaktiv-(ehem.Rebhorn)</t>
  </si>
  <si>
    <t>Nicolette Hiemer</t>
  </si>
  <si>
    <t>Lindner Parkhotel</t>
  </si>
  <si>
    <t>Gabriele Scheller, inaktiv</t>
  </si>
  <si>
    <t>Ella Roßat; inaktiv</t>
  </si>
  <si>
    <t>IC Institut für Intensiv; inaktiv</t>
  </si>
  <si>
    <t>Parfümerie CB GmbH; inaktiv ab 04.03.22</t>
  </si>
  <si>
    <t>KaDeWe QMS, Berlin</t>
  </si>
  <si>
    <t>Schnitzler, Douglas VST 122, Düsseldorf</t>
  </si>
  <si>
    <t>Ines Krämer, inaktiv</t>
  </si>
  <si>
    <t>Claudia Germerott</t>
  </si>
  <si>
    <t>Astrid Zaglmann, inaktiv</t>
  </si>
  <si>
    <t>Diana Settele; inaktiv</t>
  </si>
  <si>
    <t>Sandra Blickle, inaktiv</t>
  </si>
  <si>
    <t>Petra Böslau-Voigt; inaktiv</t>
  </si>
  <si>
    <t>Marcella Rotter; inaktiv</t>
  </si>
  <si>
    <t>GRÜNEWELLE, insolvent</t>
  </si>
  <si>
    <t>Parf.Akzente inaktiv Douglas VST 269</t>
  </si>
  <si>
    <t>Claudia Sprinkart; inaktiv</t>
  </si>
  <si>
    <t>Heike Assem, -inaktiv</t>
  </si>
  <si>
    <t>Iris Bayer; inaktiv ab 12.08.2021</t>
  </si>
  <si>
    <t>Ulrike Bernhardt-Schubert; inaktiv</t>
  </si>
  <si>
    <t>Susanne Hellriegel-Knauf, inaktiv</t>
  </si>
  <si>
    <t>Kirsten Hofes; inaktiv</t>
  </si>
  <si>
    <t>Silvia Schneider</t>
  </si>
  <si>
    <t>Myra Georg (inaktiv)</t>
  </si>
  <si>
    <t>Manuela Liebel-Schulz; inaktiv</t>
  </si>
  <si>
    <t>Natalie Gabric</t>
  </si>
  <si>
    <t>Sophie Steinkühler, inaktiv</t>
  </si>
  <si>
    <t>E. von Ziegler, Adenau</t>
  </si>
  <si>
    <t>Tanja Hochholzer, Glanzhaft</t>
  </si>
  <si>
    <t>Gabriele Waigand inaktiv</t>
  </si>
  <si>
    <t>Marco Ulloth</t>
  </si>
  <si>
    <t>Christiane Berghoff</t>
  </si>
  <si>
    <t>Denise Frank, inaktiv</t>
  </si>
  <si>
    <t>Christina Hofmann; inaktiv</t>
  </si>
  <si>
    <t>Alexandra  Sauermann, inaktiv</t>
  </si>
  <si>
    <t>Miamo, Anner, MO-INA; inaktiv</t>
  </si>
  <si>
    <t>Beate Papenbrock; inaktiv</t>
  </si>
  <si>
    <t>Sandra Schorpp; inaktiv</t>
  </si>
  <si>
    <t>Silke Pietsch, Palazzo; inaktiv</t>
  </si>
  <si>
    <t>Birgit Heuschneider; inaktiv</t>
  </si>
  <si>
    <t>Violetta Luban, -inaktiv-</t>
  </si>
  <si>
    <t>Anett de Pablo, inaktiv</t>
  </si>
  <si>
    <t>Manuela Barny</t>
  </si>
  <si>
    <t>Stephanie Alex, dermabalance</t>
  </si>
  <si>
    <t>Shima Sarvestani</t>
  </si>
  <si>
    <t>Sylvia Galata; inaktiv</t>
  </si>
  <si>
    <t>Anne Binder, inaktiv</t>
  </si>
  <si>
    <t>Dagmar Richter</t>
  </si>
  <si>
    <t>Kristina Schönmair; inaktiv</t>
  </si>
  <si>
    <t>Elena Philipps; inaktiv</t>
  </si>
  <si>
    <t>Ilka Amrhein; -inaktiv-</t>
  </si>
  <si>
    <t>Savina Sasserath; inaktiv ab 22.10.21</t>
  </si>
  <si>
    <t>Peter Bischoff, inaktiv</t>
  </si>
  <si>
    <t>Thea Rekic</t>
  </si>
  <si>
    <t>Carola Kiesel</t>
  </si>
  <si>
    <t>Irina Bergmayr; inaktiv</t>
  </si>
  <si>
    <t>Janet Eschweiler; inaktiv</t>
  </si>
  <si>
    <t>Beate Bulang; inaktiv ab 22.10.21</t>
  </si>
  <si>
    <t>Elena Schwarz</t>
  </si>
  <si>
    <t>Inna Kasemir</t>
  </si>
  <si>
    <t>Hotel Adlon</t>
  </si>
  <si>
    <t>Petra Schwarzbauer; inaktiv</t>
  </si>
  <si>
    <t>Aliya Akhundova</t>
  </si>
  <si>
    <t>Oberpollinger QMS, München</t>
  </si>
  <si>
    <t>Alsterhaus QMS, Hamburg</t>
  </si>
  <si>
    <t>Melanie Meiritz; Freiburg</t>
  </si>
  <si>
    <t>Beautyconnection GmbH; Interessent</t>
  </si>
  <si>
    <t>Petra Jansen; Interessentin</t>
  </si>
  <si>
    <t>Ceres Hotel; Interessent</t>
  </si>
  <si>
    <t>Nadja Russ; Interessent</t>
  </si>
  <si>
    <t>SPA at the Andaz; Interessent</t>
  </si>
  <si>
    <t>Art of Beauty, Selina Zimmermann; Interessent</t>
  </si>
  <si>
    <t>Benen-Diken-Hof; Interessent; Anja Johannsen</t>
  </si>
  <si>
    <t>Elvira Vonbank, Schaan</t>
  </si>
  <si>
    <t>Bellissima I.Nardozza, Schaffhausen</t>
  </si>
  <si>
    <t>Bettina Zellweger, Zug</t>
  </si>
  <si>
    <t>Anneli Suter, Sutz</t>
  </si>
  <si>
    <t>Zentrum-Apotheke, Buchs SG</t>
  </si>
  <si>
    <t>Beauty Salon Orea, Widnau</t>
  </si>
  <si>
    <t>Erika Lobeck, Bad Ragaz</t>
  </si>
  <si>
    <t>Hildegard Eckert, Andelfingen</t>
  </si>
  <si>
    <t>Felicia Glaser, Basel</t>
  </si>
  <si>
    <t>Radisson Blu, Hotel Reussen</t>
  </si>
  <si>
    <t>Fabienne Zanon</t>
  </si>
  <si>
    <t>Art of Beauty, Saliha Cantekin, Zug</t>
  </si>
  <si>
    <t>Lausanne Palace; Delphine Quargnul</t>
  </si>
  <si>
    <t>Le Grand Bellevue S.A.; Britta Spohr</t>
  </si>
  <si>
    <t>QMS AG CH, (Service Gebühren)</t>
  </si>
  <si>
    <t>Dermaskin, inaktiv 01.22 Marian Janssen</t>
  </si>
  <si>
    <t>FARLA Skin Care; Claire Farla</t>
  </si>
  <si>
    <t>Younique Xperience; Clarinda von Doorn</t>
  </si>
  <si>
    <t>SkinLab Maastricht; Keshia Houben</t>
  </si>
  <si>
    <t>Marielle van Helvoort-inaktiv-</t>
  </si>
  <si>
    <t>Le Noble Skin Care;inaktiv 03.08.21 Noble</t>
  </si>
  <si>
    <t>Giselene medisch&amp;cosmetisch instituut</t>
  </si>
  <si>
    <t>Skinfo;Schoonheidssalon Simone</t>
  </si>
  <si>
    <t>SCHOONHEIDSINSTITUUT PUUR!</t>
  </si>
  <si>
    <t>Jess Body Care; inaktiv; Lara Calvo</t>
  </si>
  <si>
    <t>Skin Boutique Vanessa Karreman</t>
  </si>
  <si>
    <t>&amp;C Media B.V.; Marco Geeratz, Romée</t>
  </si>
  <si>
    <t>Vievermans Huidkliniek; Eindhoven</t>
  </si>
  <si>
    <t>Instituut Janne; Janne Huys</t>
  </si>
  <si>
    <t>Het Stille Seizoen;-inaktiv Sofie Dewitte</t>
  </si>
  <si>
    <t>Mosa Nostra BVBA; INAKTIV; Mireille Stevens</t>
  </si>
  <si>
    <t>Sessibo Huidinstituut; Beckers Inge</t>
  </si>
  <si>
    <t>Els De Fré; verstorben 12/21</t>
  </si>
  <si>
    <t>Sun &amp; Nail Art; Isabel van de Casteele</t>
  </si>
  <si>
    <t>Karen Reddy-Medeiros, Canada</t>
  </si>
  <si>
    <t>Internal</t>
  </si>
  <si>
    <t>INNOVATIVE PR; Kamie O´Connor</t>
  </si>
  <si>
    <t>Verónica Guerra; Gijón; Interessent</t>
  </si>
  <si>
    <t>Harmonie Estética Avanzada; Interessent</t>
  </si>
  <si>
    <t>Laetitia Lebras; freelance; Trainer</t>
  </si>
  <si>
    <t>Parfümerie Weber; Interessent; OG</t>
  </si>
  <si>
    <t>Gabriele Lösel; Interessent; Roßtal</t>
  </si>
  <si>
    <t>Brigitta Nagy; Interessent; Tübingen</t>
  </si>
  <si>
    <t>Carina Kessler, Interessent; Raubling</t>
  </si>
  <si>
    <t>Parf. Boll; Interessent, Neuenburg</t>
  </si>
  <si>
    <t>Elisabeth Potrykus</t>
  </si>
  <si>
    <t>Sibylle Wöhrle</t>
  </si>
  <si>
    <t>QMS Medicosmetics GmbH (Diverse Lieferungen )</t>
  </si>
  <si>
    <t>Diverse Kunden</t>
  </si>
  <si>
    <t>Christa Cruz-Euceda</t>
  </si>
  <si>
    <t>Compes Cosmetic GmbH</t>
  </si>
  <si>
    <t>QMS Medicosmetics GmbH</t>
  </si>
  <si>
    <t>Mussler Cosmetic Production GmbH &amp; Co. KG</t>
  </si>
  <si>
    <t>Christiane Rose; MA Alsterhaus</t>
  </si>
  <si>
    <t>printprofess</t>
  </si>
  <si>
    <t>Leitwerk, Appenweier</t>
  </si>
  <si>
    <t>Aracelli Gutierrez, im KaDeWe Berlin</t>
  </si>
  <si>
    <t>Schulungen QMS GmbH</t>
  </si>
  <si>
    <t>Aracelli Gutierrez, Schulungsware</t>
  </si>
  <si>
    <t>Hubert Burda Verlag, München</t>
  </si>
  <si>
    <t>Kosmetik International, Gaggenau</t>
  </si>
  <si>
    <t>Health and Beauty Germany GmbH</t>
  </si>
  <si>
    <t>Katharina Diekmann-Peters; EV</t>
  </si>
  <si>
    <t>Goerlich Pharma</t>
  </si>
  <si>
    <t>IBA Hartmann GmbH &amp; Co. KG, Augsburg</t>
  </si>
  <si>
    <t>Ulrike Bensmann; GVL ab 01.09.2022</t>
  </si>
  <si>
    <t>RHIEM Druck GmbH, Voerde</t>
  </si>
  <si>
    <t>Habé Offset GmbH, Emmendingen</t>
  </si>
  <si>
    <t>QMS Medicosmetics (Events)</t>
  </si>
  <si>
    <t>QMS Medicosmetics (Marketing)</t>
  </si>
  <si>
    <t>MedSkin Solutions Dr. Suwelack AG</t>
  </si>
  <si>
    <t>Astrid Jülich-Jerschitz (Marketing)</t>
  </si>
  <si>
    <t>The Reed GmbH; Berlin (Marketing)</t>
  </si>
  <si>
    <t>The Charles Hotel, München (Marketing)</t>
  </si>
  <si>
    <t>Elina Gurenko</t>
  </si>
  <si>
    <t>Martina Dufner</t>
  </si>
  <si>
    <t>Karin Schneider</t>
  </si>
  <si>
    <t>Renate Philipp</t>
  </si>
  <si>
    <t>Larissa Scherer</t>
  </si>
  <si>
    <t>Olga Rekowski</t>
  </si>
  <si>
    <t>Svetlana Becker</t>
  </si>
  <si>
    <t>Lisa Strobel</t>
  </si>
  <si>
    <t>Janine Steege im KaDeWe</t>
  </si>
  <si>
    <t>Caroline da Costa Campos</t>
  </si>
  <si>
    <t>Marjelein Mijnheer</t>
  </si>
  <si>
    <t>Gaetano Monopoli; GVL CH</t>
  </si>
  <si>
    <t>Solveig Chollet; Trainer CH</t>
  </si>
  <si>
    <t>Jerome Dubarry, Export Director</t>
  </si>
  <si>
    <t>Steve Byrom-Chadd, Finance Controller</t>
  </si>
  <si>
    <t>Asima Noran; GVL NL+BE</t>
  </si>
  <si>
    <t>Susanne Schmidt</t>
  </si>
  <si>
    <t>Jolanthe Anita Schottka; GVL Bayern</t>
  </si>
  <si>
    <t>Constantin Rojahn</t>
  </si>
  <si>
    <t>Monika Janker; MA KeDeWe Oberpollinger</t>
  </si>
  <si>
    <t>Charlene Kocyba; Marketing</t>
  </si>
  <si>
    <t>Kerstin Brunbauer; GVL</t>
  </si>
  <si>
    <t>Melissa Blamey; US</t>
  </si>
  <si>
    <t>Britta Beiser</t>
  </si>
  <si>
    <t>Alexandra Kaintor</t>
  </si>
  <si>
    <t>Carsten Steinberg</t>
  </si>
  <si>
    <t>Eva Vrabie; HR Manager</t>
  </si>
  <si>
    <t>Rainer Anskinewitsch, CEO</t>
  </si>
  <si>
    <t>Philipp Krebs</t>
  </si>
  <si>
    <t>Viola Kleist; Marketing Manager ab 01/23</t>
  </si>
  <si>
    <t>Stella Lai; Operations Manager ab 01/23</t>
  </si>
  <si>
    <t>Heike Zils, Trainerin ab 01/23</t>
  </si>
  <si>
    <t>Ana Moll; Consultant Spain+Portug</t>
  </si>
  <si>
    <t>Giovanni Russo; ab 15.02.23; European Sales Director</t>
  </si>
  <si>
    <t>Marina Pfauch; GVL Consultant</t>
  </si>
  <si>
    <t>Zsuzsanna Kiss; Senior Product Manager</t>
  </si>
  <si>
    <t>Sergej Morin; MA Lager</t>
  </si>
  <si>
    <t>Lidia Romera; GVL Spanien</t>
  </si>
  <si>
    <t>Montse García Fernández; GVL Spanien</t>
  </si>
  <si>
    <t>Isabella Haas; ab 01.09.23; Marketing</t>
  </si>
  <si>
    <t>Melanie Meiritz, Sales Neukd.aquise,  ab 16.08.23</t>
  </si>
  <si>
    <t>Yannick Januario; GVL S-FR; ab 01.09.23</t>
  </si>
  <si>
    <t>Sarah Müller-Friedrichsen; MA im Alsterhaus ab 09.23</t>
  </si>
  <si>
    <t>Adeline Aksakal; Junior Einkäufer</t>
  </si>
  <si>
    <t>Gabrielle van Eykern; GVL NL+BE, ab 02.11.23</t>
  </si>
  <si>
    <t>Agne Vinceviciute, MA Harrods</t>
  </si>
  <si>
    <t>Nauzika Huszti</t>
  </si>
  <si>
    <t>Katarzyna Walkowiak; Trainer Liberty</t>
  </si>
  <si>
    <t>Lisamarie DeLucia; GVL USA</t>
  </si>
  <si>
    <t>Angela Caporaletti; GVL USA</t>
  </si>
  <si>
    <t>Amy Chasco; GVL USA</t>
  </si>
  <si>
    <t>Clare Morgan; freelancer; London</t>
  </si>
  <si>
    <t>Monica Mosconi; USA</t>
  </si>
  <si>
    <t>Rhiem Druck GmbH, Voerde</t>
  </si>
  <si>
    <t>VEMA GmbH &amp; Co. KG</t>
  </si>
  <si>
    <t>Christiane Rose; für schw.Lieferg</t>
  </si>
  <si>
    <t>ADINNOVATE e.K., Traunstein</t>
  </si>
  <si>
    <t>Peter Sechehaye</t>
  </si>
  <si>
    <t>SanderStrothmann GmbH</t>
  </si>
  <si>
    <t>Karen Reddy-Medeiros; PR</t>
  </si>
  <si>
    <t>Rowan Hall-Farrise</t>
  </si>
  <si>
    <t>Advalyze GmbH</t>
  </si>
  <si>
    <t>TrendTec UG (haftungsbeschränkt)</t>
  </si>
  <si>
    <t>WREDE GmbH</t>
  </si>
  <si>
    <t>oneword GmbH</t>
  </si>
  <si>
    <t>Streck Transport GmbH</t>
  </si>
  <si>
    <t>ORGATEAM Unternehmensberatung GmbH</t>
  </si>
  <si>
    <t>Prins PR; Amsterdam</t>
  </si>
  <si>
    <t>Lennart Flottemesch</t>
  </si>
  <si>
    <t>Lavinia Meg-Berger</t>
  </si>
  <si>
    <t>Simone Steffens</t>
  </si>
  <si>
    <t>Vivien Wulf</t>
  </si>
  <si>
    <t>Nena Schink / Brockhaus</t>
  </si>
  <si>
    <t>KSW; NL</t>
  </si>
  <si>
    <t>Get Your Gift</t>
  </si>
  <si>
    <t>Ahmet Turkkani; Amsterdam</t>
  </si>
  <si>
    <t>Rosella Ligori</t>
  </si>
  <si>
    <t>Axel Springer SE; Alina Beyer</t>
  </si>
  <si>
    <t>Katrin Kruse</t>
  </si>
  <si>
    <t>Bauer Advance KG</t>
  </si>
  <si>
    <t>Goldig Eppendorf; Anna Wolfers</t>
  </si>
  <si>
    <t>Dr. Vranjes Firenze S.p.A.; Astrid Beltrami</t>
  </si>
  <si>
    <t>Steffanie Kroll</t>
  </si>
  <si>
    <t>Corina Friedrich</t>
  </si>
  <si>
    <t>Born This Way Agency GmbH; Melissa Meier</t>
  </si>
  <si>
    <t>Malou Deuber</t>
  </si>
  <si>
    <t>GloryActives GmbH</t>
  </si>
  <si>
    <t>Beyonder GmbH; CH; Marketing</t>
  </si>
  <si>
    <t>Axel Borutta</t>
  </si>
  <si>
    <t>Kyra Kuklies: Filippa Firenza GmbH</t>
  </si>
  <si>
    <t>Tanja Comba</t>
  </si>
  <si>
    <t>Dr. Stefanie Wriedt</t>
  </si>
  <si>
    <t>RTL News GmbH; A. Beuster / G.Reifferscheid (Market)</t>
  </si>
  <si>
    <t>Sandra Beck</t>
  </si>
  <si>
    <t>Autohaus Becher GmbH; Verk.Land Rover DIN-Q 91)</t>
  </si>
  <si>
    <t>Astrid Groß (Marketing)</t>
  </si>
  <si>
    <t>Tina Maria Kollmannsperger (Marketing)</t>
  </si>
  <si>
    <t>Plastro Mayer GmbH</t>
  </si>
  <si>
    <t>Thomas Meier</t>
  </si>
  <si>
    <t>Sabrina Reuschl; Marketing</t>
  </si>
  <si>
    <t>PR Sugar GmbH; Marketing</t>
  </si>
  <si>
    <t>Patrick Gorra</t>
  </si>
  <si>
    <t>Eleftheria Birmpili; Griechenland</t>
  </si>
  <si>
    <t>Funke Media Sales; Christina Kuth</t>
  </si>
  <si>
    <t>Guido Boehler Communications GmbH: Vivien Wulf</t>
  </si>
  <si>
    <t>fh mailservice GmbH</t>
  </si>
  <si>
    <t>KOSMETIK international Verlag GmbH</t>
  </si>
  <si>
    <t>Berliner Freiheit Eventlocation</t>
  </si>
  <si>
    <t>Gioia Cologne; Martina Maturi</t>
  </si>
  <si>
    <t>Paul-Henry Duval</t>
  </si>
  <si>
    <t>Carolin Henseler</t>
  </si>
  <si>
    <t>Magari International GmbH</t>
  </si>
  <si>
    <t>David Koch</t>
  </si>
  <si>
    <t>Chris Waschek</t>
  </si>
  <si>
    <t>Constantin Lücke; Marketing</t>
  </si>
  <si>
    <t>Estefanía García Tortajada; MA Grafik+Design</t>
  </si>
  <si>
    <t>EnterCo; China</t>
  </si>
  <si>
    <t>DruckArt</t>
  </si>
  <si>
    <t>Freicon GmbH &amp; Co. KG; Ralf Lenecke; Freiburg</t>
  </si>
  <si>
    <t>metis Verwaltungs GmbH; Freiburg</t>
  </si>
  <si>
    <t>dreiturm GmbH; Steinau</t>
  </si>
  <si>
    <t>ignition teams GmbH; Tim Haas; Waldkirch</t>
  </si>
  <si>
    <t>Metzgerei Feißt GmbH</t>
  </si>
  <si>
    <t>MODOX - Modern Documents GmbH</t>
  </si>
  <si>
    <t>Winzerstube Ihringen</t>
  </si>
  <si>
    <t>Landgasthof zum Lamm</t>
  </si>
  <si>
    <t>DJM Medical Instrument GmbH</t>
  </si>
  <si>
    <t>Straub Verpackungen GmbH</t>
  </si>
  <si>
    <t>brand selects</t>
  </si>
  <si>
    <t>Agicap GmbH</t>
  </si>
  <si>
    <t>Cambrium GmbH</t>
  </si>
  <si>
    <t>United Parcel Service Deutschland (UPS)</t>
  </si>
  <si>
    <t>BEO GmbH</t>
  </si>
  <si>
    <t>Neumaier GmbH</t>
  </si>
  <si>
    <t>Nouvelle Sign</t>
  </si>
  <si>
    <t>Emotion Verlag GmbH; HH</t>
  </si>
  <si>
    <t>Fam. Schulte</t>
  </si>
  <si>
    <t>Thanos Hotels Ltd.-Almyra; Zypern</t>
  </si>
  <si>
    <t>Hotel Puente Romano; Spanien</t>
  </si>
  <si>
    <t>Mandarin Oriental; Italy</t>
  </si>
  <si>
    <t>Thanos Hotels Ltd.-Annabelle; Zypern</t>
  </si>
  <si>
    <t>Semeli Hotel; Mykonos</t>
  </si>
  <si>
    <t>Mme Aurelly D; Frankreich</t>
  </si>
  <si>
    <t>Amilla Hotel; Maldives</t>
  </si>
  <si>
    <t>Mandarin Oriental; Hong Kong</t>
  </si>
  <si>
    <t>Park Hyatt Hotel; Canada</t>
  </si>
  <si>
    <t>Galeries Lafayette Management</t>
  </si>
  <si>
    <t>Munique; Thailand</t>
  </si>
  <si>
    <t>PARFÜMERIE DOUGLAS GMBH</t>
  </si>
  <si>
    <t>GDW Global Digital Women GmbH</t>
  </si>
  <si>
    <t>Ariane Ernst Jewelry GmbH</t>
  </si>
  <si>
    <t>Alessandra Caruso; Luisa Via Roma; Verona</t>
  </si>
  <si>
    <t>PR Related; Amsterdam</t>
  </si>
  <si>
    <t>Giulia Bellandi MA Luisa Via Roma</t>
  </si>
  <si>
    <t>Gisela Martens, EV KaDeWe</t>
  </si>
  <si>
    <t>Marion Brinkmann-Peters,EV KaDeWe</t>
  </si>
  <si>
    <t>Irmgard Zimmer</t>
  </si>
  <si>
    <t>Ute Strippentow; EV KaDeWe</t>
  </si>
  <si>
    <t>Shopify DE</t>
  </si>
  <si>
    <t>eCommerce</t>
  </si>
  <si>
    <t>Shopify AT</t>
  </si>
  <si>
    <t>Shopify CH</t>
  </si>
  <si>
    <t>Shopify NL</t>
  </si>
  <si>
    <t>Shopify BE</t>
  </si>
  <si>
    <t>Shopify HR</t>
  </si>
  <si>
    <t>Shopify FR</t>
  </si>
  <si>
    <t>Shopify GR</t>
  </si>
  <si>
    <t>Shopify ES</t>
  </si>
  <si>
    <t>Shopify CZ</t>
  </si>
  <si>
    <t>Shopify IT</t>
  </si>
  <si>
    <t>Shopify SE</t>
  </si>
  <si>
    <t>Shopify DK</t>
  </si>
  <si>
    <t>Shopify RO</t>
  </si>
  <si>
    <t>Shopify LU</t>
  </si>
  <si>
    <t>Shopify IE</t>
  </si>
  <si>
    <t>Shopify LV</t>
  </si>
  <si>
    <t>Shopify CY</t>
  </si>
  <si>
    <t>Shopify EE</t>
  </si>
  <si>
    <t>Shopify FI</t>
  </si>
  <si>
    <t>Shopify LT</t>
  </si>
  <si>
    <t>Shopify PT</t>
  </si>
  <si>
    <t>Shopify MT</t>
  </si>
  <si>
    <t>Shopify SK</t>
  </si>
  <si>
    <t>Shopify SI</t>
  </si>
  <si>
    <t>Shopify HU</t>
  </si>
  <si>
    <t>DESCOMED GB, London ( Liberty )</t>
  </si>
  <si>
    <t>DESCOMED GB, London ( Harrods )</t>
  </si>
  <si>
    <t>DESCOMED GB (THG Beauty Ltd; Polen)</t>
  </si>
  <si>
    <t>DESCOMED GB (Net-A-Porter Ltd; Italy)</t>
  </si>
  <si>
    <t>DESCOMED GB, London ( ILG Goods In )</t>
  </si>
  <si>
    <t>DESCOMED GB, London ( PR + Other )</t>
  </si>
  <si>
    <t>DESCOMED GB, Personal BlueGem</t>
  </si>
  <si>
    <t>DESCOMED GB (Karen Reddy-Medeiros)</t>
  </si>
  <si>
    <t>DESCOMED GB ( UP PR; Olivia Wears-Harding )</t>
  </si>
  <si>
    <t>DESCOMED Ltd ( Service )</t>
  </si>
  <si>
    <t>Cluster</t>
  </si>
  <si>
    <t>Prod</t>
  </si>
  <si>
    <t>Pure Glow Cosmetics Trading S.A.; Griechenland</t>
  </si>
  <si>
    <t>Ambasáda krásy s.r.o.; Slowakai; Interessent</t>
  </si>
  <si>
    <t>NAJAFI INTERNATIONAL GENERAL TRADING LLC.;Interessent</t>
  </si>
  <si>
    <t>PEARL TREE; Interessent</t>
  </si>
  <si>
    <t>Olympia Industries Ltd; Indien</t>
  </si>
  <si>
    <t>QMS AG CH, Marketing</t>
  </si>
  <si>
    <t>Hotel Philadelphia; USA; Four Seasons</t>
  </si>
  <si>
    <t>Four Seasons Hotel, Fort Lauderdale ; USA</t>
  </si>
  <si>
    <t>Rosewood Sense Spa; USA</t>
  </si>
  <si>
    <t>QMS Inc.; USA; Event</t>
  </si>
  <si>
    <t>Anantara Villa Marbella Resort; Interessent</t>
  </si>
  <si>
    <t>Villa Gallici; Interessent; FR</t>
  </si>
  <si>
    <t>Statek Oblik - TKC - Interessent</t>
  </si>
  <si>
    <t>QMS Holdings Limited (Versandko.ICONIC)</t>
  </si>
  <si>
    <t>Heide Schillinger</t>
  </si>
  <si>
    <t>Matthew Guyea</t>
  </si>
  <si>
    <t>Karin Marton</t>
  </si>
  <si>
    <t>Christian Kistler</t>
  </si>
  <si>
    <t>Solveig Loresco; Privatkauf</t>
  </si>
  <si>
    <t>Nora Bolz, GVL Bayern, ab 2024</t>
  </si>
  <si>
    <t>Vincent Vierath, ab 15.01.24</t>
  </si>
  <si>
    <t>Emilio di Spiezio Sardo</t>
  </si>
  <si>
    <t>Christoph Thoma; Head of Group Finance</t>
  </si>
  <si>
    <t>Divyashree Bainkrodu; Finance</t>
  </si>
  <si>
    <t>Bradley Wilcock; Data Analyst</t>
  </si>
  <si>
    <t>Jingyi Wang, R&amp;D Team QMS</t>
  </si>
  <si>
    <t>Jakob Armbruster</t>
  </si>
  <si>
    <t>Mehdi Salemi-Najafabadi; finance</t>
  </si>
  <si>
    <t>Elisabeth Berg; MA USA</t>
  </si>
  <si>
    <t>Sarah Summit; MA USA</t>
  </si>
  <si>
    <t>Johanna Kemle; MA Marketing</t>
  </si>
  <si>
    <t>Lisa Perez; MA USA</t>
  </si>
  <si>
    <t>Suzanna Uden; Extern MA GB</t>
  </si>
  <si>
    <t>Elena Grigoreva; f.Lief.Schweiz</t>
  </si>
  <si>
    <t>shoplab UG (haftungsbeschränkt)</t>
  </si>
  <si>
    <t>hell &amp; karrer communications GmbH; Berlin</t>
  </si>
  <si>
    <t>Ocean International Trade; FR</t>
  </si>
  <si>
    <t>Tantum IT GmbH, Großkarolinenfeld</t>
  </si>
  <si>
    <t>Cosmetic Service GmbH; Eppertshausen</t>
  </si>
  <si>
    <t>i-SMART Developments Ltd; GB</t>
  </si>
  <si>
    <t>Gerber Print GmbH</t>
  </si>
  <si>
    <t>Perfect &amp; Glory Enterprise Co., LTD.</t>
  </si>
  <si>
    <t>Till Freitag Cons. GmbH</t>
  </si>
  <si>
    <t>Adamicus GmbH</t>
  </si>
  <si>
    <t>ftb, free the birds; London</t>
  </si>
  <si>
    <t>Minos Palace Hotel,; Greece; Interessent</t>
  </si>
  <si>
    <t>Sense of Wellness; Spa Hospitality; France</t>
  </si>
  <si>
    <t>Patrick Hartwig, EV KaDeWe</t>
  </si>
  <si>
    <t>Viola Franke, EV KaDeWe</t>
  </si>
  <si>
    <t>Gertrud Hardich, EV KaDeWe</t>
  </si>
  <si>
    <t>Britta Bobic, EV KaDeWe</t>
  </si>
  <si>
    <t>Emanuela Umek, EV KaDeWe</t>
  </si>
  <si>
    <t>Michaela Kühling, EV KaDeWe</t>
  </si>
  <si>
    <t>Marianne Palma; EV KaDeWe</t>
  </si>
  <si>
    <t>Cornelia Lohrke-Weimann; KaDeWe EV</t>
  </si>
  <si>
    <t>Pamela Friedrich; KaDeWe EV</t>
  </si>
  <si>
    <t>Hannelore Schlemmer; KaDeWe EV</t>
  </si>
  <si>
    <t>Gabriele Kreil; KaDeWe EV</t>
  </si>
  <si>
    <t>Ingrid Kudirka; KaDeWe EV</t>
  </si>
  <si>
    <t>Karolina Schulze; KaDeWe EV</t>
  </si>
  <si>
    <t>Astrid Walter; KaDeWe EV</t>
  </si>
  <si>
    <t>Florentine Kreil; KaDeWe EV</t>
  </si>
  <si>
    <t>Teodora Ninova; KaDeWe EV</t>
  </si>
  <si>
    <t>Tina Krause KaDeWe EV</t>
  </si>
  <si>
    <t>Rita Wuttke; KaDeWe EV</t>
  </si>
  <si>
    <t>Ket Broge; KaDeWe EV</t>
  </si>
  <si>
    <t>Emilia Todorova; KaDeWe EV</t>
  </si>
  <si>
    <t>Martina Scholz; KaDeWe EV</t>
  </si>
  <si>
    <t>Stefanie Peilicke; KaDeWe EV</t>
  </si>
  <si>
    <t>Anja Flemming; KaDeWe EV</t>
  </si>
  <si>
    <t>Christiane Martens; KaDeWe EV</t>
  </si>
  <si>
    <t>Katharina Schrell; KaDeWe EV</t>
  </si>
  <si>
    <t>Elke Hilgenfeldt; KaDeWe EV</t>
  </si>
  <si>
    <t>Heike König; KaDeWe EV</t>
  </si>
  <si>
    <t>Katharina Evers, KaDeWe EV</t>
  </si>
  <si>
    <t>Nicola Schöfer-Liebl; KaDeWe EV</t>
  </si>
  <si>
    <t>Simon Mamerow; KaDeWe EV</t>
  </si>
  <si>
    <t>Rosemarie Wirthmüller; KaDeWe EV</t>
  </si>
  <si>
    <t>Ayla Danaci; KaDeWe EV</t>
  </si>
  <si>
    <t>Juliane Schauß; KaDeWe EV</t>
  </si>
  <si>
    <t>Andrea Zaremba; KaDeWe EV</t>
  </si>
  <si>
    <t>Beate Stepanek;KaDeWe EV</t>
  </si>
  <si>
    <t>Marta Vranek; KaDeWe EV Oberpoll</t>
  </si>
  <si>
    <t>Anneliese Horn; KaDeWe EV Oberpoll</t>
  </si>
  <si>
    <t>Horst Köhler, KaDeWe EV</t>
  </si>
  <si>
    <t>Martina Ludwig, KaDeWe EV</t>
  </si>
  <si>
    <t>Shopify PL</t>
  </si>
  <si>
    <t>DESCOMED GB, London ( Liberty Professional )</t>
  </si>
  <si>
    <t>DESCOMED GB (Hope Street HotelLTD. )</t>
  </si>
  <si>
    <t>Descomed Limited, Izzy J Aestetics</t>
  </si>
  <si>
    <t>Cluster (prod)</t>
  </si>
  <si>
    <t>Mweya PVT Ltd; Dubai</t>
  </si>
  <si>
    <t>FAME Dmytro Zolotukhin - Interessent</t>
  </si>
  <si>
    <t>LUXASIA PTE LTD.; Singapore; Interessent</t>
  </si>
  <si>
    <t>PE Yegunova Anzhela; Ukraine</t>
  </si>
  <si>
    <t>Skintelligent Solution KFT # Distributor Romania</t>
  </si>
  <si>
    <t>BUSHUIEVA VIKTORIIA; Ukraine</t>
  </si>
  <si>
    <t>Marina</t>
  </si>
  <si>
    <t>C</t>
  </si>
  <si>
    <t>B</t>
  </si>
  <si>
    <t>Kerstin</t>
  </si>
  <si>
    <t>A</t>
  </si>
  <si>
    <t>CA</t>
  </si>
  <si>
    <t>SISU; Orange Life; Mariele Leite; Portugal</t>
  </si>
  <si>
    <t>Kazumasa Sakamoto, Pias Group; Japan</t>
  </si>
  <si>
    <t>Marina-Jasmin Berwein Spa Manager</t>
  </si>
  <si>
    <t>Elena Grigoreva</t>
  </si>
  <si>
    <t>Barbara Rigal</t>
  </si>
  <si>
    <t>Cube Centre Almere; NL</t>
  </si>
  <si>
    <t>Water Oasis Group Ltd.; Judy Kan; Interessent</t>
  </si>
  <si>
    <t>Charlène Bailot, MA SAS Hotel Carcassonne</t>
  </si>
  <si>
    <t>Starlight; Julie Soh; Singapore; Interessent</t>
  </si>
  <si>
    <t>Karin Jäger; KaDeWe EV</t>
  </si>
  <si>
    <t>DESCOMED GB (Mweya PVT Ltd; London)</t>
  </si>
  <si>
    <t>Guendalina The Skin Sculpter LTD</t>
  </si>
  <si>
    <t>`</t>
  </si>
  <si>
    <t>QMS Intern.PROSPECTION Interessent</t>
  </si>
  <si>
    <t>Existing</t>
  </si>
  <si>
    <t>Customer Type</t>
  </si>
  <si>
    <t>New customer year</t>
  </si>
  <si>
    <t>Lost customer year</t>
  </si>
  <si>
    <t>2024 Cluster</t>
  </si>
  <si>
    <t>Product Cluster</t>
  </si>
  <si>
    <t>2022A</t>
  </si>
  <si>
    <t>2023A</t>
  </si>
  <si>
    <t>2024A</t>
  </si>
  <si>
    <t>2024B</t>
  </si>
  <si>
    <t>NKD23</t>
  </si>
  <si>
    <t>Department Store</t>
  </si>
  <si>
    <t>Total sales</t>
  </si>
  <si>
    <t>New</t>
  </si>
  <si>
    <t>Ulrike</t>
  </si>
  <si>
    <t>NRW Summary</t>
  </si>
  <si>
    <t>Total</t>
  </si>
  <si>
    <t>Ara</t>
  </si>
  <si>
    <t>Old region</t>
  </si>
  <si>
    <t>New region</t>
  </si>
  <si>
    <t>Commission earned</t>
  </si>
  <si>
    <t>Commission %</t>
  </si>
  <si>
    <t>"Lost" sales</t>
  </si>
  <si>
    <t>Lost Commission</t>
  </si>
  <si>
    <t>Commission % used</t>
  </si>
  <si>
    <t>Global Target existing and new doors 2025</t>
  </si>
  <si>
    <t>Kerstin:</t>
  </si>
  <si>
    <t>Existing sales</t>
  </si>
  <si>
    <t>Existing budget</t>
  </si>
  <si>
    <t>New door budget</t>
  </si>
  <si>
    <t>Ara:</t>
  </si>
  <si>
    <t>Total Sales</t>
  </si>
  <si>
    <t>Total Budget</t>
  </si>
  <si>
    <t>% achieved</t>
  </si>
  <si>
    <t>Commission % applied</t>
  </si>
  <si>
    <t>Commission</t>
  </si>
  <si>
    <t>New door sales (first 3 months)</t>
  </si>
  <si>
    <t>New door sales (reorder)</t>
  </si>
  <si>
    <t>Total new door sales</t>
  </si>
  <si>
    <t>Commission under old scheme</t>
  </si>
  <si>
    <t>Commission under new scheme</t>
  </si>
  <si>
    <t>Benefit of new scheme on 2025 sales</t>
  </si>
  <si>
    <t>Monthly uplift</t>
  </si>
  <si>
    <t>Full year check</t>
  </si>
  <si>
    <t>Maty Av-zuk; Israel</t>
  </si>
  <si>
    <t>QMS Medicosmetics - Nordic; Norwegen</t>
  </si>
  <si>
    <t>Cheerful Marketing Sdn Bhd; Malaysia</t>
  </si>
  <si>
    <t>Esteticaline AG; Clinic; Natalia Weisinger</t>
  </si>
  <si>
    <t>PUUR Huidinstituut Breda</t>
  </si>
  <si>
    <t>Innovert SARL</t>
  </si>
  <si>
    <t>Gräflicher Park GmbH &amp; Co. KG</t>
  </si>
  <si>
    <t>Angelo stile italiano; Paderborn</t>
  </si>
  <si>
    <t>BlueGem Capital Partners LLP</t>
  </si>
  <si>
    <t>OCTOPUS</t>
  </si>
  <si>
    <t>Erhardt &amp; Fischer GmbH &amp; Co.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</si>
</sst>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_-;\-* #,##0_-;_-* &quot;-&quot;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  <charset val="238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97">
    <xf numFmtId="0" fontId="0" fillId="0" borderId="0" xfId="0"/>
    <xf numFmtId="0" fontId="1" fillId="0" borderId="0" xfId="3"/>
    <xf numFmtId="0" fontId="2" fillId="0" borderId="1" xfId="0" applyFont="1" applyBorder="1" applyAlignment="1">
      <alignment wrapText="1"/>
    </xf>
    <xf numFmtId="0" fontId="2" fillId="0" borderId="1" xfId="3" applyFont="1" applyBorder="1" applyAlignment="1">
      <alignment wrapText="1"/>
    </xf>
    <xf numFmtId="0" fontId="2" fillId="2" borderId="1" xfId="3" applyFont="1" applyFill="1" applyBorder="1" applyAlignment="1">
      <alignment wrapText="1"/>
    </xf>
    <xf numFmtId="164" fontId="0" fillId="0" borderId="0" xfId="1" applyNumberFormat="1" applyFont="1"/>
    <xf numFmtId="9" fontId="0" fillId="0" borderId="0" xfId="2" applyFont="1" applyAlignment="1">
      <alignment horizontal="right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1" fillId="3" borderId="0" xfId="3" applyFill="1"/>
    <xf numFmtId="0" fontId="1" fillId="4" borderId="0" xfId="3" applyFill="1"/>
    <xf numFmtId="17" fontId="0" fillId="0" borderId="0" xfId="0" applyNumberFormat="1"/>
    <xf numFmtId="17" fontId="1" fillId="0" borderId="0" xfId="3" applyNumberFormat="1"/>
    <xf numFmtId="43" fontId="0" fillId="0" borderId="0" xfId="1" applyFont="1"/>
    <xf numFmtId="43" fontId="0" fillId="0" borderId="0" xfId="0" applyNumberFormat="1"/>
    <xf numFmtId="165" fontId="0" fillId="0" borderId="0" xfId="0" applyNumberFormat="1"/>
    <xf numFmtId="0" fontId="2" fillId="0" borderId="1" xfId="4" applyFont="1" applyBorder="1" applyAlignment="1">
      <alignment vertical="center" wrapText="1"/>
    </xf>
    <xf numFmtId="0" fontId="2" fillId="0" borderId="0" xfId="4" applyFont="1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9" fontId="0" fillId="0" borderId="0" xfId="2" applyFont="1"/>
    <xf numFmtId="0" fontId="2" fillId="0" borderId="1" xfId="3" applyFont="1" applyBorder="1" applyAlignment="1">
      <alignment horizontal="left" wrapText="1"/>
    </xf>
    <xf numFmtId="0" fontId="0" fillId="0" borderId="0" xfId="3" applyFont="1"/>
    <xf numFmtId="164" fontId="0" fillId="2" borderId="0" xfId="1" applyNumberFormat="1" applyFont="1" applyFill="1"/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4" fontId="2" fillId="0" borderId="2" xfId="1" applyNumberFormat="1" applyFont="1" applyBorder="1"/>
    <xf numFmtId="9" fontId="2" fillId="0" borderId="2" xfId="2" applyFont="1" applyBorder="1"/>
    <xf numFmtId="0" fontId="0" fillId="0" borderId="0" xfId="0" applyAlignment="1">
      <alignment horizontal="right"/>
    </xf>
    <xf numFmtId="164" fontId="2" fillId="0" borderId="2" xfId="1" applyNumberFormat="1" applyFont="1" applyFill="1" applyBorder="1"/>
    <xf numFmtId="164" fontId="0" fillId="0" borderId="0" xfId="1" applyNumberFormat="1" applyFont="1" applyFill="1"/>
    <xf numFmtId="9" fontId="0" fillId="0" borderId="0" xfId="2" applyFont="1" applyFill="1"/>
    <xf numFmtId="164" fontId="0" fillId="0" borderId="0" xfId="1" applyNumberFormat="1" applyFont="1" applyAlignment="1">
      <alignment horizontal="right"/>
    </xf>
    <xf numFmtId="9" fontId="2" fillId="0" borderId="2" xfId="2" applyFont="1" applyBorder="1" applyAlignment="1">
      <alignment horizontal="right"/>
    </xf>
    <xf numFmtId="164" fontId="2" fillId="0" borderId="2" xfId="0" applyNumberFormat="1" applyFont="1" applyBorder="1"/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4" fillId="0" borderId="0" xfId="0" applyFont="1"/>
    <xf numFmtId="0" fontId="0" fillId="5" borderId="0" xfId="0" applyFill="1"/>
    <xf numFmtId="9" fontId="0" fillId="0" borderId="0" xfId="2" applyFont="1" applyFill="1" applyAlignment="1">
      <alignment horizontal="right"/>
    </xf>
    <xf numFmtId="0" fontId="5" fillId="0" borderId="0" xfId="0" applyFont="1"/>
    <xf numFmtId="0" fontId="0" fillId="6" borderId="0" xfId="0" applyFill="1"/>
    <xf numFmtId="0" fontId="6" fillId="0" borderId="0" xfId="0" applyFont="1"/>
    <xf numFmtId="0" fontId="0" fillId="7" borderId="0" xfId="0" applyFill="1"/>
    <xf numFmtId="164" fontId="0" fillId="8" borderId="0" xfId="1" applyNumberFormat="1" applyFont="1" applyFill="1"/>
    <xf numFmtId="0" fontId="0" fillId="0" borderId="0" xfId="0" applyAlignment="1">
      <alignment wrapText="1"/>
    </xf>
    <xf numFmtId="0" fontId="7" fillId="0" borderId="0" xfId="0" applyFont="1"/>
    <xf numFmtId="17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7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17" fontId="0" fillId="5" borderId="0" xfId="0" applyNumberFormat="1" applyFill="1" applyAlignment="1">
      <alignment wrapText="1"/>
    </xf>
    <xf numFmtId="0" fontId="0" fillId="5" borderId="0" xfId="0" applyFill="1" applyAlignment="1">
      <alignment wrapText="1"/>
    </xf>
    <xf numFmtId="17" fontId="0" fillId="3" borderId="0" xfId="0" applyNumberFormat="1" applyFill="1"/>
    <xf numFmtId="17" fontId="0" fillId="5" borderId="0" xfId="0" applyNumberFormat="1" applyFill="1"/>
    <xf numFmtId="0" fontId="1" fillId="0" borderId="0" xfId="4"/>
    <xf numFmtId="0" fontId="7" fillId="0" borderId="0" xfId="0" applyFont="1" applyAlignment="1">
      <alignment wrapText="1"/>
    </xf>
    <xf numFmtId="0" fontId="0" fillId="9" borderId="0" xfId="0" applyFill="1"/>
    <xf numFmtId="164" fontId="5" fillId="0" borderId="0" xfId="0" applyNumberFormat="1" applyFont="1"/>
    <xf numFmtId="17" fontId="2" fillId="0" borderId="1" xfId="0" applyNumberFormat="1" applyFont="1" applyBorder="1"/>
    <xf numFmtId="166" fontId="0" fillId="0" borderId="0" xfId="0" applyNumberFormat="1"/>
    <xf numFmtId="164" fontId="2" fillId="2" borderId="2" xfId="0" applyNumberFormat="1" applyFont="1" applyFill="1" applyBorder="1"/>
    <xf numFmtId="164" fontId="2" fillId="2" borderId="3" xfId="0" applyNumberFormat="1" applyFont="1" applyFill="1" applyBorder="1"/>
    <xf numFmtId="0" fontId="0" fillId="10" borderId="0" xfId="0" applyFill="1"/>
    <xf numFmtId="0" fontId="0" fillId="11" borderId="0" xfId="0" applyFill="1"/>
    <xf numFmtId="164" fontId="0" fillId="2" borderId="0" xfId="0" applyNumberFormat="1" applyFill="1"/>
    <xf numFmtId="164" fontId="2" fillId="10" borderId="0" xfId="0" applyNumberFormat="1" applyFont="1" applyFill="1"/>
    <xf numFmtId="0" fontId="5" fillId="2" borderId="0" xfId="0" applyFont="1" applyFill="1"/>
    <xf numFmtId="0" fontId="2" fillId="10" borderId="0" xfId="0" applyFont="1" applyFill="1"/>
    <xf numFmtId="0" fontId="2" fillId="6" borderId="1" xfId="0" applyFont="1" applyFill="1" applyBorder="1" applyAlignment="1">
      <alignment wrapText="1"/>
    </xf>
    <xf numFmtId="0" fontId="2" fillId="6" borderId="2" xfId="0" applyFont="1" applyFill="1" applyBorder="1"/>
    <xf numFmtId="0" fontId="8" fillId="6" borderId="0" xfId="0" applyFont="1" applyFill="1"/>
    <xf numFmtId="0" fontId="0" fillId="0" borderId="2" xfId="0" applyBorder="1"/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2" borderId="2" xfId="0" applyFill="1" applyBorder="1"/>
    <xf numFmtId="164" fontId="0" fillId="0" borderId="2" xfId="0" applyNumberFormat="1" applyBorder="1"/>
    <xf numFmtId="164" fontId="0" fillId="0" borderId="2" xfId="1" applyNumberFormat="1" applyFont="1" applyBorder="1"/>
    <xf numFmtId="9" fontId="0" fillId="0" borderId="2" xfId="2" applyFont="1" applyBorder="1"/>
    <xf numFmtId="0" fontId="2" fillId="2" borderId="0" xfId="0" applyFont="1" applyFill="1"/>
    <xf numFmtId="164" fontId="2" fillId="2" borderId="0" xfId="1" applyNumberFormat="1" applyFont="1" applyFill="1"/>
    <xf numFmtId="164" fontId="2" fillId="0" borderId="0" xfId="1" applyNumberFormat="1" applyFont="1"/>
    <xf numFmtId="9" fontId="2" fillId="0" borderId="0" xfId="2" applyFont="1"/>
    <xf numFmtId="1" fontId="2" fillId="10" borderId="0" xfId="0" applyNumberFormat="1" applyFont="1" applyFill="1"/>
    <xf numFmtId="165" fontId="0" fillId="0" borderId="0" xfId="2" applyNumberFormat="1" applyFont="1"/>
    <xf numFmtId="9" fontId="0" fillId="0" borderId="0" xfId="0" applyNumberFormat="1"/>
    <xf numFmtId="3" fontId="0" fillId="2" borderId="0" xfId="0" applyNumberFormat="1" applyFill="1"/>
    <xf numFmtId="1" fontId="0" fillId="0" borderId="0" xfId="0" applyNumberFormat="1" applyAlignment="1">
      <alignment horizontal="left"/>
    </xf>
    <xf numFmtId="1" fontId="0" fillId="0" borderId="0" xfId="0" applyNumberFormat="1"/>
    <xf numFmtId="1" fontId="2" fillId="0" borderId="1" xfId="3" applyNumberFormat="1" applyFont="1" applyBorder="1" applyAlignment="1">
      <alignment wrapText="1"/>
    </xf>
    <xf numFmtId="1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3" borderId="0" xfId="1" applyNumberFormat="1" applyFont="1" applyFill="1"/>
  </cellXfs>
  <cellStyles count="5">
    <cellStyle name="Comma" xfId="1" builtinId="3"/>
    <cellStyle name="Normal" xfId="0" builtinId="0"/>
    <cellStyle name="Normal 2" xfId="3" xr:uid="{7AE00DAA-F2F9-4811-BE9B-128465FFE0D4}"/>
    <cellStyle name="Normal 2 2" xfId="4" xr:uid="{6DD8CE1A-BE08-4260-B32B-9EB30B60DA71}"/>
    <cellStyle name="Per cent" xfId="2" builtinId="5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msmedicosmetics.sharepoint.com/sites/ORGManagement/Shared%20Documents/General/01%20Management%20Agenda/2025.07.31%20Core%20Markets%20analysis%20with%20charts.xlsx" TargetMode="External"/><Relationship Id="rId1" Type="http://schemas.openxmlformats.org/officeDocument/2006/relationships/externalLinkPath" Target="/sites/ORGManagement/Shared%20Documents/General/01%20Management%20Agenda/2025.07.31%20Core%20Markets%20analysis%20with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s"/>
      <sheetName val="Stats by region"/>
      <sheetName val="Germany NRW"/>
      <sheetName val="Germany North"/>
      <sheetName val="Germany South West"/>
      <sheetName val="Germany Bayern"/>
      <sheetName val="Benelux Central"/>
      <sheetName val="Benelux Other"/>
      <sheetName val="Switzerland"/>
      <sheetName val="Other EU"/>
      <sheetName val="Germany A doors"/>
      <sheetName val="Benelux A doors"/>
      <sheetName val="Switzerland A doors"/>
      <sheetName val="Other EU A doors"/>
      <sheetName val="Germany B doors"/>
      <sheetName val="Benelux B doors"/>
      <sheetName val="Switzerland B doors"/>
      <sheetName val="Other EU B doors"/>
      <sheetName val="Germany C_GG doors"/>
      <sheetName val="Benelux C_GG doors"/>
      <sheetName val="Switzerland C_GG doors"/>
      <sheetName val="Other EU C_GG doors"/>
      <sheetName val="Germany Biggest movers"/>
      <sheetName val="Benelux Biggest movers"/>
      <sheetName val="2024 new doors"/>
      <sheetName val="By Cohort"/>
      <sheetName val="By Cluster"/>
      <sheetName val="Performance Data"/>
      <sheetName val="KPI data 2022"/>
      <sheetName val="KPI data 2023"/>
      <sheetName val="KPI data 2024"/>
      <sheetName val="KPI data 2025"/>
      <sheetName val="KPI data 2025B"/>
      <sheetName val="QMSM_AG Mapping"/>
      <sheetName val="Combined Budget EUR"/>
      <sheetName val="Combined Budget CH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Customer Code</v>
          </cell>
          <cell r="B1" t="str">
            <v>Customer Name</v>
          </cell>
          <cell r="C1" t="str">
            <v>Country</v>
          </cell>
          <cell r="D1" t="str">
            <v>GVL map</v>
          </cell>
          <cell r="E1" t="str">
            <v>Customer type</v>
          </cell>
          <cell r="F1" t="str">
            <v>New customer (MMM-YY)</v>
          </cell>
          <cell r="G1" t="str">
            <v>New customer (Year)</v>
          </cell>
        </row>
        <row r="2">
          <cell r="A2">
            <v>10016</v>
          </cell>
          <cell r="B2" t="str">
            <v>FUTURETHIS CONSULTANCY (PTY) LTD.</v>
          </cell>
          <cell r="C2" t="str">
            <v>Export</v>
          </cell>
        </row>
        <row r="3">
          <cell r="A3">
            <v>10018</v>
          </cell>
          <cell r="B3" t="str">
            <v>qbeauty GmbH</v>
          </cell>
          <cell r="C3" t="str">
            <v>Export</v>
          </cell>
        </row>
        <row r="4">
          <cell r="A4">
            <v>10022</v>
          </cell>
          <cell r="B4" t="str">
            <v>Medicosmetic Group, LLC; Moskau</v>
          </cell>
          <cell r="C4" t="str">
            <v>Export</v>
          </cell>
        </row>
        <row r="5">
          <cell r="A5">
            <v>10024</v>
          </cell>
          <cell r="B5" t="str">
            <v>Arek Dawidowski; Polen</v>
          </cell>
          <cell r="C5" t="str">
            <v>Export</v>
          </cell>
          <cell r="D5"/>
          <cell r="E5"/>
          <cell r="F5"/>
          <cell r="G5"/>
        </row>
        <row r="6">
          <cell r="A6">
            <v>10031</v>
          </cell>
          <cell r="B6" t="str">
            <v>Spatrend Beauty Kft; Hungary</v>
          </cell>
          <cell r="C6" t="str">
            <v>Export</v>
          </cell>
        </row>
        <row r="7">
          <cell r="A7">
            <v>10033</v>
          </cell>
          <cell r="B7" t="str">
            <v>Flughafen München eurotrade</v>
          </cell>
          <cell r="C7" t="str">
            <v>Germany</v>
          </cell>
          <cell r="D7" t="str">
            <v>Retail</v>
          </cell>
          <cell r="E7" t="str">
            <v>Retail</v>
          </cell>
          <cell r="F7"/>
          <cell r="G7">
            <v>2020</v>
          </cell>
        </row>
        <row r="8">
          <cell r="A8">
            <v>10034</v>
          </cell>
          <cell r="B8" t="str">
            <v>Ben´s Daughters LTD; Albanien</v>
          </cell>
          <cell r="C8" t="str">
            <v>Export</v>
          </cell>
        </row>
        <row r="9">
          <cell r="A9">
            <v>10036</v>
          </cell>
          <cell r="B9" t="str">
            <v>QMS Inc.; USA</v>
          </cell>
          <cell r="C9" t="str">
            <v>Interco</v>
          </cell>
        </row>
        <row r="10">
          <cell r="A10">
            <v>10039</v>
          </cell>
          <cell r="B10" t="str">
            <v>Spalanga; Litauen</v>
          </cell>
          <cell r="C10" t="str">
            <v>Export</v>
          </cell>
        </row>
        <row r="11">
          <cell r="A11">
            <v>10040</v>
          </cell>
          <cell r="B11" t="str">
            <v>All time beauty; Estland</v>
          </cell>
          <cell r="C11" t="str">
            <v>Export</v>
          </cell>
        </row>
        <row r="12">
          <cell r="A12">
            <v>10042</v>
          </cell>
          <cell r="B12" t="str">
            <v>Pure Glow Cosmetics Trading S.A.; Griechenland</v>
          </cell>
          <cell r="C12" t="str">
            <v>Export</v>
          </cell>
        </row>
        <row r="13">
          <cell r="A13">
            <v>10043</v>
          </cell>
          <cell r="B13" t="str">
            <v>GAO Xiang; Jiessie; Shenzhen; China</v>
          </cell>
          <cell r="C13" t="str">
            <v>Export</v>
          </cell>
        </row>
        <row r="14">
          <cell r="A14">
            <v>10044</v>
          </cell>
          <cell r="B14" t="str">
            <v>PRIVÉ AESTHETICS, Qatar</v>
          </cell>
          <cell r="C14" t="str">
            <v>Export</v>
          </cell>
        </row>
        <row r="15">
          <cell r="A15">
            <v>10046</v>
          </cell>
          <cell r="B15" t="str">
            <v>Wellness Pot; Malaysia</v>
          </cell>
          <cell r="C15" t="str">
            <v>Export</v>
          </cell>
        </row>
        <row r="16">
          <cell r="A16">
            <v>10047</v>
          </cell>
          <cell r="B16" t="str">
            <v>T.A. Cosmetics P.C.; Greece</v>
          </cell>
          <cell r="C16" t="str">
            <v>Export</v>
          </cell>
        </row>
        <row r="17">
          <cell r="A17">
            <v>10048</v>
          </cell>
          <cell r="B17" t="str">
            <v>Luisa Via Roma Spa; Italy</v>
          </cell>
          <cell r="C17" t="str">
            <v>Other EU</v>
          </cell>
          <cell r="E17" t="str">
            <v>eTailer</v>
          </cell>
        </row>
        <row r="18">
          <cell r="A18">
            <v>10049</v>
          </cell>
          <cell r="B18" t="str">
            <v>Biokozmetika D.O.O.; Kroatien</v>
          </cell>
          <cell r="C18" t="str">
            <v>Export</v>
          </cell>
          <cell r="D18"/>
          <cell r="E18"/>
          <cell r="F18"/>
          <cell r="G18"/>
        </row>
        <row r="19">
          <cell r="A19">
            <v>10050</v>
          </cell>
          <cell r="B19" t="str">
            <v>OG Brands;Israel;Dana Zilberstein; Interessent</v>
          </cell>
          <cell r="C19" t="str">
            <v>Export</v>
          </cell>
        </row>
        <row r="20">
          <cell r="A20">
            <v>10051</v>
          </cell>
          <cell r="B20" t="str">
            <v>Luxuria Group, Bechara Sleiman; Dubai; Interessent</v>
          </cell>
          <cell r="C20" t="str">
            <v>Export</v>
          </cell>
        </row>
        <row r="21">
          <cell r="A21">
            <v>10052</v>
          </cell>
          <cell r="B21" t="str">
            <v>Sapphire Limited_CRE03</v>
          </cell>
          <cell r="C21" t="str">
            <v>Export</v>
          </cell>
        </row>
        <row r="22">
          <cell r="A22">
            <v>10053</v>
          </cell>
          <cell r="B22" t="str">
            <v>Eurasia Cosmetics Co. Ltd.; Bangkok; Thailand</v>
          </cell>
          <cell r="C22" t="str">
            <v>Export</v>
          </cell>
        </row>
        <row r="23">
          <cell r="A23">
            <v>10054</v>
          </cell>
          <cell r="B23" t="str">
            <v>Ambasáda krásy s.r.o.; Slowakai; Interessent</v>
          </cell>
          <cell r="C23" t="str">
            <v>Export</v>
          </cell>
        </row>
        <row r="24">
          <cell r="A24">
            <v>10055</v>
          </cell>
          <cell r="B24" t="str">
            <v>NAJAFI INTERNATIONAL GENERAL TRADING LLC.;Interessent</v>
          </cell>
          <cell r="C24" t="str">
            <v>Export</v>
          </cell>
        </row>
        <row r="25">
          <cell r="A25">
            <v>10056</v>
          </cell>
          <cell r="B25" t="str">
            <v>PEARL TREE; Interessent</v>
          </cell>
          <cell r="C25" t="str">
            <v>Export</v>
          </cell>
        </row>
        <row r="26">
          <cell r="A26">
            <v>10057</v>
          </cell>
          <cell r="B26" t="str">
            <v>Olympia Industries Ltd; Indien</v>
          </cell>
          <cell r="C26" t="str">
            <v>Export</v>
          </cell>
        </row>
        <row r="27">
          <cell r="A27">
            <v>10058</v>
          </cell>
          <cell r="B27" t="str">
            <v>Mweya PVT Ltd; Dubai</v>
          </cell>
          <cell r="C27" t="str">
            <v>Export</v>
          </cell>
        </row>
        <row r="28">
          <cell r="A28">
            <v>10060</v>
          </cell>
          <cell r="B28" t="str">
            <v>FAME Dmytro Zolotukhin - Interessent</v>
          </cell>
          <cell r="C28" t="str">
            <v>Export</v>
          </cell>
        </row>
        <row r="29">
          <cell r="A29">
            <v>10061</v>
          </cell>
          <cell r="B29" t="str">
            <v>LUXASIA PTE LTD.; Singapore; Interessent</v>
          </cell>
          <cell r="C29" t="str">
            <v>Export</v>
          </cell>
        </row>
        <row r="30">
          <cell r="A30">
            <v>10062</v>
          </cell>
          <cell r="B30" t="str">
            <v>PE Yegunova Anzhela; Ukraine</v>
          </cell>
          <cell r="C30" t="str">
            <v>Export</v>
          </cell>
        </row>
        <row r="31">
          <cell r="A31">
            <v>10063</v>
          </cell>
          <cell r="B31" t="str">
            <v>Skintelligent Solution KFT # Distributor Romania</v>
          </cell>
          <cell r="C31" t="str">
            <v>Export</v>
          </cell>
        </row>
        <row r="32">
          <cell r="A32">
            <v>20001</v>
          </cell>
          <cell r="B32" t="str">
            <v>Heike Stein, moderne Kosmetik</v>
          </cell>
          <cell r="C32" t="str">
            <v>Germany</v>
          </cell>
          <cell r="D32" t="str">
            <v>Marina</v>
          </cell>
          <cell r="E32" t="str">
            <v>Salon / Institute</v>
          </cell>
          <cell r="F32"/>
          <cell r="G32">
            <v>0</v>
          </cell>
        </row>
        <row r="33">
          <cell r="A33">
            <v>20004</v>
          </cell>
          <cell r="B33" t="str">
            <v>Susanne Dreier</v>
          </cell>
          <cell r="C33" t="str">
            <v>Germany</v>
          </cell>
          <cell r="D33" t="str">
            <v>Marina</v>
          </cell>
          <cell r="E33" t="str">
            <v>Salon / Institute</v>
          </cell>
          <cell r="F33"/>
          <cell r="G33">
            <v>0</v>
          </cell>
        </row>
        <row r="34">
          <cell r="A34">
            <v>20005</v>
          </cell>
          <cell r="B34" t="str">
            <v>Heike Kreutzburg</v>
          </cell>
          <cell r="C34" t="str">
            <v>Germany</v>
          </cell>
          <cell r="D34" t="str">
            <v>Marina</v>
          </cell>
          <cell r="E34" t="str">
            <v>Salon / Institute</v>
          </cell>
          <cell r="F34"/>
          <cell r="G34">
            <v>0</v>
          </cell>
        </row>
        <row r="35">
          <cell r="A35">
            <v>20007</v>
          </cell>
          <cell r="B35" t="str">
            <v>Birgit Kraft</v>
          </cell>
          <cell r="C35" t="str">
            <v>Germany</v>
          </cell>
          <cell r="D35" t="str">
            <v>Marina</v>
          </cell>
          <cell r="E35" t="str">
            <v>Salon / Institute</v>
          </cell>
          <cell r="F35"/>
          <cell r="G35">
            <v>0</v>
          </cell>
        </row>
        <row r="36">
          <cell r="A36">
            <v>20009</v>
          </cell>
          <cell r="B36" t="str">
            <v>Parfümerie Flair</v>
          </cell>
          <cell r="C36" t="str">
            <v>Germany</v>
          </cell>
          <cell r="D36" t="str">
            <v>Kerstin</v>
          </cell>
          <cell r="E36" t="str">
            <v>Parfümerie</v>
          </cell>
          <cell r="F36"/>
          <cell r="G36">
            <v>0</v>
          </cell>
        </row>
        <row r="37">
          <cell r="A37">
            <v>20018</v>
          </cell>
          <cell r="B37" t="str">
            <v>Susanne Gollmer</v>
          </cell>
          <cell r="C37" t="str">
            <v>Germany</v>
          </cell>
          <cell r="D37" t="str">
            <v>Marina</v>
          </cell>
          <cell r="E37" t="str">
            <v>Salon / Institute</v>
          </cell>
          <cell r="F37"/>
          <cell r="G37">
            <v>0</v>
          </cell>
        </row>
        <row r="38">
          <cell r="A38">
            <v>20020</v>
          </cell>
          <cell r="B38" t="str">
            <v>Amenta Cosmetic GmbH</v>
          </cell>
          <cell r="C38" t="str">
            <v>Germany</v>
          </cell>
          <cell r="D38" t="str">
            <v>Sibylle</v>
          </cell>
          <cell r="E38" t="str">
            <v>Salon / Institute</v>
          </cell>
          <cell r="F38"/>
          <cell r="G38">
            <v>0</v>
          </cell>
        </row>
        <row r="39">
          <cell r="A39">
            <v>20022</v>
          </cell>
          <cell r="B39" t="str">
            <v>Karin Martin</v>
          </cell>
          <cell r="C39" t="str">
            <v>Germany</v>
          </cell>
          <cell r="D39" t="str">
            <v>Sibylle</v>
          </cell>
          <cell r="E39" t="str">
            <v>Salon / Institute</v>
          </cell>
          <cell r="F39"/>
          <cell r="G39">
            <v>0</v>
          </cell>
        </row>
        <row r="40">
          <cell r="A40">
            <v>20024</v>
          </cell>
          <cell r="B40" t="str">
            <v>Gudrun Möderl</v>
          </cell>
          <cell r="C40" t="str">
            <v>Germany</v>
          </cell>
          <cell r="D40" t="str">
            <v>Bayern</v>
          </cell>
          <cell r="E40" t="str">
            <v>Salon / Institute</v>
          </cell>
          <cell r="F40"/>
          <cell r="G40">
            <v>0</v>
          </cell>
        </row>
        <row r="41">
          <cell r="A41">
            <v>20025</v>
          </cell>
          <cell r="B41" t="str">
            <v>Gabriel Cosmetics GmbH</v>
          </cell>
          <cell r="C41" t="str">
            <v>Germany</v>
          </cell>
          <cell r="D41" t="str">
            <v>Kerstin</v>
          </cell>
          <cell r="E41" t="str">
            <v>Parfümerie</v>
          </cell>
          <cell r="F41">
            <v>44562</v>
          </cell>
          <cell r="G41">
            <v>2022</v>
          </cell>
        </row>
        <row r="42">
          <cell r="A42">
            <v>20030</v>
          </cell>
          <cell r="B42" t="str">
            <v>Britta Bork; inaktiv seit 07/2021</v>
          </cell>
          <cell r="C42" t="str">
            <v>Germany</v>
          </cell>
          <cell r="D42" t="str">
            <v>Marina</v>
          </cell>
          <cell r="E42" t="str">
            <v>Salon / Institute</v>
          </cell>
          <cell r="F42"/>
          <cell r="G42">
            <v>0</v>
          </cell>
        </row>
        <row r="43">
          <cell r="A43">
            <v>20035</v>
          </cell>
          <cell r="B43" t="str">
            <v>Wir-Für-Sie Parfümerie Kretschmer</v>
          </cell>
          <cell r="C43" t="str">
            <v>Germany</v>
          </cell>
          <cell r="D43" t="str">
            <v>Sibylle</v>
          </cell>
          <cell r="E43" t="str">
            <v>Parfümerie</v>
          </cell>
          <cell r="F43"/>
          <cell r="G43">
            <v>0</v>
          </cell>
        </row>
        <row r="44">
          <cell r="A44">
            <v>20040</v>
          </cell>
          <cell r="B44" t="str">
            <v>Lena Parfümerie GmbH</v>
          </cell>
          <cell r="C44" t="str">
            <v>Germany</v>
          </cell>
          <cell r="D44" t="str">
            <v>Marina</v>
          </cell>
          <cell r="E44" t="str">
            <v>Parfümerie</v>
          </cell>
          <cell r="F44"/>
          <cell r="G44">
            <v>0</v>
          </cell>
        </row>
        <row r="45">
          <cell r="A45">
            <v>20042</v>
          </cell>
          <cell r="B45" t="str">
            <v>Gaby Wichterich</v>
          </cell>
          <cell r="C45" t="str">
            <v>Germany</v>
          </cell>
          <cell r="D45" t="str">
            <v>Marina</v>
          </cell>
          <cell r="E45" t="str">
            <v>Salon / Institute</v>
          </cell>
          <cell r="F45"/>
          <cell r="G45">
            <v>0</v>
          </cell>
        </row>
        <row r="46">
          <cell r="A46">
            <v>20043</v>
          </cell>
          <cell r="B46" t="str">
            <v>Annette Backhaus-F.;inaktiv</v>
          </cell>
          <cell r="C46" t="str">
            <v>Germany</v>
          </cell>
          <cell r="D46" t="str">
            <v>Kerstin</v>
          </cell>
          <cell r="E46" t="str">
            <v>Salon / Institute</v>
          </cell>
          <cell r="F46"/>
          <cell r="G46">
            <v>0</v>
          </cell>
        </row>
        <row r="47">
          <cell r="A47">
            <v>20058</v>
          </cell>
          <cell r="B47" t="str">
            <v>Arno Doell</v>
          </cell>
          <cell r="C47" t="str">
            <v>Germany</v>
          </cell>
          <cell r="D47" t="str">
            <v>Sibylle</v>
          </cell>
          <cell r="E47" t="str">
            <v>Salon / Institute</v>
          </cell>
          <cell r="F47"/>
          <cell r="G47">
            <v>0</v>
          </cell>
        </row>
        <row r="48">
          <cell r="A48">
            <v>20059</v>
          </cell>
          <cell r="B48" t="str">
            <v>Nicole Kayser</v>
          </cell>
          <cell r="C48" t="str">
            <v>Germany</v>
          </cell>
          <cell r="D48" t="str">
            <v>Marina</v>
          </cell>
          <cell r="E48" t="str">
            <v>Salon / Institute</v>
          </cell>
          <cell r="F48"/>
          <cell r="G48">
            <v>0</v>
          </cell>
        </row>
        <row r="49">
          <cell r="A49">
            <v>20066</v>
          </cell>
          <cell r="B49" t="str">
            <v>Erika Becker</v>
          </cell>
          <cell r="C49" t="str">
            <v>Germany</v>
          </cell>
          <cell r="D49" t="str">
            <v>Marina</v>
          </cell>
          <cell r="E49" t="str">
            <v>Parfümerie</v>
          </cell>
          <cell r="F49"/>
          <cell r="G49">
            <v>0</v>
          </cell>
        </row>
        <row r="50">
          <cell r="A50">
            <v>20069</v>
          </cell>
          <cell r="B50" t="str">
            <v>Ursula Nauke</v>
          </cell>
          <cell r="C50" t="str">
            <v>Germany</v>
          </cell>
          <cell r="D50" t="str">
            <v>Sibylle</v>
          </cell>
          <cell r="E50" t="str">
            <v>Salon / Institute</v>
          </cell>
          <cell r="F50"/>
          <cell r="G50">
            <v>0</v>
          </cell>
        </row>
        <row r="51">
          <cell r="A51">
            <v>20070</v>
          </cell>
          <cell r="B51" t="str">
            <v>Bettina Gebhardt(LIANE BOTT,</v>
          </cell>
          <cell r="C51" t="str">
            <v>Germany</v>
          </cell>
          <cell r="D51" t="str">
            <v>Sibylle</v>
          </cell>
          <cell r="E51" t="str">
            <v>Salon / Institute</v>
          </cell>
          <cell r="F51"/>
          <cell r="G51">
            <v>0</v>
          </cell>
        </row>
        <row r="52">
          <cell r="A52">
            <v>20071</v>
          </cell>
          <cell r="B52" t="str">
            <v>Sultan Wolff; inaktiv</v>
          </cell>
          <cell r="C52" t="str">
            <v>Germany</v>
          </cell>
          <cell r="D52" t="str">
            <v>Kerstin</v>
          </cell>
          <cell r="E52" t="str">
            <v>Salon / Institute</v>
          </cell>
          <cell r="F52"/>
          <cell r="G52">
            <v>0</v>
          </cell>
        </row>
        <row r="53">
          <cell r="A53">
            <v>20072</v>
          </cell>
          <cell r="B53" t="str">
            <v>Parf.Ruschmeyer; inaktiv ab 09.2020</v>
          </cell>
          <cell r="C53" t="str">
            <v>Germany</v>
          </cell>
          <cell r="D53" t="str">
            <v>Kerstin</v>
          </cell>
          <cell r="E53" t="str">
            <v>Parfümerie</v>
          </cell>
          <cell r="F53"/>
          <cell r="G53">
            <v>0</v>
          </cell>
        </row>
        <row r="54">
          <cell r="A54">
            <v>20073</v>
          </cell>
          <cell r="B54" t="str">
            <v>Jeanette Jost</v>
          </cell>
          <cell r="C54" t="str">
            <v>Germany</v>
          </cell>
          <cell r="D54" t="str">
            <v>Bayern</v>
          </cell>
          <cell r="E54" t="str">
            <v>Salon / Institute</v>
          </cell>
          <cell r="F54"/>
          <cell r="G54">
            <v>0</v>
          </cell>
        </row>
        <row r="55">
          <cell r="A55">
            <v>20079</v>
          </cell>
          <cell r="B55" t="str">
            <v>Magret Timm</v>
          </cell>
          <cell r="C55" t="str">
            <v>Germany</v>
          </cell>
          <cell r="D55" t="str">
            <v>Kerstin</v>
          </cell>
          <cell r="E55" t="str">
            <v>Salon / Institute</v>
          </cell>
          <cell r="F55"/>
          <cell r="G55">
            <v>0</v>
          </cell>
        </row>
        <row r="56">
          <cell r="A56">
            <v>20080</v>
          </cell>
          <cell r="B56" t="str">
            <v>Parfümerie Thomas Lehr</v>
          </cell>
          <cell r="C56" t="str">
            <v>Germany</v>
          </cell>
          <cell r="D56" t="str">
            <v>Sibylle</v>
          </cell>
          <cell r="E56" t="str">
            <v>Parfümerie</v>
          </cell>
          <cell r="F56"/>
          <cell r="G56">
            <v>0</v>
          </cell>
        </row>
        <row r="57">
          <cell r="A57">
            <v>20082</v>
          </cell>
          <cell r="B57" t="str">
            <v>Parfümerie H.C.</v>
          </cell>
          <cell r="C57" t="str">
            <v>Germany</v>
          </cell>
          <cell r="D57" t="str">
            <v>Marina</v>
          </cell>
          <cell r="E57" t="str">
            <v>Parfümerie</v>
          </cell>
          <cell r="F57"/>
          <cell r="G57">
            <v>0</v>
          </cell>
        </row>
        <row r="58">
          <cell r="A58">
            <v>20083</v>
          </cell>
          <cell r="B58" t="str">
            <v>Anja Post:verstorben;</v>
          </cell>
          <cell r="C58" t="str">
            <v>Germany</v>
          </cell>
          <cell r="D58" t="str">
            <v>Bayern</v>
          </cell>
          <cell r="E58" t="str">
            <v>Salon / Institute</v>
          </cell>
          <cell r="F58"/>
          <cell r="G58">
            <v>0</v>
          </cell>
        </row>
        <row r="59">
          <cell r="A59">
            <v>20085</v>
          </cell>
          <cell r="B59" t="str">
            <v>Perry Pritchard; inaktiv</v>
          </cell>
          <cell r="C59" t="str">
            <v>Germany</v>
          </cell>
          <cell r="D59" t="str">
            <v>Kerstin</v>
          </cell>
          <cell r="E59" t="str">
            <v>Salon / Institute</v>
          </cell>
          <cell r="F59"/>
          <cell r="G59">
            <v>0</v>
          </cell>
        </row>
        <row r="60">
          <cell r="A60">
            <v>20093</v>
          </cell>
          <cell r="B60" t="str">
            <v>Susanne Thomsen</v>
          </cell>
          <cell r="C60" t="str">
            <v>Germany</v>
          </cell>
          <cell r="D60" t="str">
            <v>Kerstin</v>
          </cell>
          <cell r="E60" t="str">
            <v>Salon / Institute</v>
          </cell>
          <cell r="F60"/>
          <cell r="G60">
            <v>0</v>
          </cell>
        </row>
        <row r="61">
          <cell r="A61">
            <v>20097</v>
          </cell>
          <cell r="B61" t="str">
            <v>Heidi Sönksen</v>
          </cell>
          <cell r="C61" t="str">
            <v>Germany</v>
          </cell>
          <cell r="D61" t="str">
            <v>Kerstin</v>
          </cell>
          <cell r="E61" t="str">
            <v>Salon / Institute</v>
          </cell>
          <cell r="F61"/>
          <cell r="G61">
            <v>0</v>
          </cell>
        </row>
        <row r="62">
          <cell r="A62">
            <v>20104</v>
          </cell>
          <cell r="B62" t="str">
            <v>Madeleine Tast</v>
          </cell>
          <cell r="C62" t="str">
            <v>Germany</v>
          </cell>
          <cell r="D62" t="str">
            <v>Marina</v>
          </cell>
          <cell r="E62" t="str">
            <v>Salon / Institute</v>
          </cell>
          <cell r="F62"/>
          <cell r="G62">
            <v>0</v>
          </cell>
        </row>
        <row r="63">
          <cell r="A63">
            <v>20106</v>
          </cell>
          <cell r="B63" t="str">
            <v>Susanne Alltschekow</v>
          </cell>
          <cell r="C63" t="str">
            <v>Germany</v>
          </cell>
          <cell r="D63" t="str">
            <v>Kerstin</v>
          </cell>
          <cell r="E63" t="str">
            <v>Salon / Institute</v>
          </cell>
          <cell r="F63"/>
          <cell r="G63">
            <v>0</v>
          </cell>
        </row>
        <row r="64">
          <cell r="A64">
            <v>20108</v>
          </cell>
          <cell r="B64" t="str">
            <v>Petra Pott</v>
          </cell>
          <cell r="C64" t="str">
            <v>Germany</v>
          </cell>
          <cell r="D64" t="str">
            <v>Marina</v>
          </cell>
          <cell r="E64" t="str">
            <v>Salon / Institute</v>
          </cell>
          <cell r="F64"/>
          <cell r="G64">
            <v>0</v>
          </cell>
        </row>
        <row r="65">
          <cell r="A65">
            <v>20109</v>
          </cell>
          <cell r="B65" t="str">
            <v>Uschi Eberle, inaktiv</v>
          </cell>
          <cell r="C65" t="str">
            <v>Germany</v>
          </cell>
          <cell r="D65" t="str">
            <v>Sibylle</v>
          </cell>
          <cell r="E65" t="str">
            <v>Salon / Institute</v>
          </cell>
          <cell r="F65"/>
          <cell r="G65">
            <v>0</v>
          </cell>
        </row>
        <row r="66">
          <cell r="A66">
            <v>20110</v>
          </cell>
          <cell r="B66" t="str">
            <v>Sabine Mauermann</v>
          </cell>
          <cell r="C66" t="str">
            <v>Germany</v>
          </cell>
          <cell r="D66" t="str">
            <v>Bayern</v>
          </cell>
          <cell r="E66" t="str">
            <v>Salon / Institute</v>
          </cell>
          <cell r="F66"/>
          <cell r="G66">
            <v>0</v>
          </cell>
        </row>
        <row r="67">
          <cell r="A67">
            <v>20115</v>
          </cell>
          <cell r="B67" t="str">
            <v>Pia Eikemeier</v>
          </cell>
          <cell r="C67" t="str">
            <v>Germany</v>
          </cell>
          <cell r="D67" t="str">
            <v>Kerstin</v>
          </cell>
          <cell r="E67" t="str">
            <v>Salon / Institute</v>
          </cell>
          <cell r="F67"/>
          <cell r="G67">
            <v>0</v>
          </cell>
        </row>
        <row r="68">
          <cell r="A68">
            <v>20121</v>
          </cell>
          <cell r="B68" t="str">
            <v>Albrecht GmbH</v>
          </cell>
          <cell r="C68" t="str">
            <v>Germany</v>
          </cell>
          <cell r="D68" t="str">
            <v>Sibylle</v>
          </cell>
          <cell r="E68" t="str">
            <v>Parfümerie</v>
          </cell>
          <cell r="F68"/>
          <cell r="G68">
            <v>0</v>
          </cell>
        </row>
        <row r="69">
          <cell r="A69">
            <v>20128</v>
          </cell>
          <cell r="B69" t="str">
            <v>Thomas Venus</v>
          </cell>
          <cell r="C69" t="str">
            <v>Germany</v>
          </cell>
          <cell r="D69" t="str">
            <v>Kerstin</v>
          </cell>
          <cell r="E69" t="str">
            <v>Salon / Institute</v>
          </cell>
          <cell r="F69"/>
          <cell r="G69">
            <v>0</v>
          </cell>
        </row>
        <row r="70">
          <cell r="A70">
            <v>20129</v>
          </cell>
          <cell r="B70" t="str">
            <v>Friseur-Erlebnis GmbH</v>
          </cell>
          <cell r="C70" t="str">
            <v>Germany</v>
          </cell>
          <cell r="D70" t="str">
            <v>Sibylle</v>
          </cell>
          <cell r="E70" t="str">
            <v>Salon / Institute</v>
          </cell>
          <cell r="F70"/>
          <cell r="G70">
            <v>0</v>
          </cell>
        </row>
        <row r="71">
          <cell r="A71">
            <v>20130</v>
          </cell>
          <cell r="B71" t="str">
            <v>Henry Eichhorn</v>
          </cell>
          <cell r="C71" t="str">
            <v>Germany</v>
          </cell>
          <cell r="D71" t="str">
            <v>Sibylle</v>
          </cell>
          <cell r="E71" t="str">
            <v>Salon / Institute</v>
          </cell>
          <cell r="F71"/>
          <cell r="G71">
            <v>0</v>
          </cell>
        </row>
        <row r="72">
          <cell r="A72">
            <v>20131</v>
          </cell>
          <cell r="B72" t="str">
            <v>Hannelore Mader</v>
          </cell>
          <cell r="C72" t="str">
            <v>Germany</v>
          </cell>
          <cell r="D72" t="str">
            <v>Bayern</v>
          </cell>
          <cell r="E72" t="str">
            <v>Salon / Institute</v>
          </cell>
          <cell r="F72"/>
          <cell r="G72">
            <v>0</v>
          </cell>
        </row>
        <row r="73">
          <cell r="A73">
            <v>20132</v>
          </cell>
          <cell r="B73" t="str">
            <v>Katja Wilk</v>
          </cell>
          <cell r="C73" t="str">
            <v>Germany</v>
          </cell>
          <cell r="D73" t="str">
            <v>Kerstin</v>
          </cell>
          <cell r="E73" t="str">
            <v>Salon / Institute</v>
          </cell>
          <cell r="F73"/>
          <cell r="G73">
            <v>0</v>
          </cell>
        </row>
        <row r="74">
          <cell r="A74">
            <v>20134</v>
          </cell>
          <cell r="B74" t="str">
            <v>Petra Schmidt</v>
          </cell>
          <cell r="C74" t="str">
            <v>Germany</v>
          </cell>
          <cell r="D74" t="str">
            <v>Bayern</v>
          </cell>
          <cell r="E74" t="str">
            <v>Salon / Institute</v>
          </cell>
          <cell r="F74"/>
          <cell r="G74">
            <v>0</v>
          </cell>
        </row>
        <row r="75">
          <cell r="A75">
            <v>20136</v>
          </cell>
          <cell r="B75" t="str">
            <v>Petra Penning</v>
          </cell>
          <cell r="C75" t="str">
            <v>Germany</v>
          </cell>
          <cell r="D75" t="str">
            <v>Bayern</v>
          </cell>
          <cell r="E75" t="str">
            <v>Salon / Institute</v>
          </cell>
          <cell r="F75"/>
          <cell r="G75">
            <v>0</v>
          </cell>
        </row>
        <row r="76">
          <cell r="A76">
            <v>20138</v>
          </cell>
          <cell r="B76" t="str">
            <v>Jane Scheffler</v>
          </cell>
          <cell r="C76" t="str">
            <v>Germany</v>
          </cell>
          <cell r="D76" t="str">
            <v>Kerstin</v>
          </cell>
          <cell r="E76" t="str">
            <v>Salon / Institute</v>
          </cell>
          <cell r="F76"/>
          <cell r="G76">
            <v>2019</v>
          </cell>
        </row>
        <row r="77">
          <cell r="A77">
            <v>20141</v>
          </cell>
          <cell r="B77" t="str">
            <v>Ingrid Jürgensen</v>
          </cell>
          <cell r="C77" t="str">
            <v>Germany</v>
          </cell>
          <cell r="D77" t="str">
            <v>Kerstin</v>
          </cell>
          <cell r="E77" t="str">
            <v>Salon / Institute</v>
          </cell>
          <cell r="F77"/>
          <cell r="G77">
            <v>0</v>
          </cell>
        </row>
        <row r="78">
          <cell r="A78">
            <v>20142</v>
          </cell>
          <cell r="B78" t="str">
            <v>Florence Vogelgesang</v>
          </cell>
          <cell r="C78" t="str">
            <v>Germany</v>
          </cell>
          <cell r="D78" t="str">
            <v>Sibylle</v>
          </cell>
          <cell r="E78" t="str">
            <v>Salon / Institute</v>
          </cell>
          <cell r="F78"/>
          <cell r="G78">
            <v>0</v>
          </cell>
        </row>
        <row r="79">
          <cell r="A79">
            <v>20143</v>
          </cell>
          <cell r="B79" t="str">
            <v>Marlies Koch</v>
          </cell>
          <cell r="C79" t="str">
            <v>Germany</v>
          </cell>
          <cell r="D79" t="str">
            <v>Kerstin</v>
          </cell>
          <cell r="E79" t="str">
            <v>Salon / Institute</v>
          </cell>
          <cell r="F79"/>
          <cell r="G79">
            <v>0</v>
          </cell>
        </row>
        <row r="80">
          <cell r="A80">
            <v>20145</v>
          </cell>
          <cell r="B80" t="str">
            <v>Gerti Volkmer Kosmetik e.K.</v>
          </cell>
          <cell r="C80" t="str">
            <v>Germany</v>
          </cell>
          <cell r="D80" t="str">
            <v>Marina</v>
          </cell>
          <cell r="E80" t="str">
            <v>Salon / Institute</v>
          </cell>
          <cell r="F80"/>
          <cell r="G80">
            <v>0</v>
          </cell>
        </row>
        <row r="81">
          <cell r="A81">
            <v>20147</v>
          </cell>
          <cell r="B81" t="str">
            <v>Ursula Heidemann</v>
          </cell>
          <cell r="C81" t="str">
            <v>Germany</v>
          </cell>
          <cell r="D81" t="str">
            <v>Marina</v>
          </cell>
          <cell r="E81" t="str">
            <v>Salon / Institute</v>
          </cell>
          <cell r="F81"/>
          <cell r="G81">
            <v>0</v>
          </cell>
        </row>
        <row r="82">
          <cell r="A82">
            <v>20148</v>
          </cell>
          <cell r="B82" t="str">
            <v>Karin Tippelt</v>
          </cell>
          <cell r="C82" t="str">
            <v>Germany</v>
          </cell>
          <cell r="D82" t="str">
            <v>Bayern</v>
          </cell>
          <cell r="E82" t="str">
            <v>eTailer</v>
          </cell>
          <cell r="F82"/>
          <cell r="G82">
            <v>0</v>
          </cell>
        </row>
        <row r="83">
          <cell r="A83">
            <v>20150</v>
          </cell>
          <cell r="B83" t="str">
            <v>Susanne Gaßmann</v>
          </cell>
          <cell r="C83" t="str">
            <v>Germany</v>
          </cell>
          <cell r="D83" t="str">
            <v>Marina</v>
          </cell>
          <cell r="E83" t="str">
            <v>Salon / Institute</v>
          </cell>
          <cell r="F83"/>
          <cell r="G83">
            <v>0</v>
          </cell>
        </row>
        <row r="84">
          <cell r="A84">
            <v>20152</v>
          </cell>
          <cell r="B84" t="str">
            <v>Regina Ahlert; inaktiv</v>
          </cell>
          <cell r="C84" t="str">
            <v>Germany</v>
          </cell>
          <cell r="D84" t="str">
            <v>Kerstin</v>
          </cell>
          <cell r="E84" t="str">
            <v>Salon / Institute</v>
          </cell>
          <cell r="F84"/>
          <cell r="G84">
            <v>0</v>
          </cell>
        </row>
        <row r="85">
          <cell r="A85">
            <v>20153</v>
          </cell>
          <cell r="B85" t="str">
            <v>Silke Smets</v>
          </cell>
          <cell r="C85" t="str">
            <v>Germany</v>
          </cell>
          <cell r="D85" t="str">
            <v>Marina</v>
          </cell>
          <cell r="E85" t="str">
            <v>Salon / Institute</v>
          </cell>
          <cell r="F85"/>
          <cell r="G85">
            <v>0</v>
          </cell>
        </row>
        <row r="86">
          <cell r="A86">
            <v>20155</v>
          </cell>
          <cell r="B86" t="str">
            <v>Carmen Perthold</v>
          </cell>
          <cell r="C86" t="str">
            <v>Germany</v>
          </cell>
          <cell r="D86" t="str">
            <v>Kerstin</v>
          </cell>
          <cell r="E86" t="str">
            <v>Salon / Institute</v>
          </cell>
          <cell r="F86"/>
          <cell r="G86">
            <v>0</v>
          </cell>
        </row>
        <row r="87">
          <cell r="A87">
            <v>20156</v>
          </cell>
          <cell r="B87" t="str">
            <v>Petra Selle-Tiedemann</v>
          </cell>
          <cell r="C87" t="str">
            <v>Germany</v>
          </cell>
          <cell r="D87" t="str">
            <v>Kerstin</v>
          </cell>
          <cell r="E87" t="str">
            <v>Salon / Institute</v>
          </cell>
          <cell r="F87"/>
          <cell r="G87">
            <v>0</v>
          </cell>
        </row>
        <row r="88">
          <cell r="A88">
            <v>20160</v>
          </cell>
          <cell r="B88" t="str">
            <v>Marc Cain, Suennen</v>
          </cell>
          <cell r="C88" t="str">
            <v>Germany</v>
          </cell>
          <cell r="D88" t="str">
            <v>Marina</v>
          </cell>
          <cell r="E88" t="str">
            <v>Salon / Institute</v>
          </cell>
          <cell r="F88"/>
          <cell r="G88">
            <v>0</v>
          </cell>
        </row>
        <row r="89">
          <cell r="A89">
            <v>20161</v>
          </cell>
          <cell r="B89" t="str">
            <v>Liane Kurth</v>
          </cell>
          <cell r="C89" t="str">
            <v>Germany</v>
          </cell>
          <cell r="D89" t="str">
            <v>Kerstin</v>
          </cell>
          <cell r="E89" t="str">
            <v>Salon / Institute</v>
          </cell>
          <cell r="F89"/>
          <cell r="G89">
            <v>0</v>
          </cell>
        </row>
        <row r="90">
          <cell r="A90">
            <v>20162</v>
          </cell>
          <cell r="B90" t="str">
            <v>Andrea Könecke; inaktiv ab 17.06.2021</v>
          </cell>
          <cell r="C90" t="str">
            <v>Germany</v>
          </cell>
          <cell r="D90" t="str">
            <v>Kerstin</v>
          </cell>
          <cell r="E90" t="str">
            <v>Salon / Institute</v>
          </cell>
          <cell r="F90"/>
          <cell r="G90">
            <v>0</v>
          </cell>
        </row>
        <row r="91">
          <cell r="A91">
            <v>20163</v>
          </cell>
          <cell r="B91" t="str">
            <v>Manuela Nestmeier</v>
          </cell>
          <cell r="C91" t="str">
            <v>Germany</v>
          </cell>
          <cell r="D91" t="str">
            <v>Bayern</v>
          </cell>
          <cell r="E91" t="str">
            <v>Salon / Institute</v>
          </cell>
          <cell r="F91"/>
          <cell r="G91">
            <v>0</v>
          </cell>
        </row>
        <row r="92">
          <cell r="A92">
            <v>20164</v>
          </cell>
          <cell r="B92" t="str">
            <v>Irene Hospes</v>
          </cell>
          <cell r="C92" t="str">
            <v>Germany</v>
          </cell>
          <cell r="D92" t="str">
            <v>Sibylle</v>
          </cell>
          <cell r="E92" t="str">
            <v>Salon / Institute</v>
          </cell>
          <cell r="F92"/>
          <cell r="G92">
            <v>0</v>
          </cell>
        </row>
        <row r="93">
          <cell r="A93">
            <v>20168</v>
          </cell>
          <cell r="B93" t="str">
            <v>Marion Meidenbauer-Gruber</v>
          </cell>
          <cell r="C93" t="str">
            <v>Germany</v>
          </cell>
          <cell r="D93" t="str">
            <v>Bayern</v>
          </cell>
          <cell r="E93" t="str">
            <v>Salon / Institute</v>
          </cell>
          <cell r="F93"/>
          <cell r="G93">
            <v>0</v>
          </cell>
        </row>
        <row r="94">
          <cell r="A94">
            <v>20169</v>
          </cell>
          <cell r="B94" t="str">
            <v>Monika Sebetzky</v>
          </cell>
          <cell r="C94" t="str">
            <v>Germany</v>
          </cell>
          <cell r="D94" t="str">
            <v>Marina</v>
          </cell>
          <cell r="E94" t="str">
            <v>Salon / Institute</v>
          </cell>
          <cell r="F94"/>
          <cell r="G94">
            <v>0</v>
          </cell>
        </row>
        <row r="95">
          <cell r="A95">
            <v>20171</v>
          </cell>
          <cell r="B95" t="str">
            <v>Katrin Wille; Bartholomé</v>
          </cell>
          <cell r="C95" t="str">
            <v>Germany</v>
          </cell>
          <cell r="D95" t="str">
            <v>Bayern</v>
          </cell>
          <cell r="E95" t="str">
            <v>Salon / Institute</v>
          </cell>
          <cell r="F95"/>
          <cell r="G95">
            <v>0</v>
          </cell>
        </row>
        <row r="96">
          <cell r="A96">
            <v>20172</v>
          </cell>
          <cell r="B96" t="str">
            <v>Charlotte Eggers</v>
          </cell>
          <cell r="C96" t="str">
            <v>Germany</v>
          </cell>
          <cell r="D96" t="str">
            <v>Kerstin</v>
          </cell>
          <cell r="E96" t="str">
            <v>Salon / Institute</v>
          </cell>
          <cell r="F96"/>
          <cell r="G96">
            <v>0</v>
          </cell>
        </row>
        <row r="97">
          <cell r="A97">
            <v>20173</v>
          </cell>
          <cell r="B97" t="str">
            <v>Marianne Peter</v>
          </cell>
          <cell r="C97" t="str">
            <v>Germany</v>
          </cell>
          <cell r="D97" t="str">
            <v>Marina</v>
          </cell>
          <cell r="E97" t="str">
            <v>Salon / Institute</v>
          </cell>
          <cell r="F97"/>
          <cell r="G97">
            <v>0</v>
          </cell>
        </row>
        <row r="98">
          <cell r="A98">
            <v>20188</v>
          </cell>
          <cell r="B98" t="str">
            <v>Andrea Nussbaum</v>
          </cell>
          <cell r="C98" t="str">
            <v>Germany</v>
          </cell>
          <cell r="D98" t="str">
            <v>Sibylle</v>
          </cell>
          <cell r="E98" t="str">
            <v>Salon / Institute</v>
          </cell>
          <cell r="F98"/>
          <cell r="G98">
            <v>0</v>
          </cell>
        </row>
        <row r="99">
          <cell r="A99">
            <v>20194</v>
          </cell>
          <cell r="B99" t="str">
            <v>Claudia Käufer; inaktiv ab 08.09.2020</v>
          </cell>
          <cell r="C99" t="str">
            <v>Germany</v>
          </cell>
          <cell r="D99" t="str">
            <v>Kerstin</v>
          </cell>
          <cell r="E99" t="str">
            <v>Parfümerie</v>
          </cell>
          <cell r="F99"/>
          <cell r="G99">
            <v>0</v>
          </cell>
        </row>
        <row r="100">
          <cell r="A100">
            <v>20198</v>
          </cell>
          <cell r="B100" t="str">
            <v>Simone Irion</v>
          </cell>
          <cell r="C100" t="str">
            <v>Germany</v>
          </cell>
          <cell r="D100" t="str">
            <v>Sibylle</v>
          </cell>
          <cell r="E100" t="str">
            <v>Salon / Institute</v>
          </cell>
          <cell r="F100"/>
          <cell r="G100">
            <v>0</v>
          </cell>
        </row>
        <row r="101">
          <cell r="A101">
            <v>20201</v>
          </cell>
          <cell r="B101" t="str">
            <v>Tanja Beisel</v>
          </cell>
          <cell r="C101" t="str">
            <v>Germany</v>
          </cell>
          <cell r="D101" t="str">
            <v>Sibylle</v>
          </cell>
          <cell r="E101" t="str">
            <v>Salon / Institute</v>
          </cell>
          <cell r="F101"/>
          <cell r="G101">
            <v>0</v>
          </cell>
        </row>
        <row r="102">
          <cell r="A102">
            <v>20206</v>
          </cell>
          <cell r="B102" t="str">
            <v>Apricot Cosmetic; Tabea Buchhart</v>
          </cell>
          <cell r="C102" t="str">
            <v>Germany</v>
          </cell>
          <cell r="D102" t="str">
            <v>Bayern</v>
          </cell>
          <cell r="E102" t="str">
            <v>Salon / Institute</v>
          </cell>
          <cell r="F102"/>
          <cell r="G102">
            <v>0</v>
          </cell>
        </row>
        <row r="103">
          <cell r="A103">
            <v>20223</v>
          </cell>
          <cell r="B103" t="str">
            <v>Gaby Hartl; inaktiv</v>
          </cell>
          <cell r="C103" t="str">
            <v>Germany</v>
          </cell>
          <cell r="D103" t="str">
            <v>Bayern</v>
          </cell>
          <cell r="E103" t="str">
            <v>Salon / Institute</v>
          </cell>
          <cell r="F103"/>
          <cell r="G103">
            <v>0</v>
          </cell>
        </row>
        <row r="104">
          <cell r="A104">
            <v>20227</v>
          </cell>
          <cell r="B104" t="str">
            <v>Danuta Bruckhaus</v>
          </cell>
          <cell r="C104" t="str">
            <v>Germany</v>
          </cell>
          <cell r="D104" t="str">
            <v>Marina</v>
          </cell>
          <cell r="E104" t="str">
            <v>Salon / Institute</v>
          </cell>
          <cell r="F104"/>
          <cell r="G104">
            <v>0</v>
          </cell>
        </row>
        <row r="105">
          <cell r="A105">
            <v>20230</v>
          </cell>
          <cell r="B105" t="str">
            <v>Casa Bella Moers, inaktiv</v>
          </cell>
          <cell r="C105" t="str">
            <v>Germany</v>
          </cell>
          <cell r="D105" t="str">
            <v>Marina</v>
          </cell>
          <cell r="E105" t="str">
            <v>Salon / Institute</v>
          </cell>
          <cell r="F105"/>
          <cell r="G105">
            <v>2018</v>
          </cell>
        </row>
        <row r="106">
          <cell r="A106">
            <v>20231</v>
          </cell>
          <cell r="B106" t="str">
            <v>Ulla Schaetz</v>
          </cell>
          <cell r="C106" t="str">
            <v>Germany</v>
          </cell>
          <cell r="D106" t="str">
            <v>Marina</v>
          </cell>
          <cell r="E106" t="str">
            <v>Parfümerie</v>
          </cell>
          <cell r="F106"/>
          <cell r="G106">
            <v>0</v>
          </cell>
        </row>
        <row r="107">
          <cell r="A107">
            <v>20232</v>
          </cell>
          <cell r="B107" t="str">
            <v>Carmen Wollmering</v>
          </cell>
          <cell r="C107" t="str">
            <v>Germany</v>
          </cell>
          <cell r="D107" t="str">
            <v>Sibylle</v>
          </cell>
          <cell r="E107" t="str">
            <v>Salon / Institute</v>
          </cell>
          <cell r="F107"/>
          <cell r="G107">
            <v>0</v>
          </cell>
        </row>
        <row r="108">
          <cell r="A108">
            <v>20234</v>
          </cell>
          <cell r="B108" t="str">
            <v>Edith Ebe</v>
          </cell>
          <cell r="C108" t="str">
            <v>Germany</v>
          </cell>
          <cell r="D108" t="str">
            <v>Bayern</v>
          </cell>
          <cell r="E108" t="str">
            <v>Salon / Institute</v>
          </cell>
          <cell r="F108"/>
          <cell r="G108">
            <v>0</v>
          </cell>
        </row>
        <row r="109">
          <cell r="A109">
            <v>20236</v>
          </cell>
          <cell r="B109" t="str">
            <v>Vida Leitner</v>
          </cell>
          <cell r="C109" t="str">
            <v>Germany</v>
          </cell>
          <cell r="D109" t="str">
            <v>Bayern</v>
          </cell>
          <cell r="E109" t="str">
            <v>Salon / Institute</v>
          </cell>
          <cell r="F109"/>
          <cell r="G109">
            <v>0</v>
          </cell>
        </row>
        <row r="110">
          <cell r="A110">
            <v>20238</v>
          </cell>
          <cell r="B110" t="str">
            <v>Andrea Riezler</v>
          </cell>
          <cell r="C110" t="str">
            <v>Germany</v>
          </cell>
          <cell r="D110" t="str">
            <v>Bayern</v>
          </cell>
          <cell r="E110" t="str">
            <v>Salon / Institute</v>
          </cell>
          <cell r="F110"/>
          <cell r="G110">
            <v>0</v>
          </cell>
        </row>
        <row r="111">
          <cell r="A111">
            <v>20245</v>
          </cell>
          <cell r="B111" t="str">
            <v>Christel Gierth-Makarievski</v>
          </cell>
          <cell r="C111" t="str">
            <v>Germany</v>
          </cell>
          <cell r="D111" t="str">
            <v>Sibylle</v>
          </cell>
          <cell r="E111" t="str">
            <v>eTailer</v>
          </cell>
          <cell r="F111"/>
          <cell r="G111">
            <v>0</v>
          </cell>
        </row>
        <row r="112">
          <cell r="A112">
            <v>20246</v>
          </cell>
          <cell r="B112" t="str">
            <v>Concetta Lucchese</v>
          </cell>
          <cell r="C112" t="str">
            <v>Germany</v>
          </cell>
          <cell r="D112" t="str">
            <v>Sibylle</v>
          </cell>
          <cell r="E112" t="str">
            <v>Salon / Institute</v>
          </cell>
          <cell r="F112"/>
          <cell r="G112">
            <v>0</v>
          </cell>
        </row>
        <row r="113">
          <cell r="A113">
            <v>20251</v>
          </cell>
          <cell r="B113" t="str">
            <v>Esther Wohlfahrt-Maley</v>
          </cell>
          <cell r="C113" t="str">
            <v>Germany</v>
          </cell>
          <cell r="D113" t="str">
            <v>Marina</v>
          </cell>
          <cell r="E113" t="str">
            <v>Salon / Institute</v>
          </cell>
          <cell r="F113"/>
          <cell r="G113">
            <v>0</v>
          </cell>
        </row>
        <row r="114">
          <cell r="A114">
            <v>20252</v>
          </cell>
          <cell r="B114" t="str">
            <v>Huong Linh Vuong,inaktiv</v>
          </cell>
          <cell r="C114" t="str">
            <v>Germany</v>
          </cell>
          <cell r="D114" t="str">
            <v>Kerstin</v>
          </cell>
          <cell r="E114" t="str">
            <v>Salon / Institute</v>
          </cell>
          <cell r="F114"/>
          <cell r="G114">
            <v>0</v>
          </cell>
        </row>
        <row r="115">
          <cell r="A115">
            <v>20253</v>
          </cell>
          <cell r="B115" t="str">
            <v>Jeanette Ziegler</v>
          </cell>
          <cell r="C115" t="str">
            <v>Germany</v>
          </cell>
          <cell r="D115" t="str">
            <v>Kerstin</v>
          </cell>
          <cell r="E115" t="str">
            <v>Salon / Institute</v>
          </cell>
          <cell r="F115"/>
          <cell r="G115">
            <v>0</v>
          </cell>
        </row>
        <row r="116">
          <cell r="A116">
            <v>20255</v>
          </cell>
          <cell r="B116" t="str">
            <v>Gregor Wiese, Le Visage</v>
          </cell>
          <cell r="C116" t="str">
            <v>Germany</v>
          </cell>
          <cell r="D116" t="str">
            <v>Kerstin</v>
          </cell>
          <cell r="E116" t="str">
            <v>Salon / Institute</v>
          </cell>
          <cell r="F116"/>
          <cell r="G116">
            <v>0</v>
          </cell>
        </row>
        <row r="117">
          <cell r="A117">
            <v>20257</v>
          </cell>
          <cell r="B117" t="str">
            <v>Karin Hollatz; inaktiv</v>
          </cell>
          <cell r="C117" t="str">
            <v>Germany</v>
          </cell>
          <cell r="D117" t="str">
            <v>Kerstin</v>
          </cell>
          <cell r="E117" t="str">
            <v>Salon / Institute</v>
          </cell>
          <cell r="F117"/>
          <cell r="G117">
            <v>0</v>
          </cell>
        </row>
        <row r="118">
          <cell r="A118">
            <v>20263</v>
          </cell>
          <cell r="B118" t="str">
            <v>Brigitte Preikschat</v>
          </cell>
          <cell r="C118" t="str">
            <v>Germany</v>
          </cell>
          <cell r="D118" t="str">
            <v>Kerstin</v>
          </cell>
          <cell r="E118" t="str">
            <v>Salon / Institute</v>
          </cell>
          <cell r="F118"/>
          <cell r="G118">
            <v>0</v>
          </cell>
        </row>
        <row r="119">
          <cell r="A119">
            <v>20266</v>
          </cell>
          <cell r="B119" t="str">
            <v>Frauke Hinz</v>
          </cell>
          <cell r="C119" t="str">
            <v>Germany</v>
          </cell>
          <cell r="D119" t="str">
            <v>Kerstin</v>
          </cell>
          <cell r="E119" t="str">
            <v>Salon / Institute</v>
          </cell>
          <cell r="F119"/>
          <cell r="G119">
            <v>0</v>
          </cell>
        </row>
        <row r="120">
          <cell r="A120">
            <v>20269</v>
          </cell>
          <cell r="B120" t="str">
            <v>Bettina Heide</v>
          </cell>
          <cell r="C120" t="str">
            <v>Germany</v>
          </cell>
          <cell r="D120" t="str">
            <v>Sibylle</v>
          </cell>
          <cell r="E120" t="str">
            <v>Salon / Institute</v>
          </cell>
          <cell r="F120"/>
          <cell r="G120">
            <v>0</v>
          </cell>
        </row>
        <row r="121">
          <cell r="A121">
            <v>20270</v>
          </cell>
          <cell r="B121" t="str">
            <v>Susanne Schwidden</v>
          </cell>
          <cell r="C121" t="str">
            <v>Germany</v>
          </cell>
          <cell r="D121" t="str">
            <v>Marina</v>
          </cell>
          <cell r="E121" t="str">
            <v>Salon / Institute</v>
          </cell>
          <cell r="F121"/>
          <cell r="G121">
            <v>0</v>
          </cell>
        </row>
        <row r="122">
          <cell r="A122">
            <v>20272</v>
          </cell>
          <cell r="B122" t="str">
            <v>Christine Lembeck</v>
          </cell>
          <cell r="C122" t="str">
            <v>Germany</v>
          </cell>
          <cell r="D122" t="str">
            <v>Marina</v>
          </cell>
          <cell r="E122" t="str">
            <v>Salon / Institute</v>
          </cell>
          <cell r="F122"/>
          <cell r="G122">
            <v>0</v>
          </cell>
        </row>
        <row r="123">
          <cell r="A123">
            <v>20276</v>
          </cell>
          <cell r="B123" t="str">
            <v>Claudia Golinski</v>
          </cell>
          <cell r="C123" t="str">
            <v>Germany</v>
          </cell>
          <cell r="D123" t="str">
            <v>Sibylle</v>
          </cell>
          <cell r="E123" t="str">
            <v>Salon / Institute</v>
          </cell>
          <cell r="F123"/>
          <cell r="G123">
            <v>0</v>
          </cell>
        </row>
        <row r="124">
          <cell r="A124">
            <v>20284</v>
          </cell>
          <cell r="B124" t="str">
            <v>Ruth Russo, inaktiv</v>
          </cell>
          <cell r="C124" t="str">
            <v>Germany</v>
          </cell>
          <cell r="D124" t="str">
            <v>Bayern</v>
          </cell>
          <cell r="E124" t="str">
            <v>Salon / Institute</v>
          </cell>
          <cell r="F124"/>
          <cell r="G124">
            <v>0</v>
          </cell>
        </row>
        <row r="125">
          <cell r="A125">
            <v>20285</v>
          </cell>
          <cell r="B125" t="str">
            <v>Elke Piltz</v>
          </cell>
          <cell r="C125" t="str">
            <v>Germany</v>
          </cell>
          <cell r="D125" t="str">
            <v>Marina</v>
          </cell>
          <cell r="E125" t="str">
            <v>Salon / Institute</v>
          </cell>
          <cell r="F125"/>
          <cell r="G125">
            <v>0</v>
          </cell>
        </row>
        <row r="126">
          <cell r="A126">
            <v>20294</v>
          </cell>
          <cell r="B126" t="str">
            <v>Irma Krichely</v>
          </cell>
          <cell r="C126" t="str">
            <v>Germany</v>
          </cell>
          <cell r="D126" t="str">
            <v>Sibylle</v>
          </cell>
          <cell r="E126" t="str">
            <v>Salon / Institute</v>
          </cell>
          <cell r="F126"/>
          <cell r="G126">
            <v>0</v>
          </cell>
        </row>
        <row r="127">
          <cell r="A127">
            <v>20295</v>
          </cell>
          <cell r="B127" t="str">
            <v>Birgit Schlagenhof-Braun</v>
          </cell>
          <cell r="C127" t="str">
            <v>Germany</v>
          </cell>
          <cell r="D127" t="str">
            <v>Sibylle</v>
          </cell>
          <cell r="E127" t="str">
            <v>Salon / Institute</v>
          </cell>
          <cell r="F127"/>
          <cell r="G127">
            <v>0</v>
          </cell>
        </row>
        <row r="128">
          <cell r="A128">
            <v>20300</v>
          </cell>
          <cell r="B128" t="str">
            <v>Hilde Jansen</v>
          </cell>
          <cell r="C128" t="str">
            <v>Germany</v>
          </cell>
          <cell r="D128" t="str">
            <v>Marina</v>
          </cell>
          <cell r="E128" t="str">
            <v>Salon / Institute</v>
          </cell>
          <cell r="F128"/>
          <cell r="G128">
            <v>0</v>
          </cell>
        </row>
        <row r="129">
          <cell r="A129">
            <v>20301</v>
          </cell>
          <cell r="B129" t="str">
            <v>Margrit Feddersen</v>
          </cell>
          <cell r="C129" t="str">
            <v>Germany</v>
          </cell>
          <cell r="D129" t="str">
            <v>Kerstin</v>
          </cell>
          <cell r="E129" t="str">
            <v>Salon / Institute</v>
          </cell>
          <cell r="F129"/>
          <cell r="G129">
            <v>0</v>
          </cell>
        </row>
        <row r="130">
          <cell r="A130">
            <v>20302</v>
          </cell>
          <cell r="B130" t="str">
            <v>Sabine Eibl</v>
          </cell>
          <cell r="C130" t="str">
            <v>Germany</v>
          </cell>
          <cell r="D130" t="str">
            <v>Bayern</v>
          </cell>
          <cell r="E130" t="str">
            <v>Salon / Institute</v>
          </cell>
          <cell r="F130"/>
          <cell r="G130">
            <v>0</v>
          </cell>
        </row>
        <row r="131">
          <cell r="A131">
            <v>20309</v>
          </cell>
          <cell r="B131" t="str">
            <v>I &amp; C Nebel GmbH</v>
          </cell>
          <cell r="C131" t="str">
            <v>Germany</v>
          </cell>
          <cell r="D131" t="str">
            <v>Sibylle</v>
          </cell>
          <cell r="E131" t="str">
            <v>Salon / Institute</v>
          </cell>
          <cell r="F131"/>
          <cell r="G131">
            <v>0</v>
          </cell>
        </row>
        <row r="132">
          <cell r="A132">
            <v>20312</v>
          </cell>
          <cell r="B132" t="str">
            <v>Mirca Gönner-Javorsky</v>
          </cell>
          <cell r="C132" t="str">
            <v>Germany</v>
          </cell>
          <cell r="D132" t="str">
            <v>Sibylle</v>
          </cell>
          <cell r="E132" t="str">
            <v>Salon / Institute</v>
          </cell>
          <cell r="F132"/>
          <cell r="G132">
            <v>0</v>
          </cell>
        </row>
        <row r="133">
          <cell r="A133">
            <v>20313</v>
          </cell>
          <cell r="B133" t="str">
            <v>Luna De Seth</v>
          </cell>
          <cell r="C133" t="str">
            <v>Germany</v>
          </cell>
          <cell r="D133" t="str">
            <v>Bayern</v>
          </cell>
          <cell r="E133" t="str">
            <v>Salon / Institute</v>
          </cell>
          <cell r="F133"/>
          <cell r="G133">
            <v>0</v>
          </cell>
        </row>
        <row r="134">
          <cell r="A134">
            <v>20316</v>
          </cell>
          <cell r="B134" t="str">
            <v>Manuela Schnurrer; PflegeReich</v>
          </cell>
          <cell r="C134" t="str">
            <v>Germany</v>
          </cell>
          <cell r="D134" t="str">
            <v>Bayern</v>
          </cell>
          <cell r="E134" t="str">
            <v>Salon / Institute</v>
          </cell>
          <cell r="F134"/>
          <cell r="G134">
            <v>0</v>
          </cell>
        </row>
        <row r="135">
          <cell r="A135">
            <v>20317</v>
          </cell>
          <cell r="B135" t="str">
            <v>Christine Hillinger</v>
          </cell>
          <cell r="C135" t="str">
            <v>Germany</v>
          </cell>
          <cell r="D135" t="str">
            <v>Sibylle</v>
          </cell>
          <cell r="E135" t="str">
            <v>Salon / Institute</v>
          </cell>
          <cell r="F135"/>
          <cell r="G135">
            <v>0</v>
          </cell>
        </row>
        <row r="136">
          <cell r="A136">
            <v>20318</v>
          </cell>
          <cell r="B136" t="str">
            <v>Vollmar GmbH/Hergarten</v>
          </cell>
          <cell r="C136" t="str">
            <v>Germany</v>
          </cell>
          <cell r="D136" t="str">
            <v>Marina</v>
          </cell>
          <cell r="E136" t="str">
            <v>Parfümerie</v>
          </cell>
          <cell r="F136"/>
          <cell r="G136">
            <v>2019</v>
          </cell>
        </row>
        <row r="137">
          <cell r="A137">
            <v>20322</v>
          </cell>
          <cell r="B137" t="str">
            <v>Ulrike Biller; inaktiv 06.08.2021</v>
          </cell>
          <cell r="C137" t="str">
            <v>Germany</v>
          </cell>
          <cell r="D137" t="str">
            <v>Bayern</v>
          </cell>
          <cell r="E137" t="str">
            <v>Salon / Institute</v>
          </cell>
          <cell r="F137"/>
          <cell r="G137">
            <v>0</v>
          </cell>
        </row>
        <row r="138">
          <cell r="A138">
            <v>20325</v>
          </cell>
          <cell r="B138" t="str">
            <v>Manuel Levinger e.K.</v>
          </cell>
          <cell r="C138" t="str">
            <v>Germany</v>
          </cell>
          <cell r="D138" t="str">
            <v>Sibylle</v>
          </cell>
          <cell r="E138" t="str">
            <v>Hotel / Spa</v>
          </cell>
          <cell r="F138"/>
          <cell r="G138">
            <v>0</v>
          </cell>
        </row>
        <row r="139">
          <cell r="A139">
            <v>20326</v>
          </cell>
          <cell r="B139" t="str">
            <v>Oskar Weinfurtner</v>
          </cell>
          <cell r="C139" t="str">
            <v>Germany</v>
          </cell>
          <cell r="D139" t="str">
            <v>Bayern</v>
          </cell>
          <cell r="E139" t="str">
            <v>Hotel / Spa</v>
          </cell>
          <cell r="F139"/>
          <cell r="G139">
            <v>0</v>
          </cell>
        </row>
        <row r="140">
          <cell r="A140">
            <v>20331</v>
          </cell>
          <cell r="B140" t="str">
            <v>Sylvia Scherrer</v>
          </cell>
          <cell r="C140" t="str">
            <v>Germany</v>
          </cell>
          <cell r="D140" t="str">
            <v>Sibylle</v>
          </cell>
          <cell r="E140" t="str">
            <v>Salon / Institute</v>
          </cell>
          <cell r="F140"/>
          <cell r="G140">
            <v>0</v>
          </cell>
        </row>
        <row r="141">
          <cell r="A141">
            <v>20332</v>
          </cell>
          <cell r="B141" t="str">
            <v>Anna Cho</v>
          </cell>
          <cell r="C141" t="str">
            <v>Germany</v>
          </cell>
          <cell r="D141" t="str">
            <v>Sibylle</v>
          </cell>
          <cell r="E141" t="str">
            <v>Salon / Institute</v>
          </cell>
          <cell r="F141"/>
          <cell r="G141">
            <v>0</v>
          </cell>
        </row>
        <row r="142">
          <cell r="A142">
            <v>20333</v>
          </cell>
          <cell r="B142" t="str">
            <v>Christina Papoulia</v>
          </cell>
          <cell r="C142" t="str">
            <v>Germany</v>
          </cell>
          <cell r="D142" t="str">
            <v>Bayern</v>
          </cell>
          <cell r="E142" t="str">
            <v>Salon / Institute</v>
          </cell>
          <cell r="F142"/>
          <cell r="G142">
            <v>0</v>
          </cell>
        </row>
        <row r="143">
          <cell r="A143">
            <v>20334</v>
          </cell>
          <cell r="B143" t="str">
            <v>Marion Schlereth</v>
          </cell>
          <cell r="C143" t="str">
            <v>Germany</v>
          </cell>
          <cell r="D143" t="str">
            <v>Bayern</v>
          </cell>
          <cell r="E143" t="str">
            <v>Salon / Institute</v>
          </cell>
          <cell r="F143"/>
          <cell r="G143">
            <v>0</v>
          </cell>
        </row>
        <row r="144">
          <cell r="A144">
            <v>20336</v>
          </cell>
          <cell r="B144" t="str">
            <v>Viola Riewe; inaktiv</v>
          </cell>
          <cell r="C144" t="str">
            <v>Germany</v>
          </cell>
          <cell r="D144" t="str">
            <v>Kerstin</v>
          </cell>
          <cell r="E144" t="str">
            <v>Salon / Institute</v>
          </cell>
          <cell r="F144"/>
          <cell r="G144">
            <v>0</v>
          </cell>
        </row>
        <row r="145">
          <cell r="A145">
            <v>20337</v>
          </cell>
          <cell r="B145" t="str">
            <v>Ingeborg Maasch; verstorben</v>
          </cell>
          <cell r="C145" t="str">
            <v>Germany</v>
          </cell>
          <cell r="D145" t="str">
            <v>Bayern</v>
          </cell>
          <cell r="E145" t="str">
            <v>Salon / Institute</v>
          </cell>
          <cell r="F145"/>
          <cell r="G145">
            <v>0</v>
          </cell>
        </row>
        <row r="146">
          <cell r="A146">
            <v>20340</v>
          </cell>
          <cell r="B146" t="str">
            <v>Parfümerie W. Liebe GmbH &amp; Co KG</v>
          </cell>
          <cell r="C146" t="str">
            <v>Germany</v>
          </cell>
          <cell r="D146" t="str">
            <v>Kerstin</v>
          </cell>
          <cell r="E146" t="str">
            <v>Parfümerie</v>
          </cell>
          <cell r="F146"/>
          <cell r="G146">
            <v>0</v>
          </cell>
        </row>
        <row r="147">
          <cell r="A147">
            <v>20344</v>
          </cell>
          <cell r="B147" t="str">
            <v>Inge Bieber</v>
          </cell>
          <cell r="C147" t="str">
            <v>Germany</v>
          </cell>
          <cell r="D147" t="str">
            <v>Bayern</v>
          </cell>
          <cell r="E147" t="str">
            <v>Salon / Institute</v>
          </cell>
          <cell r="F147"/>
          <cell r="G147">
            <v>0</v>
          </cell>
        </row>
        <row r="148">
          <cell r="A148">
            <v>20345</v>
          </cell>
          <cell r="B148" t="str">
            <v>Annemarie Schwendtke</v>
          </cell>
          <cell r="C148" t="str">
            <v>Germany</v>
          </cell>
          <cell r="D148" t="str">
            <v>Sibylle</v>
          </cell>
          <cell r="E148" t="str">
            <v>Salon / Institute</v>
          </cell>
          <cell r="F148"/>
          <cell r="G148">
            <v>0</v>
          </cell>
        </row>
        <row r="149">
          <cell r="A149">
            <v>20346</v>
          </cell>
          <cell r="B149" t="str">
            <v>Susanne Krämer</v>
          </cell>
          <cell r="C149" t="str">
            <v>Germany</v>
          </cell>
          <cell r="D149" t="str">
            <v>Sibylle</v>
          </cell>
          <cell r="E149" t="str">
            <v>Salon / Institute</v>
          </cell>
          <cell r="F149"/>
          <cell r="G149">
            <v>0</v>
          </cell>
        </row>
        <row r="150">
          <cell r="A150">
            <v>20347</v>
          </cell>
          <cell r="B150" t="str">
            <v>Frauke Beierle-Wittern</v>
          </cell>
          <cell r="C150" t="str">
            <v>Germany</v>
          </cell>
          <cell r="D150" t="str">
            <v>Kerstin</v>
          </cell>
          <cell r="E150" t="str">
            <v>Salon / Institute</v>
          </cell>
          <cell r="F150"/>
          <cell r="G150">
            <v>0</v>
          </cell>
        </row>
        <row r="151">
          <cell r="A151">
            <v>20348</v>
          </cell>
          <cell r="B151" t="str">
            <v>Katja Brandt; inaktiv</v>
          </cell>
          <cell r="C151" t="str">
            <v>Germany</v>
          </cell>
          <cell r="D151" t="str">
            <v>Kerstin</v>
          </cell>
          <cell r="E151" t="str">
            <v>Salon / Institute</v>
          </cell>
          <cell r="F151"/>
          <cell r="G151">
            <v>0</v>
          </cell>
        </row>
        <row r="152">
          <cell r="A152">
            <v>20349</v>
          </cell>
          <cell r="B152" t="str">
            <v>Simone Maschmeyer</v>
          </cell>
          <cell r="C152" t="str">
            <v>Germany</v>
          </cell>
          <cell r="D152" t="str">
            <v>Marina</v>
          </cell>
          <cell r="E152" t="str">
            <v>Salon / Institute</v>
          </cell>
          <cell r="F152"/>
          <cell r="G152">
            <v>0</v>
          </cell>
        </row>
        <row r="153">
          <cell r="A153">
            <v>20350</v>
          </cell>
          <cell r="B153" t="str">
            <v>Dina Nitzsche</v>
          </cell>
          <cell r="C153" t="str">
            <v>Germany</v>
          </cell>
          <cell r="D153" t="str">
            <v>Sibylle</v>
          </cell>
          <cell r="E153" t="str">
            <v>Salon / Institute</v>
          </cell>
          <cell r="F153"/>
          <cell r="G153">
            <v>0</v>
          </cell>
        </row>
        <row r="154">
          <cell r="A154">
            <v>20351</v>
          </cell>
          <cell r="B154" t="str">
            <v>Medical Beauty Spa Rief GmbH</v>
          </cell>
          <cell r="C154" t="str">
            <v>Germany</v>
          </cell>
          <cell r="D154" t="str">
            <v>Sibylle</v>
          </cell>
          <cell r="E154" t="str">
            <v>Salon / Institute</v>
          </cell>
          <cell r="F154"/>
          <cell r="G154">
            <v>0</v>
          </cell>
        </row>
        <row r="155">
          <cell r="A155">
            <v>20353</v>
          </cell>
          <cell r="B155" t="str">
            <v>Sabine Winter (vorm.Scheibe)</v>
          </cell>
          <cell r="C155" t="str">
            <v>Germany</v>
          </cell>
          <cell r="D155" t="str">
            <v>Bayern</v>
          </cell>
          <cell r="E155" t="str">
            <v>Salon / Institute</v>
          </cell>
          <cell r="F155"/>
          <cell r="G155">
            <v>0</v>
          </cell>
        </row>
        <row r="156">
          <cell r="A156">
            <v>20357</v>
          </cell>
          <cell r="B156" t="str">
            <v>Indra Girsig</v>
          </cell>
          <cell r="C156" t="str">
            <v>Germany</v>
          </cell>
          <cell r="D156" t="str">
            <v>Bayern</v>
          </cell>
          <cell r="E156" t="str">
            <v>Salon / Institute</v>
          </cell>
          <cell r="F156"/>
          <cell r="G156">
            <v>0</v>
          </cell>
        </row>
        <row r="157">
          <cell r="A157">
            <v>20358</v>
          </cell>
          <cell r="B157" t="str">
            <v>Eva-Maria Munique-Solinas</v>
          </cell>
          <cell r="C157" t="str">
            <v>Germany</v>
          </cell>
          <cell r="D157" t="str">
            <v>Bayern</v>
          </cell>
          <cell r="E157" t="str">
            <v>Parfümerie</v>
          </cell>
          <cell r="F157"/>
          <cell r="G157">
            <v>0</v>
          </cell>
        </row>
        <row r="158">
          <cell r="A158">
            <v>20360</v>
          </cell>
          <cell r="B158" t="str">
            <v>Anna Tsekeridu</v>
          </cell>
          <cell r="C158" t="str">
            <v>Germany</v>
          </cell>
          <cell r="D158" t="str">
            <v>Marina</v>
          </cell>
          <cell r="E158" t="str">
            <v>Salon / Institute</v>
          </cell>
          <cell r="F158"/>
          <cell r="G158">
            <v>0</v>
          </cell>
        </row>
        <row r="159">
          <cell r="A159">
            <v>20363</v>
          </cell>
          <cell r="B159" t="str">
            <v>Birthe Sommer</v>
          </cell>
          <cell r="C159" t="str">
            <v>Germany</v>
          </cell>
          <cell r="D159" t="str">
            <v>Kerstin</v>
          </cell>
          <cell r="E159" t="str">
            <v>Salon / Institute</v>
          </cell>
          <cell r="F159"/>
          <cell r="G159">
            <v>0</v>
          </cell>
        </row>
        <row r="160">
          <cell r="A160">
            <v>20364</v>
          </cell>
          <cell r="B160" t="str">
            <v>Martina Burgard</v>
          </cell>
          <cell r="C160" t="str">
            <v>Germany</v>
          </cell>
          <cell r="D160" t="str">
            <v>Marina</v>
          </cell>
          <cell r="E160" t="str">
            <v>Salon / Institute</v>
          </cell>
          <cell r="F160"/>
          <cell r="G160">
            <v>0</v>
          </cell>
        </row>
        <row r="161">
          <cell r="A161">
            <v>20369</v>
          </cell>
          <cell r="B161" t="str">
            <v>Kosmetikinstitut Luthmann, inaktiv</v>
          </cell>
          <cell r="C161" t="str">
            <v>Germany</v>
          </cell>
          <cell r="D161" t="str">
            <v>Kerstin</v>
          </cell>
          <cell r="E161" t="str">
            <v>Salon / Institute</v>
          </cell>
          <cell r="F161"/>
          <cell r="G161">
            <v>0</v>
          </cell>
        </row>
        <row r="162">
          <cell r="A162">
            <v>20370</v>
          </cell>
          <cell r="B162" t="str">
            <v>Birgit Henning</v>
          </cell>
          <cell r="C162" t="str">
            <v>Germany</v>
          </cell>
          <cell r="D162" t="str">
            <v>Kerstin</v>
          </cell>
          <cell r="E162" t="str">
            <v>Salon / Institute</v>
          </cell>
          <cell r="F162"/>
          <cell r="G162">
            <v>0</v>
          </cell>
        </row>
        <row r="163">
          <cell r="A163">
            <v>20371</v>
          </cell>
          <cell r="B163" t="str">
            <v>Wir-Für-Sie Parfümerie Kirchner</v>
          </cell>
          <cell r="C163" t="str">
            <v>Germany</v>
          </cell>
          <cell r="D163" t="str">
            <v>Sibylle</v>
          </cell>
          <cell r="E163" t="str">
            <v>Parfümerie</v>
          </cell>
          <cell r="F163"/>
          <cell r="G163">
            <v>0</v>
          </cell>
        </row>
        <row r="164">
          <cell r="A164">
            <v>20374</v>
          </cell>
          <cell r="B164" t="str">
            <v>Joanna Schiele</v>
          </cell>
          <cell r="C164" t="str">
            <v>Germany</v>
          </cell>
          <cell r="D164" t="str">
            <v>Marina</v>
          </cell>
          <cell r="E164" t="str">
            <v>Salon / Institute</v>
          </cell>
          <cell r="F164"/>
          <cell r="G164">
            <v>0</v>
          </cell>
        </row>
        <row r="165">
          <cell r="A165">
            <v>20376</v>
          </cell>
          <cell r="B165" t="str">
            <v>Barbara Gugel</v>
          </cell>
          <cell r="C165" t="str">
            <v>Germany</v>
          </cell>
          <cell r="D165" t="str">
            <v>Bayern</v>
          </cell>
          <cell r="E165" t="str">
            <v>Salon / Institute</v>
          </cell>
          <cell r="F165"/>
          <cell r="G165">
            <v>0</v>
          </cell>
        </row>
        <row r="166">
          <cell r="A166">
            <v>20386</v>
          </cell>
          <cell r="B166" t="str">
            <v>Barbara Beutner</v>
          </cell>
          <cell r="C166" t="str">
            <v>Germany</v>
          </cell>
          <cell r="D166" t="str">
            <v>Marina</v>
          </cell>
          <cell r="E166" t="str">
            <v>Salon / Institute</v>
          </cell>
          <cell r="F166"/>
          <cell r="G166">
            <v>0</v>
          </cell>
        </row>
        <row r="167">
          <cell r="A167">
            <v>20388</v>
          </cell>
          <cell r="B167" t="str">
            <v>Sabine Eisebraun; inaktiv</v>
          </cell>
          <cell r="C167" t="str">
            <v>Germany</v>
          </cell>
          <cell r="D167" t="str">
            <v>Sibylle</v>
          </cell>
          <cell r="E167" t="str">
            <v>Salon / Institute</v>
          </cell>
          <cell r="F167"/>
          <cell r="G167">
            <v>0</v>
          </cell>
        </row>
        <row r="168">
          <cell r="A168">
            <v>20393</v>
          </cell>
          <cell r="B168" t="str">
            <v>Jutta Brandmaier</v>
          </cell>
          <cell r="C168" t="str">
            <v>Germany</v>
          </cell>
          <cell r="D168" t="str">
            <v>Bayern</v>
          </cell>
          <cell r="E168" t="str">
            <v>Salon / Institute</v>
          </cell>
          <cell r="F168"/>
          <cell r="G168">
            <v>0</v>
          </cell>
        </row>
        <row r="169">
          <cell r="A169">
            <v>20395</v>
          </cell>
          <cell r="B169" t="str">
            <v>Top Parfümerie Manegold</v>
          </cell>
          <cell r="C169" t="str">
            <v>Germany</v>
          </cell>
          <cell r="D169" t="str">
            <v>Marina</v>
          </cell>
          <cell r="E169" t="str">
            <v>Parfümerie</v>
          </cell>
          <cell r="F169"/>
          <cell r="G169">
            <v>0</v>
          </cell>
        </row>
        <row r="170">
          <cell r="A170">
            <v>20402</v>
          </cell>
          <cell r="B170" t="str">
            <v>Christiane Prien GmbH</v>
          </cell>
          <cell r="C170" t="str">
            <v>Germany</v>
          </cell>
          <cell r="D170" t="str">
            <v>Kerstin</v>
          </cell>
          <cell r="E170" t="str">
            <v>Parfümerie</v>
          </cell>
          <cell r="F170"/>
          <cell r="G170">
            <v>0</v>
          </cell>
        </row>
        <row r="171">
          <cell r="A171">
            <v>20404</v>
          </cell>
          <cell r="B171" t="str">
            <v>Doris Röhrig; Ende 31.01.2021</v>
          </cell>
          <cell r="C171" t="str">
            <v>Germany</v>
          </cell>
          <cell r="D171" t="str">
            <v>Marina</v>
          </cell>
          <cell r="E171" t="str">
            <v>Salon / Institute</v>
          </cell>
          <cell r="F171"/>
          <cell r="G171">
            <v>0</v>
          </cell>
        </row>
        <row r="172">
          <cell r="A172">
            <v>20413</v>
          </cell>
          <cell r="B172" t="str">
            <v>Monika Rödl</v>
          </cell>
          <cell r="C172" t="str">
            <v>Germany</v>
          </cell>
          <cell r="D172" t="str">
            <v>Bayern</v>
          </cell>
          <cell r="E172" t="str">
            <v>Salon / Institute</v>
          </cell>
          <cell r="F172"/>
          <cell r="G172">
            <v>0</v>
          </cell>
        </row>
        <row r="173">
          <cell r="A173">
            <v>20414</v>
          </cell>
          <cell r="B173" t="str">
            <v>Astrid Christmann</v>
          </cell>
          <cell r="C173" t="str">
            <v>Germany</v>
          </cell>
          <cell r="D173" t="str">
            <v>Bayern</v>
          </cell>
          <cell r="E173" t="str">
            <v>Salon / Institute</v>
          </cell>
          <cell r="F173"/>
          <cell r="G173">
            <v>0</v>
          </cell>
        </row>
        <row r="174">
          <cell r="A174">
            <v>20417</v>
          </cell>
          <cell r="B174" t="str">
            <v>Silke Heiden</v>
          </cell>
          <cell r="C174" t="str">
            <v>Germany</v>
          </cell>
          <cell r="D174" t="str">
            <v>Bayern</v>
          </cell>
          <cell r="E174" t="str">
            <v>Salon / Institute</v>
          </cell>
          <cell r="F174"/>
          <cell r="G174">
            <v>0</v>
          </cell>
        </row>
        <row r="175">
          <cell r="A175">
            <v>20429</v>
          </cell>
          <cell r="B175" t="str">
            <v>Jana Roßmann-Schneider</v>
          </cell>
          <cell r="C175" t="str">
            <v>Germany</v>
          </cell>
          <cell r="D175" t="str">
            <v>Kerstin</v>
          </cell>
          <cell r="E175" t="str">
            <v>Salon / Institute</v>
          </cell>
          <cell r="F175"/>
          <cell r="G175">
            <v>0</v>
          </cell>
        </row>
        <row r="176">
          <cell r="A176">
            <v>20431</v>
          </cell>
          <cell r="B176" t="str">
            <v>Edeltrud Stark</v>
          </cell>
          <cell r="C176" t="str">
            <v>Germany</v>
          </cell>
          <cell r="D176" t="str">
            <v>Kerstin</v>
          </cell>
          <cell r="E176" t="str">
            <v>Salon / Institute</v>
          </cell>
          <cell r="F176"/>
          <cell r="G176">
            <v>0</v>
          </cell>
        </row>
        <row r="177">
          <cell r="A177">
            <v>20433</v>
          </cell>
          <cell r="B177" t="str">
            <v>Kosmetikinstitut Lenz</v>
          </cell>
          <cell r="C177" t="str">
            <v>Germany</v>
          </cell>
          <cell r="D177" t="str">
            <v>Bayern</v>
          </cell>
          <cell r="E177" t="str">
            <v>Hotel / Spa</v>
          </cell>
          <cell r="F177"/>
          <cell r="G177">
            <v>0</v>
          </cell>
        </row>
        <row r="178">
          <cell r="A178">
            <v>20434</v>
          </cell>
          <cell r="B178" t="str">
            <v>Carmen Heinz-Gottwald</v>
          </cell>
          <cell r="C178" t="str">
            <v>Germany</v>
          </cell>
          <cell r="D178" t="str">
            <v>Sibylle</v>
          </cell>
          <cell r="E178" t="str">
            <v>Salon / Institute</v>
          </cell>
          <cell r="F178"/>
          <cell r="G178">
            <v>0</v>
          </cell>
        </row>
        <row r="179">
          <cell r="A179">
            <v>20439</v>
          </cell>
          <cell r="B179" t="str">
            <v>Margit Hünebeck</v>
          </cell>
          <cell r="C179" t="str">
            <v>Germany</v>
          </cell>
          <cell r="D179" t="str">
            <v>Marina</v>
          </cell>
          <cell r="E179" t="str">
            <v>Salon / Institute</v>
          </cell>
          <cell r="F179"/>
          <cell r="G179">
            <v>0</v>
          </cell>
        </row>
        <row r="180">
          <cell r="A180">
            <v>20441</v>
          </cell>
          <cell r="B180" t="str">
            <v>Ursula Hohagen</v>
          </cell>
          <cell r="C180" t="str">
            <v>Germany</v>
          </cell>
          <cell r="D180" t="str">
            <v>Kerstin</v>
          </cell>
          <cell r="E180" t="str">
            <v>Salon / Institute</v>
          </cell>
          <cell r="F180"/>
          <cell r="G180">
            <v>0</v>
          </cell>
        </row>
        <row r="181">
          <cell r="A181">
            <v>20443</v>
          </cell>
          <cell r="B181" t="str">
            <v>Elke Hennig-Fausel</v>
          </cell>
          <cell r="C181" t="str">
            <v>Germany</v>
          </cell>
          <cell r="D181" t="str">
            <v>Sibylle</v>
          </cell>
          <cell r="E181" t="str">
            <v>Salon / Institute</v>
          </cell>
          <cell r="F181"/>
          <cell r="G181">
            <v>0</v>
          </cell>
        </row>
        <row r="182">
          <cell r="A182">
            <v>20444</v>
          </cell>
          <cell r="B182" t="str">
            <v>Carola Rudolf</v>
          </cell>
          <cell r="C182" t="str">
            <v>Germany</v>
          </cell>
          <cell r="D182" t="str">
            <v>Marina</v>
          </cell>
          <cell r="E182" t="str">
            <v>Salon / Institute</v>
          </cell>
          <cell r="F182"/>
          <cell r="G182">
            <v>0</v>
          </cell>
        </row>
        <row r="183">
          <cell r="A183">
            <v>20445</v>
          </cell>
          <cell r="B183" t="str">
            <v>Agnes Peltzer</v>
          </cell>
          <cell r="C183" t="str">
            <v>Germany</v>
          </cell>
          <cell r="D183" t="str">
            <v>Marina</v>
          </cell>
          <cell r="E183" t="str">
            <v>Salon / Institute</v>
          </cell>
          <cell r="F183"/>
          <cell r="G183">
            <v>0</v>
          </cell>
        </row>
        <row r="184">
          <cell r="A184">
            <v>20447</v>
          </cell>
          <cell r="B184" t="str">
            <v>Arja Schule; inaktiv-Ende 2020</v>
          </cell>
          <cell r="C184" t="str">
            <v>Germany</v>
          </cell>
          <cell r="D184" t="str">
            <v>Kerstin</v>
          </cell>
          <cell r="E184" t="str">
            <v>Parfümerie</v>
          </cell>
          <cell r="F184"/>
          <cell r="G184">
            <v>0</v>
          </cell>
        </row>
        <row r="185">
          <cell r="A185">
            <v>20448</v>
          </cell>
          <cell r="B185" t="str">
            <v>Wir-Für-Sie Parfümerie Oberpriller</v>
          </cell>
          <cell r="C185" t="str">
            <v>Germany</v>
          </cell>
          <cell r="D185" t="str">
            <v>Bayern</v>
          </cell>
          <cell r="E185" t="str">
            <v>Parfümerie</v>
          </cell>
          <cell r="F185"/>
          <cell r="G185">
            <v>0</v>
          </cell>
        </row>
        <row r="186">
          <cell r="A186">
            <v>20449</v>
          </cell>
          <cell r="B186" t="str">
            <v>Marion Thenhausen-Tenzler</v>
          </cell>
          <cell r="C186" t="str">
            <v>Germany</v>
          </cell>
          <cell r="D186" t="str">
            <v>Marina</v>
          </cell>
          <cell r="E186" t="str">
            <v>Salon / Institute</v>
          </cell>
          <cell r="F186"/>
          <cell r="G186">
            <v>0</v>
          </cell>
        </row>
        <row r="187">
          <cell r="A187">
            <v>20452</v>
          </cell>
          <cell r="B187" t="str">
            <v>Carmen Seegers</v>
          </cell>
          <cell r="C187" t="str">
            <v>Germany</v>
          </cell>
          <cell r="D187" t="str">
            <v>Bayern</v>
          </cell>
          <cell r="E187" t="str">
            <v>Salon / Institute</v>
          </cell>
          <cell r="F187"/>
          <cell r="G187">
            <v>0</v>
          </cell>
        </row>
        <row r="188">
          <cell r="A188">
            <v>20454</v>
          </cell>
          <cell r="B188" t="str">
            <v>Michaela Stefan-Lehnert</v>
          </cell>
          <cell r="C188" t="str">
            <v>Germany</v>
          </cell>
          <cell r="D188" t="str">
            <v>Bayern</v>
          </cell>
          <cell r="E188" t="str">
            <v>Salon / Institute</v>
          </cell>
          <cell r="F188"/>
          <cell r="G188">
            <v>0</v>
          </cell>
        </row>
        <row r="189">
          <cell r="A189">
            <v>20460</v>
          </cell>
          <cell r="B189" t="str">
            <v>Karin Ittlinger</v>
          </cell>
          <cell r="C189" t="str">
            <v>Germany</v>
          </cell>
          <cell r="D189" t="str">
            <v>Bayern</v>
          </cell>
          <cell r="E189" t="str">
            <v>Salon / Institute</v>
          </cell>
          <cell r="F189"/>
          <cell r="G189">
            <v>0</v>
          </cell>
        </row>
        <row r="190">
          <cell r="A190">
            <v>20472</v>
          </cell>
          <cell r="B190" t="str">
            <v>Estela Bär</v>
          </cell>
          <cell r="C190" t="str">
            <v>Germany</v>
          </cell>
          <cell r="D190" t="str">
            <v>Sibylle</v>
          </cell>
          <cell r="E190" t="str">
            <v>Salon / Institute</v>
          </cell>
          <cell r="F190"/>
          <cell r="G190">
            <v>0</v>
          </cell>
        </row>
        <row r="191">
          <cell r="A191">
            <v>20475</v>
          </cell>
          <cell r="B191" t="str">
            <v>Jürgen Kappei</v>
          </cell>
          <cell r="C191" t="str">
            <v>Germany</v>
          </cell>
          <cell r="D191" t="str">
            <v>Kerstin</v>
          </cell>
          <cell r="E191" t="str">
            <v>Parfümerie</v>
          </cell>
          <cell r="F191"/>
          <cell r="G191">
            <v>0</v>
          </cell>
        </row>
        <row r="192">
          <cell r="A192">
            <v>20477</v>
          </cell>
          <cell r="B192" t="str">
            <v>Ellen Jlussi inaktiv</v>
          </cell>
          <cell r="C192" t="str">
            <v>Germany</v>
          </cell>
          <cell r="D192" t="str">
            <v>Kerstin</v>
          </cell>
          <cell r="E192" t="str">
            <v>Salon / Institute</v>
          </cell>
          <cell r="F192"/>
          <cell r="G192">
            <v>0</v>
          </cell>
        </row>
        <row r="193">
          <cell r="A193">
            <v>20503</v>
          </cell>
          <cell r="B193" t="str">
            <v>Sabine Fischer</v>
          </cell>
          <cell r="C193" t="str">
            <v>Germany</v>
          </cell>
          <cell r="D193" t="str">
            <v>Bayern</v>
          </cell>
          <cell r="E193" t="str">
            <v>Salon / Institute</v>
          </cell>
          <cell r="F193"/>
          <cell r="G193">
            <v>0</v>
          </cell>
        </row>
        <row r="194">
          <cell r="A194">
            <v>20505</v>
          </cell>
          <cell r="B194" t="str">
            <v>Petra Jung</v>
          </cell>
          <cell r="C194" t="str">
            <v>Germany</v>
          </cell>
          <cell r="D194" t="str">
            <v>Bayern</v>
          </cell>
          <cell r="E194" t="str">
            <v>Parfümerie</v>
          </cell>
          <cell r="F194"/>
          <cell r="G194">
            <v>0</v>
          </cell>
        </row>
        <row r="195">
          <cell r="A195">
            <v>20507</v>
          </cell>
          <cell r="B195" t="str">
            <v>Heidi Sprafke</v>
          </cell>
          <cell r="C195" t="str">
            <v>Germany</v>
          </cell>
          <cell r="D195" t="str">
            <v>Marina</v>
          </cell>
          <cell r="E195" t="str">
            <v>Salon / Institute</v>
          </cell>
          <cell r="F195"/>
          <cell r="G195">
            <v>0</v>
          </cell>
        </row>
        <row r="196">
          <cell r="A196">
            <v>20509</v>
          </cell>
          <cell r="B196" t="str">
            <v>Elke Blidon</v>
          </cell>
          <cell r="C196" t="str">
            <v>Germany</v>
          </cell>
          <cell r="D196" t="str">
            <v>Sibylle</v>
          </cell>
          <cell r="E196" t="str">
            <v>Salon / Institute</v>
          </cell>
          <cell r="F196"/>
          <cell r="G196">
            <v>0</v>
          </cell>
        </row>
        <row r="197">
          <cell r="A197">
            <v>20511</v>
          </cell>
          <cell r="B197" t="str">
            <v>Jana Jungblut</v>
          </cell>
          <cell r="C197" t="str">
            <v>Germany</v>
          </cell>
          <cell r="D197" t="str">
            <v>Kerstin</v>
          </cell>
          <cell r="E197" t="str">
            <v>Salon / Institute</v>
          </cell>
          <cell r="F197"/>
          <cell r="G197">
            <v>0</v>
          </cell>
        </row>
        <row r="198">
          <cell r="A198">
            <v>20513</v>
          </cell>
          <cell r="B198" t="str">
            <v>Silke Wulf</v>
          </cell>
          <cell r="C198" t="str">
            <v>Germany</v>
          </cell>
          <cell r="D198" t="str">
            <v>Marina</v>
          </cell>
          <cell r="E198" t="str">
            <v>Salon / Institute</v>
          </cell>
          <cell r="F198"/>
          <cell r="G198">
            <v>0</v>
          </cell>
        </row>
        <row r="199">
          <cell r="A199">
            <v>20516</v>
          </cell>
          <cell r="B199" t="str">
            <v>Maria Scherer</v>
          </cell>
          <cell r="C199" t="str">
            <v>Germany</v>
          </cell>
          <cell r="D199" t="str">
            <v>Bayern</v>
          </cell>
          <cell r="E199" t="str">
            <v>Salon / Institute</v>
          </cell>
          <cell r="F199"/>
          <cell r="G199">
            <v>0</v>
          </cell>
        </row>
        <row r="200">
          <cell r="A200">
            <v>20517</v>
          </cell>
          <cell r="B200" t="str">
            <v>Marita Hess</v>
          </cell>
          <cell r="C200" t="str">
            <v>Germany</v>
          </cell>
          <cell r="D200" t="str">
            <v>Marina</v>
          </cell>
          <cell r="E200" t="str">
            <v>Salon / Institute</v>
          </cell>
          <cell r="F200"/>
          <cell r="G200">
            <v>0</v>
          </cell>
        </row>
        <row r="201">
          <cell r="A201">
            <v>20519</v>
          </cell>
          <cell r="B201" t="str">
            <v>Besime Celik</v>
          </cell>
          <cell r="C201" t="str">
            <v>Germany</v>
          </cell>
          <cell r="D201" t="str">
            <v>Marina</v>
          </cell>
          <cell r="E201" t="str">
            <v>Salon / Institute</v>
          </cell>
          <cell r="F201"/>
          <cell r="G201">
            <v>0</v>
          </cell>
        </row>
        <row r="202">
          <cell r="A202">
            <v>20523</v>
          </cell>
          <cell r="B202" t="str">
            <v>Andrea Gretter</v>
          </cell>
          <cell r="C202" t="str">
            <v>Germany</v>
          </cell>
          <cell r="D202" t="str">
            <v>Sibylle</v>
          </cell>
          <cell r="E202" t="str">
            <v>Salon / Institute</v>
          </cell>
          <cell r="F202"/>
          <cell r="G202">
            <v>0</v>
          </cell>
        </row>
        <row r="203">
          <cell r="A203">
            <v>20529</v>
          </cell>
          <cell r="B203" t="str">
            <v>Cornelia Eydam (Wustrau)</v>
          </cell>
          <cell r="C203" t="str">
            <v>Germany</v>
          </cell>
          <cell r="D203" t="str">
            <v>Kerstin</v>
          </cell>
          <cell r="E203" t="str">
            <v>Salon / Institute</v>
          </cell>
          <cell r="F203"/>
          <cell r="G203">
            <v>0</v>
          </cell>
        </row>
        <row r="204">
          <cell r="A204">
            <v>20531</v>
          </cell>
          <cell r="B204" t="str">
            <v>Heike Draha</v>
          </cell>
          <cell r="C204" t="str">
            <v>Germany</v>
          </cell>
          <cell r="D204" t="str">
            <v>Kerstin</v>
          </cell>
          <cell r="E204" t="str">
            <v>Salon / Institute</v>
          </cell>
          <cell r="F204"/>
          <cell r="G204">
            <v>0</v>
          </cell>
        </row>
        <row r="205">
          <cell r="A205">
            <v>20532</v>
          </cell>
          <cell r="B205" t="str">
            <v>Steffi Nebeler:; inaktiv 10.09.21</v>
          </cell>
          <cell r="C205" t="str">
            <v>Germany</v>
          </cell>
          <cell r="D205" t="str">
            <v>Sibylle</v>
          </cell>
          <cell r="E205" t="str">
            <v>Salon / Institute</v>
          </cell>
          <cell r="F205"/>
          <cell r="G205">
            <v>0</v>
          </cell>
        </row>
        <row r="206">
          <cell r="A206">
            <v>20533</v>
          </cell>
          <cell r="B206" t="str">
            <v>Wir-Für-Sie Parfümerie Wigger</v>
          </cell>
          <cell r="C206" t="str">
            <v>Germany</v>
          </cell>
          <cell r="D206" t="str">
            <v>Marina</v>
          </cell>
          <cell r="E206" t="str">
            <v>Parfümerie</v>
          </cell>
          <cell r="F206"/>
          <cell r="G206">
            <v>0</v>
          </cell>
        </row>
        <row r="207">
          <cell r="A207">
            <v>20536</v>
          </cell>
          <cell r="B207" t="str">
            <v>Horst Kirchberger</v>
          </cell>
          <cell r="C207" t="str">
            <v>Germany</v>
          </cell>
          <cell r="D207" t="str">
            <v>Bayern</v>
          </cell>
          <cell r="E207" t="str">
            <v>Salon / Institute</v>
          </cell>
          <cell r="F207"/>
          <cell r="G207">
            <v>0</v>
          </cell>
        </row>
        <row r="208">
          <cell r="A208">
            <v>20539</v>
          </cell>
          <cell r="B208" t="str">
            <v>Susanne Winter</v>
          </cell>
          <cell r="C208" t="str">
            <v>Germany</v>
          </cell>
          <cell r="D208" t="str">
            <v>Marina</v>
          </cell>
          <cell r="E208" t="str">
            <v>Salon / Institute</v>
          </cell>
          <cell r="F208"/>
          <cell r="G208">
            <v>0</v>
          </cell>
        </row>
        <row r="209">
          <cell r="A209">
            <v>20540</v>
          </cell>
          <cell r="B209" t="str">
            <v>Anita Tönges, inaktiv</v>
          </cell>
          <cell r="C209" t="str">
            <v>Germany</v>
          </cell>
          <cell r="D209" t="str">
            <v>Marina</v>
          </cell>
          <cell r="E209" t="str">
            <v>Salon / Institute</v>
          </cell>
          <cell r="F209"/>
          <cell r="G209">
            <v>0</v>
          </cell>
        </row>
        <row r="210">
          <cell r="A210">
            <v>20542</v>
          </cell>
          <cell r="B210" t="str">
            <v>Elke Lepper</v>
          </cell>
          <cell r="C210" t="str">
            <v>Germany</v>
          </cell>
          <cell r="D210" t="str">
            <v>Marina</v>
          </cell>
          <cell r="E210" t="str">
            <v>Salon / Institute</v>
          </cell>
          <cell r="F210"/>
          <cell r="G210">
            <v>0</v>
          </cell>
        </row>
        <row r="211">
          <cell r="A211">
            <v>20545</v>
          </cell>
          <cell r="B211" t="str">
            <v>Tobias Brandl,Ottobrunn</v>
          </cell>
          <cell r="C211" t="str">
            <v>Germany</v>
          </cell>
          <cell r="D211" t="str">
            <v>Bayern</v>
          </cell>
          <cell r="E211" t="str">
            <v>Pharmacy</v>
          </cell>
          <cell r="F211"/>
          <cell r="G211">
            <v>0</v>
          </cell>
        </row>
        <row r="212">
          <cell r="A212">
            <v>20547</v>
          </cell>
          <cell r="B212" t="str">
            <v>Silvia Hippe</v>
          </cell>
          <cell r="C212" t="str">
            <v>Germany</v>
          </cell>
          <cell r="D212" t="str">
            <v>Kerstin</v>
          </cell>
          <cell r="E212" t="str">
            <v>Salon / Institute</v>
          </cell>
          <cell r="F212"/>
          <cell r="G212">
            <v>0</v>
          </cell>
        </row>
        <row r="213">
          <cell r="A213">
            <v>20550</v>
          </cell>
          <cell r="B213" t="str">
            <v>Schnitzler VST 046, Douglas GmbH, Düsseldorf</v>
          </cell>
          <cell r="C213" t="str">
            <v>Germany</v>
          </cell>
          <cell r="D213" t="str">
            <v>Marina</v>
          </cell>
          <cell r="E213" t="str">
            <v>Parfümerie</v>
          </cell>
          <cell r="F213"/>
          <cell r="G213">
            <v>0</v>
          </cell>
        </row>
        <row r="214">
          <cell r="A214">
            <v>20556</v>
          </cell>
          <cell r="B214" t="str">
            <v>Simone Geng</v>
          </cell>
          <cell r="C214" t="str">
            <v>Germany</v>
          </cell>
          <cell r="D214" t="str">
            <v>Sibylle</v>
          </cell>
          <cell r="E214" t="str">
            <v>Salon / Institute</v>
          </cell>
          <cell r="F214"/>
          <cell r="G214">
            <v>0</v>
          </cell>
        </row>
        <row r="215">
          <cell r="A215">
            <v>20568</v>
          </cell>
          <cell r="B215" t="str">
            <v>Kathleen Drescher</v>
          </cell>
          <cell r="C215" t="str">
            <v>Germany</v>
          </cell>
          <cell r="D215" t="str">
            <v>Marina</v>
          </cell>
          <cell r="E215" t="str">
            <v>Salon / Institute</v>
          </cell>
          <cell r="F215"/>
          <cell r="G215">
            <v>0</v>
          </cell>
        </row>
        <row r="216">
          <cell r="A216">
            <v>20569</v>
          </cell>
          <cell r="B216" t="str">
            <v>Petronella Schmidt;verstorben;</v>
          </cell>
          <cell r="C216" t="str">
            <v>Germany</v>
          </cell>
          <cell r="D216" t="str">
            <v>Bayern</v>
          </cell>
          <cell r="E216" t="str">
            <v>Salon / Institute</v>
          </cell>
          <cell r="F216"/>
          <cell r="G216">
            <v>0</v>
          </cell>
        </row>
        <row r="217">
          <cell r="A217">
            <v>20570</v>
          </cell>
          <cell r="B217" t="str">
            <v>Matthias Pfeiffer</v>
          </cell>
          <cell r="C217" t="str">
            <v>Germany</v>
          </cell>
          <cell r="D217" t="str">
            <v>Sibylle</v>
          </cell>
          <cell r="E217" t="str">
            <v>Salon / Institute</v>
          </cell>
          <cell r="F217"/>
          <cell r="G217">
            <v>0</v>
          </cell>
        </row>
        <row r="218">
          <cell r="A218">
            <v>20573</v>
          </cell>
          <cell r="B218" t="str">
            <v>Martina Hohler</v>
          </cell>
          <cell r="C218" t="str">
            <v>Germany</v>
          </cell>
          <cell r="D218" t="str">
            <v>Sibylle</v>
          </cell>
          <cell r="E218" t="str">
            <v>Salon / Institute</v>
          </cell>
          <cell r="F218"/>
          <cell r="G218">
            <v>0</v>
          </cell>
        </row>
        <row r="219">
          <cell r="A219">
            <v>20576</v>
          </cell>
          <cell r="B219" t="str">
            <v>Susanne Große</v>
          </cell>
          <cell r="C219" t="str">
            <v>Germany</v>
          </cell>
          <cell r="D219" t="str">
            <v>Kerstin</v>
          </cell>
          <cell r="E219" t="str">
            <v>Salon / Institute</v>
          </cell>
          <cell r="F219"/>
          <cell r="G219">
            <v>0</v>
          </cell>
        </row>
        <row r="220">
          <cell r="A220">
            <v>20577</v>
          </cell>
          <cell r="B220" t="str">
            <v>Pia Philipps</v>
          </cell>
          <cell r="C220" t="str">
            <v>Germany</v>
          </cell>
          <cell r="D220" t="str">
            <v>Marina</v>
          </cell>
          <cell r="E220" t="str">
            <v>Salon / Institute</v>
          </cell>
          <cell r="F220"/>
          <cell r="G220">
            <v>0</v>
          </cell>
        </row>
        <row r="221">
          <cell r="A221">
            <v>20580</v>
          </cell>
          <cell r="B221" t="str">
            <v>Susanne Plettner</v>
          </cell>
          <cell r="C221" t="str">
            <v>Germany</v>
          </cell>
          <cell r="D221" t="str">
            <v>Bayern</v>
          </cell>
          <cell r="E221" t="str">
            <v>Salon / Institute</v>
          </cell>
          <cell r="F221"/>
          <cell r="G221">
            <v>0</v>
          </cell>
        </row>
        <row r="222">
          <cell r="A222">
            <v>20590</v>
          </cell>
          <cell r="B222" t="str">
            <v>Alexandra Eßer</v>
          </cell>
          <cell r="C222" t="str">
            <v>Germany</v>
          </cell>
          <cell r="D222" t="str">
            <v>Marina</v>
          </cell>
          <cell r="E222" t="str">
            <v>Parfümerie</v>
          </cell>
          <cell r="F222"/>
          <cell r="G222">
            <v>0</v>
          </cell>
        </row>
        <row r="223">
          <cell r="A223">
            <v>20591</v>
          </cell>
          <cell r="B223" t="str">
            <v>Monika Gmeiner</v>
          </cell>
          <cell r="C223" t="str">
            <v>Germany</v>
          </cell>
          <cell r="D223" t="str">
            <v>Kerstin</v>
          </cell>
          <cell r="E223" t="str">
            <v>Salon / Institute</v>
          </cell>
          <cell r="F223"/>
          <cell r="G223">
            <v>0</v>
          </cell>
        </row>
        <row r="224">
          <cell r="A224">
            <v>20592</v>
          </cell>
          <cell r="B224" t="str">
            <v>Kristina Schulz (Frings)</v>
          </cell>
          <cell r="C224" t="str">
            <v>Germany</v>
          </cell>
          <cell r="D224" t="str">
            <v>Marina</v>
          </cell>
          <cell r="E224" t="str">
            <v>Salon / Institute</v>
          </cell>
          <cell r="F224"/>
          <cell r="G224">
            <v>0</v>
          </cell>
        </row>
        <row r="225">
          <cell r="A225">
            <v>20596</v>
          </cell>
          <cell r="B225" t="str">
            <v>Maike Mutschler</v>
          </cell>
          <cell r="C225" t="str">
            <v>Germany</v>
          </cell>
          <cell r="D225" t="str">
            <v>Sibylle</v>
          </cell>
          <cell r="E225" t="str">
            <v>Parfümerie</v>
          </cell>
          <cell r="F225"/>
          <cell r="G225">
            <v>0</v>
          </cell>
        </row>
        <row r="226">
          <cell r="A226">
            <v>20598</v>
          </cell>
          <cell r="B226" t="str">
            <v>Parfümerie Schuback GmbH</v>
          </cell>
          <cell r="C226" t="str">
            <v>Germany</v>
          </cell>
          <cell r="D226" t="str">
            <v>Kerstin</v>
          </cell>
          <cell r="E226" t="str">
            <v>Parfümerie</v>
          </cell>
          <cell r="F226"/>
          <cell r="G226">
            <v>0</v>
          </cell>
        </row>
        <row r="227">
          <cell r="A227">
            <v>20599</v>
          </cell>
          <cell r="B227" t="str">
            <v>Barbara Hofmann inaktiv</v>
          </cell>
          <cell r="C227" t="str">
            <v>Germany</v>
          </cell>
          <cell r="D227" t="str">
            <v>Marina</v>
          </cell>
          <cell r="E227" t="str">
            <v>Salon / Institute</v>
          </cell>
          <cell r="F227"/>
          <cell r="G227">
            <v>0</v>
          </cell>
        </row>
        <row r="228">
          <cell r="A228">
            <v>20601</v>
          </cell>
          <cell r="B228" t="str">
            <v>Gabi Leunig</v>
          </cell>
          <cell r="C228" t="str">
            <v>Germany</v>
          </cell>
          <cell r="D228" t="str">
            <v>Sibylle</v>
          </cell>
          <cell r="E228" t="str">
            <v>eTailer</v>
          </cell>
          <cell r="F228"/>
          <cell r="G228">
            <v>0</v>
          </cell>
        </row>
        <row r="229">
          <cell r="A229">
            <v>20602</v>
          </cell>
          <cell r="B229" t="str">
            <v>Jennifer Flesch; inaktiv</v>
          </cell>
          <cell r="C229" t="str">
            <v>Germany</v>
          </cell>
          <cell r="D229" t="str">
            <v>Kerstin</v>
          </cell>
          <cell r="E229" t="str">
            <v>Salon / Institute</v>
          </cell>
          <cell r="F229"/>
          <cell r="G229">
            <v>0</v>
          </cell>
        </row>
        <row r="230">
          <cell r="A230">
            <v>20607</v>
          </cell>
          <cell r="B230" t="str">
            <v>Nadine Bordino</v>
          </cell>
          <cell r="C230" t="str">
            <v>Germany</v>
          </cell>
          <cell r="D230" t="str">
            <v>Sibylle</v>
          </cell>
          <cell r="E230" t="str">
            <v>Salon / Institute</v>
          </cell>
          <cell r="F230"/>
          <cell r="G230">
            <v>0</v>
          </cell>
        </row>
        <row r="231">
          <cell r="A231">
            <v>20610</v>
          </cell>
          <cell r="B231" t="str">
            <v>Doris Wilke</v>
          </cell>
          <cell r="C231" t="str">
            <v>Germany</v>
          </cell>
          <cell r="D231" t="str">
            <v>Kerstin</v>
          </cell>
          <cell r="E231" t="str">
            <v>Salon / Institute</v>
          </cell>
          <cell r="F231"/>
          <cell r="G231">
            <v>0</v>
          </cell>
        </row>
        <row r="232">
          <cell r="A232">
            <v>20613</v>
          </cell>
          <cell r="B232" t="str">
            <v>Sofia Gärtner</v>
          </cell>
          <cell r="C232" t="str">
            <v>Germany</v>
          </cell>
          <cell r="D232" t="str">
            <v>Sibylle</v>
          </cell>
          <cell r="E232" t="str">
            <v>Salon / Institute</v>
          </cell>
          <cell r="F232"/>
          <cell r="G232">
            <v>0</v>
          </cell>
        </row>
        <row r="233">
          <cell r="A233">
            <v>20615</v>
          </cell>
          <cell r="B233" t="str">
            <v>Rosi Breisch(Zweigle)</v>
          </cell>
          <cell r="C233" t="str">
            <v>Germany</v>
          </cell>
          <cell r="D233" t="str">
            <v>Sibylle</v>
          </cell>
          <cell r="E233" t="str">
            <v>Salon / Institute</v>
          </cell>
          <cell r="F233"/>
          <cell r="G233">
            <v>0</v>
          </cell>
        </row>
        <row r="234">
          <cell r="A234">
            <v>20617</v>
          </cell>
          <cell r="B234" t="str">
            <v>Iris Leube</v>
          </cell>
          <cell r="C234" t="str">
            <v>Germany</v>
          </cell>
          <cell r="D234" t="str">
            <v>Bayern</v>
          </cell>
          <cell r="E234" t="str">
            <v>Salon / Institute</v>
          </cell>
          <cell r="F234"/>
          <cell r="G234">
            <v>0</v>
          </cell>
        </row>
        <row r="235">
          <cell r="A235">
            <v>20619</v>
          </cell>
          <cell r="B235" t="str">
            <v>Gisela Gall</v>
          </cell>
          <cell r="C235" t="str">
            <v>Germany</v>
          </cell>
          <cell r="D235" t="str">
            <v>Sibylle</v>
          </cell>
          <cell r="E235" t="str">
            <v>Salon / Institute</v>
          </cell>
          <cell r="F235"/>
          <cell r="G235">
            <v>0</v>
          </cell>
        </row>
        <row r="236">
          <cell r="A236">
            <v>20630</v>
          </cell>
          <cell r="B236" t="str">
            <v>Monika Reitberger; -inaktiv-</v>
          </cell>
          <cell r="C236" t="str">
            <v>Germany</v>
          </cell>
          <cell r="D236" t="str">
            <v>Bayern</v>
          </cell>
          <cell r="E236" t="str">
            <v>Parfümerie</v>
          </cell>
          <cell r="F236"/>
          <cell r="G236">
            <v>0</v>
          </cell>
        </row>
        <row r="237">
          <cell r="A237">
            <v>20635</v>
          </cell>
          <cell r="B237" t="str">
            <v>Elke Popp; Kurfürsten-Parfumerie</v>
          </cell>
          <cell r="C237" t="str">
            <v>Germany</v>
          </cell>
          <cell r="D237" t="str">
            <v>Sibylle</v>
          </cell>
          <cell r="E237" t="str">
            <v>Parfümerie</v>
          </cell>
          <cell r="F237"/>
          <cell r="G237">
            <v>0</v>
          </cell>
        </row>
        <row r="238">
          <cell r="A238">
            <v>20636</v>
          </cell>
          <cell r="B238" t="str">
            <v>Christine Becher</v>
          </cell>
          <cell r="C238" t="str">
            <v>Germany</v>
          </cell>
          <cell r="D238" t="str">
            <v>Bayern</v>
          </cell>
          <cell r="E238" t="str">
            <v>Salon / Institute</v>
          </cell>
          <cell r="F238"/>
          <cell r="G238">
            <v>0</v>
          </cell>
        </row>
        <row r="239">
          <cell r="A239">
            <v>20641</v>
          </cell>
          <cell r="B239" t="str">
            <v>Brunhilde Brohl, inaktiv</v>
          </cell>
          <cell r="C239" t="str">
            <v>Germany</v>
          </cell>
          <cell r="D239" t="str">
            <v>Kerstin</v>
          </cell>
          <cell r="E239" t="str">
            <v>Salon / Institute</v>
          </cell>
          <cell r="F239"/>
          <cell r="G239">
            <v>0</v>
          </cell>
        </row>
        <row r="240">
          <cell r="A240">
            <v>20645</v>
          </cell>
          <cell r="B240" t="str">
            <v>Parfümerie Figge OHG</v>
          </cell>
          <cell r="C240" t="str">
            <v>Germany</v>
          </cell>
          <cell r="D240" t="str">
            <v>Marina</v>
          </cell>
          <cell r="E240" t="str">
            <v>Parfümerie</v>
          </cell>
          <cell r="F240"/>
          <cell r="G240">
            <v>0</v>
          </cell>
        </row>
        <row r="241">
          <cell r="A241">
            <v>20646</v>
          </cell>
          <cell r="B241" t="str">
            <v>Malgorzata Grobosch</v>
          </cell>
          <cell r="C241" t="str">
            <v>Germany</v>
          </cell>
          <cell r="D241" t="str">
            <v>Sibylle</v>
          </cell>
          <cell r="E241" t="str">
            <v>Salon / Institute</v>
          </cell>
          <cell r="F241"/>
          <cell r="G241">
            <v>0</v>
          </cell>
        </row>
        <row r="242">
          <cell r="A242">
            <v>20653</v>
          </cell>
          <cell r="B242" t="str">
            <v>Ebru Küveytli</v>
          </cell>
          <cell r="C242" t="str">
            <v>Germany</v>
          </cell>
          <cell r="D242" t="str">
            <v>Bayern</v>
          </cell>
          <cell r="E242" t="str">
            <v>Salon / Institute</v>
          </cell>
          <cell r="F242"/>
          <cell r="G242">
            <v>0</v>
          </cell>
        </row>
        <row r="243">
          <cell r="A243">
            <v>20656</v>
          </cell>
          <cell r="B243" t="str">
            <v>Robert Gabriel, inaktiv</v>
          </cell>
          <cell r="C243" t="str">
            <v>Germany</v>
          </cell>
          <cell r="D243" t="str">
            <v>Bayern</v>
          </cell>
          <cell r="E243" t="str">
            <v>Salon / Institute</v>
          </cell>
          <cell r="F243"/>
          <cell r="G243">
            <v>0</v>
          </cell>
        </row>
        <row r="244">
          <cell r="A244">
            <v>20657</v>
          </cell>
          <cell r="B244" t="str">
            <v>Jessica Grieß; (ehem. Renner)</v>
          </cell>
          <cell r="C244" t="str">
            <v>Germany</v>
          </cell>
          <cell r="D244" t="str">
            <v>Sibylle</v>
          </cell>
          <cell r="E244" t="str">
            <v>Salon / Institute</v>
          </cell>
          <cell r="F244"/>
          <cell r="G244">
            <v>0</v>
          </cell>
        </row>
        <row r="245">
          <cell r="A245">
            <v>20658</v>
          </cell>
          <cell r="B245" t="str">
            <v>Hotel Solthus am See</v>
          </cell>
          <cell r="C245" t="str">
            <v>Germany</v>
          </cell>
          <cell r="D245" t="str">
            <v>Kerstin</v>
          </cell>
          <cell r="E245" t="str">
            <v>Hotel / Spa</v>
          </cell>
          <cell r="F245"/>
          <cell r="G245">
            <v>0</v>
          </cell>
        </row>
        <row r="246">
          <cell r="A246">
            <v>20660</v>
          </cell>
          <cell r="B246" t="str">
            <v>Petra Rauschenberger-inaktiv-(ehem.Rebhorn)</v>
          </cell>
          <cell r="C246" t="str">
            <v>Germany</v>
          </cell>
          <cell r="D246" t="str">
            <v>Sibylle</v>
          </cell>
          <cell r="E246" t="str">
            <v>Salon / Institute</v>
          </cell>
          <cell r="F246"/>
          <cell r="G246">
            <v>0</v>
          </cell>
        </row>
        <row r="247">
          <cell r="A247">
            <v>20666</v>
          </cell>
          <cell r="B247" t="str">
            <v>Nicolette Hiemer</v>
          </cell>
          <cell r="C247" t="str">
            <v>Germany</v>
          </cell>
          <cell r="D247" t="str">
            <v>Bayern</v>
          </cell>
          <cell r="E247" t="str">
            <v>Salon / Institute</v>
          </cell>
          <cell r="F247"/>
          <cell r="G247">
            <v>0</v>
          </cell>
        </row>
        <row r="248">
          <cell r="A248">
            <v>20668</v>
          </cell>
          <cell r="B248" t="str">
            <v>Marion Schmitt / inaktiv</v>
          </cell>
          <cell r="C248" t="str">
            <v>Germany</v>
          </cell>
          <cell r="D248" t="str">
            <v>Marina</v>
          </cell>
          <cell r="E248" t="str">
            <v>Salon / Institute</v>
          </cell>
          <cell r="F248">
            <v>45658</v>
          </cell>
          <cell r="G248">
            <v>2025</v>
          </cell>
        </row>
        <row r="249">
          <cell r="A249">
            <v>20670</v>
          </cell>
          <cell r="B249" t="str">
            <v>Margarete Malorne</v>
          </cell>
          <cell r="C249" t="str">
            <v>Germany</v>
          </cell>
          <cell r="D249" t="str">
            <v>Marina</v>
          </cell>
          <cell r="E249" t="str">
            <v>Salon / Institute</v>
          </cell>
          <cell r="F249"/>
          <cell r="G249">
            <v>0</v>
          </cell>
        </row>
        <row r="250">
          <cell r="A250">
            <v>20672</v>
          </cell>
          <cell r="B250" t="str">
            <v>Corners Tabel,Hannover</v>
          </cell>
          <cell r="C250" t="str">
            <v>Germany</v>
          </cell>
          <cell r="D250" t="str">
            <v>Kerstin</v>
          </cell>
          <cell r="E250" t="str">
            <v>Salon / Institute</v>
          </cell>
          <cell r="F250"/>
          <cell r="G250">
            <v>0</v>
          </cell>
        </row>
        <row r="251">
          <cell r="A251">
            <v>20674</v>
          </cell>
          <cell r="B251" t="str">
            <v>Sonja Schreyer</v>
          </cell>
          <cell r="C251" t="str">
            <v>Germany</v>
          </cell>
          <cell r="D251" t="str">
            <v>Kerstin</v>
          </cell>
          <cell r="E251" t="str">
            <v>Salon / Institute</v>
          </cell>
          <cell r="F251"/>
          <cell r="G251">
            <v>0</v>
          </cell>
        </row>
        <row r="252">
          <cell r="A252">
            <v>20675</v>
          </cell>
          <cell r="B252" t="str">
            <v>Lindner Parkhotel</v>
          </cell>
          <cell r="C252" t="str">
            <v>Germany</v>
          </cell>
          <cell r="D252" t="str">
            <v>Bayern</v>
          </cell>
          <cell r="E252" t="str">
            <v>Hotel / Spa</v>
          </cell>
          <cell r="F252"/>
          <cell r="G252">
            <v>0</v>
          </cell>
        </row>
        <row r="253">
          <cell r="A253">
            <v>20677</v>
          </cell>
          <cell r="B253" t="str">
            <v>Gabriele Scheller, inaktiv</v>
          </cell>
          <cell r="C253" t="str">
            <v>Germany</v>
          </cell>
          <cell r="D253" t="str">
            <v>Bayern</v>
          </cell>
          <cell r="E253" t="str">
            <v>Salon / Institute</v>
          </cell>
          <cell r="F253"/>
          <cell r="G253">
            <v>0</v>
          </cell>
        </row>
        <row r="254">
          <cell r="A254">
            <v>20678</v>
          </cell>
          <cell r="B254" t="str">
            <v>Ella Roßat; inaktiv</v>
          </cell>
          <cell r="C254" t="str">
            <v>Germany</v>
          </cell>
          <cell r="D254" t="str">
            <v>Kerstin</v>
          </cell>
          <cell r="E254" t="str">
            <v>Salon / Institute</v>
          </cell>
          <cell r="F254"/>
          <cell r="G254">
            <v>0</v>
          </cell>
        </row>
        <row r="255">
          <cell r="A255">
            <v>20679</v>
          </cell>
          <cell r="B255" t="str">
            <v>Corinna Schröder</v>
          </cell>
          <cell r="C255" t="str">
            <v>Germany</v>
          </cell>
          <cell r="D255" t="str">
            <v>Sibylle</v>
          </cell>
          <cell r="E255" t="str">
            <v>Salon / Institute</v>
          </cell>
          <cell r="F255"/>
          <cell r="G255">
            <v>0</v>
          </cell>
        </row>
        <row r="256">
          <cell r="A256">
            <v>20680</v>
          </cell>
          <cell r="B256" t="str">
            <v>Eva Häfner-Hoffmann</v>
          </cell>
          <cell r="C256" t="str">
            <v>Germany</v>
          </cell>
          <cell r="D256" t="str">
            <v>Kerstin</v>
          </cell>
          <cell r="E256" t="str">
            <v>Salon / Institute</v>
          </cell>
          <cell r="F256"/>
          <cell r="G256">
            <v>0</v>
          </cell>
        </row>
        <row r="257">
          <cell r="A257">
            <v>20681</v>
          </cell>
          <cell r="B257" t="str">
            <v>Katerina Pesek-Brozova</v>
          </cell>
          <cell r="C257" t="str">
            <v>Germany</v>
          </cell>
          <cell r="D257" t="str">
            <v>Bayern</v>
          </cell>
          <cell r="E257" t="str">
            <v>Salon / Institute</v>
          </cell>
          <cell r="F257"/>
          <cell r="G257">
            <v>0</v>
          </cell>
        </row>
        <row r="258">
          <cell r="A258">
            <v>20684</v>
          </cell>
          <cell r="B258" t="str">
            <v>IC Institut für Intensiv; inaktiv</v>
          </cell>
          <cell r="C258" t="str">
            <v>Germany</v>
          </cell>
          <cell r="D258" t="str">
            <v>Marina</v>
          </cell>
          <cell r="E258" t="str">
            <v>Clinic</v>
          </cell>
          <cell r="F258"/>
          <cell r="G258">
            <v>0</v>
          </cell>
        </row>
        <row r="259">
          <cell r="A259">
            <v>20688</v>
          </cell>
          <cell r="B259" t="str">
            <v>Helga Gänsbauer</v>
          </cell>
          <cell r="C259" t="str">
            <v>Germany</v>
          </cell>
          <cell r="D259" t="str">
            <v>Bayern</v>
          </cell>
          <cell r="E259" t="str">
            <v>Salon / Institute</v>
          </cell>
          <cell r="F259"/>
          <cell r="G259">
            <v>0</v>
          </cell>
        </row>
        <row r="260">
          <cell r="A260">
            <v>20691</v>
          </cell>
          <cell r="B260" t="str">
            <v>Branka Beuermann</v>
          </cell>
          <cell r="C260" t="str">
            <v>Germany</v>
          </cell>
          <cell r="D260" t="str">
            <v>Sibylle</v>
          </cell>
          <cell r="E260" t="str">
            <v>Salon / Institute</v>
          </cell>
          <cell r="F260"/>
          <cell r="G260">
            <v>0</v>
          </cell>
        </row>
        <row r="261">
          <cell r="A261">
            <v>20693</v>
          </cell>
          <cell r="B261" t="str">
            <v>Susanne Barke</v>
          </cell>
          <cell r="C261" t="str">
            <v>Germany</v>
          </cell>
          <cell r="D261" t="str">
            <v>Marina</v>
          </cell>
          <cell r="E261" t="str">
            <v>Salon / Institute</v>
          </cell>
          <cell r="F261"/>
          <cell r="G261">
            <v>0</v>
          </cell>
        </row>
        <row r="262">
          <cell r="A262">
            <v>20696</v>
          </cell>
          <cell r="B262" t="str">
            <v>Martina Ronsberger</v>
          </cell>
          <cell r="C262" t="str">
            <v>Germany</v>
          </cell>
          <cell r="D262" t="str">
            <v>Bayern</v>
          </cell>
          <cell r="E262" t="str">
            <v>eTailer</v>
          </cell>
          <cell r="F262"/>
          <cell r="G262">
            <v>0</v>
          </cell>
        </row>
        <row r="263">
          <cell r="A263">
            <v>20697</v>
          </cell>
          <cell r="B263" t="str">
            <v>Sonja Zgrabic</v>
          </cell>
          <cell r="C263" t="str">
            <v>Germany</v>
          </cell>
          <cell r="D263" t="str">
            <v>Bayern</v>
          </cell>
          <cell r="E263" t="str">
            <v>Salon / Institute</v>
          </cell>
          <cell r="F263">
            <v>45809</v>
          </cell>
          <cell r="G263">
            <v>2025</v>
          </cell>
        </row>
        <row r="264">
          <cell r="A264">
            <v>20699</v>
          </cell>
          <cell r="B264" t="str">
            <v>Larisa Shabaeva</v>
          </cell>
          <cell r="C264" t="str">
            <v>Germany</v>
          </cell>
          <cell r="D264" t="str">
            <v>Kerstin</v>
          </cell>
          <cell r="E264" t="str">
            <v>Salon / Institute</v>
          </cell>
          <cell r="F264"/>
          <cell r="G264">
            <v>0</v>
          </cell>
        </row>
        <row r="265">
          <cell r="A265">
            <v>20700</v>
          </cell>
          <cell r="B265" t="str">
            <v>EDELWEISS, Berchtesgaden</v>
          </cell>
          <cell r="C265" t="str">
            <v>Germany</v>
          </cell>
          <cell r="D265" t="str">
            <v>Bayern</v>
          </cell>
          <cell r="E265" t="str">
            <v>Hotel / Spa</v>
          </cell>
          <cell r="F265"/>
          <cell r="G265">
            <v>0</v>
          </cell>
        </row>
        <row r="266">
          <cell r="A266">
            <v>20704</v>
          </cell>
          <cell r="B266" t="str">
            <v>Parfümerie CB GmbH; inaktiv ab 04.03.22</v>
          </cell>
          <cell r="C266" t="str">
            <v>Germany</v>
          </cell>
          <cell r="D266" t="str">
            <v>Sibylle</v>
          </cell>
          <cell r="E266" t="str">
            <v>Parfümerie</v>
          </cell>
          <cell r="F266"/>
          <cell r="G266">
            <v>0</v>
          </cell>
        </row>
        <row r="267">
          <cell r="A267">
            <v>20706</v>
          </cell>
          <cell r="B267" t="str">
            <v>KaDeWe QMS, Berlin</v>
          </cell>
          <cell r="C267" t="str">
            <v>Germany</v>
          </cell>
          <cell r="D267" t="str">
            <v>Retail</v>
          </cell>
          <cell r="E267" t="str">
            <v>Retail</v>
          </cell>
          <cell r="F267"/>
          <cell r="G267">
            <v>0</v>
          </cell>
        </row>
        <row r="268">
          <cell r="A268">
            <v>20707</v>
          </cell>
          <cell r="B268" t="str">
            <v>Ilona Creutzburg</v>
          </cell>
          <cell r="C268" t="str">
            <v>Germany</v>
          </cell>
          <cell r="D268" t="str">
            <v>Kerstin</v>
          </cell>
          <cell r="E268" t="str">
            <v>Salon / Institute</v>
          </cell>
          <cell r="F268"/>
          <cell r="G268">
            <v>0</v>
          </cell>
        </row>
        <row r="269">
          <cell r="A269">
            <v>20709</v>
          </cell>
          <cell r="B269" t="str">
            <v>Lena Duerkop</v>
          </cell>
          <cell r="C269" t="str">
            <v>Germany</v>
          </cell>
          <cell r="D269" t="str">
            <v>Marina</v>
          </cell>
          <cell r="E269" t="str">
            <v>Salon / Institute</v>
          </cell>
          <cell r="F269"/>
          <cell r="G269">
            <v>0</v>
          </cell>
        </row>
        <row r="270">
          <cell r="A270">
            <v>20710</v>
          </cell>
          <cell r="B270" t="str">
            <v>Kai Köster</v>
          </cell>
          <cell r="C270" t="str">
            <v>Germany</v>
          </cell>
          <cell r="D270" t="str">
            <v>Sibylle</v>
          </cell>
          <cell r="E270" t="str">
            <v>Salon / Institute</v>
          </cell>
          <cell r="F270"/>
          <cell r="G270">
            <v>0</v>
          </cell>
        </row>
        <row r="271">
          <cell r="A271">
            <v>20713</v>
          </cell>
          <cell r="B271" t="str">
            <v>Schnitzler, Douglas VST 122, Düsseldorf</v>
          </cell>
          <cell r="C271" t="str">
            <v>Germany</v>
          </cell>
          <cell r="D271" t="str">
            <v>Marina</v>
          </cell>
          <cell r="E271" t="str">
            <v>Parfümerie</v>
          </cell>
          <cell r="F271"/>
          <cell r="G271">
            <v>0</v>
          </cell>
        </row>
        <row r="272">
          <cell r="A272">
            <v>20714</v>
          </cell>
          <cell r="B272" t="str">
            <v>Gina Brunner</v>
          </cell>
          <cell r="C272" t="str">
            <v>Germany</v>
          </cell>
          <cell r="D272" t="str">
            <v>Sibylle</v>
          </cell>
          <cell r="E272" t="str">
            <v>Salon / Institute</v>
          </cell>
          <cell r="F272"/>
          <cell r="G272">
            <v>0</v>
          </cell>
        </row>
        <row r="273">
          <cell r="A273">
            <v>20716</v>
          </cell>
          <cell r="B273" t="str">
            <v>Ines Krämer, inaktiv</v>
          </cell>
          <cell r="C273" t="str">
            <v>Germany</v>
          </cell>
          <cell r="D273" t="str">
            <v>Bayern</v>
          </cell>
          <cell r="E273" t="str">
            <v>Salon / Institute</v>
          </cell>
          <cell r="F273"/>
          <cell r="G273">
            <v>0</v>
          </cell>
        </row>
        <row r="274">
          <cell r="A274">
            <v>20720</v>
          </cell>
          <cell r="B274" t="str">
            <v>Ines Zelno</v>
          </cell>
          <cell r="C274" t="str">
            <v>Germany</v>
          </cell>
          <cell r="D274" t="str">
            <v>Bayern</v>
          </cell>
          <cell r="E274" t="str">
            <v>Salon / Institute</v>
          </cell>
          <cell r="F274"/>
          <cell r="G274">
            <v>0</v>
          </cell>
        </row>
        <row r="275">
          <cell r="A275">
            <v>20723</v>
          </cell>
          <cell r="B275" t="str">
            <v>Katrin Bellin, Jesus/ Ibiza</v>
          </cell>
          <cell r="C275" t="str">
            <v>Other EU</v>
          </cell>
          <cell r="D275" t="str">
            <v>Montse</v>
          </cell>
          <cell r="E275" t="str">
            <v>Salon / Institute</v>
          </cell>
          <cell r="F275"/>
          <cell r="G275">
            <v>0</v>
          </cell>
        </row>
        <row r="276">
          <cell r="A276">
            <v>20724</v>
          </cell>
          <cell r="B276" t="str">
            <v>Farida Zaman</v>
          </cell>
          <cell r="C276" t="str">
            <v>Germany</v>
          </cell>
          <cell r="D276" t="str">
            <v>Marina</v>
          </cell>
          <cell r="E276" t="str">
            <v>Salon / Institute</v>
          </cell>
          <cell r="F276"/>
          <cell r="G276">
            <v>0</v>
          </cell>
        </row>
        <row r="277">
          <cell r="A277">
            <v>20725</v>
          </cell>
          <cell r="B277" t="str">
            <v>Fadime Avci</v>
          </cell>
          <cell r="C277" t="str">
            <v>Germany</v>
          </cell>
          <cell r="D277" t="str">
            <v>Marina</v>
          </cell>
          <cell r="E277" t="str">
            <v>Salon / Institute</v>
          </cell>
          <cell r="F277"/>
          <cell r="G277">
            <v>0</v>
          </cell>
        </row>
        <row r="278">
          <cell r="A278">
            <v>20727</v>
          </cell>
          <cell r="B278" t="str">
            <v>Andrea Streubel</v>
          </cell>
          <cell r="C278" t="str">
            <v>Germany</v>
          </cell>
          <cell r="D278" t="str">
            <v>Kerstin</v>
          </cell>
          <cell r="E278" t="str">
            <v>Salon / Institute</v>
          </cell>
          <cell r="F278"/>
          <cell r="G278">
            <v>0</v>
          </cell>
        </row>
        <row r="279">
          <cell r="A279">
            <v>20728</v>
          </cell>
          <cell r="B279" t="str">
            <v>Claudia Germerott</v>
          </cell>
          <cell r="C279" t="str">
            <v>Germany</v>
          </cell>
          <cell r="D279" t="str">
            <v>Marina</v>
          </cell>
          <cell r="E279" t="str">
            <v>Salon / Institute</v>
          </cell>
          <cell r="F279"/>
          <cell r="G279">
            <v>0</v>
          </cell>
        </row>
        <row r="280">
          <cell r="A280">
            <v>20729</v>
          </cell>
          <cell r="B280" t="str">
            <v>Astrid Zaglmann, inaktiv</v>
          </cell>
          <cell r="C280" t="str">
            <v>Germany</v>
          </cell>
          <cell r="D280" t="str">
            <v>Bayern</v>
          </cell>
          <cell r="E280" t="str">
            <v>Salon / Institute</v>
          </cell>
          <cell r="F280"/>
          <cell r="G280">
            <v>0</v>
          </cell>
        </row>
        <row r="281">
          <cell r="A281">
            <v>20731</v>
          </cell>
          <cell r="B281" t="str">
            <v>Margit Jox</v>
          </cell>
          <cell r="C281" t="str">
            <v>Germany</v>
          </cell>
          <cell r="D281" t="str">
            <v>Sibylle</v>
          </cell>
          <cell r="E281" t="str">
            <v>eTailer</v>
          </cell>
          <cell r="F281"/>
          <cell r="G281">
            <v>0</v>
          </cell>
        </row>
        <row r="282">
          <cell r="A282">
            <v>20732</v>
          </cell>
          <cell r="B282" t="str">
            <v>Diana Settele; inaktiv</v>
          </cell>
          <cell r="C282" t="str">
            <v>Germany</v>
          </cell>
          <cell r="D282" t="str">
            <v>Bayern</v>
          </cell>
          <cell r="E282" t="str">
            <v>Salon / Institute</v>
          </cell>
          <cell r="F282"/>
          <cell r="G282">
            <v>0</v>
          </cell>
        </row>
        <row r="283">
          <cell r="A283">
            <v>20736</v>
          </cell>
          <cell r="B283" t="str">
            <v>Sarah Benz</v>
          </cell>
          <cell r="C283" t="str">
            <v>Germany</v>
          </cell>
          <cell r="D283" t="str">
            <v>Sibylle</v>
          </cell>
          <cell r="E283" t="str">
            <v>Salon / Institute</v>
          </cell>
          <cell r="F283"/>
          <cell r="G283">
            <v>0</v>
          </cell>
        </row>
        <row r="284">
          <cell r="A284">
            <v>20738</v>
          </cell>
          <cell r="B284" t="str">
            <v>Sandra Blickle, inaktiv</v>
          </cell>
          <cell r="C284" t="str">
            <v>Germany</v>
          </cell>
          <cell r="D284" t="str">
            <v>Sibylle</v>
          </cell>
          <cell r="E284" t="str">
            <v>Salon / Institute</v>
          </cell>
          <cell r="F284"/>
          <cell r="G284">
            <v>0</v>
          </cell>
        </row>
        <row r="285">
          <cell r="A285">
            <v>20739</v>
          </cell>
          <cell r="B285" t="str">
            <v>Petra Böslau-Voigt; inaktiv</v>
          </cell>
          <cell r="C285" t="str">
            <v>Germany</v>
          </cell>
          <cell r="D285" t="str">
            <v>Bayern</v>
          </cell>
          <cell r="E285" t="str">
            <v>Salon / Institute</v>
          </cell>
          <cell r="F285"/>
          <cell r="G285">
            <v>0</v>
          </cell>
        </row>
        <row r="286">
          <cell r="A286">
            <v>20741</v>
          </cell>
          <cell r="B286" t="str">
            <v>Irina Seplyarskyy</v>
          </cell>
          <cell r="C286" t="str">
            <v>Germany</v>
          </cell>
          <cell r="D286" t="str">
            <v>Kerstin</v>
          </cell>
          <cell r="E286" t="str">
            <v>Salon / Institute</v>
          </cell>
          <cell r="F286"/>
          <cell r="G286">
            <v>0</v>
          </cell>
        </row>
        <row r="287">
          <cell r="A287">
            <v>20742</v>
          </cell>
          <cell r="B287" t="str">
            <v>Angela Henkel</v>
          </cell>
          <cell r="C287" t="str">
            <v>Germany</v>
          </cell>
          <cell r="D287" t="str">
            <v>Bayern</v>
          </cell>
          <cell r="E287" t="str">
            <v>Salon / Institute</v>
          </cell>
          <cell r="F287"/>
          <cell r="G287">
            <v>0</v>
          </cell>
        </row>
        <row r="288">
          <cell r="A288">
            <v>20743</v>
          </cell>
          <cell r="B288" t="str">
            <v>Ursula Hederer</v>
          </cell>
          <cell r="C288" t="str">
            <v>Germany</v>
          </cell>
          <cell r="D288" t="str">
            <v>Bayern</v>
          </cell>
          <cell r="E288" t="str">
            <v>Salon / Institute</v>
          </cell>
          <cell r="F288"/>
          <cell r="G288">
            <v>0</v>
          </cell>
        </row>
        <row r="289">
          <cell r="A289">
            <v>20744</v>
          </cell>
          <cell r="B289" t="str">
            <v>Yvonne Gloris</v>
          </cell>
          <cell r="C289" t="str">
            <v>Germany</v>
          </cell>
          <cell r="D289" t="str">
            <v>Marina</v>
          </cell>
          <cell r="E289" t="str">
            <v>Salon / Institute</v>
          </cell>
          <cell r="F289"/>
          <cell r="G289">
            <v>0</v>
          </cell>
        </row>
        <row r="290">
          <cell r="A290">
            <v>20745</v>
          </cell>
          <cell r="B290" t="str">
            <v>Diana Awanesow</v>
          </cell>
          <cell r="C290" t="str">
            <v>Germany</v>
          </cell>
          <cell r="D290" t="str">
            <v>Bayern</v>
          </cell>
          <cell r="E290" t="str">
            <v>Salon / Institute</v>
          </cell>
          <cell r="F290"/>
          <cell r="G290">
            <v>0</v>
          </cell>
        </row>
        <row r="291">
          <cell r="A291">
            <v>20746</v>
          </cell>
          <cell r="B291" t="str">
            <v>Martina Born</v>
          </cell>
          <cell r="C291" t="str">
            <v>Germany</v>
          </cell>
          <cell r="D291" t="str">
            <v>Marina</v>
          </cell>
          <cell r="E291" t="str">
            <v>Salon / Institute</v>
          </cell>
          <cell r="F291"/>
          <cell r="G291">
            <v>0</v>
          </cell>
        </row>
        <row r="292">
          <cell r="A292">
            <v>20749</v>
          </cell>
          <cell r="B292" t="str">
            <v>Ekaterina Stoyalovskaya, Mallorca</v>
          </cell>
          <cell r="C292" t="str">
            <v>Other EU</v>
          </cell>
          <cell r="D292" t="str">
            <v>Other</v>
          </cell>
          <cell r="E292" t="str">
            <v>Salon / Institute</v>
          </cell>
          <cell r="F292"/>
          <cell r="G292">
            <v>0</v>
          </cell>
        </row>
        <row r="293">
          <cell r="A293">
            <v>20750</v>
          </cell>
          <cell r="B293" t="str">
            <v>Oriana Adkonis</v>
          </cell>
          <cell r="C293" t="str">
            <v>Germany</v>
          </cell>
          <cell r="D293" t="str">
            <v>Bayern</v>
          </cell>
          <cell r="E293" t="str">
            <v>Salon / Institute</v>
          </cell>
          <cell r="F293"/>
          <cell r="G293">
            <v>0</v>
          </cell>
        </row>
        <row r="294">
          <cell r="A294">
            <v>20751</v>
          </cell>
          <cell r="B294" t="str">
            <v>Marcella Rotter; inaktiv</v>
          </cell>
          <cell r="C294" t="str">
            <v>Germany</v>
          </cell>
          <cell r="D294" t="str">
            <v>Bayern</v>
          </cell>
          <cell r="E294" t="str">
            <v>Salon / Institute</v>
          </cell>
          <cell r="F294"/>
          <cell r="G294">
            <v>0</v>
          </cell>
        </row>
        <row r="295">
          <cell r="A295">
            <v>20752</v>
          </cell>
          <cell r="B295" t="str">
            <v>GRÜNEWELLE, insolvent</v>
          </cell>
          <cell r="C295" t="str">
            <v>Germany</v>
          </cell>
          <cell r="D295" t="str">
            <v>Kerstin</v>
          </cell>
          <cell r="E295" t="str">
            <v>Salon / Institute</v>
          </cell>
          <cell r="F295"/>
          <cell r="G295">
            <v>0</v>
          </cell>
        </row>
        <row r="296">
          <cell r="A296">
            <v>20753</v>
          </cell>
          <cell r="B296" t="str">
            <v>sharipov, Hamburg; Ende 28.02.22</v>
          </cell>
          <cell r="C296" t="str">
            <v>Germany</v>
          </cell>
          <cell r="D296" t="str">
            <v>Kerstin</v>
          </cell>
          <cell r="E296" t="str">
            <v>Salon / Institute</v>
          </cell>
          <cell r="F296"/>
          <cell r="G296">
            <v>0</v>
          </cell>
        </row>
        <row r="297">
          <cell r="A297">
            <v>20754</v>
          </cell>
          <cell r="B297" t="str">
            <v>Parf.Akzente inaktiv Douglas VST 269</v>
          </cell>
          <cell r="C297" t="str">
            <v>Germany</v>
          </cell>
          <cell r="D297" t="str">
            <v>Bayern</v>
          </cell>
          <cell r="E297" t="str">
            <v>Parfümerie</v>
          </cell>
          <cell r="F297"/>
          <cell r="G297">
            <v>0</v>
          </cell>
        </row>
        <row r="298">
          <cell r="A298">
            <v>20756</v>
          </cell>
          <cell r="B298" t="str">
            <v>Beatrice Pankau</v>
          </cell>
          <cell r="C298" t="str">
            <v>Germany</v>
          </cell>
          <cell r="D298" t="str">
            <v>Marina</v>
          </cell>
          <cell r="E298" t="str">
            <v>Salon / Institute</v>
          </cell>
          <cell r="F298"/>
          <cell r="G298">
            <v>0</v>
          </cell>
        </row>
        <row r="299">
          <cell r="A299">
            <v>20757</v>
          </cell>
          <cell r="B299" t="str">
            <v>Anna Koseanski</v>
          </cell>
          <cell r="C299" t="str">
            <v>Germany</v>
          </cell>
          <cell r="D299" t="str">
            <v>Bayern</v>
          </cell>
          <cell r="E299" t="str">
            <v>Salon / Institute</v>
          </cell>
          <cell r="F299"/>
          <cell r="G299">
            <v>0</v>
          </cell>
        </row>
        <row r="300">
          <cell r="A300">
            <v>20759</v>
          </cell>
          <cell r="B300" t="str">
            <v>Ute Volk</v>
          </cell>
          <cell r="C300" t="str">
            <v>Germany</v>
          </cell>
          <cell r="D300" t="str">
            <v>Bayern</v>
          </cell>
          <cell r="E300" t="str">
            <v>Salon / Institute</v>
          </cell>
          <cell r="F300"/>
          <cell r="G300">
            <v>0</v>
          </cell>
        </row>
        <row r="301">
          <cell r="A301">
            <v>20761</v>
          </cell>
          <cell r="B301" t="str">
            <v>Bettina Titze</v>
          </cell>
          <cell r="C301" t="str">
            <v>Germany</v>
          </cell>
          <cell r="D301" t="str">
            <v>Marina</v>
          </cell>
          <cell r="E301" t="str">
            <v>Salon / Institute</v>
          </cell>
          <cell r="F301"/>
          <cell r="G301">
            <v>0</v>
          </cell>
        </row>
        <row r="302">
          <cell r="A302">
            <v>20762</v>
          </cell>
          <cell r="B302" t="str">
            <v>Judith Lang, body&amp;care</v>
          </cell>
          <cell r="C302" t="str">
            <v>Germany</v>
          </cell>
          <cell r="D302" t="str">
            <v>Sibylle</v>
          </cell>
          <cell r="E302" t="str">
            <v>Salon / Institute</v>
          </cell>
          <cell r="F302"/>
          <cell r="G302">
            <v>0</v>
          </cell>
        </row>
        <row r="303">
          <cell r="A303">
            <v>20764</v>
          </cell>
          <cell r="B303" t="str">
            <v>Stephen Seligman</v>
          </cell>
          <cell r="C303" t="str">
            <v>Germany</v>
          </cell>
          <cell r="D303" t="str">
            <v>Kerstin</v>
          </cell>
          <cell r="E303" t="str">
            <v>Salon / Institute</v>
          </cell>
          <cell r="F303"/>
          <cell r="G303">
            <v>0</v>
          </cell>
        </row>
        <row r="304">
          <cell r="A304">
            <v>20765</v>
          </cell>
          <cell r="B304" t="str">
            <v>Svetlana Grießner</v>
          </cell>
          <cell r="C304" t="str">
            <v>Germany</v>
          </cell>
          <cell r="D304" t="str">
            <v>Marina</v>
          </cell>
          <cell r="E304" t="str">
            <v>Salon / Institute</v>
          </cell>
          <cell r="F304"/>
          <cell r="G304">
            <v>0</v>
          </cell>
        </row>
        <row r="305">
          <cell r="A305">
            <v>20766</v>
          </cell>
          <cell r="B305" t="str">
            <v>Claudia Sprinkart; inaktiv</v>
          </cell>
          <cell r="C305" t="str">
            <v>Germany</v>
          </cell>
          <cell r="D305" t="str">
            <v>Bayern</v>
          </cell>
          <cell r="E305" t="str">
            <v>Salon / Institute</v>
          </cell>
          <cell r="F305"/>
          <cell r="G305">
            <v>0</v>
          </cell>
        </row>
        <row r="306">
          <cell r="A306">
            <v>20767</v>
          </cell>
          <cell r="B306" t="str">
            <v>Dagmar Haslbeck</v>
          </cell>
          <cell r="C306" t="str">
            <v>Germany</v>
          </cell>
          <cell r="D306" t="str">
            <v>Bayern</v>
          </cell>
          <cell r="E306" t="str">
            <v>Salon / Institute</v>
          </cell>
          <cell r="F306"/>
          <cell r="G306">
            <v>0</v>
          </cell>
        </row>
        <row r="307">
          <cell r="A307">
            <v>20768</v>
          </cell>
          <cell r="B307" t="str">
            <v>Ariane Dumke (ehem.Stüwe)</v>
          </cell>
          <cell r="C307" t="str">
            <v>Germany</v>
          </cell>
          <cell r="D307" t="str">
            <v>Kerstin</v>
          </cell>
          <cell r="E307" t="str">
            <v>Parfümerie</v>
          </cell>
          <cell r="F307"/>
          <cell r="G307">
            <v>0</v>
          </cell>
        </row>
        <row r="308">
          <cell r="A308">
            <v>20769</v>
          </cell>
          <cell r="B308" t="str">
            <v>Wiltrud Egetenmeier</v>
          </cell>
          <cell r="C308" t="str">
            <v>Germany</v>
          </cell>
          <cell r="D308" t="str">
            <v>Sibylle</v>
          </cell>
          <cell r="E308" t="str">
            <v>Salon / Institute</v>
          </cell>
          <cell r="F308"/>
          <cell r="G308">
            <v>0</v>
          </cell>
        </row>
        <row r="309">
          <cell r="A309">
            <v>20772</v>
          </cell>
          <cell r="B309" t="str">
            <v>SK Kosmetik; Sebastian Klitsch</v>
          </cell>
          <cell r="C309" t="str">
            <v>Germany</v>
          </cell>
          <cell r="D309" t="str">
            <v>Marina</v>
          </cell>
          <cell r="E309" t="str">
            <v>eTailer</v>
          </cell>
          <cell r="F309"/>
          <cell r="G309">
            <v>0</v>
          </cell>
        </row>
        <row r="310">
          <cell r="A310">
            <v>20774</v>
          </cell>
          <cell r="B310" t="str">
            <v>Brigitte Probst</v>
          </cell>
          <cell r="C310" t="str">
            <v>Germany</v>
          </cell>
          <cell r="D310" t="str">
            <v>Bayern</v>
          </cell>
          <cell r="E310" t="str">
            <v>Salon / Institute</v>
          </cell>
          <cell r="F310"/>
          <cell r="G310">
            <v>0</v>
          </cell>
        </row>
        <row r="311">
          <cell r="A311">
            <v>20775</v>
          </cell>
          <cell r="B311" t="str">
            <v>Heike Assem, -inaktiv</v>
          </cell>
          <cell r="C311" t="str">
            <v>Germany</v>
          </cell>
          <cell r="D311" t="str">
            <v>Marina</v>
          </cell>
          <cell r="E311" t="str">
            <v>Salon / Institute</v>
          </cell>
          <cell r="F311"/>
          <cell r="G311">
            <v>0</v>
          </cell>
        </row>
        <row r="312">
          <cell r="A312">
            <v>20776</v>
          </cell>
          <cell r="B312" t="str">
            <v>Franziska Kuhs</v>
          </cell>
          <cell r="C312" t="str">
            <v>Germany</v>
          </cell>
          <cell r="D312" t="str">
            <v>Marina</v>
          </cell>
          <cell r="E312" t="str">
            <v>Salon / Institute</v>
          </cell>
          <cell r="F312"/>
          <cell r="G312">
            <v>0</v>
          </cell>
        </row>
        <row r="313">
          <cell r="A313">
            <v>20777</v>
          </cell>
          <cell r="B313" t="str">
            <v>Samira Kosmetik, Hofer</v>
          </cell>
          <cell r="C313" t="str">
            <v>Germany</v>
          </cell>
          <cell r="D313" t="str">
            <v>Sibylle</v>
          </cell>
          <cell r="E313" t="str">
            <v>eTailer</v>
          </cell>
          <cell r="F313"/>
          <cell r="G313">
            <v>0</v>
          </cell>
        </row>
        <row r="314">
          <cell r="A314">
            <v>20778</v>
          </cell>
          <cell r="B314" t="str">
            <v>Ursula Feinbier</v>
          </cell>
          <cell r="C314" t="str">
            <v>Germany</v>
          </cell>
          <cell r="D314" t="str">
            <v>Marina</v>
          </cell>
          <cell r="E314" t="str">
            <v>Salon / Institute</v>
          </cell>
          <cell r="F314"/>
          <cell r="G314">
            <v>0</v>
          </cell>
        </row>
        <row r="315">
          <cell r="A315">
            <v>20779</v>
          </cell>
          <cell r="B315" t="str">
            <v>Maria Raith</v>
          </cell>
          <cell r="C315" t="str">
            <v>Germany</v>
          </cell>
          <cell r="D315" t="str">
            <v>Bayern</v>
          </cell>
          <cell r="E315" t="str">
            <v>eTailer</v>
          </cell>
          <cell r="F315"/>
          <cell r="G315">
            <v>0</v>
          </cell>
        </row>
        <row r="316">
          <cell r="A316">
            <v>20780</v>
          </cell>
          <cell r="B316" t="str">
            <v>Conrad Rohde; Frisuren-Spezialisten</v>
          </cell>
          <cell r="C316" t="str">
            <v>Germany</v>
          </cell>
          <cell r="D316" t="str">
            <v>Kerstin</v>
          </cell>
          <cell r="E316" t="str">
            <v>Salon / Institute</v>
          </cell>
          <cell r="F316"/>
          <cell r="G316">
            <v>0</v>
          </cell>
        </row>
        <row r="317">
          <cell r="A317">
            <v>20781</v>
          </cell>
          <cell r="B317" t="str">
            <v>Claudia Brodersen</v>
          </cell>
          <cell r="C317" t="str">
            <v>Germany</v>
          </cell>
          <cell r="D317" t="str">
            <v>Kerstin</v>
          </cell>
          <cell r="E317" t="str">
            <v>Salon / Institute</v>
          </cell>
          <cell r="F317"/>
          <cell r="G317">
            <v>0</v>
          </cell>
        </row>
        <row r="318">
          <cell r="A318">
            <v>20784</v>
          </cell>
          <cell r="B318" t="str">
            <v>Iris Bayer; inaktiv ab 12.08.2021</v>
          </cell>
          <cell r="C318" t="str">
            <v>Germany</v>
          </cell>
          <cell r="D318" t="str">
            <v>Bayern</v>
          </cell>
          <cell r="E318" t="str">
            <v>Salon / Institute</v>
          </cell>
          <cell r="F318"/>
          <cell r="G318">
            <v>0</v>
          </cell>
        </row>
        <row r="319">
          <cell r="A319">
            <v>20785</v>
          </cell>
          <cell r="B319" t="str">
            <v>Dr. Stedler GmbH (EVENA)</v>
          </cell>
          <cell r="C319" t="str">
            <v>Germany</v>
          </cell>
          <cell r="D319" t="str">
            <v>Kerstin</v>
          </cell>
          <cell r="E319" t="str">
            <v>Salon / Institute</v>
          </cell>
          <cell r="F319"/>
          <cell r="G319">
            <v>0</v>
          </cell>
        </row>
        <row r="320">
          <cell r="A320">
            <v>20787</v>
          </cell>
          <cell r="B320" t="str">
            <v>Ulrike Bernhardt-Schubert; inaktiv</v>
          </cell>
          <cell r="C320" t="str">
            <v>Germany</v>
          </cell>
          <cell r="D320" t="str">
            <v>Bayern</v>
          </cell>
          <cell r="E320" t="str">
            <v>Salon / Institute</v>
          </cell>
          <cell r="F320"/>
          <cell r="G320">
            <v>0</v>
          </cell>
        </row>
        <row r="321">
          <cell r="A321">
            <v>20788</v>
          </cell>
          <cell r="B321" t="str">
            <v>Irina Klingbeil</v>
          </cell>
          <cell r="C321" t="str">
            <v>Germany</v>
          </cell>
          <cell r="D321" t="str">
            <v>Bayern</v>
          </cell>
          <cell r="E321" t="str">
            <v>Salon / Institute</v>
          </cell>
          <cell r="F321"/>
          <cell r="G321">
            <v>0</v>
          </cell>
        </row>
        <row r="322">
          <cell r="A322">
            <v>20790</v>
          </cell>
          <cell r="B322" t="str">
            <v>Karin Kunert</v>
          </cell>
          <cell r="C322" t="str">
            <v>Germany</v>
          </cell>
          <cell r="D322" t="str">
            <v>Bayern</v>
          </cell>
          <cell r="E322" t="str">
            <v>Salon / Institute</v>
          </cell>
          <cell r="F322"/>
          <cell r="G322">
            <v>0</v>
          </cell>
        </row>
        <row r="323">
          <cell r="A323">
            <v>20791</v>
          </cell>
          <cell r="B323" t="str">
            <v>Wassana Marit</v>
          </cell>
          <cell r="C323" t="str">
            <v>Germany</v>
          </cell>
          <cell r="D323" t="str">
            <v>Bayern</v>
          </cell>
          <cell r="E323" t="str">
            <v>Salon / Institute</v>
          </cell>
          <cell r="F323"/>
          <cell r="G323">
            <v>0</v>
          </cell>
        </row>
        <row r="324">
          <cell r="A324">
            <v>20793</v>
          </cell>
          <cell r="B324" t="str">
            <v>Parf.Rook</v>
          </cell>
          <cell r="C324" t="str">
            <v>Germany</v>
          </cell>
          <cell r="D324" t="str">
            <v>Marina</v>
          </cell>
          <cell r="E324" t="str">
            <v>Parfümerie</v>
          </cell>
          <cell r="F324"/>
          <cell r="G324">
            <v>0</v>
          </cell>
        </row>
        <row r="325">
          <cell r="A325">
            <v>20794</v>
          </cell>
          <cell r="B325" t="str">
            <v>Carmen Kühner</v>
          </cell>
          <cell r="C325" t="str">
            <v>Germany</v>
          </cell>
          <cell r="D325" t="str">
            <v>Sibylle</v>
          </cell>
          <cell r="E325" t="str">
            <v>Salon / Institute</v>
          </cell>
          <cell r="F325"/>
          <cell r="G325">
            <v>0</v>
          </cell>
        </row>
        <row r="326">
          <cell r="A326">
            <v>20795</v>
          </cell>
          <cell r="B326" t="str">
            <v>Marion Gehrmann</v>
          </cell>
          <cell r="C326" t="str">
            <v>Germany</v>
          </cell>
          <cell r="D326" t="str">
            <v>Sibylle</v>
          </cell>
          <cell r="E326" t="str">
            <v>eTailer</v>
          </cell>
          <cell r="F326"/>
          <cell r="G326">
            <v>0</v>
          </cell>
        </row>
        <row r="327">
          <cell r="A327">
            <v>20797</v>
          </cell>
          <cell r="B327" t="str">
            <v>Susanne Hellriegel-Knauf, inaktiv</v>
          </cell>
          <cell r="C327" t="str">
            <v>Germany</v>
          </cell>
          <cell r="D327" t="str">
            <v>Marina</v>
          </cell>
          <cell r="E327" t="str">
            <v>Salon / Institute</v>
          </cell>
          <cell r="F327"/>
          <cell r="G327">
            <v>0</v>
          </cell>
        </row>
        <row r="328">
          <cell r="A328">
            <v>20798</v>
          </cell>
          <cell r="B328" t="str">
            <v>Aleftina Jans</v>
          </cell>
          <cell r="C328" t="str">
            <v>Germany</v>
          </cell>
          <cell r="D328" t="str">
            <v>Marina</v>
          </cell>
          <cell r="E328" t="str">
            <v>Salon / Institute</v>
          </cell>
          <cell r="F328"/>
          <cell r="G328">
            <v>0</v>
          </cell>
        </row>
        <row r="329">
          <cell r="A329">
            <v>20799</v>
          </cell>
          <cell r="B329" t="str">
            <v>Dr. Roya Martens</v>
          </cell>
          <cell r="C329" t="str">
            <v>Germany</v>
          </cell>
          <cell r="D329" t="str">
            <v>Bayern</v>
          </cell>
          <cell r="E329" t="str">
            <v>Clinic</v>
          </cell>
          <cell r="F329"/>
          <cell r="G329">
            <v>0</v>
          </cell>
        </row>
        <row r="330">
          <cell r="A330">
            <v>20800</v>
          </cell>
          <cell r="B330" t="str">
            <v>Kirsten Hofes; inaktiv</v>
          </cell>
          <cell r="C330" t="str">
            <v>Germany</v>
          </cell>
          <cell r="D330" t="str">
            <v>Marina</v>
          </cell>
          <cell r="E330" t="str">
            <v>Salon / Institute</v>
          </cell>
          <cell r="F330"/>
          <cell r="G330">
            <v>0</v>
          </cell>
        </row>
        <row r="331">
          <cell r="A331">
            <v>20801</v>
          </cell>
          <cell r="B331" t="str">
            <v>Silvia Schneider</v>
          </cell>
          <cell r="C331" t="str">
            <v>Germany</v>
          </cell>
          <cell r="D331" t="str">
            <v>Sibylle</v>
          </cell>
          <cell r="E331" t="str">
            <v>Salon / Institute</v>
          </cell>
          <cell r="F331"/>
          <cell r="G331">
            <v>0</v>
          </cell>
        </row>
        <row r="332">
          <cell r="A332">
            <v>20802</v>
          </cell>
          <cell r="B332" t="str">
            <v>Myra Georg (inaktiv)</v>
          </cell>
          <cell r="C332" t="str">
            <v>Germany</v>
          </cell>
          <cell r="D332" t="str">
            <v>Sibylle</v>
          </cell>
          <cell r="E332" t="str">
            <v>Salon / Institute</v>
          </cell>
          <cell r="F332"/>
          <cell r="G332">
            <v>0</v>
          </cell>
        </row>
        <row r="333">
          <cell r="A333">
            <v>20804</v>
          </cell>
          <cell r="B333" t="str">
            <v>Grit Hempel-Schuble</v>
          </cell>
          <cell r="C333" t="str">
            <v>Germany</v>
          </cell>
          <cell r="D333" t="str">
            <v>Sibylle</v>
          </cell>
          <cell r="E333" t="str">
            <v>Salon / Institute</v>
          </cell>
          <cell r="F333"/>
          <cell r="G333">
            <v>0</v>
          </cell>
        </row>
        <row r="334">
          <cell r="A334">
            <v>20806</v>
          </cell>
          <cell r="B334" t="str">
            <v>Manuela Liebel-Schulz; inaktiv</v>
          </cell>
          <cell r="C334" t="str">
            <v>Germany</v>
          </cell>
          <cell r="D334" t="str">
            <v>Kerstin</v>
          </cell>
          <cell r="E334" t="str">
            <v>Salon / Institute</v>
          </cell>
          <cell r="F334"/>
          <cell r="G334">
            <v>0</v>
          </cell>
        </row>
        <row r="335">
          <cell r="A335">
            <v>20807</v>
          </cell>
          <cell r="B335" t="str">
            <v>Natalie Gabric</v>
          </cell>
          <cell r="C335" t="str">
            <v>Germany</v>
          </cell>
          <cell r="D335" t="str">
            <v>Bayern</v>
          </cell>
          <cell r="E335" t="str">
            <v>Salon / Institute</v>
          </cell>
          <cell r="F335"/>
          <cell r="G335">
            <v>2017</v>
          </cell>
        </row>
        <row r="336">
          <cell r="A336">
            <v>20808</v>
          </cell>
          <cell r="B336" t="str">
            <v>ONDUA GmbH, Coss, Ondrusch</v>
          </cell>
          <cell r="C336" t="str">
            <v>Germany</v>
          </cell>
          <cell r="D336" t="str">
            <v>Sibylle</v>
          </cell>
          <cell r="E336" t="str">
            <v>eTailer</v>
          </cell>
          <cell r="F336"/>
          <cell r="G336">
            <v>0</v>
          </cell>
        </row>
        <row r="337">
          <cell r="A337">
            <v>20810</v>
          </cell>
          <cell r="B337" t="str">
            <v>Sophie Steinkühler, inaktiv</v>
          </cell>
          <cell r="C337" t="str">
            <v>Germany</v>
          </cell>
          <cell r="D337" t="str">
            <v>Marina</v>
          </cell>
          <cell r="E337" t="str">
            <v>Salon / Institute</v>
          </cell>
          <cell r="F337"/>
          <cell r="G337">
            <v>2017</v>
          </cell>
        </row>
        <row r="338">
          <cell r="A338">
            <v>20811</v>
          </cell>
          <cell r="B338" t="str">
            <v>Agnes Hirschburger</v>
          </cell>
          <cell r="C338" t="str">
            <v>Germany</v>
          </cell>
          <cell r="D338" t="str">
            <v>Sibylle</v>
          </cell>
          <cell r="E338" t="str">
            <v>Salon / Institute</v>
          </cell>
          <cell r="F338"/>
          <cell r="G338">
            <v>2017</v>
          </cell>
        </row>
        <row r="339">
          <cell r="A339">
            <v>20812</v>
          </cell>
          <cell r="B339" t="str">
            <v>E. von Ziegler, Adenau</v>
          </cell>
          <cell r="C339" t="str">
            <v>Germany</v>
          </cell>
          <cell r="D339" t="str">
            <v>Marina</v>
          </cell>
          <cell r="E339" t="str">
            <v>Salon / Institute</v>
          </cell>
          <cell r="F339"/>
          <cell r="G339">
            <v>2017</v>
          </cell>
        </row>
        <row r="340">
          <cell r="A340">
            <v>20814</v>
          </cell>
          <cell r="B340" t="str">
            <v>K.Schisch(Werr)</v>
          </cell>
          <cell r="C340" t="str">
            <v>Germany</v>
          </cell>
          <cell r="D340" t="str">
            <v>Sibylle</v>
          </cell>
          <cell r="E340" t="str">
            <v>Parfümerie</v>
          </cell>
          <cell r="F340"/>
          <cell r="G340">
            <v>2017</v>
          </cell>
        </row>
        <row r="341">
          <cell r="A341">
            <v>20815</v>
          </cell>
          <cell r="B341" t="str">
            <v>Irina Reznikova</v>
          </cell>
          <cell r="C341" t="str">
            <v>Germany</v>
          </cell>
          <cell r="D341" t="str">
            <v>Kerstin</v>
          </cell>
          <cell r="E341" t="str">
            <v>Salon / Institute</v>
          </cell>
          <cell r="F341"/>
          <cell r="G341">
            <v>2017</v>
          </cell>
        </row>
        <row r="342">
          <cell r="A342">
            <v>20818</v>
          </cell>
          <cell r="B342" t="str">
            <v>Tanja Hochholzer, Glanzhaft</v>
          </cell>
          <cell r="C342" t="str">
            <v>Germany</v>
          </cell>
          <cell r="D342" t="str">
            <v>Bayern</v>
          </cell>
          <cell r="E342" t="str">
            <v>Salon / Institute</v>
          </cell>
          <cell r="F342"/>
          <cell r="G342">
            <v>2017</v>
          </cell>
        </row>
        <row r="343">
          <cell r="A343">
            <v>20822</v>
          </cell>
          <cell r="B343" t="str">
            <v>Gabriele Waigand inaktiv</v>
          </cell>
          <cell r="C343" t="str">
            <v>Germany</v>
          </cell>
          <cell r="D343" t="str">
            <v>Bayern</v>
          </cell>
          <cell r="E343" t="str">
            <v>Salon / Institute</v>
          </cell>
          <cell r="F343"/>
          <cell r="G343">
            <v>2017</v>
          </cell>
        </row>
        <row r="344">
          <cell r="A344">
            <v>20823</v>
          </cell>
          <cell r="B344" t="str">
            <v>Daniel + Kerstin Molitor</v>
          </cell>
          <cell r="C344" t="str">
            <v>Germany</v>
          </cell>
          <cell r="D344" t="str">
            <v>Marina</v>
          </cell>
          <cell r="E344" t="str">
            <v>Salon / Institute</v>
          </cell>
          <cell r="F344"/>
          <cell r="G344">
            <v>2017</v>
          </cell>
        </row>
        <row r="345">
          <cell r="A345">
            <v>20824</v>
          </cell>
          <cell r="B345" t="str">
            <v>Marco Ulloth</v>
          </cell>
          <cell r="C345" t="str">
            <v>Germany</v>
          </cell>
          <cell r="D345" t="str">
            <v>Bayern</v>
          </cell>
          <cell r="E345" t="str">
            <v>Salon / Institute</v>
          </cell>
          <cell r="F345"/>
          <cell r="G345">
            <v>2017</v>
          </cell>
        </row>
        <row r="346">
          <cell r="A346">
            <v>20825</v>
          </cell>
          <cell r="B346" t="str">
            <v>Marisca Kugler</v>
          </cell>
          <cell r="C346" t="str">
            <v>Germany</v>
          </cell>
          <cell r="D346" t="str">
            <v>Bayern</v>
          </cell>
          <cell r="E346" t="str">
            <v>Salon / Institute</v>
          </cell>
          <cell r="F346">
            <v>45536</v>
          </cell>
          <cell r="G346">
            <v>2024</v>
          </cell>
        </row>
        <row r="347">
          <cell r="A347">
            <v>20826</v>
          </cell>
          <cell r="B347" t="str">
            <v>Christiane Berghoff</v>
          </cell>
          <cell r="C347" t="str">
            <v>Germany</v>
          </cell>
          <cell r="D347" t="str">
            <v>Sibylle</v>
          </cell>
          <cell r="E347" t="str">
            <v>Salon / Institute</v>
          </cell>
          <cell r="F347"/>
          <cell r="G347">
            <v>2017</v>
          </cell>
        </row>
        <row r="348">
          <cell r="A348">
            <v>20828</v>
          </cell>
          <cell r="B348" t="str">
            <v>Heike Hermann</v>
          </cell>
          <cell r="C348" t="str">
            <v>Germany</v>
          </cell>
          <cell r="D348" t="str">
            <v>Bayern</v>
          </cell>
          <cell r="E348" t="str">
            <v>Salon / Institute</v>
          </cell>
          <cell r="F348"/>
          <cell r="G348">
            <v>2017</v>
          </cell>
        </row>
        <row r="349">
          <cell r="A349">
            <v>20829</v>
          </cell>
          <cell r="B349" t="str">
            <v>Julia Dittrich</v>
          </cell>
          <cell r="C349" t="str">
            <v>Germany</v>
          </cell>
          <cell r="D349" t="str">
            <v>Sibylle</v>
          </cell>
          <cell r="E349" t="str">
            <v>Salon / Institute</v>
          </cell>
          <cell r="F349"/>
          <cell r="G349">
            <v>2017</v>
          </cell>
        </row>
        <row r="350">
          <cell r="A350">
            <v>20830</v>
          </cell>
          <cell r="B350" t="str">
            <v>Tatjana Facher</v>
          </cell>
          <cell r="C350" t="str">
            <v>Germany</v>
          </cell>
          <cell r="D350" t="str">
            <v>Bayern</v>
          </cell>
          <cell r="E350" t="str">
            <v>Salon / Institute</v>
          </cell>
          <cell r="F350"/>
          <cell r="G350">
            <v>2017</v>
          </cell>
        </row>
        <row r="351">
          <cell r="A351">
            <v>20832</v>
          </cell>
          <cell r="B351" t="str">
            <v>Sonja Bilsing (ehem.Schelkle )</v>
          </cell>
          <cell r="C351" t="str">
            <v>Germany</v>
          </cell>
          <cell r="D351" t="str">
            <v>Bayern</v>
          </cell>
          <cell r="E351" t="str">
            <v>Salon / Institute</v>
          </cell>
          <cell r="F351"/>
          <cell r="G351">
            <v>2017</v>
          </cell>
        </row>
        <row r="352">
          <cell r="A352">
            <v>20833</v>
          </cell>
          <cell r="B352" t="str">
            <v>Merx, catharina GmbH, Gräfelfing</v>
          </cell>
          <cell r="C352" t="str">
            <v>Germany</v>
          </cell>
          <cell r="D352" t="str">
            <v>Bayern</v>
          </cell>
          <cell r="E352" t="str">
            <v>Salon / Institute</v>
          </cell>
          <cell r="F352"/>
          <cell r="G352">
            <v>2017</v>
          </cell>
        </row>
        <row r="353">
          <cell r="A353">
            <v>20834</v>
          </cell>
          <cell r="B353" t="str">
            <v>Jörg Drescher</v>
          </cell>
          <cell r="C353" t="str">
            <v>Germany</v>
          </cell>
          <cell r="D353" t="str">
            <v>Marina</v>
          </cell>
          <cell r="E353" t="str">
            <v>Salon / Institute</v>
          </cell>
          <cell r="F353"/>
          <cell r="G353">
            <v>2017</v>
          </cell>
        </row>
        <row r="354">
          <cell r="A354">
            <v>20835</v>
          </cell>
          <cell r="B354" t="str">
            <v>Denise Frank, inaktiv</v>
          </cell>
          <cell r="C354" t="str">
            <v>Germany</v>
          </cell>
          <cell r="D354" t="str">
            <v>Sibylle</v>
          </cell>
          <cell r="E354" t="str">
            <v>Salon / Institute</v>
          </cell>
          <cell r="F354"/>
          <cell r="G354">
            <v>2017</v>
          </cell>
        </row>
        <row r="355">
          <cell r="A355">
            <v>20836</v>
          </cell>
          <cell r="B355" t="str">
            <v>Kosmetikstudio Dermaplace; Fabiona Barnick</v>
          </cell>
          <cell r="C355" t="str">
            <v>Germany</v>
          </cell>
          <cell r="D355" t="str">
            <v>Sibylle</v>
          </cell>
          <cell r="E355" t="str">
            <v>Salon / Institute</v>
          </cell>
          <cell r="F355"/>
          <cell r="G355">
            <v>2017</v>
          </cell>
        </row>
        <row r="356">
          <cell r="A356">
            <v>20837</v>
          </cell>
          <cell r="B356" t="str">
            <v>Petra Hecht</v>
          </cell>
          <cell r="C356" t="str">
            <v>Germany</v>
          </cell>
          <cell r="D356" t="str">
            <v>Bayern</v>
          </cell>
          <cell r="E356" t="str">
            <v>Salon / Institute</v>
          </cell>
          <cell r="F356"/>
          <cell r="G356">
            <v>2017</v>
          </cell>
        </row>
        <row r="357">
          <cell r="A357">
            <v>20839</v>
          </cell>
          <cell r="B357" t="str">
            <v>Uta Gierschke</v>
          </cell>
          <cell r="C357" t="str">
            <v>Germany</v>
          </cell>
          <cell r="D357" t="str">
            <v>Bayern</v>
          </cell>
          <cell r="E357" t="str">
            <v>Salon / Institute</v>
          </cell>
          <cell r="F357"/>
          <cell r="G357">
            <v>2017</v>
          </cell>
        </row>
        <row r="358">
          <cell r="A358">
            <v>20840</v>
          </cell>
          <cell r="B358" t="str">
            <v>Kathrin Tissen</v>
          </cell>
          <cell r="C358" t="str">
            <v>Germany</v>
          </cell>
          <cell r="D358" t="str">
            <v>Marina</v>
          </cell>
          <cell r="E358" t="str">
            <v>Salon / Institute</v>
          </cell>
          <cell r="F358"/>
          <cell r="G358">
            <v>2017</v>
          </cell>
        </row>
        <row r="359">
          <cell r="A359">
            <v>20841</v>
          </cell>
          <cell r="B359" t="str">
            <v>Christina Hofmann; inaktiv</v>
          </cell>
          <cell r="C359" t="str">
            <v>Germany</v>
          </cell>
          <cell r="D359" t="str">
            <v>Bayern</v>
          </cell>
          <cell r="E359" t="str">
            <v>Salon / Institute</v>
          </cell>
          <cell r="F359"/>
          <cell r="G359">
            <v>2018</v>
          </cell>
        </row>
        <row r="360">
          <cell r="A360">
            <v>20842</v>
          </cell>
          <cell r="B360" t="str">
            <v>Renata Mikailov</v>
          </cell>
          <cell r="C360" t="str">
            <v>Germany</v>
          </cell>
          <cell r="D360" t="str">
            <v>Kerstin</v>
          </cell>
          <cell r="E360" t="str">
            <v>Salon / Institute</v>
          </cell>
          <cell r="F360"/>
          <cell r="G360">
            <v>2018</v>
          </cell>
        </row>
        <row r="361">
          <cell r="A361">
            <v>20844</v>
          </cell>
          <cell r="B361" t="str">
            <v>Alexandra  Sauermann, inaktiv</v>
          </cell>
          <cell r="C361" t="str">
            <v>Germany</v>
          </cell>
          <cell r="D361" t="str">
            <v>Marina</v>
          </cell>
          <cell r="E361" t="str">
            <v>Salon / Institute</v>
          </cell>
          <cell r="F361"/>
          <cell r="G361">
            <v>2018</v>
          </cell>
        </row>
        <row r="362">
          <cell r="A362">
            <v>20845</v>
          </cell>
          <cell r="B362" t="str">
            <v>Cornelia Wielgosch</v>
          </cell>
          <cell r="C362" t="str">
            <v>Germany</v>
          </cell>
          <cell r="D362" t="str">
            <v>Marina</v>
          </cell>
          <cell r="E362" t="str">
            <v>Salon / Institute</v>
          </cell>
          <cell r="F362"/>
          <cell r="G362">
            <v>2018</v>
          </cell>
        </row>
        <row r="363">
          <cell r="A363">
            <v>20846</v>
          </cell>
          <cell r="B363" t="str">
            <v>Miamo, Anner, MO-INA; inaktiv</v>
          </cell>
          <cell r="C363" t="str">
            <v>Germany</v>
          </cell>
          <cell r="D363" t="str">
            <v>Bayern</v>
          </cell>
          <cell r="E363" t="str">
            <v>Salon / Institute</v>
          </cell>
          <cell r="F363"/>
          <cell r="G363">
            <v>2018</v>
          </cell>
        </row>
        <row r="364">
          <cell r="A364">
            <v>20847</v>
          </cell>
          <cell r="B364" t="str">
            <v>Reiteralm Ansitz; Angela  Incorvaia</v>
          </cell>
          <cell r="C364" t="str">
            <v>Germany</v>
          </cell>
          <cell r="D364" t="str">
            <v>Bayern</v>
          </cell>
          <cell r="E364" t="str">
            <v>Hotel / Spa</v>
          </cell>
          <cell r="F364"/>
          <cell r="G364">
            <v>2018</v>
          </cell>
        </row>
        <row r="365">
          <cell r="A365">
            <v>20848</v>
          </cell>
          <cell r="B365" t="str">
            <v>Jan Kreuzer, feel beauty</v>
          </cell>
          <cell r="C365" t="str">
            <v>Germany</v>
          </cell>
          <cell r="D365" t="str">
            <v>Sibylle</v>
          </cell>
          <cell r="E365" t="str">
            <v>eTailer</v>
          </cell>
          <cell r="F365"/>
          <cell r="G365">
            <v>2018</v>
          </cell>
        </row>
        <row r="366">
          <cell r="A366">
            <v>20849</v>
          </cell>
          <cell r="B366" t="str">
            <v>Daniela Topalo (vormals C.Schneider)</v>
          </cell>
          <cell r="C366" t="str">
            <v>Germany</v>
          </cell>
          <cell r="D366" t="str">
            <v>Bayern</v>
          </cell>
          <cell r="E366" t="str">
            <v>Salon / Institute</v>
          </cell>
          <cell r="F366"/>
          <cell r="G366">
            <v>2018</v>
          </cell>
        </row>
        <row r="367">
          <cell r="A367">
            <v>20850</v>
          </cell>
          <cell r="B367" t="str">
            <v>Adriana de Koning</v>
          </cell>
          <cell r="C367" t="str">
            <v>Germany</v>
          </cell>
          <cell r="D367" t="str">
            <v>Sibylle</v>
          </cell>
          <cell r="E367" t="str">
            <v>Salon / Institute</v>
          </cell>
          <cell r="F367"/>
          <cell r="G367">
            <v>2018</v>
          </cell>
        </row>
        <row r="368">
          <cell r="A368">
            <v>20851</v>
          </cell>
          <cell r="B368" t="str">
            <v>Bettina Märkle</v>
          </cell>
          <cell r="C368" t="str">
            <v>Germany</v>
          </cell>
          <cell r="D368" t="str">
            <v>Sibylle</v>
          </cell>
          <cell r="E368" t="str">
            <v>Salon / Institute</v>
          </cell>
          <cell r="F368"/>
          <cell r="G368">
            <v>2020</v>
          </cell>
        </row>
        <row r="369">
          <cell r="A369">
            <v>20852</v>
          </cell>
          <cell r="B369" t="str">
            <v>Beate Papenbrock; inaktiv</v>
          </cell>
          <cell r="C369" t="str">
            <v>Germany</v>
          </cell>
          <cell r="D369" t="str">
            <v>Kerstin</v>
          </cell>
          <cell r="E369" t="str">
            <v>Salon / Institute</v>
          </cell>
          <cell r="F369"/>
          <cell r="G369">
            <v>2018</v>
          </cell>
        </row>
        <row r="370">
          <cell r="A370">
            <v>20853</v>
          </cell>
          <cell r="B370" t="str">
            <v>Markus Schneider</v>
          </cell>
          <cell r="C370" t="str">
            <v>Germany</v>
          </cell>
          <cell r="D370" t="str">
            <v>Bayern</v>
          </cell>
          <cell r="E370" t="str">
            <v>Salon / Institute</v>
          </cell>
          <cell r="F370"/>
          <cell r="G370">
            <v>2018</v>
          </cell>
        </row>
        <row r="371">
          <cell r="A371">
            <v>20854</v>
          </cell>
          <cell r="B371" t="str">
            <v>Sandra Schorpp; inaktiv</v>
          </cell>
          <cell r="C371" t="str">
            <v>Germany</v>
          </cell>
          <cell r="D371" t="str">
            <v>Bayern</v>
          </cell>
          <cell r="E371" t="str">
            <v>Salon / Institute</v>
          </cell>
          <cell r="F371"/>
          <cell r="G371">
            <v>2018</v>
          </cell>
        </row>
        <row r="372">
          <cell r="A372">
            <v>20855</v>
          </cell>
          <cell r="B372" t="str">
            <v>Silke Pietsch, Palazzo; inaktiv</v>
          </cell>
          <cell r="C372" t="str">
            <v>Germany</v>
          </cell>
          <cell r="D372" t="str">
            <v>Bayern</v>
          </cell>
          <cell r="E372" t="str">
            <v>Salon / Institute</v>
          </cell>
          <cell r="F372"/>
          <cell r="G372">
            <v>2018</v>
          </cell>
        </row>
        <row r="373">
          <cell r="A373">
            <v>20856</v>
          </cell>
          <cell r="B373" t="str">
            <v>Birgit Heuschneider; inaktiv</v>
          </cell>
          <cell r="C373" t="str">
            <v>Germany</v>
          </cell>
          <cell r="D373" t="str">
            <v>Bayern</v>
          </cell>
          <cell r="E373" t="str">
            <v>Salon / Institute</v>
          </cell>
          <cell r="F373"/>
          <cell r="G373">
            <v>2018</v>
          </cell>
        </row>
        <row r="374">
          <cell r="A374">
            <v>20857</v>
          </cell>
          <cell r="B374" t="str">
            <v>Kerstin Vollmer</v>
          </cell>
          <cell r="C374" t="str">
            <v>Germany</v>
          </cell>
          <cell r="D374" t="str">
            <v>Marina</v>
          </cell>
          <cell r="E374" t="str">
            <v>Salon / Institute</v>
          </cell>
          <cell r="F374"/>
          <cell r="G374">
            <v>2018</v>
          </cell>
        </row>
        <row r="375">
          <cell r="A375">
            <v>20858</v>
          </cell>
          <cell r="B375" t="str">
            <v>Violetta Luban, -inaktiv-</v>
          </cell>
          <cell r="C375" t="str">
            <v>Germany</v>
          </cell>
          <cell r="D375" t="str">
            <v>Marina</v>
          </cell>
          <cell r="E375" t="str">
            <v>Salon / Institute</v>
          </cell>
          <cell r="F375"/>
          <cell r="G375">
            <v>2018</v>
          </cell>
        </row>
        <row r="376">
          <cell r="A376">
            <v>20859</v>
          </cell>
          <cell r="B376" t="str">
            <v>Grüne Welle/Yulia Kalaycheva</v>
          </cell>
          <cell r="C376" t="str">
            <v>Germany</v>
          </cell>
          <cell r="D376" t="str">
            <v>Kerstin</v>
          </cell>
          <cell r="E376" t="str">
            <v>Salon / Institute</v>
          </cell>
          <cell r="F376"/>
          <cell r="G376">
            <v>2018</v>
          </cell>
        </row>
        <row r="377">
          <cell r="A377">
            <v>20860</v>
          </cell>
          <cell r="B377" t="str">
            <v>Anett de Pablo, inaktiv</v>
          </cell>
          <cell r="C377" t="str">
            <v>Germany</v>
          </cell>
          <cell r="D377" t="str">
            <v>Marina</v>
          </cell>
          <cell r="E377" t="str">
            <v>Salon / Institute</v>
          </cell>
          <cell r="F377"/>
          <cell r="G377">
            <v>2018</v>
          </cell>
        </row>
        <row r="378">
          <cell r="A378">
            <v>20861</v>
          </cell>
          <cell r="B378" t="str">
            <v>Anke Hohoff</v>
          </cell>
          <cell r="C378" t="str">
            <v>Germany</v>
          </cell>
          <cell r="D378" t="str">
            <v>Marina</v>
          </cell>
          <cell r="E378" t="str">
            <v>eTailer</v>
          </cell>
          <cell r="F378"/>
          <cell r="G378">
            <v>2018</v>
          </cell>
        </row>
        <row r="379">
          <cell r="A379">
            <v>20862</v>
          </cell>
          <cell r="B379" t="str">
            <v>Diana Samir Muhamad, Peach Skin</v>
          </cell>
          <cell r="C379" t="str">
            <v>Germany</v>
          </cell>
          <cell r="D379" t="str">
            <v>Bayern</v>
          </cell>
          <cell r="E379" t="str">
            <v>Salon / Institute</v>
          </cell>
          <cell r="F379"/>
          <cell r="G379">
            <v>2019</v>
          </cell>
        </row>
        <row r="380">
          <cell r="A380">
            <v>20863</v>
          </cell>
          <cell r="B380" t="str">
            <v>Manuela Barny</v>
          </cell>
          <cell r="C380" t="str">
            <v>Germany</v>
          </cell>
          <cell r="D380" t="str">
            <v>Sibylle</v>
          </cell>
          <cell r="E380" t="str">
            <v>Salon / Institute</v>
          </cell>
          <cell r="F380"/>
          <cell r="G380">
            <v>2019</v>
          </cell>
        </row>
        <row r="381">
          <cell r="A381">
            <v>20864</v>
          </cell>
          <cell r="B381" t="str">
            <v>Stephanie Alex, dermabalance</v>
          </cell>
          <cell r="C381" t="str">
            <v>Germany</v>
          </cell>
          <cell r="D381" t="str">
            <v>Sibylle</v>
          </cell>
          <cell r="E381" t="str">
            <v>Salon / Institute</v>
          </cell>
          <cell r="F381"/>
          <cell r="G381">
            <v>2019</v>
          </cell>
        </row>
        <row r="382">
          <cell r="A382">
            <v>20865</v>
          </cell>
          <cell r="B382" t="str">
            <v>Shima Sarvestani</v>
          </cell>
          <cell r="C382" t="str">
            <v>Other EU</v>
          </cell>
          <cell r="D382" t="str">
            <v>Other</v>
          </cell>
          <cell r="E382" t="str">
            <v>Salon / Institute</v>
          </cell>
          <cell r="F382"/>
          <cell r="G382">
            <v>2019</v>
          </cell>
        </row>
        <row r="383">
          <cell r="A383">
            <v>20866</v>
          </cell>
          <cell r="B383" t="str">
            <v>Valentina Terre</v>
          </cell>
          <cell r="C383" t="str">
            <v>Germany</v>
          </cell>
          <cell r="D383" t="str">
            <v>Sibylle</v>
          </cell>
          <cell r="E383" t="str">
            <v>Salon / Institute</v>
          </cell>
          <cell r="F383"/>
          <cell r="G383">
            <v>2019</v>
          </cell>
        </row>
        <row r="384">
          <cell r="A384">
            <v>20868</v>
          </cell>
          <cell r="B384" t="str">
            <v>Sylvia Galata; inaktiv</v>
          </cell>
          <cell r="C384" t="str">
            <v>Germany</v>
          </cell>
          <cell r="D384" t="str">
            <v>Bayern</v>
          </cell>
          <cell r="E384" t="str">
            <v>Salon / Institute</v>
          </cell>
          <cell r="F384"/>
          <cell r="G384">
            <v>2019</v>
          </cell>
        </row>
        <row r="385">
          <cell r="A385">
            <v>20869</v>
          </cell>
          <cell r="B385" t="str">
            <v>Anne Binder, inaktiv</v>
          </cell>
          <cell r="C385" t="str">
            <v>Germany</v>
          </cell>
          <cell r="D385" t="str">
            <v>Kerstin</v>
          </cell>
          <cell r="E385" t="str">
            <v>Salon / Institute</v>
          </cell>
          <cell r="F385"/>
          <cell r="G385">
            <v>2019</v>
          </cell>
        </row>
        <row r="386">
          <cell r="A386">
            <v>20870</v>
          </cell>
          <cell r="B386" t="str">
            <v>Dagmar Richter</v>
          </cell>
          <cell r="C386" t="str">
            <v>Germany</v>
          </cell>
          <cell r="D386" t="str">
            <v>Bayern</v>
          </cell>
          <cell r="E386" t="str">
            <v>Salon / Institute</v>
          </cell>
          <cell r="F386"/>
          <cell r="G386">
            <v>2019</v>
          </cell>
        </row>
        <row r="387">
          <cell r="A387">
            <v>20871</v>
          </cell>
          <cell r="B387" t="str">
            <v>Jacqueline Löwenthal</v>
          </cell>
          <cell r="C387" t="str">
            <v>Germany</v>
          </cell>
          <cell r="D387" t="str">
            <v>Kerstin</v>
          </cell>
          <cell r="E387" t="str">
            <v>Salon / Institute</v>
          </cell>
          <cell r="F387"/>
          <cell r="G387">
            <v>2019</v>
          </cell>
        </row>
        <row r="388">
          <cell r="A388">
            <v>20872</v>
          </cell>
          <cell r="B388" t="str">
            <v>Mirsada Hülsemann</v>
          </cell>
          <cell r="C388" t="str">
            <v>Germany</v>
          </cell>
          <cell r="D388" t="str">
            <v>Marina</v>
          </cell>
          <cell r="E388" t="str">
            <v>Salon / Institute</v>
          </cell>
          <cell r="F388"/>
          <cell r="G388">
            <v>2019</v>
          </cell>
        </row>
        <row r="389">
          <cell r="A389">
            <v>20873</v>
          </cell>
          <cell r="B389" t="str">
            <v>Kristina Schönmair; inaktiv</v>
          </cell>
          <cell r="C389" t="str">
            <v>Germany</v>
          </cell>
          <cell r="D389" t="str">
            <v>Marina</v>
          </cell>
          <cell r="E389" t="str">
            <v>Salon / Institute</v>
          </cell>
          <cell r="F389"/>
          <cell r="G389">
            <v>2019</v>
          </cell>
        </row>
        <row r="390">
          <cell r="A390">
            <v>20874</v>
          </cell>
          <cell r="B390" t="str">
            <v>Karin Arndt</v>
          </cell>
          <cell r="C390" t="str">
            <v>Germany</v>
          </cell>
          <cell r="D390" t="str">
            <v>Sibylle</v>
          </cell>
          <cell r="E390" t="str">
            <v>Parfümerie</v>
          </cell>
          <cell r="F390"/>
          <cell r="G390">
            <v>2019</v>
          </cell>
        </row>
        <row r="391">
          <cell r="A391">
            <v>20875</v>
          </cell>
          <cell r="B391" t="str">
            <v>Viktoria Pökelmann</v>
          </cell>
          <cell r="C391" t="str">
            <v>Germany</v>
          </cell>
          <cell r="D391" t="str">
            <v>Kerstin</v>
          </cell>
          <cell r="E391" t="str">
            <v>Salon / Institute</v>
          </cell>
          <cell r="F391"/>
          <cell r="G391">
            <v>2019</v>
          </cell>
        </row>
        <row r="392">
          <cell r="A392">
            <v>20876</v>
          </cell>
          <cell r="B392" t="str">
            <v>Elena Philipps; inaktiv</v>
          </cell>
          <cell r="C392" t="str">
            <v>Germany</v>
          </cell>
          <cell r="D392" t="str">
            <v>Kerstin</v>
          </cell>
          <cell r="E392" t="str">
            <v>Clinic</v>
          </cell>
          <cell r="F392"/>
          <cell r="G392">
            <v>2019</v>
          </cell>
        </row>
        <row r="393">
          <cell r="A393">
            <v>20877</v>
          </cell>
          <cell r="B393" t="str">
            <v>Sandra Koschny</v>
          </cell>
          <cell r="C393" t="str">
            <v>Germany</v>
          </cell>
          <cell r="D393" t="str">
            <v>Kerstin</v>
          </cell>
          <cell r="E393" t="str">
            <v>Salon / Institute</v>
          </cell>
          <cell r="F393"/>
          <cell r="G393">
            <v>2019</v>
          </cell>
        </row>
        <row r="394">
          <cell r="A394">
            <v>20878</v>
          </cell>
          <cell r="B394" t="str">
            <v>Ilka Amrhein; -inaktiv-</v>
          </cell>
          <cell r="C394" t="str">
            <v>Germany</v>
          </cell>
          <cell r="D394" t="str">
            <v>Sibylle</v>
          </cell>
          <cell r="E394" t="str">
            <v>Salon / Institute</v>
          </cell>
          <cell r="F394"/>
          <cell r="G394">
            <v>2019</v>
          </cell>
        </row>
        <row r="395">
          <cell r="A395">
            <v>20879</v>
          </cell>
          <cell r="B395" t="str">
            <v>Madeleine Paetzold</v>
          </cell>
          <cell r="C395" t="str">
            <v>Germany</v>
          </cell>
          <cell r="D395" t="str">
            <v>Sibylle</v>
          </cell>
          <cell r="E395" t="str">
            <v>Salon / Institute</v>
          </cell>
          <cell r="F395"/>
          <cell r="G395">
            <v>2019</v>
          </cell>
        </row>
        <row r="396">
          <cell r="A396">
            <v>20880</v>
          </cell>
          <cell r="B396" t="str">
            <v>Savina Sasserath; inaktiv ab 22.10.21</v>
          </cell>
          <cell r="C396" t="str">
            <v>Germany</v>
          </cell>
          <cell r="D396" t="str">
            <v>Marina</v>
          </cell>
          <cell r="E396" t="str">
            <v>Salon / Institute</v>
          </cell>
          <cell r="F396"/>
          <cell r="G396">
            <v>2019</v>
          </cell>
        </row>
        <row r="397">
          <cell r="A397">
            <v>20881</v>
          </cell>
          <cell r="B397" t="str">
            <v>kosmetikfuchs, Schnitzler</v>
          </cell>
          <cell r="C397" t="str">
            <v>Germany</v>
          </cell>
          <cell r="D397" t="str">
            <v>Marina</v>
          </cell>
          <cell r="E397" t="str">
            <v>eTailer</v>
          </cell>
          <cell r="F397"/>
          <cell r="G397">
            <v>2019</v>
          </cell>
        </row>
        <row r="398">
          <cell r="A398">
            <v>20882</v>
          </cell>
          <cell r="B398" t="str">
            <v>Patricia Osenger</v>
          </cell>
          <cell r="C398" t="str">
            <v>Germany</v>
          </cell>
          <cell r="D398" t="str">
            <v>Kerstin</v>
          </cell>
          <cell r="E398" t="str">
            <v>Salon / Institute</v>
          </cell>
          <cell r="F398"/>
          <cell r="G398">
            <v>2019</v>
          </cell>
        </row>
        <row r="399">
          <cell r="A399">
            <v>20883</v>
          </cell>
          <cell r="B399" t="str">
            <v>Peter Bischoff, inaktiv</v>
          </cell>
          <cell r="C399" t="str">
            <v>Germany</v>
          </cell>
          <cell r="D399" t="str">
            <v>N/A</v>
          </cell>
          <cell r="E399" t="str">
            <v>Clinic</v>
          </cell>
          <cell r="F399"/>
          <cell r="G399">
            <v>0</v>
          </cell>
        </row>
        <row r="400">
          <cell r="A400">
            <v>20884</v>
          </cell>
          <cell r="B400" t="str">
            <v>Thea Rekic</v>
          </cell>
          <cell r="C400" t="str">
            <v>Germany</v>
          </cell>
          <cell r="D400" t="str">
            <v>Sibylle</v>
          </cell>
          <cell r="E400" t="str">
            <v>Salon / Institute</v>
          </cell>
          <cell r="F400"/>
          <cell r="G400">
            <v>2019</v>
          </cell>
        </row>
        <row r="401">
          <cell r="A401">
            <v>20885</v>
          </cell>
          <cell r="B401" t="str">
            <v>Carola Kiesel</v>
          </cell>
          <cell r="C401" t="str">
            <v>Germany</v>
          </cell>
          <cell r="D401" t="str">
            <v>Sibylle</v>
          </cell>
          <cell r="E401" t="str">
            <v>Salon / Institute</v>
          </cell>
          <cell r="F401"/>
          <cell r="G401">
            <v>2019</v>
          </cell>
        </row>
        <row r="402">
          <cell r="A402">
            <v>20886</v>
          </cell>
          <cell r="B402" t="str">
            <v>Eugenia Tschernyschov</v>
          </cell>
          <cell r="C402" t="str">
            <v>Germany</v>
          </cell>
          <cell r="D402" t="str">
            <v>Sibylle</v>
          </cell>
          <cell r="E402" t="str">
            <v>Salon / Institute</v>
          </cell>
          <cell r="F402"/>
          <cell r="G402">
            <v>2019</v>
          </cell>
        </row>
        <row r="403">
          <cell r="A403">
            <v>20887</v>
          </cell>
          <cell r="B403" t="str">
            <v>Irina Bergmayr; inaktiv</v>
          </cell>
          <cell r="C403" t="str">
            <v>Germany</v>
          </cell>
          <cell r="D403" t="str">
            <v>Kerstin</v>
          </cell>
          <cell r="E403" t="str">
            <v>Salon / Institute</v>
          </cell>
          <cell r="F403"/>
          <cell r="G403">
            <v>2019</v>
          </cell>
        </row>
        <row r="404">
          <cell r="A404">
            <v>20888</v>
          </cell>
          <cell r="B404" t="str">
            <v>Diane Busljeta</v>
          </cell>
          <cell r="C404" t="str">
            <v>Germany</v>
          </cell>
          <cell r="D404" t="str">
            <v>Marina</v>
          </cell>
          <cell r="E404" t="str">
            <v>Salon / Institute</v>
          </cell>
          <cell r="F404"/>
          <cell r="G404">
            <v>2019</v>
          </cell>
        </row>
        <row r="405">
          <cell r="A405">
            <v>20889</v>
          </cell>
          <cell r="B405" t="str">
            <v>Janet Eschweiler; inaktiv</v>
          </cell>
          <cell r="C405" t="str">
            <v>Germany</v>
          </cell>
          <cell r="D405" t="str">
            <v>Marina</v>
          </cell>
          <cell r="E405" t="str">
            <v>Salon / Institute</v>
          </cell>
          <cell r="F405"/>
          <cell r="G405">
            <v>2019</v>
          </cell>
        </row>
        <row r="406">
          <cell r="A406">
            <v>20890</v>
          </cell>
          <cell r="B406" t="str">
            <v>Beate Bulang; inaktiv ab 22.10.21</v>
          </cell>
          <cell r="C406" t="str">
            <v>Germany</v>
          </cell>
          <cell r="D406" t="str">
            <v>Marina</v>
          </cell>
          <cell r="E406" t="str">
            <v>Salon / Institute</v>
          </cell>
          <cell r="F406"/>
          <cell r="G406">
            <v>2019</v>
          </cell>
        </row>
        <row r="407">
          <cell r="A407">
            <v>20891</v>
          </cell>
          <cell r="B407" t="str">
            <v>Elena Schwarz</v>
          </cell>
          <cell r="C407" t="str">
            <v>Germany</v>
          </cell>
          <cell r="D407" t="str">
            <v>Sibylle</v>
          </cell>
          <cell r="E407" t="str">
            <v>Salon / Institute</v>
          </cell>
          <cell r="F407"/>
          <cell r="G407">
            <v>2019</v>
          </cell>
        </row>
        <row r="408">
          <cell r="A408">
            <v>20892</v>
          </cell>
          <cell r="B408" t="str">
            <v>Viktoria Adolf</v>
          </cell>
          <cell r="C408" t="str">
            <v>Germany</v>
          </cell>
          <cell r="D408" t="str">
            <v>Sibylle</v>
          </cell>
          <cell r="E408" t="str">
            <v>Salon / Institute</v>
          </cell>
          <cell r="F408"/>
          <cell r="G408">
            <v>2019</v>
          </cell>
        </row>
        <row r="409">
          <cell r="A409">
            <v>20893</v>
          </cell>
          <cell r="B409" t="str">
            <v>Inna Kasemir</v>
          </cell>
          <cell r="C409" t="str">
            <v>Germany</v>
          </cell>
          <cell r="D409" t="str">
            <v>Sibylle</v>
          </cell>
          <cell r="E409" t="str">
            <v>Salon / Institute</v>
          </cell>
          <cell r="F409"/>
          <cell r="G409">
            <v>2019</v>
          </cell>
        </row>
        <row r="410">
          <cell r="A410">
            <v>20894</v>
          </cell>
          <cell r="B410" t="str">
            <v>Mario Klas, milk &amp; honey</v>
          </cell>
          <cell r="C410" t="str">
            <v>Germany</v>
          </cell>
          <cell r="D410" t="str">
            <v>Sibylle</v>
          </cell>
          <cell r="E410" t="str">
            <v>Salon / Institute</v>
          </cell>
          <cell r="F410"/>
          <cell r="G410">
            <v>2020</v>
          </cell>
        </row>
        <row r="411">
          <cell r="A411">
            <v>20895</v>
          </cell>
          <cell r="B411" t="str">
            <v>Hotel Adlon</v>
          </cell>
          <cell r="C411" t="str">
            <v>Germany</v>
          </cell>
          <cell r="D411" t="str">
            <v>Other</v>
          </cell>
          <cell r="E411" t="str">
            <v>Hotel / Spa</v>
          </cell>
          <cell r="F411"/>
          <cell r="G411">
            <v>0</v>
          </cell>
        </row>
        <row r="412">
          <cell r="A412">
            <v>20896</v>
          </cell>
          <cell r="B412" t="str">
            <v>Ute Jansen</v>
          </cell>
          <cell r="C412" t="str">
            <v>Germany</v>
          </cell>
          <cell r="D412" t="str">
            <v>Marina</v>
          </cell>
          <cell r="E412" t="str">
            <v>Salon / Institute</v>
          </cell>
          <cell r="F412"/>
          <cell r="G412">
            <v>2020</v>
          </cell>
        </row>
        <row r="413">
          <cell r="A413">
            <v>20897</v>
          </cell>
          <cell r="B413" t="str">
            <v>Petra Schwarzbauer; inaktiv</v>
          </cell>
          <cell r="C413" t="str">
            <v>Germany</v>
          </cell>
          <cell r="D413" t="str">
            <v>Marina</v>
          </cell>
          <cell r="E413" t="str">
            <v>Salon / Institute</v>
          </cell>
          <cell r="F413"/>
          <cell r="G413">
            <v>2020</v>
          </cell>
        </row>
        <row r="414">
          <cell r="A414">
            <v>20898</v>
          </cell>
          <cell r="B414" t="str">
            <v>Karina Kipke</v>
          </cell>
          <cell r="C414" t="str">
            <v>Germany</v>
          </cell>
          <cell r="D414" t="str">
            <v>Bayern</v>
          </cell>
          <cell r="E414" t="str">
            <v>Salon / Institute</v>
          </cell>
          <cell r="F414"/>
          <cell r="G414">
            <v>2020</v>
          </cell>
        </row>
        <row r="415">
          <cell r="A415">
            <v>20899</v>
          </cell>
          <cell r="B415" t="str">
            <v>Johann Schädler</v>
          </cell>
          <cell r="C415" t="str">
            <v>Germany</v>
          </cell>
          <cell r="D415" t="str">
            <v>Sibylle</v>
          </cell>
          <cell r="E415" t="str">
            <v>Hotel / Spa</v>
          </cell>
          <cell r="F415"/>
          <cell r="G415">
            <v>2020</v>
          </cell>
        </row>
        <row r="416">
          <cell r="A416">
            <v>20900</v>
          </cell>
          <cell r="B416" t="str">
            <v>Irini Aktepe</v>
          </cell>
          <cell r="C416" t="str">
            <v>Germany</v>
          </cell>
          <cell r="D416" t="str">
            <v>Sibylle</v>
          </cell>
          <cell r="E416" t="str">
            <v>Salon / Institute</v>
          </cell>
          <cell r="F416"/>
          <cell r="G416">
            <v>2020</v>
          </cell>
        </row>
        <row r="417">
          <cell r="A417">
            <v>20901</v>
          </cell>
          <cell r="B417" t="str">
            <v>Sabine Pargmann</v>
          </cell>
          <cell r="C417" t="str">
            <v>Germany</v>
          </cell>
          <cell r="D417" t="str">
            <v>Bayern</v>
          </cell>
          <cell r="E417" t="str">
            <v>Salon / Institute</v>
          </cell>
          <cell r="F417"/>
          <cell r="G417">
            <v>2020</v>
          </cell>
        </row>
        <row r="418">
          <cell r="A418">
            <v>20902</v>
          </cell>
          <cell r="B418" t="str">
            <v>Renate Behling</v>
          </cell>
          <cell r="C418" t="str">
            <v>Germany</v>
          </cell>
          <cell r="D418" t="str">
            <v>Marina</v>
          </cell>
          <cell r="E418" t="str">
            <v>Salon / Institute</v>
          </cell>
          <cell r="F418"/>
          <cell r="G418">
            <v>2020</v>
          </cell>
        </row>
        <row r="419">
          <cell r="A419">
            <v>20903</v>
          </cell>
          <cell r="B419" t="str">
            <v>Aliya Akhundova</v>
          </cell>
          <cell r="C419" t="str">
            <v>Germany</v>
          </cell>
          <cell r="D419" t="str">
            <v>Kerstin</v>
          </cell>
          <cell r="E419" t="str">
            <v>Salon / Institute</v>
          </cell>
          <cell r="F419"/>
          <cell r="G419">
            <v>2020</v>
          </cell>
        </row>
        <row r="420">
          <cell r="A420">
            <v>20904</v>
          </cell>
          <cell r="B420" t="str">
            <v>Oberpollinger QMS, München</v>
          </cell>
          <cell r="C420" t="str">
            <v>Germany</v>
          </cell>
          <cell r="D420" t="str">
            <v>Retail</v>
          </cell>
          <cell r="E420" t="str">
            <v>Retail</v>
          </cell>
          <cell r="F420"/>
          <cell r="G420">
            <v>0</v>
          </cell>
        </row>
        <row r="421">
          <cell r="A421">
            <v>20905</v>
          </cell>
          <cell r="B421" t="str">
            <v>Alsterhaus QMS, Hamburg</v>
          </cell>
          <cell r="C421" t="str">
            <v>Germany</v>
          </cell>
          <cell r="D421" t="str">
            <v>Retail</v>
          </cell>
          <cell r="E421">
            <v>0</v>
          </cell>
          <cell r="F421"/>
          <cell r="G421">
            <v>0</v>
          </cell>
        </row>
        <row r="422">
          <cell r="A422">
            <v>20906</v>
          </cell>
          <cell r="B422" t="str">
            <v>Dr. Ermuth &amp; Dr. Löckermann, Singen</v>
          </cell>
          <cell r="C422" t="str">
            <v>Germany</v>
          </cell>
          <cell r="D422" t="str">
            <v>Sibylle</v>
          </cell>
          <cell r="E422" t="str">
            <v>Clinic</v>
          </cell>
          <cell r="F422">
            <v>44228</v>
          </cell>
          <cell r="G422">
            <v>2021</v>
          </cell>
        </row>
        <row r="423">
          <cell r="A423">
            <v>20907</v>
          </cell>
          <cell r="B423" t="str">
            <v>Vitalskin; Romy van Thoor</v>
          </cell>
          <cell r="C423" t="str">
            <v>Germany</v>
          </cell>
          <cell r="D423" t="str">
            <v>Marina</v>
          </cell>
          <cell r="E423" t="str">
            <v>Salon / Institute</v>
          </cell>
          <cell r="F423"/>
          <cell r="G423">
            <v>2020</v>
          </cell>
        </row>
        <row r="424">
          <cell r="A424">
            <v>20908</v>
          </cell>
          <cell r="B424" t="str">
            <v>Lebensart; Sonja Dreisow</v>
          </cell>
          <cell r="C424" t="str">
            <v>Germany</v>
          </cell>
          <cell r="D424" t="str">
            <v>Bayern</v>
          </cell>
          <cell r="E424" t="str">
            <v>Salon / Institute</v>
          </cell>
          <cell r="F424"/>
          <cell r="G424">
            <v>2020</v>
          </cell>
        </row>
        <row r="425">
          <cell r="A425">
            <v>20910</v>
          </cell>
          <cell r="B425" t="str">
            <v>Isabella Faßbender</v>
          </cell>
          <cell r="C425" t="str">
            <v>Germany</v>
          </cell>
          <cell r="D425" t="str">
            <v>Marina</v>
          </cell>
          <cell r="E425" t="str">
            <v>Salon / Institute</v>
          </cell>
          <cell r="F425">
            <v>44197</v>
          </cell>
          <cell r="G425">
            <v>2021</v>
          </cell>
        </row>
        <row r="426">
          <cell r="A426">
            <v>20911</v>
          </cell>
          <cell r="B426" t="str">
            <v>Andrea Funke</v>
          </cell>
          <cell r="C426" t="str">
            <v>Germany</v>
          </cell>
          <cell r="D426" t="str">
            <v>Bayern</v>
          </cell>
          <cell r="E426" t="str">
            <v>Salon / Institute</v>
          </cell>
          <cell r="F426">
            <v>44228</v>
          </cell>
          <cell r="G426">
            <v>2021</v>
          </cell>
        </row>
        <row r="427">
          <cell r="A427">
            <v>20912</v>
          </cell>
          <cell r="B427" t="str">
            <v>Beauty Rausch;Rudolf Rauschenberger</v>
          </cell>
          <cell r="C427" t="str">
            <v>Germany</v>
          </cell>
          <cell r="D427" t="str">
            <v>Sibylle</v>
          </cell>
          <cell r="E427" t="str">
            <v>Salon / Institute</v>
          </cell>
          <cell r="F427">
            <v>44228</v>
          </cell>
          <cell r="G427">
            <v>2021</v>
          </cell>
        </row>
        <row r="428">
          <cell r="A428">
            <v>20913</v>
          </cell>
          <cell r="B428" t="str">
            <v>Cernovolik; Olga Cernovolik</v>
          </cell>
          <cell r="C428" t="str">
            <v>Germany</v>
          </cell>
          <cell r="D428" t="str">
            <v>Kerstin</v>
          </cell>
          <cell r="E428" t="str">
            <v>Salon / Institute</v>
          </cell>
          <cell r="F428">
            <v>44256</v>
          </cell>
          <cell r="G428">
            <v>2021</v>
          </cell>
        </row>
        <row r="429">
          <cell r="A429">
            <v>20915</v>
          </cell>
          <cell r="B429" t="str">
            <v>Nouvelle Belle Cosmetique;Mojgan Ghahramani</v>
          </cell>
          <cell r="C429" t="str">
            <v>Germany</v>
          </cell>
          <cell r="D429" t="str">
            <v>Sibylle</v>
          </cell>
          <cell r="E429" t="str">
            <v>Salon / Institute</v>
          </cell>
          <cell r="F429">
            <v>44256</v>
          </cell>
          <cell r="G429">
            <v>2021</v>
          </cell>
        </row>
        <row r="430">
          <cell r="A430">
            <v>20916</v>
          </cell>
          <cell r="B430" t="str">
            <v>Saintly Skin; Frederika Van Hagen</v>
          </cell>
          <cell r="C430" t="str">
            <v>Other EU</v>
          </cell>
          <cell r="D430" t="str">
            <v>Other</v>
          </cell>
          <cell r="E430" t="str">
            <v>Salon / Institute</v>
          </cell>
          <cell r="F430"/>
          <cell r="G430">
            <v>0</v>
          </cell>
        </row>
        <row r="431">
          <cell r="A431">
            <v>20917</v>
          </cell>
          <cell r="B431" t="str">
            <v>baslerbeauty GmbH &amp; Co.KG</v>
          </cell>
          <cell r="C431" t="str">
            <v>Germany</v>
          </cell>
          <cell r="D431" t="str">
            <v>Sibylle</v>
          </cell>
          <cell r="E431" t="str">
            <v>eTailer</v>
          </cell>
          <cell r="F431">
            <v>44317</v>
          </cell>
          <cell r="G431">
            <v>2021</v>
          </cell>
        </row>
        <row r="432">
          <cell r="A432">
            <v>20918</v>
          </cell>
          <cell r="B432" t="str">
            <v>Martina Becker</v>
          </cell>
          <cell r="C432" t="str">
            <v>Germany</v>
          </cell>
          <cell r="D432" t="str">
            <v>Marina</v>
          </cell>
          <cell r="E432" t="str">
            <v>Salon / Institute</v>
          </cell>
          <cell r="F432">
            <v>44348</v>
          </cell>
          <cell r="G432">
            <v>2021</v>
          </cell>
        </row>
        <row r="433">
          <cell r="A433">
            <v>20919</v>
          </cell>
          <cell r="B433" t="str">
            <v>Wellness und Beauty Lounge by Meyriam Saror</v>
          </cell>
          <cell r="C433" t="str">
            <v>Germany</v>
          </cell>
          <cell r="D433" t="str">
            <v>Kerstin</v>
          </cell>
          <cell r="E433" t="str">
            <v>Salon / Institute</v>
          </cell>
          <cell r="F433">
            <v>44409</v>
          </cell>
          <cell r="G433">
            <v>2021</v>
          </cell>
        </row>
        <row r="434">
          <cell r="A434">
            <v>20920</v>
          </cell>
          <cell r="B434" t="str">
            <v>von Carben Cosmetics;Bettina von Carben</v>
          </cell>
          <cell r="C434" t="str">
            <v>Germany</v>
          </cell>
          <cell r="D434" t="str">
            <v>Kerstin</v>
          </cell>
          <cell r="E434" t="str">
            <v>Salon / Institute</v>
          </cell>
          <cell r="F434">
            <v>44378</v>
          </cell>
          <cell r="G434">
            <v>2021</v>
          </cell>
        </row>
        <row r="435">
          <cell r="A435">
            <v>20921</v>
          </cell>
          <cell r="B435" t="str">
            <v>Veralice UG; Veronika Schuster</v>
          </cell>
          <cell r="C435" t="str">
            <v>Germany</v>
          </cell>
          <cell r="D435" t="str">
            <v>Bayern</v>
          </cell>
          <cell r="E435" t="str">
            <v>Salon / Institute</v>
          </cell>
          <cell r="F435">
            <v>44378</v>
          </cell>
          <cell r="G435">
            <v>2021</v>
          </cell>
        </row>
        <row r="436">
          <cell r="A436">
            <v>20922</v>
          </cell>
          <cell r="B436" t="str">
            <v>RTC Rose Travel Consulting GmbH &amp; Co. KG</v>
          </cell>
          <cell r="C436" t="str">
            <v>Germany</v>
          </cell>
          <cell r="D436" t="str">
            <v>Bayern</v>
          </cell>
          <cell r="E436" t="str">
            <v>Salon / Institute</v>
          </cell>
          <cell r="F436">
            <v>44348</v>
          </cell>
          <cell r="G436">
            <v>2021</v>
          </cell>
        </row>
        <row r="437">
          <cell r="A437">
            <v>20923</v>
          </cell>
          <cell r="B437" t="str">
            <v>No.1 Cosmetics GmbH; Dirk Brüggemann</v>
          </cell>
          <cell r="C437" t="str">
            <v>Germany</v>
          </cell>
          <cell r="D437" t="str">
            <v>Kerstin</v>
          </cell>
          <cell r="E437" t="str">
            <v>eTailer</v>
          </cell>
          <cell r="F437">
            <v>44621</v>
          </cell>
          <cell r="G437">
            <v>2022</v>
          </cell>
        </row>
        <row r="438">
          <cell r="A438">
            <v>20924</v>
          </cell>
          <cell r="B438" t="str">
            <v>Dr. Brüggemann Cosmetics UG</v>
          </cell>
          <cell r="C438" t="str">
            <v>Germany</v>
          </cell>
          <cell r="D438" t="str">
            <v>Kerstin</v>
          </cell>
          <cell r="E438" t="str">
            <v>Clinic</v>
          </cell>
          <cell r="F438">
            <v>44440</v>
          </cell>
          <cell r="G438">
            <v>2021</v>
          </cell>
        </row>
        <row r="439">
          <cell r="A439">
            <v>20925</v>
          </cell>
          <cell r="B439" t="str">
            <v>Anadore; Anna Rajski</v>
          </cell>
          <cell r="C439" t="str">
            <v>Germany</v>
          </cell>
          <cell r="D439" t="str">
            <v>Sibylle</v>
          </cell>
          <cell r="E439" t="str">
            <v>Salon / Institute</v>
          </cell>
          <cell r="F439">
            <v>44409</v>
          </cell>
          <cell r="G439">
            <v>2021</v>
          </cell>
        </row>
        <row r="440">
          <cell r="A440">
            <v>20926</v>
          </cell>
          <cell r="B440" t="str">
            <v>MF Beauté; Marina Fischer</v>
          </cell>
          <cell r="C440" t="str">
            <v>Germany</v>
          </cell>
          <cell r="D440" t="str">
            <v>Kerstin</v>
          </cell>
          <cell r="E440" t="str">
            <v>Salon / Institute</v>
          </cell>
          <cell r="F440">
            <v>44409</v>
          </cell>
          <cell r="G440">
            <v>2021</v>
          </cell>
        </row>
        <row r="441">
          <cell r="A441">
            <v>20927</v>
          </cell>
          <cell r="B441" t="str">
            <v>Capital Aesthetics; Dr.med Katharina Brüggemann</v>
          </cell>
          <cell r="C441" t="str">
            <v>Germany</v>
          </cell>
          <cell r="D441" t="str">
            <v>Kerstin</v>
          </cell>
          <cell r="E441" t="str">
            <v>Clinic</v>
          </cell>
          <cell r="F441">
            <v>44440</v>
          </cell>
          <cell r="G441">
            <v>2021</v>
          </cell>
        </row>
        <row r="442">
          <cell r="A442">
            <v>20928</v>
          </cell>
          <cell r="B442" t="str">
            <v>Kosmetik 36; Lilija Kryzhanivska</v>
          </cell>
          <cell r="C442" t="str">
            <v>Germany</v>
          </cell>
          <cell r="D442" t="str">
            <v>Sibylle</v>
          </cell>
          <cell r="E442" t="str">
            <v>Salon / Institute</v>
          </cell>
          <cell r="F442">
            <v>44440</v>
          </cell>
          <cell r="G442">
            <v>2021</v>
          </cell>
        </row>
        <row r="443">
          <cell r="A443">
            <v>20929</v>
          </cell>
          <cell r="B443" t="str">
            <v>Hotel Traube Tonbach; Renate Finkbeiner</v>
          </cell>
          <cell r="C443" t="str">
            <v>Germany</v>
          </cell>
          <cell r="D443" t="str">
            <v>Sibylle</v>
          </cell>
          <cell r="E443" t="str">
            <v>Hotel / Spa</v>
          </cell>
          <cell r="F443">
            <v>44440</v>
          </cell>
          <cell r="G443">
            <v>2021</v>
          </cell>
        </row>
        <row r="444">
          <cell r="A444">
            <v>20930</v>
          </cell>
          <cell r="B444" t="str">
            <v>Priv. Kosmetikinstitut; Evelina Kühn</v>
          </cell>
          <cell r="C444" t="str">
            <v>Germany</v>
          </cell>
          <cell r="D444" t="str">
            <v>Bayern</v>
          </cell>
          <cell r="E444" t="str">
            <v>Salon / Institute</v>
          </cell>
          <cell r="F444">
            <v>44440</v>
          </cell>
          <cell r="G444">
            <v>2021</v>
          </cell>
        </row>
        <row r="445">
          <cell r="A445">
            <v>20931</v>
          </cell>
          <cell r="B445" t="str">
            <v>Cell Concept Lounge; Sara Gasser</v>
          </cell>
          <cell r="C445" t="str">
            <v>Germany</v>
          </cell>
          <cell r="D445" t="str">
            <v>Sibylle</v>
          </cell>
          <cell r="E445" t="str">
            <v>Salon / Institute</v>
          </cell>
          <cell r="F445">
            <v>44470</v>
          </cell>
          <cell r="G445">
            <v>2021</v>
          </cell>
        </row>
        <row r="446">
          <cell r="A446">
            <v>20932</v>
          </cell>
          <cell r="B446" t="str">
            <v>Seehotel Überfahrt Hotelgesellschaft mbH</v>
          </cell>
          <cell r="C446" t="str">
            <v>Germany</v>
          </cell>
          <cell r="D446" t="str">
            <v>Bayern</v>
          </cell>
          <cell r="E446" t="str">
            <v>Hotel / Spa</v>
          </cell>
          <cell r="F446">
            <v>44501</v>
          </cell>
          <cell r="G446">
            <v>2021</v>
          </cell>
        </row>
        <row r="447">
          <cell r="A447">
            <v>20933</v>
          </cell>
          <cell r="B447" t="str">
            <v>Beautywelt; Pascal Zieglmeier</v>
          </cell>
          <cell r="C447" t="str">
            <v>Germany</v>
          </cell>
          <cell r="D447" t="str">
            <v>Kerstin</v>
          </cell>
          <cell r="E447" t="str">
            <v>eTailer</v>
          </cell>
          <cell r="F447">
            <v>44470</v>
          </cell>
          <cell r="G447">
            <v>2021</v>
          </cell>
        </row>
        <row r="448">
          <cell r="A448">
            <v>20934</v>
          </cell>
          <cell r="B448" t="str">
            <v>Ästhetik Lounge; Alexandra Holmstoel-Müller</v>
          </cell>
          <cell r="C448" t="str">
            <v>Germany</v>
          </cell>
          <cell r="D448" t="str">
            <v>Marina</v>
          </cell>
          <cell r="E448" t="str">
            <v>Salon / Institute</v>
          </cell>
          <cell r="F448">
            <v>44501</v>
          </cell>
          <cell r="G448">
            <v>2021</v>
          </cell>
        </row>
        <row r="449">
          <cell r="A449">
            <v>20936</v>
          </cell>
          <cell r="B449" t="str">
            <v>Rief Permanent; 2.Firma KEIN Neukd</v>
          </cell>
          <cell r="C449" t="str">
            <v>Germany</v>
          </cell>
          <cell r="D449" t="str">
            <v>Sibylle</v>
          </cell>
          <cell r="E449" t="str">
            <v>Salon / Institute</v>
          </cell>
          <cell r="F449">
            <v>44501</v>
          </cell>
          <cell r="G449">
            <v>2021</v>
          </cell>
        </row>
        <row r="450">
          <cell r="A450">
            <v>20937</v>
          </cell>
          <cell r="B450" t="str">
            <v>My Beauty Box; Dilara Dirik</v>
          </cell>
          <cell r="C450" t="str">
            <v>Germany</v>
          </cell>
          <cell r="D450" t="str">
            <v>Sibylle</v>
          </cell>
          <cell r="E450" t="str">
            <v>Salon / Institute</v>
          </cell>
          <cell r="F450">
            <v>44562</v>
          </cell>
          <cell r="G450">
            <v>2022</v>
          </cell>
        </row>
        <row r="451">
          <cell r="A451">
            <v>20939</v>
          </cell>
          <cell r="B451" t="str">
            <v>Pearl Cosmetics; Sabine Rohnert</v>
          </cell>
          <cell r="C451" t="str">
            <v>Germany</v>
          </cell>
          <cell r="D451" t="str">
            <v>Sibylle</v>
          </cell>
          <cell r="E451" t="str">
            <v>Salon / Institute</v>
          </cell>
          <cell r="F451">
            <v>44652</v>
          </cell>
          <cell r="G451">
            <v>2022</v>
          </cell>
        </row>
        <row r="452">
          <cell r="A452">
            <v>20940</v>
          </cell>
          <cell r="B452" t="str">
            <v>Beautymanufactur GmbH; Marco Dors</v>
          </cell>
          <cell r="C452" t="str">
            <v>Germany</v>
          </cell>
          <cell r="D452" t="str">
            <v>Sibylle</v>
          </cell>
          <cell r="E452" t="str">
            <v>Salon / Institute</v>
          </cell>
          <cell r="F452">
            <v>44593</v>
          </cell>
          <cell r="G452">
            <v>2022</v>
          </cell>
        </row>
        <row r="453">
          <cell r="A453">
            <v>20943</v>
          </cell>
          <cell r="B453" t="str">
            <v>Haut Labor GmbH i.G.</v>
          </cell>
          <cell r="C453" t="str">
            <v>Germany</v>
          </cell>
          <cell r="D453" t="str">
            <v>Kerstin</v>
          </cell>
          <cell r="E453" t="str">
            <v>Salon / Institute</v>
          </cell>
          <cell r="F453">
            <v>44593</v>
          </cell>
          <cell r="G453">
            <v>2022</v>
          </cell>
        </row>
        <row r="454">
          <cell r="A454">
            <v>20947</v>
          </cell>
          <cell r="B454" t="str">
            <v>Chieminger Beauty Stadl; Barbara Helfer</v>
          </cell>
          <cell r="C454" t="str">
            <v>Germany</v>
          </cell>
          <cell r="D454" t="str">
            <v>Bayern</v>
          </cell>
          <cell r="E454" t="str">
            <v>Salon / Institute</v>
          </cell>
          <cell r="F454">
            <v>44713</v>
          </cell>
          <cell r="G454">
            <v>2022</v>
          </cell>
        </row>
        <row r="455">
          <cell r="A455">
            <v>20948</v>
          </cell>
          <cell r="B455" t="str">
            <v>MP Cosmetic; Milita Pernawas</v>
          </cell>
          <cell r="C455" t="str">
            <v>Germany</v>
          </cell>
          <cell r="D455" t="str">
            <v>Kerstin</v>
          </cell>
          <cell r="E455" t="str">
            <v>Salon / Institute</v>
          </cell>
          <cell r="F455">
            <v>44682</v>
          </cell>
          <cell r="G455">
            <v>2022</v>
          </cell>
        </row>
        <row r="456">
          <cell r="A456">
            <v>20949</v>
          </cell>
          <cell r="B456" t="str">
            <v>Nilu Cosmetics; Nilu Radpour</v>
          </cell>
          <cell r="C456" t="str">
            <v>Germany</v>
          </cell>
          <cell r="D456" t="str">
            <v>Sibylle</v>
          </cell>
          <cell r="E456" t="str">
            <v>Salon / Institute</v>
          </cell>
          <cell r="F456">
            <v>44713</v>
          </cell>
          <cell r="G456">
            <v>2022</v>
          </cell>
        </row>
        <row r="457">
          <cell r="A457">
            <v>20952</v>
          </cell>
          <cell r="B457" t="str">
            <v>Stadtschönheit; Rebecca Schanz</v>
          </cell>
          <cell r="C457" t="str">
            <v>Germany</v>
          </cell>
          <cell r="D457" t="str">
            <v>Sibylle</v>
          </cell>
          <cell r="E457" t="str">
            <v>Salon / Institute</v>
          </cell>
          <cell r="F457">
            <v>44713</v>
          </cell>
          <cell r="G457">
            <v>2022</v>
          </cell>
        </row>
        <row r="458">
          <cell r="A458">
            <v>20956</v>
          </cell>
          <cell r="B458" t="str">
            <v>Kosmetiksalon Yelena Brückner</v>
          </cell>
          <cell r="C458" t="str">
            <v>Germany</v>
          </cell>
          <cell r="D458" t="str">
            <v>Kerstin</v>
          </cell>
          <cell r="E458" t="str">
            <v>Salon / Institute</v>
          </cell>
          <cell r="F458">
            <v>44743</v>
          </cell>
          <cell r="G458">
            <v>2022</v>
          </cell>
        </row>
        <row r="459">
          <cell r="A459">
            <v>20960</v>
          </cell>
          <cell r="B459" t="str">
            <v>Hotel Obermühle GmbH; Christian Wolf</v>
          </cell>
          <cell r="C459" t="str">
            <v>Germany</v>
          </cell>
          <cell r="D459" t="str">
            <v>Bayern</v>
          </cell>
          <cell r="E459" t="str">
            <v>Hotel / Spa</v>
          </cell>
          <cell r="F459">
            <v>44743</v>
          </cell>
          <cell r="G459">
            <v>2022</v>
          </cell>
        </row>
        <row r="460">
          <cell r="A460">
            <v>20962</v>
          </cell>
          <cell r="B460" t="str">
            <v>House of Beauty (Douglas) nur Kabi Ware</v>
          </cell>
          <cell r="C460" t="str">
            <v>Germany</v>
          </cell>
          <cell r="D460" t="str">
            <v>Retail</v>
          </cell>
          <cell r="E460" t="str">
            <v>Retail</v>
          </cell>
          <cell r="F460">
            <v>44774</v>
          </cell>
          <cell r="G460">
            <v>2022</v>
          </cell>
        </row>
        <row r="461">
          <cell r="A461">
            <v>20963</v>
          </cell>
          <cell r="B461" t="str">
            <v>Douglas; VST P209; f. Verk.Ware</v>
          </cell>
          <cell r="C461" t="str">
            <v>Germany</v>
          </cell>
          <cell r="D461" t="str">
            <v>Retail</v>
          </cell>
          <cell r="E461" t="str">
            <v>eTailer</v>
          </cell>
          <cell r="F461">
            <v>44774</v>
          </cell>
          <cell r="G461">
            <v>2022</v>
          </cell>
        </row>
        <row r="462">
          <cell r="A462">
            <v>20964</v>
          </cell>
          <cell r="B462" t="str">
            <v>Cozy by Zey; Zeynep Tekin</v>
          </cell>
          <cell r="C462" t="str">
            <v>Germany</v>
          </cell>
          <cell r="D462" t="str">
            <v>Sibylle</v>
          </cell>
          <cell r="E462" t="str">
            <v>Salon / Institute</v>
          </cell>
          <cell r="F462">
            <v>44798</v>
          </cell>
          <cell r="G462">
            <v>2022</v>
          </cell>
        </row>
        <row r="463">
          <cell r="A463">
            <v>20966</v>
          </cell>
          <cell r="B463" t="str">
            <v>Sagatti; Mariya Alifyan</v>
          </cell>
          <cell r="C463" t="str">
            <v>Germany</v>
          </cell>
          <cell r="D463" t="str">
            <v>Sibylle</v>
          </cell>
          <cell r="E463" t="str">
            <v>Salon / Institute</v>
          </cell>
          <cell r="F463">
            <v>44805</v>
          </cell>
          <cell r="G463">
            <v>2022</v>
          </cell>
        </row>
        <row r="464">
          <cell r="A464">
            <v>20968</v>
          </cell>
          <cell r="B464" t="str">
            <v>Fish Spa &amp; More GmbH; Kadir Yücel</v>
          </cell>
          <cell r="C464" t="str">
            <v>Germany</v>
          </cell>
          <cell r="D464" t="str">
            <v>Bayern</v>
          </cell>
          <cell r="E464" t="str">
            <v>eTailer</v>
          </cell>
          <cell r="F464">
            <v>44835</v>
          </cell>
          <cell r="G464">
            <v>2022</v>
          </cell>
        </row>
        <row r="465">
          <cell r="A465">
            <v>20969</v>
          </cell>
          <cell r="B465" t="str">
            <v>Skinfactory Laura Pfluegler</v>
          </cell>
          <cell r="C465" t="str">
            <v>Germany</v>
          </cell>
          <cell r="D465" t="str">
            <v>Bayern</v>
          </cell>
          <cell r="E465" t="str">
            <v>Salon / Institute</v>
          </cell>
          <cell r="F465">
            <v>45047</v>
          </cell>
          <cell r="G465">
            <v>2023</v>
          </cell>
        </row>
        <row r="466">
          <cell r="A466">
            <v>20975</v>
          </cell>
          <cell r="B466" t="str">
            <v>Fritsche Cosmetics im Beauty Loft</v>
          </cell>
          <cell r="C466" t="str">
            <v>Germany</v>
          </cell>
          <cell r="D466" t="str">
            <v>Marina</v>
          </cell>
          <cell r="E466" t="str">
            <v>Salon / Institute</v>
          </cell>
          <cell r="F466">
            <v>44927</v>
          </cell>
          <cell r="G466">
            <v>2023</v>
          </cell>
        </row>
        <row r="467">
          <cell r="A467">
            <v>20978</v>
          </cell>
          <cell r="B467" t="str">
            <v>Monika Schwarz</v>
          </cell>
          <cell r="C467" t="str">
            <v>Germany</v>
          </cell>
          <cell r="D467" t="str">
            <v>Marina</v>
          </cell>
          <cell r="E467" t="str">
            <v>Salon / Institute</v>
          </cell>
          <cell r="F467">
            <v>45108</v>
          </cell>
          <cell r="G467">
            <v>2023</v>
          </cell>
        </row>
        <row r="468">
          <cell r="A468">
            <v>20979</v>
          </cell>
          <cell r="B468" t="str">
            <v>Melanie Meiritz; Freiburg</v>
          </cell>
          <cell r="C468" t="str">
            <v>Germany</v>
          </cell>
          <cell r="D468" t="str">
            <v>Other</v>
          </cell>
          <cell r="E468" t="str">
            <v>Salon / Institute</v>
          </cell>
        </row>
        <row r="469">
          <cell r="A469">
            <v>20981</v>
          </cell>
          <cell r="B469" t="str">
            <v>Maleko Kosmetik; Maria Lebeth</v>
          </cell>
          <cell r="C469" t="str">
            <v>Germany</v>
          </cell>
          <cell r="D469" t="str">
            <v>Marina</v>
          </cell>
          <cell r="E469" t="str">
            <v>Salon / Institute</v>
          </cell>
          <cell r="F469">
            <v>44986</v>
          </cell>
          <cell r="G469">
            <v>2023</v>
          </cell>
        </row>
        <row r="470">
          <cell r="A470">
            <v>20982</v>
          </cell>
          <cell r="B470" t="str">
            <v>Suyas Beauty; Melissa Arisoy</v>
          </cell>
          <cell r="C470" t="str">
            <v>Germany</v>
          </cell>
          <cell r="D470" t="str">
            <v>Marina</v>
          </cell>
          <cell r="E470" t="str">
            <v>Salon / Institute</v>
          </cell>
          <cell r="F470">
            <v>45017</v>
          </cell>
          <cell r="G470">
            <v>2023</v>
          </cell>
        </row>
        <row r="471">
          <cell r="A471">
            <v>20983</v>
          </cell>
          <cell r="B471" t="str">
            <v>Anna Heistermann</v>
          </cell>
          <cell r="C471" t="str">
            <v>Germany</v>
          </cell>
          <cell r="D471" t="str">
            <v>Marina</v>
          </cell>
          <cell r="E471" t="str">
            <v>Salon / Institute</v>
          </cell>
          <cell r="F471">
            <v>44986</v>
          </cell>
          <cell r="G471">
            <v>2023</v>
          </cell>
        </row>
        <row r="472">
          <cell r="A472">
            <v>20984</v>
          </cell>
          <cell r="B472" t="str">
            <v>Kosmetik am Park, Meike Ewens</v>
          </cell>
          <cell r="C472" t="str">
            <v>Germany</v>
          </cell>
          <cell r="D472" t="str">
            <v>Marina</v>
          </cell>
          <cell r="E472" t="str">
            <v>Salon / Institute</v>
          </cell>
          <cell r="F472">
            <v>45017</v>
          </cell>
          <cell r="G472">
            <v>2023</v>
          </cell>
        </row>
        <row r="473">
          <cell r="A473">
            <v>20985</v>
          </cell>
          <cell r="B473" t="str">
            <v>Kalyana-by-K;Kerstin Leonard;Interessent</v>
          </cell>
          <cell r="C473" t="str">
            <v>Germany</v>
          </cell>
          <cell r="D473" t="str">
            <v>Marina</v>
          </cell>
          <cell r="E473" t="str">
            <v>Salon / Institute</v>
          </cell>
          <cell r="F473">
            <v>45078</v>
          </cell>
          <cell r="G473">
            <v>2023</v>
          </cell>
        </row>
        <row r="474">
          <cell r="A474">
            <v>20986</v>
          </cell>
          <cell r="B474" t="str">
            <v>Beletage; Nora Medyan</v>
          </cell>
          <cell r="C474" t="str">
            <v>Germany</v>
          </cell>
          <cell r="D474" t="str">
            <v>Marina</v>
          </cell>
          <cell r="E474" t="str">
            <v>Salon / Institute</v>
          </cell>
          <cell r="F474">
            <v>45017</v>
          </cell>
          <cell r="G474">
            <v>2023</v>
          </cell>
        </row>
        <row r="475">
          <cell r="A475">
            <v>20987</v>
          </cell>
          <cell r="B475" t="str">
            <v>Beautyconnection GmbH; Interessent</v>
          </cell>
          <cell r="C475" t="str">
            <v>Germany</v>
          </cell>
          <cell r="D475" t="str">
            <v>Bayern</v>
          </cell>
          <cell r="F475"/>
          <cell r="G475">
            <v>2023</v>
          </cell>
        </row>
        <row r="476">
          <cell r="A476">
            <v>20989</v>
          </cell>
          <cell r="B476" t="str">
            <v>Petra Jansen; Interessentin</v>
          </cell>
          <cell r="C476" t="str">
            <v>Germany</v>
          </cell>
          <cell r="D476" t="str">
            <v>Marina</v>
          </cell>
          <cell r="E476" t="str">
            <v>Salon / Institute</v>
          </cell>
          <cell r="F476"/>
          <cell r="G476">
            <v>2023</v>
          </cell>
        </row>
        <row r="477">
          <cell r="A477">
            <v>20990</v>
          </cell>
          <cell r="B477" t="str">
            <v>Hotel Das Achental</v>
          </cell>
          <cell r="C477" t="str">
            <v>Germany</v>
          </cell>
          <cell r="D477" t="str">
            <v>Bayern</v>
          </cell>
          <cell r="E477" t="str">
            <v>Hotel / Spa</v>
          </cell>
          <cell r="F477">
            <v>45170</v>
          </cell>
          <cell r="G477">
            <v>2023</v>
          </cell>
        </row>
        <row r="478">
          <cell r="A478">
            <v>20991</v>
          </cell>
          <cell r="B478" t="str">
            <v>Ceres Hotel; Interessent</v>
          </cell>
          <cell r="C478" t="str">
            <v>Germany</v>
          </cell>
          <cell r="D478" t="str">
            <v>Kerstin</v>
          </cell>
          <cell r="E478"/>
          <cell r="F478"/>
          <cell r="G478">
            <v>2023</v>
          </cell>
        </row>
        <row r="479">
          <cell r="A479">
            <v>20992</v>
          </cell>
          <cell r="B479" t="str">
            <v>Patrizia Miceli; Interessent</v>
          </cell>
          <cell r="C479" t="str">
            <v>Germany</v>
          </cell>
          <cell r="D479" t="str">
            <v>Marina</v>
          </cell>
          <cell r="E479"/>
          <cell r="F479"/>
          <cell r="G479">
            <v>2023</v>
          </cell>
        </row>
        <row r="480">
          <cell r="A480">
            <v>20993</v>
          </cell>
          <cell r="B480" t="str">
            <v>Nadja Russ; Interessent</v>
          </cell>
          <cell r="C480" t="str">
            <v>Germany</v>
          </cell>
          <cell r="D480" t="str">
            <v>Sibylle</v>
          </cell>
          <cell r="E480" t="str">
            <v>Salon / Institute</v>
          </cell>
          <cell r="F480"/>
        </row>
        <row r="481">
          <cell r="A481">
            <v>20994</v>
          </cell>
          <cell r="B481" t="str">
            <v>SPA at the Andaz; Interessent</v>
          </cell>
          <cell r="C481" t="str">
            <v>Germany</v>
          </cell>
          <cell r="D481"/>
          <cell r="E481"/>
          <cell r="F481"/>
        </row>
        <row r="482">
          <cell r="A482">
            <v>20995</v>
          </cell>
          <cell r="B482" t="str">
            <v>Long Time Liner; Annett Roeder; Interessent</v>
          </cell>
          <cell r="C482" t="str">
            <v>Germany</v>
          </cell>
          <cell r="D482" t="str">
            <v>Kerstin</v>
          </cell>
          <cell r="E482" t="str">
            <v>Salon / Institute</v>
          </cell>
          <cell r="F482">
            <v>45170</v>
          </cell>
          <cell r="G482">
            <v>2023</v>
          </cell>
        </row>
        <row r="483">
          <cell r="A483">
            <v>20997</v>
          </cell>
          <cell r="B483" t="str">
            <v>Martina Borowski Body Concept</v>
          </cell>
          <cell r="C483" t="str">
            <v>Germany</v>
          </cell>
          <cell r="D483" t="str">
            <v>Sibylle</v>
          </cell>
          <cell r="E483" t="str">
            <v>Salon / Institute</v>
          </cell>
          <cell r="F483">
            <v>45413</v>
          </cell>
          <cell r="G483">
            <v>2024</v>
          </cell>
        </row>
        <row r="484">
          <cell r="A484">
            <v>20998</v>
          </cell>
          <cell r="B484" t="str">
            <v>Art of Beauty, Selina Zimmermann; Interessent</v>
          </cell>
          <cell r="C484" t="str">
            <v>Germany</v>
          </cell>
        </row>
        <row r="485">
          <cell r="A485">
            <v>20999</v>
          </cell>
          <cell r="B485" t="str">
            <v>Benen-Diken-Hof; Interessent; Anja Johannsen</v>
          </cell>
          <cell r="C485" t="str">
            <v>Germany</v>
          </cell>
        </row>
        <row r="486">
          <cell r="A486">
            <v>21002</v>
          </cell>
          <cell r="B486" t="str">
            <v>Hotel Arc-en-Ciel; Carol Seewer</v>
          </cell>
          <cell r="C486" t="str">
            <v>Switzerland</v>
          </cell>
          <cell r="D486" t="str">
            <v>Gaetano</v>
          </cell>
          <cell r="E486" t="str">
            <v>Hotel / Spa</v>
          </cell>
          <cell r="F486"/>
          <cell r="G486">
            <v>0</v>
          </cell>
        </row>
        <row r="487">
          <cell r="A487">
            <v>21006</v>
          </cell>
          <cell r="B487" t="str">
            <v>Arlette Carabelli, Basel</v>
          </cell>
          <cell r="C487" t="str">
            <v>Switzerland</v>
          </cell>
          <cell r="D487" t="str">
            <v>Gaetano</v>
          </cell>
          <cell r="E487" t="str">
            <v>Salon / Institute</v>
          </cell>
          <cell r="G487">
            <v>0</v>
          </cell>
        </row>
        <row r="488">
          <cell r="A488">
            <v>21007</v>
          </cell>
          <cell r="B488" t="str">
            <v>Elvira Vonbank, Schaan</v>
          </cell>
          <cell r="C488" t="str">
            <v>Switzerland</v>
          </cell>
          <cell r="D488" t="str">
            <v>Gaetano</v>
          </cell>
          <cell r="E488" t="str">
            <v>Salon / Institute</v>
          </cell>
          <cell r="G488">
            <v>0</v>
          </cell>
        </row>
        <row r="489">
          <cell r="A489">
            <v>21008</v>
          </cell>
          <cell r="B489" t="str">
            <v>Jeannette Forrer GmbH, Wil SG</v>
          </cell>
          <cell r="C489" t="str">
            <v>Switzerland</v>
          </cell>
          <cell r="D489" t="str">
            <v>Gaetano</v>
          </cell>
          <cell r="E489" t="str">
            <v>Salon / Institute</v>
          </cell>
          <cell r="G489">
            <v>0</v>
          </cell>
        </row>
        <row r="490">
          <cell r="A490">
            <v>21009</v>
          </cell>
          <cell r="B490" t="str">
            <v>Elle M. Beauty, Luana Michele</v>
          </cell>
          <cell r="C490" t="str">
            <v>Switzerland</v>
          </cell>
          <cell r="D490" t="str">
            <v>Gaetano</v>
          </cell>
          <cell r="E490" t="str">
            <v>Salon / Institute</v>
          </cell>
          <cell r="G490">
            <v>0</v>
          </cell>
        </row>
        <row r="491">
          <cell r="A491">
            <v>21010</v>
          </cell>
          <cell r="B491" t="str">
            <v>Yvonne Casutt, Biberist</v>
          </cell>
          <cell r="C491" t="str">
            <v>Switzerland</v>
          </cell>
          <cell r="D491" t="str">
            <v>Gaetano</v>
          </cell>
          <cell r="E491" t="str">
            <v>Salon / Institute</v>
          </cell>
          <cell r="G491">
            <v>0</v>
          </cell>
        </row>
        <row r="492">
          <cell r="A492">
            <v>21011</v>
          </cell>
          <cell r="B492" t="str">
            <v>Evelyn Vogel,Chill &amp; Style</v>
          </cell>
          <cell r="C492" t="str">
            <v>Switzerland</v>
          </cell>
          <cell r="D492" t="str">
            <v>Gaetano</v>
          </cell>
          <cell r="E492" t="str">
            <v>Salon / Institute</v>
          </cell>
          <cell r="G492">
            <v>0</v>
          </cell>
        </row>
        <row r="493">
          <cell r="A493">
            <v>21012</v>
          </cell>
          <cell r="B493" t="str">
            <v>Denise Mella, Eich</v>
          </cell>
          <cell r="C493" t="str">
            <v>Switzerland</v>
          </cell>
          <cell r="D493" t="str">
            <v>Gaetano</v>
          </cell>
          <cell r="E493" t="str">
            <v>Salon / Institute</v>
          </cell>
          <cell r="G493">
            <v>0</v>
          </cell>
        </row>
        <row r="494">
          <cell r="A494">
            <v>21013</v>
          </cell>
          <cell r="B494" t="str">
            <v>Elisabeth von Ziegler</v>
          </cell>
          <cell r="C494" t="str">
            <v>Switzerland</v>
          </cell>
          <cell r="D494" t="str">
            <v>Gaetano</v>
          </cell>
          <cell r="E494" t="str">
            <v>Salon / Institute</v>
          </cell>
          <cell r="G494">
            <v>0</v>
          </cell>
        </row>
        <row r="495">
          <cell r="A495">
            <v>21014</v>
          </cell>
          <cell r="B495" t="str">
            <v>Brigitte Riillo, Horgen</v>
          </cell>
          <cell r="C495" t="str">
            <v>Switzerland</v>
          </cell>
          <cell r="D495" t="str">
            <v>Gaetano</v>
          </cell>
          <cell r="E495" t="str">
            <v>Salon / Institute</v>
          </cell>
          <cell r="G495">
            <v>0</v>
          </cell>
        </row>
        <row r="496">
          <cell r="A496">
            <v>21015</v>
          </cell>
          <cell r="B496" t="str">
            <v>Bellissima I.Nardozza, Schaffhausen</v>
          </cell>
          <cell r="C496" t="str">
            <v>Switzerland</v>
          </cell>
          <cell r="D496" t="str">
            <v>Gaetano</v>
          </cell>
          <cell r="E496" t="str">
            <v>Salon / Institute</v>
          </cell>
          <cell r="G496">
            <v>0</v>
          </cell>
        </row>
        <row r="497">
          <cell r="A497">
            <v>21016</v>
          </cell>
          <cell r="B497" t="str">
            <v>Beau Soleil Regula Klein, Hergiswil NW</v>
          </cell>
          <cell r="C497" t="str">
            <v>Switzerland</v>
          </cell>
          <cell r="D497" t="str">
            <v>Gaetano</v>
          </cell>
          <cell r="E497" t="str">
            <v>Salon / Institute</v>
          </cell>
          <cell r="G497">
            <v>0</v>
          </cell>
        </row>
        <row r="498">
          <cell r="A498">
            <v>21020</v>
          </cell>
          <cell r="B498" t="str">
            <v>Franca Fuentes GmbH, Netstal</v>
          </cell>
          <cell r="C498" t="str">
            <v>Switzerland</v>
          </cell>
          <cell r="D498" t="str">
            <v>Gaetano</v>
          </cell>
          <cell r="E498" t="str">
            <v>Salon / Institute</v>
          </cell>
          <cell r="G498">
            <v>0</v>
          </cell>
        </row>
        <row r="499">
          <cell r="A499">
            <v>21021</v>
          </cell>
          <cell r="B499" t="str">
            <v>Iris Gräppi</v>
          </cell>
          <cell r="C499" t="str">
            <v>Switzerland</v>
          </cell>
          <cell r="D499" t="str">
            <v>Gaetano</v>
          </cell>
          <cell r="E499" t="str">
            <v>Salon / Institute</v>
          </cell>
          <cell r="G499">
            <v>0</v>
          </cell>
        </row>
        <row r="500">
          <cell r="A500">
            <v>21022</v>
          </cell>
          <cell r="B500" t="str">
            <v>Sandra Heinzle, Altstätten SG</v>
          </cell>
          <cell r="C500" t="str">
            <v>Switzerland</v>
          </cell>
          <cell r="D500" t="str">
            <v>Gaetano</v>
          </cell>
          <cell r="E500" t="str">
            <v>Salon / Institute</v>
          </cell>
          <cell r="G500">
            <v>0</v>
          </cell>
        </row>
        <row r="501">
          <cell r="A501">
            <v>21024</v>
          </cell>
          <cell r="B501" t="str">
            <v>Beauty Center Alpina,Thüler, Klosters</v>
          </cell>
          <cell r="C501" t="str">
            <v>Switzerland</v>
          </cell>
          <cell r="D501" t="str">
            <v>Gaetano</v>
          </cell>
          <cell r="E501" t="str">
            <v>Salon / Institute</v>
          </cell>
          <cell r="G501">
            <v>0</v>
          </cell>
        </row>
        <row r="502">
          <cell r="A502">
            <v>21025</v>
          </cell>
          <cell r="B502" t="str">
            <v>Cosmetic Care Christine; Liechtenstein</v>
          </cell>
          <cell r="C502" t="str">
            <v>Switzerland</v>
          </cell>
          <cell r="D502" t="str">
            <v>Gaetano</v>
          </cell>
          <cell r="E502" t="str">
            <v>Salon / Institute</v>
          </cell>
          <cell r="F502">
            <v>44621</v>
          </cell>
          <cell r="G502">
            <v>2022</v>
          </cell>
        </row>
        <row r="503">
          <cell r="A503">
            <v>21026</v>
          </cell>
          <cell r="B503" t="str">
            <v>Bettina Zellweger, Zug</v>
          </cell>
          <cell r="C503" t="str">
            <v>Switzerland</v>
          </cell>
          <cell r="D503" t="str">
            <v>Gaetano</v>
          </cell>
          <cell r="E503" t="str">
            <v>Salon / Institute</v>
          </cell>
          <cell r="G503">
            <v>0</v>
          </cell>
        </row>
        <row r="504">
          <cell r="A504">
            <v>21027</v>
          </cell>
          <cell r="B504" t="str">
            <v>Kosmetik am Bohl, St. Gallen</v>
          </cell>
          <cell r="C504" t="str">
            <v>Switzerland</v>
          </cell>
          <cell r="D504" t="str">
            <v>Gaetano</v>
          </cell>
          <cell r="E504" t="str">
            <v>Salon / Institute</v>
          </cell>
          <cell r="G504">
            <v>0</v>
          </cell>
        </row>
        <row r="505">
          <cell r="A505">
            <v>21028</v>
          </cell>
          <cell r="B505" t="str">
            <v>Les Bains de la Gruyère, Fr. Ambühl</v>
          </cell>
          <cell r="C505" t="str">
            <v>Switzerland</v>
          </cell>
          <cell r="D505" t="str">
            <v>Gaetano</v>
          </cell>
          <cell r="E505" t="str">
            <v>Salon / Institute</v>
          </cell>
          <cell r="G505">
            <v>0</v>
          </cell>
        </row>
        <row r="506">
          <cell r="A506">
            <v>21029</v>
          </cell>
          <cell r="B506" t="str">
            <v>Petra Breiter,  Schaffhausen</v>
          </cell>
          <cell r="C506" t="str">
            <v>Switzerland</v>
          </cell>
          <cell r="D506" t="str">
            <v>Gaetano</v>
          </cell>
          <cell r="E506" t="str">
            <v>Salon / Institute</v>
          </cell>
          <cell r="G506">
            <v>0</v>
          </cell>
        </row>
        <row r="507">
          <cell r="A507">
            <v>21032</v>
          </cell>
          <cell r="B507" t="str">
            <v>Anneli Suter, Sutz</v>
          </cell>
          <cell r="C507" t="str">
            <v>Switzerland</v>
          </cell>
          <cell r="D507" t="str">
            <v>Gaetano</v>
          </cell>
          <cell r="E507" t="str">
            <v>Salon / Institute</v>
          </cell>
          <cell r="G507">
            <v>0</v>
          </cell>
        </row>
        <row r="508">
          <cell r="A508">
            <v>21034</v>
          </cell>
          <cell r="B508" t="str">
            <v>Zentrum-Apotheke, Buchs SG</v>
          </cell>
          <cell r="C508" t="str">
            <v>Switzerland</v>
          </cell>
          <cell r="D508" t="str">
            <v>Gaetano</v>
          </cell>
          <cell r="E508" t="str">
            <v>Pharmacy</v>
          </cell>
          <cell r="G508">
            <v>0</v>
          </cell>
        </row>
        <row r="509">
          <cell r="A509">
            <v>21035</v>
          </cell>
          <cell r="B509" t="str">
            <v>Beauty Salon Orea, Widnau</v>
          </cell>
          <cell r="C509" t="str">
            <v>Switzerland</v>
          </cell>
          <cell r="D509" t="str">
            <v>Gaetano</v>
          </cell>
          <cell r="E509" t="str">
            <v>Salon / Institute</v>
          </cell>
          <cell r="G509">
            <v>0</v>
          </cell>
        </row>
        <row r="510">
          <cell r="A510">
            <v>21036</v>
          </cell>
          <cell r="B510" t="str">
            <v>Erika Lobeck, Bad Ragaz</v>
          </cell>
          <cell r="C510" t="str">
            <v>Switzerland</v>
          </cell>
          <cell r="D510" t="str">
            <v>Gaetano</v>
          </cell>
          <cell r="E510" t="str">
            <v>Salon / Institute</v>
          </cell>
          <cell r="G510">
            <v>0</v>
          </cell>
        </row>
        <row r="511">
          <cell r="A511">
            <v>21037</v>
          </cell>
          <cell r="B511" t="str">
            <v>SIE &amp; ER Kosmetik, Bern</v>
          </cell>
          <cell r="C511" t="str">
            <v>Switzerland</v>
          </cell>
          <cell r="D511" t="str">
            <v>Gaetano</v>
          </cell>
          <cell r="E511" t="str">
            <v>Salon / Institute</v>
          </cell>
          <cell r="G511">
            <v>0</v>
          </cell>
        </row>
        <row r="512">
          <cell r="A512">
            <v>21038</v>
          </cell>
          <cell r="B512" t="str">
            <v>Cosmetics Brand, Luzern</v>
          </cell>
          <cell r="C512" t="str">
            <v>Switzerland</v>
          </cell>
          <cell r="D512" t="str">
            <v>Gaetano</v>
          </cell>
          <cell r="E512" t="str">
            <v>Salon / Institute</v>
          </cell>
          <cell r="G512">
            <v>0</v>
          </cell>
        </row>
        <row r="513">
          <cell r="A513">
            <v>21041</v>
          </cell>
          <cell r="B513" t="str">
            <v>Megi Portmann, Grenchen</v>
          </cell>
          <cell r="C513" t="str">
            <v>Switzerland</v>
          </cell>
          <cell r="D513" t="str">
            <v>Gaetano</v>
          </cell>
          <cell r="E513" t="str">
            <v>Salon / Institute</v>
          </cell>
          <cell r="G513">
            <v>0</v>
          </cell>
        </row>
        <row r="514">
          <cell r="A514">
            <v>21042</v>
          </cell>
          <cell r="B514" t="str">
            <v>Kosmetik Giovanna,Casellini,Chur</v>
          </cell>
          <cell r="C514" t="str">
            <v>Switzerland</v>
          </cell>
          <cell r="D514" t="str">
            <v>Gaetano</v>
          </cell>
          <cell r="E514" t="str">
            <v>Salon / Institute</v>
          </cell>
          <cell r="G514">
            <v>0</v>
          </cell>
        </row>
        <row r="515">
          <cell r="A515">
            <v>21044</v>
          </cell>
          <cell r="B515" t="str">
            <v>Hildegard Eckert, Andelfingen</v>
          </cell>
          <cell r="C515" t="str">
            <v>Switzerland</v>
          </cell>
          <cell r="D515" t="str">
            <v>Gaetano</v>
          </cell>
          <cell r="E515" t="str">
            <v>Salon / Institute</v>
          </cell>
          <cell r="G515">
            <v>0</v>
          </cell>
        </row>
        <row r="516">
          <cell r="A516">
            <v>21045</v>
          </cell>
          <cell r="B516" t="str">
            <v>Beauty Line; Nicole Froidevaux</v>
          </cell>
          <cell r="C516" t="str">
            <v>Switzerland</v>
          </cell>
          <cell r="D516" t="str">
            <v>Gaetano</v>
          </cell>
          <cell r="E516" t="str">
            <v>Salon / Institute</v>
          </cell>
          <cell r="F516">
            <v>44228</v>
          </cell>
          <cell r="G516">
            <v>2021</v>
          </cell>
        </row>
        <row r="517">
          <cell r="A517">
            <v>21047</v>
          </cell>
          <cell r="B517" t="str">
            <v>Bellezza (Dietiker-Gonzalez), Dulliken</v>
          </cell>
          <cell r="C517" t="str">
            <v>Switzerland</v>
          </cell>
          <cell r="D517" t="str">
            <v>Gaetano</v>
          </cell>
          <cell r="E517" t="str">
            <v>Salon / Institute</v>
          </cell>
          <cell r="G517">
            <v>0</v>
          </cell>
        </row>
        <row r="518">
          <cell r="A518">
            <v>21049</v>
          </cell>
          <cell r="B518" t="str">
            <v>Edina Szeleczki, Zürich</v>
          </cell>
          <cell r="C518" t="str">
            <v>Switzerland</v>
          </cell>
          <cell r="D518" t="str">
            <v>Gaetano</v>
          </cell>
          <cell r="E518" t="str">
            <v>Salon / Institute</v>
          </cell>
          <cell r="G518">
            <v>0</v>
          </cell>
        </row>
        <row r="519">
          <cell r="A519">
            <v>21050</v>
          </cell>
          <cell r="B519" t="str">
            <v>Center of Beauty, Märki</v>
          </cell>
          <cell r="C519" t="str">
            <v>Switzerland</v>
          </cell>
          <cell r="D519" t="str">
            <v>Gaetano</v>
          </cell>
          <cell r="E519" t="str">
            <v>Salon / Institute</v>
          </cell>
          <cell r="G519">
            <v>0</v>
          </cell>
        </row>
        <row r="520">
          <cell r="A520">
            <v>21052</v>
          </cell>
          <cell r="B520" t="str">
            <v>Miriam Gräis</v>
          </cell>
          <cell r="C520" t="str">
            <v>Switzerland</v>
          </cell>
          <cell r="D520" t="str">
            <v>Gaetano</v>
          </cell>
          <cell r="E520" t="str">
            <v>Salon / Institute</v>
          </cell>
          <cell r="G520">
            <v>0</v>
          </cell>
        </row>
        <row r="521">
          <cell r="A521">
            <v>21053</v>
          </cell>
          <cell r="B521" t="str">
            <v>Renate Geiger, Wetzikon ZH</v>
          </cell>
          <cell r="C521" t="str">
            <v>Switzerland</v>
          </cell>
          <cell r="D521" t="str">
            <v>Gaetano</v>
          </cell>
          <cell r="E521" t="str">
            <v>Salon / Institute</v>
          </cell>
          <cell r="G521">
            <v>0</v>
          </cell>
        </row>
        <row r="522">
          <cell r="A522">
            <v>21054</v>
          </cell>
          <cell r="B522" t="str">
            <v>Elena Huber, Winterthur</v>
          </cell>
          <cell r="C522" t="str">
            <v>Switzerland</v>
          </cell>
          <cell r="D522" t="str">
            <v>Gaetano</v>
          </cell>
          <cell r="E522" t="str">
            <v>Salon / Institute</v>
          </cell>
          <cell r="G522">
            <v>0</v>
          </cell>
        </row>
        <row r="523">
          <cell r="A523">
            <v>21057</v>
          </cell>
          <cell r="B523" t="str">
            <v>medical</v>
          </cell>
          <cell r="C523" t="str">
            <v>Switzerland</v>
          </cell>
          <cell r="D523" t="str">
            <v>Gaetano</v>
          </cell>
          <cell r="E523" t="str">
            <v>Salon / Institute</v>
          </cell>
          <cell r="G523">
            <v>0</v>
          </cell>
        </row>
        <row r="524">
          <cell r="A524">
            <v>21058</v>
          </cell>
          <cell r="B524" t="str">
            <v>Prisca Degen, Solothurn</v>
          </cell>
          <cell r="C524" t="str">
            <v>Switzerland</v>
          </cell>
          <cell r="D524" t="str">
            <v>Gaetano</v>
          </cell>
          <cell r="E524" t="str">
            <v>Salon / Institute</v>
          </cell>
          <cell r="G524">
            <v>2018</v>
          </cell>
        </row>
        <row r="525">
          <cell r="A525">
            <v>21059</v>
          </cell>
          <cell r="B525" t="str">
            <v>Lucie Widmer, Wilen bei Wollerau</v>
          </cell>
          <cell r="C525" t="str">
            <v>Switzerland</v>
          </cell>
          <cell r="D525" t="str">
            <v>Gaetano</v>
          </cell>
          <cell r="E525" t="str">
            <v>Salon / Institute</v>
          </cell>
          <cell r="G525">
            <v>0</v>
          </cell>
        </row>
        <row r="526">
          <cell r="A526">
            <v>21061</v>
          </cell>
          <cell r="B526" t="str">
            <v>Sabrina Reich, Ascona</v>
          </cell>
          <cell r="C526" t="str">
            <v>Switzerland</v>
          </cell>
          <cell r="D526" t="str">
            <v>Gaetano</v>
          </cell>
          <cell r="E526" t="str">
            <v>Salon / Institute</v>
          </cell>
          <cell r="G526">
            <v>0</v>
          </cell>
        </row>
        <row r="527">
          <cell r="A527">
            <v>21063</v>
          </cell>
          <cell r="B527" t="str">
            <v>Parfümerie Spitzenhaus AG</v>
          </cell>
          <cell r="C527" t="str">
            <v>Switzerland</v>
          </cell>
          <cell r="D527" t="str">
            <v>Gaetano</v>
          </cell>
          <cell r="E527" t="str">
            <v>Parfümerie</v>
          </cell>
          <cell r="G527">
            <v>0</v>
          </cell>
        </row>
        <row r="528">
          <cell r="A528">
            <v>21064</v>
          </cell>
          <cell r="B528" t="str">
            <v>Hotel Giardino Mountain St. Moritz</v>
          </cell>
          <cell r="C528" t="str">
            <v>Switzerland</v>
          </cell>
          <cell r="D528" t="str">
            <v>Gaetano</v>
          </cell>
          <cell r="E528" t="str">
            <v>Hotel / Spa</v>
          </cell>
          <cell r="G528">
            <v>0</v>
          </cell>
        </row>
        <row r="529">
          <cell r="A529">
            <v>21066</v>
          </cell>
          <cell r="B529" t="str">
            <v>Katja Gyorgyevits (ROMA) , Zürich</v>
          </cell>
          <cell r="C529" t="str">
            <v>Switzerland</v>
          </cell>
          <cell r="D529" t="str">
            <v>Gaetano</v>
          </cell>
          <cell r="E529" t="str">
            <v>Salon / Institute</v>
          </cell>
          <cell r="G529">
            <v>0</v>
          </cell>
        </row>
        <row r="530">
          <cell r="A530">
            <v>21067</v>
          </cell>
          <cell r="B530" t="str">
            <v>Olga Demarmels, Chur</v>
          </cell>
          <cell r="C530" t="str">
            <v>Switzerland</v>
          </cell>
          <cell r="D530" t="str">
            <v>Gaetano</v>
          </cell>
          <cell r="E530" t="str">
            <v>Salon / Institute</v>
          </cell>
          <cell r="G530">
            <v>0</v>
          </cell>
        </row>
        <row r="531">
          <cell r="A531">
            <v>21068</v>
          </cell>
          <cell r="B531" t="str">
            <v>Giardino Ascona</v>
          </cell>
          <cell r="C531" t="str">
            <v>Switzerland</v>
          </cell>
          <cell r="D531" t="str">
            <v>Gaetano</v>
          </cell>
          <cell r="E531" t="str">
            <v>Hotel / Spa</v>
          </cell>
          <cell r="G531">
            <v>0</v>
          </cell>
        </row>
        <row r="532">
          <cell r="A532">
            <v>21069</v>
          </cell>
          <cell r="B532" t="str">
            <v>Christa Meyer, Luzern</v>
          </cell>
          <cell r="C532" t="str">
            <v>Switzerland</v>
          </cell>
          <cell r="D532" t="str">
            <v>Gaetano</v>
          </cell>
          <cell r="E532" t="str">
            <v>Salon / Institute</v>
          </cell>
          <cell r="G532">
            <v>0</v>
          </cell>
        </row>
        <row r="533">
          <cell r="A533">
            <v>21072</v>
          </cell>
          <cell r="B533" t="str">
            <v>BE - Beautiful GmbH, Zürich</v>
          </cell>
          <cell r="C533" t="str">
            <v>Switzerland</v>
          </cell>
          <cell r="D533" t="str">
            <v>Gaetano</v>
          </cell>
          <cell r="E533" t="str">
            <v>Salon / Institute</v>
          </cell>
          <cell r="G533">
            <v>0</v>
          </cell>
        </row>
        <row r="534">
          <cell r="A534">
            <v>21073</v>
          </cell>
          <cell r="B534" t="str">
            <v>Felicia Glaser, Basel</v>
          </cell>
          <cell r="C534" t="str">
            <v>Switzerland</v>
          </cell>
          <cell r="D534" t="str">
            <v>Gaetano</v>
          </cell>
          <cell r="E534" t="str">
            <v>Salon / Institute</v>
          </cell>
          <cell r="G534">
            <v>2017</v>
          </cell>
        </row>
        <row r="535">
          <cell r="A535">
            <v>21074</v>
          </cell>
          <cell r="B535" t="str">
            <v>estomed clinics, Zürich</v>
          </cell>
          <cell r="C535" t="str">
            <v>Switzerland</v>
          </cell>
          <cell r="D535" t="str">
            <v>Gaetano</v>
          </cell>
          <cell r="E535" t="str">
            <v>Salon / Institute</v>
          </cell>
          <cell r="G535">
            <v>2017</v>
          </cell>
        </row>
        <row r="536">
          <cell r="A536">
            <v>21075</v>
          </cell>
          <cell r="B536" t="str">
            <v>estomed clinics, Bad Ragaz</v>
          </cell>
          <cell r="C536" t="str">
            <v>Switzerland</v>
          </cell>
          <cell r="D536" t="str">
            <v>Gaetano</v>
          </cell>
          <cell r="E536" t="str">
            <v>Salon / Institute</v>
          </cell>
          <cell r="G536">
            <v>2017</v>
          </cell>
        </row>
        <row r="537">
          <cell r="A537">
            <v>21078</v>
          </cell>
          <cell r="B537" t="str">
            <v>Body Secret GmbH,Procopio</v>
          </cell>
          <cell r="C537" t="str">
            <v>Switzerland</v>
          </cell>
          <cell r="D537" t="str">
            <v>Gaetano</v>
          </cell>
          <cell r="E537" t="str">
            <v>Salon / Institute</v>
          </cell>
          <cell r="G537">
            <v>2017</v>
          </cell>
        </row>
        <row r="538">
          <cell r="A538">
            <v>21081</v>
          </cell>
          <cell r="B538" t="str">
            <v>Ortho-Aging, Dr.Christine Pfeiffer, Luzern</v>
          </cell>
          <cell r="C538" t="str">
            <v>Switzerland</v>
          </cell>
          <cell r="D538" t="str">
            <v>Gaetano</v>
          </cell>
          <cell r="E538" t="str">
            <v>Salon / Institute</v>
          </cell>
          <cell r="G538">
            <v>2018</v>
          </cell>
        </row>
        <row r="539">
          <cell r="A539">
            <v>21082</v>
          </cell>
          <cell r="B539" t="str">
            <v>Radisson Blu, Hotel Reussen</v>
          </cell>
          <cell r="C539" t="str">
            <v>Switzerland</v>
          </cell>
          <cell r="D539" t="str">
            <v>Gaetano</v>
          </cell>
          <cell r="E539" t="str">
            <v>Hotel / Spa</v>
          </cell>
          <cell r="G539">
            <v>2018</v>
          </cell>
        </row>
        <row r="540">
          <cell r="A540">
            <v>21083</v>
          </cell>
          <cell r="B540" t="str">
            <v>Nicole Chudy</v>
          </cell>
          <cell r="C540" t="str">
            <v>Switzerland</v>
          </cell>
          <cell r="D540" t="str">
            <v>Gaetano</v>
          </cell>
          <cell r="E540" t="str">
            <v>Salon / Institute</v>
          </cell>
          <cell r="G540">
            <v>2020</v>
          </cell>
        </row>
        <row r="541">
          <cell r="A541">
            <v>21084</v>
          </cell>
          <cell r="B541" t="str">
            <v>Fabienne Zanon</v>
          </cell>
          <cell r="C541" t="str">
            <v>Switzerland</v>
          </cell>
          <cell r="D541" t="str">
            <v>Gaetano</v>
          </cell>
          <cell r="E541" t="str">
            <v>Salon / Institute</v>
          </cell>
          <cell r="G541">
            <v>0</v>
          </cell>
        </row>
        <row r="542">
          <cell r="A542">
            <v>21085</v>
          </cell>
          <cell r="B542" t="str">
            <v>Medical Beauty Park Lakeside; Rösinger</v>
          </cell>
          <cell r="C542" t="str">
            <v>Switzerland</v>
          </cell>
          <cell r="D542" t="str">
            <v>Gaetano</v>
          </cell>
          <cell r="E542" t="str">
            <v>Salon / Institute</v>
          </cell>
          <cell r="G542">
            <v>2020</v>
          </cell>
        </row>
        <row r="543">
          <cell r="A543">
            <v>21086</v>
          </cell>
          <cell r="B543" t="str">
            <v>Art of Beauty, Saliha Cantekin, Zug</v>
          </cell>
          <cell r="C543" t="str">
            <v>Switzerland</v>
          </cell>
          <cell r="D543" t="str">
            <v>Gaetano</v>
          </cell>
          <cell r="E543" t="str">
            <v>Salon / Institute</v>
          </cell>
          <cell r="F543">
            <v>44197</v>
          </cell>
          <cell r="G543">
            <v>2021</v>
          </cell>
        </row>
        <row r="544">
          <cell r="A544">
            <v>21087</v>
          </cell>
          <cell r="B544" t="str">
            <v>Dany´s Nails &amp; Beauty</v>
          </cell>
          <cell r="C544" t="str">
            <v>Switzerland</v>
          </cell>
          <cell r="D544" t="str">
            <v>Gaetano</v>
          </cell>
          <cell r="E544" t="str">
            <v>Salon / Institute</v>
          </cell>
          <cell r="F544">
            <v>44256</v>
          </cell>
          <cell r="G544">
            <v>2021</v>
          </cell>
        </row>
        <row r="545">
          <cell r="A545">
            <v>21088</v>
          </cell>
          <cell r="B545" t="str">
            <v>Beautyca; Brigitte Nogara;Wädenswil</v>
          </cell>
          <cell r="C545" t="str">
            <v>Switzerland</v>
          </cell>
          <cell r="D545" t="str">
            <v>Gaetano</v>
          </cell>
          <cell r="E545" t="str">
            <v>Salon / Institute</v>
          </cell>
          <cell r="G545">
            <v>2020</v>
          </cell>
        </row>
        <row r="546">
          <cell r="A546">
            <v>21089</v>
          </cell>
          <cell r="B546" t="str">
            <v>KosmetikWerkstatt 1000 schön; Dominique Baumil</v>
          </cell>
          <cell r="C546" t="str">
            <v>Switzerland</v>
          </cell>
          <cell r="D546" t="str">
            <v>Gaetano</v>
          </cell>
          <cell r="E546" t="str">
            <v>Salon / Institute</v>
          </cell>
          <cell r="F546">
            <v>44317</v>
          </cell>
          <cell r="G546">
            <v>2021</v>
          </cell>
        </row>
        <row r="547">
          <cell r="A547">
            <v>21090</v>
          </cell>
          <cell r="B547" t="str">
            <v>Lausanne Palace; Delphine Quargnul</v>
          </cell>
          <cell r="C547" t="str">
            <v>Switzerland</v>
          </cell>
          <cell r="D547" t="str">
            <v>Gaetano</v>
          </cell>
          <cell r="E547" t="str">
            <v>Hotel / Spa</v>
          </cell>
          <cell r="G547">
            <v>0</v>
          </cell>
        </row>
        <row r="548">
          <cell r="A548">
            <v>21091</v>
          </cell>
          <cell r="B548" t="str">
            <v>Ama Tè; Claudia Napoletano</v>
          </cell>
          <cell r="C548" t="str">
            <v>Switzerland</v>
          </cell>
          <cell r="D548" t="str">
            <v>Gaetano</v>
          </cell>
          <cell r="E548" t="str">
            <v>Salon / Institute</v>
          </cell>
          <cell r="F548">
            <v>44440</v>
          </cell>
          <cell r="G548">
            <v>2021</v>
          </cell>
        </row>
        <row r="549">
          <cell r="A549">
            <v>21092</v>
          </cell>
          <cell r="B549" t="str">
            <v>The fine Art of Beauty; Simone Casanova</v>
          </cell>
          <cell r="C549" t="str">
            <v>Switzerland</v>
          </cell>
          <cell r="D549" t="str">
            <v>Gaetano</v>
          </cell>
          <cell r="E549" t="str">
            <v>eTailer</v>
          </cell>
          <cell r="F549">
            <v>44440</v>
          </cell>
          <cell r="G549">
            <v>2021</v>
          </cell>
        </row>
        <row r="550">
          <cell r="A550">
            <v>21094</v>
          </cell>
          <cell r="B550" t="str">
            <v>Pura Bellezza; Stefania Nuzzo</v>
          </cell>
          <cell r="C550" t="str">
            <v>Switzerland</v>
          </cell>
          <cell r="D550" t="str">
            <v>Gaetano</v>
          </cell>
          <cell r="E550" t="str">
            <v>Salon / Institute</v>
          </cell>
          <cell r="F550">
            <v>44470</v>
          </cell>
          <cell r="G550">
            <v>2021</v>
          </cell>
        </row>
        <row r="551">
          <cell r="A551">
            <v>21095</v>
          </cell>
          <cell r="B551" t="str">
            <v>podo vita; Zoran Vucinic; Zürich</v>
          </cell>
          <cell r="C551" t="str">
            <v>Switzerland</v>
          </cell>
          <cell r="D551" t="str">
            <v>Gaetano</v>
          </cell>
          <cell r="E551" t="str">
            <v>Salon / Institute</v>
          </cell>
          <cell r="F551">
            <v>44501</v>
          </cell>
          <cell r="G551">
            <v>2021</v>
          </cell>
        </row>
        <row r="552">
          <cell r="A552">
            <v>21096</v>
          </cell>
          <cell r="B552" t="str">
            <v>Le Grand Bellevue S.A.; Britta Spohr</v>
          </cell>
          <cell r="C552" t="str">
            <v>Switzerland</v>
          </cell>
          <cell r="D552" t="str">
            <v>Gaetano</v>
          </cell>
          <cell r="E552" t="str">
            <v>Hotel / Spa</v>
          </cell>
          <cell r="F552">
            <v>44531</v>
          </cell>
          <cell r="G552">
            <v>2021</v>
          </cell>
        </row>
        <row r="553">
          <cell r="A553">
            <v>21097</v>
          </cell>
          <cell r="B553" t="str">
            <v>Hotel Adula, Flims</v>
          </cell>
          <cell r="C553" t="str">
            <v>Switzerland</v>
          </cell>
          <cell r="D553" t="str">
            <v>Gaetano</v>
          </cell>
          <cell r="E553" t="str">
            <v>Hotel / Spa</v>
          </cell>
          <cell r="F553">
            <v>44593</v>
          </cell>
          <cell r="G553">
            <v>2022</v>
          </cell>
        </row>
        <row r="554">
          <cell r="A554">
            <v>21098</v>
          </cell>
          <cell r="B554" t="str">
            <v>Art of Beauty; Fatima Arm</v>
          </cell>
          <cell r="C554" t="str">
            <v>Switzerland</v>
          </cell>
          <cell r="D554" t="str">
            <v>Gaetano</v>
          </cell>
          <cell r="E554" t="str">
            <v>Salon / Institute</v>
          </cell>
          <cell r="F554">
            <v>44621</v>
          </cell>
          <cell r="G554">
            <v>2022</v>
          </cell>
        </row>
        <row r="555">
          <cell r="A555">
            <v>21100</v>
          </cell>
          <cell r="B555" t="str">
            <v>Sophie Romig, Natürlich Schön</v>
          </cell>
          <cell r="C555" t="str">
            <v>Switzerland</v>
          </cell>
          <cell r="D555" t="str">
            <v>Gaetano</v>
          </cell>
          <cell r="E555" t="str">
            <v>Salon / Institute</v>
          </cell>
          <cell r="F555">
            <v>44835</v>
          </cell>
          <cell r="G555">
            <v>2022</v>
          </cell>
        </row>
        <row r="556">
          <cell r="A556">
            <v>21101</v>
          </cell>
          <cell r="B556" t="str">
            <v>Institut Freya Beauté; Baya Clivaz</v>
          </cell>
          <cell r="C556" t="str">
            <v>Switzerland</v>
          </cell>
          <cell r="D556" t="str">
            <v>Solveig</v>
          </cell>
          <cell r="E556" t="str">
            <v>Salon / Institute</v>
          </cell>
          <cell r="F556">
            <v>44958</v>
          </cell>
          <cell r="G556">
            <v>2023</v>
          </cell>
        </row>
        <row r="557">
          <cell r="A557">
            <v>21102</v>
          </cell>
          <cell r="B557" t="str">
            <v>Maison Fleurs de Coton; Catherine Cerezo; Genève</v>
          </cell>
          <cell r="C557" t="str">
            <v>Switzerland</v>
          </cell>
          <cell r="D557" t="str">
            <v>Solveig</v>
          </cell>
          <cell r="E557" t="str">
            <v>Salon / Institute</v>
          </cell>
          <cell r="F557">
            <v>44958</v>
          </cell>
          <cell r="G557">
            <v>2023</v>
          </cell>
        </row>
        <row r="558">
          <cell r="A558">
            <v>21103</v>
          </cell>
          <cell r="B558" t="str">
            <v>Sobeauty´s Home Institut; Soraya Slama</v>
          </cell>
          <cell r="C558" t="str">
            <v>Switzerland</v>
          </cell>
          <cell r="D558" t="str">
            <v>Gaetano</v>
          </cell>
          <cell r="E558" t="str">
            <v>Salon / Institute</v>
          </cell>
          <cell r="F558">
            <v>45108</v>
          </cell>
          <cell r="G558">
            <v>2023</v>
          </cell>
        </row>
        <row r="559">
          <cell r="A559">
            <v>21104</v>
          </cell>
          <cell r="B559" t="str">
            <v>ea Evelyne Ammann-Siegrist</v>
          </cell>
          <cell r="C559" t="str">
            <v>Switzerland</v>
          </cell>
          <cell r="D559" t="str">
            <v>Gaetano</v>
          </cell>
          <cell r="E559" t="str">
            <v>Salon / Institute</v>
          </cell>
          <cell r="F559">
            <v>45078</v>
          </cell>
          <cell r="G559">
            <v>2023</v>
          </cell>
        </row>
        <row r="560">
          <cell r="A560">
            <v>21105</v>
          </cell>
          <cell r="B560" t="str">
            <v>Maison du Laser; Servan Haidar</v>
          </cell>
          <cell r="C560" t="str">
            <v>Switzerland</v>
          </cell>
          <cell r="D560" t="str">
            <v>Gaetano</v>
          </cell>
          <cell r="E560" t="str">
            <v>Salon / Institute</v>
          </cell>
          <cell r="F560">
            <v>45078</v>
          </cell>
          <cell r="G560">
            <v>2023</v>
          </cell>
        </row>
        <row r="561">
          <cell r="A561">
            <v>21106</v>
          </cell>
          <cell r="B561" t="str">
            <v>World of Bonnie; Monica Burkard</v>
          </cell>
          <cell r="C561" t="str">
            <v>Switzerland</v>
          </cell>
          <cell r="D561" t="str">
            <v>Gaetano</v>
          </cell>
          <cell r="E561" t="str">
            <v>Salon / Institute</v>
          </cell>
          <cell r="F561">
            <v>45108</v>
          </cell>
          <cell r="G561">
            <v>2023</v>
          </cell>
        </row>
        <row r="562">
          <cell r="A562">
            <v>21107</v>
          </cell>
          <cell r="B562" t="str">
            <v>Coralie Garnier; La Clinique Genéve</v>
          </cell>
          <cell r="C562" t="str">
            <v>Switzerland</v>
          </cell>
          <cell r="D562" t="str">
            <v>Gaetano</v>
          </cell>
          <cell r="E562" t="str">
            <v>Salon / Institute</v>
          </cell>
          <cell r="F562">
            <v>45170</v>
          </cell>
          <cell r="G562">
            <v>2023</v>
          </cell>
        </row>
        <row r="563">
          <cell r="A563">
            <v>21108</v>
          </cell>
          <cell r="B563" t="str">
            <v>Nur Schoen Kosmetik; Zürich</v>
          </cell>
          <cell r="C563" t="str">
            <v>Switzerland</v>
          </cell>
          <cell r="D563" t="str">
            <v>Gaetano</v>
          </cell>
          <cell r="E563" t="str">
            <v>Salon / Institute</v>
          </cell>
          <cell r="F563">
            <v>45292</v>
          </cell>
          <cell r="G563">
            <v>2024</v>
          </cell>
        </row>
        <row r="564">
          <cell r="A564">
            <v>21109</v>
          </cell>
          <cell r="B564" t="str">
            <v>Gabriella Wittwer; Meggen</v>
          </cell>
          <cell r="C564" t="str">
            <v>Switzerland</v>
          </cell>
          <cell r="D564" t="str">
            <v>Gaetano</v>
          </cell>
          <cell r="E564" t="str">
            <v>Salon / Institute</v>
          </cell>
          <cell r="F564">
            <v>45352</v>
          </cell>
          <cell r="G564">
            <v>2024</v>
          </cell>
        </row>
        <row r="565">
          <cell r="A565">
            <v>21110</v>
          </cell>
          <cell r="B565" t="str">
            <v>Sense of ViVi; Manuela Gyorgy</v>
          </cell>
          <cell r="C565" t="str">
            <v>Switzerland</v>
          </cell>
          <cell r="D565" t="str">
            <v>Gaetano</v>
          </cell>
          <cell r="E565" t="str">
            <v>Salon / Institute</v>
          </cell>
          <cell r="F565">
            <v>45566</v>
          </cell>
          <cell r="G565">
            <v>2024</v>
          </cell>
        </row>
        <row r="566">
          <cell r="A566">
            <v>21111</v>
          </cell>
          <cell r="B566" t="str">
            <v>LashandBrow Bar; Xheneta Berisha</v>
          </cell>
          <cell r="C566" t="str">
            <v>Switzerland</v>
          </cell>
          <cell r="D566" t="str">
            <v>Gaetano</v>
          </cell>
          <cell r="E566" t="str">
            <v>Salon / Institute</v>
          </cell>
          <cell r="F566">
            <v>45474</v>
          </cell>
          <cell r="G566">
            <v>2024</v>
          </cell>
        </row>
        <row r="567">
          <cell r="A567">
            <v>21112</v>
          </cell>
          <cell r="B567" t="str">
            <v>Podo-VITA</v>
          </cell>
          <cell r="C567" t="str">
            <v>Switzerland</v>
          </cell>
          <cell r="D567" t="str">
            <v>Gaetano</v>
          </cell>
          <cell r="E567" t="str">
            <v>Salon / Institute</v>
          </cell>
          <cell r="F567">
            <v>45536</v>
          </cell>
          <cell r="G567">
            <v>2024</v>
          </cell>
        </row>
        <row r="568">
          <cell r="A568">
            <v>21113</v>
          </cell>
          <cell r="B568" t="str">
            <v>Kosmetik Jeannette; Maryna Rudolf</v>
          </cell>
          <cell r="C568" t="str">
            <v>Switzerland</v>
          </cell>
          <cell r="D568" t="str">
            <v>Gaetano</v>
          </cell>
          <cell r="E568" t="str">
            <v>Salon / Institute</v>
          </cell>
          <cell r="F568">
            <v>45597</v>
          </cell>
          <cell r="G568">
            <v>2024</v>
          </cell>
        </row>
        <row r="569">
          <cell r="A569">
            <v>21114</v>
          </cell>
          <cell r="B569" t="str">
            <v>Esteticaline AG; Institut; Natalia Weisinger</v>
          </cell>
          <cell r="C569" t="str">
            <v>Switzerland</v>
          </cell>
          <cell r="D569" t="str">
            <v>Gaetano</v>
          </cell>
          <cell r="E569" t="str">
            <v>Salon / Institute</v>
          </cell>
          <cell r="F569">
            <v>45778</v>
          </cell>
          <cell r="G569">
            <v>2025</v>
          </cell>
        </row>
        <row r="570">
          <cell r="A570">
            <v>21800</v>
          </cell>
          <cell r="B570" t="str">
            <v>Zuzana Michalikova</v>
          </cell>
          <cell r="C570" t="str">
            <v>Switzerland</v>
          </cell>
          <cell r="D570" t="str">
            <v>Gaetano</v>
          </cell>
          <cell r="E570" t="str">
            <v>Salon / Institute</v>
          </cell>
        </row>
        <row r="571">
          <cell r="A571">
            <v>21990</v>
          </cell>
          <cell r="B571" t="str">
            <v>QMS AG CH, (Service Gebühren)</v>
          </cell>
          <cell r="C571" t="str">
            <v>Interco</v>
          </cell>
        </row>
        <row r="572">
          <cell r="A572">
            <v>21998</v>
          </cell>
          <cell r="B572" t="str">
            <v>QMS AG CH, Marketing</v>
          </cell>
          <cell r="C572" t="str">
            <v>Interco</v>
          </cell>
        </row>
        <row r="573">
          <cell r="A573">
            <v>23000</v>
          </cell>
          <cell r="B573" t="str">
            <v>Permanent Beauty; Ilona Inceman</v>
          </cell>
          <cell r="C573" t="str">
            <v>Benelux</v>
          </cell>
          <cell r="D573" t="str">
            <v>Asima</v>
          </cell>
          <cell r="E573" t="str">
            <v>eTailer</v>
          </cell>
          <cell r="F573"/>
          <cell r="G573">
            <v>2020</v>
          </cell>
        </row>
        <row r="574">
          <cell r="A574">
            <v>23001</v>
          </cell>
          <cell r="B574" t="str">
            <v>Cryon, Evyo; Christine Geldtmeijer</v>
          </cell>
          <cell r="C574" t="str">
            <v>Benelux</v>
          </cell>
          <cell r="D574" t="str">
            <v>Asima</v>
          </cell>
          <cell r="E574" t="str">
            <v>eTailer</v>
          </cell>
          <cell r="F574"/>
          <cell r="G574">
            <v>2022</v>
          </cell>
        </row>
        <row r="575">
          <cell r="A575">
            <v>23002</v>
          </cell>
          <cell r="B575" t="str">
            <v>Helemaal Huid Huid; Janine van Rossum</v>
          </cell>
          <cell r="C575" t="str">
            <v>Benelux</v>
          </cell>
          <cell r="D575" t="str">
            <v>Marjelein</v>
          </cell>
          <cell r="E575" t="str">
            <v>Salon / Institute</v>
          </cell>
          <cell r="F575"/>
          <cell r="G575">
            <v>2020</v>
          </cell>
        </row>
        <row r="576">
          <cell r="A576">
            <v>23003</v>
          </cell>
          <cell r="B576" t="str">
            <v>Cyelle; Coby Bette</v>
          </cell>
          <cell r="C576" t="str">
            <v>Benelux</v>
          </cell>
          <cell r="D576" t="str">
            <v>Marjelein</v>
          </cell>
          <cell r="E576" t="str">
            <v>Salon / Institute</v>
          </cell>
          <cell r="F576"/>
          <cell r="G576">
            <v>2020</v>
          </cell>
        </row>
        <row r="577">
          <cell r="A577">
            <v>23004</v>
          </cell>
          <cell r="B577" t="str">
            <v>Dermaskin, inaktiv 01.22 Marian Janssen</v>
          </cell>
          <cell r="C577" t="str">
            <v>Benelux</v>
          </cell>
          <cell r="D577" t="str">
            <v>Marjelein</v>
          </cell>
          <cell r="E577" t="str">
            <v>Salon / Institute</v>
          </cell>
          <cell r="F577"/>
          <cell r="G577">
            <v>2020</v>
          </cell>
        </row>
        <row r="578">
          <cell r="A578">
            <v>23005</v>
          </cell>
          <cell r="B578" t="str">
            <v>Beauty Reflection;Connie Kraak</v>
          </cell>
          <cell r="C578" t="str">
            <v>Benelux</v>
          </cell>
          <cell r="D578" t="str">
            <v>Marjelein</v>
          </cell>
          <cell r="E578" t="str">
            <v>Salon / Institute</v>
          </cell>
          <cell r="F578"/>
          <cell r="G578">
            <v>2020</v>
          </cell>
        </row>
        <row r="579">
          <cell r="A579">
            <v>23006</v>
          </cell>
          <cell r="B579" t="str">
            <v>Taiger Rambhadjan</v>
          </cell>
          <cell r="C579" t="str">
            <v>Benelux</v>
          </cell>
          <cell r="D579" t="str">
            <v>Asima</v>
          </cell>
          <cell r="E579" t="str">
            <v>Salon / Institute</v>
          </cell>
          <cell r="F579"/>
          <cell r="G579">
            <v>2020</v>
          </cell>
        </row>
        <row r="580">
          <cell r="A580">
            <v>23007</v>
          </cell>
          <cell r="B580" t="str">
            <v>Moooi en zo, Angelique van Oosten</v>
          </cell>
          <cell r="C580" t="str">
            <v>Benelux</v>
          </cell>
          <cell r="D580" t="str">
            <v>Marjelein</v>
          </cell>
          <cell r="E580" t="str">
            <v>Salon / Institute</v>
          </cell>
          <cell r="F580"/>
          <cell r="G580">
            <v>2020</v>
          </cell>
        </row>
        <row r="581">
          <cell r="A581">
            <v>23008</v>
          </cell>
          <cell r="B581" t="str">
            <v>Beauté, Vincent van Schijndel</v>
          </cell>
          <cell r="C581" t="str">
            <v>Benelux</v>
          </cell>
          <cell r="D581" t="str">
            <v>Asima</v>
          </cell>
          <cell r="E581" t="str">
            <v>Salon / Institute</v>
          </cell>
          <cell r="F581"/>
          <cell r="G581">
            <v>2020</v>
          </cell>
        </row>
        <row r="582">
          <cell r="A582">
            <v>23009</v>
          </cell>
          <cell r="B582" t="str">
            <v>Dehcos, Désirée Zelissen</v>
          </cell>
          <cell r="C582" t="str">
            <v>Benelux</v>
          </cell>
          <cell r="D582" t="str">
            <v>Asima</v>
          </cell>
          <cell r="E582" t="str">
            <v>eTailer</v>
          </cell>
          <cell r="F582"/>
          <cell r="G582">
            <v>2020</v>
          </cell>
        </row>
        <row r="583">
          <cell r="A583">
            <v>23010</v>
          </cell>
          <cell r="B583" t="str">
            <v>Dermacosmetic; Kimberley Solisa</v>
          </cell>
          <cell r="C583" t="str">
            <v>Benelux</v>
          </cell>
          <cell r="D583" t="str">
            <v>Asima</v>
          </cell>
          <cell r="E583" t="str">
            <v>Salon / Institute</v>
          </cell>
          <cell r="F583"/>
          <cell r="G583">
            <v>2020</v>
          </cell>
        </row>
        <row r="584">
          <cell r="A584">
            <v>23011</v>
          </cell>
          <cell r="B584" t="str">
            <v>Orange Beauty; Peggy Peters</v>
          </cell>
          <cell r="C584" t="str">
            <v>Benelux</v>
          </cell>
          <cell r="D584" t="str">
            <v>Marjelein</v>
          </cell>
          <cell r="E584" t="str">
            <v>Salon / Institute</v>
          </cell>
          <cell r="F584"/>
          <cell r="G584">
            <v>2020</v>
          </cell>
        </row>
        <row r="585">
          <cell r="A585">
            <v>23012</v>
          </cell>
          <cell r="B585" t="str">
            <v>Blush Institute; Myrthe Feijen</v>
          </cell>
          <cell r="C585" t="str">
            <v>Benelux</v>
          </cell>
          <cell r="D585" t="str">
            <v>Asima</v>
          </cell>
          <cell r="E585" t="str">
            <v>Salon / Institute</v>
          </cell>
          <cell r="F585"/>
          <cell r="G585">
            <v>2020</v>
          </cell>
        </row>
        <row r="586">
          <cell r="A586">
            <v>23013</v>
          </cell>
          <cell r="B586" t="str">
            <v>Salon Esthétique; José Meuleners</v>
          </cell>
          <cell r="C586" t="str">
            <v>Benelux</v>
          </cell>
          <cell r="D586" t="str">
            <v>Asima</v>
          </cell>
          <cell r="E586" t="str">
            <v>Salon / Institute</v>
          </cell>
          <cell r="F586"/>
          <cell r="G586">
            <v>2020</v>
          </cell>
        </row>
        <row r="587">
          <cell r="A587">
            <v>23014</v>
          </cell>
          <cell r="B587" t="str">
            <v>Huidverzorging; Vera van Velzen</v>
          </cell>
          <cell r="C587" t="str">
            <v>Benelux</v>
          </cell>
          <cell r="D587" t="str">
            <v>Asima</v>
          </cell>
          <cell r="E587" t="str">
            <v>Salon / Institute</v>
          </cell>
          <cell r="F587"/>
          <cell r="G587">
            <v>2020</v>
          </cell>
        </row>
        <row r="588">
          <cell r="A588">
            <v>23015</v>
          </cell>
          <cell r="B588" t="str">
            <v>Davi Skin; Vivian de Rijke</v>
          </cell>
          <cell r="C588" t="str">
            <v>Benelux</v>
          </cell>
          <cell r="D588" t="str">
            <v>Marjelein</v>
          </cell>
          <cell r="E588" t="str">
            <v>Salon / Institute</v>
          </cell>
          <cell r="F588"/>
          <cell r="G588">
            <v>2020</v>
          </cell>
        </row>
        <row r="589">
          <cell r="A589">
            <v>23016</v>
          </cell>
          <cell r="B589" t="str">
            <v>FARLA Skin Care; Claire Farla</v>
          </cell>
          <cell r="C589" t="str">
            <v>Benelux</v>
          </cell>
          <cell r="D589" t="str">
            <v>Asima</v>
          </cell>
          <cell r="E589" t="str">
            <v>Salon / Institute</v>
          </cell>
          <cell r="F589"/>
          <cell r="G589">
            <v>2020</v>
          </cell>
        </row>
        <row r="590">
          <cell r="A590">
            <v>23017</v>
          </cell>
          <cell r="B590" t="str">
            <v>Younique Xperience; Clarinda von Doorn</v>
          </cell>
          <cell r="C590" t="str">
            <v>Benelux</v>
          </cell>
          <cell r="D590" t="str">
            <v>Marjelein</v>
          </cell>
          <cell r="E590" t="str">
            <v>Salon / Institute</v>
          </cell>
          <cell r="F590"/>
          <cell r="G590">
            <v>2020</v>
          </cell>
        </row>
        <row r="591">
          <cell r="A591">
            <v>23018</v>
          </cell>
          <cell r="B591" t="str">
            <v>Het huis van Hermens BV; Robin Hermens</v>
          </cell>
          <cell r="C591" t="str">
            <v>Benelux</v>
          </cell>
          <cell r="D591" t="str">
            <v>Asima</v>
          </cell>
          <cell r="E591" t="str">
            <v>Salon / Institute</v>
          </cell>
          <cell r="F591"/>
          <cell r="G591">
            <v>2020</v>
          </cell>
        </row>
        <row r="592">
          <cell r="A592">
            <v>23019</v>
          </cell>
          <cell r="B592" t="str">
            <v>Huidinstituut de orchidee; Saskia Spee</v>
          </cell>
          <cell r="C592" t="str">
            <v>Benelux</v>
          </cell>
          <cell r="D592" t="str">
            <v>Asima</v>
          </cell>
          <cell r="E592" t="str">
            <v>Salon / Institute</v>
          </cell>
          <cell r="F592"/>
          <cell r="G592">
            <v>2020</v>
          </cell>
        </row>
        <row r="593">
          <cell r="A593">
            <v>23020</v>
          </cell>
          <cell r="B593" t="str">
            <v>Beauty Center Anke; Rotterdam; Anke Slegtenhorst</v>
          </cell>
          <cell r="C593" t="str">
            <v>Benelux</v>
          </cell>
          <cell r="D593" t="str">
            <v>Marjelein</v>
          </cell>
          <cell r="E593" t="str">
            <v>Salon / Institute</v>
          </cell>
          <cell r="F593"/>
          <cell r="G593">
            <v>2020</v>
          </cell>
        </row>
        <row r="594">
          <cell r="A594">
            <v>23021</v>
          </cell>
          <cell r="B594" t="str">
            <v>Beauty Center Anke Carnisselande B. V.; Anke Slegtenhorst</v>
          </cell>
          <cell r="C594" t="str">
            <v>Benelux</v>
          </cell>
          <cell r="D594" t="str">
            <v>Marjelein</v>
          </cell>
          <cell r="E594" t="str">
            <v>Salon / Institute</v>
          </cell>
          <cell r="F594"/>
          <cell r="G594">
            <v>2020</v>
          </cell>
        </row>
        <row r="595">
          <cell r="A595">
            <v>23022</v>
          </cell>
          <cell r="B595" t="str">
            <v>SkinLab Maastricht; Keshia Houben</v>
          </cell>
          <cell r="C595" t="str">
            <v>Benelux</v>
          </cell>
          <cell r="D595" t="str">
            <v>Asima</v>
          </cell>
          <cell r="E595" t="str">
            <v>Salon / Institute</v>
          </cell>
          <cell r="F595"/>
          <cell r="G595">
            <v>0</v>
          </cell>
        </row>
        <row r="596">
          <cell r="A596">
            <v>23023</v>
          </cell>
          <cell r="B596" t="str">
            <v>Belle &amp; Beau Medicosmetics; Sabine Verschut van Hamersveld</v>
          </cell>
          <cell r="C596" t="str">
            <v>Benelux</v>
          </cell>
          <cell r="D596" t="str">
            <v>Marjelein</v>
          </cell>
          <cell r="E596" t="str">
            <v>Salon / Institute</v>
          </cell>
          <cell r="F596"/>
          <cell r="G596">
            <v>2020</v>
          </cell>
        </row>
        <row r="597">
          <cell r="A597">
            <v>23024</v>
          </cell>
          <cell r="B597" t="str">
            <v>Salon la Coquille; Pieta Koning</v>
          </cell>
          <cell r="C597" t="str">
            <v>Benelux</v>
          </cell>
          <cell r="D597" t="str">
            <v>Marjelein</v>
          </cell>
          <cell r="E597" t="str">
            <v>Salon / Institute</v>
          </cell>
          <cell r="F597"/>
          <cell r="G597">
            <v>2020</v>
          </cell>
        </row>
        <row r="598">
          <cell r="A598">
            <v>23025</v>
          </cell>
          <cell r="B598" t="str">
            <v>Marielle van Helvoort-inaktiv-</v>
          </cell>
          <cell r="C598" t="str">
            <v>Benelux</v>
          </cell>
          <cell r="D598" t="str">
            <v>Asima</v>
          </cell>
          <cell r="E598" t="str">
            <v>Salon / Institute</v>
          </cell>
          <cell r="F598"/>
          <cell r="G598">
            <v>2020</v>
          </cell>
        </row>
        <row r="599">
          <cell r="A599">
            <v>23026</v>
          </cell>
          <cell r="B599" t="str">
            <v>Huidinstituut Le Blush; Claudia Nijmaninaktiv</v>
          </cell>
          <cell r="C599" t="str">
            <v>Benelux</v>
          </cell>
          <cell r="D599" t="str">
            <v>Marjelein</v>
          </cell>
          <cell r="E599" t="str">
            <v>Salon / Institute</v>
          </cell>
          <cell r="F599"/>
          <cell r="G599">
            <v>2020</v>
          </cell>
        </row>
        <row r="600">
          <cell r="A600">
            <v>23027</v>
          </cell>
          <cell r="B600" t="str">
            <v>Bloy Institute; Lindsay van der Looij</v>
          </cell>
          <cell r="C600" t="str">
            <v>Benelux</v>
          </cell>
          <cell r="D600" t="str">
            <v>Marjelein</v>
          </cell>
          <cell r="E600" t="str">
            <v>Salon / Institute</v>
          </cell>
          <cell r="F600"/>
          <cell r="G600">
            <v>2020</v>
          </cell>
        </row>
        <row r="601">
          <cell r="A601">
            <v>23028</v>
          </cell>
          <cell r="B601" t="str">
            <v>UNDICI Skin Care Institute; Petra Schonbrodt</v>
          </cell>
          <cell r="C601" t="str">
            <v>Benelux</v>
          </cell>
          <cell r="D601" t="str">
            <v>Asima</v>
          </cell>
          <cell r="E601" t="str">
            <v>Salon / Institute</v>
          </cell>
          <cell r="F601"/>
          <cell r="G601">
            <v>2020</v>
          </cell>
        </row>
        <row r="602">
          <cell r="A602">
            <v>23029</v>
          </cell>
          <cell r="B602" t="str">
            <v>Beautien schoonheidssalon; Bartine Siekman</v>
          </cell>
          <cell r="C602" t="str">
            <v>Benelux</v>
          </cell>
          <cell r="D602" t="str">
            <v>Marjelein</v>
          </cell>
          <cell r="E602" t="str">
            <v>Salon / Institute</v>
          </cell>
          <cell r="F602"/>
          <cell r="G602">
            <v>2020</v>
          </cell>
        </row>
        <row r="603">
          <cell r="A603">
            <v>23031</v>
          </cell>
          <cell r="B603" t="str">
            <v>Delia Skin Clinic B.V.; Sylvia van der Graaf</v>
          </cell>
          <cell r="C603" t="str">
            <v>Benelux</v>
          </cell>
          <cell r="D603" t="str">
            <v>Marjelein</v>
          </cell>
          <cell r="E603" t="str">
            <v>Salon / Institute</v>
          </cell>
          <cell r="F603"/>
          <cell r="G603">
            <v>2020</v>
          </cell>
        </row>
        <row r="604">
          <cell r="A604">
            <v>23035</v>
          </cell>
          <cell r="B604" t="str">
            <v>Jackelin Frank</v>
          </cell>
          <cell r="C604" t="str">
            <v>Benelux</v>
          </cell>
          <cell r="D604" t="str">
            <v>Marjelein</v>
          </cell>
          <cell r="E604" t="str">
            <v>Salon / Institute</v>
          </cell>
          <cell r="F604"/>
          <cell r="G604">
            <v>2020</v>
          </cell>
        </row>
        <row r="605">
          <cell r="A605">
            <v>23037</v>
          </cell>
          <cell r="B605" t="str">
            <v>Schoonheidsinstituut Puur/Beauty</v>
          </cell>
          <cell r="C605" t="str">
            <v>Benelux</v>
          </cell>
          <cell r="D605" t="str">
            <v>Marjelein</v>
          </cell>
          <cell r="E605" t="str">
            <v>Salon / Institute</v>
          </cell>
          <cell r="F605"/>
          <cell r="G605">
            <v>2020</v>
          </cell>
        </row>
        <row r="606">
          <cell r="A606">
            <v>23038</v>
          </cell>
          <cell r="B606" t="str">
            <v>Skin Terneuzen; Barbara Langerak</v>
          </cell>
          <cell r="C606" t="str">
            <v>Benelux</v>
          </cell>
          <cell r="D606" t="str">
            <v>Asima</v>
          </cell>
          <cell r="E606" t="str">
            <v>Salon / Institute</v>
          </cell>
          <cell r="F606"/>
          <cell r="G606">
            <v>2020</v>
          </cell>
        </row>
        <row r="607">
          <cell r="A607">
            <v>23039</v>
          </cell>
          <cell r="B607" t="str">
            <v>USKIN the Clinic; Esther Louwerse</v>
          </cell>
          <cell r="C607" t="str">
            <v>Benelux</v>
          </cell>
          <cell r="D607" t="str">
            <v>Asima</v>
          </cell>
          <cell r="E607" t="str">
            <v>Salon / Institute</v>
          </cell>
          <cell r="F607"/>
          <cell r="G607">
            <v>2020</v>
          </cell>
        </row>
        <row r="608">
          <cell r="A608">
            <v>23040</v>
          </cell>
          <cell r="B608" t="str">
            <v>Charline; Charlotte Wierenga</v>
          </cell>
          <cell r="C608" t="str">
            <v>Benelux</v>
          </cell>
          <cell r="D608" t="str">
            <v>Marjelein</v>
          </cell>
          <cell r="E608" t="str">
            <v>Salon / Institute</v>
          </cell>
          <cell r="F608"/>
          <cell r="G608">
            <v>2020</v>
          </cell>
        </row>
        <row r="609">
          <cell r="A609">
            <v>23041</v>
          </cell>
          <cell r="B609" t="str">
            <v>Skinzza Store; Maria Magalhaes</v>
          </cell>
          <cell r="C609" t="str">
            <v>Benelux</v>
          </cell>
          <cell r="D609" t="str">
            <v>Marjelein</v>
          </cell>
          <cell r="E609" t="str">
            <v>Salon / Institute</v>
          </cell>
          <cell r="F609">
            <v>45566</v>
          </cell>
          <cell r="G609">
            <v>2024</v>
          </cell>
        </row>
        <row r="610">
          <cell r="A610">
            <v>23042</v>
          </cell>
          <cell r="B610" t="str">
            <v>Le Noble Skin Care;inaktiv 03.08.21 Noble</v>
          </cell>
          <cell r="C610" t="str">
            <v>Benelux</v>
          </cell>
          <cell r="D610" t="str">
            <v>Marjelein</v>
          </cell>
          <cell r="E610" t="str">
            <v>Salon / Institute</v>
          </cell>
          <cell r="F610">
            <v>44197</v>
          </cell>
          <cell r="G610">
            <v>2021</v>
          </cell>
        </row>
        <row r="611">
          <cell r="A611">
            <v>23043</v>
          </cell>
          <cell r="B611" t="str">
            <v>Lalana; Yvonne de Vries</v>
          </cell>
          <cell r="C611" t="str">
            <v>Benelux</v>
          </cell>
          <cell r="D611" t="str">
            <v>Asima</v>
          </cell>
          <cell r="E611" t="str">
            <v>Salon / Institute</v>
          </cell>
          <cell r="F611"/>
          <cell r="G611">
            <v>2020</v>
          </cell>
        </row>
        <row r="612">
          <cell r="A612">
            <v>23044</v>
          </cell>
          <cell r="B612" t="str">
            <v>Najade Beauty Professionals;Katy Zaman</v>
          </cell>
          <cell r="C612" t="str">
            <v>Benelux</v>
          </cell>
          <cell r="D612" t="str">
            <v>Asima</v>
          </cell>
          <cell r="E612" t="str">
            <v>Salon / Institute</v>
          </cell>
          <cell r="F612"/>
          <cell r="G612">
            <v>2020</v>
          </cell>
        </row>
        <row r="613">
          <cell r="A613">
            <v>23045</v>
          </cell>
          <cell r="B613" t="str">
            <v>Beauty for You; Ingrid Huffmeijer</v>
          </cell>
          <cell r="C613" t="str">
            <v>Benelux</v>
          </cell>
          <cell r="D613" t="str">
            <v>Asima</v>
          </cell>
          <cell r="E613" t="str">
            <v>Salon / Institute</v>
          </cell>
          <cell r="F613"/>
          <cell r="G613">
            <v>2020</v>
          </cell>
        </row>
        <row r="614">
          <cell r="A614">
            <v>23047</v>
          </cell>
          <cell r="B614" t="str">
            <v>Marieke Skin; Marieke v. d. Heijden</v>
          </cell>
          <cell r="C614" t="str">
            <v>Benelux</v>
          </cell>
          <cell r="D614" t="str">
            <v>Gabriele</v>
          </cell>
          <cell r="E614" t="str">
            <v>Salon / Institute</v>
          </cell>
          <cell r="F614">
            <v>45383</v>
          </cell>
          <cell r="G614">
            <v>2024</v>
          </cell>
        </row>
        <row r="615">
          <cell r="A615">
            <v>23048</v>
          </cell>
          <cell r="B615" t="str">
            <v>AU-BAIN MARIEKE; Anjola Dam</v>
          </cell>
          <cell r="C615" t="str">
            <v>Benelux</v>
          </cell>
          <cell r="D615" t="str">
            <v>Asima</v>
          </cell>
          <cell r="E615" t="str">
            <v>Salon / Institute</v>
          </cell>
          <cell r="F615"/>
          <cell r="G615">
            <v>2020</v>
          </cell>
        </row>
        <row r="616">
          <cell r="A616">
            <v>23049</v>
          </cell>
          <cell r="B616" t="str">
            <v>vanBeurden health &amp; beauty</v>
          </cell>
          <cell r="C616" t="str">
            <v>Benelux</v>
          </cell>
          <cell r="D616" t="str">
            <v>Marjelein</v>
          </cell>
          <cell r="E616" t="str">
            <v>Salon / Institute</v>
          </cell>
          <cell r="F616"/>
          <cell r="G616">
            <v>2020</v>
          </cell>
        </row>
        <row r="617">
          <cell r="A617">
            <v>23050</v>
          </cell>
          <cell r="B617" t="str">
            <v>Giselene medisch&amp;cosmetisch instituut</v>
          </cell>
          <cell r="C617" t="str">
            <v>Benelux</v>
          </cell>
          <cell r="D617" t="str">
            <v>Asima</v>
          </cell>
          <cell r="E617" t="str">
            <v>Salon / Institute</v>
          </cell>
          <cell r="F617"/>
          <cell r="G617">
            <v>2020</v>
          </cell>
        </row>
        <row r="618">
          <cell r="A618">
            <v>23051</v>
          </cell>
          <cell r="B618" t="str">
            <v>Malika Skin; Liefersperre</v>
          </cell>
          <cell r="C618" t="str">
            <v>Benelux</v>
          </cell>
          <cell r="D618" t="str">
            <v>Marjelein</v>
          </cell>
          <cell r="E618" t="str">
            <v>Salon / Institute</v>
          </cell>
          <cell r="F618"/>
          <cell r="G618">
            <v>2020</v>
          </cell>
        </row>
        <row r="619">
          <cell r="A619">
            <v>23055</v>
          </cell>
          <cell r="B619" t="str">
            <v>The Skin; Zizi Hijmans</v>
          </cell>
          <cell r="C619" t="str">
            <v>Benelux</v>
          </cell>
          <cell r="D619" t="str">
            <v>Marjelein</v>
          </cell>
          <cell r="E619" t="str">
            <v>Salon / Institute</v>
          </cell>
          <cell r="F619"/>
          <cell r="G619">
            <v>2020</v>
          </cell>
        </row>
        <row r="620">
          <cell r="A620">
            <v>23056</v>
          </cell>
          <cell r="B620" t="str">
            <v>Marion Beautysalon</v>
          </cell>
          <cell r="C620" t="str">
            <v>Benelux</v>
          </cell>
          <cell r="D620" t="str">
            <v>Asima</v>
          </cell>
          <cell r="E620" t="str">
            <v>Salon / Institute</v>
          </cell>
          <cell r="F620"/>
          <cell r="G620">
            <v>2020</v>
          </cell>
        </row>
        <row r="621">
          <cell r="A621">
            <v>23057</v>
          </cell>
          <cell r="B621" t="str">
            <v>Skinfo;Schoonheidssalon Simone</v>
          </cell>
          <cell r="C621" t="str">
            <v>Benelux</v>
          </cell>
          <cell r="D621" t="str">
            <v>Asima</v>
          </cell>
          <cell r="E621" t="str">
            <v>Salon / Institute</v>
          </cell>
          <cell r="F621"/>
          <cell r="G621">
            <v>2020</v>
          </cell>
        </row>
        <row r="622">
          <cell r="A622">
            <v>23058</v>
          </cell>
          <cell r="B622" t="str">
            <v>Skin Studio Suuz; Suzanne van den Berg</v>
          </cell>
          <cell r="C622" t="str">
            <v>Benelux</v>
          </cell>
          <cell r="D622" t="str">
            <v>Asima</v>
          </cell>
          <cell r="E622" t="str">
            <v>Salon / Institute</v>
          </cell>
          <cell r="F622"/>
          <cell r="G622">
            <v>2020</v>
          </cell>
        </row>
        <row r="623">
          <cell r="A623">
            <v>23061</v>
          </cell>
          <cell r="B623" t="str">
            <v>Agua - Spa Health Beauty</v>
          </cell>
          <cell r="C623" t="str">
            <v>Benelux</v>
          </cell>
          <cell r="D623" t="str">
            <v>Asima</v>
          </cell>
          <cell r="E623" t="str">
            <v>Salon / Institute</v>
          </cell>
          <cell r="F623"/>
          <cell r="G623">
            <v>2020</v>
          </cell>
        </row>
        <row r="624">
          <cell r="A624">
            <v>23062</v>
          </cell>
          <cell r="B624" t="str">
            <v>Salon Willeke Skincare; Willeke Hendriks</v>
          </cell>
          <cell r="C624" t="str">
            <v>Benelux</v>
          </cell>
          <cell r="D624" t="str">
            <v>Asima</v>
          </cell>
          <cell r="E624" t="str">
            <v>Salon / Institute</v>
          </cell>
          <cell r="F624"/>
          <cell r="G624">
            <v>2020</v>
          </cell>
        </row>
        <row r="625">
          <cell r="A625">
            <v>23063</v>
          </cell>
          <cell r="B625" t="str">
            <v>Quindy's; Jessica Dirks</v>
          </cell>
          <cell r="C625" t="str">
            <v>Benelux</v>
          </cell>
          <cell r="D625" t="str">
            <v>Asima</v>
          </cell>
          <cell r="E625" t="str">
            <v>Salon / Institute</v>
          </cell>
          <cell r="F625"/>
          <cell r="G625">
            <v>2020</v>
          </cell>
        </row>
        <row r="626">
          <cell r="A626">
            <v>23064</v>
          </cell>
          <cell r="B626" t="str">
            <v>Grand Hotel Huis ter Duin</v>
          </cell>
          <cell r="C626" t="str">
            <v>Benelux</v>
          </cell>
          <cell r="D626" t="str">
            <v>Marjelein</v>
          </cell>
          <cell r="E626" t="str">
            <v>Hotel / Spa</v>
          </cell>
          <cell r="F626"/>
          <cell r="G626">
            <v>2020</v>
          </cell>
        </row>
        <row r="627">
          <cell r="A627">
            <v>23065</v>
          </cell>
          <cell r="B627" t="str">
            <v>Jolique</v>
          </cell>
          <cell r="C627" t="str">
            <v>Benelux</v>
          </cell>
          <cell r="D627" t="str">
            <v>Asima</v>
          </cell>
          <cell r="E627" t="str">
            <v>Salon / Institute</v>
          </cell>
          <cell r="F627"/>
          <cell r="G627">
            <v>2020</v>
          </cell>
        </row>
        <row r="628">
          <cell r="A628">
            <v>23066</v>
          </cell>
          <cell r="B628" t="str">
            <v>Studio-Ka; Karen de Laat</v>
          </cell>
          <cell r="C628" t="str">
            <v>Benelux</v>
          </cell>
          <cell r="D628" t="str">
            <v>Marjelein</v>
          </cell>
          <cell r="E628" t="str">
            <v>Salon / Institute</v>
          </cell>
          <cell r="F628"/>
          <cell r="G628">
            <v>2020</v>
          </cell>
        </row>
        <row r="629">
          <cell r="A629">
            <v>23067</v>
          </cell>
          <cell r="B629" t="str">
            <v>Nina's Schoonheidssalon; Nina Janssens</v>
          </cell>
          <cell r="C629" t="str">
            <v>Benelux</v>
          </cell>
          <cell r="D629" t="str">
            <v>Asima</v>
          </cell>
          <cell r="E629" t="str">
            <v>Salon / Institute</v>
          </cell>
          <cell r="F629"/>
          <cell r="G629">
            <v>2020</v>
          </cell>
        </row>
        <row r="630">
          <cell r="A630">
            <v>23068</v>
          </cell>
          <cell r="B630" t="str">
            <v>Colours skincare; Marie-José Paulus</v>
          </cell>
          <cell r="C630" t="str">
            <v>Benelux</v>
          </cell>
          <cell r="D630" t="str">
            <v>Asima</v>
          </cell>
          <cell r="E630" t="str">
            <v>Salon / Institute</v>
          </cell>
          <cell r="F630"/>
          <cell r="G630">
            <v>2020</v>
          </cell>
        </row>
        <row r="631">
          <cell r="A631">
            <v>23069</v>
          </cell>
          <cell r="B631" t="str">
            <v>Skinz medSkin</v>
          </cell>
          <cell r="C631" t="str">
            <v>Benelux</v>
          </cell>
          <cell r="D631" t="str">
            <v>Asima</v>
          </cell>
          <cell r="E631" t="str">
            <v>Salon / Institute</v>
          </cell>
          <cell r="F631"/>
          <cell r="G631">
            <v>2020</v>
          </cell>
        </row>
        <row r="632">
          <cell r="A632">
            <v>23073</v>
          </cell>
          <cell r="B632" t="str">
            <v>Huidinstituut Marjon Laheij</v>
          </cell>
          <cell r="C632" t="str">
            <v>Benelux</v>
          </cell>
          <cell r="D632" t="str">
            <v>Asima</v>
          </cell>
          <cell r="E632" t="str">
            <v>Salon / Institute</v>
          </cell>
          <cell r="F632"/>
          <cell r="G632">
            <v>2020</v>
          </cell>
        </row>
        <row r="633">
          <cell r="A633">
            <v>23076</v>
          </cell>
          <cell r="B633" t="str">
            <v>SCHOONHEIDSINSTITUUT PUUR!</v>
          </cell>
          <cell r="C633" t="str">
            <v>Benelux</v>
          </cell>
          <cell r="D633" t="str">
            <v>Marjelein</v>
          </cell>
          <cell r="E633" t="str">
            <v>Salon / Institute</v>
          </cell>
          <cell r="F633"/>
          <cell r="G633">
            <v>2020</v>
          </cell>
        </row>
        <row r="634">
          <cell r="A634">
            <v>23077</v>
          </cell>
          <cell r="B634" t="str">
            <v>Total Beauty; Merle Bruyl</v>
          </cell>
          <cell r="C634" t="str">
            <v>Benelux</v>
          </cell>
          <cell r="D634" t="str">
            <v>Marjelein</v>
          </cell>
          <cell r="E634" t="str">
            <v>Salon / Institute</v>
          </cell>
          <cell r="F634"/>
          <cell r="G634">
            <v>2020</v>
          </cell>
        </row>
        <row r="635">
          <cell r="A635">
            <v>23078</v>
          </cell>
          <cell r="B635" t="str">
            <v>Caméléon Huidcentrum; Monique</v>
          </cell>
          <cell r="C635" t="str">
            <v>Benelux</v>
          </cell>
          <cell r="D635" t="str">
            <v>Marjelein</v>
          </cell>
          <cell r="E635" t="str">
            <v>Salon / Institute</v>
          </cell>
          <cell r="F635"/>
          <cell r="G635">
            <v>2020</v>
          </cell>
        </row>
        <row r="636">
          <cell r="A636">
            <v>23080</v>
          </cell>
          <cell r="B636" t="str">
            <v>Het Cosmedisch Ambacht</v>
          </cell>
          <cell r="C636" t="str">
            <v>Benelux</v>
          </cell>
          <cell r="D636" t="str">
            <v>Marjelein</v>
          </cell>
          <cell r="E636" t="str">
            <v>Salon / Institute</v>
          </cell>
          <cell r="F636"/>
          <cell r="G636">
            <v>2020</v>
          </cell>
        </row>
        <row r="637">
          <cell r="A637">
            <v>23082</v>
          </cell>
          <cell r="B637" t="str">
            <v>Reflex Resort; Edita Saracevic Kovacevic</v>
          </cell>
          <cell r="C637" t="str">
            <v>Benelux</v>
          </cell>
          <cell r="D637" t="str">
            <v>Asima</v>
          </cell>
          <cell r="E637" t="str">
            <v>Salon / Institute</v>
          </cell>
          <cell r="F637"/>
          <cell r="G637">
            <v>2020</v>
          </cell>
        </row>
        <row r="638">
          <cell r="A638">
            <v>23083</v>
          </cell>
          <cell r="B638" t="str">
            <v>Huid Visie; Francis Mooren</v>
          </cell>
          <cell r="C638" t="str">
            <v>Benelux</v>
          </cell>
          <cell r="D638" t="str">
            <v>Asima</v>
          </cell>
          <cell r="E638" t="str">
            <v>Salon / Institute</v>
          </cell>
          <cell r="F638"/>
          <cell r="G638">
            <v>2020</v>
          </cell>
        </row>
        <row r="639">
          <cell r="A639">
            <v>23084</v>
          </cell>
          <cell r="B639" t="str">
            <v>Beleza Pura; Maartje Boonen</v>
          </cell>
          <cell r="C639" t="str">
            <v>Benelux</v>
          </cell>
          <cell r="D639" t="str">
            <v>Asima</v>
          </cell>
          <cell r="E639" t="str">
            <v>Salon / Institute</v>
          </cell>
          <cell r="F639"/>
          <cell r="G639">
            <v>2020</v>
          </cell>
        </row>
        <row r="640">
          <cell r="A640">
            <v>23085</v>
          </cell>
          <cell r="B640" t="str">
            <v>Schoonheid Be Different; Ana Cristea</v>
          </cell>
          <cell r="C640" t="str">
            <v>Benelux</v>
          </cell>
          <cell r="D640" t="str">
            <v>Marjelein</v>
          </cell>
          <cell r="E640" t="str">
            <v>Salon / Institute</v>
          </cell>
          <cell r="F640"/>
          <cell r="G640">
            <v>2020</v>
          </cell>
        </row>
        <row r="641">
          <cell r="A641">
            <v>23086</v>
          </cell>
          <cell r="B641" t="str">
            <v>LJ Beauty Instituut; Linda Jakobs</v>
          </cell>
          <cell r="C641" t="str">
            <v>Benelux</v>
          </cell>
          <cell r="D641" t="str">
            <v>Asima</v>
          </cell>
          <cell r="E641" t="str">
            <v>Salon / Institute</v>
          </cell>
          <cell r="F641"/>
          <cell r="G641">
            <v>2020</v>
          </cell>
        </row>
        <row r="642">
          <cell r="A642">
            <v>23087</v>
          </cell>
          <cell r="B642" t="str">
            <v>EE Praktijk voor Huidverbetering; Edith Esselink</v>
          </cell>
          <cell r="C642" t="str">
            <v>Benelux</v>
          </cell>
          <cell r="D642" t="str">
            <v>Marjelein</v>
          </cell>
          <cell r="E642" t="str">
            <v>Salon / Institute</v>
          </cell>
          <cell r="F642"/>
          <cell r="G642">
            <v>2020</v>
          </cell>
        </row>
        <row r="643">
          <cell r="A643">
            <v>23088</v>
          </cell>
          <cell r="B643" t="str">
            <v>ik! skin and more</v>
          </cell>
          <cell r="C643" t="str">
            <v>Benelux</v>
          </cell>
          <cell r="D643" t="str">
            <v>Asima</v>
          </cell>
          <cell r="E643" t="str">
            <v>Salon / Institute</v>
          </cell>
          <cell r="F643"/>
          <cell r="G643">
            <v>2020</v>
          </cell>
        </row>
        <row r="644">
          <cell r="A644">
            <v>23089</v>
          </cell>
          <cell r="B644" t="str">
            <v>Marscha Keijers Beauty Amersfoort</v>
          </cell>
          <cell r="C644" t="str">
            <v>Benelux</v>
          </cell>
          <cell r="D644" t="str">
            <v>Marjelein</v>
          </cell>
          <cell r="E644" t="str">
            <v>Salon / Institute</v>
          </cell>
          <cell r="F644"/>
          <cell r="G644">
            <v>2020</v>
          </cell>
        </row>
        <row r="645">
          <cell r="A645">
            <v>23090</v>
          </cell>
          <cell r="B645" t="str">
            <v>Mooi Instituut; Kitty Scherff</v>
          </cell>
          <cell r="C645" t="str">
            <v>Benelux</v>
          </cell>
          <cell r="D645" t="str">
            <v>Asima</v>
          </cell>
          <cell r="E645" t="str">
            <v>Salon / Institute</v>
          </cell>
          <cell r="F645"/>
          <cell r="G645">
            <v>2020</v>
          </cell>
        </row>
        <row r="646">
          <cell r="A646">
            <v>23092</v>
          </cell>
          <cell r="B646" t="str">
            <v>Jess Body Care; inaktiv; Lara Calvo</v>
          </cell>
          <cell r="C646" t="str">
            <v>Benelux</v>
          </cell>
          <cell r="D646" t="str">
            <v>Marjelein</v>
          </cell>
          <cell r="E646" t="str">
            <v>Salon / Institute</v>
          </cell>
          <cell r="F646">
            <v>44256</v>
          </cell>
          <cell r="G646">
            <v>2021</v>
          </cell>
        </row>
        <row r="647">
          <cell r="A647">
            <v>23093</v>
          </cell>
          <cell r="B647" t="str">
            <v>SKINSY Comfort your skin; Samanta Buschman</v>
          </cell>
          <cell r="C647" t="str">
            <v>Benelux</v>
          </cell>
          <cell r="D647" t="str">
            <v>Asima</v>
          </cell>
          <cell r="E647" t="str">
            <v>Salon / Institute</v>
          </cell>
          <cell r="F647">
            <v>44287</v>
          </cell>
          <cell r="G647">
            <v>2021</v>
          </cell>
        </row>
        <row r="648">
          <cell r="A648">
            <v>23094</v>
          </cell>
          <cell r="B648" t="str">
            <v>Huidkliniek DermaPuur; Samantha Kool</v>
          </cell>
          <cell r="C648" t="str">
            <v>Benelux</v>
          </cell>
          <cell r="D648" t="str">
            <v>Marjelein</v>
          </cell>
          <cell r="E648" t="str">
            <v>Salon / Institute</v>
          </cell>
          <cell r="F648">
            <v>44317</v>
          </cell>
          <cell r="G648">
            <v>2021</v>
          </cell>
        </row>
        <row r="649">
          <cell r="A649">
            <v>23095</v>
          </cell>
          <cell r="B649" t="str">
            <v>Beautysalon in Balance; Astrid Hartveld</v>
          </cell>
          <cell r="C649" t="str">
            <v>Benelux</v>
          </cell>
          <cell r="D649" t="str">
            <v>Marjelein</v>
          </cell>
          <cell r="E649" t="str">
            <v>Salon / Institute</v>
          </cell>
          <cell r="F649">
            <v>44317</v>
          </cell>
          <cell r="G649">
            <v>2021</v>
          </cell>
        </row>
        <row r="650">
          <cell r="A650">
            <v>23096</v>
          </cell>
          <cell r="B650" t="str">
            <v>Delia Skin B.V.; Delia Erdogan</v>
          </cell>
          <cell r="C650" t="str">
            <v>Benelux</v>
          </cell>
          <cell r="D650" t="str">
            <v>Marjelein</v>
          </cell>
          <cell r="E650" t="str">
            <v>Salon / Institute</v>
          </cell>
          <cell r="F650">
            <v>44317</v>
          </cell>
          <cell r="G650">
            <v>2021</v>
          </cell>
        </row>
        <row r="651">
          <cell r="A651">
            <v>23097</v>
          </cell>
          <cell r="B651" t="str">
            <v>Huidpraktijk Limburg; Tanja Stuart</v>
          </cell>
          <cell r="C651" t="str">
            <v>Benelux</v>
          </cell>
          <cell r="D651" t="str">
            <v>Gabriele</v>
          </cell>
          <cell r="E651" t="str">
            <v>Salon / Institute</v>
          </cell>
          <cell r="F651">
            <v>45444</v>
          </cell>
          <cell r="G651">
            <v>2024</v>
          </cell>
        </row>
        <row r="652">
          <cell r="A652">
            <v>23098</v>
          </cell>
          <cell r="B652" t="str">
            <v>Infinity; Blanca Oguz</v>
          </cell>
          <cell r="C652" t="str">
            <v>Benelux</v>
          </cell>
          <cell r="D652" t="str">
            <v>Marjelein</v>
          </cell>
          <cell r="E652" t="str">
            <v>Salon / Institute</v>
          </cell>
          <cell r="F652">
            <v>44378</v>
          </cell>
          <cell r="G652">
            <v>2021</v>
          </cell>
        </row>
        <row r="653">
          <cell r="A653">
            <v>23099</v>
          </cell>
          <cell r="B653" t="str">
            <v>Skin Investments; Christiana Klynstra</v>
          </cell>
          <cell r="C653" t="str">
            <v>Benelux</v>
          </cell>
          <cell r="D653" t="str">
            <v>Marjelein</v>
          </cell>
          <cell r="E653" t="str">
            <v>Salon / Institute</v>
          </cell>
          <cell r="F653">
            <v>44409</v>
          </cell>
          <cell r="G653">
            <v>2021</v>
          </cell>
        </row>
        <row r="654">
          <cell r="A654">
            <v>23100</v>
          </cell>
          <cell r="B654" t="str">
            <v>Dees skincare; Daisy Mastenbroek</v>
          </cell>
          <cell r="C654" t="str">
            <v>Benelux</v>
          </cell>
          <cell r="D654" t="str">
            <v>Marjelein</v>
          </cell>
          <cell r="E654" t="str">
            <v>Salon / Institute</v>
          </cell>
          <cell r="F654">
            <v>44440</v>
          </cell>
          <cell r="G654">
            <v>2021</v>
          </cell>
        </row>
        <row r="655">
          <cell r="A655">
            <v>23101</v>
          </cell>
          <cell r="B655" t="str">
            <v>Skin Boutique Vanessa Karreman</v>
          </cell>
          <cell r="C655" t="str">
            <v>Benelux</v>
          </cell>
          <cell r="D655" t="str">
            <v>Marjelein</v>
          </cell>
          <cell r="E655" t="str">
            <v>Salon / Institute</v>
          </cell>
          <cell r="F655"/>
          <cell r="G655">
            <v>0</v>
          </cell>
        </row>
        <row r="656">
          <cell r="A656">
            <v>23102</v>
          </cell>
          <cell r="B656" t="str">
            <v>&amp;C Media B.V.; Marco Geeratz, Romée</v>
          </cell>
          <cell r="C656" t="str">
            <v>Benelux</v>
          </cell>
          <cell r="D656" t="str">
            <v>Marjelein</v>
          </cell>
          <cell r="E656" t="str">
            <v>eTailer</v>
          </cell>
          <cell r="F656">
            <v>44470</v>
          </cell>
          <cell r="G656">
            <v>2021</v>
          </cell>
        </row>
        <row r="657">
          <cell r="A657">
            <v>23103</v>
          </cell>
          <cell r="B657" t="str">
            <v>Pur Skin Institute; Britt van de Laar</v>
          </cell>
          <cell r="C657" t="str">
            <v>Benelux</v>
          </cell>
          <cell r="D657" t="str">
            <v>Asima</v>
          </cell>
          <cell r="E657" t="str">
            <v>Salon / Institute</v>
          </cell>
          <cell r="F657">
            <v>44593</v>
          </cell>
          <cell r="G657">
            <v>2022</v>
          </cell>
        </row>
        <row r="658">
          <cell r="A658">
            <v>23104</v>
          </cell>
          <cell r="B658" t="str">
            <v>Vievermans Huidkliniek; Venray</v>
          </cell>
          <cell r="C658" t="str">
            <v>Benelux</v>
          </cell>
          <cell r="D658" t="str">
            <v>Asima</v>
          </cell>
          <cell r="E658" t="str">
            <v>Salon / Institute</v>
          </cell>
          <cell r="F658">
            <v>44593</v>
          </cell>
          <cell r="G658">
            <v>2022</v>
          </cell>
        </row>
        <row r="659">
          <cell r="A659">
            <v>23105</v>
          </cell>
          <cell r="B659" t="str">
            <v>Vievermans Huidkliniek; Eindhoven</v>
          </cell>
          <cell r="C659" t="str">
            <v>Benelux</v>
          </cell>
          <cell r="D659" t="str">
            <v>Asima</v>
          </cell>
          <cell r="E659" t="str">
            <v>Salon / Institute</v>
          </cell>
          <cell r="F659"/>
          <cell r="G659">
            <v>2022</v>
          </cell>
        </row>
        <row r="660">
          <cell r="A660">
            <v>23106</v>
          </cell>
          <cell r="B660" t="str">
            <v>The Beauty Room by Irene</v>
          </cell>
          <cell r="C660" t="str">
            <v>Benelux</v>
          </cell>
          <cell r="D660" t="str">
            <v>Marjelein</v>
          </cell>
          <cell r="E660" t="str">
            <v>Salon / Institute</v>
          </cell>
          <cell r="F660">
            <v>44593</v>
          </cell>
          <cell r="G660">
            <v>2022</v>
          </cell>
        </row>
        <row r="661">
          <cell r="A661">
            <v>23107</v>
          </cell>
          <cell r="B661" t="str">
            <v>The Exclusiv complete skin; Wendy Wynhoven</v>
          </cell>
          <cell r="C661" t="str">
            <v>Benelux</v>
          </cell>
          <cell r="D661" t="str">
            <v>Asima</v>
          </cell>
          <cell r="E661" t="str">
            <v>Salon / Institute</v>
          </cell>
          <cell r="F661">
            <v>44593</v>
          </cell>
          <cell r="G661">
            <v>2022</v>
          </cell>
        </row>
        <row r="662">
          <cell r="A662">
            <v>23108</v>
          </cell>
          <cell r="B662" t="str">
            <v>Cosmaria Beauty Almere; Maria Magalhães</v>
          </cell>
          <cell r="C662" t="str">
            <v>Benelux</v>
          </cell>
          <cell r="D662" t="str">
            <v>Marjelein</v>
          </cell>
          <cell r="E662" t="str">
            <v>Salon / Institute</v>
          </cell>
          <cell r="F662">
            <v>44593</v>
          </cell>
          <cell r="G662">
            <v>2022</v>
          </cell>
        </row>
        <row r="663">
          <cell r="A663">
            <v>23110</v>
          </cell>
          <cell r="B663" t="str">
            <v>Fallachi B.V.; Matee Aman</v>
          </cell>
          <cell r="C663" t="str">
            <v>Benelux</v>
          </cell>
          <cell r="D663" t="str">
            <v>Asima</v>
          </cell>
          <cell r="E663" t="str">
            <v>Salon / Institute</v>
          </cell>
          <cell r="F663">
            <v>44958</v>
          </cell>
          <cell r="G663">
            <v>2023</v>
          </cell>
        </row>
        <row r="664">
          <cell r="A664">
            <v>23111</v>
          </cell>
          <cell r="B664" t="str">
            <v>Avance; Lara Hiddema</v>
          </cell>
          <cell r="C664" t="str">
            <v>Benelux</v>
          </cell>
          <cell r="D664" t="str">
            <v>Asima</v>
          </cell>
          <cell r="E664" t="str">
            <v>Salon / Institute</v>
          </cell>
          <cell r="F664">
            <v>44986</v>
          </cell>
          <cell r="G664">
            <v>2023</v>
          </cell>
        </row>
        <row r="665">
          <cell r="A665">
            <v>23112</v>
          </cell>
          <cell r="B665" t="str">
            <v>Si Beauty by Cynthia; Andel</v>
          </cell>
          <cell r="C665" t="str">
            <v>Benelux</v>
          </cell>
          <cell r="D665" t="str">
            <v>Caroline</v>
          </cell>
          <cell r="E665" t="str">
            <v>Salon / Institute</v>
          </cell>
          <cell r="F665">
            <v>45444</v>
          </cell>
          <cell r="G665">
            <v>2024</v>
          </cell>
        </row>
        <row r="666">
          <cell r="A666">
            <v>23114</v>
          </cell>
          <cell r="B666" t="str">
            <v>Jössefors Beauty; Sabine Verschut-van Hamersveld; Schweden</v>
          </cell>
          <cell r="C666" t="str">
            <v>Benelux</v>
          </cell>
          <cell r="D666" t="str">
            <v>Marjelein</v>
          </cell>
          <cell r="E666" t="str">
            <v>Salon / Institute</v>
          </cell>
        </row>
        <row r="667">
          <cell r="A667">
            <v>23115</v>
          </cell>
          <cell r="B667" t="str">
            <v>Clien Skin; Eline Hartogs; Eindhoven</v>
          </cell>
          <cell r="C667" t="str">
            <v>Benelux</v>
          </cell>
          <cell r="D667" t="str">
            <v>Marjelein</v>
          </cell>
          <cell r="E667" t="str">
            <v>Salon / Institute</v>
          </cell>
          <cell r="F667">
            <v>45597</v>
          </cell>
          <cell r="G667">
            <v>2024</v>
          </cell>
        </row>
        <row r="668">
          <cell r="A668">
            <v>23116</v>
          </cell>
          <cell r="B668" t="str">
            <v>Skinprove; Marilyn de Jong</v>
          </cell>
          <cell r="C668" t="str">
            <v>Benelux</v>
          </cell>
          <cell r="D668" t="str">
            <v>Marjelein</v>
          </cell>
          <cell r="E668" t="str">
            <v>Salon / Institute</v>
          </cell>
          <cell r="F668">
            <v>45689</v>
          </cell>
          <cell r="G668">
            <v>2025</v>
          </cell>
        </row>
        <row r="669">
          <cell r="A669">
            <v>23117</v>
          </cell>
          <cell r="B669" t="str">
            <v>Clinique Cosmetique; Emmie Weekers</v>
          </cell>
          <cell r="C669" t="str">
            <v>Benelux</v>
          </cell>
          <cell r="D669" t="str">
            <v>Gabriele</v>
          </cell>
          <cell r="E669" t="str">
            <v>Salon / Institute</v>
          </cell>
          <cell r="F669"/>
          <cell r="G669"/>
        </row>
        <row r="670">
          <cell r="A670">
            <v>23118</v>
          </cell>
          <cell r="B670" t="str">
            <v>Aqua Beautycare; Wendy Schotting</v>
          </cell>
          <cell r="C670" t="str">
            <v>Benelux</v>
          </cell>
          <cell r="E670" t="str">
            <v>Salon / Institute</v>
          </cell>
          <cell r="F670">
            <v>45717</v>
          </cell>
          <cell r="G670">
            <v>2025</v>
          </cell>
        </row>
        <row r="671">
          <cell r="A671">
            <v>24000</v>
          </cell>
          <cell r="B671" t="str">
            <v>Esthetiek Vicky Michiels</v>
          </cell>
          <cell r="C671" t="str">
            <v>Benelux</v>
          </cell>
          <cell r="D671" t="str">
            <v>Asima</v>
          </cell>
          <cell r="E671" t="str">
            <v>Salon / Institute</v>
          </cell>
          <cell r="F671"/>
          <cell r="G671">
            <v>2020</v>
          </cell>
        </row>
        <row r="672">
          <cell r="A672">
            <v>24001</v>
          </cell>
          <cell r="B672" t="str">
            <v>Instituut Janne; Janne Huys</v>
          </cell>
          <cell r="C672" t="str">
            <v>Benelux</v>
          </cell>
          <cell r="D672" t="str">
            <v>Asima</v>
          </cell>
          <cell r="E672" t="str">
            <v>Salon / Institute</v>
          </cell>
          <cell r="F672"/>
          <cell r="G672">
            <v>2020</v>
          </cell>
        </row>
        <row r="673">
          <cell r="A673">
            <v>24002</v>
          </cell>
          <cell r="B673" t="str">
            <v>Schoonheidssalon Christel; Christel Janssen</v>
          </cell>
          <cell r="C673" t="str">
            <v>Benelux</v>
          </cell>
          <cell r="D673" t="str">
            <v>Asima</v>
          </cell>
          <cell r="E673" t="str">
            <v>Salon / Institute</v>
          </cell>
          <cell r="F673"/>
          <cell r="G673">
            <v>2020</v>
          </cell>
        </row>
        <row r="674">
          <cell r="A674">
            <v>24003</v>
          </cell>
          <cell r="B674" t="str">
            <v>Cybo Cybel; Stefanie Vandererfven</v>
          </cell>
          <cell r="C674" t="str">
            <v>Benelux</v>
          </cell>
          <cell r="D674" t="str">
            <v>Asima</v>
          </cell>
          <cell r="E674" t="str">
            <v>Salon / Institute</v>
          </cell>
          <cell r="F674"/>
          <cell r="G674">
            <v>2020</v>
          </cell>
        </row>
        <row r="675">
          <cell r="A675">
            <v>24004</v>
          </cell>
          <cell r="B675" t="str">
            <v>Het Stille Seizoen;-inaktiv Sofie Dewitte</v>
          </cell>
          <cell r="C675" t="str">
            <v>Benelux</v>
          </cell>
          <cell r="D675" t="str">
            <v>Asima</v>
          </cell>
          <cell r="E675" t="str">
            <v>Salon / Institute</v>
          </cell>
          <cell r="F675"/>
          <cell r="G675">
            <v>2020</v>
          </cell>
        </row>
        <row r="676">
          <cell r="A676">
            <v>24005</v>
          </cell>
          <cell r="B676" t="str">
            <v>Mosa Nostra BVBA; INAKTIV; Mireille Stevens</v>
          </cell>
          <cell r="C676" t="str">
            <v>Benelux</v>
          </cell>
          <cell r="D676" t="str">
            <v>Asima</v>
          </cell>
          <cell r="E676" t="str">
            <v>Salon / Institute</v>
          </cell>
          <cell r="F676"/>
          <cell r="G676">
            <v>2020</v>
          </cell>
        </row>
        <row r="677">
          <cell r="A677">
            <v>24007</v>
          </cell>
          <cell r="B677" t="str">
            <v>Apprenza Cosmetisch Instituut, Maartje van Loon</v>
          </cell>
          <cell r="C677" t="str">
            <v>Benelux</v>
          </cell>
          <cell r="D677" t="str">
            <v>Asima</v>
          </cell>
          <cell r="E677" t="str">
            <v>Salon / Institute</v>
          </cell>
          <cell r="F677"/>
          <cell r="G677"/>
        </row>
        <row r="678">
          <cell r="A678">
            <v>24009</v>
          </cell>
          <cell r="B678" t="str">
            <v>BV Argenteuil: Lieve Decuypere</v>
          </cell>
          <cell r="C678" t="str">
            <v>Benelux</v>
          </cell>
          <cell r="D678" t="str">
            <v>Asima</v>
          </cell>
          <cell r="E678" t="str">
            <v>Salon / Institute</v>
          </cell>
          <cell r="F678"/>
          <cell r="G678">
            <v>2020</v>
          </cell>
        </row>
        <row r="679">
          <cell r="A679">
            <v>24012</v>
          </cell>
          <cell r="B679" t="str">
            <v>Sessibo Huidinstituut; Beckers Inge</v>
          </cell>
          <cell r="C679" t="str">
            <v>Benelux</v>
          </cell>
          <cell r="D679" t="str">
            <v>Asima</v>
          </cell>
          <cell r="E679" t="str">
            <v>Salon / Institute</v>
          </cell>
          <cell r="F679"/>
          <cell r="G679">
            <v>2020</v>
          </cell>
        </row>
        <row r="680">
          <cell r="A680">
            <v>24013</v>
          </cell>
          <cell r="B680" t="str">
            <v>DeAge Anti Ageing; Nicole Vlastuin</v>
          </cell>
          <cell r="C680" t="str">
            <v>Benelux</v>
          </cell>
          <cell r="D680" t="str">
            <v>Asima</v>
          </cell>
          <cell r="E680" t="str">
            <v>Salon / Institute</v>
          </cell>
          <cell r="F680"/>
          <cell r="G680">
            <v>2020</v>
          </cell>
        </row>
        <row r="681">
          <cell r="A681">
            <v>24014</v>
          </cell>
          <cell r="B681" t="str">
            <v>Beauty and Care; Beatrix Joosten</v>
          </cell>
          <cell r="C681" t="str">
            <v>Benelux</v>
          </cell>
          <cell r="D681" t="str">
            <v>Asima</v>
          </cell>
          <cell r="E681" t="str">
            <v>Salon / Institute</v>
          </cell>
          <cell r="F681"/>
          <cell r="G681">
            <v>2020</v>
          </cell>
        </row>
        <row r="682">
          <cell r="A682">
            <v>24016</v>
          </cell>
          <cell r="B682" t="str">
            <v>Maison Pur; Leen Ryckaert</v>
          </cell>
          <cell r="C682" t="str">
            <v>Benelux</v>
          </cell>
          <cell r="D682" t="str">
            <v>Asima</v>
          </cell>
          <cell r="E682" t="str">
            <v>Salon / Institute</v>
          </cell>
          <cell r="F682"/>
          <cell r="G682">
            <v>2020</v>
          </cell>
        </row>
        <row r="683">
          <cell r="A683">
            <v>24017</v>
          </cell>
          <cell r="B683" t="str">
            <v>Schoonheidsinst.Natuurlijk JongerSofie Vergoten</v>
          </cell>
          <cell r="C683" t="str">
            <v>Benelux</v>
          </cell>
          <cell r="D683" t="str">
            <v>Asima</v>
          </cell>
          <cell r="E683" t="str">
            <v>Salon / Institute</v>
          </cell>
          <cell r="F683"/>
          <cell r="G683">
            <v>2020</v>
          </cell>
        </row>
        <row r="684">
          <cell r="A684">
            <v>24021</v>
          </cell>
          <cell r="B684" t="str">
            <v>Instituut Una; Elke Goossens</v>
          </cell>
          <cell r="C684" t="str">
            <v>Benelux</v>
          </cell>
          <cell r="D684" t="str">
            <v>Asima</v>
          </cell>
          <cell r="E684" t="str">
            <v>Salon / Institute</v>
          </cell>
          <cell r="F684"/>
          <cell r="G684">
            <v>2020</v>
          </cell>
        </row>
        <row r="685">
          <cell r="A685">
            <v>24022</v>
          </cell>
          <cell r="B685" t="str">
            <v>El Naturelle; Natalie Plevoets</v>
          </cell>
          <cell r="C685" t="str">
            <v>Benelux</v>
          </cell>
          <cell r="D685" t="str">
            <v>Asima</v>
          </cell>
          <cell r="E685" t="str">
            <v>Salon / Institute</v>
          </cell>
          <cell r="F685">
            <v>44256</v>
          </cell>
          <cell r="G685">
            <v>2021</v>
          </cell>
        </row>
        <row r="686">
          <cell r="A686">
            <v>24023</v>
          </cell>
          <cell r="B686" t="str">
            <v>Els De Fré; verstorben 12/21</v>
          </cell>
          <cell r="C686" t="str">
            <v>Benelux</v>
          </cell>
          <cell r="D686" t="str">
            <v>Asima</v>
          </cell>
          <cell r="E686" t="str">
            <v>Salon / Institute</v>
          </cell>
          <cell r="F686"/>
          <cell r="G686">
            <v>2020</v>
          </cell>
        </row>
        <row r="687">
          <cell r="A687">
            <v>24025</v>
          </cell>
          <cell r="B687" t="str">
            <v>Consiliario BV; FIRM Clinic</v>
          </cell>
          <cell r="C687" t="str">
            <v>Benelux</v>
          </cell>
          <cell r="D687" t="str">
            <v>Asima</v>
          </cell>
          <cell r="E687" t="str">
            <v>Salon / Institute</v>
          </cell>
          <cell r="F687"/>
          <cell r="G687">
            <v>2020</v>
          </cell>
        </row>
        <row r="688">
          <cell r="A688">
            <v>24026</v>
          </cell>
          <cell r="B688" t="str">
            <v>Sibella; Steffi Van Kerkhoven</v>
          </cell>
          <cell r="C688" t="str">
            <v>Benelux</v>
          </cell>
          <cell r="D688" t="str">
            <v>Asima</v>
          </cell>
          <cell r="E688" t="str">
            <v>Salon / Institute</v>
          </cell>
          <cell r="F688"/>
          <cell r="G688">
            <v>2020</v>
          </cell>
        </row>
        <row r="689">
          <cell r="A689">
            <v>24027</v>
          </cell>
          <cell r="B689" t="str">
            <v>Mooi bij Lotte; Lotte Geusens</v>
          </cell>
          <cell r="C689" t="str">
            <v>Benelux</v>
          </cell>
          <cell r="D689" t="str">
            <v>Asima</v>
          </cell>
          <cell r="E689" t="str">
            <v>Salon / Institute</v>
          </cell>
          <cell r="F689"/>
          <cell r="G689">
            <v>2020</v>
          </cell>
        </row>
        <row r="690">
          <cell r="A690">
            <v>24028</v>
          </cell>
          <cell r="B690" t="str">
            <v>Love for Body and Feet; Karien de Naeyer</v>
          </cell>
          <cell r="C690" t="str">
            <v>Benelux</v>
          </cell>
          <cell r="D690" t="str">
            <v>Asima</v>
          </cell>
          <cell r="E690" t="str">
            <v>Salon / Institute</v>
          </cell>
          <cell r="F690"/>
          <cell r="G690">
            <v>2020</v>
          </cell>
        </row>
        <row r="691">
          <cell r="A691">
            <v>24029</v>
          </cell>
          <cell r="B691" t="str">
            <v>La Beauté Unique; Sibel Car</v>
          </cell>
          <cell r="C691" t="str">
            <v>Benelux</v>
          </cell>
          <cell r="D691" t="str">
            <v>Asima</v>
          </cell>
          <cell r="E691" t="str">
            <v>Salon / Institute</v>
          </cell>
          <cell r="F691">
            <v>44228</v>
          </cell>
          <cell r="G691">
            <v>2021</v>
          </cell>
        </row>
        <row r="692">
          <cell r="A692">
            <v>24030</v>
          </cell>
          <cell r="B692" t="str">
            <v>Sun &amp; Nail Art; Isabel van de Casteele</v>
          </cell>
          <cell r="C692" t="str">
            <v>Benelux</v>
          </cell>
          <cell r="D692" t="str">
            <v>Asima</v>
          </cell>
          <cell r="E692" t="str">
            <v>Salon / Institute</v>
          </cell>
          <cell r="F692">
            <v>44228</v>
          </cell>
          <cell r="G692">
            <v>2021</v>
          </cell>
        </row>
        <row r="693">
          <cell r="A693">
            <v>24031</v>
          </cell>
          <cell r="B693" t="str">
            <v>Vitality; Vivianne Latten</v>
          </cell>
          <cell r="C693" t="str">
            <v>Benelux</v>
          </cell>
          <cell r="D693" t="str">
            <v>Asima</v>
          </cell>
          <cell r="E693" t="str">
            <v>Salon / Institute</v>
          </cell>
          <cell r="F693">
            <v>44228</v>
          </cell>
          <cell r="G693">
            <v>2021</v>
          </cell>
        </row>
        <row r="694">
          <cell r="A694">
            <v>24032</v>
          </cell>
          <cell r="B694" t="str">
            <v>Angelique C"; Angelique Cools</v>
          </cell>
          <cell r="C694" t="str">
            <v>Benelux</v>
          </cell>
          <cell r="D694" t="str">
            <v>Asima</v>
          </cell>
          <cell r="E694" t="str">
            <v>Salon / Institute</v>
          </cell>
          <cell r="F694">
            <v>44378</v>
          </cell>
          <cell r="G694">
            <v>2021</v>
          </cell>
        </row>
        <row r="695">
          <cell r="A695">
            <v>24033</v>
          </cell>
          <cell r="B695" t="str">
            <v>Strig BV; Stephanie Neven</v>
          </cell>
          <cell r="C695" t="str">
            <v>Benelux</v>
          </cell>
          <cell r="D695" t="str">
            <v>Asima</v>
          </cell>
          <cell r="E695" t="str">
            <v>Salon / Institute</v>
          </cell>
          <cell r="F695">
            <v>44440</v>
          </cell>
          <cell r="G695">
            <v>2021</v>
          </cell>
        </row>
        <row r="696">
          <cell r="A696">
            <v>24034</v>
          </cell>
          <cell r="B696" t="str">
            <v>Bar a Beauté; Lies Vervaele</v>
          </cell>
          <cell r="C696" t="str">
            <v>Benelux</v>
          </cell>
          <cell r="D696" t="str">
            <v>Asima</v>
          </cell>
          <cell r="E696" t="str">
            <v>Salon / Institute</v>
          </cell>
          <cell r="F696">
            <v>45778</v>
          </cell>
          <cell r="G696">
            <v>2025</v>
          </cell>
        </row>
        <row r="697">
          <cell r="A697">
            <v>25001</v>
          </cell>
          <cell r="B697" t="str">
            <v>Hotel Philadelphia; USA; Four Seasons</v>
          </cell>
          <cell r="C697" t="str">
            <v>Internal</v>
          </cell>
        </row>
        <row r="698">
          <cell r="A698">
            <v>25005</v>
          </cell>
          <cell r="B698" t="str">
            <v>Karen Reddy-Medeiros, Canada</v>
          </cell>
          <cell r="C698" t="str">
            <v>Internal</v>
          </cell>
        </row>
        <row r="699">
          <cell r="A699">
            <v>25006</v>
          </cell>
          <cell r="B699" t="str">
            <v>INNOVATIVE PR; Kamie O´Connor</v>
          </cell>
          <cell r="C699" t="str">
            <v>Internal</v>
          </cell>
        </row>
        <row r="700">
          <cell r="A700">
            <v>25010</v>
          </cell>
          <cell r="B700" t="str">
            <v>Four Seasons Hotel, Fort Lauderdale ; USA</v>
          </cell>
          <cell r="C700" t="str">
            <v>Internal</v>
          </cell>
        </row>
        <row r="701">
          <cell r="A701">
            <v>25012</v>
          </cell>
          <cell r="B701" t="str">
            <v>Rosewood Sense Spa; USA</v>
          </cell>
          <cell r="C701" t="str">
            <v>Internal</v>
          </cell>
        </row>
        <row r="702">
          <cell r="A702">
            <v>25996</v>
          </cell>
          <cell r="B702" t="str">
            <v>QMS Inc.; USA; Event</v>
          </cell>
          <cell r="C702" t="str">
            <v>Internal</v>
          </cell>
        </row>
        <row r="703">
          <cell r="A703">
            <v>26001</v>
          </cell>
          <cell r="B703" t="str">
            <v>Fussion Cosmetic S.L..; Tenerife</v>
          </cell>
          <cell r="C703" t="str">
            <v>Other EU</v>
          </cell>
          <cell r="D703" t="str">
            <v>Ana</v>
          </cell>
          <cell r="E703" t="str">
            <v>Distributor</v>
          </cell>
          <cell r="F703">
            <v>44986</v>
          </cell>
          <cell r="G703">
            <v>2023</v>
          </cell>
        </row>
        <row r="704">
          <cell r="A704">
            <v>26002</v>
          </cell>
          <cell r="B704" t="str">
            <v>Buyin Exclusive S.L.; Albolote-Granada</v>
          </cell>
          <cell r="C704" t="str">
            <v>Other EU</v>
          </cell>
          <cell r="D704" t="str">
            <v>Ana</v>
          </cell>
          <cell r="E704" t="str">
            <v>eTailer</v>
          </cell>
          <cell r="F704">
            <v>44986</v>
          </cell>
          <cell r="G704">
            <v>2023</v>
          </cell>
        </row>
        <row r="705">
          <cell r="A705">
            <v>26003</v>
          </cell>
          <cell r="B705" t="str">
            <v>Phuntsek S.L.; Carmen Navarro;  Madrid</v>
          </cell>
          <cell r="C705" t="str">
            <v>Other EU</v>
          </cell>
          <cell r="D705" t="str">
            <v>Ana</v>
          </cell>
          <cell r="E705" t="str">
            <v>Salon / Institute</v>
          </cell>
          <cell r="F705">
            <v>44986</v>
          </cell>
          <cell r="G705">
            <v>2023</v>
          </cell>
        </row>
        <row r="706">
          <cell r="A706">
            <v>26004</v>
          </cell>
          <cell r="B706" t="str">
            <v>Skinpharmacy; Lucia Altozano; Madrid</v>
          </cell>
          <cell r="C706" t="str">
            <v>Other EU</v>
          </cell>
          <cell r="D706" t="str">
            <v>Ana</v>
          </cell>
          <cell r="E706" t="str">
            <v>Pharmacy</v>
          </cell>
          <cell r="F706">
            <v>45139</v>
          </cell>
          <cell r="G706">
            <v>2023</v>
          </cell>
        </row>
        <row r="707">
          <cell r="A707">
            <v>26005</v>
          </cell>
          <cell r="B707" t="str">
            <v>Neori Labs SL; Bilbao</v>
          </cell>
          <cell r="C707" t="str">
            <v>Other EU</v>
          </cell>
          <cell r="D707" t="str">
            <v>Ana</v>
          </cell>
          <cell r="E707" t="str">
            <v>Salon / Institute</v>
          </cell>
          <cell r="F707">
            <v>45261</v>
          </cell>
          <cell r="G707">
            <v>2023</v>
          </cell>
        </row>
        <row r="708">
          <cell r="A708">
            <v>26006</v>
          </cell>
          <cell r="B708" t="str">
            <v>Jantvari SL; Barcelona</v>
          </cell>
          <cell r="C708" t="str">
            <v>Other EU</v>
          </cell>
          <cell r="D708" t="str">
            <v>Ana</v>
          </cell>
          <cell r="E708" t="str">
            <v>Salon / Institute</v>
          </cell>
          <cell r="F708">
            <v>45200</v>
          </cell>
          <cell r="G708">
            <v>2023</v>
          </cell>
        </row>
        <row r="709">
          <cell r="A709">
            <v>26007</v>
          </cell>
          <cell r="B709" t="str">
            <v>Karina Kova, Pontevedra; Interessent</v>
          </cell>
          <cell r="C709" t="str">
            <v>Other EU</v>
          </cell>
          <cell r="D709" t="str">
            <v>Ana</v>
          </cell>
          <cell r="E709" t="str">
            <v>Interested</v>
          </cell>
        </row>
        <row r="710">
          <cell r="A710">
            <v>26008</v>
          </cell>
          <cell r="B710" t="str">
            <v>Verónica Guerra; Gijón; Interessent</v>
          </cell>
          <cell r="C710" t="str">
            <v>Other EU</v>
          </cell>
          <cell r="D710" t="str">
            <v>Ana</v>
          </cell>
          <cell r="E710" t="str">
            <v>Interested</v>
          </cell>
        </row>
        <row r="711">
          <cell r="A711">
            <v>26009</v>
          </cell>
          <cell r="B711" t="str">
            <v>Harmonie Estética Avanzada; Interessent</v>
          </cell>
          <cell r="C711" t="str">
            <v>Other EU</v>
          </cell>
          <cell r="D711" t="str">
            <v>Ana</v>
          </cell>
          <cell r="E711" t="str">
            <v>Interested</v>
          </cell>
        </row>
        <row r="712">
          <cell r="A712">
            <v>26010</v>
          </cell>
          <cell r="B712" t="str">
            <v>Carmen Gallén; Interessent; Castellón</v>
          </cell>
          <cell r="C712" t="str">
            <v>Other EU</v>
          </cell>
          <cell r="D712" t="str">
            <v>Ana</v>
          </cell>
          <cell r="E712" t="str">
            <v>Salon / Institute</v>
          </cell>
          <cell r="F712">
            <v>45413</v>
          </cell>
          <cell r="G712">
            <v>2024</v>
          </cell>
        </row>
        <row r="713">
          <cell r="A713">
            <v>26011</v>
          </cell>
          <cell r="B713" t="str">
            <v>Pasión por la Cosmética; Alicante; Interessent</v>
          </cell>
          <cell r="C713" t="str">
            <v>Other EU</v>
          </cell>
          <cell r="D713" t="str">
            <v>Ana</v>
          </cell>
          <cell r="E713" t="str">
            <v>Interested</v>
          </cell>
        </row>
        <row r="714">
          <cell r="A714">
            <v>26012</v>
          </cell>
          <cell r="B714" t="str">
            <v>Estetica Avanzada Reychel; Interessent</v>
          </cell>
          <cell r="C714" t="str">
            <v>Other EU</v>
          </cell>
          <cell r="D714" t="str">
            <v>Ana</v>
          </cell>
          <cell r="E714" t="str">
            <v>Interested</v>
          </cell>
        </row>
        <row r="715">
          <cell r="A715">
            <v>26013</v>
          </cell>
          <cell r="B715" t="str">
            <v>Sophie´s Skin Lab; Sophie Radcliffe; Ibiza</v>
          </cell>
          <cell r="C715" t="str">
            <v>Other EU</v>
          </cell>
          <cell r="D715" t="str">
            <v>Ana</v>
          </cell>
          <cell r="E715" t="str">
            <v>Salon / Institute</v>
          </cell>
          <cell r="F715">
            <v>45474</v>
          </cell>
          <cell r="G715">
            <v>2024</v>
          </cell>
        </row>
        <row r="716">
          <cell r="A716">
            <v>26014</v>
          </cell>
          <cell r="B716" t="str">
            <v>Anantara Villa Marbella Resort; Interessent</v>
          </cell>
          <cell r="C716" t="str">
            <v>Other EU</v>
          </cell>
          <cell r="D716" t="str">
            <v>Ana</v>
          </cell>
          <cell r="E716" t="str">
            <v>Interested</v>
          </cell>
        </row>
        <row r="717">
          <cell r="A717">
            <v>26015</v>
          </cell>
          <cell r="B717" t="str">
            <v>Instituto de Belleza Milfey, S.L.; Málaga</v>
          </cell>
          <cell r="C717" t="str">
            <v>Other EU</v>
          </cell>
          <cell r="D717" t="str">
            <v>Ana</v>
          </cell>
          <cell r="E717" t="str">
            <v>Salon / Institute</v>
          </cell>
          <cell r="F717">
            <v>45717</v>
          </cell>
          <cell r="G717">
            <v>2025</v>
          </cell>
        </row>
        <row r="718">
          <cell r="A718">
            <v>26016</v>
          </cell>
          <cell r="B718" t="str">
            <v>Beauty by Willeke; Spain</v>
          </cell>
          <cell r="C718" t="str">
            <v>Other EU</v>
          </cell>
          <cell r="D718" t="str">
            <v>Ana</v>
          </cell>
          <cell r="E718" t="str">
            <v>Salon / Institute</v>
          </cell>
          <cell r="F718">
            <v>45748</v>
          </cell>
          <cell r="G718">
            <v>2025</v>
          </cell>
        </row>
        <row r="719">
          <cell r="A719">
            <v>26500</v>
          </cell>
          <cell r="B719" t="str">
            <v>SISU, Portugal</v>
          </cell>
          <cell r="C719" t="str">
            <v>Other EU</v>
          </cell>
          <cell r="D719" t="str">
            <v>Rainer</v>
          </cell>
          <cell r="E719" t="str">
            <v>Interested</v>
          </cell>
        </row>
        <row r="720">
          <cell r="A720">
            <v>27000</v>
          </cell>
          <cell r="B720" t="str">
            <v>SAS SRP; Karima Dallal; France</v>
          </cell>
          <cell r="C720" t="str">
            <v>Other EU</v>
          </cell>
          <cell r="D720" t="str">
            <v>Giovanni</v>
          </cell>
          <cell r="E720" t="str">
            <v>Salon / Institute</v>
          </cell>
          <cell r="F720">
            <v>45078</v>
          </cell>
          <cell r="G720">
            <v>2023</v>
          </cell>
        </row>
        <row r="721">
          <cell r="A721">
            <v>27001</v>
          </cell>
          <cell r="B721" t="str">
            <v>Manaya Medical SPA; France</v>
          </cell>
          <cell r="C721" t="str">
            <v>Other EU</v>
          </cell>
          <cell r="D721" t="str">
            <v>Giovanni</v>
          </cell>
          <cell r="E721" t="str">
            <v>Salon / Institute</v>
          </cell>
          <cell r="F721">
            <v>45200</v>
          </cell>
          <cell r="G721">
            <v>2023</v>
          </cell>
        </row>
        <row r="722">
          <cell r="A722">
            <v>27002</v>
          </cell>
          <cell r="B722" t="str">
            <v>Les Dessous de Corinthe SPA; France</v>
          </cell>
          <cell r="C722" t="str">
            <v>Other EU</v>
          </cell>
          <cell r="D722" t="str">
            <v>Giovanni</v>
          </cell>
          <cell r="E722" t="str">
            <v>Salon / Institute</v>
          </cell>
          <cell r="F722">
            <v>45748</v>
          </cell>
          <cell r="G722">
            <v>2025</v>
          </cell>
        </row>
        <row r="723">
          <cell r="A723">
            <v>27015</v>
          </cell>
          <cell r="B723" t="str">
            <v>Hôtel des Remparts; FR</v>
          </cell>
          <cell r="C723" t="str">
            <v>Other EU</v>
          </cell>
          <cell r="D723" t="str">
            <v>Giovanni</v>
          </cell>
          <cell r="E723" t="str">
            <v>Hotel / Spa</v>
          </cell>
          <cell r="F723">
            <v>45323</v>
          </cell>
          <cell r="G723">
            <v>2024</v>
          </cell>
        </row>
        <row r="724">
          <cell r="A724">
            <v>27042</v>
          </cell>
          <cell r="B724" t="str">
            <v>Villa Gallici; Interessent; FR</v>
          </cell>
          <cell r="C724" t="str">
            <v>Other EU</v>
          </cell>
          <cell r="D724" t="str">
            <v>Giovanni</v>
          </cell>
          <cell r="E724" t="str">
            <v>Interested</v>
          </cell>
        </row>
        <row r="725">
          <cell r="A725">
            <v>27044</v>
          </cell>
          <cell r="B725" t="str">
            <v>SAS Hôtels Charme&amp;Design Carcassonne</v>
          </cell>
          <cell r="C725" t="str">
            <v>Other EU</v>
          </cell>
          <cell r="D725" t="str">
            <v>Giovanni</v>
          </cell>
          <cell r="E725" t="str">
            <v>Salon / Institute</v>
          </cell>
          <cell r="F725">
            <v>45505</v>
          </cell>
          <cell r="G725">
            <v>2024</v>
          </cell>
        </row>
        <row r="726">
          <cell r="A726">
            <v>27045</v>
          </cell>
          <cell r="B726" t="str">
            <v>Mont D´Arbois, Four Seasons H.; Megéve</v>
          </cell>
          <cell r="C726" t="str">
            <v>Other EU</v>
          </cell>
          <cell r="D726" t="str">
            <v>Giovanni</v>
          </cell>
          <cell r="E726" t="str">
            <v>Hotel / Spa</v>
          </cell>
          <cell r="F726">
            <v>45597</v>
          </cell>
          <cell r="G726">
            <v>2024</v>
          </cell>
        </row>
        <row r="727">
          <cell r="A727">
            <v>27046</v>
          </cell>
          <cell r="B727" t="str">
            <v>SAS Le Saint Rémy</v>
          </cell>
          <cell r="C727" t="str">
            <v>Other EU</v>
          </cell>
          <cell r="D727" t="str">
            <v>Giovanni</v>
          </cell>
          <cell r="E727" t="str">
            <v>Hotel / Spa</v>
          </cell>
          <cell r="F727">
            <v>45748</v>
          </cell>
          <cell r="G727">
            <v>2025</v>
          </cell>
        </row>
        <row r="728">
          <cell r="A728">
            <v>27100</v>
          </cell>
          <cell r="B728" t="str">
            <v>Statek Oblik - TKC - Interessent</v>
          </cell>
          <cell r="C728" t="str">
            <v>Other EU</v>
          </cell>
          <cell r="D728" t="str">
            <v>Giovanni</v>
          </cell>
        </row>
        <row r="729">
          <cell r="A729">
            <v>27200</v>
          </cell>
          <cell r="B729" t="str">
            <v>Laetitia Lebras; freelance; Trainer</v>
          </cell>
          <cell r="C729" t="str">
            <v>Internal</v>
          </cell>
        </row>
        <row r="730">
          <cell r="A730">
            <v>28000</v>
          </cell>
          <cell r="B730" t="str">
            <v>SISU; Orange Life; Mariele Leite; Portugal</v>
          </cell>
          <cell r="C730" t="str">
            <v>Export</v>
          </cell>
        </row>
        <row r="731">
          <cell r="A731">
            <v>29000</v>
          </cell>
          <cell r="B731" t="str">
            <v>Luciana Müller; Sinzheim</v>
          </cell>
          <cell r="C731" t="str">
            <v>Germany</v>
          </cell>
          <cell r="D731" t="str">
            <v>Melanie</v>
          </cell>
          <cell r="E731" t="str">
            <v>Salon / Institute</v>
          </cell>
          <cell r="F731">
            <v>45261</v>
          </cell>
          <cell r="G731">
            <v>2023</v>
          </cell>
        </row>
        <row r="732">
          <cell r="A732">
            <v>29001</v>
          </cell>
          <cell r="B732" t="str">
            <v>Nadia Ruß, Rutesheim</v>
          </cell>
          <cell r="C732" t="str">
            <v>Germany</v>
          </cell>
          <cell r="D732" t="str">
            <v>Sibylle</v>
          </cell>
          <cell r="E732" t="str">
            <v>Salon / Institute</v>
          </cell>
          <cell r="F732">
            <v>45231</v>
          </cell>
          <cell r="G732">
            <v>2023</v>
          </cell>
        </row>
        <row r="733">
          <cell r="A733">
            <v>29002</v>
          </cell>
          <cell r="B733" t="str">
            <v>Rubedo Spa, Monica Galletti</v>
          </cell>
          <cell r="C733" t="str">
            <v>Germany</v>
          </cell>
          <cell r="D733" t="str">
            <v>Marina</v>
          </cell>
          <cell r="E733" t="str">
            <v>Hotel / Spa</v>
          </cell>
          <cell r="F733">
            <v>45261</v>
          </cell>
          <cell r="G733">
            <v>2023</v>
          </cell>
        </row>
        <row r="734">
          <cell r="A734">
            <v>29003</v>
          </cell>
          <cell r="B734" t="str">
            <v>Malorne Cosmetics; Tessa</v>
          </cell>
          <cell r="C734" t="str">
            <v>Germany</v>
          </cell>
          <cell r="D734" t="str">
            <v>Marina</v>
          </cell>
          <cell r="E734" t="str">
            <v>Salon / Institute</v>
          </cell>
          <cell r="F734">
            <v>45261</v>
          </cell>
          <cell r="G734">
            <v>2023</v>
          </cell>
        </row>
        <row r="735">
          <cell r="A735">
            <v>29004</v>
          </cell>
          <cell r="B735" t="str">
            <v>Parfümerie Niendorf; Interessent; OG</v>
          </cell>
          <cell r="C735" t="str">
            <v>Germany</v>
          </cell>
          <cell r="D735" t="str">
            <v>Marina</v>
          </cell>
          <cell r="E735" t="str">
            <v>Parfümerie</v>
          </cell>
          <cell r="F735">
            <v>45658</v>
          </cell>
          <cell r="G735">
            <v>2025</v>
          </cell>
        </row>
        <row r="736">
          <cell r="A736">
            <v>29005</v>
          </cell>
          <cell r="B736" t="str">
            <v>Parfümerie Weber; Interessent; OG</v>
          </cell>
          <cell r="C736" t="str">
            <v>Germany</v>
          </cell>
          <cell r="D736" t="str">
            <v>Melanie</v>
          </cell>
          <cell r="E736" t="str">
            <v>Parfümerie</v>
          </cell>
        </row>
        <row r="737">
          <cell r="A737">
            <v>29007</v>
          </cell>
          <cell r="B737" t="str">
            <v>Gabriele Lösel; Interessent; Roßtal</v>
          </cell>
          <cell r="C737" t="str">
            <v>Germany</v>
          </cell>
          <cell r="D737" t="str">
            <v>Melanie</v>
          </cell>
          <cell r="E737" t="str">
            <v>Salon / Institute</v>
          </cell>
        </row>
        <row r="738">
          <cell r="A738">
            <v>29008</v>
          </cell>
          <cell r="B738" t="str">
            <v>Brigitta Nagy; Interessent; Tübingen</v>
          </cell>
          <cell r="C738" t="str">
            <v>Germany</v>
          </cell>
          <cell r="D738" t="str">
            <v>Melanie</v>
          </cell>
          <cell r="E738" t="str">
            <v>Salon / Institute</v>
          </cell>
        </row>
        <row r="739">
          <cell r="A739">
            <v>29009</v>
          </cell>
          <cell r="B739" t="str">
            <v>Carina Kessler, Interessent; Raubling</v>
          </cell>
          <cell r="C739" t="str">
            <v>Germany</v>
          </cell>
          <cell r="D739" t="str">
            <v>Melanie</v>
          </cell>
          <cell r="E739" t="str">
            <v>Salon / Institute</v>
          </cell>
        </row>
        <row r="740">
          <cell r="A740">
            <v>29010</v>
          </cell>
          <cell r="B740" t="str">
            <v>Parf. Boll; Interessent, Neuenburg</v>
          </cell>
          <cell r="C740" t="str">
            <v>Germany</v>
          </cell>
          <cell r="D740" t="str">
            <v>Melanie</v>
          </cell>
          <cell r="E740" t="str">
            <v>Parfümerie</v>
          </cell>
        </row>
        <row r="741">
          <cell r="A741">
            <v>29011</v>
          </cell>
          <cell r="B741" t="str">
            <v>Sabine Nania, Interessent; Stuttg.</v>
          </cell>
          <cell r="C741" t="str">
            <v>Germany</v>
          </cell>
          <cell r="D741" t="str">
            <v>Sibylle</v>
          </cell>
          <cell r="E741" t="str">
            <v>Salon / Institute</v>
          </cell>
        </row>
        <row r="742">
          <cell r="A742">
            <v>29012</v>
          </cell>
          <cell r="B742" t="str">
            <v>Sebastian Kirsch; Riezlern</v>
          </cell>
          <cell r="C742" t="str">
            <v>Germany</v>
          </cell>
          <cell r="D742" t="str">
            <v>Bayern</v>
          </cell>
          <cell r="E742" t="str">
            <v>Salon / Institute</v>
          </cell>
          <cell r="F742">
            <v>45352</v>
          </cell>
          <cell r="G742">
            <v>2024</v>
          </cell>
        </row>
        <row r="743">
          <cell r="A743">
            <v>29013</v>
          </cell>
          <cell r="B743" t="str">
            <v>Beauty Arc GmbH; Ron Kühn; Köln</v>
          </cell>
          <cell r="C743" t="str">
            <v>Germany</v>
          </cell>
          <cell r="D743" t="str">
            <v>Marina</v>
          </cell>
          <cell r="E743" t="str">
            <v>Salon / Institute</v>
          </cell>
          <cell r="F743">
            <v>45352</v>
          </cell>
          <cell r="G743">
            <v>2024</v>
          </cell>
        </row>
        <row r="744">
          <cell r="A744">
            <v>29014</v>
          </cell>
          <cell r="B744" t="str">
            <v>GA Laserstudio, Celal Altintas; Wuppertal</v>
          </cell>
          <cell r="C744" t="str">
            <v>Germany</v>
          </cell>
          <cell r="D744" t="str">
            <v>Marina</v>
          </cell>
          <cell r="E744" t="str">
            <v>Salon / Institute</v>
          </cell>
          <cell r="F744">
            <v>45352</v>
          </cell>
          <cell r="G744">
            <v>2024</v>
          </cell>
        </row>
        <row r="745">
          <cell r="A745">
            <v>29015</v>
          </cell>
          <cell r="B745" t="str">
            <v>Auszeit, Maria Schomaker, Lingen</v>
          </cell>
          <cell r="C745" t="str">
            <v>Germany</v>
          </cell>
          <cell r="D745" t="str">
            <v>Melanie</v>
          </cell>
          <cell r="E745" t="str">
            <v>Salon / Institute</v>
          </cell>
          <cell r="F745">
            <v>45383</v>
          </cell>
          <cell r="G745">
            <v>2024</v>
          </cell>
        </row>
        <row r="746">
          <cell r="A746">
            <v>29016</v>
          </cell>
          <cell r="B746" t="str">
            <v>Bellessa-Academy, Elke Single</v>
          </cell>
          <cell r="C746" t="str">
            <v>Germany</v>
          </cell>
          <cell r="D746" t="str">
            <v>Marina</v>
          </cell>
          <cell r="E746" t="str">
            <v>Salon / Institute</v>
          </cell>
          <cell r="F746">
            <v>45413</v>
          </cell>
          <cell r="G746">
            <v>2024</v>
          </cell>
        </row>
        <row r="747">
          <cell r="A747">
            <v>29017</v>
          </cell>
          <cell r="B747" t="str">
            <v>SeCos-Kosmetik; Sevgi Cosguner</v>
          </cell>
          <cell r="C747" t="str">
            <v>Germany</v>
          </cell>
          <cell r="D747" t="str">
            <v>Marina</v>
          </cell>
          <cell r="E747" t="str">
            <v>Salon / Institute</v>
          </cell>
          <cell r="F747">
            <v>45505</v>
          </cell>
          <cell r="G747">
            <v>2024</v>
          </cell>
        </row>
        <row r="748">
          <cell r="A748">
            <v>29019</v>
          </cell>
          <cell r="B748" t="str">
            <v>PM Kinga; Kinga Mathey</v>
          </cell>
          <cell r="C748" t="str">
            <v>Germany</v>
          </cell>
          <cell r="E748" t="str">
            <v>Salon / Institute</v>
          </cell>
          <cell r="F748">
            <v>45658</v>
          </cell>
          <cell r="G748">
            <v>2025</v>
          </cell>
        </row>
        <row r="749">
          <cell r="A749">
            <v>29020</v>
          </cell>
          <cell r="B749" t="str">
            <v>Sandra Duratovic; Osnabrück</v>
          </cell>
          <cell r="C749" t="str">
            <v>Germany</v>
          </cell>
          <cell r="E749" t="str">
            <v>Salon / Institute</v>
          </cell>
          <cell r="F749">
            <v>45658</v>
          </cell>
          <cell r="G749">
            <v>2025</v>
          </cell>
        </row>
        <row r="750">
          <cell r="A750">
            <v>29021</v>
          </cell>
          <cell r="B750" t="str">
            <v>Vitaleen GmbH; Dr. Roger Eisen</v>
          </cell>
          <cell r="C750" t="str">
            <v>Germany</v>
          </cell>
          <cell r="E750" t="str">
            <v>Salon / Institute</v>
          </cell>
          <cell r="F750">
            <v>45658</v>
          </cell>
          <cell r="G750">
            <v>2025</v>
          </cell>
        </row>
        <row r="751">
          <cell r="A751">
            <v>29022</v>
          </cell>
          <cell r="B751" t="str">
            <v>Anja-Maria Fischedick; Gladbeck</v>
          </cell>
          <cell r="C751" t="str">
            <v>Germany</v>
          </cell>
          <cell r="E751" t="str">
            <v>Salon / Institute</v>
          </cell>
          <cell r="F751">
            <v>45658</v>
          </cell>
          <cell r="G751">
            <v>2025</v>
          </cell>
        </row>
        <row r="752">
          <cell r="A752">
            <v>29023</v>
          </cell>
          <cell r="B752" t="str">
            <v>Lukas Mann Friseur u. Kosmetik</v>
          </cell>
          <cell r="C752" t="str">
            <v>Germany</v>
          </cell>
          <cell r="D752" t="str">
            <v>Sibylle</v>
          </cell>
          <cell r="E752" t="str">
            <v>Salon / Institute</v>
          </cell>
          <cell r="F752">
            <v>45689</v>
          </cell>
          <cell r="G752">
            <v>2025</v>
          </cell>
        </row>
        <row r="753">
          <cell r="A753">
            <v>29024</v>
          </cell>
          <cell r="B753" t="str">
            <v>Parfümerie Pieper, Herne</v>
          </cell>
          <cell r="C753" t="str">
            <v>Germany</v>
          </cell>
          <cell r="E753" t="str">
            <v>Salon / Institute</v>
          </cell>
          <cell r="F753">
            <v>45778</v>
          </cell>
          <cell r="G753">
            <v>2025</v>
          </cell>
        </row>
        <row r="754">
          <cell r="A754">
            <v>29025</v>
          </cell>
          <cell r="B754" t="str">
            <v>Kosmetik am Park; Julia Sporer</v>
          </cell>
          <cell r="C754" t="str">
            <v>Germany</v>
          </cell>
          <cell r="E754" t="str">
            <v>Salon / Institute</v>
          </cell>
          <cell r="F754">
            <v>45778</v>
          </cell>
          <cell r="G754">
            <v>2025</v>
          </cell>
        </row>
        <row r="755">
          <cell r="A755">
            <v>29026</v>
          </cell>
          <cell r="B755" t="str">
            <v>By Natalia; Natalia Ivica</v>
          </cell>
          <cell r="C755" t="str">
            <v>Germany</v>
          </cell>
          <cell r="E755" t="str">
            <v>Hotel / Spa</v>
          </cell>
          <cell r="F755">
            <v>45809</v>
          </cell>
          <cell r="G755">
            <v>2025</v>
          </cell>
        </row>
        <row r="756">
          <cell r="A756">
            <v>29027</v>
          </cell>
          <cell r="B756" t="str">
            <v>Hautzentrum Dr. Pfeifer</v>
          </cell>
          <cell r="C756" t="str">
            <v>Germany</v>
          </cell>
          <cell r="E756" t="str">
            <v>Hotel / Spa</v>
          </cell>
          <cell r="F756">
            <v>45809</v>
          </cell>
          <cell r="G756">
            <v>2025</v>
          </cell>
        </row>
        <row r="757">
          <cell r="A757">
            <v>30000</v>
          </cell>
          <cell r="B757" t="str">
            <v>Elisabeth Potrykus</v>
          </cell>
          <cell r="C757" t="str">
            <v>Internal</v>
          </cell>
        </row>
        <row r="758">
          <cell r="A758">
            <v>30007</v>
          </cell>
          <cell r="B758" t="str">
            <v>Sibylle Wöhrle</v>
          </cell>
          <cell r="C758" t="str">
            <v>Internal</v>
          </cell>
        </row>
        <row r="759">
          <cell r="A759">
            <v>30010</v>
          </cell>
          <cell r="B759" t="str">
            <v>QMS Medicosmetics GmbH (Diverse Lieferungen )</v>
          </cell>
          <cell r="C759" t="str">
            <v>Internal</v>
          </cell>
        </row>
        <row r="760">
          <cell r="A760">
            <v>30016</v>
          </cell>
          <cell r="B760" t="str">
            <v>Diverse Kunden</v>
          </cell>
          <cell r="C760" t="str">
            <v>Internal</v>
          </cell>
        </row>
        <row r="761">
          <cell r="A761">
            <v>30017</v>
          </cell>
          <cell r="B761" t="str">
            <v>Christa Cruz-Euceda</v>
          </cell>
          <cell r="C761" t="str">
            <v>Internal</v>
          </cell>
        </row>
        <row r="762">
          <cell r="A762">
            <v>30018</v>
          </cell>
          <cell r="B762" t="str">
            <v>Compes Cosmetic GmbH</v>
          </cell>
          <cell r="C762" t="str">
            <v>Internal</v>
          </cell>
        </row>
        <row r="763">
          <cell r="A763">
            <v>30019</v>
          </cell>
          <cell r="B763" t="str">
            <v>QMS Medicosmetics GmbH</v>
          </cell>
          <cell r="C763" t="str">
            <v>Internal</v>
          </cell>
        </row>
        <row r="764">
          <cell r="A764">
            <v>30024</v>
          </cell>
          <cell r="B764" t="str">
            <v>Mussler Cosmetic Production GmbH &amp; Co. KG</v>
          </cell>
          <cell r="C764" t="str">
            <v>Internal</v>
          </cell>
        </row>
        <row r="765">
          <cell r="A765">
            <v>30027</v>
          </cell>
          <cell r="B765" t="str">
            <v>Christiane Rose; MA Alsterhaus</v>
          </cell>
          <cell r="C765" t="str">
            <v>Internal</v>
          </cell>
        </row>
        <row r="766">
          <cell r="A766">
            <v>30035</v>
          </cell>
          <cell r="B766" t="str">
            <v>printprofess</v>
          </cell>
          <cell r="C766" t="str">
            <v>Internal</v>
          </cell>
        </row>
        <row r="767">
          <cell r="A767">
            <v>30053</v>
          </cell>
          <cell r="B767" t="str">
            <v>Leitwerk, Appenweier</v>
          </cell>
          <cell r="C767" t="str">
            <v>Internal</v>
          </cell>
        </row>
        <row r="768">
          <cell r="A768">
            <v>30055</v>
          </cell>
          <cell r="B768" t="str">
            <v>Aracelli Gutierrez, im KaDeWe Berlin</v>
          </cell>
          <cell r="C768" t="str">
            <v>Internal</v>
          </cell>
        </row>
        <row r="769">
          <cell r="A769">
            <v>30065</v>
          </cell>
          <cell r="B769" t="str">
            <v>KaDeWe QMS Behandlungen</v>
          </cell>
          <cell r="C769" t="str">
            <v>Germany</v>
          </cell>
          <cell r="D769" t="str">
            <v>Retail</v>
          </cell>
          <cell r="E769" t="str">
            <v>Retail</v>
          </cell>
          <cell r="F769"/>
          <cell r="G769">
            <v>0</v>
          </cell>
        </row>
        <row r="770">
          <cell r="A770">
            <v>30066</v>
          </cell>
          <cell r="B770" t="str">
            <v>KaDeWe QMS Konsignment Abr.</v>
          </cell>
          <cell r="C770" t="str">
            <v>Germany</v>
          </cell>
          <cell r="D770" t="str">
            <v>Retail</v>
          </cell>
          <cell r="E770" t="str">
            <v>Retail</v>
          </cell>
          <cell r="F770"/>
          <cell r="G770">
            <v>0</v>
          </cell>
        </row>
        <row r="771">
          <cell r="A771">
            <v>30078</v>
          </cell>
          <cell r="B771" t="str">
            <v>Schulungen QMS GmbH</v>
          </cell>
          <cell r="C771" t="str">
            <v>Internal</v>
          </cell>
        </row>
        <row r="772">
          <cell r="A772">
            <v>30079</v>
          </cell>
          <cell r="B772" t="str">
            <v>Aracelli Gutierrez, Schulungsware</v>
          </cell>
          <cell r="C772" t="str">
            <v>Internal</v>
          </cell>
        </row>
        <row r="773">
          <cell r="A773">
            <v>30110</v>
          </cell>
          <cell r="B773" t="str">
            <v>Hubert Burda Verlag, München</v>
          </cell>
          <cell r="C773" t="str">
            <v>Internal</v>
          </cell>
        </row>
        <row r="774">
          <cell r="A774">
            <v>30121</v>
          </cell>
          <cell r="B774" t="str">
            <v>Kosmetik International, Gaggenau</v>
          </cell>
          <cell r="C774" t="str">
            <v>Internal</v>
          </cell>
        </row>
        <row r="775">
          <cell r="A775">
            <v>30150</v>
          </cell>
          <cell r="B775" t="str">
            <v>Health and Beauty Germany GmbH</v>
          </cell>
          <cell r="C775" t="str">
            <v>Internal</v>
          </cell>
        </row>
        <row r="776">
          <cell r="A776">
            <v>30193</v>
          </cell>
          <cell r="B776" t="str">
            <v>Katharina Diekmann-Peters; EV</v>
          </cell>
          <cell r="C776" t="str">
            <v>Internal</v>
          </cell>
        </row>
        <row r="777">
          <cell r="A777">
            <v>30253</v>
          </cell>
          <cell r="B777" t="str">
            <v>Goerlich Pharma</v>
          </cell>
          <cell r="C777" t="str">
            <v>Internal</v>
          </cell>
        </row>
        <row r="778">
          <cell r="A778">
            <v>30259</v>
          </cell>
          <cell r="B778" t="str">
            <v>IBA Hartmann GmbH &amp; Co. KG, Augsburg</v>
          </cell>
          <cell r="C778" t="str">
            <v>Internal</v>
          </cell>
        </row>
        <row r="779">
          <cell r="A779">
            <v>30273</v>
          </cell>
          <cell r="B779" t="str">
            <v>Kazumasa Sakamoto, Pias Group; Japan</v>
          </cell>
          <cell r="C779" t="str">
            <v>Internal</v>
          </cell>
        </row>
        <row r="780">
          <cell r="A780">
            <v>30276</v>
          </cell>
          <cell r="B780" t="str">
            <v>Ulrike Bensmann; GVL ab 01.09.2022</v>
          </cell>
          <cell r="C780" t="str">
            <v>Internal</v>
          </cell>
        </row>
        <row r="781">
          <cell r="A781">
            <v>30282</v>
          </cell>
          <cell r="B781" t="str">
            <v>RHIEM Druck GmbH, Voerde</v>
          </cell>
          <cell r="C781" t="str">
            <v>Internal</v>
          </cell>
        </row>
        <row r="782">
          <cell r="A782">
            <v>30288</v>
          </cell>
          <cell r="B782" t="str">
            <v>Habé Offset GmbH, Emmendingen</v>
          </cell>
          <cell r="C782" t="str">
            <v>Internal</v>
          </cell>
        </row>
        <row r="783">
          <cell r="A783">
            <v>30302</v>
          </cell>
          <cell r="B783" t="str">
            <v>QMS Medicosmetics (Events)</v>
          </cell>
          <cell r="C783" t="str">
            <v>Internal</v>
          </cell>
        </row>
        <row r="784">
          <cell r="A784">
            <v>30303</v>
          </cell>
          <cell r="B784" t="str">
            <v>QMS Medicosmetics (Marketing)</v>
          </cell>
          <cell r="C784" t="str">
            <v>Internal</v>
          </cell>
        </row>
        <row r="785">
          <cell r="A785">
            <v>30305</v>
          </cell>
          <cell r="B785" t="str">
            <v>QMS Holdings Limited (Versandko.ICONIC)</v>
          </cell>
          <cell r="C785" t="str">
            <v>Internal</v>
          </cell>
        </row>
        <row r="786">
          <cell r="A786">
            <v>30306</v>
          </cell>
          <cell r="B786" t="str">
            <v>MedSkin Solutions Dr. Suwelack AG</v>
          </cell>
          <cell r="C786" t="str">
            <v>Internal</v>
          </cell>
        </row>
        <row r="787">
          <cell r="A787">
            <v>30307</v>
          </cell>
          <cell r="B787" t="str">
            <v>Astrid Jülich-Jerschitz (Marketing)</v>
          </cell>
          <cell r="C787" t="str">
            <v>Internal</v>
          </cell>
        </row>
        <row r="788">
          <cell r="A788">
            <v>30308</v>
          </cell>
          <cell r="B788" t="str">
            <v>The Reed GmbH; Berlin (Marketing)</v>
          </cell>
          <cell r="C788" t="str">
            <v>Internal</v>
          </cell>
        </row>
        <row r="789">
          <cell r="A789">
            <v>30309</v>
          </cell>
          <cell r="B789" t="str">
            <v>The Charles Hotel, München (Marketing)</v>
          </cell>
          <cell r="C789" t="str">
            <v>Internal</v>
          </cell>
        </row>
        <row r="790">
          <cell r="A790">
            <v>30603</v>
          </cell>
          <cell r="B790" t="str">
            <v>Heide Schillinger</v>
          </cell>
          <cell r="C790" t="str">
            <v>Internal</v>
          </cell>
        </row>
        <row r="791">
          <cell r="A791">
            <v>30604</v>
          </cell>
          <cell r="B791" t="str">
            <v>Elina Gurenko</v>
          </cell>
          <cell r="C791" t="str">
            <v>Internal</v>
          </cell>
        </row>
        <row r="792">
          <cell r="A792">
            <v>30606</v>
          </cell>
          <cell r="B792" t="str">
            <v>Martina Dufner</v>
          </cell>
          <cell r="C792" t="str">
            <v>Internal</v>
          </cell>
        </row>
        <row r="793">
          <cell r="A793">
            <v>30607</v>
          </cell>
          <cell r="B793" t="str">
            <v>Matthew Guyea</v>
          </cell>
          <cell r="C793" t="str">
            <v>Internal</v>
          </cell>
        </row>
        <row r="794">
          <cell r="A794">
            <v>30615</v>
          </cell>
          <cell r="B794" t="str">
            <v>Karin Marton</v>
          </cell>
          <cell r="C794" t="str">
            <v>Internal</v>
          </cell>
        </row>
        <row r="795">
          <cell r="A795">
            <v>30618</v>
          </cell>
          <cell r="B795" t="str">
            <v>Karin Schneider</v>
          </cell>
          <cell r="C795" t="str">
            <v>Internal</v>
          </cell>
        </row>
        <row r="796">
          <cell r="A796">
            <v>30621</v>
          </cell>
          <cell r="B796" t="str">
            <v>Renate Philipp</v>
          </cell>
          <cell r="C796" t="str">
            <v>Internal</v>
          </cell>
        </row>
        <row r="797">
          <cell r="A797">
            <v>30623</v>
          </cell>
          <cell r="B797" t="str">
            <v>Christian Kistler</v>
          </cell>
          <cell r="C797" t="str">
            <v>Internal</v>
          </cell>
        </row>
        <row r="798">
          <cell r="A798">
            <v>30631</v>
          </cell>
          <cell r="B798" t="str">
            <v>Larissa Scherer</v>
          </cell>
          <cell r="C798" t="str">
            <v>Internal</v>
          </cell>
        </row>
        <row r="799">
          <cell r="A799">
            <v>30634</v>
          </cell>
          <cell r="B799" t="str">
            <v>Olga Rekowski</v>
          </cell>
          <cell r="C799" t="str">
            <v>Internal</v>
          </cell>
        </row>
        <row r="800">
          <cell r="A800">
            <v>30652</v>
          </cell>
          <cell r="B800" t="str">
            <v>Svetlana Becker</v>
          </cell>
          <cell r="C800" t="str">
            <v>Internal</v>
          </cell>
        </row>
        <row r="801">
          <cell r="A801">
            <v>30662</v>
          </cell>
          <cell r="B801" t="str">
            <v>Lisa Strobel</v>
          </cell>
          <cell r="C801" t="str">
            <v>Internal</v>
          </cell>
        </row>
        <row r="802">
          <cell r="A802">
            <v>30664</v>
          </cell>
          <cell r="B802" t="str">
            <v>Janine Steege im KaDeWe</v>
          </cell>
          <cell r="C802" t="str">
            <v>Internal</v>
          </cell>
        </row>
        <row r="803">
          <cell r="A803">
            <v>30669</v>
          </cell>
          <cell r="B803" t="str">
            <v>Caroline da Costa Campos</v>
          </cell>
          <cell r="C803" t="str">
            <v>Internal</v>
          </cell>
        </row>
        <row r="804">
          <cell r="A804">
            <v>30670</v>
          </cell>
          <cell r="B804" t="str">
            <v>Marjelein Mijnheer</v>
          </cell>
          <cell r="C804" t="str">
            <v>Internal</v>
          </cell>
        </row>
        <row r="805">
          <cell r="A805">
            <v>30676</v>
          </cell>
          <cell r="B805" t="str">
            <v>Oberpollinger QMS Konsignationsrechnung</v>
          </cell>
          <cell r="C805" t="str">
            <v>Germany</v>
          </cell>
          <cell r="D805" t="str">
            <v>Retail</v>
          </cell>
          <cell r="E805" t="str">
            <v>Retail</v>
          </cell>
          <cell r="F805"/>
          <cell r="G805">
            <v>2020</v>
          </cell>
        </row>
        <row r="806">
          <cell r="A806">
            <v>30678</v>
          </cell>
          <cell r="B806" t="str">
            <v>Alsterhaus QMS Konsignationsrechnung</v>
          </cell>
          <cell r="C806" t="str">
            <v>Germany</v>
          </cell>
          <cell r="D806" t="str">
            <v>Retail</v>
          </cell>
          <cell r="E806" t="str">
            <v>Retail</v>
          </cell>
          <cell r="F806">
            <v>44348</v>
          </cell>
          <cell r="G806">
            <v>2021</v>
          </cell>
        </row>
        <row r="807">
          <cell r="A807">
            <v>30680</v>
          </cell>
          <cell r="B807" t="str">
            <v>Gaetano Monopoli; GVL CH</v>
          </cell>
          <cell r="C807" t="str">
            <v>Internal</v>
          </cell>
        </row>
        <row r="808">
          <cell r="A808">
            <v>30681</v>
          </cell>
          <cell r="B808" t="str">
            <v>Solveig Chollet; Trainer CH</v>
          </cell>
          <cell r="C808" t="str">
            <v>Internal</v>
          </cell>
        </row>
        <row r="809">
          <cell r="A809">
            <v>30682</v>
          </cell>
          <cell r="B809" t="str">
            <v>Jerome Dubarry, Export Director</v>
          </cell>
          <cell r="C809" t="str">
            <v>Internal</v>
          </cell>
        </row>
        <row r="810">
          <cell r="A810">
            <v>30684</v>
          </cell>
          <cell r="B810" t="str">
            <v>Steve Byrom-Chadd, Finance Controller</v>
          </cell>
          <cell r="C810" t="str">
            <v>Internal</v>
          </cell>
        </row>
        <row r="811">
          <cell r="A811">
            <v>30686</v>
          </cell>
          <cell r="B811" t="str">
            <v>Asima Noran; GVL NL+BE</v>
          </cell>
          <cell r="C811" t="str">
            <v>Internal</v>
          </cell>
        </row>
        <row r="812">
          <cell r="A812">
            <v>30692</v>
          </cell>
          <cell r="B812" t="str">
            <v>Susanne Schmidt</v>
          </cell>
          <cell r="C812" t="str">
            <v>Internal</v>
          </cell>
        </row>
        <row r="813">
          <cell r="A813">
            <v>30697</v>
          </cell>
          <cell r="B813" t="str">
            <v>Jolanthe Anita Schottka; GVL Bayern</v>
          </cell>
          <cell r="C813" t="str">
            <v>Internal</v>
          </cell>
        </row>
        <row r="814">
          <cell r="A814">
            <v>30698</v>
          </cell>
          <cell r="B814" t="str">
            <v>Constantin Rojahn</v>
          </cell>
          <cell r="C814" t="str">
            <v>Internal</v>
          </cell>
        </row>
        <row r="815">
          <cell r="A815">
            <v>30703</v>
          </cell>
          <cell r="B815" t="str">
            <v>Solveig Loresco; Privatkauf</v>
          </cell>
          <cell r="C815" t="str">
            <v>Internal</v>
          </cell>
        </row>
        <row r="816">
          <cell r="A816">
            <v>30705</v>
          </cell>
          <cell r="B816" t="str">
            <v>Monika Janker; MA KeDeWe Oberpollinger</v>
          </cell>
          <cell r="C816" t="str">
            <v>Internal</v>
          </cell>
        </row>
        <row r="817">
          <cell r="A817">
            <v>30707</v>
          </cell>
          <cell r="B817" t="str">
            <v>Charlene Kocyba; Marketing</v>
          </cell>
          <cell r="C817" t="str">
            <v>Internal</v>
          </cell>
        </row>
        <row r="818">
          <cell r="A818">
            <v>30711</v>
          </cell>
          <cell r="B818" t="str">
            <v>Kerstin Brunbauer; GVL</v>
          </cell>
          <cell r="C818" t="str">
            <v>Internal</v>
          </cell>
        </row>
        <row r="819">
          <cell r="A819">
            <v>30712</v>
          </cell>
          <cell r="B819" t="str">
            <v>Melissa Blamey; US</v>
          </cell>
          <cell r="C819" t="str">
            <v>Internal</v>
          </cell>
        </row>
        <row r="820">
          <cell r="A820">
            <v>30714</v>
          </cell>
          <cell r="B820" t="str">
            <v>Britta Beiser</v>
          </cell>
          <cell r="C820" t="str">
            <v>Internal</v>
          </cell>
        </row>
        <row r="821">
          <cell r="A821">
            <v>30715</v>
          </cell>
          <cell r="B821" t="str">
            <v>Alexandra Kaintor</v>
          </cell>
          <cell r="C821" t="str">
            <v>Internal</v>
          </cell>
        </row>
        <row r="822">
          <cell r="A822">
            <v>30716</v>
          </cell>
          <cell r="B822" t="str">
            <v>Carsten Steinberg</v>
          </cell>
          <cell r="C822" t="str">
            <v>Internal</v>
          </cell>
        </row>
        <row r="823">
          <cell r="A823">
            <v>30717</v>
          </cell>
          <cell r="B823" t="str">
            <v>Eva Vrabie; HR Manager</v>
          </cell>
          <cell r="C823" t="str">
            <v>Internal</v>
          </cell>
        </row>
        <row r="824">
          <cell r="A824">
            <v>30718</v>
          </cell>
          <cell r="B824" t="str">
            <v>Rainer Anskinewitsch, CEO</v>
          </cell>
          <cell r="C824" t="str">
            <v>Internal</v>
          </cell>
        </row>
        <row r="825">
          <cell r="A825">
            <v>30719</v>
          </cell>
          <cell r="B825" t="str">
            <v>Philipp Krebs</v>
          </cell>
          <cell r="C825" t="str">
            <v>Internal</v>
          </cell>
        </row>
        <row r="826">
          <cell r="A826">
            <v>30720</v>
          </cell>
          <cell r="B826" t="str">
            <v>Viola Kleist; Marketing Manager ab 01/23</v>
          </cell>
          <cell r="C826" t="str">
            <v>Internal</v>
          </cell>
        </row>
        <row r="827">
          <cell r="A827">
            <v>30721</v>
          </cell>
          <cell r="B827" t="str">
            <v>Stella Lai; Operations Manager ab 01/23</v>
          </cell>
          <cell r="C827" t="str">
            <v>Internal</v>
          </cell>
        </row>
        <row r="828">
          <cell r="A828">
            <v>30722</v>
          </cell>
          <cell r="B828" t="str">
            <v>Heike Zils, Trainerin ab 01/23</v>
          </cell>
          <cell r="C828" t="str">
            <v>Internal</v>
          </cell>
        </row>
        <row r="829">
          <cell r="A829">
            <v>30723</v>
          </cell>
          <cell r="B829" t="str">
            <v>Ana Moll; Consultant Spain+Portug</v>
          </cell>
          <cell r="C829" t="str">
            <v>Internal</v>
          </cell>
        </row>
        <row r="830">
          <cell r="A830">
            <v>30724</v>
          </cell>
          <cell r="B830" t="str">
            <v>Giovanni Russo; ab 15.02.23; European Sales Director</v>
          </cell>
          <cell r="C830" t="str">
            <v>Internal</v>
          </cell>
        </row>
        <row r="831">
          <cell r="A831">
            <v>30725</v>
          </cell>
          <cell r="B831" t="str">
            <v>Marina Pfauch; GVL Consultant</v>
          </cell>
          <cell r="C831" t="str">
            <v>Internal</v>
          </cell>
        </row>
        <row r="832">
          <cell r="A832">
            <v>30726</v>
          </cell>
          <cell r="B832" t="str">
            <v>Zsuzsanna Kiss; Senior Product Manager</v>
          </cell>
          <cell r="C832" t="str">
            <v>Internal</v>
          </cell>
        </row>
        <row r="833">
          <cell r="A833">
            <v>30727</v>
          </cell>
          <cell r="B833" t="str">
            <v>Sergej Morin; MA Lager</v>
          </cell>
          <cell r="C833" t="str">
            <v>Internal</v>
          </cell>
        </row>
        <row r="834">
          <cell r="A834">
            <v>30728</v>
          </cell>
          <cell r="B834" t="str">
            <v>Lidia Romera; GVL Spanien</v>
          </cell>
          <cell r="C834" t="str">
            <v>Internal</v>
          </cell>
        </row>
        <row r="835">
          <cell r="A835">
            <v>30729</v>
          </cell>
          <cell r="B835" t="str">
            <v>Montse García Fernández; GVL Spanien</v>
          </cell>
          <cell r="C835" t="str">
            <v>Internal</v>
          </cell>
        </row>
        <row r="836">
          <cell r="A836">
            <v>30730</v>
          </cell>
          <cell r="B836" t="str">
            <v>Isabella Haas; ab 01.09.23; Marketing</v>
          </cell>
          <cell r="C836" t="str">
            <v>Internal</v>
          </cell>
        </row>
        <row r="837">
          <cell r="A837">
            <v>30731</v>
          </cell>
          <cell r="B837" t="str">
            <v>Melanie Meiritz, Sales Neukd.aquise,  ab 16.08.23</v>
          </cell>
          <cell r="C837" t="str">
            <v>Internal</v>
          </cell>
        </row>
        <row r="838">
          <cell r="A838">
            <v>30732</v>
          </cell>
          <cell r="B838" t="str">
            <v>Yannick Januario; GVL S-FR; ab 01.09.23</v>
          </cell>
          <cell r="C838" t="str">
            <v>Internal</v>
          </cell>
        </row>
        <row r="839">
          <cell r="A839">
            <v>30733</v>
          </cell>
          <cell r="B839" t="str">
            <v>Sarah Müller-Friedrichsen; MA im Alsterhaus ab 09.23</v>
          </cell>
          <cell r="C839" t="str">
            <v>Internal</v>
          </cell>
        </row>
        <row r="840">
          <cell r="A840">
            <v>30734</v>
          </cell>
          <cell r="B840" t="str">
            <v>Adeline Aksakal; Junior Einkäufer</v>
          </cell>
          <cell r="C840" t="str">
            <v>Internal</v>
          </cell>
        </row>
        <row r="841">
          <cell r="A841">
            <v>30735</v>
          </cell>
          <cell r="B841" t="str">
            <v>Gabrielle van Eykern; GVL NL+BE, ab 02.11.23</v>
          </cell>
          <cell r="C841" t="str">
            <v>Internal</v>
          </cell>
        </row>
        <row r="842">
          <cell r="A842">
            <v>30736</v>
          </cell>
          <cell r="B842" t="str">
            <v>Agne Vinceviciute, MA Harrods</v>
          </cell>
          <cell r="C842" t="str">
            <v>Internal</v>
          </cell>
        </row>
        <row r="843">
          <cell r="A843">
            <v>30737</v>
          </cell>
          <cell r="B843" t="str">
            <v>Nauzika Huszti</v>
          </cell>
          <cell r="C843" t="str">
            <v>Internal</v>
          </cell>
        </row>
        <row r="844">
          <cell r="A844">
            <v>30738</v>
          </cell>
          <cell r="B844" t="str">
            <v>Katarzyna Walkowiak; Trainer Liberty</v>
          </cell>
          <cell r="C844" t="str">
            <v>Internal</v>
          </cell>
        </row>
        <row r="845">
          <cell r="A845">
            <v>30739</v>
          </cell>
          <cell r="B845" t="str">
            <v>Lisamarie DeLucia; GVL USA</v>
          </cell>
          <cell r="C845" t="str">
            <v>Internal</v>
          </cell>
        </row>
        <row r="846">
          <cell r="A846">
            <v>30740</v>
          </cell>
          <cell r="B846" t="str">
            <v>Angela Caporaletti; GVL USA</v>
          </cell>
          <cell r="C846" t="str">
            <v>Internal</v>
          </cell>
        </row>
        <row r="847">
          <cell r="A847">
            <v>30741</v>
          </cell>
          <cell r="B847" t="str">
            <v>Amy Chasco; GVL USA</v>
          </cell>
          <cell r="C847" t="str">
            <v>Internal</v>
          </cell>
        </row>
        <row r="848">
          <cell r="A848">
            <v>30742</v>
          </cell>
          <cell r="B848" t="str">
            <v>Clare Morgan; freelancer; London</v>
          </cell>
          <cell r="C848" t="str">
            <v>Internal</v>
          </cell>
        </row>
        <row r="849">
          <cell r="A849">
            <v>30743</v>
          </cell>
          <cell r="B849" t="str">
            <v>Monica Mosconi; USA</v>
          </cell>
          <cell r="C849" t="str">
            <v>Internal</v>
          </cell>
        </row>
        <row r="850">
          <cell r="A850">
            <v>30745</v>
          </cell>
          <cell r="B850" t="str">
            <v>Nora Bolz, GVL Bayern, ab 2024</v>
          </cell>
          <cell r="C850" t="str">
            <v>Internal</v>
          </cell>
        </row>
        <row r="851">
          <cell r="A851">
            <v>30746</v>
          </cell>
          <cell r="B851" t="str">
            <v>Vincent Vierath, ab 15.01.24</v>
          </cell>
          <cell r="C851" t="str">
            <v>Internal</v>
          </cell>
        </row>
        <row r="852">
          <cell r="A852">
            <v>30747</v>
          </cell>
          <cell r="B852" t="str">
            <v>Emilio di Spiezio Sardo</v>
          </cell>
          <cell r="C852" t="str">
            <v>Internal</v>
          </cell>
        </row>
        <row r="853">
          <cell r="A853">
            <v>30748</v>
          </cell>
          <cell r="B853" t="str">
            <v>Christoph Thoma; Head of Group Finance</v>
          </cell>
          <cell r="C853" t="str">
            <v>Internal</v>
          </cell>
        </row>
        <row r="854">
          <cell r="A854">
            <v>30753</v>
          </cell>
          <cell r="B854" t="str">
            <v>Divyashree Bainkrodu; Finance</v>
          </cell>
          <cell r="C854" t="str">
            <v>Internal</v>
          </cell>
        </row>
        <row r="855">
          <cell r="A855">
            <v>30754</v>
          </cell>
          <cell r="B855" t="str">
            <v>Bradley Wilcock; Data Analyst</v>
          </cell>
          <cell r="C855" t="str">
            <v>Internal</v>
          </cell>
        </row>
        <row r="856">
          <cell r="A856">
            <v>30755</v>
          </cell>
          <cell r="B856" t="str">
            <v>Jingyi Wang, R&amp;D Team QMS</v>
          </cell>
          <cell r="C856" t="str">
            <v>Internal</v>
          </cell>
        </row>
        <row r="857">
          <cell r="A857">
            <v>30756</v>
          </cell>
          <cell r="B857" t="str">
            <v>Jakob Armbruster</v>
          </cell>
          <cell r="C857" t="str">
            <v>Internal</v>
          </cell>
        </row>
        <row r="858">
          <cell r="A858">
            <v>30757</v>
          </cell>
          <cell r="B858" t="str">
            <v>Mehdi Salemi-Najafabadi; finance</v>
          </cell>
          <cell r="C858" t="str">
            <v>Internal</v>
          </cell>
        </row>
        <row r="859">
          <cell r="A859">
            <v>30758</v>
          </cell>
          <cell r="B859" t="str">
            <v>Elisabeth Berg; MA USA</v>
          </cell>
          <cell r="C859" t="str">
            <v>Internal</v>
          </cell>
        </row>
        <row r="860">
          <cell r="A860">
            <v>30759</v>
          </cell>
          <cell r="B860" t="str">
            <v>Sarah Summit; MA USA</v>
          </cell>
          <cell r="C860" t="str">
            <v>Internal</v>
          </cell>
        </row>
        <row r="861">
          <cell r="A861">
            <v>30761</v>
          </cell>
          <cell r="B861" t="str">
            <v>Johanna Kemle; MA Marketing</v>
          </cell>
          <cell r="C861" t="str">
            <v>Internal</v>
          </cell>
        </row>
        <row r="862">
          <cell r="A862">
            <v>30762</v>
          </cell>
          <cell r="B862" t="str">
            <v>Lisa Perez; MA USA</v>
          </cell>
          <cell r="C862" t="str">
            <v>Internal</v>
          </cell>
        </row>
        <row r="863">
          <cell r="A863">
            <v>30764</v>
          </cell>
          <cell r="B863" t="str">
            <v>Suzanna Uden; Extern MA GB</v>
          </cell>
          <cell r="C863" t="str">
            <v>Internal</v>
          </cell>
        </row>
        <row r="864">
          <cell r="A864">
            <v>30765</v>
          </cell>
          <cell r="B864" t="str">
            <v>Elena Grigoreva</v>
          </cell>
          <cell r="C864" t="str">
            <v>Internal</v>
          </cell>
        </row>
        <row r="865">
          <cell r="A865">
            <v>30766</v>
          </cell>
          <cell r="B865" t="str">
            <v>Barbara Rigal</v>
          </cell>
          <cell r="C865" t="str">
            <v>Internal</v>
          </cell>
        </row>
        <row r="866">
          <cell r="A866">
            <v>31006</v>
          </cell>
          <cell r="B866" t="str">
            <v>Rhiem Druck GmbH, Voerde</v>
          </cell>
          <cell r="C866" t="str">
            <v>Internal</v>
          </cell>
        </row>
        <row r="867">
          <cell r="A867">
            <v>31007</v>
          </cell>
          <cell r="B867" t="str">
            <v>VEMA GmbH &amp; Co. KG</v>
          </cell>
          <cell r="C867" t="str">
            <v>Internal</v>
          </cell>
        </row>
        <row r="868">
          <cell r="A868">
            <v>31026</v>
          </cell>
          <cell r="B868" t="str">
            <v>Elena Grigoreva; f.Lief.Schweiz</v>
          </cell>
          <cell r="C868" t="str">
            <v>Internal</v>
          </cell>
        </row>
        <row r="869">
          <cell r="A869">
            <v>31027</v>
          </cell>
          <cell r="B869" t="str">
            <v>Christiane Rose; für schw.Lieferg</v>
          </cell>
          <cell r="C869" t="str">
            <v>Internal</v>
          </cell>
        </row>
        <row r="870">
          <cell r="A870">
            <v>31029</v>
          </cell>
          <cell r="B870" t="str">
            <v>ADINNOVATE e.K., Traunstein</v>
          </cell>
          <cell r="C870" t="str">
            <v>Internal</v>
          </cell>
        </row>
        <row r="871">
          <cell r="A871">
            <v>31038</v>
          </cell>
          <cell r="B871" t="str">
            <v>Peter Sechehaye</v>
          </cell>
          <cell r="C871" t="str">
            <v>Internal</v>
          </cell>
        </row>
        <row r="872">
          <cell r="A872">
            <v>31041</v>
          </cell>
          <cell r="B872" t="str">
            <v>SanderStrothmann GmbH</v>
          </cell>
          <cell r="C872" t="str">
            <v>Internal</v>
          </cell>
        </row>
        <row r="873">
          <cell r="A873">
            <v>31042</v>
          </cell>
          <cell r="B873" t="str">
            <v>Karen Reddy-Medeiros; PR</v>
          </cell>
          <cell r="C873" t="str">
            <v>Internal</v>
          </cell>
        </row>
        <row r="874">
          <cell r="A874">
            <v>31043</v>
          </cell>
          <cell r="B874" t="str">
            <v>Rowan Hall-Farrise</v>
          </cell>
          <cell r="C874" t="str">
            <v>Internal</v>
          </cell>
        </row>
        <row r="875">
          <cell r="A875">
            <v>31050</v>
          </cell>
          <cell r="B875" t="str">
            <v>shoplab UG (haftungsbeschränkt)</v>
          </cell>
          <cell r="C875" t="str">
            <v>Internal</v>
          </cell>
        </row>
        <row r="876">
          <cell r="A876">
            <v>31051</v>
          </cell>
          <cell r="B876" t="str">
            <v>Advalyze GmbH</v>
          </cell>
          <cell r="C876" t="str">
            <v>Internal</v>
          </cell>
        </row>
        <row r="877">
          <cell r="A877">
            <v>31061</v>
          </cell>
          <cell r="B877" t="str">
            <v>TrendTec UG (haftungsbeschränkt)</v>
          </cell>
          <cell r="C877" t="str">
            <v>Internal</v>
          </cell>
        </row>
        <row r="878">
          <cell r="A878">
            <v>31062</v>
          </cell>
          <cell r="B878" t="str">
            <v>WREDE GmbH</v>
          </cell>
          <cell r="C878" t="str">
            <v>Internal</v>
          </cell>
        </row>
        <row r="879">
          <cell r="A879">
            <v>31063</v>
          </cell>
          <cell r="B879" t="str">
            <v>oneword GmbH</v>
          </cell>
          <cell r="C879" t="str">
            <v>Internal</v>
          </cell>
        </row>
        <row r="880">
          <cell r="A880">
            <v>31065</v>
          </cell>
          <cell r="B880" t="str">
            <v>Streck Transport GmbH</v>
          </cell>
          <cell r="C880" t="str">
            <v>Internal</v>
          </cell>
        </row>
        <row r="881">
          <cell r="A881">
            <v>31069</v>
          </cell>
          <cell r="B881" t="str">
            <v>ORGATEAM Unternehmensberatung GmbH</v>
          </cell>
          <cell r="C881" t="str">
            <v>Internal</v>
          </cell>
        </row>
        <row r="882">
          <cell r="A882">
            <v>31073</v>
          </cell>
          <cell r="B882" t="str">
            <v>Prins PR; Amsterdam</v>
          </cell>
          <cell r="C882" t="str">
            <v>Internal</v>
          </cell>
        </row>
        <row r="883">
          <cell r="A883">
            <v>31074</v>
          </cell>
          <cell r="B883" t="str">
            <v>Lennart Flottemesch</v>
          </cell>
          <cell r="C883" t="str">
            <v>Internal</v>
          </cell>
        </row>
        <row r="884">
          <cell r="A884">
            <v>31077</v>
          </cell>
          <cell r="B884" t="str">
            <v>Lavinia Meg-Berger</v>
          </cell>
          <cell r="C884" t="str">
            <v>Internal</v>
          </cell>
        </row>
        <row r="885">
          <cell r="A885">
            <v>31078</v>
          </cell>
          <cell r="B885" t="str">
            <v>Simone Steffens</v>
          </cell>
          <cell r="C885" t="str">
            <v>Internal</v>
          </cell>
        </row>
        <row r="886">
          <cell r="A886">
            <v>31081</v>
          </cell>
          <cell r="B886" t="str">
            <v>hell &amp; karrer communications GmbH; Berlin</v>
          </cell>
          <cell r="C886" t="str">
            <v>Internal</v>
          </cell>
        </row>
        <row r="887">
          <cell r="A887">
            <v>31082</v>
          </cell>
          <cell r="B887" t="str">
            <v>Vivien Wulf</v>
          </cell>
          <cell r="C887" t="str">
            <v>Internal</v>
          </cell>
        </row>
        <row r="888">
          <cell r="A888">
            <v>31083</v>
          </cell>
          <cell r="B888" t="str">
            <v>Nena Schink / Brockhaus</v>
          </cell>
          <cell r="C888" t="str">
            <v>Internal</v>
          </cell>
        </row>
        <row r="889">
          <cell r="A889">
            <v>31107</v>
          </cell>
          <cell r="B889" t="str">
            <v>KSW; NL</v>
          </cell>
          <cell r="C889" t="str">
            <v>Internal</v>
          </cell>
        </row>
        <row r="890">
          <cell r="A890">
            <v>31108</v>
          </cell>
          <cell r="B890" t="str">
            <v>Get Your Gift</v>
          </cell>
          <cell r="C890" t="str">
            <v>Internal</v>
          </cell>
        </row>
        <row r="891">
          <cell r="A891">
            <v>31119</v>
          </cell>
          <cell r="B891" t="str">
            <v>Ahmet Turkkani; Amsterdam</v>
          </cell>
          <cell r="C891" t="str">
            <v>Internal</v>
          </cell>
        </row>
        <row r="892">
          <cell r="A892">
            <v>31122</v>
          </cell>
          <cell r="B892" t="str">
            <v>Rosella Ligori</v>
          </cell>
          <cell r="C892" t="str">
            <v>Internal</v>
          </cell>
        </row>
        <row r="893">
          <cell r="A893">
            <v>31125</v>
          </cell>
          <cell r="B893" t="str">
            <v>Axel Springer SE; Alina Beyer</v>
          </cell>
          <cell r="C893" t="str">
            <v>Internal</v>
          </cell>
        </row>
        <row r="894">
          <cell r="A894">
            <v>31126</v>
          </cell>
          <cell r="B894" t="str">
            <v>Katrin Kruse</v>
          </cell>
          <cell r="C894" t="str">
            <v>Internal</v>
          </cell>
        </row>
        <row r="895">
          <cell r="A895">
            <v>31133</v>
          </cell>
          <cell r="B895" t="str">
            <v>Bauer Advance KG</v>
          </cell>
          <cell r="C895" t="str">
            <v>Internal</v>
          </cell>
        </row>
        <row r="896">
          <cell r="A896">
            <v>31138</v>
          </cell>
          <cell r="B896" t="str">
            <v>Goldig Eppendorf; Anna Wolfers</v>
          </cell>
          <cell r="C896" t="str">
            <v>Internal</v>
          </cell>
        </row>
        <row r="897">
          <cell r="A897">
            <v>31145</v>
          </cell>
          <cell r="B897" t="str">
            <v>Dr. Vranjes Firenze S.p.A.; Astrid Beltrami</v>
          </cell>
          <cell r="C897" t="str">
            <v>Internal</v>
          </cell>
        </row>
        <row r="898">
          <cell r="A898">
            <v>31149</v>
          </cell>
          <cell r="B898" t="str">
            <v>Steffanie Kroll</v>
          </cell>
          <cell r="C898" t="str">
            <v>Internal</v>
          </cell>
        </row>
        <row r="899">
          <cell r="A899">
            <v>31150</v>
          </cell>
          <cell r="B899" t="str">
            <v>Corina Friedrich</v>
          </cell>
          <cell r="C899" t="str">
            <v>Internal</v>
          </cell>
        </row>
        <row r="900">
          <cell r="A900">
            <v>31152</v>
          </cell>
          <cell r="B900" t="str">
            <v>Born This Way Agency GmbH; Melissa Meier</v>
          </cell>
          <cell r="C900" t="str">
            <v>Internal</v>
          </cell>
        </row>
        <row r="901">
          <cell r="A901">
            <v>31160</v>
          </cell>
          <cell r="B901" t="str">
            <v>Malou Deuber</v>
          </cell>
          <cell r="C901" t="str">
            <v>Internal</v>
          </cell>
        </row>
        <row r="902">
          <cell r="A902">
            <v>31161</v>
          </cell>
          <cell r="B902" t="str">
            <v>GloryActives GmbH</v>
          </cell>
          <cell r="C902" t="str">
            <v>Internal</v>
          </cell>
        </row>
        <row r="903">
          <cell r="A903">
            <v>31171</v>
          </cell>
          <cell r="B903" t="str">
            <v>Beyonder GmbH; CH; Marketing</v>
          </cell>
          <cell r="C903" t="str">
            <v>Internal</v>
          </cell>
        </row>
        <row r="904">
          <cell r="A904">
            <v>31174</v>
          </cell>
          <cell r="B904" t="str">
            <v>Axel Borutta</v>
          </cell>
          <cell r="C904" t="str">
            <v>Internal</v>
          </cell>
        </row>
        <row r="905">
          <cell r="A905">
            <v>31177</v>
          </cell>
          <cell r="B905" t="str">
            <v>Kyra Kuklies: Filippa Firenza GmbH</v>
          </cell>
          <cell r="C905" t="str">
            <v>Internal</v>
          </cell>
        </row>
        <row r="906">
          <cell r="A906">
            <v>31179</v>
          </cell>
          <cell r="B906" t="str">
            <v>Tanja Comba</v>
          </cell>
          <cell r="C906" t="str">
            <v>Internal</v>
          </cell>
        </row>
        <row r="907">
          <cell r="A907">
            <v>31189</v>
          </cell>
          <cell r="B907" t="str">
            <v>Dr. Stefanie Wriedt</v>
          </cell>
          <cell r="C907" t="str">
            <v>Internal</v>
          </cell>
        </row>
        <row r="908">
          <cell r="A908">
            <v>31191</v>
          </cell>
          <cell r="B908" t="str">
            <v>RTL News GmbH; A. Beuster / G.Reifferscheid (Market)</v>
          </cell>
          <cell r="C908" t="str">
            <v>Internal</v>
          </cell>
        </row>
        <row r="909">
          <cell r="A909">
            <v>31201</v>
          </cell>
          <cell r="B909" t="str">
            <v>Sandra Beck</v>
          </cell>
          <cell r="C909" t="str">
            <v>Internal</v>
          </cell>
        </row>
        <row r="910">
          <cell r="A910">
            <v>31202</v>
          </cell>
          <cell r="B910" t="str">
            <v>Autohaus Becher GmbH; Verk.Land Rover DIN-Q 91)</v>
          </cell>
          <cell r="C910" t="str">
            <v>Internal</v>
          </cell>
        </row>
        <row r="911">
          <cell r="A911">
            <v>31203</v>
          </cell>
          <cell r="B911" t="str">
            <v>Astrid Groß (Marketing)</v>
          </cell>
          <cell r="C911" t="str">
            <v>Internal</v>
          </cell>
        </row>
        <row r="912">
          <cell r="A912">
            <v>31204</v>
          </cell>
          <cell r="B912" t="str">
            <v>Tina Maria Kollmannsperger (Marketing)</v>
          </cell>
          <cell r="C912" t="str">
            <v>Internal</v>
          </cell>
        </row>
        <row r="913">
          <cell r="A913">
            <v>31206</v>
          </cell>
          <cell r="B913" t="str">
            <v>Plastro Mayer GmbH</v>
          </cell>
          <cell r="C913" t="str">
            <v>Internal</v>
          </cell>
        </row>
        <row r="914">
          <cell r="A914">
            <v>31207</v>
          </cell>
          <cell r="B914" t="str">
            <v>Thomas Meier</v>
          </cell>
          <cell r="C914" t="str">
            <v>Internal</v>
          </cell>
        </row>
        <row r="915">
          <cell r="A915">
            <v>31208</v>
          </cell>
          <cell r="B915" t="str">
            <v>Sabrina Reuschl; Marketing</v>
          </cell>
          <cell r="C915" t="str">
            <v>Internal</v>
          </cell>
        </row>
        <row r="916">
          <cell r="A916">
            <v>31209</v>
          </cell>
          <cell r="B916" t="str">
            <v>PR Sugar GmbH; Marketing</v>
          </cell>
          <cell r="C916" t="str">
            <v>Internal</v>
          </cell>
        </row>
        <row r="917">
          <cell r="A917">
            <v>31211</v>
          </cell>
          <cell r="B917" t="str">
            <v>Patrick Gorra</v>
          </cell>
          <cell r="C917" t="str">
            <v>Internal</v>
          </cell>
        </row>
        <row r="918">
          <cell r="A918">
            <v>31212</v>
          </cell>
          <cell r="B918" t="str">
            <v>Eleftheria Birmpili; Griechenland</v>
          </cell>
          <cell r="C918" t="str">
            <v>Internal</v>
          </cell>
        </row>
        <row r="919">
          <cell r="A919">
            <v>31213</v>
          </cell>
          <cell r="B919" t="str">
            <v>Funke Media Sales; Christina Kuth</v>
          </cell>
          <cell r="C919" t="str">
            <v>Internal</v>
          </cell>
        </row>
        <row r="920">
          <cell r="A920">
            <v>31214</v>
          </cell>
          <cell r="B920" t="str">
            <v>Guido Boehler Communications GmbH: Vivien Wulf</v>
          </cell>
          <cell r="C920" t="str">
            <v>Internal</v>
          </cell>
        </row>
        <row r="921">
          <cell r="A921">
            <v>31215</v>
          </cell>
          <cell r="B921" t="str">
            <v>fh mailservice GmbH</v>
          </cell>
          <cell r="C921" t="str">
            <v>Internal</v>
          </cell>
        </row>
        <row r="922">
          <cell r="A922">
            <v>31216</v>
          </cell>
          <cell r="B922" t="str">
            <v>KOSMETIK international Verlag GmbH</v>
          </cell>
          <cell r="C922" t="str">
            <v>Internal</v>
          </cell>
        </row>
        <row r="923">
          <cell r="A923">
            <v>31217</v>
          </cell>
          <cell r="B923" t="str">
            <v>Berliner Freiheit Eventlocation</v>
          </cell>
          <cell r="C923" t="str">
            <v>Internal</v>
          </cell>
        </row>
        <row r="924">
          <cell r="A924">
            <v>31218</v>
          </cell>
          <cell r="B924" t="str">
            <v>Gioia Cologne; Martina Maturi</v>
          </cell>
          <cell r="C924" t="str">
            <v>Internal</v>
          </cell>
        </row>
        <row r="925">
          <cell r="A925">
            <v>31219</v>
          </cell>
          <cell r="B925" t="str">
            <v>Paul-Henry Duval</v>
          </cell>
          <cell r="C925" t="str">
            <v>Internal</v>
          </cell>
        </row>
        <row r="926">
          <cell r="A926">
            <v>31220</v>
          </cell>
          <cell r="B926" t="str">
            <v>Carolin Henseler</v>
          </cell>
          <cell r="C926" t="str">
            <v>Internal</v>
          </cell>
        </row>
        <row r="927">
          <cell r="A927">
            <v>31221</v>
          </cell>
          <cell r="B927" t="str">
            <v>Magari International GmbH</v>
          </cell>
          <cell r="C927" t="str">
            <v>Internal</v>
          </cell>
        </row>
        <row r="928">
          <cell r="A928">
            <v>31223</v>
          </cell>
          <cell r="B928" t="str">
            <v>David Koch</v>
          </cell>
          <cell r="C928" t="str">
            <v>Internal</v>
          </cell>
        </row>
        <row r="929">
          <cell r="A929">
            <v>31224</v>
          </cell>
          <cell r="B929" t="str">
            <v>Chris Waschek</v>
          </cell>
          <cell r="C929" t="str">
            <v>Internal</v>
          </cell>
        </row>
        <row r="930">
          <cell r="A930">
            <v>31225</v>
          </cell>
          <cell r="B930" t="str">
            <v>Constantin Lücke; Marketing</v>
          </cell>
          <cell r="C930" t="str">
            <v>Internal</v>
          </cell>
        </row>
        <row r="931">
          <cell r="A931">
            <v>31226</v>
          </cell>
          <cell r="B931" t="str">
            <v>Estefanía García Tortajada; MA Grafik+Design</v>
          </cell>
          <cell r="C931" t="str">
            <v>Internal</v>
          </cell>
        </row>
        <row r="932">
          <cell r="A932">
            <v>31227</v>
          </cell>
          <cell r="B932" t="str">
            <v>EnterCo; China</v>
          </cell>
          <cell r="C932" t="str">
            <v>Internal</v>
          </cell>
        </row>
        <row r="933">
          <cell r="A933">
            <v>31228</v>
          </cell>
          <cell r="B933" t="str">
            <v>DruckArt</v>
          </cell>
          <cell r="C933" t="str">
            <v>Internal</v>
          </cell>
        </row>
        <row r="934">
          <cell r="A934">
            <v>31229</v>
          </cell>
          <cell r="B934" t="str">
            <v>Freicon GmbH &amp; Co. KG; Ralf Lenecke; Freiburg</v>
          </cell>
          <cell r="C934" t="str">
            <v>Internal</v>
          </cell>
        </row>
        <row r="935">
          <cell r="A935">
            <v>31230</v>
          </cell>
          <cell r="B935" t="str">
            <v>metis Verwaltungs GmbH; Freiburg</v>
          </cell>
          <cell r="C935" t="str">
            <v>Internal</v>
          </cell>
        </row>
        <row r="936">
          <cell r="A936">
            <v>31231</v>
          </cell>
          <cell r="B936" t="str">
            <v>dreiturm GmbH; Steinau</v>
          </cell>
          <cell r="C936" t="str">
            <v>Internal</v>
          </cell>
        </row>
        <row r="937">
          <cell r="A937">
            <v>31232</v>
          </cell>
          <cell r="B937" t="str">
            <v>ignition teams GmbH; Tim Haas; Waldkirch</v>
          </cell>
          <cell r="C937" t="str">
            <v>Internal</v>
          </cell>
        </row>
        <row r="938">
          <cell r="A938">
            <v>31233</v>
          </cell>
          <cell r="B938" t="str">
            <v>Metzgerei Feißt GmbH</v>
          </cell>
          <cell r="C938" t="str">
            <v>Internal</v>
          </cell>
        </row>
        <row r="939">
          <cell r="A939">
            <v>31234</v>
          </cell>
          <cell r="B939" t="str">
            <v>MODOX - Modern Documents GmbH</v>
          </cell>
          <cell r="C939" t="str">
            <v>Internal</v>
          </cell>
        </row>
        <row r="940">
          <cell r="A940">
            <v>31235</v>
          </cell>
          <cell r="B940" t="str">
            <v>Winzerstube Ihringen</v>
          </cell>
          <cell r="C940" t="str">
            <v>Internal</v>
          </cell>
        </row>
        <row r="941">
          <cell r="A941">
            <v>31236</v>
          </cell>
          <cell r="B941" t="str">
            <v>Landgasthof zum Lamm</v>
          </cell>
          <cell r="C941" t="str">
            <v>Internal</v>
          </cell>
        </row>
        <row r="942">
          <cell r="A942">
            <v>31237</v>
          </cell>
          <cell r="B942" t="str">
            <v>DJM Medical Instrument GmbH</v>
          </cell>
          <cell r="C942" t="str">
            <v>Internal</v>
          </cell>
        </row>
        <row r="943">
          <cell r="A943">
            <v>31238</v>
          </cell>
          <cell r="B943" t="str">
            <v>Straub Verpackungen GmbH</v>
          </cell>
          <cell r="C943" t="str">
            <v>Internal</v>
          </cell>
        </row>
        <row r="944">
          <cell r="A944">
            <v>31239</v>
          </cell>
          <cell r="B944" t="str">
            <v>brand selects</v>
          </cell>
          <cell r="C944" t="str">
            <v>Internal</v>
          </cell>
        </row>
        <row r="945">
          <cell r="A945">
            <v>31240</v>
          </cell>
          <cell r="B945" t="str">
            <v>Agicap GmbH</v>
          </cell>
          <cell r="C945" t="str">
            <v>Internal</v>
          </cell>
        </row>
        <row r="946">
          <cell r="A946">
            <v>31241</v>
          </cell>
          <cell r="B946" t="str">
            <v>Cambrium GmbH</v>
          </cell>
          <cell r="C946" t="str">
            <v>Internal</v>
          </cell>
        </row>
        <row r="947">
          <cell r="A947">
            <v>31242</v>
          </cell>
          <cell r="B947" t="str">
            <v>United Parcel Service Deutschland (UPS)</v>
          </cell>
          <cell r="C947" t="str">
            <v>Internal</v>
          </cell>
        </row>
        <row r="948">
          <cell r="A948">
            <v>31243</v>
          </cell>
          <cell r="B948" t="str">
            <v>BEO GmbH</v>
          </cell>
          <cell r="C948" t="str">
            <v>Internal</v>
          </cell>
        </row>
        <row r="949">
          <cell r="A949">
            <v>31244</v>
          </cell>
          <cell r="B949" t="str">
            <v>Neumaier GmbH</v>
          </cell>
          <cell r="C949" t="str">
            <v>Internal</v>
          </cell>
        </row>
        <row r="950">
          <cell r="A950">
            <v>31245</v>
          </cell>
          <cell r="B950" t="str">
            <v>Nouvelle Sign</v>
          </cell>
          <cell r="C950" t="str">
            <v>Internal</v>
          </cell>
        </row>
        <row r="951">
          <cell r="A951">
            <v>31246</v>
          </cell>
          <cell r="B951" t="str">
            <v>Emotion Verlag GmbH; HH</v>
          </cell>
          <cell r="C951" t="str">
            <v>Internal</v>
          </cell>
        </row>
        <row r="952">
          <cell r="A952">
            <v>31247</v>
          </cell>
          <cell r="B952" t="str">
            <v>Ocean International Trade; FR</v>
          </cell>
          <cell r="C952" t="str">
            <v>Internal</v>
          </cell>
        </row>
        <row r="953">
          <cell r="A953">
            <v>31248</v>
          </cell>
          <cell r="B953" t="str">
            <v>Tantum IT GmbH, Großkarolinenfeld</v>
          </cell>
          <cell r="C953" t="str">
            <v>Internal</v>
          </cell>
        </row>
        <row r="954">
          <cell r="A954">
            <v>31249</v>
          </cell>
          <cell r="B954" t="str">
            <v>Cosmetic Service GmbH; Eppertshausen</v>
          </cell>
          <cell r="C954" t="str">
            <v>Internal</v>
          </cell>
        </row>
        <row r="955">
          <cell r="A955">
            <v>31250</v>
          </cell>
          <cell r="B955" t="str">
            <v>i-SMART Developments Ltd; GB</v>
          </cell>
          <cell r="C955" t="str">
            <v>Internal</v>
          </cell>
        </row>
        <row r="956">
          <cell r="A956">
            <v>31251</v>
          </cell>
          <cell r="B956" t="str">
            <v>Gerber Print GmbH</v>
          </cell>
          <cell r="C956" t="str">
            <v>Internal</v>
          </cell>
        </row>
        <row r="957">
          <cell r="A957">
            <v>31252</v>
          </cell>
          <cell r="B957" t="str">
            <v>Perfect &amp; Glory Enterprise Co., LTD.</v>
          </cell>
          <cell r="C957" t="str">
            <v>Internal</v>
          </cell>
        </row>
        <row r="958">
          <cell r="A958">
            <v>31253</v>
          </cell>
          <cell r="B958" t="str">
            <v>Till Freitag Cons. GmbH</v>
          </cell>
          <cell r="C958" t="str">
            <v>Internal</v>
          </cell>
        </row>
        <row r="959">
          <cell r="A959">
            <v>31254</v>
          </cell>
          <cell r="B959" t="str">
            <v>Adamicus GmbH</v>
          </cell>
          <cell r="C959" t="str">
            <v>Internal</v>
          </cell>
        </row>
        <row r="960">
          <cell r="A960">
            <v>31255</v>
          </cell>
          <cell r="B960" t="str">
            <v>ftb, free the birds; London</v>
          </cell>
          <cell r="C960" t="str">
            <v>Internal</v>
          </cell>
        </row>
        <row r="961">
          <cell r="A961">
            <v>32000</v>
          </cell>
          <cell r="B961" t="str">
            <v>Fam. Schulte</v>
          </cell>
          <cell r="C961" t="str">
            <v>Internal</v>
          </cell>
        </row>
        <row r="962">
          <cell r="A962">
            <v>35940</v>
          </cell>
          <cell r="B962" t="str">
            <v>Thanos Hotels Ltd.-Almyra; Zypern</v>
          </cell>
          <cell r="C962" t="str">
            <v>Export</v>
          </cell>
          <cell r="D962" t="str">
            <v>Export</v>
          </cell>
          <cell r="E962" t="str">
            <v>Hotel / Spa</v>
          </cell>
          <cell r="F962"/>
          <cell r="G962">
            <v>0</v>
          </cell>
        </row>
        <row r="963">
          <cell r="A963">
            <v>35942</v>
          </cell>
          <cell r="B963" t="str">
            <v>Hotel Puente Romano; Spanien</v>
          </cell>
          <cell r="C963" t="str">
            <v>Export</v>
          </cell>
          <cell r="D963" t="str">
            <v>Export</v>
          </cell>
          <cell r="E963" t="str">
            <v>Hotel / Spa</v>
          </cell>
          <cell r="F963"/>
          <cell r="G963">
            <v>0</v>
          </cell>
        </row>
        <row r="964">
          <cell r="A964">
            <v>35944</v>
          </cell>
          <cell r="B964" t="str">
            <v>Mandarin Oriental; Italy</v>
          </cell>
          <cell r="C964" t="str">
            <v>Export</v>
          </cell>
          <cell r="D964" t="str">
            <v>Export</v>
          </cell>
          <cell r="E964" t="str">
            <v>Hotel / Spa</v>
          </cell>
          <cell r="F964">
            <v>44228</v>
          </cell>
          <cell r="G964">
            <v>2021</v>
          </cell>
        </row>
        <row r="965">
          <cell r="A965">
            <v>35945</v>
          </cell>
          <cell r="B965" t="str">
            <v>Thanos Hotels Ltd.-Annabelle; Zypern</v>
          </cell>
          <cell r="C965" t="str">
            <v>Export</v>
          </cell>
          <cell r="D965" t="str">
            <v>Export</v>
          </cell>
          <cell r="E965" t="str">
            <v>Hotel / Spa</v>
          </cell>
          <cell r="F965"/>
          <cell r="G965">
            <v>0</v>
          </cell>
        </row>
        <row r="966">
          <cell r="A966">
            <v>35946</v>
          </cell>
          <cell r="B966" t="str">
            <v>SO Sotogrande; Spanien</v>
          </cell>
          <cell r="C966" t="str">
            <v>Other EU</v>
          </cell>
          <cell r="D966" t="str">
            <v>Montse</v>
          </cell>
          <cell r="E966" t="str">
            <v>Hotel / Spa</v>
          </cell>
          <cell r="F966">
            <v>44348</v>
          </cell>
          <cell r="G966">
            <v>2021</v>
          </cell>
        </row>
        <row r="967">
          <cell r="A967">
            <v>35947</v>
          </cell>
          <cell r="B967" t="str">
            <v>Semeli Hotel; Mykonos</v>
          </cell>
          <cell r="C967" t="str">
            <v>Export</v>
          </cell>
          <cell r="D967" t="str">
            <v>Export</v>
          </cell>
          <cell r="E967" t="str">
            <v>Hotel / Spa</v>
          </cell>
          <cell r="F967">
            <v>44348</v>
          </cell>
          <cell r="G967">
            <v>2021</v>
          </cell>
        </row>
        <row r="968">
          <cell r="A968">
            <v>35948</v>
          </cell>
          <cell r="B968" t="str">
            <v>Mme Aurelly D; Frankreich</v>
          </cell>
          <cell r="C968" t="str">
            <v>Export</v>
          </cell>
          <cell r="D968" t="str">
            <v>Export</v>
          </cell>
          <cell r="E968" t="str">
            <v>Retail</v>
          </cell>
          <cell r="F968">
            <v>44348</v>
          </cell>
          <cell r="G968">
            <v>2021</v>
          </cell>
        </row>
        <row r="969">
          <cell r="A969">
            <v>35950</v>
          </cell>
          <cell r="B969" t="str">
            <v>Amilla Hotel; Maldives</v>
          </cell>
          <cell r="C969" t="str">
            <v>Export</v>
          </cell>
          <cell r="D969" t="str">
            <v>Export</v>
          </cell>
          <cell r="E969" t="str">
            <v>Hotel / Spa</v>
          </cell>
          <cell r="F969"/>
          <cell r="G969">
            <v>0</v>
          </cell>
        </row>
        <row r="970">
          <cell r="A970">
            <v>35952</v>
          </cell>
          <cell r="B970" t="str">
            <v>Mandarin Oriental; Hong Kong</v>
          </cell>
          <cell r="C970" t="str">
            <v>Export</v>
          </cell>
          <cell r="D970" t="str">
            <v>Export</v>
          </cell>
          <cell r="E970" t="str">
            <v>Hotel / Spa</v>
          </cell>
          <cell r="F970"/>
          <cell r="G970">
            <v>0</v>
          </cell>
        </row>
        <row r="971">
          <cell r="A971">
            <v>35953</v>
          </cell>
          <cell r="B971" t="str">
            <v>Park Hyatt Hotel; Canada</v>
          </cell>
          <cell r="C971" t="str">
            <v>Export</v>
          </cell>
          <cell r="D971" t="str">
            <v>Export</v>
          </cell>
          <cell r="E971" t="str">
            <v>Hotel / Spa</v>
          </cell>
          <cell r="F971"/>
          <cell r="G971">
            <v>0</v>
          </cell>
        </row>
        <row r="972">
          <cell r="A972">
            <v>35954</v>
          </cell>
          <cell r="B972" t="str">
            <v>Galeries Lafayette Management</v>
          </cell>
          <cell r="C972" t="str">
            <v>Export</v>
          </cell>
          <cell r="D972" t="str">
            <v>Export</v>
          </cell>
          <cell r="E972" t="str">
            <v>Retail</v>
          </cell>
          <cell r="F972">
            <v>44743</v>
          </cell>
          <cell r="G972">
            <v>2022</v>
          </cell>
        </row>
        <row r="973">
          <cell r="A973">
            <v>35956</v>
          </cell>
          <cell r="B973" t="str">
            <v>Munique; Thailand</v>
          </cell>
          <cell r="C973" t="str">
            <v>Export</v>
          </cell>
          <cell r="D973" t="str">
            <v>Export</v>
          </cell>
          <cell r="E973" t="str">
            <v>Hotel / Spa</v>
          </cell>
          <cell r="F973"/>
          <cell r="G973">
            <v>0</v>
          </cell>
        </row>
        <row r="974">
          <cell r="A974">
            <v>35957</v>
          </cell>
          <cell r="B974" t="str">
            <v>Water Oasis Group Ltd.; Judy Kan; Interessent</v>
          </cell>
          <cell r="C974" t="str">
            <v>Export</v>
          </cell>
        </row>
        <row r="975">
          <cell r="A975">
            <v>36000</v>
          </cell>
          <cell r="B975" t="str">
            <v>PARFÜMERIE DOUGLAS GMBH</v>
          </cell>
          <cell r="C975" t="str">
            <v>Germany</v>
          </cell>
          <cell r="D975" t="str">
            <v>Retail</v>
          </cell>
          <cell r="E975" t="str">
            <v>Retail</v>
          </cell>
          <cell r="F975"/>
          <cell r="G975">
            <v>2022</v>
          </cell>
        </row>
        <row r="976">
          <cell r="A976">
            <v>36003</v>
          </cell>
          <cell r="B976" t="str">
            <v>GDW Global Digital Women GmbH</v>
          </cell>
          <cell r="C976" t="str">
            <v>Internal</v>
          </cell>
        </row>
        <row r="977">
          <cell r="A977">
            <v>36006</v>
          </cell>
          <cell r="B977" t="str">
            <v>Ariane Ernst Jewelry GmbH</v>
          </cell>
          <cell r="C977" t="str">
            <v>Internal</v>
          </cell>
        </row>
        <row r="978">
          <cell r="A978">
            <v>36037</v>
          </cell>
          <cell r="B978" t="str">
            <v>Alessandra Caruso; Luisa Via Roma; Verona</v>
          </cell>
          <cell r="C978" t="str">
            <v>Internal</v>
          </cell>
        </row>
        <row r="979">
          <cell r="A979">
            <v>36039</v>
          </cell>
          <cell r="B979" t="str">
            <v>PR Related; Amsterdam</v>
          </cell>
          <cell r="C979" t="str">
            <v>Internal</v>
          </cell>
        </row>
        <row r="980">
          <cell r="A980">
            <v>36040</v>
          </cell>
          <cell r="B980" t="str">
            <v>Giulia Bellandi MA Luisa Via Roma</v>
          </cell>
          <cell r="C980" t="str">
            <v>Internal</v>
          </cell>
        </row>
        <row r="981">
          <cell r="A981">
            <v>36041</v>
          </cell>
          <cell r="B981" t="str">
            <v>Minos Palace Hotel,; Greece; Interessent</v>
          </cell>
          <cell r="C981" t="str">
            <v>Internal</v>
          </cell>
        </row>
        <row r="982">
          <cell r="A982">
            <v>36042</v>
          </cell>
          <cell r="B982" t="str">
            <v>Sense of Wellness; Spa Hospitality; France</v>
          </cell>
          <cell r="C982" t="str">
            <v>Internal</v>
          </cell>
        </row>
        <row r="983">
          <cell r="A983">
            <v>41076</v>
          </cell>
          <cell r="B983" t="str">
            <v>Gisela Martens, EV KaDeWe</v>
          </cell>
          <cell r="C983" t="str">
            <v>Germany</v>
          </cell>
          <cell r="D983" t="str">
            <v>Retail</v>
          </cell>
          <cell r="E983" t="str">
            <v>Retail</v>
          </cell>
        </row>
        <row r="984">
          <cell r="A984">
            <v>41077</v>
          </cell>
          <cell r="B984" t="str">
            <v>Patrick Hartwig, EV KaDeWe</v>
          </cell>
          <cell r="C984" t="str">
            <v>Germany</v>
          </cell>
          <cell r="D984" t="str">
            <v>Retail</v>
          </cell>
          <cell r="E984" t="str">
            <v>Retail</v>
          </cell>
        </row>
        <row r="985">
          <cell r="A985">
            <v>41083</v>
          </cell>
          <cell r="B985" t="str">
            <v>Viola Franke, EV KaDeWe</v>
          </cell>
          <cell r="C985" t="str">
            <v>Germany</v>
          </cell>
          <cell r="D985" t="str">
            <v>Retail</v>
          </cell>
          <cell r="E985" t="str">
            <v>Retail</v>
          </cell>
        </row>
        <row r="986">
          <cell r="A986">
            <v>41084</v>
          </cell>
          <cell r="B986" t="str">
            <v>Gertrud Hardich, EV KaDeWe</v>
          </cell>
          <cell r="C986" t="str">
            <v>Germany</v>
          </cell>
          <cell r="D986" t="str">
            <v>Retail</v>
          </cell>
          <cell r="E986" t="str">
            <v>Retail</v>
          </cell>
        </row>
        <row r="987">
          <cell r="A987">
            <v>41097</v>
          </cell>
          <cell r="B987" t="str">
            <v>Britta Bobic, EV KaDeWe</v>
          </cell>
          <cell r="C987" t="str">
            <v>Germany</v>
          </cell>
          <cell r="D987" t="str">
            <v>Retail</v>
          </cell>
          <cell r="E987" t="str">
            <v>Retail</v>
          </cell>
        </row>
        <row r="988">
          <cell r="A988">
            <v>41112</v>
          </cell>
          <cell r="B988" t="str">
            <v>Marion Brinkmann-Peters,EV KaDeWe</v>
          </cell>
          <cell r="C988" t="str">
            <v>Germany</v>
          </cell>
          <cell r="D988" t="str">
            <v>Retail</v>
          </cell>
          <cell r="E988" t="str">
            <v>Retail</v>
          </cell>
        </row>
        <row r="989">
          <cell r="A989">
            <v>41119</v>
          </cell>
          <cell r="B989" t="str">
            <v>Emanuela Umek, EV KaDeWe</v>
          </cell>
          <cell r="C989" t="str">
            <v>Germany</v>
          </cell>
          <cell r="D989" t="str">
            <v>Retail</v>
          </cell>
          <cell r="E989" t="str">
            <v>Retail</v>
          </cell>
        </row>
        <row r="990">
          <cell r="A990">
            <v>41120</v>
          </cell>
          <cell r="B990" t="str">
            <v>Michaela Kühling, EV KaDeWe</v>
          </cell>
          <cell r="C990" t="str">
            <v>Germany</v>
          </cell>
          <cell r="D990" t="str">
            <v>Retail</v>
          </cell>
          <cell r="E990" t="str">
            <v>Retail</v>
          </cell>
        </row>
        <row r="991">
          <cell r="A991">
            <v>41287</v>
          </cell>
          <cell r="B991" t="str">
            <v>Marianne Palma; EV KaDeWe</v>
          </cell>
          <cell r="C991" t="str">
            <v>Germany</v>
          </cell>
          <cell r="D991" t="str">
            <v>Retail</v>
          </cell>
          <cell r="E991" t="str">
            <v>Retail</v>
          </cell>
        </row>
        <row r="992">
          <cell r="A992">
            <v>41293</v>
          </cell>
          <cell r="B992" t="str">
            <v>Irmgard Zimmer</v>
          </cell>
          <cell r="C992" t="str">
            <v>Germany</v>
          </cell>
          <cell r="D992" t="str">
            <v>Retail</v>
          </cell>
          <cell r="E992" t="str">
            <v>Retail</v>
          </cell>
        </row>
        <row r="993">
          <cell r="A993">
            <v>41315</v>
          </cell>
          <cell r="B993" t="str">
            <v>Ute Strippentow; EV KaDeWe</v>
          </cell>
          <cell r="C993" t="str">
            <v>Germany</v>
          </cell>
          <cell r="D993" t="str">
            <v>Retail</v>
          </cell>
          <cell r="E993" t="str">
            <v>Retail</v>
          </cell>
        </row>
        <row r="994">
          <cell r="A994">
            <v>41869</v>
          </cell>
          <cell r="B994" t="str">
            <v>Cornelia Lohrke-Weimann; KaDeWe EV</v>
          </cell>
          <cell r="C994" t="str">
            <v>Germany</v>
          </cell>
          <cell r="D994" t="str">
            <v>Retail</v>
          </cell>
          <cell r="E994" t="str">
            <v>Retail</v>
          </cell>
        </row>
        <row r="995">
          <cell r="A995">
            <v>41914</v>
          </cell>
          <cell r="B995" t="str">
            <v>Pamela Friedrich; KaDeWe EV</v>
          </cell>
          <cell r="C995" t="str">
            <v>Germany</v>
          </cell>
          <cell r="D995" t="str">
            <v>Retail</v>
          </cell>
          <cell r="E995" t="str">
            <v>Retail</v>
          </cell>
        </row>
        <row r="996">
          <cell r="A996">
            <v>41968</v>
          </cell>
          <cell r="B996" t="str">
            <v>Karin Jäger; KaDeWe EV</v>
          </cell>
          <cell r="C996" t="str">
            <v>Germany</v>
          </cell>
          <cell r="D996" t="str">
            <v>Retail</v>
          </cell>
          <cell r="E996" t="str">
            <v>Retail</v>
          </cell>
        </row>
        <row r="997">
          <cell r="A997">
            <v>41969</v>
          </cell>
          <cell r="B997" t="str">
            <v>Hannelore Schlemmer; KaDeWe EV</v>
          </cell>
          <cell r="C997" t="str">
            <v>Germany</v>
          </cell>
          <cell r="D997" t="str">
            <v>Retail</v>
          </cell>
          <cell r="E997" t="str">
            <v>Retail</v>
          </cell>
        </row>
        <row r="998">
          <cell r="A998">
            <v>41970</v>
          </cell>
          <cell r="B998" t="str">
            <v>Gabriele Kreil; KaDeWe EV</v>
          </cell>
          <cell r="C998" t="str">
            <v>Germany</v>
          </cell>
          <cell r="D998" t="str">
            <v>Retail</v>
          </cell>
          <cell r="E998" t="str">
            <v>Retail</v>
          </cell>
        </row>
        <row r="999">
          <cell r="A999">
            <v>41971</v>
          </cell>
          <cell r="B999" t="str">
            <v>Ingrid Kudirka; KaDeWe EV</v>
          </cell>
          <cell r="C999" t="str">
            <v>Germany</v>
          </cell>
          <cell r="D999" t="str">
            <v>Retail</v>
          </cell>
          <cell r="E999" t="str">
            <v>Retail</v>
          </cell>
        </row>
        <row r="1000">
          <cell r="A1000">
            <v>41972</v>
          </cell>
          <cell r="B1000" t="str">
            <v>Karolina Schulze; KaDeWe EV</v>
          </cell>
          <cell r="C1000" t="str">
            <v>Germany</v>
          </cell>
          <cell r="D1000" t="str">
            <v>Retail</v>
          </cell>
          <cell r="E1000" t="str">
            <v>Retail</v>
          </cell>
        </row>
        <row r="1001">
          <cell r="A1001">
            <v>41973</v>
          </cell>
          <cell r="B1001" t="str">
            <v>Astrid Walter; KaDeWe EV</v>
          </cell>
          <cell r="C1001" t="str">
            <v>Germany</v>
          </cell>
          <cell r="D1001" t="str">
            <v>Retail</v>
          </cell>
          <cell r="E1001" t="str">
            <v>Retail</v>
          </cell>
        </row>
        <row r="1002">
          <cell r="A1002">
            <v>41974</v>
          </cell>
          <cell r="B1002" t="str">
            <v>Florentine Kreil; KaDeWe EV</v>
          </cell>
          <cell r="C1002" t="str">
            <v>Germany</v>
          </cell>
          <cell r="D1002" t="str">
            <v>Retail</v>
          </cell>
          <cell r="E1002" t="str">
            <v>Retail</v>
          </cell>
        </row>
        <row r="1003">
          <cell r="A1003">
            <v>41975</v>
          </cell>
          <cell r="B1003" t="str">
            <v>Teodora Ninova; KaDeWe EV</v>
          </cell>
          <cell r="C1003" t="str">
            <v>Germany</v>
          </cell>
          <cell r="D1003" t="str">
            <v>Retail</v>
          </cell>
          <cell r="E1003" t="str">
            <v>Retail</v>
          </cell>
        </row>
        <row r="1004">
          <cell r="A1004">
            <v>41976</v>
          </cell>
          <cell r="B1004" t="str">
            <v>Tina Krause KaDeWe EV</v>
          </cell>
          <cell r="C1004" t="str">
            <v>Germany</v>
          </cell>
          <cell r="D1004" t="str">
            <v>Retail</v>
          </cell>
          <cell r="E1004" t="str">
            <v>Retail</v>
          </cell>
        </row>
        <row r="1005">
          <cell r="A1005">
            <v>41977</v>
          </cell>
          <cell r="B1005" t="str">
            <v>Rita Wuttke; KaDeWe EV</v>
          </cell>
          <cell r="C1005" t="str">
            <v>Germany</v>
          </cell>
          <cell r="D1005" t="str">
            <v>Retail</v>
          </cell>
          <cell r="E1005" t="str">
            <v>Retail</v>
          </cell>
        </row>
        <row r="1006">
          <cell r="A1006">
            <v>41978</v>
          </cell>
          <cell r="B1006" t="str">
            <v>Ket Broge; KaDeWe EV</v>
          </cell>
          <cell r="C1006" t="str">
            <v>Germany</v>
          </cell>
          <cell r="D1006" t="str">
            <v>Retail</v>
          </cell>
          <cell r="E1006" t="str">
            <v>Retail</v>
          </cell>
        </row>
        <row r="1007">
          <cell r="A1007">
            <v>41979</v>
          </cell>
          <cell r="B1007" t="str">
            <v>Emilia Todorova; KaDeWe EV</v>
          </cell>
          <cell r="C1007" t="str">
            <v>Germany</v>
          </cell>
          <cell r="D1007" t="str">
            <v>Retail</v>
          </cell>
          <cell r="E1007" t="str">
            <v>Retail</v>
          </cell>
        </row>
        <row r="1008">
          <cell r="A1008">
            <v>41980</v>
          </cell>
          <cell r="B1008" t="str">
            <v>Martina Scholz; KaDeWe EV</v>
          </cell>
          <cell r="C1008" t="str">
            <v>Germany</v>
          </cell>
          <cell r="D1008" t="str">
            <v>Retail</v>
          </cell>
          <cell r="E1008" t="str">
            <v>Retail</v>
          </cell>
        </row>
        <row r="1009">
          <cell r="A1009">
            <v>41981</v>
          </cell>
          <cell r="B1009" t="str">
            <v>Stefanie Peilicke; KaDeWe EV</v>
          </cell>
          <cell r="C1009" t="str">
            <v>Germany</v>
          </cell>
          <cell r="D1009" t="str">
            <v>Retail</v>
          </cell>
          <cell r="E1009" t="str">
            <v>Retail</v>
          </cell>
        </row>
        <row r="1010">
          <cell r="A1010">
            <v>41982</v>
          </cell>
          <cell r="B1010" t="str">
            <v>Anja Flemming; KaDeWe EV</v>
          </cell>
          <cell r="C1010" t="str">
            <v>Germany</v>
          </cell>
          <cell r="D1010" t="str">
            <v>Retail</v>
          </cell>
          <cell r="E1010" t="str">
            <v>Retail</v>
          </cell>
        </row>
        <row r="1011">
          <cell r="A1011">
            <v>41983</v>
          </cell>
          <cell r="B1011" t="str">
            <v>Christiane Martens; KaDeWe EV</v>
          </cell>
          <cell r="C1011" t="str">
            <v>Germany</v>
          </cell>
          <cell r="D1011" t="str">
            <v>Retail</v>
          </cell>
          <cell r="E1011" t="str">
            <v>Retail</v>
          </cell>
        </row>
        <row r="1012">
          <cell r="A1012">
            <v>41984</v>
          </cell>
          <cell r="B1012" t="str">
            <v>Katharina Schrell; KaDeWe EV</v>
          </cell>
          <cell r="C1012" t="str">
            <v>Germany</v>
          </cell>
          <cell r="D1012" t="str">
            <v>Retail</v>
          </cell>
          <cell r="E1012" t="str">
            <v>Retail</v>
          </cell>
        </row>
        <row r="1013">
          <cell r="A1013">
            <v>41985</v>
          </cell>
          <cell r="B1013" t="str">
            <v>Elke Hilgenfeldt; KaDeWe EV</v>
          </cell>
          <cell r="C1013" t="str">
            <v>Germany</v>
          </cell>
          <cell r="D1013" t="str">
            <v>Retail</v>
          </cell>
          <cell r="E1013" t="str">
            <v>Retail</v>
          </cell>
        </row>
        <row r="1014">
          <cell r="A1014">
            <v>41986</v>
          </cell>
          <cell r="B1014" t="str">
            <v>Heike König; KaDeWe EV</v>
          </cell>
          <cell r="C1014" t="str">
            <v>Germany</v>
          </cell>
          <cell r="D1014" t="str">
            <v>Retail</v>
          </cell>
          <cell r="E1014" t="str">
            <v>Retail</v>
          </cell>
        </row>
        <row r="1015">
          <cell r="A1015">
            <v>41987</v>
          </cell>
          <cell r="B1015" t="str">
            <v>Katharina Evers, KaDeWe EV</v>
          </cell>
          <cell r="C1015" t="str">
            <v>Germany</v>
          </cell>
          <cell r="D1015" t="str">
            <v>Retail</v>
          </cell>
          <cell r="E1015" t="str">
            <v>Retail</v>
          </cell>
        </row>
        <row r="1016">
          <cell r="A1016">
            <v>41988</v>
          </cell>
          <cell r="B1016" t="str">
            <v>Nicola Schöfer-Liebl; KaDeWe EV</v>
          </cell>
          <cell r="C1016" t="str">
            <v>Germany</v>
          </cell>
          <cell r="D1016" t="str">
            <v>Retail</v>
          </cell>
          <cell r="E1016" t="str">
            <v>Retail</v>
          </cell>
        </row>
        <row r="1017">
          <cell r="A1017">
            <v>41990</v>
          </cell>
          <cell r="B1017" t="str">
            <v>Simon Mamerow; KaDeWe EV</v>
          </cell>
          <cell r="C1017" t="str">
            <v>Germany</v>
          </cell>
          <cell r="D1017" t="str">
            <v>Retail</v>
          </cell>
          <cell r="E1017" t="str">
            <v>Retail</v>
          </cell>
        </row>
        <row r="1018">
          <cell r="A1018">
            <v>41991</v>
          </cell>
          <cell r="B1018" t="str">
            <v>Rosemarie Wirthmüller; KaDeWe EV</v>
          </cell>
          <cell r="C1018" t="str">
            <v>Germany</v>
          </cell>
          <cell r="D1018" t="str">
            <v>Retail</v>
          </cell>
          <cell r="E1018" t="str">
            <v>Retail</v>
          </cell>
        </row>
        <row r="1019">
          <cell r="A1019">
            <v>41992</v>
          </cell>
          <cell r="B1019" t="str">
            <v>Ayla Danaci; KaDeWe EV</v>
          </cell>
          <cell r="C1019" t="str">
            <v>Germany</v>
          </cell>
          <cell r="D1019" t="str">
            <v>Retail</v>
          </cell>
          <cell r="E1019" t="str">
            <v>Retail</v>
          </cell>
        </row>
        <row r="1020">
          <cell r="A1020">
            <v>41993</v>
          </cell>
          <cell r="B1020" t="str">
            <v>Juliane Schauß; KaDeWe EV</v>
          </cell>
          <cell r="C1020" t="str">
            <v>Germany</v>
          </cell>
          <cell r="D1020" t="str">
            <v>Retail</v>
          </cell>
          <cell r="E1020" t="str">
            <v>Retail</v>
          </cell>
        </row>
        <row r="1021">
          <cell r="A1021">
            <v>41994</v>
          </cell>
          <cell r="B1021" t="str">
            <v>Andrea Zaremba; KaDeWe EV</v>
          </cell>
          <cell r="C1021" t="str">
            <v>Germany</v>
          </cell>
          <cell r="D1021" t="str">
            <v>Retail</v>
          </cell>
          <cell r="E1021" t="str">
            <v>Retail</v>
          </cell>
        </row>
        <row r="1022">
          <cell r="A1022">
            <v>41995</v>
          </cell>
          <cell r="B1022" t="str">
            <v>Beate Stepanek;KaDeWe EV</v>
          </cell>
          <cell r="C1022" t="str">
            <v>Germany</v>
          </cell>
          <cell r="D1022" t="str">
            <v>Retail</v>
          </cell>
          <cell r="E1022" t="str">
            <v>Retail</v>
          </cell>
        </row>
        <row r="1023">
          <cell r="A1023">
            <v>41996</v>
          </cell>
          <cell r="B1023" t="str">
            <v>Marta Vranek; KaDeWe EV Oberpoll</v>
          </cell>
          <cell r="C1023" t="str">
            <v>Germany</v>
          </cell>
          <cell r="D1023" t="str">
            <v>Retail</v>
          </cell>
          <cell r="E1023" t="str">
            <v>Retail</v>
          </cell>
        </row>
        <row r="1024">
          <cell r="A1024">
            <v>41997</v>
          </cell>
          <cell r="B1024" t="str">
            <v>Anneliese Horn; KaDeWe EV Oberpoll</v>
          </cell>
          <cell r="C1024" t="str">
            <v>Germany</v>
          </cell>
          <cell r="D1024" t="str">
            <v>Retail</v>
          </cell>
          <cell r="E1024" t="str">
            <v>Retail</v>
          </cell>
        </row>
        <row r="1025">
          <cell r="A1025">
            <v>41998</v>
          </cell>
          <cell r="B1025" t="str">
            <v>Horst Köhler, KaDeWe EV</v>
          </cell>
          <cell r="C1025" t="str">
            <v>Germany</v>
          </cell>
          <cell r="D1025" t="str">
            <v>Retail</v>
          </cell>
          <cell r="E1025" t="str">
            <v>Retail</v>
          </cell>
        </row>
        <row r="1026">
          <cell r="A1026">
            <v>41999</v>
          </cell>
          <cell r="B1026" t="str">
            <v>Martina Ludwig, KaDeWe EV</v>
          </cell>
          <cell r="C1026" t="str">
            <v>Germany</v>
          </cell>
          <cell r="D1026" t="str">
            <v>Retail</v>
          </cell>
          <cell r="E1026" t="str">
            <v>Retail</v>
          </cell>
        </row>
        <row r="1027">
          <cell r="A1027">
            <v>48001</v>
          </cell>
          <cell r="B1027" t="str">
            <v>Shopify DE</v>
          </cell>
          <cell r="C1027" t="str">
            <v>eCommerce</v>
          </cell>
        </row>
        <row r="1028">
          <cell r="A1028">
            <v>48002</v>
          </cell>
          <cell r="B1028" t="str">
            <v>Shopify AT</v>
          </cell>
          <cell r="C1028" t="str">
            <v>eCommerce</v>
          </cell>
        </row>
        <row r="1029">
          <cell r="A1029">
            <v>48003</v>
          </cell>
          <cell r="B1029" t="str">
            <v>Shopify CH</v>
          </cell>
          <cell r="C1029" t="str">
            <v>eCommerce</v>
          </cell>
        </row>
        <row r="1030">
          <cell r="A1030">
            <v>48004</v>
          </cell>
          <cell r="B1030" t="str">
            <v>Shopify NL</v>
          </cell>
          <cell r="C1030" t="str">
            <v>eCommerce</v>
          </cell>
        </row>
        <row r="1031">
          <cell r="A1031">
            <v>48005</v>
          </cell>
          <cell r="B1031" t="str">
            <v>Shopify BE</v>
          </cell>
          <cell r="C1031" t="str">
            <v>eCommerce</v>
          </cell>
        </row>
        <row r="1032">
          <cell r="A1032">
            <v>48006</v>
          </cell>
          <cell r="B1032" t="str">
            <v>Shopify HR</v>
          </cell>
          <cell r="C1032" t="str">
            <v>eCommerce</v>
          </cell>
        </row>
        <row r="1033">
          <cell r="A1033">
            <v>48007</v>
          </cell>
          <cell r="B1033" t="str">
            <v>Shopify FR</v>
          </cell>
          <cell r="C1033" t="str">
            <v>eCommerce</v>
          </cell>
        </row>
        <row r="1034">
          <cell r="A1034">
            <v>48008</v>
          </cell>
          <cell r="B1034" t="str">
            <v>Shopify GR</v>
          </cell>
          <cell r="C1034" t="str">
            <v>eCommerce</v>
          </cell>
        </row>
        <row r="1035">
          <cell r="A1035">
            <v>48009</v>
          </cell>
          <cell r="B1035" t="str">
            <v>Shopify ES</v>
          </cell>
          <cell r="C1035" t="str">
            <v>eCommerce</v>
          </cell>
        </row>
        <row r="1036">
          <cell r="A1036">
            <v>48010</v>
          </cell>
          <cell r="B1036" t="str">
            <v>Shopify CZ</v>
          </cell>
          <cell r="C1036" t="str">
            <v>eCommerce</v>
          </cell>
        </row>
        <row r="1037">
          <cell r="A1037">
            <v>48011</v>
          </cell>
          <cell r="B1037" t="str">
            <v>Shopify IT</v>
          </cell>
          <cell r="C1037" t="str">
            <v>eCommerce</v>
          </cell>
        </row>
        <row r="1038">
          <cell r="A1038">
            <v>48012</v>
          </cell>
          <cell r="B1038" t="str">
            <v>Shopify SE</v>
          </cell>
          <cell r="C1038" t="str">
            <v>eCommerce</v>
          </cell>
        </row>
        <row r="1039">
          <cell r="A1039">
            <v>48013</v>
          </cell>
          <cell r="B1039" t="str">
            <v>Shopify DK</v>
          </cell>
          <cell r="C1039" t="str">
            <v>eCommerce</v>
          </cell>
        </row>
        <row r="1040">
          <cell r="A1040">
            <v>48014</v>
          </cell>
          <cell r="B1040" t="str">
            <v>Shopify RO</v>
          </cell>
          <cell r="C1040" t="str">
            <v>eCommerce</v>
          </cell>
        </row>
        <row r="1041">
          <cell r="A1041">
            <v>48015</v>
          </cell>
          <cell r="B1041" t="str">
            <v>Shopify LU</v>
          </cell>
          <cell r="C1041" t="str">
            <v>eCommerce</v>
          </cell>
        </row>
        <row r="1042">
          <cell r="A1042">
            <v>48016</v>
          </cell>
          <cell r="B1042" t="str">
            <v>Shopify IE</v>
          </cell>
          <cell r="C1042" t="str">
            <v>eCommerce</v>
          </cell>
        </row>
        <row r="1043">
          <cell r="A1043">
            <v>48017</v>
          </cell>
          <cell r="B1043" t="str">
            <v>Shopify LV</v>
          </cell>
          <cell r="C1043" t="str">
            <v>eCommerce</v>
          </cell>
        </row>
        <row r="1044">
          <cell r="A1044">
            <v>48018</v>
          </cell>
          <cell r="B1044" t="str">
            <v>Shopify CY</v>
          </cell>
          <cell r="C1044" t="str">
            <v>eCommerce</v>
          </cell>
        </row>
        <row r="1045">
          <cell r="A1045">
            <v>48019</v>
          </cell>
          <cell r="B1045" t="str">
            <v>Shopify EE</v>
          </cell>
          <cell r="C1045" t="str">
            <v>eCommerce</v>
          </cell>
        </row>
        <row r="1046">
          <cell r="A1046">
            <v>48020</v>
          </cell>
          <cell r="B1046" t="str">
            <v>Shopify FI</v>
          </cell>
          <cell r="C1046" t="str">
            <v>eCommerce</v>
          </cell>
        </row>
        <row r="1047">
          <cell r="A1047">
            <v>48021</v>
          </cell>
          <cell r="B1047" t="str">
            <v>Shopify LT</v>
          </cell>
          <cell r="C1047" t="str">
            <v>eCommerce</v>
          </cell>
        </row>
        <row r="1048">
          <cell r="A1048">
            <v>48022</v>
          </cell>
          <cell r="B1048" t="str">
            <v>Shopify PT</v>
          </cell>
          <cell r="C1048" t="str">
            <v>eCommerce</v>
          </cell>
        </row>
        <row r="1049">
          <cell r="A1049">
            <v>48024</v>
          </cell>
          <cell r="B1049" t="str">
            <v>Shopify MT</v>
          </cell>
          <cell r="C1049" t="str">
            <v>eCommerce</v>
          </cell>
        </row>
        <row r="1050">
          <cell r="A1050">
            <v>48025</v>
          </cell>
          <cell r="B1050" t="str">
            <v>Shopify PL</v>
          </cell>
          <cell r="C1050" t="str">
            <v>eCommerce</v>
          </cell>
        </row>
        <row r="1051">
          <cell r="A1051">
            <v>48026</v>
          </cell>
          <cell r="B1051" t="str">
            <v>Shopify SK</v>
          </cell>
          <cell r="C1051" t="str">
            <v>eCommerce</v>
          </cell>
        </row>
        <row r="1052">
          <cell r="A1052">
            <v>48027</v>
          </cell>
          <cell r="B1052" t="str">
            <v>Shopify SI</v>
          </cell>
          <cell r="C1052" t="str">
            <v>eCommerce</v>
          </cell>
        </row>
        <row r="1053">
          <cell r="A1053">
            <v>48028</v>
          </cell>
          <cell r="B1053" t="str">
            <v>Shopify HU</v>
          </cell>
          <cell r="C1053" t="str">
            <v>eCommerce</v>
          </cell>
        </row>
        <row r="1054">
          <cell r="A1054">
            <v>51101</v>
          </cell>
          <cell r="B1054" t="str">
            <v>DESCOMED GB, London ( Liberty )</v>
          </cell>
          <cell r="C1054" t="str">
            <v>Interco</v>
          </cell>
        </row>
        <row r="1055">
          <cell r="A1055">
            <v>51157</v>
          </cell>
          <cell r="B1055" t="str">
            <v>DESCOMED GB, London ( Liberty Professional )</v>
          </cell>
          <cell r="C1055" t="str">
            <v>Interco</v>
          </cell>
        </row>
        <row r="1056">
          <cell r="A1056">
            <v>51172</v>
          </cell>
          <cell r="B1056" t="str">
            <v>DESCOMED GB, London ( Harrods )</v>
          </cell>
          <cell r="C1056" t="str">
            <v>Interco</v>
          </cell>
        </row>
        <row r="1057">
          <cell r="A1057">
            <v>51175</v>
          </cell>
          <cell r="B1057" t="str">
            <v>DESCOMED GB (THG Beauty Ltd; Polen)</v>
          </cell>
          <cell r="C1057" t="str">
            <v>Interco</v>
          </cell>
        </row>
        <row r="1058">
          <cell r="A1058">
            <v>51180</v>
          </cell>
          <cell r="B1058" t="str">
            <v>DESCOMED GB (Net-A-Porter Ltd; Italy)</v>
          </cell>
          <cell r="C1058" t="str">
            <v>Interco</v>
          </cell>
        </row>
        <row r="1059">
          <cell r="A1059">
            <v>51186</v>
          </cell>
          <cell r="B1059" t="str">
            <v>DESCOMED GB (Hope Street HotelLTD. )</v>
          </cell>
          <cell r="C1059" t="str">
            <v>Interco</v>
          </cell>
        </row>
        <row r="1060">
          <cell r="A1060">
            <v>51193</v>
          </cell>
          <cell r="B1060" t="str">
            <v>DESCOMED GB (Mweya PVT Ltd; London)</v>
          </cell>
          <cell r="C1060" t="str">
            <v>Interco</v>
          </cell>
        </row>
        <row r="1061">
          <cell r="A1061">
            <v>51200</v>
          </cell>
          <cell r="B1061" t="str">
            <v>DESCOMED GB, London ( ILG Goods In )</v>
          </cell>
          <cell r="C1061" t="str">
            <v>Interco</v>
          </cell>
        </row>
        <row r="1062">
          <cell r="A1062">
            <v>51202</v>
          </cell>
          <cell r="B1062" t="str">
            <v>DESCOMED GB, London ( PR + Other )</v>
          </cell>
          <cell r="C1062" t="str">
            <v>Interco</v>
          </cell>
        </row>
        <row r="1063">
          <cell r="A1063">
            <v>51206</v>
          </cell>
          <cell r="B1063" t="str">
            <v>DESCOMED GB, Personal BlueGem</v>
          </cell>
          <cell r="C1063" t="str">
            <v>Interco</v>
          </cell>
        </row>
        <row r="1064">
          <cell r="A1064">
            <v>51207</v>
          </cell>
          <cell r="B1064" t="str">
            <v>DESCOMED GB (Karen Reddy-Medeiros)</v>
          </cell>
          <cell r="C1064" t="str">
            <v>Interco</v>
          </cell>
        </row>
        <row r="1065">
          <cell r="A1065">
            <v>51209</v>
          </cell>
          <cell r="B1065" t="str">
            <v>DESCOMED GB ( UP PR; Olivia Wears-Harding )</v>
          </cell>
          <cell r="C1065" t="str">
            <v>Interco</v>
          </cell>
        </row>
        <row r="1066">
          <cell r="A1066">
            <v>51600</v>
          </cell>
          <cell r="B1066" t="str">
            <v>DESCOMED Ltd ( Service )</v>
          </cell>
          <cell r="C1066" t="str">
            <v>Interco</v>
          </cell>
        </row>
        <row r="1067">
          <cell r="A1067">
            <v>53000</v>
          </cell>
          <cell r="B1067" t="str">
            <v>Descomed Limited, Izzy J Aestetics</v>
          </cell>
          <cell r="C1067" t="str">
            <v>Interco</v>
          </cell>
        </row>
        <row r="1068">
          <cell r="A1068">
            <v>53020</v>
          </cell>
          <cell r="B1068" t="str">
            <v>Guendalina The Skin Sculpter LTD</v>
          </cell>
          <cell r="C1068" t="str">
            <v>Interco</v>
          </cell>
        </row>
        <row r="1069">
          <cell r="A1069" t="str">
            <v>`</v>
          </cell>
          <cell r="B1069" t="str">
            <v>QMS Intern.PROSPECTION Interessent</v>
          </cell>
          <cell r="C1069" t="str">
            <v>Interco</v>
          </cell>
        </row>
      </sheetData>
      <sheetData sheetId="34"/>
      <sheetData sheetId="3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ve Byrom-Chadd" id="{A34C63E6-F44D-4412-82B6-A6F99A0AD827}" userId="S::steve@qmsmedicosmetics.com::777caef4-0ce7-43ca-af7c-8d293a37077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1" dT="2025-08-20T14:19:14.55" personId="{A34C63E6-F44D-4412-82B6-A6F99A0AD827}" id="{8F73A1BD-99A0-4F76-ABE5-DC7E065E7464}">
    <text>Enter no. new doors to be won from Aug-Dec</text>
  </threadedComment>
  <threadedComment ref="J31" dT="2025-08-20T14:19:29.56" personId="{A34C63E6-F44D-4412-82B6-A6F99A0AD827}" id="{8A5F2BD2-6119-44BE-829C-5BF6D94BBEBD}">
    <text>Enter sales from new doors won in Aug-Dec in 2025</text>
  </threadedComment>
  <threadedComment ref="K31" dT="2025-08-20T14:19:29.56" personId="{A34C63E6-F44D-4412-82B6-A6F99A0AD827}" id="{163EA1B1-8B5A-45FC-8FAE-35979F7C3D45}">
    <text>Enter sales from new doors won in Aug-Dec in 2026</text>
  </threadedComment>
  <threadedComment ref="H37" dT="2025-08-20T14:19:14.55" personId="{A34C63E6-F44D-4412-82B6-A6F99A0AD827}" id="{B9536914-DEA1-4FB2-8E75-C93F67729CBE}">
    <text>Enter no. new doors to be won in 2026</text>
  </threadedComment>
  <threadedComment ref="K37" dT="2025-08-20T14:19:29.56" personId="{A34C63E6-F44D-4412-82B6-A6F99A0AD827}" id="{796171B5-2762-410D-85DE-8B326E2CB250}">
    <text>Enter sales from new doors won in in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9" dT="2025-08-20T14:19:14.55" personId="{A34C63E6-F44D-4412-82B6-A6F99A0AD827}" id="{B8174179-5587-4DC1-B530-4477641C023E}">
    <text>Enter no. new doors to be won from Aug-Dec</text>
  </threadedComment>
  <threadedComment ref="J29" dT="2025-08-20T14:19:29.56" personId="{A34C63E6-F44D-4412-82B6-A6F99A0AD827}" id="{C5E2F2CE-F5BE-4114-96FB-ADDAE830EDA6}">
    <text>Enter sales from new doors won in Aug-Dec in 2025</text>
  </threadedComment>
  <threadedComment ref="K29" dT="2025-08-20T14:19:29.56" personId="{A34C63E6-F44D-4412-82B6-A6F99A0AD827}" id="{CFD3A6A2-6D5E-4154-A0C0-3A2A3C3E4D40}">
    <text>Enter sales from new doors won in Aug-Dec in 2026</text>
  </threadedComment>
  <threadedComment ref="H35" dT="2025-08-20T14:19:14.55" personId="{A34C63E6-F44D-4412-82B6-A6F99A0AD827}" id="{702C3823-3147-40C8-9D52-D397DFA5682A}">
    <text>Enter no. new doors to be won in 2026</text>
  </threadedComment>
  <threadedComment ref="K35" dT="2025-08-20T14:19:29.56" personId="{A34C63E6-F44D-4412-82B6-A6F99A0AD827}" id="{E99BE2F9-4003-4906-A72D-E4CC49112874}">
    <text>Enter sales from new doors won in in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33" dT="2025-08-20T14:19:14.55" personId="{A34C63E6-F44D-4412-82B6-A6F99A0AD827}" id="{4793B881-B831-419B-B1DB-1C01A7AAF69C}">
    <text>Enter no. new doors to be won from Aug-Dec</text>
  </threadedComment>
  <threadedComment ref="J33" dT="2025-08-20T14:19:29.56" personId="{A34C63E6-F44D-4412-82B6-A6F99A0AD827}" id="{77CC97F7-B492-4250-B02F-F02041EEBBC1}">
    <text>Enter sales from new doors won in Aug-Dec in 2025</text>
  </threadedComment>
  <threadedComment ref="K33" dT="2025-08-20T14:19:29.56" personId="{A34C63E6-F44D-4412-82B6-A6F99A0AD827}" id="{51EBB6E0-34FB-4C22-818A-7A46204A0742}">
    <text>Enter sales from new doors won in Aug-Dec in 2026</text>
  </threadedComment>
  <threadedComment ref="H39" dT="2025-08-20T14:19:14.55" personId="{A34C63E6-F44D-4412-82B6-A6F99A0AD827}" id="{13615AA5-61FF-4B28-94F2-3D4C89CB5C1E}">
    <text>Enter no. new doors to be won in 2026</text>
  </threadedComment>
  <threadedComment ref="K39" dT="2025-08-20T14:19:29.56" personId="{A34C63E6-F44D-4412-82B6-A6F99A0AD827}" id="{0931AA46-7ED6-4817-B337-DDCA3A2233B4}">
    <text>Enter sales from new doors won in in 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26" dT="2025-08-20T14:19:14.55" personId="{A34C63E6-F44D-4412-82B6-A6F99A0AD827}" id="{4A11DFF7-4D63-4E99-BEE8-476A3927E175}">
    <text>Enter no. new doors to be won from Aug-Dec</text>
  </threadedComment>
  <threadedComment ref="J26" dT="2025-08-20T14:19:29.56" personId="{A34C63E6-F44D-4412-82B6-A6F99A0AD827}" id="{5F058682-B244-4CDA-92AC-DC705BC30F5A}">
    <text>Enter sales from new doors won in Aug-Dec in 2025</text>
  </threadedComment>
  <threadedComment ref="K26" dT="2025-08-20T14:19:29.56" personId="{A34C63E6-F44D-4412-82B6-A6F99A0AD827}" id="{5F58B8B7-C79C-40D8-8123-A8AC7B3B5320}">
    <text>Enter sales from new doors won in Aug-Dec in 2026</text>
  </threadedComment>
  <threadedComment ref="H32" dT="2025-08-20T14:19:14.55" personId="{A34C63E6-F44D-4412-82B6-A6F99A0AD827}" id="{F74194D0-3AE4-417D-8476-1A1867AA5C81}">
    <text>Enter no. new doors to be won in 2026</text>
  </threadedComment>
  <threadedComment ref="K32" dT="2025-08-20T14:19:29.56" personId="{A34C63E6-F44D-4412-82B6-A6F99A0AD827}" id="{EAA95914-6683-4460-8C7C-06CA1035AE5C}">
    <text>Enter sales from new doors won in in 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70" dT="2025-08-20T14:19:14.55" personId="{A34C63E6-F44D-4412-82B6-A6F99A0AD827}" id="{8B10A9A2-95C0-48B5-81E8-CAB74C6474A5}">
    <text>Enter no. new doors to be won from Aug-Dec</text>
  </threadedComment>
  <threadedComment ref="J70" dT="2025-08-20T14:19:29.56" personId="{A34C63E6-F44D-4412-82B6-A6F99A0AD827}" id="{86D5257C-21B1-4E92-9A7D-5FA015B536F0}">
    <text>Enter sales from new doors won in Aug-Dec in 2025</text>
  </threadedComment>
  <threadedComment ref="K70" dT="2025-08-20T14:19:29.56" personId="{A34C63E6-F44D-4412-82B6-A6F99A0AD827}" id="{59AF0BAD-DBE1-47F5-8FAF-C9E672A38743}">
    <text>Enter sales from new doors won in Aug-Dec in 2026</text>
  </threadedComment>
  <threadedComment ref="H76" dT="2025-08-20T14:19:14.55" personId="{A34C63E6-F44D-4412-82B6-A6F99A0AD827}" id="{8B984FAE-FED8-4194-A0E0-F4D260DC01B0}">
    <text>Enter no. new doors to be won in 2026</text>
  </threadedComment>
  <threadedComment ref="K76" dT="2025-08-20T14:19:29.56" personId="{A34C63E6-F44D-4412-82B6-A6F99A0AD827}" id="{63259210-28C7-4C00-B5EC-9741BE9DC5A7}">
    <text>Enter sales from new doors won in in 2026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36" dT="2025-08-20T14:19:14.55" personId="{A34C63E6-F44D-4412-82B6-A6F99A0AD827}" id="{F5D8D867-F018-4414-844F-2DDB7DB1AC52}">
    <text>Enter no. new doors to be won from Aug-Dec</text>
  </threadedComment>
  <threadedComment ref="J36" dT="2025-08-20T14:19:29.56" personId="{A34C63E6-F44D-4412-82B6-A6F99A0AD827}" id="{08643F08-8BB5-4FBF-B023-F651A79CFFC9}">
    <text>Enter sales from new doors won in Aug-Dec in 2025</text>
  </threadedComment>
  <threadedComment ref="K36" dT="2025-08-20T14:19:29.56" personId="{A34C63E6-F44D-4412-82B6-A6F99A0AD827}" id="{59F36A4A-CF3E-4E30-8484-C8936871CF44}">
    <text>Enter sales from new doors won in Aug-Dec in 2026</text>
  </threadedComment>
  <threadedComment ref="H42" dT="2025-08-20T14:19:14.55" personId="{A34C63E6-F44D-4412-82B6-A6F99A0AD827}" id="{897C968B-6B49-41F6-A4AF-43A2DE1AAB96}">
    <text>Enter no. new doors to be won in 2026</text>
  </threadedComment>
  <threadedComment ref="K42" dT="2025-08-20T14:19:29.56" personId="{A34C63E6-F44D-4412-82B6-A6F99A0AD827}" id="{5BDE4EC2-B4B8-4FAE-AE5C-E8225A67126C}">
    <text>Enter sales from new doors won in in 2026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45" dT="2025-08-20T14:19:14.55" personId="{A34C63E6-F44D-4412-82B6-A6F99A0AD827}" id="{EAB3F7CD-7C2E-43F8-A4F2-694EE769CD54}">
    <text>Enter no. new doors to be won from Aug-Dec</text>
  </threadedComment>
  <threadedComment ref="J45" dT="2025-08-20T14:19:29.56" personId="{A34C63E6-F44D-4412-82B6-A6F99A0AD827}" id="{D2DFB95F-C22C-4591-BC04-3643470083C0}">
    <text>Enter sales from new doors won in Aug-Dec in 2025</text>
  </threadedComment>
  <threadedComment ref="K45" dT="2025-08-20T14:19:29.56" personId="{A34C63E6-F44D-4412-82B6-A6F99A0AD827}" id="{7F29D146-88F5-426D-9CF0-7E4F5B069F94}">
    <text>Enter sales from new doors won in Aug-Dec in 2026</text>
  </threadedComment>
  <threadedComment ref="H51" dT="2025-08-20T14:19:14.55" personId="{A34C63E6-F44D-4412-82B6-A6F99A0AD827}" id="{2620EA79-CA94-4CC9-ADE5-5249E82C85F2}">
    <text>Enter no. new doors to be won in 2026</text>
  </threadedComment>
  <threadedComment ref="K51" dT="2025-08-20T14:19:29.56" personId="{A34C63E6-F44D-4412-82B6-A6F99A0AD827}" id="{D42AA87E-9AA0-41CE-8FF4-5E8607C34313}">
    <text>Enter sales from new doors won in in 2026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47" dT="2025-08-20T14:19:14.55" personId="{A34C63E6-F44D-4412-82B6-A6F99A0AD827}" id="{3C0E6152-60A0-4724-ACA6-DC46973D491E}">
    <text>Enter no. new doors to be won from Aug-Dec</text>
  </threadedComment>
  <threadedComment ref="J47" dT="2025-08-20T14:19:29.56" personId="{A34C63E6-F44D-4412-82B6-A6F99A0AD827}" id="{E3741AE0-5974-4DFD-8490-01D24C6C3300}">
    <text>Enter sales from new doors won in Aug-Dec in 2025</text>
  </threadedComment>
  <threadedComment ref="K47" dT="2025-08-20T14:19:29.56" personId="{A34C63E6-F44D-4412-82B6-A6F99A0AD827}" id="{A54CCD33-D942-4A3C-A264-EEFAF9347F8F}">
    <text>Enter sales from new doors won in Aug-Dec in 2026</text>
  </threadedComment>
  <threadedComment ref="H53" dT="2025-08-20T14:19:14.55" personId="{A34C63E6-F44D-4412-82B6-A6F99A0AD827}" id="{E5F5B7FB-9A7A-46F4-8190-BAC018C33516}">
    <text>Enter no. new doors to be won in 2026</text>
  </threadedComment>
  <threadedComment ref="K53" dT="2025-08-20T14:19:29.56" personId="{A34C63E6-F44D-4412-82B6-A6F99A0AD827}" id="{FD9E3C8F-C1B5-4EAA-864F-00DDAE62B447}">
    <text>Enter sales from new doors won in in 2026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H57" dT="2025-08-20T14:19:14.55" personId="{A34C63E6-F44D-4412-82B6-A6F99A0AD827}" id="{D52E451D-A466-42D3-8F9C-DDA3E737C218}">
    <text>Enter no. new doors to be won from Aug-Dec</text>
  </threadedComment>
  <threadedComment ref="J57" dT="2025-08-20T14:19:29.56" personId="{A34C63E6-F44D-4412-82B6-A6F99A0AD827}" id="{5308E23A-677F-4D5D-8081-DA1A1DBE185F}">
    <text>Enter sales from new doors won in Aug-Dec in 2025</text>
  </threadedComment>
  <threadedComment ref="K57" dT="2025-08-20T14:19:29.56" personId="{A34C63E6-F44D-4412-82B6-A6F99A0AD827}" id="{CF7A1943-26B6-403D-9917-FDA884E28C53}">
    <text>Enter sales from new doors won in Aug-Dec in 2026</text>
  </threadedComment>
  <threadedComment ref="H63" dT="2025-08-20T14:19:14.55" personId="{A34C63E6-F44D-4412-82B6-A6F99A0AD827}" id="{D271750C-12C9-4FC2-8110-19CE9D9C5F4A}">
    <text>Enter no. new doors to be won in 2026</text>
  </threadedComment>
  <threadedComment ref="K63" dT="2025-08-20T14:19:29.56" personId="{A34C63E6-F44D-4412-82B6-A6F99A0AD827}" id="{29140CF9-F2AA-4553-B2D9-5C7285D3ED6C}">
    <text>Enter sales from new doors won in in 2026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H12" dT="2025-08-20T14:19:14.55" personId="{A34C63E6-F44D-4412-82B6-A6F99A0AD827}" id="{816DA8A9-F566-4552-AD13-FD912C37572D}">
    <text>Enter no. new doors to be won from Aug-Dec</text>
  </threadedComment>
  <threadedComment ref="J12" dT="2025-08-20T14:19:29.56" personId="{A34C63E6-F44D-4412-82B6-A6F99A0AD827}" id="{09913F8F-953B-4BED-A322-88EA81434170}">
    <text>Enter sales from new doors won in Aug-Dec in 2025</text>
  </threadedComment>
  <threadedComment ref="K12" dT="2025-08-20T14:19:29.56" personId="{A34C63E6-F44D-4412-82B6-A6F99A0AD827}" id="{79BA3D6C-57DA-4DC9-8BAF-D6C247747182}">
    <text>Enter sales from new doors won in Aug-Dec in 2026</text>
  </threadedComment>
  <threadedComment ref="H18" dT="2025-08-20T14:19:14.55" personId="{A34C63E6-F44D-4412-82B6-A6F99A0AD827}" id="{FD84A957-17BD-4C03-8467-C844FDD0B97E}">
    <text>Enter no. new doors to be won in 2026</text>
  </threadedComment>
  <threadedComment ref="K18" dT="2025-08-20T14:19:29.56" personId="{A34C63E6-F44D-4412-82B6-A6F99A0AD827}" id="{DAE328BC-F00E-4F3A-97A7-654EAFA0342A}">
    <text>Enter sales from new doors won in in 2026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H12" dT="2025-08-20T14:19:14.55" personId="{A34C63E6-F44D-4412-82B6-A6F99A0AD827}" id="{27CF513C-F714-49CE-BC48-C6247A823E67}">
    <text>Enter no. new doors to be won from Aug-Dec</text>
  </threadedComment>
  <threadedComment ref="J12" dT="2025-08-20T14:19:29.56" personId="{A34C63E6-F44D-4412-82B6-A6F99A0AD827}" id="{79EBF07F-0FDA-42A7-80E9-9CBCBBD5C6D7}">
    <text>Enter sales from new doors won in Aug-Dec in 2025</text>
  </threadedComment>
  <threadedComment ref="K12" dT="2025-08-20T14:19:29.56" personId="{A34C63E6-F44D-4412-82B6-A6F99A0AD827}" id="{F4550033-8CE1-44FD-AA61-53510932CBEF}">
    <text>Enter sales from new doors won in Aug-Dec in 2026</text>
  </threadedComment>
  <threadedComment ref="H18" dT="2025-08-20T14:19:14.55" personId="{A34C63E6-F44D-4412-82B6-A6F99A0AD827}" id="{BC4AC1B6-26B4-478B-8743-0A7C38EC76DF}">
    <text>Enter no. new doors to be won in 2026</text>
  </threadedComment>
  <threadedComment ref="K18" dT="2025-08-20T14:19:29.56" personId="{A34C63E6-F44D-4412-82B6-A6F99A0AD827}" id="{248971D7-F829-409D-AE7C-86540CC4B397}">
    <text>Enter sales from new doors won in in 2026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H10" dT="2025-08-20T14:19:14.55" personId="{A34C63E6-F44D-4412-82B6-A6F99A0AD827}" id="{026B5C6C-C1D1-43DA-B7EA-D7868374499C}">
    <text>Enter no. new doors to be won from Aug-Dec</text>
  </threadedComment>
  <threadedComment ref="J10" dT="2025-08-20T14:19:29.56" personId="{A34C63E6-F44D-4412-82B6-A6F99A0AD827}" id="{658AF87B-3D1D-48CA-A195-4D89CB6F7B00}">
    <text>Enter sales from new doors won in Aug-Dec in 2025</text>
  </threadedComment>
  <threadedComment ref="K10" dT="2025-08-20T14:19:29.56" personId="{A34C63E6-F44D-4412-82B6-A6F99A0AD827}" id="{5773AF66-6FFF-4DA6-8F80-DD431E92E14F}">
    <text>Enter sales from new doors won in Aug-Dec in 2026</text>
  </threadedComment>
  <threadedComment ref="H16" dT="2025-08-20T14:19:14.55" personId="{A34C63E6-F44D-4412-82B6-A6F99A0AD827}" id="{FA8DDDBB-04DC-4CFE-9CF9-EAE705186029}">
    <text>Enter no. new doors to be won in 2026</text>
  </threadedComment>
  <threadedComment ref="K16" dT="2025-08-20T14:19:29.56" personId="{A34C63E6-F44D-4412-82B6-A6F99A0AD827}" id="{B00106DF-01E3-414B-93A0-090F8D51E24D}">
    <text>Enter sales from new doors won in in 2026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H9" dT="2025-08-20T14:19:14.55" personId="{A34C63E6-F44D-4412-82B6-A6F99A0AD827}" id="{AF920FDE-63C1-41AB-871E-623495A5F437}">
    <text>Enter no. new doors to be won from Aug-Dec</text>
  </threadedComment>
  <threadedComment ref="J9" dT="2025-08-20T14:19:29.56" personId="{A34C63E6-F44D-4412-82B6-A6F99A0AD827}" id="{8BF67666-D051-4141-AEE2-6DCCAA0B30BA}">
    <text>Enter sales from new doors won in Aug-Dec in 2025</text>
  </threadedComment>
  <threadedComment ref="K9" dT="2025-08-20T14:19:29.56" personId="{A34C63E6-F44D-4412-82B6-A6F99A0AD827}" id="{A31119B9-BFEF-486A-B685-A2163CF12E5E}">
    <text>Enter sales from new doors won in Aug-Dec in 2026</text>
  </threadedComment>
  <threadedComment ref="H15" dT="2025-08-20T14:19:14.55" personId="{A34C63E6-F44D-4412-82B6-A6F99A0AD827}" id="{571E33B0-2C8E-49FC-BAEC-C81F3F6D9969}">
    <text>Enter no. new doors to be won in 2026</text>
  </threadedComment>
  <threadedComment ref="K15" dT="2025-08-20T14:19:29.56" personId="{A34C63E6-F44D-4412-82B6-A6F99A0AD827}" id="{95A7D754-713F-40AF-9668-137E7AEA7192}">
    <text>Enter sales from new doors won in in 2026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H20" dT="2025-08-20T14:19:14.55" personId="{A34C63E6-F44D-4412-82B6-A6F99A0AD827}" id="{040D96CA-713B-4374-9404-0745BDBF1E21}">
    <text>Enter no. new doors to be won from Aug-Dec</text>
  </threadedComment>
  <threadedComment ref="J20" dT="2025-08-20T14:19:29.56" personId="{A34C63E6-F44D-4412-82B6-A6F99A0AD827}" id="{127896DB-919C-4A8C-9ECF-DF7EB1792001}">
    <text>Enter sales from new doors won in Aug-Dec in 2025</text>
  </threadedComment>
  <threadedComment ref="K20" dT="2025-08-20T14:19:29.56" personId="{A34C63E6-F44D-4412-82B6-A6F99A0AD827}" id="{5DAA1E0A-25CD-4E1E-910D-CE6B922B6A67}">
    <text>Enter sales from new doors won in Aug-Dec in 2026</text>
  </threadedComment>
  <threadedComment ref="H26" dT="2025-08-20T14:19:14.55" personId="{A34C63E6-F44D-4412-82B6-A6F99A0AD827}" id="{8F8F5CCC-D8F8-4F72-953B-183DFFF973F1}">
    <text>Enter no. new doors to be won in 2026</text>
  </threadedComment>
  <threadedComment ref="K26" dT="2025-08-20T14:19:29.56" personId="{A34C63E6-F44D-4412-82B6-A6F99A0AD827}" id="{7143650D-2173-4667-A71B-70D4F0CEA8FF}">
    <text>Enter sales from new doors won in in 2026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H33" dT="2025-08-20T14:19:14.55" personId="{A34C63E6-F44D-4412-82B6-A6F99A0AD827}" id="{D16596D9-395E-408B-A6C1-AC0149DE5D28}">
    <text>Enter no. new doors to be won in 2026</text>
  </threadedComment>
  <threadedComment ref="K33" dT="2025-08-20T14:19:29.56" personId="{A34C63E6-F44D-4412-82B6-A6F99A0AD827}" id="{4AD1E276-5996-4C34-8D1B-882F820558C4}">
    <text>Enter sales from new doors won in in 2026</text>
  </threadedComment>
  <threadedComment ref="H88" dT="2025-08-20T14:19:14.55" personId="{A34C63E6-F44D-4412-82B6-A6F99A0AD827}" id="{0C87A0A2-6D06-4796-85CF-5706FE46AB5B}">
    <text>Enter no. new doors to be won in 2026</text>
  </threadedComment>
  <threadedComment ref="K88" dT="2025-08-20T14:19:29.56" personId="{A34C63E6-F44D-4412-82B6-A6F99A0AD827}" id="{352C4BD3-F246-4D7B-9262-B0F282AE4806}">
    <text>Enter sales from new doors won in in 2026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8A0A-FCE9-49B8-9DEF-ADD3F63B75DD}">
  <dimension ref="B1:BK62"/>
  <sheetViews>
    <sheetView showGridLines="0" workbookViewId="0">
      <pane xSplit="2" ySplit="3" topLeftCell="O20" activePane="bottomRight" state="frozen"/>
      <selection pane="topRight" activeCell="C1" sqref="C1"/>
      <selection pane="bottomLeft" activeCell="A4" sqref="A4"/>
      <selection pane="bottomRight" activeCell="U12" sqref="U12"/>
    </sheetView>
  </sheetViews>
  <sheetFormatPr defaultColWidth="8.85546875" defaultRowHeight="15" outlineLevelCol="1" x14ac:dyDescent="0.25"/>
  <cols>
    <col min="2" max="2" width="18.85546875" bestFit="1" customWidth="1"/>
    <col min="3" max="7" width="11.7109375" customWidth="1"/>
    <col min="8" max="8" width="8.5703125" hidden="1" customWidth="1" outlineLevel="1"/>
    <col min="9" max="13" width="11.7109375" hidden="1" customWidth="1" outlineLevel="1"/>
    <col min="14" max="14" width="9.140625" collapsed="1"/>
    <col min="15" max="17" width="11.7109375" customWidth="1"/>
    <col min="32" max="32" width="10.42578125" bestFit="1" customWidth="1"/>
    <col min="33" max="33" width="10.42578125" customWidth="1"/>
    <col min="35" max="35" width="18.28515625" customWidth="1"/>
    <col min="38" max="38" width="9.5703125" bestFit="1" customWidth="1"/>
  </cols>
  <sheetData>
    <row r="1" spans="2:63" x14ac:dyDescent="0.25"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2:63" x14ac:dyDescent="0.25">
      <c r="B2" s="40" t="s">
        <v>0</v>
      </c>
      <c r="C2" s="94" t="s">
        <v>1</v>
      </c>
      <c r="D2" s="94"/>
      <c r="E2" s="94"/>
      <c r="F2" s="94"/>
      <c r="G2" s="94"/>
      <c r="H2" s="25"/>
      <c r="I2" s="94" t="s">
        <v>2</v>
      </c>
      <c r="J2" s="94"/>
      <c r="K2" s="94"/>
      <c r="L2" s="94"/>
      <c r="M2" s="94"/>
      <c r="O2" s="94" t="s">
        <v>1</v>
      </c>
      <c r="P2" s="94"/>
      <c r="Q2" s="94"/>
      <c r="S2" s="94" t="s">
        <v>1270</v>
      </c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L2" s="94" t="s">
        <v>1258</v>
      </c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Z2" s="94" t="s">
        <v>1271</v>
      </c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</row>
    <row r="3" spans="2:63" s="25" customFormat="1" x14ac:dyDescent="0.25">
      <c r="B3" s="38"/>
      <c r="C3" s="38" t="s">
        <v>3</v>
      </c>
      <c r="D3" s="38" t="s">
        <v>4</v>
      </c>
      <c r="E3" s="38" t="s">
        <v>5</v>
      </c>
      <c r="F3" s="38" t="s">
        <v>6</v>
      </c>
      <c r="G3" s="38" t="s">
        <v>7</v>
      </c>
      <c r="I3" s="38" t="s">
        <v>3</v>
      </c>
      <c r="J3" s="38" t="s">
        <v>4</v>
      </c>
      <c r="K3" s="38" t="s">
        <v>8</v>
      </c>
      <c r="L3" s="38" t="s">
        <v>6</v>
      </c>
      <c r="M3" s="38" t="s">
        <v>9</v>
      </c>
      <c r="O3" s="38" t="s">
        <v>10</v>
      </c>
      <c r="P3" s="38" t="s">
        <v>3</v>
      </c>
      <c r="Q3" s="38" t="s">
        <v>11</v>
      </c>
      <c r="S3" s="62">
        <v>46023</v>
      </c>
      <c r="T3" s="62">
        <v>46054</v>
      </c>
      <c r="U3" s="62">
        <v>46082</v>
      </c>
      <c r="V3" s="62">
        <v>46113</v>
      </c>
      <c r="W3" s="62">
        <v>46143</v>
      </c>
      <c r="X3" s="62">
        <v>46174</v>
      </c>
      <c r="Y3" s="62">
        <v>46204</v>
      </c>
      <c r="Z3" s="62">
        <v>46235</v>
      </c>
      <c r="AA3" s="62">
        <v>46266</v>
      </c>
      <c r="AB3" s="62">
        <v>46296</v>
      </c>
      <c r="AC3" s="62">
        <v>46327</v>
      </c>
      <c r="AD3" s="62">
        <v>46357</v>
      </c>
      <c r="AF3" s="25" t="s">
        <v>12</v>
      </c>
      <c r="AG3" s="25" t="s">
        <v>13</v>
      </c>
      <c r="AH3" s="25" t="s">
        <v>14</v>
      </c>
      <c r="AI3" s="25" t="s">
        <v>15</v>
      </c>
      <c r="AL3" s="62">
        <v>46023</v>
      </c>
      <c r="AM3" s="62">
        <v>46054</v>
      </c>
      <c r="AN3" s="62">
        <v>46082</v>
      </c>
      <c r="AO3" s="62">
        <v>46113</v>
      </c>
      <c r="AP3" s="62">
        <v>46143</v>
      </c>
      <c r="AQ3" s="62">
        <v>46174</v>
      </c>
      <c r="AR3" s="62">
        <v>46204</v>
      </c>
      <c r="AS3" s="62">
        <v>46235</v>
      </c>
      <c r="AT3" s="62">
        <v>46266</v>
      </c>
      <c r="AU3" s="62">
        <v>46296</v>
      </c>
      <c r="AV3" s="62">
        <v>46327</v>
      </c>
      <c r="AW3" s="62">
        <v>46357</v>
      </c>
      <c r="AZ3" s="62">
        <v>46023</v>
      </c>
      <c r="BA3" s="62">
        <v>46054</v>
      </c>
      <c r="BB3" s="62">
        <v>46082</v>
      </c>
      <c r="BC3" s="62">
        <v>46113</v>
      </c>
      <c r="BD3" s="62">
        <v>46143</v>
      </c>
      <c r="BE3" s="62">
        <v>46174</v>
      </c>
      <c r="BF3" s="62">
        <v>46204</v>
      </c>
      <c r="BG3" s="62">
        <v>46235</v>
      </c>
      <c r="BH3" s="62">
        <v>46266</v>
      </c>
      <c r="BI3" s="62">
        <v>46296</v>
      </c>
      <c r="BJ3" s="62">
        <v>46327</v>
      </c>
      <c r="BK3" s="62">
        <v>46357</v>
      </c>
    </row>
    <row r="4" spans="2:63" x14ac:dyDescent="0.25">
      <c r="B4" t="s">
        <v>16</v>
      </c>
      <c r="C4" s="47">
        <f>North!Z28+North!Z35+North!Z41</f>
        <v>602834.41999999993</v>
      </c>
      <c r="D4" s="5">
        <f>North!Y28+North!Y35+North!Y41</f>
        <v>757700</v>
      </c>
      <c r="E4" s="6">
        <f>IFERROR(C4/D4-1, "N/A")</f>
        <v>-0.20438904579648942</v>
      </c>
      <c r="F4" s="34">
        <f>North!X28+North!X35+North!X41</f>
        <v>674868.98999999987</v>
      </c>
      <c r="G4" s="6">
        <f>IFERROR(C4/F4-1, "N/A")</f>
        <v>-0.10673859825741872</v>
      </c>
      <c r="H4" s="30"/>
      <c r="I4" s="34">
        <f>North!P28+North!P35+North!P41</f>
        <v>602834.41999999993</v>
      </c>
      <c r="J4" s="34">
        <f>North!Q28+North!Q35+North!Q41</f>
        <v>532111.49</v>
      </c>
      <c r="K4" s="6">
        <f>IFERROR(I4/J4-1, "N/A")</f>
        <v>0.13290998471015891</v>
      </c>
      <c r="L4" s="34">
        <f>North!O28+North!O35+North!O41</f>
        <v>601941.20999999985</v>
      </c>
      <c r="M4" s="6">
        <f>IFERROR(I4/L4-1, "N/A")</f>
        <v>1.4838824542351414E-3</v>
      </c>
      <c r="O4" s="5">
        <f>North!AA28+North!AA35+North!AA41</f>
        <v>713889.6390999998</v>
      </c>
      <c r="P4" s="5">
        <f>C4</f>
        <v>602834.41999999993</v>
      </c>
      <c r="Q4" s="6">
        <f>IFERROR(O4/P4-1, "N/A")</f>
        <v>0.18422176208850161</v>
      </c>
      <c r="S4" s="5">
        <f>North!AG28+North!AG35+North!AG41</f>
        <v>45772.274736999992</v>
      </c>
      <c r="T4" s="5">
        <f>North!AH28+North!AH35+North!AH41</f>
        <v>56311.171128000016</v>
      </c>
      <c r="U4" s="5">
        <f>North!AI28+North!AI35+North!AI41</f>
        <v>70388.963909999991</v>
      </c>
      <c r="V4" s="5">
        <f>North!AJ28+North!AJ35+North!AJ41</f>
        <v>60580.61932350001</v>
      </c>
      <c r="W4" s="5">
        <f>North!AK28+North!AK35+North!AK41</f>
        <v>64850.067519000018</v>
      </c>
      <c r="X4" s="5">
        <f>North!AL28+North!AL35+North!AL41</f>
        <v>58311.171128000016</v>
      </c>
      <c r="Y4" s="5">
        <f>North!AM28+North!AM35+North!AM41</f>
        <v>56311.171128000016</v>
      </c>
      <c r="Z4" s="5">
        <f>North!AN28+North!AN35+North!AN41</f>
        <v>44502.826541500006</v>
      </c>
      <c r="AA4" s="5">
        <f>North!AO28+North!AO35+North!AO41</f>
        <v>70119.515714499983</v>
      </c>
      <c r="AB4" s="5">
        <f>North!AP28+North!AP35+North!AP41</f>
        <v>72388.963909999991</v>
      </c>
      <c r="AC4" s="5">
        <f>North!AQ28+North!AQ35+North!AQ41</f>
        <v>63580.61932350001</v>
      </c>
      <c r="AD4" s="5">
        <f>North!AR28+North!AR35+North!AR41</f>
        <v>50772.274736999992</v>
      </c>
      <c r="AF4" s="24">
        <f>North!K28+North!K32</f>
        <v>653889.6390999998</v>
      </c>
      <c r="AG4" s="24">
        <v>60000</v>
      </c>
      <c r="AH4" s="6">
        <f>AF4/P4-1</f>
        <v>8.4691944265557817E-2</v>
      </c>
      <c r="AJ4" s="7">
        <f>SUM(S4:AD4)-SUM(AF4:AG4)</f>
        <v>0</v>
      </c>
      <c r="AL4" s="5">
        <f>North!AG28+North!AG35</f>
        <v>45772.274736999992</v>
      </c>
      <c r="AM4" s="5">
        <f>North!AH28+North!AH35</f>
        <v>52311.171128000016</v>
      </c>
      <c r="AN4" s="5">
        <f>North!AI28+North!AI35</f>
        <v>65388.963909999991</v>
      </c>
      <c r="AO4" s="5">
        <f>North!AJ28+North!AJ35</f>
        <v>55580.61932350001</v>
      </c>
      <c r="AP4" s="5">
        <f>North!AK28+North!AK35</f>
        <v>58850.067519000018</v>
      </c>
      <c r="AQ4" s="5">
        <f>North!AL28+North!AL35</f>
        <v>52311.171128000016</v>
      </c>
      <c r="AR4" s="5">
        <f>North!AM28+North!AM35</f>
        <v>52311.171128000016</v>
      </c>
      <c r="AS4" s="5">
        <f>North!AN28+North!AN35</f>
        <v>42502.826541500006</v>
      </c>
      <c r="AT4" s="5">
        <f>North!AO28+North!AO35</f>
        <v>62119.51571449999</v>
      </c>
      <c r="AU4" s="5">
        <f>North!AP28+North!AP35</f>
        <v>65388.963909999991</v>
      </c>
      <c r="AV4" s="5">
        <f>North!AQ28+North!AQ35</f>
        <v>55580.61932350001</v>
      </c>
      <c r="AW4" s="5">
        <f>North!AR28+North!AR35</f>
        <v>45772.274736999992</v>
      </c>
      <c r="AZ4" s="5">
        <f>S4-AL4</f>
        <v>0</v>
      </c>
      <c r="BA4" s="5">
        <f t="shared" ref="BA4:BK4" si="0">T4-AM4</f>
        <v>4000</v>
      </c>
      <c r="BB4" s="5">
        <f>U4-AN4</f>
        <v>5000</v>
      </c>
      <c r="BC4" s="5">
        <f t="shared" si="0"/>
        <v>5000</v>
      </c>
      <c r="BD4" s="5">
        <f t="shared" si="0"/>
        <v>6000</v>
      </c>
      <c r="BE4" s="5">
        <f t="shared" si="0"/>
        <v>6000</v>
      </c>
      <c r="BF4" s="5">
        <f t="shared" si="0"/>
        <v>4000</v>
      </c>
      <c r="BG4" s="5">
        <f t="shared" si="0"/>
        <v>2000</v>
      </c>
      <c r="BH4" s="5">
        <f t="shared" si="0"/>
        <v>7999.9999999999927</v>
      </c>
      <c r="BI4" s="5">
        <f t="shared" si="0"/>
        <v>7000</v>
      </c>
      <c r="BJ4" s="5">
        <f t="shared" si="0"/>
        <v>8000</v>
      </c>
      <c r="BK4" s="5">
        <f t="shared" si="0"/>
        <v>5000</v>
      </c>
    </row>
    <row r="5" spans="2:63" x14ac:dyDescent="0.25">
      <c r="B5" t="s">
        <v>17</v>
      </c>
      <c r="C5" s="47">
        <f>'North East'!Z21+'North East'!Z28+'North East'!Z34</f>
        <v>375419.11</v>
      </c>
      <c r="D5" s="5">
        <f>'North East'!Y21+'North East'!Y28+'North East'!Y34</f>
        <v>329000</v>
      </c>
      <c r="E5" s="6">
        <f>IFERROR(C5/D5-1, "N/A")</f>
        <v>0.14109151975683876</v>
      </c>
      <c r="F5" s="34">
        <f>'North East'!X21+'North East'!X28+'North East'!X34</f>
        <v>304271.93000000005</v>
      </c>
      <c r="G5" s="6">
        <f>IFERROR(C5/F5-1, "N/A")</f>
        <v>0.23382761597495993</v>
      </c>
      <c r="H5" s="30"/>
      <c r="I5" s="34"/>
      <c r="J5" s="34"/>
      <c r="K5" s="6"/>
      <c r="L5" s="34"/>
      <c r="M5" s="6"/>
      <c r="O5" s="5">
        <f>'North East'!AA21+'North East'!AA28+'North East'!AA34</f>
        <v>470452.63880000002</v>
      </c>
      <c r="P5" s="5">
        <f>C5</f>
        <v>375419.11</v>
      </c>
      <c r="Q5" s="6">
        <f>IFERROR(O5/P5-1, "N/A")</f>
        <v>0.25313982764489551</v>
      </c>
      <c r="S5" s="5">
        <f>'North East'!AG21+'North East'!AG28+'North East'!AG34</f>
        <v>28381.684716</v>
      </c>
      <c r="T5" s="5">
        <f>'North East'!AH21+'North East'!AH28+'North East'!AH34</f>
        <v>36436.211104000002</v>
      </c>
      <c r="U5" s="5">
        <f>'North East'!AI21+'North East'!AI28+'North East'!AI34</f>
        <v>44545.263879999999</v>
      </c>
      <c r="V5" s="5">
        <f>'North East'!AJ21+'North East'!AJ28+'North East'!AJ34</f>
        <v>38463.474298000001</v>
      </c>
      <c r="W5" s="5">
        <f>'North East'!AK21+'North East'!AK28+'North East'!AK34</f>
        <v>40490.737492</v>
      </c>
      <c r="X5" s="5">
        <f>'North East'!AL21+'North East'!AL28+'North East'!AL34</f>
        <v>37436.211104000002</v>
      </c>
      <c r="Y5" s="5">
        <f>'North East'!AM21+'North East'!AM28+'North East'!AM34</f>
        <v>38436.211104000002</v>
      </c>
      <c r="Z5" s="5">
        <f>'North East'!AN21+'North East'!AN28+'North East'!AN34</f>
        <v>29354.421521999997</v>
      </c>
      <c r="AA5" s="5">
        <f>'North East'!AO21+'North East'!AO28+'North East'!AO34</f>
        <v>48518.000685999999</v>
      </c>
      <c r="AB5" s="5">
        <f>'North East'!AP21+'North East'!AP28+'North East'!AP34</f>
        <v>50545.263879999999</v>
      </c>
      <c r="AC5" s="5">
        <f>'North East'!AQ21+'North East'!AQ28+'North East'!AQ34</f>
        <v>42463.474298000001</v>
      </c>
      <c r="AD5" s="5">
        <f>'North East'!AR21+'North East'!AR28+'North East'!AR34</f>
        <v>35381.684716000003</v>
      </c>
      <c r="AF5" s="24">
        <f>'North East'!K21</f>
        <v>405452.63880000002</v>
      </c>
      <c r="AG5" s="24">
        <v>65000</v>
      </c>
      <c r="AH5" s="6">
        <f t="shared" ref="AH5:AH31" si="1">AF5/P5-1</f>
        <v>8.0000000000000071E-2</v>
      </c>
      <c r="AJ5" s="7">
        <f t="shared" ref="AJ5:AJ31" si="2">SUM(S5:AD5)-SUM(AF5:AG5)</f>
        <v>0</v>
      </c>
      <c r="AL5" s="5">
        <f>'North East'!AG21+'North East'!AG28</f>
        <v>28381.684716</v>
      </c>
      <c r="AM5" s="5">
        <f>'North East'!AH21+'North East'!AH28</f>
        <v>32436.211104000002</v>
      </c>
      <c r="AN5" s="5">
        <f>'North East'!AI21+'North East'!AI28</f>
        <v>40545.263879999999</v>
      </c>
      <c r="AO5" s="5">
        <f>'North East'!AJ21+'North East'!AJ28</f>
        <v>34463.474298000001</v>
      </c>
      <c r="AP5" s="5">
        <f>'North East'!AK21+'North East'!AK28</f>
        <v>36490.737492</v>
      </c>
      <c r="AQ5" s="5">
        <f>'North East'!AL21+'North East'!AL28</f>
        <v>32436.211104000002</v>
      </c>
      <c r="AR5" s="5">
        <f>'North East'!AM21+'North East'!AM28</f>
        <v>32436.211104000002</v>
      </c>
      <c r="AS5" s="5">
        <f>'North East'!AN21+'North East'!AN28</f>
        <v>26354.421521999997</v>
      </c>
      <c r="AT5" s="5">
        <f>'North East'!AO21+'North East'!AO28</f>
        <v>38518.000685999999</v>
      </c>
      <c r="AU5" s="5">
        <f>'North East'!AP21+'North East'!AP28</f>
        <v>40545.263879999999</v>
      </c>
      <c r="AV5" s="5">
        <f>'North East'!AQ21+'North East'!AQ28</f>
        <v>34463.474298000001</v>
      </c>
      <c r="AW5" s="5">
        <f>'North East'!AR21+'North East'!AR28</f>
        <v>28381.684716</v>
      </c>
      <c r="AZ5" s="5">
        <f t="shared" ref="AZ5:AZ10" si="3">S5-AL5</f>
        <v>0</v>
      </c>
      <c r="BA5" s="5">
        <f t="shared" ref="BA5:BA10" si="4">T5-AM5</f>
        <v>4000</v>
      </c>
      <c r="BB5" s="5">
        <f t="shared" ref="BB5:BB10" si="5">U5-AN5</f>
        <v>4000</v>
      </c>
      <c r="BC5" s="5">
        <f t="shared" ref="BC5:BC10" si="6">V5-AO5</f>
        <v>4000</v>
      </c>
      <c r="BD5" s="5">
        <f t="shared" ref="BD5:BD10" si="7">W5-AP5</f>
        <v>4000</v>
      </c>
      <c r="BE5" s="5">
        <f t="shared" ref="BE5:BE10" si="8">X5-AQ5</f>
        <v>5000</v>
      </c>
      <c r="BF5" s="5">
        <f t="shared" ref="BF5:BF10" si="9">Y5-AR5</f>
        <v>6000</v>
      </c>
      <c r="BG5" s="5">
        <f t="shared" ref="BG5:BG10" si="10">Z5-AS5</f>
        <v>3000</v>
      </c>
      <c r="BH5" s="5">
        <f t="shared" ref="BH5:BH10" si="11">AA5-AT5</f>
        <v>10000</v>
      </c>
      <c r="BI5" s="5">
        <f t="shared" ref="BI5:BI10" si="12">AB5-AU5</f>
        <v>10000</v>
      </c>
      <c r="BJ5" s="5">
        <f t="shared" ref="BJ5:BJ10" si="13">AC5-AV5</f>
        <v>8000</v>
      </c>
      <c r="BK5" s="5">
        <f t="shared" ref="BK5:BK10" si="14">AD5-AW5</f>
        <v>7000.0000000000036</v>
      </c>
    </row>
    <row r="6" spans="2:63" x14ac:dyDescent="0.25">
      <c r="B6" t="s">
        <v>18</v>
      </c>
      <c r="C6" s="47">
        <f>C62</f>
        <v>685835.6</v>
      </c>
      <c r="D6" s="5">
        <f>D62</f>
        <v>711500</v>
      </c>
      <c r="E6" s="6">
        <f t="shared" ref="E6:E12" si="15">IFERROR(C6/D6-1, "N/A")</f>
        <v>-3.6070836261419603E-2</v>
      </c>
      <c r="F6" s="5">
        <f>F62</f>
        <v>600179.61999999988</v>
      </c>
      <c r="G6" s="6">
        <f t="shared" ref="G6:G12" si="16">IFERROR(C6/F6-1, "N/A")</f>
        <v>0.14271724188168888</v>
      </c>
      <c r="H6" s="30"/>
      <c r="I6" s="5">
        <f>'NRW Ulrike'!P23+'NRW Ulrike'!P31+'NRW Ulrike'!P37</f>
        <v>22367.95</v>
      </c>
      <c r="J6" s="5">
        <f>'NRW Ulrike'!Q23+'NRW Ulrike'!Q31+'NRW Ulrike'!Q37</f>
        <v>11250</v>
      </c>
      <c r="K6" s="6">
        <f t="shared" ref="K6:K8" si="17">IFERROR(I6/J6-1, "N/A")</f>
        <v>0.98826222222222238</v>
      </c>
      <c r="L6" s="5">
        <f>'NRW Ulrike'!O23+'NRW Ulrike'!O31+'NRW Ulrike'!O37</f>
        <v>0</v>
      </c>
      <c r="M6" s="6" t="str">
        <f t="shared" ref="M6:M8" si="18">IFERROR(I6/L6-1, "N/A")</f>
        <v>N/A</v>
      </c>
      <c r="O6" s="5">
        <f>O62</f>
        <v>837067.20849999995</v>
      </c>
      <c r="P6" s="5">
        <f t="shared" ref="P6:P10" si="19">C6</f>
        <v>685835.6</v>
      </c>
      <c r="Q6" s="6">
        <f t="shared" ref="Q6:Q8" si="20">IFERROR(O6/P6-1, "N/A")</f>
        <v>0.220507084350827</v>
      </c>
      <c r="S6" s="5">
        <f t="shared" ref="S6:AD6" si="21">S62</f>
        <v>52644.70459500001</v>
      </c>
      <c r="T6" s="5">
        <f t="shared" si="21"/>
        <v>67165.376680000001</v>
      </c>
      <c r="U6" s="5">
        <f t="shared" si="21"/>
        <v>82206.720850000012</v>
      </c>
      <c r="V6" s="5">
        <f t="shared" si="21"/>
        <v>70925.712722500029</v>
      </c>
      <c r="W6" s="5">
        <f t="shared" si="21"/>
        <v>74686.048765000014</v>
      </c>
      <c r="X6" s="5">
        <f t="shared" si="21"/>
        <v>67165.376680000001</v>
      </c>
      <c r="Y6" s="5">
        <f t="shared" si="21"/>
        <v>67165.376680000001</v>
      </c>
      <c r="Z6" s="5">
        <f t="shared" si="21"/>
        <v>52884.368552500004</v>
      </c>
      <c r="AA6" s="5">
        <f t="shared" si="21"/>
        <v>81446.384807499999</v>
      </c>
      <c r="AB6" s="5">
        <f t="shared" si="21"/>
        <v>84206.720850000012</v>
      </c>
      <c r="AC6" s="5">
        <f t="shared" si="21"/>
        <v>75925.712722500029</v>
      </c>
      <c r="AD6" s="5">
        <f t="shared" si="21"/>
        <v>60644.70459500001</v>
      </c>
      <c r="AF6" s="24">
        <f t="shared" ref="AF6:AG6" si="22">AF62</f>
        <v>752067.20849999995</v>
      </c>
      <c r="AG6" s="24">
        <f t="shared" si="22"/>
        <v>85000</v>
      </c>
      <c r="AH6" s="6">
        <f t="shared" si="1"/>
        <v>9.657067743348402E-2</v>
      </c>
      <c r="AJ6" s="7">
        <f t="shared" si="2"/>
        <v>0</v>
      </c>
      <c r="AL6" s="5">
        <f t="shared" ref="AL6:AW6" si="23">AL62</f>
        <v>52644.70459500001</v>
      </c>
      <c r="AM6" s="5">
        <f t="shared" si="23"/>
        <v>60165.376680000008</v>
      </c>
      <c r="AN6" s="5">
        <f t="shared" si="23"/>
        <v>75206.720850000012</v>
      </c>
      <c r="AO6" s="5">
        <f t="shared" si="23"/>
        <v>63925.712722500022</v>
      </c>
      <c r="AP6" s="5">
        <f t="shared" si="23"/>
        <v>67686.048765000014</v>
      </c>
      <c r="AQ6" s="5">
        <f t="shared" si="23"/>
        <v>60165.376680000008</v>
      </c>
      <c r="AR6" s="5">
        <f t="shared" si="23"/>
        <v>60165.376680000008</v>
      </c>
      <c r="AS6" s="5">
        <f t="shared" si="23"/>
        <v>48884.368552500004</v>
      </c>
      <c r="AT6" s="5">
        <f t="shared" si="23"/>
        <v>71446.384807499999</v>
      </c>
      <c r="AU6" s="5">
        <f t="shared" si="23"/>
        <v>75206.720850000012</v>
      </c>
      <c r="AV6" s="5">
        <f t="shared" si="23"/>
        <v>63925.712722500022</v>
      </c>
      <c r="AW6" s="5">
        <f t="shared" si="23"/>
        <v>52644.70459500001</v>
      </c>
      <c r="AZ6" s="5">
        <f t="shared" ref="AZ6:BK6" si="24">AZ62</f>
        <v>0</v>
      </c>
      <c r="BA6" s="5">
        <f t="shared" si="24"/>
        <v>7000</v>
      </c>
      <c r="BB6" s="5">
        <f t="shared" si="24"/>
        <v>7000</v>
      </c>
      <c r="BC6" s="5">
        <f t="shared" si="24"/>
        <v>7000.0000000000018</v>
      </c>
      <c r="BD6" s="5">
        <f t="shared" si="24"/>
        <v>7000</v>
      </c>
      <c r="BE6" s="5">
        <f t="shared" si="24"/>
        <v>7000</v>
      </c>
      <c r="BF6" s="5">
        <f t="shared" si="24"/>
        <v>7000</v>
      </c>
      <c r="BG6" s="5">
        <f t="shared" si="24"/>
        <v>4000</v>
      </c>
      <c r="BH6" s="5">
        <f t="shared" si="24"/>
        <v>10000.000000000002</v>
      </c>
      <c r="BI6" s="5">
        <f t="shared" si="24"/>
        <v>9000</v>
      </c>
      <c r="BJ6" s="5">
        <f t="shared" si="24"/>
        <v>12000.000000000002</v>
      </c>
      <c r="BK6" s="5">
        <f t="shared" si="24"/>
        <v>8000</v>
      </c>
    </row>
    <row r="7" spans="2:63" x14ac:dyDescent="0.25">
      <c r="B7" t="s">
        <v>19</v>
      </c>
      <c r="C7" s="47">
        <f>'South West'!Z63+'South West'!Z72+'South West'!Z78</f>
        <v>1740960.7000000002</v>
      </c>
      <c r="D7" s="5">
        <f>'South West'!Y63+'South West'!Y72+'South West'!Y78</f>
        <v>1878000</v>
      </c>
      <c r="E7" s="6">
        <f t="shared" si="15"/>
        <v>-7.2970873269435521E-2</v>
      </c>
      <c r="F7" s="5">
        <f>'South West'!X63+'South West'!X72+'South West'!X78</f>
        <v>1772537.5100000007</v>
      </c>
      <c r="G7" s="6">
        <f t="shared" si="16"/>
        <v>-1.7814466448160204E-2</v>
      </c>
      <c r="H7" s="30"/>
      <c r="I7" s="5">
        <f>'South West'!P63+'South West'!P72+'South West'!P78</f>
        <v>1740960.7000000002</v>
      </c>
      <c r="J7" s="5">
        <f>'South West'!Q63+'South West'!Q72+'South West'!Q78</f>
        <v>1360290</v>
      </c>
      <c r="K7" s="6">
        <f t="shared" si="17"/>
        <v>0.27984525358563261</v>
      </c>
      <c r="L7" s="5">
        <f>'South West'!O63+'South West'!O72+'South West'!O78</f>
        <v>1772537.5100000007</v>
      </c>
      <c r="M7" s="6">
        <f t="shared" si="18"/>
        <v>-1.7814466448160204E-2</v>
      </c>
      <c r="O7" s="5">
        <f>'South West'!AA63+'South West'!AA72+'South West'!AA78</f>
        <v>1903818.1692000011</v>
      </c>
      <c r="P7" s="5">
        <f t="shared" si="19"/>
        <v>1740960.7000000002</v>
      </c>
      <c r="Q7" s="6">
        <f t="shared" si="20"/>
        <v>9.3544598220971276E-2</v>
      </c>
      <c r="S7" s="5">
        <f>'South West'!AG63+'South West'!AG72+'South West'!AG78</f>
        <v>129767.27184400003</v>
      </c>
      <c r="T7" s="5">
        <f>'South West'!AH63+'South West'!AH72+'South West'!AH78</f>
        <v>152305.4535360001</v>
      </c>
      <c r="U7" s="5">
        <f>'South West'!AI63+'South West'!AI72+'South West'!AI78</f>
        <v>189381.81691999998</v>
      </c>
      <c r="V7" s="5">
        <f>'South West'!AJ63+'South West'!AJ72+'South West'!AJ78</f>
        <v>161574.54438199993</v>
      </c>
      <c r="W7" s="5">
        <f>'South West'!AK63+'South West'!AK72+'South West'!AK78</f>
        <v>170843.63522799997</v>
      </c>
      <c r="X7" s="5">
        <f>'South West'!AL63+'South West'!AL72+'South West'!AL78</f>
        <v>152305.4535360001</v>
      </c>
      <c r="Y7" s="5">
        <f>'South West'!AM63+'South West'!AM72+'South West'!AM78</f>
        <v>152305.4535360001</v>
      </c>
      <c r="Z7" s="5">
        <f>'South West'!AN63+'South West'!AN72+'South West'!AN78</f>
        <v>122498.18099799997</v>
      </c>
      <c r="AA7" s="5">
        <f>'South West'!AO63+'South West'!AO72+'South West'!AO78</f>
        <v>182112.72607400003</v>
      </c>
      <c r="AB7" s="5">
        <f>'South West'!AP63+'South West'!AP72+'South West'!AP78</f>
        <v>190381.81691999998</v>
      </c>
      <c r="AC7" s="5">
        <f>'South West'!AQ63+'South West'!AQ72+'South West'!AQ78</f>
        <v>165574.54438199993</v>
      </c>
      <c r="AD7" s="5">
        <f>'South West'!AR63+'South West'!AR72+'South West'!AR78</f>
        <v>134767.27184400003</v>
      </c>
      <c r="AF7" s="24">
        <f>'South West'!K63+'South West'!K72</f>
        <v>1853818.1692000011</v>
      </c>
      <c r="AG7" s="24">
        <v>50000</v>
      </c>
      <c r="AH7" s="6">
        <f t="shared" si="1"/>
        <v>6.4824822984229868E-2</v>
      </c>
      <c r="AJ7" s="7">
        <f t="shared" si="2"/>
        <v>0</v>
      </c>
      <c r="AL7" s="5">
        <f>'South West'!AG63+'South West'!AG72</f>
        <v>129767.27184400003</v>
      </c>
      <c r="AM7" s="5">
        <f>'South West'!AH63+'South West'!AH72</f>
        <v>148305.4535360001</v>
      </c>
      <c r="AN7" s="5">
        <f>'South West'!AI63+'South West'!AI72</f>
        <v>185381.81691999998</v>
      </c>
      <c r="AO7" s="5">
        <f>'South West'!AJ63+'South West'!AJ72</f>
        <v>157574.54438199993</v>
      </c>
      <c r="AP7" s="5">
        <f>'South West'!AK63+'South West'!AK72</f>
        <v>166843.63522799997</v>
      </c>
      <c r="AQ7" s="5">
        <f>'South West'!AL63+'South West'!AL72</f>
        <v>148305.4535360001</v>
      </c>
      <c r="AR7" s="5">
        <f>'South West'!AM63+'South West'!AM72</f>
        <v>148305.4535360001</v>
      </c>
      <c r="AS7" s="5">
        <f>'South West'!AN63+'South West'!AN72</f>
        <v>120498.18099799997</v>
      </c>
      <c r="AT7" s="5">
        <f>'South West'!AO63+'South West'!AO72</f>
        <v>176112.72607400003</v>
      </c>
      <c r="AU7" s="5">
        <f>'South West'!AP63+'South West'!AP72</f>
        <v>185381.81691999998</v>
      </c>
      <c r="AV7" s="5">
        <f>'South West'!AQ63+'South West'!AQ72</f>
        <v>157574.54438199993</v>
      </c>
      <c r="AW7" s="5">
        <f>'South West'!AR63+'South West'!AR72</f>
        <v>129767.27184400003</v>
      </c>
      <c r="AZ7" s="5">
        <f t="shared" si="3"/>
        <v>0</v>
      </c>
      <c r="BA7" s="5">
        <f t="shared" si="4"/>
        <v>4000</v>
      </c>
      <c r="BB7" s="5">
        <f t="shared" si="5"/>
        <v>4000</v>
      </c>
      <c r="BC7" s="5">
        <f t="shared" si="6"/>
        <v>4000</v>
      </c>
      <c r="BD7" s="5">
        <f t="shared" si="7"/>
        <v>4000</v>
      </c>
      <c r="BE7" s="5">
        <f t="shared" si="8"/>
        <v>4000</v>
      </c>
      <c r="BF7" s="5">
        <f t="shared" si="9"/>
        <v>4000</v>
      </c>
      <c r="BG7" s="5">
        <f t="shared" si="10"/>
        <v>2000</v>
      </c>
      <c r="BH7" s="5">
        <f t="shared" si="11"/>
        <v>6000</v>
      </c>
      <c r="BI7" s="5">
        <f t="shared" si="12"/>
        <v>5000</v>
      </c>
      <c r="BJ7" s="5">
        <f t="shared" si="13"/>
        <v>8000</v>
      </c>
      <c r="BK7" s="5">
        <f t="shared" si="14"/>
        <v>5000</v>
      </c>
    </row>
    <row r="8" spans="2:63" x14ac:dyDescent="0.25">
      <c r="B8" t="s">
        <v>20</v>
      </c>
      <c r="C8" s="47">
        <f>Bayern!Z30+Bayern!Z38+Bayern!Z44</f>
        <v>564796.80999999982</v>
      </c>
      <c r="D8" s="5">
        <f>Bayern!Y30+Bayern!Y38+Bayern!Y44</f>
        <v>637000</v>
      </c>
      <c r="E8" s="6">
        <f t="shared" si="15"/>
        <v>-0.11334880690737859</v>
      </c>
      <c r="F8" s="5">
        <f>Bayern!X30+Bayern!X38+Bayern!X44</f>
        <v>544865.41999999993</v>
      </c>
      <c r="G8" s="6">
        <f t="shared" si="16"/>
        <v>3.6580390805494467E-2</v>
      </c>
      <c r="H8" s="30"/>
      <c r="I8" s="5">
        <f>Bayern!P30+Bayern!P38+Bayern!P44</f>
        <v>564796.80999999982</v>
      </c>
      <c r="J8" s="5">
        <f>Bayern!Q30+Bayern!Q38+Bayern!Q44</f>
        <v>454360</v>
      </c>
      <c r="K8" s="6">
        <f t="shared" si="17"/>
        <v>0.24306015054142049</v>
      </c>
      <c r="L8" s="5">
        <f>Bayern!O30+Bayern!O38+Bayern!O44</f>
        <v>544865.41999999993</v>
      </c>
      <c r="M8" s="6">
        <f t="shared" si="18"/>
        <v>3.6580390805494467E-2</v>
      </c>
      <c r="O8" s="5">
        <f>Bayern!AA30+Bayern!AA38+Bayern!AA44</f>
        <v>669939.19570000004</v>
      </c>
      <c r="P8" s="5">
        <f t="shared" si="19"/>
        <v>564796.80999999982</v>
      </c>
      <c r="Q8" s="6">
        <f t="shared" si="20"/>
        <v>0.1861596663408922</v>
      </c>
      <c r="S8" s="5">
        <f>Bayern!AG30+Bayern!AG38+Bayern!AG44</f>
        <v>43045.743699000006</v>
      </c>
      <c r="T8" s="5">
        <f>Bayern!AH30+Bayern!AH38+Bayern!AH44</f>
        <v>53195.135655999991</v>
      </c>
      <c r="U8" s="5">
        <f>Bayern!AI30+Bayern!AI38+Bayern!AI44</f>
        <v>65493.919569999998</v>
      </c>
      <c r="V8" s="5">
        <f>Bayern!AJ30+Bayern!AJ38+Bayern!AJ44</f>
        <v>57269.831634500013</v>
      </c>
      <c r="W8" s="5">
        <f>Bayern!AK30+Bayern!AK38+Bayern!AK44</f>
        <v>60344.527612999991</v>
      </c>
      <c r="X8" s="5">
        <f>Bayern!AL30+Bayern!AL38+Bayern!AL44</f>
        <v>55195.135655999991</v>
      </c>
      <c r="Y8" s="5">
        <f>Bayern!AM30+Bayern!AM38+Bayern!AM44</f>
        <v>54195.135655999991</v>
      </c>
      <c r="Z8" s="5">
        <f>Bayern!AN30+Bayern!AN38+Bayern!AN44</f>
        <v>42971.047720500006</v>
      </c>
      <c r="AA8" s="5">
        <f>Bayern!AO30+Bayern!AO38+Bayern!AO44</f>
        <v>65419.223591500006</v>
      </c>
      <c r="AB8" s="5">
        <f>Bayern!AP30+Bayern!AP38+Bayern!AP44</f>
        <v>67493.919569999998</v>
      </c>
      <c r="AC8" s="5">
        <f>Bayern!AQ30+Bayern!AQ38+Bayern!AQ44</f>
        <v>57269.831634500013</v>
      </c>
      <c r="AD8" s="5">
        <f>Bayern!AR30+Bayern!AR38+Bayern!AR44</f>
        <v>48045.743699000006</v>
      </c>
      <c r="AF8" s="24">
        <f>Bayern!K30+Bayern!K38</f>
        <v>614939.19570000004</v>
      </c>
      <c r="AG8" s="24">
        <v>55000</v>
      </c>
      <c r="AH8" s="6">
        <f t="shared" si="1"/>
        <v>8.8779512936697058E-2</v>
      </c>
      <c r="AJ8" s="7">
        <f t="shared" si="2"/>
        <v>0</v>
      </c>
      <c r="AL8" s="5">
        <f>Bayern!AG30+Bayern!AG38</f>
        <v>43045.743699000006</v>
      </c>
      <c r="AM8" s="5">
        <f>Bayern!AH30+Bayern!AH38</f>
        <v>49195.135655999991</v>
      </c>
      <c r="AN8" s="5">
        <f>Bayern!AI30+Bayern!AI38</f>
        <v>61493.919569999998</v>
      </c>
      <c r="AO8" s="5">
        <f>Bayern!AJ30+Bayern!AJ38</f>
        <v>52269.831634500013</v>
      </c>
      <c r="AP8" s="5">
        <f>Bayern!AK30+Bayern!AK38</f>
        <v>55344.527612999991</v>
      </c>
      <c r="AQ8" s="5">
        <f>Bayern!AL30+Bayern!AL38</f>
        <v>49195.135655999991</v>
      </c>
      <c r="AR8" s="5">
        <f>Bayern!AM30+Bayern!AM38</f>
        <v>49195.135655999991</v>
      </c>
      <c r="AS8" s="5">
        <f>Bayern!AN30+Bayern!AN38</f>
        <v>39971.047720500006</v>
      </c>
      <c r="AT8" s="5">
        <f>Bayern!AO30+Bayern!AO38</f>
        <v>58419.223591500006</v>
      </c>
      <c r="AU8" s="5">
        <f>Bayern!AP30+Bayern!AP38</f>
        <v>61493.919569999998</v>
      </c>
      <c r="AV8" s="5">
        <f>Bayern!AQ30+Bayern!AQ38</f>
        <v>52269.831634500013</v>
      </c>
      <c r="AW8" s="5">
        <f>Bayern!AR30+Bayern!AR38</f>
        <v>43045.743699000006</v>
      </c>
      <c r="AZ8" s="5">
        <f t="shared" si="3"/>
        <v>0</v>
      </c>
      <c r="BA8" s="5">
        <f t="shared" si="4"/>
        <v>4000</v>
      </c>
      <c r="BB8" s="5">
        <f t="shared" si="5"/>
        <v>4000</v>
      </c>
      <c r="BC8" s="5">
        <f t="shared" si="6"/>
        <v>5000</v>
      </c>
      <c r="BD8" s="5">
        <f t="shared" si="7"/>
        <v>5000</v>
      </c>
      <c r="BE8" s="5">
        <f t="shared" si="8"/>
        <v>6000</v>
      </c>
      <c r="BF8" s="5">
        <f t="shared" si="9"/>
        <v>5000</v>
      </c>
      <c r="BG8" s="5">
        <f t="shared" si="10"/>
        <v>3000</v>
      </c>
      <c r="BH8" s="5">
        <f t="shared" si="11"/>
        <v>7000</v>
      </c>
      <c r="BI8" s="5">
        <f t="shared" si="12"/>
        <v>6000</v>
      </c>
      <c r="BJ8" s="5">
        <f t="shared" si="13"/>
        <v>5000</v>
      </c>
      <c r="BK8" s="5">
        <f t="shared" si="14"/>
        <v>5000</v>
      </c>
    </row>
    <row r="9" spans="2:63" x14ac:dyDescent="0.25">
      <c r="B9" t="s">
        <v>21</v>
      </c>
      <c r="C9" s="47">
        <f>Retail!Z6</f>
        <v>197085.25</v>
      </c>
      <c r="D9" s="5">
        <f>Retail!Y6</f>
        <v>200000</v>
      </c>
      <c r="E9" s="6">
        <f>IFERROR(C9/D9-1, "N/A")</f>
        <v>-1.4573750000000052E-2</v>
      </c>
      <c r="F9" s="5">
        <f>Retail!X6</f>
        <v>76005.05</v>
      </c>
      <c r="G9" s="6">
        <f>IFERROR(C9/F9-1, "N/A")</f>
        <v>1.5930546720250827</v>
      </c>
      <c r="H9" s="30"/>
      <c r="I9" s="5">
        <f>Retail!P6</f>
        <v>197085.25</v>
      </c>
      <c r="J9" s="5">
        <f>Retail!Q6</f>
        <v>146000</v>
      </c>
      <c r="K9" s="6">
        <f>IFERROR(I9/J9-1, "N/A")</f>
        <v>0.34989897260273972</v>
      </c>
      <c r="L9" s="5">
        <f>Retail!O6</f>
        <v>135005.04999999999</v>
      </c>
      <c r="M9" s="6">
        <f>IFERROR(I9/L9-1, "N/A")</f>
        <v>0.45983613205580109</v>
      </c>
      <c r="O9" s="5">
        <f>Retail!AA6</f>
        <v>200000</v>
      </c>
      <c r="P9" s="5">
        <f t="shared" si="19"/>
        <v>197085.25</v>
      </c>
      <c r="Q9" s="6">
        <f>IFERROR(O9/P9-1, "N/A")</f>
        <v>1.4789285347330594E-2</v>
      </c>
      <c r="S9" s="5">
        <f>Retail!AG6</f>
        <v>14000.000000000002</v>
      </c>
      <c r="T9" s="5">
        <f>Retail!AH6</f>
        <v>16000</v>
      </c>
      <c r="U9" s="5">
        <f>Retail!AI6</f>
        <v>20000</v>
      </c>
      <c r="V9" s="5">
        <f>Retail!AJ6</f>
        <v>17000</v>
      </c>
      <c r="W9" s="5">
        <f>Retail!AK6</f>
        <v>18000</v>
      </c>
      <c r="X9" s="5">
        <f>Retail!AL6</f>
        <v>16000</v>
      </c>
      <c r="Y9" s="5">
        <f>Retail!AM6</f>
        <v>16000</v>
      </c>
      <c r="Z9" s="5">
        <f>Retail!AN6</f>
        <v>13000</v>
      </c>
      <c r="AA9" s="5">
        <f>Retail!AO6</f>
        <v>19000</v>
      </c>
      <c r="AB9" s="5">
        <f>Retail!AP6</f>
        <v>20000</v>
      </c>
      <c r="AC9" s="5">
        <f>Retail!AQ6</f>
        <v>17000</v>
      </c>
      <c r="AD9" s="5">
        <f>Retail!AR6</f>
        <v>14000.000000000002</v>
      </c>
      <c r="AF9" s="24">
        <v>200000</v>
      </c>
      <c r="AG9" s="24"/>
      <c r="AH9" s="6">
        <f t="shared" si="1"/>
        <v>1.4789285347330594E-2</v>
      </c>
      <c r="AJ9" s="7">
        <f t="shared" si="2"/>
        <v>0</v>
      </c>
      <c r="AL9" s="5">
        <f>Retail!AG6</f>
        <v>14000.000000000002</v>
      </c>
      <c r="AM9" s="5">
        <f>Retail!AH6</f>
        <v>16000</v>
      </c>
      <c r="AN9" s="5">
        <f>Retail!AI6</f>
        <v>20000</v>
      </c>
      <c r="AO9" s="5">
        <f>Retail!AJ6</f>
        <v>17000</v>
      </c>
      <c r="AP9" s="5">
        <f>Retail!AK6</f>
        <v>18000</v>
      </c>
      <c r="AQ9" s="5">
        <f>Retail!AL6</f>
        <v>16000</v>
      </c>
      <c r="AR9" s="5">
        <f>Retail!AM6</f>
        <v>16000</v>
      </c>
      <c r="AS9" s="5">
        <f>Retail!AN6</f>
        <v>13000</v>
      </c>
      <c r="AT9" s="5">
        <f>Retail!AO6</f>
        <v>19000</v>
      </c>
      <c r="AU9" s="5">
        <f>Retail!AP6</f>
        <v>20000</v>
      </c>
      <c r="AV9" s="5">
        <f>Retail!AQ6</f>
        <v>17000</v>
      </c>
      <c r="AW9" s="5">
        <f>Retail!AR6</f>
        <v>14000.000000000002</v>
      </c>
      <c r="AZ9" s="5">
        <f t="shared" si="3"/>
        <v>0</v>
      </c>
      <c r="BA9" s="5">
        <f t="shared" si="4"/>
        <v>0</v>
      </c>
      <c r="BB9" s="5">
        <f t="shared" si="5"/>
        <v>0</v>
      </c>
      <c r="BC9" s="5">
        <f t="shared" si="6"/>
        <v>0</v>
      </c>
      <c r="BD9" s="5">
        <f t="shared" si="7"/>
        <v>0</v>
      </c>
      <c r="BE9" s="5">
        <f t="shared" si="8"/>
        <v>0</v>
      </c>
      <c r="BF9" s="5">
        <f t="shared" si="9"/>
        <v>0</v>
      </c>
      <c r="BG9" s="5">
        <f t="shared" si="10"/>
        <v>0</v>
      </c>
      <c r="BH9" s="5">
        <f t="shared" si="11"/>
        <v>0</v>
      </c>
      <c r="BI9" s="5">
        <f t="shared" si="12"/>
        <v>0</v>
      </c>
      <c r="BJ9" s="5">
        <f t="shared" si="13"/>
        <v>0</v>
      </c>
      <c r="BK9" s="5">
        <f t="shared" si="14"/>
        <v>0</v>
      </c>
    </row>
    <row r="10" spans="2:63" x14ac:dyDescent="0.25">
      <c r="B10" t="s">
        <v>22</v>
      </c>
      <c r="C10" s="47">
        <f>'Golden Girls DE'!Z58</f>
        <v>116209.74999999996</v>
      </c>
      <c r="D10" s="5">
        <f>'Golden Girls DE'!Y58</f>
        <v>86500</v>
      </c>
      <c r="E10" s="6">
        <f>IFERROR(C10/D10-1, "N/A")</f>
        <v>0.34346531791907453</v>
      </c>
      <c r="F10" s="5">
        <f>'Golden Girls DE'!X58</f>
        <v>124718.59</v>
      </c>
      <c r="G10" s="6">
        <f>IFERROR(C10/F10-1, "N/A")</f>
        <v>-6.8224312029185441E-2</v>
      </c>
      <c r="H10" s="30"/>
      <c r="I10" s="5">
        <f>'Golden Girls DE'!P58</f>
        <v>116209.74999999996</v>
      </c>
      <c r="J10" s="5">
        <f>'Golden Girls DE'!Q58</f>
        <v>63145</v>
      </c>
      <c r="K10" s="6">
        <f>IFERROR(I10/J10-1, "N/A")</f>
        <v>0.8403634492042118</v>
      </c>
      <c r="L10" s="5">
        <f>'Golden Girls DE'!O58</f>
        <v>124718.59</v>
      </c>
      <c r="M10" s="6">
        <f>IFERROR(I10/L10-1, "N/A")</f>
        <v>-6.8224312029185441E-2</v>
      </c>
      <c r="O10" s="5">
        <f>'Golden Girls DE'!AA58</f>
        <v>116600</v>
      </c>
      <c r="P10" s="5">
        <f t="shared" si="19"/>
        <v>116209.74999999996</v>
      </c>
      <c r="Q10" s="6">
        <f>IFERROR(O10/P10-1, "N/A")</f>
        <v>3.3581519622927214E-3</v>
      </c>
      <c r="S10" s="5">
        <f>'Golden Girls DE'!AG58</f>
        <v>8162</v>
      </c>
      <c r="T10" s="5">
        <f>'Golden Girls DE'!AH58</f>
        <v>9328</v>
      </c>
      <c r="U10" s="5">
        <f>'Golden Girls DE'!AI58</f>
        <v>11660</v>
      </c>
      <c r="V10" s="5">
        <f>'Golden Girls DE'!AJ58</f>
        <v>9911</v>
      </c>
      <c r="W10" s="5">
        <f>'Golden Girls DE'!AK58</f>
        <v>10494</v>
      </c>
      <c r="X10" s="5">
        <f>'Golden Girls DE'!AL58</f>
        <v>9328</v>
      </c>
      <c r="Y10" s="5">
        <f>'Golden Girls DE'!AM58</f>
        <v>9328</v>
      </c>
      <c r="Z10" s="5">
        <f>'Golden Girls DE'!AN58</f>
        <v>7579</v>
      </c>
      <c r="AA10" s="5">
        <f>'Golden Girls DE'!AO58</f>
        <v>11077</v>
      </c>
      <c r="AB10" s="5">
        <f>'Golden Girls DE'!AP58</f>
        <v>11660</v>
      </c>
      <c r="AC10" s="5">
        <f>'Golden Girls DE'!AQ58</f>
        <v>9911</v>
      </c>
      <c r="AD10" s="5">
        <f>'Golden Girls DE'!AR58</f>
        <v>8162</v>
      </c>
      <c r="AF10" s="24">
        <f>'Golden Girls DE'!K58</f>
        <v>116600</v>
      </c>
      <c r="AG10" s="24"/>
      <c r="AH10" s="6">
        <f t="shared" si="1"/>
        <v>3.3581519622927214E-3</v>
      </c>
      <c r="AJ10" s="7">
        <f t="shared" si="2"/>
        <v>0</v>
      </c>
      <c r="AL10" s="5">
        <f>'Golden Girls DE'!AG58</f>
        <v>8162</v>
      </c>
      <c r="AM10" s="5">
        <f>'Golden Girls DE'!AH58</f>
        <v>9328</v>
      </c>
      <c r="AN10" s="5">
        <f>'Golden Girls DE'!AI58</f>
        <v>11660</v>
      </c>
      <c r="AO10" s="5">
        <f>'Golden Girls DE'!AJ58</f>
        <v>9911</v>
      </c>
      <c r="AP10" s="5">
        <f>'Golden Girls DE'!AK58</f>
        <v>10494</v>
      </c>
      <c r="AQ10" s="5">
        <f>'Golden Girls DE'!AL58</f>
        <v>9328</v>
      </c>
      <c r="AR10" s="5">
        <f>'Golden Girls DE'!AM58</f>
        <v>9328</v>
      </c>
      <c r="AS10" s="5">
        <f>'Golden Girls DE'!AN58</f>
        <v>7579</v>
      </c>
      <c r="AT10" s="5">
        <f>'Golden Girls DE'!AO58</f>
        <v>11077</v>
      </c>
      <c r="AU10" s="5">
        <f>'Golden Girls DE'!AP58</f>
        <v>11660</v>
      </c>
      <c r="AV10" s="5">
        <f>'Golden Girls DE'!AQ58</f>
        <v>9911</v>
      </c>
      <c r="AW10" s="5">
        <f>'Golden Girls DE'!AR58</f>
        <v>8162</v>
      </c>
      <c r="AZ10" s="5">
        <f t="shared" si="3"/>
        <v>0</v>
      </c>
      <c r="BA10" s="5">
        <f t="shared" si="4"/>
        <v>0</v>
      </c>
      <c r="BB10" s="5">
        <f t="shared" si="5"/>
        <v>0</v>
      </c>
      <c r="BC10" s="5">
        <f t="shared" si="6"/>
        <v>0</v>
      </c>
      <c r="BD10" s="5">
        <f t="shared" si="7"/>
        <v>0</v>
      </c>
      <c r="BE10" s="5">
        <f t="shared" si="8"/>
        <v>0</v>
      </c>
      <c r="BF10" s="5">
        <f t="shared" si="9"/>
        <v>0</v>
      </c>
      <c r="BG10" s="5">
        <f t="shared" si="10"/>
        <v>0</v>
      </c>
      <c r="BH10" s="5">
        <f t="shared" si="11"/>
        <v>0</v>
      </c>
      <c r="BI10" s="5">
        <f t="shared" si="12"/>
        <v>0</v>
      </c>
      <c r="BJ10" s="5">
        <f t="shared" si="13"/>
        <v>0</v>
      </c>
      <c r="BK10" s="5">
        <f t="shared" si="14"/>
        <v>0</v>
      </c>
    </row>
    <row r="11" spans="2:63" ht="6" customHeight="1" x14ac:dyDescent="0.25">
      <c r="E11" s="6"/>
      <c r="F11" s="30"/>
      <c r="G11" s="6"/>
      <c r="H11" s="30"/>
      <c r="I11" s="30"/>
      <c r="J11" s="30"/>
      <c r="K11" s="6"/>
      <c r="L11" s="30"/>
      <c r="M11" s="6"/>
      <c r="Q11" s="6"/>
      <c r="AF11" s="20"/>
      <c r="AG11" s="20"/>
      <c r="AH11" s="6"/>
      <c r="AJ11" s="7">
        <f t="shared" si="2"/>
        <v>0</v>
      </c>
    </row>
    <row r="12" spans="2:63" x14ac:dyDescent="0.25">
      <c r="B12" s="26" t="s">
        <v>23</v>
      </c>
      <c r="C12" s="36">
        <f>SUM(C4:C10)</f>
        <v>4283141.6399999997</v>
      </c>
      <c r="D12" s="36">
        <f>SUM(D4:D10)</f>
        <v>4599700</v>
      </c>
      <c r="E12" s="35">
        <f t="shared" si="15"/>
        <v>-6.8821523142813756E-2</v>
      </c>
      <c r="F12" s="36">
        <f>SUM(F4:F10)</f>
        <v>4097447.1100000003</v>
      </c>
      <c r="G12" s="35">
        <f t="shared" si="16"/>
        <v>4.5319567285396767E-2</v>
      </c>
      <c r="H12" s="39"/>
      <c r="I12" s="36">
        <f>SUM(I4:I10)</f>
        <v>3244254.88</v>
      </c>
      <c r="J12" s="36">
        <f>SUM(J4:J10)</f>
        <v>2567156.4900000002</v>
      </c>
      <c r="K12" s="35">
        <f t="shared" ref="K12" si="25">IFERROR(I12/J12-1, "N/A")</f>
        <v>0.26375423260620923</v>
      </c>
      <c r="L12" s="36">
        <f>SUM(L4:L10)</f>
        <v>3179067.7800000003</v>
      </c>
      <c r="M12" s="35">
        <f t="shared" ref="M12" si="26">IFERROR(I12/L12-1, "N/A")</f>
        <v>2.0505099139471517E-2</v>
      </c>
      <c r="O12" s="36">
        <f>SUM(O4:O10)</f>
        <v>4911766.8513000011</v>
      </c>
      <c r="P12" s="36">
        <f>SUM(P4:P10)</f>
        <v>4283141.6399999997</v>
      </c>
      <c r="Q12" s="35">
        <f t="shared" ref="Q12" si="27">IFERROR(O12/P12-1, "N/A")</f>
        <v>0.14676731804274423</v>
      </c>
      <c r="S12" s="36">
        <f>SUM(S4:S10)</f>
        <v>321773.67959100002</v>
      </c>
      <c r="T12" s="36">
        <f t="shared" ref="T12:AD12" si="28">SUM(T4:T10)</f>
        <v>390741.34810400009</v>
      </c>
      <c r="U12" s="36">
        <f t="shared" si="28"/>
        <v>483676.68513</v>
      </c>
      <c r="V12" s="36">
        <f t="shared" si="28"/>
        <v>415725.18236049998</v>
      </c>
      <c r="W12" s="36">
        <f t="shared" si="28"/>
        <v>439709.01661699999</v>
      </c>
      <c r="X12" s="36">
        <f t="shared" si="28"/>
        <v>395741.34810400009</v>
      </c>
      <c r="Y12" s="36">
        <f t="shared" si="28"/>
        <v>393741.34810400009</v>
      </c>
      <c r="Z12" s="36">
        <f t="shared" si="28"/>
        <v>312789.84533449996</v>
      </c>
      <c r="AA12" s="36">
        <f t="shared" si="28"/>
        <v>477692.85087350005</v>
      </c>
      <c r="AB12" s="36">
        <f t="shared" si="28"/>
        <v>496676.68513</v>
      </c>
      <c r="AC12" s="36">
        <f t="shared" si="28"/>
        <v>431725.18236049998</v>
      </c>
      <c r="AD12" s="36">
        <f t="shared" si="28"/>
        <v>351773.67959100002</v>
      </c>
      <c r="AF12" s="64">
        <f>SUM(AF4:AF10)</f>
        <v>4596766.8513000011</v>
      </c>
      <c r="AG12" s="64">
        <f>SUM(AG4:AG10)</f>
        <v>315000</v>
      </c>
      <c r="AH12" s="35">
        <f t="shared" si="1"/>
        <v>7.3223170667781501E-2</v>
      </c>
      <c r="AJ12" s="7">
        <f>SUM(S12:AD12)-SUM(AF12:AG12)</f>
        <v>0</v>
      </c>
      <c r="AL12" s="36">
        <f>SUM(AL4:AL10)</f>
        <v>321773.67959100002</v>
      </c>
      <c r="AM12" s="36">
        <f t="shared" ref="AM12:AW12" si="29">SUM(AM4:AM10)</f>
        <v>367741.34810400009</v>
      </c>
      <c r="AN12" s="36">
        <f t="shared" si="29"/>
        <v>459676.68513</v>
      </c>
      <c r="AO12" s="36">
        <f t="shared" si="29"/>
        <v>390725.18236049998</v>
      </c>
      <c r="AP12" s="36">
        <f t="shared" si="29"/>
        <v>413709.01661699999</v>
      </c>
      <c r="AQ12" s="36">
        <f t="shared" si="29"/>
        <v>367741.34810400009</v>
      </c>
      <c r="AR12" s="36">
        <f t="shared" si="29"/>
        <v>367741.34810400009</v>
      </c>
      <c r="AS12" s="36">
        <f t="shared" si="29"/>
        <v>298789.84533449996</v>
      </c>
      <c r="AT12" s="36">
        <f t="shared" si="29"/>
        <v>436692.85087350005</v>
      </c>
      <c r="AU12" s="36">
        <f t="shared" si="29"/>
        <v>459676.68513</v>
      </c>
      <c r="AV12" s="36">
        <f t="shared" si="29"/>
        <v>390725.18236049998</v>
      </c>
      <c r="AW12" s="36">
        <f t="shared" si="29"/>
        <v>321773.67959100002</v>
      </c>
      <c r="AZ12" s="36">
        <f>SUM(AZ4:AZ10)</f>
        <v>0</v>
      </c>
      <c r="BA12" s="36">
        <f t="shared" ref="BA12:BK12" si="30">SUM(BA4:BA10)</f>
        <v>23000</v>
      </c>
      <c r="BB12" s="36">
        <f t="shared" si="30"/>
        <v>24000</v>
      </c>
      <c r="BC12" s="36">
        <f t="shared" si="30"/>
        <v>25000</v>
      </c>
      <c r="BD12" s="36">
        <f t="shared" si="30"/>
        <v>26000</v>
      </c>
      <c r="BE12" s="36">
        <f t="shared" si="30"/>
        <v>28000</v>
      </c>
      <c r="BF12" s="36">
        <f t="shared" si="30"/>
        <v>26000</v>
      </c>
      <c r="BG12" s="36">
        <f t="shared" si="30"/>
        <v>14000</v>
      </c>
      <c r="BH12" s="36">
        <f t="shared" si="30"/>
        <v>40999.999999999993</v>
      </c>
      <c r="BI12" s="36">
        <f t="shared" si="30"/>
        <v>37000</v>
      </c>
      <c r="BJ12" s="36">
        <f t="shared" si="30"/>
        <v>41000</v>
      </c>
      <c r="BK12" s="36">
        <f t="shared" si="30"/>
        <v>30000.000000000004</v>
      </c>
    </row>
    <row r="13" spans="2:63" x14ac:dyDescent="0.25">
      <c r="AF13" s="20"/>
      <c r="AG13" s="20"/>
      <c r="AJ13" s="7">
        <f t="shared" si="2"/>
        <v>0</v>
      </c>
    </row>
    <row r="14" spans="2:63" x14ac:dyDescent="0.25">
      <c r="B14" t="s">
        <v>24</v>
      </c>
      <c r="C14" s="47">
        <f>'NL Central'!Z40+'NL Central'!Z47+'NL Central'!Z53</f>
        <v>883520.60999999987</v>
      </c>
      <c r="D14" s="5">
        <f>'NL Central'!Y40+'NL Central'!Y47+'NL Central'!Y53</f>
        <v>977000</v>
      </c>
      <c r="E14" s="6">
        <f>IFERROR(C14/D14-1, "N/A")</f>
        <v>-9.5680030706243757E-2</v>
      </c>
      <c r="F14" s="5">
        <f>'NL Central'!X40+'NL Central'!X47+'NL Central'!X53</f>
        <v>901478.02999999991</v>
      </c>
      <c r="G14" s="6">
        <f>IFERROR(C14/F14-1, "N/A")</f>
        <v>-1.9919975198951945E-2</v>
      </c>
      <c r="H14" s="30"/>
      <c r="I14" s="5">
        <f>'NL Central'!P40+'NL Central'!P47+'NL Central'!P53</f>
        <v>883520.60999999987</v>
      </c>
      <c r="J14" s="5">
        <f>'NL Central'!Q40+'NL Central'!Q47+'NL Central'!Q53</f>
        <v>695460</v>
      </c>
      <c r="K14" s="6">
        <f>IFERROR(I14/J14-1, "N/A")</f>
        <v>0.27041182814252429</v>
      </c>
      <c r="L14" s="5">
        <f>'NL Central'!O40+'NL Central'!O47+'NL Central'!O53</f>
        <v>901478.02999999991</v>
      </c>
      <c r="M14" s="6">
        <f>IFERROR(I14/L14-1, "N/A")</f>
        <v>-1.9919975198951945E-2</v>
      </c>
      <c r="O14" s="5">
        <f>'NL Central'!AA40+'NL Central'!AA47+'NL Central'!AA53</f>
        <v>1003873.2089999998</v>
      </c>
      <c r="P14" s="5">
        <f t="shared" ref="P14:P16" si="31">C14</f>
        <v>883520.60999999987</v>
      </c>
      <c r="Q14" s="6">
        <f>IFERROR(O14/P14-1, "N/A")</f>
        <v>0.13621934523972223</v>
      </c>
      <c r="S14" s="5">
        <f>'NL Central'!AG40+'NL Central'!AG47+'NL Central'!AG53</f>
        <v>66771.12463000002</v>
      </c>
      <c r="T14" s="5">
        <f>'NL Central'!AH40+'NL Central'!AH47+'NL Central'!AH53</f>
        <v>80309.856720000011</v>
      </c>
      <c r="U14" s="5">
        <f>'NL Central'!AI40+'NL Central'!AI47+'NL Central'!AI53</f>
        <v>99387.320899999992</v>
      </c>
      <c r="V14" s="5">
        <f>'NL Central'!AJ40+'NL Central'!AJ47+'NL Central'!AJ53</f>
        <v>85079.222765000013</v>
      </c>
      <c r="W14" s="5">
        <f>'NL Central'!AK40+'NL Central'!AK47+'NL Central'!AK53</f>
        <v>89848.588809999987</v>
      </c>
      <c r="X14" s="5">
        <f>'NL Central'!AL40+'NL Central'!AL47+'NL Central'!AL53</f>
        <v>80309.856720000011</v>
      </c>
      <c r="Y14" s="5">
        <f>'NL Central'!AM40+'NL Central'!AM47+'NL Central'!AM53</f>
        <v>80309.856720000011</v>
      </c>
      <c r="Z14" s="5">
        <f>'NL Central'!AN40+'NL Central'!AN47+'NL Central'!AN53</f>
        <v>64001.75858500001</v>
      </c>
      <c r="AA14" s="5">
        <f>'NL Central'!AO40+'NL Central'!AO47+'NL Central'!AO53</f>
        <v>96617.954855000004</v>
      </c>
      <c r="AB14" s="5">
        <f>'NL Central'!AP40+'NL Central'!AP47+'NL Central'!AP53</f>
        <v>100387.32089999999</v>
      </c>
      <c r="AC14" s="5">
        <f>'NL Central'!AQ40+'NL Central'!AQ47+'NL Central'!AQ53</f>
        <v>89079.222765000013</v>
      </c>
      <c r="AD14" s="5">
        <f>'NL Central'!AR40+'NL Central'!AR47+'NL Central'!AR53</f>
        <v>71771.12463000002</v>
      </c>
      <c r="AF14" s="24">
        <f>'NL Central'!K40+'NL Central'!K47</f>
        <v>953873.2089999998</v>
      </c>
      <c r="AG14" s="24">
        <v>50000</v>
      </c>
      <c r="AH14" s="6">
        <f t="shared" si="1"/>
        <v>7.9627569751881566E-2</v>
      </c>
      <c r="AJ14" s="7">
        <f t="shared" si="2"/>
        <v>0</v>
      </c>
      <c r="AL14" s="5">
        <f>'NL Central'!AG40+'NL Central'!AG47</f>
        <v>66771.12463000002</v>
      </c>
      <c r="AM14" s="5">
        <f>'NL Central'!AH40+'NL Central'!AH47</f>
        <v>76309.856720000011</v>
      </c>
      <c r="AN14" s="5">
        <f>'NL Central'!AI40+'NL Central'!AI47</f>
        <v>95387.320899999992</v>
      </c>
      <c r="AO14" s="5">
        <f>'NL Central'!AJ40+'NL Central'!AJ47</f>
        <v>81079.222765000013</v>
      </c>
      <c r="AP14" s="5">
        <f>'NL Central'!AK40+'NL Central'!AK47</f>
        <v>85848.588809999987</v>
      </c>
      <c r="AQ14" s="5">
        <f>'NL Central'!AL40+'NL Central'!AL47</f>
        <v>76309.856720000011</v>
      </c>
      <c r="AR14" s="5">
        <f>'NL Central'!AM40+'NL Central'!AM47</f>
        <v>76309.856720000011</v>
      </c>
      <c r="AS14" s="5">
        <f>'NL Central'!AN40+'NL Central'!AN47</f>
        <v>62001.75858500001</v>
      </c>
      <c r="AT14" s="5">
        <f>'NL Central'!AO40+'NL Central'!AO47</f>
        <v>90617.954855000004</v>
      </c>
      <c r="AU14" s="5">
        <f>'NL Central'!AP40+'NL Central'!AP47</f>
        <v>95387.320899999992</v>
      </c>
      <c r="AV14" s="5">
        <f>'NL Central'!AQ40+'NL Central'!AQ47</f>
        <v>81079.222765000013</v>
      </c>
      <c r="AW14" s="5">
        <f>'NL Central'!AR40+'NL Central'!AR47</f>
        <v>66771.12463000002</v>
      </c>
      <c r="AZ14" s="5">
        <f t="shared" ref="AZ14:AZ16" si="32">S14-AL14</f>
        <v>0</v>
      </c>
      <c r="BA14" s="5">
        <f t="shared" ref="BA14:BA16" si="33">T14-AM14</f>
        <v>4000</v>
      </c>
      <c r="BB14" s="5">
        <f t="shared" ref="BB14:BB16" si="34">U14-AN14</f>
        <v>4000</v>
      </c>
      <c r="BC14" s="5">
        <f t="shared" ref="BC14:BC16" si="35">V14-AO14</f>
        <v>4000</v>
      </c>
      <c r="BD14" s="5">
        <f t="shared" ref="BD14:BD16" si="36">W14-AP14</f>
        <v>4000</v>
      </c>
      <c r="BE14" s="5">
        <f t="shared" ref="BE14:BE16" si="37">X14-AQ14</f>
        <v>4000</v>
      </c>
      <c r="BF14" s="5">
        <f t="shared" ref="BF14:BF16" si="38">Y14-AR14</f>
        <v>4000</v>
      </c>
      <c r="BG14" s="5">
        <f t="shared" ref="BG14:BG16" si="39">Z14-AS14</f>
        <v>2000</v>
      </c>
      <c r="BH14" s="5">
        <f t="shared" ref="BH14:BH16" si="40">AA14-AT14</f>
        <v>6000</v>
      </c>
      <c r="BI14" s="5">
        <f t="shared" ref="BI14:BI16" si="41">AB14-AU14</f>
        <v>5000</v>
      </c>
      <c r="BJ14" s="5">
        <f t="shared" ref="BJ14:BJ16" si="42">AC14-AV14</f>
        <v>8000</v>
      </c>
      <c r="BK14" s="5">
        <f t="shared" ref="BK14:BK16" si="43">AD14-AW14</f>
        <v>5000</v>
      </c>
    </row>
    <row r="15" spans="2:63" x14ac:dyDescent="0.25">
      <c r="B15" t="s">
        <v>25</v>
      </c>
      <c r="C15" s="47">
        <f>'NL Other_Belgium'!Z37+'NL Other_Belgium'!Z49+'NL Other_Belgium'!Z55</f>
        <v>958120.43000000028</v>
      </c>
      <c r="D15" s="5">
        <f>'NL Other_Belgium'!Y37+'NL Other_Belgium'!Y49+'NL Other_Belgium'!Y55</f>
        <v>1036500</v>
      </c>
      <c r="E15" s="6">
        <f t="shared" ref="E15:E16" si="44">IFERROR(C15/D15-1, "N/A")</f>
        <v>-7.5619459720212001E-2</v>
      </c>
      <c r="F15" s="5">
        <f>'NL Other_Belgium'!X37+'NL Other_Belgium'!X49+'NL Other_Belgium'!X55</f>
        <v>898194.38000000012</v>
      </c>
      <c r="G15" s="6">
        <f t="shared" ref="G15:G16" si="45">IFERROR(C15/F15-1, "N/A")</f>
        <v>6.6718353325702306E-2</v>
      </c>
      <c r="H15" s="30"/>
      <c r="I15" s="5">
        <f>'NL Other_Belgium'!P37+'NL Other_Belgium'!P49+'NL Other_Belgium'!P55</f>
        <v>958120.43000000028</v>
      </c>
      <c r="J15" s="5">
        <f>'NL Other_Belgium'!Q37+'NL Other_Belgium'!Q49+'NL Other_Belgium'!Q55</f>
        <v>800020</v>
      </c>
      <c r="K15" s="6">
        <f t="shared" ref="K15:K16" si="46">IFERROR(I15/J15-1, "N/A")</f>
        <v>0.19762059698507572</v>
      </c>
      <c r="L15" s="5">
        <f>'NL Other_Belgium'!O37+'NL Other_Belgium'!O49+'NL Other_Belgium'!O55</f>
        <v>898194.38000000012</v>
      </c>
      <c r="M15" s="6">
        <f t="shared" ref="M15:M16" si="47">IFERROR(I15/L15-1, "N/A")</f>
        <v>6.6718353325702306E-2</v>
      </c>
      <c r="O15" s="5">
        <f>'NL Other_Belgium'!AA37+'NL Other_Belgium'!AA49+'NL Other_Belgium'!AA55</f>
        <v>1074723.8162</v>
      </c>
      <c r="P15" s="5">
        <f t="shared" si="31"/>
        <v>958120.43000000028</v>
      </c>
      <c r="Q15" s="6">
        <f t="shared" ref="Q15:Q16" si="48">IFERROR(O15/P15-1, "N/A")</f>
        <v>0.12170013554559067</v>
      </c>
      <c r="S15" s="5">
        <f>'NL Other_Belgium'!AG37+'NL Other_Belgium'!AG49+'NL Other_Belgium'!AG55</f>
        <v>71730.667134000018</v>
      </c>
      <c r="T15" s="5">
        <f>'NL Other_Belgium'!AH37+'NL Other_Belgium'!AH49+'NL Other_Belgium'!AH55</f>
        <v>85977.905296000041</v>
      </c>
      <c r="U15" s="5">
        <f>'NL Other_Belgium'!AI37+'NL Other_Belgium'!AI49+'NL Other_Belgium'!AI55</f>
        <v>106472.38162000001</v>
      </c>
      <c r="V15" s="5">
        <f>'NL Other_Belgium'!AJ37+'NL Other_Belgium'!AJ49+'NL Other_Belgium'!AJ55</f>
        <v>91101.524377000009</v>
      </c>
      <c r="W15" s="5">
        <f>'NL Other_Belgium'!AK37+'NL Other_Belgium'!AK49+'NL Other_Belgium'!AK55</f>
        <v>96225.143457999991</v>
      </c>
      <c r="X15" s="5">
        <f>'NL Other_Belgium'!AL37+'NL Other_Belgium'!AL49+'NL Other_Belgium'!AL55</f>
        <v>85977.905296000041</v>
      </c>
      <c r="Y15" s="5">
        <f>'NL Other_Belgium'!AM37+'NL Other_Belgium'!AM49+'NL Other_Belgium'!AM55</f>
        <v>85977.905296000041</v>
      </c>
      <c r="Z15" s="5">
        <f>'NL Other_Belgium'!AN37+'NL Other_Belgium'!AN49+'NL Other_Belgium'!AN55</f>
        <v>68607.04805300002</v>
      </c>
      <c r="AA15" s="5">
        <f>'NL Other_Belgium'!AO37+'NL Other_Belgium'!AO49+'NL Other_Belgium'!AO55</f>
        <v>103348.762539</v>
      </c>
      <c r="AB15" s="5">
        <f>'NL Other_Belgium'!AP37+'NL Other_Belgium'!AP49+'NL Other_Belgium'!AP55</f>
        <v>107472.38162000001</v>
      </c>
      <c r="AC15" s="5">
        <f>'NL Other_Belgium'!AQ37+'NL Other_Belgium'!AQ49+'NL Other_Belgium'!AQ55</f>
        <v>95101.524377000009</v>
      </c>
      <c r="AD15" s="5">
        <f>'NL Other_Belgium'!AR37+'NL Other_Belgium'!AR49+'NL Other_Belgium'!AR55</f>
        <v>76730.667134000018</v>
      </c>
      <c r="AF15" s="24">
        <f>'NL Other_Belgium'!K37+'NL Other_Belgium'!K49</f>
        <v>1024723.8162</v>
      </c>
      <c r="AG15" s="24">
        <v>50000</v>
      </c>
      <c r="AH15" s="6">
        <f t="shared" si="1"/>
        <v>6.9514628969971737E-2</v>
      </c>
      <c r="AJ15" s="7">
        <f t="shared" si="2"/>
        <v>0</v>
      </c>
      <c r="AL15" s="5">
        <f>'NL Other_Belgium'!AG37+'NL Other_Belgium'!AG49</f>
        <v>71730.667134000018</v>
      </c>
      <c r="AM15" s="5">
        <f>'NL Other_Belgium'!AH37+'NL Other_Belgium'!AH49</f>
        <v>81977.905296000041</v>
      </c>
      <c r="AN15" s="5">
        <f>'NL Other_Belgium'!AI37+'NL Other_Belgium'!AI49</f>
        <v>102472.38162000001</v>
      </c>
      <c r="AO15" s="5">
        <f>'NL Other_Belgium'!AJ37+'NL Other_Belgium'!AJ49</f>
        <v>87101.524377000009</v>
      </c>
      <c r="AP15" s="5">
        <f>'NL Other_Belgium'!AK37+'NL Other_Belgium'!AK49</f>
        <v>92225.143457999991</v>
      </c>
      <c r="AQ15" s="5">
        <f>'NL Other_Belgium'!AL37+'NL Other_Belgium'!AL49</f>
        <v>81977.905296000041</v>
      </c>
      <c r="AR15" s="5">
        <f>'NL Other_Belgium'!AM37+'NL Other_Belgium'!AM49</f>
        <v>81977.905296000041</v>
      </c>
      <c r="AS15" s="5">
        <f>'NL Other_Belgium'!AN37+'NL Other_Belgium'!AN49</f>
        <v>66607.04805300002</v>
      </c>
      <c r="AT15" s="5">
        <f>'NL Other_Belgium'!AO37+'NL Other_Belgium'!AO49</f>
        <v>97348.762539000003</v>
      </c>
      <c r="AU15" s="5">
        <f>'NL Other_Belgium'!AP37+'NL Other_Belgium'!AP49</f>
        <v>102472.38162000001</v>
      </c>
      <c r="AV15" s="5">
        <f>'NL Other_Belgium'!AQ37+'NL Other_Belgium'!AQ49</f>
        <v>87101.524377000009</v>
      </c>
      <c r="AW15" s="5">
        <f>'NL Other_Belgium'!AR37+'NL Other_Belgium'!AR49</f>
        <v>71730.667134000018</v>
      </c>
      <c r="AZ15" s="5">
        <f t="shared" si="32"/>
        <v>0</v>
      </c>
      <c r="BA15" s="5">
        <f t="shared" si="33"/>
        <v>4000</v>
      </c>
      <c r="BB15" s="5">
        <f t="shared" si="34"/>
        <v>4000</v>
      </c>
      <c r="BC15" s="5">
        <f t="shared" si="35"/>
        <v>4000</v>
      </c>
      <c r="BD15" s="5">
        <f t="shared" si="36"/>
        <v>4000</v>
      </c>
      <c r="BE15" s="5">
        <f t="shared" si="37"/>
        <v>4000</v>
      </c>
      <c r="BF15" s="5">
        <f t="shared" si="38"/>
        <v>4000</v>
      </c>
      <c r="BG15" s="5">
        <f t="shared" si="39"/>
        <v>2000</v>
      </c>
      <c r="BH15" s="5">
        <f t="shared" si="40"/>
        <v>6000</v>
      </c>
      <c r="BI15" s="5">
        <f t="shared" si="41"/>
        <v>5000</v>
      </c>
      <c r="BJ15" s="5">
        <f t="shared" si="42"/>
        <v>8000</v>
      </c>
      <c r="BK15" s="5">
        <f t="shared" si="43"/>
        <v>5000</v>
      </c>
    </row>
    <row r="16" spans="2:63" x14ac:dyDescent="0.25">
      <c r="B16" t="s">
        <v>26</v>
      </c>
      <c r="C16" s="47">
        <f>'Golden Girls NL'!Z13</f>
        <v>10399.469999999999</v>
      </c>
      <c r="D16" s="5">
        <f>'Golden Girls NL'!Y13</f>
        <v>27000</v>
      </c>
      <c r="E16" s="6">
        <f t="shared" si="44"/>
        <v>-0.61483444444444446</v>
      </c>
      <c r="F16" s="5">
        <f>'Golden Girls NL'!X13</f>
        <v>28533.06</v>
      </c>
      <c r="G16" s="6">
        <f t="shared" si="45"/>
        <v>-0.63552910203111757</v>
      </c>
      <c r="H16" s="30"/>
      <c r="I16" s="5">
        <f>'Golden Girls NL'!P13</f>
        <v>10399.469999999999</v>
      </c>
      <c r="J16" s="5">
        <f>'Golden Girls NL'!Q13</f>
        <v>19710</v>
      </c>
      <c r="K16" s="6">
        <f t="shared" si="46"/>
        <v>-0.47237595129375953</v>
      </c>
      <c r="L16" s="5">
        <f>'Golden Girls NL'!O13</f>
        <v>28533.06</v>
      </c>
      <c r="M16" s="6">
        <f t="shared" si="47"/>
        <v>-0.63552910203111757</v>
      </c>
      <c r="O16" s="5">
        <f>'Golden Girls NL'!AA13</f>
        <v>11000</v>
      </c>
      <c r="P16" s="5">
        <f t="shared" si="31"/>
        <v>10399.469999999999</v>
      </c>
      <c r="Q16" s="6">
        <f t="shared" si="48"/>
        <v>5.7746212066576597E-2</v>
      </c>
      <c r="S16" s="5">
        <f>'Golden Girls NL'!AG13</f>
        <v>770.00000000000011</v>
      </c>
      <c r="T16" s="5">
        <f>'Golden Girls NL'!AH13</f>
        <v>880</v>
      </c>
      <c r="U16" s="5">
        <f>'Golden Girls NL'!AI13</f>
        <v>1100</v>
      </c>
      <c r="V16" s="5">
        <f>'Golden Girls NL'!AJ13</f>
        <v>935</v>
      </c>
      <c r="W16" s="5">
        <f>'Golden Girls NL'!AK13</f>
        <v>990</v>
      </c>
      <c r="X16" s="5">
        <f>'Golden Girls NL'!AL13</f>
        <v>880</v>
      </c>
      <c r="Y16" s="5">
        <f>'Golden Girls NL'!AM13</f>
        <v>880</v>
      </c>
      <c r="Z16" s="5">
        <f>'Golden Girls NL'!AN13</f>
        <v>715</v>
      </c>
      <c r="AA16" s="5">
        <f>'Golden Girls NL'!AO13</f>
        <v>1045</v>
      </c>
      <c r="AB16" s="5">
        <f>'Golden Girls NL'!AP13</f>
        <v>1100</v>
      </c>
      <c r="AC16" s="5">
        <f>'Golden Girls NL'!AQ13</f>
        <v>935</v>
      </c>
      <c r="AD16" s="5">
        <f>'Golden Girls NL'!AR13</f>
        <v>770.00000000000011</v>
      </c>
      <c r="AF16" s="24">
        <v>28000</v>
      </c>
      <c r="AG16" s="24"/>
      <c r="AH16" s="6">
        <f t="shared" si="1"/>
        <v>1.6924449034421949</v>
      </c>
      <c r="AJ16" s="7">
        <f t="shared" si="2"/>
        <v>-17000</v>
      </c>
      <c r="AL16" s="5">
        <f>'Golden Girls NL'!AG13</f>
        <v>770.00000000000011</v>
      </c>
      <c r="AM16" s="5">
        <f>'Golden Girls NL'!AH13</f>
        <v>880</v>
      </c>
      <c r="AN16" s="5">
        <f>'Golden Girls NL'!AI13</f>
        <v>1100</v>
      </c>
      <c r="AO16" s="5">
        <f>'Golden Girls NL'!AJ13</f>
        <v>935</v>
      </c>
      <c r="AP16" s="5">
        <f>'Golden Girls NL'!AK13</f>
        <v>990</v>
      </c>
      <c r="AQ16" s="5">
        <f>'Golden Girls NL'!AL13</f>
        <v>880</v>
      </c>
      <c r="AR16" s="5">
        <f>'Golden Girls NL'!AM13</f>
        <v>880</v>
      </c>
      <c r="AS16" s="5">
        <f>'Golden Girls NL'!AN13</f>
        <v>715</v>
      </c>
      <c r="AT16" s="5">
        <f>'Golden Girls NL'!AO13</f>
        <v>1045</v>
      </c>
      <c r="AU16" s="5">
        <f>'Golden Girls NL'!AP13</f>
        <v>1100</v>
      </c>
      <c r="AV16" s="5">
        <f>'Golden Girls NL'!AQ13</f>
        <v>935</v>
      </c>
      <c r="AW16" s="5">
        <f>'Golden Girls NL'!AR13</f>
        <v>770.00000000000011</v>
      </c>
      <c r="AZ16" s="5">
        <f t="shared" si="32"/>
        <v>0</v>
      </c>
      <c r="BA16" s="5">
        <f t="shared" si="33"/>
        <v>0</v>
      </c>
      <c r="BB16" s="5">
        <f t="shared" si="34"/>
        <v>0</v>
      </c>
      <c r="BC16" s="5">
        <f t="shared" si="35"/>
        <v>0</v>
      </c>
      <c r="BD16" s="5">
        <f t="shared" si="36"/>
        <v>0</v>
      </c>
      <c r="BE16" s="5">
        <f t="shared" si="37"/>
        <v>0</v>
      </c>
      <c r="BF16" s="5">
        <f t="shared" si="38"/>
        <v>0</v>
      </c>
      <c r="BG16" s="5">
        <f t="shared" si="39"/>
        <v>0</v>
      </c>
      <c r="BH16" s="5">
        <f t="shared" si="40"/>
        <v>0</v>
      </c>
      <c r="BI16" s="5">
        <f t="shared" si="41"/>
        <v>0</v>
      </c>
      <c r="BJ16" s="5">
        <f t="shared" si="42"/>
        <v>0</v>
      </c>
      <c r="BK16" s="5">
        <f t="shared" si="43"/>
        <v>0</v>
      </c>
    </row>
    <row r="17" spans="2:63" ht="6" customHeight="1" x14ac:dyDescent="0.25">
      <c r="E17" s="6"/>
      <c r="F17" s="30"/>
      <c r="G17" s="6"/>
      <c r="H17" s="30"/>
      <c r="I17" s="30"/>
      <c r="J17" s="30"/>
      <c r="K17" s="6"/>
      <c r="L17" s="30"/>
      <c r="M17" s="6"/>
      <c r="Q17" s="6"/>
      <c r="AF17" s="20"/>
      <c r="AG17" s="20"/>
      <c r="AH17" s="6"/>
      <c r="AJ17" s="7">
        <f t="shared" si="2"/>
        <v>0</v>
      </c>
    </row>
    <row r="18" spans="2:63" x14ac:dyDescent="0.25">
      <c r="B18" s="26" t="s">
        <v>27</v>
      </c>
      <c r="C18" s="36">
        <f>SUM(C14:C16)</f>
        <v>1852040.51</v>
      </c>
      <c r="D18" s="36">
        <f>SUM(D14:D16)</f>
        <v>2040500</v>
      </c>
      <c r="E18" s="35">
        <f t="shared" ref="E18" si="49">IFERROR(C18/D18-1, "N/A")</f>
        <v>-9.2359465817201669E-2</v>
      </c>
      <c r="F18" s="36">
        <f>SUM(F14:F16)</f>
        <v>1828205.4700000002</v>
      </c>
      <c r="G18" s="35">
        <f t="shared" ref="G18" si="50">IFERROR(C18/F18-1, "N/A")</f>
        <v>1.3037396721058858E-2</v>
      </c>
      <c r="H18" s="39"/>
      <c r="I18" s="36">
        <f>SUM(I14:I16)</f>
        <v>1852040.51</v>
      </c>
      <c r="J18" s="36">
        <f>SUM(J14:J16)</f>
        <v>1515190</v>
      </c>
      <c r="K18" s="35">
        <f t="shared" ref="K18" si="51">IFERROR(I18/J18-1, "N/A")</f>
        <v>0.22231568978147953</v>
      </c>
      <c r="L18" s="36">
        <f>SUM(L14:L16)</f>
        <v>1828205.4700000002</v>
      </c>
      <c r="M18" s="35">
        <f t="shared" ref="M18" si="52">IFERROR(I18/L18-1, "N/A")</f>
        <v>1.3037396721058858E-2</v>
      </c>
      <c r="O18" s="36">
        <f>SUM(O14:O16)</f>
        <v>2089597.0251999998</v>
      </c>
      <c r="P18" s="36">
        <f>SUM(P14:P16)</f>
        <v>1852040.51</v>
      </c>
      <c r="Q18" s="35">
        <f t="shared" ref="Q18" si="53">IFERROR(O18/P18-1, "N/A")</f>
        <v>0.12826745091013136</v>
      </c>
      <c r="S18" s="36">
        <f>SUM(S14:S16)</f>
        <v>139271.79176400002</v>
      </c>
      <c r="T18" s="36">
        <f t="shared" ref="T18:AD18" si="54">SUM(T14:T16)</f>
        <v>167167.76201600005</v>
      </c>
      <c r="U18" s="36">
        <f t="shared" si="54"/>
        <v>206959.70251999999</v>
      </c>
      <c r="V18" s="36">
        <f t="shared" si="54"/>
        <v>177115.74714200001</v>
      </c>
      <c r="W18" s="36">
        <f t="shared" si="54"/>
        <v>187063.73226799996</v>
      </c>
      <c r="X18" s="36">
        <f t="shared" si="54"/>
        <v>167167.76201600005</v>
      </c>
      <c r="Y18" s="36">
        <f t="shared" si="54"/>
        <v>167167.76201600005</v>
      </c>
      <c r="Z18" s="36">
        <f t="shared" si="54"/>
        <v>133323.80663800004</v>
      </c>
      <c r="AA18" s="36">
        <f t="shared" si="54"/>
        <v>201011.71739400001</v>
      </c>
      <c r="AB18" s="36">
        <f t="shared" si="54"/>
        <v>208959.70251999999</v>
      </c>
      <c r="AC18" s="36">
        <f t="shared" si="54"/>
        <v>185115.74714200001</v>
      </c>
      <c r="AD18" s="36">
        <f t="shared" si="54"/>
        <v>149271.79176400002</v>
      </c>
      <c r="AF18" s="64">
        <f>SUM(AF14:AF16)</f>
        <v>2006597.0251999998</v>
      </c>
      <c r="AG18" s="64">
        <f>SUM(AG14:AG16)</f>
        <v>100000</v>
      </c>
      <c r="AH18" s="35">
        <f t="shared" si="1"/>
        <v>8.3452016500438209E-2</v>
      </c>
      <c r="AJ18" s="7">
        <f t="shared" si="2"/>
        <v>-17000</v>
      </c>
      <c r="AL18" s="36">
        <f>SUM(AL14:AL16)</f>
        <v>139271.79176400002</v>
      </c>
      <c r="AM18" s="36">
        <f t="shared" ref="AM18:AW18" si="55">SUM(AM14:AM16)</f>
        <v>159167.76201600005</v>
      </c>
      <c r="AN18" s="36">
        <f t="shared" si="55"/>
        <v>198959.70251999999</v>
      </c>
      <c r="AO18" s="36">
        <f t="shared" si="55"/>
        <v>169115.74714200001</v>
      </c>
      <c r="AP18" s="36">
        <f t="shared" si="55"/>
        <v>179063.73226799996</v>
      </c>
      <c r="AQ18" s="36">
        <f t="shared" si="55"/>
        <v>159167.76201600005</v>
      </c>
      <c r="AR18" s="36">
        <f t="shared" si="55"/>
        <v>159167.76201600005</v>
      </c>
      <c r="AS18" s="36">
        <f t="shared" si="55"/>
        <v>129323.80663800004</v>
      </c>
      <c r="AT18" s="36">
        <f t="shared" si="55"/>
        <v>189011.71739400001</v>
      </c>
      <c r="AU18" s="36">
        <f t="shared" si="55"/>
        <v>198959.70251999999</v>
      </c>
      <c r="AV18" s="36">
        <f t="shared" si="55"/>
        <v>169115.74714200001</v>
      </c>
      <c r="AW18" s="36">
        <f t="shared" si="55"/>
        <v>139271.79176400002</v>
      </c>
      <c r="AZ18" s="36">
        <f>SUM(AZ14:AZ16)</f>
        <v>0</v>
      </c>
      <c r="BA18" s="36">
        <f t="shared" ref="BA18:BK18" si="56">SUM(BA14:BA16)</f>
        <v>8000</v>
      </c>
      <c r="BB18" s="36">
        <f t="shared" si="56"/>
        <v>8000</v>
      </c>
      <c r="BC18" s="36">
        <f t="shared" si="56"/>
        <v>8000</v>
      </c>
      <c r="BD18" s="36">
        <f t="shared" si="56"/>
        <v>8000</v>
      </c>
      <c r="BE18" s="36">
        <f t="shared" si="56"/>
        <v>8000</v>
      </c>
      <c r="BF18" s="36">
        <f t="shared" si="56"/>
        <v>8000</v>
      </c>
      <c r="BG18" s="36">
        <f t="shared" si="56"/>
        <v>4000</v>
      </c>
      <c r="BH18" s="36">
        <f t="shared" si="56"/>
        <v>12000</v>
      </c>
      <c r="BI18" s="36">
        <f t="shared" si="56"/>
        <v>10000</v>
      </c>
      <c r="BJ18" s="36">
        <f t="shared" si="56"/>
        <v>16000</v>
      </c>
      <c r="BK18" s="36">
        <f t="shared" si="56"/>
        <v>10000</v>
      </c>
    </row>
    <row r="19" spans="2:63" x14ac:dyDescent="0.25">
      <c r="AF19" s="20"/>
      <c r="AG19" s="20"/>
      <c r="AJ19" s="7">
        <f t="shared" si="2"/>
        <v>0</v>
      </c>
    </row>
    <row r="20" spans="2:63" x14ac:dyDescent="0.25">
      <c r="B20" t="s">
        <v>28</v>
      </c>
      <c r="C20" s="47">
        <f>C49*1.05</f>
        <v>607829.02949999983</v>
      </c>
      <c r="D20" s="5">
        <f>D49*1.05</f>
        <v>786555</v>
      </c>
      <c r="E20" s="6">
        <f>IFERROR(C20/D20-1, "N/A")</f>
        <v>-0.22722628487518381</v>
      </c>
      <c r="F20" s="5">
        <f t="shared" ref="F20:F22" si="57">F49*1.05</f>
        <v>698312.75850000023</v>
      </c>
      <c r="G20" s="6">
        <f>IFERROR(C20/F20-1, "N/A")</f>
        <v>-0.1295747899470755</v>
      </c>
      <c r="H20" s="30"/>
      <c r="I20" s="5">
        <f t="shared" ref="I20:J20" si="58">I49*1.05</f>
        <v>607829.02949999983</v>
      </c>
      <c r="J20" s="5">
        <f t="shared" si="58"/>
        <v>566730.15</v>
      </c>
      <c r="K20" s="6">
        <f>IFERROR(I20/J20-1, "N/A")</f>
        <v>7.2519310116110569E-2</v>
      </c>
      <c r="L20" s="5">
        <f t="shared" ref="L20:L22" si="59">L49*1.05</f>
        <v>698312.75850000023</v>
      </c>
      <c r="M20" s="6">
        <f>IFERROR(I20/L20-1, "N/A")</f>
        <v>-0.1295747899470755</v>
      </c>
      <c r="O20" s="5">
        <f>O49*1.05</f>
        <v>759528.83328000002</v>
      </c>
      <c r="P20" s="5">
        <f t="shared" ref="P20:P22" si="60">C20</f>
        <v>607829.02949999983</v>
      </c>
      <c r="Q20" s="6">
        <f>IFERROR(O20/P20-1, "N/A")</f>
        <v>0.24957643748076408</v>
      </c>
      <c r="S20" s="5">
        <f>S49*1.05</f>
        <v>49308.268329599989</v>
      </c>
      <c r="T20" s="5">
        <f t="shared" ref="T20:AD20" si="61">T49*1.05</f>
        <v>60552.306662399998</v>
      </c>
      <c r="U20" s="5">
        <f t="shared" si="61"/>
        <v>74640.383327999996</v>
      </c>
      <c r="V20" s="5">
        <f t="shared" si="61"/>
        <v>65124.325828800014</v>
      </c>
      <c r="W20" s="5">
        <f t="shared" si="61"/>
        <v>67596.344995199979</v>
      </c>
      <c r="X20" s="5">
        <f t="shared" si="61"/>
        <v>62127.306662399998</v>
      </c>
      <c r="Y20" s="5">
        <f t="shared" si="61"/>
        <v>60552.306662399998</v>
      </c>
      <c r="Z20" s="5">
        <f t="shared" si="61"/>
        <v>47886.249163200002</v>
      </c>
      <c r="AA20" s="5">
        <f t="shared" si="61"/>
        <v>73218.364161599995</v>
      </c>
      <c r="AB20" s="5">
        <f t="shared" si="61"/>
        <v>75690.383327999996</v>
      </c>
      <c r="AC20" s="5">
        <f t="shared" si="61"/>
        <v>68274.325828800007</v>
      </c>
      <c r="AD20" s="5">
        <f t="shared" si="61"/>
        <v>54558.268329599989</v>
      </c>
      <c r="AF20" s="24">
        <f>('Switzerland DE'!K51+'Switzerland DE'!K59)*1.05</f>
        <v>704403.83328000002</v>
      </c>
      <c r="AG20" s="24">
        <f>50000*1.05</f>
        <v>52500</v>
      </c>
      <c r="AH20" s="6">
        <f t="shared" si="1"/>
        <v>0.15888481644162766</v>
      </c>
      <c r="AJ20" s="7">
        <f t="shared" si="2"/>
        <v>2624.9999999998836</v>
      </c>
      <c r="AL20" s="5">
        <f>AL49*1.05</f>
        <v>49308.268329599989</v>
      </c>
      <c r="AM20" s="5">
        <f t="shared" ref="AM20:AW20" si="62">AM49*1.05</f>
        <v>56352.306662399998</v>
      </c>
      <c r="AN20" s="5">
        <f t="shared" si="62"/>
        <v>70440.383327999996</v>
      </c>
      <c r="AO20" s="5">
        <f t="shared" si="62"/>
        <v>59874.325828800014</v>
      </c>
      <c r="AP20" s="5">
        <f t="shared" si="62"/>
        <v>63396.344995199986</v>
      </c>
      <c r="AQ20" s="5">
        <f t="shared" si="62"/>
        <v>56352.306662399998</v>
      </c>
      <c r="AR20" s="5">
        <f t="shared" si="62"/>
        <v>56352.306662399998</v>
      </c>
      <c r="AS20" s="5">
        <f t="shared" si="62"/>
        <v>45786.249163200002</v>
      </c>
      <c r="AT20" s="5">
        <f t="shared" si="62"/>
        <v>66918.364161599995</v>
      </c>
      <c r="AU20" s="5">
        <f t="shared" si="62"/>
        <v>70440.383327999996</v>
      </c>
      <c r="AV20" s="5">
        <f t="shared" si="62"/>
        <v>59874.325828800014</v>
      </c>
      <c r="AW20" s="5">
        <f t="shared" si="62"/>
        <v>49308.268329599989</v>
      </c>
      <c r="AZ20" s="5">
        <f t="shared" ref="AZ20:AZ22" si="63">S20-AL20</f>
        <v>0</v>
      </c>
      <c r="BA20" s="5">
        <f t="shared" ref="BA20:BA22" si="64">T20-AM20</f>
        <v>4200</v>
      </c>
      <c r="BB20" s="5">
        <f t="shared" ref="BB20:BB22" si="65">U20-AN20</f>
        <v>4200</v>
      </c>
      <c r="BC20" s="5">
        <f t="shared" ref="BC20:BC22" si="66">V20-AO20</f>
        <v>5250</v>
      </c>
      <c r="BD20" s="5">
        <f t="shared" ref="BD20:BD22" si="67">W20-AP20</f>
        <v>4199.9999999999927</v>
      </c>
      <c r="BE20" s="5">
        <f t="shared" ref="BE20:BE22" si="68">X20-AQ20</f>
        <v>5775</v>
      </c>
      <c r="BF20" s="5">
        <f t="shared" ref="BF20:BF22" si="69">Y20-AR20</f>
        <v>4200</v>
      </c>
      <c r="BG20" s="5">
        <f t="shared" ref="BG20:BG22" si="70">Z20-AS20</f>
        <v>2100</v>
      </c>
      <c r="BH20" s="5">
        <f t="shared" ref="BH20:BH22" si="71">AA20-AT20</f>
        <v>6300</v>
      </c>
      <c r="BI20" s="5">
        <f t="shared" ref="BI20:BI22" si="72">AB20-AU20</f>
        <v>5250</v>
      </c>
      <c r="BJ20" s="5">
        <f t="shared" ref="BJ20:BJ22" si="73">AC20-AV20</f>
        <v>8399.9999999999927</v>
      </c>
      <c r="BK20" s="5">
        <f t="shared" ref="BK20:BK22" si="74">AD20-AW20</f>
        <v>5250</v>
      </c>
    </row>
    <row r="21" spans="2:63" x14ac:dyDescent="0.25">
      <c r="B21" t="s">
        <v>29</v>
      </c>
      <c r="C21" s="47">
        <f t="shared" ref="C21:D21" si="75">C50*1.05</f>
        <v>15500.404500000002</v>
      </c>
      <c r="D21" s="5">
        <f t="shared" si="75"/>
        <v>39900</v>
      </c>
      <c r="E21" s="6">
        <f t="shared" ref="E21:E22" si="76">IFERROR(C21/D21-1, "N/A")</f>
        <v>-0.61151868421052624</v>
      </c>
      <c r="F21" s="5">
        <f t="shared" si="57"/>
        <v>17700.291000000001</v>
      </c>
      <c r="G21" s="6">
        <f t="shared" ref="G21:G22" si="77">IFERROR(C21/F21-1, "N/A")</f>
        <v>-0.12428532954627691</v>
      </c>
      <c r="H21" s="30"/>
      <c r="I21" s="5">
        <f t="shared" ref="I21:J21" si="78">I50*1.05</f>
        <v>15500.404500000002</v>
      </c>
      <c r="J21" s="5">
        <f t="shared" si="78"/>
        <v>21672</v>
      </c>
      <c r="K21" s="6">
        <f t="shared" ref="K21:K22" si="79">IFERROR(I21/J21-1, "N/A")</f>
        <v>-0.2847727713178293</v>
      </c>
      <c r="L21" s="5">
        <f t="shared" si="59"/>
        <v>17700.291000000001</v>
      </c>
      <c r="M21" s="6">
        <f t="shared" ref="M21:M22" si="80">IFERROR(I21/L21-1, "N/A")</f>
        <v>-0.12428532954627691</v>
      </c>
      <c r="O21" s="5">
        <f t="shared" ref="O21" si="81">O50*1.05</f>
        <v>91875</v>
      </c>
      <c r="P21" s="5">
        <f t="shared" si="60"/>
        <v>15500.404500000002</v>
      </c>
      <c r="Q21" s="6">
        <f t="shared" ref="Q21:Q22" si="82">IFERROR(O21/P21-1, "N/A")</f>
        <v>4.9272646723509688</v>
      </c>
      <c r="S21" s="5">
        <f t="shared" ref="S21:AD22" si="83">S50*1.05</f>
        <v>2572.5</v>
      </c>
      <c r="T21" s="5">
        <f t="shared" si="83"/>
        <v>7140</v>
      </c>
      <c r="U21" s="5">
        <f t="shared" si="83"/>
        <v>8925</v>
      </c>
      <c r="V21" s="5">
        <f t="shared" si="83"/>
        <v>7323.75</v>
      </c>
      <c r="W21" s="5">
        <f t="shared" si="83"/>
        <v>9082.5</v>
      </c>
      <c r="X21" s="5">
        <f t="shared" si="83"/>
        <v>7140</v>
      </c>
      <c r="Y21" s="5">
        <f t="shared" si="83"/>
        <v>7140</v>
      </c>
      <c r="Z21" s="5">
        <f t="shared" si="83"/>
        <v>4488.75</v>
      </c>
      <c r="AA21" s="5">
        <f t="shared" si="83"/>
        <v>9791.25</v>
      </c>
      <c r="AB21" s="5">
        <f t="shared" si="83"/>
        <v>8925</v>
      </c>
      <c r="AC21" s="5">
        <f t="shared" si="83"/>
        <v>11523.75</v>
      </c>
      <c r="AD21" s="5">
        <f t="shared" si="83"/>
        <v>7822.5</v>
      </c>
      <c r="AF21" s="24">
        <f>('Switzerland FR'!AA8+'Switzerland FR'!AA14)*1.05</f>
        <v>36750</v>
      </c>
      <c r="AG21" s="24">
        <f>50000*1.05</f>
        <v>52500</v>
      </c>
      <c r="AH21" s="6">
        <f t="shared" si="1"/>
        <v>1.3709058689403877</v>
      </c>
      <c r="AJ21" s="7">
        <f t="shared" si="2"/>
        <v>2625</v>
      </c>
      <c r="AL21" s="5">
        <f t="shared" ref="AL21:AW21" si="84">AL50*1.05</f>
        <v>2572.5</v>
      </c>
      <c r="AM21" s="5">
        <f t="shared" si="84"/>
        <v>2940</v>
      </c>
      <c r="AN21" s="5">
        <f t="shared" si="84"/>
        <v>3675</v>
      </c>
      <c r="AO21" s="5">
        <f t="shared" si="84"/>
        <v>3123.75</v>
      </c>
      <c r="AP21" s="5">
        <f t="shared" si="84"/>
        <v>3307.5</v>
      </c>
      <c r="AQ21" s="5">
        <f t="shared" si="84"/>
        <v>2940</v>
      </c>
      <c r="AR21" s="5">
        <f t="shared" si="84"/>
        <v>2940</v>
      </c>
      <c r="AS21" s="5">
        <f t="shared" si="84"/>
        <v>2388.75</v>
      </c>
      <c r="AT21" s="5">
        <f t="shared" si="84"/>
        <v>3491.25</v>
      </c>
      <c r="AU21" s="5">
        <f t="shared" si="84"/>
        <v>3675</v>
      </c>
      <c r="AV21" s="5">
        <f t="shared" si="84"/>
        <v>3123.75</v>
      </c>
      <c r="AW21" s="5">
        <f t="shared" si="84"/>
        <v>2572.5</v>
      </c>
      <c r="AZ21" s="5">
        <f t="shared" si="63"/>
        <v>0</v>
      </c>
      <c r="BA21" s="5">
        <f t="shared" si="64"/>
        <v>4200</v>
      </c>
      <c r="BB21" s="5">
        <f t="shared" si="65"/>
        <v>5250</v>
      </c>
      <c r="BC21" s="5">
        <f t="shared" si="66"/>
        <v>4200</v>
      </c>
      <c r="BD21" s="5">
        <f t="shared" si="67"/>
        <v>5775</v>
      </c>
      <c r="BE21" s="5">
        <f t="shared" si="68"/>
        <v>4200</v>
      </c>
      <c r="BF21" s="5">
        <f t="shared" si="69"/>
        <v>4200</v>
      </c>
      <c r="BG21" s="5">
        <f t="shared" si="70"/>
        <v>2100</v>
      </c>
      <c r="BH21" s="5">
        <f t="shared" si="71"/>
        <v>6300</v>
      </c>
      <c r="BI21" s="5">
        <f t="shared" si="72"/>
        <v>5250</v>
      </c>
      <c r="BJ21" s="5">
        <f t="shared" si="73"/>
        <v>8400</v>
      </c>
      <c r="BK21" s="5">
        <f t="shared" si="74"/>
        <v>5250</v>
      </c>
    </row>
    <row r="22" spans="2:63" x14ac:dyDescent="0.25">
      <c r="B22" t="s">
        <v>30</v>
      </c>
      <c r="C22" s="47">
        <f t="shared" ref="C22:D22" si="85">C51*1.05</f>
        <v>0</v>
      </c>
      <c r="D22" s="5">
        <f t="shared" si="85"/>
        <v>0</v>
      </c>
      <c r="E22" s="6" t="str">
        <f t="shared" si="76"/>
        <v>N/A</v>
      </c>
      <c r="F22" s="5">
        <f t="shared" si="57"/>
        <v>0</v>
      </c>
      <c r="G22" s="6" t="str">
        <f t="shared" si="77"/>
        <v>N/A</v>
      </c>
      <c r="H22" s="30"/>
      <c r="I22" s="5">
        <f t="shared" ref="I22:J22" si="86">I51*1.05</f>
        <v>0</v>
      </c>
      <c r="J22" s="5">
        <f t="shared" si="86"/>
        <v>0</v>
      </c>
      <c r="K22" s="6" t="str">
        <f t="shared" si="79"/>
        <v>N/A</v>
      </c>
      <c r="L22" s="5">
        <f t="shared" si="59"/>
        <v>0</v>
      </c>
      <c r="M22" s="6" t="str">
        <f t="shared" si="80"/>
        <v>N/A</v>
      </c>
      <c r="O22" s="5">
        <f t="shared" ref="O22" si="87">O51*1.05</f>
        <v>0</v>
      </c>
      <c r="P22" s="5">
        <f t="shared" si="60"/>
        <v>0</v>
      </c>
      <c r="Q22" s="6" t="str">
        <f t="shared" si="82"/>
        <v>N/A</v>
      </c>
      <c r="S22" s="5">
        <f t="shared" si="83"/>
        <v>0</v>
      </c>
      <c r="T22" s="5">
        <f t="shared" si="83"/>
        <v>0</v>
      </c>
      <c r="U22" s="5">
        <f t="shared" si="83"/>
        <v>0</v>
      </c>
      <c r="V22" s="5">
        <f t="shared" si="83"/>
        <v>0</v>
      </c>
      <c r="W22" s="5">
        <f t="shared" si="83"/>
        <v>0</v>
      </c>
      <c r="X22" s="5">
        <f t="shared" si="83"/>
        <v>0</v>
      </c>
      <c r="Y22" s="5">
        <f t="shared" si="83"/>
        <v>0</v>
      </c>
      <c r="Z22" s="5">
        <f t="shared" si="83"/>
        <v>0</v>
      </c>
      <c r="AA22" s="5">
        <f t="shared" si="83"/>
        <v>0</v>
      </c>
      <c r="AB22" s="5">
        <f t="shared" si="83"/>
        <v>0</v>
      </c>
      <c r="AC22" s="5">
        <f t="shared" si="83"/>
        <v>0</v>
      </c>
      <c r="AD22" s="5">
        <f t="shared" si="83"/>
        <v>0</v>
      </c>
      <c r="AF22" s="24"/>
      <c r="AG22" s="24"/>
      <c r="AH22" s="6"/>
      <c r="AJ22" s="7">
        <f t="shared" si="2"/>
        <v>0</v>
      </c>
      <c r="AL22" s="5">
        <f t="shared" ref="AL22:AW22" si="88">AL51*1.05</f>
        <v>0</v>
      </c>
      <c r="AM22" s="5">
        <f t="shared" si="88"/>
        <v>0</v>
      </c>
      <c r="AN22" s="5">
        <f t="shared" si="88"/>
        <v>0</v>
      </c>
      <c r="AO22" s="5">
        <f t="shared" si="88"/>
        <v>0</v>
      </c>
      <c r="AP22" s="5">
        <f t="shared" si="88"/>
        <v>0</v>
      </c>
      <c r="AQ22" s="5">
        <f t="shared" si="88"/>
        <v>0</v>
      </c>
      <c r="AR22" s="5">
        <f t="shared" si="88"/>
        <v>0</v>
      </c>
      <c r="AS22" s="5">
        <f t="shared" si="88"/>
        <v>0</v>
      </c>
      <c r="AT22" s="5">
        <f t="shared" si="88"/>
        <v>0</v>
      </c>
      <c r="AU22" s="5">
        <f t="shared" si="88"/>
        <v>0</v>
      </c>
      <c r="AV22" s="5">
        <f t="shared" si="88"/>
        <v>0</v>
      </c>
      <c r="AW22" s="5">
        <f t="shared" si="88"/>
        <v>0</v>
      </c>
      <c r="AZ22" s="5">
        <f t="shared" si="63"/>
        <v>0</v>
      </c>
      <c r="BA22" s="5">
        <f t="shared" si="64"/>
        <v>0</v>
      </c>
      <c r="BB22" s="5">
        <f t="shared" si="65"/>
        <v>0</v>
      </c>
      <c r="BC22" s="5">
        <f t="shared" si="66"/>
        <v>0</v>
      </c>
      <c r="BD22" s="5">
        <f t="shared" si="67"/>
        <v>0</v>
      </c>
      <c r="BE22" s="5">
        <f t="shared" si="68"/>
        <v>0</v>
      </c>
      <c r="BF22" s="5">
        <f t="shared" si="69"/>
        <v>0</v>
      </c>
      <c r="BG22" s="5">
        <f t="shared" si="70"/>
        <v>0</v>
      </c>
      <c r="BH22" s="5">
        <f t="shared" si="71"/>
        <v>0</v>
      </c>
      <c r="BI22" s="5">
        <f t="shared" si="72"/>
        <v>0</v>
      </c>
      <c r="BJ22" s="5">
        <f t="shared" si="73"/>
        <v>0</v>
      </c>
      <c r="BK22" s="5">
        <f t="shared" si="74"/>
        <v>0</v>
      </c>
    </row>
    <row r="23" spans="2:63" ht="6" customHeight="1" x14ac:dyDescent="0.25">
      <c r="E23" s="6"/>
      <c r="F23" s="30"/>
      <c r="G23" s="6"/>
      <c r="H23" s="30"/>
      <c r="I23" s="30"/>
      <c r="J23" s="30"/>
      <c r="K23" s="6"/>
      <c r="L23" s="30"/>
      <c r="M23" s="6"/>
      <c r="Q23" s="6"/>
      <c r="AF23" s="20"/>
      <c r="AG23" s="20"/>
      <c r="AH23" s="6"/>
      <c r="AJ23" s="7">
        <f t="shared" si="2"/>
        <v>0</v>
      </c>
    </row>
    <row r="24" spans="2:63" x14ac:dyDescent="0.25">
      <c r="B24" s="26" t="s">
        <v>31</v>
      </c>
      <c r="C24" s="36">
        <f>SUM(C20:C22)</f>
        <v>623329.43399999978</v>
      </c>
      <c r="D24" s="36">
        <f>SUM(D20:D22)</f>
        <v>826455</v>
      </c>
      <c r="E24" s="35">
        <f t="shared" ref="E24" si="89">IFERROR(C24/D24-1, "N/A")</f>
        <v>-0.24577934188794337</v>
      </c>
      <c r="F24" s="36">
        <f>SUM(F20:F22)</f>
        <v>716013.0495000002</v>
      </c>
      <c r="G24" s="35">
        <f t="shared" ref="G24" si="90">IFERROR(C24/F24-1, "N/A")</f>
        <v>-0.1294440311733458</v>
      </c>
      <c r="H24" s="39"/>
      <c r="I24" s="36">
        <f>SUM(I20:I22)</f>
        <v>623329.43399999978</v>
      </c>
      <c r="J24" s="36">
        <f>SUM(J20:J22)</f>
        <v>588402.15</v>
      </c>
      <c r="K24" s="35">
        <f t="shared" ref="K24" si="91">IFERROR(I24/J24-1, "N/A")</f>
        <v>5.9359545168214956E-2</v>
      </c>
      <c r="L24" s="36">
        <f>SUM(L20:L22)</f>
        <v>716013.0495000002</v>
      </c>
      <c r="M24" s="35">
        <f t="shared" ref="M24" si="92">IFERROR(I24/L24-1, "N/A")</f>
        <v>-0.1294440311733458</v>
      </c>
      <c r="O24" s="36">
        <f>SUM(O20:O22)</f>
        <v>851403.83328000002</v>
      </c>
      <c r="P24" s="36">
        <f>SUM(P20:P22)</f>
        <v>623329.43399999978</v>
      </c>
      <c r="Q24" s="35">
        <f t="shared" ref="Q24" si="93">IFERROR(O24/P24-1, "N/A")</f>
        <v>0.36589704711425575</v>
      </c>
      <c r="S24" s="36">
        <f>SUM(S20:S22)</f>
        <v>51880.768329599989</v>
      </c>
      <c r="T24" s="36">
        <f t="shared" ref="T24:AD24" si="94">SUM(T20:T22)</f>
        <v>67692.306662399991</v>
      </c>
      <c r="U24" s="36">
        <f t="shared" si="94"/>
        <v>83565.383327999996</v>
      </c>
      <c r="V24" s="36">
        <f t="shared" si="94"/>
        <v>72448.075828800007</v>
      </c>
      <c r="W24" s="36">
        <f t="shared" si="94"/>
        <v>76678.844995199979</v>
      </c>
      <c r="X24" s="36">
        <f t="shared" si="94"/>
        <v>69267.306662399991</v>
      </c>
      <c r="Y24" s="36">
        <f t="shared" si="94"/>
        <v>67692.306662399991</v>
      </c>
      <c r="Z24" s="36">
        <f t="shared" si="94"/>
        <v>52374.999163200002</v>
      </c>
      <c r="AA24" s="36">
        <f t="shared" si="94"/>
        <v>83009.614161599995</v>
      </c>
      <c r="AB24" s="36">
        <f t="shared" si="94"/>
        <v>84615.383327999996</v>
      </c>
      <c r="AC24" s="36">
        <f t="shared" si="94"/>
        <v>79798.075828800007</v>
      </c>
      <c r="AD24" s="36">
        <f t="shared" si="94"/>
        <v>62380.768329599989</v>
      </c>
      <c r="AF24" s="64">
        <f>SUM(AF20:AF22)</f>
        <v>741153.83328000002</v>
      </c>
      <c r="AG24" s="64">
        <f>SUM(AG20:AG22)</f>
        <v>105000</v>
      </c>
      <c r="AH24" s="35">
        <f t="shared" si="1"/>
        <v>0.18902428291233275</v>
      </c>
      <c r="AJ24" s="7">
        <f t="shared" si="2"/>
        <v>5249.9999999998836</v>
      </c>
      <c r="AL24" s="36">
        <f>SUM(AL20:AL22)</f>
        <v>51880.768329599989</v>
      </c>
      <c r="AM24" s="36">
        <f t="shared" ref="AM24:AW24" si="95">SUM(AM20:AM22)</f>
        <v>59292.306662399998</v>
      </c>
      <c r="AN24" s="36">
        <f t="shared" si="95"/>
        <v>74115.383327999996</v>
      </c>
      <c r="AO24" s="36">
        <f t="shared" si="95"/>
        <v>62998.075828800014</v>
      </c>
      <c r="AP24" s="36">
        <f t="shared" si="95"/>
        <v>66703.844995199994</v>
      </c>
      <c r="AQ24" s="36">
        <f t="shared" si="95"/>
        <v>59292.306662399998</v>
      </c>
      <c r="AR24" s="36">
        <f t="shared" si="95"/>
        <v>59292.306662399998</v>
      </c>
      <c r="AS24" s="36">
        <f t="shared" si="95"/>
        <v>48174.999163200002</v>
      </c>
      <c r="AT24" s="36">
        <f t="shared" si="95"/>
        <v>70409.614161599995</v>
      </c>
      <c r="AU24" s="36">
        <f t="shared" si="95"/>
        <v>74115.383327999996</v>
      </c>
      <c r="AV24" s="36">
        <f t="shared" si="95"/>
        <v>62998.075828800014</v>
      </c>
      <c r="AW24" s="36">
        <f t="shared" si="95"/>
        <v>51880.768329599989</v>
      </c>
      <c r="AZ24" s="36">
        <f>SUM(AZ20:AZ22)</f>
        <v>0</v>
      </c>
      <c r="BA24" s="36">
        <f t="shared" ref="BA24:BK24" si="96">SUM(BA20:BA22)</f>
        <v>8400</v>
      </c>
      <c r="BB24" s="36">
        <f t="shared" si="96"/>
        <v>9450</v>
      </c>
      <c r="BC24" s="36">
        <f t="shared" si="96"/>
        <v>9450</v>
      </c>
      <c r="BD24" s="36">
        <f t="shared" si="96"/>
        <v>9974.9999999999927</v>
      </c>
      <c r="BE24" s="36">
        <f t="shared" si="96"/>
        <v>9975</v>
      </c>
      <c r="BF24" s="36">
        <f t="shared" si="96"/>
        <v>8400</v>
      </c>
      <c r="BG24" s="36">
        <f t="shared" si="96"/>
        <v>4200</v>
      </c>
      <c r="BH24" s="36">
        <f t="shared" si="96"/>
        <v>12600</v>
      </c>
      <c r="BI24" s="36">
        <f t="shared" si="96"/>
        <v>10500</v>
      </c>
      <c r="BJ24" s="36">
        <f t="shared" si="96"/>
        <v>16799.999999999993</v>
      </c>
      <c r="BK24" s="36">
        <f t="shared" si="96"/>
        <v>10500</v>
      </c>
    </row>
    <row r="25" spans="2:63" x14ac:dyDescent="0.25">
      <c r="AF25" s="20"/>
      <c r="AG25" s="20"/>
      <c r="AJ25" s="7">
        <f t="shared" si="2"/>
        <v>0</v>
      </c>
    </row>
    <row r="26" spans="2:63" x14ac:dyDescent="0.25">
      <c r="B26" t="s">
        <v>32</v>
      </c>
      <c r="C26" s="5">
        <f>Spain!Z14+Spain!Z22+Spain!Z28</f>
        <v>132779.43</v>
      </c>
      <c r="D26" s="5">
        <f>Spain!Y14+Spain!Y22+Spain!Y28</f>
        <v>200000</v>
      </c>
      <c r="E26" s="6">
        <f>IFERROR(C26/D26-1, "N/A")</f>
        <v>-0.33610285000000006</v>
      </c>
      <c r="F26" s="5">
        <f>Spain!X14+Spain!X22+Spain!X28</f>
        <v>87682.84</v>
      </c>
      <c r="G26" s="6">
        <f>IFERROR(C26/F26-1, "N/A")</f>
        <v>0.51431488761084831</v>
      </c>
      <c r="H26" s="30"/>
      <c r="I26" s="5">
        <f>Spain!P14+Spain!P22+Spain!P28</f>
        <v>132779.43</v>
      </c>
      <c r="J26" s="5">
        <f>Spain!Q14+Spain!Q22+Spain!Q28</f>
        <v>121150</v>
      </c>
      <c r="K26" s="6">
        <f>IFERROR(I26/J26-1, "N/A")</f>
        <v>9.5991993396615793E-2</v>
      </c>
      <c r="L26" s="5">
        <f>Spain!O14+Spain!O22+Spain!O28</f>
        <v>87682.84</v>
      </c>
      <c r="M26" s="6">
        <f>IFERROR(I26/L26-1, "N/A")</f>
        <v>0.51431488761084831</v>
      </c>
      <c r="O26" s="5">
        <f>Spain!AA14+Spain!AA22+Spain!AA28</f>
        <v>225000</v>
      </c>
      <c r="P26" s="5">
        <f t="shared" ref="P26:P28" si="97">C26</f>
        <v>132779.43</v>
      </c>
      <c r="Q26" s="6">
        <f>IFERROR(O26/P26-1, "N/A")</f>
        <v>0.69453958342794531</v>
      </c>
      <c r="S26" s="5">
        <f>Spain!AG14+Spain!AG22+Spain!AG28</f>
        <v>12250</v>
      </c>
      <c r="T26" s="5">
        <f>Spain!AH14+Spain!AH22+Spain!AH28</f>
        <v>18000</v>
      </c>
      <c r="U26" s="5">
        <f>Spain!AI14+Spain!AI22+Spain!AI28</f>
        <v>21500</v>
      </c>
      <c r="V26" s="5">
        <f>Spain!AJ14+Spain!AJ22+Spain!AJ28</f>
        <v>18875</v>
      </c>
      <c r="W26" s="5">
        <f>Spain!AK14+Spain!AK22+Spain!AK28</f>
        <v>19750</v>
      </c>
      <c r="X26" s="5">
        <f>Spain!AL14+Spain!AL22+Spain!AL28</f>
        <v>18000</v>
      </c>
      <c r="Y26" s="5">
        <f>Spain!AM14+Spain!AM22+Spain!AM28</f>
        <v>18000</v>
      </c>
      <c r="Z26" s="5">
        <f>Spain!AN14+Spain!AN22+Spain!AN28</f>
        <v>13375</v>
      </c>
      <c r="AA26" s="5">
        <f>Spain!AO14+Spain!AO22+Spain!AO28</f>
        <v>22625</v>
      </c>
      <c r="AB26" s="5">
        <f>Spain!AP14+Spain!AP22+Spain!AP28</f>
        <v>22500</v>
      </c>
      <c r="AC26" s="5">
        <f>Spain!AQ14+Spain!AQ22+Spain!AQ28</f>
        <v>22875</v>
      </c>
      <c r="AD26" s="5">
        <f>Spain!AR14+Spain!AR22+Spain!AR28</f>
        <v>17250</v>
      </c>
      <c r="AF26" s="24">
        <v>225000</v>
      </c>
      <c r="AG26" s="24"/>
      <c r="AH26" s="6">
        <f t="shared" si="1"/>
        <v>0.69453958342794531</v>
      </c>
      <c r="AJ26" s="7">
        <f t="shared" si="2"/>
        <v>0</v>
      </c>
      <c r="AL26" s="5">
        <f>Spain!AG14+Spain!AG22</f>
        <v>12250</v>
      </c>
      <c r="AM26" s="5">
        <f>Spain!AH14+Spain!AH22</f>
        <v>14000</v>
      </c>
      <c r="AN26" s="5">
        <f>Spain!AI14+Spain!AI22</f>
        <v>17500</v>
      </c>
      <c r="AO26" s="5">
        <f>Spain!AJ14+Spain!AJ22</f>
        <v>14875</v>
      </c>
      <c r="AP26" s="5">
        <f>Spain!AK14+Spain!AK22</f>
        <v>15750</v>
      </c>
      <c r="AQ26" s="5">
        <f>Spain!AL14+Spain!AL22</f>
        <v>14000</v>
      </c>
      <c r="AR26" s="5">
        <f>Spain!AM14+Spain!AM22</f>
        <v>14000</v>
      </c>
      <c r="AS26" s="5">
        <f>Spain!AN14+Spain!AN22</f>
        <v>11375</v>
      </c>
      <c r="AT26" s="5">
        <f>Spain!AO14+Spain!AO22</f>
        <v>16625</v>
      </c>
      <c r="AU26" s="5">
        <f>Spain!AP14+Spain!AP22</f>
        <v>17500</v>
      </c>
      <c r="AV26" s="5">
        <f>Spain!AQ14+Spain!AQ22</f>
        <v>14875</v>
      </c>
      <c r="AW26" s="5">
        <f>Spain!AR14+Spain!AR22</f>
        <v>12250</v>
      </c>
      <c r="AZ26" s="5">
        <f t="shared" ref="AZ26:AZ29" si="98">S26-AL26</f>
        <v>0</v>
      </c>
      <c r="BA26" s="5">
        <f t="shared" ref="BA26:BA29" si="99">T26-AM26</f>
        <v>4000</v>
      </c>
      <c r="BB26" s="5">
        <f t="shared" ref="BB26:BB29" si="100">U26-AN26</f>
        <v>4000</v>
      </c>
      <c r="BC26" s="5">
        <f t="shared" ref="BC26:BC29" si="101">V26-AO26</f>
        <v>4000</v>
      </c>
      <c r="BD26" s="5">
        <f t="shared" ref="BD26:BD29" si="102">W26-AP26</f>
        <v>4000</v>
      </c>
      <c r="BE26" s="5">
        <f t="shared" ref="BE26:BE29" si="103">X26-AQ26</f>
        <v>4000</v>
      </c>
      <c r="BF26" s="5">
        <f t="shared" ref="BF26:BF29" si="104">Y26-AR26</f>
        <v>4000</v>
      </c>
      <c r="BG26" s="5">
        <f t="shared" ref="BG26:BG29" si="105">Z26-AS26</f>
        <v>2000</v>
      </c>
      <c r="BH26" s="5">
        <f t="shared" ref="BH26:BH29" si="106">AA26-AT26</f>
        <v>6000</v>
      </c>
      <c r="BI26" s="5">
        <f t="shared" ref="BI26:BI29" si="107">AB26-AU26</f>
        <v>5000</v>
      </c>
      <c r="BJ26" s="5">
        <f t="shared" ref="BJ26:BJ29" si="108">AC26-AV26</f>
        <v>8000</v>
      </c>
      <c r="BK26" s="5">
        <f t="shared" ref="BK26:BK29" si="109">AD26-AW26</f>
        <v>5000</v>
      </c>
    </row>
    <row r="27" spans="2:63" x14ac:dyDescent="0.25">
      <c r="B27" t="s">
        <v>33</v>
      </c>
      <c r="C27" s="5">
        <f>'France North'!Z6+'France North'!Z12+'France North'!Z18</f>
        <v>15631.42</v>
      </c>
      <c r="D27" s="5">
        <f>'France North'!Y6+'France North'!Y12+'France North'!Y18</f>
        <v>118500</v>
      </c>
      <c r="E27" s="6">
        <f>IFERROR(C27/D27-1, "N/A")</f>
        <v>-0.86808928270042196</v>
      </c>
      <c r="F27" s="5">
        <f>'France North'!X6+'France North'!X12+'France North'!X18</f>
        <v>7914.880000000001</v>
      </c>
      <c r="G27" s="6">
        <f>IFERROR(C27/F27-1, "N/A")</f>
        <v>0.97494087086601411</v>
      </c>
      <c r="H27" s="30"/>
      <c r="I27" s="5">
        <f>'France North'!P6+'France North'!P12+'France North'!P18</f>
        <v>15631.42</v>
      </c>
      <c r="J27" s="5">
        <f>'France North'!Q6+'France North'!Q12+'France North'!Q18</f>
        <v>58105</v>
      </c>
      <c r="K27" s="6">
        <f>IFERROR(I27/J27-1, "N/A")</f>
        <v>-0.73097977798812497</v>
      </c>
      <c r="L27" s="5">
        <f>'France North'!O6+'France North'!O12+'France North'!O18</f>
        <v>7914.880000000001</v>
      </c>
      <c r="M27" s="6">
        <f>IFERROR(I27/L27-1, "N/A")</f>
        <v>0.97494087086601411</v>
      </c>
      <c r="O27" s="5">
        <f>'France North'!AA6+'France North'!AA12+'France North'!AA18</f>
        <v>80000</v>
      </c>
      <c r="P27" s="5">
        <f t="shared" si="97"/>
        <v>15631.42</v>
      </c>
      <c r="Q27" s="6">
        <f>IFERROR(O27/P27-1, "N/A")</f>
        <v>4.1178971584155502</v>
      </c>
      <c r="S27" s="5">
        <f>'France North'!AG6+'France North'!AG12+'France North'!AG18</f>
        <v>1750</v>
      </c>
      <c r="T27" s="5">
        <f>'France North'!AH6+'France North'!AH12+'France North'!AH18</f>
        <v>6000</v>
      </c>
      <c r="U27" s="5">
        <f>'France North'!AI6+'France North'!AI12+'France North'!AI18</f>
        <v>7500</v>
      </c>
      <c r="V27" s="5">
        <f>'France North'!AJ6+'France North'!AJ12+'France North'!AJ18</f>
        <v>7125</v>
      </c>
      <c r="W27" s="5">
        <f>'France North'!AK6+'France North'!AK12+'France North'!AK18</f>
        <v>7250</v>
      </c>
      <c r="X27" s="5">
        <f>'France North'!AL6+'France North'!AL12+'France North'!AL18</f>
        <v>7000</v>
      </c>
      <c r="Y27" s="5">
        <f>'France North'!AM6+'France North'!AM12+'France North'!AM18</f>
        <v>7000</v>
      </c>
      <c r="Z27" s="5">
        <f>'France North'!AN6+'France North'!AN12+'France North'!AN18</f>
        <v>3625</v>
      </c>
      <c r="AA27" s="5">
        <f>'France North'!AO6+'France North'!AO12+'France North'!AO18</f>
        <v>8375</v>
      </c>
      <c r="AB27" s="5">
        <f>'France North'!AP6+'France North'!AP12+'France North'!AP18</f>
        <v>7500</v>
      </c>
      <c r="AC27" s="5">
        <f>'France North'!AQ6+'France North'!AQ12+'France North'!AQ18</f>
        <v>10125</v>
      </c>
      <c r="AD27" s="5">
        <f>'France North'!AR6+'France North'!AR12+'France North'!AR18</f>
        <v>6750</v>
      </c>
      <c r="AF27" s="24">
        <v>80000</v>
      </c>
      <c r="AG27" s="24"/>
      <c r="AH27" s="6">
        <f t="shared" si="1"/>
        <v>4.1178971584155502</v>
      </c>
      <c r="AJ27" s="7">
        <f t="shared" si="2"/>
        <v>0</v>
      </c>
      <c r="AL27" s="5">
        <f>'France North'!AG6+'France North'!AG12</f>
        <v>1750</v>
      </c>
      <c r="AM27" s="5">
        <f>'France North'!AH6+'France North'!AH12</f>
        <v>2000</v>
      </c>
      <c r="AN27" s="5">
        <f>'France North'!AI6+'France North'!AI12</f>
        <v>2500</v>
      </c>
      <c r="AO27" s="5">
        <f>'France North'!AJ6+'France North'!AJ12</f>
        <v>2125</v>
      </c>
      <c r="AP27" s="5">
        <f>'France North'!AK6+'France North'!AK12</f>
        <v>2250</v>
      </c>
      <c r="AQ27" s="5">
        <f>'France North'!AL6+'France North'!AL12</f>
        <v>2000</v>
      </c>
      <c r="AR27" s="5">
        <f>'France North'!AM6+'France North'!AM12</f>
        <v>2000</v>
      </c>
      <c r="AS27" s="5">
        <f>'France North'!AN6+'France North'!AN12</f>
        <v>1625</v>
      </c>
      <c r="AT27" s="5">
        <f>'France North'!AO6+'France North'!AO12</f>
        <v>2375</v>
      </c>
      <c r="AU27" s="5">
        <f>'France North'!AP6+'France North'!AP12</f>
        <v>2500</v>
      </c>
      <c r="AV27" s="5">
        <f>'France North'!AQ6+'France North'!AQ12</f>
        <v>2125</v>
      </c>
      <c r="AW27" s="5">
        <f>'France North'!AR6+'France North'!AR12</f>
        <v>1750</v>
      </c>
      <c r="AZ27" s="5">
        <f t="shared" si="98"/>
        <v>0</v>
      </c>
      <c r="BA27" s="5">
        <f t="shared" si="99"/>
        <v>4000</v>
      </c>
      <c r="BB27" s="5">
        <f t="shared" si="100"/>
        <v>5000</v>
      </c>
      <c r="BC27" s="5">
        <f t="shared" si="101"/>
        <v>5000</v>
      </c>
      <c r="BD27" s="5">
        <f t="shared" si="102"/>
        <v>5000</v>
      </c>
      <c r="BE27" s="5">
        <f t="shared" si="103"/>
        <v>5000</v>
      </c>
      <c r="BF27" s="5">
        <f t="shared" si="104"/>
        <v>5000</v>
      </c>
      <c r="BG27" s="5">
        <f t="shared" si="105"/>
        <v>2000</v>
      </c>
      <c r="BH27" s="5">
        <f t="shared" si="106"/>
        <v>6000</v>
      </c>
      <c r="BI27" s="5">
        <f t="shared" si="107"/>
        <v>5000</v>
      </c>
      <c r="BJ27" s="5">
        <f t="shared" si="108"/>
        <v>8000</v>
      </c>
      <c r="BK27" s="5">
        <f t="shared" si="109"/>
        <v>5000</v>
      </c>
    </row>
    <row r="28" spans="2:63" x14ac:dyDescent="0.25">
      <c r="B28" t="s">
        <v>34</v>
      </c>
      <c r="C28" s="5">
        <f>'France South'!Z6+'France South'!Z14+'France South'!Z20</f>
        <v>32154.93</v>
      </c>
      <c r="D28" s="5">
        <f>'France South'!Y6+'France South'!Y14+'France South'!Y20</f>
        <v>132500</v>
      </c>
      <c r="E28" s="6">
        <f t="shared" ref="E28:E29" si="110">IFERROR(C28/D28-1, "N/A")</f>
        <v>-0.75732128301886792</v>
      </c>
      <c r="F28" s="5">
        <f>'France South'!X6+'France South'!X14+'France South'!X20</f>
        <v>25118.660000000003</v>
      </c>
      <c r="G28" s="6">
        <f t="shared" ref="G28:G29" si="111">IFERROR(C28/F28-1, "N/A")</f>
        <v>0.28012123258167421</v>
      </c>
      <c r="H28" s="30"/>
      <c r="I28" s="5">
        <f>'France South'!P6+'France South'!P14+'France South'!P20</f>
        <v>32154.93</v>
      </c>
      <c r="J28" s="5">
        <f>'France South'!Q6+'France South'!Q14+'France South'!Q20</f>
        <v>68325</v>
      </c>
      <c r="K28" s="6">
        <f t="shared" ref="K28:K29" si="112">IFERROR(I28/J28-1, "N/A")</f>
        <v>-0.52938265642151483</v>
      </c>
      <c r="L28" s="5">
        <f>'France South'!O6+'France South'!O14+'France South'!O20</f>
        <v>25118.660000000003</v>
      </c>
      <c r="M28" s="6">
        <f t="shared" ref="M28:M29" si="113">IFERROR(I28/L28-1, "N/A")</f>
        <v>0.28012123258167421</v>
      </c>
      <c r="O28" s="5">
        <f>'France South'!AA6+'France South'!AA14+'France South'!AA20</f>
        <v>110000</v>
      </c>
      <c r="P28" s="5">
        <f t="shared" si="97"/>
        <v>32154.93</v>
      </c>
      <c r="Q28" s="6">
        <f t="shared" ref="Q28" si="114">IFERROR(O28/P28-1, "N/A")</f>
        <v>2.4209373181655192</v>
      </c>
      <c r="S28" s="5">
        <f>'France South'!AG6+'France South'!AG14+'France South'!AG20</f>
        <v>3500.0000000000005</v>
      </c>
      <c r="T28" s="5">
        <f>'France South'!AH6+'France South'!AH14+'France South'!AH20</f>
        <v>8000</v>
      </c>
      <c r="U28" s="5">
        <f>'France South'!AI6+'France South'!AI14+'France South'!AI20</f>
        <v>9000</v>
      </c>
      <c r="V28" s="5">
        <f>'France South'!AJ6+'France South'!AJ14+'France South'!AJ20</f>
        <v>8250</v>
      </c>
      <c r="W28" s="5">
        <f>'France South'!AK6+'France South'!AK14+'France South'!AK20</f>
        <v>11500</v>
      </c>
      <c r="X28" s="5">
        <f>'France South'!AL6+'France South'!AL14+'France South'!AL20</f>
        <v>11000</v>
      </c>
      <c r="Y28" s="5">
        <f>'France South'!AM6+'France South'!AM14+'France South'!AM20</f>
        <v>8000</v>
      </c>
      <c r="Z28" s="5">
        <f>'France South'!AN6+'France South'!AN14+'France South'!AN20</f>
        <v>5250</v>
      </c>
      <c r="AA28" s="5">
        <f>'France South'!AO6+'France South'!AO14+'France South'!AO20</f>
        <v>10750</v>
      </c>
      <c r="AB28" s="5">
        <f>'France South'!AP6+'France South'!AP14+'France South'!AP20</f>
        <v>14000</v>
      </c>
      <c r="AC28" s="5">
        <f>'France South'!AQ6+'France South'!AQ14+'France South'!AQ20</f>
        <v>12250</v>
      </c>
      <c r="AD28" s="5">
        <f>'France South'!AR6+'France South'!AR14+'France South'!AR20</f>
        <v>8500</v>
      </c>
      <c r="AF28" s="24">
        <v>100000</v>
      </c>
      <c r="AG28" s="24"/>
      <c r="AH28" s="6">
        <f t="shared" si="1"/>
        <v>2.1099430165141082</v>
      </c>
      <c r="AJ28" s="7">
        <f t="shared" si="2"/>
        <v>10000</v>
      </c>
      <c r="AL28" s="5">
        <f>'France South'!AG6+'France South'!AG14</f>
        <v>3500.0000000000005</v>
      </c>
      <c r="AM28" s="5">
        <f>'France South'!AH6+'France South'!AH14</f>
        <v>4000</v>
      </c>
      <c r="AN28" s="5">
        <f>'France South'!AI6+'France South'!AI14</f>
        <v>5000</v>
      </c>
      <c r="AO28" s="5">
        <f>'France South'!AJ6+'France South'!AJ14</f>
        <v>4250</v>
      </c>
      <c r="AP28" s="5">
        <f>'France South'!AK6+'France South'!AK14</f>
        <v>4500</v>
      </c>
      <c r="AQ28" s="5">
        <f>'France South'!AL6+'France South'!AL14</f>
        <v>4000</v>
      </c>
      <c r="AR28" s="5">
        <f>'France South'!AM6+'France South'!AM14</f>
        <v>4000</v>
      </c>
      <c r="AS28" s="5">
        <f>'France South'!AN6+'France South'!AN14</f>
        <v>3250</v>
      </c>
      <c r="AT28" s="5">
        <f>'France South'!AO6+'France South'!AO14</f>
        <v>4750</v>
      </c>
      <c r="AU28" s="5">
        <f>'France South'!AP6+'France South'!AP14</f>
        <v>5000</v>
      </c>
      <c r="AV28" s="5">
        <f>'France South'!AQ6+'France South'!AQ14</f>
        <v>4250</v>
      </c>
      <c r="AW28" s="5">
        <f>'France South'!AR6+'France South'!AR14</f>
        <v>3500.0000000000005</v>
      </c>
      <c r="AZ28" s="5">
        <f t="shared" si="98"/>
        <v>0</v>
      </c>
      <c r="BA28" s="5">
        <f t="shared" si="99"/>
        <v>4000</v>
      </c>
      <c r="BB28" s="5">
        <f t="shared" si="100"/>
        <v>4000</v>
      </c>
      <c r="BC28" s="5">
        <f t="shared" si="101"/>
        <v>4000</v>
      </c>
      <c r="BD28" s="5">
        <f t="shared" si="102"/>
        <v>7000</v>
      </c>
      <c r="BE28" s="5">
        <f t="shared" si="103"/>
        <v>7000</v>
      </c>
      <c r="BF28" s="5">
        <f t="shared" si="104"/>
        <v>4000</v>
      </c>
      <c r="BG28" s="5">
        <f t="shared" si="105"/>
        <v>2000</v>
      </c>
      <c r="BH28" s="5">
        <f t="shared" si="106"/>
        <v>6000</v>
      </c>
      <c r="BI28" s="5">
        <f t="shared" si="107"/>
        <v>9000</v>
      </c>
      <c r="BJ28" s="5">
        <f t="shared" si="108"/>
        <v>8000</v>
      </c>
      <c r="BK28" s="5">
        <f t="shared" si="109"/>
        <v>5000</v>
      </c>
    </row>
    <row r="29" spans="2:63" x14ac:dyDescent="0.25">
      <c r="B29" t="s">
        <v>35</v>
      </c>
      <c r="C29" s="32">
        <f>SUM(Italy!Z5+Italy!Z11+Italy!Z17)</f>
        <v>8199.1799999999985</v>
      </c>
      <c r="D29" s="32">
        <f>SUM(Italy!Y5+Italy!Y11+Italy!Y17)</f>
        <v>0</v>
      </c>
      <c r="E29" s="42" t="str">
        <f t="shared" si="110"/>
        <v>N/A</v>
      </c>
      <c r="F29" s="32">
        <f>SUM(Italy!X5+Italy!X11+Italy!X17)</f>
        <v>0</v>
      </c>
      <c r="G29" s="42" t="str">
        <f t="shared" si="111"/>
        <v>N/A</v>
      </c>
      <c r="H29" s="30"/>
      <c r="I29" s="32">
        <f>SUM(Italy!P5+Italy!P11+Italy!P17)</f>
        <v>8199.1799999999985</v>
      </c>
      <c r="J29" s="32">
        <f>SUM(Italy!Q5+Italy!Q11+Italy!Q17)</f>
        <v>0</v>
      </c>
      <c r="K29" s="42" t="str">
        <f t="shared" si="112"/>
        <v>N/A</v>
      </c>
      <c r="L29" s="32">
        <f>SUM(Italy!O5+Italy!O11+Italy!O17)</f>
        <v>0</v>
      </c>
      <c r="M29" s="42" t="str">
        <f t="shared" si="113"/>
        <v>N/A</v>
      </c>
      <c r="O29" s="32">
        <f>SUM(Italy!AA5+Italy!AA11+Italy!AA17)</f>
        <v>75000</v>
      </c>
      <c r="P29" s="32">
        <f t="shared" ref="P29" si="115">C29</f>
        <v>8199.1799999999985</v>
      </c>
      <c r="Q29" s="42">
        <f t="shared" ref="Q29" si="116">IFERROR(O29/P29-1, "N/A")</f>
        <v>8.1472561890335395</v>
      </c>
      <c r="S29" s="32">
        <f>SUM(Italy!AG5+Italy!AG11+Italy!AG17)</f>
        <v>1050</v>
      </c>
      <c r="T29" s="32">
        <f>SUM(Italy!AH5+Italy!AH11+Italy!AH17)</f>
        <v>5200</v>
      </c>
      <c r="U29" s="32">
        <f>SUM(Italy!AI5+Italy!AI11+Italy!AI17)</f>
        <v>5500</v>
      </c>
      <c r="V29" s="32">
        <f>SUM(Italy!AJ5+Italy!AJ11+Italy!AJ17)</f>
        <v>5275</v>
      </c>
      <c r="W29" s="32">
        <f>SUM(Italy!AK5+Italy!AK11+Italy!AK17)</f>
        <v>10350</v>
      </c>
      <c r="X29" s="32">
        <f>SUM(Italy!AL5+Italy!AL11+Italy!AL17)</f>
        <v>8200</v>
      </c>
      <c r="Y29" s="32">
        <f>SUM(Italy!AM5+Italy!AM11+Italy!AM17)</f>
        <v>5200</v>
      </c>
      <c r="Z29" s="32">
        <f>SUM(Italy!AN5+Italy!AN11+Italy!AN17)</f>
        <v>2975</v>
      </c>
      <c r="AA29" s="32">
        <f>SUM(Italy!AO5+Italy!AO11+Italy!AO17)</f>
        <v>7425</v>
      </c>
      <c r="AB29" s="32">
        <f>SUM(Italy!AP5+Italy!AP11+Italy!AP17)</f>
        <v>8500</v>
      </c>
      <c r="AC29" s="32">
        <f>SUM(Italy!AQ5+Italy!AQ11+Italy!AQ17)</f>
        <v>9275</v>
      </c>
      <c r="AD29" s="32">
        <f>SUM(Italy!AR5+Italy!AR11+Italy!AR17)</f>
        <v>6050</v>
      </c>
      <c r="AF29" s="24">
        <v>75000</v>
      </c>
      <c r="AG29" s="24"/>
      <c r="AH29" s="42">
        <f t="shared" si="1"/>
        <v>8.1472561890335395</v>
      </c>
      <c r="AJ29" s="7">
        <f t="shared" si="2"/>
        <v>0</v>
      </c>
      <c r="AL29" s="32">
        <f>SUM(Italy!AG5+Italy!AG11)</f>
        <v>1050</v>
      </c>
      <c r="AM29" s="32">
        <f>SUM(Italy!AH5+Italy!AH11)</f>
        <v>1200</v>
      </c>
      <c r="AN29" s="32">
        <f>SUM(Italy!AI5+Italy!AI11)</f>
        <v>1500</v>
      </c>
      <c r="AO29" s="32">
        <f>SUM(Italy!AJ5+Italy!AJ11)</f>
        <v>1275</v>
      </c>
      <c r="AP29" s="32">
        <f>SUM(Italy!AK5+Italy!AK11)</f>
        <v>1350</v>
      </c>
      <c r="AQ29" s="32">
        <f>SUM(Italy!AL5+Italy!AL11)</f>
        <v>1200</v>
      </c>
      <c r="AR29" s="32">
        <f>SUM(Italy!AM5+Italy!AM11)</f>
        <v>1200</v>
      </c>
      <c r="AS29" s="32">
        <f>SUM(Italy!AN5+Italy!AN11)</f>
        <v>975</v>
      </c>
      <c r="AT29" s="32">
        <f>SUM(Italy!AO5+Italy!AO11)</f>
        <v>1425</v>
      </c>
      <c r="AU29" s="32">
        <f>SUM(Italy!AP5+Italy!AP11)</f>
        <v>1500</v>
      </c>
      <c r="AV29" s="32">
        <f>SUM(Italy!AQ5+Italy!AQ11)</f>
        <v>1275</v>
      </c>
      <c r="AW29" s="32">
        <f>SUM(Italy!AR5+Italy!AR11)</f>
        <v>1050</v>
      </c>
      <c r="AZ29" s="5">
        <f t="shared" si="98"/>
        <v>0</v>
      </c>
      <c r="BA29" s="5">
        <f t="shared" si="99"/>
        <v>4000</v>
      </c>
      <c r="BB29" s="5">
        <f t="shared" si="100"/>
        <v>4000</v>
      </c>
      <c r="BC29" s="5">
        <f t="shared" si="101"/>
        <v>4000</v>
      </c>
      <c r="BD29" s="5">
        <f t="shared" si="102"/>
        <v>9000</v>
      </c>
      <c r="BE29" s="5">
        <f t="shared" si="103"/>
        <v>7000</v>
      </c>
      <c r="BF29" s="5">
        <f t="shared" si="104"/>
        <v>4000</v>
      </c>
      <c r="BG29" s="5">
        <f t="shared" si="105"/>
        <v>2000</v>
      </c>
      <c r="BH29" s="5">
        <f t="shared" si="106"/>
        <v>6000</v>
      </c>
      <c r="BI29" s="5">
        <f t="shared" si="107"/>
        <v>7000</v>
      </c>
      <c r="BJ29" s="5">
        <f t="shared" si="108"/>
        <v>8000</v>
      </c>
      <c r="BK29" s="5">
        <f t="shared" si="109"/>
        <v>5000</v>
      </c>
    </row>
    <row r="30" spans="2:63" ht="6" customHeight="1" x14ac:dyDescent="0.25">
      <c r="E30" s="6"/>
      <c r="F30" s="30"/>
      <c r="G30" s="6"/>
      <c r="H30" s="30"/>
      <c r="I30" s="30"/>
      <c r="J30" s="30"/>
      <c r="K30" s="6"/>
      <c r="L30" s="30"/>
      <c r="M30" s="6"/>
      <c r="Q30" s="6"/>
      <c r="AF30" s="20"/>
      <c r="AG30" s="20"/>
      <c r="AH30" s="6"/>
      <c r="AJ30" s="7">
        <f t="shared" si="2"/>
        <v>0</v>
      </c>
    </row>
    <row r="31" spans="2:63" x14ac:dyDescent="0.25">
      <c r="B31" s="26" t="s">
        <v>36</v>
      </c>
      <c r="C31" s="36">
        <f>SUM(C26:C29)</f>
        <v>188764.96</v>
      </c>
      <c r="D31" s="36">
        <f>SUM(D26:D29)</f>
        <v>451000</v>
      </c>
      <c r="E31" s="35">
        <f t="shared" ref="E31" si="117">IFERROR(C31/D31-1, "N/A")</f>
        <v>-0.58145241685144122</v>
      </c>
      <c r="F31" s="36">
        <f>SUM(F26:F29)</f>
        <v>120716.38</v>
      </c>
      <c r="G31" s="35">
        <f t="shared" ref="G31" si="118">IFERROR(C31/F31-1, "N/A")</f>
        <v>0.56370626753386732</v>
      </c>
      <c r="H31" s="39"/>
      <c r="I31" s="36">
        <f t="shared" ref="I31:J31" si="119">SUM(I26:I29)</f>
        <v>188764.96</v>
      </c>
      <c r="J31" s="36">
        <f t="shared" si="119"/>
        <v>247580</v>
      </c>
      <c r="K31" s="35">
        <f t="shared" ref="K31" si="120">IFERROR(I31/J31-1, "N/A")</f>
        <v>-0.23755973826641896</v>
      </c>
      <c r="L31" s="36">
        <f>SUM(L26:L29)</f>
        <v>120716.38</v>
      </c>
      <c r="M31" s="35">
        <f t="shared" ref="M31" si="121">IFERROR(I31/L31-1, "N/A")</f>
        <v>0.56370626753386732</v>
      </c>
      <c r="O31" s="36">
        <f>SUM(O26:O29)</f>
        <v>490000</v>
      </c>
      <c r="P31" s="36">
        <f>SUM(P26:P29)</f>
        <v>188764.96</v>
      </c>
      <c r="Q31" s="35">
        <f t="shared" ref="Q31" si="122">IFERROR(O31/P31-1, "N/A")</f>
        <v>1.5958207497832224</v>
      </c>
      <c r="S31" s="36">
        <f>SUM(S26:S29)</f>
        <v>18550</v>
      </c>
      <c r="T31" s="36">
        <f t="shared" ref="T31:AD31" si="123">SUM(T26:T29)</f>
        <v>37200</v>
      </c>
      <c r="U31" s="36">
        <f t="shared" si="123"/>
        <v>43500</v>
      </c>
      <c r="V31" s="36">
        <f t="shared" si="123"/>
        <v>39525</v>
      </c>
      <c r="W31" s="36">
        <f t="shared" si="123"/>
        <v>48850</v>
      </c>
      <c r="X31" s="36">
        <f t="shared" si="123"/>
        <v>44200</v>
      </c>
      <c r="Y31" s="36">
        <f t="shared" si="123"/>
        <v>38200</v>
      </c>
      <c r="Z31" s="36">
        <f t="shared" si="123"/>
        <v>25225</v>
      </c>
      <c r="AA31" s="36">
        <f t="shared" si="123"/>
        <v>49175</v>
      </c>
      <c r="AB31" s="36">
        <f t="shared" si="123"/>
        <v>52500</v>
      </c>
      <c r="AC31" s="36">
        <f t="shared" si="123"/>
        <v>54525</v>
      </c>
      <c r="AD31" s="36">
        <f t="shared" si="123"/>
        <v>38550</v>
      </c>
      <c r="AF31" s="64">
        <f>SUM(AF26:AF29)</f>
        <v>480000</v>
      </c>
      <c r="AG31" s="64">
        <f>SUM(AG26:AG29)</f>
        <v>0</v>
      </c>
      <c r="AH31" s="35">
        <f t="shared" si="1"/>
        <v>1.5428448161141772</v>
      </c>
      <c r="AJ31" s="7">
        <f t="shared" si="2"/>
        <v>10000</v>
      </c>
      <c r="AL31" s="36">
        <f>SUM(AL26:AL29)</f>
        <v>18550</v>
      </c>
      <c r="AM31" s="36">
        <f t="shared" ref="AM31:AW31" si="124">SUM(AM26:AM29)</f>
        <v>21200</v>
      </c>
      <c r="AN31" s="36">
        <f t="shared" si="124"/>
        <v>26500</v>
      </c>
      <c r="AO31" s="36">
        <f t="shared" si="124"/>
        <v>22525</v>
      </c>
      <c r="AP31" s="36">
        <f t="shared" si="124"/>
        <v>23850</v>
      </c>
      <c r="AQ31" s="36">
        <f t="shared" si="124"/>
        <v>21200</v>
      </c>
      <c r="AR31" s="36">
        <f t="shared" si="124"/>
        <v>21200</v>
      </c>
      <c r="AS31" s="36">
        <f t="shared" si="124"/>
        <v>17225</v>
      </c>
      <c r="AT31" s="36">
        <f t="shared" si="124"/>
        <v>25175</v>
      </c>
      <c r="AU31" s="36">
        <f t="shared" si="124"/>
        <v>26500</v>
      </c>
      <c r="AV31" s="36">
        <f t="shared" si="124"/>
        <v>22525</v>
      </c>
      <c r="AW31" s="36">
        <f t="shared" si="124"/>
        <v>18550</v>
      </c>
      <c r="AZ31" s="36">
        <f>SUM(AZ26:AZ29)</f>
        <v>0</v>
      </c>
      <c r="BA31" s="36">
        <f t="shared" ref="BA31:BK31" si="125">SUM(BA26:BA29)</f>
        <v>16000</v>
      </c>
      <c r="BB31" s="36">
        <f t="shared" si="125"/>
        <v>17000</v>
      </c>
      <c r="BC31" s="36">
        <f t="shared" si="125"/>
        <v>17000</v>
      </c>
      <c r="BD31" s="36">
        <f t="shared" si="125"/>
        <v>25000</v>
      </c>
      <c r="BE31" s="36">
        <f t="shared" si="125"/>
        <v>23000</v>
      </c>
      <c r="BF31" s="36">
        <f t="shared" si="125"/>
        <v>17000</v>
      </c>
      <c r="BG31" s="36">
        <f t="shared" si="125"/>
        <v>8000</v>
      </c>
      <c r="BH31" s="36">
        <f t="shared" si="125"/>
        <v>24000</v>
      </c>
      <c r="BI31" s="36">
        <f t="shared" si="125"/>
        <v>26000</v>
      </c>
      <c r="BJ31" s="36">
        <f t="shared" si="125"/>
        <v>32000</v>
      </c>
      <c r="BK31" s="36">
        <f t="shared" si="125"/>
        <v>20000</v>
      </c>
    </row>
    <row r="32" spans="2:63" x14ac:dyDescent="0.25">
      <c r="AF32" s="20"/>
      <c r="AG32" s="20"/>
    </row>
    <row r="33" spans="2:63" ht="15.75" thickBot="1" x14ac:dyDescent="0.3">
      <c r="AF33" s="65">
        <f>SUM(AF31,AF24,AF18,AF12)</f>
        <v>7824517.7097800011</v>
      </c>
      <c r="AG33" s="65">
        <f>SUM(AG31,AG24,AG18,AG12)</f>
        <v>520000</v>
      </c>
    </row>
    <row r="35" spans="2:63" x14ac:dyDescent="0.25">
      <c r="AF35" s="69">
        <f>SUM(AF33+AG33)</f>
        <v>8344517.7097800011</v>
      </c>
    </row>
    <row r="36" spans="2:63" x14ac:dyDescent="0.25">
      <c r="B36" s="37" t="s">
        <v>37</v>
      </c>
    </row>
    <row r="37" spans="2:63" x14ac:dyDescent="0.25">
      <c r="B37" s="40" t="s">
        <v>0</v>
      </c>
      <c r="C37" s="94" t="s">
        <v>1</v>
      </c>
      <c r="D37" s="94"/>
      <c r="E37" s="94"/>
      <c r="F37" s="94"/>
      <c r="G37" s="94"/>
      <c r="H37" s="25"/>
      <c r="I37" s="94" t="s">
        <v>2</v>
      </c>
      <c r="J37" s="94"/>
      <c r="K37" s="94"/>
      <c r="L37" s="94"/>
      <c r="M37" s="94"/>
      <c r="O37" s="94" t="s">
        <v>1</v>
      </c>
      <c r="P37" s="94"/>
      <c r="Q37" s="94"/>
    </row>
    <row r="38" spans="2:63" s="25" customFormat="1" x14ac:dyDescent="0.25">
      <c r="B38" s="38"/>
      <c r="C38" s="38" t="s">
        <v>3</v>
      </c>
      <c r="D38" s="38" t="s">
        <v>4</v>
      </c>
      <c r="E38" s="38" t="s">
        <v>5</v>
      </c>
      <c r="F38" s="38" t="s">
        <v>6</v>
      </c>
      <c r="G38" s="38" t="s">
        <v>7</v>
      </c>
      <c r="I38" s="38" t="s">
        <v>3</v>
      </c>
      <c r="J38" s="38" t="s">
        <v>4</v>
      </c>
      <c r="K38" s="38" t="s">
        <v>8</v>
      </c>
      <c r="L38" s="38" t="s">
        <v>6</v>
      </c>
      <c r="M38" s="38" t="s">
        <v>9</v>
      </c>
      <c r="O38" s="38" t="s">
        <v>10</v>
      </c>
      <c r="P38" s="38" t="s">
        <v>3</v>
      </c>
      <c r="Q38" s="38" t="s">
        <v>11</v>
      </c>
      <c r="S38" s="62">
        <v>46023</v>
      </c>
      <c r="T38" s="62">
        <v>46054</v>
      </c>
      <c r="U38" s="62">
        <v>46082</v>
      </c>
      <c r="V38" s="62">
        <v>46113</v>
      </c>
      <c r="W38" s="62">
        <v>46143</v>
      </c>
      <c r="X38" s="62">
        <v>46174</v>
      </c>
      <c r="Y38" s="62">
        <v>46204</v>
      </c>
      <c r="Z38" s="62">
        <v>46235</v>
      </c>
      <c r="AA38" s="62">
        <v>46266</v>
      </c>
      <c r="AB38" s="62">
        <v>46296</v>
      </c>
      <c r="AC38" s="62">
        <v>46327</v>
      </c>
      <c r="AD38" s="62">
        <v>46357</v>
      </c>
      <c r="AL38" s="62">
        <v>46023</v>
      </c>
      <c r="AM38" s="62">
        <v>46054</v>
      </c>
      <c r="AN38" s="62">
        <v>46082</v>
      </c>
      <c r="AO38" s="62">
        <v>46113</v>
      </c>
      <c r="AP38" s="62">
        <v>46143</v>
      </c>
      <c r="AQ38" s="62">
        <v>46174</v>
      </c>
      <c r="AR38" s="62">
        <v>46204</v>
      </c>
      <c r="AS38" s="62">
        <v>46235</v>
      </c>
      <c r="AT38" s="62">
        <v>46266</v>
      </c>
      <c r="AU38" s="62">
        <v>46296</v>
      </c>
      <c r="AV38" s="62">
        <v>46327</v>
      </c>
      <c r="AW38" s="62">
        <v>46357</v>
      </c>
      <c r="AZ38" s="62">
        <v>46023</v>
      </c>
      <c r="BA38" s="62">
        <v>46054</v>
      </c>
      <c r="BB38" s="62">
        <v>46082</v>
      </c>
      <c r="BC38" s="62">
        <v>46113</v>
      </c>
      <c r="BD38" s="62">
        <v>46143</v>
      </c>
      <c r="BE38" s="62">
        <v>46174</v>
      </c>
      <c r="BF38" s="62">
        <v>46204</v>
      </c>
      <c r="BG38" s="62">
        <v>46235</v>
      </c>
      <c r="BH38" s="62">
        <v>46266</v>
      </c>
      <c r="BI38" s="62">
        <v>46296</v>
      </c>
      <c r="BJ38" s="62">
        <v>46327</v>
      </c>
      <c r="BK38" s="62">
        <v>46357</v>
      </c>
    </row>
    <row r="39" spans="2:63" x14ac:dyDescent="0.25">
      <c r="B39" t="s">
        <v>29</v>
      </c>
      <c r="C39" s="5">
        <f>C21</f>
        <v>15500.404500000002</v>
      </c>
      <c r="D39" s="5">
        <f>D21</f>
        <v>39900</v>
      </c>
      <c r="E39" s="6">
        <v>-1</v>
      </c>
      <c r="F39" s="5">
        <f>F21</f>
        <v>17700.291000000001</v>
      </c>
      <c r="G39" s="6">
        <v>-1</v>
      </c>
      <c r="H39" s="30"/>
      <c r="I39" s="5">
        <f>I21</f>
        <v>15500.404500000002</v>
      </c>
      <c r="J39" s="5">
        <f>J21</f>
        <v>21672</v>
      </c>
      <c r="K39" s="6">
        <v>-0.62502538631346582</v>
      </c>
      <c r="L39" s="5">
        <f>L21</f>
        <v>17700.291000000001</v>
      </c>
      <c r="M39" s="6">
        <v>-0.44078642521051148</v>
      </c>
      <c r="O39" s="5">
        <f>O21</f>
        <v>91875</v>
      </c>
      <c r="P39" s="5">
        <f>P21</f>
        <v>15500.404500000002</v>
      </c>
      <c r="Q39" s="6" t="s">
        <v>38</v>
      </c>
      <c r="S39" s="5">
        <f t="shared" ref="S39:AD39" si="126">S21</f>
        <v>2572.5</v>
      </c>
      <c r="T39" s="5">
        <f t="shared" si="126"/>
        <v>7140</v>
      </c>
      <c r="U39" s="5">
        <f t="shared" si="126"/>
        <v>8925</v>
      </c>
      <c r="V39" s="5">
        <f t="shared" si="126"/>
        <v>7323.75</v>
      </c>
      <c r="W39" s="5">
        <f t="shared" si="126"/>
        <v>9082.5</v>
      </c>
      <c r="X39" s="5">
        <f t="shared" si="126"/>
        <v>7140</v>
      </c>
      <c r="Y39" s="5">
        <f t="shared" si="126"/>
        <v>7140</v>
      </c>
      <c r="Z39" s="5">
        <f t="shared" si="126"/>
        <v>4488.75</v>
      </c>
      <c r="AA39" s="5">
        <f t="shared" si="126"/>
        <v>9791.25</v>
      </c>
      <c r="AB39" s="5">
        <f t="shared" si="126"/>
        <v>8925</v>
      </c>
      <c r="AC39" s="5">
        <f t="shared" si="126"/>
        <v>11523.75</v>
      </c>
      <c r="AD39" s="5">
        <f t="shared" si="126"/>
        <v>7822.5</v>
      </c>
      <c r="AL39" s="5">
        <f t="shared" ref="AL39:AW39" si="127">AL21</f>
        <v>2572.5</v>
      </c>
      <c r="AM39" s="5">
        <f t="shared" si="127"/>
        <v>2940</v>
      </c>
      <c r="AN39" s="5">
        <f t="shared" si="127"/>
        <v>3675</v>
      </c>
      <c r="AO39" s="5">
        <f t="shared" si="127"/>
        <v>3123.75</v>
      </c>
      <c r="AP39" s="5">
        <f t="shared" si="127"/>
        <v>3307.5</v>
      </c>
      <c r="AQ39" s="5">
        <f t="shared" si="127"/>
        <v>2940</v>
      </c>
      <c r="AR39" s="5">
        <f t="shared" si="127"/>
        <v>2940</v>
      </c>
      <c r="AS39" s="5">
        <f t="shared" si="127"/>
        <v>2388.75</v>
      </c>
      <c r="AT39" s="5">
        <f t="shared" si="127"/>
        <v>3491.25</v>
      </c>
      <c r="AU39" s="5">
        <f t="shared" si="127"/>
        <v>3675</v>
      </c>
      <c r="AV39" s="5">
        <f t="shared" si="127"/>
        <v>3123.75</v>
      </c>
      <c r="AW39" s="5">
        <f t="shared" si="127"/>
        <v>2572.5</v>
      </c>
      <c r="AZ39" s="5">
        <f t="shared" ref="AZ39:BK39" si="128">AZ21</f>
        <v>0</v>
      </c>
      <c r="BA39" s="5">
        <f t="shared" si="128"/>
        <v>4200</v>
      </c>
      <c r="BB39" s="5">
        <f t="shared" si="128"/>
        <v>5250</v>
      </c>
      <c r="BC39" s="5">
        <f t="shared" si="128"/>
        <v>4200</v>
      </c>
      <c r="BD39" s="5">
        <f t="shared" si="128"/>
        <v>5775</v>
      </c>
      <c r="BE39" s="5">
        <f t="shared" si="128"/>
        <v>4200</v>
      </c>
      <c r="BF39" s="5">
        <f t="shared" si="128"/>
        <v>4200</v>
      </c>
      <c r="BG39" s="5">
        <f t="shared" si="128"/>
        <v>2100</v>
      </c>
      <c r="BH39" s="5">
        <f t="shared" si="128"/>
        <v>6300</v>
      </c>
      <c r="BI39" s="5">
        <f t="shared" si="128"/>
        <v>5250</v>
      </c>
      <c r="BJ39" s="5">
        <f t="shared" si="128"/>
        <v>8400</v>
      </c>
      <c r="BK39" s="5">
        <f t="shared" si="128"/>
        <v>5250</v>
      </c>
    </row>
    <row r="40" spans="2:63" x14ac:dyDescent="0.25">
      <c r="B40" t="s">
        <v>33</v>
      </c>
      <c r="C40" s="5">
        <f>C27</f>
        <v>15631.42</v>
      </c>
      <c r="D40" s="5">
        <f>D27</f>
        <v>118500</v>
      </c>
      <c r="E40" s="6">
        <v>-1</v>
      </c>
      <c r="F40" s="5">
        <f>F27</f>
        <v>7914.880000000001</v>
      </c>
      <c r="G40" s="6">
        <v>-1</v>
      </c>
      <c r="H40" s="30"/>
      <c r="I40" s="5">
        <f>I27</f>
        <v>15631.42</v>
      </c>
      <c r="J40" s="5">
        <f>J27</f>
        <v>58105</v>
      </c>
      <c r="K40" s="6">
        <v>-0.93630434287016984</v>
      </c>
      <c r="L40" s="5">
        <f>L27</f>
        <v>7914.880000000001</v>
      </c>
      <c r="M40" s="6">
        <v>-0.32964246126383789</v>
      </c>
      <c r="O40" s="5">
        <f>O27</f>
        <v>80000</v>
      </c>
      <c r="P40" s="5">
        <f>P27</f>
        <v>15631.42</v>
      </c>
      <c r="Q40" s="6" t="s">
        <v>38</v>
      </c>
      <c r="S40" s="5">
        <f t="shared" ref="S40:AD40" si="129">S27</f>
        <v>1750</v>
      </c>
      <c r="T40" s="5">
        <f t="shared" si="129"/>
        <v>6000</v>
      </c>
      <c r="U40" s="5">
        <f t="shared" si="129"/>
        <v>7500</v>
      </c>
      <c r="V40" s="5">
        <f t="shared" si="129"/>
        <v>7125</v>
      </c>
      <c r="W40" s="5">
        <f t="shared" si="129"/>
        <v>7250</v>
      </c>
      <c r="X40" s="5">
        <f t="shared" si="129"/>
        <v>7000</v>
      </c>
      <c r="Y40" s="5">
        <f t="shared" si="129"/>
        <v>7000</v>
      </c>
      <c r="Z40" s="5">
        <f t="shared" si="129"/>
        <v>3625</v>
      </c>
      <c r="AA40" s="5">
        <f t="shared" si="129"/>
        <v>8375</v>
      </c>
      <c r="AB40" s="5">
        <f t="shared" si="129"/>
        <v>7500</v>
      </c>
      <c r="AC40" s="5">
        <f t="shared" si="129"/>
        <v>10125</v>
      </c>
      <c r="AD40" s="5">
        <f t="shared" si="129"/>
        <v>6750</v>
      </c>
      <c r="AL40" s="5">
        <f t="shared" ref="AL40:AW40" si="130">AL27</f>
        <v>1750</v>
      </c>
      <c r="AM40" s="5">
        <f t="shared" si="130"/>
        <v>2000</v>
      </c>
      <c r="AN40" s="5">
        <f t="shared" si="130"/>
        <v>2500</v>
      </c>
      <c r="AO40" s="5">
        <f t="shared" si="130"/>
        <v>2125</v>
      </c>
      <c r="AP40" s="5">
        <f t="shared" si="130"/>
        <v>2250</v>
      </c>
      <c r="AQ40" s="5">
        <f t="shared" si="130"/>
        <v>2000</v>
      </c>
      <c r="AR40" s="5">
        <f t="shared" si="130"/>
        <v>2000</v>
      </c>
      <c r="AS40" s="5">
        <f t="shared" si="130"/>
        <v>1625</v>
      </c>
      <c r="AT40" s="5">
        <f t="shared" si="130"/>
        <v>2375</v>
      </c>
      <c r="AU40" s="5">
        <f t="shared" si="130"/>
        <v>2500</v>
      </c>
      <c r="AV40" s="5">
        <f t="shared" si="130"/>
        <v>2125</v>
      </c>
      <c r="AW40" s="5">
        <f t="shared" si="130"/>
        <v>1750</v>
      </c>
      <c r="AZ40" s="5">
        <f t="shared" ref="AZ40:BK40" si="131">AZ27</f>
        <v>0</v>
      </c>
      <c r="BA40" s="5">
        <f t="shared" si="131"/>
        <v>4000</v>
      </c>
      <c r="BB40" s="5">
        <f t="shared" si="131"/>
        <v>5000</v>
      </c>
      <c r="BC40" s="5">
        <f t="shared" si="131"/>
        <v>5000</v>
      </c>
      <c r="BD40" s="5">
        <f t="shared" si="131"/>
        <v>5000</v>
      </c>
      <c r="BE40" s="5">
        <f t="shared" si="131"/>
        <v>5000</v>
      </c>
      <c r="BF40" s="5">
        <f t="shared" si="131"/>
        <v>5000</v>
      </c>
      <c r="BG40" s="5">
        <f t="shared" si="131"/>
        <v>2000</v>
      </c>
      <c r="BH40" s="5">
        <f t="shared" si="131"/>
        <v>6000</v>
      </c>
      <c r="BI40" s="5">
        <f t="shared" si="131"/>
        <v>5000</v>
      </c>
      <c r="BJ40" s="5">
        <f t="shared" si="131"/>
        <v>8000</v>
      </c>
      <c r="BK40" s="5">
        <f t="shared" si="131"/>
        <v>5000</v>
      </c>
    </row>
    <row r="41" spans="2:63" x14ac:dyDescent="0.25">
      <c r="B41" t="s">
        <v>35</v>
      </c>
      <c r="C41" s="32">
        <f>C29</f>
        <v>8199.1799999999985</v>
      </c>
      <c r="D41" s="32">
        <f>D29</f>
        <v>0</v>
      </c>
      <c r="E41" s="42">
        <v>-1</v>
      </c>
      <c r="F41" s="32">
        <f>F29</f>
        <v>0</v>
      </c>
      <c r="G41" s="42">
        <v>-1</v>
      </c>
      <c r="H41" s="30"/>
      <c r="I41" s="32">
        <f>I29</f>
        <v>8199.1799999999985</v>
      </c>
      <c r="J41" s="32">
        <f>J29</f>
        <v>0</v>
      </c>
      <c r="K41" s="42">
        <v>-0.93630434287016984</v>
      </c>
      <c r="L41" s="32">
        <f>L29</f>
        <v>0</v>
      </c>
      <c r="M41" s="42">
        <v>-0.32964246126383789</v>
      </c>
      <c r="O41" s="32">
        <f>O29</f>
        <v>75000</v>
      </c>
      <c r="P41" s="32">
        <f>P29</f>
        <v>8199.1799999999985</v>
      </c>
      <c r="Q41" s="42" t="s">
        <v>38</v>
      </c>
      <c r="S41" s="32">
        <f t="shared" ref="S41:AD41" si="132">S29</f>
        <v>1050</v>
      </c>
      <c r="T41" s="32">
        <f t="shared" si="132"/>
        <v>5200</v>
      </c>
      <c r="U41" s="32">
        <f t="shared" si="132"/>
        <v>5500</v>
      </c>
      <c r="V41" s="32">
        <f t="shared" si="132"/>
        <v>5275</v>
      </c>
      <c r="W41" s="32">
        <f t="shared" si="132"/>
        <v>10350</v>
      </c>
      <c r="X41" s="32">
        <f t="shared" si="132"/>
        <v>8200</v>
      </c>
      <c r="Y41" s="32">
        <f t="shared" si="132"/>
        <v>5200</v>
      </c>
      <c r="Z41" s="32">
        <f t="shared" si="132"/>
        <v>2975</v>
      </c>
      <c r="AA41" s="32">
        <f t="shared" si="132"/>
        <v>7425</v>
      </c>
      <c r="AB41" s="32">
        <f t="shared" si="132"/>
        <v>8500</v>
      </c>
      <c r="AC41" s="32">
        <f t="shared" si="132"/>
        <v>9275</v>
      </c>
      <c r="AD41" s="32">
        <f t="shared" si="132"/>
        <v>6050</v>
      </c>
      <c r="AL41" s="32">
        <f t="shared" ref="AL41:AW41" si="133">AL29</f>
        <v>1050</v>
      </c>
      <c r="AM41" s="32">
        <f t="shared" si="133"/>
        <v>1200</v>
      </c>
      <c r="AN41" s="32">
        <f t="shared" si="133"/>
        <v>1500</v>
      </c>
      <c r="AO41" s="32">
        <f t="shared" si="133"/>
        <v>1275</v>
      </c>
      <c r="AP41" s="32">
        <f t="shared" si="133"/>
        <v>1350</v>
      </c>
      <c r="AQ41" s="32">
        <f t="shared" si="133"/>
        <v>1200</v>
      </c>
      <c r="AR41" s="32">
        <f t="shared" si="133"/>
        <v>1200</v>
      </c>
      <c r="AS41" s="32">
        <f t="shared" si="133"/>
        <v>975</v>
      </c>
      <c r="AT41" s="32">
        <f t="shared" si="133"/>
        <v>1425</v>
      </c>
      <c r="AU41" s="32">
        <f t="shared" si="133"/>
        <v>1500</v>
      </c>
      <c r="AV41" s="32">
        <f t="shared" si="133"/>
        <v>1275</v>
      </c>
      <c r="AW41" s="32">
        <f t="shared" si="133"/>
        <v>1050</v>
      </c>
      <c r="AZ41" s="32">
        <f t="shared" ref="AZ41:BK41" si="134">AZ29</f>
        <v>0</v>
      </c>
      <c r="BA41" s="32">
        <f t="shared" si="134"/>
        <v>4000</v>
      </c>
      <c r="BB41" s="32">
        <f t="shared" si="134"/>
        <v>4000</v>
      </c>
      <c r="BC41" s="32">
        <f t="shared" si="134"/>
        <v>4000</v>
      </c>
      <c r="BD41" s="32">
        <f t="shared" si="134"/>
        <v>9000</v>
      </c>
      <c r="BE41" s="32">
        <f t="shared" si="134"/>
        <v>7000</v>
      </c>
      <c r="BF41" s="32">
        <f t="shared" si="134"/>
        <v>4000</v>
      </c>
      <c r="BG41" s="32">
        <f t="shared" si="134"/>
        <v>2000</v>
      </c>
      <c r="BH41" s="32">
        <f t="shared" si="134"/>
        <v>6000</v>
      </c>
      <c r="BI41" s="32">
        <f t="shared" si="134"/>
        <v>7000</v>
      </c>
      <c r="BJ41" s="32">
        <f t="shared" si="134"/>
        <v>8000</v>
      </c>
      <c r="BK41" s="32">
        <f t="shared" si="134"/>
        <v>5000</v>
      </c>
    </row>
    <row r="42" spans="2:63" x14ac:dyDescent="0.25">
      <c r="B42" s="26" t="s">
        <v>39</v>
      </c>
      <c r="C42" s="36">
        <f>SUM(C39:C41)</f>
        <v>39331.004500000003</v>
      </c>
      <c r="D42" s="36">
        <f>SUM(D39:D41)</f>
        <v>158400</v>
      </c>
      <c r="E42" s="35">
        <v>-1</v>
      </c>
      <c r="F42" s="36">
        <f>SUM(F39:F41)</f>
        <v>25615.171000000002</v>
      </c>
      <c r="G42" s="35">
        <v>-1</v>
      </c>
      <c r="H42" s="26"/>
      <c r="I42" s="36">
        <f t="shared" ref="I42:J42" si="135">SUM(I39:I41)</f>
        <v>39331.004500000003</v>
      </c>
      <c r="J42" s="36">
        <f t="shared" si="135"/>
        <v>79777</v>
      </c>
      <c r="K42" s="35">
        <v>-0.93630434287016984</v>
      </c>
      <c r="L42" s="36">
        <f>SUM(L39:L41)</f>
        <v>25615.171000000002</v>
      </c>
      <c r="M42" s="35">
        <v>-0.32964246126383789</v>
      </c>
      <c r="N42" s="26"/>
      <c r="O42" s="36">
        <f t="shared" ref="O42:P42" si="136">SUM(O39:O41)</f>
        <v>246875</v>
      </c>
      <c r="P42" s="36">
        <f t="shared" si="136"/>
        <v>39331.004500000003</v>
      </c>
      <c r="Q42" s="35" t="s">
        <v>38</v>
      </c>
      <c r="S42" s="36">
        <f t="shared" ref="S42:AD42" si="137">SUM(S39:S41)</f>
        <v>5372.5</v>
      </c>
      <c r="T42" s="36">
        <f t="shared" si="137"/>
        <v>18340</v>
      </c>
      <c r="U42" s="36">
        <f t="shared" si="137"/>
        <v>21925</v>
      </c>
      <c r="V42" s="36">
        <f t="shared" si="137"/>
        <v>19723.75</v>
      </c>
      <c r="W42" s="36">
        <f t="shared" si="137"/>
        <v>26682.5</v>
      </c>
      <c r="X42" s="36">
        <f t="shared" si="137"/>
        <v>22340</v>
      </c>
      <c r="Y42" s="36">
        <f t="shared" si="137"/>
        <v>19340</v>
      </c>
      <c r="Z42" s="36">
        <f t="shared" si="137"/>
        <v>11088.75</v>
      </c>
      <c r="AA42" s="36">
        <f t="shared" si="137"/>
        <v>25591.25</v>
      </c>
      <c r="AB42" s="36">
        <f t="shared" si="137"/>
        <v>24925</v>
      </c>
      <c r="AC42" s="36">
        <f t="shared" si="137"/>
        <v>30923.75</v>
      </c>
      <c r="AD42" s="36">
        <f t="shared" si="137"/>
        <v>20622.5</v>
      </c>
      <c r="AL42" s="36">
        <f t="shared" ref="AL42:AW42" si="138">SUM(AL39:AL41)</f>
        <v>5372.5</v>
      </c>
      <c r="AM42" s="36">
        <f t="shared" si="138"/>
        <v>6140</v>
      </c>
      <c r="AN42" s="36">
        <f t="shared" si="138"/>
        <v>7675</v>
      </c>
      <c r="AO42" s="36">
        <f t="shared" si="138"/>
        <v>6523.75</v>
      </c>
      <c r="AP42" s="36">
        <f t="shared" si="138"/>
        <v>6907.5</v>
      </c>
      <c r="AQ42" s="36">
        <f t="shared" si="138"/>
        <v>6140</v>
      </c>
      <c r="AR42" s="36">
        <f t="shared" si="138"/>
        <v>6140</v>
      </c>
      <c r="AS42" s="36">
        <f t="shared" si="138"/>
        <v>4988.75</v>
      </c>
      <c r="AT42" s="36">
        <f t="shared" si="138"/>
        <v>7291.25</v>
      </c>
      <c r="AU42" s="36">
        <f t="shared" si="138"/>
        <v>7675</v>
      </c>
      <c r="AV42" s="36">
        <f t="shared" si="138"/>
        <v>6523.75</v>
      </c>
      <c r="AW42" s="36">
        <f t="shared" si="138"/>
        <v>5372.5</v>
      </c>
      <c r="AZ42" s="36">
        <f t="shared" ref="AZ42:BK42" si="139">SUM(AZ39:AZ41)</f>
        <v>0</v>
      </c>
      <c r="BA42" s="36">
        <f t="shared" si="139"/>
        <v>12200</v>
      </c>
      <c r="BB42" s="36">
        <f t="shared" si="139"/>
        <v>14250</v>
      </c>
      <c r="BC42" s="36">
        <f t="shared" si="139"/>
        <v>13200</v>
      </c>
      <c r="BD42" s="36">
        <f t="shared" si="139"/>
        <v>19775</v>
      </c>
      <c r="BE42" s="36">
        <f t="shared" si="139"/>
        <v>16200</v>
      </c>
      <c r="BF42" s="36">
        <f t="shared" si="139"/>
        <v>13200</v>
      </c>
      <c r="BG42" s="36">
        <f t="shared" si="139"/>
        <v>6100</v>
      </c>
      <c r="BH42" s="36">
        <f t="shared" si="139"/>
        <v>18300</v>
      </c>
      <c r="BI42" s="36">
        <f t="shared" si="139"/>
        <v>17250</v>
      </c>
      <c r="BJ42" s="36">
        <f t="shared" si="139"/>
        <v>24400</v>
      </c>
      <c r="BK42" s="36">
        <f t="shared" si="139"/>
        <v>15250</v>
      </c>
    </row>
    <row r="46" spans="2:63" x14ac:dyDescent="0.25">
      <c r="B46" t="s">
        <v>40</v>
      </c>
    </row>
    <row r="47" spans="2:63" x14ac:dyDescent="0.25">
      <c r="C47" s="94" t="s">
        <v>1</v>
      </c>
      <c r="D47" s="94"/>
      <c r="E47" s="94"/>
      <c r="F47" s="94"/>
      <c r="G47" s="94"/>
      <c r="H47" s="25"/>
      <c r="I47" s="94" t="s">
        <v>2</v>
      </c>
      <c r="J47" s="94"/>
      <c r="K47" s="94"/>
      <c r="L47" s="94"/>
      <c r="M47" s="94"/>
      <c r="O47" s="94" t="s">
        <v>1</v>
      </c>
      <c r="P47" s="94"/>
      <c r="Q47" s="94"/>
    </row>
    <row r="48" spans="2:63" x14ac:dyDescent="0.25">
      <c r="B48" s="37" t="s">
        <v>41</v>
      </c>
      <c r="C48" s="38" t="s">
        <v>3</v>
      </c>
      <c r="D48" s="38" t="s">
        <v>4</v>
      </c>
      <c r="E48" s="38" t="s">
        <v>5</v>
      </c>
      <c r="F48" s="38" t="s">
        <v>6</v>
      </c>
      <c r="G48" s="38" t="s">
        <v>9</v>
      </c>
      <c r="H48" s="25"/>
      <c r="I48" s="38" t="s">
        <v>3</v>
      </c>
      <c r="J48" s="38" t="s">
        <v>4</v>
      </c>
      <c r="K48" s="38" t="s">
        <v>8</v>
      </c>
      <c r="L48" s="38" t="s">
        <v>6</v>
      </c>
      <c r="M48" s="38" t="s">
        <v>9</v>
      </c>
      <c r="N48" s="25"/>
      <c r="O48" s="38" t="s">
        <v>10</v>
      </c>
      <c r="P48" s="38" t="s">
        <v>3</v>
      </c>
      <c r="Q48" s="38" t="s">
        <v>11</v>
      </c>
      <c r="R48" s="25"/>
      <c r="S48" s="62">
        <v>46023</v>
      </c>
      <c r="T48" s="62">
        <v>46054</v>
      </c>
      <c r="U48" s="62">
        <v>46082</v>
      </c>
      <c r="V48" s="62">
        <v>46113</v>
      </c>
      <c r="W48" s="62">
        <v>46143</v>
      </c>
      <c r="X48" s="62">
        <v>46174</v>
      </c>
      <c r="Y48" s="62">
        <v>46204</v>
      </c>
      <c r="Z48" s="62">
        <v>46235</v>
      </c>
      <c r="AA48" s="62">
        <v>46266</v>
      </c>
      <c r="AB48" s="62">
        <v>46296</v>
      </c>
      <c r="AC48" s="62">
        <v>46327</v>
      </c>
      <c r="AD48" s="62">
        <v>46357</v>
      </c>
      <c r="AE48" s="25"/>
      <c r="AF48" s="25"/>
      <c r="AG48" s="25"/>
      <c r="AH48" s="25"/>
      <c r="AI48" s="25"/>
      <c r="AJ48" s="25"/>
      <c r="AK48" s="25"/>
      <c r="AL48" s="62">
        <v>46023</v>
      </c>
      <c r="AM48" s="62">
        <v>46054</v>
      </c>
      <c r="AN48" s="62">
        <v>46082</v>
      </c>
      <c r="AO48" s="62">
        <v>46113</v>
      </c>
      <c r="AP48" s="62">
        <v>46143</v>
      </c>
      <c r="AQ48" s="62">
        <v>46174</v>
      </c>
      <c r="AR48" s="62">
        <v>46204</v>
      </c>
      <c r="AS48" s="62">
        <v>46235</v>
      </c>
      <c r="AT48" s="62">
        <v>46266</v>
      </c>
      <c r="AU48" s="62">
        <v>46296</v>
      </c>
      <c r="AV48" s="62">
        <v>46327</v>
      </c>
      <c r="AW48" s="62">
        <v>46357</v>
      </c>
      <c r="AX48" s="25"/>
      <c r="AY48" s="25"/>
      <c r="AZ48" s="62">
        <v>46023</v>
      </c>
      <c r="BA48" s="62">
        <v>46054</v>
      </c>
      <c r="BB48" s="62">
        <v>46082</v>
      </c>
      <c r="BC48" s="62">
        <v>46113</v>
      </c>
      <c r="BD48" s="62">
        <v>46143</v>
      </c>
      <c r="BE48" s="62">
        <v>46174</v>
      </c>
      <c r="BF48" s="62">
        <v>46204</v>
      </c>
      <c r="BG48" s="62">
        <v>46235</v>
      </c>
      <c r="BH48" s="62">
        <v>46266</v>
      </c>
      <c r="BI48" s="62">
        <v>46296</v>
      </c>
      <c r="BJ48" s="62">
        <v>46327</v>
      </c>
      <c r="BK48" s="62">
        <v>46357</v>
      </c>
    </row>
    <row r="49" spans="2:63" x14ac:dyDescent="0.25">
      <c r="B49" t="s">
        <v>28</v>
      </c>
      <c r="C49" s="5">
        <f>'Switzerland DE'!Z51+'Switzerland DE'!Z59+'Switzerland DE'!Z65</f>
        <v>578884.7899999998</v>
      </c>
      <c r="D49" s="5">
        <f>'Switzerland DE'!Y51+'Switzerland DE'!Y59+'Switzerland DE'!Y65</f>
        <v>749100</v>
      </c>
      <c r="E49" s="6">
        <f>IFERROR(C49/D49-1, "N/A")</f>
        <v>-0.22722628487518381</v>
      </c>
      <c r="F49" s="5">
        <f>'Switzerland DE'!X51+'Switzerland DE'!X59+'Switzerland DE'!X65</f>
        <v>665059.77000000014</v>
      </c>
      <c r="G49" s="6">
        <f>IFERROR(C49/F49-1, "N/A")</f>
        <v>-0.1295747899470755</v>
      </c>
      <c r="H49" s="30"/>
      <c r="I49" s="5">
        <f>'Switzerland DE'!P51+'Switzerland DE'!P59+'Switzerland DE'!P65</f>
        <v>578884.7899999998</v>
      </c>
      <c r="J49" s="5">
        <f>'Switzerland DE'!Q51+'Switzerland DE'!Q59+'Switzerland DE'!Q65</f>
        <v>539743</v>
      </c>
      <c r="K49" s="6">
        <f>IFERROR(I49/J49-1, "N/A")</f>
        <v>7.2519310116110347E-2</v>
      </c>
      <c r="L49" s="5">
        <f>'Switzerland DE'!O51+'Switzerland DE'!O59+'Switzerland DE'!O65</f>
        <v>665059.77000000014</v>
      </c>
      <c r="M49" s="6">
        <f>IFERROR(I49/L49-1, "N/A")</f>
        <v>-0.1295747899470755</v>
      </c>
      <c r="O49" s="5">
        <f>'Switzerland DE'!AA51+'Switzerland DE'!AA59+'Switzerland DE'!AA65</f>
        <v>723360.79359999998</v>
      </c>
      <c r="P49" s="5">
        <f>C49</f>
        <v>578884.7899999998</v>
      </c>
      <c r="Q49" s="6">
        <f>IFERROR(O49/P49-1, "N/A")</f>
        <v>0.24957643748076408</v>
      </c>
      <c r="S49" s="5">
        <f>'Switzerland DE'!AG51+'Switzerland DE'!AG59+'Switzerland DE'!AG65</f>
        <v>46960.255551999988</v>
      </c>
      <c r="T49" s="5">
        <f>'Switzerland DE'!AH51+'Switzerland DE'!AH59+'Switzerland DE'!AH65</f>
        <v>57668.863487999995</v>
      </c>
      <c r="U49" s="5">
        <f>'Switzerland DE'!AI51+'Switzerland DE'!AI59+'Switzerland DE'!AI65</f>
        <v>71086.079359999989</v>
      </c>
      <c r="V49" s="5">
        <f>'Switzerland DE'!AJ51+'Switzerland DE'!AJ59+'Switzerland DE'!AJ65</f>
        <v>62023.16745600001</v>
      </c>
      <c r="W49" s="5">
        <f>'Switzerland DE'!AK51+'Switzerland DE'!AK59+'Switzerland DE'!AK65</f>
        <v>64377.471423999981</v>
      </c>
      <c r="X49" s="5">
        <f>'Switzerland DE'!AL51+'Switzerland DE'!AL59+'Switzerland DE'!AL65</f>
        <v>59168.863487999995</v>
      </c>
      <c r="Y49" s="5">
        <f>'Switzerland DE'!AM51+'Switzerland DE'!AM59+'Switzerland DE'!AM65</f>
        <v>57668.863487999995</v>
      </c>
      <c r="Z49" s="5">
        <f>'Switzerland DE'!AN51+'Switzerland DE'!AN59+'Switzerland DE'!AN65</f>
        <v>45605.951584000002</v>
      </c>
      <c r="AA49" s="5">
        <f>'Switzerland DE'!AO51+'Switzerland DE'!AO59+'Switzerland DE'!AO65</f>
        <v>69731.775391999996</v>
      </c>
      <c r="AB49" s="5">
        <f>'Switzerland DE'!AP51+'Switzerland DE'!AP59+'Switzerland DE'!AP65</f>
        <v>72086.079359999989</v>
      </c>
      <c r="AC49" s="5">
        <f>'Switzerland DE'!AQ51+'Switzerland DE'!AQ59+'Switzerland DE'!AQ65</f>
        <v>65023.16745600001</v>
      </c>
      <c r="AD49" s="5">
        <f>'Switzerland DE'!AR51+'Switzerland DE'!AR59+'Switzerland DE'!AR65</f>
        <v>51960.255551999988</v>
      </c>
      <c r="AL49" s="5">
        <f>'Switzerland DE'!AG51+'Switzerland DE'!AG59</f>
        <v>46960.255551999988</v>
      </c>
      <c r="AM49" s="5">
        <f>'Switzerland DE'!AH51+'Switzerland DE'!AH59</f>
        <v>53668.863487999995</v>
      </c>
      <c r="AN49" s="5">
        <f>'Switzerland DE'!AI51+'Switzerland DE'!AI59</f>
        <v>67086.079359999989</v>
      </c>
      <c r="AO49" s="5">
        <f>'Switzerland DE'!AJ51+'Switzerland DE'!AJ59</f>
        <v>57023.16745600001</v>
      </c>
      <c r="AP49" s="5">
        <f>'Switzerland DE'!AK51+'Switzerland DE'!AK59</f>
        <v>60377.471423999981</v>
      </c>
      <c r="AQ49" s="5">
        <f>'Switzerland DE'!AL51+'Switzerland DE'!AL59</f>
        <v>53668.863487999995</v>
      </c>
      <c r="AR49" s="5">
        <f>'Switzerland DE'!AM51+'Switzerland DE'!AM59</f>
        <v>53668.863487999995</v>
      </c>
      <c r="AS49" s="5">
        <f>'Switzerland DE'!AN51+'Switzerland DE'!AN59</f>
        <v>43605.951584000002</v>
      </c>
      <c r="AT49" s="5">
        <f>'Switzerland DE'!AO51+'Switzerland DE'!AO59</f>
        <v>63731.775391999996</v>
      </c>
      <c r="AU49" s="5">
        <f>'Switzerland DE'!AP51+'Switzerland DE'!AP59</f>
        <v>67086.079359999989</v>
      </c>
      <c r="AV49" s="5">
        <f>'Switzerland DE'!AQ51+'Switzerland DE'!AQ59</f>
        <v>57023.16745600001</v>
      </c>
      <c r="AW49" s="5">
        <f>'Switzerland DE'!AR51+'Switzerland DE'!AR59</f>
        <v>46960.255551999988</v>
      </c>
      <c r="AZ49" s="5">
        <f t="shared" ref="AZ49:AZ51" si="140">S49-AL49</f>
        <v>0</v>
      </c>
      <c r="BA49" s="5">
        <f t="shared" ref="BA49:BA51" si="141">T49-AM49</f>
        <v>4000</v>
      </c>
      <c r="BB49" s="5">
        <f t="shared" ref="BB49:BB51" si="142">U49-AN49</f>
        <v>4000</v>
      </c>
      <c r="BC49" s="5">
        <f t="shared" ref="BC49:BC51" si="143">V49-AO49</f>
        <v>5000</v>
      </c>
      <c r="BD49" s="5">
        <f t="shared" ref="BD49:BD51" si="144">W49-AP49</f>
        <v>4000</v>
      </c>
      <c r="BE49" s="5">
        <f t="shared" ref="BE49:BE51" si="145">X49-AQ49</f>
        <v>5500</v>
      </c>
      <c r="BF49" s="5">
        <f t="shared" ref="BF49:BF51" si="146">Y49-AR49</f>
        <v>4000</v>
      </c>
      <c r="BG49" s="5">
        <f t="shared" ref="BG49:BG51" si="147">Z49-AS49</f>
        <v>2000</v>
      </c>
      <c r="BH49" s="5">
        <f t="shared" ref="BH49:BH51" si="148">AA49-AT49</f>
        <v>6000</v>
      </c>
      <c r="BI49" s="5">
        <f t="shared" ref="BI49:BI51" si="149">AB49-AU49</f>
        <v>5000</v>
      </c>
      <c r="BJ49" s="5">
        <f t="shared" ref="BJ49:BJ51" si="150">AC49-AV49</f>
        <v>8000</v>
      </c>
      <c r="BK49" s="5">
        <f t="shared" ref="BK49:BK51" si="151">AD49-AW49</f>
        <v>5000</v>
      </c>
    </row>
    <row r="50" spans="2:63" x14ac:dyDescent="0.25">
      <c r="B50" t="s">
        <v>29</v>
      </c>
      <c r="C50" s="5">
        <f>'Switzerland FR'!Z8+'Switzerland FR'!Z14+'Switzerland FR'!Z20</f>
        <v>14762.29</v>
      </c>
      <c r="D50" s="5">
        <f>'Switzerland FR'!Y8+'Switzerland FR'!Y14+'Switzerland FR'!Y20</f>
        <v>38000</v>
      </c>
      <c r="E50" s="6">
        <f t="shared" ref="E50:E51" si="152">IFERROR(C50/D50-1, "N/A")</f>
        <v>-0.61151868421052624</v>
      </c>
      <c r="F50" s="5">
        <f>'Switzerland FR'!X8+'Switzerland FR'!X14+'Switzerland FR'!X20</f>
        <v>16857.420000000002</v>
      </c>
      <c r="G50" s="6">
        <f t="shared" ref="G50:G51" si="153">IFERROR(C50/F50-1, "N/A")</f>
        <v>-0.12428532954627702</v>
      </c>
      <c r="H50" s="30"/>
      <c r="I50" s="5">
        <f>'Switzerland FR'!P8+'Switzerland FR'!P14+'Switzerland FR'!P20</f>
        <v>14762.29</v>
      </c>
      <c r="J50" s="5">
        <f>'Switzerland FR'!Q8+'Switzerland FR'!Q14+'Switzerland FR'!Q20</f>
        <v>20640</v>
      </c>
      <c r="K50" s="6">
        <f t="shared" ref="K50:K51" si="154">IFERROR(I50/J50-1, "N/A")</f>
        <v>-0.28477277131782941</v>
      </c>
      <c r="L50" s="5">
        <f>'Switzerland FR'!O8+'Switzerland FR'!O14+'Switzerland FR'!O20</f>
        <v>16857.420000000002</v>
      </c>
      <c r="M50" s="6">
        <f t="shared" ref="M50:M51" si="155">IFERROR(I50/L50-1, "N/A")</f>
        <v>-0.12428532954627702</v>
      </c>
      <c r="O50" s="5">
        <f>'Switzerland FR'!AA8+'Switzerland FR'!AA14+'Switzerland FR'!AA20</f>
        <v>87500</v>
      </c>
      <c r="P50" s="5">
        <f>C50</f>
        <v>14762.29</v>
      </c>
      <c r="Q50" s="6">
        <f t="shared" ref="Q50:Q51" si="156">IFERROR(O50/P50-1, "N/A")</f>
        <v>4.9272646723509697</v>
      </c>
      <c r="S50" s="5">
        <f>'Switzerland FR'!AG8+'Switzerland FR'!AG14+'Switzerland FR'!AG20</f>
        <v>2450</v>
      </c>
      <c r="T50" s="5">
        <f>'Switzerland FR'!AH8+'Switzerland FR'!AH14+'Switzerland FR'!AH20</f>
        <v>6800</v>
      </c>
      <c r="U50" s="5">
        <f>'Switzerland FR'!AI8+'Switzerland FR'!AI14+'Switzerland FR'!AI20</f>
        <v>8500</v>
      </c>
      <c r="V50" s="5">
        <f>'Switzerland FR'!AJ8+'Switzerland FR'!AJ14+'Switzerland FR'!AJ20</f>
        <v>6975</v>
      </c>
      <c r="W50" s="5">
        <f>'Switzerland FR'!AK8+'Switzerland FR'!AK14+'Switzerland FR'!AK20</f>
        <v>8650</v>
      </c>
      <c r="X50" s="5">
        <f>'Switzerland FR'!AL8+'Switzerland FR'!AL14+'Switzerland FR'!AL20</f>
        <v>6800</v>
      </c>
      <c r="Y50" s="5">
        <f>'Switzerland FR'!AM8+'Switzerland FR'!AM14+'Switzerland FR'!AM20</f>
        <v>6800</v>
      </c>
      <c r="Z50" s="5">
        <f>'Switzerland FR'!AN8+'Switzerland FR'!AN14+'Switzerland FR'!AN20</f>
        <v>4275</v>
      </c>
      <c r="AA50" s="5">
        <f>'Switzerland FR'!AO8+'Switzerland FR'!AO14+'Switzerland FR'!AO20</f>
        <v>9325</v>
      </c>
      <c r="AB50" s="5">
        <f>'Switzerland FR'!AP8+'Switzerland FR'!AP14+'Switzerland FR'!AP20</f>
        <v>8500</v>
      </c>
      <c r="AC50" s="5">
        <f>'Switzerland FR'!AQ8+'Switzerland FR'!AQ14+'Switzerland FR'!AQ20</f>
        <v>10975</v>
      </c>
      <c r="AD50" s="5">
        <f>'Switzerland FR'!AR8+'Switzerland FR'!AR14+'Switzerland FR'!AR20</f>
        <v>7450</v>
      </c>
      <c r="AL50" s="5">
        <f>'Switzerland FR'!AG8+'Switzerland FR'!AG14</f>
        <v>2450</v>
      </c>
      <c r="AM50" s="5">
        <f>'Switzerland FR'!AH8+'Switzerland FR'!AH14</f>
        <v>2800</v>
      </c>
      <c r="AN50" s="5">
        <f>'Switzerland FR'!AI8+'Switzerland FR'!AI14</f>
        <v>3500</v>
      </c>
      <c r="AO50" s="5">
        <f>'Switzerland FR'!AJ8+'Switzerland FR'!AJ14</f>
        <v>2975</v>
      </c>
      <c r="AP50" s="5">
        <f>'Switzerland FR'!AK8+'Switzerland FR'!AK14</f>
        <v>3150</v>
      </c>
      <c r="AQ50" s="5">
        <f>'Switzerland FR'!AL8+'Switzerland FR'!AL14</f>
        <v>2800</v>
      </c>
      <c r="AR50" s="5">
        <f>'Switzerland FR'!AM8+'Switzerland FR'!AM14</f>
        <v>2800</v>
      </c>
      <c r="AS50" s="5">
        <f>'Switzerland FR'!AN8+'Switzerland FR'!AN14</f>
        <v>2275</v>
      </c>
      <c r="AT50" s="5">
        <f>'Switzerland FR'!AO8+'Switzerland FR'!AO14</f>
        <v>3325</v>
      </c>
      <c r="AU50" s="5">
        <f>'Switzerland FR'!AP8+'Switzerland FR'!AP14</f>
        <v>3500</v>
      </c>
      <c r="AV50" s="5">
        <f>'Switzerland FR'!AQ8+'Switzerland FR'!AQ14</f>
        <v>2975</v>
      </c>
      <c r="AW50" s="5">
        <f>'Switzerland FR'!AR8+'Switzerland FR'!AR14</f>
        <v>2450</v>
      </c>
      <c r="AZ50" s="5">
        <f t="shared" si="140"/>
        <v>0</v>
      </c>
      <c r="BA50" s="5">
        <f t="shared" si="141"/>
        <v>4000</v>
      </c>
      <c r="BB50" s="5">
        <f t="shared" si="142"/>
        <v>5000</v>
      </c>
      <c r="BC50" s="5">
        <f t="shared" si="143"/>
        <v>4000</v>
      </c>
      <c r="BD50" s="5">
        <f t="shared" si="144"/>
        <v>5500</v>
      </c>
      <c r="BE50" s="5">
        <f t="shared" si="145"/>
        <v>4000</v>
      </c>
      <c r="BF50" s="5">
        <f t="shared" si="146"/>
        <v>4000</v>
      </c>
      <c r="BG50" s="5">
        <f t="shared" si="147"/>
        <v>2000</v>
      </c>
      <c r="BH50" s="5">
        <f t="shared" si="148"/>
        <v>6000</v>
      </c>
      <c r="BI50" s="5">
        <f t="shared" si="149"/>
        <v>5000</v>
      </c>
      <c r="BJ50" s="5">
        <f t="shared" si="150"/>
        <v>8000</v>
      </c>
      <c r="BK50" s="5">
        <f t="shared" si="151"/>
        <v>5000</v>
      </c>
    </row>
    <row r="51" spans="2:63" x14ac:dyDescent="0.25">
      <c r="B51" t="s">
        <v>30</v>
      </c>
      <c r="C51" s="5">
        <f>'Golden Girls CH'!Z16</f>
        <v>0</v>
      </c>
      <c r="D51" s="5">
        <f>'Golden Girls CH'!Y16</f>
        <v>0</v>
      </c>
      <c r="E51" s="6" t="str">
        <f t="shared" si="152"/>
        <v>N/A</v>
      </c>
      <c r="F51" s="5">
        <f>'Golden Girls CH'!X16</f>
        <v>0</v>
      </c>
      <c r="G51" s="6" t="str">
        <f t="shared" si="153"/>
        <v>N/A</v>
      </c>
      <c r="H51" s="30"/>
      <c r="I51" s="5">
        <f>'Golden Girls CH'!P16</f>
        <v>0</v>
      </c>
      <c r="J51" s="5">
        <f>'Golden Girls CH'!Q16</f>
        <v>0</v>
      </c>
      <c r="K51" s="6" t="str">
        <f t="shared" si="154"/>
        <v>N/A</v>
      </c>
      <c r="L51" s="5">
        <f>'Golden Girls CH'!O16</f>
        <v>0</v>
      </c>
      <c r="M51" s="6" t="str">
        <f t="shared" si="155"/>
        <v>N/A</v>
      </c>
      <c r="O51" s="5">
        <f>'Golden Girls CH'!AA16</f>
        <v>0</v>
      </c>
      <c r="P51" s="5">
        <f>'Golden Girls CH'!AK16</f>
        <v>0</v>
      </c>
      <c r="Q51" s="6" t="str">
        <f t="shared" si="156"/>
        <v>N/A</v>
      </c>
      <c r="S51" s="5">
        <f>'Golden Girls CH'!AG16</f>
        <v>0</v>
      </c>
      <c r="T51" s="5">
        <f>'Golden Girls CH'!AH16</f>
        <v>0</v>
      </c>
      <c r="U51" s="5">
        <f>'Golden Girls CH'!AI16</f>
        <v>0</v>
      </c>
      <c r="V51" s="5">
        <f>'Golden Girls CH'!AJ16</f>
        <v>0</v>
      </c>
      <c r="W51" s="5">
        <f>'Golden Girls CH'!AK16</f>
        <v>0</v>
      </c>
      <c r="X51" s="5">
        <f>'Golden Girls CH'!AL16</f>
        <v>0</v>
      </c>
      <c r="Y51" s="5">
        <f>'Golden Girls CH'!AM16</f>
        <v>0</v>
      </c>
      <c r="Z51" s="5">
        <f>'Golden Girls CH'!AN16</f>
        <v>0</v>
      </c>
      <c r="AA51" s="5">
        <f>'Golden Girls CH'!AO16</f>
        <v>0</v>
      </c>
      <c r="AB51" s="5">
        <f>'Golden Girls CH'!AP16</f>
        <v>0</v>
      </c>
      <c r="AC51" s="5">
        <f>'Golden Girls CH'!AQ16</f>
        <v>0</v>
      </c>
      <c r="AD51" s="5">
        <f>'Golden Girls CH'!AR16</f>
        <v>0</v>
      </c>
      <c r="AL51" s="5">
        <f>'Golden Girls CH'!AG16</f>
        <v>0</v>
      </c>
      <c r="AM51" s="5">
        <f>'Golden Girls CH'!AH16</f>
        <v>0</v>
      </c>
      <c r="AN51" s="5">
        <f>'Golden Girls CH'!AI16</f>
        <v>0</v>
      </c>
      <c r="AO51" s="5">
        <f>'Golden Girls CH'!AJ16</f>
        <v>0</v>
      </c>
      <c r="AP51" s="5">
        <f>'Golden Girls CH'!AK16</f>
        <v>0</v>
      </c>
      <c r="AQ51" s="5">
        <f>'Golden Girls CH'!AL16</f>
        <v>0</v>
      </c>
      <c r="AR51" s="5">
        <f>'Golden Girls CH'!AM16</f>
        <v>0</v>
      </c>
      <c r="AS51" s="5">
        <f>'Golden Girls CH'!AN16</f>
        <v>0</v>
      </c>
      <c r="AT51" s="5">
        <f>'Golden Girls CH'!AO16</f>
        <v>0</v>
      </c>
      <c r="AU51" s="5">
        <f>'Golden Girls CH'!AP16</f>
        <v>0</v>
      </c>
      <c r="AV51" s="5">
        <f>'Golden Girls CH'!AQ16</f>
        <v>0</v>
      </c>
      <c r="AW51" s="5">
        <f>'Golden Girls CH'!AR16</f>
        <v>0</v>
      </c>
      <c r="AZ51" s="5">
        <f t="shared" si="140"/>
        <v>0</v>
      </c>
      <c r="BA51" s="5">
        <f t="shared" si="141"/>
        <v>0</v>
      </c>
      <c r="BB51" s="5">
        <f t="shared" si="142"/>
        <v>0</v>
      </c>
      <c r="BC51" s="5">
        <f t="shared" si="143"/>
        <v>0</v>
      </c>
      <c r="BD51" s="5">
        <f t="shared" si="144"/>
        <v>0</v>
      </c>
      <c r="BE51" s="5">
        <f t="shared" si="145"/>
        <v>0</v>
      </c>
      <c r="BF51" s="5">
        <f t="shared" si="146"/>
        <v>0</v>
      </c>
      <c r="BG51" s="5">
        <f t="shared" si="147"/>
        <v>0</v>
      </c>
      <c r="BH51" s="5">
        <f t="shared" si="148"/>
        <v>0</v>
      </c>
      <c r="BI51" s="5">
        <f t="shared" si="149"/>
        <v>0</v>
      </c>
      <c r="BJ51" s="5">
        <f t="shared" si="150"/>
        <v>0</v>
      </c>
      <c r="BK51" s="5">
        <f t="shared" si="151"/>
        <v>0</v>
      </c>
    </row>
    <row r="52" spans="2:63" ht="6" customHeight="1" x14ac:dyDescent="0.25">
      <c r="E52" s="6"/>
      <c r="F52" s="30"/>
      <c r="G52" s="6"/>
      <c r="H52" s="30"/>
      <c r="I52" s="30"/>
      <c r="J52" s="30"/>
      <c r="K52" s="6"/>
      <c r="L52" s="30"/>
      <c r="M52" s="6"/>
      <c r="Q52" s="6"/>
    </row>
    <row r="53" spans="2:63" x14ac:dyDescent="0.25">
      <c r="B53" s="26" t="s">
        <v>31</v>
      </c>
      <c r="C53" s="36">
        <f>SUM(C49:C51)</f>
        <v>593647.07999999984</v>
      </c>
      <c r="D53" s="36">
        <f>SUM(D49:D51)</f>
        <v>787100</v>
      </c>
      <c r="E53" s="35">
        <f t="shared" ref="E53" si="157">IFERROR(C53/D53-1, "N/A")</f>
        <v>-0.24577934188794326</v>
      </c>
      <c r="F53" s="36">
        <f>SUM(F49:F51)</f>
        <v>681917.19000000018</v>
      </c>
      <c r="G53" s="35">
        <f t="shared" ref="G53" si="158">IFERROR(C53/F53-1, "N/A")</f>
        <v>-0.12944403117334569</v>
      </c>
      <c r="H53" s="39"/>
      <c r="I53" s="36">
        <f>SUM(I49:I51)</f>
        <v>593647.07999999984</v>
      </c>
      <c r="J53" s="36">
        <f>SUM(J49:J51)</f>
        <v>560383</v>
      </c>
      <c r="K53" s="35">
        <f t="shared" ref="K53" si="159">IFERROR(I53/J53-1, "N/A")</f>
        <v>5.9359545168214956E-2</v>
      </c>
      <c r="L53" s="36">
        <f>SUM(L49:L51)</f>
        <v>681917.19000000018</v>
      </c>
      <c r="M53" s="35">
        <f t="shared" ref="M53" si="160">IFERROR(I53/L53-1, "N/A")</f>
        <v>-0.12944403117334569</v>
      </c>
      <c r="O53" s="36">
        <f>SUM(O49:O51)</f>
        <v>810860.79359999998</v>
      </c>
      <c r="P53" s="36">
        <f>SUM(P49:P51)</f>
        <v>593647.07999999984</v>
      </c>
      <c r="Q53" s="35">
        <f t="shared" ref="Q53" si="161">IFERROR(O53/P53-1, "N/A")</f>
        <v>0.36589704711425552</v>
      </c>
      <c r="S53" s="36">
        <f>SUM(S49:S51)</f>
        <v>49410.255551999988</v>
      </c>
      <c r="T53" s="36">
        <f t="shared" ref="T53:AD53" si="162">SUM(T49:T51)</f>
        <v>64468.863487999995</v>
      </c>
      <c r="U53" s="36">
        <f t="shared" si="162"/>
        <v>79586.079359999989</v>
      </c>
      <c r="V53" s="36">
        <f t="shared" si="162"/>
        <v>68998.16745600001</v>
      </c>
      <c r="W53" s="36">
        <f t="shared" si="162"/>
        <v>73027.471423999988</v>
      </c>
      <c r="X53" s="36">
        <f t="shared" si="162"/>
        <v>65968.863488000003</v>
      </c>
      <c r="Y53" s="36">
        <f t="shared" si="162"/>
        <v>64468.863487999995</v>
      </c>
      <c r="Z53" s="36">
        <f t="shared" si="162"/>
        <v>49880.951584000002</v>
      </c>
      <c r="AA53" s="36">
        <f t="shared" si="162"/>
        <v>79056.775391999996</v>
      </c>
      <c r="AB53" s="36">
        <f t="shared" si="162"/>
        <v>80586.079359999989</v>
      </c>
      <c r="AC53" s="36">
        <f t="shared" si="162"/>
        <v>75998.16745600001</v>
      </c>
      <c r="AD53" s="36">
        <f t="shared" si="162"/>
        <v>59410.255551999988</v>
      </c>
      <c r="AL53" s="36">
        <f>SUM(AL49:AL51)</f>
        <v>49410.255551999988</v>
      </c>
      <c r="AM53" s="36">
        <f t="shared" ref="AM53:AW53" si="163">SUM(AM49:AM51)</f>
        <v>56468.863487999995</v>
      </c>
      <c r="AN53" s="36">
        <f t="shared" si="163"/>
        <v>70586.079359999989</v>
      </c>
      <c r="AO53" s="36">
        <f t="shared" si="163"/>
        <v>59998.16745600001</v>
      </c>
      <c r="AP53" s="36">
        <f t="shared" si="163"/>
        <v>63527.471423999981</v>
      </c>
      <c r="AQ53" s="36">
        <f t="shared" si="163"/>
        <v>56468.863487999995</v>
      </c>
      <c r="AR53" s="36">
        <f t="shared" si="163"/>
        <v>56468.863487999995</v>
      </c>
      <c r="AS53" s="36">
        <f t="shared" si="163"/>
        <v>45880.951584000002</v>
      </c>
      <c r="AT53" s="36">
        <f t="shared" si="163"/>
        <v>67056.775391999996</v>
      </c>
      <c r="AU53" s="36">
        <f t="shared" si="163"/>
        <v>70586.079359999989</v>
      </c>
      <c r="AV53" s="36">
        <f t="shared" si="163"/>
        <v>59998.16745600001</v>
      </c>
      <c r="AW53" s="36">
        <f t="shared" si="163"/>
        <v>49410.255551999988</v>
      </c>
      <c r="AZ53" s="36">
        <f>SUM(AZ49:AZ51)</f>
        <v>0</v>
      </c>
      <c r="BA53" s="36">
        <f t="shared" ref="BA53:BK53" si="164">SUM(BA49:BA51)</f>
        <v>8000</v>
      </c>
      <c r="BB53" s="36">
        <f t="shared" si="164"/>
        <v>9000</v>
      </c>
      <c r="BC53" s="36">
        <f t="shared" si="164"/>
        <v>9000</v>
      </c>
      <c r="BD53" s="36">
        <f t="shared" si="164"/>
        <v>9500</v>
      </c>
      <c r="BE53" s="36">
        <f t="shared" si="164"/>
        <v>9500</v>
      </c>
      <c r="BF53" s="36">
        <f t="shared" si="164"/>
        <v>8000</v>
      </c>
      <c r="BG53" s="36">
        <f t="shared" si="164"/>
        <v>4000</v>
      </c>
      <c r="BH53" s="36">
        <f t="shared" si="164"/>
        <v>12000</v>
      </c>
      <c r="BI53" s="36">
        <f t="shared" si="164"/>
        <v>10000</v>
      </c>
      <c r="BJ53" s="36">
        <f t="shared" si="164"/>
        <v>16000</v>
      </c>
      <c r="BK53" s="36">
        <f t="shared" si="164"/>
        <v>10000</v>
      </c>
    </row>
    <row r="57" spans="2:63" x14ac:dyDescent="0.25">
      <c r="B57" t="s">
        <v>1273</v>
      </c>
      <c r="C57" s="94" t="s">
        <v>1</v>
      </c>
      <c r="D57" s="94"/>
      <c r="E57" s="94"/>
      <c r="F57" s="94"/>
      <c r="G57" s="94"/>
      <c r="H57" s="25"/>
      <c r="I57" s="94" t="s">
        <v>2</v>
      </c>
      <c r="J57" s="94"/>
      <c r="K57" s="94"/>
      <c r="L57" s="94"/>
      <c r="M57" s="94"/>
      <c r="O57" s="94" t="s">
        <v>1</v>
      </c>
      <c r="P57" s="94"/>
      <c r="Q57" s="94"/>
    </row>
    <row r="58" spans="2:63" s="25" customFormat="1" x14ac:dyDescent="0.25">
      <c r="B58" s="38"/>
      <c r="C58" s="38" t="s">
        <v>3</v>
      </c>
      <c r="D58" s="38" t="s">
        <v>4</v>
      </c>
      <c r="E58" s="38" t="s">
        <v>5</v>
      </c>
      <c r="F58" s="38" t="s">
        <v>6</v>
      </c>
      <c r="G58" s="38" t="s">
        <v>7</v>
      </c>
      <c r="I58" s="38" t="s">
        <v>3</v>
      </c>
      <c r="J58" s="38" t="s">
        <v>4</v>
      </c>
      <c r="K58" s="38" t="s">
        <v>8</v>
      </c>
      <c r="L58" s="38" t="s">
        <v>6</v>
      </c>
      <c r="M58" s="38" t="s">
        <v>9</v>
      </c>
      <c r="O58" s="38" t="s">
        <v>10</v>
      </c>
      <c r="P58" s="38" t="s">
        <v>3</v>
      </c>
      <c r="Q58" s="38" t="s">
        <v>11</v>
      </c>
      <c r="S58" s="62">
        <v>46023</v>
      </c>
      <c r="T58" s="62">
        <v>46054</v>
      </c>
      <c r="U58" s="62">
        <v>46082</v>
      </c>
      <c r="V58" s="62">
        <v>46113</v>
      </c>
      <c r="W58" s="62">
        <v>46143</v>
      </c>
      <c r="X58" s="62">
        <v>46174</v>
      </c>
      <c r="Y58" s="62">
        <v>46204</v>
      </c>
      <c r="Z58" s="62">
        <v>46235</v>
      </c>
      <c r="AA58" s="62">
        <v>46266</v>
      </c>
      <c r="AB58" s="62">
        <v>46296</v>
      </c>
      <c r="AC58" s="62">
        <v>46327</v>
      </c>
      <c r="AD58" s="62">
        <v>46357</v>
      </c>
      <c r="AF58" s="25" t="s">
        <v>12</v>
      </c>
      <c r="AG58" s="25" t="s">
        <v>13</v>
      </c>
      <c r="AH58" s="25" t="s">
        <v>14</v>
      </c>
      <c r="AI58" s="25" t="s">
        <v>15</v>
      </c>
      <c r="AL58" s="62">
        <v>46023</v>
      </c>
      <c r="AM58" s="62">
        <v>46054</v>
      </c>
      <c r="AN58" s="62">
        <v>46082</v>
      </c>
      <c r="AO58" s="62">
        <v>46113</v>
      </c>
      <c r="AP58" s="62">
        <v>46143</v>
      </c>
      <c r="AQ58" s="62">
        <v>46174</v>
      </c>
      <c r="AR58" s="62">
        <v>46204</v>
      </c>
      <c r="AS58" s="62">
        <v>46235</v>
      </c>
      <c r="AT58" s="62">
        <v>46266</v>
      </c>
      <c r="AU58" s="62">
        <v>46296</v>
      </c>
      <c r="AV58" s="62">
        <v>46327</v>
      </c>
      <c r="AW58" s="62">
        <v>46357</v>
      </c>
      <c r="AZ58" s="62">
        <v>46023</v>
      </c>
      <c r="BA58" s="62">
        <v>46054</v>
      </c>
      <c r="BB58" s="62">
        <v>46082</v>
      </c>
      <c r="BC58" s="62">
        <v>46113</v>
      </c>
      <c r="BD58" s="62">
        <v>46143</v>
      </c>
      <c r="BE58" s="62">
        <v>46174</v>
      </c>
      <c r="BF58" s="62">
        <v>46204</v>
      </c>
      <c r="BG58" s="62">
        <v>46235</v>
      </c>
      <c r="BH58" s="62">
        <v>46266</v>
      </c>
      <c r="BI58" s="62">
        <v>46296</v>
      </c>
      <c r="BJ58" s="62">
        <v>46327</v>
      </c>
      <c r="BK58" s="62">
        <v>46357</v>
      </c>
    </row>
    <row r="59" spans="2:63" x14ac:dyDescent="0.25">
      <c r="B59" t="s">
        <v>1238</v>
      </c>
      <c r="C59" s="5">
        <f>'NRW Marina'!Z21+'NRW Marina'!Z33+'NRW Marina'!Z39</f>
        <v>557416.49</v>
      </c>
      <c r="D59" s="5">
        <f>'NRW Marina'!Y21+'NRW Marina'!Y33+'NRW Marina'!Y39</f>
        <v>526500</v>
      </c>
      <c r="E59" s="6">
        <f>IFERROR(C59/D59-1, "N/A")</f>
        <v>5.87207787274453E-2</v>
      </c>
      <c r="F59" s="5">
        <f>'NRW Marina'!X21+'NRW Marina'!X33+'NRW Marina'!X39</f>
        <v>456058.64999999991</v>
      </c>
      <c r="G59" s="6">
        <f>IFERROR(C59/F59-1, "N/A")</f>
        <v>0.22224737980520737</v>
      </c>
      <c r="H59" s="30"/>
      <c r="I59" s="5">
        <f>'Switzerland DE'!P61+'Switzerland DE'!P69+'Switzerland DE'!P75</f>
        <v>0</v>
      </c>
      <c r="J59" s="5">
        <f>'Switzerland DE'!Q61+'Switzerland DE'!Q69+'Switzerland DE'!Q75</f>
        <v>0</v>
      </c>
      <c r="K59" s="6" t="str">
        <f>IFERROR(I59/J59-1, "N/A")</f>
        <v>N/A</v>
      </c>
      <c r="L59" s="5">
        <f>'Switzerland DE'!O61+'Switzerland DE'!O69+'Switzerland DE'!O75</f>
        <v>0</v>
      </c>
      <c r="M59" s="6" t="str">
        <f>IFERROR(I59/L59-1, "N/A")</f>
        <v>N/A</v>
      </c>
      <c r="O59" s="5">
        <f>'NRW Marina'!AA21+'NRW Marina'!AA33+'NRW Marina'!AA39</f>
        <v>644137.21409999998</v>
      </c>
      <c r="P59" s="5">
        <f>C59</f>
        <v>557416.49</v>
      </c>
      <c r="Q59" s="6">
        <f>IFERROR(O59/P59-1, "N/A")</f>
        <v>0.15557617267476243</v>
      </c>
      <c r="S59" s="5">
        <f>'NRW Marina'!AG21+'NRW Marina'!AG33+'NRW Marina'!AG39</f>
        <v>41589.604987000006</v>
      </c>
      <c r="T59" s="5">
        <f>'NRW Marina'!AH21+'NRW Marina'!AH33+'NRW Marina'!AH39</f>
        <v>51530.977128000006</v>
      </c>
      <c r="U59" s="5">
        <f>'NRW Marina'!AI21+'NRW Marina'!AI33+'NRW Marina'!AI39</f>
        <v>63413.721410000013</v>
      </c>
      <c r="V59" s="5">
        <f>'NRW Marina'!AJ21+'NRW Marina'!AJ33+'NRW Marina'!AJ39</f>
        <v>54501.66319850002</v>
      </c>
      <c r="W59" s="5">
        <f>'NRW Marina'!AK21+'NRW Marina'!AK33+'NRW Marina'!AK39</f>
        <v>57472.349269000013</v>
      </c>
      <c r="X59" s="5">
        <f>'NRW Marina'!AL21+'NRW Marina'!AL33+'NRW Marina'!AL39</f>
        <v>51530.977128000006</v>
      </c>
      <c r="Y59" s="5">
        <f>'NRW Marina'!AM21+'NRW Marina'!AM33+'NRW Marina'!AM39</f>
        <v>51530.977128000006</v>
      </c>
      <c r="Z59" s="5">
        <f>'NRW Marina'!AN21+'NRW Marina'!AN33+'NRW Marina'!AN39</f>
        <v>40618.918916500006</v>
      </c>
      <c r="AA59" s="5">
        <f>'NRW Marina'!AO21+'NRW Marina'!AO33+'NRW Marina'!AO39</f>
        <v>62443.035339499998</v>
      </c>
      <c r="AB59" s="5">
        <f>'NRW Marina'!AP21+'NRW Marina'!AP33+'NRW Marina'!AP39</f>
        <v>64413.721410000013</v>
      </c>
      <c r="AC59" s="5">
        <f>'NRW Marina'!AQ21+'NRW Marina'!AQ33+'NRW Marina'!AQ39</f>
        <v>58501.66319850002</v>
      </c>
      <c r="AD59" s="5">
        <f>'NRW Marina'!AR21+'NRW Marina'!AR33+'NRW Marina'!AR39</f>
        <v>46589.604987000006</v>
      </c>
      <c r="AF59" s="5">
        <f>'NRW Marina'!AA21+'NRW Marina'!AA33</f>
        <v>594137.21409999998</v>
      </c>
      <c r="AG59" s="5">
        <f>+'NRW Marina'!AA39</f>
        <v>50000</v>
      </c>
      <c r="AL59" s="5">
        <f>'NRW Marina'!AG21+'NRW Marina'!AG33</f>
        <v>41589.604987000006</v>
      </c>
      <c r="AM59" s="5">
        <f>'NRW Marina'!AH21+'NRW Marina'!AH33</f>
        <v>47530.977128000006</v>
      </c>
      <c r="AN59" s="5">
        <f>'NRW Marina'!AI21+'NRW Marina'!AI33</f>
        <v>59413.721410000013</v>
      </c>
      <c r="AO59" s="5">
        <f>'NRW Marina'!AJ21+'NRW Marina'!AJ33</f>
        <v>50501.66319850002</v>
      </c>
      <c r="AP59" s="5">
        <f>'NRW Marina'!AK21+'NRW Marina'!AK33</f>
        <v>53472.349269000013</v>
      </c>
      <c r="AQ59" s="5">
        <f>'NRW Marina'!AL21+'NRW Marina'!AL33</f>
        <v>47530.977128000006</v>
      </c>
      <c r="AR59" s="5">
        <f>'NRW Marina'!AM21+'NRW Marina'!AM33</f>
        <v>47530.977128000006</v>
      </c>
      <c r="AS59" s="5">
        <f>'NRW Marina'!AN21+'NRW Marina'!AN33</f>
        <v>38618.918916500006</v>
      </c>
      <c r="AT59" s="5">
        <f>'NRW Marina'!AO21+'NRW Marina'!AO33</f>
        <v>56443.035339499998</v>
      </c>
      <c r="AU59" s="5">
        <f>'NRW Marina'!AP21+'NRW Marina'!AP33</f>
        <v>59413.721410000013</v>
      </c>
      <c r="AV59" s="5">
        <f>'NRW Marina'!AQ21+'NRW Marina'!AQ33</f>
        <v>50501.66319850002</v>
      </c>
      <c r="AW59" s="5">
        <f>'NRW Marina'!AR21+'NRW Marina'!AR33</f>
        <v>41589.604987000006</v>
      </c>
      <c r="AZ59" s="5">
        <f>S59-AL59</f>
        <v>0</v>
      </c>
      <c r="BA59" s="5">
        <f t="shared" ref="BA59:BA60" si="165">T59-AM59</f>
        <v>4000</v>
      </c>
      <c r="BB59" s="5">
        <f>U59-AN59</f>
        <v>4000</v>
      </c>
      <c r="BC59" s="5">
        <f t="shared" ref="BC59:BC60" si="166">V59-AO59</f>
        <v>4000</v>
      </c>
      <c r="BD59" s="5">
        <f t="shared" ref="BD59:BD60" si="167">W59-AP59</f>
        <v>4000</v>
      </c>
      <c r="BE59" s="5">
        <f t="shared" ref="BE59:BE60" si="168">X59-AQ59</f>
        <v>4000</v>
      </c>
      <c r="BF59" s="5">
        <f t="shared" ref="BF59:BF60" si="169">Y59-AR59</f>
        <v>4000</v>
      </c>
      <c r="BG59" s="5">
        <f t="shared" ref="BG59:BG60" si="170">Z59-AS59</f>
        <v>2000</v>
      </c>
      <c r="BH59" s="5">
        <f t="shared" ref="BH59:BH60" si="171">AA59-AT59</f>
        <v>6000</v>
      </c>
      <c r="BI59" s="5">
        <f t="shared" ref="BI59:BI60" si="172">AB59-AU59</f>
        <v>5000</v>
      </c>
      <c r="BJ59" s="5">
        <f t="shared" ref="BJ59:BJ60" si="173">AC59-AV59</f>
        <v>8000</v>
      </c>
      <c r="BK59" s="5">
        <f t="shared" ref="BK59:BK60" si="174">AD59-AW59</f>
        <v>5000</v>
      </c>
    </row>
    <row r="60" spans="2:63" x14ac:dyDescent="0.25">
      <c r="B60" t="s">
        <v>1272</v>
      </c>
      <c r="C60" s="5">
        <f>'NRW Ulrike'!Z23+'NRW Ulrike'!Z31+'NRW Ulrike'!Z37</f>
        <v>128419.11000000002</v>
      </c>
      <c r="D60" s="5">
        <f>'NRW Ulrike'!Y23+'NRW Ulrike'!Y31+'NRW Ulrike'!Y37</f>
        <v>185000</v>
      </c>
      <c r="E60" s="6">
        <f t="shared" ref="E60" si="175">IFERROR(C60/D60-1, "N/A")</f>
        <v>-0.30584264864864852</v>
      </c>
      <c r="F60" s="5">
        <f>'NRW Ulrike'!X23+'NRW Ulrike'!X31+'NRW Ulrike'!X37</f>
        <v>144120.97</v>
      </c>
      <c r="G60" s="6">
        <f t="shared" ref="G60" si="176">IFERROR(C60/F60-1, "N/A")</f>
        <v>-0.10894916957608591</v>
      </c>
      <c r="H60" s="30"/>
      <c r="I60" s="5">
        <f>'Switzerland FR'!P18+'Switzerland FR'!P24+'Switzerland FR'!P30</f>
        <v>0</v>
      </c>
      <c r="J60" s="5">
        <f>'Switzerland FR'!Q18+'Switzerland FR'!Q24+'Switzerland FR'!Q30</f>
        <v>0</v>
      </c>
      <c r="K60" s="6" t="str">
        <f t="shared" ref="K60" si="177">IFERROR(I60/J60-1, "N/A")</f>
        <v>N/A</v>
      </c>
      <c r="L60" s="5">
        <f>'Switzerland FR'!O18+'Switzerland FR'!O24+'Switzerland FR'!O30</f>
        <v>0</v>
      </c>
      <c r="M60" s="6" t="str">
        <f t="shared" ref="M60" si="178">IFERROR(I60/L60-1, "N/A")</f>
        <v>N/A</v>
      </c>
      <c r="O60" s="96">
        <f>'NRW Ulrike'!AA23+'NRW Ulrike'!AA31+'NRW Ulrike'!AA37</f>
        <v>192929.99440000003</v>
      </c>
      <c r="P60" s="5">
        <f>C60</f>
        <v>128419.11000000002</v>
      </c>
      <c r="Q60" s="6">
        <f t="shared" ref="Q60" si="179">IFERROR(O60/P60-1, "N/A")</f>
        <v>0.50234645295392566</v>
      </c>
      <c r="S60" s="5">
        <f>'NRW Ulrike'!AG23+'NRW Ulrike'!AG31+'NRW Ulrike'!AG37</f>
        <v>11055.099608000004</v>
      </c>
      <c r="T60" s="5">
        <f>'NRW Ulrike'!AH23+'NRW Ulrike'!AH31+'NRW Ulrike'!AH37</f>
        <v>15634.399552000001</v>
      </c>
      <c r="U60" s="5">
        <f>'NRW Ulrike'!AI23+'NRW Ulrike'!AI31+'NRW Ulrike'!AI37</f>
        <v>18792.99944</v>
      </c>
      <c r="V60" s="5">
        <f>'NRW Ulrike'!AJ23+'NRW Ulrike'!AJ31+'NRW Ulrike'!AJ37</f>
        <v>16424.049524000002</v>
      </c>
      <c r="W60" s="5">
        <f>'NRW Ulrike'!AK23+'NRW Ulrike'!AK31+'NRW Ulrike'!AK37</f>
        <v>17213.699496000001</v>
      </c>
      <c r="X60" s="5">
        <f>'NRW Ulrike'!AL23+'NRW Ulrike'!AL31+'NRW Ulrike'!AL37</f>
        <v>15634.399552000001</v>
      </c>
      <c r="Y60" s="5">
        <f>'NRW Ulrike'!AM23+'NRW Ulrike'!AM31+'NRW Ulrike'!AM37</f>
        <v>15634.399552000001</v>
      </c>
      <c r="Z60" s="5">
        <f>'NRW Ulrike'!AN23+'NRW Ulrike'!AN31+'NRW Ulrike'!AN37</f>
        <v>12265.449636000001</v>
      </c>
      <c r="AA60" s="5">
        <f>'NRW Ulrike'!AO23+'NRW Ulrike'!AO31+'NRW Ulrike'!AO37</f>
        <v>19003.349468</v>
      </c>
      <c r="AB60" s="5">
        <f>'NRW Ulrike'!AP23+'NRW Ulrike'!AP31+'NRW Ulrike'!AP37</f>
        <v>19792.99944</v>
      </c>
      <c r="AC60" s="5">
        <f>'NRW Ulrike'!AQ23+'NRW Ulrike'!AQ31+'NRW Ulrike'!AQ37</f>
        <v>17424.049524000002</v>
      </c>
      <c r="AD60" s="5">
        <f>'NRW Ulrike'!AR23+'NRW Ulrike'!AR31+'NRW Ulrike'!AR37</f>
        <v>14055.099608000004</v>
      </c>
      <c r="AF60" s="5">
        <f>'NRW Ulrike'!AA23+'NRW Ulrike'!AA31</f>
        <v>157929.99440000003</v>
      </c>
      <c r="AG60" s="5">
        <f>+'NRW Ulrike'!AA37</f>
        <v>35000</v>
      </c>
      <c r="AL60" s="5">
        <f>'NRW Ulrike'!AG23+'NRW Ulrike'!AG31</f>
        <v>11055.099608000004</v>
      </c>
      <c r="AM60" s="5">
        <f>'NRW Ulrike'!AH23+'NRW Ulrike'!AH31</f>
        <v>12634.399552000001</v>
      </c>
      <c r="AN60" s="5">
        <f>'NRW Ulrike'!AI23+'NRW Ulrike'!AI31</f>
        <v>15792.99944</v>
      </c>
      <c r="AO60" s="5">
        <f>'NRW Ulrike'!AJ23+'NRW Ulrike'!AJ31</f>
        <v>13424.049524</v>
      </c>
      <c r="AP60" s="5">
        <f>'NRW Ulrike'!AK23+'NRW Ulrike'!AK31</f>
        <v>14213.699496000001</v>
      </c>
      <c r="AQ60" s="5">
        <f>'NRW Ulrike'!AL23+'NRW Ulrike'!AL31</f>
        <v>12634.399552000001</v>
      </c>
      <c r="AR60" s="5">
        <f>'NRW Ulrike'!AM23+'NRW Ulrike'!AM31</f>
        <v>12634.399552000001</v>
      </c>
      <c r="AS60" s="5">
        <f>'NRW Ulrike'!AN23+'NRW Ulrike'!AN31</f>
        <v>10265.449636000001</v>
      </c>
      <c r="AT60" s="5">
        <f>'NRW Ulrike'!AO23+'NRW Ulrike'!AO31</f>
        <v>15003.349467999999</v>
      </c>
      <c r="AU60" s="5">
        <f>'NRW Ulrike'!AP23+'NRW Ulrike'!AP31</f>
        <v>15792.99944</v>
      </c>
      <c r="AV60" s="5">
        <f>'NRW Ulrike'!AQ23+'NRW Ulrike'!AQ31</f>
        <v>13424.049524</v>
      </c>
      <c r="AW60" s="5">
        <f>'NRW Ulrike'!AR23+'NRW Ulrike'!AR31</f>
        <v>11055.099608000004</v>
      </c>
      <c r="AZ60" s="5">
        <f>S60-AL60</f>
        <v>0</v>
      </c>
      <c r="BA60" s="5">
        <f t="shared" si="165"/>
        <v>3000</v>
      </c>
      <c r="BB60" s="5">
        <f>U60-AN60</f>
        <v>3000</v>
      </c>
      <c r="BC60" s="5">
        <f t="shared" si="166"/>
        <v>3000.0000000000018</v>
      </c>
      <c r="BD60" s="5">
        <f t="shared" si="167"/>
        <v>3000</v>
      </c>
      <c r="BE60" s="5">
        <f t="shared" si="168"/>
        <v>3000</v>
      </c>
      <c r="BF60" s="5">
        <f t="shared" si="169"/>
        <v>3000</v>
      </c>
      <c r="BG60" s="5">
        <f t="shared" si="170"/>
        <v>2000</v>
      </c>
      <c r="BH60" s="5">
        <f t="shared" si="171"/>
        <v>4000.0000000000018</v>
      </c>
      <c r="BI60" s="5">
        <f t="shared" si="172"/>
        <v>4000</v>
      </c>
      <c r="BJ60" s="5">
        <f t="shared" si="173"/>
        <v>4000.0000000000018</v>
      </c>
      <c r="BK60" s="5">
        <f t="shared" si="174"/>
        <v>3000</v>
      </c>
    </row>
    <row r="61" spans="2:63" ht="6" customHeight="1" x14ac:dyDescent="0.25">
      <c r="E61" s="6"/>
      <c r="F61" s="30"/>
      <c r="G61" s="6"/>
      <c r="H61" s="30"/>
      <c r="I61" s="30"/>
      <c r="J61" s="30"/>
      <c r="K61" s="6"/>
      <c r="L61" s="30"/>
      <c r="M61" s="6"/>
      <c r="Q61" s="6"/>
    </row>
    <row r="62" spans="2:63" x14ac:dyDescent="0.25">
      <c r="B62" s="26" t="s">
        <v>1274</v>
      </c>
      <c r="C62" s="36">
        <f>SUM(C58:C60)</f>
        <v>685835.6</v>
      </c>
      <c r="D62" s="36">
        <f>SUM(D58:D60)</f>
        <v>711500</v>
      </c>
      <c r="E62" s="35">
        <f t="shared" ref="E62" si="180">IFERROR(C62/D62-1, "N/A")</f>
        <v>-3.6070836261419603E-2</v>
      </c>
      <c r="F62" s="36">
        <f>SUM(F58:F60)</f>
        <v>600179.61999999988</v>
      </c>
      <c r="G62" s="35">
        <f t="shared" ref="G62" si="181">IFERROR(C62/F62-1, "N/A")</f>
        <v>0.14271724188168888</v>
      </c>
      <c r="H62" s="39"/>
      <c r="I62" s="36">
        <f>SUM(I58:I60)</f>
        <v>0</v>
      </c>
      <c r="J62" s="36">
        <f>SUM(J58:J60)</f>
        <v>0</v>
      </c>
      <c r="K62" s="35" t="str">
        <f t="shared" ref="K62" si="182">IFERROR(I62/J62-1, "N/A")</f>
        <v>N/A</v>
      </c>
      <c r="L62" s="36">
        <f>SUM(L58:L60)</f>
        <v>0</v>
      </c>
      <c r="M62" s="35" t="str">
        <f t="shared" ref="M62" si="183">IFERROR(I62/L62-1, "N/A")</f>
        <v>N/A</v>
      </c>
      <c r="O62" s="36">
        <f>SUM(O58:O60)</f>
        <v>837067.20849999995</v>
      </c>
      <c r="P62" s="36">
        <f>SUM(P58:P60)</f>
        <v>685835.6</v>
      </c>
      <c r="Q62" s="35">
        <f t="shared" ref="Q62" si="184">IFERROR(O62/P62-1, "N/A")</f>
        <v>0.220507084350827</v>
      </c>
      <c r="S62" s="36">
        <f>SUM(S59:S60)</f>
        <v>52644.70459500001</v>
      </c>
      <c r="T62" s="36">
        <f t="shared" ref="T62:AD62" si="185">SUM(T59:T60)</f>
        <v>67165.376680000001</v>
      </c>
      <c r="U62" s="36">
        <f t="shared" si="185"/>
        <v>82206.720850000012</v>
      </c>
      <c r="V62" s="36">
        <f t="shared" si="185"/>
        <v>70925.712722500029</v>
      </c>
      <c r="W62" s="36">
        <f t="shared" si="185"/>
        <v>74686.048765000014</v>
      </c>
      <c r="X62" s="36">
        <f t="shared" si="185"/>
        <v>67165.376680000001</v>
      </c>
      <c r="Y62" s="36">
        <f t="shared" si="185"/>
        <v>67165.376680000001</v>
      </c>
      <c r="Z62" s="36">
        <f t="shared" si="185"/>
        <v>52884.368552500004</v>
      </c>
      <c r="AA62" s="36">
        <f t="shared" si="185"/>
        <v>81446.384807499999</v>
      </c>
      <c r="AB62" s="36">
        <f t="shared" si="185"/>
        <v>84206.720850000012</v>
      </c>
      <c r="AC62" s="36">
        <f t="shared" si="185"/>
        <v>75925.712722500029</v>
      </c>
      <c r="AD62" s="36">
        <f t="shared" si="185"/>
        <v>60644.70459500001</v>
      </c>
      <c r="AF62" s="36">
        <f t="shared" ref="AF62:AG62" si="186">SUM(AF58:AF60)</f>
        <v>752067.20849999995</v>
      </c>
      <c r="AG62" s="36">
        <f t="shared" si="186"/>
        <v>85000</v>
      </c>
      <c r="AL62" s="36">
        <f>SUM(AL59:AL60)</f>
        <v>52644.70459500001</v>
      </c>
      <c r="AM62" s="36">
        <f t="shared" ref="AM62:AW62" si="187">SUM(AM59:AM60)</f>
        <v>60165.376680000008</v>
      </c>
      <c r="AN62" s="36">
        <f t="shared" si="187"/>
        <v>75206.720850000012</v>
      </c>
      <c r="AO62" s="36">
        <f t="shared" si="187"/>
        <v>63925.712722500022</v>
      </c>
      <c r="AP62" s="36">
        <f t="shared" si="187"/>
        <v>67686.048765000014</v>
      </c>
      <c r="AQ62" s="36">
        <f t="shared" si="187"/>
        <v>60165.376680000008</v>
      </c>
      <c r="AR62" s="36">
        <f t="shared" si="187"/>
        <v>60165.376680000008</v>
      </c>
      <c r="AS62" s="36">
        <f t="shared" si="187"/>
        <v>48884.368552500004</v>
      </c>
      <c r="AT62" s="36">
        <f t="shared" si="187"/>
        <v>71446.384807499999</v>
      </c>
      <c r="AU62" s="36">
        <f t="shared" si="187"/>
        <v>75206.720850000012</v>
      </c>
      <c r="AV62" s="36">
        <f t="shared" si="187"/>
        <v>63925.712722500022</v>
      </c>
      <c r="AW62" s="36">
        <f t="shared" si="187"/>
        <v>52644.70459500001</v>
      </c>
      <c r="AZ62" s="36">
        <f>SUM(AZ59:AZ60)</f>
        <v>0</v>
      </c>
      <c r="BA62" s="36">
        <f t="shared" ref="BA62:BK62" si="188">SUM(BA59:BA60)</f>
        <v>7000</v>
      </c>
      <c r="BB62" s="36">
        <f t="shared" si="188"/>
        <v>7000</v>
      </c>
      <c r="BC62" s="36">
        <f t="shared" si="188"/>
        <v>7000.0000000000018</v>
      </c>
      <c r="BD62" s="36">
        <f t="shared" si="188"/>
        <v>7000</v>
      </c>
      <c r="BE62" s="36">
        <f t="shared" si="188"/>
        <v>7000</v>
      </c>
      <c r="BF62" s="36">
        <f t="shared" si="188"/>
        <v>7000</v>
      </c>
      <c r="BG62" s="36">
        <f t="shared" si="188"/>
        <v>4000</v>
      </c>
      <c r="BH62" s="36">
        <f t="shared" si="188"/>
        <v>10000.000000000002</v>
      </c>
      <c r="BI62" s="36">
        <f t="shared" si="188"/>
        <v>9000</v>
      </c>
      <c r="BJ62" s="36">
        <f t="shared" si="188"/>
        <v>12000.000000000002</v>
      </c>
      <c r="BK62" s="36">
        <f t="shared" si="188"/>
        <v>8000</v>
      </c>
    </row>
  </sheetData>
  <mergeCells count="15">
    <mergeCell ref="C37:G37"/>
    <mergeCell ref="I37:M37"/>
    <mergeCell ref="O37:Q37"/>
    <mergeCell ref="C57:G57"/>
    <mergeCell ref="I57:M57"/>
    <mergeCell ref="O57:Q57"/>
    <mergeCell ref="C47:G47"/>
    <mergeCell ref="I47:M47"/>
    <mergeCell ref="O47:Q47"/>
    <mergeCell ref="S2:AD2"/>
    <mergeCell ref="AL2:AW2"/>
    <mergeCell ref="AZ2:BK2"/>
    <mergeCell ref="I2:M2"/>
    <mergeCell ref="C2:G2"/>
    <mergeCell ref="O2:Q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E9B8-7936-434A-9088-1A0753E3798F}">
  <dimension ref="B1:Q57"/>
  <sheetViews>
    <sheetView showGridLines="0" topLeftCell="A23" workbookViewId="0">
      <selection activeCell="D42" sqref="D42:O57"/>
    </sheetView>
  </sheetViews>
  <sheetFormatPr defaultRowHeight="15" x14ac:dyDescent="0.25"/>
  <cols>
    <col min="2" max="2" width="14.85546875" customWidth="1"/>
    <col min="3" max="16" width="13.28515625" customWidth="1"/>
    <col min="17" max="17" width="9.5703125" bestFit="1" customWidth="1"/>
  </cols>
  <sheetData>
    <row r="1" spans="2:16" x14ac:dyDescent="0.25">
      <c r="C1" s="95">
        <v>2025</v>
      </c>
      <c r="D1" s="95"/>
    </row>
    <row r="2" spans="2:16" s="48" customFormat="1" ht="45" x14ac:dyDescent="0.25">
      <c r="C2" s="48" t="s">
        <v>1276</v>
      </c>
      <c r="D2" s="48" t="s">
        <v>1277</v>
      </c>
      <c r="F2" s="48" t="s">
        <v>1278</v>
      </c>
      <c r="G2" s="48" t="s">
        <v>1279</v>
      </c>
      <c r="I2" s="48" t="s">
        <v>1280</v>
      </c>
      <c r="J2" s="48" t="s">
        <v>1282</v>
      </c>
      <c r="K2" s="48" t="s">
        <v>1281</v>
      </c>
      <c r="L2" s="48" t="s">
        <v>1300</v>
      </c>
      <c r="N2" s="48" t="s">
        <v>1297</v>
      </c>
      <c r="O2" s="48" t="s">
        <v>1298</v>
      </c>
      <c r="P2" s="48" t="s">
        <v>1299</v>
      </c>
    </row>
    <row r="3" spans="2:16" x14ac:dyDescent="0.25">
      <c r="B3" t="s">
        <v>1241</v>
      </c>
      <c r="C3" s="5">
        <v>721212.06</v>
      </c>
      <c r="D3" s="5">
        <f>Summary!C4</f>
        <v>602834.41999999993</v>
      </c>
      <c r="F3" s="5">
        <v>19711.32</v>
      </c>
      <c r="G3" s="87">
        <f>F3/C3</f>
        <v>2.7330824168414487E-2</v>
      </c>
      <c r="I3" s="7">
        <f>C3-D3</f>
        <v>118377.64000000013</v>
      </c>
      <c r="J3" s="88">
        <v>0.03</v>
      </c>
      <c r="K3" s="15">
        <f>I3*J3</f>
        <v>3551.3292000000038</v>
      </c>
      <c r="L3" s="7">
        <f>MROUND(K3/12, 100)</f>
        <v>300</v>
      </c>
      <c r="N3" s="5">
        <f>F3</f>
        <v>19711.32</v>
      </c>
      <c r="O3" s="5">
        <f>SUM(D23:O23,D31:O31,Q31)</f>
        <v>27498.356700000004</v>
      </c>
      <c r="P3" s="5">
        <f>O3-N3</f>
        <v>7787.0367000000042</v>
      </c>
    </row>
    <row r="4" spans="2:16" x14ac:dyDescent="0.25">
      <c r="B4" t="s">
        <v>1275</v>
      </c>
      <c r="C4" s="5">
        <v>719983.41</v>
      </c>
      <c r="D4" s="5">
        <f>Summary!C5</f>
        <v>375419.11</v>
      </c>
      <c r="F4" s="5">
        <v>28357.29</v>
      </c>
      <c r="G4" s="87">
        <f>F4/C4</f>
        <v>3.9386032519832644E-2</v>
      </c>
      <c r="I4" s="7">
        <f>C4-D4</f>
        <v>344564.30000000005</v>
      </c>
      <c r="J4" s="88">
        <v>0.04</v>
      </c>
      <c r="K4" s="15">
        <f>I4*J4</f>
        <v>13782.572000000002</v>
      </c>
      <c r="L4" s="7">
        <f>MROUND(K4/12, 100)</f>
        <v>1100</v>
      </c>
      <c r="N4" s="5">
        <f>F4</f>
        <v>28357.29</v>
      </c>
      <c r="O4" s="5">
        <f>SUM(D46:O46,D54:O54,Q54)</f>
        <v>38024.732999999993</v>
      </c>
      <c r="P4" s="5">
        <f>O4-N4</f>
        <v>9667.442999999992</v>
      </c>
    </row>
    <row r="17" spans="2:17" x14ac:dyDescent="0.25">
      <c r="B17" t="s">
        <v>1284</v>
      </c>
    </row>
    <row r="18" spans="2:17" x14ac:dyDescent="0.25">
      <c r="B18" s="19">
        <v>2025</v>
      </c>
      <c r="D18" s="12">
        <v>45658</v>
      </c>
      <c r="E18" s="12">
        <v>45689</v>
      </c>
      <c r="F18" s="12">
        <v>45717</v>
      </c>
      <c r="G18" s="12">
        <v>45748</v>
      </c>
      <c r="H18" s="12">
        <v>45778</v>
      </c>
      <c r="I18" s="12">
        <v>45809</v>
      </c>
      <c r="J18" s="12">
        <v>45839</v>
      </c>
      <c r="K18" s="12">
        <v>45870</v>
      </c>
      <c r="L18" s="12">
        <v>45901</v>
      </c>
      <c r="M18" s="12">
        <v>45931</v>
      </c>
      <c r="N18" s="12">
        <v>45962</v>
      </c>
      <c r="O18" s="12">
        <v>45992</v>
      </c>
      <c r="P18" s="12"/>
    </row>
    <row r="19" spans="2:17" x14ac:dyDescent="0.25">
      <c r="B19" t="s">
        <v>1285</v>
      </c>
      <c r="D19" s="5">
        <f>D33-D27</f>
        <v>47163.19</v>
      </c>
      <c r="E19" s="5">
        <f t="shared" ref="E19:O19" si="0">E33-E27</f>
        <v>38296.67</v>
      </c>
      <c r="F19" s="5">
        <f t="shared" si="0"/>
        <v>52596.800000000003</v>
      </c>
      <c r="G19" s="5">
        <f t="shared" si="0"/>
        <v>61308.56</v>
      </c>
      <c r="H19" s="5">
        <f t="shared" si="0"/>
        <v>61413.83</v>
      </c>
      <c r="I19" s="5">
        <f t="shared" si="0"/>
        <v>39368.89</v>
      </c>
      <c r="J19" s="5">
        <f t="shared" si="0"/>
        <v>66298.710000000006</v>
      </c>
      <c r="K19" s="5">
        <f t="shared" si="0"/>
        <v>59196.87</v>
      </c>
      <c r="L19" s="5">
        <f t="shared" si="0"/>
        <v>53203.450000000004</v>
      </c>
      <c r="M19" s="5">
        <f t="shared" si="0"/>
        <v>53307.77</v>
      </c>
      <c r="N19" s="5">
        <f t="shared" si="0"/>
        <v>89989.959999999992</v>
      </c>
      <c r="O19" s="5">
        <f t="shared" si="0"/>
        <v>49560.6</v>
      </c>
      <c r="P19" s="5"/>
    </row>
    <row r="20" spans="2:17" x14ac:dyDescent="0.25">
      <c r="B20" t="s">
        <v>1286</v>
      </c>
      <c r="D20" s="5">
        <f>D34-D28</f>
        <v>51005.500000000007</v>
      </c>
      <c r="E20" s="5">
        <f t="shared" ref="E20:O20" si="1">E34-E28</f>
        <v>62776</v>
      </c>
      <c r="F20" s="5">
        <f t="shared" si="1"/>
        <v>82393.5</v>
      </c>
      <c r="G20" s="5">
        <f t="shared" si="1"/>
        <v>70623</v>
      </c>
      <c r="H20" s="5">
        <f t="shared" si="1"/>
        <v>70623</v>
      </c>
      <c r="I20" s="5">
        <f t="shared" si="1"/>
        <v>62776.000000000007</v>
      </c>
      <c r="J20" s="5">
        <f t="shared" si="1"/>
        <v>62776.000000000015</v>
      </c>
      <c r="K20" s="5">
        <f t="shared" si="1"/>
        <v>39235.000000000007</v>
      </c>
      <c r="L20" s="5">
        <f t="shared" si="1"/>
        <v>70623</v>
      </c>
      <c r="M20" s="5">
        <f t="shared" si="1"/>
        <v>86317</v>
      </c>
      <c r="N20" s="5">
        <f t="shared" si="1"/>
        <v>70623</v>
      </c>
      <c r="O20" s="5">
        <f t="shared" si="1"/>
        <v>54929.000000000007</v>
      </c>
      <c r="P20" s="5"/>
    </row>
    <row r="21" spans="2:17" x14ac:dyDescent="0.25">
      <c r="B21" t="s">
        <v>1291</v>
      </c>
      <c r="D21" s="21">
        <f>D19/D20</f>
        <v>0.92466871219770408</v>
      </c>
      <c r="E21" s="21">
        <f t="shared" ref="E21:O21" si="2">E19/E20</f>
        <v>0.6100527271568752</v>
      </c>
      <c r="F21" s="21">
        <f t="shared" si="2"/>
        <v>0.6383610357613162</v>
      </c>
      <c r="G21" s="21">
        <f t="shared" si="2"/>
        <v>0.86811038896676718</v>
      </c>
      <c r="H21" s="21">
        <f t="shared" si="2"/>
        <v>0.86960097985075691</v>
      </c>
      <c r="I21" s="21">
        <f t="shared" si="2"/>
        <v>0.6271328214604307</v>
      </c>
      <c r="J21" s="21">
        <f t="shared" si="2"/>
        <v>1.0561155537147953</v>
      </c>
      <c r="K21" s="21">
        <f t="shared" si="2"/>
        <v>1.5087771122722058</v>
      </c>
      <c r="L21" s="21">
        <f t="shared" si="2"/>
        <v>0.75334451949081749</v>
      </c>
      <c r="M21" s="21">
        <f t="shared" si="2"/>
        <v>0.6175813570907237</v>
      </c>
      <c r="N21" s="21">
        <f t="shared" si="2"/>
        <v>1.2742302082890842</v>
      </c>
      <c r="O21" s="21">
        <f t="shared" si="2"/>
        <v>0.90226656228950086</v>
      </c>
      <c r="P21" s="21"/>
    </row>
    <row r="22" spans="2:17" x14ac:dyDescent="0.25">
      <c r="B22" t="s">
        <v>1292</v>
      </c>
      <c r="D22" s="21">
        <f>IF(D21&lt;0.9, 0, IF(D21&lt;1, 0.03, IF(D21&gt;1, "Multiple")))</f>
        <v>0.03</v>
      </c>
      <c r="E22" s="21">
        <f t="shared" ref="E22:O22" si="3">IF(E21&lt;0.9, 0, IF(E21&lt;1, 0.03, IF(E21&gt;1, "Multiple")))</f>
        <v>0</v>
      </c>
      <c r="F22" s="21">
        <f t="shared" si="3"/>
        <v>0</v>
      </c>
      <c r="G22" s="21">
        <f t="shared" si="3"/>
        <v>0</v>
      </c>
      <c r="H22" s="21">
        <f t="shared" si="3"/>
        <v>0</v>
      </c>
      <c r="I22" s="21">
        <f t="shared" si="3"/>
        <v>0</v>
      </c>
      <c r="J22" s="21" t="str">
        <f t="shared" si="3"/>
        <v>Multiple</v>
      </c>
      <c r="K22" s="21" t="str">
        <f t="shared" si="3"/>
        <v>Multiple</v>
      </c>
      <c r="L22" s="21">
        <f t="shared" si="3"/>
        <v>0</v>
      </c>
      <c r="M22" s="21">
        <f t="shared" si="3"/>
        <v>0</v>
      </c>
      <c r="N22" s="21" t="str">
        <f t="shared" si="3"/>
        <v>Multiple</v>
      </c>
      <c r="O22" s="21">
        <f t="shared" si="3"/>
        <v>0.03</v>
      </c>
      <c r="P22" s="21"/>
    </row>
    <row r="23" spans="2:17" x14ac:dyDescent="0.25">
      <c r="B23" t="s">
        <v>1293</v>
      </c>
      <c r="D23" s="5">
        <f>IF(D22="Multiple", D20*6%+(D19-D20)*10%, D19*D22)</f>
        <v>1414.8957</v>
      </c>
      <c r="E23" s="5">
        <f t="shared" ref="E23:O23" si="4">IF(E22="Multiple", E20*6%+(E19-E20)*10%, E19*E22)</f>
        <v>0</v>
      </c>
      <c r="F23" s="5">
        <f t="shared" si="4"/>
        <v>0</v>
      </c>
      <c r="G23" s="5">
        <f t="shared" si="4"/>
        <v>0</v>
      </c>
      <c r="H23" s="5">
        <f t="shared" si="4"/>
        <v>0</v>
      </c>
      <c r="I23" s="5">
        <f t="shared" si="4"/>
        <v>0</v>
      </c>
      <c r="J23" s="5">
        <f t="shared" si="4"/>
        <v>4118.8310000000001</v>
      </c>
      <c r="K23" s="5">
        <f t="shared" si="4"/>
        <v>4350.2870000000003</v>
      </c>
      <c r="L23" s="5">
        <f t="shared" si="4"/>
        <v>0</v>
      </c>
      <c r="M23" s="5">
        <f t="shared" si="4"/>
        <v>0</v>
      </c>
      <c r="N23" s="5">
        <f t="shared" si="4"/>
        <v>6174.0759999999991</v>
      </c>
      <c r="O23" s="5">
        <f t="shared" si="4"/>
        <v>1486.818</v>
      </c>
      <c r="P23" s="5"/>
    </row>
    <row r="24" spans="2:17" x14ac:dyDescent="0.25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2:17" x14ac:dyDescent="0.25">
      <c r="B25" t="s">
        <v>1294</v>
      </c>
      <c r="D25" s="5">
        <v>0</v>
      </c>
      <c r="E25" s="5">
        <v>0</v>
      </c>
      <c r="F25" s="5">
        <v>0</v>
      </c>
      <c r="G25" s="5">
        <v>0</v>
      </c>
      <c r="H25" s="5">
        <v>11459.17</v>
      </c>
      <c r="I25" s="5">
        <v>0</v>
      </c>
      <c r="J25" s="5">
        <v>13774.14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/>
      <c r="Q25" t="s">
        <v>1301</v>
      </c>
    </row>
    <row r="26" spans="2:17" x14ac:dyDescent="0.25">
      <c r="B26" t="s">
        <v>1295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13576.99</v>
      </c>
      <c r="M26" s="5">
        <v>10724.19</v>
      </c>
      <c r="N26" s="5">
        <v>-27.73</v>
      </c>
      <c r="O26" s="5">
        <v>0</v>
      </c>
      <c r="P26" s="5"/>
    </row>
    <row r="27" spans="2:17" x14ac:dyDescent="0.25">
      <c r="B27" t="s">
        <v>1296</v>
      </c>
      <c r="D27" s="5">
        <v>0</v>
      </c>
      <c r="E27" s="5">
        <v>0</v>
      </c>
      <c r="F27" s="5">
        <v>0</v>
      </c>
      <c r="G27" s="5">
        <v>0</v>
      </c>
      <c r="H27" s="5">
        <v>11459.17</v>
      </c>
      <c r="I27" s="5">
        <v>0</v>
      </c>
      <c r="J27" s="5">
        <v>13774.14</v>
      </c>
      <c r="K27" s="5">
        <v>0</v>
      </c>
      <c r="L27" s="5">
        <v>13576.99</v>
      </c>
      <c r="M27" s="5">
        <v>10724.19</v>
      </c>
      <c r="N27" s="5">
        <v>-27.73</v>
      </c>
      <c r="O27" s="5">
        <v>0</v>
      </c>
      <c r="P27" s="5"/>
      <c r="Q27" s="7">
        <f>SUM(D27:O27)</f>
        <v>49506.759999999995</v>
      </c>
    </row>
    <row r="28" spans="2:17" x14ac:dyDescent="0.25">
      <c r="B28" t="s">
        <v>1287</v>
      </c>
      <c r="D28" s="5">
        <v>0</v>
      </c>
      <c r="E28" s="5">
        <v>750</v>
      </c>
      <c r="F28" s="5">
        <v>1500</v>
      </c>
      <c r="G28" s="5">
        <v>1500</v>
      </c>
      <c r="H28" s="5">
        <v>2250</v>
      </c>
      <c r="I28" s="5">
        <v>2250</v>
      </c>
      <c r="J28" s="5">
        <v>3000</v>
      </c>
      <c r="K28" s="5">
        <v>2250</v>
      </c>
      <c r="L28" s="5">
        <v>4500</v>
      </c>
      <c r="M28" s="5">
        <v>4500</v>
      </c>
      <c r="N28" s="5">
        <v>4500</v>
      </c>
      <c r="O28" s="5">
        <v>3000</v>
      </c>
      <c r="P28" s="5"/>
      <c r="Q28" s="7">
        <f>SUM(D28:O28)</f>
        <v>30000</v>
      </c>
    </row>
    <row r="29" spans="2:17" x14ac:dyDescent="0.25">
      <c r="B29" t="s">
        <v>1291</v>
      </c>
      <c r="D29" s="21">
        <f>IFERROR(D27/D28, 0)</f>
        <v>0</v>
      </c>
      <c r="E29" s="21">
        <f t="shared" ref="E29:O29" si="5">IFERROR(E27/E28, 0)</f>
        <v>0</v>
      </c>
      <c r="F29" s="21">
        <f t="shared" si="5"/>
        <v>0</v>
      </c>
      <c r="G29" s="21">
        <f t="shared" si="5"/>
        <v>0</v>
      </c>
      <c r="H29" s="21">
        <f t="shared" si="5"/>
        <v>5.0929644444444442</v>
      </c>
      <c r="I29" s="21">
        <f t="shared" si="5"/>
        <v>0</v>
      </c>
      <c r="J29" s="21">
        <f t="shared" si="5"/>
        <v>4.59138</v>
      </c>
      <c r="K29" s="21">
        <f t="shared" si="5"/>
        <v>0</v>
      </c>
      <c r="L29" s="21">
        <f t="shared" si="5"/>
        <v>3.0171088888888891</v>
      </c>
      <c r="M29" s="21">
        <f t="shared" si="5"/>
        <v>2.3831533333333335</v>
      </c>
      <c r="N29" s="21">
        <f t="shared" si="5"/>
        <v>-6.1622222222222226E-3</v>
      </c>
      <c r="O29" s="21">
        <f t="shared" si="5"/>
        <v>0</v>
      </c>
      <c r="P29" s="21"/>
      <c r="Q29" s="21">
        <f t="shared" ref="Q29" si="6">IFERROR(Q27/Q28, 0)</f>
        <v>1.6502253333333332</v>
      </c>
    </row>
    <row r="30" spans="2:17" x14ac:dyDescent="0.25">
      <c r="B30" t="s">
        <v>1292</v>
      </c>
      <c r="D30" s="21">
        <f>IF(D29&lt;0.8, 0, IF(D29&lt;0.9, 5%, 10%))</f>
        <v>0</v>
      </c>
      <c r="E30" s="21">
        <f t="shared" ref="E30:O30" si="7">IF(E29&lt;0.8, 0, IF(E29&lt;0.9, 5%, 10%))</f>
        <v>0</v>
      </c>
      <c r="F30" s="21">
        <f t="shared" si="7"/>
        <v>0</v>
      </c>
      <c r="G30" s="21">
        <f t="shared" si="7"/>
        <v>0</v>
      </c>
      <c r="H30" s="21">
        <f t="shared" si="7"/>
        <v>0.1</v>
      </c>
      <c r="I30" s="21">
        <f t="shared" si="7"/>
        <v>0</v>
      </c>
      <c r="J30" s="21">
        <f t="shared" si="7"/>
        <v>0.1</v>
      </c>
      <c r="K30" s="21">
        <f t="shared" si="7"/>
        <v>0</v>
      </c>
      <c r="L30" s="21">
        <f t="shared" si="7"/>
        <v>0.1</v>
      </c>
      <c r="M30" s="21">
        <f t="shared" si="7"/>
        <v>0.1</v>
      </c>
      <c r="N30" s="21">
        <f t="shared" si="7"/>
        <v>0</v>
      </c>
      <c r="O30" s="21">
        <f t="shared" si="7"/>
        <v>0</v>
      </c>
      <c r="P30" s="21"/>
      <c r="Q30" s="88" t="s">
        <v>38</v>
      </c>
    </row>
    <row r="31" spans="2:17" x14ac:dyDescent="0.25">
      <c r="B31" t="s">
        <v>1293</v>
      </c>
      <c r="D31" s="5">
        <f t="shared" ref="D31" si="8">D25*10%+D30*D26</f>
        <v>0</v>
      </c>
      <c r="E31" s="5">
        <f t="shared" ref="E31" si="9">E25*10%+E30*E26</f>
        <v>0</v>
      </c>
      <c r="F31" s="5">
        <f t="shared" ref="F31" si="10">F25*10%+F30*F26</f>
        <v>0</v>
      </c>
      <c r="G31" s="5">
        <f t="shared" ref="G31" si="11">G25*10%+G30*G26</f>
        <v>0</v>
      </c>
      <c r="H31" s="5">
        <f t="shared" ref="H31:O31" si="12">H25*10%+H30*H26</f>
        <v>1145.9170000000001</v>
      </c>
      <c r="I31" s="5">
        <f t="shared" si="12"/>
        <v>0</v>
      </c>
      <c r="J31" s="5">
        <f t="shared" si="12"/>
        <v>1377.414</v>
      </c>
      <c r="K31" s="5">
        <f t="shared" si="12"/>
        <v>0</v>
      </c>
      <c r="L31" s="5">
        <f t="shared" si="12"/>
        <v>1357.6990000000001</v>
      </c>
      <c r="M31" s="5">
        <f t="shared" si="12"/>
        <v>1072.4190000000001</v>
      </c>
      <c r="N31" s="5">
        <f t="shared" si="12"/>
        <v>0</v>
      </c>
      <c r="O31" s="5">
        <f t="shared" si="12"/>
        <v>0</v>
      </c>
      <c r="P31" s="5"/>
      <c r="Q31" s="7">
        <f>IF(Q29&gt;1, 5000, 0)</f>
        <v>5000</v>
      </c>
    </row>
    <row r="32" spans="2:17" x14ac:dyDescent="0.25"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2:17" x14ac:dyDescent="0.25">
      <c r="B33" t="s">
        <v>1289</v>
      </c>
      <c r="D33" s="5">
        <v>47163.19</v>
      </c>
      <c r="E33" s="5">
        <v>38296.67</v>
      </c>
      <c r="F33" s="5">
        <v>52596.800000000003</v>
      </c>
      <c r="G33" s="5">
        <v>61308.56</v>
      </c>
      <c r="H33" s="5">
        <v>72873</v>
      </c>
      <c r="I33" s="5">
        <v>39368.89</v>
      </c>
      <c r="J33" s="5">
        <v>80072.850000000006</v>
      </c>
      <c r="K33" s="5">
        <v>59196.87</v>
      </c>
      <c r="L33" s="5">
        <v>66780.44</v>
      </c>
      <c r="M33" s="5">
        <v>64031.96</v>
      </c>
      <c r="N33" s="5">
        <v>89962.23</v>
      </c>
      <c r="O33" s="5">
        <v>49560.6</v>
      </c>
      <c r="P33" s="5"/>
    </row>
    <row r="34" spans="2:17" x14ac:dyDescent="0.25">
      <c r="B34" t="s">
        <v>1290</v>
      </c>
      <c r="D34" s="5">
        <v>51005.500000000007</v>
      </c>
      <c r="E34" s="5">
        <v>63526</v>
      </c>
      <c r="F34" s="5">
        <v>83893.5</v>
      </c>
      <c r="G34" s="5">
        <v>72123</v>
      </c>
      <c r="H34" s="5">
        <v>72873</v>
      </c>
      <c r="I34" s="5">
        <v>65026.000000000007</v>
      </c>
      <c r="J34" s="5">
        <v>65776.000000000015</v>
      </c>
      <c r="K34" s="5">
        <v>41485.000000000007</v>
      </c>
      <c r="L34" s="5">
        <v>75123</v>
      </c>
      <c r="M34" s="5">
        <v>90817</v>
      </c>
      <c r="N34" s="5">
        <v>75123</v>
      </c>
      <c r="O34" s="5">
        <v>57929.000000000007</v>
      </c>
      <c r="P34" s="5"/>
    </row>
    <row r="40" spans="2:17" x14ac:dyDescent="0.25">
      <c r="B40" t="s">
        <v>1288</v>
      </c>
    </row>
    <row r="41" spans="2:17" x14ac:dyDescent="0.25">
      <c r="B41" s="19">
        <v>2025</v>
      </c>
      <c r="D41" s="12">
        <v>45658</v>
      </c>
      <c r="E41" s="12">
        <v>45689</v>
      </c>
      <c r="F41" s="12">
        <v>45717</v>
      </c>
      <c r="G41" s="12">
        <v>45748</v>
      </c>
      <c r="H41" s="12">
        <v>45778</v>
      </c>
      <c r="I41" s="12">
        <v>45809</v>
      </c>
      <c r="J41" s="12">
        <v>45839</v>
      </c>
      <c r="K41" s="12">
        <v>45870</v>
      </c>
      <c r="L41" s="12">
        <v>45901</v>
      </c>
      <c r="M41" s="12">
        <v>45931</v>
      </c>
      <c r="N41" s="12">
        <v>45962</v>
      </c>
      <c r="O41" s="12">
        <v>45992</v>
      </c>
      <c r="P41" s="12"/>
    </row>
    <row r="42" spans="2:17" x14ac:dyDescent="0.25">
      <c r="B42" t="s">
        <v>1285</v>
      </c>
      <c r="D42" s="5">
        <f t="shared" ref="D42:O42" si="13">D56-D48</f>
        <v>40604.130000000005</v>
      </c>
      <c r="E42" s="5">
        <f t="shared" si="13"/>
        <v>45367.29</v>
      </c>
      <c r="F42" s="5">
        <f t="shared" si="13"/>
        <v>52810.520000000004</v>
      </c>
      <c r="G42" s="5">
        <f t="shared" si="13"/>
        <v>81802.45</v>
      </c>
      <c r="H42" s="5">
        <f t="shared" si="13"/>
        <v>67677.67</v>
      </c>
      <c r="I42" s="5">
        <f t="shared" si="13"/>
        <v>20634.600000000002</v>
      </c>
      <c r="J42" s="5">
        <f t="shared" si="13"/>
        <v>64676.87</v>
      </c>
      <c r="K42" s="5">
        <f t="shared" si="13"/>
        <v>40795.760000000002</v>
      </c>
      <c r="L42" s="5">
        <f t="shared" si="13"/>
        <v>47611.4</v>
      </c>
      <c r="M42" s="5">
        <f t="shared" si="13"/>
        <v>81759.73</v>
      </c>
      <c r="N42" s="5">
        <f t="shared" si="13"/>
        <v>67238.94</v>
      </c>
      <c r="O42" s="5">
        <f t="shared" si="13"/>
        <v>64703.47</v>
      </c>
      <c r="P42" s="5"/>
    </row>
    <row r="43" spans="2:17" x14ac:dyDescent="0.25">
      <c r="B43" t="s">
        <v>1286</v>
      </c>
      <c r="D43" s="5">
        <f t="shared" ref="D43:O43" si="14">D57-D51</f>
        <v>47710</v>
      </c>
      <c r="E43" s="5">
        <f t="shared" si="14"/>
        <v>58720</v>
      </c>
      <c r="F43" s="5">
        <f t="shared" si="14"/>
        <v>77070</v>
      </c>
      <c r="G43" s="5">
        <f t="shared" si="14"/>
        <v>66060</v>
      </c>
      <c r="H43" s="5">
        <f t="shared" si="14"/>
        <v>66060</v>
      </c>
      <c r="I43" s="5">
        <f t="shared" si="14"/>
        <v>58720</v>
      </c>
      <c r="J43" s="5">
        <f t="shared" si="14"/>
        <v>58720</v>
      </c>
      <c r="K43" s="5">
        <f t="shared" si="14"/>
        <v>36700</v>
      </c>
      <c r="L43" s="5">
        <f t="shared" si="14"/>
        <v>66060</v>
      </c>
      <c r="M43" s="5">
        <f t="shared" si="14"/>
        <v>80740</v>
      </c>
      <c r="N43" s="5">
        <f t="shared" si="14"/>
        <v>66060</v>
      </c>
      <c r="O43" s="5">
        <f t="shared" si="14"/>
        <v>51380</v>
      </c>
      <c r="P43" s="5"/>
    </row>
    <row r="44" spans="2:17" x14ac:dyDescent="0.25">
      <c r="B44" t="s">
        <v>1291</v>
      </c>
      <c r="D44" s="21">
        <f>D42/D43</f>
        <v>0.85106120310207511</v>
      </c>
      <c r="E44" s="21">
        <f t="shared" ref="E44" si="15">E42/E43</f>
        <v>0.77260371253405991</v>
      </c>
      <c r="F44" s="21">
        <f t="shared" ref="F44" si="16">F42/F43</f>
        <v>0.68522797456857409</v>
      </c>
      <c r="G44" s="21">
        <f t="shared" ref="G44" si="17">G42/G43</f>
        <v>1.2383053284892522</v>
      </c>
      <c r="H44" s="21">
        <f t="shared" ref="H44" si="18">H42/H43</f>
        <v>1.0244878897971541</v>
      </c>
      <c r="I44" s="21">
        <f t="shared" ref="I44" si="19">I42/I43</f>
        <v>0.35140667574931883</v>
      </c>
      <c r="J44" s="21">
        <f t="shared" ref="J44" si="20">J42/J43</f>
        <v>1.1014453337874659</v>
      </c>
      <c r="K44" s="21">
        <f t="shared" ref="K44" si="21">K42/K43</f>
        <v>1.1116010899182562</v>
      </c>
      <c r="L44" s="21">
        <f t="shared" ref="L44" si="22">L42/L43</f>
        <v>0.72072963972146531</v>
      </c>
      <c r="M44" s="21">
        <f t="shared" ref="M44" si="23">M42/M43</f>
        <v>1.0126297993559574</v>
      </c>
      <c r="N44" s="21">
        <f t="shared" ref="N44" si="24">N42/N43</f>
        <v>1.0178465031789283</v>
      </c>
      <c r="O44" s="21">
        <f t="shared" ref="O44" si="25">O42/O43</f>
        <v>1.2593123783573374</v>
      </c>
      <c r="P44" s="21"/>
    </row>
    <row r="45" spans="2:17" x14ac:dyDescent="0.25">
      <c r="B45" t="s">
        <v>1292</v>
      </c>
      <c r="D45" s="21">
        <f>IF(D44&lt;0.9, 0, IF(D44&lt;1, 0.03, IF(D44&gt;1, "Multiple")))</f>
        <v>0</v>
      </c>
      <c r="E45" s="21">
        <f t="shared" ref="E45" si="26">IF(E44&lt;0.9, 0, IF(E44&lt;1, 0.03, IF(E44&gt;1, "Multiple")))</f>
        <v>0</v>
      </c>
      <c r="F45" s="21">
        <f t="shared" ref="F45" si="27">IF(F44&lt;0.9, 0, IF(F44&lt;1, 0.03, IF(F44&gt;1, "Multiple")))</f>
        <v>0</v>
      </c>
      <c r="G45" s="21" t="str">
        <f t="shared" ref="G45" si="28">IF(G44&lt;0.9, 0, IF(G44&lt;1, 0.03, IF(G44&gt;1, "Multiple")))</f>
        <v>Multiple</v>
      </c>
      <c r="H45" s="21" t="str">
        <f t="shared" ref="H45" si="29">IF(H44&lt;0.9, 0, IF(H44&lt;1, 0.03, IF(H44&gt;1, "Multiple")))</f>
        <v>Multiple</v>
      </c>
      <c r="I45" s="21">
        <f t="shared" ref="I45" si="30">IF(I44&lt;0.9, 0, IF(I44&lt;1, 0.03, IF(I44&gt;1, "Multiple")))</f>
        <v>0</v>
      </c>
      <c r="J45" s="21" t="str">
        <f t="shared" ref="J45" si="31">IF(J44&lt;0.9, 0, IF(J44&lt;1, 0.03, IF(J44&gt;1, "Multiple")))</f>
        <v>Multiple</v>
      </c>
      <c r="K45" s="21" t="str">
        <f t="shared" ref="K45" si="32">IF(K44&lt;0.9, 0, IF(K44&lt;1, 0.03, IF(K44&gt;1, "Multiple")))</f>
        <v>Multiple</v>
      </c>
      <c r="L45" s="21">
        <f t="shared" ref="L45" si="33">IF(L44&lt;0.9, 0, IF(L44&lt;1, 0.03, IF(L44&gt;1, "Multiple")))</f>
        <v>0</v>
      </c>
      <c r="M45" s="21" t="str">
        <f t="shared" ref="M45" si="34">IF(M44&lt;0.9, 0, IF(M44&lt;1, 0.03, IF(M44&gt;1, "Multiple")))</f>
        <v>Multiple</v>
      </c>
      <c r="N45" s="21" t="str">
        <f t="shared" ref="N45" si="35">IF(N44&lt;0.9, 0, IF(N44&lt;1, 0.03, IF(N44&gt;1, "Multiple")))</f>
        <v>Multiple</v>
      </c>
      <c r="O45" s="21" t="str">
        <f t="shared" ref="O45" si="36">IF(O44&lt;0.9, 0, IF(O44&lt;1, 0.03, IF(O44&gt;1, "Multiple")))</f>
        <v>Multiple</v>
      </c>
      <c r="P45" s="21"/>
    </row>
    <row r="46" spans="2:17" x14ac:dyDescent="0.25">
      <c r="B46" t="s">
        <v>1293</v>
      </c>
      <c r="D46" s="5">
        <f>IF(D45="Multiple", D43*6%+(D42-D43)*10%, D42*D45)</f>
        <v>0</v>
      </c>
      <c r="E46" s="5">
        <f t="shared" ref="E46" si="37">IF(E45="Multiple", E43*6%+(E42-E43)*10%, E42*E45)</f>
        <v>0</v>
      </c>
      <c r="F46" s="5">
        <f t="shared" ref="F46" si="38">IF(F45="Multiple", F43*6%+(F42-F43)*10%, F42*F45)</f>
        <v>0</v>
      </c>
      <c r="G46" s="5">
        <f t="shared" ref="G46" si="39">IF(G45="Multiple", G43*6%+(G42-G43)*10%, G42*G45)</f>
        <v>5537.8449999999993</v>
      </c>
      <c r="H46" s="5">
        <f t="shared" ref="H46" si="40">IF(H45="Multiple", H43*6%+(H42-H43)*10%, H42*H45)</f>
        <v>4125.3670000000002</v>
      </c>
      <c r="I46" s="5">
        <f t="shared" ref="I46" si="41">IF(I45="Multiple", I43*6%+(I42-I43)*10%, I42*I45)</f>
        <v>0</v>
      </c>
      <c r="J46" s="5">
        <f t="shared" ref="J46" si="42">IF(J45="Multiple", J43*6%+(J42-J43)*10%, J42*J45)</f>
        <v>4118.8869999999997</v>
      </c>
      <c r="K46" s="5">
        <f t="shared" ref="K46" si="43">IF(K45="Multiple", K43*6%+(K42-K43)*10%, K42*K45)</f>
        <v>2611.576</v>
      </c>
      <c r="L46" s="5">
        <f t="shared" ref="L46" si="44">IF(L45="Multiple", L43*6%+(L42-L43)*10%, L42*L45)</f>
        <v>0</v>
      </c>
      <c r="M46" s="5">
        <f t="shared" ref="M46" si="45">IF(M45="Multiple", M43*6%+(M42-M43)*10%, M42*M45)</f>
        <v>4946.3729999999996</v>
      </c>
      <c r="N46" s="5">
        <f t="shared" ref="N46" si="46">IF(N45="Multiple", N43*6%+(N42-N43)*10%, N42*N45)</f>
        <v>4081.4940000000001</v>
      </c>
      <c r="O46" s="5">
        <f t="shared" ref="O46" si="47">IF(O45="Multiple", O43*6%+(O42-O43)*10%, O42*O45)</f>
        <v>4415.1469999999999</v>
      </c>
      <c r="P46" s="5"/>
    </row>
    <row r="47" spans="2:17" x14ac:dyDescent="0.25"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2:17" x14ac:dyDescent="0.25">
      <c r="B48" t="s">
        <v>1294</v>
      </c>
      <c r="D48" s="5">
        <v>11352.24</v>
      </c>
      <c r="E48" s="5">
        <v>690.25</v>
      </c>
      <c r="F48" s="5">
        <v>561.63</v>
      </c>
      <c r="G48" s="5">
        <v>0</v>
      </c>
      <c r="H48" s="5">
        <v>0</v>
      </c>
      <c r="I48" s="5">
        <v>5372.19</v>
      </c>
      <c r="J48" s="5">
        <v>4407.18</v>
      </c>
      <c r="K48" s="5">
        <v>0</v>
      </c>
      <c r="L48" s="5">
        <v>985.15</v>
      </c>
      <c r="M48" s="5">
        <v>1453.72</v>
      </c>
      <c r="N48" s="5">
        <v>0</v>
      </c>
      <c r="O48" s="5">
        <v>0</v>
      </c>
      <c r="P48" s="5"/>
      <c r="Q48" t="s">
        <v>1301</v>
      </c>
    </row>
    <row r="49" spans="2:17" x14ac:dyDescent="0.25">
      <c r="B49" t="s">
        <v>1295</v>
      </c>
      <c r="D49" s="5">
        <f>D50-D48</f>
        <v>0</v>
      </c>
      <c r="E49" s="5">
        <f t="shared" ref="E49:O49" si="48">E50-E48</f>
        <v>0</v>
      </c>
      <c r="F49" s="5">
        <f t="shared" si="48"/>
        <v>0</v>
      </c>
      <c r="G49" s="5">
        <f t="shared" si="48"/>
        <v>0</v>
      </c>
      <c r="H49" s="5">
        <f t="shared" si="48"/>
        <v>0</v>
      </c>
      <c r="I49" s="5">
        <f t="shared" si="48"/>
        <v>0</v>
      </c>
      <c r="J49" s="5">
        <f t="shared" si="48"/>
        <v>0</v>
      </c>
      <c r="K49" s="5">
        <f t="shared" si="48"/>
        <v>1770.87</v>
      </c>
      <c r="L49" s="5">
        <f t="shared" si="48"/>
        <v>1098.1500000000001</v>
      </c>
      <c r="M49" s="5">
        <f t="shared" si="48"/>
        <v>411.52</v>
      </c>
      <c r="N49" s="5">
        <f t="shared" si="48"/>
        <v>5835.91</v>
      </c>
      <c r="O49" s="5">
        <f t="shared" si="48"/>
        <v>2444.34</v>
      </c>
      <c r="P49" s="5"/>
    </row>
    <row r="50" spans="2:17" x14ac:dyDescent="0.25">
      <c r="B50" t="s">
        <v>1296</v>
      </c>
      <c r="D50" s="5">
        <v>11352.24</v>
      </c>
      <c r="E50" s="5">
        <v>690.25</v>
      </c>
      <c r="F50" s="5">
        <v>561.63</v>
      </c>
      <c r="G50" s="5">
        <v>0</v>
      </c>
      <c r="H50" s="5">
        <v>0</v>
      </c>
      <c r="I50" s="5">
        <v>5372.19</v>
      </c>
      <c r="J50" s="5">
        <v>4407.18</v>
      </c>
      <c r="K50" s="5">
        <v>1770.87</v>
      </c>
      <c r="L50" s="5">
        <v>2083.3000000000002</v>
      </c>
      <c r="M50" s="5">
        <v>1865.24</v>
      </c>
      <c r="N50" s="5">
        <v>5835.91</v>
      </c>
      <c r="O50" s="5">
        <v>2444.34</v>
      </c>
      <c r="P50" s="5"/>
      <c r="Q50" s="7">
        <f>SUM(D50:O50)</f>
        <v>36383.149999999994</v>
      </c>
    </row>
    <row r="51" spans="2:17" x14ac:dyDescent="0.25">
      <c r="B51" t="s">
        <v>1287</v>
      </c>
      <c r="D51" s="5">
        <v>0</v>
      </c>
      <c r="E51" s="5">
        <v>750</v>
      </c>
      <c r="F51" s="5">
        <v>1500</v>
      </c>
      <c r="G51" s="5">
        <v>1500</v>
      </c>
      <c r="H51" s="5">
        <v>2250</v>
      </c>
      <c r="I51" s="5">
        <v>2250</v>
      </c>
      <c r="J51" s="5">
        <v>3000</v>
      </c>
      <c r="K51" s="5">
        <v>2250</v>
      </c>
      <c r="L51" s="5">
        <v>4500</v>
      </c>
      <c r="M51" s="5">
        <v>4500</v>
      </c>
      <c r="N51" s="5">
        <v>4500</v>
      </c>
      <c r="O51" s="5">
        <v>3000</v>
      </c>
      <c r="P51" s="5"/>
      <c r="Q51" s="7">
        <f>SUM(D51:O51)</f>
        <v>30000</v>
      </c>
    </row>
    <row r="52" spans="2:17" x14ac:dyDescent="0.25">
      <c r="B52" t="s">
        <v>1291</v>
      </c>
      <c r="D52" s="21">
        <f>IFERROR(D50/D51, 0)</f>
        <v>0</v>
      </c>
      <c r="E52" s="21">
        <f t="shared" ref="E52" si="49">IFERROR(E50/E51, 0)</f>
        <v>0.92033333333333334</v>
      </c>
      <c r="F52" s="21">
        <f t="shared" ref="F52" si="50">IFERROR(F50/F51, 0)</f>
        <v>0.37441999999999998</v>
      </c>
      <c r="G52" s="21">
        <f t="shared" ref="G52" si="51">IFERROR(G50/G51, 0)</f>
        <v>0</v>
      </c>
      <c r="H52" s="21">
        <f t="shared" ref="H52" si="52">IFERROR(H50/H51, 0)</f>
        <v>0</v>
      </c>
      <c r="I52" s="21">
        <f t="shared" ref="I52" si="53">IFERROR(I50/I51, 0)</f>
        <v>2.3876399999999998</v>
      </c>
      <c r="J52" s="21">
        <f t="shared" ref="J52" si="54">IFERROR(J50/J51, 0)</f>
        <v>1.46906</v>
      </c>
      <c r="K52" s="21">
        <f t="shared" ref="K52" si="55">IFERROR(K50/K51, 0)</f>
        <v>0.78705333333333327</v>
      </c>
      <c r="L52" s="21">
        <f t="shared" ref="L52" si="56">IFERROR(L50/L51, 0)</f>
        <v>0.46295555555555562</v>
      </c>
      <c r="M52" s="21">
        <f t="shared" ref="M52" si="57">IFERROR(M50/M51, 0)</f>
        <v>0.4144977777777778</v>
      </c>
      <c r="N52" s="21">
        <f t="shared" ref="N52" si="58">IFERROR(N50/N51, 0)</f>
        <v>1.2968688888888888</v>
      </c>
      <c r="O52" s="21">
        <f t="shared" ref="O52" si="59">IFERROR(O50/O51, 0)</f>
        <v>0.81478000000000006</v>
      </c>
      <c r="P52" s="21"/>
      <c r="Q52" s="21">
        <f t="shared" ref="Q52" si="60">IFERROR(Q50/Q51, 0)</f>
        <v>1.2127716666666666</v>
      </c>
    </row>
    <row r="53" spans="2:17" x14ac:dyDescent="0.25">
      <c r="B53" t="s">
        <v>1292</v>
      </c>
      <c r="D53" s="21">
        <f>IF(D52&lt;0.8, 0, IF(D52&lt;0.9, 5%, 10%))</f>
        <v>0</v>
      </c>
      <c r="E53" s="21">
        <f t="shared" ref="E53" si="61">IF(E52&lt;0.8, 0, IF(E52&lt;0.9, 5%, 10%))</f>
        <v>0.1</v>
      </c>
      <c r="F53" s="21">
        <f t="shared" ref="F53" si="62">IF(F52&lt;0.8, 0, IF(F52&lt;0.9, 5%, 10%))</f>
        <v>0</v>
      </c>
      <c r="G53" s="21">
        <f t="shared" ref="G53" si="63">IF(G52&lt;0.8, 0, IF(G52&lt;0.9, 5%, 10%))</f>
        <v>0</v>
      </c>
      <c r="H53" s="21">
        <f t="shared" ref="H53" si="64">IF(H52&lt;0.8, 0, IF(H52&lt;0.9, 5%, 10%))</f>
        <v>0</v>
      </c>
      <c r="I53" s="21">
        <f t="shared" ref="I53" si="65">IF(I52&lt;0.8, 0, IF(I52&lt;0.9, 5%, 10%))</f>
        <v>0.1</v>
      </c>
      <c r="J53" s="21">
        <f t="shared" ref="J53" si="66">IF(J52&lt;0.8, 0, IF(J52&lt;0.9, 5%, 10%))</f>
        <v>0.1</v>
      </c>
      <c r="K53" s="21">
        <f t="shared" ref="K53" si="67">IF(K52&lt;0.8, 0, IF(K52&lt;0.9, 5%, 10%))</f>
        <v>0</v>
      </c>
      <c r="L53" s="21">
        <f t="shared" ref="L53" si="68">IF(L52&lt;0.8, 0, IF(L52&lt;0.9, 5%, 10%))</f>
        <v>0</v>
      </c>
      <c r="M53" s="21">
        <f t="shared" ref="M53" si="69">IF(M52&lt;0.8, 0, IF(M52&lt;0.9, 5%, 10%))</f>
        <v>0</v>
      </c>
      <c r="N53" s="21">
        <f t="shared" ref="N53" si="70">IF(N52&lt;0.8, 0, IF(N52&lt;0.9, 5%, 10%))</f>
        <v>0.1</v>
      </c>
      <c r="O53" s="21">
        <f t="shared" ref="O53" si="71">IF(O52&lt;0.8, 0, IF(O52&lt;0.9, 5%, 10%))</f>
        <v>0.05</v>
      </c>
      <c r="P53" s="21"/>
      <c r="Q53" s="88" t="s">
        <v>38</v>
      </c>
    </row>
    <row r="54" spans="2:17" x14ac:dyDescent="0.25">
      <c r="B54" t="s">
        <v>1293</v>
      </c>
      <c r="D54" s="5">
        <f t="shared" ref="D54" si="72">D48*10%+D53*D49</f>
        <v>1135.2239999999999</v>
      </c>
      <c r="E54" s="5">
        <f t="shared" ref="E54" si="73">E48*10%+E53*E49</f>
        <v>69.025000000000006</v>
      </c>
      <c r="F54" s="5">
        <f t="shared" ref="F54" si="74">F48*10%+F53*F49</f>
        <v>56.163000000000004</v>
      </c>
      <c r="G54" s="5">
        <f t="shared" ref="G54" si="75">G48*10%+G53*G49</f>
        <v>0</v>
      </c>
      <c r="H54" s="5">
        <f t="shared" ref="H54" si="76">H48*10%+H53*H49</f>
        <v>0</v>
      </c>
      <c r="I54" s="5">
        <f t="shared" ref="I54" si="77">I48*10%+I53*I49</f>
        <v>537.21899999999994</v>
      </c>
      <c r="J54" s="5">
        <f t="shared" ref="J54" si="78">J48*10%+J53*J49</f>
        <v>440.71800000000007</v>
      </c>
      <c r="K54" s="5">
        <f t="shared" ref="K54" si="79">K48*10%+K53*K49</f>
        <v>0</v>
      </c>
      <c r="L54" s="5">
        <f t="shared" ref="L54" si="80">L48*10%+L53*L49</f>
        <v>98.515000000000001</v>
      </c>
      <c r="M54" s="5">
        <f t="shared" ref="M54" si="81">M48*10%+M53*M49</f>
        <v>145.37200000000001</v>
      </c>
      <c r="N54" s="5">
        <f t="shared" ref="N54" si="82">N48*10%+N53*N49</f>
        <v>583.59100000000001</v>
      </c>
      <c r="O54" s="5">
        <f t="shared" ref="O54" si="83">O48*10%+O53*O49</f>
        <v>122.21700000000001</v>
      </c>
      <c r="P54" s="5"/>
      <c r="Q54" s="7">
        <f>IF(Q52&gt;1, 5000, 0)</f>
        <v>5000</v>
      </c>
    </row>
    <row r="55" spans="2:17" x14ac:dyDescent="0.25"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2:17" x14ac:dyDescent="0.25">
      <c r="B56" t="s">
        <v>1289</v>
      </c>
      <c r="D56" s="5">
        <v>51956.37</v>
      </c>
      <c r="E56" s="5">
        <v>46057.54</v>
      </c>
      <c r="F56" s="5">
        <v>53372.15</v>
      </c>
      <c r="G56" s="5">
        <v>81802.45</v>
      </c>
      <c r="H56" s="5">
        <v>67677.67</v>
      </c>
      <c r="I56" s="5">
        <v>26006.79</v>
      </c>
      <c r="J56" s="5">
        <v>69084.05</v>
      </c>
      <c r="K56" s="5">
        <v>40795.760000000002</v>
      </c>
      <c r="L56" s="5">
        <v>48596.55</v>
      </c>
      <c r="M56" s="5">
        <v>83213.45</v>
      </c>
      <c r="N56" s="5">
        <v>67238.94</v>
      </c>
      <c r="O56" s="5">
        <v>64703.47</v>
      </c>
      <c r="P56" s="5"/>
    </row>
    <row r="57" spans="2:17" x14ac:dyDescent="0.25">
      <c r="B57" t="s">
        <v>1290</v>
      </c>
      <c r="D57" s="5">
        <v>47710</v>
      </c>
      <c r="E57" s="5">
        <v>59470</v>
      </c>
      <c r="F57" s="5">
        <v>78570</v>
      </c>
      <c r="G57" s="5">
        <v>67560</v>
      </c>
      <c r="H57" s="5">
        <v>68310</v>
      </c>
      <c r="I57" s="5">
        <v>60970</v>
      </c>
      <c r="J57" s="5">
        <v>61720</v>
      </c>
      <c r="K57" s="5">
        <v>38950</v>
      </c>
      <c r="L57" s="5">
        <v>70560</v>
      </c>
      <c r="M57" s="5">
        <v>85240</v>
      </c>
      <c r="N57" s="5">
        <v>70560</v>
      </c>
      <c r="O57" s="5">
        <v>54380</v>
      </c>
      <c r="P57" s="5"/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5B57-F1FB-4430-8363-3653CD8A8AE4}">
  <dimension ref="A1:BF39"/>
  <sheetViews>
    <sheetView showGridLines="0" workbookViewId="0">
      <pane xSplit="3" ySplit="2" topLeftCell="Z18" activePane="bottomRight" state="frozen"/>
      <selection pane="topRight" activeCell="D1" sqref="D1"/>
      <selection pane="bottomLeft" activeCell="A3" sqref="A3"/>
      <selection pane="bottomRight" activeCell="AH43" sqref="AH43"/>
    </sheetView>
  </sheetViews>
  <sheetFormatPr defaultColWidth="8.85546875" defaultRowHeight="15" x14ac:dyDescent="0.25"/>
  <cols>
    <col min="2" max="2" width="10.7109375" customWidth="1"/>
    <col min="3" max="3" width="39.42578125" style="44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  <col min="33" max="44" width="10.5703125" bestFit="1" customWidth="1"/>
  </cols>
  <sheetData>
    <row r="1" spans="1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1:44" ht="30" x14ac:dyDescent="0.25">
      <c r="B2" s="2" t="s">
        <v>44</v>
      </c>
      <c r="C2" s="7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1:44" x14ac:dyDescent="0.25">
      <c r="A3" t="s">
        <v>1238</v>
      </c>
      <c r="B3">
        <v>20018</v>
      </c>
      <c r="C3" s="44" t="s">
        <v>63</v>
      </c>
      <c r="D3" t="str">
        <f>VLOOKUP($B3, 'Performance Data'!$B:$K, 3, 0)</f>
        <v>Germany</v>
      </c>
      <c r="E3" t="str">
        <f>VLOOKUP($B3, 'Performance Data'!$B:$K, 4, 0)</f>
        <v>NRW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7">
        <f>P3</f>
        <v>45228.2</v>
      </c>
      <c r="K3" s="68">
        <f>J3*1.07-500</f>
        <v>47894.173999999999</v>
      </c>
      <c r="M3" s="20" t="s">
        <v>65</v>
      </c>
      <c r="O3" s="5">
        <f>SUMIF('Performance Data'!$B:$B, $B3,'Performance Data'!N:N)</f>
        <v>33166.949999999997</v>
      </c>
      <c r="P3" s="5">
        <f>SUMIF('Performance Data'!$B:$B, $B3,'Performance Data'!O:O)</f>
        <v>45228.2</v>
      </c>
      <c r="Q3" s="5">
        <f>SUMIF('Performance Data'!$B:$B, $B3,'Performance Data'!P:P)</f>
        <v>25550</v>
      </c>
      <c r="S3" s="21">
        <f t="shared" ref="S3:S21" si="0">$P3/O3-1</f>
        <v>0.36365267231385467</v>
      </c>
      <c r="T3" s="21">
        <f t="shared" ref="T3:T21" si="1">P3/Q3-1</f>
        <v>0.77018395303326792</v>
      </c>
      <c r="V3" s="5">
        <f>SUMIF('Performance Data'!$B:$B, $B3,'Performance Data'!AC:AC)</f>
        <v>34150.32</v>
      </c>
      <c r="W3" s="5">
        <f>SUMIF('Performance Data'!$B:$B, $B3,'Performance Data'!AD:AD)</f>
        <v>37681.89</v>
      </c>
      <c r="X3" s="5">
        <f>SUMIF('Performance Data'!$B:$B, $B3,'Performance Data'!AE:AE)</f>
        <v>33166.949999999997</v>
      </c>
      <c r="Y3" s="5">
        <f>SUMIF('Performance Data'!$B:$B, $B3,'Performance Data'!AG:AG)</f>
        <v>35000</v>
      </c>
      <c r="Z3" s="5">
        <f>P3</f>
        <v>45228.2</v>
      </c>
      <c r="AA3" s="5">
        <f t="shared" ref="AA3:AA20" si="2">K3</f>
        <v>47894.173999999999</v>
      </c>
      <c r="AC3" s="21">
        <f t="shared" ref="AC3:AC21" si="3">Z3/X3-1</f>
        <v>0.36365267231385467</v>
      </c>
      <c r="AD3" s="21">
        <f t="shared" ref="AD3:AE21" si="4">Z3/Y3-1</f>
        <v>0.29223428571428567</v>
      </c>
      <c r="AE3" s="21">
        <f t="shared" si="4"/>
        <v>5.8944950274386398E-2</v>
      </c>
      <c r="AG3" s="63">
        <f t="shared" ref="AG3:AR15" si="5">$AA3*AG$1</f>
        <v>3352.5921800000001</v>
      </c>
      <c r="AH3" s="63">
        <f t="shared" si="5"/>
        <v>3831.5339199999999</v>
      </c>
      <c r="AI3" s="63">
        <f t="shared" si="5"/>
        <v>4789.4174000000003</v>
      </c>
      <c r="AJ3" s="63">
        <f t="shared" si="5"/>
        <v>4071.0047900000004</v>
      </c>
      <c r="AK3" s="63">
        <f t="shared" si="5"/>
        <v>4310.4756600000001</v>
      </c>
      <c r="AL3" s="63">
        <f t="shared" si="5"/>
        <v>3831.5339199999999</v>
      </c>
      <c r="AM3" s="63">
        <f t="shared" si="5"/>
        <v>3831.5339199999999</v>
      </c>
      <c r="AN3" s="63">
        <f t="shared" si="5"/>
        <v>3113.12131</v>
      </c>
      <c r="AO3" s="63">
        <f t="shared" si="5"/>
        <v>4549.9465300000002</v>
      </c>
      <c r="AP3" s="63">
        <f t="shared" si="5"/>
        <v>4789.4174000000003</v>
      </c>
      <c r="AQ3" s="63">
        <f t="shared" si="5"/>
        <v>4071.0047900000004</v>
      </c>
      <c r="AR3" s="63">
        <f t="shared" si="5"/>
        <v>3352.5921800000001</v>
      </c>
    </row>
    <row r="4" spans="1:44" x14ac:dyDescent="0.25">
      <c r="B4">
        <v>20395</v>
      </c>
      <c r="C4" s="44" t="s">
        <v>66</v>
      </c>
      <c r="D4" t="str">
        <f>VLOOKUP($B4, 'Performance Data'!$B:$K, 3, 0)</f>
        <v>Germany</v>
      </c>
      <c r="E4" t="str">
        <f>VLOOKUP($B4, 'Performance Data'!$B:$K, 4, 0)</f>
        <v>NRW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AA</v>
      </c>
      <c r="J4" s="7">
        <f t="shared" ref="J4:J20" si="6">P4</f>
        <v>38545.42</v>
      </c>
      <c r="K4" s="68">
        <f t="shared" ref="K4:K20" si="7">J4*1.07-500</f>
        <v>40743.599399999999</v>
      </c>
      <c r="M4" s="20" t="s">
        <v>65</v>
      </c>
      <c r="O4" s="5">
        <f>SUMIF('Performance Data'!$B:$B, $B4,'Performance Data'!N:N)</f>
        <v>24902.710000000003</v>
      </c>
      <c r="P4" s="5">
        <f>SUMIF('Performance Data'!$B:$B, $B4,'Performance Data'!O:O)</f>
        <v>38545.42</v>
      </c>
      <c r="Q4" s="5">
        <f>SUMIF('Performance Data'!$B:$B, $B4,'Performance Data'!P:P)</f>
        <v>19345</v>
      </c>
      <c r="S4" s="21">
        <f t="shared" si="0"/>
        <v>0.54784037560570686</v>
      </c>
      <c r="T4" s="21">
        <f t="shared" si="1"/>
        <v>0.99252623416903574</v>
      </c>
      <c r="V4" s="5">
        <f>SUMIF('Performance Data'!$B:$B, $B4,'Performance Data'!AC:AC)</f>
        <v>20225.519999999997</v>
      </c>
      <c r="W4" s="5">
        <f>SUMIF('Performance Data'!$B:$B, $B4,'Performance Data'!AD:AD)</f>
        <v>22701.68</v>
      </c>
      <c r="X4" s="5">
        <f>SUMIF('Performance Data'!$B:$B, $B4,'Performance Data'!AE:AE)</f>
        <v>24902.710000000003</v>
      </c>
      <c r="Y4" s="5">
        <f>SUMIF('Performance Data'!$B:$B, $B4,'Performance Data'!AG:AG)</f>
        <v>26500</v>
      </c>
      <c r="Z4" s="5">
        <f t="shared" ref="Z4:Z20" si="8">P4</f>
        <v>38545.42</v>
      </c>
      <c r="AA4" s="5">
        <f t="shared" si="2"/>
        <v>40743.599399999999</v>
      </c>
      <c r="AC4" s="21">
        <f t="shared" si="3"/>
        <v>0.54784037560570686</v>
      </c>
      <c r="AD4" s="21">
        <f t="shared" si="4"/>
        <v>0.45454415094339606</v>
      </c>
      <c r="AE4" s="21">
        <f t="shared" si="4"/>
        <v>5.7028290261203596E-2</v>
      </c>
      <c r="AG4" s="63">
        <f t="shared" si="5"/>
        <v>2852.051958</v>
      </c>
      <c r="AH4" s="63">
        <f t="shared" si="5"/>
        <v>3259.487952</v>
      </c>
      <c r="AI4" s="63">
        <f t="shared" si="5"/>
        <v>4074.3599400000003</v>
      </c>
      <c r="AJ4" s="63">
        <f t="shared" si="5"/>
        <v>3463.2059490000001</v>
      </c>
      <c r="AK4" s="63">
        <f t="shared" si="5"/>
        <v>3666.9239459999999</v>
      </c>
      <c r="AL4" s="63">
        <f t="shared" si="5"/>
        <v>3259.487952</v>
      </c>
      <c r="AM4" s="63">
        <f t="shared" si="5"/>
        <v>3259.487952</v>
      </c>
      <c r="AN4" s="63">
        <f t="shared" si="5"/>
        <v>2648.3339609999998</v>
      </c>
      <c r="AO4" s="63">
        <f t="shared" si="5"/>
        <v>3870.6419430000001</v>
      </c>
      <c r="AP4" s="63">
        <f t="shared" si="5"/>
        <v>4074.3599400000003</v>
      </c>
      <c r="AQ4" s="63">
        <f t="shared" si="5"/>
        <v>3463.2059490000001</v>
      </c>
      <c r="AR4" s="63">
        <f t="shared" si="5"/>
        <v>2852.051958</v>
      </c>
    </row>
    <row r="5" spans="1:44" x14ac:dyDescent="0.25">
      <c r="B5">
        <v>20519</v>
      </c>
      <c r="C5" s="44" t="s">
        <v>67</v>
      </c>
      <c r="D5" t="str">
        <f>VLOOKUP($B5, 'Performance Data'!$B:$K, 3, 0)</f>
        <v>Germany</v>
      </c>
      <c r="E5" t="str">
        <f>VLOOKUP($B5, 'Performance Data'!$B:$K, 4, 0)</f>
        <v>NRW</v>
      </c>
      <c r="F5">
        <f>VLOOKUP($B5, 'Performance Data'!$B:$K, 6, 0)</f>
        <v>0</v>
      </c>
      <c r="G5" s="19" t="str">
        <f>VLOOKUP($B5, 'Performance Data'!$B:$K, 10, 0)</f>
        <v>Pre-2022</v>
      </c>
      <c r="H5" s="20" t="s">
        <v>64</v>
      </c>
      <c r="I5" s="19" t="str">
        <f>VLOOKUP($B5, 'Performance Data'!$B:$K, 7, 0)</f>
        <v>AA</v>
      </c>
      <c r="J5" s="7">
        <f t="shared" si="6"/>
        <v>19654.559999999998</v>
      </c>
      <c r="K5" s="68">
        <f t="shared" si="7"/>
        <v>20530.379199999999</v>
      </c>
      <c r="M5" s="20" t="s">
        <v>68</v>
      </c>
      <c r="O5" s="5">
        <f>SUMIF('Performance Data'!$B:$B, $B5,'Performance Data'!N:N)</f>
        <v>20150.650000000001</v>
      </c>
      <c r="P5" s="5">
        <f>SUMIF('Performance Data'!$B:$B, $B5,'Performance Data'!O:O)</f>
        <v>19654.559999999998</v>
      </c>
      <c r="Q5" s="5">
        <f>SUMIF('Performance Data'!$B:$B, $B5,'Performance Data'!P:P)</f>
        <v>17520</v>
      </c>
      <c r="S5" s="21">
        <f t="shared" si="0"/>
        <v>-2.4619056953497975E-2</v>
      </c>
      <c r="T5" s="21">
        <f t="shared" si="1"/>
        <v>0.12183561643835605</v>
      </c>
      <c r="V5" s="5">
        <f>SUMIF('Performance Data'!$B:$B, $B5,'Performance Data'!AC:AC)</f>
        <v>10659.140000000001</v>
      </c>
      <c r="W5" s="5">
        <f>SUMIF('Performance Data'!$B:$B, $B5,'Performance Data'!AD:AD)</f>
        <v>14136.59</v>
      </c>
      <c r="X5" s="5">
        <f>SUMIF('Performance Data'!$B:$B, $B5,'Performance Data'!AE:AE)</f>
        <v>20150.650000000001</v>
      </c>
      <c r="Y5" s="5">
        <f>SUMIF('Performance Data'!$B:$B, $B5,'Performance Data'!AG:AG)</f>
        <v>24000</v>
      </c>
      <c r="Z5" s="5">
        <f t="shared" si="8"/>
        <v>19654.559999999998</v>
      </c>
      <c r="AA5" s="5">
        <f t="shared" si="2"/>
        <v>20530.379199999999</v>
      </c>
      <c r="AC5" s="21">
        <f t="shared" si="3"/>
        <v>-2.4619056953497975E-2</v>
      </c>
      <c r="AD5" s="21">
        <f t="shared" si="4"/>
        <v>-0.18106000000000011</v>
      </c>
      <c r="AE5" s="21">
        <f t="shared" si="4"/>
        <v>4.4560610870963302E-2</v>
      </c>
      <c r="AG5" s="63">
        <f t="shared" si="5"/>
        <v>1437.1265440000002</v>
      </c>
      <c r="AH5" s="63">
        <f t="shared" si="5"/>
        <v>1642.4303359999999</v>
      </c>
      <c r="AI5" s="63">
        <f t="shared" si="5"/>
        <v>2053.0379200000002</v>
      </c>
      <c r="AJ5" s="63">
        <f t="shared" si="5"/>
        <v>1745.082232</v>
      </c>
      <c r="AK5" s="63">
        <f t="shared" si="5"/>
        <v>1847.7341279999998</v>
      </c>
      <c r="AL5" s="63">
        <f t="shared" si="5"/>
        <v>1642.4303359999999</v>
      </c>
      <c r="AM5" s="63">
        <f t="shared" si="5"/>
        <v>1642.4303359999999</v>
      </c>
      <c r="AN5" s="63">
        <f t="shared" si="5"/>
        <v>1334.4746480000001</v>
      </c>
      <c r="AO5" s="63">
        <f t="shared" si="5"/>
        <v>1950.3860239999999</v>
      </c>
      <c r="AP5" s="63">
        <f t="shared" si="5"/>
        <v>2053.0379200000002</v>
      </c>
      <c r="AQ5" s="63">
        <f t="shared" si="5"/>
        <v>1745.082232</v>
      </c>
      <c r="AR5" s="63">
        <f t="shared" si="5"/>
        <v>1437.1265440000002</v>
      </c>
    </row>
    <row r="6" spans="1:44" x14ac:dyDescent="0.25">
      <c r="B6">
        <v>20772</v>
      </c>
      <c r="C6" s="44" t="s">
        <v>69</v>
      </c>
      <c r="D6" t="str">
        <f>VLOOKUP($B6, 'Performance Data'!$B:$K, 3, 0)</f>
        <v>Germany</v>
      </c>
      <c r="E6" t="str">
        <f>VLOOKUP($B6, 'Performance Data'!$B:$K, 4, 0)</f>
        <v>NRW</v>
      </c>
      <c r="F6" t="str">
        <f>VLOOKUP($B6, 'Performance Data'!$B:$K, 6, 0)</f>
        <v>Hotel Spa</v>
      </c>
      <c r="G6" s="19" t="str">
        <f>VLOOKUP($B6, 'Performance Data'!$B:$K, 10, 0)</f>
        <v>Pre-2022</v>
      </c>
      <c r="H6" s="20" t="s">
        <v>64</v>
      </c>
      <c r="I6" s="19" t="str">
        <f>VLOOKUP($B6, 'Performance Data'!$B:$K, 7, 0)</f>
        <v>AA</v>
      </c>
      <c r="J6" s="7">
        <f t="shared" si="6"/>
        <v>143991.41</v>
      </c>
      <c r="K6" s="68">
        <f t="shared" si="7"/>
        <v>153570.80870000002</v>
      </c>
      <c r="M6" s="20" t="s">
        <v>65</v>
      </c>
      <c r="O6" s="5">
        <f>SUMIF('Performance Data'!$B:$B, $B6,'Performance Data'!N:N)</f>
        <v>131126.56</v>
      </c>
      <c r="P6" s="5">
        <f>SUMIF('Performance Data'!$B:$B, $B6,'Performance Data'!O:O)</f>
        <v>143991.41</v>
      </c>
      <c r="Q6" s="5">
        <f>SUMIF('Performance Data'!$B:$B, $B6,'Performance Data'!P:P)</f>
        <v>102200</v>
      </c>
      <c r="S6" s="21">
        <f t="shared" si="0"/>
        <v>9.811017691610302E-2</v>
      </c>
      <c r="T6" s="21">
        <f t="shared" si="1"/>
        <v>0.40891790606653622</v>
      </c>
      <c r="V6" s="5">
        <f>SUMIF('Performance Data'!$B:$B, $B6,'Performance Data'!AC:AC)</f>
        <v>173169.81999999998</v>
      </c>
      <c r="W6" s="5">
        <f>SUMIF('Performance Data'!$B:$B, $B6,'Performance Data'!AD:AD)</f>
        <v>101481.39</v>
      </c>
      <c r="X6" s="5">
        <f>SUMIF('Performance Data'!$B:$B, $B6,'Performance Data'!AE:AE)</f>
        <v>131126.56</v>
      </c>
      <c r="Y6" s="5">
        <f>SUMIF('Performance Data'!$B:$B, $B6,'Performance Data'!AG:AG)</f>
        <v>140000</v>
      </c>
      <c r="Z6" s="5">
        <f t="shared" si="8"/>
        <v>143991.41</v>
      </c>
      <c r="AA6" s="5">
        <f t="shared" si="2"/>
        <v>153570.80870000002</v>
      </c>
      <c r="AC6" s="21">
        <f t="shared" si="3"/>
        <v>9.811017691610302E-2</v>
      </c>
      <c r="AD6" s="21">
        <f t="shared" si="4"/>
        <v>2.8510071428571537E-2</v>
      </c>
      <c r="AE6" s="21">
        <f t="shared" si="4"/>
        <v>6.6527570637720856E-2</v>
      </c>
      <c r="AG6" s="63">
        <f t="shared" si="5"/>
        <v>10749.956609000003</v>
      </c>
      <c r="AH6" s="63">
        <f t="shared" si="5"/>
        <v>12285.664696000002</v>
      </c>
      <c r="AI6" s="63">
        <f t="shared" si="5"/>
        <v>15357.080870000003</v>
      </c>
      <c r="AJ6" s="63">
        <f t="shared" si="5"/>
        <v>13053.518739500003</v>
      </c>
      <c r="AK6" s="63">
        <f t="shared" si="5"/>
        <v>13821.372783000001</v>
      </c>
      <c r="AL6" s="63">
        <f t="shared" si="5"/>
        <v>12285.664696000002</v>
      </c>
      <c r="AM6" s="63">
        <f t="shared" si="5"/>
        <v>12285.664696000002</v>
      </c>
      <c r="AN6" s="63">
        <f t="shared" si="5"/>
        <v>9982.1025655000012</v>
      </c>
      <c r="AO6" s="63">
        <f t="shared" si="5"/>
        <v>14589.226826500002</v>
      </c>
      <c r="AP6" s="63">
        <f t="shared" si="5"/>
        <v>15357.080870000003</v>
      </c>
      <c r="AQ6" s="63">
        <f t="shared" si="5"/>
        <v>13053.518739500003</v>
      </c>
      <c r="AR6" s="63">
        <f t="shared" si="5"/>
        <v>10749.956609000003</v>
      </c>
    </row>
    <row r="7" spans="1:44" x14ac:dyDescent="0.25">
      <c r="B7">
        <v>20881</v>
      </c>
      <c r="C7" s="44" t="s">
        <v>70</v>
      </c>
      <c r="D7" t="str">
        <f>VLOOKUP($B7, 'Performance Data'!$B:$K, 3, 0)</f>
        <v>Germany</v>
      </c>
      <c r="E7" t="str">
        <f>VLOOKUP($B7, 'Performance Data'!$B:$K, 4, 0)</f>
        <v>NRW</v>
      </c>
      <c r="F7">
        <f>VLOOKUP($B7, 'Performance Data'!$B:$K, 6, 0)</f>
        <v>0</v>
      </c>
      <c r="G7" s="19" t="str">
        <f>VLOOKUP($B7, 'Performance Data'!$B:$K, 10, 0)</f>
        <v>Pre-2022</v>
      </c>
      <c r="H7" s="20" t="s">
        <v>64</v>
      </c>
      <c r="I7" s="19" t="str">
        <f>VLOOKUP($B7, 'Performance Data'!$B:$K, 7, 0)</f>
        <v>AA</v>
      </c>
      <c r="J7" s="7">
        <f t="shared" si="6"/>
        <v>16613.580000000002</v>
      </c>
      <c r="K7" s="68">
        <f t="shared" si="7"/>
        <v>17276.530600000002</v>
      </c>
      <c r="M7" s="20" t="s">
        <v>68</v>
      </c>
      <c r="O7" s="5">
        <f>SUMIF('Performance Data'!$B:$B, $B7,'Performance Data'!N:N)</f>
        <v>22901.430000000004</v>
      </c>
      <c r="P7" s="5">
        <f>SUMIF('Performance Data'!$B:$B, $B7,'Performance Data'!O:O)</f>
        <v>16613.580000000002</v>
      </c>
      <c r="Q7" s="5">
        <f>SUMIF('Performance Data'!$B:$B, $B7,'Performance Data'!P:P)</f>
        <v>18250</v>
      </c>
      <c r="S7" s="21">
        <f t="shared" si="0"/>
        <v>-0.27456145751597172</v>
      </c>
      <c r="T7" s="21">
        <f t="shared" si="1"/>
        <v>-8.9666849315068409E-2</v>
      </c>
      <c r="V7" s="5">
        <f>SUMIF('Performance Data'!$B:$B, $B7,'Performance Data'!AC:AC)</f>
        <v>43016.139999999992</v>
      </c>
      <c r="W7" s="5">
        <f>SUMIF('Performance Data'!$B:$B, $B7,'Performance Data'!AD:AD)</f>
        <v>52186.610000000008</v>
      </c>
      <c r="X7" s="5">
        <f>SUMIF('Performance Data'!$B:$B, $B7,'Performance Data'!AE:AE)</f>
        <v>22901.430000000004</v>
      </c>
      <c r="Y7" s="5">
        <f>SUMIF('Performance Data'!$B:$B, $B7,'Performance Data'!AG:AG)</f>
        <v>25000</v>
      </c>
      <c r="Z7" s="5">
        <f t="shared" si="8"/>
        <v>16613.580000000002</v>
      </c>
      <c r="AA7" s="5">
        <f t="shared" si="2"/>
        <v>17276.530600000002</v>
      </c>
      <c r="AC7" s="21">
        <f t="shared" si="3"/>
        <v>-0.27456145751597172</v>
      </c>
      <c r="AD7" s="21">
        <f t="shared" si="4"/>
        <v>-0.33545679999999989</v>
      </c>
      <c r="AE7" s="21">
        <f t="shared" si="4"/>
        <v>3.990413866246767E-2</v>
      </c>
      <c r="AG7" s="63">
        <f t="shared" si="5"/>
        <v>1209.3571420000003</v>
      </c>
      <c r="AH7" s="63">
        <f t="shared" si="5"/>
        <v>1382.1224480000001</v>
      </c>
      <c r="AI7" s="63">
        <f t="shared" si="5"/>
        <v>1727.6530600000003</v>
      </c>
      <c r="AJ7" s="63">
        <f t="shared" si="5"/>
        <v>1468.5051010000002</v>
      </c>
      <c r="AK7" s="63">
        <f t="shared" si="5"/>
        <v>1554.8877540000001</v>
      </c>
      <c r="AL7" s="63">
        <f t="shared" si="5"/>
        <v>1382.1224480000001</v>
      </c>
      <c r="AM7" s="63">
        <f t="shared" si="5"/>
        <v>1382.1224480000001</v>
      </c>
      <c r="AN7" s="63">
        <f t="shared" si="5"/>
        <v>1122.9744890000002</v>
      </c>
      <c r="AO7" s="63">
        <f t="shared" si="5"/>
        <v>1641.2704070000002</v>
      </c>
      <c r="AP7" s="63">
        <f t="shared" si="5"/>
        <v>1727.6530600000003</v>
      </c>
      <c r="AQ7" s="63">
        <f t="shared" si="5"/>
        <v>1468.5051010000002</v>
      </c>
      <c r="AR7" s="63">
        <f t="shared" si="5"/>
        <v>1209.3571420000003</v>
      </c>
    </row>
    <row r="8" spans="1:44" x14ac:dyDescent="0.25">
      <c r="B8">
        <v>20985</v>
      </c>
      <c r="C8" s="44" t="s">
        <v>71</v>
      </c>
      <c r="D8" t="str">
        <f>VLOOKUP($B8, 'Performance Data'!$B:$K, 3, 0)</f>
        <v>Germany</v>
      </c>
      <c r="E8" t="str">
        <f>VLOOKUP($B8, 'Performance Data'!$B:$K, 4, 0)</f>
        <v>NRW</v>
      </c>
      <c r="F8" t="str">
        <f>VLOOKUP($B8, 'Performance Data'!$B:$K, 6, 0)</f>
        <v>Institutes / Clinic</v>
      </c>
      <c r="G8" s="19">
        <f>VLOOKUP($B8, 'Performance Data'!$B:$K, 10, 0)</f>
        <v>2023</v>
      </c>
      <c r="H8" s="20" t="s">
        <v>64</v>
      </c>
      <c r="I8" s="19" t="str">
        <f>VLOOKUP($B8, 'Performance Data'!$B:$K, 7, 0)</f>
        <v>AA</v>
      </c>
      <c r="J8" s="7">
        <f t="shared" si="6"/>
        <v>17987.62</v>
      </c>
      <c r="K8" s="68">
        <f t="shared" si="7"/>
        <v>18746.753400000001</v>
      </c>
      <c r="M8" s="20" t="s">
        <v>68</v>
      </c>
      <c r="O8" s="5">
        <f>SUMIF('Performance Data'!$B:$B, $B8,'Performance Data'!N:N)</f>
        <v>24748.07</v>
      </c>
      <c r="P8" s="5">
        <f>SUMIF('Performance Data'!$B:$B, $B8,'Performance Data'!O:O)</f>
        <v>17987.62</v>
      </c>
      <c r="Q8" s="5">
        <f>SUMIF('Performance Data'!$B:$B, $B8,'Performance Data'!P:P)</f>
        <v>18250</v>
      </c>
      <c r="S8" s="21">
        <f t="shared" si="0"/>
        <v>-0.27317079675303979</v>
      </c>
      <c r="T8" s="21">
        <f t="shared" si="1"/>
        <v>-1.4376986301369965E-2</v>
      </c>
      <c r="V8" s="5">
        <f>SUMIF('Performance Data'!$B:$B, $B8,'Performance Data'!AC:AC)</f>
        <v>0</v>
      </c>
      <c r="W8" s="5">
        <f>SUMIF('Performance Data'!$B:$B, $B8,'Performance Data'!AD:AD)</f>
        <v>25245.06</v>
      </c>
      <c r="X8" s="5">
        <f>SUMIF('Performance Data'!$B:$B, $B8,'Performance Data'!AE:AE)</f>
        <v>24748.07</v>
      </c>
      <c r="Y8" s="5">
        <f>SUMIF('Performance Data'!$B:$B, $B8,'Performance Data'!AG:AG)</f>
        <v>25000</v>
      </c>
      <c r="Z8" s="5">
        <f t="shared" si="8"/>
        <v>17987.62</v>
      </c>
      <c r="AA8" s="5">
        <f t="shared" si="2"/>
        <v>18746.753400000001</v>
      </c>
      <c r="AC8" s="21">
        <f t="shared" si="3"/>
        <v>-0.27317079675303979</v>
      </c>
      <c r="AD8" s="21">
        <f t="shared" si="4"/>
        <v>-0.28049520000000006</v>
      </c>
      <c r="AE8" s="21">
        <f t="shared" si="4"/>
        <v>4.2203104134955094E-2</v>
      </c>
      <c r="AG8" s="63">
        <f t="shared" si="5"/>
        <v>1312.2727380000001</v>
      </c>
      <c r="AH8" s="63">
        <f t="shared" si="5"/>
        <v>1499.7402720000002</v>
      </c>
      <c r="AI8" s="63">
        <f t="shared" si="5"/>
        <v>1874.6753400000002</v>
      </c>
      <c r="AJ8" s="63">
        <f t="shared" si="5"/>
        <v>1593.4740390000002</v>
      </c>
      <c r="AK8" s="63">
        <f t="shared" si="5"/>
        <v>1687.2078060000001</v>
      </c>
      <c r="AL8" s="63">
        <f t="shared" si="5"/>
        <v>1499.7402720000002</v>
      </c>
      <c r="AM8" s="63">
        <f t="shared" si="5"/>
        <v>1499.7402720000002</v>
      </c>
      <c r="AN8" s="63">
        <f t="shared" si="5"/>
        <v>1218.5389710000002</v>
      </c>
      <c r="AO8" s="63">
        <f t="shared" si="5"/>
        <v>1780.9415730000001</v>
      </c>
      <c r="AP8" s="63">
        <f t="shared" si="5"/>
        <v>1874.6753400000002</v>
      </c>
      <c r="AQ8" s="63">
        <f t="shared" si="5"/>
        <v>1593.4740390000002</v>
      </c>
      <c r="AR8" s="63">
        <f t="shared" si="5"/>
        <v>1312.2727380000001</v>
      </c>
    </row>
    <row r="9" spans="1:44" x14ac:dyDescent="0.25">
      <c r="B9">
        <v>20445</v>
      </c>
      <c r="C9" s="44" t="s">
        <v>72</v>
      </c>
      <c r="D9" t="str">
        <f>VLOOKUP($B9, 'Performance Data'!$B:$K, 3, 0)</f>
        <v>Germany</v>
      </c>
      <c r="E9" t="str">
        <f>VLOOKUP($B9, 'Performance Data'!$B:$K, 4, 0)</f>
        <v>NRW</v>
      </c>
      <c r="F9" t="str">
        <f>VLOOKUP($B9, 'Performance Data'!$B:$K, 6, 0)</f>
        <v>Institutes / Clinic</v>
      </c>
      <c r="G9" s="19" t="str">
        <f>VLOOKUP($B9, 'Performance Data'!$B:$K, 10, 0)</f>
        <v>Pre-2022</v>
      </c>
      <c r="H9" s="20" t="s">
        <v>64</v>
      </c>
      <c r="I9" s="19" t="str">
        <f>VLOOKUP($B9, 'Performance Data'!$B:$K, 7, 0)</f>
        <v>AC</v>
      </c>
      <c r="J9" s="7">
        <f t="shared" si="6"/>
        <v>36159.64</v>
      </c>
      <c r="K9" s="68">
        <f t="shared" si="7"/>
        <v>38190.8148</v>
      </c>
      <c r="M9" s="20" t="s">
        <v>65</v>
      </c>
      <c r="O9" s="5">
        <f>SUMIF('Performance Data'!$B:$B, $B9,'Performance Data'!N:N)</f>
        <v>33797.24</v>
      </c>
      <c r="P9" s="5">
        <f>SUMIF('Performance Data'!$B:$B, $B9,'Performance Data'!O:O)</f>
        <v>36159.64</v>
      </c>
      <c r="Q9" s="5">
        <f>SUMIF('Performance Data'!$B:$B, $B9,'Performance Data'!P:P)</f>
        <v>25915</v>
      </c>
      <c r="S9" s="21">
        <f t="shared" si="0"/>
        <v>6.9899198869493473E-2</v>
      </c>
      <c r="T9" s="21">
        <f t="shared" si="1"/>
        <v>0.39531699787767693</v>
      </c>
      <c r="V9" s="5">
        <f>SUMIF('Performance Data'!$B:$B, $B9,'Performance Data'!AC:AC)</f>
        <v>20470.029999999995</v>
      </c>
      <c r="W9" s="5">
        <f>SUMIF('Performance Data'!$B:$B, $B9,'Performance Data'!AD:AD)</f>
        <v>30382.74</v>
      </c>
      <c r="X9" s="5">
        <f>SUMIF('Performance Data'!$B:$B, $B9,'Performance Data'!AE:AE)</f>
        <v>33797.24</v>
      </c>
      <c r="Y9" s="5">
        <f>SUMIF('Performance Data'!$B:$B, $B9,'Performance Data'!AG:AG)</f>
        <v>35500</v>
      </c>
      <c r="Z9" s="5">
        <f t="shared" si="8"/>
        <v>36159.64</v>
      </c>
      <c r="AA9" s="5">
        <f t="shared" si="2"/>
        <v>38190.8148</v>
      </c>
      <c r="AC9" s="21">
        <f t="shared" si="3"/>
        <v>6.9899198869493473E-2</v>
      </c>
      <c r="AD9" s="21">
        <f t="shared" si="4"/>
        <v>1.8581408450704107E-2</v>
      </c>
      <c r="AE9" s="21">
        <f t="shared" si="4"/>
        <v>5.6172428707808031E-2</v>
      </c>
      <c r="AG9" s="63">
        <f t="shared" si="5"/>
        <v>2673.3570360000003</v>
      </c>
      <c r="AH9" s="63">
        <f t="shared" si="5"/>
        <v>3055.2651839999999</v>
      </c>
      <c r="AI9" s="63">
        <f t="shared" si="5"/>
        <v>3819.0814800000003</v>
      </c>
      <c r="AJ9" s="63">
        <f t="shared" si="5"/>
        <v>3246.2192580000001</v>
      </c>
      <c r="AK9" s="63">
        <f t="shared" si="5"/>
        <v>3437.1733319999998</v>
      </c>
      <c r="AL9" s="63">
        <f t="shared" si="5"/>
        <v>3055.2651839999999</v>
      </c>
      <c r="AM9" s="63">
        <f t="shared" si="5"/>
        <v>3055.2651839999999</v>
      </c>
      <c r="AN9" s="63">
        <f t="shared" si="5"/>
        <v>2482.4029620000001</v>
      </c>
      <c r="AO9" s="63">
        <f t="shared" si="5"/>
        <v>3628.1274060000001</v>
      </c>
      <c r="AP9" s="63">
        <f t="shared" si="5"/>
        <v>3819.0814800000003</v>
      </c>
      <c r="AQ9" s="63">
        <f t="shared" si="5"/>
        <v>3246.2192580000001</v>
      </c>
      <c r="AR9" s="63">
        <f t="shared" si="5"/>
        <v>2673.3570360000003</v>
      </c>
    </row>
    <row r="10" spans="1:44" x14ac:dyDescent="0.25">
      <c r="B10">
        <v>20765</v>
      </c>
      <c r="C10" s="44" t="s">
        <v>74</v>
      </c>
      <c r="D10" t="str">
        <f>VLOOKUP($B10, 'Performance Data'!$B:$K, 3, 0)</f>
        <v>Germany</v>
      </c>
      <c r="E10" t="str">
        <f>VLOOKUP($B10, 'Performance Data'!$B:$K, 4, 0)</f>
        <v>NRW</v>
      </c>
      <c r="F10" t="str">
        <f>VLOOKUP($B10, 'Performance Data'!$B:$K, 6, 0)</f>
        <v>Institutes / Clinic</v>
      </c>
      <c r="G10" s="19" t="str">
        <f>VLOOKUP($B10, 'Performance Data'!$B:$K, 10, 0)</f>
        <v>Pre-2022</v>
      </c>
      <c r="H10" s="20" t="s">
        <v>64</v>
      </c>
      <c r="I10" s="19" t="str">
        <f>VLOOKUP($B10, 'Performance Data'!$B:$K, 7, 0)</f>
        <v>BA</v>
      </c>
      <c r="J10" s="7">
        <f t="shared" si="6"/>
        <v>16460.670000000002</v>
      </c>
      <c r="K10" s="68">
        <f t="shared" si="7"/>
        <v>17112.916900000004</v>
      </c>
      <c r="M10" s="20" t="s">
        <v>65</v>
      </c>
      <c r="O10" s="5">
        <f>SUMIF('Performance Data'!$B:$B, $B10,'Performance Data'!N:N)</f>
        <v>14168</v>
      </c>
      <c r="P10" s="5">
        <f>SUMIF('Performance Data'!$B:$B, $B10,'Performance Data'!O:O)</f>
        <v>16460.670000000002</v>
      </c>
      <c r="Q10" s="5">
        <f>SUMIF('Performance Data'!$B:$B, $B10,'Performance Data'!P:P)</f>
        <v>10220</v>
      </c>
      <c r="S10" s="21">
        <f t="shared" si="0"/>
        <v>0.16182029926595165</v>
      </c>
      <c r="T10" s="21">
        <f t="shared" si="1"/>
        <v>0.61063307240704523</v>
      </c>
      <c r="V10" s="5">
        <f>SUMIF('Performance Data'!$B:$B, $B10,'Performance Data'!AC:AC)</f>
        <v>19476.969999999998</v>
      </c>
      <c r="W10" s="5">
        <f>SUMIF('Performance Data'!$B:$B, $B10,'Performance Data'!AD:AD)</f>
        <v>15401.999999999998</v>
      </c>
      <c r="X10" s="5">
        <f>SUMIF('Performance Data'!$B:$B, $B10,'Performance Data'!AE:AE)</f>
        <v>14168</v>
      </c>
      <c r="Y10" s="5">
        <f>SUMIF('Performance Data'!$B:$B, $B10,'Performance Data'!AG:AG)</f>
        <v>14000</v>
      </c>
      <c r="Z10" s="5">
        <f t="shared" si="8"/>
        <v>16460.670000000002</v>
      </c>
      <c r="AA10" s="5">
        <f t="shared" si="2"/>
        <v>17112.916900000004</v>
      </c>
      <c r="AC10" s="21">
        <f t="shared" si="3"/>
        <v>0.16182029926595165</v>
      </c>
      <c r="AD10" s="21">
        <f t="shared" si="4"/>
        <v>0.17576214285714298</v>
      </c>
      <c r="AE10" s="21">
        <f t="shared" si="4"/>
        <v>3.9624565707228276E-2</v>
      </c>
      <c r="AG10" s="63">
        <f t="shared" si="5"/>
        <v>1197.9041830000003</v>
      </c>
      <c r="AH10" s="63">
        <f t="shared" si="5"/>
        <v>1369.0333520000004</v>
      </c>
      <c r="AI10" s="63">
        <f t="shared" si="5"/>
        <v>1711.2916900000005</v>
      </c>
      <c r="AJ10" s="63">
        <f t="shared" si="5"/>
        <v>1454.5979365000005</v>
      </c>
      <c r="AK10" s="63">
        <f t="shared" si="5"/>
        <v>1540.1625210000002</v>
      </c>
      <c r="AL10" s="63">
        <f t="shared" si="5"/>
        <v>1369.0333520000004</v>
      </c>
      <c r="AM10" s="63">
        <f t="shared" si="5"/>
        <v>1369.0333520000004</v>
      </c>
      <c r="AN10" s="63">
        <f t="shared" si="5"/>
        <v>1112.3395985000002</v>
      </c>
      <c r="AO10" s="63">
        <f t="shared" si="5"/>
        <v>1625.7271055000003</v>
      </c>
      <c r="AP10" s="63">
        <f t="shared" si="5"/>
        <v>1711.2916900000005</v>
      </c>
      <c r="AQ10" s="63">
        <f t="shared" si="5"/>
        <v>1454.5979365000005</v>
      </c>
      <c r="AR10" s="63">
        <f t="shared" si="5"/>
        <v>1197.9041830000003</v>
      </c>
    </row>
    <row r="11" spans="1:44" x14ac:dyDescent="0.25">
      <c r="B11">
        <v>20778</v>
      </c>
      <c r="C11" s="44" t="s">
        <v>75</v>
      </c>
      <c r="D11" t="str">
        <f>VLOOKUP($B11, 'Performance Data'!$B:$K, 3, 0)</f>
        <v>Germany</v>
      </c>
      <c r="E11" t="str">
        <f>VLOOKUP($B11, 'Performance Data'!$B:$K, 4, 0)</f>
        <v>NRW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 t="s">
        <v>64</v>
      </c>
      <c r="I11" s="19" t="str">
        <f>VLOOKUP($B11, 'Performance Data'!$B:$K, 7, 0)</f>
        <v>BA</v>
      </c>
      <c r="J11" s="7">
        <f t="shared" si="6"/>
        <v>27597.46</v>
      </c>
      <c r="K11" s="68">
        <f t="shared" si="7"/>
        <v>29029.282200000001</v>
      </c>
      <c r="M11" s="20" t="s">
        <v>65</v>
      </c>
      <c r="O11" s="5">
        <f>SUMIF('Performance Data'!$B:$B, $B11,'Performance Data'!N:N)</f>
        <v>19945.329999999998</v>
      </c>
      <c r="P11" s="5">
        <f>SUMIF('Performance Data'!$B:$B, $B11,'Performance Data'!O:O)</f>
        <v>27597.46</v>
      </c>
      <c r="Q11" s="5">
        <f>SUMIF('Performance Data'!$B:$B, $B11,'Performance Data'!P:P)</f>
        <v>16060</v>
      </c>
      <c r="S11" s="21">
        <f t="shared" si="0"/>
        <v>0.38365522154810172</v>
      </c>
      <c r="T11" s="21">
        <f t="shared" si="1"/>
        <v>0.71839726027397255</v>
      </c>
      <c r="V11" s="5">
        <f>SUMIF('Performance Data'!$B:$B, $B11,'Performance Data'!AC:AC)</f>
        <v>6330.76</v>
      </c>
      <c r="W11" s="5">
        <f>SUMIF('Performance Data'!$B:$B, $B11,'Performance Data'!AD:AD)</f>
        <v>12872.51</v>
      </c>
      <c r="X11" s="5">
        <f>SUMIF('Performance Data'!$B:$B, $B11,'Performance Data'!AE:AE)</f>
        <v>19945.329999999998</v>
      </c>
      <c r="Y11" s="5">
        <f>SUMIF('Performance Data'!$B:$B, $B11,'Performance Data'!AG:AG)</f>
        <v>22000</v>
      </c>
      <c r="Z11" s="5">
        <f t="shared" si="8"/>
        <v>27597.46</v>
      </c>
      <c r="AA11" s="5">
        <f t="shared" si="2"/>
        <v>29029.282200000001</v>
      </c>
      <c r="AC11" s="21">
        <f t="shared" si="3"/>
        <v>0.38365522154810172</v>
      </c>
      <c r="AD11" s="21">
        <f t="shared" si="4"/>
        <v>0.25442999999999993</v>
      </c>
      <c r="AE11" s="21">
        <f t="shared" si="4"/>
        <v>5.1882390625804131E-2</v>
      </c>
      <c r="AG11" s="63">
        <f t="shared" si="5"/>
        <v>2032.0497540000003</v>
      </c>
      <c r="AH11" s="63">
        <f t="shared" si="5"/>
        <v>2322.342576</v>
      </c>
      <c r="AI11" s="63">
        <f t="shared" si="5"/>
        <v>2902.9282200000002</v>
      </c>
      <c r="AJ11" s="63">
        <f t="shared" si="5"/>
        <v>2467.4889870000002</v>
      </c>
      <c r="AK11" s="63">
        <f t="shared" si="5"/>
        <v>2612.6353979999999</v>
      </c>
      <c r="AL11" s="63">
        <f t="shared" si="5"/>
        <v>2322.342576</v>
      </c>
      <c r="AM11" s="63">
        <f t="shared" si="5"/>
        <v>2322.342576</v>
      </c>
      <c r="AN11" s="63">
        <f t="shared" si="5"/>
        <v>1886.9033430000002</v>
      </c>
      <c r="AO11" s="63">
        <f t="shared" si="5"/>
        <v>2757.7818090000001</v>
      </c>
      <c r="AP11" s="63">
        <f t="shared" si="5"/>
        <v>2902.9282200000002</v>
      </c>
      <c r="AQ11" s="63">
        <f t="shared" si="5"/>
        <v>2467.4889870000002</v>
      </c>
      <c r="AR11" s="63">
        <f t="shared" si="5"/>
        <v>2032.0497540000003</v>
      </c>
    </row>
    <row r="12" spans="1:44" x14ac:dyDescent="0.25">
      <c r="B12">
        <v>20590</v>
      </c>
      <c r="C12" s="44" t="s">
        <v>78</v>
      </c>
      <c r="D12" t="str">
        <f>VLOOKUP($B12, 'Performance Data'!$B:$K, 3, 0)</f>
        <v>Germany</v>
      </c>
      <c r="E12" t="str">
        <f>VLOOKUP($B12, 'Performance Data'!$B:$K, 4, 0)</f>
        <v>NRW</v>
      </c>
      <c r="F12" t="str">
        <f>VLOOKUP($B12, 'Performance Data'!$B:$K, 6, 0)</f>
        <v>Institutes / Clinic</v>
      </c>
      <c r="G12" s="19" t="str">
        <f>VLOOKUP($B12, 'Performance Data'!$B:$K, 10, 0)</f>
        <v>Pre-2022</v>
      </c>
      <c r="H12" s="20" t="s">
        <v>64</v>
      </c>
      <c r="I12" s="19" t="str">
        <f>VLOOKUP($B12, 'Performance Data'!$B:$K, 7, 0)</f>
        <v>BB</v>
      </c>
      <c r="J12" s="7">
        <f t="shared" si="6"/>
        <v>12495.17</v>
      </c>
      <c r="K12" s="68">
        <f t="shared" si="7"/>
        <v>12869.831900000001</v>
      </c>
      <c r="M12" s="20" t="s">
        <v>68</v>
      </c>
      <c r="O12" s="5">
        <f>SUMIF('Performance Data'!$B:$B, $B12,'Performance Data'!N:N)</f>
        <v>11293.56</v>
      </c>
      <c r="P12" s="5">
        <f>SUMIF('Performance Data'!$B:$B, $B12,'Performance Data'!O:O)</f>
        <v>12495.17</v>
      </c>
      <c r="Q12" s="5">
        <f>SUMIF('Performance Data'!$B:$B, $B12,'Performance Data'!P:P)</f>
        <v>8030</v>
      </c>
      <c r="S12" s="21">
        <f t="shared" si="0"/>
        <v>0.10639780547497879</v>
      </c>
      <c r="T12" s="21">
        <f t="shared" si="1"/>
        <v>0.55606102117061029</v>
      </c>
      <c r="V12" s="5">
        <f>SUMIF('Performance Data'!$B:$B, $B12,'Performance Data'!AC:AC)</f>
        <v>12576.88</v>
      </c>
      <c r="W12" s="5">
        <f>SUMIF('Performance Data'!$B:$B, $B12,'Performance Data'!AD:AD)</f>
        <v>14491.51</v>
      </c>
      <c r="X12" s="5">
        <f>SUMIF('Performance Data'!$B:$B, $B12,'Performance Data'!AE:AE)</f>
        <v>11293.56</v>
      </c>
      <c r="Y12" s="5">
        <f>SUMIF('Performance Data'!$B:$B, $B12,'Performance Data'!AG:AG)</f>
        <v>11000</v>
      </c>
      <c r="Z12" s="5">
        <f t="shared" si="8"/>
        <v>12495.17</v>
      </c>
      <c r="AA12" s="5">
        <f t="shared" si="2"/>
        <v>12869.831900000001</v>
      </c>
      <c r="AC12" s="21">
        <f t="shared" si="3"/>
        <v>0.10639780547497879</v>
      </c>
      <c r="AD12" s="21">
        <f t="shared" si="4"/>
        <v>0.13592454545454546</v>
      </c>
      <c r="AE12" s="21">
        <f t="shared" si="4"/>
        <v>2.9984538025493057E-2</v>
      </c>
      <c r="AG12" s="63">
        <f t="shared" si="5"/>
        <v>900.88823300000013</v>
      </c>
      <c r="AH12" s="63">
        <f t="shared" si="5"/>
        <v>1029.5865520000002</v>
      </c>
      <c r="AI12" s="63">
        <f t="shared" si="5"/>
        <v>1286.9831900000001</v>
      </c>
      <c r="AJ12" s="63">
        <f t="shared" si="5"/>
        <v>1093.9357115000003</v>
      </c>
      <c r="AK12" s="63">
        <f t="shared" si="5"/>
        <v>1158.2848710000001</v>
      </c>
      <c r="AL12" s="63">
        <f t="shared" si="5"/>
        <v>1029.5865520000002</v>
      </c>
      <c r="AM12" s="63">
        <f t="shared" si="5"/>
        <v>1029.5865520000002</v>
      </c>
      <c r="AN12" s="63">
        <f t="shared" si="5"/>
        <v>836.53907350000009</v>
      </c>
      <c r="AO12" s="63">
        <f t="shared" si="5"/>
        <v>1222.6340305000001</v>
      </c>
      <c r="AP12" s="63">
        <f t="shared" si="5"/>
        <v>1286.9831900000001</v>
      </c>
      <c r="AQ12" s="63">
        <f t="shared" si="5"/>
        <v>1093.9357115000003</v>
      </c>
      <c r="AR12" s="63">
        <f t="shared" si="5"/>
        <v>900.88823300000013</v>
      </c>
    </row>
    <row r="13" spans="1:44" x14ac:dyDescent="0.25">
      <c r="B13">
        <v>20645</v>
      </c>
      <c r="C13" s="44" t="s">
        <v>79</v>
      </c>
      <c r="D13" t="str">
        <f>VLOOKUP($B13, 'Performance Data'!$B:$K, 3, 0)</f>
        <v>Germany</v>
      </c>
      <c r="E13" t="str">
        <f>VLOOKUP($B13, 'Performance Data'!$B:$K, 4, 0)</f>
        <v>NRW</v>
      </c>
      <c r="F13" t="str">
        <f>VLOOKUP($B13, 'Performance Data'!$B:$K, 6, 0)</f>
        <v>Institutes / Clinic</v>
      </c>
      <c r="G13" s="19" t="str">
        <f>VLOOKUP($B13, 'Performance Data'!$B:$K, 10, 0)</f>
        <v>Pre-2022</v>
      </c>
      <c r="H13" s="20" t="s">
        <v>64</v>
      </c>
      <c r="I13" s="19" t="str">
        <f>VLOOKUP($B13, 'Performance Data'!$B:$K, 7, 0)</f>
        <v>BB</v>
      </c>
      <c r="J13" s="7">
        <f t="shared" si="6"/>
        <v>6654.15</v>
      </c>
      <c r="K13" s="68">
        <f t="shared" si="7"/>
        <v>6619.9404999999997</v>
      </c>
      <c r="M13" s="20" t="s">
        <v>68</v>
      </c>
      <c r="O13" s="5">
        <f>SUMIF('Performance Data'!$B:$B, $B13,'Performance Data'!N:N)</f>
        <v>6739.31</v>
      </c>
      <c r="P13" s="5">
        <f>SUMIF('Performance Data'!$B:$B, $B13,'Performance Data'!O:O)</f>
        <v>6654.15</v>
      </c>
      <c r="Q13" s="5">
        <f>SUMIF('Performance Data'!$B:$B, $B13,'Performance Data'!P:P)</f>
        <v>5110</v>
      </c>
      <c r="S13" s="21">
        <f t="shared" si="0"/>
        <v>-1.2636308464813228E-2</v>
      </c>
      <c r="T13" s="21">
        <f t="shared" si="1"/>
        <v>0.30218199608610563</v>
      </c>
      <c r="V13" s="5">
        <f>SUMIF('Performance Data'!$B:$B, $B13,'Performance Data'!AC:AC)</f>
        <v>6885.83</v>
      </c>
      <c r="W13" s="5">
        <f>SUMIF('Performance Data'!$B:$B, $B13,'Performance Data'!AD:AD)</f>
        <v>7525.2800000000007</v>
      </c>
      <c r="X13" s="5">
        <f>SUMIF('Performance Data'!$B:$B, $B13,'Performance Data'!AE:AE)</f>
        <v>6739.31</v>
      </c>
      <c r="Y13" s="5">
        <f>SUMIF('Performance Data'!$B:$B, $B13,'Performance Data'!AG:AG)</f>
        <v>7000</v>
      </c>
      <c r="Z13" s="5">
        <f t="shared" si="8"/>
        <v>6654.15</v>
      </c>
      <c r="AA13" s="5">
        <f t="shared" si="2"/>
        <v>6619.9404999999997</v>
      </c>
      <c r="AC13" s="21">
        <f t="shared" si="3"/>
        <v>-1.2636308464813228E-2</v>
      </c>
      <c r="AD13" s="21">
        <f t="shared" si="4"/>
        <v>-4.9407142857142872E-2</v>
      </c>
      <c r="AE13" s="21">
        <f t="shared" si="4"/>
        <v>-5.1410773727673664E-3</v>
      </c>
      <c r="AG13" s="63">
        <f t="shared" si="5"/>
        <v>463.39583500000003</v>
      </c>
      <c r="AH13" s="63">
        <f t="shared" si="5"/>
        <v>529.59523999999999</v>
      </c>
      <c r="AI13" s="63">
        <f t="shared" si="5"/>
        <v>661.99405000000002</v>
      </c>
      <c r="AJ13" s="63">
        <f t="shared" si="5"/>
        <v>562.69494250000002</v>
      </c>
      <c r="AK13" s="63">
        <f t="shared" si="5"/>
        <v>595.79464499999995</v>
      </c>
      <c r="AL13" s="63">
        <f t="shared" si="5"/>
        <v>529.59523999999999</v>
      </c>
      <c r="AM13" s="63">
        <f t="shared" si="5"/>
        <v>529.59523999999999</v>
      </c>
      <c r="AN13" s="63">
        <f t="shared" si="5"/>
        <v>430.2961325</v>
      </c>
      <c r="AO13" s="63">
        <f t="shared" si="5"/>
        <v>628.89434749999998</v>
      </c>
      <c r="AP13" s="63">
        <f t="shared" si="5"/>
        <v>661.99405000000002</v>
      </c>
      <c r="AQ13" s="63">
        <f t="shared" si="5"/>
        <v>562.69494250000002</v>
      </c>
      <c r="AR13" s="63">
        <f t="shared" si="5"/>
        <v>463.39583500000003</v>
      </c>
    </row>
    <row r="14" spans="1:44" x14ac:dyDescent="0.25">
      <c r="B14">
        <v>20725</v>
      </c>
      <c r="C14" s="44" t="s">
        <v>80</v>
      </c>
      <c r="D14" t="str">
        <f>VLOOKUP($B14, 'Performance Data'!$B:$K, 3, 0)</f>
        <v>Germany</v>
      </c>
      <c r="E14" t="str">
        <f>VLOOKUP($B14, 'Performance Data'!$B:$K, 4, 0)</f>
        <v>NRW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 t="s">
        <v>64</v>
      </c>
      <c r="I14" s="19" t="str">
        <f>VLOOKUP($B14, 'Performance Data'!$B:$K, 7, 0)</f>
        <v>BB</v>
      </c>
      <c r="J14" s="7">
        <f t="shared" si="6"/>
        <v>15279.57</v>
      </c>
      <c r="K14" s="68">
        <f t="shared" si="7"/>
        <v>15849.1399</v>
      </c>
      <c r="M14" s="20" t="s">
        <v>68</v>
      </c>
      <c r="O14" s="5">
        <f>SUMIF('Performance Data'!$B:$B, $B14,'Performance Data'!N:N)</f>
        <v>17017.07</v>
      </c>
      <c r="P14" s="5">
        <f>SUMIF('Performance Data'!$B:$B, $B14,'Performance Data'!O:O)</f>
        <v>15279.57</v>
      </c>
      <c r="Q14" s="5">
        <f>SUMIF('Performance Data'!$B:$B, $B14,'Performance Data'!P:P)</f>
        <v>13870</v>
      </c>
      <c r="S14" s="21">
        <f t="shared" si="0"/>
        <v>-0.10210335856877828</v>
      </c>
      <c r="T14" s="21">
        <f t="shared" si="1"/>
        <v>0.10162725306416731</v>
      </c>
      <c r="V14" s="5">
        <f>SUMIF('Performance Data'!$B:$B, $B14,'Performance Data'!AC:AC)</f>
        <v>10118.17</v>
      </c>
      <c r="W14" s="5">
        <f>SUMIF('Performance Data'!$B:$B, $B14,'Performance Data'!AD:AD)</f>
        <v>9905.5600000000013</v>
      </c>
      <c r="X14" s="5">
        <f>SUMIF('Performance Data'!$B:$B, $B14,'Performance Data'!AE:AE)</f>
        <v>17017.07</v>
      </c>
      <c r="Y14" s="5">
        <f>SUMIF('Performance Data'!$B:$B, $B14,'Performance Data'!AG:AG)</f>
        <v>19000</v>
      </c>
      <c r="Z14" s="5">
        <f t="shared" si="8"/>
        <v>15279.57</v>
      </c>
      <c r="AA14" s="5">
        <f t="shared" si="2"/>
        <v>15849.1399</v>
      </c>
      <c r="AC14" s="21">
        <f t="shared" si="3"/>
        <v>-0.10210335856877828</v>
      </c>
      <c r="AD14" s="21">
        <f t="shared" si="4"/>
        <v>-0.19581210526315795</v>
      </c>
      <c r="AE14" s="21">
        <f t="shared" si="4"/>
        <v>3.7276566029017966E-2</v>
      </c>
      <c r="AG14" s="63">
        <f t="shared" si="5"/>
        <v>1109.439793</v>
      </c>
      <c r="AH14" s="63">
        <f t="shared" si="5"/>
        <v>1267.931192</v>
      </c>
      <c r="AI14" s="63">
        <f t="shared" si="5"/>
        <v>1584.91399</v>
      </c>
      <c r="AJ14" s="63">
        <f t="shared" si="5"/>
        <v>1347.1768915</v>
      </c>
      <c r="AK14" s="63">
        <f t="shared" si="5"/>
        <v>1426.422591</v>
      </c>
      <c r="AL14" s="63">
        <f t="shared" si="5"/>
        <v>1267.931192</v>
      </c>
      <c r="AM14" s="63">
        <f t="shared" si="5"/>
        <v>1267.931192</v>
      </c>
      <c r="AN14" s="63">
        <f t="shared" si="5"/>
        <v>1030.1940935</v>
      </c>
      <c r="AO14" s="63">
        <f t="shared" si="5"/>
        <v>1505.6682905</v>
      </c>
      <c r="AP14" s="63">
        <f t="shared" si="5"/>
        <v>1584.91399</v>
      </c>
      <c r="AQ14" s="63">
        <f t="shared" si="5"/>
        <v>1347.1768915</v>
      </c>
      <c r="AR14" s="63">
        <f t="shared" si="5"/>
        <v>1109.439793</v>
      </c>
    </row>
    <row r="15" spans="1:44" x14ac:dyDescent="0.25">
      <c r="B15">
        <v>20744</v>
      </c>
      <c r="C15" s="44" t="s">
        <v>81</v>
      </c>
      <c r="D15" t="str">
        <f>VLOOKUP($B15, 'Performance Data'!$B:$K, 3, 0)</f>
        <v>Germany</v>
      </c>
      <c r="E15" t="str">
        <f>VLOOKUP($B15, 'Performance Data'!$B:$K, 4, 0)</f>
        <v>NRW</v>
      </c>
      <c r="F15" t="str">
        <f>VLOOKUP($B15, 'Performance Data'!$B:$K, 6, 0)</f>
        <v>Institutes / Clinic</v>
      </c>
      <c r="G15" s="19" t="str">
        <f>VLOOKUP($B15, 'Performance Data'!$B:$K, 10, 0)</f>
        <v>Pre-2022</v>
      </c>
      <c r="H15" s="20" t="s">
        <v>64</v>
      </c>
      <c r="I15" s="19" t="str">
        <f>VLOOKUP($B15, 'Performance Data'!$B:$K, 7, 0)</f>
        <v>BB</v>
      </c>
      <c r="J15" s="7">
        <f t="shared" si="6"/>
        <v>12366.11</v>
      </c>
      <c r="K15" s="68">
        <f t="shared" si="7"/>
        <v>12731.737700000001</v>
      </c>
      <c r="M15" s="20" t="s">
        <v>68</v>
      </c>
      <c r="O15" s="5">
        <f>SUMIF('Performance Data'!$B:$B, $B15,'Performance Data'!N:N)</f>
        <v>17651.5</v>
      </c>
      <c r="P15" s="5">
        <f>SUMIF('Performance Data'!$B:$B, $B15,'Performance Data'!O:O)</f>
        <v>12366.11</v>
      </c>
      <c r="Q15" s="5">
        <f>SUMIF('Performance Data'!$B:$B, $B15,'Performance Data'!P:P)</f>
        <v>13140</v>
      </c>
      <c r="S15" s="21">
        <f t="shared" si="0"/>
        <v>-0.29943007676401434</v>
      </c>
      <c r="T15" s="21">
        <f t="shared" si="1"/>
        <v>-5.8895738203957326E-2</v>
      </c>
      <c r="V15" s="5">
        <f>SUMIF('Performance Data'!$B:$B, $B15,'Performance Data'!AC:AC)</f>
        <v>13794.23</v>
      </c>
      <c r="W15" s="5">
        <f>SUMIF('Performance Data'!$B:$B, $B15,'Performance Data'!AD:AD)</f>
        <v>16755.46</v>
      </c>
      <c r="X15" s="5">
        <f>SUMIF('Performance Data'!$B:$B, $B15,'Performance Data'!AE:AE)</f>
        <v>17651.5</v>
      </c>
      <c r="Y15" s="5">
        <f>SUMIF('Performance Data'!$B:$B, $B15,'Performance Data'!AG:AG)</f>
        <v>18000</v>
      </c>
      <c r="Z15" s="5">
        <f t="shared" si="8"/>
        <v>12366.11</v>
      </c>
      <c r="AA15" s="5">
        <f t="shared" si="2"/>
        <v>12731.737700000001</v>
      </c>
      <c r="AC15" s="21">
        <f t="shared" si="3"/>
        <v>-0.29943007676401434</v>
      </c>
      <c r="AD15" s="21">
        <f t="shared" si="4"/>
        <v>-0.3129938888888889</v>
      </c>
      <c r="AE15" s="21">
        <f t="shared" si="4"/>
        <v>2.956691311980908E-2</v>
      </c>
      <c r="AG15" s="63">
        <f t="shared" si="5"/>
        <v>891.22163900000021</v>
      </c>
      <c r="AH15" s="63">
        <f t="shared" si="5"/>
        <v>1018.5390160000002</v>
      </c>
      <c r="AI15" s="63">
        <f t="shared" si="5"/>
        <v>1273.1737700000003</v>
      </c>
      <c r="AJ15" s="63">
        <f t="shared" si="5"/>
        <v>1082.1977045000001</v>
      </c>
      <c r="AK15" s="63">
        <f t="shared" si="5"/>
        <v>1145.856393</v>
      </c>
      <c r="AL15" s="63">
        <f t="shared" si="5"/>
        <v>1018.5390160000002</v>
      </c>
      <c r="AM15" s="63">
        <f t="shared" si="5"/>
        <v>1018.5390160000002</v>
      </c>
      <c r="AN15" s="63">
        <f t="shared" si="5"/>
        <v>827.56295050000017</v>
      </c>
      <c r="AO15" s="63">
        <f t="shared" si="5"/>
        <v>1209.5150815000002</v>
      </c>
      <c r="AP15" s="63">
        <f t="shared" si="5"/>
        <v>1273.1737700000003</v>
      </c>
      <c r="AQ15" s="63">
        <f t="shared" si="5"/>
        <v>1082.1977045000001</v>
      </c>
      <c r="AR15" s="63">
        <f t="shared" si="5"/>
        <v>891.22163900000021</v>
      </c>
    </row>
    <row r="16" spans="1:44" x14ac:dyDescent="0.25">
      <c r="B16">
        <v>20918</v>
      </c>
      <c r="C16" s="44" t="s">
        <v>83</v>
      </c>
      <c r="D16" t="str">
        <f>VLOOKUP($B16, 'Performance Data'!$B:$K, 3, 0)</f>
        <v>Germany</v>
      </c>
      <c r="E16" t="str">
        <f>VLOOKUP($B16, 'Performance Data'!$B:$K, 4, 0)</f>
        <v>NRW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 t="s">
        <v>64</v>
      </c>
      <c r="I16" s="19" t="str">
        <f>VLOOKUP($B16, 'Performance Data'!$B:$K, 7, 0)</f>
        <v>BB</v>
      </c>
      <c r="J16" s="7">
        <f t="shared" si="6"/>
        <v>14744.43</v>
      </c>
      <c r="K16" s="68">
        <f t="shared" si="7"/>
        <v>15276.540100000002</v>
      </c>
      <c r="M16" s="20" t="s">
        <v>68</v>
      </c>
      <c r="O16" s="5">
        <f>SUMIF('Performance Data'!$B:$B, $B16,'Performance Data'!N:N)</f>
        <v>16078.41</v>
      </c>
      <c r="P16" s="5">
        <f>SUMIF('Performance Data'!$B:$B, $B16,'Performance Data'!O:O)</f>
        <v>14744.43</v>
      </c>
      <c r="Q16" s="5">
        <f>SUMIF('Performance Data'!$B:$B, $B16,'Performance Data'!P:P)</f>
        <v>13140</v>
      </c>
      <c r="S16" s="21">
        <f t="shared" si="0"/>
        <v>-8.2967159066101637E-2</v>
      </c>
      <c r="T16" s="21">
        <f t="shared" si="1"/>
        <v>0.12210273972602748</v>
      </c>
      <c r="V16" s="5">
        <f>SUMIF('Performance Data'!$B:$B, $B16,'Performance Data'!AC:AC)</f>
        <v>3098.9900000000002</v>
      </c>
      <c r="W16" s="5">
        <f>SUMIF('Performance Data'!$B:$B, $B16,'Performance Data'!AD:AD)</f>
        <v>6204.52</v>
      </c>
      <c r="X16" s="5">
        <f>SUMIF('Performance Data'!$B:$B, $B16,'Performance Data'!AE:AE)</f>
        <v>16078.41</v>
      </c>
      <c r="Y16" s="5">
        <f>SUMIF('Performance Data'!$B:$B, $B16,'Performance Data'!AG:AG)</f>
        <v>18000</v>
      </c>
      <c r="Z16" s="5">
        <f t="shared" si="8"/>
        <v>14744.43</v>
      </c>
      <c r="AA16" s="5">
        <f t="shared" si="2"/>
        <v>15276.540100000002</v>
      </c>
      <c r="AC16" s="21">
        <f t="shared" si="3"/>
        <v>-8.2967159066101637E-2</v>
      </c>
      <c r="AD16" s="21">
        <f t="shared" si="4"/>
        <v>-0.18086499999999994</v>
      </c>
      <c r="AE16" s="21">
        <f t="shared" si="4"/>
        <v>3.6088889160177828E-2</v>
      </c>
      <c r="AG16" s="63">
        <f t="shared" ref="AG16:AR19" si="9">$AA16*AG$1</f>
        <v>1069.3578070000003</v>
      </c>
      <c r="AH16" s="63">
        <f t="shared" si="9"/>
        <v>1222.1232080000002</v>
      </c>
      <c r="AI16" s="63">
        <f t="shared" si="9"/>
        <v>1527.6540100000002</v>
      </c>
      <c r="AJ16" s="63">
        <f t="shared" si="9"/>
        <v>1298.5059085000003</v>
      </c>
      <c r="AK16" s="63">
        <f t="shared" si="9"/>
        <v>1374.8886090000001</v>
      </c>
      <c r="AL16" s="63">
        <f t="shared" si="9"/>
        <v>1222.1232080000002</v>
      </c>
      <c r="AM16" s="63">
        <f t="shared" si="9"/>
        <v>1222.1232080000002</v>
      </c>
      <c r="AN16" s="63">
        <f t="shared" si="9"/>
        <v>992.97510650000015</v>
      </c>
      <c r="AO16" s="63">
        <f t="shared" si="9"/>
        <v>1451.2713095000001</v>
      </c>
      <c r="AP16" s="63">
        <f t="shared" si="9"/>
        <v>1527.6540100000002</v>
      </c>
      <c r="AQ16" s="63">
        <f t="shared" si="9"/>
        <v>1298.5059085000003</v>
      </c>
      <c r="AR16" s="63">
        <f t="shared" si="9"/>
        <v>1069.3578070000003</v>
      </c>
    </row>
    <row r="17" spans="2:44" x14ac:dyDescent="0.25">
      <c r="B17">
        <v>20173</v>
      </c>
      <c r="C17" s="44" t="s">
        <v>85</v>
      </c>
      <c r="D17" t="str">
        <f>VLOOKUP($B17, 'Performance Data'!$B:$K, 3, 0)</f>
        <v>Germany</v>
      </c>
      <c r="E17" t="str">
        <f>VLOOKUP($B17, 'Performance Data'!$B:$K, 4, 0)</f>
        <v>NRW</v>
      </c>
      <c r="F17" t="str">
        <f>VLOOKUP($B17, 'Performance Data'!$B:$K, 6, 0)</f>
        <v>Perfumery</v>
      </c>
      <c r="G17" s="19" t="str">
        <f>VLOOKUP($B17, 'Performance Data'!$B:$K, 10, 0)</f>
        <v>Pre-2022</v>
      </c>
      <c r="H17" s="20" t="s">
        <v>64</v>
      </c>
      <c r="I17" s="19" t="str">
        <f>VLOOKUP($B17, 'Performance Data'!$B:$K, 7, 0)</f>
        <v>BC</v>
      </c>
      <c r="J17" s="7">
        <f t="shared" si="6"/>
        <v>14793.409999999998</v>
      </c>
      <c r="K17" s="68">
        <f t="shared" si="7"/>
        <v>15328.948699999999</v>
      </c>
      <c r="M17" s="20" t="s">
        <v>68</v>
      </c>
      <c r="O17" s="5">
        <f>SUMIF('Performance Data'!$B:$B, $B17,'Performance Data'!N:N)</f>
        <v>13191.05</v>
      </c>
      <c r="P17" s="5">
        <f>SUMIF('Performance Data'!$B:$B, $B17,'Performance Data'!O:O)</f>
        <v>14793.409999999998</v>
      </c>
      <c r="Q17" s="5">
        <f>SUMIF('Performance Data'!$B:$B, $B17,'Performance Data'!P:P)</f>
        <v>10950</v>
      </c>
      <c r="S17" s="21">
        <f t="shared" si="0"/>
        <v>0.12147327165009592</v>
      </c>
      <c r="T17" s="21">
        <f t="shared" si="1"/>
        <v>0.35099634703196325</v>
      </c>
      <c r="V17" s="5">
        <f>SUMIF('Performance Data'!$B:$B, $B17,'Performance Data'!AC:AC)</f>
        <v>8904.52</v>
      </c>
      <c r="W17" s="5">
        <f>SUMIF('Performance Data'!$B:$B, $B17,'Performance Data'!AD:AD)</f>
        <v>10229.969999999999</v>
      </c>
      <c r="X17" s="5">
        <f>SUMIF('Performance Data'!$B:$B, $B17,'Performance Data'!AE:AE)</f>
        <v>13191.05</v>
      </c>
      <c r="Y17" s="5">
        <f>SUMIF('Performance Data'!$B:$B, $B17,'Performance Data'!AG:AG)</f>
        <v>15000</v>
      </c>
      <c r="Z17" s="5">
        <f t="shared" si="8"/>
        <v>14793.409999999998</v>
      </c>
      <c r="AA17" s="5">
        <f t="shared" si="2"/>
        <v>15328.948699999999</v>
      </c>
      <c r="AC17" s="21">
        <f t="shared" si="3"/>
        <v>0.12147327165009592</v>
      </c>
      <c r="AD17" s="21">
        <f t="shared" si="4"/>
        <v>-1.3772666666666766E-2</v>
      </c>
      <c r="AE17" s="21">
        <f t="shared" si="4"/>
        <v>3.6201166600533741E-2</v>
      </c>
      <c r="AG17" s="63">
        <f t="shared" si="9"/>
        <v>1073.0264090000001</v>
      </c>
      <c r="AH17" s="63">
        <f t="shared" si="9"/>
        <v>1226.3158959999998</v>
      </c>
      <c r="AI17" s="63">
        <f t="shared" si="9"/>
        <v>1532.8948700000001</v>
      </c>
      <c r="AJ17" s="63">
        <f t="shared" si="9"/>
        <v>1302.9606395000001</v>
      </c>
      <c r="AK17" s="63">
        <f t="shared" si="9"/>
        <v>1379.6053829999998</v>
      </c>
      <c r="AL17" s="63">
        <f t="shared" si="9"/>
        <v>1226.3158959999998</v>
      </c>
      <c r="AM17" s="63">
        <f t="shared" si="9"/>
        <v>1226.3158959999998</v>
      </c>
      <c r="AN17" s="63">
        <f t="shared" si="9"/>
        <v>996.38166549999994</v>
      </c>
      <c r="AO17" s="63">
        <f t="shared" si="9"/>
        <v>1456.2501264999999</v>
      </c>
      <c r="AP17" s="63">
        <f t="shared" si="9"/>
        <v>1532.8948700000001</v>
      </c>
      <c r="AQ17" s="63">
        <f t="shared" si="9"/>
        <v>1302.9606395000001</v>
      </c>
      <c r="AR17" s="63">
        <f t="shared" si="9"/>
        <v>1073.0264090000001</v>
      </c>
    </row>
    <row r="18" spans="2:44" x14ac:dyDescent="0.25">
      <c r="B18">
        <v>20992</v>
      </c>
      <c r="C18" s="44" t="s">
        <v>93</v>
      </c>
      <c r="D18" t="str">
        <f>VLOOKUP($B18, 'Performance Data'!$B:$K, 3, 0)</f>
        <v>Germany</v>
      </c>
      <c r="E18" t="str">
        <f>VLOOKUP($B18, 'Performance Data'!$B:$K, 4, 0)</f>
        <v>NRW</v>
      </c>
      <c r="F18" t="str">
        <f>VLOOKUP($B18, 'Performance Data'!$B:$K, 6, 0)</f>
        <v>Institutes / Clinic</v>
      </c>
      <c r="G18" s="19" t="str">
        <f>VLOOKUP($B18, 'Performance Data'!$B:$K, 10, 0)</f>
        <v>Pre-2022</v>
      </c>
      <c r="H18" s="20" t="s">
        <v>64</v>
      </c>
      <c r="I18" s="19" t="str">
        <f>VLOOKUP($B18, 'Performance Data'!$B:$K, 7, 0)</f>
        <v>BC</v>
      </c>
      <c r="J18" s="7">
        <f t="shared" si="6"/>
        <v>23929.86</v>
      </c>
      <c r="K18" s="68">
        <f t="shared" si="7"/>
        <v>25104.950200000003</v>
      </c>
      <c r="M18" s="20" t="s">
        <v>65</v>
      </c>
      <c r="O18" s="5">
        <f>SUMIF('Performance Data'!$B:$B, $B18,'Performance Data'!N:N)</f>
        <v>13063.13</v>
      </c>
      <c r="P18" s="5">
        <f>SUMIF('Performance Data'!$B:$B, $B18,'Performance Data'!O:O)</f>
        <v>23929.86</v>
      </c>
      <c r="Q18" s="5">
        <f>SUMIF('Performance Data'!$B:$B, $B18,'Performance Data'!P:P)</f>
        <v>12045</v>
      </c>
      <c r="S18" s="21">
        <f t="shared" si="0"/>
        <v>0.83186265466239728</v>
      </c>
      <c r="T18" s="21">
        <f t="shared" si="1"/>
        <v>0.98670485678704867</v>
      </c>
      <c r="V18" s="5">
        <f>SUMIF('Performance Data'!$B:$B, $B18,'Performance Data'!AC:AC)</f>
        <v>0</v>
      </c>
      <c r="W18" s="5">
        <f>SUMIF('Performance Data'!$B:$B, $B18,'Performance Data'!AD:AD)</f>
        <v>8081.4099999999989</v>
      </c>
      <c r="X18" s="5">
        <f>SUMIF('Performance Data'!$B:$B, $B18,'Performance Data'!AE:AE)</f>
        <v>13063.13</v>
      </c>
      <c r="Y18" s="5">
        <f>SUMIF('Performance Data'!$B:$B, $B18,'Performance Data'!AG:AG)</f>
        <v>16500</v>
      </c>
      <c r="Z18" s="5">
        <f t="shared" si="8"/>
        <v>23929.86</v>
      </c>
      <c r="AA18" s="5">
        <f t="shared" si="2"/>
        <v>25104.950200000003</v>
      </c>
      <c r="AC18" s="21">
        <f t="shared" si="3"/>
        <v>0.83186265466239728</v>
      </c>
      <c r="AD18" s="21">
        <f t="shared" si="4"/>
        <v>0.4502945454545455</v>
      </c>
      <c r="AE18" s="21">
        <f t="shared" si="4"/>
        <v>4.9105602790822989E-2</v>
      </c>
      <c r="AG18" s="63">
        <f t="shared" si="9"/>
        <v>1757.3465140000003</v>
      </c>
      <c r="AH18" s="63">
        <f t="shared" si="9"/>
        <v>2008.3960160000004</v>
      </c>
      <c r="AI18" s="63">
        <f t="shared" si="9"/>
        <v>2510.4950200000003</v>
      </c>
      <c r="AJ18" s="63">
        <f t="shared" si="9"/>
        <v>2133.9207670000005</v>
      </c>
      <c r="AK18" s="63">
        <f t="shared" si="9"/>
        <v>2259.445518</v>
      </c>
      <c r="AL18" s="63">
        <f t="shared" si="9"/>
        <v>2008.3960160000004</v>
      </c>
      <c r="AM18" s="63">
        <f t="shared" si="9"/>
        <v>2008.3960160000004</v>
      </c>
      <c r="AN18" s="63">
        <f t="shared" si="9"/>
        <v>1631.8217630000001</v>
      </c>
      <c r="AO18" s="63">
        <f t="shared" si="9"/>
        <v>2384.9702690000004</v>
      </c>
      <c r="AP18" s="63">
        <f t="shared" si="9"/>
        <v>2510.4950200000003</v>
      </c>
      <c r="AQ18" s="63">
        <f t="shared" si="9"/>
        <v>2133.9207670000005</v>
      </c>
      <c r="AR18" s="63">
        <f t="shared" si="9"/>
        <v>1757.3465140000003</v>
      </c>
    </row>
    <row r="19" spans="2:44" x14ac:dyDescent="0.25">
      <c r="B19">
        <v>29013</v>
      </c>
      <c r="C19" s="44" t="s">
        <v>99</v>
      </c>
      <c r="D19" t="str">
        <f>VLOOKUP($B19, 'Performance Data'!$B:$K, 3, 0)</f>
        <v>Germany</v>
      </c>
      <c r="E19" t="str">
        <f>VLOOKUP($B19, 'Performance Data'!$B:$K, 4, 0)</f>
        <v>NRW</v>
      </c>
      <c r="F19" t="str">
        <f>VLOOKUP($B19, 'Performance Data'!$B:$K, 6, 0)</f>
        <v>Institutes / Clinic</v>
      </c>
      <c r="G19" s="19">
        <f>VLOOKUP($B19, 'Performance Data'!$B:$K, 10, 0)</f>
        <v>2024</v>
      </c>
      <c r="H19" s="20" t="s">
        <v>64</v>
      </c>
      <c r="I19" s="19" t="str">
        <f>VLOOKUP($B19, 'Performance Data'!$B:$K, 7, 0)</f>
        <v>NKD24</v>
      </c>
      <c r="J19" s="7">
        <f t="shared" si="6"/>
        <v>23353.560000000005</v>
      </c>
      <c r="K19" s="68">
        <f t="shared" si="7"/>
        <v>24488.309200000007</v>
      </c>
      <c r="M19" s="20" t="s">
        <v>88</v>
      </c>
      <c r="O19" s="5">
        <f>SUMIF('Performance Data'!$B:$B, $B19,'Performance Data'!N:N)</f>
        <v>28030.42</v>
      </c>
      <c r="P19" s="5">
        <f>SUMIF('Performance Data'!$B:$B, $B19,'Performance Data'!O:O)</f>
        <v>23353.560000000005</v>
      </c>
      <c r="Q19" s="5">
        <f>SUMIF('Performance Data'!$B:$B, $B19,'Performance Data'!P:P)</f>
        <v>25550</v>
      </c>
      <c r="S19" s="21">
        <f t="shared" si="0"/>
        <v>-0.16684944428231874</v>
      </c>
      <c r="T19" s="21">
        <f t="shared" si="1"/>
        <v>-8.5966340508806027E-2</v>
      </c>
      <c r="V19" s="5">
        <f>SUMIF('Performance Data'!$B:$B, $B19,'Performance Data'!AC:AC)</f>
        <v>0</v>
      </c>
      <c r="W19" s="5">
        <f>SUMIF('Performance Data'!$B:$B, $B19,'Performance Data'!AD:AD)</f>
        <v>0</v>
      </c>
      <c r="X19" s="5">
        <f>SUMIF('Performance Data'!$B:$B, $B19,'Performance Data'!AE:AE)</f>
        <v>28030.42</v>
      </c>
      <c r="Y19" s="5">
        <f>SUMIF('Performance Data'!$B:$B, $B19,'Performance Data'!AG:AG)</f>
        <v>35000</v>
      </c>
      <c r="Z19" s="5">
        <f t="shared" si="8"/>
        <v>23353.560000000005</v>
      </c>
      <c r="AA19" s="5">
        <f t="shared" si="2"/>
        <v>24488.309200000007</v>
      </c>
      <c r="AC19" s="21">
        <f t="shared" si="3"/>
        <v>-0.16684944428231874</v>
      </c>
      <c r="AD19" s="21">
        <f t="shared" si="4"/>
        <v>-0.33275542857142848</v>
      </c>
      <c r="AE19" s="21">
        <f t="shared" si="4"/>
        <v>4.8589987993265416E-2</v>
      </c>
      <c r="AG19" s="63">
        <f t="shared" si="9"/>
        <v>1714.1816440000007</v>
      </c>
      <c r="AH19" s="63">
        <f t="shared" si="9"/>
        <v>1959.0647360000005</v>
      </c>
      <c r="AI19" s="63">
        <f t="shared" si="9"/>
        <v>2448.8309200000008</v>
      </c>
      <c r="AJ19" s="63">
        <f t="shared" si="9"/>
        <v>2081.5062820000007</v>
      </c>
      <c r="AK19" s="63">
        <f t="shared" si="9"/>
        <v>2203.9478280000008</v>
      </c>
      <c r="AL19" s="63">
        <f t="shared" si="9"/>
        <v>1959.0647360000005</v>
      </c>
      <c r="AM19" s="63">
        <f t="shared" si="9"/>
        <v>1959.0647360000005</v>
      </c>
      <c r="AN19" s="63">
        <f t="shared" si="9"/>
        <v>1591.7400980000004</v>
      </c>
      <c r="AO19" s="63">
        <f t="shared" si="9"/>
        <v>2326.3893740000008</v>
      </c>
      <c r="AP19" s="63">
        <f t="shared" si="9"/>
        <v>2448.8309200000008</v>
      </c>
      <c r="AQ19" s="63">
        <f t="shared" si="9"/>
        <v>2081.5062820000007</v>
      </c>
      <c r="AR19" s="63">
        <f t="shared" si="9"/>
        <v>1714.1816440000007</v>
      </c>
    </row>
    <row r="20" spans="2:44" x14ac:dyDescent="0.25">
      <c r="B20">
        <v>29017</v>
      </c>
      <c r="C20" s="44" t="s">
        <v>101</v>
      </c>
      <c r="D20" t="str">
        <f>VLOOKUP($B20, 'Performance Data'!$B:$K, 3, 0)</f>
        <v>Germany</v>
      </c>
      <c r="E20" t="str">
        <f>VLOOKUP($B20, 'Performance Data'!$B:$K, 4, 0)</f>
        <v>NRW</v>
      </c>
      <c r="F20" t="str">
        <f>VLOOKUP($B20, 'Performance Data'!$B:$K, 6, 0)</f>
        <v>Institutes / Clinic</v>
      </c>
      <c r="G20" s="19">
        <f>VLOOKUP($B20, 'Performance Data'!$B:$K, 10, 0)</f>
        <v>2024</v>
      </c>
      <c r="H20" s="20" t="s">
        <v>64</v>
      </c>
      <c r="I20" s="19" t="str">
        <f>VLOOKUP($B20, 'Performance Data'!$B:$K, 7, 0)</f>
        <v>NKD24</v>
      </c>
      <c r="J20" s="7">
        <f t="shared" si="6"/>
        <v>24175.67</v>
      </c>
      <c r="K20" s="68">
        <f t="shared" si="7"/>
        <v>25367.966899999999</v>
      </c>
      <c r="M20" s="20" t="s">
        <v>65</v>
      </c>
      <c r="O20" s="5">
        <f>SUMIF('Performance Data'!$B:$B, $B20,'Performance Data'!N:N)</f>
        <v>7799.2900000000009</v>
      </c>
      <c r="P20" s="5">
        <f>SUMIF('Performance Data'!$B:$B, $B20,'Performance Data'!O:O)</f>
        <v>24175.67</v>
      </c>
      <c r="Q20" s="5">
        <f>SUMIF('Performance Data'!$B:$B, $B20,'Performance Data'!P:P)</f>
        <v>7300</v>
      </c>
      <c r="S20" s="21">
        <f t="shared" si="0"/>
        <v>2.099727026434457</v>
      </c>
      <c r="T20" s="21">
        <f t="shared" si="1"/>
        <v>2.311735616438356</v>
      </c>
      <c r="V20" s="5">
        <f>SUMIF('Performance Data'!$B:$B, $B20,'Performance Data'!AC:AC)</f>
        <v>0</v>
      </c>
      <c r="W20" s="5">
        <f>SUMIF('Performance Data'!$B:$B, $B20,'Performance Data'!AD:AD)</f>
        <v>0</v>
      </c>
      <c r="X20" s="5">
        <f>SUMIF('Performance Data'!$B:$B, $B20,'Performance Data'!AE:AE)</f>
        <v>7799.2900000000009</v>
      </c>
      <c r="Y20" s="5">
        <f>SUMIF('Performance Data'!$B:$B, $B20,'Performance Data'!AG:AG)</f>
        <v>10000</v>
      </c>
      <c r="Z20" s="5">
        <f t="shared" si="8"/>
        <v>24175.67</v>
      </c>
      <c r="AA20" s="5">
        <f t="shared" si="2"/>
        <v>25367.966899999999</v>
      </c>
      <c r="AC20" s="21">
        <f t="shared" si="3"/>
        <v>2.099727026434457</v>
      </c>
      <c r="AD20" s="21">
        <f t="shared" si="4"/>
        <v>1.417567</v>
      </c>
      <c r="AE20" s="21">
        <f t="shared" si="4"/>
        <v>4.9318049923745777E-2</v>
      </c>
      <c r="AG20" s="63">
        <f t="shared" ref="AG20:AR20" si="10">$AA20*AG$1</f>
        <v>1775.757683</v>
      </c>
      <c r="AH20" s="63">
        <f t="shared" si="10"/>
        <v>2029.4373519999999</v>
      </c>
      <c r="AI20" s="63">
        <f t="shared" si="10"/>
        <v>2536.7966900000001</v>
      </c>
      <c r="AJ20" s="63">
        <f t="shared" si="10"/>
        <v>2156.2771865</v>
      </c>
      <c r="AK20" s="63">
        <f t="shared" si="10"/>
        <v>2283.117021</v>
      </c>
      <c r="AL20" s="63">
        <f t="shared" si="10"/>
        <v>2029.4373519999999</v>
      </c>
      <c r="AM20" s="63">
        <f t="shared" si="10"/>
        <v>2029.4373519999999</v>
      </c>
      <c r="AN20" s="63">
        <f t="shared" si="10"/>
        <v>1648.9178485</v>
      </c>
      <c r="AO20" s="63">
        <f t="shared" si="10"/>
        <v>2409.9568555000001</v>
      </c>
      <c r="AP20" s="63">
        <f t="shared" si="10"/>
        <v>2536.7966900000001</v>
      </c>
      <c r="AQ20" s="63">
        <f t="shared" si="10"/>
        <v>2156.2771865</v>
      </c>
      <c r="AR20" s="63">
        <f t="shared" si="10"/>
        <v>1775.757683</v>
      </c>
    </row>
    <row r="21" spans="2:44" x14ac:dyDescent="0.25">
      <c r="B21" s="26" t="s">
        <v>102</v>
      </c>
      <c r="C21" s="73"/>
      <c r="D21" s="26"/>
      <c r="E21" s="26"/>
      <c r="F21" s="26"/>
      <c r="G21" s="27"/>
      <c r="H21" s="28">
        <f>COUNTIF(H3:H20, "Yes")</f>
        <v>18</v>
      </c>
      <c r="I21" s="27"/>
      <c r="J21" s="28">
        <f>SUM(J3:J20)</f>
        <v>510030.48999999993</v>
      </c>
      <c r="K21" s="28">
        <f>SUM(K3:K20)</f>
        <v>536732.62430000002</v>
      </c>
      <c r="L21" s="26"/>
      <c r="M21" s="26"/>
      <c r="N21" s="26"/>
      <c r="O21" s="28">
        <f>SUM(O3:O20)</f>
        <v>455770.67999999993</v>
      </c>
      <c r="P21" s="28">
        <f>SUM(P3:P20)</f>
        <v>510030.48999999993</v>
      </c>
      <c r="Q21" s="28">
        <f>SUM(Q3:Q20)</f>
        <v>362445</v>
      </c>
      <c r="R21" s="26"/>
      <c r="S21" s="29">
        <f t="shared" si="0"/>
        <v>0.11905068136458441</v>
      </c>
      <c r="T21" s="29">
        <f t="shared" si="1"/>
        <v>0.4071941673909143</v>
      </c>
      <c r="U21" s="26"/>
      <c r="V21" s="28">
        <f t="shared" ref="V21:AA21" si="11">SUM(V3:V20)</f>
        <v>382877.31999999995</v>
      </c>
      <c r="W21" s="28">
        <f t="shared" si="11"/>
        <v>385284.18000000005</v>
      </c>
      <c r="X21" s="28">
        <f t="shared" si="11"/>
        <v>455770.67999999993</v>
      </c>
      <c r="Y21" s="28">
        <f t="shared" si="11"/>
        <v>496500</v>
      </c>
      <c r="Z21" s="28">
        <f t="shared" si="11"/>
        <v>510030.48999999993</v>
      </c>
      <c r="AA21" s="28">
        <f t="shared" si="11"/>
        <v>536732.62430000002</v>
      </c>
      <c r="AB21" s="26"/>
      <c r="AC21" s="29">
        <f t="shared" si="3"/>
        <v>0.11905068136458441</v>
      </c>
      <c r="AD21" s="29">
        <f t="shared" si="4"/>
        <v>2.7251742195367523E-2</v>
      </c>
      <c r="AE21" s="29">
        <f t="shared" si="4"/>
        <v>5.2353996130702019E-2</v>
      </c>
      <c r="AG21" s="28">
        <f t="shared" ref="AG21:AR21" si="12">SUM(AG3:AG20)</f>
        <v>37571.283701000008</v>
      </c>
      <c r="AH21" s="28">
        <f t="shared" si="12"/>
        <v>42938.609944000003</v>
      </c>
      <c r="AI21" s="28">
        <f t="shared" si="12"/>
        <v>53673.26243000001</v>
      </c>
      <c r="AJ21" s="28">
        <f t="shared" si="12"/>
        <v>45622.27306550002</v>
      </c>
      <c r="AK21" s="28">
        <f t="shared" si="12"/>
        <v>48305.936187000014</v>
      </c>
      <c r="AL21" s="28">
        <f t="shared" si="12"/>
        <v>42938.609944000003</v>
      </c>
      <c r="AM21" s="28">
        <f t="shared" si="12"/>
        <v>42938.609944000003</v>
      </c>
      <c r="AN21" s="28">
        <f t="shared" si="12"/>
        <v>34887.620579500006</v>
      </c>
      <c r="AO21" s="28">
        <f t="shared" si="12"/>
        <v>50989.599308499994</v>
      </c>
      <c r="AP21" s="28">
        <f t="shared" si="12"/>
        <v>53673.26243000001</v>
      </c>
      <c r="AQ21" s="28">
        <f t="shared" si="12"/>
        <v>45622.27306550002</v>
      </c>
      <c r="AR21" s="28">
        <f t="shared" si="12"/>
        <v>37571.283701000008</v>
      </c>
    </row>
    <row r="22" spans="2:44" x14ac:dyDescent="0.25">
      <c r="G22" s="19"/>
      <c r="O22" s="5"/>
      <c r="P22" s="5"/>
      <c r="Q22" s="5"/>
      <c r="S22" s="21"/>
      <c r="T22" s="21"/>
      <c r="V22" s="5"/>
      <c r="W22" s="5"/>
      <c r="X22" s="5"/>
      <c r="Y22" s="5"/>
      <c r="Z22" s="5"/>
      <c r="AA22" s="5"/>
      <c r="AC22" s="21"/>
      <c r="AD22" s="21"/>
      <c r="AE22" s="21"/>
    </row>
    <row r="23" spans="2:44" x14ac:dyDescent="0.25">
      <c r="G23" s="19"/>
      <c r="O23" s="5"/>
      <c r="P23" s="5"/>
      <c r="Q23" s="5"/>
      <c r="S23" s="21"/>
      <c r="T23" s="21"/>
      <c r="V23" s="5"/>
      <c r="W23" s="5"/>
      <c r="X23" s="5"/>
      <c r="Y23" s="5"/>
      <c r="Z23" s="5"/>
      <c r="AA23" s="5"/>
      <c r="AC23" s="21"/>
      <c r="AD23" s="21"/>
      <c r="AE23" s="21"/>
    </row>
    <row r="24" spans="2:44" x14ac:dyDescent="0.25">
      <c r="G24" s="19"/>
      <c r="O24" s="5"/>
      <c r="P24" s="5"/>
      <c r="Q24" s="5"/>
      <c r="S24" s="21"/>
      <c r="T24" s="21"/>
      <c r="V24" s="5"/>
      <c r="W24" s="5"/>
      <c r="X24" s="5"/>
      <c r="Y24" s="5"/>
      <c r="Z24" s="5"/>
      <c r="AA24" s="5"/>
      <c r="AC24" s="21"/>
      <c r="AD24" s="21"/>
      <c r="AE24" s="21"/>
    </row>
    <row r="25" spans="2:44" x14ac:dyDescent="0.25">
      <c r="B25">
        <v>29004</v>
      </c>
      <c r="C25" s="44" t="s">
        <v>104</v>
      </c>
      <c r="D25" t="str">
        <f>VLOOKUP($B25, 'Performance Data'!$B:$K, 3, 0)</f>
        <v>Germany</v>
      </c>
      <c r="E25" t="str">
        <f>VLOOKUP($B25, 'Performance Data'!$B:$K, 4, 0)</f>
        <v>NRW</v>
      </c>
      <c r="F25" t="str">
        <f>VLOOKUP($B25, 'Performance Data'!$B:$K, 6, 0)</f>
        <v>Institutes / Clinic</v>
      </c>
      <c r="G25" s="19">
        <f>VLOOKUP($B25, 'Performance Data'!$B:$K, 10, 0)</f>
        <v>2025</v>
      </c>
      <c r="H25" s="20" t="s">
        <v>64</v>
      </c>
      <c r="I25" s="19" t="str">
        <f>VLOOKUP($B25, 'Performance Data'!$B:$K, 7, 0)</f>
        <v>NKD25</v>
      </c>
      <c r="J25" s="7">
        <f t="shared" ref="J25:J29" si="13">P25</f>
        <v>7861.75</v>
      </c>
      <c r="K25" s="68">
        <f>J25*1.07</f>
        <v>8412.0725000000002</v>
      </c>
      <c r="M25" s="20" t="s">
        <v>65</v>
      </c>
      <c r="O25" s="5">
        <f>SUMIF('Performance Data'!$B:$B, $B25,'Performance Data'!N:N)</f>
        <v>287.97000000000003</v>
      </c>
      <c r="P25" s="5">
        <f>SUMIF('Performance Data'!$B:$B, $B25,'Performance Data'!O:O)</f>
        <v>7861.75</v>
      </c>
      <c r="Q25" s="5">
        <f>SUMIF('Performance Data'!$B:$B, $B25,'Performance Data'!P:P)</f>
        <v>0</v>
      </c>
      <c r="S25" s="21">
        <f t="shared" ref="S25:S31" si="14">$P25/O25-1</f>
        <v>26.3005868666875</v>
      </c>
      <c r="T25" s="21" t="e">
        <f t="shared" ref="T25:T31" si="15">P25/Q25-1</f>
        <v>#DIV/0!</v>
      </c>
      <c r="V25" s="5">
        <f>SUMIF('Performance Data'!$B:$B, $B25,'Performance Data'!AC:AC)</f>
        <v>0</v>
      </c>
      <c r="W25" s="5">
        <f>SUMIF('Performance Data'!$B:$B, $B25,'Performance Data'!AD:AD)</f>
        <v>0</v>
      </c>
      <c r="X25" s="5">
        <f>SUMIF('Performance Data'!$B:$B, $B25,'Performance Data'!AE:AE)</f>
        <v>287.97000000000003</v>
      </c>
      <c r="Y25" s="5">
        <f>SUMIF('Performance Data'!$B:$B, $B25,'Performance Data'!AG:AG)</f>
        <v>0</v>
      </c>
      <c r="Z25" s="5">
        <f t="shared" ref="Z25:Z29" si="16">P25</f>
        <v>7861.75</v>
      </c>
      <c r="AA25" s="5">
        <f t="shared" ref="Z25:AA31" si="17">K25</f>
        <v>8412.0725000000002</v>
      </c>
      <c r="AC25" s="21">
        <f t="shared" ref="AC25:AC31" si="18">Z25/X25-1</f>
        <v>26.3005868666875</v>
      </c>
      <c r="AD25" s="21" t="e">
        <f t="shared" ref="AD25:AE31" si="19">Z25/Y25-1</f>
        <v>#DIV/0!</v>
      </c>
      <c r="AE25" s="21">
        <f t="shared" si="19"/>
        <v>7.0000000000000062E-2</v>
      </c>
      <c r="AG25" s="63">
        <f t="shared" ref="AG25:AR31" si="20">$AA25*AG$1</f>
        <v>588.84507500000007</v>
      </c>
      <c r="AH25" s="63">
        <f t="shared" si="20"/>
        <v>672.96580000000006</v>
      </c>
      <c r="AI25" s="63">
        <f t="shared" si="20"/>
        <v>841.20725000000004</v>
      </c>
      <c r="AJ25" s="63">
        <f t="shared" si="20"/>
        <v>715.02616250000005</v>
      </c>
      <c r="AK25" s="63">
        <f t="shared" si="20"/>
        <v>757.08652499999994</v>
      </c>
      <c r="AL25" s="63">
        <f t="shared" si="20"/>
        <v>672.96580000000006</v>
      </c>
      <c r="AM25" s="63">
        <f t="shared" si="20"/>
        <v>672.96580000000006</v>
      </c>
      <c r="AN25" s="63">
        <f t="shared" si="20"/>
        <v>546.78471250000007</v>
      </c>
      <c r="AO25" s="63">
        <f t="shared" si="20"/>
        <v>799.14688750000005</v>
      </c>
      <c r="AP25" s="63">
        <f t="shared" si="20"/>
        <v>841.20725000000004</v>
      </c>
      <c r="AQ25" s="63">
        <f t="shared" si="20"/>
        <v>715.02616250000005</v>
      </c>
      <c r="AR25" s="63">
        <f t="shared" si="20"/>
        <v>588.84507500000007</v>
      </c>
    </row>
    <row r="26" spans="2:44" x14ac:dyDescent="0.25">
      <c r="B26">
        <v>20983</v>
      </c>
      <c r="C26" s="44" t="s">
        <v>105</v>
      </c>
      <c r="D26" t="s">
        <v>23</v>
      </c>
      <c r="E26" t="s">
        <v>18</v>
      </c>
      <c r="F26" t="s">
        <v>106</v>
      </c>
      <c r="G26" s="19">
        <v>2025</v>
      </c>
      <c r="H26" s="20" t="s">
        <v>107</v>
      </c>
      <c r="I26" s="19" t="s">
        <v>108</v>
      </c>
      <c r="J26" s="7">
        <f t="shared" si="13"/>
        <v>1017.4000000000001</v>
      </c>
      <c r="K26" s="20"/>
      <c r="M26" s="20" t="s">
        <v>65</v>
      </c>
      <c r="O26" s="5">
        <f>SUMIF('Performance Data'!$B:$B, $B26,'Performance Data'!N:N)</f>
        <v>0</v>
      </c>
      <c r="P26" s="5">
        <f>SUMIF('Performance Data'!$B:$B, $B26,'Performance Data'!O:O)</f>
        <v>1017.4000000000001</v>
      </c>
      <c r="Q26" s="5">
        <f>SUMIF('Performance Data'!$B:$B, $B26,'Performance Data'!P:P)</f>
        <v>0</v>
      </c>
      <c r="S26" s="21" t="e">
        <f t="shared" si="14"/>
        <v>#DIV/0!</v>
      </c>
      <c r="T26" s="21" t="e">
        <f t="shared" si="15"/>
        <v>#DIV/0!</v>
      </c>
      <c r="V26" s="5">
        <f>SUMIF('Performance Data'!$B:$B, $B26,'Performance Data'!AC:AC)</f>
        <v>0</v>
      </c>
      <c r="W26" s="5">
        <f>SUMIF('Performance Data'!$B:$B, $B26,'Performance Data'!AD:AD)</f>
        <v>387.57000000000005</v>
      </c>
      <c r="X26" s="5">
        <f>SUMIF('Performance Data'!$B:$B, $B26,'Performance Data'!AE:AE)</f>
        <v>0</v>
      </c>
      <c r="Y26" s="5">
        <f>SUMIF('Performance Data'!$B:$B, $B26,'Performance Data'!AG:AG)</f>
        <v>0</v>
      </c>
      <c r="Z26" s="5">
        <f t="shared" si="16"/>
        <v>1017.4000000000001</v>
      </c>
      <c r="AA26" s="5">
        <f t="shared" si="17"/>
        <v>0</v>
      </c>
      <c r="AC26" s="21" t="e">
        <f t="shared" si="18"/>
        <v>#DIV/0!</v>
      </c>
      <c r="AD26" s="21" t="e">
        <f t="shared" si="19"/>
        <v>#DIV/0!</v>
      </c>
      <c r="AE26" s="21">
        <f t="shared" si="19"/>
        <v>-1</v>
      </c>
      <c r="AG26" s="63">
        <f t="shared" si="20"/>
        <v>0</v>
      </c>
      <c r="AH26" s="63">
        <f t="shared" si="20"/>
        <v>0</v>
      </c>
      <c r="AI26" s="63">
        <f t="shared" si="20"/>
        <v>0</v>
      </c>
      <c r="AJ26" s="63">
        <f t="shared" si="20"/>
        <v>0</v>
      </c>
      <c r="AK26" s="63">
        <f t="shared" si="20"/>
        <v>0</v>
      </c>
      <c r="AL26" s="63">
        <f t="shared" si="20"/>
        <v>0</v>
      </c>
      <c r="AM26" s="63">
        <f t="shared" si="20"/>
        <v>0</v>
      </c>
      <c r="AN26" s="63">
        <f t="shared" si="20"/>
        <v>0</v>
      </c>
      <c r="AO26" s="63">
        <f t="shared" si="20"/>
        <v>0</v>
      </c>
      <c r="AP26" s="63">
        <f t="shared" si="20"/>
        <v>0</v>
      </c>
      <c r="AQ26" s="63">
        <f t="shared" si="20"/>
        <v>0</v>
      </c>
      <c r="AR26" s="63">
        <f t="shared" si="20"/>
        <v>0</v>
      </c>
    </row>
    <row r="27" spans="2:44" x14ac:dyDescent="0.25">
      <c r="B27">
        <v>29022</v>
      </c>
      <c r="C27" s="74" t="s">
        <v>109</v>
      </c>
      <c r="D27" t="str">
        <f>VLOOKUP($B27, 'Performance Data'!$B:$K, 3, 0)</f>
        <v>Germany</v>
      </c>
      <c r="E27" t="str">
        <f>VLOOKUP($B27, 'Performance Data'!$B:$K, 4, 0)</f>
        <v>NRW</v>
      </c>
      <c r="F27" t="str">
        <f>VLOOKUP($B27, 'Performance Data'!$B:$K, 6, 0)</f>
        <v>Institutes / Clinic</v>
      </c>
      <c r="G27" s="19">
        <f>VLOOKUP($B27, 'Performance Data'!$B:$K, 10, 0)</f>
        <v>2025</v>
      </c>
      <c r="H27" s="20" t="s">
        <v>64</v>
      </c>
      <c r="I27" s="19" t="str">
        <f>VLOOKUP($B27, 'Performance Data'!$B:$K, 7, 0)</f>
        <v>NKD25</v>
      </c>
      <c r="J27" s="7">
        <f t="shared" si="13"/>
        <v>18622.980000000003</v>
      </c>
      <c r="K27" s="68">
        <f t="shared" ref="K27:K28" si="21">J27*1.07</f>
        <v>19926.588600000003</v>
      </c>
      <c r="M27" s="20" t="s">
        <v>65</v>
      </c>
      <c r="O27" s="5">
        <f>SUMIF('Performance Data'!$B:$B, $B27,'Performance Data'!N:N)</f>
        <v>0</v>
      </c>
      <c r="P27" s="5">
        <f>SUMIF('Performance Data'!$B:$B, $B27,'Performance Data'!O:O)</f>
        <v>18622.980000000003</v>
      </c>
      <c r="Q27" s="5">
        <f>SUMIF('Performance Data'!$B:$B, $B27,'Performance Data'!P:P)</f>
        <v>0</v>
      </c>
      <c r="S27" s="21" t="e">
        <f t="shared" si="14"/>
        <v>#DIV/0!</v>
      </c>
      <c r="T27" s="21" t="e">
        <f t="shared" si="15"/>
        <v>#DIV/0!</v>
      </c>
      <c r="V27" s="5">
        <f>SUMIF('Performance Data'!$B:$B, $B27,'Performance Data'!AC:AC)</f>
        <v>0</v>
      </c>
      <c r="W27" s="5">
        <f>SUMIF('Performance Data'!$B:$B, $B27,'Performance Data'!AD:AD)</f>
        <v>0</v>
      </c>
      <c r="X27" s="5">
        <f>SUMIF('Performance Data'!$B:$B, $B27,'Performance Data'!AE:AE)</f>
        <v>0</v>
      </c>
      <c r="Y27" s="5">
        <f>SUMIF('Performance Data'!$B:$B, $B27,'Performance Data'!AG:AG)</f>
        <v>0</v>
      </c>
      <c r="Z27" s="5">
        <f t="shared" si="16"/>
        <v>18622.980000000003</v>
      </c>
      <c r="AA27" s="5">
        <f t="shared" si="17"/>
        <v>19926.588600000003</v>
      </c>
      <c r="AC27" s="21" t="e">
        <f t="shared" si="18"/>
        <v>#DIV/0!</v>
      </c>
      <c r="AD27" s="21" t="e">
        <f t="shared" si="19"/>
        <v>#DIV/0!</v>
      </c>
      <c r="AE27" s="21">
        <f t="shared" si="19"/>
        <v>7.0000000000000062E-2</v>
      </c>
      <c r="AG27" s="63">
        <f t="shared" si="20"/>
        <v>1394.8612020000003</v>
      </c>
      <c r="AH27" s="63">
        <f t="shared" si="20"/>
        <v>1594.1270880000002</v>
      </c>
      <c r="AI27" s="63">
        <f t="shared" si="20"/>
        <v>1992.6588600000005</v>
      </c>
      <c r="AJ27" s="63">
        <f t="shared" si="20"/>
        <v>1693.7600310000003</v>
      </c>
      <c r="AK27" s="63">
        <f t="shared" si="20"/>
        <v>1793.3929740000001</v>
      </c>
      <c r="AL27" s="63">
        <f t="shared" si="20"/>
        <v>1594.1270880000002</v>
      </c>
      <c r="AM27" s="63">
        <f t="shared" si="20"/>
        <v>1594.1270880000002</v>
      </c>
      <c r="AN27" s="63">
        <f t="shared" si="20"/>
        <v>1295.2282590000002</v>
      </c>
      <c r="AO27" s="63">
        <f t="shared" si="20"/>
        <v>1893.0259170000004</v>
      </c>
      <c r="AP27" s="63">
        <f t="shared" si="20"/>
        <v>1992.6588600000005</v>
      </c>
      <c r="AQ27" s="63">
        <f t="shared" si="20"/>
        <v>1693.7600310000003</v>
      </c>
      <c r="AR27" s="63">
        <f t="shared" si="20"/>
        <v>1394.8612020000003</v>
      </c>
    </row>
    <row r="28" spans="2:44" x14ac:dyDescent="0.25">
      <c r="B28">
        <v>29026</v>
      </c>
      <c r="C28" s="44" t="s">
        <v>110</v>
      </c>
      <c r="D28" t="str">
        <f>VLOOKUP($B28, 'Performance Data'!$B:$K, 3, 0)</f>
        <v>Germany</v>
      </c>
      <c r="E28" t="str">
        <f>VLOOKUP($B28, 'Performance Data'!$B:$K, 4, 0)</f>
        <v>NRW</v>
      </c>
      <c r="F28" t="str">
        <f>VLOOKUP($B28, 'Performance Data'!$B:$K, 6, 0)</f>
        <v>Institutes / Clinic</v>
      </c>
      <c r="G28" s="19">
        <f>VLOOKUP($B28, 'Performance Data'!$B:$K, 10, 0)</f>
        <v>2025</v>
      </c>
      <c r="H28" s="20" t="s">
        <v>64</v>
      </c>
      <c r="I28" s="19" t="str">
        <f>VLOOKUP($B28, 'Performance Data'!$B:$K, 7, 0)</f>
        <v>NKD25</v>
      </c>
      <c r="J28" s="7">
        <f t="shared" si="13"/>
        <v>9407.41</v>
      </c>
      <c r="K28" s="68">
        <f t="shared" si="21"/>
        <v>10065.9287</v>
      </c>
      <c r="M28" s="20" t="s">
        <v>65</v>
      </c>
      <c r="O28" s="5">
        <f>SUMIF('Performance Data'!$B:$B, $B28,'Performance Data'!N:N)</f>
        <v>0</v>
      </c>
      <c r="P28" s="5">
        <f>SUMIF('Performance Data'!$B:$B, $B28,'Performance Data'!O:O)</f>
        <v>9407.41</v>
      </c>
      <c r="Q28" s="5">
        <f>SUMIF('Performance Data'!$B:$B, $B28,'Performance Data'!P:P)</f>
        <v>0</v>
      </c>
      <c r="S28" s="21" t="e">
        <f t="shared" si="14"/>
        <v>#DIV/0!</v>
      </c>
      <c r="T28" s="21" t="e">
        <f t="shared" si="15"/>
        <v>#DIV/0!</v>
      </c>
      <c r="V28" s="5">
        <f>SUMIF('Performance Data'!$B:$B, $B28,'Performance Data'!AC:AC)</f>
        <v>0</v>
      </c>
      <c r="W28" s="5">
        <f>SUMIF('Performance Data'!$B:$B, $B28,'Performance Data'!AD:AD)</f>
        <v>0</v>
      </c>
      <c r="X28" s="5">
        <f>SUMIF('Performance Data'!$B:$B, $B28,'Performance Data'!AE:AE)</f>
        <v>0</v>
      </c>
      <c r="Y28" s="5">
        <f>SUMIF('Performance Data'!$B:$B, $B28,'Performance Data'!AG:AG)</f>
        <v>0</v>
      </c>
      <c r="Z28" s="5">
        <f t="shared" si="16"/>
        <v>9407.41</v>
      </c>
      <c r="AA28" s="5">
        <f t="shared" si="17"/>
        <v>10065.9287</v>
      </c>
      <c r="AC28" s="21" t="e">
        <f t="shared" si="18"/>
        <v>#DIV/0!</v>
      </c>
      <c r="AD28" s="21" t="e">
        <f t="shared" si="19"/>
        <v>#DIV/0!</v>
      </c>
      <c r="AE28" s="21">
        <f t="shared" si="19"/>
        <v>7.0000000000000062E-2</v>
      </c>
      <c r="AG28" s="63">
        <f t="shared" si="20"/>
        <v>704.6150090000001</v>
      </c>
      <c r="AH28" s="63">
        <f t="shared" si="20"/>
        <v>805.27429600000005</v>
      </c>
      <c r="AI28" s="63">
        <f t="shared" si="20"/>
        <v>1006.5928700000001</v>
      </c>
      <c r="AJ28" s="63">
        <f t="shared" si="20"/>
        <v>855.60393950000014</v>
      </c>
      <c r="AK28" s="63">
        <f t="shared" si="20"/>
        <v>905.933583</v>
      </c>
      <c r="AL28" s="63">
        <f t="shared" si="20"/>
        <v>805.27429600000005</v>
      </c>
      <c r="AM28" s="63">
        <f t="shared" si="20"/>
        <v>805.27429600000005</v>
      </c>
      <c r="AN28" s="63">
        <f t="shared" si="20"/>
        <v>654.28536550000001</v>
      </c>
      <c r="AO28" s="63">
        <f t="shared" si="20"/>
        <v>956.26322650000009</v>
      </c>
      <c r="AP28" s="63">
        <f t="shared" si="20"/>
        <v>1006.5928700000001</v>
      </c>
      <c r="AQ28" s="63">
        <f t="shared" si="20"/>
        <v>855.60393950000014</v>
      </c>
      <c r="AR28" s="63">
        <f t="shared" si="20"/>
        <v>704.6150090000001</v>
      </c>
    </row>
    <row r="29" spans="2:44" x14ac:dyDescent="0.25">
      <c r="B29">
        <v>29031</v>
      </c>
      <c r="C29" s="44" t="s">
        <v>112</v>
      </c>
      <c r="D29" t="str">
        <f>VLOOKUP($B29, 'Performance Data'!$B:$K, 3, 0)</f>
        <v>Germany</v>
      </c>
      <c r="E29" t="str">
        <f>VLOOKUP($B29, 'Performance Data'!$B:$K, 4, 0)</f>
        <v>NRW</v>
      </c>
      <c r="F29" t="str">
        <f>VLOOKUP($B29, 'Performance Data'!$B:$K, 6, 0)</f>
        <v>Institutes / Clinic</v>
      </c>
      <c r="G29" s="19">
        <f>VLOOKUP($B29, 'Performance Data'!$B:$K, 10, 0)</f>
        <v>2025</v>
      </c>
      <c r="H29" s="20"/>
      <c r="I29" s="19" t="str">
        <f>VLOOKUP($B29, 'Performance Data'!$B:$K, 7, 0)</f>
        <v>NKD25</v>
      </c>
      <c r="J29" s="7">
        <f t="shared" si="13"/>
        <v>5566.0899999999992</v>
      </c>
      <c r="K29" s="68">
        <v>10000</v>
      </c>
      <c r="M29" s="20" t="s">
        <v>65</v>
      </c>
      <c r="O29" s="5">
        <f>SUMIF('Performance Data'!$B:$B, $B29,'Performance Data'!N:N)</f>
        <v>0</v>
      </c>
      <c r="P29" s="5">
        <f>SUMIF('Performance Data'!$B:$B, $B29,'Performance Data'!O:O)</f>
        <v>5566.0899999999992</v>
      </c>
      <c r="Q29" s="5">
        <f>SUMIF('Performance Data'!$B:$B, $B29,'Performance Data'!P:P)</f>
        <v>0</v>
      </c>
      <c r="S29" s="21" t="e">
        <f t="shared" si="14"/>
        <v>#DIV/0!</v>
      </c>
      <c r="T29" s="21" t="e">
        <f t="shared" si="15"/>
        <v>#DIV/0!</v>
      </c>
      <c r="V29" s="5">
        <f>SUMIF('Performance Data'!$B:$B, $B29,'Performance Data'!AC:AC)</f>
        <v>0</v>
      </c>
      <c r="W29" s="5">
        <f>SUMIF('Performance Data'!$B:$B, $B29,'Performance Data'!AD:AD)</f>
        <v>0</v>
      </c>
      <c r="X29" s="5">
        <f>SUMIF('Performance Data'!$B:$B, $B29,'Performance Data'!AE:AE)</f>
        <v>0</v>
      </c>
      <c r="Y29" s="5">
        <f>SUMIF('Performance Data'!$B:$B, $B29,'Performance Data'!AG:AG)</f>
        <v>0</v>
      </c>
      <c r="Z29" s="5">
        <f t="shared" si="16"/>
        <v>5566.0899999999992</v>
      </c>
      <c r="AA29" s="5">
        <f t="shared" si="17"/>
        <v>10000</v>
      </c>
      <c r="AC29" s="21" t="e">
        <f t="shared" si="18"/>
        <v>#DIV/0!</v>
      </c>
      <c r="AD29" s="21" t="e">
        <f t="shared" si="19"/>
        <v>#DIV/0!</v>
      </c>
      <c r="AE29" s="21"/>
      <c r="AG29" s="63">
        <f t="shared" si="20"/>
        <v>700.00000000000011</v>
      </c>
      <c r="AH29" s="63">
        <f t="shared" si="20"/>
        <v>800</v>
      </c>
      <c r="AI29" s="63">
        <f t="shared" si="20"/>
        <v>1000</v>
      </c>
      <c r="AJ29" s="63">
        <f t="shared" si="20"/>
        <v>850.00000000000011</v>
      </c>
      <c r="AK29" s="63">
        <f t="shared" si="20"/>
        <v>900</v>
      </c>
      <c r="AL29" s="63">
        <f t="shared" si="20"/>
        <v>800</v>
      </c>
      <c r="AM29" s="63">
        <f t="shared" si="20"/>
        <v>800</v>
      </c>
      <c r="AN29" s="63">
        <f t="shared" si="20"/>
        <v>650</v>
      </c>
      <c r="AO29" s="63">
        <f t="shared" si="20"/>
        <v>950</v>
      </c>
      <c r="AP29" s="63">
        <f t="shared" si="20"/>
        <v>1000</v>
      </c>
      <c r="AQ29" s="63">
        <f t="shared" si="20"/>
        <v>850.00000000000011</v>
      </c>
      <c r="AR29" s="63">
        <f t="shared" si="20"/>
        <v>700.00000000000011</v>
      </c>
    </row>
    <row r="30" spans="2:44" x14ac:dyDescent="0.25">
      <c r="B30">
        <v>29033</v>
      </c>
      <c r="C30" s="44" t="s">
        <v>1309</v>
      </c>
      <c r="D30" t="str">
        <f>VLOOKUP($B30, 'Performance Data'!$B:$K, 3, 0)</f>
        <v>Germany</v>
      </c>
      <c r="E30" t="str">
        <f>VLOOKUP($B30, 'Performance Data'!$B:$K, 4, 0)</f>
        <v>NRW</v>
      </c>
      <c r="F30" t="str">
        <f>VLOOKUP($B30, 'Performance Data'!$B:$K, 6, 0)</f>
        <v>Institutes / Clinic</v>
      </c>
      <c r="G30" s="19">
        <f>VLOOKUP($B30, 'Performance Data'!$B:$K, 10, 0)</f>
        <v>2025</v>
      </c>
      <c r="H30" s="20"/>
      <c r="I30" s="19" t="str">
        <f>VLOOKUP($B30, 'Performance Data'!$B:$K, 7, 0)</f>
        <v>NKD25</v>
      </c>
      <c r="J30" s="7">
        <f t="shared" ref="J30" si="22">P30</f>
        <v>4910.37</v>
      </c>
      <c r="K30" s="68">
        <v>9000</v>
      </c>
      <c r="M30" s="20" t="s">
        <v>65</v>
      </c>
      <c r="O30" s="5">
        <f>SUMIF('Performance Data'!$B:$B, $B30,'Performance Data'!N:N)</f>
        <v>0</v>
      </c>
      <c r="P30" s="5">
        <f>SUMIF('Performance Data'!$B:$B, $B30,'Performance Data'!O:O)</f>
        <v>4910.37</v>
      </c>
      <c r="Q30" s="5">
        <f>SUMIF('Performance Data'!$B:$B, $B30,'Performance Data'!P:P)</f>
        <v>0</v>
      </c>
      <c r="S30" s="21" t="e">
        <f t="shared" ref="S30" si="23">$P30/O30-1</f>
        <v>#DIV/0!</v>
      </c>
      <c r="T30" s="21" t="e">
        <f t="shared" ref="T30" si="24">P30/Q30-1</f>
        <v>#DIV/0!</v>
      </c>
      <c r="V30" s="5">
        <f>SUMIF('Performance Data'!$B:$B, $B30,'Performance Data'!AC:AC)</f>
        <v>0</v>
      </c>
      <c r="W30" s="5">
        <f>SUMIF('Performance Data'!$B:$B, $B30,'Performance Data'!AD:AD)</f>
        <v>0</v>
      </c>
      <c r="X30" s="5">
        <f>SUMIF('Performance Data'!$B:$B, $B30,'Performance Data'!AE:AE)</f>
        <v>0</v>
      </c>
      <c r="Y30" s="5">
        <f>SUMIF('Performance Data'!$B:$B, $B30,'Performance Data'!AG:AG)</f>
        <v>0</v>
      </c>
      <c r="Z30" s="5">
        <f t="shared" ref="Z30" si="25">P30</f>
        <v>4910.37</v>
      </c>
      <c r="AA30" s="5">
        <f t="shared" ref="AA30" si="26">K30</f>
        <v>9000</v>
      </c>
      <c r="AC30" s="21" t="e">
        <f t="shared" ref="AC30" si="27">Z30/X30-1</f>
        <v>#DIV/0!</v>
      </c>
      <c r="AD30" s="21" t="e">
        <f t="shared" ref="AD30" si="28">Z30/Y30-1</f>
        <v>#DIV/0!</v>
      </c>
      <c r="AE30" s="21"/>
      <c r="AG30" s="63">
        <f t="shared" si="20"/>
        <v>630.00000000000011</v>
      </c>
      <c r="AH30" s="63">
        <f t="shared" si="20"/>
        <v>720</v>
      </c>
      <c r="AI30" s="63">
        <f t="shared" si="20"/>
        <v>900</v>
      </c>
      <c r="AJ30" s="63">
        <f t="shared" si="20"/>
        <v>765</v>
      </c>
      <c r="AK30" s="63">
        <f t="shared" si="20"/>
        <v>810</v>
      </c>
      <c r="AL30" s="63">
        <f t="shared" si="20"/>
        <v>720</v>
      </c>
      <c r="AM30" s="63">
        <f t="shared" si="20"/>
        <v>720</v>
      </c>
      <c r="AN30" s="63">
        <f t="shared" si="20"/>
        <v>585</v>
      </c>
      <c r="AO30" s="63">
        <f t="shared" si="20"/>
        <v>855</v>
      </c>
      <c r="AP30" s="63">
        <f t="shared" si="20"/>
        <v>900</v>
      </c>
      <c r="AQ30" s="63">
        <f t="shared" si="20"/>
        <v>765</v>
      </c>
      <c r="AR30" s="63">
        <f t="shared" si="20"/>
        <v>630.00000000000011</v>
      </c>
    </row>
    <row r="31" spans="2:44" x14ac:dyDescent="0.25">
      <c r="B31" t="s">
        <v>113</v>
      </c>
      <c r="C31" s="44" t="s">
        <v>114</v>
      </c>
      <c r="D31" t="s">
        <v>23</v>
      </c>
      <c r="E31" t="s">
        <v>18</v>
      </c>
      <c r="G31" s="19">
        <v>2025</v>
      </c>
      <c r="H31" s="20">
        <v>0</v>
      </c>
      <c r="I31" t="s">
        <v>108</v>
      </c>
      <c r="J31">
        <v>0</v>
      </c>
      <c r="K31" s="20">
        <v>0</v>
      </c>
      <c r="O31" s="5">
        <v>0</v>
      </c>
      <c r="P31" s="5">
        <v>0</v>
      </c>
      <c r="Q31" s="5">
        <f>SUMIF('Combined Budget 2025 EUR'!$B:$B, $B31,'Combined Budget 2025 EUR'!$AL:$AL)</f>
        <v>11250</v>
      </c>
      <c r="S31" s="21" t="e">
        <f t="shared" si="14"/>
        <v>#DIV/0!</v>
      </c>
      <c r="T31" s="21">
        <f t="shared" si="15"/>
        <v>-1</v>
      </c>
      <c r="V31" s="5">
        <v>0</v>
      </c>
      <c r="W31" s="5">
        <v>0</v>
      </c>
      <c r="X31" s="5">
        <v>0</v>
      </c>
      <c r="Y31" s="5">
        <f>SUMIF('Combined Budget 2025 EUR'!$B:$B, $B31,'Combined Budget 2025 EUR'!$AQ:$AQ)</f>
        <v>30000</v>
      </c>
      <c r="Z31" s="5">
        <f t="shared" si="17"/>
        <v>0</v>
      </c>
      <c r="AA31" s="5">
        <f t="shared" si="17"/>
        <v>0</v>
      </c>
      <c r="AC31" s="21" t="e">
        <f t="shared" si="18"/>
        <v>#DIV/0!</v>
      </c>
      <c r="AD31" s="21">
        <f t="shared" si="19"/>
        <v>-1</v>
      </c>
      <c r="AE31" s="21" t="e">
        <f t="shared" si="19"/>
        <v>#DIV/0!</v>
      </c>
      <c r="AG31" s="63">
        <f t="shared" si="20"/>
        <v>0</v>
      </c>
      <c r="AH31" s="63">
        <f t="shared" si="20"/>
        <v>0</v>
      </c>
      <c r="AI31" s="63">
        <f t="shared" si="20"/>
        <v>0</v>
      </c>
      <c r="AJ31" s="63">
        <f t="shared" si="20"/>
        <v>0</v>
      </c>
      <c r="AK31" s="63">
        <f t="shared" si="20"/>
        <v>0</v>
      </c>
      <c r="AL31" s="63">
        <f t="shared" si="20"/>
        <v>0</v>
      </c>
      <c r="AM31" s="63">
        <f t="shared" si="20"/>
        <v>0</v>
      </c>
      <c r="AN31" s="63">
        <f t="shared" si="20"/>
        <v>0</v>
      </c>
      <c r="AO31" s="63">
        <f t="shared" si="20"/>
        <v>0</v>
      </c>
      <c r="AP31" s="63">
        <f t="shared" si="20"/>
        <v>0</v>
      </c>
      <c r="AQ31" s="63">
        <f t="shared" si="20"/>
        <v>0</v>
      </c>
      <c r="AR31" s="63">
        <f t="shared" si="20"/>
        <v>0</v>
      </c>
    </row>
    <row r="33" spans="2:58" x14ac:dyDescent="0.25">
      <c r="B33" s="26" t="s">
        <v>115</v>
      </c>
      <c r="C33" s="73"/>
      <c r="D33" s="26"/>
      <c r="E33" s="26"/>
      <c r="F33" s="26"/>
      <c r="G33" s="27"/>
      <c r="H33" s="31">
        <f>COUNTIF(H25:H28, "Yes")+H31</f>
        <v>4</v>
      </c>
      <c r="I33" s="27"/>
      <c r="J33" s="28">
        <f>SUM(J25:J31)</f>
        <v>47386.000000000007</v>
      </c>
      <c r="K33" s="28">
        <f>SUM(K25:K31)</f>
        <v>57404.589800000002</v>
      </c>
      <c r="L33" s="26"/>
      <c r="M33" s="26"/>
      <c r="N33" s="26"/>
      <c r="O33" s="28">
        <f>SUM(O25:O31)</f>
        <v>287.97000000000003</v>
      </c>
      <c r="P33" s="28">
        <f>SUM(P25:P31)</f>
        <v>47386.000000000007</v>
      </c>
      <c r="Q33" s="28">
        <f>SUM(Q25:Q31)</f>
        <v>11250</v>
      </c>
      <c r="R33" s="26"/>
      <c r="S33" s="29">
        <f>$P33/O33-1</f>
        <v>163.55186304128904</v>
      </c>
      <c r="T33" s="29">
        <f>P33/Q33-1</f>
        <v>3.2120888888888892</v>
      </c>
      <c r="U33" s="26"/>
      <c r="V33" s="28">
        <f t="shared" ref="V33:AA33" si="29">SUM(V25:V31)</f>
        <v>0</v>
      </c>
      <c r="W33" s="28">
        <f t="shared" si="29"/>
        <v>387.57000000000005</v>
      </c>
      <c r="X33" s="28">
        <f t="shared" si="29"/>
        <v>287.97000000000003</v>
      </c>
      <c r="Y33" s="28">
        <f t="shared" si="29"/>
        <v>30000</v>
      </c>
      <c r="Z33" s="28">
        <f t="shared" si="29"/>
        <v>47386.000000000007</v>
      </c>
      <c r="AA33" s="28">
        <f t="shared" si="29"/>
        <v>57404.589800000002</v>
      </c>
      <c r="AB33" s="26"/>
      <c r="AC33" s="29">
        <f>Z33/X33-1</f>
        <v>163.55186304128904</v>
      </c>
      <c r="AD33" s="29">
        <f>Z33/Y33-1</f>
        <v>0.57953333333333368</v>
      </c>
      <c r="AE33" s="29">
        <f>AA33/Z33-1</f>
        <v>0.21142510024057715</v>
      </c>
      <c r="AG33" s="28">
        <f t="shared" ref="AG33:AR33" si="30">SUM(AG25:AG31)</f>
        <v>4018.3212860000003</v>
      </c>
      <c r="AH33" s="28">
        <f t="shared" si="30"/>
        <v>4592.3671840000006</v>
      </c>
      <c r="AI33" s="28">
        <f t="shared" si="30"/>
        <v>5740.4589800000003</v>
      </c>
      <c r="AJ33" s="28">
        <f t="shared" si="30"/>
        <v>4879.3901330000008</v>
      </c>
      <c r="AK33" s="28">
        <f t="shared" si="30"/>
        <v>5166.413082</v>
      </c>
      <c r="AL33" s="28">
        <f t="shared" si="30"/>
        <v>4592.3671840000006</v>
      </c>
      <c r="AM33" s="28">
        <f t="shared" si="30"/>
        <v>4592.3671840000006</v>
      </c>
      <c r="AN33" s="28">
        <f t="shared" si="30"/>
        <v>3731.2983370000002</v>
      </c>
      <c r="AO33" s="28">
        <f t="shared" si="30"/>
        <v>5453.4360310000011</v>
      </c>
      <c r="AP33" s="28">
        <f t="shared" si="30"/>
        <v>5740.4589800000003</v>
      </c>
      <c r="AQ33" s="28">
        <f t="shared" si="30"/>
        <v>4879.3901330000008</v>
      </c>
      <c r="AR33" s="28">
        <f t="shared" si="30"/>
        <v>4018.3212860000003</v>
      </c>
    </row>
    <row r="35" spans="2:58" s="25" customFormat="1" x14ac:dyDescent="0.25">
      <c r="B35" s="71" t="s">
        <v>1283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69" cm="1">
        <f t="array" ref="AG35:AR35">AG21:AR21+AG33:AR33</f>
        <v>41589.604987000006</v>
      </c>
      <c r="AH35" s="69">
        <v>47530.977128000006</v>
      </c>
      <c r="AI35" s="69">
        <v>59413.721410000013</v>
      </c>
      <c r="AJ35" s="69">
        <v>50501.66319850002</v>
      </c>
      <c r="AK35" s="69">
        <v>53472.349269000013</v>
      </c>
      <c r="AL35" s="69">
        <v>47530.977128000006</v>
      </c>
      <c r="AM35" s="69">
        <v>47530.977128000006</v>
      </c>
      <c r="AN35" s="69">
        <v>38618.918916500006</v>
      </c>
      <c r="AO35" s="69">
        <v>56443.035339499998</v>
      </c>
      <c r="AP35" s="69">
        <v>59413.721410000013</v>
      </c>
      <c r="AQ35" s="69">
        <v>50501.66319850002</v>
      </c>
      <c r="AR35" s="69">
        <v>41589.604987000006</v>
      </c>
    </row>
    <row r="36" spans="2:58" x14ac:dyDescent="0.25">
      <c r="AY36">
        <f>AV37</f>
        <v>1</v>
      </c>
      <c r="AZ36">
        <f>AW37</f>
        <v>0</v>
      </c>
      <c r="BA36">
        <f>AX37+AV37</f>
        <v>2</v>
      </c>
      <c r="BB36">
        <f>AY37+AW37</f>
        <v>0</v>
      </c>
      <c r="BC36">
        <f>AZ37+AX37+AV37</f>
        <v>2</v>
      </c>
      <c r="BD36">
        <f>BA37+AY37+AW37</f>
        <v>1</v>
      </c>
      <c r="BE36">
        <f>BB37+AZ37+AX37+AV37</f>
        <v>2</v>
      </c>
      <c r="BF36">
        <f>BC37+BA37+AY37+AW37</f>
        <v>2</v>
      </c>
    </row>
    <row r="37" spans="2:58" s="25" customFormat="1" x14ac:dyDescent="0.25">
      <c r="B37" s="71" t="s">
        <v>116</v>
      </c>
      <c r="C37" s="71" t="s">
        <v>117</v>
      </c>
      <c r="D37" s="25" t="s">
        <v>23</v>
      </c>
      <c r="E37" s="25" t="s">
        <v>18</v>
      </c>
      <c r="G37" s="76">
        <v>2026</v>
      </c>
      <c r="H37" s="82">
        <v>5</v>
      </c>
      <c r="I37" s="25" t="s">
        <v>118</v>
      </c>
      <c r="K37" s="83">
        <v>50000</v>
      </c>
      <c r="O37" s="84">
        <v>0</v>
      </c>
      <c r="P37" s="84">
        <v>0</v>
      </c>
      <c r="Q37" s="84">
        <v>0</v>
      </c>
      <c r="S37" s="85" t="e">
        <f>$P37/O37-1</f>
        <v>#DIV/0!</v>
      </c>
      <c r="T37" s="85" t="e">
        <f>P37/Q37-1</f>
        <v>#DIV/0!</v>
      </c>
      <c r="V37" s="84">
        <v>0</v>
      </c>
      <c r="W37" s="84">
        <v>0</v>
      </c>
      <c r="X37" s="84">
        <v>0</v>
      </c>
      <c r="Y37" s="84">
        <v>0</v>
      </c>
      <c r="Z37" s="84">
        <f>J37</f>
        <v>0</v>
      </c>
      <c r="AA37" s="84">
        <f>K37</f>
        <v>50000</v>
      </c>
      <c r="AC37" s="85" t="e">
        <f>Z37/X37-1</f>
        <v>#DIV/0!</v>
      </c>
      <c r="AD37" s="85" t="e">
        <f>Z37/Y37-1</f>
        <v>#DIV/0!</v>
      </c>
      <c r="AE37" s="85" t="e">
        <f>AA37/Z37-1</f>
        <v>#DIV/0!</v>
      </c>
      <c r="AG37" s="71">
        <f>AU37*4000+AU36*3000</f>
        <v>0</v>
      </c>
      <c r="AH37" s="71">
        <f>AV37*4000+AV36*3000</f>
        <v>4000</v>
      </c>
      <c r="AI37" s="71">
        <v>4000</v>
      </c>
      <c r="AJ37" s="71">
        <f>AX37*4000+AX36*3000</f>
        <v>4000</v>
      </c>
      <c r="AK37" s="71">
        <v>4000</v>
      </c>
      <c r="AL37" s="71">
        <v>4000</v>
      </c>
      <c r="AM37" s="71">
        <v>4000</v>
      </c>
      <c r="AN37" s="71">
        <v>2000</v>
      </c>
      <c r="AO37" s="71">
        <v>6000</v>
      </c>
      <c r="AP37" s="71">
        <v>5000</v>
      </c>
      <c r="AQ37" s="71">
        <v>8000</v>
      </c>
      <c r="AR37" s="71">
        <v>5000</v>
      </c>
      <c r="AV37" s="25">
        <v>1</v>
      </c>
      <c r="AX37" s="25">
        <v>1</v>
      </c>
      <c r="BA37" s="25">
        <v>1</v>
      </c>
      <c r="BC37" s="25">
        <v>1</v>
      </c>
      <c r="BE37" s="25">
        <v>1</v>
      </c>
    </row>
    <row r="39" spans="2:58" x14ac:dyDescent="0.25">
      <c r="B39" s="26" t="s">
        <v>119</v>
      </c>
      <c r="C39" s="73"/>
      <c r="D39" s="26"/>
      <c r="E39" s="26"/>
      <c r="F39" s="26"/>
      <c r="G39" s="27"/>
      <c r="H39" s="31">
        <f>COUNTIF(H36:H36, "Yes")+H37</f>
        <v>5</v>
      </c>
      <c r="I39" s="27"/>
      <c r="J39" s="28">
        <f t="shared" ref="J39:K39" si="31">SUM(J36:J37)</f>
        <v>0</v>
      </c>
      <c r="K39" s="28">
        <f t="shared" si="31"/>
        <v>50000</v>
      </c>
      <c r="L39" s="26"/>
      <c r="M39" s="26"/>
      <c r="N39" s="26"/>
      <c r="O39" s="28">
        <f t="shared" ref="O39:Q39" si="32">SUM(O36:O37)</f>
        <v>0</v>
      </c>
      <c r="P39" s="28">
        <f t="shared" si="32"/>
        <v>0</v>
      </c>
      <c r="Q39" s="28">
        <f t="shared" si="32"/>
        <v>0</v>
      </c>
      <c r="R39" s="26"/>
      <c r="S39" s="29" t="e">
        <f>$P39/O39-1</f>
        <v>#DIV/0!</v>
      </c>
      <c r="T39" s="29" t="e">
        <f>P39/Q39-1</f>
        <v>#DIV/0!</v>
      </c>
      <c r="U39" s="26"/>
      <c r="V39" s="28">
        <f t="shared" ref="V39:Y39" si="33">SUM(V36:V37)</f>
        <v>0</v>
      </c>
      <c r="W39" s="28">
        <f t="shared" si="33"/>
        <v>0</v>
      </c>
      <c r="X39" s="28">
        <f t="shared" si="33"/>
        <v>0</v>
      </c>
      <c r="Y39" s="28">
        <f t="shared" si="33"/>
        <v>0</v>
      </c>
      <c r="Z39" s="28">
        <f>SUM(Z36:Z37)</f>
        <v>0</v>
      </c>
      <c r="AA39" s="28">
        <f>SUM(AA36:AA37)</f>
        <v>50000</v>
      </c>
      <c r="AB39" s="26"/>
      <c r="AC39" s="29" t="e">
        <f>Z39/X39-1</f>
        <v>#DIV/0!</v>
      </c>
      <c r="AD39" s="29" t="e">
        <f>Z39/Y39-1</f>
        <v>#DIV/0!</v>
      </c>
      <c r="AE39" s="29" t="e">
        <f>AA39/Z39-1</f>
        <v>#DIV/0!</v>
      </c>
      <c r="AG39" s="28">
        <f t="shared" ref="AG39:AR39" si="34">SUM(AG36:AG37)</f>
        <v>0</v>
      </c>
      <c r="AH39" s="28">
        <f t="shared" si="34"/>
        <v>4000</v>
      </c>
      <c r="AI39" s="28">
        <f t="shared" si="34"/>
        <v>4000</v>
      </c>
      <c r="AJ39" s="28">
        <f t="shared" si="34"/>
        <v>4000</v>
      </c>
      <c r="AK39" s="28">
        <f t="shared" si="34"/>
        <v>4000</v>
      </c>
      <c r="AL39" s="28">
        <f t="shared" si="34"/>
        <v>4000</v>
      </c>
      <c r="AM39" s="28">
        <f t="shared" si="34"/>
        <v>4000</v>
      </c>
      <c r="AN39" s="28">
        <f t="shared" si="34"/>
        <v>2000</v>
      </c>
      <c r="AO39" s="28">
        <f t="shared" si="34"/>
        <v>6000</v>
      </c>
      <c r="AP39" s="28">
        <f t="shared" si="34"/>
        <v>5000</v>
      </c>
      <c r="AQ39" s="28">
        <f t="shared" si="34"/>
        <v>8000</v>
      </c>
      <c r="AR39" s="28">
        <f t="shared" si="34"/>
        <v>5000</v>
      </c>
    </row>
  </sheetData>
  <autoFilter ref="B2:BA21" xr:uid="{80FCDA92-0365-45D6-ACFD-7BD159FF0618}">
    <sortState xmlns:xlrd2="http://schemas.microsoft.com/office/spreadsheetml/2017/richdata2" ref="B3:BA27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965DA76-08D2-4778-8369-7BF84658093C}">
          <x14:formula1>
            <xm:f>List!$B$2:$B$4</xm:f>
          </x14:formula1>
          <xm:sqref>H3:H20 H25:H30</xm:sqref>
        </x14:dataValidation>
        <x14:dataValidation type="list" allowBlank="1" showInputMessage="1" showErrorMessage="1" xr:uid="{4FF1D2F3-18A0-4158-B1EC-64FF57CFD7C4}">
          <x14:formula1>
            <xm:f>List!$D$2:$D$5</xm:f>
          </x14:formula1>
          <xm:sqref>M3:M20 M25:M30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BF26-3EE9-4647-9948-DE54442C7AE9}">
  <dimension ref="B1:BF37"/>
  <sheetViews>
    <sheetView showGridLines="0" tabSelected="1" workbookViewId="0">
      <pane xSplit="3" ySplit="2" topLeftCell="AD21" activePane="bottomRight" state="frozen"/>
      <selection pane="topRight" activeCell="D1" sqref="D1"/>
      <selection pane="bottomLeft" activeCell="A3" sqref="A3"/>
      <selection pane="bottomRight" activeCell="AG35" sqref="AG35:AR35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  <col min="33" max="39" width="10.5703125" bestFit="1" customWidth="1"/>
    <col min="40" max="40" width="9.5703125" bestFit="1" customWidth="1"/>
    <col min="41" max="44" width="10.5703125" bestFit="1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20169</v>
      </c>
      <c r="C3" t="s">
        <v>76</v>
      </c>
      <c r="D3" t="str">
        <f>VLOOKUP($B3, 'Performance Data'!$B:$K, 3, 0)</f>
        <v>Germany</v>
      </c>
      <c r="E3" t="str">
        <f>VLOOKUP($B3, 'Performance Data'!$B:$K, 4, 0)</f>
        <v>NRW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BB</v>
      </c>
      <c r="J3" s="7">
        <f t="shared" ref="J3:J22" si="0">P3</f>
        <v>16030.890000000001</v>
      </c>
      <c r="K3" s="68">
        <f>J3*1.08</f>
        <v>17313.361200000003</v>
      </c>
      <c r="M3" s="20" t="s">
        <v>68</v>
      </c>
      <c r="O3" s="5">
        <f>SUMIF('Performance Data'!$B:$B, $B3,'Performance Data'!N:N)</f>
        <v>18311.159999999996</v>
      </c>
      <c r="P3" s="5">
        <f>SUMIF('Performance Data'!$B:$B, $B3,'Performance Data'!O:O)</f>
        <v>16030.890000000001</v>
      </c>
      <c r="Q3" s="5">
        <f>SUMIF('Performance Data'!$B:$B, $B3,'Performance Data'!P:P)</f>
        <v>14600</v>
      </c>
      <c r="S3" s="21">
        <f t="shared" ref="S3:S23" si="1">$P3/O3-1</f>
        <v>-0.12452897577215183</v>
      </c>
      <c r="T3" s="21">
        <f t="shared" ref="T3:T23" si="2">P3/Q3-1</f>
        <v>9.8006164383561689E-2</v>
      </c>
      <c r="V3" s="5">
        <f>SUMIF('Performance Data'!$B:$B, $B3,'Performance Data'!AC:AC)</f>
        <v>18997.410000000003</v>
      </c>
      <c r="W3" s="5">
        <f>SUMIF('Performance Data'!$B:$B, $B3,'Performance Data'!AD:AD)</f>
        <v>21900.880000000001</v>
      </c>
      <c r="X3" s="5">
        <f>SUMIF('Performance Data'!$B:$B, $B3,'Performance Data'!AE:AE)</f>
        <v>18311.159999999996</v>
      </c>
      <c r="Y3" s="5">
        <f>SUMIF('Performance Data'!$B:$B, $B3,'Performance Data'!AG:AG)</f>
        <v>20000</v>
      </c>
      <c r="Z3" s="5">
        <f t="shared" ref="Z3:Z22" si="3">P3</f>
        <v>16030.890000000001</v>
      </c>
      <c r="AA3" s="5">
        <f t="shared" ref="AA3:AA22" si="4">K3</f>
        <v>17313.361200000003</v>
      </c>
      <c r="AC3" s="21">
        <f t="shared" ref="AC3:AC23" si="5">Z3/X3-1</f>
        <v>-0.12452897577215183</v>
      </c>
      <c r="AD3" s="21">
        <f t="shared" ref="AD3:AD23" si="6">Z3/Y3-1</f>
        <v>-0.1984554999999999</v>
      </c>
      <c r="AE3" s="21">
        <f t="shared" ref="AE3:AE23" si="7">AA3/Z3-1</f>
        <v>8.0000000000000071E-2</v>
      </c>
      <c r="AG3" s="63">
        <f t="shared" ref="AG3:AR12" si="8">$AA3*AG$1</f>
        <v>1211.9352840000004</v>
      </c>
      <c r="AH3" s="63">
        <f t="shared" si="8"/>
        <v>1385.0688960000002</v>
      </c>
      <c r="AI3" s="63">
        <f t="shared" si="8"/>
        <v>1731.3361200000004</v>
      </c>
      <c r="AJ3" s="63">
        <f t="shared" si="8"/>
        <v>1471.6357020000003</v>
      </c>
      <c r="AK3" s="63">
        <f t="shared" si="8"/>
        <v>1558.2025080000003</v>
      </c>
      <c r="AL3" s="63">
        <f t="shared" si="8"/>
        <v>1385.0688960000002</v>
      </c>
      <c r="AM3" s="63">
        <f t="shared" si="8"/>
        <v>1385.0688960000002</v>
      </c>
      <c r="AN3" s="63">
        <f t="shared" si="8"/>
        <v>1125.3684780000003</v>
      </c>
      <c r="AO3" s="63">
        <f t="shared" si="8"/>
        <v>1644.7693140000003</v>
      </c>
      <c r="AP3" s="63">
        <f t="shared" si="8"/>
        <v>1731.3361200000004</v>
      </c>
      <c r="AQ3" s="63">
        <f t="shared" si="8"/>
        <v>1471.6357020000003</v>
      </c>
      <c r="AR3" s="63">
        <f t="shared" si="8"/>
        <v>1211.9352840000004</v>
      </c>
    </row>
    <row r="4" spans="2:44" x14ac:dyDescent="0.25">
      <c r="B4">
        <v>20746</v>
      </c>
      <c r="C4" t="s">
        <v>82</v>
      </c>
      <c r="D4" t="str">
        <f>VLOOKUP($B4, 'Performance Data'!$B:$K, 3, 0)</f>
        <v>Germany</v>
      </c>
      <c r="E4" t="str">
        <f>VLOOKUP($B4, 'Performance Data'!$B:$K, 4, 0)</f>
        <v>NRW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BB</v>
      </c>
      <c r="J4" s="7">
        <f t="shared" si="0"/>
        <v>9327.0499999999993</v>
      </c>
      <c r="K4" s="68">
        <f>J4*1.08</f>
        <v>10073.214</v>
      </c>
      <c r="M4" s="20" t="s">
        <v>68</v>
      </c>
      <c r="O4" s="5">
        <f>SUMIF('Performance Data'!$B:$B, $B4,'Performance Data'!N:N)</f>
        <v>6272.1699999999992</v>
      </c>
      <c r="P4" s="5">
        <f>SUMIF('Performance Data'!$B:$B, $B4,'Performance Data'!O:O)</f>
        <v>9327.0499999999993</v>
      </c>
      <c r="Q4" s="5">
        <f>SUMIF('Performance Data'!$B:$B, $B4,'Performance Data'!P:P)</f>
        <v>4380</v>
      </c>
      <c r="S4" s="21">
        <f t="shared" si="1"/>
        <v>0.48705312515445232</v>
      </c>
      <c r="T4" s="21">
        <f t="shared" si="2"/>
        <v>1.1294634703196347</v>
      </c>
      <c r="V4" s="5">
        <f>SUMIF('Performance Data'!$B:$B, $B4,'Performance Data'!AC:AC)</f>
        <v>6054.33</v>
      </c>
      <c r="W4" s="5">
        <f>SUMIF('Performance Data'!$B:$B, $B4,'Performance Data'!AD:AD)</f>
        <v>6702.2400000000007</v>
      </c>
      <c r="X4" s="5">
        <f>SUMIF('Performance Data'!$B:$B, $B4,'Performance Data'!AE:AE)</f>
        <v>6272.1699999999992</v>
      </c>
      <c r="Y4" s="5">
        <f>SUMIF('Performance Data'!$B:$B, $B4,'Performance Data'!AG:AG)</f>
        <v>6000</v>
      </c>
      <c r="Z4" s="5">
        <f t="shared" si="3"/>
        <v>9327.0499999999993</v>
      </c>
      <c r="AA4" s="5">
        <f t="shared" si="4"/>
        <v>10073.214</v>
      </c>
      <c r="AC4" s="21">
        <f t="shared" si="5"/>
        <v>0.48705312515445232</v>
      </c>
      <c r="AD4" s="21">
        <f t="shared" si="6"/>
        <v>0.55450833333333316</v>
      </c>
      <c r="AE4" s="21">
        <f t="shared" si="7"/>
        <v>8.0000000000000071E-2</v>
      </c>
      <c r="AG4" s="63">
        <f t="shared" si="8"/>
        <v>705.12498000000005</v>
      </c>
      <c r="AH4" s="63">
        <f t="shared" si="8"/>
        <v>805.85712000000001</v>
      </c>
      <c r="AI4" s="63">
        <f t="shared" si="8"/>
        <v>1007.3214</v>
      </c>
      <c r="AJ4" s="63">
        <f t="shared" si="8"/>
        <v>856.22319000000005</v>
      </c>
      <c r="AK4" s="63">
        <f t="shared" si="8"/>
        <v>906.58925999999997</v>
      </c>
      <c r="AL4" s="63">
        <f t="shared" si="8"/>
        <v>805.85712000000001</v>
      </c>
      <c r="AM4" s="63">
        <f t="shared" si="8"/>
        <v>805.85712000000001</v>
      </c>
      <c r="AN4" s="63">
        <f t="shared" si="8"/>
        <v>654.75891000000001</v>
      </c>
      <c r="AO4" s="63">
        <f t="shared" si="8"/>
        <v>956.95533</v>
      </c>
      <c r="AP4" s="63">
        <f t="shared" si="8"/>
        <v>1007.3214</v>
      </c>
      <c r="AQ4" s="63">
        <f t="shared" si="8"/>
        <v>856.22319000000005</v>
      </c>
      <c r="AR4" s="63">
        <f t="shared" si="8"/>
        <v>705.12498000000005</v>
      </c>
    </row>
    <row r="5" spans="2:44" x14ac:dyDescent="0.25">
      <c r="B5">
        <v>29019</v>
      </c>
      <c r="C5" t="s">
        <v>151</v>
      </c>
      <c r="D5" t="str">
        <f>VLOOKUP($B5, 'Performance Data'!$B:$K, 3, 0)</f>
        <v>Germany</v>
      </c>
      <c r="E5" t="s">
        <v>16</v>
      </c>
      <c r="F5" t="str">
        <f>VLOOKUP($B5, 'Performance Data'!$B:$K, 6, 0)</f>
        <v>Institutes / Clinic</v>
      </c>
      <c r="G5" s="19">
        <f>VLOOKUP($B5, 'Performance Data'!$B:$K, 10, 0)</f>
        <v>2025</v>
      </c>
      <c r="H5" s="20" t="s">
        <v>64</v>
      </c>
      <c r="I5" s="19" t="str">
        <f>VLOOKUP($B5, 'Performance Data'!$B:$K, 7, 0)</f>
        <v>NKD25</v>
      </c>
      <c r="J5" s="7">
        <f t="shared" si="0"/>
        <v>4205.2800000000007</v>
      </c>
      <c r="K5" s="68">
        <v>10000</v>
      </c>
      <c r="M5" s="20" t="s">
        <v>65</v>
      </c>
      <c r="O5" s="5">
        <f>SUMIF('Performance Data'!$B:$B, $B5,'Performance Data'!N:N)</f>
        <v>0</v>
      </c>
      <c r="P5" s="5">
        <f>SUMIF('Performance Data'!$B:$B, $B5,'Performance Data'!O:O)</f>
        <v>4205.2800000000007</v>
      </c>
      <c r="Q5" s="5">
        <f>SUMIF('Performance Data'!$B:$B, $B5,'Performance Data'!P:P)</f>
        <v>0</v>
      </c>
      <c r="S5" s="21" t="e">
        <f t="shared" si="1"/>
        <v>#DIV/0!</v>
      </c>
      <c r="T5" s="21" t="e">
        <f t="shared" si="2"/>
        <v>#DIV/0!</v>
      </c>
      <c r="V5" s="5">
        <f>SUMIF('Performance Data'!$B:$B, $B5,'Performance Data'!AC:AC)</f>
        <v>0</v>
      </c>
      <c r="W5" s="5">
        <f>SUMIF('Performance Data'!$B:$B, $B5,'Performance Data'!AD:AD)</f>
        <v>0</v>
      </c>
      <c r="X5" s="5">
        <f>SUMIF('Performance Data'!$B:$B, $B5,'Performance Data'!AE:AE)</f>
        <v>0</v>
      </c>
      <c r="Y5" s="5">
        <f>SUMIF('Performance Data'!$B:$B, $B5,'Performance Data'!AG:AG)</f>
        <v>0</v>
      </c>
      <c r="Z5" s="5">
        <f t="shared" si="3"/>
        <v>4205.2800000000007</v>
      </c>
      <c r="AA5" s="5">
        <f t="shared" si="4"/>
        <v>10000</v>
      </c>
      <c r="AC5" s="21" t="e">
        <f t="shared" si="5"/>
        <v>#DIV/0!</v>
      </c>
      <c r="AD5" s="21" t="e">
        <f t="shared" si="6"/>
        <v>#DIV/0!</v>
      </c>
      <c r="AE5" s="21">
        <f t="shared" si="7"/>
        <v>1.3779629418255142</v>
      </c>
      <c r="AG5" s="63">
        <f t="shared" si="8"/>
        <v>700.00000000000011</v>
      </c>
      <c r="AH5" s="63">
        <f t="shared" si="8"/>
        <v>800</v>
      </c>
      <c r="AI5" s="63">
        <f t="shared" si="8"/>
        <v>1000</v>
      </c>
      <c r="AJ5" s="63">
        <f t="shared" si="8"/>
        <v>850.00000000000011</v>
      </c>
      <c r="AK5" s="63">
        <f t="shared" si="8"/>
        <v>900</v>
      </c>
      <c r="AL5" s="63">
        <f t="shared" si="8"/>
        <v>800</v>
      </c>
      <c r="AM5" s="63">
        <f t="shared" si="8"/>
        <v>800</v>
      </c>
      <c r="AN5" s="63">
        <f t="shared" si="8"/>
        <v>650</v>
      </c>
      <c r="AO5" s="63">
        <f t="shared" si="8"/>
        <v>950</v>
      </c>
      <c r="AP5" s="63">
        <f t="shared" si="8"/>
        <v>1000</v>
      </c>
      <c r="AQ5" s="63">
        <f t="shared" si="8"/>
        <v>850.00000000000011</v>
      </c>
      <c r="AR5" s="63">
        <f t="shared" si="8"/>
        <v>700.00000000000011</v>
      </c>
    </row>
    <row r="6" spans="2:44" x14ac:dyDescent="0.25">
      <c r="B6">
        <v>29020</v>
      </c>
      <c r="C6" t="s">
        <v>152</v>
      </c>
      <c r="D6" t="str">
        <f>VLOOKUP($B6, 'Performance Data'!$B:$K, 3, 0)</f>
        <v>Germany</v>
      </c>
      <c r="E6" t="s">
        <v>16</v>
      </c>
      <c r="F6" t="str">
        <f>VLOOKUP($B6, 'Performance Data'!$B:$K, 6, 0)</f>
        <v>Institutes / Clinic</v>
      </c>
      <c r="G6" s="19">
        <f>VLOOKUP($B6, 'Performance Data'!$B:$K, 10, 0)</f>
        <v>2025</v>
      </c>
      <c r="H6" s="20" t="s">
        <v>64</v>
      </c>
      <c r="I6" s="19" t="str">
        <f>VLOOKUP($B6, 'Performance Data'!$B:$K, 7, 0)</f>
        <v>NKD25</v>
      </c>
      <c r="J6" s="7">
        <f t="shared" si="0"/>
        <v>4763.47</v>
      </c>
      <c r="K6" s="68">
        <v>10000</v>
      </c>
      <c r="M6" s="20" t="s">
        <v>65</v>
      </c>
      <c r="O6" s="5">
        <f>SUMIF('Performance Data'!$B:$B, $B6,'Performance Data'!N:N)</f>
        <v>0</v>
      </c>
      <c r="P6" s="5">
        <f>SUMIF('Performance Data'!$B:$B, $B6,'Performance Data'!O:O)</f>
        <v>4763.47</v>
      </c>
      <c r="Q6" s="5">
        <f>SUMIF('Performance Data'!$B:$B, $B6,'Performance Data'!P:P)</f>
        <v>0</v>
      </c>
      <c r="S6" s="21" t="e">
        <f t="shared" si="1"/>
        <v>#DIV/0!</v>
      </c>
      <c r="T6" s="21" t="e">
        <f t="shared" si="2"/>
        <v>#DIV/0!</v>
      </c>
      <c r="V6" s="5">
        <f>SUMIF('Performance Data'!$B:$B, $B6,'Performance Data'!AC:AC)</f>
        <v>0</v>
      </c>
      <c r="W6" s="5">
        <f>SUMIF('Performance Data'!$B:$B, $B6,'Performance Data'!AD:AD)</f>
        <v>0</v>
      </c>
      <c r="X6" s="5">
        <f>SUMIF('Performance Data'!$B:$B, $B6,'Performance Data'!AE:AE)</f>
        <v>0</v>
      </c>
      <c r="Y6" s="5">
        <f>SUMIF('Performance Data'!$B:$B, $B6,'Performance Data'!AG:AG)</f>
        <v>0</v>
      </c>
      <c r="Z6" s="5">
        <f t="shared" si="3"/>
        <v>4763.47</v>
      </c>
      <c r="AA6" s="5">
        <f t="shared" si="4"/>
        <v>10000</v>
      </c>
      <c r="AC6" s="21" t="e">
        <f t="shared" si="5"/>
        <v>#DIV/0!</v>
      </c>
      <c r="AD6" s="21" t="e">
        <f t="shared" si="6"/>
        <v>#DIV/0!</v>
      </c>
      <c r="AE6" s="21">
        <f t="shared" si="7"/>
        <v>1.0993099568171942</v>
      </c>
      <c r="AG6" s="63">
        <f t="shared" si="8"/>
        <v>700.00000000000011</v>
      </c>
      <c r="AH6" s="63">
        <f t="shared" si="8"/>
        <v>800</v>
      </c>
      <c r="AI6" s="63">
        <f t="shared" si="8"/>
        <v>1000</v>
      </c>
      <c r="AJ6" s="63">
        <f t="shared" si="8"/>
        <v>850.00000000000011</v>
      </c>
      <c r="AK6" s="63">
        <f t="shared" si="8"/>
        <v>900</v>
      </c>
      <c r="AL6" s="63">
        <f t="shared" si="8"/>
        <v>800</v>
      </c>
      <c r="AM6" s="63">
        <f t="shared" si="8"/>
        <v>800</v>
      </c>
      <c r="AN6" s="63">
        <f t="shared" si="8"/>
        <v>650</v>
      </c>
      <c r="AO6" s="63">
        <f t="shared" si="8"/>
        <v>950</v>
      </c>
      <c r="AP6" s="63">
        <f t="shared" si="8"/>
        <v>1000</v>
      </c>
      <c r="AQ6" s="63">
        <f t="shared" si="8"/>
        <v>850.00000000000011</v>
      </c>
      <c r="AR6" s="63">
        <f t="shared" si="8"/>
        <v>700.00000000000011</v>
      </c>
    </row>
    <row r="7" spans="2:44" x14ac:dyDescent="0.25">
      <c r="B7">
        <v>20984</v>
      </c>
      <c r="C7" t="s">
        <v>92</v>
      </c>
      <c r="D7" t="str">
        <f>VLOOKUP($B7, 'Performance Data'!$B:$K, 3, 0)</f>
        <v>Germany</v>
      </c>
      <c r="E7" t="str">
        <f>VLOOKUP($B7, 'Performance Data'!$B:$K, 4, 0)</f>
        <v>NRW</v>
      </c>
      <c r="F7" t="str">
        <f>VLOOKUP($B7, 'Performance Data'!$B:$K, 6, 0)</f>
        <v>Institutes / Clinic</v>
      </c>
      <c r="G7" s="19">
        <f>VLOOKUP($B7, 'Performance Data'!$B:$K, 10, 0)</f>
        <v>2023</v>
      </c>
      <c r="H7" s="20" t="s">
        <v>64</v>
      </c>
      <c r="I7" s="19" t="str">
        <f>VLOOKUP($B7, 'Performance Data'!$B:$K, 7, 0)</f>
        <v>BC</v>
      </c>
      <c r="J7" s="7">
        <f t="shared" si="0"/>
        <v>8780.43</v>
      </c>
      <c r="K7" s="68">
        <f t="shared" ref="K7:K14" si="9">J7*1.08</f>
        <v>9482.8644000000004</v>
      </c>
      <c r="M7" s="20" t="s">
        <v>68</v>
      </c>
      <c r="O7" s="5">
        <f>SUMIF('Performance Data'!$B:$B, $B7,'Performance Data'!N:N)</f>
        <v>8905.6600000000017</v>
      </c>
      <c r="P7" s="5">
        <f>SUMIF('Performance Data'!$B:$B, $B7,'Performance Data'!O:O)</f>
        <v>8780.43</v>
      </c>
      <c r="Q7" s="5">
        <f>SUMIF('Performance Data'!$B:$B, $B7,'Performance Data'!P:P)</f>
        <v>6570</v>
      </c>
      <c r="S7" s="21">
        <f t="shared" si="1"/>
        <v>-1.4061843816180031E-2</v>
      </c>
      <c r="T7" s="21">
        <f t="shared" si="2"/>
        <v>0.33644292237442919</v>
      </c>
      <c r="V7" s="5">
        <f>SUMIF('Performance Data'!$B:$B, $B7,'Performance Data'!AC:AC)</f>
        <v>0</v>
      </c>
      <c r="W7" s="5">
        <f>SUMIF('Performance Data'!$B:$B, $B7,'Performance Data'!AD:AD)</f>
        <v>6604.56</v>
      </c>
      <c r="X7" s="5">
        <f>SUMIF('Performance Data'!$B:$B, $B7,'Performance Data'!AE:AE)</f>
        <v>8905.6600000000017</v>
      </c>
      <c r="Y7" s="5">
        <f>SUMIF('Performance Data'!$B:$B, $B7,'Performance Data'!AG:AG)</f>
        <v>9000</v>
      </c>
      <c r="Z7" s="5">
        <f t="shared" si="3"/>
        <v>8780.43</v>
      </c>
      <c r="AA7" s="5">
        <f t="shared" si="4"/>
        <v>9482.8644000000004</v>
      </c>
      <c r="AC7" s="21">
        <f t="shared" si="5"/>
        <v>-1.4061843816180031E-2</v>
      </c>
      <c r="AD7" s="21">
        <f t="shared" si="6"/>
        <v>-2.4396666666666622E-2</v>
      </c>
      <c r="AE7" s="21">
        <f t="shared" si="7"/>
        <v>8.0000000000000071E-2</v>
      </c>
      <c r="AG7" s="63">
        <f t="shared" si="8"/>
        <v>663.80050800000004</v>
      </c>
      <c r="AH7" s="63">
        <f t="shared" si="8"/>
        <v>758.62915200000009</v>
      </c>
      <c r="AI7" s="63">
        <f t="shared" si="8"/>
        <v>948.28644000000008</v>
      </c>
      <c r="AJ7" s="63">
        <f t="shared" si="8"/>
        <v>806.04347400000006</v>
      </c>
      <c r="AK7" s="63">
        <f t="shared" si="8"/>
        <v>853.45779600000003</v>
      </c>
      <c r="AL7" s="63">
        <f t="shared" si="8"/>
        <v>758.62915200000009</v>
      </c>
      <c r="AM7" s="63">
        <f t="shared" si="8"/>
        <v>758.62915200000009</v>
      </c>
      <c r="AN7" s="63">
        <f t="shared" si="8"/>
        <v>616.38618600000007</v>
      </c>
      <c r="AO7" s="63">
        <f t="shared" si="8"/>
        <v>900.872118</v>
      </c>
      <c r="AP7" s="63">
        <f t="shared" si="8"/>
        <v>948.28644000000008</v>
      </c>
      <c r="AQ7" s="63">
        <f t="shared" si="8"/>
        <v>806.04347400000006</v>
      </c>
      <c r="AR7" s="63">
        <f t="shared" si="8"/>
        <v>663.80050800000004</v>
      </c>
    </row>
    <row r="8" spans="2:44" x14ac:dyDescent="0.25">
      <c r="B8">
        <v>20872</v>
      </c>
      <c r="C8" t="s">
        <v>90</v>
      </c>
      <c r="D8" t="str">
        <f>VLOOKUP($B8, 'Performance Data'!$B:$K, 3, 0)</f>
        <v>Germany</v>
      </c>
      <c r="E8" t="str">
        <f>VLOOKUP($B8, 'Performance Data'!$B:$K, 4, 0)</f>
        <v>NRW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 t="s">
        <v>64</v>
      </c>
      <c r="I8" s="19" t="str">
        <f>VLOOKUP($B8, 'Performance Data'!$B:$K, 7, 0)</f>
        <v>BC</v>
      </c>
      <c r="J8" s="7">
        <f t="shared" si="0"/>
        <v>7496.83</v>
      </c>
      <c r="K8" s="68">
        <f t="shared" si="9"/>
        <v>8096.5764000000008</v>
      </c>
      <c r="M8" s="20" t="s">
        <v>68</v>
      </c>
      <c r="O8" s="5">
        <f>SUMIF('Performance Data'!$B:$B, $B8,'Performance Data'!N:N)</f>
        <v>8820.25</v>
      </c>
      <c r="P8" s="5">
        <f>SUMIF('Performance Data'!$B:$B, $B8,'Performance Data'!O:O)</f>
        <v>7496.83</v>
      </c>
      <c r="Q8" s="5">
        <f>SUMIF('Performance Data'!$B:$B, $B8,'Performance Data'!P:P)</f>
        <v>5840</v>
      </c>
      <c r="S8" s="21">
        <f t="shared" si="1"/>
        <v>-0.15004336611774038</v>
      </c>
      <c r="T8" s="21">
        <f t="shared" si="2"/>
        <v>0.2837037671232876</v>
      </c>
      <c r="V8" s="5">
        <f>SUMIF('Performance Data'!$B:$B, $B8,'Performance Data'!AC:AC)</f>
        <v>28989.559999999998</v>
      </c>
      <c r="W8" s="5">
        <f>SUMIF('Performance Data'!$B:$B, $B8,'Performance Data'!AD:AD)</f>
        <v>19051.54</v>
      </c>
      <c r="X8" s="5">
        <f>SUMIF('Performance Data'!$B:$B, $B8,'Performance Data'!AE:AE)</f>
        <v>8820.25</v>
      </c>
      <c r="Y8" s="5">
        <f>SUMIF('Performance Data'!$B:$B, $B8,'Performance Data'!AG:AG)</f>
        <v>8000</v>
      </c>
      <c r="Z8" s="5">
        <f t="shared" si="3"/>
        <v>7496.83</v>
      </c>
      <c r="AA8" s="5">
        <f t="shared" si="4"/>
        <v>8096.5764000000008</v>
      </c>
      <c r="AC8" s="21">
        <f t="shared" si="5"/>
        <v>-0.15004336611774038</v>
      </c>
      <c r="AD8" s="21">
        <f t="shared" si="6"/>
        <v>-6.2896249999999987E-2</v>
      </c>
      <c r="AE8" s="21">
        <f t="shared" si="7"/>
        <v>8.0000000000000071E-2</v>
      </c>
      <c r="AG8" s="63">
        <f t="shared" si="8"/>
        <v>566.76034800000014</v>
      </c>
      <c r="AH8" s="63">
        <f t="shared" si="8"/>
        <v>647.72611200000006</v>
      </c>
      <c r="AI8" s="63">
        <f t="shared" si="8"/>
        <v>809.65764000000013</v>
      </c>
      <c r="AJ8" s="63">
        <f t="shared" si="8"/>
        <v>688.20899400000008</v>
      </c>
      <c r="AK8" s="63">
        <f t="shared" si="8"/>
        <v>728.69187600000009</v>
      </c>
      <c r="AL8" s="63">
        <f t="shared" si="8"/>
        <v>647.72611200000006</v>
      </c>
      <c r="AM8" s="63">
        <f t="shared" si="8"/>
        <v>647.72611200000006</v>
      </c>
      <c r="AN8" s="63">
        <f t="shared" si="8"/>
        <v>526.27746600000012</v>
      </c>
      <c r="AO8" s="63">
        <f t="shared" si="8"/>
        <v>769.17475800000011</v>
      </c>
      <c r="AP8" s="63">
        <f t="shared" si="8"/>
        <v>809.65764000000013</v>
      </c>
      <c r="AQ8" s="63">
        <f t="shared" si="8"/>
        <v>688.20899400000008</v>
      </c>
      <c r="AR8" s="63">
        <f t="shared" si="8"/>
        <v>566.76034800000014</v>
      </c>
    </row>
    <row r="9" spans="2:44" x14ac:dyDescent="0.25">
      <c r="B9">
        <v>20251</v>
      </c>
      <c r="C9" t="s">
        <v>77</v>
      </c>
      <c r="D9" t="str">
        <f>VLOOKUP($B9, 'Performance Data'!$B:$K, 3, 0)</f>
        <v>Germany</v>
      </c>
      <c r="E9" t="str">
        <f>VLOOKUP($B9, 'Performance Data'!$B:$K, 4, 0)</f>
        <v>NRW</v>
      </c>
      <c r="F9" t="str">
        <f>VLOOKUP($B9, 'Performance Data'!$B:$K, 6, 0)</f>
        <v>Institutes / Clinic</v>
      </c>
      <c r="G9" s="19" t="str">
        <f>VLOOKUP($B9, 'Performance Data'!$B:$K, 10, 0)</f>
        <v>Pre-2022</v>
      </c>
      <c r="H9" s="20" t="s">
        <v>64</v>
      </c>
      <c r="I9" s="19" t="str">
        <f>VLOOKUP($B9, 'Performance Data'!$B:$K, 7, 0)</f>
        <v>BB</v>
      </c>
      <c r="J9" s="7">
        <f t="shared" si="0"/>
        <v>7149.4500000000007</v>
      </c>
      <c r="K9" s="68">
        <f t="shared" si="9"/>
        <v>7721.4060000000009</v>
      </c>
      <c r="M9" s="20" t="s">
        <v>68</v>
      </c>
      <c r="O9" s="5">
        <f>SUMIF('Performance Data'!$B:$B, $B9,'Performance Data'!N:N)</f>
        <v>8846.7100000000009</v>
      </c>
      <c r="P9" s="5">
        <f>SUMIF('Performance Data'!$B:$B, $B9,'Performance Data'!O:O)</f>
        <v>7149.4500000000007</v>
      </c>
      <c r="Q9" s="5">
        <f>SUMIF('Performance Data'!$B:$B, $B9,'Performance Data'!P:P)</f>
        <v>6205</v>
      </c>
      <c r="S9" s="21">
        <f t="shared" si="1"/>
        <v>-0.19185211225415999</v>
      </c>
      <c r="T9" s="21">
        <f t="shared" si="2"/>
        <v>0.15220789685737324</v>
      </c>
      <c r="V9" s="5">
        <f>SUMIF('Performance Data'!$B:$B, $B9,'Performance Data'!AC:AC)</f>
        <v>7958.0599999999995</v>
      </c>
      <c r="W9" s="5">
        <f>SUMIF('Performance Data'!$B:$B, $B9,'Performance Data'!AD:AD)</f>
        <v>10240.879999999999</v>
      </c>
      <c r="X9" s="5">
        <f>SUMIF('Performance Data'!$B:$B, $B9,'Performance Data'!AE:AE)</f>
        <v>8846.7100000000009</v>
      </c>
      <c r="Y9" s="5">
        <f>SUMIF('Performance Data'!$B:$B, $B9,'Performance Data'!AG:AG)</f>
        <v>8500</v>
      </c>
      <c r="Z9" s="5">
        <f t="shared" si="3"/>
        <v>7149.4500000000007</v>
      </c>
      <c r="AA9" s="5">
        <f t="shared" si="4"/>
        <v>7721.4060000000009</v>
      </c>
      <c r="AC9" s="21">
        <f t="shared" si="5"/>
        <v>-0.19185211225415999</v>
      </c>
      <c r="AD9" s="21">
        <f t="shared" si="6"/>
        <v>-0.15888823529411755</v>
      </c>
      <c r="AE9" s="21">
        <f t="shared" si="7"/>
        <v>8.0000000000000071E-2</v>
      </c>
      <c r="AG9" s="63">
        <f t="shared" si="8"/>
        <v>540.49842000000012</v>
      </c>
      <c r="AH9" s="63">
        <f t="shared" si="8"/>
        <v>617.71248000000003</v>
      </c>
      <c r="AI9" s="63">
        <f t="shared" si="8"/>
        <v>772.14060000000018</v>
      </c>
      <c r="AJ9" s="63">
        <f t="shared" si="8"/>
        <v>656.31951000000015</v>
      </c>
      <c r="AK9" s="63">
        <f t="shared" si="8"/>
        <v>694.92654000000005</v>
      </c>
      <c r="AL9" s="63">
        <f t="shared" si="8"/>
        <v>617.71248000000003</v>
      </c>
      <c r="AM9" s="63">
        <f t="shared" si="8"/>
        <v>617.71248000000003</v>
      </c>
      <c r="AN9" s="63">
        <f t="shared" si="8"/>
        <v>501.89139000000006</v>
      </c>
      <c r="AO9" s="63">
        <f t="shared" si="8"/>
        <v>733.53357000000005</v>
      </c>
      <c r="AP9" s="63">
        <f t="shared" si="8"/>
        <v>772.14060000000018</v>
      </c>
      <c r="AQ9" s="63">
        <f t="shared" si="8"/>
        <v>656.31951000000015</v>
      </c>
      <c r="AR9" s="63">
        <f t="shared" si="8"/>
        <v>540.49842000000012</v>
      </c>
    </row>
    <row r="10" spans="2:44" x14ac:dyDescent="0.25">
      <c r="B10">
        <v>20270</v>
      </c>
      <c r="C10" t="s">
        <v>86</v>
      </c>
      <c r="D10" t="str">
        <f>VLOOKUP($B10, 'Performance Data'!$B:$K, 3, 0)</f>
        <v>Germany</v>
      </c>
      <c r="E10" t="str">
        <f>VLOOKUP($B10, 'Performance Data'!$B:$K, 4, 0)</f>
        <v>NRW</v>
      </c>
      <c r="F10" t="str">
        <f>VLOOKUP($B10, 'Performance Data'!$B:$K, 6, 0)</f>
        <v>Perfumery</v>
      </c>
      <c r="G10" s="19" t="str">
        <f>VLOOKUP($B10, 'Performance Data'!$B:$K, 10, 0)</f>
        <v>Pre-2022</v>
      </c>
      <c r="H10" s="20" t="s">
        <v>64</v>
      </c>
      <c r="I10" s="19" t="str">
        <f>VLOOKUP($B10, 'Performance Data'!$B:$K, 7, 0)</f>
        <v>BC</v>
      </c>
      <c r="J10" s="7">
        <f t="shared" si="0"/>
        <v>6984.3099999999995</v>
      </c>
      <c r="K10" s="68">
        <f t="shared" si="9"/>
        <v>7543.0547999999999</v>
      </c>
      <c r="M10" s="20" t="s">
        <v>68</v>
      </c>
      <c r="O10" s="5">
        <f>SUMIF('Performance Data'!$B:$B, $B10,'Performance Data'!N:N)</f>
        <v>5756.8099999999995</v>
      </c>
      <c r="P10" s="5">
        <f>SUMIF('Performance Data'!$B:$B, $B10,'Performance Data'!O:O)</f>
        <v>6984.3099999999995</v>
      </c>
      <c r="Q10" s="5">
        <f>SUMIF('Performance Data'!$B:$B, $B10,'Performance Data'!P:P)</f>
        <v>3650</v>
      </c>
      <c r="S10" s="21">
        <f t="shared" si="1"/>
        <v>0.21322572744280244</v>
      </c>
      <c r="T10" s="21">
        <f t="shared" si="2"/>
        <v>0.9135095890410958</v>
      </c>
      <c r="V10" s="5">
        <f>SUMIF('Performance Data'!$B:$B, $B10,'Performance Data'!AC:AC)</f>
        <v>4142.3900000000003</v>
      </c>
      <c r="W10" s="5">
        <f>SUMIF('Performance Data'!$B:$B, $B10,'Performance Data'!AD:AD)</f>
        <v>5240.07</v>
      </c>
      <c r="X10" s="5">
        <f>SUMIF('Performance Data'!$B:$B, $B10,'Performance Data'!AE:AE)</f>
        <v>5756.8099999999995</v>
      </c>
      <c r="Y10" s="5">
        <f>SUMIF('Performance Data'!$B:$B, $B10,'Performance Data'!AG:AG)</f>
        <v>5000</v>
      </c>
      <c r="Z10" s="5">
        <f t="shared" si="3"/>
        <v>6984.3099999999995</v>
      </c>
      <c r="AA10" s="5">
        <f t="shared" si="4"/>
        <v>7543.0547999999999</v>
      </c>
      <c r="AC10" s="21">
        <f t="shared" si="5"/>
        <v>0.21322572744280244</v>
      </c>
      <c r="AD10" s="21">
        <f t="shared" si="6"/>
        <v>0.39686199999999983</v>
      </c>
      <c r="AE10" s="21">
        <f t="shared" si="7"/>
        <v>8.0000000000000071E-2</v>
      </c>
      <c r="AG10" s="63">
        <f t="shared" si="8"/>
        <v>528.01383600000008</v>
      </c>
      <c r="AH10" s="63">
        <f t="shared" si="8"/>
        <v>603.44438400000001</v>
      </c>
      <c r="AI10" s="63">
        <f t="shared" si="8"/>
        <v>754.30547999999999</v>
      </c>
      <c r="AJ10" s="63">
        <f t="shared" si="8"/>
        <v>641.15965800000004</v>
      </c>
      <c r="AK10" s="63">
        <f t="shared" si="8"/>
        <v>678.87493199999994</v>
      </c>
      <c r="AL10" s="63">
        <f t="shared" si="8"/>
        <v>603.44438400000001</v>
      </c>
      <c r="AM10" s="63">
        <f t="shared" si="8"/>
        <v>603.44438400000001</v>
      </c>
      <c r="AN10" s="63">
        <f t="shared" si="8"/>
        <v>490.298562</v>
      </c>
      <c r="AO10" s="63">
        <f t="shared" si="8"/>
        <v>716.59020599999997</v>
      </c>
      <c r="AP10" s="63">
        <f t="shared" si="8"/>
        <v>754.30547999999999</v>
      </c>
      <c r="AQ10" s="63">
        <f t="shared" si="8"/>
        <v>641.15965800000004</v>
      </c>
      <c r="AR10" s="63">
        <f t="shared" si="8"/>
        <v>528.01383600000008</v>
      </c>
    </row>
    <row r="11" spans="2:44" x14ac:dyDescent="0.25">
      <c r="B11">
        <v>20533</v>
      </c>
      <c r="C11" t="s">
        <v>73</v>
      </c>
      <c r="D11" t="str">
        <f>VLOOKUP($B11, 'Performance Data'!$B:$K, 3, 0)</f>
        <v>Germany</v>
      </c>
      <c r="E11" t="str">
        <f>VLOOKUP($B11, 'Performance Data'!$B:$K, 4, 0)</f>
        <v>NRW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 t="s">
        <v>64</v>
      </c>
      <c r="I11" s="19" t="str">
        <f>VLOOKUP($B11, 'Performance Data'!$B:$K, 7, 0)</f>
        <v>BA</v>
      </c>
      <c r="J11" s="7">
        <f t="shared" si="0"/>
        <v>6522.1</v>
      </c>
      <c r="K11" s="68">
        <f t="shared" si="9"/>
        <v>7043.8680000000013</v>
      </c>
      <c r="M11" s="20" t="s">
        <v>68</v>
      </c>
      <c r="O11" s="5">
        <f>SUMIF('Performance Data'!$B:$B, $B11,'Performance Data'!N:N)</f>
        <v>14012.469999999998</v>
      </c>
      <c r="P11" s="5">
        <f>SUMIF('Performance Data'!$B:$B, $B11,'Performance Data'!O:O)</f>
        <v>6522.1</v>
      </c>
      <c r="Q11" s="5">
        <f>SUMIF('Performance Data'!$B:$B, $B11,'Performance Data'!P:P)</f>
        <v>10950</v>
      </c>
      <c r="S11" s="21">
        <f t="shared" si="1"/>
        <v>-0.53455029698547074</v>
      </c>
      <c r="T11" s="21">
        <f t="shared" si="2"/>
        <v>-0.40437442922374423</v>
      </c>
      <c r="V11" s="5">
        <f>SUMIF('Performance Data'!$B:$B, $B11,'Performance Data'!AC:AC)</f>
        <v>319.66999999999996</v>
      </c>
      <c r="W11" s="5">
        <f>SUMIF('Performance Data'!$B:$B, $B11,'Performance Data'!AD:AD)</f>
        <v>13225.26</v>
      </c>
      <c r="X11" s="5">
        <f>SUMIF('Performance Data'!$B:$B, $B11,'Performance Data'!AE:AE)</f>
        <v>14012.469999999998</v>
      </c>
      <c r="Y11" s="5">
        <f>SUMIF('Performance Data'!$B:$B, $B11,'Performance Data'!AG:AG)</f>
        <v>15000</v>
      </c>
      <c r="Z11" s="5">
        <f t="shared" si="3"/>
        <v>6522.1</v>
      </c>
      <c r="AA11" s="5">
        <f t="shared" si="4"/>
        <v>7043.8680000000013</v>
      </c>
      <c r="AC11" s="21">
        <f t="shared" si="5"/>
        <v>-0.53455029698547074</v>
      </c>
      <c r="AD11" s="21">
        <f t="shared" si="6"/>
        <v>-0.56519333333333333</v>
      </c>
      <c r="AE11" s="21">
        <f t="shared" si="7"/>
        <v>8.0000000000000071E-2</v>
      </c>
      <c r="AG11" s="63">
        <f t="shared" si="8"/>
        <v>493.07076000000012</v>
      </c>
      <c r="AH11" s="63">
        <f t="shared" si="8"/>
        <v>563.50944000000015</v>
      </c>
      <c r="AI11" s="63">
        <f t="shared" si="8"/>
        <v>704.38680000000022</v>
      </c>
      <c r="AJ11" s="63">
        <f t="shared" si="8"/>
        <v>598.72878000000014</v>
      </c>
      <c r="AK11" s="63">
        <f t="shared" si="8"/>
        <v>633.94812000000013</v>
      </c>
      <c r="AL11" s="63">
        <f t="shared" si="8"/>
        <v>563.50944000000015</v>
      </c>
      <c r="AM11" s="63">
        <f t="shared" si="8"/>
        <v>563.50944000000015</v>
      </c>
      <c r="AN11" s="63">
        <f t="shared" si="8"/>
        <v>457.85142000000008</v>
      </c>
      <c r="AO11" s="63">
        <f t="shared" si="8"/>
        <v>669.16746000000012</v>
      </c>
      <c r="AP11" s="63">
        <f t="shared" si="8"/>
        <v>704.38680000000022</v>
      </c>
      <c r="AQ11" s="63">
        <f t="shared" si="8"/>
        <v>598.72878000000014</v>
      </c>
      <c r="AR11" s="63">
        <f t="shared" si="8"/>
        <v>493.07076000000012</v>
      </c>
    </row>
    <row r="12" spans="2:44" x14ac:dyDescent="0.25">
      <c r="B12">
        <v>20981</v>
      </c>
      <c r="C12" t="s">
        <v>84</v>
      </c>
      <c r="D12" t="str">
        <f>VLOOKUP($B12, 'Performance Data'!$B:$K, 3, 0)</f>
        <v>Germany</v>
      </c>
      <c r="E12" t="str">
        <f>VLOOKUP($B12, 'Performance Data'!$B:$K, 4, 0)</f>
        <v>NRW</v>
      </c>
      <c r="F12" t="str">
        <f>VLOOKUP($B12, 'Performance Data'!$B:$K, 6, 0)</f>
        <v>Institutes / Clinic</v>
      </c>
      <c r="G12" s="19">
        <f>VLOOKUP($B12, 'Performance Data'!$B:$K, 10, 0)</f>
        <v>2023</v>
      </c>
      <c r="H12" s="20" t="s">
        <v>64</v>
      </c>
      <c r="I12" s="19" t="str">
        <f>VLOOKUP($B12, 'Performance Data'!$B:$K, 7, 0)</f>
        <v>BB</v>
      </c>
      <c r="J12" s="7">
        <f t="shared" si="0"/>
        <v>5898.42</v>
      </c>
      <c r="K12" s="68">
        <f t="shared" si="9"/>
        <v>6370.2936000000009</v>
      </c>
      <c r="M12" s="20" t="s">
        <v>68</v>
      </c>
      <c r="O12" s="5">
        <f>SUMIF('Performance Data'!$B:$B, $B12,'Performance Data'!N:N)</f>
        <v>12688.78</v>
      </c>
      <c r="P12" s="5">
        <f>SUMIF('Performance Data'!$B:$B, $B12,'Performance Data'!O:O)</f>
        <v>5898.42</v>
      </c>
      <c r="Q12" s="5">
        <f>SUMIF('Performance Data'!$B:$B, $B12,'Performance Data'!P:P)</f>
        <v>9490</v>
      </c>
      <c r="S12" s="21">
        <f t="shared" si="1"/>
        <v>-0.53514679898303852</v>
      </c>
      <c r="T12" s="21">
        <f t="shared" si="2"/>
        <v>-0.37845943097997892</v>
      </c>
      <c r="V12" s="5">
        <f>SUMIF('Performance Data'!$B:$B, $B12,'Performance Data'!AC:AC)</f>
        <v>0</v>
      </c>
      <c r="W12" s="5">
        <f>SUMIF('Performance Data'!$B:$B, $B12,'Performance Data'!AD:AD)</f>
        <v>11979.05</v>
      </c>
      <c r="X12" s="5">
        <f>SUMIF('Performance Data'!$B:$B, $B12,'Performance Data'!AE:AE)</f>
        <v>12688.78</v>
      </c>
      <c r="Y12" s="5">
        <f>SUMIF('Performance Data'!$B:$B, $B12,'Performance Data'!AG:AG)</f>
        <v>13000</v>
      </c>
      <c r="Z12" s="5">
        <f t="shared" si="3"/>
        <v>5898.42</v>
      </c>
      <c r="AA12" s="5">
        <f t="shared" si="4"/>
        <v>6370.2936000000009</v>
      </c>
      <c r="AC12" s="21">
        <f t="shared" si="5"/>
        <v>-0.53514679898303852</v>
      </c>
      <c r="AD12" s="21">
        <f t="shared" si="6"/>
        <v>-0.54627538461538461</v>
      </c>
      <c r="AE12" s="21">
        <f t="shared" si="7"/>
        <v>8.0000000000000071E-2</v>
      </c>
      <c r="AG12" s="63">
        <f t="shared" si="8"/>
        <v>445.9205520000001</v>
      </c>
      <c r="AH12" s="63">
        <f t="shared" si="8"/>
        <v>509.62348800000007</v>
      </c>
      <c r="AI12" s="63">
        <f t="shared" si="8"/>
        <v>637.02936000000011</v>
      </c>
      <c r="AJ12" s="63">
        <f t="shared" si="8"/>
        <v>541.47495600000013</v>
      </c>
      <c r="AK12" s="63">
        <f t="shared" si="8"/>
        <v>573.32642400000009</v>
      </c>
      <c r="AL12" s="63">
        <f t="shared" si="8"/>
        <v>509.62348800000007</v>
      </c>
      <c r="AM12" s="63">
        <f t="shared" si="8"/>
        <v>509.62348800000007</v>
      </c>
      <c r="AN12" s="63">
        <f t="shared" si="8"/>
        <v>414.06908400000009</v>
      </c>
      <c r="AO12" s="63">
        <f t="shared" si="8"/>
        <v>605.17789200000004</v>
      </c>
      <c r="AP12" s="63">
        <f t="shared" si="8"/>
        <v>637.02936000000011</v>
      </c>
      <c r="AQ12" s="63">
        <f t="shared" si="8"/>
        <v>541.47495600000013</v>
      </c>
      <c r="AR12" s="63">
        <f t="shared" si="8"/>
        <v>445.9205520000001</v>
      </c>
    </row>
    <row r="13" spans="2:44" x14ac:dyDescent="0.25">
      <c r="B13">
        <v>20724</v>
      </c>
      <c r="C13" t="s">
        <v>89</v>
      </c>
      <c r="D13" t="str">
        <f>VLOOKUP($B13, 'Performance Data'!$B:$K, 3, 0)</f>
        <v>Germany</v>
      </c>
      <c r="E13" t="str">
        <f>VLOOKUP($B13, 'Performance Data'!$B:$K, 4, 0)</f>
        <v>NRW</v>
      </c>
      <c r="F13" t="str">
        <f>VLOOKUP($B13, 'Performance Data'!$B:$K, 6, 0)</f>
        <v>Hotel Spa</v>
      </c>
      <c r="G13" s="19" t="str">
        <f>VLOOKUP($B13, 'Performance Data'!$B:$K, 10, 0)</f>
        <v>Pre-2022</v>
      </c>
      <c r="H13" s="20" t="s">
        <v>64</v>
      </c>
      <c r="I13" s="19" t="str">
        <f>VLOOKUP($B13, 'Performance Data'!$B:$K, 7, 0)</f>
        <v>BC</v>
      </c>
      <c r="J13" s="7">
        <f t="shared" si="0"/>
        <v>5614.67</v>
      </c>
      <c r="K13" s="68">
        <f t="shared" si="9"/>
        <v>6063.8436000000002</v>
      </c>
      <c r="M13" s="20" t="s">
        <v>68</v>
      </c>
      <c r="O13" s="5">
        <f>SUMIF('Performance Data'!$B:$B, $B13,'Performance Data'!N:N)</f>
        <v>7352.5300000000007</v>
      </c>
      <c r="P13" s="5">
        <f>SUMIF('Performance Data'!$B:$B, $B13,'Performance Data'!O:O)</f>
        <v>5614.67</v>
      </c>
      <c r="Q13" s="5">
        <f>SUMIF('Performance Data'!$B:$B, $B13,'Performance Data'!P:P)</f>
        <v>5840</v>
      </c>
      <c r="S13" s="21">
        <f t="shared" si="1"/>
        <v>-0.23636217737295873</v>
      </c>
      <c r="T13" s="21">
        <f t="shared" si="2"/>
        <v>-3.8583904109589007E-2</v>
      </c>
      <c r="V13" s="5">
        <f>SUMIF('Performance Data'!$B:$B, $B13,'Performance Data'!AC:AC)</f>
        <v>5352.67</v>
      </c>
      <c r="W13" s="5">
        <f>SUMIF('Performance Data'!$B:$B, $B13,'Performance Data'!AD:AD)</f>
        <v>4836.92</v>
      </c>
      <c r="X13" s="5">
        <f>SUMIF('Performance Data'!$B:$B, $B13,'Performance Data'!AE:AE)</f>
        <v>7352.5300000000007</v>
      </c>
      <c r="Y13" s="5">
        <f>SUMIF('Performance Data'!$B:$B, $B13,'Performance Data'!AG:AG)</f>
        <v>8000</v>
      </c>
      <c r="Z13" s="5">
        <f t="shared" si="3"/>
        <v>5614.67</v>
      </c>
      <c r="AA13" s="5">
        <f t="shared" si="4"/>
        <v>6063.8436000000002</v>
      </c>
      <c r="AC13" s="21">
        <f t="shared" si="5"/>
        <v>-0.23636217737295873</v>
      </c>
      <c r="AD13" s="21">
        <f t="shared" si="6"/>
        <v>-0.29816624999999997</v>
      </c>
      <c r="AE13" s="21">
        <f t="shared" si="7"/>
        <v>8.0000000000000071E-2</v>
      </c>
      <c r="AG13" s="63">
        <f t="shared" ref="AG13:AR22" si="10">$AA13*AG$1</f>
        <v>424.46905200000003</v>
      </c>
      <c r="AH13" s="63">
        <f t="shared" si="10"/>
        <v>485.10748800000005</v>
      </c>
      <c r="AI13" s="63">
        <f t="shared" si="10"/>
        <v>606.38436000000002</v>
      </c>
      <c r="AJ13" s="63">
        <f t="shared" si="10"/>
        <v>515.42670600000008</v>
      </c>
      <c r="AK13" s="63">
        <f t="shared" si="10"/>
        <v>545.74592399999995</v>
      </c>
      <c r="AL13" s="63">
        <f t="shared" si="10"/>
        <v>485.10748800000005</v>
      </c>
      <c r="AM13" s="63">
        <f t="shared" si="10"/>
        <v>485.10748800000005</v>
      </c>
      <c r="AN13" s="63">
        <f t="shared" si="10"/>
        <v>394.149834</v>
      </c>
      <c r="AO13" s="63">
        <f t="shared" si="10"/>
        <v>576.06514200000004</v>
      </c>
      <c r="AP13" s="63">
        <f t="shared" si="10"/>
        <v>606.38436000000002</v>
      </c>
      <c r="AQ13" s="63">
        <f t="shared" si="10"/>
        <v>515.42670600000008</v>
      </c>
      <c r="AR13" s="63">
        <f t="shared" si="10"/>
        <v>424.46905200000003</v>
      </c>
    </row>
    <row r="14" spans="2:44" x14ac:dyDescent="0.25">
      <c r="B14">
        <v>20910</v>
      </c>
      <c r="C14" t="s">
        <v>91</v>
      </c>
      <c r="D14" t="str">
        <f>VLOOKUP($B14, 'Performance Data'!$B:$K, 3, 0)</f>
        <v>Germany</v>
      </c>
      <c r="E14" t="str">
        <f>VLOOKUP($B14, 'Performance Data'!$B:$K, 4, 0)</f>
        <v>NRW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 t="s">
        <v>64</v>
      </c>
      <c r="I14" s="19" t="str">
        <f>VLOOKUP($B14, 'Performance Data'!$B:$K, 7, 0)</f>
        <v>BC</v>
      </c>
      <c r="J14" s="7">
        <f t="shared" si="0"/>
        <v>4154.1499999999996</v>
      </c>
      <c r="K14" s="68">
        <f t="shared" si="9"/>
        <v>4486.482</v>
      </c>
      <c r="M14" s="20" t="s">
        <v>68</v>
      </c>
      <c r="O14" s="5">
        <f>SUMIF('Performance Data'!$B:$B, $B14,'Performance Data'!N:N)</f>
        <v>7249.22</v>
      </c>
      <c r="P14" s="5">
        <f>SUMIF('Performance Data'!$B:$B, $B14,'Performance Data'!O:O)</f>
        <v>4154.1499999999996</v>
      </c>
      <c r="Q14" s="5">
        <f>SUMIF('Performance Data'!$B:$B, $B14,'Performance Data'!P:P)</f>
        <v>5110</v>
      </c>
      <c r="S14" s="21">
        <f t="shared" si="1"/>
        <v>-0.42695214105793455</v>
      </c>
      <c r="T14" s="21">
        <f t="shared" si="2"/>
        <v>-0.18705479452054796</v>
      </c>
      <c r="V14" s="5">
        <f>SUMIF('Performance Data'!$B:$B, $B14,'Performance Data'!AC:AC)</f>
        <v>10836.72</v>
      </c>
      <c r="W14" s="5">
        <f>SUMIF('Performance Data'!$B:$B, $B14,'Performance Data'!AD:AD)</f>
        <v>7803.2800000000007</v>
      </c>
      <c r="X14" s="5">
        <f>SUMIF('Performance Data'!$B:$B, $B14,'Performance Data'!AE:AE)</f>
        <v>7249.22</v>
      </c>
      <c r="Y14" s="5">
        <f>SUMIF('Performance Data'!$B:$B, $B14,'Performance Data'!AG:AG)</f>
        <v>7000</v>
      </c>
      <c r="Z14" s="5">
        <f t="shared" si="3"/>
        <v>4154.1499999999996</v>
      </c>
      <c r="AA14" s="5">
        <f t="shared" si="4"/>
        <v>4486.482</v>
      </c>
      <c r="AC14" s="21">
        <f t="shared" si="5"/>
        <v>-0.42695214105793455</v>
      </c>
      <c r="AD14" s="21">
        <f t="shared" si="6"/>
        <v>-0.40655000000000008</v>
      </c>
      <c r="AE14" s="21">
        <f t="shared" si="7"/>
        <v>8.0000000000000071E-2</v>
      </c>
      <c r="AG14" s="63">
        <f t="shared" si="10"/>
        <v>314.05374</v>
      </c>
      <c r="AH14" s="63">
        <f t="shared" si="10"/>
        <v>358.91856000000001</v>
      </c>
      <c r="AI14" s="63">
        <f t="shared" si="10"/>
        <v>448.64820000000003</v>
      </c>
      <c r="AJ14" s="63">
        <f t="shared" si="10"/>
        <v>381.35097000000002</v>
      </c>
      <c r="AK14" s="63">
        <f t="shared" si="10"/>
        <v>403.78337999999997</v>
      </c>
      <c r="AL14" s="63">
        <f t="shared" si="10"/>
        <v>358.91856000000001</v>
      </c>
      <c r="AM14" s="63">
        <f t="shared" si="10"/>
        <v>358.91856000000001</v>
      </c>
      <c r="AN14" s="63">
        <f t="shared" si="10"/>
        <v>291.62133</v>
      </c>
      <c r="AO14" s="63">
        <f t="shared" si="10"/>
        <v>426.21579000000003</v>
      </c>
      <c r="AP14" s="63">
        <f t="shared" si="10"/>
        <v>448.64820000000003</v>
      </c>
      <c r="AQ14" s="63">
        <f t="shared" si="10"/>
        <v>381.35097000000002</v>
      </c>
      <c r="AR14" s="63">
        <f t="shared" si="10"/>
        <v>314.05374</v>
      </c>
    </row>
    <row r="15" spans="2:44" x14ac:dyDescent="0.25">
      <c r="B15">
        <v>29003</v>
      </c>
      <c r="C15" t="s">
        <v>94</v>
      </c>
      <c r="D15" t="str">
        <f>VLOOKUP($B15, 'Performance Data'!$B:$K, 3, 0)</f>
        <v>Germany</v>
      </c>
      <c r="E15" t="str">
        <f>VLOOKUP($B15, 'Performance Data'!$B:$K, 4, 0)</f>
        <v>NRW</v>
      </c>
      <c r="F15" t="str">
        <f>VLOOKUP($B15, 'Performance Data'!$B:$K, 6, 0)</f>
        <v>Institutes / Clinic</v>
      </c>
      <c r="G15" s="19">
        <f>VLOOKUP($B15, 'Performance Data'!$B:$K, 10, 0)</f>
        <v>2023</v>
      </c>
      <c r="H15" s="20" t="s">
        <v>64</v>
      </c>
      <c r="I15" s="19" t="str">
        <f>VLOOKUP($B15, 'Performance Data'!$B:$K, 7, 0)</f>
        <v>BC</v>
      </c>
      <c r="J15" s="7">
        <f t="shared" si="0"/>
        <v>3321.32</v>
      </c>
      <c r="K15" s="68">
        <v>4000</v>
      </c>
      <c r="M15" s="20" t="s">
        <v>68</v>
      </c>
      <c r="O15" s="5">
        <f>SUMIF('Performance Data'!$B:$B, $B15,'Performance Data'!N:N)</f>
        <v>6267.38</v>
      </c>
      <c r="P15" s="5">
        <f>SUMIF('Performance Data'!$B:$B, $B15,'Performance Data'!O:O)</f>
        <v>3321.32</v>
      </c>
      <c r="Q15" s="5">
        <f>SUMIF('Performance Data'!$B:$B, $B15,'Performance Data'!P:P)</f>
        <v>4380</v>
      </c>
      <c r="S15" s="21">
        <f t="shared" si="1"/>
        <v>-0.47006245033809979</v>
      </c>
      <c r="T15" s="21">
        <f t="shared" si="2"/>
        <v>-0.2417077625570776</v>
      </c>
      <c r="V15" s="5">
        <f>SUMIF('Performance Data'!$B:$B, $B15,'Performance Data'!AC:AC)</f>
        <v>0</v>
      </c>
      <c r="W15" s="5">
        <f>SUMIF('Performance Data'!$B:$B, $B15,'Performance Data'!AD:AD)</f>
        <v>2431.59</v>
      </c>
      <c r="X15" s="5">
        <f>SUMIF('Performance Data'!$B:$B, $B15,'Performance Data'!AE:AE)</f>
        <v>6267.38</v>
      </c>
      <c r="Y15" s="5">
        <f>SUMIF('Performance Data'!$B:$B, $B15,'Performance Data'!AG:AG)</f>
        <v>6000</v>
      </c>
      <c r="Z15" s="5">
        <f t="shared" si="3"/>
        <v>3321.32</v>
      </c>
      <c r="AA15" s="5">
        <f t="shared" si="4"/>
        <v>4000</v>
      </c>
      <c r="AC15" s="21">
        <f t="shared" si="5"/>
        <v>-0.47006245033809979</v>
      </c>
      <c r="AD15" s="21">
        <f t="shared" si="6"/>
        <v>-0.44644666666666666</v>
      </c>
      <c r="AE15" s="21">
        <f t="shared" si="7"/>
        <v>0.20434044295641485</v>
      </c>
      <c r="AG15" s="63">
        <f t="shared" si="10"/>
        <v>280</v>
      </c>
      <c r="AH15" s="63">
        <f t="shared" si="10"/>
        <v>320</v>
      </c>
      <c r="AI15" s="63">
        <f t="shared" si="10"/>
        <v>400</v>
      </c>
      <c r="AJ15" s="63">
        <f t="shared" si="10"/>
        <v>340</v>
      </c>
      <c r="AK15" s="63">
        <f t="shared" si="10"/>
        <v>360</v>
      </c>
      <c r="AL15" s="63">
        <f t="shared" si="10"/>
        <v>320</v>
      </c>
      <c r="AM15" s="63">
        <f t="shared" si="10"/>
        <v>320</v>
      </c>
      <c r="AN15" s="63">
        <f t="shared" si="10"/>
        <v>260</v>
      </c>
      <c r="AO15" s="63">
        <f t="shared" si="10"/>
        <v>380</v>
      </c>
      <c r="AP15" s="63">
        <f t="shared" si="10"/>
        <v>400</v>
      </c>
      <c r="AQ15" s="63">
        <f t="shared" si="10"/>
        <v>340</v>
      </c>
      <c r="AR15" s="63">
        <f t="shared" si="10"/>
        <v>280</v>
      </c>
    </row>
    <row r="16" spans="2:44" x14ac:dyDescent="0.25">
      <c r="B16">
        <v>29014</v>
      </c>
      <c r="C16" t="s">
        <v>100</v>
      </c>
      <c r="D16" t="str">
        <f>VLOOKUP($B16, 'Performance Data'!$B:$K, 3, 0)</f>
        <v>Germany</v>
      </c>
      <c r="E16" t="str">
        <f>VLOOKUP($B16, 'Performance Data'!$B:$K, 4, 0)</f>
        <v>NRW</v>
      </c>
      <c r="F16" t="str">
        <f>VLOOKUP($B16, 'Performance Data'!$B:$K, 6, 0)</f>
        <v>Institutes / Clinic</v>
      </c>
      <c r="G16" s="19">
        <f>VLOOKUP($B16, 'Performance Data'!$B:$K, 10, 0)</f>
        <v>2024</v>
      </c>
      <c r="H16" s="20" t="s">
        <v>64</v>
      </c>
      <c r="I16" s="19" t="str">
        <f>VLOOKUP($B16, 'Performance Data'!$B:$K, 7, 0)</f>
        <v>NKD24</v>
      </c>
      <c r="J16" s="7">
        <f t="shared" si="0"/>
        <v>3204.16</v>
      </c>
      <c r="K16" s="68">
        <v>4000</v>
      </c>
      <c r="M16" s="20" t="s">
        <v>68</v>
      </c>
      <c r="O16" s="5">
        <f>SUMIF('Performance Data'!$B:$B, $B16,'Performance Data'!N:N)</f>
        <v>9263.2899999999991</v>
      </c>
      <c r="P16" s="5">
        <f>SUMIF('Performance Data'!$B:$B, $B16,'Performance Data'!O:O)</f>
        <v>3204.16</v>
      </c>
      <c r="Q16" s="5">
        <f>SUMIF('Performance Data'!$B:$B, $B16,'Performance Data'!P:P)</f>
        <v>9855</v>
      </c>
      <c r="S16" s="21">
        <f t="shared" si="1"/>
        <v>-0.65410129662355376</v>
      </c>
      <c r="T16" s="21">
        <f t="shared" si="2"/>
        <v>-0.67486960933536277</v>
      </c>
      <c r="V16" s="5">
        <f>SUMIF('Performance Data'!$B:$B, $B16,'Performance Data'!AC:AC)</f>
        <v>0</v>
      </c>
      <c r="W16" s="5">
        <f>SUMIF('Performance Data'!$B:$B, $B16,'Performance Data'!AD:AD)</f>
        <v>0</v>
      </c>
      <c r="X16" s="5">
        <f>SUMIF('Performance Data'!$B:$B, $B16,'Performance Data'!AE:AE)</f>
        <v>9263.2899999999991</v>
      </c>
      <c r="Y16" s="5">
        <f>SUMIF('Performance Data'!$B:$B, $B16,'Performance Data'!AG:AG)</f>
        <v>13500</v>
      </c>
      <c r="Z16" s="5">
        <f t="shared" si="3"/>
        <v>3204.16</v>
      </c>
      <c r="AA16" s="5">
        <f t="shared" si="4"/>
        <v>4000</v>
      </c>
      <c r="AC16" s="21">
        <f t="shared" si="5"/>
        <v>-0.65410129662355376</v>
      </c>
      <c r="AD16" s="21">
        <f t="shared" si="6"/>
        <v>-0.76265481481481479</v>
      </c>
      <c r="AE16" s="21">
        <f t="shared" si="7"/>
        <v>0.24837710975731553</v>
      </c>
      <c r="AG16" s="63">
        <f t="shared" si="10"/>
        <v>280</v>
      </c>
      <c r="AH16" s="63">
        <f t="shared" si="10"/>
        <v>320</v>
      </c>
      <c r="AI16" s="63">
        <f t="shared" si="10"/>
        <v>400</v>
      </c>
      <c r="AJ16" s="63">
        <f t="shared" si="10"/>
        <v>340</v>
      </c>
      <c r="AK16" s="63">
        <f t="shared" si="10"/>
        <v>360</v>
      </c>
      <c r="AL16" s="63">
        <f t="shared" si="10"/>
        <v>320</v>
      </c>
      <c r="AM16" s="63">
        <f t="shared" si="10"/>
        <v>320</v>
      </c>
      <c r="AN16" s="63">
        <f t="shared" si="10"/>
        <v>260</v>
      </c>
      <c r="AO16" s="63">
        <f t="shared" si="10"/>
        <v>380</v>
      </c>
      <c r="AP16" s="63">
        <f t="shared" si="10"/>
        <v>400</v>
      </c>
      <c r="AQ16" s="63">
        <f t="shared" si="10"/>
        <v>340</v>
      </c>
      <c r="AR16" s="63">
        <f t="shared" si="10"/>
        <v>280</v>
      </c>
    </row>
    <row r="17" spans="2:44" x14ac:dyDescent="0.25">
      <c r="B17">
        <v>20982</v>
      </c>
      <c r="C17" t="s">
        <v>98</v>
      </c>
      <c r="D17" t="str">
        <f>VLOOKUP($B17, 'Performance Data'!$B:$K, 3, 0)</f>
        <v>Germany</v>
      </c>
      <c r="E17" t="str">
        <f>VLOOKUP($B17, 'Performance Data'!$B:$K, 4, 0)</f>
        <v>NRW</v>
      </c>
      <c r="F17" t="str">
        <f>VLOOKUP($B17, 'Performance Data'!$B:$K, 6, 0)</f>
        <v>Institutes / Clinic</v>
      </c>
      <c r="G17" s="19">
        <f>VLOOKUP($B17, 'Performance Data'!$B:$K, 10, 0)</f>
        <v>2023</v>
      </c>
      <c r="H17" s="20" t="s">
        <v>64</v>
      </c>
      <c r="I17" s="19" t="str">
        <f>VLOOKUP($B17, 'Performance Data'!$B:$K, 7, 0)</f>
        <v>CC</v>
      </c>
      <c r="J17" s="7">
        <f t="shared" si="0"/>
        <v>3065.56</v>
      </c>
      <c r="K17" s="68">
        <v>4000</v>
      </c>
      <c r="M17" s="20" t="s">
        <v>68</v>
      </c>
      <c r="O17" s="5">
        <f>SUMIF('Performance Data'!$B:$B, $B17,'Performance Data'!N:N)</f>
        <v>4962.17</v>
      </c>
      <c r="P17" s="5">
        <f>SUMIF('Performance Data'!$B:$B, $B17,'Performance Data'!O:O)</f>
        <v>3065.56</v>
      </c>
      <c r="Q17" s="5">
        <f>SUMIF('Performance Data'!$B:$B, $B17,'Performance Data'!P:P)</f>
        <v>3650</v>
      </c>
      <c r="S17" s="21">
        <f t="shared" si="1"/>
        <v>-0.38221382983654328</v>
      </c>
      <c r="T17" s="21">
        <f t="shared" si="2"/>
        <v>-0.16012054794520547</v>
      </c>
      <c r="V17" s="5">
        <f>SUMIF('Performance Data'!$B:$B, $B17,'Performance Data'!AC:AC)</f>
        <v>0</v>
      </c>
      <c r="W17" s="5">
        <f>SUMIF('Performance Data'!$B:$B, $B17,'Performance Data'!AD:AD)</f>
        <v>6363.03</v>
      </c>
      <c r="X17" s="5">
        <f>SUMIF('Performance Data'!$B:$B, $B17,'Performance Data'!AE:AE)</f>
        <v>4962.17</v>
      </c>
      <c r="Y17" s="5">
        <f>SUMIF('Performance Data'!$B:$B, $B17,'Performance Data'!AG:AG)</f>
        <v>5000</v>
      </c>
      <c r="Z17" s="5">
        <f t="shared" si="3"/>
        <v>3065.56</v>
      </c>
      <c r="AA17" s="5">
        <f t="shared" si="4"/>
        <v>4000</v>
      </c>
      <c r="AC17" s="21">
        <f t="shared" si="5"/>
        <v>-0.38221382983654328</v>
      </c>
      <c r="AD17" s="21">
        <f t="shared" si="6"/>
        <v>-0.38688800000000001</v>
      </c>
      <c r="AE17" s="21">
        <f t="shared" si="7"/>
        <v>0.30481869544226825</v>
      </c>
      <c r="AG17" s="63">
        <f t="shared" si="10"/>
        <v>280</v>
      </c>
      <c r="AH17" s="63">
        <f t="shared" si="10"/>
        <v>320</v>
      </c>
      <c r="AI17" s="63">
        <f t="shared" si="10"/>
        <v>400</v>
      </c>
      <c r="AJ17" s="63">
        <f t="shared" si="10"/>
        <v>340</v>
      </c>
      <c r="AK17" s="63">
        <f t="shared" si="10"/>
        <v>360</v>
      </c>
      <c r="AL17" s="63">
        <f t="shared" si="10"/>
        <v>320</v>
      </c>
      <c r="AM17" s="63">
        <f t="shared" si="10"/>
        <v>320</v>
      </c>
      <c r="AN17" s="63">
        <f t="shared" si="10"/>
        <v>260</v>
      </c>
      <c r="AO17" s="63">
        <f t="shared" si="10"/>
        <v>380</v>
      </c>
      <c r="AP17" s="63">
        <f t="shared" si="10"/>
        <v>400</v>
      </c>
      <c r="AQ17" s="63">
        <f t="shared" si="10"/>
        <v>340</v>
      </c>
      <c r="AR17" s="63">
        <f t="shared" si="10"/>
        <v>280</v>
      </c>
    </row>
    <row r="18" spans="2:44" x14ac:dyDescent="0.25">
      <c r="B18">
        <v>20517</v>
      </c>
      <c r="C18" t="s">
        <v>87</v>
      </c>
      <c r="D18" t="str">
        <f>VLOOKUP($B18, 'Performance Data'!$B:$K, 3, 0)</f>
        <v>Germany</v>
      </c>
      <c r="E18" t="str">
        <f>VLOOKUP($B18, 'Performance Data'!$B:$K, 4, 0)</f>
        <v>NRW</v>
      </c>
      <c r="F18" t="str">
        <f>VLOOKUP($B18, 'Performance Data'!$B:$K, 6, 0)</f>
        <v>Institutes / Clinic</v>
      </c>
      <c r="G18" s="19" t="str">
        <f>VLOOKUP($B18, 'Performance Data'!$B:$K, 10, 0)</f>
        <v>Pre-2022</v>
      </c>
      <c r="H18" s="20" t="s">
        <v>64</v>
      </c>
      <c r="I18" s="19" t="str">
        <f>VLOOKUP($B18, 'Performance Data'!$B:$K, 7, 0)</f>
        <v>BC</v>
      </c>
      <c r="J18" s="7">
        <f t="shared" si="0"/>
        <v>2992.04</v>
      </c>
      <c r="K18" s="68">
        <v>4000</v>
      </c>
      <c r="M18" s="20" t="s">
        <v>88</v>
      </c>
      <c r="O18" s="5">
        <f>SUMIF('Performance Data'!$B:$B, $B18,'Performance Data'!N:N)</f>
        <v>5244.15</v>
      </c>
      <c r="P18" s="5">
        <f>SUMIF('Performance Data'!$B:$B, $B18,'Performance Data'!O:O)</f>
        <v>2992.04</v>
      </c>
      <c r="Q18" s="5">
        <f>SUMIF('Performance Data'!$B:$B, $B18,'Performance Data'!P:P)</f>
        <v>4380</v>
      </c>
      <c r="S18" s="21">
        <f t="shared" si="1"/>
        <v>-0.42945186541193514</v>
      </c>
      <c r="T18" s="21">
        <f t="shared" si="2"/>
        <v>-0.3168858447488585</v>
      </c>
      <c r="V18" s="5">
        <f>SUMIF('Performance Data'!$B:$B, $B18,'Performance Data'!AC:AC)</f>
        <v>3666.64</v>
      </c>
      <c r="W18" s="5">
        <f>SUMIF('Performance Data'!$B:$B, $B18,'Performance Data'!AD:AD)</f>
        <v>4654.1100000000006</v>
      </c>
      <c r="X18" s="5">
        <f>SUMIF('Performance Data'!$B:$B, $B18,'Performance Data'!AE:AE)</f>
        <v>5244.15</v>
      </c>
      <c r="Y18" s="5">
        <f>SUMIF('Performance Data'!$B:$B, $B18,'Performance Data'!AG:AG)</f>
        <v>6000</v>
      </c>
      <c r="Z18" s="5">
        <f t="shared" si="3"/>
        <v>2992.04</v>
      </c>
      <c r="AA18" s="5">
        <f t="shared" si="4"/>
        <v>4000</v>
      </c>
      <c r="AC18" s="21">
        <f t="shared" si="5"/>
        <v>-0.42945186541193514</v>
      </c>
      <c r="AD18" s="21">
        <f t="shared" si="6"/>
        <v>-0.5013266666666667</v>
      </c>
      <c r="AE18" s="21">
        <f t="shared" si="7"/>
        <v>0.33688052298766058</v>
      </c>
      <c r="AG18" s="63">
        <f t="shared" si="10"/>
        <v>280</v>
      </c>
      <c r="AH18" s="63">
        <f t="shared" si="10"/>
        <v>320</v>
      </c>
      <c r="AI18" s="63">
        <f t="shared" si="10"/>
        <v>400</v>
      </c>
      <c r="AJ18" s="63">
        <f t="shared" si="10"/>
        <v>340</v>
      </c>
      <c r="AK18" s="63">
        <f t="shared" si="10"/>
        <v>360</v>
      </c>
      <c r="AL18" s="63">
        <f t="shared" si="10"/>
        <v>320</v>
      </c>
      <c r="AM18" s="63">
        <f t="shared" si="10"/>
        <v>320</v>
      </c>
      <c r="AN18" s="63">
        <f t="shared" si="10"/>
        <v>260</v>
      </c>
      <c r="AO18" s="63">
        <f t="shared" si="10"/>
        <v>380</v>
      </c>
      <c r="AP18" s="63">
        <f t="shared" si="10"/>
        <v>400</v>
      </c>
      <c r="AQ18" s="63">
        <f t="shared" si="10"/>
        <v>340</v>
      </c>
      <c r="AR18" s="63">
        <f t="shared" si="10"/>
        <v>280</v>
      </c>
    </row>
    <row r="19" spans="2:44" x14ac:dyDescent="0.25">
      <c r="B19">
        <v>20007</v>
      </c>
      <c r="C19" t="s">
        <v>96</v>
      </c>
      <c r="D19" t="str">
        <f>VLOOKUP($B19, 'Performance Data'!$B:$K, 3, 0)</f>
        <v>Germany</v>
      </c>
      <c r="E19" t="str">
        <f>VLOOKUP($B19, 'Performance Data'!$B:$K, 4, 0)</f>
        <v>NRW</v>
      </c>
      <c r="F19" t="str">
        <f>VLOOKUP($B19, 'Performance Data'!$B:$K, 6, 0)</f>
        <v>Perfumery</v>
      </c>
      <c r="G19" s="19" t="str">
        <f>VLOOKUP($B19, 'Performance Data'!$B:$K, 10, 0)</f>
        <v>Pre-2022</v>
      </c>
      <c r="H19" s="20" t="s">
        <v>64</v>
      </c>
      <c r="I19" s="19" t="str">
        <f>VLOOKUP($B19, 'Performance Data'!$B:$K, 7, 0)</f>
        <v>CC</v>
      </c>
      <c r="J19" s="7">
        <f t="shared" si="0"/>
        <v>2965.7099999999996</v>
      </c>
      <c r="K19" s="68">
        <v>4000</v>
      </c>
      <c r="M19" s="20" t="s">
        <v>88</v>
      </c>
      <c r="O19" s="5">
        <f>SUMIF('Performance Data'!$B:$B, $B19,'Performance Data'!N:N)</f>
        <v>4504.97</v>
      </c>
      <c r="P19" s="5">
        <f>SUMIF('Performance Data'!$B:$B, $B19,'Performance Data'!O:O)</f>
        <v>2965.7099999999996</v>
      </c>
      <c r="Q19" s="5">
        <f>SUMIF('Performance Data'!$B:$B, $B19,'Performance Data'!P:P)</f>
        <v>3650</v>
      </c>
      <c r="S19" s="21">
        <f t="shared" si="1"/>
        <v>-0.34168041074635358</v>
      </c>
      <c r="T19" s="21">
        <f t="shared" si="2"/>
        <v>-0.18747671232876728</v>
      </c>
      <c r="V19" s="5">
        <f>SUMIF('Performance Data'!$B:$B, $B19,'Performance Data'!AC:AC)</f>
        <v>2938.51</v>
      </c>
      <c r="W19" s="5">
        <f>SUMIF('Performance Data'!$B:$B, $B19,'Performance Data'!AD:AD)</f>
        <v>4350.8099999999995</v>
      </c>
      <c r="X19" s="5">
        <f>SUMIF('Performance Data'!$B:$B, $B19,'Performance Data'!AE:AE)</f>
        <v>4504.97</v>
      </c>
      <c r="Y19" s="5">
        <f>SUMIF('Performance Data'!$B:$B, $B19,'Performance Data'!AG:AG)</f>
        <v>5000</v>
      </c>
      <c r="Z19" s="5">
        <f t="shared" si="3"/>
        <v>2965.7099999999996</v>
      </c>
      <c r="AA19" s="5">
        <f t="shared" si="4"/>
        <v>4000</v>
      </c>
      <c r="AC19" s="21">
        <f t="shared" si="5"/>
        <v>-0.34168041074635358</v>
      </c>
      <c r="AD19" s="21">
        <f t="shared" si="6"/>
        <v>-0.40685800000000005</v>
      </c>
      <c r="AE19" s="21">
        <f t="shared" si="7"/>
        <v>0.34874954058218788</v>
      </c>
      <c r="AG19" s="63">
        <f t="shared" si="10"/>
        <v>280</v>
      </c>
      <c r="AH19" s="63">
        <f t="shared" si="10"/>
        <v>320</v>
      </c>
      <c r="AI19" s="63">
        <f t="shared" si="10"/>
        <v>400</v>
      </c>
      <c r="AJ19" s="63">
        <f t="shared" si="10"/>
        <v>340</v>
      </c>
      <c r="AK19" s="63">
        <f t="shared" si="10"/>
        <v>360</v>
      </c>
      <c r="AL19" s="63">
        <f t="shared" si="10"/>
        <v>320</v>
      </c>
      <c r="AM19" s="63">
        <f t="shared" si="10"/>
        <v>320</v>
      </c>
      <c r="AN19" s="63">
        <f t="shared" si="10"/>
        <v>260</v>
      </c>
      <c r="AO19" s="63">
        <f t="shared" si="10"/>
        <v>380</v>
      </c>
      <c r="AP19" s="63">
        <f t="shared" si="10"/>
        <v>400</v>
      </c>
      <c r="AQ19" s="63">
        <f t="shared" si="10"/>
        <v>340</v>
      </c>
      <c r="AR19" s="63">
        <f t="shared" si="10"/>
        <v>280</v>
      </c>
    </row>
    <row r="20" spans="2:44" x14ac:dyDescent="0.25">
      <c r="B20">
        <v>29016</v>
      </c>
      <c r="C20" t="s">
        <v>150</v>
      </c>
      <c r="D20" t="str">
        <f>VLOOKUP($B20, 'Performance Data'!$B:$K, 3, 0)</f>
        <v>Germany</v>
      </c>
      <c r="E20" t="s">
        <v>16</v>
      </c>
      <c r="F20" t="str">
        <f>VLOOKUP($B20, 'Performance Data'!$B:$K, 6, 0)</f>
        <v>Institutes / Clinic</v>
      </c>
      <c r="G20" s="19">
        <f>VLOOKUP($B20, 'Performance Data'!$B:$K, 10, 0)</f>
        <v>2024</v>
      </c>
      <c r="H20" s="20" t="s">
        <v>64</v>
      </c>
      <c r="I20" s="19" t="str">
        <f>VLOOKUP($B20, 'Performance Data'!$B:$K, 7, 0)</f>
        <v>NKD24</v>
      </c>
      <c r="J20" s="7">
        <f t="shared" si="0"/>
        <v>1483.6100000000001</v>
      </c>
      <c r="K20" s="68">
        <v>3000</v>
      </c>
      <c r="M20" s="20" t="s">
        <v>68</v>
      </c>
      <c r="O20" s="5">
        <f>SUMIF('Performance Data'!$B:$B, $B20,'Performance Data'!N:N)</f>
        <v>8910.8900000000012</v>
      </c>
      <c r="P20" s="5">
        <f>SUMIF('Performance Data'!$B:$B, $B20,'Performance Data'!O:O)</f>
        <v>1483.6100000000001</v>
      </c>
      <c r="Q20" s="5">
        <f>SUMIF('Performance Data'!$B:$B, $B20,'Performance Data'!P:P)</f>
        <v>9490</v>
      </c>
      <c r="S20" s="21">
        <f t="shared" si="1"/>
        <v>-0.83350596853961845</v>
      </c>
      <c r="T20" s="21">
        <f t="shared" si="2"/>
        <v>-0.84366596417281348</v>
      </c>
      <c r="V20" s="5">
        <f>SUMIF('Performance Data'!$B:$B, $B20,'Performance Data'!AC:AC)</f>
        <v>0</v>
      </c>
      <c r="W20" s="5">
        <f>SUMIF('Performance Data'!$B:$B, $B20,'Performance Data'!AD:AD)</f>
        <v>0</v>
      </c>
      <c r="X20" s="5">
        <f>SUMIF('Performance Data'!$B:$B, $B20,'Performance Data'!AE:AE)</f>
        <v>8910.8900000000012</v>
      </c>
      <c r="Y20" s="5">
        <f>SUMIF('Performance Data'!$B:$B, $B20,'Performance Data'!AG:AG)</f>
        <v>13000</v>
      </c>
      <c r="Z20" s="5">
        <f t="shared" si="3"/>
        <v>1483.6100000000001</v>
      </c>
      <c r="AA20" s="5">
        <f t="shared" si="4"/>
        <v>3000</v>
      </c>
      <c r="AC20" s="21">
        <f t="shared" si="5"/>
        <v>-0.83350596853961845</v>
      </c>
      <c r="AD20" s="21">
        <f t="shared" si="6"/>
        <v>-0.88587615384615381</v>
      </c>
      <c r="AE20" s="21">
        <f t="shared" si="7"/>
        <v>1.0220947553602362</v>
      </c>
      <c r="AG20" s="63">
        <f t="shared" si="10"/>
        <v>210.00000000000003</v>
      </c>
      <c r="AH20" s="63">
        <f t="shared" si="10"/>
        <v>240</v>
      </c>
      <c r="AI20" s="63">
        <f t="shared" si="10"/>
        <v>300</v>
      </c>
      <c r="AJ20" s="63">
        <f t="shared" si="10"/>
        <v>255.00000000000003</v>
      </c>
      <c r="AK20" s="63">
        <f t="shared" si="10"/>
        <v>270</v>
      </c>
      <c r="AL20" s="63">
        <f t="shared" si="10"/>
        <v>240</v>
      </c>
      <c r="AM20" s="63">
        <f t="shared" si="10"/>
        <v>240</v>
      </c>
      <c r="AN20" s="63">
        <f t="shared" si="10"/>
        <v>195</v>
      </c>
      <c r="AO20" s="63">
        <f t="shared" si="10"/>
        <v>285</v>
      </c>
      <c r="AP20" s="63">
        <f t="shared" si="10"/>
        <v>300</v>
      </c>
      <c r="AQ20" s="63">
        <f t="shared" si="10"/>
        <v>255.00000000000003</v>
      </c>
      <c r="AR20" s="63">
        <f t="shared" si="10"/>
        <v>210.00000000000003</v>
      </c>
    </row>
    <row r="21" spans="2:44" x14ac:dyDescent="0.25">
      <c r="B21">
        <v>20934</v>
      </c>
      <c r="C21" t="s">
        <v>95</v>
      </c>
      <c r="D21" t="str">
        <f>VLOOKUP($B21, 'Performance Data'!$B:$K, 3, 0)</f>
        <v>Germany</v>
      </c>
      <c r="E21" t="str">
        <f>VLOOKUP($B21, 'Performance Data'!$B:$K, 4, 0)</f>
        <v>NRW</v>
      </c>
      <c r="F21">
        <f>VLOOKUP($B21, 'Performance Data'!$B:$K, 6, 0)</f>
        <v>0</v>
      </c>
      <c r="G21" s="19" t="str">
        <f>VLOOKUP($B21, 'Performance Data'!$B:$K, 10, 0)</f>
        <v>Pre-2022</v>
      </c>
      <c r="H21" s="20" t="s">
        <v>64</v>
      </c>
      <c r="I21" s="19" t="str">
        <f>VLOOKUP($B21, 'Performance Data'!$B:$K, 7, 0)</f>
        <v>CB</v>
      </c>
      <c r="J21" s="7">
        <f t="shared" ref="J21" si="11">P21</f>
        <v>665.66000000000008</v>
      </c>
      <c r="K21" s="68">
        <v>1500</v>
      </c>
      <c r="M21" s="20" t="s">
        <v>88</v>
      </c>
      <c r="O21" s="5">
        <f>SUMIF('Performance Data'!$B:$B, $B21,'Performance Data'!N:N)</f>
        <v>2996.91</v>
      </c>
      <c r="P21" s="5">
        <f>SUMIF('Performance Data'!$B:$B, $B21,'Performance Data'!O:O)</f>
        <v>665.66000000000008</v>
      </c>
      <c r="Q21" s="5">
        <f>SUMIF('Performance Data'!$B:$B, $B21,'Performance Data'!P:P)</f>
        <v>2190</v>
      </c>
      <c r="S21" s="21">
        <f t="shared" ref="S21" si="12">$P21/O21-1</f>
        <v>-0.77788455442439042</v>
      </c>
      <c r="T21" s="21">
        <f t="shared" ref="T21" si="13">P21/Q21-1</f>
        <v>-0.6960456621004566</v>
      </c>
      <c r="V21" s="5">
        <f>SUMIF('Performance Data'!$B:$B, $B21,'Performance Data'!AC:AC)</f>
        <v>12205.03</v>
      </c>
      <c r="W21" s="5">
        <f>SUMIF('Performance Data'!$B:$B, $B21,'Performance Data'!AD:AD)</f>
        <v>16139.25</v>
      </c>
      <c r="X21" s="5">
        <f>SUMIF('Performance Data'!$B:$B, $B21,'Performance Data'!AE:AE)</f>
        <v>2996.91</v>
      </c>
      <c r="Y21" s="5">
        <f>SUMIF('Performance Data'!$B:$B, $B21,'Performance Data'!AG:AG)</f>
        <v>3000</v>
      </c>
      <c r="Z21" s="5">
        <f t="shared" ref="Z21" si="14">P21</f>
        <v>665.66000000000008</v>
      </c>
      <c r="AA21" s="5">
        <f t="shared" ref="AA21" si="15">K21</f>
        <v>1500</v>
      </c>
      <c r="AC21" s="21">
        <f t="shared" ref="AC21" si="16">Z21/X21-1</f>
        <v>-0.77788455442439042</v>
      </c>
      <c r="AD21" s="21">
        <f t="shared" ref="AD21" si="17">Z21/Y21-1</f>
        <v>-0.77811333333333332</v>
      </c>
      <c r="AE21" s="21">
        <f t="shared" ref="AE21" si="18">AA21/Z21-1</f>
        <v>1.2534026379833545</v>
      </c>
      <c r="AG21" s="63">
        <f t="shared" si="10"/>
        <v>105.00000000000001</v>
      </c>
      <c r="AH21" s="63">
        <f t="shared" si="10"/>
        <v>120</v>
      </c>
      <c r="AI21" s="63">
        <f t="shared" si="10"/>
        <v>150</v>
      </c>
      <c r="AJ21" s="63">
        <f t="shared" si="10"/>
        <v>127.50000000000001</v>
      </c>
      <c r="AK21" s="63">
        <f t="shared" si="10"/>
        <v>135</v>
      </c>
      <c r="AL21" s="63">
        <f t="shared" si="10"/>
        <v>120</v>
      </c>
      <c r="AM21" s="63">
        <f t="shared" si="10"/>
        <v>120</v>
      </c>
      <c r="AN21" s="63">
        <f t="shared" si="10"/>
        <v>97.5</v>
      </c>
      <c r="AO21" s="63">
        <f t="shared" si="10"/>
        <v>142.5</v>
      </c>
      <c r="AP21" s="63">
        <f t="shared" si="10"/>
        <v>150</v>
      </c>
      <c r="AQ21" s="63">
        <f t="shared" si="10"/>
        <v>127.50000000000001</v>
      </c>
      <c r="AR21" s="63">
        <f t="shared" si="10"/>
        <v>105.00000000000001</v>
      </c>
    </row>
    <row r="22" spans="2:44" x14ac:dyDescent="0.25">
      <c r="B22">
        <v>20845</v>
      </c>
      <c r="C22" t="s">
        <v>97</v>
      </c>
      <c r="D22" t="str">
        <f>VLOOKUP($B22, 'Performance Data'!$B:$K, 3, 0)</f>
        <v>Germany</v>
      </c>
      <c r="E22" t="str">
        <f>VLOOKUP($B22, 'Performance Data'!$B:$K, 4, 0)</f>
        <v>NRW</v>
      </c>
      <c r="F22" t="str">
        <f>VLOOKUP($B22, 'Performance Data'!$B:$K, 6, 0)</f>
        <v>Institutes / Clinic</v>
      </c>
      <c r="G22" s="19" t="str">
        <f>VLOOKUP($B22, 'Performance Data'!$B:$K, 10, 0)</f>
        <v>Pre-2022</v>
      </c>
      <c r="H22" s="20" t="s">
        <v>64</v>
      </c>
      <c r="I22" s="19" t="str">
        <f>VLOOKUP($B22, 'Performance Data'!$B:$K, 7, 0)</f>
        <v>CC</v>
      </c>
      <c r="J22" s="7">
        <f t="shared" si="0"/>
        <v>1426.05</v>
      </c>
      <c r="K22" s="68">
        <v>3000</v>
      </c>
      <c r="M22" s="20" t="s">
        <v>88</v>
      </c>
      <c r="O22" s="5">
        <f>SUMIF('Performance Data'!$B:$B, $B22,'Performance Data'!N:N)</f>
        <v>3755.45</v>
      </c>
      <c r="P22" s="5">
        <f>SUMIF('Performance Data'!$B:$B, $B22,'Performance Data'!O:O)</f>
        <v>1426.05</v>
      </c>
      <c r="Q22" s="5">
        <f>SUMIF('Performance Data'!$B:$B, $B22,'Performance Data'!P:P)</f>
        <v>2920</v>
      </c>
      <c r="S22" s="21">
        <f t="shared" si="1"/>
        <v>-0.6202718715466855</v>
      </c>
      <c r="T22" s="21">
        <f t="shared" si="2"/>
        <v>-0.51162671232876722</v>
      </c>
      <c r="V22" s="5">
        <f>SUMIF('Performance Data'!$B:$B, $B22,'Performance Data'!AC:AC)</f>
        <v>7100.18</v>
      </c>
      <c r="W22" s="5">
        <f>SUMIF('Performance Data'!$B:$B, $B22,'Performance Data'!AD:AD)</f>
        <v>4493.2999999999993</v>
      </c>
      <c r="X22" s="5">
        <f>SUMIF('Performance Data'!$B:$B, $B22,'Performance Data'!AE:AE)</f>
        <v>3755.45</v>
      </c>
      <c r="Y22" s="5">
        <f>SUMIF('Performance Data'!$B:$B, $B22,'Performance Data'!AG:AG)</f>
        <v>4000</v>
      </c>
      <c r="Z22" s="5">
        <f t="shared" si="3"/>
        <v>1426.05</v>
      </c>
      <c r="AA22" s="5">
        <f t="shared" si="4"/>
        <v>3000</v>
      </c>
      <c r="AC22" s="21">
        <f t="shared" si="5"/>
        <v>-0.6202718715466855</v>
      </c>
      <c r="AD22" s="21">
        <f t="shared" si="6"/>
        <v>-0.64348749999999999</v>
      </c>
      <c r="AE22" s="21">
        <f t="shared" si="7"/>
        <v>1.1037130535394972</v>
      </c>
      <c r="AG22" s="63">
        <f t="shared" si="10"/>
        <v>210.00000000000003</v>
      </c>
      <c r="AH22" s="63">
        <f t="shared" si="10"/>
        <v>240</v>
      </c>
      <c r="AI22" s="63">
        <f t="shared" si="10"/>
        <v>300</v>
      </c>
      <c r="AJ22" s="63">
        <f t="shared" si="10"/>
        <v>255.00000000000003</v>
      </c>
      <c r="AK22" s="63">
        <f t="shared" si="10"/>
        <v>270</v>
      </c>
      <c r="AL22" s="63">
        <f t="shared" si="10"/>
        <v>240</v>
      </c>
      <c r="AM22" s="63">
        <f t="shared" si="10"/>
        <v>240</v>
      </c>
      <c r="AN22" s="63">
        <f t="shared" si="10"/>
        <v>195</v>
      </c>
      <c r="AO22" s="63">
        <f t="shared" si="10"/>
        <v>285</v>
      </c>
      <c r="AP22" s="63">
        <f t="shared" si="10"/>
        <v>300</v>
      </c>
      <c r="AQ22" s="63">
        <f t="shared" si="10"/>
        <v>255.00000000000003</v>
      </c>
      <c r="AR22" s="63">
        <f t="shared" si="10"/>
        <v>210.00000000000003</v>
      </c>
    </row>
    <row r="23" spans="2:44" x14ac:dyDescent="0.25">
      <c r="B23" s="25" t="s">
        <v>102</v>
      </c>
      <c r="C23" s="25"/>
      <c r="D23" s="75"/>
      <c r="E23" s="75"/>
      <c r="F23" s="75"/>
      <c r="G23" s="77"/>
      <c r="H23" s="78"/>
      <c r="I23" s="77"/>
      <c r="J23" s="79">
        <f>SUM(J3:J22)</f>
        <v>106051.16000000002</v>
      </c>
      <c r="K23" s="79">
        <f>SUM(K3:K22)</f>
        <v>131694.96400000004</v>
      </c>
      <c r="L23" s="75"/>
      <c r="M23" s="78"/>
      <c r="N23" s="75"/>
      <c r="O23" s="80">
        <f>SUMIF('Performance Data'!$B:$B, $B23,'Performance Data'!N:N)</f>
        <v>0</v>
      </c>
      <c r="P23" s="80">
        <f>SUMIF('Performance Data'!$B:$B, $B23,'Performance Data'!O:O)</f>
        <v>0</v>
      </c>
      <c r="Q23" s="80">
        <f>SUMIF('Performance Data'!$B:$B, $B23,'Performance Data'!P:P)</f>
        <v>0</v>
      </c>
      <c r="R23" s="75"/>
      <c r="S23" s="81" t="e">
        <f t="shared" si="1"/>
        <v>#DIV/0!</v>
      </c>
      <c r="T23" s="81" t="e">
        <f t="shared" si="2"/>
        <v>#DIV/0!</v>
      </c>
      <c r="U23" s="75"/>
      <c r="V23" s="79">
        <f t="shared" ref="V23:AA23" si="19">SUM(V3:V22)</f>
        <v>108561.16999999998</v>
      </c>
      <c r="W23" s="79">
        <f t="shared" si="19"/>
        <v>146016.76999999996</v>
      </c>
      <c r="X23" s="79">
        <f t="shared" si="19"/>
        <v>144120.97</v>
      </c>
      <c r="Y23" s="79">
        <f t="shared" si="19"/>
        <v>155000</v>
      </c>
      <c r="Z23" s="79">
        <f t="shared" si="19"/>
        <v>106051.16000000002</v>
      </c>
      <c r="AA23" s="79">
        <f t="shared" si="19"/>
        <v>131694.96400000004</v>
      </c>
      <c r="AB23" s="75"/>
      <c r="AC23" s="81">
        <f t="shared" si="5"/>
        <v>-0.26415177472091667</v>
      </c>
      <c r="AD23" s="81">
        <f t="shared" si="6"/>
        <v>-0.31579896774193539</v>
      </c>
      <c r="AE23" s="81">
        <f t="shared" si="7"/>
        <v>0.24180597364517298</v>
      </c>
      <c r="AG23" s="79">
        <f t="shared" ref="AG23:AR23" si="20">SUM(AG3:AG22)</f>
        <v>9218.6474800000033</v>
      </c>
      <c r="AH23" s="79">
        <f t="shared" si="20"/>
        <v>10535.59712</v>
      </c>
      <c r="AI23" s="79">
        <f t="shared" si="20"/>
        <v>13169.4964</v>
      </c>
      <c r="AJ23" s="79">
        <f t="shared" si="20"/>
        <v>11194.07194</v>
      </c>
      <c r="AK23" s="79">
        <f t="shared" si="20"/>
        <v>11852.546760000001</v>
      </c>
      <c r="AL23" s="79">
        <f t="shared" si="20"/>
        <v>10535.59712</v>
      </c>
      <c r="AM23" s="79">
        <f t="shared" si="20"/>
        <v>10535.59712</v>
      </c>
      <c r="AN23" s="79">
        <f t="shared" si="20"/>
        <v>8560.1726600000002</v>
      </c>
      <c r="AO23" s="79">
        <f t="shared" si="20"/>
        <v>12511.021579999999</v>
      </c>
      <c r="AP23" s="79">
        <f t="shared" si="20"/>
        <v>13169.4964</v>
      </c>
      <c r="AQ23" s="79">
        <f t="shared" si="20"/>
        <v>11194.07194</v>
      </c>
      <c r="AR23" s="79">
        <f t="shared" si="20"/>
        <v>9218.6474800000033</v>
      </c>
    </row>
    <row r="24" spans="2:44" x14ac:dyDescent="0.25">
      <c r="G24" s="19"/>
      <c r="O24" s="5"/>
      <c r="P24" s="5"/>
      <c r="Q24" s="5"/>
      <c r="S24" s="21"/>
      <c r="T24" s="21"/>
      <c r="V24" s="5"/>
      <c r="W24" s="5"/>
      <c r="X24" s="5"/>
      <c r="Y24" s="5"/>
      <c r="Z24" s="5"/>
      <c r="AA24" s="5"/>
      <c r="AC24" s="21"/>
      <c r="AD24" s="21"/>
      <c r="AE24" s="21"/>
    </row>
    <row r="25" spans="2:44" x14ac:dyDescent="0.25">
      <c r="G25" s="19"/>
      <c r="O25" s="5"/>
      <c r="P25" s="5"/>
      <c r="Q25" s="5"/>
      <c r="S25" s="21"/>
      <c r="T25" s="21"/>
      <c r="V25" s="5"/>
      <c r="W25" s="5"/>
      <c r="X25" s="5"/>
      <c r="Y25" s="5"/>
      <c r="Z25" s="5"/>
      <c r="AA25" s="5"/>
      <c r="AC25" s="21"/>
      <c r="AD25" s="21"/>
      <c r="AE25" s="21"/>
    </row>
    <row r="26" spans="2:44" x14ac:dyDescent="0.25">
      <c r="G26" s="19"/>
      <c r="O26" s="5"/>
      <c r="P26" s="5"/>
      <c r="Q26" s="5"/>
      <c r="S26" s="21"/>
      <c r="T26" s="21"/>
      <c r="V26" s="5"/>
      <c r="W26" s="5"/>
      <c r="X26" s="5"/>
      <c r="Y26" s="5"/>
      <c r="Z26" s="5"/>
      <c r="AA26" s="5"/>
      <c r="AC26" s="21"/>
      <c r="AD26" s="21"/>
      <c r="AE26" s="21"/>
    </row>
    <row r="27" spans="2:44" x14ac:dyDescent="0.25">
      <c r="B27">
        <v>20668</v>
      </c>
      <c r="C27" s="44" t="s">
        <v>103</v>
      </c>
      <c r="D27" t="str">
        <f>VLOOKUP($B27, 'Performance Data'!$B:$K, 3, 0)</f>
        <v>Germany</v>
      </c>
      <c r="E27" t="str">
        <f>VLOOKUP($B27, 'Performance Data'!$B:$K, 4, 0)</f>
        <v>NRW</v>
      </c>
      <c r="F27" t="str">
        <f>VLOOKUP($B27, 'Performance Data'!$B:$K, 6, 0)</f>
        <v>eTailer</v>
      </c>
      <c r="G27" s="19">
        <f>VLOOKUP($B27, 'Performance Data'!$B:$K, 10, 0)</f>
        <v>2025</v>
      </c>
      <c r="H27" s="20"/>
      <c r="I27" s="19" t="str">
        <f>VLOOKUP($B27, 'Performance Data'!$B:$K, 7, 0)</f>
        <v>NKD25</v>
      </c>
      <c r="J27" s="7">
        <f t="shared" ref="J27:J28" si="21">P27</f>
        <v>21976.880000000001</v>
      </c>
      <c r="K27" s="68">
        <f>J27*1.08</f>
        <v>23735.030400000003</v>
      </c>
      <c r="M27" s="20" t="s">
        <v>65</v>
      </c>
      <c r="O27" s="5">
        <f>SUMIF('Performance Data'!$B:$B, $B27,'Performance Data'!N:N)</f>
        <v>0</v>
      </c>
      <c r="P27" s="5">
        <f>SUMIF('Performance Data'!$B:$B, $B27,'Performance Data'!O:O)</f>
        <v>21976.880000000001</v>
      </c>
      <c r="Q27" s="5">
        <f>SUMIF('Performance Data'!$B:$B, $B27,'Performance Data'!P:P)</f>
        <v>0</v>
      </c>
      <c r="S27" s="21" t="e">
        <f t="shared" ref="S27:S29" si="22">$P27/O27-1</f>
        <v>#DIV/0!</v>
      </c>
      <c r="T27" s="21" t="e">
        <f t="shared" ref="T27:T29" si="23">P27/Q27-1</f>
        <v>#DIV/0!</v>
      </c>
      <c r="V27" s="5">
        <f>SUMIF('Performance Data'!$B:$B, $B27,'Performance Data'!AC:AC)</f>
        <v>0</v>
      </c>
      <c r="W27" s="5">
        <f>SUMIF('Performance Data'!$B:$B, $B27,'Performance Data'!AD:AD)</f>
        <v>0</v>
      </c>
      <c r="X27" s="5">
        <f>SUMIF('Performance Data'!$B:$B, $B27,'Performance Data'!AE:AE)</f>
        <v>0</v>
      </c>
      <c r="Y27" s="5">
        <f>SUMIF('Performance Data'!$B:$B, $B27,'Performance Data'!AG:AG)</f>
        <v>0</v>
      </c>
      <c r="Z27" s="5">
        <f t="shared" ref="Z27:Z28" si="24">P27</f>
        <v>21976.880000000001</v>
      </c>
      <c r="AA27" s="5">
        <f t="shared" ref="Z27:AA29" si="25">K27</f>
        <v>23735.030400000003</v>
      </c>
      <c r="AC27" s="21" t="e">
        <f t="shared" ref="AC27:AC29" si="26">Z27/X27-1</f>
        <v>#DIV/0!</v>
      </c>
      <c r="AD27" s="21" t="e">
        <f t="shared" ref="AD27:AE29" si="27">Z27/Y27-1</f>
        <v>#DIV/0!</v>
      </c>
      <c r="AE27" s="21">
        <f t="shared" si="27"/>
        <v>8.0000000000000071E-2</v>
      </c>
      <c r="AG27" s="63">
        <f t="shared" ref="AG27:AR29" si="28">$AA27*AG$1</f>
        <v>1661.4521280000004</v>
      </c>
      <c r="AH27" s="63">
        <f t="shared" si="28"/>
        <v>1898.8024320000004</v>
      </c>
      <c r="AI27" s="63">
        <f t="shared" si="28"/>
        <v>2373.5030400000005</v>
      </c>
      <c r="AJ27" s="63">
        <f t="shared" si="28"/>
        <v>2017.4775840000004</v>
      </c>
      <c r="AK27" s="63">
        <f t="shared" si="28"/>
        <v>2136.152736</v>
      </c>
      <c r="AL27" s="63">
        <f t="shared" si="28"/>
        <v>1898.8024320000004</v>
      </c>
      <c r="AM27" s="63">
        <f t="shared" si="28"/>
        <v>1898.8024320000004</v>
      </c>
      <c r="AN27" s="63">
        <f t="shared" si="28"/>
        <v>1542.7769760000003</v>
      </c>
      <c r="AO27" s="63">
        <f t="shared" si="28"/>
        <v>2254.8278880000003</v>
      </c>
      <c r="AP27" s="63">
        <f t="shared" si="28"/>
        <v>2373.5030400000005</v>
      </c>
      <c r="AQ27" s="63">
        <f t="shared" si="28"/>
        <v>2017.4775840000004</v>
      </c>
      <c r="AR27" s="63">
        <f t="shared" si="28"/>
        <v>1661.4521280000004</v>
      </c>
    </row>
    <row r="28" spans="2:44" x14ac:dyDescent="0.25">
      <c r="B28">
        <v>29029</v>
      </c>
      <c r="C28" t="s">
        <v>111</v>
      </c>
      <c r="D28" t="str">
        <f>VLOOKUP($B28, 'Performance Data'!$B:$K, 3, 0)</f>
        <v>Germany</v>
      </c>
      <c r="E28" t="str">
        <f>VLOOKUP($B28, 'Performance Data'!$B:$K, 4, 0)</f>
        <v>NRW</v>
      </c>
      <c r="F28" t="str">
        <f>VLOOKUP($B28, 'Performance Data'!$B:$K, 6, 0)</f>
        <v>Institutes / Clinic</v>
      </c>
      <c r="G28" s="19">
        <f>VLOOKUP($B28, 'Performance Data'!$B:$K, 10, 0)</f>
        <v>2025</v>
      </c>
      <c r="H28" s="20"/>
      <c r="I28" s="19" t="str">
        <f>VLOOKUP($B28, 'Performance Data'!$B:$K, 7, 0)</f>
        <v>NKD25</v>
      </c>
      <c r="J28" s="7">
        <f t="shared" si="21"/>
        <v>391.07</v>
      </c>
      <c r="K28" s="20">
        <v>2500</v>
      </c>
      <c r="M28" s="20" t="s">
        <v>65</v>
      </c>
      <c r="O28" s="5">
        <f>SUMIF('Performance Data'!$B:$B, $B28,'Performance Data'!N:N)</f>
        <v>0</v>
      </c>
      <c r="P28" s="5">
        <f>SUMIF('Performance Data'!$B:$B, $B28,'Performance Data'!O:O)</f>
        <v>391.07</v>
      </c>
      <c r="Q28" s="5">
        <f>SUMIF('Performance Data'!$B:$B, $B28,'Performance Data'!P:P)</f>
        <v>0</v>
      </c>
      <c r="S28" s="21" t="e">
        <f t="shared" si="22"/>
        <v>#DIV/0!</v>
      </c>
      <c r="T28" s="21" t="e">
        <f t="shared" si="23"/>
        <v>#DIV/0!</v>
      </c>
      <c r="V28" s="5">
        <f>SUMIF('Performance Data'!$B:$B, $B28,'Performance Data'!AC:AC)</f>
        <v>0</v>
      </c>
      <c r="W28" s="5">
        <f>SUMIF('Performance Data'!$B:$B, $B28,'Performance Data'!AD:AD)</f>
        <v>0</v>
      </c>
      <c r="X28" s="5">
        <f>SUMIF('Performance Data'!$B:$B, $B28,'Performance Data'!AE:AE)</f>
        <v>0</v>
      </c>
      <c r="Y28" s="5">
        <f>SUMIF('Performance Data'!$B:$B, $B28,'Performance Data'!AG:AG)</f>
        <v>0</v>
      </c>
      <c r="Z28" s="5">
        <f t="shared" si="24"/>
        <v>391.07</v>
      </c>
      <c r="AA28" s="5">
        <f t="shared" si="25"/>
        <v>2500</v>
      </c>
      <c r="AC28" s="21" t="e">
        <f t="shared" si="26"/>
        <v>#DIV/0!</v>
      </c>
      <c r="AD28" s="21" t="e">
        <f t="shared" si="27"/>
        <v>#DIV/0!</v>
      </c>
      <c r="AE28" s="21">
        <f t="shared" si="27"/>
        <v>5.3927174163193294</v>
      </c>
      <c r="AG28" s="63">
        <f t="shared" si="28"/>
        <v>175.00000000000003</v>
      </c>
      <c r="AH28" s="63">
        <f t="shared" si="28"/>
        <v>200</v>
      </c>
      <c r="AI28" s="63">
        <f t="shared" si="28"/>
        <v>250</v>
      </c>
      <c r="AJ28" s="63">
        <f t="shared" si="28"/>
        <v>212.50000000000003</v>
      </c>
      <c r="AK28" s="63">
        <f t="shared" si="28"/>
        <v>225</v>
      </c>
      <c r="AL28" s="63">
        <f t="shared" si="28"/>
        <v>200</v>
      </c>
      <c r="AM28" s="63">
        <f t="shared" si="28"/>
        <v>200</v>
      </c>
      <c r="AN28" s="63">
        <f t="shared" si="28"/>
        <v>162.5</v>
      </c>
      <c r="AO28" s="63">
        <f t="shared" si="28"/>
        <v>237.5</v>
      </c>
      <c r="AP28" s="63">
        <f t="shared" si="28"/>
        <v>250</v>
      </c>
      <c r="AQ28" s="63">
        <f t="shared" si="28"/>
        <v>212.50000000000003</v>
      </c>
      <c r="AR28" s="63">
        <f t="shared" si="28"/>
        <v>175.00000000000003</v>
      </c>
    </row>
    <row r="29" spans="2:44" x14ac:dyDescent="0.25">
      <c r="B29" t="s">
        <v>113</v>
      </c>
      <c r="C29" t="s">
        <v>114</v>
      </c>
      <c r="D29" t="s">
        <v>23</v>
      </c>
      <c r="E29" t="s">
        <v>18</v>
      </c>
      <c r="G29" s="19">
        <v>2025</v>
      </c>
      <c r="H29" s="20">
        <v>0</v>
      </c>
      <c r="I29" t="s">
        <v>108</v>
      </c>
      <c r="J29">
        <v>0</v>
      </c>
      <c r="K29" s="20">
        <v>0</v>
      </c>
      <c r="O29" s="5">
        <v>0</v>
      </c>
      <c r="P29" s="5">
        <v>0</v>
      </c>
      <c r="Q29" s="5">
        <f>SUMIF('Combined Budget 2025 EUR'!$B:$B, $B29,'Combined Budget 2025 EUR'!$AL:$AL)</f>
        <v>11250</v>
      </c>
      <c r="S29" s="21" t="e">
        <f t="shared" si="22"/>
        <v>#DIV/0!</v>
      </c>
      <c r="T29" s="21">
        <f t="shared" si="23"/>
        <v>-1</v>
      </c>
      <c r="V29" s="5">
        <v>0</v>
      </c>
      <c r="W29" s="5">
        <v>0</v>
      </c>
      <c r="X29" s="5">
        <v>0</v>
      </c>
      <c r="Y29" s="5">
        <f>SUMIF('Combined Budget 2025 EUR'!$B:$B, $B29,'Combined Budget 2025 EUR'!$AQ:$AQ)</f>
        <v>30000</v>
      </c>
      <c r="Z29" s="5">
        <f t="shared" si="25"/>
        <v>0</v>
      </c>
      <c r="AA29" s="5">
        <f t="shared" si="25"/>
        <v>0</v>
      </c>
      <c r="AC29" s="21" t="e">
        <f t="shared" si="26"/>
        <v>#DIV/0!</v>
      </c>
      <c r="AD29" s="21">
        <f t="shared" si="27"/>
        <v>-1</v>
      </c>
      <c r="AE29" s="21" t="e">
        <f t="shared" si="27"/>
        <v>#DIV/0!</v>
      </c>
      <c r="AG29" s="63">
        <f t="shared" si="28"/>
        <v>0</v>
      </c>
      <c r="AH29" s="63">
        <f t="shared" si="28"/>
        <v>0</v>
      </c>
      <c r="AI29" s="63">
        <f t="shared" si="28"/>
        <v>0</v>
      </c>
      <c r="AJ29" s="63">
        <f t="shared" si="28"/>
        <v>0</v>
      </c>
      <c r="AK29" s="63">
        <f t="shared" si="28"/>
        <v>0</v>
      </c>
      <c r="AL29" s="63">
        <f t="shared" si="28"/>
        <v>0</v>
      </c>
      <c r="AM29" s="63">
        <f t="shared" si="28"/>
        <v>0</v>
      </c>
      <c r="AN29" s="63">
        <f t="shared" si="28"/>
        <v>0</v>
      </c>
      <c r="AO29" s="63">
        <f t="shared" si="28"/>
        <v>0</v>
      </c>
      <c r="AP29" s="63">
        <f t="shared" si="28"/>
        <v>0</v>
      </c>
      <c r="AQ29" s="63">
        <f t="shared" si="28"/>
        <v>0</v>
      </c>
      <c r="AR29" s="63">
        <f t="shared" si="28"/>
        <v>0</v>
      </c>
    </row>
    <row r="31" spans="2:44" x14ac:dyDescent="0.25">
      <c r="B31" s="26" t="s">
        <v>115</v>
      </c>
      <c r="C31" s="26"/>
      <c r="D31" s="26"/>
      <c r="E31" s="26"/>
      <c r="F31" s="26"/>
      <c r="G31" s="27"/>
      <c r="H31" s="31">
        <f>COUNTIF(H27:H28, "Yes")+H29</f>
        <v>0</v>
      </c>
      <c r="I31" s="27"/>
      <c r="J31" s="28">
        <f>SUM(J27:J29)</f>
        <v>22367.95</v>
      </c>
      <c r="K31" s="28">
        <f>SUM(K27:K29)</f>
        <v>26235.030400000003</v>
      </c>
      <c r="L31" s="26"/>
      <c r="M31" s="26"/>
      <c r="N31" s="26"/>
      <c r="O31" s="28">
        <f>SUM(O27:O29)</f>
        <v>0</v>
      </c>
      <c r="P31" s="28">
        <f>SUM(P27:P29)</f>
        <v>22367.95</v>
      </c>
      <c r="Q31" s="28">
        <f>SUM(Q27:Q29)</f>
        <v>11250</v>
      </c>
      <c r="R31" s="26"/>
      <c r="S31" s="29" t="e">
        <f>$P31/O31-1</f>
        <v>#DIV/0!</v>
      </c>
      <c r="T31" s="29">
        <f>P31/Q31-1</f>
        <v>0.98826222222222238</v>
      </c>
      <c r="U31" s="26"/>
      <c r="V31" s="28">
        <f t="shared" ref="V31:AA31" si="29">SUM(V27:V29)</f>
        <v>0</v>
      </c>
      <c r="W31" s="28">
        <f t="shared" si="29"/>
        <v>0</v>
      </c>
      <c r="X31" s="28">
        <f t="shared" si="29"/>
        <v>0</v>
      </c>
      <c r="Y31" s="28">
        <f t="shared" si="29"/>
        <v>30000</v>
      </c>
      <c r="Z31" s="28">
        <f t="shared" si="29"/>
        <v>22367.95</v>
      </c>
      <c r="AA31" s="28">
        <f t="shared" si="29"/>
        <v>26235.030400000003</v>
      </c>
      <c r="AB31" s="26"/>
      <c r="AC31" s="29" t="e">
        <f>Z31/X31-1</f>
        <v>#DIV/0!</v>
      </c>
      <c r="AD31" s="29">
        <f>Z31/Y31-1</f>
        <v>-0.25440166666666664</v>
      </c>
      <c r="AE31" s="29">
        <f>AA31/Z31-1</f>
        <v>0.17288488216398923</v>
      </c>
      <c r="AG31" s="28">
        <f t="shared" ref="AG31:AR31" si="30">SUM(AG27:AG29)</f>
        <v>1836.4521280000004</v>
      </c>
      <c r="AH31" s="28">
        <f t="shared" si="30"/>
        <v>2098.8024320000004</v>
      </c>
      <c r="AI31" s="28">
        <f t="shared" si="30"/>
        <v>2623.5030400000005</v>
      </c>
      <c r="AJ31" s="28">
        <f t="shared" si="30"/>
        <v>2229.9775840000007</v>
      </c>
      <c r="AK31" s="28">
        <f t="shared" si="30"/>
        <v>2361.152736</v>
      </c>
      <c r="AL31" s="28">
        <f t="shared" si="30"/>
        <v>2098.8024320000004</v>
      </c>
      <c r="AM31" s="28">
        <f t="shared" si="30"/>
        <v>2098.8024320000004</v>
      </c>
      <c r="AN31" s="28">
        <f t="shared" si="30"/>
        <v>1705.2769760000003</v>
      </c>
      <c r="AO31" s="28">
        <f t="shared" si="30"/>
        <v>2492.3278880000003</v>
      </c>
      <c r="AP31" s="28">
        <f t="shared" si="30"/>
        <v>2623.5030400000005</v>
      </c>
      <c r="AQ31" s="28">
        <f t="shared" si="30"/>
        <v>2229.9775840000007</v>
      </c>
      <c r="AR31" s="28">
        <f t="shared" si="30"/>
        <v>1836.4521280000004</v>
      </c>
    </row>
    <row r="33" spans="2:58" s="71" customFormat="1" x14ac:dyDescent="0.25">
      <c r="B33" s="71" t="s">
        <v>1283</v>
      </c>
      <c r="AG33" s="69" cm="1">
        <f t="array" ref="AG33:AR33">AG23:AR23+AG31:AR31</f>
        <v>11055.099608000004</v>
      </c>
      <c r="AH33" s="69">
        <v>12634.399552000001</v>
      </c>
      <c r="AI33" s="69">
        <v>15792.99944</v>
      </c>
      <c r="AJ33" s="69">
        <v>13424.049524</v>
      </c>
      <c r="AK33" s="69">
        <v>14213.699496000001</v>
      </c>
      <c r="AL33" s="69">
        <v>12634.399552000001</v>
      </c>
      <c r="AM33" s="69">
        <v>12634.399552000001</v>
      </c>
      <c r="AN33" s="69">
        <v>10265.449636000001</v>
      </c>
      <c r="AO33" s="69">
        <v>15003.349467999999</v>
      </c>
      <c r="AP33" s="69">
        <v>15792.99944</v>
      </c>
      <c r="AQ33" s="69">
        <v>13424.049524</v>
      </c>
      <c r="AR33" s="69">
        <v>11055.099608000004</v>
      </c>
    </row>
    <row r="34" spans="2:58" x14ac:dyDescent="0.25">
      <c r="AY34">
        <f>AV35</f>
        <v>1</v>
      </c>
      <c r="AZ34">
        <f>AW35</f>
        <v>0</v>
      </c>
      <c r="BA34">
        <f>AX35+AV35</f>
        <v>2</v>
      </c>
      <c r="BB34">
        <f>AY35+AW35</f>
        <v>0</v>
      </c>
      <c r="BC34">
        <f>AZ35+AX35+AV35</f>
        <v>2</v>
      </c>
      <c r="BD34">
        <f>BA35+AY35+AW35</f>
        <v>1</v>
      </c>
      <c r="BE34">
        <f>BB35+AZ35+AX35+AV35</f>
        <v>2</v>
      </c>
      <c r="BF34">
        <f>BC35+BA35+AY35+AW35</f>
        <v>2</v>
      </c>
    </row>
    <row r="35" spans="2:58" x14ac:dyDescent="0.25">
      <c r="B35" t="s">
        <v>116</v>
      </c>
      <c r="C35" t="s">
        <v>117</v>
      </c>
      <c r="D35" t="s">
        <v>23</v>
      </c>
      <c r="E35" t="s">
        <v>18</v>
      </c>
      <c r="G35" s="19">
        <v>2026</v>
      </c>
      <c r="H35" s="20">
        <v>5</v>
      </c>
      <c r="I35" t="s">
        <v>118</v>
      </c>
      <c r="K35" s="24">
        <v>35000</v>
      </c>
      <c r="O35" s="5">
        <v>0</v>
      </c>
      <c r="P35" s="5">
        <v>0</v>
      </c>
      <c r="Q35" s="5">
        <v>0</v>
      </c>
      <c r="S35" s="21" t="e">
        <f>$P35/O35-1</f>
        <v>#DIV/0!</v>
      </c>
      <c r="T35" s="21" t="e">
        <f>P35/Q35-1</f>
        <v>#DIV/0!</v>
      </c>
      <c r="V35" s="5">
        <v>0</v>
      </c>
      <c r="W35" s="5">
        <v>0</v>
      </c>
      <c r="X35" s="5">
        <v>0</v>
      </c>
      <c r="Y35" s="5">
        <v>0</v>
      </c>
      <c r="Z35" s="5">
        <f>J35</f>
        <v>0</v>
      </c>
      <c r="AA35" s="5">
        <f>K35</f>
        <v>35000</v>
      </c>
      <c r="AC35" s="21" t="e">
        <f>Z35/X35-1</f>
        <v>#DIV/0!</v>
      </c>
      <c r="AD35" s="21" t="e">
        <f>Z35/Y35-1</f>
        <v>#DIV/0!</v>
      </c>
      <c r="AE35" s="21" t="e">
        <f>AA35/Z35-1</f>
        <v>#DIV/0!</v>
      </c>
      <c r="AG35" s="86">
        <f>AU35*4000+AU34*3000</f>
        <v>0</v>
      </c>
      <c r="AH35" s="86">
        <v>3000</v>
      </c>
      <c r="AI35" s="86">
        <v>3000</v>
      </c>
      <c r="AJ35" s="86">
        <v>3000</v>
      </c>
      <c r="AK35" s="86">
        <v>3000</v>
      </c>
      <c r="AL35" s="86">
        <v>3000</v>
      </c>
      <c r="AM35" s="86">
        <v>3000</v>
      </c>
      <c r="AN35" s="86">
        <v>2000</v>
      </c>
      <c r="AO35" s="86">
        <v>4000</v>
      </c>
      <c r="AP35" s="86">
        <v>4000</v>
      </c>
      <c r="AQ35" s="86">
        <v>4000</v>
      </c>
      <c r="AR35" s="86">
        <v>3000</v>
      </c>
      <c r="AV35">
        <v>1</v>
      </c>
      <c r="AX35">
        <v>1</v>
      </c>
      <c r="BA35">
        <v>1</v>
      </c>
      <c r="BC35">
        <v>1</v>
      </c>
      <c r="BE35">
        <v>1</v>
      </c>
    </row>
    <row r="37" spans="2:58" x14ac:dyDescent="0.25">
      <c r="B37" s="26" t="s">
        <v>119</v>
      </c>
      <c r="C37" s="26"/>
      <c r="D37" s="26"/>
      <c r="E37" s="26"/>
      <c r="F37" s="26"/>
      <c r="G37" s="27"/>
      <c r="H37" s="31">
        <f>COUNTIF(H34:H34, "Yes")+H35</f>
        <v>5</v>
      </c>
      <c r="I37" s="27"/>
      <c r="J37" s="28">
        <f t="shared" ref="J37:K37" si="31">SUM(J34:J35)</f>
        <v>0</v>
      </c>
      <c r="K37" s="28">
        <f t="shared" si="31"/>
        <v>35000</v>
      </c>
      <c r="L37" s="26"/>
      <c r="M37" s="26"/>
      <c r="N37" s="26"/>
      <c r="O37" s="28">
        <f t="shared" ref="O37:Q37" si="32">SUM(O34:O35)</f>
        <v>0</v>
      </c>
      <c r="P37" s="28">
        <f t="shared" si="32"/>
        <v>0</v>
      </c>
      <c r="Q37" s="28">
        <f t="shared" si="32"/>
        <v>0</v>
      </c>
      <c r="R37" s="26"/>
      <c r="S37" s="29" t="e">
        <f>$P37/O37-1</f>
        <v>#DIV/0!</v>
      </c>
      <c r="T37" s="29" t="e">
        <f>P37/Q37-1</f>
        <v>#DIV/0!</v>
      </c>
      <c r="U37" s="26"/>
      <c r="V37" s="28">
        <f t="shared" ref="V37:Y37" si="33">SUM(V34:V35)</f>
        <v>0</v>
      </c>
      <c r="W37" s="28">
        <f t="shared" si="33"/>
        <v>0</v>
      </c>
      <c r="X37" s="28">
        <f t="shared" si="33"/>
        <v>0</v>
      </c>
      <c r="Y37" s="28">
        <f t="shared" si="33"/>
        <v>0</v>
      </c>
      <c r="Z37" s="28">
        <f>SUM(Z34:Z35)</f>
        <v>0</v>
      </c>
      <c r="AA37" s="28">
        <f>SUM(AA34:AA35)</f>
        <v>35000</v>
      </c>
      <c r="AB37" s="26"/>
      <c r="AC37" s="29" t="e">
        <f>Z37/X37-1</f>
        <v>#DIV/0!</v>
      </c>
      <c r="AD37" s="29" t="e">
        <f>Z37/Y37-1</f>
        <v>#DIV/0!</v>
      </c>
      <c r="AE37" s="29" t="e">
        <f>AA37/Z37-1</f>
        <v>#DIV/0!</v>
      </c>
      <c r="AG37" s="28">
        <f t="shared" ref="AG37:AR37" si="34">SUM(AG34:AG35)</f>
        <v>0</v>
      </c>
      <c r="AH37" s="28">
        <f t="shared" si="34"/>
        <v>3000</v>
      </c>
      <c r="AI37" s="28">
        <f t="shared" si="34"/>
        <v>3000</v>
      </c>
      <c r="AJ37" s="28">
        <f t="shared" si="34"/>
        <v>3000</v>
      </c>
      <c r="AK37" s="28">
        <f t="shared" si="34"/>
        <v>3000</v>
      </c>
      <c r="AL37" s="28">
        <f t="shared" si="34"/>
        <v>3000</v>
      </c>
      <c r="AM37" s="28">
        <f t="shared" si="34"/>
        <v>3000</v>
      </c>
      <c r="AN37" s="28">
        <f t="shared" si="34"/>
        <v>2000</v>
      </c>
      <c r="AO37" s="28">
        <f t="shared" si="34"/>
        <v>4000</v>
      </c>
      <c r="AP37" s="28">
        <f t="shared" si="34"/>
        <v>4000</v>
      </c>
      <c r="AQ37" s="28">
        <f t="shared" si="34"/>
        <v>4000</v>
      </c>
      <c r="AR37" s="28">
        <f t="shared" si="34"/>
        <v>3000</v>
      </c>
    </row>
  </sheetData>
  <autoFilter ref="B2:BA23" xr:uid="{80FCDA92-0365-45D6-ACFD-7BD159FF0618}">
    <sortState xmlns:xlrd2="http://schemas.microsoft.com/office/spreadsheetml/2017/richdata2" ref="B3:BA23">
      <sortCondition descending="1" ref="K2:K23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C4126E-5191-487C-85D9-EF56D55230EA}">
          <x14:formula1>
            <xm:f>List!$D$2:$D$5</xm:f>
          </x14:formula1>
          <xm:sqref>M27:M28 M3:M22</xm:sqref>
        </x14:dataValidation>
        <x14:dataValidation type="list" allowBlank="1" showInputMessage="1" showErrorMessage="1" xr:uid="{3CBBA1B8-FA64-4862-A953-EB87C4491102}">
          <x14:formula1>
            <xm:f>List!$B$2:$B$4</xm:f>
          </x14:formula1>
          <xm:sqref>H27:H28 H3:H22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DA92-0365-45D6-ACFD-7BD159FF0618}">
  <dimension ref="B1:BF41"/>
  <sheetViews>
    <sheetView showGridLines="0" workbookViewId="0">
      <pane xSplit="3" ySplit="2" topLeftCell="F12" activePane="bottomRight" state="frozen"/>
      <selection pane="topRight" activeCell="D1" sqref="D1"/>
      <selection pane="bottomLeft" activeCell="A3" sqref="A3"/>
      <selection pane="bottomRight" activeCell="BF38" sqref="AG38:BF39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  <col min="33" max="44" width="10.5703125" bestFit="1" customWidth="1"/>
  </cols>
  <sheetData>
    <row r="1" spans="2:58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58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  <c r="AS2" s="12"/>
      <c r="AU2" s="12">
        <v>46023</v>
      </c>
      <c r="AV2" s="12">
        <v>46054</v>
      </c>
      <c r="AW2" s="12">
        <v>46082</v>
      </c>
      <c r="AX2" s="12">
        <v>46113</v>
      </c>
      <c r="AY2" s="12">
        <v>46143</v>
      </c>
      <c r="AZ2" s="12">
        <v>46174</v>
      </c>
      <c r="BA2" s="12">
        <v>46204</v>
      </c>
      <c r="BB2" s="12">
        <v>46235</v>
      </c>
      <c r="BC2" s="12">
        <v>46266</v>
      </c>
      <c r="BD2" s="12">
        <v>46296</v>
      </c>
      <c r="BE2" s="12">
        <v>46327</v>
      </c>
      <c r="BF2" s="12">
        <v>46357</v>
      </c>
    </row>
    <row r="3" spans="2:58" x14ac:dyDescent="0.25">
      <c r="B3" s="8">
        <v>20097</v>
      </c>
      <c r="C3" s="8" t="s">
        <v>120</v>
      </c>
      <c r="D3" t="str">
        <f>VLOOKUP($B3, 'Performance Data'!$B:$K, 3, 0)</f>
        <v>Germany</v>
      </c>
      <c r="E3" t="s">
        <v>16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/>
      <c r="I3" s="19" t="str">
        <f>VLOOKUP($B3, 'Performance Data'!$B:$K, 7, 0)</f>
        <v>AA</v>
      </c>
      <c r="J3" s="7">
        <f t="shared" ref="J3:J8" si="0">Z3</f>
        <v>27253.64</v>
      </c>
      <c r="K3" s="68">
        <f>J3*1.07</f>
        <v>29161.394800000002</v>
      </c>
      <c r="M3" s="20" t="s">
        <v>68</v>
      </c>
      <c r="O3" s="5">
        <f>SUMIF('Performance Data'!$B:$B, $B3,'Performance Data'!N:N)</f>
        <v>40302.769999999997</v>
      </c>
      <c r="P3" s="5">
        <f>SUMIF('Performance Data'!$B:$B, $B3,'Performance Data'!O:O)</f>
        <v>27253.64</v>
      </c>
      <c r="Q3" s="5">
        <f>SUMIF('Performance Data'!$B:$B, $B3,'Performance Data'!P:P)</f>
        <v>31390</v>
      </c>
      <c r="S3" s="21">
        <f t="shared" ref="S3:S8" si="1">$P3/O3-1</f>
        <v>-0.32377749717947424</v>
      </c>
      <c r="T3" s="21">
        <f t="shared" ref="T3:T8" si="2">P3/Q3-1</f>
        <v>-0.13177317617075501</v>
      </c>
      <c r="V3" s="5">
        <f>SUMIF('Performance Data'!$B:$B, $B3,'Performance Data'!AC:AC)</f>
        <v>19794.820000000003</v>
      </c>
      <c r="W3" s="5">
        <f>SUMIF('Performance Data'!$B:$B, $B3,'Performance Data'!AD:AD)</f>
        <v>27422.970000000008</v>
      </c>
      <c r="X3" s="5">
        <f>SUMIF('Performance Data'!$B:$B, $B3,'Performance Data'!AE:AE)</f>
        <v>40302.769999999997</v>
      </c>
      <c r="Y3" s="5">
        <f>SUMIF('Performance Data'!$B:$B, $B3,'Performance Data'!AG:AG)</f>
        <v>43000</v>
      </c>
      <c r="Z3" s="5">
        <f t="shared" ref="Z3:Z27" si="3">P3</f>
        <v>27253.64</v>
      </c>
      <c r="AA3" s="5">
        <f t="shared" ref="AA3:AA27" si="4">K3</f>
        <v>29161.394800000002</v>
      </c>
      <c r="AC3" s="21">
        <f t="shared" ref="AC3:AC28" si="5">Z3/X3-1</f>
        <v>-0.32377749717947424</v>
      </c>
      <c r="AD3" s="21">
        <f t="shared" ref="AD3:AD28" si="6">Z3/Y3-1</f>
        <v>-0.36619441860465118</v>
      </c>
      <c r="AE3" s="21">
        <f t="shared" ref="AE3:AE28" si="7">AA3/Z3-1</f>
        <v>7.0000000000000062E-2</v>
      </c>
      <c r="AG3" s="63">
        <f t="shared" ref="AG3:AR12" si="8">$AA3*AG$1</f>
        <v>2041.2976360000002</v>
      </c>
      <c r="AH3" s="63">
        <f t="shared" si="8"/>
        <v>2332.9115840000004</v>
      </c>
      <c r="AI3" s="63">
        <f t="shared" si="8"/>
        <v>2916.1394800000003</v>
      </c>
      <c r="AJ3" s="63">
        <f t="shared" si="8"/>
        <v>2478.7185580000005</v>
      </c>
      <c r="AK3" s="63">
        <f t="shared" si="8"/>
        <v>2624.5255320000001</v>
      </c>
      <c r="AL3" s="63">
        <f t="shared" si="8"/>
        <v>2332.9115840000004</v>
      </c>
      <c r="AM3" s="63">
        <f t="shared" si="8"/>
        <v>2332.9115840000004</v>
      </c>
      <c r="AN3" s="63">
        <f t="shared" si="8"/>
        <v>1895.4906620000002</v>
      </c>
      <c r="AO3" s="63">
        <f t="shared" si="8"/>
        <v>2770.3325060000002</v>
      </c>
      <c r="AP3" s="63">
        <f t="shared" si="8"/>
        <v>2916.1394800000003</v>
      </c>
      <c r="AQ3" s="63">
        <f t="shared" si="8"/>
        <v>2478.7185580000005</v>
      </c>
      <c r="AR3" s="63">
        <f t="shared" si="8"/>
        <v>2041.2976360000002</v>
      </c>
    </row>
    <row r="4" spans="2:58" x14ac:dyDescent="0.25">
      <c r="B4">
        <v>20263</v>
      </c>
      <c r="C4" t="s">
        <v>121</v>
      </c>
      <c r="D4" t="str">
        <f>VLOOKUP($B4, 'Performance Data'!$B:$K, 3, 0)</f>
        <v>Germany</v>
      </c>
      <c r="E4" t="s">
        <v>16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/>
      <c r="I4" s="19" t="str">
        <f>VLOOKUP($B4, 'Performance Data'!$B:$K, 7, 0)</f>
        <v>AA</v>
      </c>
      <c r="J4" s="7">
        <f t="shared" si="0"/>
        <v>40802.74</v>
      </c>
      <c r="K4" s="68">
        <f>J4*1.07</f>
        <v>43658.931799999998</v>
      </c>
      <c r="M4" s="20" t="s">
        <v>65</v>
      </c>
      <c r="O4" s="5">
        <f>SUMIF('Performance Data'!$B:$B, $B4,'Performance Data'!N:N)</f>
        <v>33641.199999999997</v>
      </c>
      <c r="P4" s="5">
        <f>SUMIF('Performance Data'!$B:$B, $B4,'Performance Data'!O:O)</f>
        <v>40802.74</v>
      </c>
      <c r="Q4" s="5">
        <f>SUMIF('Performance Data'!$B:$B, $B4,'Performance Data'!P:P)</f>
        <v>26280</v>
      </c>
      <c r="S4" s="21">
        <f t="shared" si="1"/>
        <v>0.21288003995101246</v>
      </c>
      <c r="T4" s="21">
        <f t="shared" si="2"/>
        <v>0.5526156773211568</v>
      </c>
      <c r="V4" s="5">
        <f>SUMIF('Performance Data'!$B:$B, $B4,'Performance Data'!AC:AC)</f>
        <v>26648.239999999998</v>
      </c>
      <c r="W4" s="5">
        <f>SUMIF('Performance Data'!$B:$B, $B4,'Performance Data'!AD:AD)</f>
        <v>29316.99</v>
      </c>
      <c r="X4" s="5">
        <f>SUMIF('Performance Data'!$B:$B, $B4,'Performance Data'!AE:AE)</f>
        <v>33641.199999999997</v>
      </c>
      <c r="Y4" s="5">
        <f>SUMIF('Performance Data'!$B:$B, $B4,'Performance Data'!AG:AG)</f>
        <v>36000</v>
      </c>
      <c r="Z4" s="5">
        <f t="shared" si="3"/>
        <v>40802.74</v>
      </c>
      <c r="AA4" s="5">
        <f t="shared" si="4"/>
        <v>43658.931799999998</v>
      </c>
      <c r="AC4" s="21">
        <f t="shared" si="5"/>
        <v>0.21288003995101246</v>
      </c>
      <c r="AD4" s="21">
        <f t="shared" si="6"/>
        <v>0.13340944444444447</v>
      </c>
      <c r="AE4" s="21">
        <f t="shared" si="7"/>
        <v>7.0000000000000062E-2</v>
      </c>
      <c r="AG4" s="63">
        <f t="shared" si="8"/>
        <v>3056.1252260000001</v>
      </c>
      <c r="AH4" s="63">
        <f t="shared" si="8"/>
        <v>3492.7145439999999</v>
      </c>
      <c r="AI4" s="63">
        <f t="shared" si="8"/>
        <v>4365.89318</v>
      </c>
      <c r="AJ4" s="63">
        <f t="shared" si="8"/>
        <v>3711.0092030000001</v>
      </c>
      <c r="AK4" s="63">
        <f t="shared" si="8"/>
        <v>3929.3038619999998</v>
      </c>
      <c r="AL4" s="63">
        <f t="shared" si="8"/>
        <v>3492.7145439999999</v>
      </c>
      <c r="AM4" s="63">
        <f t="shared" si="8"/>
        <v>3492.7145439999999</v>
      </c>
      <c r="AN4" s="63">
        <f t="shared" si="8"/>
        <v>2837.830567</v>
      </c>
      <c r="AO4" s="63">
        <f t="shared" si="8"/>
        <v>4147.5985209999999</v>
      </c>
      <c r="AP4" s="63">
        <f t="shared" si="8"/>
        <v>4365.89318</v>
      </c>
      <c r="AQ4" s="63">
        <f t="shared" si="8"/>
        <v>3711.0092030000001</v>
      </c>
      <c r="AR4" s="63">
        <f t="shared" si="8"/>
        <v>3056.1252260000001</v>
      </c>
    </row>
    <row r="5" spans="2:58" x14ac:dyDescent="0.25">
      <c r="B5" s="46">
        <v>20266</v>
      </c>
      <c r="C5" s="46" t="s">
        <v>122</v>
      </c>
      <c r="D5" t="str">
        <f>VLOOKUP($B5, 'Performance Data'!$B:$K, 3, 0)</f>
        <v>Germany</v>
      </c>
      <c r="E5" t="s">
        <v>16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/>
      <c r="I5" s="19" t="str">
        <f>VLOOKUP($B5, 'Performance Data'!$B:$K, 7, 0)</f>
        <v>AA</v>
      </c>
      <c r="J5" s="7">
        <f t="shared" si="0"/>
        <v>61046.21</v>
      </c>
      <c r="K5" s="68">
        <f>J5*1.07</f>
        <v>65319.4447</v>
      </c>
      <c r="M5" s="20" t="s">
        <v>68</v>
      </c>
      <c r="O5" s="5">
        <f>SUMIF('Performance Data'!$B:$B, $B5,'Performance Data'!N:N)</f>
        <v>60289.61</v>
      </c>
      <c r="P5" s="5">
        <f>SUMIF('Performance Data'!$B:$B, $B5,'Performance Data'!O:O)</f>
        <v>61046.21</v>
      </c>
      <c r="Q5" s="5">
        <f>SUMIF('Performance Data'!$B:$B, $B5,'Performance Data'!P:P)</f>
        <v>46720</v>
      </c>
      <c r="S5" s="21">
        <f t="shared" si="1"/>
        <v>1.2549426012210096E-2</v>
      </c>
      <c r="T5" s="21">
        <f t="shared" si="2"/>
        <v>0.30663976883561639</v>
      </c>
      <c r="V5" s="5">
        <f>SUMIF('Performance Data'!$B:$B, $B5,'Performance Data'!AC:AC)</f>
        <v>36178.74</v>
      </c>
      <c r="W5" s="5">
        <f>SUMIF('Performance Data'!$B:$B, $B5,'Performance Data'!AD:AD)</f>
        <v>46826.3</v>
      </c>
      <c r="X5" s="5">
        <f>SUMIF('Performance Data'!$B:$B, $B5,'Performance Data'!AE:AE)</f>
        <v>60289.61</v>
      </c>
      <c r="Y5" s="5">
        <f>SUMIF('Performance Data'!$B:$B, $B5,'Performance Data'!AG:AG)</f>
        <v>64000</v>
      </c>
      <c r="Z5" s="5">
        <f t="shared" si="3"/>
        <v>61046.21</v>
      </c>
      <c r="AA5" s="5">
        <f t="shared" si="4"/>
        <v>65319.4447</v>
      </c>
      <c r="AC5" s="21">
        <f t="shared" si="5"/>
        <v>1.2549426012210096E-2</v>
      </c>
      <c r="AD5" s="21">
        <f t="shared" si="6"/>
        <v>-4.6152968749999967E-2</v>
      </c>
      <c r="AE5" s="21">
        <f t="shared" si="7"/>
        <v>7.0000000000000062E-2</v>
      </c>
      <c r="AG5" s="63">
        <f t="shared" si="8"/>
        <v>4572.3611290000008</v>
      </c>
      <c r="AH5" s="63">
        <f t="shared" si="8"/>
        <v>5225.5555759999997</v>
      </c>
      <c r="AI5" s="63">
        <f t="shared" si="8"/>
        <v>6531.9444700000004</v>
      </c>
      <c r="AJ5" s="63">
        <f t="shared" si="8"/>
        <v>5552.1527995000006</v>
      </c>
      <c r="AK5" s="63">
        <f t="shared" si="8"/>
        <v>5878.7500229999996</v>
      </c>
      <c r="AL5" s="63">
        <f t="shared" si="8"/>
        <v>5225.5555759999997</v>
      </c>
      <c r="AM5" s="63">
        <f t="shared" si="8"/>
        <v>5225.5555759999997</v>
      </c>
      <c r="AN5" s="63">
        <f t="shared" si="8"/>
        <v>4245.7639055</v>
      </c>
      <c r="AO5" s="63">
        <f t="shared" si="8"/>
        <v>6205.3472465000004</v>
      </c>
      <c r="AP5" s="63">
        <f t="shared" si="8"/>
        <v>6531.9444700000004</v>
      </c>
      <c r="AQ5" s="63">
        <f t="shared" si="8"/>
        <v>5552.1527995000006</v>
      </c>
      <c r="AR5" s="63">
        <f t="shared" si="8"/>
        <v>4572.3611290000008</v>
      </c>
    </row>
    <row r="6" spans="2:58" x14ac:dyDescent="0.25">
      <c r="B6" s="46">
        <v>20598</v>
      </c>
      <c r="C6" s="46" t="s">
        <v>123</v>
      </c>
      <c r="D6" t="str">
        <f>VLOOKUP($B6, 'Performance Data'!$B:$K, 3, 0)</f>
        <v>Germany</v>
      </c>
      <c r="E6" t="s">
        <v>16</v>
      </c>
      <c r="F6" t="str">
        <f>VLOOKUP($B6, 'Performance Data'!$B:$K, 6, 0)</f>
        <v>Institutes / Clinic</v>
      </c>
      <c r="G6" s="19" t="str">
        <f>VLOOKUP($B6, 'Performance Data'!$B:$K, 10, 0)</f>
        <v>Pre-2022</v>
      </c>
      <c r="H6" s="20"/>
      <c r="I6" s="19" t="str">
        <f>VLOOKUP($B6, 'Performance Data'!$B:$K, 7, 0)</f>
        <v>AA</v>
      </c>
      <c r="J6" s="7">
        <f t="shared" si="0"/>
        <v>70864.570000000007</v>
      </c>
      <c r="K6" s="68">
        <f>J6*1.07</f>
        <v>75825.089900000006</v>
      </c>
      <c r="M6" s="20" t="s">
        <v>68</v>
      </c>
      <c r="O6" s="5">
        <f>SUMIF('Performance Data'!$B:$B, $B6,'Performance Data'!N:N)</f>
        <v>71215.659999999989</v>
      </c>
      <c r="P6" s="5">
        <f>SUMIF('Performance Data'!$B:$B, $B6,'Performance Data'!O:O)</f>
        <v>70864.570000000007</v>
      </c>
      <c r="Q6" s="5">
        <f>SUMIF('Performance Data'!$B:$B, $B6,'Performance Data'!P:P)</f>
        <v>51100</v>
      </c>
      <c r="S6" s="21">
        <f t="shared" si="1"/>
        <v>-4.9299550127034353E-3</v>
      </c>
      <c r="T6" s="21">
        <f t="shared" si="2"/>
        <v>0.38678219178082207</v>
      </c>
      <c r="V6" s="5">
        <f>SUMIF('Performance Data'!$B:$B, $B6,'Performance Data'!AC:AC)</f>
        <v>53357.93</v>
      </c>
      <c r="W6" s="5">
        <f>SUMIF('Performance Data'!$B:$B, $B6,'Performance Data'!AD:AD)</f>
        <v>58398.78</v>
      </c>
      <c r="X6" s="5">
        <f>SUMIF('Performance Data'!$B:$B, $B6,'Performance Data'!AE:AE)</f>
        <v>71215.659999999989</v>
      </c>
      <c r="Y6" s="5">
        <f>SUMIF('Performance Data'!$B:$B, $B6,'Performance Data'!AG:AG)</f>
        <v>70000</v>
      </c>
      <c r="Z6" s="5">
        <f t="shared" si="3"/>
        <v>70864.570000000007</v>
      </c>
      <c r="AA6" s="5">
        <f t="shared" si="4"/>
        <v>75825.089900000006</v>
      </c>
      <c r="AC6" s="21">
        <f t="shared" si="5"/>
        <v>-4.9299550127034353E-3</v>
      </c>
      <c r="AD6" s="21">
        <f t="shared" si="6"/>
        <v>1.2351000000000001E-2</v>
      </c>
      <c r="AE6" s="21">
        <f t="shared" si="7"/>
        <v>7.0000000000000062E-2</v>
      </c>
      <c r="AG6" s="63">
        <f t="shared" si="8"/>
        <v>5307.7562930000013</v>
      </c>
      <c r="AH6" s="63">
        <f t="shared" si="8"/>
        <v>6066.0071920000009</v>
      </c>
      <c r="AI6" s="63">
        <f t="shared" si="8"/>
        <v>7582.5089900000012</v>
      </c>
      <c r="AJ6" s="63">
        <f t="shared" si="8"/>
        <v>6445.1326415000012</v>
      </c>
      <c r="AK6" s="63">
        <f t="shared" si="8"/>
        <v>6824.2580910000006</v>
      </c>
      <c r="AL6" s="63">
        <f t="shared" si="8"/>
        <v>6066.0071920000009</v>
      </c>
      <c r="AM6" s="63">
        <f t="shared" si="8"/>
        <v>6066.0071920000009</v>
      </c>
      <c r="AN6" s="63">
        <f t="shared" si="8"/>
        <v>4928.630843500001</v>
      </c>
      <c r="AO6" s="63">
        <f t="shared" si="8"/>
        <v>7203.3835405000009</v>
      </c>
      <c r="AP6" s="63">
        <f t="shared" si="8"/>
        <v>7582.5089900000012</v>
      </c>
      <c r="AQ6" s="63">
        <f t="shared" si="8"/>
        <v>6445.1326415000012</v>
      </c>
      <c r="AR6" s="63">
        <f t="shared" si="8"/>
        <v>5307.7562930000013</v>
      </c>
    </row>
    <row r="7" spans="2:58" x14ac:dyDescent="0.25">
      <c r="B7" s="8">
        <v>20674</v>
      </c>
      <c r="C7" s="8" t="s">
        <v>124</v>
      </c>
      <c r="D7" t="str">
        <f>VLOOKUP($B7, 'Performance Data'!$B:$K, 3, 0)</f>
        <v>Germany</v>
      </c>
      <c r="E7" t="s">
        <v>16</v>
      </c>
      <c r="F7">
        <f>VLOOKUP($B7, 'Performance Data'!$B:$K, 6, 0)</f>
        <v>0</v>
      </c>
      <c r="G7" s="19" t="str">
        <f>VLOOKUP($B7, 'Performance Data'!$B:$K, 10, 0)</f>
        <v>Pre-2022</v>
      </c>
      <c r="H7" s="20"/>
      <c r="I7" s="19" t="str">
        <f>VLOOKUP($B7, 'Performance Data'!$B:$K, 7, 0)</f>
        <v>AA</v>
      </c>
      <c r="J7" s="7">
        <f t="shared" si="0"/>
        <v>92430.47</v>
      </c>
      <c r="K7" s="68">
        <f>J7*1.05</f>
        <v>97051.993500000011</v>
      </c>
      <c r="M7" s="20" t="s">
        <v>68</v>
      </c>
      <c r="O7" s="5">
        <f>SUMIF('Performance Data'!$B:$B, $B7,'Performance Data'!N:N)</f>
        <v>131844.97</v>
      </c>
      <c r="P7" s="5">
        <f>SUMIF('Performance Data'!$B:$B, $B7,'Performance Data'!O:O)</f>
        <v>92430.47</v>
      </c>
      <c r="Q7" s="5">
        <f>SUMIF('Performance Data'!$B:$B, $B7,'Performance Data'!P:P)</f>
        <v>102200</v>
      </c>
      <c r="S7" s="21">
        <f t="shared" si="1"/>
        <v>-0.29894579975254265</v>
      </c>
      <c r="T7" s="21">
        <f t="shared" si="2"/>
        <v>-9.5592270058708406E-2</v>
      </c>
      <c r="V7" s="5">
        <f>SUMIF('Performance Data'!$B:$B, $B7,'Performance Data'!AC:AC)</f>
        <v>133976.27000000002</v>
      </c>
      <c r="W7" s="5">
        <f>SUMIF('Performance Data'!$B:$B, $B7,'Performance Data'!AD:AD)</f>
        <v>134434.72999999998</v>
      </c>
      <c r="X7" s="5">
        <f>SUMIF('Performance Data'!$B:$B, $B7,'Performance Data'!AE:AE)</f>
        <v>131844.97</v>
      </c>
      <c r="Y7" s="5">
        <f>SUMIF('Performance Data'!$B:$B, $B7,'Performance Data'!AG:AG)</f>
        <v>140000</v>
      </c>
      <c r="Z7" s="5">
        <f t="shared" si="3"/>
        <v>92430.47</v>
      </c>
      <c r="AA7" s="5">
        <f t="shared" si="4"/>
        <v>97051.993500000011</v>
      </c>
      <c r="AC7" s="21">
        <f t="shared" si="5"/>
        <v>-0.29894579975254265</v>
      </c>
      <c r="AD7" s="21">
        <f t="shared" si="6"/>
        <v>-0.33978235714285709</v>
      </c>
      <c r="AE7" s="21">
        <f t="shared" si="7"/>
        <v>5.0000000000000044E-2</v>
      </c>
      <c r="AG7" s="63">
        <f t="shared" si="8"/>
        <v>6793.6395450000018</v>
      </c>
      <c r="AH7" s="63">
        <f t="shared" si="8"/>
        <v>7764.1594800000012</v>
      </c>
      <c r="AI7" s="63">
        <f t="shared" si="8"/>
        <v>9705.1993500000008</v>
      </c>
      <c r="AJ7" s="63">
        <f t="shared" si="8"/>
        <v>8249.4194475000022</v>
      </c>
      <c r="AK7" s="63">
        <f t="shared" si="8"/>
        <v>8734.6794150000005</v>
      </c>
      <c r="AL7" s="63">
        <f t="shared" si="8"/>
        <v>7764.1594800000012</v>
      </c>
      <c r="AM7" s="63">
        <f t="shared" si="8"/>
        <v>7764.1594800000012</v>
      </c>
      <c r="AN7" s="63">
        <f t="shared" si="8"/>
        <v>6308.3795775000008</v>
      </c>
      <c r="AO7" s="63">
        <f t="shared" si="8"/>
        <v>9219.9393825000006</v>
      </c>
      <c r="AP7" s="63">
        <f t="shared" si="8"/>
        <v>9705.1993500000008</v>
      </c>
      <c r="AQ7" s="63">
        <f t="shared" si="8"/>
        <v>8249.4194475000022</v>
      </c>
      <c r="AR7" s="63">
        <f t="shared" si="8"/>
        <v>6793.6395450000018</v>
      </c>
    </row>
    <row r="8" spans="2:58" x14ac:dyDescent="0.25">
      <c r="B8" s="8">
        <v>20933</v>
      </c>
      <c r="C8" s="8" t="s">
        <v>125</v>
      </c>
      <c r="D8" t="str">
        <f>VLOOKUP($B8, 'Performance Data'!$B:$K, 3, 0)</f>
        <v>Germany</v>
      </c>
      <c r="E8" t="s">
        <v>16</v>
      </c>
      <c r="F8" t="str">
        <f>VLOOKUP($B8, 'Performance Data'!$B:$K, 6, 0)</f>
        <v>Perfumery</v>
      </c>
      <c r="G8" s="19" t="str">
        <f>VLOOKUP($B8, 'Performance Data'!$B:$K, 10, 0)</f>
        <v>Pre-2022</v>
      </c>
      <c r="H8" s="20"/>
      <c r="I8" s="19" t="str">
        <f>VLOOKUP($B8, 'Performance Data'!$B:$K, 7, 0)</f>
        <v>AA</v>
      </c>
      <c r="J8" s="7">
        <f t="shared" si="0"/>
        <v>28202.059999999998</v>
      </c>
      <c r="K8" s="68">
        <f>J8*1.4</f>
        <v>39482.883999999991</v>
      </c>
      <c r="M8" s="20" t="s">
        <v>68</v>
      </c>
      <c r="O8" s="5">
        <f>SUMIF('Performance Data'!$B:$B, $B8,'Performance Data'!N:N)</f>
        <v>100288.01</v>
      </c>
      <c r="P8" s="5">
        <f>SUMIF('Performance Data'!$B:$B, $B8,'Performance Data'!O:O)</f>
        <v>28202.059999999998</v>
      </c>
      <c r="Q8" s="5">
        <f>SUMIF('Performance Data'!$B:$B, $B8,'Performance Data'!P:P)</f>
        <v>80300</v>
      </c>
      <c r="S8" s="21">
        <f t="shared" si="1"/>
        <v>-0.7187893148941733</v>
      </c>
      <c r="T8" s="21">
        <f t="shared" si="2"/>
        <v>-0.64879128268991293</v>
      </c>
      <c r="V8" s="5">
        <f>SUMIF('Performance Data'!$B:$B, $B8,'Performance Data'!AC:AC)</f>
        <v>53437.85</v>
      </c>
      <c r="W8" s="5">
        <f>SUMIF('Performance Data'!$B:$B, $B8,'Performance Data'!AD:AD)</f>
        <v>79726.2</v>
      </c>
      <c r="X8" s="5">
        <f>SUMIF('Performance Data'!$B:$B, $B8,'Performance Data'!AE:AE)</f>
        <v>100288.01</v>
      </c>
      <c r="Y8" s="5">
        <f>SUMIF('Performance Data'!$B:$B, $B8,'Performance Data'!AG:AG)</f>
        <v>110000</v>
      </c>
      <c r="Z8" s="5">
        <f t="shared" si="3"/>
        <v>28202.059999999998</v>
      </c>
      <c r="AA8" s="5">
        <f t="shared" si="4"/>
        <v>39482.883999999991</v>
      </c>
      <c r="AC8" s="21">
        <f t="shared" si="5"/>
        <v>-0.7187893148941733</v>
      </c>
      <c r="AD8" s="21">
        <f t="shared" si="6"/>
        <v>-0.74361763636363643</v>
      </c>
      <c r="AE8" s="21">
        <f t="shared" si="7"/>
        <v>0.39999999999999969</v>
      </c>
      <c r="AG8" s="63">
        <f t="shared" si="8"/>
        <v>2763.8018799999995</v>
      </c>
      <c r="AH8" s="63">
        <f t="shared" si="8"/>
        <v>3158.6307199999992</v>
      </c>
      <c r="AI8" s="63">
        <f t="shared" si="8"/>
        <v>3948.2883999999995</v>
      </c>
      <c r="AJ8" s="63">
        <f t="shared" si="8"/>
        <v>3356.0451399999993</v>
      </c>
      <c r="AK8" s="63">
        <f t="shared" si="8"/>
        <v>3553.4595599999989</v>
      </c>
      <c r="AL8" s="63">
        <f t="shared" si="8"/>
        <v>3158.6307199999992</v>
      </c>
      <c r="AM8" s="63">
        <f t="shared" si="8"/>
        <v>3158.6307199999992</v>
      </c>
      <c r="AN8" s="63">
        <f t="shared" si="8"/>
        <v>2566.3874599999995</v>
      </c>
      <c r="AO8" s="63">
        <f t="shared" si="8"/>
        <v>3750.8739799999994</v>
      </c>
      <c r="AP8" s="63">
        <f t="shared" si="8"/>
        <v>3948.2883999999995</v>
      </c>
      <c r="AQ8" s="63">
        <f t="shared" si="8"/>
        <v>3356.0451399999993</v>
      </c>
      <c r="AR8" s="63">
        <f t="shared" si="8"/>
        <v>2763.8018799999995</v>
      </c>
    </row>
    <row r="9" spans="2:58" x14ac:dyDescent="0.25">
      <c r="B9">
        <v>20147</v>
      </c>
      <c r="C9" s="44" t="s">
        <v>126</v>
      </c>
      <c r="D9" t="s">
        <v>23</v>
      </c>
      <c r="E9" t="s">
        <v>16</v>
      </c>
      <c r="F9" t="s">
        <v>106</v>
      </c>
      <c r="G9" s="19" t="s">
        <v>127</v>
      </c>
      <c r="H9" s="20"/>
      <c r="I9" s="19" t="s">
        <v>128</v>
      </c>
      <c r="J9" s="7">
        <v>47806.299999999996</v>
      </c>
      <c r="K9" s="68">
        <f t="shared" ref="K9:K27" si="9">J9*1.07</f>
        <v>51152.741000000002</v>
      </c>
      <c r="M9" s="20" t="s">
        <v>65</v>
      </c>
      <c r="O9" s="5">
        <v>15388.369999999999</v>
      </c>
      <c r="P9" s="5">
        <f>SUMIF('Performance Data'!$B:$B, $B9,'Performance Data'!O:O)</f>
        <v>47806.299999999996</v>
      </c>
      <c r="Q9" s="5">
        <v>30941.22</v>
      </c>
      <c r="R9" s="5">
        <v>35000</v>
      </c>
      <c r="S9" s="5">
        <v>47806.299999999996</v>
      </c>
      <c r="T9" s="5">
        <v>50000</v>
      </c>
      <c r="V9" s="5">
        <f>SUMIF('Performance Data'!$B:$B, $B9,'Performance Data'!AC:AC)</f>
        <v>15388.369999999999</v>
      </c>
      <c r="W9" s="5">
        <f>SUMIF('Performance Data'!$B:$B, $B9,'Performance Data'!AD:AD)</f>
        <v>25299.61</v>
      </c>
      <c r="X9" s="5">
        <f>SUMIF('Performance Data'!$B:$B, $B9,'Performance Data'!AE:AE)</f>
        <v>30941.22</v>
      </c>
      <c r="Y9" s="5">
        <f>SUMIF('Performance Data'!$B:$B, $B9,'Performance Data'!AG:AG)</f>
        <v>35000</v>
      </c>
      <c r="Z9" s="5">
        <f t="shared" si="3"/>
        <v>47806.299999999996</v>
      </c>
      <c r="AA9" s="5">
        <f t="shared" si="4"/>
        <v>51152.741000000002</v>
      </c>
      <c r="AC9" s="21">
        <f t="shared" si="5"/>
        <v>0.54506835864907699</v>
      </c>
      <c r="AD9" s="21">
        <f t="shared" si="6"/>
        <v>0.36589428571428551</v>
      </c>
      <c r="AE9" s="21">
        <f t="shared" si="7"/>
        <v>7.0000000000000062E-2</v>
      </c>
      <c r="AG9" s="63">
        <f t="shared" si="8"/>
        <v>3580.6918700000006</v>
      </c>
      <c r="AH9" s="63">
        <f t="shared" si="8"/>
        <v>4092.2192800000003</v>
      </c>
      <c r="AI9" s="63">
        <f t="shared" si="8"/>
        <v>5115.2741000000005</v>
      </c>
      <c r="AJ9" s="63">
        <f t="shared" si="8"/>
        <v>4347.9829850000006</v>
      </c>
      <c r="AK9" s="63">
        <f t="shared" si="8"/>
        <v>4603.7466899999999</v>
      </c>
      <c r="AL9" s="63">
        <f t="shared" si="8"/>
        <v>4092.2192800000003</v>
      </c>
      <c r="AM9" s="63">
        <f t="shared" si="8"/>
        <v>4092.2192800000003</v>
      </c>
      <c r="AN9" s="63">
        <f t="shared" si="8"/>
        <v>3324.9281650000003</v>
      </c>
      <c r="AO9" s="63">
        <f t="shared" si="8"/>
        <v>4859.5103950000002</v>
      </c>
      <c r="AP9" s="63">
        <f t="shared" si="8"/>
        <v>5115.2741000000005</v>
      </c>
      <c r="AQ9" s="63">
        <f t="shared" si="8"/>
        <v>4347.9829850000006</v>
      </c>
      <c r="AR9" s="63">
        <f t="shared" si="8"/>
        <v>3580.6918700000006</v>
      </c>
    </row>
    <row r="10" spans="2:58" x14ac:dyDescent="0.25">
      <c r="B10">
        <v>20172</v>
      </c>
      <c r="C10" t="s">
        <v>129</v>
      </c>
      <c r="D10" t="str">
        <f>VLOOKUP($B10, 'Performance Data'!$B:$K, 3, 0)</f>
        <v>Germany</v>
      </c>
      <c r="E10" t="s">
        <v>16</v>
      </c>
      <c r="F10" t="str">
        <f>VLOOKUP($B10, 'Performance Data'!$B:$K, 6, 0)</f>
        <v>Perfumery</v>
      </c>
      <c r="G10" s="19" t="str">
        <f>VLOOKUP($B10, 'Performance Data'!$B:$K, 10, 0)</f>
        <v>Pre-2022</v>
      </c>
      <c r="H10" s="20"/>
      <c r="I10" s="19" t="str">
        <f>VLOOKUP($B10, 'Performance Data'!$B:$K, 7, 0)</f>
        <v>AB</v>
      </c>
      <c r="J10" s="7">
        <f>Z10</f>
        <v>19157.530000000002</v>
      </c>
      <c r="K10" s="68">
        <f>J10*1.07</f>
        <v>20498.557100000005</v>
      </c>
      <c r="M10" s="20" t="s">
        <v>68</v>
      </c>
      <c r="O10" s="5">
        <f>SUMIF('Performance Data'!$B:$B, $B10,'Performance Data'!N:N)</f>
        <v>23517.070000000003</v>
      </c>
      <c r="P10" s="5">
        <f>SUMIF('Performance Data'!$B:$B, $B10,'Performance Data'!O:O)</f>
        <v>19157.530000000002</v>
      </c>
      <c r="Q10" s="5">
        <f>SUMIF('Performance Data'!$B:$B, $B10,'Performance Data'!P:P)</f>
        <v>18250</v>
      </c>
      <c r="S10" s="21">
        <f>$P10/O10-1</f>
        <v>-0.18537768523034548</v>
      </c>
      <c r="T10" s="21">
        <f>P10/Q10-1</f>
        <v>4.9727671232876913E-2</v>
      </c>
      <c r="V10" s="5">
        <f>SUMIF('Performance Data'!$B:$B, $B10,'Performance Data'!AC:AC)</f>
        <v>16386.620000000003</v>
      </c>
      <c r="W10" s="5">
        <f>SUMIF('Performance Data'!$B:$B, $B10,'Performance Data'!AD:AD)</f>
        <v>21111.439999999999</v>
      </c>
      <c r="X10" s="5">
        <f>SUMIF('Performance Data'!$B:$B, $B10,'Performance Data'!AE:AE)</f>
        <v>23517.070000000003</v>
      </c>
      <c r="Y10" s="5">
        <f>SUMIF('Performance Data'!$B:$B, $B10,'Performance Data'!AG:AG)</f>
        <v>25000</v>
      </c>
      <c r="Z10" s="5">
        <f t="shared" si="3"/>
        <v>19157.530000000002</v>
      </c>
      <c r="AA10" s="5">
        <f t="shared" si="4"/>
        <v>20498.557100000005</v>
      </c>
      <c r="AC10" s="21">
        <f t="shared" si="5"/>
        <v>-0.18537768523034548</v>
      </c>
      <c r="AD10" s="21">
        <f t="shared" si="6"/>
        <v>-0.23369879999999987</v>
      </c>
      <c r="AE10" s="21">
        <f t="shared" si="7"/>
        <v>7.0000000000000062E-2</v>
      </c>
      <c r="AG10" s="63">
        <f t="shared" si="8"/>
        <v>1434.8989970000005</v>
      </c>
      <c r="AH10" s="63">
        <f t="shared" si="8"/>
        <v>1639.8845680000004</v>
      </c>
      <c r="AI10" s="63">
        <f t="shared" si="8"/>
        <v>2049.8557100000007</v>
      </c>
      <c r="AJ10" s="63">
        <f t="shared" si="8"/>
        <v>1742.3773535000005</v>
      </c>
      <c r="AK10" s="63">
        <f t="shared" si="8"/>
        <v>1844.8701390000003</v>
      </c>
      <c r="AL10" s="63">
        <f t="shared" si="8"/>
        <v>1639.8845680000004</v>
      </c>
      <c r="AM10" s="63">
        <f t="shared" si="8"/>
        <v>1639.8845680000004</v>
      </c>
      <c r="AN10" s="63">
        <f t="shared" si="8"/>
        <v>1332.4062115000004</v>
      </c>
      <c r="AO10" s="63">
        <f t="shared" si="8"/>
        <v>1947.3629245000006</v>
      </c>
      <c r="AP10" s="63">
        <f t="shared" si="8"/>
        <v>2049.8557100000007</v>
      </c>
      <c r="AQ10" s="63">
        <f t="shared" si="8"/>
        <v>1742.3773535000005</v>
      </c>
      <c r="AR10" s="63">
        <f t="shared" si="8"/>
        <v>1434.8989970000005</v>
      </c>
    </row>
    <row r="11" spans="2:58" x14ac:dyDescent="0.25">
      <c r="B11">
        <v>20781</v>
      </c>
      <c r="C11" t="s">
        <v>130</v>
      </c>
      <c r="D11" t="str">
        <f>VLOOKUP($B11, 'Performance Data'!$B:$K, 3, 0)</f>
        <v>Germany</v>
      </c>
      <c r="E11" t="s">
        <v>16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/>
      <c r="I11" s="19" t="str">
        <f>VLOOKUP($B11, 'Performance Data'!$B:$K, 7, 0)</f>
        <v>BA</v>
      </c>
      <c r="J11" s="7">
        <f>Z11</f>
        <v>8738.66</v>
      </c>
      <c r="K11" s="68">
        <f>J11*1.07</f>
        <v>9350.3662000000004</v>
      </c>
      <c r="M11" s="20" t="s">
        <v>68</v>
      </c>
      <c r="O11" s="5">
        <f>SUMIF('Performance Data'!$B:$B, $B11,'Performance Data'!N:N)</f>
        <v>10344.599999999999</v>
      </c>
      <c r="P11" s="5">
        <f>SUMIF('Performance Data'!$B:$B, $B11,'Performance Data'!O:O)</f>
        <v>8738.66</v>
      </c>
      <c r="Q11" s="5">
        <f>SUMIF('Performance Data'!$B:$B, $B11,'Performance Data'!P:P)</f>
        <v>8030</v>
      </c>
      <c r="S11" s="21">
        <f>$P11/O11-1</f>
        <v>-0.15524428204087148</v>
      </c>
      <c r="T11" s="21">
        <f>P11/Q11-1</f>
        <v>8.8251556662515496E-2</v>
      </c>
      <c r="V11" s="5">
        <f>SUMIF('Performance Data'!$B:$B, $B11,'Performance Data'!AC:AC)</f>
        <v>11028.509999999998</v>
      </c>
      <c r="W11" s="5">
        <f>SUMIF('Performance Data'!$B:$B, $B11,'Performance Data'!AD:AD)</f>
        <v>12645.51</v>
      </c>
      <c r="X11" s="5">
        <f>SUMIF('Performance Data'!$B:$B, $B11,'Performance Data'!AE:AE)</f>
        <v>10344.599999999999</v>
      </c>
      <c r="Y11" s="5">
        <f>SUMIF('Performance Data'!$B:$B, $B11,'Performance Data'!AG:AG)</f>
        <v>11000</v>
      </c>
      <c r="Z11" s="5">
        <f t="shared" si="3"/>
        <v>8738.66</v>
      </c>
      <c r="AA11" s="5">
        <f t="shared" si="4"/>
        <v>9350.3662000000004</v>
      </c>
      <c r="AC11" s="21">
        <f t="shared" si="5"/>
        <v>-0.15524428204087148</v>
      </c>
      <c r="AD11" s="21">
        <f t="shared" si="6"/>
        <v>-0.20557636363636367</v>
      </c>
      <c r="AE11" s="21">
        <f t="shared" si="7"/>
        <v>7.0000000000000062E-2</v>
      </c>
      <c r="AG11" s="63">
        <f t="shared" si="8"/>
        <v>654.52563400000008</v>
      </c>
      <c r="AH11" s="63">
        <f t="shared" si="8"/>
        <v>748.02929600000004</v>
      </c>
      <c r="AI11" s="63">
        <f t="shared" si="8"/>
        <v>935.03662000000008</v>
      </c>
      <c r="AJ11" s="63">
        <f t="shared" si="8"/>
        <v>794.78112700000008</v>
      </c>
      <c r="AK11" s="63">
        <f t="shared" si="8"/>
        <v>841.53295800000001</v>
      </c>
      <c r="AL11" s="63">
        <f t="shared" si="8"/>
        <v>748.02929600000004</v>
      </c>
      <c r="AM11" s="63">
        <f t="shared" si="8"/>
        <v>748.02929600000004</v>
      </c>
      <c r="AN11" s="63">
        <f t="shared" si="8"/>
        <v>607.77380300000004</v>
      </c>
      <c r="AO11" s="63">
        <f t="shared" si="8"/>
        <v>888.28478900000005</v>
      </c>
      <c r="AP11" s="63">
        <f t="shared" si="8"/>
        <v>935.03662000000008</v>
      </c>
      <c r="AQ11" s="63">
        <f t="shared" si="8"/>
        <v>794.78112700000008</v>
      </c>
      <c r="AR11" s="63">
        <f t="shared" si="8"/>
        <v>654.52563400000008</v>
      </c>
    </row>
    <row r="12" spans="2:58" x14ac:dyDescent="0.25">
      <c r="B12">
        <v>20877</v>
      </c>
      <c r="C12" t="s">
        <v>131</v>
      </c>
      <c r="D12" t="str">
        <f>VLOOKUP($B12, 'Performance Data'!$B:$K, 3, 0)</f>
        <v>Germany</v>
      </c>
      <c r="E12" t="s">
        <v>16</v>
      </c>
      <c r="F12" t="str">
        <f>VLOOKUP($B12, 'Performance Data'!$B:$K, 6, 0)</f>
        <v>Institutes / Clinic</v>
      </c>
      <c r="G12" s="19" t="str">
        <f>VLOOKUP($B12, 'Performance Data'!$B:$K, 10, 0)</f>
        <v>Pre-2022</v>
      </c>
      <c r="H12" s="20"/>
      <c r="I12" s="19" t="str">
        <f>VLOOKUP($B12, 'Performance Data'!$B:$K, 7, 0)</f>
        <v>BA</v>
      </c>
      <c r="J12" s="7">
        <f>Z12</f>
        <v>31511.68</v>
      </c>
      <c r="K12" s="68">
        <f>J12*1.07</f>
        <v>33717.497600000002</v>
      </c>
      <c r="M12" s="20" t="s">
        <v>65</v>
      </c>
      <c r="O12" s="5">
        <f>SUMIF('Performance Data'!$B:$B, $B12,'Performance Data'!N:N)</f>
        <v>17282.91</v>
      </c>
      <c r="P12" s="5">
        <f>SUMIF('Performance Data'!$B:$B, $B12,'Performance Data'!O:O)</f>
        <v>31511.68</v>
      </c>
      <c r="Q12" s="5">
        <f>SUMIF('Performance Data'!$B:$B, $B12,'Performance Data'!P:P)</f>
        <v>13505</v>
      </c>
      <c r="S12" s="21">
        <f>$P12/O12-1</f>
        <v>0.82328554624192352</v>
      </c>
      <c r="T12" s="21">
        <f>P12/Q12-1</f>
        <v>1.3333343206219919</v>
      </c>
      <c r="V12" s="5">
        <f>SUMIF('Performance Data'!$B:$B, $B12,'Performance Data'!AC:AC)</f>
        <v>9064.380000000001</v>
      </c>
      <c r="W12" s="5">
        <f>SUMIF('Performance Data'!$B:$B, $B12,'Performance Data'!AD:AD)</f>
        <v>9489.2799999999988</v>
      </c>
      <c r="X12" s="5">
        <f>SUMIF('Performance Data'!$B:$B, $B12,'Performance Data'!AE:AE)</f>
        <v>17282.91</v>
      </c>
      <c r="Y12" s="5">
        <f>SUMIF('Performance Data'!$B:$B, $B12,'Performance Data'!AG:AG)</f>
        <v>18500</v>
      </c>
      <c r="Z12" s="5">
        <f t="shared" si="3"/>
        <v>31511.68</v>
      </c>
      <c r="AA12" s="5">
        <f t="shared" si="4"/>
        <v>33717.497600000002</v>
      </c>
      <c r="AC12" s="21">
        <f t="shared" si="5"/>
        <v>0.82328554624192352</v>
      </c>
      <c r="AD12" s="21">
        <f t="shared" si="6"/>
        <v>0.70333405405405403</v>
      </c>
      <c r="AE12" s="21">
        <f t="shared" si="7"/>
        <v>7.0000000000000062E-2</v>
      </c>
      <c r="AG12" s="63">
        <f t="shared" si="8"/>
        <v>2360.2248320000003</v>
      </c>
      <c r="AH12" s="63">
        <f t="shared" si="8"/>
        <v>2697.3998080000001</v>
      </c>
      <c r="AI12" s="63">
        <f t="shared" si="8"/>
        <v>3371.7497600000006</v>
      </c>
      <c r="AJ12" s="63">
        <f t="shared" si="8"/>
        <v>2865.9872960000002</v>
      </c>
      <c r="AK12" s="63">
        <f t="shared" si="8"/>
        <v>3034.5747839999999</v>
      </c>
      <c r="AL12" s="63">
        <f t="shared" si="8"/>
        <v>2697.3998080000001</v>
      </c>
      <c r="AM12" s="63">
        <f t="shared" si="8"/>
        <v>2697.3998080000001</v>
      </c>
      <c r="AN12" s="63">
        <f t="shared" si="8"/>
        <v>2191.6373440000002</v>
      </c>
      <c r="AO12" s="63">
        <f t="shared" si="8"/>
        <v>3203.1622720000005</v>
      </c>
      <c r="AP12" s="63">
        <f t="shared" si="8"/>
        <v>3371.7497600000006</v>
      </c>
      <c r="AQ12" s="63">
        <f t="shared" si="8"/>
        <v>2865.9872960000002</v>
      </c>
      <c r="AR12" s="63">
        <f t="shared" si="8"/>
        <v>2360.2248320000003</v>
      </c>
    </row>
    <row r="13" spans="2:58" x14ac:dyDescent="0.25">
      <c r="B13">
        <v>20507</v>
      </c>
      <c r="C13" t="s">
        <v>132</v>
      </c>
      <c r="D13" t="s">
        <v>23</v>
      </c>
      <c r="E13" t="s">
        <v>16</v>
      </c>
      <c r="F13" t="s">
        <v>106</v>
      </c>
      <c r="G13" s="19" t="s">
        <v>127</v>
      </c>
      <c r="H13" s="20"/>
      <c r="I13" s="19" t="s">
        <v>133</v>
      </c>
      <c r="J13" s="7">
        <v>13721.990000000002</v>
      </c>
      <c r="K13" s="68">
        <f>J13*1.08</f>
        <v>14819.749200000002</v>
      </c>
      <c r="M13" s="20" t="s">
        <v>65</v>
      </c>
      <c r="O13" s="5">
        <v>6074.57</v>
      </c>
      <c r="P13" s="5">
        <f>SUMIF('Performance Data'!$B:$B, $B13,'Performance Data'!O:O)</f>
        <v>13721.990000000002</v>
      </c>
      <c r="Q13" s="5">
        <v>12008.94</v>
      </c>
      <c r="R13" s="5">
        <v>13000</v>
      </c>
      <c r="S13" s="5">
        <v>13721.990000000002</v>
      </c>
      <c r="T13" s="5">
        <v>15000</v>
      </c>
      <c r="V13" s="5">
        <f>SUMIF('Performance Data'!$B:$B, $B13,'Performance Data'!AC:AC)</f>
        <v>6074.57</v>
      </c>
      <c r="W13" s="5">
        <f>SUMIF('Performance Data'!$B:$B, $B13,'Performance Data'!AD:AD)</f>
        <v>9349.36</v>
      </c>
      <c r="X13" s="5">
        <f>SUMIF('Performance Data'!$B:$B, $B13,'Performance Data'!AE:AE)</f>
        <v>12008.939999999999</v>
      </c>
      <c r="Y13" s="5">
        <f>SUMIF('Performance Data'!$B:$B, $B13,'Performance Data'!AG:AG)</f>
        <v>13000</v>
      </c>
      <c r="Z13" s="5">
        <f t="shared" si="3"/>
        <v>13721.990000000002</v>
      </c>
      <c r="AA13" s="5">
        <f t="shared" si="4"/>
        <v>14819.749200000002</v>
      </c>
      <c r="AC13" s="21">
        <f t="shared" si="5"/>
        <v>0.1426478939856477</v>
      </c>
      <c r="AD13" s="21">
        <f t="shared" si="6"/>
        <v>5.5537692307692454E-2</v>
      </c>
      <c r="AE13" s="21">
        <f t="shared" si="7"/>
        <v>8.0000000000000071E-2</v>
      </c>
      <c r="AG13" s="63">
        <f t="shared" ref="AG13:AR22" si="10">$AA13*AG$1</f>
        <v>1037.3824440000003</v>
      </c>
      <c r="AH13" s="63">
        <f t="shared" si="10"/>
        <v>1185.5799360000001</v>
      </c>
      <c r="AI13" s="63">
        <f t="shared" si="10"/>
        <v>1481.9749200000003</v>
      </c>
      <c r="AJ13" s="63">
        <f t="shared" si="10"/>
        <v>1259.6786820000002</v>
      </c>
      <c r="AK13" s="63">
        <f t="shared" si="10"/>
        <v>1333.7774280000001</v>
      </c>
      <c r="AL13" s="63">
        <f t="shared" si="10"/>
        <v>1185.5799360000001</v>
      </c>
      <c r="AM13" s="63">
        <f t="shared" si="10"/>
        <v>1185.5799360000001</v>
      </c>
      <c r="AN13" s="63">
        <f t="shared" si="10"/>
        <v>963.28369800000019</v>
      </c>
      <c r="AO13" s="63">
        <f t="shared" si="10"/>
        <v>1407.8761740000002</v>
      </c>
      <c r="AP13" s="63">
        <f t="shared" si="10"/>
        <v>1481.9749200000003</v>
      </c>
      <c r="AQ13" s="63">
        <f t="shared" si="10"/>
        <v>1259.6786820000002</v>
      </c>
      <c r="AR13" s="63">
        <f t="shared" si="10"/>
        <v>1037.3824440000003</v>
      </c>
    </row>
    <row r="14" spans="2:58" x14ac:dyDescent="0.25">
      <c r="B14">
        <v>20340</v>
      </c>
      <c r="C14" t="s">
        <v>134</v>
      </c>
      <c r="D14" t="str">
        <f>VLOOKUP($B14, 'Performance Data'!$B:$K, 3, 0)</f>
        <v>Germany</v>
      </c>
      <c r="E14" t="s">
        <v>16</v>
      </c>
      <c r="F14" t="str">
        <f>VLOOKUP($B14, 'Performance Data'!$B:$K, 6, 0)</f>
        <v>Perfumery</v>
      </c>
      <c r="G14" s="19" t="str">
        <f>VLOOKUP($B14, 'Performance Data'!$B:$K, 10, 0)</f>
        <v>Pre-2022</v>
      </c>
      <c r="H14" s="20"/>
      <c r="I14" s="19" t="str">
        <f>VLOOKUP($B14, 'Performance Data'!$B:$K, 7, 0)</f>
        <v>BB</v>
      </c>
      <c r="J14" s="7">
        <f t="shared" ref="J14:J19" si="11">Z14</f>
        <v>15732.830000000002</v>
      </c>
      <c r="K14" s="68">
        <f t="shared" si="9"/>
        <v>16834.128100000002</v>
      </c>
      <c r="M14" s="20" t="s">
        <v>68</v>
      </c>
      <c r="O14" s="5">
        <f>SUMIF('Performance Data'!$B:$B, $B14,'Performance Data'!N:N)</f>
        <v>18522.89</v>
      </c>
      <c r="P14" s="5">
        <f>SUMIF('Performance Data'!$B:$B, $B14,'Performance Data'!O:O)</f>
        <v>15732.830000000002</v>
      </c>
      <c r="Q14" s="5">
        <f>SUMIF('Performance Data'!$B:$B, $B14,'Performance Data'!P:P)</f>
        <v>14600</v>
      </c>
      <c r="S14" s="21">
        <f t="shared" ref="S14:S19" si="12">$P14/O14-1</f>
        <v>-0.15062768282919126</v>
      </c>
      <c r="T14" s="21">
        <f t="shared" ref="T14:T19" si="13">P14/Q14-1</f>
        <v>7.7591095890411133E-2</v>
      </c>
      <c r="V14" s="5">
        <f>SUMIF('Performance Data'!$B:$B, $B14,'Performance Data'!AC:AC)</f>
        <v>8671.6700000000019</v>
      </c>
      <c r="W14" s="5">
        <f>SUMIF('Performance Data'!$B:$B, $B14,'Performance Data'!AD:AD)</f>
        <v>16654.3</v>
      </c>
      <c r="X14" s="5">
        <f>SUMIF('Performance Data'!$B:$B, $B14,'Performance Data'!AE:AE)</f>
        <v>18522.89</v>
      </c>
      <c r="Y14" s="5">
        <f>SUMIF('Performance Data'!$B:$B, $B14,'Performance Data'!AG:AG)</f>
        <v>20000</v>
      </c>
      <c r="Z14" s="5">
        <f t="shared" si="3"/>
        <v>15732.830000000002</v>
      </c>
      <c r="AA14" s="5">
        <f t="shared" si="4"/>
        <v>16834.128100000002</v>
      </c>
      <c r="AC14" s="21">
        <f t="shared" si="5"/>
        <v>-0.15062768282919126</v>
      </c>
      <c r="AD14" s="21">
        <f t="shared" si="6"/>
        <v>-0.2133584999999999</v>
      </c>
      <c r="AE14" s="21">
        <f t="shared" si="7"/>
        <v>7.0000000000000062E-2</v>
      </c>
      <c r="AG14" s="63">
        <f t="shared" si="10"/>
        <v>1178.3889670000003</v>
      </c>
      <c r="AH14" s="63">
        <f t="shared" si="10"/>
        <v>1346.7302480000001</v>
      </c>
      <c r="AI14" s="63">
        <f t="shared" si="10"/>
        <v>1683.4128100000003</v>
      </c>
      <c r="AJ14" s="63">
        <f t="shared" si="10"/>
        <v>1430.9008885000003</v>
      </c>
      <c r="AK14" s="63">
        <f t="shared" si="10"/>
        <v>1515.0715290000001</v>
      </c>
      <c r="AL14" s="63">
        <f t="shared" si="10"/>
        <v>1346.7302480000001</v>
      </c>
      <c r="AM14" s="63">
        <f t="shared" si="10"/>
        <v>1346.7302480000001</v>
      </c>
      <c r="AN14" s="63">
        <f t="shared" si="10"/>
        <v>1094.2183265000001</v>
      </c>
      <c r="AO14" s="63">
        <f t="shared" si="10"/>
        <v>1599.2421695000003</v>
      </c>
      <c r="AP14" s="63">
        <f t="shared" si="10"/>
        <v>1683.4128100000003</v>
      </c>
      <c r="AQ14" s="63">
        <f t="shared" si="10"/>
        <v>1430.9008885000003</v>
      </c>
      <c r="AR14" s="63">
        <f t="shared" si="10"/>
        <v>1178.3889670000003</v>
      </c>
    </row>
    <row r="15" spans="2:58" x14ac:dyDescent="0.25">
      <c r="B15">
        <v>20920</v>
      </c>
      <c r="C15" t="s">
        <v>135</v>
      </c>
      <c r="D15" t="str">
        <f>VLOOKUP($B15, 'Performance Data'!$B:$K, 3, 0)</f>
        <v>Germany</v>
      </c>
      <c r="E15" t="s">
        <v>16</v>
      </c>
      <c r="F15" t="str">
        <f>VLOOKUP($B15, 'Performance Data'!$B:$K, 6, 0)</f>
        <v>Institutes / Clinic</v>
      </c>
      <c r="G15" s="19" t="str">
        <f>VLOOKUP($B15, 'Performance Data'!$B:$K, 10, 0)</f>
        <v>Pre-2022</v>
      </c>
      <c r="H15" s="20"/>
      <c r="I15" s="19" t="str">
        <f>VLOOKUP($B15, 'Performance Data'!$B:$K, 7, 0)</f>
        <v>BB</v>
      </c>
      <c r="J15" s="7">
        <f t="shared" si="11"/>
        <v>11103.289999999999</v>
      </c>
      <c r="K15" s="68">
        <f>J15*1.09</f>
        <v>12102.5861</v>
      </c>
      <c r="M15" s="20" t="s">
        <v>68</v>
      </c>
      <c r="O15" s="5">
        <f>SUMIF('Performance Data'!$B:$B, $B15,'Performance Data'!N:N)</f>
        <v>12690.58</v>
      </c>
      <c r="P15" s="5">
        <f>SUMIF('Performance Data'!$B:$B, $B15,'Performance Data'!O:O)</f>
        <v>11103.289999999999</v>
      </c>
      <c r="Q15" s="5">
        <f>SUMIF('Performance Data'!$B:$B, $B15,'Performance Data'!P:P)</f>
        <v>9636</v>
      </c>
      <c r="S15" s="21">
        <f t="shared" si="12"/>
        <v>-0.12507623765028875</v>
      </c>
      <c r="T15" s="21">
        <f t="shared" si="13"/>
        <v>0.15227168949771674</v>
      </c>
      <c r="V15" s="5">
        <f>SUMIF('Performance Data'!$B:$B, $B15,'Performance Data'!AC:AC)</f>
        <v>10407.530000000002</v>
      </c>
      <c r="W15" s="5">
        <f>SUMIF('Performance Data'!$B:$B, $B15,'Performance Data'!AD:AD)</f>
        <v>11533.539999999999</v>
      </c>
      <c r="X15" s="5">
        <f>SUMIF('Performance Data'!$B:$B, $B15,'Performance Data'!AE:AE)</f>
        <v>12690.58</v>
      </c>
      <c r="Y15" s="5">
        <f>SUMIF('Performance Data'!$B:$B, $B15,'Performance Data'!AG:AG)</f>
        <v>13200</v>
      </c>
      <c r="Z15" s="5">
        <f t="shared" si="3"/>
        <v>11103.289999999999</v>
      </c>
      <c r="AA15" s="5">
        <f t="shared" si="4"/>
        <v>12102.5861</v>
      </c>
      <c r="AC15" s="21">
        <f t="shared" si="5"/>
        <v>-0.12507623765028875</v>
      </c>
      <c r="AD15" s="21">
        <f t="shared" si="6"/>
        <v>-0.15884166666666677</v>
      </c>
      <c r="AE15" s="21">
        <f t="shared" si="7"/>
        <v>9.000000000000008E-2</v>
      </c>
      <c r="AG15" s="63">
        <f t="shared" si="10"/>
        <v>847.18102700000009</v>
      </c>
      <c r="AH15" s="63">
        <f t="shared" si="10"/>
        <v>968.20688800000005</v>
      </c>
      <c r="AI15" s="63">
        <f t="shared" si="10"/>
        <v>1210.2586100000001</v>
      </c>
      <c r="AJ15" s="63">
        <f t="shared" si="10"/>
        <v>1028.7198185000002</v>
      </c>
      <c r="AK15" s="63">
        <f t="shared" si="10"/>
        <v>1089.232749</v>
      </c>
      <c r="AL15" s="63">
        <f t="shared" si="10"/>
        <v>968.20688800000005</v>
      </c>
      <c r="AM15" s="63">
        <f t="shared" si="10"/>
        <v>968.20688800000005</v>
      </c>
      <c r="AN15" s="63">
        <f t="shared" si="10"/>
        <v>786.66809650000005</v>
      </c>
      <c r="AO15" s="63">
        <f t="shared" si="10"/>
        <v>1149.7456795000001</v>
      </c>
      <c r="AP15" s="63">
        <f t="shared" si="10"/>
        <v>1210.2586100000001</v>
      </c>
      <c r="AQ15" s="63">
        <f t="shared" si="10"/>
        <v>1028.7198185000002</v>
      </c>
      <c r="AR15" s="63">
        <f t="shared" si="10"/>
        <v>847.18102700000009</v>
      </c>
    </row>
    <row r="16" spans="2:58" x14ac:dyDescent="0.25">
      <c r="B16">
        <v>20347</v>
      </c>
      <c r="C16" t="s">
        <v>136</v>
      </c>
      <c r="D16" t="str">
        <f>VLOOKUP($B16, 'Performance Data'!$B:$K, 3, 0)</f>
        <v>Germany</v>
      </c>
      <c r="E16" t="s">
        <v>16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/>
      <c r="I16" s="19" t="str">
        <f>VLOOKUP($B16, 'Performance Data'!$B:$K, 7, 0)</f>
        <v>BC</v>
      </c>
      <c r="J16" s="7">
        <f t="shared" si="11"/>
        <v>7668.2199999999993</v>
      </c>
      <c r="K16" s="68">
        <f>J16*1.08</f>
        <v>8281.6775999999991</v>
      </c>
      <c r="M16" s="20" t="s">
        <v>68</v>
      </c>
      <c r="O16" s="5">
        <f>SUMIF('Performance Data'!$B:$B, $B16,'Performance Data'!N:N)</f>
        <v>9567.4</v>
      </c>
      <c r="P16" s="5">
        <f>SUMIF('Performance Data'!$B:$B, $B16,'Performance Data'!O:O)</f>
        <v>7668.2199999999993</v>
      </c>
      <c r="Q16" s="5">
        <f>SUMIF('Performance Data'!$B:$B, $B16,'Performance Data'!P:P)</f>
        <v>6935</v>
      </c>
      <c r="S16" s="21">
        <f t="shared" si="12"/>
        <v>-0.19850534105399587</v>
      </c>
      <c r="T16" s="21">
        <f t="shared" si="13"/>
        <v>0.10572746935832722</v>
      </c>
      <c r="V16" s="5">
        <f>SUMIF('Performance Data'!$B:$B, $B16,'Performance Data'!AC:AC)</f>
        <v>6265.0199999999995</v>
      </c>
      <c r="W16" s="5">
        <f>SUMIF('Performance Data'!$B:$B, $B16,'Performance Data'!AD:AD)</f>
        <v>10587.74</v>
      </c>
      <c r="X16" s="5">
        <f>SUMIF('Performance Data'!$B:$B, $B16,'Performance Data'!AE:AE)</f>
        <v>9567.4</v>
      </c>
      <c r="Y16" s="5">
        <f>SUMIF('Performance Data'!$B:$B, $B16,'Performance Data'!AG:AG)</f>
        <v>9500</v>
      </c>
      <c r="Z16" s="5">
        <f t="shared" si="3"/>
        <v>7668.2199999999993</v>
      </c>
      <c r="AA16" s="5">
        <f t="shared" si="4"/>
        <v>8281.6775999999991</v>
      </c>
      <c r="AC16" s="21">
        <f t="shared" si="5"/>
        <v>-0.19850534105399587</v>
      </c>
      <c r="AD16" s="21">
        <f t="shared" si="6"/>
        <v>-0.19281894736842109</v>
      </c>
      <c r="AE16" s="21">
        <f t="shared" si="7"/>
        <v>8.0000000000000071E-2</v>
      </c>
      <c r="AG16" s="63">
        <f t="shared" si="10"/>
        <v>579.71743200000003</v>
      </c>
      <c r="AH16" s="63">
        <f t="shared" si="10"/>
        <v>662.53420799999992</v>
      </c>
      <c r="AI16" s="63">
        <f t="shared" si="10"/>
        <v>828.16775999999993</v>
      </c>
      <c r="AJ16" s="63">
        <f t="shared" si="10"/>
        <v>703.94259599999998</v>
      </c>
      <c r="AK16" s="63">
        <f t="shared" si="10"/>
        <v>745.35098399999993</v>
      </c>
      <c r="AL16" s="63">
        <f t="shared" si="10"/>
        <v>662.53420799999992</v>
      </c>
      <c r="AM16" s="63">
        <f t="shared" si="10"/>
        <v>662.53420799999992</v>
      </c>
      <c r="AN16" s="63">
        <f t="shared" si="10"/>
        <v>538.30904399999997</v>
      </c>
      <c r="AO16" s="63">
        <f t="shared" si="10"/>
        <v>786.75937199999987</v>
      </c>
      <c r="AP16" s="63">
        <f t="shared" si="10"/>
        <v>828.16775999999993</v>
      </c>
      <c r="AQ16" s="63">
        <f t="shared" si="10"/>
        <v>703.94259599999998</v>
      </c>
      <c r="AR16" s="63">
        <f t="shared" si="10"/>
        <v>579.71743200000003</v>
      </c>
    </row>
    <row r="17" spans="2:44" x14ac:dyDescent="0.25">
      <c r="B17">
        <v>20441</v>
      </c>
      <c r="C17" t="s">
        <v>137</v>
      </c>
      <c r="D17" t="str">
        <f>VLOOKUP($B17, 'Performance Data'!$B:$K, 3, 0)</f>
        <v>Germany</v>
      </c>
      <c r="E17" t="s">
        <v>16</v>
      </c>
      <c r="F17">
        <f>VLOOKUP($B17, 'Performance Data'!$B:$K, 6, 0)</f>
        <v>0</v>
      </c>
      <c r="G17" s="19" t="str">
        <f>VLOOKUP($B17, 'Performance Data'!$B:$K, 10, 0)</f>
        <v>Pre-2022</v>
      </c>
      <c r="H17" s="20"/>
      <c r="I17" s="19" t="str">
        <f>VLOOKUP($B17, 'Performance Data'!$B:$K, 7, 0)</f>
        <v>BC</v>
      </c>
      <c r="J17" s="7">
        <f t="shared" si="11"/>
        <v>7290.92</v>
      </c>
      <c r="K17" s="68">
        <f>J17*1.08</f>
        <v>7874.1936000000005</v>
      </c>
      <c r="M17" s="20" t="s">
        <v>68</v>
      </c>
      <c r="O17" s="5">
        <f>SUMIF('Performance Data'!$B:$B, $B17,'Performance Data'!N:N)</f>
        <v>6947.2</v>
      </c>
      <c r="P17" s="5">
        <f>SUMIF('Performance Data'!$B:$B, $B17,'Performance Data'!O:O)</f>
        <v>7290.92</v>
      </c>
      <c r="Q17" s="5">
        <f>SUMIF('Performance Data'!$B:$B, $B17,'Performance Data'!P:P)</f>
        <v>5475</v>
      </c>
      <c r="S17" s="21">
        <f t="shared" si="12"/>
        <v>4.9476047904191578E-2</v>
      </c>
      <c r="T17" s="21">
        <f t="shared" si="13"/>
        <v>0.33167488584474891</v>
      </c>
      <c r="V17" s="5">
        <f>SUMIF('Performance Data'!$B:$B, $B17,'Performance Data'!AC:AC)</f>
        <v>7292.99</v>
      </c>
      <c r="W17" s="5">
        <f>SUMIF('Performance Data'!$B:$B, $B17,'Performance Data'!AD:AD)</f>
        <v>6617.4999999999991</v>
      </c>
      <c r="X17" s="5">
        <f>SUMIF('Performance Data'!$B:$B, $B17,'Performance Data'!AE:AE)</f>
        <v>6947.2</v>
      </c>
      <c r="Y17" s="5">
        <f>SUMIF('Performance Data'!$B:$B, $B17,'Performance Data'!AG:AG)</f>
        <v>7500</v>
      </c>
      <c r="Z17" s="5">
        <f t="shared" si="3"/>
        <v>7290.92</v>
      </c>
      <c r="AA17" s="5">
        <f t="shared" si="4"/>
        <v>7874.1936000000005</v>
      </c>
      <c r="AC17" s="21">
        <f t="shared" si="5"/>
        <v>4.9476047904191578E-2</v>
      </c>
      <c r="AD17" s="21">
        <f t="shared" si="6"/>
        <v>-2.787733333333331E-2</v>
      </c>
      <c r="AE17" s="21">
        <f t="shared" si="7"/>
        <v>8.0000000000000071E-2</v>
      </c>
      <c r="AG17" s="63">
        <f t="shared" si="10"/>
        <v>551.19355200000007</v>
      </c>
      <c r="AH17" s="63">
        <f t="shared" si="10"/>
        <v>629.93548800000008</v>
      </c>
      <c r="AI17" s="63">
        <f t="shared" si="10"/>
        <v>787.4193600000001</v>
      </c>
      <c r="AJ17" s="63">
        <f t="shared" si="10"/>
        <v>669.30645600000014</v>
      </c>
      <c r="AK17" s="63">
        <f t="shared" si="10"/>
        <v>708.67742399999997</v>
      </c>
      <c r="AL17" s="63">
        <f t="shared" si="10"/>
        <v>629.93548800000008</v>
      </c>
      <c r="AM17" s="63">
        <f t="shared" si="10"/>
        <v>629.93548800000008</v>
      </c>
      <c r="AN17" s="63">
        <f t="shared" si="10"/>
        <v>511.82258400000006</v>
      </c>
      <c r="AO17" s="63">
        <f t="shared" si="10"/>
        <v>748.04839200000004</v>
      </c>
      <c r="AP17" s="63">
        <f t="shared" si="10"/>
        <v>787.4193600000001</v>
      </c>
      <c r="AQ17" s="63">
        <f t="shared" si="10"/>
        <v>669.30645600000014</v>
      </c>
      <c r="AR17" s="63">
        <f t="shared" si="10"/>
        <v>551.19355200000007</v>
      </c>
    </row>
    <row r="18" spans="2:44" x14ac:dyDescent="0.25">
      <c r="B18">
        <v>20511</v>
      </c>
      <c r="C18" t="s">
        <v>138</v>
      </c>
      <c r="D18" t="str">
        <f>VLOOKUP($B18, 'Performance Data'!$B:$K, 3, 0)</f>
        <v>Germany</v>
      </c>
      <c r="E18" t="s">
        <v>16</v>
      </c>
      <c r="F18" t="str">
        <f>VLOOKUP($B18, 'Performance Data'!$B:$K, 6, 0)</f>
        <v>Institutes / Clinic</v>
      </c>
      <c r="G18" s="19" t="str">
        <f>VLOOKUP($B18, 'Performance Data'!$B:$K, 10, 0)</f>
        <v>Pre-2022</v>
      </c>
      <c r="H18" s="20"/>
      <c r="I18" s="19" t="str">
        <f>VLOOKUP($B18, 'Performance Data'!$B:$K, 7, 0)</f>
        <v>BC</v>
      </c>
      <c r="J18" s="7">
        <f t="shared" si="11"/>
        <v>4860.3200000000006</v>
      </c>
      <c r="K18" s="68">
        <f>J18*1.08</f>
        <v>5249.1456000000007</v>
      </c>
      <c r="M18" s="20" t="s">
        <v>68</v>
      </c>
      <c r="O18" s="5">
        <f>SUMIF('Performance Data'!$B:$B, $B18,'Performance Data'!N:N)</f>
        <v>5255.26</v>
      </c>
      <c r="P18" s="5">
        <f>SUMIF('Performance Data'!$B:$B, $B18,'Performance Data'!O:O)</f>
        <v>4860.3200000000006</v>
      </c>
      <c r="Q18" s="5">
        <f>SUMIF('Performance Data'!$B:$B, $B18,'Performance Data'!P:P)</f>
        <v>4015</v>
      </c>
      <c r="S18" s="21">
        <f t="shared" si="12"/>
        <v>-7.5151372149046769E-2</v>
      </c>
      <c r="T18" s="21">
        <f t="shared" si="13"/>
        <v>0.21054047322540481</v>
      </c>
      <c r="V18" s="5">
        <f>SUMIF('Performance Data'!$B:$B, $B18,'Performance Data'!AC:AC)</f>
        <v>6999.47</v>
      </c>
      <c r="W18" s="5">
        <f>SUMIF('Performance Data'!$B:$B, $B18,'Performance Data'!AD:AD)</f>
        <v>6964.86</v>
      </c>
      <c r="X18" s="5">
        <f>SUMIF('Performance Data'!$B:$B, $B18,'Performance Data'!AE:AE)</f>
        <v>5255.26</v>
      </c>
      <c r="Y18" s="5">
        <f>SUMIF('Performance Data'!$B:$B, $B18,'Performance Data'!AG:AG)</f>
        <v>5500</v>
      </c>
      <c r="Z18" s="5">
        <f t="shared" si="3"/>
        <v>4860.3200000000006</v>
      </c>
      <c r="AA18" s="5">
        <f t="shared" si="4"/>
        <v>5249.1456000000007</v>
      </c>
      <c r="AC18" s="21">
        <f t="shared" si="5"/>
        <v>-7.5151372149046769E-2</v>
      </c>
      <c r="AD18" s="21">
        <f t="shared" si="6"/>
        <v>-0.11630545454545438</v>
      </c>
      <c r="AE18" s="21">
        <f t="shared" si="7"/>
        <v>8.0000000000000071E-2</v>
      </c>
      <c r="AG18" s="63">
        <f t="shared" si="10"/>
        <v>367.44019200000008</v>
      </c>
      <c r="AH18" s="63">
        <f t="shared" si="10"/>
        <v>419.93164800000005</v>
      </c>
      <c r="AI18" s="63">
        <f t="shared" si="10"/>
        <v>524.91456000000005</v>
      </c>
      <c r="AJ18" s="63">
        <f t="shared" si="10"/>
        <v>446.17737600000009</v>
      </c>
      <c r="AK18" s="63">
        <f t="shared" si="10"/>
        <v>472.42310400000002</v>
      </c>
      <c r="AL18" s="63">
        <f t="shared" si="10"/>
        <v>419.93164800000005</v>
      </c>
      <c r="AM18" s="63">
        <f t="shared" si="10"/>
        <v>419.93164800000005</v>
      </c>
      <c r="AN18" s="63">
        <f t="shared" si="10"/>
        <v>341.19446400000004</v>
      </c>
      <c r="AO18" s="63">
        <f t="shared" si="10"/>
        <v>498.66883200000007</v>
      </c>
      <c r="AP18" s="63">
        <f t="shared" si="10"/>
        <v>524.91456000000005</v>
      </c>
      <c r="AQ18" s="63">
        <f t="shared" si="10"/>
        <v>446.17737600000009</v>
      </c>
      <c r="AR18" s="63">
        <f t="shared" si="10"/>
        <v>367.44019200000008</v>
      </c>
    </row>
    <row r="19" spans="2:44" x14ac:dyDescent="0.25">
      <c r="B19">
        <v>20576</v>
      </c>
      <c r="C19" t="s">
        <v>139</v>
      </c>
      <c r="D19" t="str">
        <f>VLOOKUP($B19, 'Performance Data'!$B:$K, 3, 0)</f>
        <v>Germany</v>
      </c>
      <c r="E19" t="s">
        <v>16</v>
      </c>
      <c r="F19">
        <f>VLOOKUP($B19, 'Performance Data'!$B:$K, 6, 0)</f>
        <v>0</v>
      </c>
      <c r="G19" s="19" t="str">
        <f>VLOOKUP($B19, 'Performance Data'!$B:$K, 10, 0)</f>
        <v>Pre-2022</v>
      </c>
      <c r="H19" s="20"/>
      <c r="I19" s="19" t="str">
        <f>VLOOKUP($B19, 'Performance Data'!$B:$K, 7, 0)</f>
        <v>BC</v>
      </c>
      <c r="J19" s="7">
        <f t="shared" si="11"/>
        <v>11619.81</v>
      </c>
      <c r="K19" s="68">
        <f t="shared" si="9"/>
        <v>12433.1967</v>
      </c>
      <c r="M19" s="20" t="s">
        <v>65</v>
      </c>
      <c r="O19" s="5">
        <f>SUMIF('Performance Data'!$B:$B, $B19,'Performance Data'!N:N)</f>
        <v>7533.7699999999986</v>
      </c>
      <c r="P19" s="5">
        <f>SUMIF('Performance Data'!$B:$B, $B19,'Performance Data'!O:O)</f>
        <v>11619.81</v>
      </c>
      <c r="Q19" s="5">
        <f>SUMIF('Performance Data'!$B:$B, $B19,'Performance Data'!P:P)</f>
        <v>5840</v>
      </c>
      <c r="S19" s="21">
        <f t="shared" si="12"/>
        <v>0.54236325239554728</v>
      </c>
      <c r="T19" s="21">
        <f t="shared" si="13"/>
        <v>0.98969349315068489</v>
      </c>
      <c r="V19" s="5">
        <f>SUMIF('Performance Data'!$B:$B, $B19,'Performance Data'!AC:AC)</f>
        <v>8784.4700000000012</v>
      </c>
      <c r="W19" s="5">
        <f>SUMIF('Performance Data'!$B:$B, $B19,'Performance Data'!AD:AD)</f>
        <v>7679.85</v>
      </c>
      <c r="X19" s="5">
        <f>SUMIF('Performance Data'!$B:$B, $B19,'Performance Data'!AE:AE)</f>
        <v>7533.7699999999986</v>
      </c>
      <c r="Y19" s="5">
        <f>SUMIF('Performance Data'!$B:$B, $B19,'Performance Data'!AG:AG)</f>
        <v>8000</v>
      </c>
      <c r="Z19" s="5">
        <f t="shared" si="3"/>
        <v>11619.81</v>
      </c>
      <c r="AA19" s="5">
        <f t="shared" si="4"/>
        <v>12433.1967</v>
      </c>
      <c r="AC19" s="21">
        <f t="shared" si="5"/>
        <v>0.54236325239554728</v>
      </c>
      <c r="AD19" s="21">
        <f t="shared" si="6"/>
        <v>0.45247624999999991</v>
      </c>
      <c r="AE19" s="21">
        <f t="shared" si="7"/>
        <v>7.0000000000000062E-2</v>
      </c>
      <c r="AG19" s="63">
        <f t="shared" si="10"/>
        <v>870.32376900000008</v>
      </c>
      <c r="AH19" s="63">
        <f t="shared" si="10"/>
        <v>994.65573600000005</v>
      </c>
      <c r="AI19" s="63">
        <f t="shared" si="10"/>
        <v>1243.3196700000001</v>
      </c>
      <c r="AJ19" s="63">
        <f t="shared" si="10"/>
        <v>1056.8217195000002</v>
      </c>
      <c r="AK19" s="63">
        <f t="shared" si="10"/>
        <v>1118.987703</v>
      </c>
      <c r="AL19" s="63">
        <f t="shared" si="10"/>
        <v>994.65573600000005</v>
      </c>
      <c r="AM19" s="63">
        <f t="shared" si="10"/>
        <v>994.65573600000005</v>
      </c>
      <c r="AN19" s="63">
        <f t="shared" si="10"/>
        <v>808.15778550000005</v>
      </c>
      <c r="AO19" s="63">
        <f t="shared" si="10"/>
        <v>1181.1536865</v>
      </c>
      <c r="AP19" s="63">
        <f t="shared" si="10"/>
        <v>1243.3196700000001</v>
      </c>
      <c r="AQ19" s="63">
        <f t="shared" si="10"/>
        <v>1056.8217195000002</v>
      </c>
      <c r="AR19" s="63">
        <f t="shared" si="10"/>
        <v>870.32376900000008</v>
      </c>
    </row>
    <row r="20" spans="2:44" x14ac:dyDescent="0.25">
      <c r="B20">
        <v>20857</v>
      </c>
      <c r="C20" t="s">
        <v>140</v>
      </c>
      <c r="D20" t="s">
        <v>23</v>
      </c>
      <c r="E20" t="s">
        <v>16</v>
      </c>
      <c r="F20">
        <v>0</v>
      </c>
      <c r="G20" s="19" t="s">
        <v>127</v>
      </c>
      <c r="H20" s="20"/>
      <c r="I20" s="19" t="s">
        <v>141</v>
      </c>
      <c r="J20" s="7">
        <v>10185.889999999998</v>
      </c>
      <c r="K20" s="68">
        <f t="shared" si="9"/>
        <v>10898.902299999998</v>
      </c>
      <c r="M20" s="20" t="s">
        <v>68</v>
      </c>
      <c r="O20" s="5">
        <v>10056.920000000002</v>
      </c>
      <c r="P20" s="5">
        <f>SUMIF('Performance Data'!$B:$B, $B20,'Performance Data'!O:O)</f>
        <v>10185.889999999998</v>
      </c>
      <c r="Q20" s="5">
        <v>10214.549999999999</v>
      </c>
      <c r="R20" s="5">
        <v>11000</v>
      </c>
      <c r="S20" s="5">
        <v>10185.889999999998</v>
      </c>
      <c r="T20" s="5">
        <v>10500</v>
      </c>
      <c r="V20" s="5">
        <f>SUMIF('Performance Data'!$B:$B, $B20,'Performance Data'!AC:AC)</f>
        <v>10056.920000000002</v>
      </c>
      <c r="W20" s="5">
        <f>SUMIF('Performance Data'!$B:$B, $B20,'Performance Data'!AD:AD)</f>
        <v>9524.8700000000008</v>
      </c>
      <c r="X20" s="5">
        <f>SUMIF('Performance Data'!$B:$B, $B20,'Performance Data'!AE:AE)</f>
        <v>10214.549999999999</v>
      </c>
      <c r="Y20" s="5">
        <f>SUMIF('Performance Data'!$B:$B, $B20,'Performance Data'!AG:AG)</f>
        <v>11000</v>
      </c>
      <c r="Z20" s="5">
        <f t="shared" si="3"/>
        <v>10185.889999999998</v>
      </c>
      <c r="AA20" s="5">
        <f t="shared" si="4"/>
        <v>10898.902299999998</v>
      </c>
      <c r="AC20" s="21">
        <f t="shared" si="5"/>
        <v>-2.8058015282124149E-3</v>
      </c>
      <c r="AD20" s="21">
        <f t="shared" si="6"/>
        <v>-7.4010000000000242E-2</v>
      </c>
      <c r="AE20" s="21">
        <f t="shared" si="7"/>
        <v>7.0000000000000062E-2</v>
      </c>
      <c r="AG20" s="63">
        <f t="shared" si="10"/>
        <v>762.92316099999994</v>
      </c>
      <c r="AH20" s="63">
        <f t="shared" si="10"/>
        <v>871.9121839999998</v>
      </c>
      <c r="AI20" s="63">
        <f t="shared" si="10"/>
        <v>1089.8902299999997</v>
      </c>
      <c r="AJ20" s="63">
        <f t="shared" si="10"/>
        <v>926.40669549999984</v>
      </c>
      <c r="AK20" s="63">
        <f t="shared" si="10"/>
        <v>980.90120699999977</v>
      </c>
      <c r="AL20" s="63">
        <f t="shared" si="10"/>
        <v>871.9121839999998</v>
      </c>
      <c r="AM20" s="63">
        <f t="shared" si="10"/>
        <v>871.9121839999998</v>
      </c>
      <c r="AN20" s="63">
        <f t="shared" si="10"/>
        <v>708.42864949999989</v>
      </c>
      <c r="AO20" s="63">
        <f t="shared" si="10"/>
        <v>1035.3957184999997</v>
      </c>
      <c r="AP20" s="63">
        <f t="shared" si="10"/>
        <v>1089.8902299999997</v>
      </c>
      <c r="AQ20" s="63">
        <f t="shared" si="10"/>
        <v>926.40669549999984</v>
      </c>
      <c r="AR20" s="63">
        <f t="shared" si="10"/>
        <v>762.92316099999994</v>
      </c>
    </row>
    <row r="21" spans="2:44" x14ac:dyDescent="0.25">
      <c r="B21" s="60">
        <v>20475</v>
      </c>
      <c r="C21" s="60" t="s">
        <v>142</v>
      </c>
      <c r="D21" t="str">
        <f>VLOOKUP($B21, 'Performance Data'!$B:$K, 3, 0)</f>
        <v>Germany</v>
      </c>
      <c r="E21" t="s">
        <v>16</v>
      </c>
      <c r="F21" t="str">
        <f>VLOOKUP($B21, 'Performance Data'!$B:$K, 6, 0)</f>
        <v>Perfumery</v>
      </c>
      <c r="G21" s="19" t="str">
        <f>VLOOKUP($B21, 'Performance Data'!$B:$K, 10, 0)</f>
        <v>Pre-2022</v>
      </c>
      <c r="H21" s="20"/>
      <c r="I21" s="19" t="str">
        <f>VLOOKUP($B21, 'Performance Data'!$B:$K, 7, 0)</f>
        <v>CB</v>
      </c>
      <c r="J21" s="7">
        <f>Z21</f>
        <v>522.1</v>
      </c>
      <c r="K21" s="68">
        <f t="shared" si="9"/>
        <v>558.64700000000005</v>
      </c>
      <c r="M21" s="20" t="s">
        <v>88</v>
      </c>
      <c r="O21" s="5">
        <f>SUMIF('Performance Data'!$B:$B, $B21,'Performance Data'!N:N)</f>
        <v>3334.4399999999996</v>
      </c>
      <c r="P21" s="5">
        <f>SUMIF('Performance Data'!$B:$B, $B21,'Performance Data'!O:O)</f>
        <v>522.1</v>
      </c>
      <c r="Q21" s="5">
        <f>SUMIF('Performance Data'!$B:$B, $B21,'Performance Data'!P:P)</f>
        <v>2555</v>
      </c>
      <c r="S21" s="21">
        <f>$P21/O21-1</f>
        <v>-0.84342198390134471</v>
      </c>
      <c r="T21" s="21">
        <f>P21/Q21-1</f>
        <v>-0.79565557729941294</v>
      </c>
      <c r="V21" s="5">
        <f>SUMIF('Performance Data'!$B:$B, $B21,'Performance Data'!AC:AC)</f>
        <v>4701.13</v>
      </c>
      <c r="W21" s="5">
        <f>SUMIF('Performance Data'!$B:$B, $B21,'Performance Data'!AD:AD)</f>
        <v>6704.5900000000011</v>
      </c>
      <c r="X21" s="5">
        <f>SUMIF('Performance Data'!$B:$B, $B21,'Performance Data'!AE:AE)</f>
        <v>3334.4399999999996</v>
      </c>
      <c r="Y21" s="5">
        <f>SUMIF('Performance Data'!$B:$B, $B21,'Performance Data'!AG:AG)</f>
        <v>3500</v>
      </c>
      <c r="Z21" s="5">
        <f t="shared" si="3"/>
        <v>522.1</v>
      </c>
      <c r="AA21" s="5">
        <f t="shared" si="4"/>
        <v>558.64700000000005</v>
      </c>
      <c r="AC21" s="21">
        <f t="shared" si="5"/>
        <v>-0.84342198390134471</v>
      </c>
      <c r="AD21" s="21">
        <f t="shared" si="6"/>
        <v>-0.85082857142857149</v>
      </c>
      <c r="AE21" s="21">
        <f t="shared" si="7"/>
        <v>7.0000000000000062E-2</v>
      </c>
      <c r="AG21" s="63">
        <f t="shared" si="10"/>
        <v>39.105290000000004</v>
      </c>
      <c r="AH21" s="63">
        <f t="shared" si="10"/>
        <v>44.691760000000002</v>
      </c>
      <c r="AI21" s="63">
        <f t="shared" si="10"/>
        <v>55.864700000000006</v>
      </c>
      <c r="AJ21" s="63">
        <f t="shared" si="10"/>
        <v>47.484995000000005</v>
      </c>
      <c r="AK21" s="63">
        <f t="shared" si="10"/>
        <v>50.278230000000001</v>
      </c>
      <c r="AL21" s="63">
        <f t="shared" si="10"/>
        <v>44.691760000000002</v>
      </c>
      <c r="AM21" s="63">
        <f t="shared" si="10"/>
        <v>44.691760000000002</v>
      </c>
      <c r="AN21" s="63">
        <f t="shared" si="10"/>
        <v>36.312055000000001</v>
      </c>
      <c r="AO21" s="63">
        <f t="shared" si="10"/>
        <v>53.071465000000003</v>
      </c>
      <c r="AP21" s="63">
        <f t="shared" si="10"/>
        <v>55.864700000000006</v>
      </c>
      <c r="AQ21" s="63">
        <f t="shared" si="10"/>
        <v>47.484995000000005</v>
      </c>
      <c r="AR21" s="63">
        <f t="shared" si="10"/>
        <v>39.105290000000004</v>
      </c>
    </row>
    <row r="22" spans="2:44" x14ac:dyDescent="0.25">
      <c r="B22">
        <v>20093</v>
      </c>
      <c r="C22" t="s">
        <v>143</v>
      </c>
      <c r="D22" t="str">
        <f>VLOOKUP($B22, 'Performance Data'!$B:$K, 3, 0)</f>
        <v>Germany</v>
      </c>
      <c r="E22" t="s">
        <v>16</v>
      </c>
      <c r="F22" t="str">
        <f>VLOOKUP($B22, 'Performance Data'!$B:$K, 6, 0)</f>
        <v>eTailer</v>
      </c>
      <c r="G22" s="19" t="str">
        <f>VLOOKUP($B22, 'Performance Data'!$B:$K, 10, 0)</f>
        <v>Pre-2022</v>
      </c>
      <c r="H22" s="20"/>
      <c r="I22" s="19" t="str">
        <f>VLOOKUP($B22, 'Performance Data'!$B:$K, 7, 0)</f>
        <v>CC</v>
      </c>
      <c r="J22" s="7">
        <f>Z22</f>
        <v>5859.8899999999994</v>
      </c>
      <c r="K22" s="68">
        <f>J22*1.08</f>
        <v>6328.6812</v>
      </c>
      <c r="M22" s="20" t="s">
        <v>68</v>
      </c>
      <c r="O22" s="5">
        <f>SUMIF('Performance Data'!$B:$B, $B22,'Performance Data'!N:N)</f>
        <v>4934.0300000000007</v>
      </c>
      <c r="P22" s="5">
        <f>SUMIF('Performance Data'!$B:$B, $B22,'Performance Data'!O:O)</f>
        <v>5859.8899999999994</v>
      </c>
      <c r="Q22" s="5">
        <f>SUMIF('Performance Data'!$B:$B, $B22,'Performance Data'!P:P)</f>
        <v>4380</v>
      </c>
      <c r="S22" s="21">
        <f>$P22/O22-1</f>
        <v>0.18764782540843861</v>
      </c>
      <c r="T22" s="21">
        <f>P22/Q22-1</f>
        <v>0.33787442922374411</v>
      </c>
      <c r="V22" s="5">
        <f>SUMIF('Performance Data'!$B:$B, $B22,'Performance Data'!AC:AC)</f>
        <v>3416.86</v>
      </c>
      <c r="W22" s="5">
        <f>SUMIF('Performance Data'!$B:$B, $B22,'Performance Data'!AD:AD)</f>
        <v>3814.7999999999997</v>
      </c>
      <c r="X22" s="5">
        <f>SUMIF('Performance Data'!$B:$B, $B22,'Performance Data'!AE:AE)</f>
        <v>4934.0300000000007</v>
      </c>
      <c r="Y22" s="5">
        <f>SUMIF('Performance Data'!$B:$B, $B22,'Performance Data'!AG:AG)</f>
        <v>6000</v>
      </c>
      <c r="Z22" s="5">
        <f t="shared" si="3"/>
        <v>5859.8899999999994</v>
      </c>
      <c r="AA22" s="5">
        <f t="shared" si="4"/>
        <v>6328.6812</v>
      </c>
      <c r="AC22" s="21">
        <f t="shared" si="5"/>
        <v>0.18764782540843861</v>
      </c>
      <c r="AD22" s="21">
        <f t="shared" si="6"/>
        <v>-2.335166666666677E-2</v>
      </c>
      <c r="AE22" s="21">
        <f t="shared" si="7"/>
        <v>8.0000000000000071E-2</v>
      </c>
      <c r="AG22" s="63">
        <f t="shared" si="10"/>
        <v>443.00768400000004</v>
      </c>
      <c r="AH22" s="63">
        <f t="shared" si="10"/>
        <v>506.29449600000004</v>
      </c>
      <c r="AI22" s="63">
        <f t="shared" si="10"/>
        <v>632.86812000000009</v>
      </c>
      <c r="AJ22" s="63">
        <f t="shared" si="10"/>
        <v>537.93790200000001</v>
      </c>
      <c r="AK22" s="63">
        <f t="shared" si="10"/>
        <v>569.58130799999992</v>
      </c>
      <c r="AL22" s="63">
        <f t="shared" si="10"/>
        <v>506.29449600000004</v>
      </c>
      <c r="AM22" s="63">
        <f t="shared" si="10"/>
        <v>506.29449600000004</v>
      </c>
      <c r="AN22" s="63">
        <f t="shared" si="10"/>
        <v>411.36427800000001</v>
      </c>
      <c r="AO22" s="63">
        <f t="shared" si="10"/>
        <v>601.22471400000006</v>
      </c>
      <c r="AP22" s="63">
        <f t="shared" si="10"/>
        <v>632.86812000000009</v>
      </c>
      <c r="AQ22" s="63">
        <f t="shared" si="10"/>
        <v>537.93790200000001</v>
      </c>
      <c r="AR22" s="63">
        <f t="shared" si="10"/>
        <v>443.00768400000004</v>
      </c>
    </row>
    <row r="23" spans="2:44" x14ac:dyDescent="0.25">
      <c r="B23">
        <v>20995</v>
      </c>
      <c r="C23" t="s">
        <v>144</v>
      </c>
      <c r="D23" t="str">
        <f>VLOOKUP($B23, 'Performance Data'!$B:$K, 3, 0)</f>
        <v>Germany</v>
      </c>
      <c r="E23" t="s">
        <v>16</v>
      </c>
      <c r="F23" t="str">
        <f>VLOOKUP($B23, 'Performance Data'!$B:$K, 6, 0)</f>
        <v>Institutes / Clinic</v>
      </c>
      <c r="G23" s="19">
        <f>VLOOKUP($B23, 'Performance Data'!$B:$K, 10, 0)</f>
        <v>2023</v>
      </c>
      <c r="H23" s="20"/>
      <c r="I23" s="19" t="str">
        <f>VLOOKUP($B23, 'Performance Data'!$B:$K, 7, 0)</f>
        <v>CC</v>
      </c>
      <c r="J23" s="7">
        <f>Z23</f>
        <v>2076.89</v>
      </c>
      <c r="K23" s="68">
        <v>3500</v>
      </c>
      <c r="M23" s="20" t="s">
        <v>68</v>
      </c>
      <c r="O23" s="5">
        <f>SUMIF('Performance Data'!$B:$B, $B23,'Performance Data'!N:N)</f>
        <v>3227.74</v>
      </c>
      <c r="P23" s="5">
        <f>SUMIF('Performance Data'!$B:$B, $B23,'Performance Data'!O:O)</f>
        <v>2076.89</v>
      </c>
      <c r="Q23" s="5">
        <f>SUMIF('Performance Data'!$B:$B, $B23,'Performance Data'!P:P)</f>
        <v>7300</v>
      </c>
      <c r="S23" s="21">
        <f>$P23/O23-1</f>
        <v>-0.35654978405943472</v>
      </c>
      <c r="T23" s="21">
        <f>P23/Q23-1</f>
        <v>-0.71549452054794527</v>
      </c>
      <c r="V23" s="5">
        <f>SUMIF('Performance Data'!$B:$B, $B23,'Performance Data'!AC:AC)</f>
        <v>0</v>
      </c>
      <c r="W23" s="5">
        <f>SUMIF('Performance Data'!$B:$B, $B23,'Performance Data'!AD:AD)</f>
        <v>4015.37</v>
      </c>
      <c r="X23" s="5">
        <f>SUMIF('Performance Data'!$B:$B, $B23,'Performance Data'!AE:AE)</f>
        <v>3227.74</v>
      </c>
      <c r="Y23" s="5">
        <f>SUMIF('Performance Data'!$B:$B, $B23,'Performance Data'!AG:AG)</f>
        <v>10000</v>
      </c>
      <c r="Z23" s="5">
        <f t="shared" si="3"/>
        <v>2076.89</v>
      </c>
      <c r="AA23" s="5">
        <f t="shared" si="4"/>
        <v>3500</v>
      </c>
      <c r="AC23" s="21">
        <f t="shared" si="5"/>
        <v>-0.35654978405943472</v>
      </c>
      <c r="AD23" s="21">
        <f t="shared" si="6"/>
        <v>-0.79231099999999999</v>
      </c>
      <c r="AE23" s="21">
        <f t="shared" si="7"/>
        <v>0.68521202374704493</v>
      </c>
      <c r="AG23" s="63">
        <f t="shared" ref="AG23:AR27" si="14">$AA23*AG$1</f>
        <v>245.00000000000003</v>
      </c>
      <c r="AH23" s="63">
        <f t="shared" si="14"/>
        <v>280</v>
      </c>
      <c r="AI23" s="63">
        <f t="shared" si="14"/>
        <v>350</v>
      </c>
      <c r="AJ23" s="63">
        <f t="shared" si="14"/>
        <v>297.5</v>
      </c>
      <c r="AK23" s="63">
        <f t="shared" si="14"/>
        <v>315</v>
      </c>
      <c r="AL23" s="63">
        <f t="shared" si="14"/>
        <v>280</v>
      </c>
      <c r="AM23" s="63">
        <f t="shared" si="14"/>
        <v>280</v>
      </c>
      <c r="AN23" s="63">
        <f t="shared" si="14"/>
        <v>227.5</v>
      </c>
      <c r="AO23" s="63">
        <f t="shared" si="14"/>
        <v>332.5</v>
      </c>
      <c r="AP23" s="63">
        <f t="shared" si="14"/>
        <v>350</v>
      </c>
      <c r="AQ23" s="63">
        <f t="shared" si="14"/>
        <v>297.5</v>
      </c>
      <c r="AR23" s="63">
        <f t="shared" si="14"/>
        <v>245.00000000000003</v>
      </c>
    </row>
    <row r="24" spans="2:44" x14ac:dyDescent="0.25">
      <c r="B24">
        <v>29015</v>
      </c>
      <c r="C24" t="s">
        <v>145</v>
      </c>
      <c r="D24" t="s">
        <v>23</v>
      </c>
      <c r="E24" t="s">
        <v>16</v>
      </c>
      <c r="F24" t="s">
        <v>106</v>
      </c>
      <c r="G24" s="19">
        <v>2024</v>
      </c>
      <c r="H24" s="20"/>
      <c r="I24" s="19" t="s">
        <v>146</v>
      </c>
      <c r="J24" s="7">
        <v>3667.1499999999996</v>
      </c>
      <c r="K24" s="68">
        <f t="shared" si="9"/>
        <v>3923.8505</v>
      </c>
      <c r="M24" s="20" t="s">
        <v>68</v>
      </c>
      <c r="O24" s="5">
        <v>0</v>
      </c>
      <c r="P24" s="5">
        <f>SUMIF('Performance Data'!$B:$B, $B24,'Performance Data'!O:O)</f>
        <v>3667.1499999999996</v>
      </c>
      <c r="Q24" s="5">
        <v>21155.780000000002</v>
      </c>
      <c r="R24" s="5">
        <v>25000</v>
      </c>
      <c r="S24" s="5">
        <v>3667.1499999999996</v>
      </c>
      <c r="T24" s="5">
        <v>3500</v>
      </c>
      <c r="V24" s="5">
        <f>SUMIF('Performance Data'!$B:$B, $B24,'Performance Data'!AC:AC)</f>
        <v>0</v>
      </c>
      <c r="W24" s="5">
        <f>SUMIF('Performance Data'!$B:$B, $B24,'Performance Data'!AD:AD)</f>
        <v>0</v>
      </c>
      <c r="X24" s="5">
        <f>SUMIF('Performance Data'!$B:$B, $B24,'Performance Data'!AE:AE)</f>
        <v>21155.780000000002</v>
      </c>
      <c r="Y24" s="5">
        <f>SUMIF('Performance Data'!$B:$B, $B24,'Performance Data'!AG:AG)</f>
        <v>25000</v>
      </c>
      <c r="Z24" s="5">
        <f t="shared" si="3"/>
        <v>3667.1499999999996</v>
      </c>
      <c r="AA24" s="5">
        <f t="shared" si="4"/>
        <v>3923.8505</v>
      </c>
      <c r="AC24" s="21">
        <f t="shared" si="5"/>
        <v>-0.82665966464011253</v>
      </c>
      <c r="AD24" s="21">
        <f t="shared" si="6"/>
        <v>-0.85331400000000002</v>
      </c>
      <c r="AE24" s="21">
        <f t="shared" si="7"/>
        <v>7.0000000000000062E-2</v>
      </c>
      <c r="AG24" s="63">
        <f t="shared" si="14"/>
        <v>274.66953500000005</v>
      </c>
      <c r="AH24" s="63">
        <f t="shared" si="14"/>
        <v>313.90804000000003</v>
      </c>
      <c r="AI24" s="63">
        <f t="shared" si="14"/>
        <v>392.38505000000004</v>
      </c>
      <c r="AJ24" s="63">
        <f t="shared" si="14"/>
        <v>333.52729250000004</v>
      </c>
      <c r="AK24" s="63">
        <f t="shared" si="14"/>
        <v>353.146545</v>
      </c>
      <c r="AL24" s="63">
        <f t="shared" si="14"/>
        <v>313.90804000000003</v>
      </c>
      <c r="AM24" s="63">
        <f t="shared" si="14"/>
        <v>313.90804000000003</v>
      </c>
      <c r="AN24" s="63">
        <f t="shared" si="14"/>
        <v>255.05028250000001</v>
      </c>
      <c r="AO24" s="63">
        <f t="shared" si="14"/>
        <v>372.76579750000002</v>
      </c>
      <c r="AP24" s="63">
        <f t="shared" si="14"/>
        <v>392.38505000000004</v>
      </c>
      <c r="AQ24" s="63">
        <f t="shared" si="14"/>
        <v>333.52729250000004</v>
      </c>
      <c r="AR24" s="63">
        <f t="shared" si="14"/>
        <v>274.66953500000005</v>
      </c>
    </row>
    <row r="25" spans="2:44" x14ac:dyDescent="0.25">
      <c r="B25">
        <v>20693</v>
      </c>
      <c r="C25" t="s">
        <v>147</v>
      </c>
      <c r="D25" t="str">
        <f>VLOOKUP($B25, 'Performance Data'!$B:$K, 3, 0)</f>
        <v>Germany</v>
      </c>
      <c r="E25" t="s">
        <v>16</v>
      </c>
      <c r="F25" t="str">
        <f>VLOOKUP($B25, 'Performance Data'!$B:$K, 6, 0)</f>
        <v>Institutes / Clinic</v>
      </c>
      <c r="G25" s="19" t="str">
        <f>VLOOKUP($B25, 'Performance Data'!$B:$K, 10, 0)</f>
        <v>Pre-2022</v>
      </c>
      <c r="H25" s="20" t="s">
        <v>64</v>
      </c>
      <c r="I25" s="19" t="str">
        <f>VLOOKUP($B25, 'Performance Data'!$B:$K, 7, 0)</f>
        <v>BA</v>
      </c>
      <c r="J25" s="7">
        <f t="shared" ref="J25:J27" si="15">P25</f>
        <v>7100.77</v>
      </c>
      <c r="K25" s="68">
        <f t="shared" si="9"/>
        <v>7597.8239000000012</v>
      </c>
      <c r="M25" s="20" t="s">
        <v>68</v>
      </c>
      <c r="O25" s="5">
        <f>SUMIF('Performance Data'!$B:$B, $B25,'Performance Data'!N:N)</f>
        <v>9681.24</v>
      </c>
      <c r="P25" s="5">
        <f>SUMIF('Performance Data'!$B:$B, $B25,'Performance Data'!O:O)</f>
        <v>7100.77</v>
      </c>
      <c r="Q25" s="5">
        <f>SUMIF('Performance Data'!$B:$B, $B25,'Performance Data'!P:P)</f>
        <v>8030</v>
      </c>
      <c r="S25" s="21">
        <f t="shared" ref="S25:S28" si="16">$P25/O25-1</f>
        <v>-0.26654333535786734</v>
      </c>
      <c r="T25" s="21">
        <f t="shared" ref="T25:T28" si="17">P25/Q25-1</f>
        <v>-0.1157198007471979</v>
      </c>
      <c r="V25" s="5">
        <f>SUMIF('Performance Data'!$B:$B, $B25,'Performance Data'!AC:AC)</f>
        <v>5112.2800000000007</v>
      </c>
      <c r="W25" s="5">
        <f>SUMIF('Performance Data'!$B:$B, $B25,'Performance Data'!AD:AD)</f>
        <v>6599.3</v>
      </c>
      <c r="X25" s="5">
        <f>SUMIF('Performance Data'!$B:$B, $B25,'Performance Data'!AE:AE)</f>
        <v>9681.24</v>
      </c>
      <c r="Y25" s="5">
        <f>SUMIF('Performance Data'!$B:$B, $B25,'Performance Data'!AG:AG)</f>
        <v>11000</v>
      </c>
      <c r="Z25" s="5">
        <f t="shared" si="3"/>
        <v>7100.77</v>
      </c>
      <c r="AA25" s="5">
        <f t="shared" si="4"/>
        <v>7597.8239000000012</v>
      </c>
      <c r="AC25" s="21">
        <f t="shared" si="5"/>
        <v>-0.26654333535786734</v>
      </c>
      <c r="AD25" s="21">
        <f t="shared" si="6"/>
        <v>-0.35447545454545448</v>
      </c>
      <c r="AE25" s="21">
        <f t="shared" si="7"/>
        <v>7.0000000000000062E-2</v>
      </c>
      <c r="AG25" s="63">
        <f t="shared" si="14"/>
        <v>531.8476730000001</v>
      </c>
      <c r="AH25" s="63">
        <f t="shared" si="14"/>
        <v>607.82591200000013</v>
      </c>
      <c r="AI25" s="63">
        <f t="shared" si="14"/>
        <v>759.78239000000019</v>
      </c>
      <c r="AJ25" s="63">
        <f t="shared" si="14"/>
        <v>645.81503150000015</v>
      </c>
      <c r="AK25" s="63">
        <f t="shared" si="14"/>
        <v>683.80415100000005</v>
      </c>
      <c r="AL25" s="63">
        <f t="shared" si="14"/>
        <v>607.82591200000013</v>
      </c>
      <c r="AM25" s="63">
        <f t="shared" si="14"/>
        <v>607.82591200000013</v>
      </c>
      <c r="AN25" s="63">
        <f t="shared" si="14"/>
        <v>493.85855350000008</v>
      </c>
      <c r="AO25" s="63">
        <f t="shared" si="14"/>
        <v>721.79327050000018</v>
      </c>
      <c r="AP25" s="63">
        <f t="shared" si="14"/>
        <v>759.78239000000019</v>
      </c>
      <c r="AQ25" s="63">
        <f t="shared" si="14"/>
        <v>645.81503150000015</v>
      </c>
      <c r="AR25" s="63">
        <f t="shared" si="14"/>
        <v>531.8476730000001</v>
      </c>
    </row>
    <row r="26" spans="2:44" x14ac:dyDescent="0.25">
      <c r="B26">
        <v>20108</v>
      </c>
      <c r="C26" t="s">
        <v>148</v>
      </c>
      <c r="D26" t="str">
        <f>VLOOKUP($B26, 'Performance Data'!$B:$K, 3, 0)</f>
        <v>Germany</v>
      </c>
      <c r="E26" t="s">
        <v>16</v>
      </c>
      <c r="F26" t="str">
        <f>VLOOKUP($B26, 'Performance Data'!$B:$K, 6, 0)</f>
        <v>Institutes / Clinic</v>
      </c>
      <c r="G26" s="19" t="str">
        <f>VLOOKUP($B26, 'Performance Data'!$B:$K, 10, 0)</f>
        <v>Pre-2022</v>
      </c>
      <c r="H26" s="20" t="s">
        <v>64</v>
      </c>
      <c r="I26" s="19" t="str">
        <f>VLOOKUP($B26, 'Performance Data'!$B:$K, 7, 0)</f>
        <v>BB</v>
      </c>
      <c r="J26" s="7">
        <f t="shared" si="15"/>
        <v>11942.990000000002</v>
      </c>
      <c r="K26" s="68">
        <f>J26*1.07</f>
        <v>12778.999300000003</v>
      </c>
      <c r="M26" s="20" t="s">
        <v>68</v>
      </c>
      <c r="O26" s="5">
        <f>SUMIF('Performance Data'!$B:$B, $B26,'Performance Data'!N:N)</f>
        <v>19485.78</v>
      </c>
      <c r="P26" s="5">
        <f>SUMIF('Performance Data'!$B:$B, $B26,'Performance Data'!O:O)</f>
        <v>11942.990000000002</v>
      </c>
      <c r="Q26" s="5">
        <f>SUMIF('Performance Data'!$B:$B, $B26,'Performance Data'!P:P)</f>
        <v>14600</v>
      </c>
      <c r="S26" s="21">
        <f t="shared" si="16"/>
        <v>-0.38709202300344137</v>
      </c>
      <c r="T26" s="21">
        <f t="shared" si="17"/>
        <v>-0.18198698630136978</v>
      </c>
      <c r="V26" s="5">
        <f>SUMIF('Performance Data'!$B:$B, $B26,'Performance Data'!AC:AC)</f>
        <v>16091.169999999998</v>
      </c>
      <c r="W26" s="5">
        <f>SUMIF('Performance Data'!$B:$B, $B26,'Performance Data'!AD:AD)</f>
        <v>16180.14</v>
      </c>
      <c r="X26" s="5">
        <f>SUMIF('Performance Data'!$B:$B, $B26,'Performance Data'!AE:AE)</f>
        <v>19485.78</v>
      </c>
      <c r="Y26" s="5">
        <f>SUMIF('Performance Data'!$B:$B, $B26,'Performance Data'!AG:AG)</f>
        <v>20000</v>
      </c>
      <c r="Z26" s="5">
        <f t="shared" si="3"/>
        <v>11942.990000000002</v>
      </c>
      <c r="AA26" s="5">
        <f t="shared" si="4"/>
        <v>12778.999300000003</v>
      </c>
      <c r="AC26" s="21">
        <f t="shared" si="5"/>
        <v>-0.38709202300344137</v>
      </c>
      <c r="AD26" s="21">
        <f t="shared" si="6"/>
        <v>-0.40285049999999989</v>
      </c>
      <c r="AE26" s="21">
        <f t="shared" si="7"/>
        <v>7.0000000000000062E-2</v>
      </c>
      <c r="AG26" s="63">
        <f t="shared" si="14"/>
        <v>894.52995100000032</v>
      </c>
      <c r="AH26" s="63">
        <f t="shared" si="14"/>
        <v>1022.3199440000003</v>
      </c>
      <c r="AI26" s="63">
        <f t="shared" si="14"/>
        <v>1277.8999300000005</v>
      </c>
      <c r="AJ26" s="63">
        <f t="shared" si="14"/>
        <v>1086.2149405000002</v>
      </c>
      <c r="AK26" s="63">
        <f t="shared" si="14"/>
        <v>1150.1099370000002</v>
      </c>
      <c r="AL26" s="63">
        <f t="shared" si="14"/>
        <v>1022.3199440000003</v>
      </c>
      <c r="AM26" s="63">
        <f t="shared" si="14"/>
        <v>1022.3199440000003</v>
      </c>
      <c r="AN26" s="63">
        <f t="shared" si="14"/>
        <v>830.63495450000028</v>
      </c>
      <c r="AO26" s="63">
        <f t="shared" si="14"/>
        <v>1214.0049335000003</v>
      </c>
      <c r="AP26" s="63">
        <f t="shared" si="14"/>
        <v>1277.8999300000005</v>
      </c>
      <c r="AQ26" s="63">
        <f t="shared" si="14"/>
        <v>1086.2149405000002</v>
      </c>
      <c r="AR26" s="63">
        <f t="shared" si="14"/>
        <v>894.52995100000032</v>
      </c>
    </row>
    <row r="27" spans="2:44" x14ac:dyDescent="0.25">
      <c r="B27">
        <v>20349</v>
      </c>
      <c r="C27" t="s">
        <v>149</v>
      </c>
      <c r="D27" t="str">
        <f>VLOOKUP($B27, 'Performance Data'!$B:$K, 3, 0)</f>
        <v>Germany</v>
      </c>
      <c r="E27" t="s">
        <v>16</v>
      </c>
      <c r="F27" t="str">
        <f>VLOOKUP($B27, 'Performance Data'!$B:$K, 6, 0)</f>
        <v>Institutes / Clinic</v>
      </c>
      <c r="G27" s="19" t="str">
        <f>VLOOKUP($B27, 'Performance Data'!$B:$K, 10, 0)</f>
        <v>Pre-2022</v>
      </c>
      <c r="H27" s="20" t="s">
        <v>64</v>
      </c>
      <c r="I27" s="19" t="str">
        <f>VLOOKUP($B27, 'Performance Data'!$B:$K, 7, 0)</f>
        <v>BC</v>
      </c>
      <c r="J27" s="7">
        <f t="shared" si="15"/>
        <v>12160.74</v>
      </c>
      <c r="K27" s="68">
        <f t="shared" si="9"/>
        <v>13011.9918</v>
      </c>
      <c r="M27" s="20" t="s">
        <v>65</v>
      </c>
      <c r="O27" s="5">
        <f>SUMIF('Performance Data'!$B:$B, $B27,'Performance Data'!N:N)</f>
        <v>10641.369999999999</v>
      </c>
      <c r="P27" s="5">
        <f>SUMIF('Performance Data'!$B:$B, $B27,'Performance Data'!O:O)</f>
        <v>12160.74</v>
      </c>
      <c r="Q27" s="5">
        <f>SUMIF('Performance Data'!$B:$B, $B27,'Performance Data'!P:P)</f>
        <v>8760</v>
      </c>
      <c r="S27" s="21">
        <f t="shared" si="16"/>
        <v>0.14277954812209348</v>
      </c>
      <c r="T27" s="21">
        <f t="shared" si="17"/>
        <v>0.3882123287671233</v>
      </c>
      <c r="V27" s="5">
        <f>SUMIF('Performance Data'!$B:$B, $B27,'Performance Data'!AC:AC)</f>
        <v>6565.04</v>
      </c>
      <c r="W27" s="5">
        <f>SUMIF('Performance Data'!$B:$B, $B27,'Performance Data'!AD:AD)</f>
        <v>9673.68</v>
      </c>
      <c r="X27" s="5">
        <f>SUMIF('Performance Data'!$B:$B, $B27,'Performance Data'!AE:AE)</f>
        <v>10641.369999999999</v>
      </c>
      <c r="Y27" s="5">
        <f>SUMIF('Performance Data'!$B:$B, $B27,'Performance Data'!AG:AG)</f>
        <v>12000</v>
      </c>
      <c r="Z27" s="5">
        <f t="shared" si="3"/>
        <v>12160.74</v>
      </c>
      <c r="AA27" s="5">
        <f t="shared" si="4"/>
        <v>13011.9918</v>
      </c>
      <c r="AC27" s="21">
        <f t="shared" si="5"/>
        <v>0.14277954812209348</v>
      </c>
      <c r="AD27" s="21">
        <f t="shared" si="6"/>
        <v>1.3395000000000046E-2</v>
      </c>
      <c r="AE27" s="21">
        <f t="shared" si="7"/>
        <v>7.0000000000000062E-2</v>
      </c>
      <c r="AG27" s="63">
        <f t="shared" si="14"/>
        <v>910.83942600000012</v>
      </c>
      <c r="AH27" s="63">
        <f t="shared" si="14"/>
        <v>1040.9593440000001</v>
      </c>
      <c r="AI27" s="63">
        <f t="shared" si="14"/>
        <v>1301.1991800000001</v>
      </c>
      <c r="AJ27" s="63">
        <f t="shared" si="14"/>
        <v>1106.019303</v>
      </c>
      <c r="AK27" s="63">
        <f t="shared" si="14"/>
        <v>1171.079262</v>
      </c>
      <c r="AL27" s="63">
        <f t="shared" si="14"/>
        <v>1040.9593440000001</v>
      </c>
      <c r="AM27" s="63">
        <f t="shared" si="14"/>
        <v>1040.9593440000001</v>
      </c>
      <c r="AN27" s="63">
        <f t="shared" si="14"/>
        <v>845.77946700000007</v>
      </c>
      <c r="AO27" s="63">
        <f t="shared" si="14"/>
        <v>1236.1392209999999</v>
      </c>
      <c r="AP27" s="63">
        <f t="shared" si="14"/>
        <v>1301.1991800000001</v>
      </c>
      <c r="AQ27" s="63">
        <f t="shared" si="14"/>
        <v>1106.019303</v>
      </c>
      <c r="AR27" s="63">
        <f t="shared" si="14"/>
        <v>910.83942600000012</v>
      </c>
    </row>
    <row r="28" spans="2:44" x14ac:dyDescent="0.25">
      <c r="B28" s="26" t="s">
        <v>102</v>
      </c>
      <c r="C28" s="26"/>
      <c r="D28" s="26"/>
      <c r="E28" s="26"/>
      <c r="F28" s="26"/>
      <c r="G28" s="27"/>
      <c r="H28" s="28">
        <f>COUNTIF(H3:H27, "Yes")</f>
        <v>3</v>
      </c>
      <c r="I28" s="27"/>
      <c r="J28" s="31">
        <f>SUM(J3:J27)</f>
        <v>553327.65999999992</v>
      </c>
      <c r="K28" s="28">
        <f>SUM(K3:K27)</f>
        <v>601412.47349999985</v>
      </c>
      <c r="L28" s="26"/>
      <c r="M28" s="26"/>
      <c r="N28" s="26"/>
      <c r="O28" s="28">
        <f>SUM(O3:O25)</f>
        <v>601941.20999999985</v>
      </c>
      <c r="P28" s="28">
        <f>SUM(P3:P27)</f>
        <v>553327.65999999992</v>
      </c>
      <c r="Q28" s="28">
        <f>SUM(Q3:Q25)</f>
        <v>520861.49</v>
      </c>
      <c r="R28" s="26"/>
      <c r="S28" s="29">
        <f t="shared" si="16"/>
        <v>-8.0761292286334663E-2</v>
      </c>
      <c r="T28" s="29">
        <f t="shared" si="17"/>
        <v>6.2331676699692196E-2</v>
      </c>
      <c r="U28" s="26"/>
      <c r="V28" s="28">
        <f t="shared" ref="V28:AA28" si="18">SUM(V3:V27)</f>
        <v>475700.84999999992</v>
      </c>
      <c r="W28" s="28">
        <f t="shared" si="18"/>
        <v>570571.71000000008</v>
      </c>
      <c r="X28" s="28">
        <f t="shared" si="18"/>
        <v>674868.98999999987</v>
      </c>
      <c r="Y28" s="28">
        <f t="shared" si="18"/>
        <v>727700</v>
      </c>
      <c r="Z28" s="28">
        <f t="shared" si="18"/>
        <v>553327.65999999992</v>
      </c>
      <c r="AA28" s="28">
        <f t="shared" si="18"/>
        <v>601412.47349999985</v>
      </c>
      <c r="AB28" s="26"/>
      <c r="AC28" s="29">
        <f t="shared" si="5"/>
        <v>-0.18009618429793317</v>
      </c>
      <c r="AD28" s="29">
        <f t="shared" si="6"/>
        <v>-0.23962119005084526</v>
      </c>
      <c r="AE28" s="29">
        <f t="shared" si="7"/>
        <v>8.6901156360048804E-2</v>
      </c>
      <c r="AG28" s="28">
        <f t="shared" ref="AG28:AR28" si="19">SUM(AG3:AG27)</f>
        <v>42098.87314499999</v>
      </c>
      <c r="AH28" s="28">
        <f t="shared" si="19"/>
        <v>48112.997880000017</v>
      </c>
      <c r="AI28" s="28">
        <f t="shared" si="19"/>
        <v>60141.247349999991</v>
      </c>
      <c r="AJ28" s="28">
        <f t="shared" si="19"/>
        <v>51120.060247500012</v>
      </c>
      <c r="AK28" s="28">
        <f t="shared" si="19"/>
        <v>54127.122615000015</v>
      </c>
      <c r="AL28" s="28">
        <f t="shared" si="19"/>
        <v>48112.997880000017</v>
      </c>
      <c r="AM28" s="28">
        <f t="shared" si="19"/>
        <v>48112.997880000017</v>
      </c>
      <c r="AN28" s="28">
        <f t="shared" si="19"/>
        <v>39091.810777500003</v>
      </c>
      <c r="AO28" s="28">
        <f t="shared" si="19"/>
        <v>57134.184982499988</v>
      </c>
      <c r="AP28" s="28">
        <f t="shared" si="19"/>
        <v>60141.247349999991</v>
      </c>
      <c r="AQ28" s="28">
        <f t="shared" si="19"/>
        <v>51120.060247500012</v>
      </c>
      <c r="AR28" s="28">
        <f t="shared" si="19"/>
        <v>42098.87314499999</v>
      </c>
    </row>
    <row r="29" spans="2:44" x14ac:dyDescent="0.25">
      <c r="G29" s="19"/>
      <c r="I29" s="19"/>
      <c r="O29" s="5"/>
      <c r="P29" s="5"/>
      <c r="Q29" s="5"/>
      <c r="S29" s="21"/>
      <c r="T29" s="21"/>
      <c r="V29" s="5"/>
      <c r="W29" s="5"/>
      <c r="X29" s="5"/>
      <c r="Y29" s="5"/>
      <c r="Z29" s="5"/>
      <c r="AA29" s="5"/>
      <c r="AC29" s="21"/>
      <c r="AD29" s="21"/>
      <c r="AE29" s="21"/>
    </row>
    <row r="32" spans="2:44" x14ac:dyDescent="0.25">
      <c r="B32">
        <v>29024</v>
      </c>
      <c r="C32" t="s">
        <v>153</v>
      </c>
      <c r="D32" t="str">
        <f>VLOOKUP($B32, 'Performance Data'!$B:$K, 3, 0)</f>
        <v>Germany</v>
      </c>
      <c r="E32" t="str">
        <f>VLOOKUP($B32, 'Performance Data'!$B:$K, 4, 0)</f>
        <v>North</v>
      </c>
      <c r="F32" t="str">
        <f>VLOOKUP($B32, 'Performance Data'!$B:$K, 6, 0)</f>
        <v>Institutes / Clinic</v>
      </c>
      <c r="G32" s="19">
        <f>VLOOKUP($B32, 'Performance Data'!$B:$K, 10, 0)</f>
        <v>2025</v>
      </c>
      <c r="H32" s="20"/>
      <c r="I32" s="19" t="str">
        <f>VLOOKUP($B32, 'Performance Data'!$B:$K, 7, 0)</f>
        <v>NKD25</v>
      </c>
      <c r="J32" s="7">
        <f t="shared" ref="J32" si="20">Z32</f>
        <v>49506.759999999995</v>
      </c>
      <c r="K32" s="68">
        <f t="shared" ref="K32" si="21">J32*1.06</f>
        <v>52477.1656</v>
      </c>
      <c r="M32" s="20" t="s">
        <v>68</v>
      </c>
      <c r="O32" s="5">
        <f>SUMIF('Performance Data'!$B:$B, $B32,'Performance Data'!N:N)</f>
        <v>0</v>
      </c>
      <c r="P32" s="5">
        <f>SUMIF('Performance Data'!$B:$B, $B32,'Performance Data'!O:O)</f>
        <v>49506.759999999995</v>
      </c>
      <c r="Q32" s="5">
        <f>SUMIF('Performance Data'!$B:$B, $B32,'Performance Data'!P:P)</f>
        <v>0</v>
      </c>
      <c r="S32" s="21" t="e">
        <f>$P32/O32-1</f>
        <v>#DIV/0!</v>
      </c>
      <c r="T32" s="21" t="e">
        <f>P32/Q32-1</f>
        <v>#DIV/0!</v>
      </c>
      <c r="V32" s="5">
        <f>SUMIF('Performance Data'!$B:$B, $B32,'Performance Data'!AC:AC)</f>
        <v>0</v>
      </c>
      <c r="W32" s="5">
        <f>SUMIF('Performance Data'!$B:$B, $B32,'Performance Data'!AD:AD)</f>
        <v>0</v>
      </c>
      <c r="X32" s="5">
        <f>SUMIF('Performance Data'!$B:$B, $B32,'Performance Data'!AE:AE)</f>
        <v>0</v>
      </c>
      <c r="Y32" s="5">
        <f>SUMIF('Performance Data'!$B:$B, $B32,'Performance Data'!AG:AG)</f>
        <v>0</v>
      </c>
      <c r="Z32" s="5">
        <f t="shared" ref="Z32:Z33" si="22">P32</f>
        <v>49506.759999999995</v>
      </c>
      <c r="AA32" s="5">
        <f>K32</f>
        <v>52477.1656</v>
      </c>
      <c r="AC32" s="21" t="e">
        <f>Z32/X32-1</f>
        <v>#DIV/0!</v>
      </c>
      <c r="AD32" s="21" t="e">
        <f>Z32/Y32-1</f>
        <v>#DIV/0!</v>
      </c>
      <c r="AE32" s="21">
        <f>AA32/Z32-1</f>
        <v>6.0000000000000053E-2</v>
      </c>
      <c r="AG32" s="63">
        <f t="shared" ref="AG32:AR32" si="23">$AA32*AG$1</f>
        <v>3673.4015920000002</v>
      </c>
      <c r="AH32" s="63">
        <f t="shared" si="23"/>
        <v>4198.1732480000001</v>
      </c>
      <c r="AI32" s="63">
        <f t="shared" si="23"/>
        <v>5247.7165600000008</v>
      </c>
      <c r="AJ32" s="63">
        <f t="shared" si="23"/>
        <v>4460.5590760000005</v>
      </c>
      <c r="AK32" s="63">
        <f t="shared" si="23"/>
        <v>4722.944904</v>
      </c>
      <c r="AL32" s="63">
        <f t="shared" si="23"/>
        <v>4198.1732480000001</v>
      </c>
      <c r="AM32" s="63">
        <f t="shared" si="23"/>
        <v>4198.1732480000001</v>
      </c>
      <c r="AN32" s="63">
        <f t="shared" si="23"/>
        <v>3411.0157640000002</v>
      </c>
      <c r="AO32" s="63">
        <f t="shared" si="23"/>
        <v>4985.3307320000004</v>
      </c>
      <c r="AP32" s="63">
        <f t="shared" si="23"/>
        <v>5247.7165600000008</v>
      </c>
      <c r="AQ32" s="63">
        <f t="shared" si="23"/>
        <v>4460.5590760000005</v>
      </c>
      <c r="AR32" s="63">
        <f t="shared" si="23"/>
        <v>3673.4015920000002</v>
      </c>
    </row>
    <row r="33" spans="2:58" x14ac:dyDescent="0.25">
      <c r="B33" t="s">
        <v>154</v>
      </c>
      <c r="C33" t="s">
        <v>114</v>
      </c>
      <c r="D33" t="s">
        <v>23</v>
      </c>
      <c r="E33" t="s">
        <v>16</v>
      </c>
      <c r="G33" s="19">
        <v>2025</v>
      </c>
      <c r="H33" s="20"/>
      <c r="I33" t="s">
        <v>108</v>
      </c>
      <c r="K33" s="20"/>
      <c r="O33" s="5">
        <v>0</v>
      </c>
      <c r="P33" s="5">
        <v>0</v>
      </c>
      <c r="Q33" s="5">
        <f>SUMIF('Combined Budget 2025 EUR'!$B:$B, $B33,'Combined Budget 2025 EUR'!$AL:$AL)</f>
        <v>11250</v>
      </c>
      <c r="S33" s="21" t="e">
        <f>$P33/O33-1</f>
        <v>#DIV/0!</v>
      </c>
      <c r="T33" s="21">
        <f>P33/Q33-1</f>
        <v>-1</v>
      </c>
      <c r="V33" s="5">
        <v>0</v>
      </c>
      <c r="W33" s="5">
        <v>0</v>
      </c>
      <c r="X33" s="5">
        <v>0</v>
      </c>
      <c r="Y33" s="5">
        <f>SUMIF('Combined Budget 2025 EUR'!$B:$B, $B33,'Combined Budget 2025 EUR'!$AQ:$AQ)</f>
        <v>30000</v>
      </c>
      <c r="Z33" s="5">
        <f t="shared" si="22"/>
        <v>0</v>
      </c>
      <c r="AA33" s="5">
        <f>K33</f>
        <v>0</v>
      </c>
      <c r="AC33" s="21" t="e">
        <f>Z33/X33-1</f>
        <v>#DIV/0!</v>
      </c>
      <c r="AD33" s="21">
        <f>Z33/Y33-1</f>
        <v>-1</v>
      </c>
      <c r="AE33" s="21" t="e">
        <f>AA33/Z33-1</f>
        <v>#DIV/0!</v>
      </c>
    </row>
    <row r="35" spans="2:58" x14ac:dyDescent="0.25">
      <c r="B35" s="26" t="s">
        <v>115</v>
      </c>
      <c r="C35" s="26"/>
      <c r="D35" s="26"/>
      <c r="E35" s="26"/>
      <c r="F35" s="26"/>
      <c r="G35" s="27"/>
      <c r="H35" s="31">
        <f>COUNTIF(H32:H32, "Yes")+H33</f>
        <v>0</v>
      </c>
      <c r="I35" s="27"/>
      <c r="J35" s="31">
        <f>SUM(J32:J33)</f>
        <v>49506.759999999995</v>
      </c>
      <c r="K35" s="28">
        <f>SUM(K32:K33)</f>
        <v>52477.1656</v>
      </c>
      <c r="L35" s="26"/>
      <c r="M35" s="26"/>
      <c r="N35" s="26"/>
      <c r="O35" s="28">
        <f t="shared" ref="O35:Q35" si="24">SUM(O32:O33)</f>
        <v>0</v>
      </c>
      <c r="P35" s="28">
        <f t="shared" si="24"/>
        <v>49506.759999999995</v>
      </c>
      <c r="Q35" s="28">
        <f t="shared" si="24"/>
        <v>11250</v>
      </c>
      <c r="R35" s="26"/>
      <c r="S35" s="29" t="e">
        <f>$P35/O35-1</f>
        <v>#DIV/0!</v>
      </c>
      <c r="T35" s="29">
        <f>P35/Q35-1</f>
        <v>3.4006008888888886</v>
      </c>
      <c r="U35" s="26"/>
      <c r="V35" s="28">
        <f t="shared" ref="V35:AA35" si="25">SUM(V32:V33)</f>
        <v>0</v>
      </c>
      <c r="W35" s="28">
        <f t="shared" si="25"/>
        <v>0</v>
      </c>
      <c r="X35" s="28">
        <f t="shared" si="25"/>
        <v>0</v>
      </c>
      <c r="Y35" s="28">
        <f t="shared" si="25"/>
        <v>30000</v>
      </c>
      <c r="Z35" s="28">
        <f t="shared" si="25"/>
        <v>49506.759999999995</v>
      </c>
      <c r="AA35" s="28">
        <f t="shared" si="25"/>
        <v>52477.1656</v>
      </c>
      <c r="AB35" s="26"/>
      <c r="AC35" s="29" t="e">
        <f>Z35/X35-1</f>
        <v>#DIV/0!</v>
      </c>
      <c r="AD35" s="29">
        <f>Z35/Y35-1</f>
        <v>0.65022533333333321</v>
      </c>
      <c r="AE35" s="29">
        <f>AA35/Z35-1</f>
        <v>6.0000000000000053E-2</v>
      </c>
      <c r="AG35" s="28">
        <f t="shared" ref="AG35:AR35" si="26">SUM(AG32:AG33)</f>
        <v>3673.4015920000002</v>
      </c>
      <c r="AH35" s="28">
        <f t="shared" si="26"/>
        <v>4198.1732480000001</v>
      </c>
      <c r="AI35" s="28">
        <f t="shared" si="26"/>
        <v>5247.7165600000008</v>
      </c>
      <c r="AJ35" s="28">
        <f t="shared" si="26"/>
        <v>4460.5590760000005</v>
      </c>
      <c r="AK35" s="28">
        <f t="shared" si="26"/>
        <v>4722.944904</v>
      </c>
      <c r="AL35" s="28">
        <f t="shared" si="26"/>
        <v>4198.1732480000001</v>
      </c>
      <c r="AM35" s="28">
        <f t="shared" si="26"/>
        <v>4198.1732480000001</v>
      </c>
      <c r="AN35" s="28">
        <f t="shared" si="26"/>
        <v>3411.0157640000002</v>
      </c>
      <c r="AO35" s="28">
        <f t="shared" si="26"/>
        <v>4985.3307320000004</v>
      </c>
      <c r="AP35" s="28">
        <f t="shared" si="26"/>
        <v>5247.7165600000008</v>
      </c>
      <c r="AQ35" s="28">
        <f t="shared" si="26"/>
        <v>4460.5590760000005</v>
      </c>
      <c r="AR35" s="28">
        <f t="shared" si="26"/>
        <v>3673.4015920000002</v>
      </c>
    </row>
    <row r="37" spans="2:58" x14ac:dyDescent="0.25">
      <c r="B37" s="71" t="s">
        <v>1283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69" cm="1">
        <f t="array" ref="AG37:AR37">AG28:AR28+AG35:AR35</f>
        <v>45772.274736999992</v>
      </c>
      <c r="AH37" s="69">
        <v>52311.171128000016</v>
      </c>
      <c r="AI37" s="69">
        <v>65388.963909999991</v>
      </c>
      <c r="AJ37" s="69">
        <v>55580.61932350001</v>
      </c>
      <c r="AK37" s="69">
        <v>58850.067519000018</v>
      </c>
      <c r="AL37" s="69">
        <v>52311.171128000016</v>
      </c>
      <c r="AM37" s="69">
        <v>52311.171128000016</v>
      </c>
      <c r="AN37" s="69">
        <v>42502.826541500006</v>
      </c>
      <c r="AO37" s="69">
        <v>62119.51571449999</v>
      </c>
      <c r="AP37" s="69">
        <v>65388.963909999991</v>
      </c>
      <c r="AQ37" s="69">
        <v>55580.61932350001</v>
      </c>
      <c r="AR37" s="69">
        <v>45772.274736999992</v>
      </c>
    </row>
    <row r="38" spans="2:58" x14ac:dyDescent="0.25">
      <c r="AY38">
        <f>AV39</f>
        <v>1</v>
      </c>
      <c r="AZ38">
        <f>AW39</f>
        <v>0</v>
      </c>
      <c r="BA38">
        <f>AX39+AV39</f>
        <v>2</v>
      </c>
      <c r="BB38">
        <f>AY39+AW39</f>
        <v>0</v>
      </c>
      <c r="BC38">
        <f>AZ39+AX39+AV39</f>
        <v>3</v>
      </c>
      <c r="BD38">
        <f>BA39+AY39+AW39</f>
        <v>1</v>
      </c>
      <c r="BE38">
        <f>BB39+AZ39+AX39+AV39</f>
        <v>3</v>
      </c>
      <c r="BF38">
        <f>BC39+BA39+AY39+AW39</f>
        <v>2</v>
      </c>
    </row>
    <row r="39" spans="2:58" x14ac:dyDescent="0.25">
      <c r="B39" t="s">
        <v>155</v>
      </c>
      <c r="C39" t="s">
        <v>117</v>
      </c>
      <c r="D39" t="s">
        <v>23</v>
      </c>
      <c r="E39" t="s">
        <v>16</v>
      </c>
      <c r="G39" s="19">
        <v>2026</v>
      </c>
      <c r="H39" s="20">
        <v>6</v>
      </c>
      <c r="I39" t="s">
        <v>118</v>
      </c>
      <c r="K39" s="24">
        <v>60000</v>
      </c>
      <c r="O39" s="5">
        <v>0</v>
      </c>
      <c r="P39" s="5">
        <v>0</v>
      </c>
      <c r="Q39" s="5">
        <v>0</v>
      </c>
      <c r="S39" s="21" t="e">
        <f>$P39/O39-1</f>
        <v>#DIV/0!</v>
      </c>
      <c r="T39" s="21" t="e">
        <f>P39/Q39-1</f>
        <v>#DIV/0!</v>
      </c>
      <c r="V39" s="5">
        <v>0</v>
      </c>
      <c r="W39" s="5">
        <v>0</v>
      </c>
      <c r="X39" s="5">
        <v>0</v>
      </c>
      <c r="Y39" s="5">
        <v>0</v>
      </c>
      <c r="Z39" s="5">
        <f>J39</f>
        <v>0</v>
      </c>
      <c r="AA39" s="5">
        <f>K39</f>
        <v>60000</v>
      </c>
      <c r="AC39" s="21" t="e">
        <f>Z39/X39-1</f>
        <v>#DIV/0!</v>
      </c>
      <c r="AD39" s="21" t="e">
        <f>Z39/Y39-1</f>
        <v>#DIV/0!</v>
      </c>
      <c r="AE39" s="21" t="e">
        <f>AA39/Z39-1</f>
        <v>#DIV/0!</v>
      </c>
      <c r="AG39">
        <f>AU39*4000+AU38*3000</f>
        <v>0</v>
      </c>
      <c r="AH39" s="71">
        <f>AV39*4000+AV38*3000</f>
        <v>4000</v>
      </c>
      <c r="AI39" s="71">
        <v>5000</v>
      </c>
      <c r="AJ39" s="71">
        <v>5000</v>
      </c>
      <c r="AK39" s="71">
        <v>6000</v>
      </c>
      <c r="AL39" s="71">
        <v>6000</v>
      </c>
      <c r="AM39" s="71">
        <v>4000</v>
      </c>
      <c r="AN39" s="71">
        <v>2000</v>
      </c>
      <c r="AO39" s="71">
        <v>8000</v>
      </c>
      <c r="AP39" s="71">
        <v>7000</v>
      </c>
      <c r="AQ39" s="71">
        <v>8000</v>
      </c>
      <c r="AR39" s="71">
        <v>5000</v>
      </c>
      <c r="AV39">
        <v>1</v>
      </c>
      <c r="AX39">
        <v>1</v>
      </c>
      <c r="AZ39">
        <v>1</v>
      </c>
      <c r="BA39">
        <v>1</v>
      </c>
      <c r="BC39">
        <v>1</v>
      </c>
      <c r="BE39">
        <v>1</v>
      </c>
    </row>
    <row r="41" spans="2:58" x14ac:dyDescent="0.25">
      <c r="B41" s="26" t="s">
        <v>119</v>
      </c>
      <c r="C41" s="26"/>
      <c r="D41" s="26"/>
      <c r="E41" s="26"/>
      <c r="F41" s="26"/>
      <c r="G41" s="27"/>
      <c r="H41" s="31">
        <f>COUNTIF(H38:H38, "Yes")+H39</f>
        <v>6</v>
      </c>
      <c r="I41" s="27"/>
      <c r="J41" s="31">
        <f t="shared" ref="J41:K41" si="27">SUM(J38:J39)</f>
        <v>0</v>
      </c>
      <c r="K41" s="28">
        <f t="shared" si="27"/>
        <v>60000</v>
      </c>
      <c r="L41" s="26"/>
      <c r="M41" s="26"/>
      <c r="N41" s="26"/>
      <c r="O41" s="28">
        <f t="shared" ref="O41:Q41" si="28">SUM(O38:O39)</f>
        <v>0</v>
      </c>
      <c r="P41" s="28">
        <f t="shared" si="28"/>
        <v>0</v>
      </c>
      <c r="Q41" s="28">
        <f t="shared" si="28"/>
        <v>0</v>
      </c>
      <c r="R41" s="26"/>
      <c r="S41" s="29" t="e">
        <f>$P41/O41-1</f>
        <v>#DIV/0!</v>
      </c>
      <c r="T41" s="29" t="e">
        <f>P41/Q41-1</f>
        <v>#DIV/0!</v>
      </c>
      <c r="U41" s="26"/>
      <c r="V41" s="28">
        <f t="shared" ref="V41:Y41" si="29">SUM(V38:V39)</f>
        <v>0</v>
      </c>
      <c r="W41" s="28">
        <f t="shared" si="29"/>
        <v>0</v>
      </c>
      <c r="X41" s="28">
        <f t="shared" si="29"/>
        <v>0</v>
      </c>
      <c r="Y41" s="28">
        <f t="shared" si="29"/>
        <v>0</v>
      </c>
      <c r="Z41" s="28">
        <f>SUM(Z38:Z39)</f>
        <v>0</v>
      </c>
      <c r="AA41" s="28">
        <f>SUM(AA38:AA39)</f>
        <v>60000</v>
      </c>
      <c r="AB41" s="26"/>
      <c r="AC41" s="29" t="e">
        <f>Z41/X41-1</f>
        <v>#DIV/0!</v>
      </c>
      <c r="AD41" s="29" t="e">
        <f>Z41/Y41-1</f>
        <v>#DIV/0!</v>
      </c>
      <c r="AE41" s="29" t="e">
        <f>AA41/Z41-1</f>
        <v>#DIV/0!</v>
      </c>
      <c r="AG41" s="28">
        <f t="shared" ref="AG41:AR41" si="30">SUM(AG38:AG39)</f>
        <v>0</v>
      </c>
      <c r="AH41" s="28">
        <f t="shared" si="30"/>
        <v>4000</v>
      </c>
      <c r="AI41" s="28">
        <f t="shared" si="30"/>
        <v>5000</v>
      </c>
      <c r="AJ41" s="28">
        <f t="shared" si="30"/>
        <v>5000</v>
      </c>
      <c r="AK41" s="28">
        <f t="shared" si="30"/>
        <v>6000</v>
      </c>
      <c r="AL41" s="28">
        <f t="shared" si="30"/>
        <v>6000</v>
      </c>
      <c r="AM41" s="28">
        <f t="shared" si="30"/>
        <v>4000</v>
      </c>
      <c r="AN41" s="28">
        <f t="shared" si="30"/>
        <v>2000</v>
      </c>
      <c r="AO41" s="28">
        <f t="shared" si="30"/>
        <v>8000</v>
      </c>
      <c r="AP41" s="28">
        <f t="shared" si="30"/>
        <v>7000</v>
      </c>
      <c r="AQ41" s="28">
        <f t="shared" si="30"/>
        <v>8000</v>
      </c>
      <c r="AR41" s="28">
        <f t="shared" si="30"/>
        <v>5000</v>
      </c>
    </row>
  </sheetData>
  <autoFilter ref="B2:BA28" xr:uid="{80FCDA92-0365-45D6-ACFD-7BD159FF0618}">
    <sortState xmlns:xlrd2="http://schemas.microsoft.com/office/spreadsheetml/2017/richdata2" ref="B3:BA28">
      <sortCondition ref="E2:E28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1D537E-5CC5-473B-B334-5DF1AEBC5195}">
          <x14:formula1>
            <xm:f>List!$B$2:$B$4</xm:f>
          </x14:formula1>
          <xm:sqref>H32 H3:H27</xm:sqref>
        </x14:dataValidation>
        <x14:dataValidation type="list" allowBlank="1" showInputMessage="1" showErrorMessage="1" xr:uid="{CCB79CF8-F98E-42AF-9C8C-CAE72C95991D}">
          <x14:formula1>
            <xm:f>List!$D$2:$D$5</xm:f>
          </x14:formula1>
          <xm:sqref>M32 M3:M27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0A4C-E116-48BE-8B83-FCCB0237360A}">
  <dimension ref="B1:BF34"/>
  <sheetViews>
    <sheetView showGridLines="0" zoomScale="105" workbookViewId="0">
      <pane xSplit="3" ySplit="2" topLeftCell="E18" activePane="bottomRight" state="frozen"/>
      <selection pane="topRight" activeCell="D1" sqref="D1"/>
      <selection pane="bottomLeft" activeCell="A3" sqref="A3"/>
      <selection pane="bottomRight" activeCell="AG32" sqref="AG32:AR32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  <col min="33" max="44" width="9.5703125" bestFit="1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20106</v>
      </c>
      <c r="C3" t="s">
        <v>156</v>
      </c>
      <c r="D3" t="str">
        <f>VLOOKUP($B3, 'Performance Data'!$B:$K, 3, 0)</f>
        <v>Germany</v>
      </c>
      <c r="E3" t="s">
        <v>17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/>
      <c r="I3" s="19" t="str">
        <f>VLOOKUP($B3, 'Performance Data'!$B:$K, 7, 0)</f>
        <v>AA</v>
      </c>
      <c r="J3" s="7">
        <f t="shared" ref="J3:J18" si="0">Z3</f>
        <v>19012.77</v>
      </c>
      <c r="K3" s="68">
        <f>J3*1.08</f>
        <v>20533.7916</v>
      </c>
      <c r="M3" s="20" t="s">
        <v>68</v>
      </c>
      <c r="O3" s="5">
        <f>SUMIF('Performance Data'!$B:$B, $B3,'Performance Data'!N:N)</f>
        <v>25750.07</v>
      </c>
      <c r="P3" s="5">
        <f>SUMIF('Performance Data'!$B:$B, $B3,'Performance Data'!O:O)</f>
        <v>19012.77</v>
      </c>
      <c r="Q3" s="5">
        <f>SUMIF('Performance Data'!$B:$B, $B3,'Performance Data'!P:P)</f>
        <v>19710</v>
      </c>
      <c r="S3" s="21">
        <f t="shared" ref="S3:S21" si="1">$P3/O3-1</f>
        <v>-0.26164200718677655</v>
      </c>
      <c r="T3" s="21">
        <f t="shared" ref="T3:T21" si="2">P3/Q3-1</f>
        <v>-3.537442922374423E-2</v>
      </c>
      <c r="V3" s="5">
        <f>SUMIF('Performance Data'!$B:$B, $B3,'Performance Data'!AC:AC)</f>
        <v>21034.839999999997</v>
      </c>
      <c r="W3" s="5">
        <f>SUMIF('Performance Data'!$B:$B, $B3,'Performance Data'!AD:AD)</f>
        <v>23256.36</v>
      </c>
      <c r="X3" s="5">
        <f>SUMIF('Performance Data'!$B:$B, $B3,'Performance Data'!AE:AE)</f>
        <v>25750.07</v>
      </c>
      <c r="Y3" s="5">
        <f>SUMIF('Performance Data'!$B:$B, $B3,'Performance Data'!AG:AG)</f>
        <v>27000</v>
      </c>
      <c r="Z3" s="5">
        <f t="shared" ref="Z3:Z18" si="3">P3</f>
        <v>19012.77</v>
      </c>
      <c r="AA3" s="5">
        <f t="shared" ref="AA3:AA20" si="4">K3</f>
        <v>20533.7916</v>
      </c>
      <c r="AC3" s="21">
        <f t="shared" ref="AC3:AC21" si="5">Z3/X3-1</f>
        <v>-0.26164200718677655</v>
      </c>
      <c r="AD3" s="21">
        <f t="shared" ref="AD3:AE21" si="6">Z3/Y3-1</f>
        <v>-0.29582333333333333</v>
      </c>
      <c r="AE3" s="21">
        <f t="shared" si="6"/>
        <v>8.0000000000000071E-2</v>
      </c>
      <c r="AG3" s="63">
        <f t="shared" ref="AG3:AR3" si="7">$AA3*AG$1</f>
        <v>1437.3654120000001</v>
      </c>
      <c r="AH3" s="63">
        <f t="shared" si="7"/>
        <v>1642.7033280000001</v>
      </c>
      <c r="AI3" s="63">
        <f t="shared" si="7"/>
        <v>2053.37916</v>
      </c>
      <c r="AJ3" s="63">
        <f t="shared" si="7"/>
        <v>1745.3722860000003</v>
      </c>
      <c r="AK3" s="63">
        <f t="shared" si="7"/>
        <v>1848.041244</v>
      </c>
      <c r="AL3" s="63">
        <f t="shared" si="7"/>
        <v>1642.7033280000001</v>
      </c>
      <c r="AM3" s="63">
        <f t="shared" si="7"/>
        <v>1642.7033280000001</v>
      </c>
      <c r="AN3" s="63">
        <f t="shared" si="7"/>
        <v>1334.6964540000001</v>
      </c>
      <c r="AO3" s="63">
        <f t="shared" si="7"/>
        <v>1950.710202</v>
      </c>
      <c r="AP3" s="63">
        <f t="shared" si="7"/>
        <v>2053.37916</v>
      </c>
      <c r="AQ3" s="63">
        <f t="shared" si="7"/>
        <v>1745.3722860000003</v>
      </c>
      <c r="AR3" s="63">
        <f t="shared" si="7"/>
        <v>1437.3654120000001</v>
      </c>
    </row>
    <row r="4" spans="2:44" x14ac:dyDescent="0.25">
      <c r="B4">
        <v>20255</v>
      </c>
      <c r="C4" t="s">
        <v>157</v>
      </c>
      <c r="D4" t="str">
        <f>VLOOKUP($B4, 'Performance Data'!$B:$K, 3, 0)</f>
        <v>Germany</v>
      </c>
      <c r="E4" t="s">
        <v>17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/>
      <c r="I4" s="19" t="str">
        <f>VLOOKUP($B4, 'Performance Data'!$B:$K, 7, 0)</f>
        <v>AA</v>
      </c>
      <c r="J4" s="7">
        <f t="shared" si="0"/>
        <v>26100.01</v>
      </c>
      <c r="K4" s="68">
        <f t="shared" ref="K4:K20" si="8">J4*1.08</f>
        <v>28188.0108</v>
      </c>
      <c r="M4" s="20" t="s">
        <v>68</v>
      </c>
      <c r="O4" s="5">
        <f>SUMIF('Performance Data'!$B:$B, $B4,'Performance Data'!N:N)</f>
        <v>28221.5</v>
      </c>
      <c r="P4" s="5">
        <f>SUMIF('Performance Data'!$B:$B, $B4,'Performance Data'!O:O)</f>
        <v>26100.01</v>
      </c>
      <c r="Q4" s="5">
        <f>SUMIF('Performance Data'!$B:$B, $B4,'Performance Data'!P:P)</f>
        <v>21900</v>
      </c>
      <c r="S4" s="21">
        <f t="shared" si="1"/>
        <v>-7.5172829225944815E-2</v>
      </c>
      <c r="T4" s="21">
        <f t="shared" si="2"/>
        <v>0.19178127853881266</v>
      </c>
      <c r="V4" s="5">
        <f>SUMIF('Performance Data'!$B:$B, $B4,'Performance Data'!AC:AC)</f>
        <v>20821.62</v>
      </c>
      <c r="W4" s="5">
        <f>SUMIF('Performance Data'!$B:$B, $B4,'Performance Data'!AD:AD)</f>
        <v>23499.329999999994</v>
      </c>
      <c r="X4" s="5">
        <f>SUMIF('Performance Data'!$B:$B, $B4,'Performance Data'!AE:AE)</f>
        <v>28221.5</v>
      </c>
      <c r="Y4" s="5">
        <f>SUMIF('Performance Data'!$B:$B, $B4,'Performance Data'!AG:AG)</f>
        <v>30000</v>
      </c>
      <c r="Z4" s="5">
        <f t="shared" si="3"/>
        <v>26100.01</v>
      </c>
      <c r="AA4" s="5">
        <f t="shared" si="4"/>
        <v>28188.0108</v>
      </c>
      <c r="AC4" s="21">
        <f t="shared" si="5"/>
        <v>-7.5172829225944815E-2</v>
      </c>
      <c r="AD4" s="21">
        <f t="shared" si="6"/>
        <v>-0.12999966666666674</v>
      </c>
      <c r="AE4" s="21">
        <f t="shared" si="6"/>
        <v>8.0000000000000071E-2</v>
      </c>
      <c r="AG4" s="63">
        <f t="shared" ref="AG4:AR20" si="9">$AA4*AG$1</f>
        <v>1973.1607560000002</v>
      </c>
      <c r="AH4" s="63">
        <f t="shared" si="9"/>
        <v>2255.0408640000001</v>
      </c>
      <c r="AI4" s="63">
        <f t="shared" si="9"/>
        <v>2818.8010800000002</v>
      </c>
      <c r="AJ4" s="63">
        <f t="shared" si="9"/>
        <v>2395.9809180000002</v>
      </c>
      <c r="AK4" s="63">
        <f t="shared" si="9"/>
        <v>2536.9209719999999</v>
      </c>
      <c r="AL4" s="63">
        <f t="shared" si="9"/>
        <v>2255.0408640000001</v>
      </c>
      <c r="AM4" s="63">
        <f t="shared" si="9"/>
        <v>2255.0408640000001</v>
      </c>
      <c r="AN4" s="63">
        <f t="shared" si="9"/>
        <v>1832.2207020000001</v>
      </c>
      <c r="AO4" s="63">
        <f t="shared" si="9"/>
        <v>2677.861026</v>
      </c>
      <c r="AP4" s="63">
        <f t="shared" si="9"/>
        <v>2818.8010800000002</v>
      </c>
      <c r="AQ4" s="63">
        <f t="shared" si="9"/>
        <v>2395.9809180000002</v>
      </c>
      <c r="AR4" s="63">
        <f t="shared" si="9"/>
        <v>1973.1607560000002</v>
      </c>
    </row>
    <row r="5" spans="2:44" x14ac:dyDescent="0.25">
      <c r="B5">
        <v>20370</v>
      </c>
      <c r="C5" t="s">
        <v>158</v>
      </c>
      <c r="D5" t="str">
        <f>VLOOKUP($B5, 'Performance Data'!$B:$K, 3, 0)</f>
        <v>Germany</v>
      </c>
      <c r="E5" t="s">
        <v>17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/>
      <c r="I5" s="19" t="str">
        <f>VLOOKUP($B5, 'Performance Data'!$B:$K, 7, 0)</f>
        <v>AA</v>
      </c>
      <c r="J5" s="7">
        <f t="shared" si="0"/>
        <v>30646.91</v>
      </c>
      <c r="K5" s="68">
        <f t="shared" si="8"/>
        <v>33098.662800000006</v>
      </c>
      <c r="M5" s="20" t="s">
        <v>65</v>
      </c>
      <c r="O5" s="5">
        <f>SUMIF('Performance Data'!$B:$B, $B5,'Performance Data'!N:N)</f>
        <v>20271.780000000002</v>
      </c>
      <c r="P5" s="5">
        <f>SUMIF('Performance Data'!$B:$B, $B5,'Performance Data'!O:O)</f>
        <v>30646.91</v>
      </c>
      <c r="Q5" s="5">
        <f>SUMIF('Performance Data'!$B:$B, $B5,'Performance Data'!P:P)</f>
        <v>16060</v>
      </c>
      <c r="S5" s="21">
        <f t="shared" si="1"/>
        <v>0.51180162768143678</v>
      </c>
      <c r="T5" s="21">
        <f t="shared" si="2"/>
        <v>0.90827584059775845</v>
      </c>
      <c r="V5" s="5">
        <f>SUMIF('Performance Data'!$B:$B, $B5,'Performance Data'!AC:AC)</f>
        <v>13827.769999999999</v>
      </c>
      <c r="W5" s="5">
        <f>SUMIF('Performance Data'!$B:$B, $B5,'Performance Data'!AD:AD)</f>
        <v>21676.879999999994</v>
      </c>
      <c r="X5" s="5">
        <f>SUMIF('Performance Data'!$B:$B, $B5,'Performance Data'!AE:AE)</f>
        <v>20271.780000000002</v>
      </c>
      <c r="Y5" s="5">
        <f>SUMIF('Performance Data'!$B:$B, $B5,'Performance Data'!AG:AG)</f>
        <v>22000</v>
      </c>
      <c r="Z5" s="5">
        <f t="shared" si="3"/>
        <v>30646.91</v>
      </c>
      <c r="AA5" s="5">
        <f t="shared" si="4"/>
        <v>33098.662800000006</v>
      </c>
      <c r="AC5" s="21">
        <f t="shared" si="5"/>
        <v>0.51180162768143678</v>
      </c>
      <c r="AD5" s="21">
        <f t="shared" si="6"/>
        <v>0.39304136363636366</v>
      </c>
      <c r="AE5" s="21">
        <f t="shared" si="6"/>
        <v>8.0000000000000293E-2</v>
      </c>
      <c r="AG5" s="63">
        <f t="shared" si="9"/>
        <v>2316.9063960000008</v>
      </c>
      <c r="AH5" s="63">
        <f t="shared" si="9"/>
        <v>2647.8930240000004</v>
      </c>
      <c r="AI5" s="63">
        <f t="shared" si="9"/>
        <v>3309.8662800000006</v>
      </c>
      <c r="AJ5" s="63">
        <f t="shared" si="9"/>
        <v>2813.3863380000007</v>
      </c>
      <c r="AK5" s="63">
        <f t="shared" si="9"/>
        <v>2978.8796520000005</v>
      </c>
      <c r="AL5" s="63">
        <f t="shared" si="9"/>
        <v>2647.8930240000004</v>
      </c>
      <c r="AM5" s="63">
        <f t="shared" si="9"/>
        <v>2647.8930240000004</v>
      </c>
      <c r="AN5" s="63">
        <f t="shared" si="9"/>
        <v>2151.4130820000005</v>
      </c>
      <c r="AO5" s="63">
        <f t="shared" si="9"/>
        <v>3144.3729660000004</v>
      </c>
      <c r="AP5" s="63">
        <f t="shared" si="9"/>
        <v>3309.8662800000006</v>
      </c>
      <c r="AQ5" s="63">
        <f t="shared" si="9"/>
        <v>2813.3863380000007</v>
      </c>
      <c r="AR5" s="63">
        <f t="shared" si="9"/>
        <v>2316.9063960000008</v>
      </c>
    </row>
    <row r="6" spans="2:44" x14ac:dyDescent="0.25">
      <c r="B6">
        <v>20986</v>
      </c>
      <c r="C6" s="67" t="s">
        <v>159</v>
      </c>
      <c r="D6" t="str">
        <f>VLOOKUP($B6, 'Performance Data'!$B:$K, 3, 0)</f>
        <v>Germany</v>
      </c>
      <c r="E6" t="s">
        <v>17</v>
      </c>
      <c r="F6" t="str">
        <f>VLOOKUP($B6, 'Performance Data'!$B:$K, 6, 0)</f>
        <v>Institutes / Clinic</v>
      </c>
      <c r="G6" s="19">
        <f>VLOOKUP($B6, 'Performance Data'!$B:$K, 10, 0)</f>
        <v>2023</v>
      </c>
      <c r="H6" s="20" t="s">
        <v>64</v>
      </c>
      <c r="I6" s="19" t="str">
        <f>VLOOKUP($B6, 'Performance Data'!$B:$K, 7, 0)</f>
        <v>BA</v>
      </c>
      <c r="J6" s="7">
        <f t="shared" ref="J6:J7" si="10">P6</f>
        <v>21087.72</v>
      </c>
      <c r="K6" s="68">
        <f t="shared" si="8"/>
        <v>22774.737600000004</v>
      </c>
      <c r="M6" s="20" t="s">
        <v>65</v>
      </c>
      <c r="O6" s="5">
        <f>SUMIF('Performance Data'!$B:$B, $B6,'Performance Data'!N:N)</f>
        <v>11766.74</v>
      </c>
      <c r="P6" s="5">
        <f>SUMIF('Performance Data'!$B:$B, $B6,'Performance Data'!O:O)</f>
        <v>21087.72</v>
      </c>
      <c r="Q6" s="5">
        <f>SUMIF('Performance Data'!$B:$B, $B6,'Performance Data'!P:P)</f>
        <v>12045</v>
      </c>
      <c r="S6" s="21">
        <f t="shared" si="1"/>
        <v>0.79214633789817746</v>
      </c>
      <c r="T6" s="21">
        <f t="shared" si="2"/>
        <v>0.75074470734744714</v>
      </c>
      <c r="V6" s="5">
        <f>SUMIF('Performance Data'!$B:$B, $B6,'Performance Data'!AC:AC)</f>
        <v>0</v>
      </c>
      <c r="W6" s="5">
        <f>SUMIF('Performance Data'!$B:$B, $B6,'Performance Data'!AD:AD)</f>
        <v>5962.1100000000006</v>
      </c>
      <c r="X6" s="5">
        <f>SUMIF('Performance Data'!$B:$B, $B6,'Performance Data'!AE:AE)</f>
        <v>11766.74</v>
      </c>
      <c r="Y6" s="5">
        <f>SUMIF('Performance Data'!$B:$B, $B6,'Performance Data'!AG:AG)</f>
        <v>16500</v>
      </c>
      <c r="Z6" s="5">
        <f t="shared" si="3"/>
        <v>21087.72</v>
      </c>
      <c r="AA6" s="5">
        <f t="shared" si="4"/>
        <v>22774.737600000004</v>
      </c>
      <c r="AC6" s="21">
        <f t="shared" si="5"/>
        <v>0.79214633789817746</v>
      </c>
      <c r="AD6" s="21">
        <f t="shared" si="6"/>
        <v>0.27804363636363649</v>
      </c>
      <c r="AE6" s="21">
        <f t="shared" si="6"/>
        <v>8.0000000000000071E-2</v>
      </c>
      <c r="AG6" s="63">
        <f t="shared" si="9"/>
        <v>1594.2316320000004</v>
      </c>
      <c r="AH6" s="63">
        <f t="shared" si="9"/>
        <v>1821.9790080000002</v>
      </c>
      <c r="AI6" s="63">
        <f t="shared" si="9"/>
        <v>2277.4737600000003</v>
      </c>
      <c r="AJ6" s="63">
        <f t="shared" si="9"/>
        <v>1935.8526960000004</v>
      </c>
      <c r="AK6" s="63">
        <f t="shared" si="9"/>
        <v>2049.7263840000005</v>
      </c>
      <c r="AL6" s="63">
        <f t="shared" si="9"/>
        <v>1821.9790080000002</v>
      </c>
      <c r="AM6" s="63">
        <f t="shared" si="9"/>
        <v>1821.9790080000002</v>
      </c>
      <c r="AN6" s="63">
        <f t="shared" si="9"/>
        <v>1480.3579440000003</v>
      </c>
      <c r="AO6" s="63">
        <f t="shared" si="9"/>
        <v>2163.6000720000002</v>
      </c>
      <c r="AP6" s="63">
        <f t="shared" si="9"/>
        <v>2277.4737600000003</v>
      </c>
      <c r="AQ6" s="63">
        <f t="shared" si="9"/>
        <v>1935.8526960000004</v>
      </c>
      <c r="AR6" s="63">
        <f t="shared" si="9"/>
        <v>1594.2316320000004</v>
      </c>
    </row>
    <row r="7" spans="2:44" x14ac:dyDescent="0.25">
      <c r="B7">
        <v>20005</v>
      </c>
      <c r="C7" s="67" t="s">
        <v>160</v>
      </c>
      <c r="D7" t="str">
        <f>VLOOKUP($B7, 'Performance Data'!$B:$K, 3, 0)</f>
        <v>Germany</v>
      </c>
      <c r="E7" t="s">
        <v>17</v>
      </c>
      <c r="F7" t="str">
        <f>VLOOKUP($B7, 'Performance Data'!$B:$K, 6, 0)</f>
        <v>Institutes / Clinic</v>
      </c>
      <c r="G7" s="19" t="str">
        <f>VLOOKUP($B7, 'Performance Data'!$B:$K, 10, 0)</f>
        <v>Pre-2022</v>
      </c>
      <c r="H7" s="20" t="s">
        <v>64</v>
      </c>
      <c r="I7" s="19" t="str">
        <f>VLOOKUP($B7, 'Performance Data'!$B:$K, 7, 0)</f>
        <v>BB</v>
      </c>
      <c r="J7" s="7">
        <f t="shared" si="10"/>
        <v>17312.060000000001</v>
      </c>
      <c r="K7" s="68">
        <f t="shared" si="8"/>
        <v>18697.024800000003</v>
      </c>
      <c r="M7" s="20" t="s">
        <v>65</v>
      </c>
      <c r="O7" s="5">
        <f>SUMIF('Performance Data'!$B:$B, $B7,'Performance Data'!N:N)</f>
        <v>15727.199999999999</v>
      </c>
      <c r="P7" s="5">
        <f>SUMIF('Performance Data'!$B:$B, $B7,'Performance Data'!O:O)</f>
        <v>17312.060000000001</v>
      </c>
      <c r="Q7" s="5">
        <f>SUMIF('Performance Data'!$B:$B, $B7,'Performance Data'!P:P)</f>
        <v>12045</v>
      </c>
      <c r="S7" s="21">
        <f t="shared" si="1"/>
        <v>0.10077191108398198</v>
      </c>
      <c r="T7" s="21">
        <f t="shared" si="2"/>
        <v>0.43728185969281874</v>
      </c>
      <c r="V7" s="5">
        <f>SUMIF('Performance Data'!$B:$B, $B7,'Performance Data'!AC:AC)</f>
        <v>12843.430000000002</v>
      </c>
      <c r="W7" s="5">
        <f>SUMIF('Performance Data'!$B:$B, $B7,'Performance Data'!AD:AD)</f>
        <v>14745.16</v>
      </c>
      <c r="X7" s="5">
        <f>SUMIF('Performance Data'!$B:$B, $B7,'Performance Data'!AE:AE)</f>
        <v>15727.199999999999</v>
      </c>
      <c r="Y7" s="5">
        <f>SUMIF('Performance Data'!$B:$B, $B7,'Performance Data'!AG:AG)</f>
        <v>16500</v>
      </c>
      <c r="Z7" s="5">
        <f t="shared" si="3"/>
        <v>17312.060000000001</v>
      </c>
      <c r="AA7" s="5">
        <f t="shared" si="4"/>
        <v>18697.024800000003</v>
      </c>
      <c r="AC7" s="21">
        <f t="shared" si="5"/>
        <v>0.10077191108398198</v>
      </c>
      <c r="AD7" s="21">
        <f t="shared" si="6"/>
        <v>4.921575757575769E-2</v>
      </c>
      <c r="AE7" s="21">
        <f t="shared" si="6"/>
        <v>8.0000000000000071E-2</v>
      </c>
      <c r="AG7" s="63">
        <f t="shared" si="9"/>
        <v>1308.7917360000004</v>
      </c>
      <c r="AH7" s="63">
        <f t="shared" si="9"/>
        <v>1495.7619840000002</v>
      </c>
      <c r="AI7" s="63">
        <f t="shared" si="9"/>
        <v>1869.7024800000004</v>
      </c>
      <c r="AJ7" s="63">
        <f t="shared" si="9"/>
        <v>1589.2471080000003</v>
      </c>
      <c r="AK7" s="63">
        <f t="shared" si="9"/>
        <v>1682.7322320000003</v>
      </c>
      <c r="AL7" s="63">
        <f t="shared" si="9"/>
        <v>1495.7619840000002</v>
      </c>
      <c r="AM7" s="63">
        <f t="shared" si="9"/>
        <v>1495.7619840000002</v>
      </c>
      <c r="AN7" s="63">
        <f t="shared" si="9"/>
        <v>1215.3066120000003</v>
      </c>
      <c r="AO7" s="63">
        <f t="shared" si="9"/>
        <v>1776.2173560000003</v>
      </c>
      <c r="AP7" s="63">
        <f t="shared" si="9"/>
        <v>1869.7024800000004</v>
      </c>
      <c r="AQ7" s="63">
        <f t="shared" si="9"/>
        <v>1589.2471080000003</v>
      </c>
      <c r="AR7" s="63">
        <f t="shared" si="9"/>
        <v>1308.7917360000004</v>
      </c>
    </row>
    <row r="8" spans="2:44" x14ac:dyDescent="0.25">
      <c r="B8">
        <v>20768</v>
      </c>
      <c r="C8" t="s">
        <v>161</v>
      </c>
      <c r="D8" t="str">
        <f>VLOOKUP($B8, 'Performance Data'!$B:$K, 3, 0)</f>
        <v>Germany</v>
      </c>
      <c r="E8" t="s">
        <v>17</v>
      </c>
      <c r="F8" t="str">
        <f>VLOOKUP($B8, 'Performance Data'!$B:$K, 6, 0)</f>
        <v>Hotel Spa</v>
      </c>
      <c r="G8" s="19" t="str">
        <f>VLOOKUP($B8, 'Performance Data'!$B:$K, 10, 0)</f>
        <v>Pre-2022</v>
      </c>
      <c r="H8" s="20"/>
      <c r="I8" s="19" t="str">
        <f>VLOOKUP($B8, 'Performance Data'!$B:$K, 7, 0)</f>
        <v>AA</v>
      </c>
      <c r="J8" s="7">
        <f t="shared" si="0"/>
        <v>32377.18</v>
      </c>
      <c r="K8" s="68">
        <f t="shared" si="8"/>
        <v>34967.354400000004</v>
      </c>
      <c r="M8" s="20" t="s">
        <v>68</v>
      </c>
      <c r="O8" s="5">
        <f>SUMIF('Performance Data'!$B:$B, $B8,'Performance Data'!N:N)</f>
        <v>34917.56</v>
      </c>
      <c r="P8" s="5">
        <f>SUMIF('Performance Data'!$B:$B, $B8,'Performance Data'!O:O)</f>
        <v>32377.18</v>
      </c>
      <c r="Q8" s="5">
        <f>SUMIF('Performance Data'!$B:$B, $B8,'Performance Data'!P:P)</f>
        <v>27740</v>
      </c>
      <c r="S8" s="21">
        <f t="shared" si="1"/>
        <v>-7.2753651744279835E-2</v>
      </c>
      <c r="T8" s="21">
        <f t="shared" si="2"/>
        <v>0.16716582552271086</v>
      </c>
      <c r="V8" s="5">
        <f>SUMIF('Performance Data'!$B:$B, $B8,'Performance Data'!AC:AC)</f>
        <v>33029.46</v>
      </c>
      <c r="W8" s="5">
        <f>SUMIF('Performance Data'!$B:$B, $B8,'Performance Data'!AD:AD)</f>
        <v>30364.570000000003</v>
      </c>
      <c r="X8" s="5">
        <f>SUMIF('Performance Data'!$B:$B, $B8,'Performance Data'!AE:AE)</f>
        <v>34917.56</v>
      </c>
      <c r="Y8" s="5">
        <f>SUMIF('Performance Data'!$B:$B, $B8,'Performance Data'!AG:AG)</f>
        <v>38000</v>
      </c>
      <c r="Z8" s="5">
        <f t="shared" si="3"/>
        <v>32377.18</v>
      </c>
      <c r="AA8" s="5">
        <f t="shared" si="4"/>
        <v>34967.354400000004</v>
      </c>
      <c r="AC8" s="21">
        <f t="shared" si="5"/>
        <v>-7.2753651744279835E-2</v>
      </c>
      <c r="AD8" s="21">
        <f t="shared" si="6"/>
        <v>-0.14796894736842103</v>
      </c>
      <c r="AE8" s="21">
        <f t="shared" si="6"/>
        <v>8.0000000000000071E-2</v>
      </c>
      <c r="AG8" s="63">
        <f t="shared" si="9"/>
        <v>2447.7148080000006</v>
      </c>
      <c r="AH8" s="63">
        <f t="shared" si="9"/>
        <v>2797.3883520000004</v>
      </c>
      <c r="AI8" s="63">
        <f t="shared" si="9"/>
        <v>3496.7354400000004</v>
      </c>
      <c r="AJ8" s="63">
        <f t="shared" si="9"/>
        <v>2972.2251240000005</v>
      </c>
      <c r="AK8" s="63">
        <f t="shared" si="9"/>
        <v>3147.0618960000002</v>
      </c>
      <c r="AL8" s="63">
        <f t="shared" si="9"/>
        <v>2797.3883520000004</v>
      </c>
      <c r="AM8" s="63">
        <f t="shared" si="9"/>
        <v>2797.3883520000004</v>
      </c>
      <c r="AN8" s="63">
        <f t="shared" si="9"/>
        <v>2272.8780360000005</v>
      </c>
      <c r="AO8" s="63">
        <f t="shared" si="9"/>
        <v>3321.8986680000003</v>
      </c>
      <c r="AP8" s="63">
        <f t="shared" si="9"/>
        <v>3496.7354400000004</v>
      </c>
      <c r="AQ8" s="63">
        <f t="shared" si="9"/>
        <v>2972.2251240000005</v>
      </c>
      <c r="AR8" s="63">
        <f t="shared" si="9"/>
        <v>2447.7148080000006</v>
      </c>
    </row>
    <row r="9" spans="2:44" x14ac:dyDescent="0.25">
      <c r="B9">
        <v>20334</v>
      </c>
      <c r="C9" t="s">
        <v>162</v>
      </c>
      <c r="D9" t="str">
        <f>VLOOKUP($B9, 'Performance Data'!$B:$K, 3, 0)</f>
        <v>Germany</v>
      </c>
      <c r="E9" t="s">
        <v>17</v>
      </c>
      <c r="F9" t="str">
        <f>VLOOKUP($B9, 'Performance Data'!$B:$K, 6, 0)</f>
        <v>Institutes / Clinic</v>
      </c>
      <c r="G9" s="19" t="str">
        <f>VLOOKUP($B9, 'Performance Data'!$B:$K, 10, 0)</f>
        <v>Pre-2022</v>
      </c>
      <c r="H9" s="20" t="s">
        <v>64</v>
      </c>
      <c r="I9" s="19" t="str">
        <f>VLOOKUP($B9, 'Performance Data'!$B:$K, 7, 0)</f>
        <v>AA</v>
      </c>
      <c r="J9" s="7">
        <f t="shared" ref="J9:J10" si="11">P9</f>
        <v>33226.21</v>
      </c>
      <c r="K9" s="68">
        <f t="shared" si="8"/>
        <v>35884.306799999998</v>
      </c>
      <c r="M9" s="20" t="s">
        <v>68</v>
      </c>
      <c r="O9" s="5">
        <f>SUMIF('Performance Data'!$B:$B, $B9,'Performance Data'!N:N)</f>
        <v>30003.700000000004</v>
      </c>
      <c r="P9" s="5">
        <f>SUMIF('Performance Data'!$B:$B, $B9,'Performance Data'!O:O)</f>
        <v>33226.21</v>
      </c>
      <c r="Q9" s="5">
        <f>SUMIF('Performance Data'!$B:$B, $B9,'Performance Data'!P:P)</f>
        <v>24090</v>
      </c>
      <c r="S9" s="21">
        <f t="shared" si="1"/>
        <v>0.10740375353706355</v>
      </c>
      <c r="T9" s="21">
        <f t="shared" si="2"/>
        <v>0.37925321710253224</v>
      </c>
      <c r="V9" s="5">
        <f>SUMIF('Performance Data'!$B:$B, $B9,'Performance Data'!AC:AC)</f>
        <v>23409.82</v>
      </c>
      <c r="W9" s="5">
        <f>SUMIF('Performance Data'!$B:$B, $B9,'Performance Data'!AD:AD)</f>
        <v>27161.15</v>
      </c>
      <c r="X9" s="5">
        <f>SUMIF('Performance Data'!$B:$B, $B9,'Performance Data'!AE:AE)</f>
        <v>30003.700000000004</v>
      </c>
      <c r="Y9" s="5">
        <f>SUMIF('Performance Data'!$B:$B, $B9,'Performance Data'!AG:AG)</f>
        <v>33000</v>
      </c>
      <c r="Z9" s="5">
        <f t="shared" si="3"/>
        <v>33226.21</v>
      </c>
      <c r="AA9" s="5">
        <f t="shared" si="4"/>
        <v>35884.306799999998</v>
      </c>
      <c r="AC9" s="21">
        <f t="shared" si="5"/>
        <v>0.10740375353706355</v>
      </c>
      <c r="AD9" s="21">
        <f t="shared" si="6"/>
        <v>6.8548484848485192E-3</v>
      </c>
      <c r="AE9" s="21">
        <f t="shared" si="6"/>
        <v>8.0000000000000071E-2</v>
      </c>
      <c r="AG9" s="63">
        <f t="shared" si="9"/>
        <v>2511.901476</v>
      </c>
      <c r="AH9" s="63">
        <f t="shared" si="9"/>
        <v>2870.7445440000001</v>
      </c>
      <c r="AI9" s="63">
        <f t="shared" si="9"/>
        <v>3588.4306799999999</v>
      </c>
      <c r="AJ9" s="63">
        <f t="shared" si="9"/>
        <v>3050.1660780000002</v>
      </c>
      <c r="AK9" s="63">
        <f t="shared" si="9"/>
        <v>3229.5876119999998</v>
      </c>
      <c r="AL9" s="63">
        <f t="shared" si="9"/>
        <v>2870.7445440000001</v>
      </c>
      <c r="AM9" s="63">
        <f t="shared" si="9"/>
        <v>2870.7445440000001</v>
      </c>
      <c r="AN9" s="63">
        <f t="shared" si="9"/>
        <v>2332.4799419999999</v>
      </c>
      <c r="AO9" s="63">
        <f t="shared" si="9"/>
        <v>3409.0091459999999</v>
      </c>
      <c r="AP9" s="63">
        <f t="shared" si="9"/>
        <v>3588.4306799999999</v>
      </c>
      <c r="AQ9" s="63">
        <f t="shared" si="9"/>
        <v>3050.1660780000002</v>
      </c>
      <c r="AR9" s="63">
        <f t="shared" si="9"/>
        <v>2511.901476</v>
      </c>
    </row>
    <row r="10" spans="2:44" x14ac:dyDescent="0.25">
      <c r="B10">
        <v>20697</v>
      </c>
      <c r="C10" t="s">
        <v>163</v>
      </c>
      <c r="D10" t="str">
        <f>VLOOKUP($B10, 'Performance Data'!$B:$K, 3, 0)</f>
        <v>Germany</v>
      </c>
      <c r="E10" t="s">
        <v>17</v>
      </c>
      <c r="F10" t="str">
        <f>VLOOKUP($B10, 'Performance Data'!$B:$K, 6, 0)</f>
        <v>Institutes / Clinic</v>
      </c>
      <c r="G10" s="19">
        <f>VLOOKUP($B10, 'Performance Data'!$B:$K, 10, 0)</f>
        <v>2025</v>
      </c>
      <c r="H10" s="20"/>
      <c r="I10" s="19" t="str">
        <f>VLOOKUP($B10, 'Performance Data'!$B:$K, 7, 0)</f>
        <v>NKD25</v>
      </c>
      <c r="J10" s="7">
        <f t="shared" si="11"/>
        <v>12706.380000000001</v>
      </c>
      <c r="K10" s="68">
        <f t="shared" si="8"/>
        <v>13722.890400000002</v>
      </c>
      <c r="M10" s="20" t="s">
        <v>65</v>
      </c>
      <c r="O10" s="5">
        <f>SUMIF('Performance Data'!$B:$B, $B10,'Performance Data'!N:N)</f>
        <v>0</v>
      </c>
      <c r="P10" s="5">
        <f>SUMIF('Performance Data'!$B:$B, $B10,'Performance Data'!O:O)</f>
        <v>12706.380000000001</v>
      </c>
      <c r="Q10" s="5">
        <f>SUMIF('Performance Data'!$B:$B, $B10,'Performance Data'!P:P)</f>
        <v>0</v>
      </c>
      <c r="S10" s="21" t="e">
        <f>$P10/O10-1</f>
        <v>#DIV/0!</v>
      </c>
      <c r="T10" s="21" t="e">
        <f>P10/Q10-1</f>
        <v>#DIV/0!</v>
      </c>
      <c r="V10" s="5">
        <f>SUMIF('Performance Data'!$B:$B, $B10,'Performance Data'!AC:AC)</f>
        <v>1866.36</v>
      </c>
      <c r="W10" s="5">
        <f>SUMIF('Performance Data'!$B:$B, $B10,'Performance Data'!AD:AD)</f>
        <v>0</v>
      </c>
      <c r="X10" s="5">
        <f>SUMIF('Performance Data'!$B:$B, $B10,'Performance Data'!AE:AE)</f>
        <v>0</v>
      </c>
      <c r="Y10" s="5">
        <f>SUMIF('Performance Data'!$B:$B, $B10,'Performance Data'!AG:AG)</f>
        <v>0</v>
      </c>
      <c r="Z10" s="5">
        <f t="shared" si="3"/>
        <v>12706.380000000001</v>
      </c>
      <c r="AA10" s="5">
        <f t="shared" si="4"/>
        <v>13722.890400000002</v>
      </c>
      <c r="AC10" s="21" t="e">
        <f>Z10/X10-1</f>
        <v>#DIV/0!</v>
      </c>
      <c r="AD10" s="21" t="e">
        <f t="shared" si="6"/>
        <v>#DIV/0!</v>
      </c>
      <c r="AE10" s="21">
        <f t="shared" si="6"/>
        <v>8.0000000000000071E-2</v>
      </c>
      <c r="AG10" s="63">
        <f t="shared" si="9"/>
        <v>960.60232800000028</v>
      </c>
      <c r="AH10" s="63">
        <f t="shared" si="9"/>
        <v>1097.8312320000002</v>
      </c>
      <c r="AI10" s="63">
        <f t="shared" si="9"/>
        <v>1372.2890400000003</v>
      </c>
      <c r="AJ10" s="63">
        <f t="shared" si="9"/>
        <v>1166.4456840000003</v>
      </c>
      <c r="AK10" s="63">
        <f t="shared" si="9"/>
        <v>1235.0601360000001</v>
      </c>
      <c r="AL10" s="63">
        <f t="shared" si="9"/>
        <v>1097.8312320000002</v>
      </c>
      <c r="AM10" s="63">
        <f t="shared" si="9"/>
        <v>1097.8312320000002</v>
      </c>
      <c r="AN10" s="63">
        <f t="shared" si="9"/>
        <v>891.98787600000014</v>
      </c>
      <c r="AO10" s="63">
        <f t="shared" si="9"/>
        <v>1303.6745880000003</v>
      </c>
      <c r="AP10" s="63">
        <f t="shared" si="9"/>
        <v>1372.2890400000003</v>
      </c>
      <c r="AQ10" s="63">
        <f t="shared" si="9"/>
        <v>1166.4456840000003</v>
      </c>
      <c r="AR10" s="63">
        <f t="shared" si="9"/>
        <v>960.60232800000028</v>
      </c>
    </row>
    <row r="11" spans="2:44" x14ac:dyDescent="0.25">
      <c r="B11">
        <v>20024</v>
      </c>
      <c r="C11" t="s">
        <v>164</v>
      </c>
      <c r="D11" t="str">
        <f>VLOOKUP($B11, 'Performance Data'!$B:$K, 3, 0)</f>
        <v>Germany</v>
      </c>
      <c r="E11" t="s">
        <v>17</v>
      </c>
      <c r="F11" t="str">
        <f>VLOOKUP($B11, 'Performance Data'!$B:$K, 6, 0)</f>
        <v>Perfumery</v>
      </c>
      <c r="G11" s="19" t="str">
        <f>VLOOKUP($B11, 'Performance Data'!$B:$K, 10, 0)</f>
        <v>Pre-2022</v>
      </c>
      <c r="H11" s="20" t="s">
        <v>64</v>
      </c>
      <c r="I11" s="19" t="str">
        <f>VLOOKUP($B11, 'Performance Data'!$B:$K, 7, 0)</f>
        <v>AB</v>
      </c>
      <c r="J11" s="7">
        <f t="shared" ref="J11" si="12">P11</f>
        <v>26726.42</v>
      </c>
      <c r="K11" s="68">
        <f t="shared" si="8"/>
        <v>28864.533599999999</v>
      </c>
      <c r="M11" s="20" t="s">
        <v>68</v>
      </c>
      <c r="O11" s="5">
        <f>SUMIF('Performance Data'!$B:$B, $B11,'Performance Data'!N:N)</f>
        <v>26706.73</v>
      </c>
      <c r="P11" s="5">
        <f>SUMIF('Performance Data'!$B:$B, $B11,'Performance Data'!O:O)</f>
        <v>26726.42</v>
      </c>
      <c r="Q11" s="5">
        <f>SUMIF('Performance Data'!$B:$B, $B11,'Performance Data'!P:P)</f>
        <v>20440</v>
      </c>
      <c r="S11" s="21">
        <f t="shared" si="1"/>
        <v>7.3726734796797366E-4</v>
      </c>
      <c r="T11" s="21">
        <f t="shared" si="2"/>
        <v>0.3075547945205479</v>
      </c>
      <c r="V11" s="5">
        <f>SUMIF('Performance Data'!$B:$B, $B11,'Performance Data'!AC:AC)</f>
        <v>21974.440000000002</v>
      </c>
      <c r="W11" s="5">
        <f>SUMIF('Performance Data'!$B:$B, $B11,'Performance Data'!AD:AD)</f>
        <v>23292.940000000002</v>
      </c>
      <c r="X11" s="5">
        <f>SUMIF('Performance Data'!$B:$B, $B11,'Performance Data'!AE:AE)</f>
        <v>26706.73</v>
      </c>
      <c r="Y11" s="5">
        <f>SUMIF('Performance Data'!$B:$B, $B11,'Performance Data'!AG:AG)</f>
        <v>28000</v>
      </c>
      <c r="Z11" s="5">
        <f t="shared" si="3"/>
        <v>26726.42</v>
      </c>
      <c r="AA11" s="5">
        <f t="shared" si="4"/>
        <v>28864.533599999999</v>
      </c>
      <c r="AC11" s="21">
        <f t="shared" si="5"/>
        <v>7.3726734796797366E-4</v>
      </c>
      <c r="AD11" s="21">
        <f t="shared" si="6"/>
        <v>-4.5485000000000109E-2</v>
      </c>
      <c r="AE11" s="21">
        <f t="shared" si="6"/>
        <v>8.0000000000000071E-2</v>
      </c>
      <c r="AG11" s="63">
        <f t="shared" si="9"/>
        <v>2020.5173520000001</v>
      </c>
      <c r="AH11" s="63">
        <f t="shared" si="9"/>
        <v>2309.1626879999999</v>
      </c>
      <c r="AI11" s="63">
        <f t="shared" si="9"/>
        <v>2886.45336</v>
      </c>
      <c r="AJ11" s="63">
        <f t="shared" si="9"/>
        <v>2453.4853560000001</v>
      </c>
      <c r="AK11" s="63">
        <f t="shared" si="9"/>
        <v>2597.8080239999999</v>
      </c>
      <c r="AL11" s="63">
        <f t="shared" si="9"/>
        <v>2309.1626879999999</v>
      </c>
      <c r="AM11" s="63">
        <f t="shared" si="9"/>
        <v>2309.1626879999999</v>
      </c>
      <c r="AN11" s="63">
        <f t="shared" si="9"/>
        <v>1876.1946840000001</v>
      </c>
      <c r="AO11" s="63">
        <f t="shared" si="9"/>
        <v>2742.1306919999997</v>
      </c>
      <c r="AP11" s="63">
        <f t="shared" si="9"/>
        <v>2886.45336</v>
      </c>
      <c r="AQ11" s="63">
        <f t="shared" si="9"/>
        <v>2453.4853560000001</v>
      </c>
      <c r="AR11" s="63">
        <f t="shared" si="9"/>
        <v>2020.5173520000001</v>
      </c>
    </row>
    <row r="12" spans="2:44" x14ac:dyDescent="0.25">
      <c r="B12">
        <v>20948</v>
      </c>
      <c r="C12" t="s">
        <v>165</v>
      </c>
      <c r="D12" t="str">
        <f>VLOOKUP($B12, 'Performance Data'!$B:$K, 3, 0)</f>
        <v>Germany</v>
      </c>
      <c r="E12" t="s">
        <v>17</v>
      </c>
      <c r="F12" t="str">
        <f>VLOOKUP($B12, 'Performance Data'!$B:$K, 6, 0)</f>
        <v>Institutes / Clinic</v>
      </c>
      <c r="G12" s="19">
        <f>VLOOKUP($B12, 'Performance Data'!$B:$K, 10, 0)</f>
        <v>2022</v>
      </c>
      <c r="H12" s="20"/>
      <c r="I12" s="19" t="str">
        <f>VLOOKUP($B12, 'Performance Data'!$B:$K, 7, 0)</f>
        <v>AA</v>
      </c>
      <c r="J12" s="7">
        <f t="shared" si="0"/>
        <v>39367.539999999994</v>
      </c>
      <c r="K12" s="68">
        <f t="shared" si="8"/>
        <v>42516.943199999994</v>
      </c>
      <c r="M12" s="20" t="s">
        <v>65</v>
      </c>
      <c r="O12" s="5">
        <f>SUMIF('Performance Data'!$B:$B, $B12,'Performance Data'!N:N)</f>
        <v>21467.579999999998</v>
      </c>
      <c r="P12" s="5">
        <f>SUMIF('Performance Data'!$B:$B, $B12,'Performance Data'!O:O)</f>
        <v>39367.539999999994</v>
      </c>
      <c r="Q12" s="5">
        <f>SUMIF('Performance Data'!$B:$B, $B12,'Performance Data'!P:P)</f>
        <v>16790</v>
      </c>
      <c r="S12" s="21">
        <f t="shared" si="1"/>
        <v>0.83381359240305608</v>
      </c>
      <c r="T12" s="21">
        <f t="shared" si="2"/>
        <v>1.3447016081000593</v>
      </c>
      <c r="V12" s="5">
        <f>SUMIF('Performance Data'!$B:$B, $B12,'Performance Data'!AC:AC)</f>
        <v>12147.47</v>
      </c>
      <c r="W12" s="5">
        <f>SUMIF('Performance Data'!$B:$B, $B12,'Performance Data'!AD:AD)</f>
        <v>25271.08</v>
      </c>
      <c r="X12" s="5">
        <f>SUMIF('Performance Data'!$B:$B, $B12,'Performance Data'!AE:AE)</f>
        <v>21467.579999999998</v>
      </c>
      <c r="Y12" s="5">
        <f>SUMIF('Performance Data'!$B:$B, $B12,'Performance Data'!AG:AG)</f>
        <v>23000</v>
      </c>
      <c r="Z12" s="5">
        <f t="shared" si="3"/>
        <v>39367.539999999994</v>
      </c>
      <c r="AA12" s="5">
        <f t="shared" si="4"/>
        <v>42516.943199999994</v>
      </c>
      <c r="AC12" s="21">
        <f t="shared" si="5"/>
        <v>0.83381359240305608</v>
      </c>
      <c r="AD12" s="21">
        <f t="shared" si="6"/>
        <v>0.71163217391304312</v>
      </c>
      <c r="AE12" s="21">
        <f t="shared" si="6"/>
        <v>8.0000000000000071E-2</v>
      </c>
      <c r="AG12" s="63">
        <f t="shared" si="9"/>
        <v>2976.1860240000001</v>
      </c>
      <c r="AH12" s="63">
        <f t="shared" si="9"/>
        <v>3401.3554559999998</v>
      </c>
      <c r="AI12" s="63">
        <f t="shared" si="9"/>
        <v>4251.6943199999996</v>
      </c>
      <c r="AJ12" s="63">
        <f t="shared" si="9"/>
        <v>3613.9401719999996</v>
      </c>
      <c r="AK12" s="63">
        <f t="shared" si="9"/>
        <v>3826.5248879999995</v>
      </c>
      <c r="AL12" s="63">
        <f t="shared" si="9"/>
        <v>3401.3554559999998</v>
      </c>
      <c r="AM12" s="63">
        <f t="shared" si="9"/>
        <v>3401.3554559999998</v>
      </c>
      <c r="AN12" s="63">
        <f t="shared" si="9"/>
        <v>2763.6013079999998</v>
      </c>
      <c r="AO12" s="63">
        <f t="shared" si="9"/>
        <v>4039.1096039999993</v>
      </c>
      <c r="AP12" s="63">
        <f t="shared" si="9"/>
        <v>4251.6943199999996</v>
      </c>
      <c r="AQ12" s="63">
        <f t="shared" si="9"/>
        <v>3613.9401719999996</v>
      </c>
      <c r="AR12" s="63">
        <f t="shared" si="9"/>
        <v>2976.1860240000001</v>
      </c>
    </row>
    <row r="13" spans="2:44" x14ac:dyDescent="0.25">
      <c r="B13">
        <v>20923</v>
      </c>
      <c r="C13" t="s">
        <v>166</v>
      </c>
      <c r="D13" t="str">
        <f>VLOOKUP($B13, 'Performance Data'!$B:$K, 3, 0)</f>
        <v>Germany</v>
      </c>
      <c r="E13" t="s">
        <v>17</v>
      </c>
      <c r="F13" t="str">
        <f>VLOOKUP($B13, 'Performance Data'!$B:$K, 6, 0)</f>
        <v>Institutes / Clinic</v>
      </c>
      <c r="G13" s="19">
        <f>VLOOKUP($B13, 'Performance Data'!$B:$K, 10, 0)</f>
        <v>2022</v>
      </c>
      <c r="H13" s="20"/>
      <c r="I13" s="19" t="str">
        <f>VLOOKUP($B13, 'Performance Data'!$B:$K, 7, 0)</f>
        <v>BA</v>
      </c>
      <c r="J13" s="7">
        <f t="shared" si="0"/>
        <v>14797.269999999999</v>
      </c>
      <c r="K13" s="68">
        <f t="shared" si="8"/>
        <v>15981.051599999999</v>
      </c>
      <c r="M13" s="20" t="s">
        <v>88</v>
      </c>
      <c r="O13" s="5">
        <f>SUMIF('Performance Data'!$B:$B, $B13,'Performance Data'!N:N)</f>
        <v>12455.109999999999</v>
      </c>
      <c r="P13" s="5">
        <f>SUMIF('Performance Data'!$B:$B, $B13,'Performance Data'!O:O)</f>
        <v>14797.269999999999</v>
      </c>
      <c r="Q13" s="5">
        <f>SUMIF('Performance Data'!$B:$B, $B13,'Performance Data'!P:P)</f>
        <v>7300</v>
      </c>
      <c r="S13" s="21">
        <f t="shared" si="1"/>
        <v>0.18804811840280822</v>
      </c>
      <c r="T13" s="21">
        <f t="shared" si="2"/>
        <v>1.0270232876712329</v>
      </c>
      <c r="V13" s="5">
        <f>SUMIF('Performance Data'!$B:$B, $B13,'Performance Data'!AC:AC)</f>
        <v>20982.53</v>
      </c>
      <c r="W13" s="5">
        <f>SUMIF('Performance Data'!$B:$B, $B13,'Performance Data'!AD:AD)</f>
        <v>18043.480000000003</v>
      </c>
      <c r="X13" s="5">
        <f>SUMIF('Performance Data'!$B:$B, $B13,'Performance Data'!AE:AE)</f>
        <v>12455.109999999999</v>
      </c>
      <c r="Y13" s="5">
        <f>SUMIF('Performance Data'!$B:$B, $B13,'Performance Data'!AG:AG)</f>
        <v>10000</v>
      </c>
      <c r="Z13" s="5">
        <f t="shared" si="3"/>
        <v>14797.269999999999</v>
      </c>
      <c r="AA13" s="5">
        <f t="shared" si="4"/>
        <v>15981.051599999999</v>
      </c>
      <c r="AC13" s="21">
        <f t="shared" si="5"/>
        <v>0.18804811840280822</v>
      </c>
      <c r="AD13" s="21">
        <f t="shared" si="6"/>
        <v>0.47972699999999979</v>
      </c>
      <c r="AE13" s="21">
        <f t="shared" si="6"/>
        <v>8.0000000000000071E-2</v>
      </c>
      <c r="AG13" s="63">
        <f t="shared" si="9"/>
        <v>1118.673612</v>
      </c>
      <c r="AH13" s="63">
        <f t="shared" si="9"/>
        <v>1278.4841279999998</v>
      </c>
      <c r="AI13" s="63">
        <f t="shared" si="9"/>
        <v>1598.1051600000001</v>
      </c>
      <c r="AJ13" s="63">
        <f t="shared" si="9"/>
        <v>1358.3893860000001</v>
      </c>
      <c r="AK13" s="63">
        <f t="shared" si="9"/>
        <v>1438.2946439999998</v>
      </c>
      <c r="AL13" s="63">
        <f t="shared" si="9"/>
        <v>1278.4841279999998</v>
      </c>
      <c r="AM13" s="63">
        <f t="shared" si="9"/>
        <v>1278.4841279999998</v>
      </c>
      <c r="AN13" s="63">
        <f t="shared" si="9"/>
        <v>1038.768354</v>
      </c>
      <c r="AO13" s="63">
        <f t="shared" si="9"/>
        <v>1518.1999019999998</v>
      </c>
      <c r="AP13" s="63">
        <f t="shared" si="9"/>
        <v>1598.1051600000001</v>
      </c>
      <c r="AQ13" s="63">
        <f t="shared" si="9"/>
        <v>1358.3893860000001</v>
      </c>
      <c r="AR13" s="63">
        <f t="shared" si="9"/>
        <v>1118.673612</v>
      </c>
    </row>
    <row r="14" spans="2:44" x14ac:dyDescent="0.25">
      <c r="B14">
        <v>20009</v>
      </c>
      <c r="C14" t="s">
        <v>167</v>
      </c>
      <c r="D14" t="str">
        <f>VLOOKUP($B14, 'Performance Data'!$B:$K, 3, 0)</f>
        <v>Germany</v>
      </c>
      <c r="E14" t="s">
        <v>17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/>
      <c r="I14" s="19" t="str">
        <f>VLOOKUP($B14, 'Performance Data'!$B:$K, 7, 0)</f>
        <v>BB</v>
      </c>
      <c r="J14" s="7">
        <f t="shared" si="0"/>
        <v>27490.55</v>
      </c>
      <c r="K14" s="68">
        <f t="shared" si="8"/>
        <v>29689.794000000002</v>
      </c>
      <c r="M14" s="20" t="s">
        <v>65</v>
      </c>
      <c r="O14" s="5">
        <f>SUMIF('Performance Data'!$B:$B, $B14,'Performance Data'!N:N)</f>
        <v>10058.210000000001</v>
      </c>
      <c r="P14" s="5">
        <f>SUMIF('Performance Data'!$B:$B, $B14,'Performance Data'!O:O)</f>
        <v>27490.55</v>
      </c>
      <c r="Q14" s="5">
        <f>SUMIF('Performance Data'!$B:$B, $B14,'Performance Data'!P:P)</f>
        <v>7300</v>
      </c>
      <c r="S14" s="21">
        <f t="shared" si="1"/>
        <v>1.7331453608544658</v>
      </c>
      <c r="T14" s="21">
        <f t="shared" si="2"/>
        <v>2.7658287671232875</v>
      </c>
      <c r="V14" s="5">
        <f>SUMIF('Performance Data'!$B:$B, $B14,'Performance Data'!AC:AC)</f>
        <v>13089.14</v>
      </c>
      <c r="W14" s="5">
        <f>SUMIF('Performance Data'!$B:$B, $B14,'Performance Data'!AD:AD)</f>
        <v>16349.970000000001</v>
      </c>
      <c r="X14" s="5">
        <f>SUMIF('Performance Data'!$B:$B, $B14,'Performance Data'!AE:AE)</f>
        <v>10058.210000000001</v>
      </c>
      <c r="Y14" s="5">
        <f>SUMIF('Performance Data'!$B:$B, $B14,'Performance Data'!AG:AG)</f>
        <v>10000</v>
      </c>
      <c r="Z14" s="5">
        <f t="shared" si="3"/>
        <v>27490.55</v>
      </c>
      <c r="AA14" s="5">
        <f t="shared" si="4"/>
        <v>29689.794000000002</v>
      </c>
      <c r="AC14" s="21">
        <f t="shared" si="5"/>
        <v>1.7331453608544658</v>
      </c>
      <c r="AD14" s="21">
        <f t="shared" si="6"/>
        <v>1.7490549999999998</v>
      </c>
      <c r="AE14" s="21">
        <f t="shared" si="6"/>
        <v>8.0000000000000071E-2</v>
      </c>
      <c r="AG14" s="63">
        <f t="shared" si="9"/>
        <v>2078.2855800000002</v>
      </c>
      <c r="AH14" s="63">
        <f t="shared" si="9"/>
        <v>2375.18352</v>
      </c>
      <c r="AI14" s="63">
        <f t="shared" si="9"/>
        <v>2968.9794000000002</v>
      </c>
      <c r="AJ14" s="63">
        <f t="shared" si="9"/>
        <v>2523.6324900000004</v>
      </c>
      <c r="AK14" s="63">
        <f t="shared" si="9"/>
        <v>2672.0814599999999</v>
      </c>
      <c r="AL14" s="63">
        <f t="shared" si="9"/>
        <v>2375.18352</v>
      </c>
      <c r="AM14" s="63">
        <f t="shared" si="9"/>
        <v>2375.18352</v>
      </c>
      <c r="AN14" s="63">
        <f t="shared" si="9"/>
        <v>1929.8366100000001</v>
      </c>
      <c r="AO14" s="63">
        <f t="shared" si="9"/>
        <v>2820.5304300000003</v>
      </c>
      <c r="AP14" s="63">
        <f t="shared" si="9"/>
        <v>2968.9794000000002</v>
      </c>
      <c r="AQ14" s="63">
        <f t="shared" si="9"/>
        <v>2523.6324900000004</v>
      </c>
      <c r="AR14" s="63">
        <f t="shared" si="9"/>
        <v>2078.2855800000002</v>
      </c>
    </row>
    <row r="15" spans="2:44" x14ac:dyDescent="0.25">
      <c r="B15">
        <v>20161</v>
      </c>
      <c r="C15" t="s">
        <v>168</v>
      </c>
      <c r="D15" t="str">
        <f>VLOOKUP($B15, 'Performance Data'!$B:$K, 3, 0)</f>
        <v>Germany</v>
      </c>
      <c r="E15" t="s">
        <v>17</v>
      </c>
      <c r="F15" t="str">
        <f>VLOOKUP($B15, 'Performance Data'!$B:$K, 6, 0)</f>
        <v>Institutes / Clinic</v>
      </c>
      <c r="G15" s="19" t="str">
        <f>VLOOKUP($B15, 'Performance Data'!$B:$K, 10, 0)</f>
        <v>Pre-2022</v>
      </c>
      <c r="H15" s="20"/>
      <c r="I15" s="19" t="str">
        <f>VLOOKUP($B15, 'Performance Data'!$B:$K, 7, 0)</f>
        <v>BB</v>
      </c>
      <c r="J15" s="7">
        <f t="shared" si="0"/>
        <v>15722.470000000001</v>
      </c>
      <c r="K15" s="68">
        <f t="shared" si="8"/>
        <v>16980.267600000003</v>
      </c>
      <c r="M15" s="20" t="s">
        <v>65</v>
      </c>
      <c r="O15" s="5">
        <f>SUMIF('Performance Data'!$B:$B, $B15,'Performance Data'!N:N)</f>
        <v>8467.35</v>
      </c>
      <c r="P15" s="5">
        <f>SUMIF('Performance Data'!$B:$B, $B15,'Performance Data'!O:O)</f>
        <v>15722.470000000001</v>
      </c>
      <c r="Q15" s="5">
        <f>SUMIF('Performance Data'!$B:$B, $B15,'Performance Data'!P:P)</f>
        <v>5840</v>
      </c>
      <c r="S15" s="21">
        <f t="shared" si="1"/>
        <v>0.85683478301948068</v>
      </c>
      <c r="T15" s="21">
        <f t="shared" si="2"/>
        <v>1.6922037671232877</v>
      </c>
      <c r="V15" s="5">
        <f>SUMIF('Performance Data'!$B:$B, $B15,'Performance Data'!AC:AC)</f>
        <v>12079.52</v>
      </c>
      <c r="W15" s="5">
        <f>SUMIF('Performance Data'!$B:$B, $B15,'Performance Data'!AD:AD)</f>
        <v>9976.11</v>
      </c>
      <c r="X15" s="5">
        <f>SUMIF('Performance Data'!$B:$B, $B15,'Performance Data'!AE:AE)</f>
        <v>8467.35</v>
      </c>
      <c r="Y15" s="5">
        <f>SUMIF('Performance Data'!$B:$B, $B15,'Performance Data'!AG:AG)</f>
        <v>8000</v>
      </c>
      <c r="Z15" s="5">
        <f t="shared" si="3"/>
        <v>15722.470000000001</v>
      </c>
      <c r="AA15" s="5">
        <f t="shared" si="4"/>
        <v>16980.267600000003</v>
      </c>
      <c r="AC15" s="21">
        <f t="shared" si="5"/>
        <v>0.85683478301948068</v>
      </c>
      <c r="AD15" s="21">
        <f t="shared" si="6"/>
        <v>0.96530875000000016</v>
      </c>
      <c r="AE15" s="21">
        <f t="shared" si="6"/>
        <v>8.0000000000000071E-2</v>
      </c>
      <c r="AG15" s="63">
        <f t="shared" si="9"/>
        <v>1188.6187320000004</v>
      </c>
      <c r="AH15" s="63">
        <f t="shared" si="9"/>
        <v>1358.4214080000002</v>
      </c>
      <c r="AI15" s="63">
        <f t="shared" si="9"/>
        <v>1698.0267600000004</v>
      </c>
      <c r="AJ15" s="63">
        <f t="shared" si="9"/>
        <v>1443.3227460000003</v>
      </c>
      <c r="AK15" s="63">
        <f t="shared" si="9"/>
        <v>1528.2240840000002</v>
      </c>
      <c r="AL15" s="63">
        <f t="shared" si="9"/>
        <v>1358.4214080000002</v>
      </c>
      <c r="AM15" s="63">
        <f t="shared" si="9"/>
        <v>1358.4214080000002</v>
      </c>
      <c r="AN15" s="63">
        <f t="shared" si="9"/>
        <v>1103.7173940000002</v>
      </c>
      <c r="AO15" s="63">
        <f t="shared" si="9"/>
        <v>1613.1254220000003</v>
      </c>
      <c r="AP15" s="63">
        <f t="shared" si="9"/>
        <v>1698.0267600000004</v>
      </c>
      <c r="AQ15" s="63">
        <f t="shared" si="9"/>
        <v>1443.3227460000003</v>
      </c>
      <c r="AR15" s="63">
        <f t="shared" si="9"/>
        <v>1188.6187320000004</v>
      </c>
    </row>
    <row r="16" spans="2:44" x14ac:dyDescent="0.25">
      <c r="B16" s="60">
        <v>20253</v>
      </c>
      <c r="C16" s="60" t="s">
        <v>169</v>
      </c>
      <c r="D16" t="str">
        <f>VLOOKUP($B16, 'Performance Data'!$B:$K, 3, 0)</f>
        <v>Germany</v>
      </c>
      <c r="E16" t="s">
        <v>17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/>
      <c r="I16" s="19" t="str">
        <f>VLOOKUP($B16, 'Performance Data'!$B:$K, 7, 0)</f>
        <v>CC</v>
      </c>
      <c r="J16" s="7">
        <f t="shared" si="0"/>
        <v>1868.4699999999998</v>
      </c>
      <c r="K16" s="68">
        <f t="shared" si="8"/>
        <v>2017.9476</v>
      </c>
      <c r="M16" s="20" t="s">
        <v>68</v>
      </c>
      <c r="O16" s="5">
        <f>SUMIF('Performance Data'!$B:$B, $B16,'Performance Data'!N:N)</f>
        <v>3536.0299999999997</v>
      </c>
      <c r="P16" s="5">
        <f>SUMIF('Performance Data'!$B:$B, $B16,'Performance Data'!O:O)</f>
        <v>1868.4699999999998</v>
      </c>
      <c r="Q16" s="5">
        <f>SUMIF('Performance Data'!$B:$B, $B16,'Performance Data'!P:P)</f>
        <v>2555</v>
      </c>
      <c r="S16" s="21">
        <f t="shared" si="1"/>
        <v>-0.47159102156938715</v>
      </c>
      <c r="T16" s="21">
        <f t="shared" si="2"/>
        <v>-0.26870058708414879</v>
      </c>
      <c r="V16" s="5">
        <f>SUMIF('Performance Data'!$B:$B, $B16,'Performance Data'!AC:AC)</f>
        <v>7527.6200000000008</v>
      </c>
      <c r="W16" s="5">
        <f>SUMIF('Performance Data'!$B:$B, $B16,'Performance Data'!AD:AD)</f>
        <v>6923.869999999999</v>
      </c>
      <c r="X16" s="5">
        <f>SUMIF('Performance Data'!$B:$B, $B16,'Performance Data'!AE:AE)</f>
        <v>3536.0299999999997</v>
      </c>
      <c r="Y16" s="5">
        <f>SUMIF('Performance Data'!$B:$B, $B16,'Performance Data'!AG:AG)</f>
        <v>3500</v>
      </c>
      <c r="Z16" s="5">
        <f t="shared" si="3"/>
        <v>1868.4699999999998</v>
      </c>
      <c r="AA16" s="5">
        <f t="shared" si="4"/>
        <v>2017.9476</v>
      </c>
      <c r="AC16" s="21">
        <f t="shared" si="5"/>
        <v>-0.47159102156938715</v>
      </c>
      <c r="AD16" s="21">
        <f t="shared" si="6"/>
        <v>-0.46615142857142866</v>
      </c>
      <c r="AE16" s="21">
        <f t="shared" si="6"/>
        <v>8.0000000000000071E-2</v>
      </c>
      <c r="AG16" s="63">
        <f t="shared" si="9"/>
        <v>141.25633200000001</v>
      </c>
      <c r="AH16" s="63">
        <f t="shared" si="9"/>
        <v>161.43580800000001</v>
      </c>
      <c r="AI16" s="63">
        <f t="shared" si="9"/>
        <v>201.79476</v>
      </c>
      <c r="AJ16" s="63">
        <f t="shared" si="9"/>
        <v>171.52554600000002</v>
      </c>
      <c r="AK16" s="63">
        <f t="shared" si="9"/>
        <v>181.615284</v>
      </c>
      <c r="AL16" s="63">
        <f t="shared" si="9"/>
        <v>161.43580800000001</v>
      </c>
      <c r="AM16" s="63">
        <f t="shared" si="9"/>
        <v>161.43580800000001</v>
      </c>
      <c r="AN16" s="63">
        <f t="shared" si="9"/>
        <v>131.166594</v>
      </c>
      <c r="AO16" s="63">
        <f t="shared" si="9"/>
        <v>191.70502199999999</v>
      </c>
      <c r="AP16" s="63">
        <f t="shared" si="9"/>
        <v>201.79476</v>
      </c>
      <c r="AQ16" s="63">
        <f t="shared" si="9"/>
        <v>171.52554600000002</v>
      </c>
      <c r="AR16" s="63">
        <f t="shared" si="9"/>
        <v>141.25633200000001</v>
      </c>
    </row>
    <row r="17" spans="2:58" x14ac:dyDescent="0.25">
      <c r="B17" s="60">
        <v>20924</v>
      </c>
      <c r="C17" s="60" t="s">
        <v>170</v>
      </c>
      <c r="D17" t="str">
        <f>VLOOKUP($B17, 'Performance Data'!$B:$K, 3, 0)</f>
        <v>Germany</v>
      </c>
      <c r="E17" t="s">
        <v>17</v>
      </c>
      <c r="F17" t="str">
        <f>VLOOKUP($B17, 'Performance Data'!$B:$K, 6, 0)</f>
        <v>Institutes / Clinic</v>
      </c>
      <c r="G17" s="19" t="str">
        <f>VLOOKUP($B17, 'Performance Data'!$B:$K, 10, 0)</f>
        <v>Pre-2022</v>
      </c>
      <c r="H17" s="20"/>
      <c r="I17" s="19" t="str">
        <f>VLOOKUP($B17, 'Performance Data'!$B:$K, 7, 0)</f>
        <v>CC</v>
      </c>
      <c r="J17" s="7">
        <f t="shared" si="0"/>
        <v>0</v>
      </c>
      <c r="K17" s="68">
        <f t="shared" si="8"/>
        <v>0</v>
      </c>
      <c r="M17" s="20" t="s">
        <v>88</v>
      </c>
      <c r="O17" s="5">
        <f>SUMIF('Performance Data'!$B:$B, $B17,'Performance Data'!N:N)</f>
        <v>0</v>
      </c>
      <c r="P17" s="5">
        <f>SUMIF('Performance Data'!$B:$B, $B17,'Performance Data'!O:O)</f>
        <v>0</v>
      </c>
      <c r="Q17" s="5">
        <f>SUMIF('Performance Data'!$B:$B, $B17,'Performance Data'!P:P)</f>
        <v>0</v>
      </c>
      <c r="S17" s="21" t="e">
        <f t="shared" si="1"/>
        <v>#DIV/0!</v>
      </c>
      <c r="T17" s="21" t="e">
        <f t="shared" si="2"/>
        <v>#DIV/0!</v>
      </c>
      <c r="V17" s="5">
        <f>SUMIF('Performance Data'!$B:$B, $B17,'Performance Data'!AC:AC)</f>
        <v>2180.5700000000002</v>
      </c>
      <c r="W17" s="5">
        <f>SUMIF('Performance Data'!$B:$B, $B17,'Performance Data'!AD:AD)</f>
        <v>-451.76</v>
      </c>
      <c r="X17" s="5">
        <f>SUMIF('Performance Data'!$B:$B, $B17,'Performance Data'!AE:AE)</f>
        <v>0</v>
      </c>
      <c r="Y17" s="5">
        <f>SUMIF('Performance Data'!$B:$B, $B17,'Performance Data'!AG:AG)</f>
        <v>0</v>
      </c>
      <c r="Z17" s="5">
        <f t="shared" si="3"/>
        <v>0</v>
      </c>
      <c r="AA17" s="5">
        <f t="shared" si="4"/>
        <v>0</v>
      </c>
      <c r="AC17" s="21" t="e">
        <f t="shared" si="5"/>
        <v>#DIV/0!</v>
      </c>
      <c r="AD17" s="21" t="e">
        <f t="shared" si="6"/>
        <v>#DIV/0!</v>
      </c>
      <c r="AE17" s="21" t="e">
        <f t="shared" si="6"/>
        <v>#DIV/0!</v>
      </c>
      <c r="AG17" s="63">
        <f t="shared" si="9"/>
        <v>0</v>
      </c>
      <c r="AH17" s="63">
        <f t="shared" si="9"/>
        <v>0</v>
      </c>
      <c r="AI17" s="63">
        <f t="shared" si="9"/>
        <v>0</v>
      </c>
      <c r="AJ17" s="63">
        <f t="shared" si="9"/>
        <v>0</v>
      </c>
      <c r="AK17" s="63">
        <f t="shared" si="9"/>
        <v>0</v>
      </c>
      <c r="AL17" s="63">
        <f t="shared" si="9"/>
        <v>0</v>
      </c>
      <c r="AM17" s="63">
        <f t="shared" si="9"/>
        <v>0</v>
      </c>
      <c r="AN17" s="63">
        <f t="shared" si="9"/>
        <v>0</v>
      </c>
      <c r="AO17" s="63">
        <f t="shared" si="9"/>
        <v>0</v>
      </c>
      <c r="AP17" s="63">
        <f t="shared" si="9"/>
        <v>0</v>
      </c>
      <c r="AQ17" s="63">
        <f t="shared" si="9"/>
        <v>0</v>
      </c>
      <c r="AR17" s="63">
        <f t="shared" si="9"/>
        <v>0</v>
      </c>
    </row>
    <row r="18" spans="2:58" x14ac:dyDescent="0.25">
      <c r="B18">
        <v>20956</v>
      </c>
      <c r="C18" t="s">
        <v>171</v>
      </c>
      <c r="D18" t="str">
        <f>VLOOKUP($B18, 'Performance Data'!$B:$K, 3, 0)</f>
        <v>Germany</v>
      </c>
      <c r="E18" t="s">
        <v>17</v>
      </c>
      <c r="F18" t="str">
        <f>VLOOKUP($B18, 'Performance Data'!$B:$K, 6, 0)</f>
        <v>Institutes / Clinic</v>
      </c>
      <c r="G18" s="19">
        <f>VLOOKUP($B18, 'Performance Data'!$B:$K, 10, 0)</f>
        <v>2022</v>
      </c>
      <c r="H18" s="20"/>
      <c r="I18" s="19" t="str">
        <f>VLOOKUP($B18, 'Performance Data'!$B:$K, 7, 0)</f>
        <v>CC</v>
      </c>
      <c r="J18" s="7">
        <f t="shared" si="0"/>
        <v>2890.82</v>
      </c>
      <c r="K18" s="68">
        <f t="shared" si="8"/>
        <v>3122.0856000000003</v>
      </c>
      <c r="M18" s="20" t="s">
        <v>68</v>
      </c>
      <c r="O18" s="5">
        <f>SUMIF('Performance Data'!$B:$B, $B18,'Performance Data'!N:N)</f>
        <v>1881.75</v>
      </c>
      <c r="P18" s="5">
        <f>SUMIF('Performance Data'!$B:$B, $B18,'Performance Data'!O:O)</f>
        <v>2890.82</v>
      </c>
      <c r="Q18" s="5">
        <f>SUMIF('Performance Data'!$B:$B, $B18,'Performance Data'!P:P)</f>
        <v>1825</v>
      </c>
      <c r="S18" s="21">
        <f t="shared" si="1"/>
        <v>0.53624020193968391</v>
      </c>
      <c r="T18" s="21">
        <f t="shared" si="2"/>
        <v>0.58401095890410959</v>
      </c>
      <c r="V18" s="5">
        <f>SUMIF('Performance Data'!$B:$B, $B18,'Performance Data'!AC:AC)</f>
        <v>4088.7</v>
      </c>
      <c r="W18" s="5">
        <f>SUMIF('Performance Data'!$B:$B, $B18,'Performance Data'!AD:AD)</f>
        <v>4732.91</v>
      </c>
      <c r="X18" s="5">
        <f>SUMIF('Performance Data'!$B:$B, $B18,'Performance Data'!AE:AE)</f>
        <v>1881.75</v>
      </c>
      <c r="Y18" s="5">
        <f>SUMIF('Performance Data'!$B:$B, $B18,'Performance Data'!AG:AG)</f>
        <v>2500</v>
      </c>
      <c r="Z18" s="5">
        <f t="shared" si="3"/>
        <v>2890.82</v>
      </c>
      <c r="AA18" s="5">
        <f t="shared" si="4"/>
        <v>3122.0856000000003</v>
      </c>
      <c r="AC18" s="21">
        <f t="shared" si="5"/>
        <v>0.53624020193968391</v>
      </c>
      <c r="AD18" s="21">
        <f t="shared" si="6"/>
        <v>0.15632800000000002</v>
      </c>
      <c r="AE18" s="21">
        <f t="shared" si="6"/>
        <v>8.0000000000000071E-2</v>
      </c>
      <c r="AG18" s="63">
        <f t="shared" si="9"/>
        <v>218.54599200000004</v>
      </c>
      <c r="AH18" s="63">
        <f t="shared" si="9"/>
        <v>249.76684800000004</v>
      </c>
      <c r="AI18" s="63">
        <f t="shared" si="9"/>
        <v>312.20856000000003</v>
      </c>
      <c r="AJ18" s="63">
        <f t="shared" si="9"/>
        <v>265.37727600000005</v>
      </c>
      <c r="AK18" s="63">
        <f t="shared" si="9"/>
        <v>280.98770400000001</v>
      </c>
      <c r="AL18" s="63">
        <f t="shared" si="9"/>
        <v>249.76684800000004</v>
      </c>
      <c r="AM18" s="63">
        <f t="shared" si="9"/>
        <v>249.76684800000004</v>
      </c>
      <c r="AN18" s="63">
        <f t="shared" si="9"/>
        <v>202.93556400000003</v>
      </c>
      <c r="AO18" s="63">
        <f t="shared" si="9"/>
        <v>296.59813200000002</v>
      </c>
      <c r="AP18" s="63">
        <f t="shared" si="9"/>
        <v>312.20856000000003</v>
      </c>
      <c r="AQ18" s="63">
        <f t="shared" si="9"/>
        <v>265.37727600000005</v>
      </c>
      <c r="AR18" s="63">
        <f t="shared" si="9"/>
        <v>218.54599200000004</v>
      </c>
    </row>
    <row r="19" spans="2:58" x14ac:dyDescent="0.25">
      <c r="B19">
        <v>20132</v>
      </c>
      <c r="C19" t="s">
        <v>172</v>
      </c>
      <c r="D19" t="s">
        <v>23</v>
      </c>
      <c r="E19" t="s">
        <v>17</v>
      </c>
      <c r="F19" t="s">
        <v>106</v>
      </c>
      <c r="G19" s="19" t="s">
        <v>127</v>
      </c>
      <c r="H19" s="20"/>
      <c r="I19" s="19" t="s">
        <v>128</v>
      </c>
      <c r="J19" s="7">
        <v>44480.240000000005</v>
      </c>
      <c r="K19" s="68">
        <f t="shared" si="8"/>
        <v>48038.659200000009</v>
      </c>
      <c r="M19" s="20" t="s">
        <v>65</v>
      </c>
      <c r="O19" s="5">
        <v>39751.780000000006</v>
      </c>
      <c r="P19" s="5">
        <v>44480.240000000005</v>
      </c>
      <c r="Q19" s="5">
        <v>32850</v>
      </c>
      <c r="S19" s="21">
        <v>0.11894964200345237</v>
      </c>
      <c r="T19" s="21">
        <v>0.3540407914764081</v>
      </c>
      <c r="V19" s="5">
        <v>21239.85</v>
      </c>
      <c r="W19" s="5">
        <v>26733.17</v>
      </c>
      <c r="X19" s="5">
        <v>39751.780000000006</v>
      </c>
      <c r="Y19" s="5">
        <v>45000</v>
      </c>
      <c r="Z19" s="5">
        <v>44480.240000000005</v>
      </c>
      <c r="AA19" s="5">
        <f t="shared" si="4"/>
        <v>48038.659200000009</v>
      </c>
      <c r="AC19" s="21">
        <v>0.11894964200345237</v>
      </c>
      <c r="AD19" s="21">
        <v>-1.1550222222222128E-2</v>
      </c>
      <c r="AE19" s="21">
        <v>0.124094654165535</v>
      </c>
      <c r="AG19" s="63">
        <f t="shared" si="9"/>
        <v>3362.7061440000011</v>
      </c>
      <c r="AH19" s="63">
        <f t="shared" si="9"/>
        <v>3843.092736000001</v>
      </c>
      <c r="AI19" s="63">
        <f t="shared" si="9"/>
        <v>4803.8659200000011</v>
      </c>
      <c r="AJ19" s="63">
        <f t="shared" si="9"/>
        <v>4083.2860320000009</v>
      </c>
      <c r="AK19" s="63">
        <f t="shared" si="9"/>
        <v>4323.4793280000004</v>
      </c>
      <c r="AL19" s="63">
        <f t="shared" si="9"/>
        <v>3843.092736000001</v>
      </c>
      <c r="AM19" s="63">
        <f t="shared" si="9"/>
        <v>3843.092736000001</v>
      </c>
      <c r="AN19" s="63">
        <f t="shared" si="9"/>
        <v>3122.5128480000008</v>
      </c>
      <c r="AO19" s="63">
        <f t="shared" si="9"/>
        <v>4563.6726240000007</v>
      </c>
      <c r="AP19" s="63">
        <f t="shared" si="9"/>
        <v>4803.8659200000011</v>
      </c>
      <c r="AQ19" s="63">
        <f t="shared" si="9"/>
        <v>4083.2860320000009</v>
      </c>
      <c r="AR19" s="63">
        <f t="shared" si="9"/>
        <v>3362.7061440000011</v>
      </c>
    </row>
    <row r="20" spans="2:58" x14ac:dyDescent="0.25">
      <c r="B20">
        <v>20171</v>
      </c>
      <c r="C20" t="s">
        <v>173</v>
      </c>
      <c r="D20" t="s">
        <v>23</v>
      </c>
      <c r="E20" t="s">
        <v>17</v>
      </c>
      <c r="F20" t="s">
        <v>106</v>
      </c>
      <c r="G20" s="19" t="s">
        <v>127</v>
      </c>
      <c r="H20" s="20"/>
      <c r="I20" s="19" t="s">
        <v>174</v>
      </c>
      <c r="J20" s="7">
        <v>9606.09</v>
      </c>
      <c r="K20" s="68">
        <f t="shared" si="8"/>
        <v>10374.577200000002</v>
      </c>
      <c r="M20" s="20" t="s">
        <v>68</v>
      </c>
      <c r="O20" s="5">
        <v>13288.84</v>
      </c>
      <c r="P20" s="5">
        <v>9606.09</v>
      </c>
      <c r="Q20" s="5">
        <v>11680</v>
      </c>
      <c r="S20" s="21">
        <v>-0.27713103626802638</v>
      </c>
      <c r="T20" s="21">
        <v>-0.17756078767123284</v>
      </c>
      <c r="V20" s="5">
        <v>9332.1500000000015</v>
      </c>
      <c r="W20" s="5">
        <v>8834.5699999999979</v>
      </c>
      <c r="X20" s="5">
        <v>13288.84</v>
      </c>
      <c r="Y20" s="5">
        <v>16000</v>
      </c>
      <c r="Z20" s="5">
        <v>9606.09</v>
      </c>
      <c r="AA20" s="5">
        <f t="shared" si="4"/>
        <v>10374.577200000002</v>
      </c>
      <c r="AC20" s="21">
        <v>-0.27713103626802638</v>
      </c>
      <c r="AD20" s="21">
        <v>-0.399619375</v>
      </c>
      <c r="AE20" s="21">
        <v>4.1006278308864497E-2</v>
      </c>
      <c r="AG20" s="63">
        <f t="shared" si="9"/>
        <v>726.22040400000014</v>
      </c>
      <c r="AH20" s="63">
        <f t="shared" si="9"/>
        <v>829.96617600000013</v>
      </c>
      <c r="AI20" s="63">
        <f t="shared" si="9"/>
        <v>1037.4577200000001</v>
      </c>
      <c r="AJ20" s="63">
        <f t="shared" si="9"/>
        <v>881.83906200000024</v>
      </c>
      <c r="AK20" s="63">
        <f t="shared" si="9"/>
        <v>933.71194800000012</v>
      </c>
      <c r="AL20" s="63">
        <f t="shared" si="9"/>
        <v>829.96617600000013</v>
      </c>
      <c r="AM20" s="63">
        <f t="shared" si="9"/>
        <v>829.96617600000013</v>
      </c>
      <c r="AN20" s="63">
        <f t="shared" si="9"/>
        <v>674.34751800000015</v>
      </c>
      <c r="AO20" s="63">
        <f t="shared" si="9"/>
        <v>985.58483400000011</v>
      </c>
      <c r="AP20" s="63">
        <f t="shared" si="9"/>
        <v>1037.4577200000001</v>
      </c>
      <c r="AQ20" s="63">
        <f t="shared" si="9"/>
        <v>881.83906200000024</v>
      </c>
      <c r="AR20" s="63">
        <f t="shared" si="9"/>
        <v>726.22040400000014</v>
      </c>
    </row>
    <row r="21" spans="2:58" x14ac:dyDescent="0.25">
      <c r="B21" s="26" t="s">
        <v>102</v>
      </c>
      <c r="C21" s="26"/>
      <c r="D21" s="26"/>
      <c r="E21" s="26"/>
      <c r="F21" s="26"/>
      <c r="G21" s="27"/>
      <c r="H21" s="28">
        <f>COUNTIF(H3:H20, "Yes")</f>
        <v>4</v>
      </c>
      <c r="I21" s="27"/>
      <c r="J21" s="31">
        <f>SUM(J3:J20)</f>
        <v>375419.11</v>
      </c>
      <c r="K21" s="28">
        <f>SUM(K3:K20)</f>
        <v>405452.63880000002</v>
      </c>
      <c r="L21" s="26"/>
      <c r="M21" s="26"/>
      <c r="N21" s="26"/>
      <c r="O21" s="28">
        <f>SUM(O3:O18)</f>
        <v>251231.31</v>
      </c>
      <c r="P21" s="28">
        <f>SUM(P3:P18)</f>
        <v>321332.77999999997</v>
      </c>
      <c r="Q21" s="28">
        <f>SUM(Q3:Q18)</f>
        <v>195640</v>
      </c>
      <c r="R21" s="26"/>
      <c r="S21" s="29">
        <f t="shared" si="1"/>
        <v>0.27903158248866333</v>
      </c>
      <c r="T21" s="29">
        <f t="shared" si="2"/>
        <v>0.64246974033939863</v>
      </c>
      <c r="U21" s="26"/>
      <c r="V21" s="28">
        <f t="shared" ref="V21:AA21" si="13">SUM(V3:V20)</f>
        <v>251475.29</v>
      </c>
      <c r="W21" s="28">
        <f t="shared" si="13"/>
        <v>286371.90000000002</v>
      </c>
      <c r="X21" s="28">
        <f t="shared" si="13"/>
        <v>304271.93000000005</v>
      </c>
      <c r="Y21" s="28">
        <f t="shared" si="13"/>
        <v>329000</v>
      </c>
      <c r="Z21" s="28">
        <f t="shared" si="13"/>
        <v>375419.11</v>
      </c>
      <c r="AA21" s="28">
        <f t="shared" si="13"/>
        <v>405452.63880000002</v>
      </c>
      <c r="AB21" s="26"/>
      <c r="AC21" s="29">
        <f t="shared" si="5"/>
        <v>0.23382761597495993</v>
      </c>
      <c r="AD21" s="29">
        <f t="shared" si="6"/>
        <v>0.14109151975683876</v>
      </c>
      <c r="AE21" s="29">
        <f t="shared" si="6"/>
        <v>8.0000000000000071E-2</v>
      </c>
      <c r="AG21" s="28">
        <f t="shared" ref="AG21:AR21" si="14">SUM(AG3:AG20)</f>
        <v>28381.684716</v>
      </c>
      <c r="AH21" s="28">
        <f t="shared" si="14"/>
        <v>32436.211104000002</v>
      </c>
      <c r="AI21" s="28">
        <f t="shared" si="14"/>
        <v>40545.263879999999</v>
      </c>
      <c r="AJ21" s="28">
        <f t="shared" si="14"/>
        <v>34463.474298000001</v>
      </c>
      <c r="AK21" s="28">
        <f t="shared" si="14"/>
        <v>36490.737492</v>
      </c>
      <c r="AL21" s="28">
        <f t="shared" si="14"/>
        <v>32436.211104000002</v>
      </c>
      <c r="AM21" s="28">
        <f t="shared" si="14"/>
        <v>32436.211104000002</v>
      </c>
      <c r="AN21" s="28">
        <f t="shared" si="14"/>
        <v>26354.421521999997</v>
      </c>
      <c r="AO21" s="28">
        <f t="shared" si="14"/>
        <v>38518.000685999999</v>
      </c>
      <c r="AP21" s="28">
        <f t="shared" si="14"/>
        <v>40545.263879999999</v>
      </c>
      <c r="AQ21" s="28">
        <f t="shared" si="14"/>
        <v>34463.474298000001</v>
      </c>
      <c r="AR21" s="28">
        <f t="shared" si="14"/>
        <v>28381.684716</v>
      </c>
    </row>
    <row r="22" spans="2:58" x14ac:dyDescent="0.25">
      <c r="G22" s="19"/>
      <c r="I22" s="19"/>
      <c r="O22" s="5"/>
      <c r="P22" s="5"/>
      <c r="Q22" s="5"/>
      <c r="S22" s="21"/>
      <c r="T22" s="21"/>
      <c r="V22" s="5"/>
      <c r="W22" s="5"/>
      <c r="X22" s="5"/>
      <c r="Y22" s="5"/>
      <c r="Z22" s="5"/>
      <c r="AA22" s="5"/>
      <c r="AC22" s="21"/>
      <c r="AD22" s="21"/>
      <c r="AE22" s="21"/>
    </row>
    <row r="25" spans="2:58" x14ac:dyDescent="0.25">
      <c r="G25" s="19"/>
      <c r="H25" s="20"/>
      <c r="I25" s="19"/>
      <c r="J25" s="7"/>
      <c r="K25" s="20"/>
      <c r="M25" s="20"/>
      <c r="O25" s="5"/>
      <c r="P25" s="5"/>
      <c r="Q25" s="5"/>
      <c r="S25" s="21"/>
      <c r="T25" s="21"/>
      <c r="V25" s="5"/>
      <c r="W25" s="5"/>
      <c r="X25" s="5"/>
      <c r="Y25" s="5"/>
      <c r="Z25" s="5"/>
      <c r="AA25" s="5"/>
      <c r="AC25" s="21"/>
      <c r="AD25" s="21"/>
      <c r="AE25" s="21"/>
    </row>
    <row r="26" spans="2:58" x14ac:dyDescent="0.25">
      <c r="G26" s="19"/>
      <c r="H26" s="20"/>
      <c r="K26" s="20"/>
      <c r="O26" s="5"/>
      <c r="P26" s="5"/>
      <c r="Q26" s="5"/>
      <c r="S26" s="21"/>
      <c r="T26" s="21"/>
      <c r="V26" s="5"/>
      <c r="W26" s="5"/>
      <c r="X26" s="5"/>
      <c r="Y26" s="5"/>
      <c r="Z26" s="5"/>
      <c r="AA26" s="5"/>
      <c r="AC26" s="21"/>
      <c r="AD26" s="21"/>
      <c r="AE26" s="21"/>
    </row>
    <row r="28" spans="2:58" x14ac:dyDescent="0.25">
      <c r="B28" s="26" t="s">
        <v>115</v>
      </c>
      <c r="C28" s="26"/>
      <c r="D28" s="26"/>
      <c r="E28" s="26"/>
      <c r="F28" s="26"/>
      <c r="G28" s="27"/>
      <c r="H28" s="31">
        <f>COUNTIF(H25:H25, "Yes")+H26</f>
        <v>0</v>
      </c>
      <c r="I28" s="27"/>
      <c r="J28" s="31">
        <f>SUM(J25:J26)</f>
        <v>0</v>
      </c>
      <c r="K28" s="28">
        <f>SUM(K25:K26)</f>
        <v>0</v>
      </c>
      <c r="L28" s="26"/>
      <c r="M28" s="26"/>
      <c r="N28" s="26"/>
      <c r="O28" s="28">
        <f>SUM(O25:O26)</f>
        <v>0</v>
      </c>
      <c r="P28" s="28">
        <f>SUM(P25:P26)</f>
        <v>0</v>
      </c>
      <c r="Q28" s="28">
        <f>SUM(Q25:Q26)</f>
        <v>0</v>
      </c>
      <c r="R28" s="26"/>
      <c r="S28" s="29" t="e">
        <f>$P28/O28-1</f>
        <v>#DIV/0!</v>
      </c>
      <c r="T28" s="29" t="e">
        <f>P28/Q28-1</f>
        <v>#DIV/0!</v>
      </c>
      <c r="U28" s="26"/>
      <c r="V28" s="28">
        <f t="shared" ref="V28:AA28" si="15">SUM(V25:V26)</f>
        <v>0</v>
      </c>
      <c r="W28" s="28">
        <f t="shared" si="15"/>
        <v>0</v>
      </c>
      <c r="X28" s="28">
        <f t="shared" si="15"/>
        <v>0</v>
      </c>
      <c r="Y28" s="28">
        <f t="shared" si="15"/>
        <v>0</v>
      </c>
      <c r="Z28" s="28">
        <f t="shared" si="15"/>
        <v>0</v>
      </c>
      <c r="AA28" s="28">
        <f t="shared" si="15"/>
        <v>0</v>
      </c>
      <c r="AB28" s="26"/>
      <c r="AC28" s="29" t="e">
        <f>Z28/X28-1</f>
        <v>#DIV/0!</v>
      </c>
      <c r="AD28" s="29" t="e">
        <f>Z28/Y28-1</f>
        <v>#DIV/0!</v>
      </c>
      <c r="AE28" s="29" t="e">
        <f>AA28/Z28-1</f>
        <v>#DIV/0!</v>
      </c>
      <c r="AG28" s="28">
        <f t="shared" ref="AG28:AR28" si="16">SUM(AG25:AG26)</f>
        <v>0</v>
      </c>
      <c r="AH28" s="28">
        <f t="shared" si="16"/>
        <v>0</v>
      </c>
      <c r="AI28" s="28">
        <f t="shared" si="16"/>
        <v>0</v>
      </c>
      <c r="AJ28" s="28">
        <f t="shared" si="16"/>
        <v>0</v>
      </c>
      <c r="AK28" s="28">
        <f t="shared" si="16"/>
        <v>0</v>
      </c>
      <c r="AL28" s="28">
        <f t="shared" si="16"/>
        <v>0</v>
      </c>
      <c r="AM28" s="28">
        <f t="shared" si="16"/>
        <v>0</v>
      </c>
      <c r="AN28" s="28">
        <f t="shared" si="16"/>
        <v>0</v>
      </c>
      <c r="AO28" s="28">
        <f t="shared" si="16"/>
        <v>0</v>
      </c>
      <c r="AP28" s="28">
        <f t="shared" si="16"/>
        <v>0</v>
      </c>
      <c r="AQ28" s="28">
        <f t="shared" si="16"/>
        <v>0</v>
      </c>
      <c r="AR28" s="28">
        <f t="shared" si="16"/>
        <v>0</v>
      </c>
    </row>
    <row r="30" spans="2:58" x14ac:dyDescent="0.25">
      <c r="B30" s="71" t="s">
        <v>1283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9" cm="1">
        <f t="array" ref="AG30:AR30">AG21:AR21+AG28:AR28</f>
        <v>28381.684716</v>
      </c>
      <c r="AH30" s="69">
        <v>32436.211104000002</v>
      </c>
      <c r="AI30" s="69">
        <v>40545.263879999999</v>
      </c>
      <c r="AJ30" s="69">
        <v>34463.474298000001</v>
      </c>
      <c r="AK30" s="69">
        <v>36490.737492</v>
      </c>
      <c r="AL30" s="69">
        <v>32436.211104000002</v>
      </c>
      <c r="AM30" s="69">
        <v>32436.211104000002</v>
      </c>
      <c r="AN30" s="69">
        <v>26354.421521999997</v>
      </c>
      <c r="AO30" s="69">
        <v>38518.000685999999</v>
      </c>
      <c r="AP30" s="69">
        <v>40545.263879999999</v>
      </c>
      <c r="AQ30" s="69">
        <v>34463.474298000001</v>
      </c>
      <c r="AR30" s="69">
        <v>28381.684716</v>
      </c>
    </row>
    <row r="31" spans="2:58" x14ac:dyDescent="0.25">
      <c r="AY31">
        <f>AV32</f>
        <v>0</v>
      </c>
      <c r="AZ31">
        <f>AW32</f>
        <v>0</v>
      </c>
      <c r="BA31">
        <f>AX32+AV32</f>
        <v>1</v>
      </c>
      <c r="BB31">
        <f>AY32+AW32</f>
        <v>1</v>
      </c>
      <c r="BC31">
        <f>AZ32+AX32+AV32</f>
        <v>2</v>
      </c>
      <c r="BD31">
        <f>BA32+AY32+AW32</f>
        <v>2</v>
      </c>
      <c r="BE31">
        <f>BB32+AZ32+AX32+AV32</f>
        <v>3</v>
      </c>
      <c r="BF31">
        <f>BC32+BA32+AY32+AW32</f>
        <v>3</v>
      </c>
    </row>
    <row r="32" spans="2:58" x14ac:dyDescent="0.25">
      <c r="B32" t="s">
        <v>175</v>
      </c>
      <c r="C32" t="s">
        <v>117</v>
      </c>
      <c r="D32" t="s">
        <v>23</v>
      </c>
      <c r="E32" t="s">
        <v>16</v>
      </c>
      <c r="G32" s="19">
        <v>2026</v>
      </c>
      <c r="H32" s="20">
        <v>8</v>
      </c>
      <c r="I32" t="s">
        <v>118</v>
      </c>
      <c r="K32" s="24">
        <v>65000</v>
      </c>
      <c r="O32" s="5">
        <v>0</v>
      </c>
      <c r="P32" s="5">
        <v>0</v>
      </c>
      <c r="Q32" s="5">
        <v>0</v>
      </c>
      <c r="S32" s="21" t="e">
        <f>$P32/O32-1</f>
        <v>#DIV/0!</v>
      </c>
      <c r="T32" s="21" t="e">
        <f>P32/Q32-1</f>
        <v>#DIV/0!</v>
      </c>
      <c r="V32" s="5">
        <v>0</v>
      </c>
      <c r="W32" s="5">
        <v>0</v>
      </c>
      <c r="X32" s="5">
        <v>0</v>
      </c>
      <c r="Y32" s="5">
        <v>0</v>
      </c>
      <c r="Z32" s="5">
        <f>J32</f>
        <v>0</v>
      </c>
      <c r="AA32" s="5">
        <f>K32</f>
        <v>65000</v>
      </c>
      <c r="AC32" s="21" t="e">
        <f>Z32/X32-1</f>
        <v>#DIV/0!</v>
      </c>
      <c r="AD32" s="21" t="e">
        <f>Z32/Y32-1</f>
        <v>#DIV/0!</v>
      </c>
      <c r="AE32" s="21" t="e">
        <f>AA32/Z32-1</f>
        <v>#DIV/0!</v>
      </c>
      <c r="AG32" s="71">
        <f>AU32*4000+AU31*3000</f>
        <v>0</v>
      </c>
      <c r="AH32" s="71">
        <v>4000</v>
      </c>
      <c r="AI32" s="71">
        <v>4000</v>
      </c>
      <c r="AJ32" s="71">
        <f t="shared" ref="AJ32:AP32" si="17">AX32*4000+AX31*3000</f>
        <v>4000</v>
      </c>
      <c r="AK32" s="71">
        <f t="shared" si="17"/>
        <v>4000</v>
      </c>
      <c r="AL32" s="71">
        <v>5000</v>
      </c>
      <c r="AM32" s="71">
        <v>6000</v>
      </c>
      <c r="AN32" s="71">
        <v>3000</v>
      </c>
      <c r="AO32" s="71">
        <f t="shared" si="17"/>
        <v>10000</v>
      </c>
      <c r="AP32" s="71">
        <f t="shared" si="17"/>
        <v>10000</v>
      </c>
      <c r="AQ32" s="71">
        <v>8000</v>
      </c>
      <c r="AR32" s="71">
        <f>BF32*4000+BF31*3000-2000</f>
        <v>7000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</row>
    <row r="34" spans="2:44" x14ac:dyDescent="0.25">
      <c r="B34" s="26" t="s">
        <v>119</v>
      </c>
      <c r="C34" s="26"/>
      <c r="D34" s="26"/>
      <c r="E34" s="26"/>
      <c r="F34" s="26"/>
      <c r="G34" s="27"/>
      <c r="H34" s="31">
        <f>COUNTIF(H31:H31, "Yes")+H32</f>
        <v>8</v>
      </c>
      <c r="I34" s="27"/>
      <c r="J34" s="31">
        <f t="shared" ref="J34:K34" si="18">SUM(J31:J32)</f>
        <v>0</v>
      </c>
      <c r="K34" s="28">
        <f t="shared" si="18"/>
        <v>65000</v>
      </c>
      <c r="L34" s="26"/>
      <c r="M34" s="26"/>
      <c r="N34" s="26"/>
      <c r="O34" s="28">
        <f t="shared" ref="O34:Q34" si="19">SUM(O31:O32)</f>
        <v>0</v>
      </c>
      <c r="P34" s="28">
        <f t="shared" si="19"/>
        <v>0</v>
      </c>
      <c r="Q34" s="28">
        <f t="shared" si="19"/>
        <v>0</v>
      </c>
      <c r="R34" s="26"/>
      <c r="S34" s="29" t="e">
        <f>$P34/O34-1</f>
        <v>#DIV/0!</v>
      </c>
      <c r="T34" s="29" t="e">
        <f>P34/Q34-1</f>
        <v>#DIV/0!</v>
      </c>
      <c r="U34" s="26"/>
      <c r="V34" s="28">
        <f t="shared" ref="V34:Y34" si="20">SUM(V31:V32)</f>
        <v>0</v>
      </c>
      <c r="W34" s="28">
        <f t="shared" si="20"/>
        <v>0</v>
      </c>
      <c r="X34" s="28">
        <f t="shared" si="20"/>
        <v>0</v>
      </c>
      <c r="Y34" s="28">
        <f t="shared" si="20"/>
        <v>0</v>
      </c>
      <c r="Z34" s="28">
        <f>SUM(Z31:Z32)</f>
        <v>0</v>
      </c>
      <c r="AA34" s="28">
        <f>SUM(AA31:AA32)</f>
        <v>65000</v>
      </c>
      <c r="AB34" s="26"/>
      <c r="AC34" s="29" t="e">
        <f>Z34/X34-1</f>
        <v>#DIV/0!</v>
      </c>
      <c r="AD34" s="29" t="e">
        <f>Z34/Y34-1</f>
        <v>#DIV/0!</v>
      </c>
      <c r="AE34" s="29" t="e">
        <f>AA34/Z34-1</f>
        <v>#DIV/0!</v>
      </c>
      <c r="AG34" s="28">
        <f t="shared" ref="AG34:AR34" si="21">SUM(AG31:AG32)</f>
        <v>0</v>
      </c>
      <c r="AH34" s="28">
        <f t="shared" si="21"/>
        <v>4000</v>
      </c>
      <c r="AI34" s="28">
        <f t="shared" si="21"/>
        <v>4000</v>
      </c>
      <c r="AJ34" s="28">
        <f t="shared" si="21"/>
        <v>4000</v>
      </c>
      <c r="AK34" s="28">
        <f t="shared" si="21"/>
        <v>4000</v>
      </c>
      <c r="AL34" s="28">
        <f t="shared" si="21"/>
        <v>5000</v>
      </c>
      <c r="AM34" s="28">
        <f t="shared" si="21"/>
        <v>6000</v>
      </c>
      <c r="AN34" s="28">
        <f t="shared" si="21"/>
        <v>3000</v>
      </c>
      <c r="AO34" s="28">
        <f t="shared" si="21"/>
        <v>10000</v>
      </c>
      <c r="AP34" s="28">
        <f t="shared" si="21"/>
        <v>10000</v>
      </c>
      <c r="AQ34" s="28">
        <f t="shared" si="21"/>
        <v>8000</v>
      </c>
      <c r="AR34" s="28">
        <f t="shared" si="21"/>
        <v>7000</v>
      </c>
    </row>
  </sheetData>
  <autoFilter ref="B2:BA2" xr:uid="{80FCDA92-0365-45D6-ACFD-7BD159FF0618}">
    <sortState xmlns:xlrd2="http://schemas.microsoft.com/office/spreadsheetml/2017/richdata2" ref="B3:BA32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88733B-60AA-418D-8329-CE8CE3F1477F}">
          <x14:formula1>
            <xm:f>List!$D$2:$D$5</xm:f>
          </x14:formula1>
          <xm:sqref>M25 M3:M20</xm:sqref>
        </x14:dataValidation>
        <x14:dataValidation type="list" allowBlank="1" showInputMessage="1" showErrorMessage="1" xr:uid="{C0D0ACFE-805A-4A6A-9D60-AACBFC713BD8}">
          <x14:formula1>
            <xm:f>List!$B$2:$B$4</xm:f>
          </x14:formula1>
          <xm:sqref>H25 H3:H20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88B6-F8B0-4A4F-ABD7-7A6097ECBB3C}">
  <dimension ref="B1:BF78"/>
  <sheetViews>
    <sheetView showGridLines="0" workbookViewId="0">
      <pane xSplit="3" ySplit="2" topLeftCell="D46" activePane="bottomRight" state="frozen"/>
      <selection pane="topRight" activeCell="D1" sqref="D1"/>
      <selection pane="bottomLeft" activeCell="A3" sqref="A3"/>
      <selection pane="bottomRight" activeCell="K62" sqref="K62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  <col min="33" max="44" width="11.5703125" bestFit="1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20022</v>
      </c>
      <c r="C3" t="s">
        <v>176</v>
      </c>
      <c r="D3" t="str">
        <f>VLOOKUP($B3, 'Performance Data'!$B:$K, 3, 0)</f>
        <v>Germany</v>
      </c>
      <c r="E3" t="str">
        <f>VLOOKUP($B3, 'Performance Data'!$B:$K, 4, 0)</f>
        <v>South West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7">
        <f>P3</f>
        <v>19095.990000000002</v>
      </c>
      <c r="K3" s="68">
        <f>J3*1.06</f>
        <v>20241.749400000004</v>
      </c>
      <c r="M3" s="20" t="s">
        <v>68</v>
      </c>
      <c r="O3" s="5">
        <f>SUMIF('Performance Data'!$B:$B, $B3,'Performance Data'!N:N)</f>
        <v>33025.350000000006</v>
      </c>
      <c r="P3" s="5">
        <f>SUMIF('Performance Data'!$B:$B, $B3,'Performance Data'!O:O)</f>
        <v>19095.990000000002</v>
      </c>
      <c r="Q3" s="5">
        <f>SUMIF('Performance Data'!$B:$B, $B3,'Performance Data'!P:P)</f>
        <v>25550</v>
      </c>
      <c r="S3" s="21">
        <f t="shared" ref="S3:S34" si="0">$P3/O3-1</f>
        <v>-0.42177781613215304</v>
      </c>
      <c r="T3" s="21">
        <f t="shared" ref="T3:T34" si="1">P3/Q3-1</f>
        <v>-0.25260313111545984</v>
      </c>
      <c r="V3" s="5">
        <f>SUMIF('Performance Data'!$B:$B, $B3,'Performance Data'!AC:AC)</f>
        <v>22817.34</v>
      </c>
      <c r="W3" s="5">
        <f>SUMIF('Performance Data'!$B:$B, $B3,'Performance Data'!AD:AD)</f>
        <v>30017.520000000004</v>
      </c>
      <c r="X3" s="5">
        <f>SUMIF('Performance Data'!$B:$B, $B3,'Performance Data'!AE:AE)</f>
        <v>33025.350000000006</v>
      </c>
      <c r="Y3" s="5">
        <f>SUMIF('Performance Data'!$B:$B, $B3,'Performance Data'!AG:AG)</f>
        <v>35000</v>
      </c>
      <c r="Z3" s="5">
        <f>P3</f>
        <v>19095.990000000002</v>
      </c>
      <c r="AA3" s="5">
        <f t="shared" ref="AA3:AA34" si="2">K3</f>
        <v>20241.749400000004</v>
      </c>
      <c r="AC3" s="21">
        <f t="shared" ref="AC3:AC34" si="3">Z3/X3-1</f>
        <v>-0.42177781613215304</v>
      </c>
      <c r="AD3" s="21">
        <f t="shared" ref="AD3:AD34" si="4">Z3/Y3-1</f>
        <v>-0.4544002857142857</v>
      </c>
      <c r="AE3" s="21">
        <f t="shared" ref="AE3:AE34" si="5">AA3/Z3-1</f>
        <v>6.0000000000000053E-2</v>
      </c>
      <c r="AG3" s="63">
        <f t="shared" ref="AG3:AR3" si="6">$AA3*AG$1</f>
        <v>1416.9224580000005</v>
      </c>
      <c r="AH3" s="63">
        <f t="shared" si="6"/>
        <v>1619.3399520000003</v>
      </c>
      <c r="AI3" s="63">
        <f t="shared" si="6"/>
        <v>2024.1749400000006</v>
      </c>
      <c r="AJ3" s="63">
        <f t="shared" si="6"/>
        <v>1720.5486990000004</v>
      </c>
      <c r="AK3" s="63">
        <f t="shared" si="6"/>
        <v>1821.7574460000003</v>
      </c>
      <c r="AL3" s="63">
        <f t="shared" si="6"/>
        <v>1619.3399520000003</v>
      </c>
      <c r="AM3" s="63">
        <f t="shared" si="6"/>
        <v>1619.3399520000003</v>
      </c>
      <c r="AN3" s="63">
        <f t="shared" si="6"/>
        <v>1315.7137110000003</v>
      </c>
      <c r="AO3" s="63">
        <f t="shared" si="6"/>
        <v>1922.9661930000004</v>
      </c>
      <c r="AP3" s="63">
        <f t="shared" si="6"/>
        <v>2024.1749400000006</v>
      </c>
      <c r="AQ3" s="63">
        <f t="shared" si="6"/>
        <v>1720.5486990000004</v>
      </c>
      <c r="AR3" s="63">
        <f t="shared" si="6"/>
        <v>1416.9224580000005</v>
      </c>
    </row>
    <row r="4" spans="2:44" x14ac:dyDescent="0.25">
      <c r="B4">
        <v>20070</v>
      </c>
      <c r="C4" t="s">
        <v>177</v>
      </c>
      <c r="D4" t="str">
        <f>VLOOKUP($B4, 'Performance Data'!$B:$K, 3, 0)</f>
        <v>Germany</v>
      </c>
      <c r="E4" t="str">
        <f>VLOOKUP($B4, 'Performance Data'!$B:$K, 4, 0)</f>
        <v>South West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AA</v>
      </c>
      <c r="J4" s="7">
        <f t="shared" ref="J4:J62" si="7">P4</f>
        <v>35513</v>
      </c>
      <c r="K4" s="68">
        <f t="shared" ref="K4:K62" si="8">J4*1.06</f>
        <v>37643.78</v>
      </c>
      <c r="M4" s="20" t="s">
        <v>65</v>
      </c>
      <c r="O4" s="5">
        <f>SUMIF('Performance Data'!$B:$B, $B4,'Performance Data'!N:N)</f>
        <v>32237.23</v>
      </c>
      <c r="P4" s="5">
        <f>SUMIF('Performance Data'!$B:$B, $B4,'Performance Data'!O:O)</f>
        <v>35513</v>
      </c>
      <c r="Q4" s="5">
        <f>SUMIF('Performance Data'!$B:$B, $B4,'Performance Data'!P:P)</f>
        <v>24090</v>
      </c>
      <c r="S4" s="21">
        <f t="shared" si="0"/>
        <v>0.10161449975695813</v>
      </c>
      <c r="T4" s="21">
        <f t="shared" si="1"/>
        <v>0.47418015774180167</v>
      </c>
      <c r="V4" s="5">
        <f>SUMIF('Performance Data'!$B:$B, $B4,'Performance Data'!AC:AC)</f>
        <v>25575.23</v>
      </c>
      <c r="W4" s="5">
        <f>SUMIF('Performance Data'!$B:$B, $B4,'Performance Data'!AD:AD)</f>
        <v>32944.54</v>
      </c>
      <c r="X4" s="5">
        <f>SUMIF('Performance Data'!$B:$B, $B4,'Performance Data'!AE:AE)</f>
        <v>32237.23</v>
      </c>
      <c r="Y4" s="5">
        <f>SUMIF('Performance Data'!$B:$B, $B4,'Performance Data'!AG:AG)</f>
        <v>33000</v>
      </c>
      <c r="Z4" s="5">
        <f t="shared" ref="Z4:Z62" si="9">P4</f>
        <v>35513</v>
      </c>
      <c r="AA4" s="5">
        <f t="shared" si="2"/>
        <v>37643.78</v>
      </c>
      <c r="AC4" s="21">
        <f t="shared" si="3"/>
        <v>0.10161449975695813</v>
      </c>
      <c r="AD4" s="21">
        <f t="shared" si="4"/>
        <v>7.6151515151515081E-2</v>
      </c>
      <c r="AE4" s="21">
        <f t="shared" si="5"/>
        <v>6.0000000000000053E-2</v>
      </c>
      <c r="AG4" s="63">
        <f t="shared" ref="AG4:AR25" si="10">$AA4*AG$1</f>
        <v>2635.0646000000002</v>
      </c>
      <c r="AH4" s="63">
        <f t="shared" si="10"/>
        <v>3011.5023999999999</v>
      </c>
      <c r="AI4" s="63">
        <f t="shared" si="10"/>
        <v>3764.3780000000002</v>
      </c>
      <c r="AJ4" s="63">
        <f t="shared" si="10"/>
        <v>3199.7213000000002</v>
      </c>
      <c r="AK4" s="63">
        <f t="shared" si="10"/>
        <v>3387.9401999999995</v>
      </c>
      <c r="AL4" s="63">
        <f t="shared" si="10"/>
        <v>3011.5023999999999</v>
      </c>
      <c r="AM4" s="63">
        <f t="shared" si="10"/>
        <v>3011.5023999999999</v>
      </c>
      <c r="AN4" s="63">
        <f t="shared" si="10"/>
        <v>2446.8456999999999</v>
      </c>
      <c r="AO4" s="63">
        <f t="shared" si="10"/>
        <v>3576.1590999999999</v>
      </c>
      <c r="AP4" s="63">
        <f t="shared" si="10"/>
        <v>3764.3780000000002</v>
      </c>
      <c r="AQ4" s="63">
        <f t="shared" si="10"/>
        <v>3199.7213000000002</v>
      </c>
      <c r="AR4" s="63">
        <f t="shared" si="10"/>
        <v>2635.0646000000002</v>
      </c>
    </row>
    <row r="5" spans="2:44" x14ac:dyDescent="0.25">
      <c r="B5">
        <v>20245</v>
      </c>
      <c r="C5" t="s">
        <v>178</v>
      </c>
      <c r="D5" t="str">
        <f>VLOOKUP($B5, 'Performance Data'!$B:$K, 3, 0)</f>
        <v>Germany</v>
      </c>
      <c r="E5" t="str">
        <f>VLOOKUP($B5, 'Performance Data'!$B:$K, 4, 0)</f>
        <v>South West</v>
      </c>
      <c r="F5" t="str">
        <f>VLOOKUP($B5, 'Performance Data'!$B:$K, 6, 0)</f>
        <v>Perfumery</v>
      </c>
      <c r="G5" s="19" t="str">
        <f>VLOOKUP($B5, 'Performance Data'!$B:$K, 10, 0)</f>
        <v>Pre-2022</v>
      </c>
      <c r="H5" s="20" t="s">
        <v>64</v>
      </c>
      <c r="I5" s="19" t="str">
        <f>VLOOKUP($B5, 'Performance Data'!$B:$K, 7, 0)</f>
        <v>AA</v>
      </c>
      <c r="J5" s="7">
        <f t="shared" si="7"/>
        <v>209509.22999999998</v>
      </c>
      <c r="K5" s="68">
        <f>J5*1.05</f>
        <v>219984.69149999999</v>
      </c>
      <c r="M5" s="20" t="s">
        <v>68</v>
      </c>
      <c r="O5" s="5">
        <f>SUMIF('Performance Data'!$B:$B, $B5,'Performance Data'!N:N)</f>
        <v>189932.27000000002</v>
      </c>
      <c r="P5" s="5">
        <f>SUMIF('Performance Data'!$B:$B, $B5,'Performance Data'!O:O)</f>
        <v>209509.22999999998</v>
      </c>
      <c r="Q5" s="5">
        <f>SUMIF('Performance Data'!$B:$B, $B5,'Performance Data'!P:P)</f>
        <v>144540</v>
      </c>
      <c r="S5" s="21">
        <f t="shared" si="0"/>
        <v>0.10307337452450782</v>
      </c>
      <c r="T5" s="21">
        <f t="shared" si="1"/>
        <v>0.44948962224989608</v>
      </c>
      <c r="V5" s="5">
        <f>SUMIF('Performance Data'!$B:$B, $B5,'Performance Data'!AC:AC)</f>
        <v>87454.68</v>
      </c>
      <c r="W5" s="5">
        <f>SUMIF('Performance Data'!$B:$B, $B5,'Performance Data'!AD:AD)</f>
        <v>139137.54999999999</v>
      </c>
      <c r="X5" s="5">
        <f>SUMIF('Performance Data'!$B:$B, $B5,'Performance Data'!AE:AE)</f>
        <v>189932.27000000002</v>
      </c>
      <c r="Y5" s="5">
        <f>SUMIF('Performance Data'!$B:$B, $B5,'Performance Data'!AG:AG)</f>
        <v>198000</v>
      </c>
      <c r="Z5" s="5">
        <f t="shared" si="9"/>
        <v>209509.22999999998</v>
      </c>
      <c r="AA5" s="5">
        <f t="shared" si="2"/>
        <v>219984.69149999999</v>
      </c>
      <c r="AC5" s="21">
        <f t="shared" si="3"/>
        <v>0.10307337452450782</v>
      </c>
      <c r="AD5" s="21">
        <f t="shared" si="4"/>
        <v>5.8127424242424119E-2</v>
      </c>
      <c r="AE5" s="21">
        <f t="shared" si="5"/>
        <v>5.0000000000000044E-2</v>
      </c>
      <c r="AG5" s="63">
        <f t="shared" si="10"/>
        <v>15398.928405000001</v>
      </c>
      <c r="AH5" s="63">
        <f t="shared" si="10"/>
        <v>17598.775320000001</v>
      </c>
      <c r="AI5" s="63">
        <f t="shared" si="10"/>
        <v>21998.469150000001</v>
      </c>
      <c r="AJ5" s="63">
        <f t="shared" si="10"/>
        <v>18698.698777500002</v>
      </c>
      <c r="AK5" s="63">
        <f t="shared" si="10"/>
        <v>19798.622234999999</v>
      </c>
      <c r="AL5" s="63">
        <f t="shared" si="10"/>
        <v>17598.775320000001</v>
      </c>
      <c r="AM5" s="63">
        <f t="shared" si="10"/>
        <v>17598.775320000001</v>
      </c>
      <c r="AN5" s="63">
        <f t="shared" si="10"/>
        <v>14299.0049475</v>
      </c>
      <c r="AO5" s="63">
        <f t="shared" si="10"/>
        <v>20898.5456925</v>
      </c>
      <c r="AP5" s="63">
        <f t="shared" si="10"/>
        <v>21998.469150000001</v>
      </c>
      <c r="AQ5" s="63">
        <f t="shared" si="10"/>
        <v>18698.698777500002</v>
      </c>
      <c r="AR5" s="63">
        <f t="shared" si="10"/>
        <v>15398.928405000001</v>
      </c>
    </row>
    <row r="6" spans="2:44" x14ac:dyDescent="0.25">
      <c r="B6">
        <v>20295</v>
      </c>
      <c r="C6" t="s">
        <v>179</v>
      </c>
      <c r="D6" t="str">
        <f>VLOOKUP($B6, 'Performance Data'!$B:$K, 3, 0)</f>
        <v>Germany</v>
      </c>
      <c r="E6" t="str">
        <f>VLOOKUP($B6, 'Performance Data'!$B:$K, 4, 0)</f>
        <v>South West</v>
      </c>
      <c r="F6">
        <f>VLOOKUP($B6, 'Performance Data'!$B:$K, 6, 0)</f>
        <v>0</v>
      </c>
      <c r="G6" s="19" t="str">
        <f>VLOOKUP($B6, 'Performance Data'!$B:$K, 10, 0)</f>
        <v>Pre-2022</v>
      </c>
      <c r="H6" s="20" t="s">
        <v>64</v>
      </c>
      <c r="I6" s="19" t="str">
        <f>VLOOKUP($B6, 'Performance Data'!$B:$K, 7, 0)</f>
        <v>AA</v>
      </c>
      <c r="J6" s="7">
        <f t="shared" si="7"/>
        <v>27063.059999999998</v>
      </c>
      <c r="K6" s="68">
        <f t="shared" si="8"/>
        <v>28686.8436</v>
      </c>
      <c r="M6" s="20" t="s">
        <v>68</v>
      </c>
      <c r="O6" s="5">
        <f>SUMIF('Performance Data'!$B:$B, $B6,'Performance Data'!N:N)</f>
        <v>22641.96</v>
      </c>
      <c r="P6" s="5">
        <f>SUMIF('Performance Data'!$B:$B, $B6,'Performance Data'!O:O)</f>
        <v>27063.059999999998</v>
      </c>
      <c r="Q6" s="5">
        <f>SUMIF('Performance Data'!$B:$B, $B6,'Performance Data'!P:P)</f>
        <v>19710</v>
      </c>
      <c r="S6" s="21">
        <f t="shared" si="0"/>
        <v>0.19526136429885033</v>
      </c>
      <c r="T6" s="21">
        <f t="shared" si="1"/>
        <v>0.37306240487062392</v>
      </c>
      <c r="V6" s="5">
        <f>SUMIF('Performance Data'!$B:$B, $B6,'Performance Data'!AC:AC)</f>
        <v>14797.38</v>
      </c>
      <c r="W6" s="5">
        <f>SUMIF('Performance Data'!$B:$B, $B6,'Performance Data'!AD:AD)</f>
        <v>17459.39</v>
      </c>
      <c r="X6" s="5">
        <f>SUMIF('Performance Data'!$B:$B, $B6,'Performance Data'!AE:AE)</f>
        <v>22641.96</v>
      </c>
      <c r="Y6" s="5">
        <f>SUMIF('Performance Data'!$B:$B, $B6,'Performance Data'!AG:AG)</f>
        <v>27000</v>
      </c>
      <c r="Z6" s="5">
        <f t="shared" si="9"/>
        <v>27063.059999999998</v>
      </c>
      <c r="AA6" s="5">
        <f t="shared" si="2"/>
        <v>28686.8436</v>
      </c>
      <c r="AC6" s="21">
        <f t="shared" si="3"/>
        <v>0.19526136429885033</v>
      </c>
      <c r="AD6" s="21">
        <f t="shared" si="4"/>
        <v>2.3355555555555352E-3</v>
      </c>
      <c r="AE6" s="21">
        <f t="shared" si="5"/>
        <v>6.0000000000000053E-2</v>
      </c>
      <c r="AG6" s="63">
        <f t="shared" si="10"/>
        <v>2008.0790520000003</v>
      </c>
      <c r="AH6" s="63">
        <f t="shared" si="10"/>
        <v>2294.9474880000002</v>
      </c>
      <c r="AI6" s="63">
        <f t="shared" si="10"/>
        <v>2868.6843600000002</v>
      </c>
      <c r="AJ6" s="63">
        <f t="shared" si="10"/>
        <v>2438.3817060000001</v>
      </c>
      <c r="AK6" s="63">
        <f t="shared" si="10"/>
        <v>2581.815924</v>
      </c>
      <c r="AL6" s="63">
        <f t="shared" si="10"/>
        <v>2294.9474880000002</v>
      </c>
      <c r="AM6" s="63">
        <f t="shared" si="10"/>
        <v>2294.9474880000002</v>
      </c>
      <c r="AN6" s="63">
        <f t="shared" si="10"/>
        <v>1864.6448340000002</v>
      </c>
      <c r="AO6" s="63">
        <f t="shared" si="10"/>
        <v>2725.2501419999999</v>
      </c>
      <c r="AP6" s="63">
        <f t="shared" si="10"/>
        <v>2868.6843600000002</v>
      </c>
      <c r="AQ6" s="63">
        <f t="shared" si="10"/>
        <v>2438.3817060000001</v>
      </c>
      <c r="AR6" s="63">
        <f t="shared" si="10"/>
        <v>2008.0790520000003</v>
      </c>
    </row>
    <row r="7" spans="2:44" x14ac:dyDescent="0.25">
      <c r="B7">
        <v>20434</v>
      </c>
      <c r="C7" t="s">
        <v>180</v>
      </c>
      <c r="D7" t="str">
        <f>VLOOKUP($B7, 'Performance Data'!$B:$K, 3, 0)</f>
        <v>Germany</v>
      </c>
      <c r="E7" t="str">
        <f>VLOOKUP($B7, 'Performance Data'!$B:$K, 4, 0)</f>
        <v>South West</v>
      </c>
      <c r="F7" t="str">
        <f>VLOOKUP($B7, 'Performance Data'!$B:$K, 6, 0)</f>
        <v>Other</v>
      </c>
      <c r="G7" s="19" t="str">
        <f>VLOOKUP($B7, 'Performance Data'!$B:$K, 10, 0)</f>
        <v>Pre-2022</v>
      </c>
      <c r="H7" s="20" t="s">
        <v>64</v>
      </c>
      <c r="I7" s="19" t="str">
        <f>VLOOKUP($B7, 'Performance Data'!$B:$K, 7, 0)</f>
        <v>AA</v>
      </c>
      <c r="J7" s="7">
        <f t="shared" si="7"/>
        <v>26347.75</v>
      </c>
      <c r="K7" s="68">
        <f t="shared" si="8"/>
        <v>27928.615000000002</v>
      </c>
      <c r="M7" s="20" t="s">
        <v>68</v>
      </c>
      <c r="O7" s="5">
        <f>SUMIF('Performance Data'!$B:$B, $B7,'Performance Data'!N:N)</f>
        <v>30102.47</v>
      </c>
      <c r="P7" s="5">
        <f>SUMIF('Performance Data'!$B:$B, $B7,'Performance Data'!O:O)</f>
        <v>26347.75</v>
      </c>
      <c r="Q7" s="5">
        <f>SUMIF('Performance Data'!$B:$B, $B7,'Performance Data'!P:P)</f>
        <v>23360</v>
      </c>
      <c r="S7" s="21">
        <f t="shared" si="0"/>
        <v>-0.12473129281417772</v>
      </c>
      <c r="T7" s="21">
        <f t="shared" si="1"/>
        <v>0.12790025684931505</v>
      </c>
      <c r="V7" s="5">
        <f>SUMIF('Performance Data'!$B:$B, $B7,'Performance Data'!AC:AC)</f>
        <v>34264.81</v>
      </c>
      <c r="W7" s="5">
        <f>SUMIF('Performance Data'!$B:$B, $B7,'Performance Data'!AD:AD)</f>
        <v>27316.690000000002</v>
      </c>
      <c r="X7" s="5">
        <f>SUMIF('Performance Data'!$B:$B, $B7,'Performance Data'!AE:AE)</f>
        <v>30102.47</v>
      </c>
      <c r="Y7" s="5">
        <f>SUMIF('Performance Data'!$B:$B, $B7,'Performance Data'!AG:AG)</f>
        <v>32000</v>
      </c>
      <c r="Z7" s="5">
        <f t="shared" si="9"/>
        <v>26347.75</v>
      </c>
      <c r="AA7" s="5">
        <f t="shared" si="2"/>
        <v>27928.615000000002</v>
      </c>
      <c r="AC7" s="21">
        <f t="shared" si="3"/>
        <v>-0.12473129281417772</v>
      </c>
      <c r="AD7" s="21">
        <f t="shared" si="4"/>
        <v>-0.17663281249999996</v>
      </c>
      <c r="AE7" s="21">
        <f t="shared" si="5"/>
        <v>6.0000000000000053E-2</v>
      </c>
      <c r="AG7" s="63">
        <f t="shared" si="10"/>
        <v>1955.0030500000003</v>
      </c>
      <c r="AH7" s="63">
        <f t="shared" si="10"/>
        <v>2234.2892000000002</v>
      </c>
      <c r="AI7" s="63">
        <f t="shared" si="10"/>
        <v>2792.8615000000004</v>
      </c>
      <c r="AJ7" s="63">
        <f t="shared" si="10"/>
        <v>2373.9322750000001</v>
      </c>
      <c r="AK7" s="63">
        <f t="shared" si="10"/>
        <v>2513.5753500000001</v>
      </c>
      <c r="AL7" s="63">
        <f t="shared" si="10"/>
        <v>2234.2892000000002</v>
      </c>
      <c r="AM7" s="63">
        <f t="shared" si="10"/>
        <v>2234.2892000000002</v>
      </c>
      <c r="AN7" s="63">
        <f t="shared" si="10"/>
        <v>1815.3599750000001</v>
      </c>
      <c r="AO7" s="63">
        <f t="shared" si="10"/>
        <v>2653.218425</v>
      </c>
      <c r="AP7" s="63">
        <f t="shared" si="10"/>
        <v>2792.8615000000004</v>
      </c>
      <c r="AQ7" s="63">
        <f t="shared" si="10"/>
        <v>2373.9322750000001</v>
      </c>
      <c r="AR7" s="63">
        <f t="shared" si="10"/>
        <v>1955.0030500000003</v>
      </c>
    </row>
    <row r="8" spans="2:44" x14ac:dyDescent="0.25">
      <c r="B8">
        <v>20509</v>
      </c>
      <c r="C8" t="s">
        <v>181</v>
      </c>
      <c r="D8" t="str">
        <f>VLOOKUP($B8, 'Performance Data'!$B:$K, 3, 0)</f>
        <v>Germany</v>
      </c>
      <c r="E8" t="str">
        <f>VLOOKUP($B8, 'Performance Data'!$B:$K, 4, 0)</f>
        <v>South West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 t="s">
        <v>64</v>
      </c>
      <c r="I8" s="19" t="str">
        <f>VLOOKUP($B8, 'Performance Data'!$B:$K, 7, 0)</f>
        <v>AA</v>
      </c>
      <c r="J8" s="7">
        <f t="shared" si="7"/>
        <v>25600.31</v>
      </c>
      <c r="K8" s="68">
        <f t="shared" si="8"/>
        <v>27136.328600000004</v>
      </c>
      <c r="M8" s="20" t="s">
        <v>65</v>
      </c>
      <c r="O8" s="5">
        <f>SUMIF('Performance Data'!$B:$B, $B8,'Performance Data'!N:N)</f>
        <v>22479.380000000005</v>
      </c>
      <c r="P8" s="5">
        <f>SUMIF('Performance Data'!$B:$B, $B8,'Performance Data'!O:O)</f>
        <v>25600.31</v>
      </c>
      <c r="Q8" s="5">
        <f>SUMIF('Performance Data'!$B:$B, $B8,'Performance Data'!P:P)</f>
        <v>18250</v>
      </c>
      <c r="S8" s="21">
        <f t="shared" si="0"/>
        <v>0.13883523477960669</v>
      </c>
      <c r="T8" s="21">
        <f t="shared" si="1"/>
        <v>0.4027567123287672</v>
      </c>
      <c r="V8" s="5">
        <f>SUMIF('Performance Data'!$B:$B, $B8,'Performance Data'!AC:AC)</f>
        <v>21063.299999999996</v>
      </c>
      <c r="W8" s="5">
        <f>SUMIF('Performance Data'!$B:$B, $B8,'Performance Data'!AD:AD)</f>
        <v>19661.52</v>
      </c>
      <c r="X8" s="5">
        <f>SUMIF('Performance Data'!$B:$B, $B8,'Performance Data'!AE:AE)</f>
        <v>22479.380000000005</v>
      </c>
      <c r="Y8" s="5">
        <f>SUMIF('Performance Data'!$B:$B, $B8,'Performance Data'!AG:AG)</f>
        <v>25000</v>
      </c>
      <c r="Z8" s="5">
        <f t="shared" si="9"/>
        <v>25600.31</v>
      </c>
      <c r="AA8" s="5">
        <f t="shared" si="2"/>
        <v>27136.328600000004</v>
      </c>
      <c r="AC8" s="21">
        <f t="shared" si="3"/>
        <v>0.13883523477960669</v>
      </c>
      <c r="AD8" s="21">
        <f t="shared" si="4"/>
        <v>2.4012400000000156E-2</v>
      </c>
      <c r="AE8" s="21">
        <f t="shared" si="5"/>
        <v>6.0000000000000053E-2</v>
      </c>
      <c r="AG8" s="63">
        <f t="shared" si="10"/>
        <v>1899.5430020000006</v>
      </c>
      <c r="AH8" s="63">
        <f t="shared" si="10"/>
        <v>2170.9062880000006</v>
      </c>
      <c r="AI8" s="63">
        <f t="shared" si="10"/>
        <v>2713.6328600000006</v>
      </c>
      <c r="AJ8" s="63">
        <f t="shared" si="10"/>
        <v>2306.5879310000005</v>
      </c>
      <c r="AK8" s="63">
        <f t="shared" si="10"/>
        <v>2442.2695740000004</v>
      </c>
      <c r="AL8" s="63">
        <f t="shared" si="10"/>
        <v>2170.9062880000006</v>
      </c>
      <c r="AM8" s="63">
        <f t="shared" si="10"/>
        <v>2170.9062880000006</v>
      </c>
      <c r="AN8" s="63">
        <f t="shared" si="10"/>
        <v>1763.8613590000004</v>
      </c>
      <c r="AO8" s="63">
        <f t="shared" si="10"/>
        <v>2577.9512170000003</v>
      </c>
      <c r="AP8" s="63">
        <f t="shared" si="10"/>
        <v>2713.6328600000006</v>
      </c>
      <c r="AQ8" s="63">
        <f t="shared" si="10"/>
        <v>2306.5879310000005</v>
      </c>
      <c r="AR8" s="63">
        <f t="shared" si="10"/>
        <v>1899.5430020000006</v>
      </c>
    </row>
    <row r="9" spans="2:44" x14ac:dyDescent="0.25">
      <c r="B9">
        <v>20573</v>
      </c>
      <c r="C9" t="s">
        <v>182</v>
      </c>
      <c r="D9" t="str">
        <f>VLOOKUP($B9, 'Performance Data'!$B:$K, 3, 0)</f>
        <v>Germany</v>
      </c>
      <c r="E9" t="str">
        <f>VLOOKUP($B9, 'Performance Data'!$B:$K, 4, 0)</f>
        <v>South West</v>
      </c>
      <c r="F9">
        <f>VLOOKUP($B9, 'Performance Data'!$B:$K, 6, 0)</f>
        <v>0</v>
      </c>
      <c r="G9" s="19" t="str">
        <f>VLOOKUP($B9, 'Performance Data'!$B:$K, 10, 0)</f>
        <v>Pre-2022</v>
      </c>
      <c r="H9" s="20" t="s">
        <v>64</v>
      </c>
      <c r="I9" s="19" t="str">
        <f>VLOOKUP($B9, 'Performance Data'!$B:$K, 7, 0)</f>
        <v>AA</v>
      </c>
      <c r="J9" s="7">
        <f t="shared" si="7"/>
        <v>18818.68</v>
      </c>
      <c r="K9" s="68">
        <f t="shared" si="8"/>
        <v>19947.800800000001</v>
      </c>
      <c r="M9" s="20" t="s">
        <v>68</v>
      </c>
      <c r="O9" s="5">
        <f>SUMIF('Performance Data'!$B:$B, $B9,'Performance Data'!N:N)</f>
        <v>21898.959999999999</v>
      </c>
      <c r="P9" s="5">
        <f>SUMIF('Performance Data'!$B:$B, $B9,'Performance Data'!O:O)</f>
        <v>18818.68</v>
      </c>
      <c r="Q9" s="5">
        <f>SUMIF('Performance Data'!$B:$B, $B9,'Performance Data'!P:P)</f>
        <v>18250</v>
      </c>
      <c r="S9" s="21">
        <f t="shared" si="0"/>
        <v>-0.14065873447871491</v>
      </c>
      <c r="T9" s="21">
        <f t="shared" si="1"/>
        <v>3.1160547945205508E-2</v>
      </c>
      <c r="V9" s="5">
        <f>SUMIF('Performance Data'!$B:$B, $B9,'Performance Data'!AC:AC)</f>
        <v>18571.829999999998</v>
      </c>
      <c r="W9" s="5">
        <f>SUMIF('Performance Data'!$B:$B, $B9,'Performance Data'!AD:AD)</f>
        <v>13929.83</v>
      </c>
      <c r="X9" s="5">
        <f>SUMIF('Performance Data'!$B:$B, $B9,'Performance Data'!AE:AE)</f>
        <v>21898.959999999999</v>
      </c>
      <c r="Y9" s="5">
        <f>SUMIF('Performance Data'!$B:$B, $B9,'Performance Data'!AG:AG)</f>
        <v>25000</v>
      </c>
      <c r="Z9" s="5">
        <f t="shared" si="9"/>
        <v>18818.68</v>
      </c>
      <c r="AA9" s="5">
        <f t="shared" si="2"/>
        <v>19947.800800000001</v>
      </c>
      <c r="AC9" s="21">
        <f t="shared" si="3"/>
        <v>-0.14065873447871491</v>
      </c>
      <c r="AD9" s="21">
        <f t="shared" si="4"/>
        <v>-0.24725279999999994</v>
      </c>
      <c r="AE9" s="21">
        <f t="shared" si="5"/>
        <v>6.0000000000000053E-2</v>
      </c>
      <c r="AG9" s="63">
        <f t="shared" si="10"/>
        <v>1396.3460560000001</v>
      </c>
      <c r="AH9" s="63">
        <f t="shared" si="10"/>
        <v>1595.8240640000001</v>
      </c>
      <c r="AI9" s="63">
        <f t="shared" si="10"/>
        <v>1994.7800800000002</v>
      </c>
      <c r="AJ9" s="63">
        <f t="shared" si="10"/>
        <v>1695.5630680000002</v>
      </c>
      <c r="AK9" s="63">
        <f t="shared" si="10"/>
        <v>1795.302072</v>
      </c>
      <c r="AL9" s="63">
        <f t="shared" si="10"/>
        <v>1595.8240640000001</v>
      </c>
      <c r="AM9" s="63">
        <f t="shared" si="10"/>
        <v>1595.8240640000001</v>
      </c>
      <c r="AN9" s="63">
        <f t="shared" si="10"/>
        <v>1296.6070520000001</v>
      </c>
      <c r="AO9" s="63">
        <f t="shared" si="10"/>
        <v>1895.0410760000002</v>
      </c>
      <c r="AP9" s="63">
        <f t="shared" si="10"/>
        <v>1994.7800800000002</v>
      </c>
      <c r="AQ9" s="63">
        <f t="shared" si="10"/>
        <v>1695.5630680000002</v>
      </c>
      <c r="AR9" s="63">
        <f t="shared" si="10"/>
        <v>1396.3460560000001</v>
      </c>
    </row>
    <row r="10" spans="2:44" x14ac:dyDescent="0.25">
      <c r="B10">
        <v>20601</v>
      </c>
      <c r="C10" t="s">
        <v>183</v>
      </c>
      <c r="D10" t="str">
        <f>VLOOKUP($B10, 'Performance Data'!$B:$K, 3, 0)</f>
        <v>Germany</v>
      </c>
      <c r="E10" t="str">
        <f>VLOOKUP($B10, 'Performance Data'!$B:$K, 4, 0)</f>
        <v>South West</v>
      </c>
      <c r="F10" t="str">
        <f>VLOOKUP($B10, 'Performance Data'!$B:$K, 6, 0)</f>
        <v>Institutes / Clinic</v>
      </c>
      <c r="G10" s="19" t="str">
        <f>VLOOKUP($B10, 'Performance Data'!$B:$K, 10, 0)</f>
        <v>Pre-2022</v>
      </c>
      <c r="H10" s="20" t="s">
        <v>64</v>
      </c>
      <c r="I10" s="19" t="str">
        <f>VLOOKUP($B10, 'Performance Data'!$B:$K, 7, 0)</f>
        <v>AA</v>
      </c>
      <c r="J10" s="7">
        <f t="shared" si="7"/>
        <v>94517.759999999995</v>
      </c>
      <c r="K10" s="68">
        <f>J10*1.05</f>
        <v>99243.648000000001</v>
      </c>
      <c r="M10" s="20" t="s">
        <v>68</v>
      </c>
      <c r="O10" s="5">
        <f>SUMIF('Performance Data'!$B:$B, $B10,'Performance Data'!N:N)</f>
        <v>94434.069999999992</v>
      </c>
      <c r="P10" s="5">
        <f>SUMIF('Performance Data'!$B:$B, $B10,'Performance Data'!O:O)</f>
        <v>94517.759999999995</v>
      </c>
      <c r="Q10" s="5">
        <f>SUMIF('Performance Data'!$B:$B, $B10,'Performance Data'!P:P)</f>
        <v>71540</v>
      </c>
      <c r="S10" s="21">
        <f t="shared" si="0"/>
        <v>8.8622676116778543E-4</v>
      </c>
      <c r="T10" s="21">
        <f t="shared" si="1"/>
        <v>0.32118758736371245</v>
      </c>
      <c r="V10" s="5">
        <f>SUMIF('Performance Data'!$B:$B, $B10,'Performance Data'!AC:AC)</f>
        <v>85980.50999999998</v>
      </c>
      <c r="W10" s="5">
        <f>SUMIF('Performance Data'!$B:$B, $B10,'Performance Data'!AD:AD)</f>
        <v>89535.349999999991</v>
      </c>
      <c r="X10" s="5">
        <f>SUMIF('Performance Data'!$B:$B, $B10,'Performance Data'!AE:AE)</f>
        <v>94434.069999999992</v>
      </c>
      <c r="Y10" s="5">
        <f>SUMIF('Performance Data'!$B:$B, $B10,'Performance Data'!AG:AG)</f>
        <v>98000</v>
      </c>
      <c r="Z10" s="5">
        <f t="shared" si="9"/>
        <v>94517.759999999995</v>
      </c>
      <c r="AA10" s="5">
        <f t="shared" si="2"/>
        <v>99243.648000000001</v>
      </c>
      <c r="AC10" s="21">
        <f t="shared" si="3"/>
        <v>8.8622676116778543E-4</v>
      </c>
      <c r="AD10" s="21">
        <f t="shared" si="4"/>
        <v>-3.5533061224489848E-2</v>
      </c>
      <c r="AE10" s="21">
        <f t="shared" si="5"/>
        <v>5.0000000000000044E-2</v>
      </c>
      <c r="AG10" s="63">
        <f t="shared" si="10"/>
        <v>6947.0553600000003</v>
      </c>
      <c r="AH10" s="63">
        <f t="shared" si="10"/>
        <v>7939.4918400000006</v>
      </c>
      <c r="AI10" s="63">
        <f t="shared" si="10"/>
        <v>9924.3648000000012</v>
      </c>
      <c r="AJ10" s="63">
        <f t="shared" si="10"/>
        <v>8435.7100800000007</v>
      </c>
      <c r="AK10" s="63">
        <f t="shared" si="10"/>
        <v>8931.9283199999991</v>
      </c>
      <c r="AL10" s="63">
        <f t="shared" si="10"/>
        <v>7939.4918400000006</v>
      </c>
      <c r="AM10" s="63">
        <f t="shared" si="10"/>
        <v>7939.4918400000006</v>
      </c>
      <c r="AN10" s="63">
        <f t="shared" si="10"/>
        <v>6450.8371200000001</v>
      </c>
      <c r="AO10" s="63">
        <f t="shared" si="10"/>
        <v>9428.146560000001</v>
      </c>
      <c r="AP10" s="63">
        <f t="shared" si="10"/>
        <v>9924.3648000000012</v>
      </c>
      <c r="AQ10" s="63">
        <f t="shared" si="10"/>
        <v>8435.7100800000007</v>
      </c>
      <c r="AR10" s="63">
        <f t="shared" si="10"/>
        <v>6947.0553600000003</v>
      </c>
    </row>
    <row r="11" spans="2:44" x14ac:dyDescent="0.25">
      <c r="B11">
        <v>20613</v>
      </c>
      <c r="C11" t="s">
        <v>184</v>
      </c>
      <c r="D11" t="str">
        <f>VLOOKUP($B11, 'Performance Data'!$B:$K, 3, 0)</f>
        <v>Germany</v>
      </c>
      <c r="E11" t="str">
        <f>VLOOKUP($B11, 'Performance Data'!$B:$K, 4, 0)</f>
        <v>South West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 t="s">
        <v>64</v>
      </c>
      <c r="I11" s="19" t="str">
        <f>VLOOKUP($B11, 'Performance Data'!$B:$K, 7, 0)</f>
        <v>AA</v>
      </c>
      <c r="J11" s="7">
        <f t="shared" si="7"/>
        <v>35005.930000000008</v>
      </c>
      <c r="K11" s="68">
        <f t="shared" si="8"/>
        <v>37106.285800000012</v>
      </c>
      <c r="M11" s="20" t="s">
        <v>68</v>
      </c>
      <c r="O11" s="5">
        <f>SUMIF('Performance Data'!$B:$B, $B11,'Performance Data'!N:N)</f>
        <v>39580.539999999994</v>
      </c>
      <c r="P11" s="5">
        <f>SUMIF('Performance Data'!$B:$B, $B11,'Performance Data'!O:O)</f>
        <v>35005.930000000008</v>
      </c>
      <c r="Q11" s="5">
        <f>SUMIF('Performance Data'!$B:$B, $B11,'Performance Data'!P:P)</f>
        <v>30660</v>
      </c>
      <c r="S11" s="21">
        <f t="shared" si="0"/>
        <v>-0.11557725084094317</v>
      </c>
      <c r="T11" s="21">
        <f t="shared" si="1"/>
        <v>0.14174592302674527</v>
      </c>
      <c r="V11" s="5">
        <f>SUMIF('Performance Data'!$B:$B, $B11,'Performance Data'!AC:AC)</f>
        <v>40239.229999999996</v>
      </c>
      <c r="W11" s="5">
        <f>SUMIF('Performance Data'!$B:$B, $B11,'Performance Data'!AD:AD)</f>
        <v>32891.370000000003</v>
      </c>
      <c r="X11" s="5">
        <f>SUMIF('Performance Data'!$B:$B, $B11,'Performance Data'!AE:AE)</f>
        <v>39580.539999999994</v>
      </c>
      <c r="Y11" s="5">
        <f>SUMIF('Performance Data'!$B:$B, $B11,'Performance Data'!AG:AG)</f>
        <v>42000</v>
      </c>
      <c r="Z11" s="5">
        <f t="shared" si="9"/>
        <v>35005.930000000008</v>
      </c>
      <c r="AA11" s="5">
        <f t="shared" si="2"/>
        <v>37106.285800000012</v>
      </c>
      <c r="AC11" s="21">
        <f t="shared" si="3"/>
        <v>-0.11557725084094317</v>
      </c>
      <c r="AD11" s="21">
        <f t="shared" si="4"/>
        <v>-0.16652547619047597</v>
      </c>
      <c r="AE11" s="21">
        <f t="shared" si="5"/>
        <v>6.0000000000000053E-2</v>
      </c>
      <c r="AG11" s="63">
        <f t="shared" si="10"/>
        <v>2597.4400060000012</v>
      </c>
      <c r="AH11" s="63">
        <f t="shared" si="10"/>
        <v>2968.502864000001</v>
      </c>
      <c r="AI11" s="63">
        <f t="shared" si="10"/>
        <v>3710.6285800000014</v>
      </c>
      <c r="AJ11" s="63">
        <f t="shared" si="10"/>
        <v>3154.0342930000011</v>
      </c>
      <c r="AK11" s="63">
        <f t="shared" si="10"/>
        <v>3339.5657220000012</v>
      </c>
      <c r="AL11" s="63">
        <f t="shared" si="10"/>
        <v>2968.502864000001</v>
      </c>
      <c r="AM11" s="63">
        <f t="shared" si="10"/>
        <v>2968.502864000001</v>
      </c>
      <c r="AN11" s="63">
        <f t="shared" si="10"/>
        <v>2411.9085770000011</v>
      </c>
      <c r="AO11" s="63">
        <f t="shared" si="10"/>
        <v>3525.0971510000013</v>
      </c>
      <c r="AP11" s="63">
        <f t="shared" si="10"/>
        <v>3710.6285800000014</v>
      </c>
      <c r="AQ11" s="63">
        <f t="shared" si="10"/>
        <v>3154.0342930000011</v>
      </c>
      <c r="AR11" s="63">
        <f t="shared" si="10"/>
        <v>2597.4400060000012</v>
      </c>
    </row>
    <row r="12" spans="2:44" x14ac:dyDescent="0.25">
      <c r="B12">
        <v>20679</v>
      </c>
      <c r="C12" t="s">
        <v>185</v>
      </c>
      <c r="D12" t="str">
        <f>VLOOKUP($B12, 'Performance Data'!$B:$K, 3, 0)</f>
        <v>Germany</v>
      </c>
      <c r="E12" t="str">
        <f>VLOOKUP($B12, 'Performance Data'!$B:$K, 4, 0)</f>
        <v>South West</v>
      </c>
      <c r="F12" t="str">
        <f>VLOOKUP($B12, 'Performance Data'!$B:$K, 6, 0)</f>
        <v>Hotel Spa</v>
      </c>
      <c r="G12" s="19" t="str">
        <f>VLOOKUP($B12, 'Performance Data'!$B:$K, 10, 0)</f>
        <v>Pre-2022</v>
      </c>
      <c r="H12" s="20" t="s">
        <v>64</v>
      </c>
      <c r="I12" s="19" t="str">
        <f>VLOOKUP($B12, 'Performance Data'!$B:$K, 7, 0)</f>
        <v>AA</v>
      </c>
      <c r="J12" s="7">
        <f t="shared" si="7"/>
        <v>29734.440000000002</v>
      </c>
      <c r="K12" s="68">
        <f t="shared" si="8"/>
        <v>31518.506400000006</v>
      </c>
      <c r="M12" s="20" t="s">
        <v>68</v>
      </c>
      <c r="O12" s="5">
        <f>SUMIF('Performance Data'!$B:$B, $B12,'Performance Data'!N:N)</f>
        <v>41609.440000000002</v>
      </c>
      <c r="P12" s="5">
        <f>SUMIF('Performance Data'!$B:$B, $B12,'Performance Data'!O:O)</f>
        <v>29734.440000000002</v>
      </c>
      <c r="Q12" s="5">
        <f>SUMIF('Performance Data'!$B:$B, $B12,'Performance Data'!P:P)</f>
        <v>29200</v>
      </c>
      <c r="S12" s="21">
        <f t="shared" si="0"/>
        <v>-0.28539196874555384</v>
      </c>
      <c r="T12" s="21">
        <f t="shared" si="1"/>
        <v>1.8302739726027584E-2</v>
      </c>
      <c r="V12" s="5">
        <f>SUMIF('Performance Data'!$B:$B, $B12,'Performance Data'!AC:AC)</f>
        <v>45950.859999999986</v>
      </c>
      <c r="W12" s="5">
        <f>SUMIF('Performance Data'!$B:$B, $B12,'Performance Data'!AD:AD)</f>
        <v>42654.879999999997</v>
      </c>
      <c r="X12" s="5">
        <f>SUMIF('Performance Data'!$B:$B, $B12,'Performance Data'!AE:AE)</f>
        <v>41609.440000000002</v>
      </c>
      <c r="Y12" s="5">
        <f>SUMIF('Performance Data'!$B:$B, $B12,'Performance Data'!AG:AG)</f>
        <v>40000</v>
      </c>
      <c r="Z12" s="5">
        <f t="shared" si="9"/>
        <v>29734.440000000002</v>
      </c>
      <c r="AA12" s="5">
        <f t="shared" si="2"/>
        <v>31518.506400000006</v>
      </c>
      <c r="AC12" s="21">
        <f t="shared" si="3"/>
        <v>-0.28539196874555384</v>
      </c>
      <c r="AD12" s="21">
        <f t="shared" si="4"/>
        <v>-0.25663899999999995</v>
      </c>
      <c r="AE12" s="21">
        <f t="shared" si="5"/>
        <v>6.0000000000000053E-2</v>
      </c>
      <c r="AG12" s="63">
        <f t="shared" si="10"/>
        <v>2206.2954480000008</v>
      </c>
      <c r="AH12" s="63">
        <f t="shared" si="10"/>
        <v>2521.4805120000005</v>
      </c>
      <c r="AI12" s="63">
        <f t="shared" si="10"/>
        <v>3151.8506400000006</v>
      </c>
      <c r="AJ12" s="63">
        <f t="shared" si="10"/>
        <v>2679.0730440000007</v>
      </c>
      <c r="AK12" s="63">
        <f t="shared" si="10"/>
        <v>2836.6655760000003</v>
      </c>
      <c r="AL12" s="63">
        <f t="shared" si="10"/>
        <v>2521.4805120000005</v>
      </c>
      <c r="AM12" s="63">
        <f t="shared" si="10"/>
        <v>2521.4805120000005</v>
      </c>
      <c r="AN12" s="63">
        <f t="shared" si="10"/>
        <v>2048.7029160000006</v>
      </c>
      <c r="AO12" s="63">
        <f t="shared" si="10"/>
        <v>2994.2581080000004</v>
      </c>
      <c r="AP12" s="63">
        <f t="shared" si="10"/>
        <v>3151.8506400000006</v>
      </c>
      <c r="AQ12" s="63">
        <f t="shared" si="10"/>
        <v>2679.0730440000007</v>
      </c>
      <c r="AR12" s="63">
        <f t="shared" si="10"/>
        <v>2206.2954480000008</v>
      </c>
    </row>
    <row r="13" spans="2:44" x14ac:dyDescent="0.25">
      <c r="B13">
        <v>20731</v>
      </c>
      <c r="C13" t="s">
        <v>186</v>
      </c>
      <c r="D13" t="str">
        <f>VLOOKUP($B13, 'Performance Data'!$B:$K, 3, 0)</f>
        <v>Germany</v>
      </c>
      <c r="E13" t="str">
        <f>VLOOKUP($B13, 'Performance Data'!$B:$K, 4, 0)</f>
        <v>South West</v>
      </c>
      <c r="F13" t="str">
        <f>VLOOKUP($B13, 'Performance Data'!$B:$K, 6, 0)</f>
        <v>Institutes / Clinic</v>
      </c>
      <c r="G13" s="19" t="str">
        <f>VLOOKUP($B13, 'Performance Data'!$B:$K, 10, 0)</f>
        <v>Pre-2022</v>
      </c>
      <c r="H13" s="20" t="s">
        <v>64</v>
      </c>
      <c r="I13" s="19" t="str">
        <f>VLOOKUP($B13, 'Performance Data'!$B:$K, 7, 0)</f>
        <v>AA</v>
      </c>
      <c r="J13" s="7">
        <f t="shared" si="7"/>
        <v>228998.10000000003</v>
      </c>
      <c r="K13" s="68">
        <f>J13*1.05</f>
        <v>240448.00500000003</v>
      </c>
      <c r="M13" s="20" t="s">
        <v>65</v>
      </c>
      <c r="O13" s="5">
        <f>SUMIF('Performance Data'!$B:$B, $B13,'Performance Data'!N:N)</f>
        <v>187118.25000000003</v>
      </c>
      <c r="P13" s="5">
        <f>SUMIF('Performance Data'!$B:$B, $B13,'Performance Data'!O:O)</f>
        <v>228998.10000000003</v>
      </c>
      <c r="Q13" s="5">
        <f>SUMIF('Performance Data'!$B:$B, $B13,'Performance Data'!P:P)</f>
        <v>146000</v>
      </c>
      <c r="S13" s="21">
        <f t="shared" si="0"/>
        <v>0.22381488711015618</v>
      </c>
      <c r="T13" s="21">
        <f t="shared" si="1"/>
        <v>0.56848013698630151</v>
      </c>
      <c r="V13" s="5">
        <f>SUMIF('Performance Data'!$B:$B, $B13,'Performance Data'!AC:AC)</f>
        <v>148972.96</v>
      </c>
      <c r="W13" s="5">
        <f>SUMIF('Performance Data'!$B:$B, $B13,'Performance Data'!AD:AD)</f>
        <v>164493.68</v>
      </c>
      <c r="X13" s="5">
        <f>SUMIF('Performance Data'!$B:$B, $B13,'Performance Data'!AE:AE)</f>
        <v>187118.25000000003</v>
      </c>
      <c r="Y13" s="5">
        <f>SUMIF('Performance Data'!$B:$B, $B13,'Performance Data'!AG:AG)</f>
        <v>200000</v>
      </c>
      <c r="Z13" s="5">
        <f t="shared" si="9"/>
        <v>228998.10000000003</v>
      </c>
      <c r="AA13" s="5">
        <f t="shared" si="2"/>
        <v>240448.00500000003</v>
      </c>
      <c r="AC13" s="21">
        <f t="shared" si="3"/>
        <v>0.22381488711015618</v>
      </c>
      <c r="AD13" s="21">
        <f t="shared" si="4"/>
        <v>0.14499050000000024</v>
      </c>
      <c r="AE13" s="21">
        <f t="shared" si="5"/>
        <v>5.0000000000000044E-2</v>
      </c>
      <c r="AG13" s="63">
        <f t="shared" si="10"/>
        <v>16831.360350000003</v>
      </c>
      <c r="AH13" s="63">
        <f t="shared" si="10"/>
        <v>19235.840400000005</v>
      </c>
      <c r="AI13" s="63">
        <f t="shared" si="10"/>
        <v>24044.800500000005</v>
      </c>
      <c r="AJ13" s="63">
        <f t="shared" si="10"/>
        <v>20438.080425000004</v>
      </c>
      <c r="AK13" s="63">
        <f t="shared" si="10"/>
        <v>21640.320450000003</v>
      </c>
      <c r="AL13" s="63">
        <f t="shared" si="10"/>
        <v>19235.840400000005</v>
      </c>
      <c r="AM13" s="63">
        <f t="shared" si="10"/>
        <v>19235.840400000005</v>
      </c>
      <c r="AN13" s="63">
        <f t="shared" si="10"/>
        <v>15629.120325000004</v>
      </c>
      <c r="AO13" s="63">
        <f t="shared" si="10"/>
        <v>22842.560475000002</v>
      </c>
      <c r="AP13" s="63">
        <f t="shared" si="10"/>
        <v>24044.800500000005</v>
      </c>
      <c r="AQ13" s="63">
        <f t="shared" si="10"/>
        <v>20438.080425000004</v>
      </c>
      <c r="AR13" s="63">
        <f t="shared" si="10"/>
        <v>16831.360350000003</v>
      </c>
    </row>
    <row r="14" spans="2:44" x14ac:dyDescent="0.25">
      <c r="B14">
        <v>20808</v>
      </c>
      <c r="C14" t="s">
        <v>187</v>
      </c>
      <c r="D14" t="str">
        <f>VLOOKUP($B14, 'Performance Data'!$B:$K, 3, 0)</f>
        <v>Germany</v>
      </c>
      <c r="E14" t="str">
        <f>VLOOKUP($B14, 'Performance Data'!$B:$K, 4, 0)</f>
        <v>South West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 t="s">
        <v>64</v>
      </c>
      <c r="I14" s="19" t="str">
        <f>VLOOKUP($B14, 'Performance Data'!$B:$K, 7, 0)</f>
        <v>AA</v>
      </c>
      <c r="J14" s="7">
        <f t="shared" si="7"/>
        <v>258420.55000000002</v>
      </c>
      <c r="K14" s="68">
        <f>J14*1.05</f>
        <v>271341.57750000001</v>
      </c>
      <c r="M14" s="20" t="s">
        <v>68</v>
      </c>
      <c r="O14" s="5">
        <f>SUMIF('Performance Data'!$B:$B, $B14,'Performance Data'!N:N)</f>
        <v>232217.39</v>
      </c>
      <c r="P14" s="5">
        <f>SUMIF('Performance Data'!$B:$B, $B14,'Performance Data'!O:O)</f>
        <v>258420.55000000002</v>
      </c>
      <c r="Q14" s="5">
        <f>SUMIF('Performance Data'!$B:$B, $B14,'Performance Data'!P:P)</f>
        <v>175200</v>
      </c>
      <c r="S14" s="21">
        <f t="shared" si="0"/>
        <v>0.11283892218407932</v>
      </c>
      <c r="T14" s="21">
        <f t="shared" si="1"/>
        <v>0.47500313926940652</v>
      </c>
      <c r="V14" s="5">
        <f>SUMIF('Performance Data'!$B:$B, $B14,'Performance Data'!AC:AC)</f>
        <v>271501.15000000002</v>
      </c>
      <c r="W14" s="5">
        <f>SUMIF('Performance Data'!$B:$B, $B14,'Performance Data'!AD:AD)</f>
        <v>210216.65</v>
      </c>
      <c r="X14" s="5">
        <f>SUMIF('Performance Data'!$B:$B, $B14,'Performance Data'!AE:AE)</f>
        <v>232217.39</v>
      </c>
      <c r="Y14" s="5">
        <f>SUMIF('Performance Data'!$B:$B, $B14,'Performance Data'!AG:AG)</f>
        <v>240000</v>
      </c>
      <c r="Z14" s="5">
        <f t="shared" si="9"/>
        <v>258420.55000000002</v>
      </c>
      <c r="AA14" s="5">
        <f t="shared" si="2"/>
        <v>271341.57750000001</v>
      </c>
      <c r="AC14" s="21">
        <f t="shared" si="3"/>
        <v>0.11283892218407932</v>
      </c>
      <c r="AD14" s="21">
        <f t="shared" si="4"/>
        <v>7.675229166666675E-2</v>
      </c>
      <c r="AE14" s="21">
        <f t="shared" si="5"/>
        <v>5.0000000000000044E-2</v>
      </c>
      <c r="AG14" s="63">
        <f t="shared" si="10"/>
        <v>18993.910425000002</v>
      </c>
      <c r="AH14" s="63">
        <f t="shared" si="10"/>
        <v>21707.326200000003</v>
      </c>
      <c r="AI14" s="63">
        <f t="shared" si="10"/>
        <v>27134.157750000002</v>
      </c>
      <c r="AJ14" s="63">
        <f t="shared" si="10"/>
        <v>23064.034087500004</v>
      </c>
      <c r="AK14" s="63">
        <f t="shared" si="10"/>
        <v>24420.741975000001</v>
      </c>
      <c r="AL14" s="63">
        <f t="shared" si="10"/>
        <v>21707.326200000003</v>
      </c>
      <c r="AM14" s="63">
        <f t="shared" si="10"/>
        <v>21707.326200000003</v>
      </c>
      <c r="AN14" s="63">
        <f t="shared" si="10"/>
        <v>17637.202537500001</v>
      </c>
      <c r="AO14" s="63">
        <f t="shared" si="10"/>
        <v>25777.449862500001</v>
      </c>
      <c r="AP14" s="63">
        <f t="shared" si="10"/>
        <v>27134.157750000002</v>
      </c>
      <c r="AQ14" s="63">
        <f t="shared" si="10"/>
        <v>23064.034087500004</v>
      </c>
      <c r="AR14" s="63">
        <f t="shared" si="10"/>
        <v>18993.910425000002</v>
      </c>
    </row>
    <row r="15" spans="2:44" x14ac:dyDescent="0.25">
      <c r="B15">
        <v>20848</v>
      </c>
      <c r="C15" t="s">
        <v>188</v>
      </c>
      <c r="D15" t="str">
        <f>VLOOKUP($B15, 'Performance Data'!$B:$K, 3, 0)</f>
        <v>Germany</v>
      </c>
      <c r="E15" t="str">
        <f>VLOOKUP($B15, 'Performance Data'!$B:$K, 4, 0)</f>
        <v>South West</v>
      </c>
      <c r="F15" t="str">
        <f>VLOOKUP($B15, 'Performance Data'!$B:$K, 6, 0)</f>
        <v>Institutes / Clinic</v>
      </c>
      <c r="G15" s="19" t="str">
        <f>VLOOKUP($B15, 'Performance Data'!$B:$K, 10, 0)</f>
        <v>Pre-2022</v>
      </c>
      <c r="H15" s="20" t="s">
        <v>64</v>
      </c>
      <c r="I15" s="19" t="str">
        <f>VLOOKUP($B15, 'Performance Data'!$B:$K, 7, 0)</f>
        <v>AA</v>
      </c>
      <c r="J15" s="7">
        <f t="shared" si="7"/>
        <v>85911.62</v>
      </c>
      <c r="K15" s="68">
        <f t="shared" si="8"/>
        <v>91066.317200000005</v>
      </c>
      <c r="M15" s="20" t="s">
        <v>68</v>
      </c>
      <c r="O15" s="5">
        <f>SUMIF('Performance Data'!$B:$B, $B15,'Performance Data'!N:N)</f>
        <v>75211.939999999988</v>
      </c>
      <c r="P15" s="5">
        <f>SUMIF('Performance Data'!$B:$B, $B15,'Performance Data'!O:O)</f>
        <v>85911.62</v>
      </c>
      <c r="Q15" s="5">
        <f>SUMIF('Performance Data'!$B:$B, $B15,'Performance Data'!P:P)</f>
        <v>58400</v>
      </c>
      <c r="S15" s="21">
        <f t="shared" si="0"/>
        <v>0.14226039110279576</v>
      </c>
      <c r="T15" s="21">
        <f t="shared" si="1"/>
        <v>0.47108938356164365</v>
      </c>
      <c r="V15" s="5">
        <f>SUMIF('Performance Data'!$B:$B, $B15,'Performance Data'!AC:AC)</f>
        <v>67148.209999999992</v>
      </c>
      <c r="W15" s="5">
        <f>SUMIF('Performance Data'!$B:$B, $B15,'Performance Data'!AD:AD)</f>
        <v>57210.12</v>
      </c>
      <c r="X15" s="5">
        <f>SUMIF('Performance Data'!$B:$B, $B15,'Performance Data'!AE:AE)</f>
        <v>75211.939999999988</v>
      </c>
      <c r="Y15" s="5">
        <f>SUMIF('Performance Data'!$B:$B, $B15,'Performance Data'!AG:AG)</f>
        <v>80000</v>
      </c>
      <c r="Z15" s="5">
        <f t="shared" si="9"/>
        <v>85911.62</v>
      </c>
      <c r="AA15" s="5">
        <f t="shared" si="2"/>
        <v>91066.317200000005</v>
      </c>
      <c r="AC15" s="21">
        <f t="shared" si="3"/>
        <v>0.14226039110279576</v>
      </c>
      <c r="AD15" s="21">
        <f t="shared" si="4"/>
        <v>7.3895249999999857E-2</v>
      </c>
      <c r="AE15" s="21">
        <f t="shared" si="5"/>
        <v>6.0000000000000053E-2</v>
      </c>
      <c r="AG15" s="63">
        <f t="shared" si="10"/>
        <v>6374.6422040000007</v>
      </c>
      <c r="AH15" s="63">
        <f t="shared" si="10"/>
        <v>7285.3053760000003</v>
      </c>
      <c r="AI15" s="63">
        <f t="shared" si="10"/>
        <v>9106.6317200000012</v>
      </c>
      <c r="AJ15" s="63">
        <f t="shared" si="10"/>
        <v>7740.6369620000014</v>
      </c>
      <c r="AK15" s="63">
        <f t="shared" si="10"/>
        <v>8195.9685480000007</v>
      </c>
      <c r="AL15" s="63">
        <f t="shared" si="10"/>
        <v>7285.3053760000003</v>
      </c>
      <c r="AM15" s="63">
        <f t="shared" si="10"/>
        <v>7285.3053760000003</v>
      </c>
      <c r="AN15" s="63">
        <f t="shared" si="10"/>
        <v>5919.3106180000004</v>
      </c>
      <c r="AO15" s="63">
        <f t="shared" si="10"/>
        <v>8651.300134000001</v>
      </c>
      <c r="AP15" s="63">
        <f t="shared" si="10"/>
        <v>9106.6317200000012</v>
      </c>
      <c r="AQ15" s="63">
        <f t="shared" si="10"/>
        <v>7740.6369620000014</v>
      </c>
      <c r="AR15" s="63">
        <f t="shared" si="10"/>
        <v>6374.6422040000007</v>
      </c>
    </row>
    <row r="16" spans="2:44" x14ac:dyDescent="0.25">
      <c r="B16">
        <v>20912</v>
      </c>
      <c r="C16" t="s">
        <v>189</v>
      </c>
      <c r="D16" t="str">
        <f>VLOOKUP($B16, 'Performance Data'!$B:$K, 3, 0)</f>
        <v>Germany</v>
      </c>
      <c r="E16" t="str">
        <f>VLOOKUP($B16, 'Performance Data'!$B:$K, 4, 0)</f>
        <v>South West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 t="s">
        <v>64</v>
      </c>
      <c r="I16" s="19" t="str">
        <f>VLOOKUP($B16, 'Performance Data'!$B:$K, 7, 0)</f>
        <v>AA</v>
      </c>
      <c r="J16" s="7">
        <f t="shared" si="7"/>
        <v>35068.319999999992</v>
      </c>
      <c r="K16" s="68">
        <f t="shared" si="8"/>
        <v>37172.419199999997</v>
      </c>
      <c r="M16" s="20" t="s">
        <v>68</v>
      </c>
      <c r="O16" s="5">
        <f>SUMIF('Performance Data'!$B:$B, $B16,'Performance Data'!N:N)</f>
        <v>41816.839999999997</v>
      </c>
      <c r="P16" s="5">
        <f>SUMIF('Performance Data'!$B:$B, $B16,'Performance Data'!O:O)</f>
        <v>35068.319999999992</v>
      </c>
      <c r="Q16" s="5">
        <f>SUMIF('Performance Data'!$B:$B, $B16,'Performance Data'!P:P)</f>
        <v>32850</v>
      </c>
      <c r="S16" s="21">
        <f t="shared" si="0"/>
        <v>-0.16138283045777746</v>
      </c>
      <c r="T16" s="21">
        <f t="shared" si="1"/>
        <v>6.752876712328737E-2</v>
      </c>
      <c r="V16" s="5">
        <f>SUMIF('Performance Data'!$B:$B, $B16,'Performance Data'!AC:AC)</f>
        <v>27657.35</v>
      </c>
      <c r="W16" s="5">
        <f>SUMIF('Performance Data'!$B:$B, $B16,'Performance Data'!AD:AD)</f>
        <v>21023.8</v>
      </c>
      <c r="X16" s="5">
        <f>SUMIF('Performance Data'!$B:$B, $B16,'Performance Data'!AE:AE)</f>
        <v>41816.839999999997</v>
      </c>
      <c r="Y16" s="5">
        <f>SUMIF('Performance Data'!$B:$B, $B16,'Performance Data'!AG:AG)</f>
        <v>45000</v>
      </c>
      <c r="Z16" s="5">
        <f t="shared" si="9"/>
        <v>35068.319999999992</v>
      </c>
      <c r="AA16" s="5">
        <f t="shared" si="2"/>
        <v>37172.419199999997</v>
      </c>
      <c r="AC16" s="21">
        <f t="shared" si="3"/>
        <v>-0.16138283045777746</v>
      </c>
      <c r="AD16" s="21">
        <f t="shared" si="4"/>
        <v>-0.22070400000000012</v>
      </c>
      <c r="AE16" s="21">
        <f t="shared" si="5"/>
        <v>6.0000000000000053E-2</v>
      </c>
      <c r="AG16" s="63">
        <f t="shared" si="10"/>
        <v>2602.069344</v>
      </c>
      <c r="AH16" s="63">
        <f t="shared" si="10"/>
        <v>2973.7935359999997</v>
      </c>
      <c r="AI16" s="63">
        <f t="shared" si="10"/>
        <v>3717.2419199999999</v>
      </c>
      <c r="AJ16" s="63">
        <f t="shared" si="10"/>
        <v>3159.655632</v>
      </c>
      <c r="AK16" s="63">
        <f t="shared" si="10"/>
        <v>3345.5177279999994</v>
      </c>
      <c r="AL16" s="63">
        <f t="shared" si="10"/>
        <v>2973.7935359999997</v>
      </c>
      <c r="AM16" s="63">
        <f t="shared" si="10"/>
        <v>2973.7935359999997</v>
      </c>
      <c r="AN16" s="63">
        <f t="shared" si="10"/>
        <v>2416.2072479999997</v>
      </c>
      <c r="AO16" s="63">
        <f t="shared" si="10"/>
        <v>3531.3798239999996</v>
      </c>
      <c r="AP16" s="63">
        <f t="shared" si="10"/>
        <v>3717.2419199999999</v>
      </c>
      <c r="AQ16" s="63">
        <f t="shared" si="10"/>
        <v>3159.655632</v>
      </c>
      <c r="AR16" s="63">
        <f t="shared" si="10"/>
        <v>2602.069344</v>
      </c>
    </row>
    <row r="17" spans="2:44" x14ac:dyDescent="0.25">
      <c r="B17">
        <v>20917</v>
      </c>
      <c r="C17" t="s">
        <v>190</v>
      </c>
      <c r="D17" t="str">
        <f>VLOOKUP($B17, 'Performance Data'!$B:$K, 3, 0)</f>
        <v>Germany</v>
      </c>
      <c r="E17" t="str">
        <f>VLOOKUP($B17, 'Performance Data'!$B:$K, 4, 0)</f>
        <v>South West</v>
      </c>
      <c r="F17" t="str">
        <f>VLOOKUP($B17, 'Performance Data'!$B:$K, 6, 0)</f>
        <v>Institutes / Clinic</v>
      </c>
      <c r="G17" s="19" t="str">
        <f>VLOOKUP($B17, 'Performance Data'!$B:$K, 10, 0)</f>
        <v>Pre-2022</v>
      </c>
      <c r="H17" s="20" t="s">
        <v>64</v>
      </c>
      <c r="I17" s="19" t="str">
        <f>VLOOKUP($B17, 'Performance Data'!$B:$K, 7, 0)</f>
        <v>AA</v>
      </c>
      <c r="J17" s="7">
        <f t="shared" si="7"/>
        <v>48319.479999999996</v>
      </c>
      <c r="K17" s="68">
        <f t="shared" si="8"/>
        <v>51218.648799999995</v>
      </c>
      <c r="M17" s="20" t="s">
        <v>68</v>
      </c>
      <c r="O17" s="5">
        <f>SUMIF('Performance Data'!$B:$B, $B17,'Performance Data'!N:N)</f>
        <v>61696.1</v>
      </c>
      <c r="P17" s="5">
        <f>SUMIF('Performance Data'!$B:$B, $B17,'Performance Data'!O:O)</f>
        <v>48319.479999999996</v>
      </c>
      <c r="Q17" s="5">
        <f>SUMIF('Performance Data'!$B:$B, $B17,'Performance Data'!P:P)</f>
        <v>45260</v>
      </c>
      <c r="S17" s="21">
        <f t="shared" si="0"/>
        <v>-0.2168146771027667</v>
      </c>
      <c r="T17" s="21">
        <f t="shared" si="1"/>
        <v>6.7597878921785259E-2</v>
      </c>
      <c r="V17" s="5">
        <f>SUMIF('Performance Data'!$B:$B, $B17,'Performance Data'!AC:AC)</f>
        <v>58062.85</v>
      </c>
      <c r="W17" s="5">
        <f>SUMIF('Performance Data'!$B:$B, $B17,'Performance Data'!AD:AD)</f>
        <v>81136.930000000008</v>
      </c>
      <c r="X17" s="5">
        <f>SUMIF('Performance Data'!$B:$B, $B17,'Performance Data'!AE:AE)</f>
        <v>61696.1</v>
      </c>
      <c r="Y17" s="5">
        <f>SUMIF('Performance Data'!$B:$B, $B17,'Performance Data'!AG:AG)</f>
        <v>62000</v>
      </c>
      <c r="Z17" s="5">
        <f t="shared" si="9"/>
        <v>48319.479999999996</v>
      </c>
      <c r="AA17" s="5">
        <f t="shared" si="2"/>
        <v>51218.648799999995</v>
      </c>
      <c r="AC17" s="21">
        <f t="shared" si="3"/>
        <v>-0.2168146771027667</v>
      </c>
      <c r="AD17" s="21">
        <f t="shared" si="4"/>
        <v>-0.22065354838709683</v>
      </c>
      <c r="AE17" s="21">
        <f t="shared" si="5"/>
        <v>6.0000000000000053E-2</v>
      </c>
      <c r="AG17" s="63">
        <f t="shared" si="10"/>
        <v>3585.3054160000002</v>
      </c>
      <c r="AH17" s="63">
        <f t="shared" si="10"/>
        <v>4097.4919039999995</v>
      </c>
      <c r="AI17" s="63">
        <f t="shared" si="10"/>
        <v>5121.8648800000001</v>
      </c>
      <c r="AJ17" s="63">
        <f t="shared" si="10"/>
        <v>4353.5851480000001</v>
      </c>
      <c r="AK17" s="63">
        <f t="shared" si="10"/>
        <v>4609.6783919999998</v>
      </c>
      <c r="AL17" s="63">
        <f t="shared" si="10"/>
        <v>4097.4919039999995</v>
      </c>
      <c r="AM17" s="63">
        <f t="shared" si="10"/>
        <v>4097.4919039999995</v>
      </c>
      <c r="AN17" s="63">
        <f t="shared" si="10"/>
        <v>3329.212172</v>
      </c>
      <c r="AO17" s="63">
        <f t="shared" si="10"/>
        <v>4865.7716359999995</v>
      </c>
      <c r="AP17" s="63">
        <f t="shared" si="10"/>
        <v>5121.8648800000001</v>
      </c>
      <c r="AQ17" s="63">
        <f t="shared" si="10"/>
        <v>4353.5851480000001</v>
      </c>
      <c r="AR17" s="63">
        <f t="shared" si="10"/>
        <v>3585.3054160000002</v>
      </c>
    </row>
    <row r="18" spans="2:44" x14ac:dyDescent="0.25">
      <c r="B18">
        <v>20940</v>
      </c>
      <c r="C18" t="s">
        <v>191</v>
      </c>
      <c r="D18" t="str">
        <f>VLOOKUP($B18, 'Performance Data'!$B:$K, 3, 0)</f>
        <v>Germany</v>
      </c>
      <c r="E18" t="str">
        <f>VLOOKUP($B18, 'Performance Data'!$B:$K, 4, 0)</f>
        <v>South West</v>
      </c>
      <c r="F18" t="str">
        <f>VLOOKUP($B18, 'Performance Data'!$B:$K, 6, 0)</f>
        <v>Institutes / Clinic</v>
      </c>
      <c r="G18" s="19">
        <f>VLOOKUP($B18, 'Performance Data'!$B:$K, 10, 0)</f>
        <v>2022</v>
      </c>
      <c r="H18" s="20" t="s">
        <v>64</v>
      </c>
      <c r="I18" s="19" t="str">
        <f>VLOOKUP($B18, 'Performance Data'!$B:$K, 7, 0)</f>
        <v>AA</v>
      </c>
      <c r="J18" s="7">
        <f t="shared" si="7"/>
        <v>63824.070000000007</v>
      </c>
      <c r="K18" s="68">
        <f t="shared" si="8"/>
        <v>67653.514200000005</v>
      </c>
      <c r="M18" s="20" t="s">
        <v>68</v>
      </c>
      <c r="O18" s="5">
        <f>SUMIF('Performance Data'!$B:$B, $B18,'Performance Data'!N:N)</f>
        <v>102547.79000000002</v>
      </c>
      <c r="P18" s="5">
        <f>SUMIF('Performance Data'!$B:$B, $B18,'Performance Data'!O:O)</f>
        <v>63824.070000000007</v>
      </c>
      <c r="Q18" s="5">
        <f>SUMIF('Performance Data'!$B:$B, $B18,'Performance Data'!P:P)</f>
        <v>73000</v>
      </c>
      <c r="S18" s="21">
        <f t="shared" si="0"/>
        <v>-0.37761632893307606</v>
      </c>
      <c r="T18" s="21">
        <f t="shared" si="1"/>
        <v>-0.12569767123287656</v>
      </c>
      <c r="V18" s="5">
        <f>SUMIF('Performance Data'!$B:$B, $B18,'Performance Data'!AC:AC)</f>
        <v>17985.449999999997</v>
      </c>
      <c r="W18" s="5">
        <f>SUMIF('Performance Data'!$B:$B, $B18,'Performance Data'!AD:AD)</f>
        <v>128328.92</v>
      </c>
      <c r="X18" s="5">
        <f>SUMIF('Performance Data'!$B:$B, $B18,'Performance Data'!AE:AE)</f>
        <v>102547.79000000002</v>
      </c>
      <c r="Y18" s="5">
        <f>SUMIF('Performance Data'!$B:$B, $B18,'Performance Data'!AG:AG)</f>
        <v>100000</v>
      </c>
      <c r="Z18" s="5">
        <f t="shared" si="9"/>
        <v>63824.070000000007</v>
      </c>
      <c r="AA18" s="5">
        <f t="shared" si="2"/>
        <v>67653.514200000005</v>
      </c>
      <c r="AC18" s="21">
        <f t="shared" si="3"/>
        <v>-0.37761632893307606</v>
      </c>
      <c r="AD18" s="21">
        <f t="shared" si="4"/>
        <v>-0.36175929999999989</v>
      </c>
      <c r="AE18" s="21">
        <f t="shared" si="5"/>
        <v>6.0000000000000053E-2</v>
      </c>
      <c r="AG18" s="63">
        <f t="shared" si="10"/>
        <v>4735.7459940000008</v>
      </c>
      <c r="AH18" s="63">
        <f t="shared" si="10"/>
        <v>5412.2811360000005</v>
      </c>
      <c r="AI18" s="63">
        <f t="shared" si="10"/>
        <v>6765.3514200000009</v>
      </c>
      <c r="AJ18" s="63">
        <f t="shared" si="10"/>
        <v>5750.5487070000008</v>
      </c>
      <c r="AK18" s="63">
        <f t="shared" si="10"/>
        <v>6088.8162780000002</v>
      </c>
      <c r="AL18" s="63">
        <f t="shared" si="10"/>
        <v>5412.2811360000005</v>
      </c>
      <c r="AM18" s="63">
        <f t="shared" si="10"/>
        <v>5412.2811360000005</v>
      </c>
      <c r="AN18" s="63">
        <f t="shared" si="10"/>
        <v>4397.4784230000005</v>
      </c>
      <c r="AO18" s="63">
        <f t="shared" si="10"/>
        <v>6427.0838490000006</v>
      </c>
      <c r="AP18" s="63">
        <f t="shared" si="10"/>
        <v>6765.3514200000009</v>
      </c>
      <c r="AQ18" s="63">
        <f t="shared" si="10"/>
        <v>5750.5487070000008</v>
      </c>
      <c r="AR18" s="63">
        <f t="shared" si="10"/>
        <v>4735.7459940000008</v>
      </c>
    </row>
    <row r="19" spans="2:44" x14ac:dyDescent="0.25">
      <c r="B19">
        <v>20142</v>
      </c>
      <c r="C19" t="s">
        <v>192</v>
      </c>
      <c r="D19" t="str">
        <f>VLOOKUP($B19, 'Performance Data'!$B:$K, 3, 0)</f>
        <v>Germany</v>
      </c>
      <c r="E19" t="str">
        <f>VLOOKUP($B19, 'Performance Data'!$B:$K, 4, 0)</f>
        <v>South West</v>
      </c>
      <c r="F19" t="str">
        <f>VLOOKUP($B19, 'Performance Data'!$B:$K, 6, 0)</f>
        <v>Institutes / Clinic</v>
      </c>
      <c r="G19" s="19" t="str">
        <f>VLOOKUP($B19, 'Performance Data'!$B:$K, 10, 0)</f>
        <v>Pre-2022</v>
      </c>
      <c r="H19" s="20" t="s">
        <v>64</v>
      </c>
      <c r="I19" s="19" t="str">
        <f>VLOOKUP($B19, 'Performance Data'!$B:$K, 7, 0)</f>
        <v>AB</v>
      </c>
      <c r="J19" s="7">
        <f t="shared" si="7"/>
        <v>59153.67</v>
      </c>
      <c r="K19" s="68">
        <f t="shared" si="8"/>
        <v>62702.890200000002</v>
      </c>
      <c r="M19" s="20" t="s">
        <v>65</v>
      </c>
      <c r="O19" s="5">
        <f>SUMIF('Performance Data'!$B:$B, $B19,'Performance Data'!N:N)</f>
        <v>45650.87</v>
      </c>
      <c r="P19" s="5">
        <f>SUMIF('Performance Data'!$B:$B, $B19,'Performance Data'!O:O)</f>
        <v>59153.67</v>
      </c>
      <c r="Q19" s="5">
        <f>SUMIF('Performance Data'!$B:$B, $B19,'Performance Data'!P:P)</f>
        <v>29200</v>
      </c>
      <c r="S19" s="21">
        <f t="shared" si="0"/>
        <v>0.29578406720397643</v>
      </c>
      <c r="T19" s="21">
        <f t="shared" si="1"/>
        <v>1.0258106164383562</v>
      </c>
      <c r="V19" s="5">
        <f>SUMIF('Performance Data'!$B:$B, $B19,'Performance Data'!AC:AC)</f>
        <v>54309.239999999991</v>
      </c>
      <c r="W19" s="5">
        <f>SUMIF('Performance Data'!$B:$B, $B19,'Performance Data'!AD:AD)</f>
        <v>59941.820000000007</v>
      </c>
      <c r="X19" s="5">
        <f>SUMIF('Performance Data'!$B:$B, $B19,'Performance Data'!AE:AE)</f>
        <v>45650.87</v>
      </c>
      <c r="Y19" s="5">
        <f>SUMIF('Performance Data'!$B:$B, $B19,'Performance Data'!AG:AG)</f>
        <v>40000</v>
      </c>
      <c r="Z19" s="5">
        <f t="shared" si="9"/>
        <v>59153.67</v>
      </c>
      <c r="AA19" s="5">
        <f t="shared" si="2"/>
        <v>62702.890200000002</v>
      </c>
      <c r="AC19" s="21">
        <f t="shared" si="3"/>
        <v>0.29578406720397643</v>
      </c>
      <c r="AD19" s="21">
        <f t="shared" si="4"/>
        <v>0.47884174999999995</v>
      </c>
      <c r="AE19" s="21">
        <f t="shared" si="5"/>
        <v>6.0000000000000053E-2</v>
      </c>
      <c r="AG19" s="63">
        <f t="shared" si="10"/>
        <v>4389.2023140000001</v>
      </c>
      <c r="AH19" s="63">
        <f t="shared" si="10"/>
        <v>5016.2312160000001</v>
      </c>
      <c r="AI19" s="63">
        <f t="shared" si="10"/>
        <v>6270.2890200000002</v>
      </c>
      <c r="AJ19" s="63">
        <f t="shared" si="10"/>
        <v>5329.7456670000001</v>
      </c>
      <c r="AK19" s="63">
        <f t="shared" si="10"/>
        <v>5643.2601180000001</v>
      </c>
      <c r="AL19" s="63">
        <f t="shared" si="10"/>
        <v>5016.2312160000001</v>
      </c>
      <c r="AM19" s="63">
        <f t="shared" si="10"/>
        <v>5016.2312160000001</v>
      </c>
      <c r="AN19" s="63">
        <f t="shared" si="10"/>
        <v>4075.6878630000001</v>
      </c>
      <c r="AO19" s="63">
        <f t="shared" si="10"/>
        <v>5956.7745690000002</v>
      </c>
      <c r="AP19" s="63">
        <f t="shared" si="10"/>
        <v>6270.2890200000002</v>
      </c>
      <c r="AQ19" s="63">
        <f t="shared" si="10"/>
        <v>5329.7456670000001</v>
      </c>
      <c r="AR19" s="63">
        <f t="shared" si="10"/>
        <v>4389.2023140000001</v>
      </c>
    </row>
    <row r="20" spans="2:44" x14ac:dyDescent="0.25">
      <c r="B20">
        <v>20309</v>
      </c>
      <c r="C20" t="s">
        <v>193</v>
      </c>
      <c r="D20" t="str">
        <f>VLOOKUP($B20, 'Performance Data'!$B:$K, 3, 0)</f>
        <v>Germany</v>
      </c>
      <c r="E20" t="str">
        <f>VLOOKUP($B20, 'Performance Data'!$B:$K, 4, 0)</f>
        <v>South West</v>
      </c>
      <c r="F20" t="str">
        <f>VLOOKUP($B20, 'Performance Data'!$B:$K, 6, 0)</f>
        <v>Institutes / Clinic</v>
      </c>
      <c r="G20" s="19" t="str">
        <f>VLOOKUP($B20, 'Performance Data'!$B:$K, 10, 0)</f>
        <v>Pre-2022</v>
      </c>
      <c r="H20" s="20" t="s">
        <v>64</v>
      </c>
      <c r="I20" s="19" t="str">
        <f>VLOOKUP($B20, 'Performance Data'!$B:$K, 7, 0)</f>
        <v>AB</v>
      </c>
      <c r="J20" s="7">
        <f t="shared" si="7"/>
        <v>17232.430000000004</v>
      </c>
      <c r="K20" s="68">
        <f t="shared" si="8"/>
        <v>18266.375800000005</v>
      </c>
      <c r="M20" s="20" t="s">
        <v>68</v>
      </c>
      <c r="O20" s="5">
        <f>SUMIF('Performance Data'!$B:$B, $B20,'Performance Data'!N:N)</f>
        <v>20862.36</v>
      </c>
      <c r="P20" s="5">
        <f>SUMIF('Performance Data'!$B:$B, $B20,'Performance Data'!O:O)</f>
        <v>17232.430000000004</v>
      </c>
      <c r="Q20" s="5">
        <f>SUMIF('Performance Data'!$B:$B, $B20,'Performance Data'!P:P)</f>
        <v>16790</v>
      </c>
      <c r="S20" s="21">
        <f t="shared" si="0"/>
        <v>-0.17399421733686871</v>
      </c>
      <c r="T20" s="21">
        <f t="shared" si="1"/>
        <v>2.6350804050029986E-2</v>
      </c>
      <c r="V20" s="5">
        <f>SUMIF('Performance Data'!$B:$B, $B20,'Performance Data'!AC:AC)</f>
        <v>22251.69</v>
      </c>
      <c r="W20" s="5">
        <f>SUMIF('Performance Data'!$B:$B, $B20,'Performance Data'!AD:AD)</f>
        <v>19943.440000000002</v>
      </c>
      <c r="X20" s="5">
        <f>SUMIF('Performance Data'!$B:$B, $B20,'Performance Data'!AE:AE)</f>
        <v>20862.36</v>
      </c>
      <c r="Y20" s="5">
        <f>SUMIF('Performance Data'!$B:$B, $B20,'Performance Data'!AG:AG)</f>
        <v>23000</v>
      </c>
      <c r="Z20" s="5">
        <f t="shared" si="9"/>
        <v>17232.430000000004</v>
      </c>
      <c r="AA20" s="5">
        <f t="shared" si="2"/>
        <v>18266.375800000005</v>
      </c>
      <c r="AC20" s="21">
        <f t="shared" si="3"/>
        <v>-0.17399421733686871</v>
      </c>
      <c r="AD20" s="21">
        <f t="shared" si="4"/>
        <v>-0.25076391304347811</v>
      </c>
      <c r="AE20" s="21">
        <f t="shared" si="5"/>
        <v>6.0000000000000053E-2</v>
      </c>
      <c r="AG20" s="63">
        <f t="shared" si="10"/>
        <v>1278.6463060000005</v>
      </c>
      <c r="AH20" s="63">
        <f t="shared" si="10"/>
        <v>1461.3100640000005</v>
      </c>
      <c r="AI20" s="63">
        <f t="shared" si="10"/>
        <v>1826.6375800000005</v>
      </c>
      <c r="AJ20" s="63">
        <f t="shared" si="10"/>
        <v>1552.6419430000005</v>
      </c>
      <c r="AK20" s="63">
        <f t="shared" si="10"/>
        <v>1643.9738220000004</v>
      </c>
      <c r="AL20" s="63">
        <f t="shared" si="10"/>
        <v>1461.3100640000005</v>
      </c>
      <c r="AM20" s="63">
        <f t="shared" si="10"/>
        <v>1461.3100640000005</v>
      </c>
      <c r="AN20" s="63">
        <f t="shared" si="10"/>
        <v>1187.3144270000005</v>
      </c>
      <c r="AO20" s="63">
        <f t="shared" si="10"/>
        <v>1735.3057010000005</v>
      </c>
      <c r="AP20" s="63">
        <f t="shared" si="10"/>
        <v>1826.6375800000005</v>
      </c>
      <c r="AQ20" s="63">
        <f t="shared" si="10"/>
        <v>1552.6419430000005</v>
      </c>
      <c r="AR20" s="63">
        <f t="shared" si="10"/>
        <v>1278.6463060000005</v>
      </c>
    </row>
    <row r="21" spans="2:44" x14ac:dyDescent="0.25">
      <c r="B21">
        <v>20317</v>
      </c>
      <c r="C21" t="s">
        <v>194</v>
      </c>
      <c r="D21" t="str">
        <f>VLOOKUP($B21, 'Performance Data'!$B:$K, 3, 0)</f>
        <v>Germany</v>
      </c>
      <c r="E21" t="str">
        <f>VLOOKUP($B21, 'Performance Data'!$B:$K, 4, 0)</f>
        <v>South West</v>
      </c>
      <c r="F21" t="str">
        <f>VLOOKUP($B21, 'Performance Data'!$B:$K, 6, 0)</f>
        <v>Perfumery</v>
      </c>
      <c r="G21" s="19" t="str">
        <f>VLOOKUP($B21, 'Performance Data'!$B:$K, 10, 0)</f>
        <v>Pre-2022</v>
      </c>
      <c r="H21" s="20" t="s">
        <v>64</v>
      </c>
      <c r="I21" s="19" t="str">
        <f>VLOOKUP($B21, 'Performance Data'!$B:$K, 7, 0)</f>
        <v>AB</v>
      </c>
      <c r="J21" s="7">
        <f t="shared" si="7"/>
        <v>19175.430000000004</v>
      </c>
      <c r="K21" s="68">
        <f t="shared" si="8"/>
        <v>20325.955800000007</v>
      </c>
      <c r="M21" s="20" t="s">
        <v>68</v>
      </c>
      <c r="O21" s="5">
        <f>SUMIF('Performance Data'!$B:$B, $B21,'Performance Data'!N:N)</f>
        <v>21777.200000000001</v>
      </c>
      <c r="P21" s="5">
        <f>SUMIF('Performance Data'!$B:$B, $B21,'Performance Data'!O:O)</f>
        <v>19175.430000000004</v>
      </c>
      <c r="Q21" s="5">
        <f>SUMIF('Performance Data'!$B:$B, $B21,'Performance Data'!P:P)</f>
        <v>17520</v>
      </c>
      <c r="S21" s="21">
        <f t="shared" si="0"/>
        <v>-0.11947220028286454</v>
      </c>
      <c r="T21" s="21">
        <f t="shared" si="1"/>
        <v>9.4488013698630358E-2</v>
      </c>
      <c r="V21" s="5">
        <f>SUMIF('Performance Data'!$B:$B, $B21,'Performance Data'!AC:AC)</f>
        <v>20151.71</v>
      </c>
      <c r="W21" s="5">
        <f>SUMIF('Performance Data'!$B:$B, $B21,'Performance Data'!AD:AD)</f>
        <v>18063.120000000003</v>
      </c>
      <c r="X21" s="5">
        <f>SUMIF('Performance Data'!$B:$B, $B21,'Performance Data'!AE:AE)</f>
        <v>21777.200000000001</v>
      </c>
      <c r="Y21" s="5">
        <f>SUMIF('Performance Data'!$B:$B, $B21,'Performance Data'!AG:AG)</f>
        <v>24000</v>
      </c>
      <c r="Z21" s="5">
        <f t="shared" si="9"/>
        <v>19175.430000000004</v>
      </c>
      <c r="AA21" s="5">
        <f t="shared" si="2"/>
        <v>20325.955800000007</v>
      </c>
      <c r="AC21" s="21">
        <f t="shared" si="3"/>
        <v>-0.11947220028286454</v>
      </c>
      <c r="AD21" s="21">
        <f t="shared" si="4"/>
        <v>-0.20102374999999983</v>
      </c>
      <c r="AE21" s="21">
        <f t="shared" si="5"/>
        <v>6.0000000000000053E-2</v>
      </c>
      <c r="AG21" s="63">
        <f t="shared" si="10"/>
        <v>1422.8169060000007</v>
      </c>
      <c r="AH21" s="63">
        <f t="shared" si="10"/>
        <v>1626.0764640000007</v>
      </c>
      <c r="AI21" s="63">
        <f t="shared" si="10"/>
        <v>2032.5955800000008</v>
      </c>
      <c r="AJ21" s="63">
        <f t="shared" si="10"/>
        <v>1727.7062430000008</v>
      </c>
      <c r="AK21" s="63">
        <f t="shared" si="10"/>
        <v>1829.3360220000006</v>
      </c>
      <c r="AL21" s="63">
        <f t="shared" si="10"/>
        <v>1626.0764640000007</v>
      </c>
      <c r="AM21" s="63">
        <f t="shared" si="10"/>
        <v>1626.0764640000007</v>
      </c>
      <c r="AN21" s="63">
        <f t="shared" si="10"/>
        <v>1321.1871270000006</v>
      </c>
      <c r="AO21" s="63">
        <f t="shared" si="10"/>
        <v>1930.9658010000007</v>
      </c>
      <c r="AP21" s="63">
        <f t="shared" si="10"/>
        <v>2032.5955800000008</v>
      </c>
      <c r="AQ21" s="63">
        <f t="shared" si="10"/>
        <v>1727.7062430000008</v>
      </c>
      <c r="AR21" s="63">
        <f t="shared" si="10"/>
        <v>1422.8169060000007</v>
      </c>
    </row>
    <row r="22" spans="2:44" x14ac:dyDescent="0.25">
      <c r="B22">
        <v>20345</v>
      </c>
      <c r="C22" t="s">
        <v>195</v>
      </c>
      <c r="D22" t="str">
        <f>VLOOKUP($B22, 'Performance Data'!$B:$K, 3, 0)</f>
        <v>Germany</v>
      </c>
      <c r="E22" t="str">
        <f>VLOOKUP($B22, 'Performance Data'!$B:$K, 4, 0)</f>
        <v>South West</v>
      </c>
      <c r="F22" t="str">
        <f>VLOOKUP($B22, 'Performance Data'!$B:$K, 6, 0)</f>
        <v>Perfumery</v>
      </c>
      <c r="G22" s="19" t="str">
        <f>VLOOKUP($B22, 'Performance Data'!$B:$K, 10, 0)</f>
        <v>Pre-2022</v>
      </c>
      <c r="H22" s="20" t="s">
        <v>64</v>
      </c>
      <c r="I22" s="19" t="str">
        <f>VLOOKUP($B22, 'Performance Data'!$B:$K, 7, 0)</f>
        <v>AB</v>
      </c>
      <c r="J22" s="7">
        <f t="shared" si="7"/>
        <v>58028.179999999993</v>
      </c>
      <c r="K22" s="68">
        <f t="shared" si="8"/>
        <v>61509.870799999997</v>
      </c>
      <c r="M22" s="20" t="s">
        <v>68</v>
      </c>
      <c r="O22" s="5">
        <f>SUMIF('Performance Data'!$B:$B, $B22,'Performance Data'!N:N)</f>
        <v>58780.990000000005</v>
      </c>
      <c r="P22" s="5">
        <f>SUMIF('Performance Data'!$B:$B, $B22,'Performance Data'!O:O)</f>
        <v>58028.179999999993</v>
      </c>
      <c r="Q22" s="5">
        <f>SUMIF('Performance Data'!$B:$B, $B22,'Performance Data'!P:P)</f>
        <v>45260</v>
      </c>
      <c r="S22" s="21">
        <f t="shared" si="0"/>
        <v>-1.2807031661086543E-2</v>
      </c>
      <c r="T22" s="21">
        <f t="shared" si="1"/>
        <v>0.28210737958462206</v>
      </c>
      <c r="V22" s="5">
        <f>SUMIF('Performance Data'!$B:$B, $B22,'Performance Data'!AC:AC)</f>
        <v>43185.200000000004</v>
      </c>
      <c r="W22" s="5">
        <f>SUMIF('Performance Data'!$B:$B, $B22,'Performance Data'!AD:AD)</f>
        <v>49465.83</v>
      </c>
      <c r="X22" s="5">
        <f>SUMIF('Performance Data'!$B:$B, $B22,'Performance Data'!AE:AE)</f>
        <v>58780.990000000005</v>
      </c>
      <c r="Y22" s="5">
        <f>SUMIF('Performance Data'!$B:$B, $B22,'Performance Data'!AG:AG)</f>
        <v>62000</v>
      </c>
      <c r="Z22" s="5">
        <f t="shared" si="9"/>
        <v>58028.179999999993</v>
      </c>
      <c r="AA22" s="5">
        <f t="shared" si="2"/>
        <v>61509.870799999997</v>
      </c>
      <c r="AC22" s="21">
        <f t="shared" si="3"/>
        <v>-1.2807031661086543E-2</v>
      </c>
      <c r="AD22" s="21">
        <f t="shared" si="4"/>
        <v>-6.4061612903225873E-2</v>
      </c>
      <c r="AE22" s="21">
        <f t="shared" si="5"/>
        <v>6.0000000000000053E-2</v>
      </c>
      <c r="AG22" s="63">
        <f t="shared" si="10"/>
        <v>4305.6909560000004</v>
      </c>
      <c r="AH22" s="63">
        <f t="shared" si="10"/>
        <v>4920.7896639999999</v>
      </c>
      <c r="AI22" s="63">
        <f t="shared" si="10"/>
        <v>6150.9870799999999</v>
      </c>
      <c r="AJ22" s="63">
        <f t="shared" si="10"/>
        <v>5228.3390179999997</v>
      </c>
      <c r="AK22" s="63">
        <f t="shared" si="10"/>
        <v>5535.8883719999994</v>
      </c>
      <c r="AL22" s="63">
        <f t="shared" si="10"/>
        <v>4920.7896639999999</v>
      </c>
      <c r="AM22" s="63">
        <f t="shared" si="10"/>
        <v>4920.7896639999999</v>
      </c>
      <c r="AN22" s="63">
        <f t="shared" si="10"/>
        <v>3998.1416020000001</v>
      </c>
      <c r="AO22" s="63">
        <f t="shared" si="10"/>
        <v>5843.4377260000001</v>
      </c>
      <c r="AP22" s="63">
        <f t="shared" si="10"/>
        <v>6150.9870799999999</v>
      </c>
      <c r="AQ22" s="63">
        <f t="shared" si="10"/>
        <v>5228.3390179999997</v>
      </c>
      <c r="AR22" s="63">
        <f t="shared" si="10"/>
        <v>4305.6909560000004</v>
      </c>
    </row>
    <row r="23" spans="2:44" x14ac:dyDescent="0.25">
      <c r="B23">
        <v>20710</v>
      </c>
      <c r="C23" t="s">
        <v>196</v>
      </c>
      <c r="D23" t="str">
        <f>VLOOKUP($B23, 'Performance Data'!$B:$K, 3, 0)</f>
        <v>Germany</v>
      </c>
      <c r="E23" t="str">
        <f>VLOOKUP($B23, 'Performance Data'!$B:$K, 4, 0)</f>
        <v>South West</v>
      </c>
      <c r="F23" t="str">
        <f>VLOOKUP($B23, 'Performance Data'!$B:$K, 6, 0)</f>
        <v>Institutes / Clinic</v>
      </c>
      <c r="G23" s="19" t="str">
        <f>VLOOKUP($B23, 'Performance Data'!$B:$K, 10, 0)</f>
        <v>Pre-2022</v>
      </c>
      <c r="H23" s="20" t="s">
        <v>64</v>
      </c>
      <c r="I23" s="19" t="str">
        <f>VLOOKUP($B23, 'Performance Data'!$B:$K, 7, 0)</f>
        <v>AB</v>
      </c>
      <c r="J23" s="7">
        <f t="shared" si="7"/>
        <v>26361.110000000004</v>
      </c>
      <c r="K23" s="68">
        <f t="shared" si="8"/>
        <v>27942.776600000005</v>
      </c>
      <c r="M23" s="20" t="s">
        <v>68</v>
      </c>
      <c r="O23" s="5">
        <f>SUMIF('Performance Data'!$B:$B, $B23,'Performance Data'!N:N)</f>
        <v>27609.9</v>
      </c>
      <c r="P23" s="5">
        <f>SUMIF('Performance Data'!$B:$B, $B23,'Performance Data'!O:O)</f>
        <v>26361.110000000004</v>
      </c>
      <c r="Q23" s="5">
        <f>SUMIF('Performance Data'!$B:$B, $B23,'Performance Data'!P:P)</f>
        <v>19710</v>
      </c>
      <c r="S23" s="21">
        <f t="shared" si="0"/>
        <v>-4.52297907634579E-2</v>
      </c>
      <c r="T23" s="21">
        <f t="shared" si="1"/>
        <v>0.3374485032978185</v>
      </c>
      <c r="V23" s="5">
        <f>SUMIF('Performance Data'!$B:$B, $B23,'Performance Data'!AC:AC)</f>
        <v>29013.640000000003</v>
      </c>
      <c r="W23" s="5">
        <f>SUMIF('Performance Data'!$B:$B, $B23,'Performance Data'!AD:AD)</f>
        <v>32086.23</v>
      </c>
      <c r="X23" s="5">
        <f>SUMIF('Performance Data'!$B:$B, $B23,'Performance Data'!AE:AE)</f>
        <v>27609.9</v>
      </c>
      <c r="Y23" s="5">
        <f>SUMIF('Performance Data'!$B:$B, $B23,'Performance Data'!AG:AG)</f>
        <v>27000</v>
      </c>
      <c r="Z23" s="5">
        <f t="shared" si="9"/>
        <v>26361.110000000004</v>
      </c>
      <c r="AA23" s="5">
        <f t="shared" si="2"/>
        <v>27942.776600000005</v>
      </c>
      <c r="AC23" s="21">
        <f t="shared" si="3"/>
        <v>-4.52297907634579E-2</v>
      </c>
      <c r="AD23" s="21">
        <f t="shared" si="4"/>
        <v>-2.3662592592592402E-2</v>
      </c>
      <c r="AE23" s="21">
        <f t="shared" si="5"/>
        <v>6.0000000000000053E-2</v>
      </c>
      <c r="AG23" s="63">
        <f t="shared" si="10"/>
        <v>1955.9943620000006</v>
      </c>
      <c r="AH23" s="63">
        <f t="shared" si="10"/>
        <v>2235.4221280000006</v>
      </c>
      <c r="AI23" s="63">
        <f t="shared" si="10"/>
        <v>2794.2776600000007</v>
      </c>
      <c r="AJ23" s="63">
        <f t="shared" si="10"/>
        <v>2375.1360110000005</v>
      </c>
      <c r="AK23" s="63">
        <f t="shared" si="10"/>
        <v>2514.8498940000004</v>
      </c>
      <c r="AL23" s="63">
        <f t="shared" si="10"/>
        <v>2235.4221280000006</v>
      </c>
      <c r="AM23" s="63">
        <f t="shared" si="10"/>
        <v>2235.4221280000006</v>
      </c>
      <c r="AN23" s="63">
        <f t="shared" si="10"/>
        <v>1816.2804790000005</v>
      </c>
      <c r="AO23" s="63">
        <f t="shared" si="10"/>
        <v>2654.5637770000003</v>
      </c>
      <c r="AP23" s="63">
        <f t="shared" si="10"/>
        <v>2794.2776600000007</v>
      </c>
      <c r="AQ23" s="63">
        <f t="shared" si="10"/>
        <v>2375.1360110000005</v>
      </c>
      <c r="AR23" s="63">
        <f t="shared" si="10"/>
        <v>1955.9943620000006</v>
      </c>
    </row>
    <row r="24" spans="2:44" x14ac:dyDescent="0.25">
      <c r="B24">
        <v>20615</v>
      </c>
      <c r="C24" t="s">
        <v>197</v>
      </c>
      <c r="D24" t="str">
        <f>VLOOKUP($B24, 'Performance Data'!$B:$K, 3, 0)</f>
        <v>Germany</v>
      </c>
      <c r="E24" t="str">
        <f>VLOOKUP($B24, 'Performance Data'!$B:$K, 4, 0)</f>
        <v>South West</v>
      </c>
      <c r="F24" t="str">
        <f>VLOOKUP($B24, 'Performance Data'!$B:$K, 6, 0)</f>
        <v>Institutes / Clinic</v>
      </c>
      <c r="G24" s="19" t="str">
        <f>VLOOKUP($B24, 'Performance Data'!$B:$K, 10, 0)</f>
        <v>Pre-2022</v>
      </c>
      <c r="H24" s="20" t="s">
        <v>64</v>
      </c>
      <c r="I24" s="19" t="str">
        <f>VLOOKUP($B24, 'Performance Data'!$B:$K, 7, 0)</f>
        <v>AC</v>
      </c>
      <c r="J24" s="7">
        <f t="shared" si="7"/>
        <v>48024.950000000004</v>
      </c>
      <c r="K24" s="68">
        <f t="shared" si="8"/>
        <v>50906.447000000007</v>
      </c>
      <c r="M24" s="20" t="s">
        <v>68</v>
      </c>
      <c r="O24" s="5">
        <f>SUMIF('Performance Data'!$B:$B, $B24,'Performance Data'!N:N)</f>
        <v>55690.179999999993</v>
      </c>
      <c r="P24" s="5">
        <f>SUMIF('Performance Data'!$B:$B, $B24,'Performance Data'!O:O)</f>
        <v>48024.950000000004</v>
      </c>
      <c r="Q24" s="5">
        <f>SUMIF('Performance Data'!$B:$B, $B24,'Performance Data'!P:P)</f>
        <v>42340</v>
      </c>
      <c r="S24" s="21">
        <f t="shared" si="0"/>
        <v>-0.13764060378328802</v>
      </c>
      <c r="T24" s="21">
        <f t="shared" si="1"/>
        <v>0.13426901275389702</v>
      </c>
      <c r="V24" s="5">
        <f>SUMIF('Performance Data'!$B:$B, $B24,'Performance Data'!AC:AC)</f>
        <v>47303.360000000001</v>
      </c>
      <c r="W24" s="5">
        <f>SUMIF('Performance Data'!$B:$B, $B24,'Performance Data'!AD:AD)</f>
        <v>51184.49</v>
      </c>
      <c r="X24" s="5">
        <f>SUMIF('Performance Data'!$B:$B, $B24,'Performance Data'!AE:AE)</f>
        <v>55690.179999999993</v>
      </c>
      <c r="Y24" s="5">
        <f>SUMIF('Performance Data'!$B:$B, $B24,'Performance Data'!AG:AG)</f>
        <v>58000</v>
      </c>
      <c r="Z24" s="5">
        <f t="shared" si="9"/>
        <v>48024.950000000004</v>
      </c>
      <c r="AA24" s="5">
        <f t="shared" si="2"/>
        <v>50906.447000000007</v>
      </c>
      <c r="AC24" s="21">
        <f t="shared" si="3"/>
        <v>-0.13764060378328802</v>
      </c>
      <c r="AD24" s="21">
        <f t="shared" si="4"/>
        <v>-0.17198362068965511</v>
      </c>
      <c r="AE24" s="21">
        <f t="shared" si="5"/>
        <v>6.0000000000000053E-2</v>
      </c>
      <c r="AG24" s="63">
        <f t="shared" si="10"/>
        <v>3563.4512900000009</v>
      </c>
      <c r="AH24" s="63">
        <f t="shared" si="10"/>
        <v>4072.5157600000007</v>
      </c>
      <c r="AI24" s="63">
        <f t="shared" si="10"/>
        <v>5090.6447000000007</v>
      </c>
      <c r="AJ24" s="63">
        <f t="shared" si="10"/>
        <v>4327.0479950000008</v>
      </c>
      <c r="AK24" s="63">
        <f t="shared" si="10"/>
        <v>4581.5802300000005</v>
      </c>
      <c r="AL24" s="63">
        <f t="shared" si="10"/>
        <v>4072.5157600000007</v>
      </c>
      <c r="AM24" s="63">
        <f t="shared" si="10"/>
        <v>4072.5157600000007</v>
      </c>
      <c r="AN24" s="63">
        <f t="shared" si="10"/>
        <v>3308.9190550000008</v>
      </c>
      <c r="AO24" s="63">
        <f t="shared" si="10"/>
        <v>4836.1124650000011</v>
      </c>
      <c r="AP24" s="63">
        <f t="shared" si="10"/>
        <v>5090.6447000000007</v>
      </c>
      <c r="AQ24" s="63">
        <f t="shared" si="10"/>
        <v>4327.0479950000008</v>
      </c>
      <c r="AR24" s="63">
        <f t="shared" si="10"/>
        <v>3563.4512900000009</v>
      </c>
    </row>
    <row r="25" spans="2:44" x14ac:dyDescent="0.25">
      <c r="B25">
        <v>20035</v>
      </c>
      <c r="C25" t="s">
        <v>198</v>
      </c>
      <c r="D25" t="str">
        <f>VLOOKUP($B25, 'Performance Data'!$B:$K, 3, 0)</f>
        <v>Germany</v>
      </c>
      <c r="E25" t="str">
        <f>VLOOKUP($B25, 'Performance Data'!$B:$K, 4, 0)</f>
        <v>South West</v>
      </c>
      <c r="F25" t="str">
        <f>VLOOKUP($B25, 'Performance Data'!$B:$K, 6, 0)</f>
        <v>Institutes / Clinic</v>
      </c>
      <c r="G25" s="19" t="str">
        <f>VLOOKUP($B25, 'Performance Data'!$B:$K, 10, 0)</f>
        <v>Pre-2022</v>
      </c>
      <c r="H25" s="20" t="s">
        <v>64</v>
      </c>
      <c r="I25" s="19" t="str">
        <f>VLOOKUP($B25, 'Performance Data'!$B:$K, 7, 0)</f>
        <v>BA</v>
      </c>
      <c r="J25" s="7">
        <f t="shared" si="7"/>
        <v>7312.9899999999989</v>
      </c>
      <c r="K25" s="68">
        <f t="shared" si="8"/>
        <v>7751.7693999999992</v>
      </c>
      <c r="M25" s="20" t="s">
        <v>68</v>
      </c>
      <c r="O25" s="5">
        <f>SUMIF('Performance Data'!$B:$B, $B25,'Performance Data'!N:N)</f>
        <v>5336.7699999999995</v>
      </c>
      <c r="P25" s="5">
        <f>SUMIF('Performance Data'!$B:$B, $B25,'Performance Data'!O:O)</f>
        <v>7312.9899999999989</v>
      </c>
      <c r="Q25" s="5">
        <f>SUMIF('Performance Data'!$B:$B, $B25,'Performance Data'!P:P)</f>
        <v>3650</v>
      </c>
      <c r="S25" s="21">
        <f t="shared" si="0"/>
        <v>0.37030263623877357</v>
      </c>
      <c r="T25" s="21">
        <f t="shared" si="1"/>
        <v>1.0035589041095889</v>
      </c>
      <c r="V25" s="5">
        <f>SUMIF('Performance Data'!$B:$B, $B25,'Performance Data'!AC:AC)</f>
        <v>12215.859999999999</v>
      </c>
      <c r="W25" s="5">
        <f>SUMIF('Performance Data'!$B:$B, $B25,'Performance Data'!AD:AD)</f>
        <v>8734.84</v>
      </c>
      <c r="X25" s="5">
        <f>SUMIF('Performance Data'!$B:$B, $B25,'Performance Data'!AE:AE)</f>
        <v>5336.7699999999995</v>
      </c>
      <c r="Y25" s="5">
        <f>SUMIF('Performance Data'!$B:$B, $B25,'Performance Data'!AG:AG)</f>
        <v>5000</v>
      </c>
      <c r="Z25" s="5">
        <f t="shared" si="9"/>
        <v>7312.9899999999989</v>
      </c>
      <c r="AA25" s="5">
        <f t="shared" si="2"/>
        <v>7751.7693999999992</v>
      </c>
      <c r="AC25" s="21">
        <f t="shared" si="3"/>
        <v>0.37030263623877357</v>
      </c>
      <c r="AD25" s="21">
        <f t="shared" si="4"/>
        <v>0.46259799999999984</v>
      </c>
      <c r="AE25" s="21">
        <f t="shared" si="5"/>
        <v>6.0000000000000053E-2</v>
      </c>
      <c r="AG25" s="63">
        <f t="shared" si="10"/>
        <v>542.62385800000004</v>
      </c>
      <c r="AH25" s="63">
        <f t="shared" si="10"/>
        <v>620.14155199999993</v>
      </c>
      <c r="AI25" s="63">
        <f t="shared" si="10"/>
        <v>775.17693999999995</v>
      </c>
      <c r="AJ25" s="63">
        <f t="shared" ref="AJ25:AR53" si="11">$AA25*AJ$1</f>
        <v>658.90039899999999</v>
      </c>
      <c r="AK25" s="63">
        <f t="shared" si="11"/>
        <v>697.65924599999994</v>
      </c>
      <c r="AL25" s="63">
        <f t="shared" si="11"/>
        <v>620.14155199999993</v>
      </c>
      <c r="AM25" s="63">
        <f t="shared" si="11"/>
        <v>620.14155199999993</v>
      </c>
      <c r="AN25" s="63">
        <f t="shared" si="11"/>
        <v>503.86501099999998</v>
      </c>
      <c r="AO25" s="63">
        <f t="shared" si="11"/>
        <v>736.41809299999989</v>
      </c>
      <c r="AP25" s="63">
        <f t="shared" si="11"/>
        <v>775.17693999999995</v>
      </c>
      <c r="AQ25" s="63">
        <f t="shared" si="11"/>
        <v>658.90039899999999</v>
      </c>
      <c r="AR25" s="63">
        <f t="shared" si="11"/>
        <v>542.62385800000004</v>
      </c>
    </row>
    <row r="26" spans="2:44" x14ac:dyDescent="0.25">
      <c r="B26">
        <v>20069</v>
      </c>
      <c r="C26" t="s">
        <v>199</v>
      </c>
      <c r="D26" t="str">
        <f>VLOOKUP($B26, 'Performance Data'!$B:$K, 3, 0)</f>
        <v>Germany</v>
      </c>
      <c r="E26" t="str">
        <f>VLOOKUP($B26, 'Performance Data'!$B:$K, 4, 0)</f>
        <v>South West</v>
      </c>
      <c r="F26" t="str">
        <f>VLOOKUP($B26, 'Performance Data'!$B:$K, 6, 0)</f>
        <v>Institutes / Clinic</v>
      </c>
      <c r="G26" s="19" t="str">
        <f>VLOOKUP($B26, 'Performance Data'!$B:$K, 10, 0)</f>
        <v>Pre-2022</v>
      </c>
      <c r="H26" s="20" t="s">
        <v>64</v>
      </c>
      <c r="I26" s="19" t="str">
        <f>VLOOKUP($B26, 'Performance Data'!$B:$K, 7, 0)</f>
        <v>BA</v>
      </c>
      <c r="J26" s="7">
        <f t="shared" si="7"/>
        <v>22063.449999999997</v>
      </c>
      <c r="K26" s="68">
        <f t="shared" si="8"/>
        <v>23387.256999999998</v>
      </c>
      <c r="M26" s="20" t="s">
        <v>68</v>
      </c>
      <c r="O26" s="5">
        <f>SUMIF('Performance Data'!$B:$B, $B26,'Performance Data'!N:N)</f>
        <v>19803.919999999998</v>
      </c>
      <c r="P26" s="5">
        <f>SUMIF('Performance Data'!$B:$B, $B26,'Performance Data'!O:O)</f>
        <v>22063.449999999997</v>
      </c>
      <c r="Q26" s="5">
        <f>SUMIF('Performance Data'!$B:$B, $B26,'Performance Data'!P:P)</f>
        <v>14600</v>
      </c>
      <c r="S26" s="21">
        <f t="shared" si="0"/>
        <v>0.11409508824515546</v>
      </c>
      <c r="T26" s="21">
        <f t="shared" si="1"/>
        <v>0.51119520547945196</v>
      </c>
      <c r="V26" s="5">
        <f>SUMIF('Performance Data'!$B:$B, $B26,'Performance Data'!AC:AC)</f>
        <v>19937.580000000002</v>
      </c>
      <c r="W26" s="5">
        <f>SUMIF('Performance Data'!$B:$B, $B26,'Performance Data'!AD:AD)</f>
        <v>22206.799999999996</v>
      </c>
      <c r="X26" s="5">
        <f>SUMIF('Performance Data'!$B:$B, $B26,'Performance Data'!AE:AE)</f>
        <v>19803.919999999998</v>
      </c>
      <c r="Y26" s="5">
        <f>SUMIF('Performance Data'!$B:$B, $B26,'Performance Data'!AG:AG)</f>
        <v>20000</v>
      </c>
      <c r="Z26" s="5">
        <f t="shared" si="9"/>
        <v>22063.449999999997</v>
      </c>
      <c r="AA26" s="5">
        <f t="shared" si="2"/>
        <v>23387.256999999998</v>
      </c>
      <c r="AC26" s="21">
        <f t="shared" si="3"/>
        <v>0.11409508824515546</v>
      </c>
      <c r="AD26" s="21">
        <f t="shared" si="4"/>
        <v>0.10317249999999989</v>
      </c>
      <c r="AE26" s="21">
        <f t="shared" si="5"/>
        <v>6.0000000000000053E-2</v>
      </c>
      <c r="AG26" s="63">
        <f t="shared" ref="AG26:AL62" si="12">$AA26*AG$1</f>
        <v>1637.10799</v>
      </c>
      <c r="AH26" s="63">
        <f t="shared" si="12"/>
        <v>1870.98056</v>
      </c>
      <c r="AI26" s="63">
        <f t="shared" si="12"/>
        <v>2338.7257</v>
      </c>
      <c r="AJ26" s="63">
        <f t="shared" si="11"/>
        <v>1987.916845</v>
      </c>
      <c r="AK26" s="63">
        <f t="shared" si="11"/>
        <v>2104.8531299999995</v>
      </c>
      <c r="AL26" s="63">
        <f t="shared" si="11"/>
        <v>1870.98056</v>
      </c>
      <c r="AM26" s="63">
        <f t="shared" si="11"/>
        <v>1870.98056</v>
      </c>
      <c r="AN26" s="63">
        <f t="shared" si="11"/>
        <v>1520.171705</v>
      </c>
      <c r="AO26" s="63">
        <f t="shared" si="11"/>
        <v>2221.7894149999997</v>
      </c>
      <c r="AP26" s="63">
        <f t="shared" si="11"/>
        <v>2338.7257</v>
      </c>
      <c r="AQ26" s="63">
        <f t="shared" si="11"/>
        <v>1987.916845</v>
      </c>
      <c r="AR26" s="63">
        <f t="shared" si="11"/>
        <v>1637.10799</v>
      </c>
    </row>
    <row r="27" spans="2:44" x14ac:dyDescent="0.25">
      <c r="B27">
        <v>20232</v>
      </c>
      <c r="C27" t="s">
        <v>200</v>
      </c>
      <c r="D27" t="str">
        <f>VLOOKUP($B27, 'Performance Data'!$B:$K, 3, 0)</f>
        <v>Germany</v>
      </c>
      <c r="E27" t="str">
        <f>VLOOKUP($B27, 'Performance Data'!$B:$K, 4, 0)</f>
        <v>South West</v>
      </c>
      <c r="F27" t="str">
        <f>VLOOKUP($B27, 'Performance Data'!$B:$K, 6, 0)</f>
        <v>Institutes / Clinic</v>
      </c>
      <c r="G27" s="19" t="str">
        <f>VLOOKUP($B27, 'Performance Data'!$B:$K, 10, 0)</f>
        <v>Pre-2022</v>
      </c>
      <c r="H27" s="20" t="s">
        <v>64</v>
      </c>
      <c r="I27" s="19" t="str">
        <f>VLOOKUP($B27, 'Performance Data'!$B:$K, 7, 0)</f>
        <v>BA</v>
      </c>
      <c r="J27" s="7">
        <f t="shared" si="7"/>
        <v>5107.7299999999996</v>
      </c>
      <c r="K27" s="68">
        <f t="shared" si="8"/>
        <v>5414.1938</v>
      </c>
      <c r="M27" s="20" t="s">
        <v>68</v>
      </c>
      <c r="O27" s="5">
        <f>SUMIF('Performance Data'!$B:$B, $B27,'Performance Data'!N:N)</f>
        <v>18723.45</v>
      </c>
      <c r="P27" s="5">
        <f>SUMIF('Performance Data'!$B:$B, $B27,'Performance Data'!O:O)</f>
        <v>5107.7299999999996</v>
      </c>
      <c r="Q27" s="5">
        <f>SUMIF('Performance Data'!$B:$B, $B27,'Performance Data'!P:P)</f>
        <v>14600</v>
      </c>
      <c r="S27" s="21">
        <f t="shared" si="0"/>
        <v>-0.72720145058736507</v>
      </c>
      <c r="T27" s="21">
        <f t="shared" si="1"/>
        <v>-0.65015547945205476</v>
      </c>
      <c r="V27" s="5">
        <f>SUMIF('Performance Data'!$B:$B, $B27,'Performance Data'!AC:AC)</f>
        <v>23354.499999999996</v>
      </c>
      <c r="W27" s="5">
        <f>SUMIF('Performance Data'!$B:$B, $B27,'Performance Data'!AD:AD)</f>
        <v>15133.470000000001</v>
      </c>
      <c r="X27" s="5">
        <f>SUMIF('Performance Data'!$B:$B, $B27,'Performance Data'!AE:AE)</f>
        <v>18723.45</v>
      </c>
      <c r="Y27" s="5">
        <f>SUMIF('Performance Data'!$B:$B, $B27,'Performance Data'!AG:AG)</f>
        <v>20000</v>
      </c>
      <c r="Z27" s="5">
        <f t="shared" si="9"/>
        <v>5107.7299999999996</v>
      </c>
      <c r="AA27" s="5">
        <f t="shared" si="2"/>
        <v>5414.1938</v>
      </c>
      <c r="AC27" s="21">
        <f t="shared" si="3"/>
        <v>-0.72720145058736507</v>
      </c>
      <c r="AD27" s="21">
        <f t="shared" si="4"/>
        <v>-0.74461350000000004</v>
      </c>
      <c r="AE27" s="21">
        <f t="shared" si="5"/>
        <v>6.0000000000000053E-2</v>
      </c>
      <c r="AG27" s="63">
        <f t="shared" si="12"/>
        <v>378.99356600000004</v>
      </c>
      <c r="AH27" s="63">
        <f t="shared" si="12"/>
        <v>433.13550400000003</v>
      </c>
      <c r="AI27" s="63">
        <f t="shared" si="12"/>
        <v>541.41938000000005</v>
      </c>
      <c r="AJ27" s="63">
        <f t="shared" si="11"/>
        <v>460.20647300000002</v>
      </c>
      <c r="AK27" s="63">
        <f t="shared" si="11"/>
        <v>487.27744200000001</v>
      </c>
      <c r="AL27" s="63">
        <f t="shared" si="11"/>
        <v>433.13550400000003</v>
      </c>
      <c r="AM27" s="63">
        <f t="shared" si="11"/>
        <v>433.13550400000003</v>
      </c>
      <c r="AN27" s="63">
        <f t="shared" si="11"/>
        <v>351.922597</v>
      </c>
      <c r="AO27" s="63">
        <f t="shared" si="11"/>
        <v>514.34841100000006</v>
      </c>
      <c r="AP27" s="63">
        <f t="shared" si="11"/>
        <v>541.41938000000005</v>
      </c>
      <c r="AQ27" s="63">
        <f t="shared" si="11"/>
        <v>460.20647300000002</v>
      </c>
      <c r="AR27" s="63">
        <f t="shared" si="11"/>
        <v>378.99356600000004</v>
      </c>
    </row>
    <row r="28" spans="2:44" x14ac:dyDescent="0.25">
      <c r="B28">
        <v>20346</v>
      </c>
      <c r="C28" t="s">
        <v>201</v>
      </c>
      <c r="D28" t="str">
        <f>VLOOKUP($B28, 'Performance Data'!$B:$K, 3, 0)</f>
        <v>Germany</v>
      </c>
      <c r="E28" t="str">
        <f>VLOOKUP($B28, 'Performance Data'!$B:$K, 4, 0)</f>
        <v>South West</v>
      </c>
      <c r="F28" t="str">
        <f>VLOOKUP($B28, 'Performance Data'!$B:$K, 6, 0)</f>
        <v>eTailer</v>
      </c>
      <c r="G28" s="19" t="str">
        <f>VLOOKUP($B28, 'Performance Data'!$B:$K, 10, 0)</f>
        <v>Pre-2022</v>
      </c>
      <c r="H28" s="20" t="s">
        <v>64</v>
      </c>
      <c r="I28" s="19" t="str">
        <f>VLOOKUP($B28, 'Performance Data'!$B:$K, 7, 0)</f>
        <v>BA</v>
      </c>
      <c r="J28" s="7">
        <f t="shared" si="7"/>
        <v>11962.059999999998</v>
      </c>
      <c r="K28" s="68">
        <f>J28*1.08</f>
        <v>12919.024799999999</v>
      </c>
      <c r="M28" s="20" t="s">
        <v>65</v>
      </c>
      <c r="O28" s="5">
        <f>SUMIF('Performance Data'!$B:$B, $B28,'Performance Data'!N:N)</f>
        <v>18105.59</v>
      </c>
      <c r="P28" s="5">
        <f>SUMIF('Performance Data'!$B:$B, $B28,'Performance Data'!O:O)</f>
        <v>11962.059999999998</v>
      </c>
      <c r="Q28" s="5">
        <f>SUMIF('Performance Data'!$B:$B, $B28,'Performance Data'!P:P)</f>
        <v>13140</v>
      </c>
      <c r="S28" s="21">
        <f t="shared" si="0"/>
        <v>-0.33931675245048643</v>
      </c>
      <c r="T28" s="21">
        <f t="shared" si="1"/>
        <v>-8.9645357686453764E-2</v>
      </c>
      <c r="V28" s="5">
        <f>SUMIF('Performance Data'!$B:$B, $B28,'Performance Data'!AC:AC)</f>
        <v>23023.940000000002</v>
      </c>
      <c r="W28" s="5">
        <f>SUMIF('Performance Data'!$B:$B, $B28,'Performance Data'!AD:AD)</f>
        <v>20262.819999999996</v>
      </c>
      <c r="X28" s="5">
        <f>SUMIF('Performance Data'!$B:$B, $B28,'Performance Data'!AE:AE)</f>
        <v>18105.59</v>
      </c>
      <c r="Y28" s="5">
        <f>SUMIF('Performance Data'!$B:$B, $B28,'Performance Data'!AG:AG)</f>
        <v>18000</v>
      </c>
      <c r="Z28" s="5">
        <f t="shared" si="9"/>
        <v>11962.059999999998</v>
      </c>
      <c r="AA28" s="5">
        <f t="shared" si="2"/>
        <v>12919.024799999999</v>
      </c>
      <c r="AC28" s="21">
        <f t="shared" si="3"/>
        <v>-0.33931675245048643</v>
      </c>
      <c r="AD28" s="21">
        <f t="shared" si="4"/>
        <v>-0.33544111111111119</v>
      </c>
      <c r="AE28" s="21">
        <f t="shared" si="5"/>
        <v>8.0000000000000071E-2</v>
      </c>
      <c r="AG28" s="63">
        <f t="shared" si="12"/>
        <v>904.33173599999998</v>
      </c>
      <c r="AH28" s="63">
        <f t="shared" si="12"/>
        <v>1033.521984</v>
      </c>
      <c r="AI28" s="63">
        <f t="shared" si="12"/>
        <v>1291.90248</v>
      </c>
      <c r="AJ28" s="63">
        <f t="shared" si="11"/>
        <v>1098.1171079999999</v>
      </c>
      <c r="AK28" s="63">
        <f t="shared" si="11"/>
        <v>1162.7122319999999</v>
      </c>
      <c r="AL28" s="63">
        <f t="shared" si="11"/>
        <v>1033.521984</v>
      </c>
      <c r="AM28" s="63">
        <f t="shared" si="11"/>
        <v>1033.521984</v>
      </c>
      <c r="AN28" s="63">
        <f t="shared" si="11"/>
        <v>839.73661199999992</v>
      </c>
      <c r="AO28" s="63">
        <f t="shared" si="11"/>
        <v>1227.307356</v>
      </c>
      <c r="AP28" s="63">
        <f t="shared" si="11"/>
        <v>1291.90248</v>
      </c>
      <c r="AQ28" s="63">
        <f t="shared" si="11"/>
        <v>1098.1171079999999</v>
      </c>
      <c r="AR28" s="63">
        <f t="shared" si="11"/>
        <v>904.33173599999998</v>
      </c>
    </row>
    <row r="29" spans="2:44" x14ac:dyDescent="0.25">
      <c r="B29">
        <v>20736</v>
      </c>
      <c r="C29" t="s">
        <v>202</v>
      </c>
      <c r="D29" t="str">
        <f>VLOOKUP($B29, 'Performance Data'!$B:$K, 3, 0)</f>
        <v>Germany</v>
      </c>
      <c r="E29" t="str">
        <f>VLOOKUP($B29, 'Performance Data'!$B:$K, 4, 0)</f>
        <v>South West</v>
      </c>
      <c r="F29" t="str">
        <f>VLOOKUP($B29, 'Performance Data'!$B:$K, 6, 0)</f>
        <v>Institutes / Clinic</v>
      </c>
      <c r="G29" s="19" t="str">
        <f>VLOOKUP($B29, 'Performance Data'!$B:$K, 10, 0)</f>
        <v>Pre-2022</v>
      </c>
      <c r="H29" s="20" t="s">
        <v>64</v>
      </c>
      <c r="I29" s="19" t="str">
        <f>VLOOKUP($B29, 'Performance Data'!$B:$K, 7, 0)</f>
        <v>BA</v>
      </c>
      <c r="J29" s="7">
        <f t="shared" si="7"/>
        <v>11692.529999999999</v>
      </c>
      <c r="K29" s="68">
        <f t="shared" si="8"/>
        <v>12394.0818</v>
      </c>
      <c r="M29" s="20" t="s">
        <v>68</v>
      </c>
      <c r="O29" s="5">
        <f>SUMIF('Performance Data'!$B:$B, $B29,'Performance Data'!N:N)</f>
        <v>9463.76</v>
      </c>
      <c r="P29" s="5">
        <f>SUMIF('Performance Data'!$B:$B, $B29,'Performance Data'!O:O)</f>
        <v>11692.529999999999</v>
      </c>
      <c r="Q29" s="5">
        <f>SUMIF('Performance Data'!$B:$B, $B29,'Performance Data'!P:P)</f>
        <v>6570</v>
      </c>
      <c r="S29" s="21">
        <f t="shared" si="0"/>
        <v>0.23550576092377651</v>
      </c>
      <c r="T29" s="21">
        <f t="shared" si="1"/>
        <v>0.77968493150684903</v>
      </c>
      <c r="V29" s="5">
        <f>SUMIF('Performance Data'!$B:$B, $B29,'Performance Data'!AC:AC)</f>
        <v>24636.959999999995</v>
      </c>
      <c r="W29" s="5">
        <f>SUMIF('Performance Data'!$B:$B, $B29,'Performance Data'!AD:AD)</f>
        <v>17298.43</v>
      </c>
      <c r="X29" s="5">
        <f>SUMIF('Performance Data'!$B:$B, $B29,'Performance Data'!AE:AE)</f>
        <v>9463.76</v>
      </c>
      <c r="Y29" s="5">
        <f>SUMIF('Performance Data'!$B:$B, $B29,'Performance Data'!AG:AG)</f>
        <v>9000</v>
      </c>
      <c r="Z29" s="5">
        <f t="shared" si="9"/>
        <v>11692.529999999999</v>
      </c>
      <c r="AA29" s="5">
        <f t="shared" si="2"/>
        <v>12394.0818</v>
      </c>
      <c r="AC29" s="21">
        <f t="shared" si="3"/>
        <v>0.23550576092377651</v>
      </c>
      <c r="AD29" s="21">
        <f t="shared" si="4"/>
        <v>0.29916999999999994</v>
      </c>
      <c r="AE29" s="21">
        <f t="shared" si="5"/>
        <v>6.0000000000000053E-2</v>
      </c>
      <c r="AG29" s="63">
        <f t="shared" si="12"/>
        <v>867.58572600000002</v>
      </c>
      <c r="AH29" s="63">
        <f t="shared" si="12"/>
        <v>991.52654400000006</v>
      </c>
      <c r="AI29" s="63">
        <f t="shared" si="12"/>
        <v>1239.4081800000001</v>
      </c>
      <c r="AJ29" s="63">
        <f t="shared" si="11"/>
        <v>1053.4969530000001</v>
      </c>
      <c r="AK29" s="63">
        <f t="shared" si="11"/>
        <v>1115.4673619999999</v>
      </c>
      <c r="AL29" s="63">
        <f t="shared" si="11"/>
        <v>991.52654400000006</v>
      </c>
      <c r="AM29" s="63">
        <f t="shared" si="11"/>
        <v>991.52654400000006</v>
      </c>
      <c r="AN29" s="63">
        <f t="shared" si="11"/>
        <v>805.615317</v>
      </c>
      <c r="AO29" s="63">
        <f t="shared" si="11"/>
        <v>1177.4377710000001</v>
      </c>
      <c r="AP29" s="63">
        <f t="shared" si="11"/>
        <v>1239.4081800000001</v>
      </c>
      <c r="AQ29" s="63">
        <f t="shared" si="11"/>
        <v>1053.4969530000001</v>
      </c>
      <c r="AR29" s="63">
        <f t="shared" si="11"/>
        <v>867.58572600000002</v>
      </c>
    </row>
    <row r="30" spans="2:44" x14ac:dyDescent="0.25">
      <c r="B30">
        <v>29001</v>
      </c>
      <c r="C30" t="s">
        <v>203</v>
      </c>
      <c r="D30" t="str">
        <f>VLOOKUP($B30, 'Performance Data'!$B:$K, 3, 0)</f>
        <v>Germany</v>
      </c>
      <c r="E30" t="str">
        <f>VLOOKUP($B30, 'Performance Data'!$B:$K, 4, 0)</f>
        <v>South West</v>
      </c>
      <c r="F30" t="str">
        <f>VLOOKUP($B30, 'Performance Data'!$B:$K, 6, 0)</f>
        <v>Institutes / Clinic</v>
      </c>
      <c r="G30" s="19">
        <f>VLOOKUP($B30, 'Performance Data'!$B:$K, 10, 0)</f>
        <v>2023</v>
      </c>
      <c r="H30" s="20"/>
      <c r="I30" s="19" t="str">
        <f>VLOOKUP($B30, 'Performance Data'!$B:$K, 7, 0)</f>
        <v>BA</v>
      </c>
      <c r="J30" s="7">
        <f t="shared" si="7"/>
        <v>3236.51</v>
      </c>
      <c r="K30" s="68">
        <f t="shared" si="8"/>
        <v>3430.7006000000006</v>
      </c>
      <c r="M30" s="20" t="s">
        <v>88</v>
      </c>
      <c r="O30" s="5">
        <f>SUMIF('Performance Data'!$B:$B, $B30,'Performance Data'!N:N)</f>
        <v>13118.069999999998</v>
      </c>
      <c r="P30" s="5">
        <f>SUMIF('Performance Data'!$B:$B, $B30,'Performance Data'!O:O)</f>
        <v>3236.51</v>
      </c>
      <c r="Q30" s="5">
        <f>SUMIF('Performance Data'!$B:$B, $B30,'Performance Data'!P:P)</f>
        <v>10950</v>
      </c>
      <c r="S30" s="21">
        <f t="shared" si="0"/>
        <v>-0.75327849294903892</v>
      </c>
      <c r="T30" s="21">
        <f t="shared" si="1"/>
        <v>-0.70442831050228305</v>
      </c>
      <c r="V30" s="5">
        <f>SUMIF('Performance Data'!$B:$B, $B30,'Performance Data'!AC:AC)</f>
        <v>0</v>
      </c>
      <c r="W30" s="5">
        <f>SUMIF('Performance Data'!$B:$B, $B30,'Performance Data'!AD:AD)</f>
        <v>3821.42</v>
      </c>
      <c r="X30" s="5">
        <f>SUMIF('Performance Data'!$B:$B, $B30,'Performance Data'!AE:AE)</f>
        <v>13118.069999999998</v>
      </c>
      <c r="Y30" s="5">
        <f>SUMIF('Performance Data'!$B:$B, $B30,'Performance Data'!AG:AG)</f>
        <v>15000</v>
      </c>
      <c r="Z30" s="5">
        <f t="shared" si="9"/>
        <v>3236.51</v>
      </c>
      <c r="AA30" s="5">
        <f t="shared" si="2"/>
        <v>3430.7006000000006</v>
      </c>
      <c r="AC30" s="21">
        <f t="shared" si="3"/>
        <v>-0.75327849294903892</v>
      </c>
      <c r="AD30" s="21">
        <f t="shared" si="4"/>
        <v>-0.78423266666666669</v>
      </c>
      <c r="AE30" s="21">
        <f t="shared" si="5"/>
        <v>6.0000000000000053E-2</v>
      </c>
      <c r="AG30" s="63">
        <f t="shared" si="12"/>
        <v>240.14904200000007</v>
      </c>
      <c r="AH30" s="63">
        <f t="shared" si="12"/>
        <v>274.45604800000007</v>
      </c>
      <c r="AI30" s="63">
        <f t="shared" si="12"/>
        <v>343.07006000000007</v>
      </c>
      <c r="AJ30" s="63">
        <f t="shared" si="11"/>
        <v>291.60955100000007</v>
      </c>
      <c r="AK30" s="63">
        <f t="shared" si="11"/>
        <v>308.76305400000007</v>
      </c>
      <c r="AL30" s="63">
        <f t="shared" si="11"/>
        <v>274.45604800000007</v>
      </c>
      <c r="AM30" s="63">
        <f t="shared" si="11"/>
        <v>274.45604800000007</v>
      </c>
      <c r="AN30" s="63">
        <f t="shared" si="11"/>
        <v>222.99553900000004</v>
      </c>
      <c r="AO30" s="63">
        <f t="shared" si="11"/>
        <v>325.91655700000007</v>
      </c>
      <c r="AP30" s="63">
        <f t="shared" si="11"/>
        <v>343.07006000000007</v>
      </c>
      <c r="AQ30" s="63">
        <f t="shared" si="11"/>
        <v>291.60955100000007</v>
      </c>
      <c r="AR30" s="63">
        <f t="shared" si="11"/>
        <v>240.14904200000007</v>
      </c>
    </row>
    <row r="31" spans="2:44" x14ac:dyDescent="0.25">
      <c r="B31">
        <v>20129</v>
      </c>
      <c r="C31" t="s">
        <v>204</v>
      </c>
      <c r="D31" t="str">
        <f>VLOOKUP($B31, 'Performance Data'!$B:$K, 3, 0)</f>
        <v>Germany</v>
      </c>
      <c r="E31" t="str">
        <f>VLOOKUP($B31, 'Performance Data'!$B:$K, 4, 0)</f>
        <v>South West</v>
      </c>
      <c r="F31" t="str">
        <f>VLOOKUP($B31, 'Performance Data'!$B:$K, 6, 0)</f>
        <v>Institutes / Clinic</v>
      </c>
      <c r="G31" s="19" t="str">
        <f>VLOOKUP($B31, 'Performance Data'!$B:$K, 10, 0)</f>
        <v>Pre-2022</v>
      </c>
      <c r="H31" s="20" t="s">
        <v>64</v>
      </c>
      <c r="I31" s="19" t="str">
        <f>VLOOKUP($B31, 'Performance Data'!$B:$K, 7, 0)</f>
        <v>BB</v>
      </c>
      <c r="J31" s="7">
        <f t="shared" si="7"/>
        <v>8337.59</v>
      </c>
      <c r="K31" s="68">
        <f t="shared" si="8"/>
        <v>8837.8454000000002</v>
      </c>
      <c r="M31" s="20" t="s">
        <v>68</v>
      </c>
      <c r="O31" s="5">
        <f>SUMIF('Performance Data'!$B:$B, $B31,'Performance Data'!N:N)</f>
        <v>9074.58</v>
      </c>
      <c r="P31" s="5">
        <f>SUMIF('Performance Data'!$B:$B, $B31,'Performance Data'!O:O)</f>
        <v>8337.59</v>
      </c>
      <c r="Q31" s="5">
        <f>SUMIF('Performance Data'!$B:$B, $B31,'Performance Data'!P:P)</f>
        <v>6570</v>
      </c>
      <c r="S31" s="21">
        <f t="shared" si="0"/>
        <v>-8.121477798421517E-2</v>
      </c>
      <c r="T31" s="21">
        <f t="shared" si="1"/>
        <v>0.26903957382039567</v>
      </c>
      <c r="V31" s="5">
        <f>SUMIF('Performance Data'!$B:$B, $B31,'Performance Data'!AC:AC)</f>
        <v>9760.14</v>
      </c>
      <c r="W31" s="5">
        <f>SUMIF('Performance Data'!$B:$B, $B31,'Performance Data'!AD:AD)</f>
        <v>15491.009999999998</v>
      </c>
      <c r="X31" s="5">
        <f>SUMIF('Performance Data'!$B:$B, $B31,'Performance Data'!AE:AE)</f>
        <v>9074.58</v>
      </c>
      <c r="Y31" s="5">
        <f>SUMIF('Performance Data'!$B:$B, $B31,'Performance Data'!AG:AG)</f>
        <v>9000</v>
      </c>
      <c r="Z31" s="5">
        <f t="shared" si="9"/>
        <v>8337.59</v>
      </c>
      <c r="AA31" s="5">
        <f t="shared" si="2"/>
        <v>8837.8454000000002</v>
      </c>
      <c r="AC31" s="21">
        <f t="shared" si="3"/>
        <v>-8.121477798421517E-2</v>
      </c>
      <c r="AD31" s="21">
        <f t="shared" si="4"/>
        <v>-7.3601111111111117E-2</v>
      </c>
      <c r="AE31" s="21">
        <f t="shared" si="5"/>
        <v>6.0000000000000053E-2</v>
      </c>
      <c r="AG31" s="63">
        <f t="shared" si="12"/>
        <v>618.64917800000012</v>
      </c>
      <c r="AH31" s="63">
        <f t="shared" si="12"/>
        <v>707.02763200000004</v>
      </c>
      <c r="AI31" s="63">
        <f t="shared" si="12"/>
        <v>883.78454000000011</v>
      </c>
      <c r="AJ31" s="63">
        <f t="shared" si="11"/>
        <v>751.21685900000011</v>
      </c>
      <c r="AK31" s="63">
        <f t="shared" si="11"/>
        <v>795.40608599999996</v>
      </c>
      <c r="AL31" s="63">
        <f t="shared" si="11"/>
        <v>707.02763200000004</v>
      </c>
      <c r="AM31" s="63">
        <f t="shared" si="11"/>
        <v>707.02763200000004</v>
      </c>
      <c r="AN31" s="63">
        <f t="shared" si="11"/>
        <v>574.45995100000005</v>
      </c>
      <c r="AO31" s="63">
        <f t="shared" si="11"/>
        <v>839.59531300000003</v>
      </c>
      <c r="AP31" s="63">
        <f t="shared" si="11"/>
        <v>883.78454000000011</v>
      </c>
      <c r="AQ31" s="63">
        <f t="shared" si="11"/>
        <v>751.21685900000011</v>
      </c>
      <c r="AR31" s="63">
        <f t="shared" si="11"/>
        <v>618.64917800000012</v>
      </c>
    </row>
    <row r="32" spans="2:44" x14ac:dyDescent="0.25">
      <c r="B32">
        <v>20130</v>
      </c>
      <c r="C32" t="s">
        <v>205</v>
      </c>
      <c r="D32" t="str">
        <f>VLOOKUP($B32, 'Performance Data'!$B:$K, 3, 0)</f>
        <v>Germany</v>
      </c>
      <c r="E32" t="str">
        <f>VLOOKUP($B32, 'Performance Data'!$B:$K, 4, 0)</f>
        <v>South West</v>
      </c>
      <c r="F32" t="str">
        <f>VLOOKUP($B32, 'Performance Data'!$B:$K, 6, 0)</f>
        <v>Institutes / Clinic</v>
      </c>
      <c r="G32" s="19" t="str">
        <f>VLOOKUP($B32, 'Performance Data'!$B:$K, 10, 0)</f>
        <v>Pre-2022</v>
      </c>
      <c r="H32" s="20" t="s">
        <v>64</v>
      </c>
      <c r="I32" s="19" t="str">
        <f>VLOOKUP($B32, 'Performance Data'!$B:$K, 7, 0)</f>
        <v>BB</v>
      </c>
      <c r="J32" s="7">
        <f t="shared" si="7"/>
        <v>10515.689999999999</v>
      </c>
      <c r="K32" s="68">
        <f t="shared" si="8"/>
        <v>11146.631399999998</v>
      </c>
      <c r="M32" s="20" t="s">
        <v>68</v>
      </c>
      <c r="O32" s="5">
        <f>SUMIF('Performance Data'!$B:$B, $B32,'Performance Data'!N:N)</f>
        <v>9680.5</v>
      </c>
      <c r="P32" s="5">
        <f>SUMIF('Performance Data'!$B:$B, $B32,'Performance Data'!O:O)</f>
        <v>10515.689999999999</v>
      </c>
      <c r="Q32" s="5">
        <f>SUMIF('Performance Data'!$B:$B, $B32,'Performance Data'!P:P)</f>
        <v>6570</v>
      </c>
      <c r="S32" s="21">
        <f t="shared" si="0"/>
        <v>8.6275502298434947E-2</v>
      </c>
      <c r="T32" s="21">
        <f t="shared" si="1"/>
        <v>0.60056164383561628</v>
      </c>
      <c r="V32" s="5">
        <f>SUMIF('Performance Data'!$B:$B, $B32,'Performance Data'!AC:AC)</f>
        <v>12316.09</v>
      </c>
      <c r="W32" s="5">
        <f>SUMIF('Performance Data'!$B:$B, $B32,'Performance Data'!AD:AD)</f>
        <v>11503.600000000002</v>
      </c>
      <c r="X32" s="5">
        <f>SUMIF('Performance Data'!$B:$B, $B32,'Performance Data'!AE:AE)</f>
        <v>9680.5</v>
      </c>
      <c r="Y32" s="5">
        <f>SUMIF('Performance Data'!$B:$B, $B32,'Performance Data'!AG:AG)</f>
        <v>9000</v>
      </c>
      <c r="Z32" s="5">
        <f t="shared" si="9"/>
        <v>10515.689999999999</v>
      </c>
      <c r="AA32" s="5">
        <f t="shared" si="2"/>
        <v>11146.631399999998</v>
      </c>
      <c r="AC32" s="21">
        <f t="shared" si="3"/>
        <v>8.6275502298434947E-2</v>
      </c>
      <c r="AD32" s="21">
        <f t="shared" si="4"/>
        <v>0.16840999999999995</v>
      </c>
      <c r="AE32" s="21">
        <f t="shared" si="5"/>
        <v>6.0000000000000053E-2</v>
      </c>
      <c r="AG32" s="63">
        <f t="shared" si="12"/>
        <v>780.26419799999996</v>
      </c>
      <c r="AH32" s="63">
        <f t="shared" si="12"/>
        <v>891.73051199999986</v>
      </c>
      <c r="AI32" s="63">
        <f t="shared" si="12"/>
        <v>1114.6631399999999</v>
      </c>
      <c r="AJ32" s="63">
        <f t="shared" si="11"/>
        <v>947.46366899999998</v>
      </c>
      <c r="AK32" s="63">
        <f t="shared" si="11"/>
        <v>1003.1968259999999</v>
      </c>
      <c r="AL32" s="63">
        <f t="shared" si="11"/>
        <v>891.73051199999986</v>
      </c>
      <c r="AM32" s="63">
        <f t="shared" si="11"/>
        <v>891.73051199999986</v>
      </c>
      <c r="AN32" s="63">
        <f t="shared" si="11"/>
        <v>724.53104099999996</v>
      </c>
      <c r="AO32" s="63">
        <f t="shared" si="11"/>
        <v>1058.9299829999998</v>
      </c>
      <c r="AP32" s="63">
        <f t="shared" si="11"/>
        <v>1114.6631399999999</v>
      </c>
      <c r="AQ32" s="63">
        <f t="shared" si="11"/>
        <v>947.46366899999998</v>
      </c>
      <c r="AR32" s="63">
        <f t="shared" si="11"/>
        <v>780.26419799999996</v>
      </c>
    </row>
    <row r="33" spans="2:44" x14ac:dyDescent="0.25">
      <c r="B33">
        <v>20269</v>
      </c>
      <c r="C33" t="s">
        <v>206</v>
      </c>
      <c r="D33" t="str">
        <f>VLOOKUP($B33, 'Performance Data'!$B:$K, 3, 0)</f>
        <v>Germany</v>
      </c>
      <c r="E33" t="str">
        <f>VLOOKUP($B33, 'Performance Data'!$B:$K, 4, 0)</f>
        <v>South West</v>
      </c>
      <c r="F33" t="str">
        <f>VLOOKUP($B33, 'Performance Data'!$B:$K, 6, 0)</f>
        <v>Institutes / Clinic</v>
      </c>
      <c r="G33" s="19" t="str">
        <f>VLOOKUP($B33, 'Performance Data'!$B:$K, 10, 0)</f>
        <v>Pre-2022</v>
      </c>
      <c r="H33" s="20"/>
      <c r="I33" s="19" t="str">
        <f>VLOOKUP($B33, 'Performance Data'!$B:$K, 7, 0)</f>
        <v>BB</v>
      </c>
      <c r="J33" s="7">
        <f t="shared" si="7"/>
        <v>3709.5299999999997</v>
      </c>
      <c r="K33" s="68">
        <f t="shared" si="8"/>
        <v>3932.1017999999999</v>
      </c>
      <c r="M33" s="20" t="s">
        <v>88</v>
      </c>
      <c r="O33" s="5">
        <f>SUMIF('Performance Data'!$B:$B, $B33,'Performance Data'!N:N)</f>
        <v>6707.59</v>
      </c>
      <c r="P33" s="5">
        <f>SUMIF('Performance Data'!$B:$B, $B33,'Performance Data'!O:O)</f>
        <v>3709.5299999999997</v>
      </c>
      <c r="Q33" s="5">
        <f>SUMIF('Performance Data'!$B:$B, $B33,'Performance Data'!P:P)</f>
        <v>5110</v>
      </c>
      <c r="S33" s="21">
        <f t="shared" si="0"/>
        <v>-0.44696530348456009</v>
      </c>
      <c r="T33" s="21">
        <f t="shared" si="1"/>
        <v>-0.27406457925636007</v>
      </c>
      <c r="V33" s="5">
        <f>SUMIF('Performance Data'!$B:$B, $B33,'Performance Data'!AC:AC)</f>
        <v>5682.8</v>
      </c>
      <c r="W33" s="5">
        <f>SUMIF('Performance Data'!$B:$B, $B33,'Performance Data'!AD:AD)</f>
        <v>6223.01</v>
      </c>
      <c r="X33" s="5">
        <f>SUMIF('Performance Data'!$B:$B, $B33,'Performance Data'!AE:AE)</f>
        <v>6707.59</v>
      </c>
      <c r="Y33" s="5">
        <f>SUMIF('Performance Data'!$B:$B, $B33,'Performance Data'!AG:AG)</f>
        <v>7000</v>
      </c>
      <c r="Z33" s="5">
        <f t="shared" si="9"/>
        <v>3709.5299999999997</v>
      </c>
      <c r="AA33" s="5">
        <f t="shared" si="2"/>
        <v>3932.1017999999999</v>
      </c>
      <c r="AC33" s="21">
        <f t="shared" si="3"/>
        <v>-0.44696530348456009</v>
      </c>
      <c r="AD33" s="21">
        <f t="shared" si="4"/>
        <v>-0.47006714285714291</v>
      </c>
      <c r="AE33" s="21">
        <f t="shared" si="5"/>
        <v>6.0000000000000053E-2</v>
      </c>
      <c r="AG33" s="63">
        <f t="shared" si="12"/>
        <v>275.24712600000004</v>
      </c>
      <c r="AH33" s="63">
        <f t="shared" si="12"/>
        <v>314.56814400000002</v>
      </c>
      <c r="AI33" s="63">
        <f t="shared" si="12"/>
        <v>393.21018000000004</v>
      </c>
      <c r="AJ33" s="63">
        <f t="shared" si="11"/>
        <v>334.22865300000001</v>
      </c>
      <c r="AK33" s="63">
        <f t="shared" si="11"/>
        <v>353.889162</v>
      </c>
      <c r="AL33" s="63">
        <f t="shared" si="11"/>
        <v>314.56814400000002</v>
      </c>
      <c r="AM33" s="63">
        <f t="shared" si="11"/>
        <v>314.56814400000002</v>
      </c>
      <c r="AN33" s="63">
        <f t="shared" si="11"/>
        <v>255.58661699999999</v>
      </c>
      <c r="AO33" s="63">
        <f t="shared" si="11"/>
        <v>373.54967099999999</v>
      </c>
      <c r="AP33" s="63">
        <f t="shared" si="11"/>
        <v>393.21018000000004</v>
      </c>
      <c r="AQ33" s="63">
        <f t="shared" si="11"/>
        <v>334.22865300000001</v>
      </c>
      <c r="AR33" s="63">
        <f t="shared" si="11"/>
        <v>275.24712600000004</v>
      </c>
    </row>
    <row r="34" spans="2:44" x14ac:dyDescent="0.25">
      <c r="B34">
        <v>20312</v>
      </c>
      <c r="C34" t="s">
        <v>207</v>
      </c>
      <c r="D34" t="str">
        <f>VLOOKUP($B34, 'Performance Data'!$B:$K, 3, 0)</f>
        <v>Germany</v>
      </c>
      <c r="E34" t="str">
        <f>VLOOKUP($B34, 'Performance Data'!$B:$K, 4, 0)</f>
        <v>South West</v>
      </c>
      <c r="F34" t="str">
        <f>VLOOKUP($B34, 'Performance Data'!$B:$K, 6, 0)</f>
        <v>Institutes / Clinic</v>
      </c>
      <c r="G34" s="19" t="str">
        <f>VLOOKUP($B34, 'Performance Data'!$B:$K, 10, 0)</f>
        <v>Pre-2022</v>
      </c>
      <c r="H34" s="20" t="s">
        <v>64</v>
      </c>
      <c r="I34" s="19" t="str">
        <f>VLOOKUP($B34, 'Performance Data'!$B:$K, 7, 0)</f>
        <v>BB</v>
      </c>
      <c r="J34" s="7">
        <f t="shared" si="7"/>
        <v>12761.1</v>
      </c>
      <c r="K34" s="68">
        <f t="shared" si="8"/>
        <v>13526.766000000001</v>
      </c>
      <c r="M34" s="20" t="s">
        <v>68</v>
      </c>
      <c r="O34" s="5">
        <f>SUMIF('Performance Data'!$B:$B, $B34,'Performance Data'!N:N)</f>
        <v>9155.08</v>
      </c>
      <c r="P34" s="5">
        <f>SUMIF('Performance Data'!$B:$B, $B34,'Performance Data'!O:O)</f>
        <v>12761.1</v>
      </c>
      <c r="Q34" s="5">
        <f>SUMIF('Performance Data'!$B:$B, $B34,'Performance Data'!P:P)</f>
        <v>4380</v>
      </c>
      <c r="S34" s="21">
        <f t="shared" si="0"/>
        <v>0.39388186667948299</v>
      </c>
      <c r="T34" s="21">
        <f t="shared" si="1"/>
        <v>1.9134931506849315</v>
      </c>
      <c r="V34" s="5">
        <f>SUMIF('Performance Data'!$B:$B, $B34,'Performance Data'!AC:AC)</f>
        <v>15145.46</v>
      </c>
      <c r="W34" s="5">
        <f>SUMIF('Performance Data'!$B:$B, $B34,'Performance Data'!AD:AD)</f>
        <v>12728.79</v>
      </c>
      <c r="X34" s="5">
        <f>SUMIF('Performance Data'!$B:$B, $B34,'Performance Data'!AE:AE)</f>
        <v>9155.08</v>
      </c>
      <c r="Y34" s="5">
        <f>SUMIF('Performance Data'!$B:$B, $B34,'Performance Data'!AG:AG)</f>
        <v>6000</v>
      </c>
      <c r="Z34" s="5">
        <f t="shared" si="9"/>
        <v>12761.1</v>
      </c>
      <c r="AA34" s="5">
        <f t="shared" si="2"/>
        <v>13526.766000000001</v>
      </c>
      <c r="AC34" s="21">
        <f t="shared" si="3"/>
        <v>0.39388186667948299</v>
      </c>
      <c r="AD34" s="21">
        <f t="shared" si="4"/>
        <v>1.1268500000000001</v>
      </c>
      <c r="AE34" s="21">
        <f t="shared" si="5"/>
        <v>6.0000000000000053E-2</v>
      </c>
      <c r="AG34" s="63">
        <f t="shared" si="12"/>
        <v>946.87362000000019</v>
      </c>
      <c r="AH34" s="63">
        <f t="shared" si="12"/>
        <v>1082.1412800000001</v>
      </c>
      <c r="AI34" s="63">
        <f t="shared" si="12"/>
        <v>1352.6766000000002</v>
      </c>
      <c r="AJ34" s="63">
        <f t="shared" si="11"/>
        <v>1149.7751100000003</v>
      </c>
      <c r="AK34" s="63">
        <f t="shared" si="11"/>
        <v>1217.40894</v>
      </c>
      <c r="AL34" s="63">
        <f t="shared" si="11"/>
        <v>1082.1412800000001</v>
      </c>
      <c r="AM34" s="63">
        <f t="shared" si="11"/>
        <v>1082.1412800000001</v>
      </c>
      <c r="AN34" s="63">
        <f t="shared" si="11"/>
        <v>879.23979000000008</v>
      </c>
      <c r="AO34" s="63">
        <f t="shared" si="11"/>
        <v>1285.0427700000002</v>
      </c>
      <c r="AP34" s="63">
        <f t="shared" si="11"/>
        <v>1352.6766000000002</v>
      </c>
      <c r="AQ34" s="63">
        <f t="shared" si="11"/>
        <v>1149.7751100000003</v>
      </c>
      <c r="AR34" s="63">
        <f t="shared" si="11"/>
        <v>946.87362000000019</v>
      </c>
    </row>
    <row r="35" spans="2:44" x14ac:dyDescent="0.25">
      <c r="B35">
        <v>20332</v>
      </c>
      <c r="C35" s="8" t="s">
        <v>208</v>
      </c>
      <c r="D35" t="str">
        <f>VLOOKUP($B35, 'Performance Data'!$B:$K, 3, 0)</f>
        <v>Germany</v>
      </c>
      <c r="E35" t="str">
        <f>VLOOKUP($B35, 'Performance Data'!$B:$K, 4, 0)</f>
        <v>South West</v>
      </c>
      <c r="F35" t="str">
        <f>VLOOKUP($B35, 'Performance Data'!$B:$K, 6, 0)</f>
        <v>Institutes / Clinic</v>
      </c>
      <c r="G35" s="19" t="str">
        <f>VLOOKUP($B35, 'Performance Data'!$B:$K, 10, 0)</f>
        <v>Pre-2022</v>
      </c>
      <c r="H35" s="20"/>
      <c r="I35" s="19" t="str">
        <f>VLOOKUP($B35, 'Performance Data'!$B:$K, 7, 0)</f>
        <v>BB</v>
      </c>
      <c r="J35" s="7">
        <f t="shared" si="7"/>
        <v>4018.5199999999995</v>
      </c>
      <c r="K35" s="68">
        <f t="shared" si="8"/>
        <v>4259.6311999999998</v>
      </c>
      <c r="M35" s="20" t="s">
        <v>88</v>
      </c>
      <c r="O35" s="5">
        <f>SUMIF('Performance Data'!$B:$B, $B35,'Performance Data'!N:N)</f>
        <v>7268.7500000000009</v>
      </c>
      <c r="P35" s="5">
        <f>SUMIF('Performance Data'!$B:$B, $B35,'Performance Data'!O:O)</f>
        <v>4018.5199999999995</v>
      </c>
      <c r="Q35" s="5">
        <f>SUMIF('Performance Data'!$B:$B, $B35,'Performance Data'!P:P)</f>
        <v>5840</v>
      </c>
      <c r="S35" s="21">
        <f t="shared" ref="S35:S63" si="13">$P35/O35-1</f>
        <v>-0.44715116079105777</v>
      </c>
      <c r="T35" s="21">
        <f t="shared" ref="T35:T63" si="14">P35/Q35-1</f>
        <v>-0.31189726027397269</v>
      </c>
      <c r="V35" s="5">
        <f>SUMIF('Performance Data'!$B:$B, $B35,'Performance Data'!AC:AC)</f>
        <v>5911.37</v>
      </c>
      <c r="W35" s="5">
        <f>SUMIF('Performance Data'!$B:$B, $B35,'Performance Data'!AD:AD)</f>
        <v>4394.2299999999996</v>
      </c>
      <c r="X35" s="5">
        <f>SUMIF('Performance Data'!$B:$B, $B35,'Performance Data'!AE:AE)</f>
        <v>7268.7500000000009</v>
      </c>
      <c r="Y35" s="5">
        <f>SUMIF('Performance Data'!$B:$B, $B35,'Performance Data'!AG:AG)</f>
        <v>8000</v>
      </c>
      <c r="Z35" s="5">
        <f t="shared" si="9"/>
        <v>4018.5199999999995</v>
      </c>
      <c r="AA35" s="5">
        <f t="shared" ref="AA35:AA62" si="15">K35</f>
        <v>4259.6311999999998</v>
      </c>
      <c r="AC35" s="21">
        <f t="shared" ref="AC35:AC63" si="16">Z35/X35-1</f>
        <v>-0.44715116079105777</v>
      </c>
      <c r="AD35" s="21">
        <f t="shared" ref="AD35:AD63" si="17">Z35/Y35-1</f>
        <v>-0.49768500000000004</v>
      </c>
      <c r="AE35" s="21">
        <f t="shared" ref="AE35:AE63" si="18">AA35/Z35-1</f>
        <v>6.0000000000000053E-2</v>
      </c>
      <c r="AG35" s="63">
        <f t="shared" si="12"/>
        <v>298.17418400000003</v>
      </c>
      <c r="AH35" s="63">
        <f t="shared" si="12"/>
        <v>340.77049599999998</v>
      </c>
      <c r="AI35" s="63">
        <f t="shared" si="12"/>
        <v>425.96312</v>
      </c>
      <c r="AJ35" s="63">
        <f t="shared" si="11"/>
        <v>362.06865199999999</v>
      </c>
      <c r="AK35" s="63">
        <f t="shared" si="11"/>
        <v>383.36680799999999</v>
      </c>
      <c r="AL35" s="63">
        <f t="shared" si="11"/>
        <v>340.77049599999998</v>
      </c>
      <c r="AM35" s="63">
        <f t="shared" si="11"/>
        <v>340.77049599999998</v>
      </c>
      <c r="AN35" s="63">
        <f t="shared" si="11"/>
        <v>276.87602800000002</v>
      </c>
      <c r="AO35" s="63">
        <f t="shared" si="11"/>
        <v>404.664964</v>
      </c>
      <c r="AP35" s="63">
        <f t="shared" si="11"/>
        <v>425.96312</v>
      </c>
      <c r="AQ35" s="63">
        <f t="shared" si="11"/>
        <v>362.06865199999999</v>
      </c>
      <c r="AR35" s="63">
        <f t="shared" si="11"/>
        <v>298.17418400000003</v>
      </c>
    </row>
    <row r="36" spans="2:44" x14ac:dyDescent="0.25">
      <c r="B36">
        <v>20619</v>
      </c>
      <c r="C36" t="s">
        <v>209</v>
      </c>
      <c r="D36" t="str">
        <f>VLOOKUP($B36, 'Performance Data'!$B:$K, 3, 0)</f>
        <v>Germany</v>
      </c>
      <c r="E36" t="str">
        <f>VLOOKUP($B36, 'Performance Data'!$B:$K, 4, 0)</f>
        <v>South West</v>
      </c>
      <c r="F36" t="str">
        <f>VLOOKUP($B36, 'Performance Data'!$B:$K, 6, 0)</f>
        <v>Institutes / Clinic</v>
      </c>
      <c r="G36" s="19" t="str">
        <f>VLOOKUP($B36, 'Performance Data'!$B:$K, 10, 0)</f>
        <v>Pre-2022</v>
      </c>
      <c r="H36" s="20" t="s">
        <v>64</v>
      </c>
      <c r="I36" s="19" t="str">
        <f>VLOOKUP($B36, 'Performance Data'!$B:$K, 7, 0)</f>
        <v>BB</v>
      </c>
      <c r="J36" s="7">
        <f t="shared" si="7"/>
        <v>7429.2499999999991</v>
      </c>
      <c r="K36" s="68">
        <f t="shared" si="8"/>
        <v>7875.0049999999992</v>
      </c>
      <c r="M36" s="20" t="s">
        <v>68</v>
      </c>
      <c r="O36" s="5">
        <f>SUMIF('Performance Data'!$B:$B, $B36,'Performance Data'!N:N)</f>
        <v>6279.9400000000005</v>
      </c>
      <c r="P36" s="5">
        <f>SUMIF('Performance Data'!$B:$B, $B36,'Performance Data'!O:O)</f>
        <v>7429.2499999999991</v>
      </c>
      <c r="Q36" s="5">
        <f>SUMIF('Performance Data'!$B:$B, $B36,'Performance Data'!P:P)</f>
        <v>3650</v>
      </c>
      <c r="S36" s="21">
        <f t="shared" si="13"/>
        <v>0.18301289502765927</v>
      </c>
      <c r="T36" s="21">
        <f t="shared" si="14"/>
        <v>1.0354109589041092</v>
      </c>
      <c r="V36" s="5">
        <f>SUMIF('Performance Data'!$B:$B, $B36,'Performance Data'!AC:AC)</f>
        <v>9156.5499999999993</v>
      </c>
      <c r="W36" s="5">
        <f>SUMIF('Performance Data'!$B:$B, $B36,'Performance Data'!AD:AD)</f>
        <v>8933.9200000000019</v>
      </c>
      <c r="X36" s="5">
        <f>SUMIF('Performance Data'!$B:$B, $B36,'Performance Data'!AE:AE)</f>
        <v>6279.9400000000005</v>
      </c>
      <c r="Y36" s="5">
        <f>SUMIF('Performance Data'!$B:$B, $B36,'Performance Data'!AG:AG)</f>
        <v>5000</v>
      </c>
      <c r="Z36" s="5">
        <f t="shared" si="9"/>
        <v>7429.2499999999991</v>
      </c>
      <c r="AA36" s="5">
        <f t="shared" si="15"/>
        <v>7875.0049999999992</v>
      </c>
      <c r="AC36" s="21">
        <f t="shared" si="16"/>
        <v>0.18301289502765927</v>
      </c>
      <c r="AD36" s="21">
        <f t="shared" si="17"/>
        <v>0.48584999999999989</v>
      </c>
      <c r="AE36" s="21">
        <f t="shared" si="18"/>
        <v>6.0000000000000053E-2</v>
      </c>
      <c r="AG36" s="63">
        <f t="shared" si="12"/>
        <v>551.25035000000003</v>
      </c>
      <c r="AH36" s="63">
        <f t="shared" si="12"/>
        <v>630.0003999999999</v>
      </c>
      <c r="AI36" s="63">
        <f t="shared" si="12"/>
        <v>787.50049999999999</v>
      </c>
      <c r="AJ36" s="63">
        <f t="shared" si="11"/>
        <v>669.37542499999995</v>
      </c>
      <c r="AK36" s="63">
        <f t="shared" si="11"/>
        <v>708.75044999999989</v>
      </c>
      <c r="AL36" s="63">
        <f t="shared" si="11"/>
        <v>630.0003999999999</v>
      </c>
      <c r="AM36" s="63">
        <f t="shared" si="11"/>
        <v>630.0003999999999</v>
      </c>
      <c r="AN36" s="63">
        <f t="shared" si="11"/>
        <v>511.87532499999998</v>
      </c>
      <c r="AO36" s="63">
        <f t="shared" si="11"/>
        <v>748.12547499999994</v>
      </c>
      <c r="AP36" s="63">
        <f t="shared" si="11"/>
        <v>787.50049999999999</v>
      </c>
      <c r="AQ36" s="63">
        <f t="shared" si="11"/>
        <v>669.37542499999995</v>
      </c>
      <c r="AR36" s="63">
        <f t="shared" si="11"/>
        <v>551.25035000000003</v>
      </c>
    </row>
    <row r="37" spans="2:44" x14ac:dyDescent="0.25">
      <c r="B37">
        <v>20811</v>
      </c>
      <c r="C37" t="s">
        <v>210</v>
      </c>
      <c r="D37" t="str">
        <f>VLOOKUP($B37, 'Performance Data'!$B:$K, 3, 0)</f>
        <v>Germany</v>
      </c>
      <c r="E37" t="str">
        <f>VLOOKUP($B37, 'Performance Data'!$B:$K, 4, 0)</f>
        <v>South West</v>
      </c>
      <c r="F37" t="str">
        <f>VLOOKUP($B37, 'Performance Data'!$B:$K, 6, 0)</f>
        <v>Institutes / Clinic</v>
      </c>
      <c r="G37" s="19" t="str">
        <f>VLOOKUP($B37, 'Performance Data'!$B:$K, 10, 0)</f>
        <v>Pre-2022</v>
      </c>
      <c r="H37" s="20" t="s">
        <v>64</v>
      </c>
      <c r="I37" s="19" t="str">
        <f>VLOOKUP($B37, 'Performance Data'!$B:$K, 7, 0)</f>
        <v>BB</v>
      </c>
      <c r="J37" s="7">
        <f t="shared" si="7"/>
        <v>7610.2400000000007</v>
      </c>
      <c r="K37" s="68">
        <f t="shared" si="8"/>
        <v>8066.8544000000011</v>
      </c>
      <c r="M37" s="20" t="s">
        <v>68</v>
      </c>
      <c r="O37" s="5">
        <f>SUMIF('Performance Data'!$B:$B, $B37,'Performance Data'!N:N)</f>
        <v>12685.57</v>
      </c>
      <c r="P37" s="5">
        <f>SUMIF('Performance Data'!$B:$B, $B37,'Performance Data'!O:O)</f>
        <v>7610.2400000000007</v>
      </c>
      <c r="Q37" s="5">
        <f>SUMIF('Performance Data'!$B:$B, $B37,'Performance Data'!P:P)</f>
        <v>13140</v>
      </c>
      <c r="S37" s="21">
        <f t="shared" si="13"/>
        <v>-0.40008687035742174</v>
      </c>
      <c r="T37" s="21">
        <f t="shared" si="14"/>
        <v>-0.42083409436834085</v>
      </c>
      <c r="V37" s="5">
        <f>SUMIF('Performance Data'!$B:$B, $B37,'Performance Data'!AC:AC)</f>
        <v>5816.78</v>
      </c>
      <c r="W37" s="5">
        <f>SUMIF('Performance Data'!$B:$B, $B37,'Performance Data'!AD:AD)</f>
        <v>7687.14</v>
      </c>
      <c r="X37" s="5">
        <f>SUMIF('Performance Data'!$B:$B, $B37,'Performance Data'!AE:AE)</f>
        <v>12685.57</v>
      </c>
      <c r="Y37" s="5">
        <f>SUMIF('Performance Data'!$B:$B, $B37,'Performance Data'!AG:AG)</f>
        <v>18000</v>
      </c>
      <c r="Z37" s="5">
        <f t="shared" si="9"/>
        <v>7610.2400000000007</v>
      </c>
      <c r="AA37" s="5">
        <f t="shared" si="15"/>
        <v>8066.8544000000011</v>
      </c>
      <c r="AC37" s="21">
        <f t="shared" si="16"/>
        <v>-0.40008687035742174</v>
      </c>
      <c r="AD37" s="21">
        <f t="shared" si="17"/>
        <v>-0.57720888888888888</v>
      </c>
      <c r="AE37" s="21">
        <f t="shared" si="18"/>
        <v>6.0000000000000053E-2</v>
      </c>
      <c r="AG37" s="63">
        <f t="shared" si="12"/>
        <v>564.67980800000009</v>
      </c>
      <c r="AH37" s="63">
        <f t="shared" si="12"/>
        <v>645.34835200000009</v>
      </c>
      <c r="AI37" s="63">
        <f t="shared" si="12"/>
        <v>806.6854400000002</v>
      </c>
      <c r="AJ37" s="63">
        <f t="shared" si="11"/>
        <v>685.68262400000015</v>
      </c>
      <c r="AK37" s="63">
        <f t="shared" si="11"/>
        <v>726.01689600000009</v>
      </c>
      <c r="AL37" s="63">
        <f t="shared" si="11"/>
        <v>645.34835200000009</v>
      </c>
      <c r="AM37" s="63">
        <f t="shared" si="11"/>
        <v>645.34835200000009</v>
      </c>
      <c r="AN37" s="63">
        <f t="shared" si="11"/>
        <v>524.34553600000004</v>
      </c>
      <c r="AO37" s="63">
        <f t="shared" si="11"/>
        <v>766.35116800000014</v>
      </c>
      <c r="AP37" s="63">
        <f t="shared" si="11"/>
        <v>806.6854400000002</v>
      </c>
      <c r="AQ37" s="63">
        <f t="shared" si="11"/>
        <v>685.68262400000015</v>
      </c>
      <c r="AR37" s="63">
        <f t="shared" si="11"/>
        <v>564.67980800000009</v>
      </c>
    </row>
    <row r="38" spans="2:44" x14ac:dyDescent="0.25">
      <c r="B38">
        <v>20814</v>
      </c>
      <c r="C38" t="s">
        <v>211</v>
      </c>
      <c r="D38" t="str">
        <f>VLOOKUP($B38, 'Performance Data'!$B:$K, 3, 0)</f>
        <v>Germany</v>
      </c>
      <c r="E38" t="str">
        <f>VLOOKUP($B38, 'Performance Data'!$B:$K, 4, 0)</f>
        <v>South West</v>
      </c>
      <c r="F38" t="str">
        <f>VLOOKUP($B38, 'Performance Data'!$B:$K, 6, 0)</f>
        <v>Institutes / Clinic</v>
      </c>
      <c r="G38" s="19" t="str">
        <f>VLOOKUP($B38, 'Performance Data'!$B:$K, 10, 0)</f>
        <v>Pre-2022</v>
      </c>
      <c r="H38" s="20" t="s">
        <v>64</v>
      </c>
      <c r="I38" s="19" t="str">
        <f>VLOOKUP($B38, 'Performance Data'!$B:$K, 7, 0)</f>
        <v>BB</v>
      </c>
      <c r="J38" s="7">
        <f t="shared" si="7"/>
        <v>5604.8600000000006</v>
      </c>
      <c r="K38" s="68">
        <f t="shared" si="8"/>
        <v>5941.1516000000011</v>
      </c>
      <c r="M38" s="20" t="s">
        <v>68</v>
      </c>
      <c r="O38" s="5">
        <f>SUMIF('Performance Data'!$B:$B, $B38,'Performance Data'!N:N)</f>
        <v>7492.05</v>
      </c>
      <c r="P38" s="5">
        <f>SUMIF('Performance Data'!$B:$B, $B38,'Performance Data'!O:O)</f>
        <v>5604.8600000000006</v>
      </c>
      <c r="Q38" s="5">
        <f>SUMIF('Performance Data'!$B:$B, $B38,'Performance Data'!P:P)</f>
        <v>5840</v>
      </c>
      <c r="S38" s="21">
        <f t="shared" si="13"/>
        <v>-0.251892339212899</v>
      </c>
      <c r="T38" s="21">
        <f t="shared" si="14"/>
        <v>-4.0263698630136902E-2</v>
      </c>
      <c r="V38" s="5">
        <f>SUMIF('Performance Data'!$B:$B, $B38,'Performance Data'!AC:AC)</f>
        <v>5753.1399999999994</v>
      </c>
      <c r="W38" s="5">
        <f>SUMIF('Performance Data'!$B:$B, $B38,'Performance Data'!AD:AD)</f>
        <v>6342.53</v>
      </c>
      <c r="X38" s="5">
        <f>SUMIF('Performance Data'!$B:$B, $B38,'Performance Data'!AE:AE)</f>
        <v>7492.05</v>
      </c>
      <c r="Y38" s="5">
        <f>SUMIF('Performance Data'!$B:$B, $B38,'Performance Data'!AG:AG)</f>
        <v>8000</v>
      </c>
      <c r="Z38" s="5">
        <f t="shared" si="9"/>
        <v>5604.8600000000006</v>
      </c>
      <c r="AA38" s="5">
        <f t="shared" si="15"/>
        <v>5941.1516000000011</v>
      </c>
      <c r="AC38" s="21">
        <f t="shared" si="16"/>
        <v>-0.251892339212899</v>
      </c>
      <c r="AD38" s="21">
        <f t="shared" si="17"/>
        <v>-0.29939249999999995</v>
      </c>
      <c r="AE38" s="21">
        <f t="shared" si="18"/>
        <v>6.0000000000000053E-2</v>
      </c>
      <c r="AG38" s="63">
        <f t="shared" si="12"/>
        <v>415.8806120000001</v>
      </c>
      <c r="AH38" s="63">
        <f t="shared" si="12"/>
        <v>475.2921280000001</v>
      </c>
      <c r="AI38" s="63">
        <f t="shared" si="12"/>
        <v>594.11516000000017</v>
      </c>
      <c r="AJ38" s="63">
        <f t="shared" si="11"/>
        <v>504.99788600000011</v>
      </c>
      <c r="AK38" s="63">
        <f t="shared" si="11"/>
        <v>534.70364400000005</v>
      </c>
      <c r="AL38" s="63">
        <f t="shared" si="11"/>
        <v>475.2921280000001</v>
      </c>
      <c r="AM38" s="63">
        <f t="shared" si="11"/>
        <v>475.2921280000001</v>
      </c>
      <c r="AN38" s="63">
        <f t="shared" si="11"/>
        <v>386.1748540000001</v>
      </c>
      <c r="AO38" s="63">
        <f t="shared" si="11"/>
        <v>564.40940200000011</v>
      </c>
      <c r="AP38" s="63">
        <f t="shared" si="11"/>
        <v>594.11516000000017</v>
      </c>
      <c r="AQ38" s="63">
        <f t="shared" si="11"/>
        <v>504.99788600000011</v>
      </c>
      <c r="AR38" s="63">
        <f t="shared" si="11"/>
        <v>415.8806120000001</v>
      </c>
    </row>
    <row r="39" spans="2:44" x14ac:dyDescent="0.25">
      <c r="B39">
        <v>20866</v>
      </c>
      <c r="C39" s="8" t="s">
        <v>212</v>
      </c>
      <c r="D39" t="str">
        <f>VLOOKUP($B39, 'Performance Data'!$B:$K, 3, 0)</f>
        <v>Germany</v>
      </c>
      <c r="E39" t="str">
        <f>VLOOKUP($B39, 'Performance Data'!$B:$K, 4, 0)</f>
        <v>South West</v>
      </c>
      <c r="F39" t="str">
        <f>VLOOKUP($B39, 'Performance Data'!$B:$K, 6, 0)</f>
        <v>Institutes / Clinic</v>
      </c>
      <c r="G39" s="19" t="str">
        <f>VLOOKUP($B39, 'Performance Data'!$B:$K, 10, 0)</f>
        <v>Pre-2022</v>
      </c>
      <c r="H39" s="20"/>
      <c r="I39" s="19" t="str">
        <f>VLOOKUP($B39, 'Performance Data'!$B:$K, 7, 0)</f>
        <v>BB</v>
      </c>
      <c r="J39" s="7">
        <f t="shared" si="7"/>
        <v>4475.75</v>
      </c>
      <c r="K39" s="68">
        <f t="shared" si="8"/>
        <v>4744.2950000000001</v>
      </c>
      <c r="M39" s="20" t="s">
        <v>88</v>
      </c>
      <c r="O39" s="5">
        <f>SUMIF('Performance Data'!$B:$B, $B39,'Performance Data'!N:N)</f>
        <v>7203.41</v>
      </c>
      <c r="P39" s="5">
        <f>SUMIF('Performance Data'!$B:$B, $B39,'Performance Data'!O:O)</f>
        <v>4475.75</v>
      </c>
      <c r="Q39" s="5">
        <f>SUMIF('Performance Data'!$B:$B, $B39,'Performance Data'!P:P)</f>
        <v>5840</v>
      </c>
      <c r="S39" s="21">
        <f t="shared" si="13"/>
        <v>-0.3786623279807757</v>
      </c>
      <c r="T39" s="21">
        <f t="shared" si="14"/>
        <v>-0.23360445205479452</v>
      </c>
      <c r="V39" s="5">
        <f>SUMIF('Performance Data'!$B:$B, $B39,'Performance Data'!AC:AC)</f>
        <v>4079.37</v>
      </c>
      <c r="W39" s="5">
        <f>SUMIF('Performance Data'!$B:$B, $B39,'Performance Data'!AD:AD)</f>
        <v>3208.59</v>
      </c>
      <c r="X39" s="5">
        <f>SUMIF('Performance Data'!$B:$B, $B39,'Performance Data'!AE:AE)</f>
        <v>7203.41</v>
      </c>
      <c r="Y39" s="5">
        <f>SUMIF('Performance Data'!$B:$B, $B39,'Performance Data'!AG:AG)</f>
        <v>8000</v>
      </c>
      <c r="Z39" s="5">
        <f t="shared" si="9"/>
        <v>4475.75</v>
      </c>
      <c r="AA39" s="5">
        <f t="shared" si="15"/>
        <v>4744.2950000000001</v>
      </c>
      <c r="AC39" s="21">
        <f t="shared" si="16"/>
        <v>-0.3786623279807757</v>
      </c>
      <c r="AD39" s="21">
        <f t="shared" si="17"/>
        <v>-0.44053125000000004</v>
      </c>
      <c r="AE39" s="21">
        <f t="shared" si="18"/>
        <v>6.0000000000000053E-2</v>
      </c>
      <c r="AG39" s="63">
        <f t="shared" si="12"/>
        <v>332.10065000000003</v>
      </c>
      <c r="AH39" s="63">
        <f t="shared" si="12"/>
        <v>379.54360000000003</v>
      </c>
      <c r="AI39" s="63">
        <f t="shared" si="12"/>
        <v>474.42950000000002</v>
      </c>
      <c r="AJ39" s="63">
        <f t="shared" si="11"/>
        <v>403.26507500000002</v>
      </c>
      <c r="AK39" s="63">
        <f t="shared" si="11"/>
        <v>426.98654999999997</v>
      </c>
      <c r="AL39" s="63">
        <f t="shared" si="11"/>
        <v>379.54360000000003</v>
      </c>
      <c r="AM39" s="63">
        <f t="shared" si="11"/>
        <v>379.54360000000003</v>
      </c>
      <c r="AN39" s="63">
        <f t="shared" si="11"/>
        <v>308.37917500000003</v>
      </c>
      <c r="AO39" s="63">
        <f t="shared" si="11"/>
        <v>450.70802500000002</v>
      </c>
      <c r="AP39" s="63">
        <f t="shared" si="11"/>
        <v>474.42950000000002</v>
      </c>
      <c r="AQ39" s="63">
        <f t="shared" si="11"/>
        <v>403.26507500000002</v>
      </c>
      <c r="AR39" s="63">
        <f t="shared" si="11"/>
        <v>332.10065000000003</v>
      </c>
    </row>
    <row r="40" spans="2:44" x14ac:dyDescent="0.25">
      <c r="B40">
        <v>20906</v>
      </c>
      <c r="C40" t="s">
        <v>213</v>
      </c>
      <c r="D40" t="str">
        <f>VLOOKUP($B40, 'Performance Data'!$B:$K, 3, 0)</f>
        <v>Germany</v>
      </c>
      <c r="E40" t="str">
        <f>VLOOKUP($B40, 'Performance Data'!$B:$K, 4, 0)</f>
        <v>South West</v>
      </c>
      <c r="F40" t="str">
        <f>VLOOKUP($B40, 'Performance Data'!$B:$K, 6, 0)</f>
        <v>Distributor</v>
      </c>
      <c r="G40" s="19" t="str">
        <f>VLOOKUP($B40, 'Performance Data'!$B:$K, 10, 0)</f>
        <v>Pre-2022</v>
      </c>
      <c r="H40" s="20" t="s">
        <v>64</v>
      </c>
      <c r="I40" s="19" t="str">
        <f>VLOOKUP($B40, 'Performance Data'!$B:$K, 7, 0)</f>
        <v>BB</v>
      </c>
      <c r="J40" s="7">
        <f t="shared" si="7"/>
        <v>8791.6500000000015</v>
      </c>
      <c r="K40" s="68">
        <f t="shared" si="8"/>
        <v>9319.1490000000013</v>
      </c>
      <c r="M40" s="20" t="s">
        <v>68</v>
      </c>
      <c r="O40" s="5">
        <f>SUMIF('Performance Data'!$B:$B, $B40,'Performance Data'!N:N)</f>
        <v>9948.1699999999983</v>
      </c>
      <c r="P40" s="5">
        <f>SUMIF('Performance Data'!$B:$B, $B40,'Performance Data'!O:O)</f>
        <v>8791.6500000000015</v>
      </c>
      <c r="Q40" s="5">
        <f>SUMIF('Performance Data'!$B:$B, $B40,'Performance Data'!P:P)</f>
        <v>8760</v>
      </c>
      <c r="S40" s="21">
        <f t="shared" si="13"/>
        <v>-0.11625454731875284</v>
      </c>
      <c r="T40" s="21">
        <f t="shared" si="14"/>
        <v>3.6130136986303185E-3</v>
      </c>
      <c r="V40" s="5">
        <f>SUMIF('Performance Data'!$B:$B, $B40,'Performance Data'!AC:AC)</f>
        <v>9755.5400000000009</v>
      </c>
      <c r="W40" s="5">
        <f>SUMIF('Performance Data'!$B:$B, $B40,'Performance Data'!AD:AD)</f>
        <v>7785.42</v>
      </c>
      <c r="X40" s="5">
        <f>SUMIF('Performance Data'!$B:$B, $B40,'Performance Data'!AE:AE)</f>
        <v>9948.1699999999983</v>
      </c>
      <c r="Y40" s="5">
        <f>SUMIF('Performance Data'!$B:$B, $B40,'Performance Data'!AG:AG)</f>
        <v>12000</v>
      </c>
      <c r="Z40" s="5">
        <f t="shared" si="9"/>
        <v>8791.6500000000015</v>
      </c>
      <c r="AA40" s="5">
        <f t="shared" si="15"/>
        <v>9319.1490000000013</v>
      </c>
      <c r="AC40" s="21">
        <f t="shared" si="16"/>
        <v>-0.11625454731875284</v>
      </c>
      <c r="AD40" s="21">
        <f t="shared" si="17"/>
        <v>-0.26736249999999984</v>
      </c>
      <c r="AE40" s="21">
        <f t="shared" si="18"/>
        <v>6.0000000000000053E-2</v>
      </c>
      <c r="AG40" s="63">
        <f t="shared" si="12"/>
        <v>652.3404300000002</v>
      </c>
      <c r="AH40" s="63">
        <f t="shared" si="12"/>
        <v>745.53192000000013</v>
      </c>
      <c r="AI40" s="63">
        <f t="shared" si="12"/>
        <v>931.91490000000022</v>
      </c>
      <c r="AJ40" s="63">
        <f t="shared" si="11"/>
        <v>792.12766500000021</v>
      </c>
      <c r="AK40" s="63">
        <f t="shared" si="11"/>
        <v>838.72341000000006</v>
      </c>
      <c r="AL40" s="63">
        <f t="shared" si="11"/>
        <v>745.53192000000013</v>
      </c>
      <c r="AM40" s="63">
        <f t="shared" si="11"/>
        <v>745.53192000000013</v>
      </c>
      <c r="AN40" s="63">
        <f t="shared" si="11"/>
        <v>605.74468500000012</v>
      </c>
      <c r="AO40" s="63">
        <f t="shared" si="11"/>
        <v>885.31915500000014</v>
      </c>
      <c r="AP40" s="63">
        <f t="shared" si="11"/>
        <v>931.91490000000022</v>
      </c>
      <c r="AQ40" s="63">
        <f t="shared" si="11"/>
        <v>792.12766500000021</v>
      </c>
      <c r="AR40" s="63">
        <f t="shared" si="11"/>
        <v>652.3404300000002</v>
      </c>
    </row>
    <row r="41" spans="2:44" x14ac:dyDescent="0.25">
      <c r="B41">
        <v>20929</v>
      </c>
      <c r="C41" t="s">
        <v>214</v>
      </c>
      <c r="D41" t="str">
        <f>VLOOKUP($B41, 'Performance Data'!$B:$K, 3, 0)</f>
        <v>Germany</v>
      </c>
      <c r="E41" t="str">
        <f>VLOOKUP($B41, 'Performance Data'!$B:$K, 4, 0)</f>
        <v>South West</v>
      </c>
      <c r="F41" t="str">
        <f>VLOOKUP($B41, 'Performance Data'!$B:$K, 6, 0)</f>
        <v>Institutes / Clinic</v>
      </c>
      <c r="G41" s="19" t="str">
        <f>VLOOKUP($B41, 'Performance Data'!$B:$K, 10, 0)</f>
        <v>Pre-2022</v>
      </c>
      <c r="H41" s="20" t="s">
        <v>64</v>
      </c>
      <c r="I41" s="19" t="str">
        <f>VLOOKUP($B41, 'Performance Data'!$B:$K, 7, 0)</f>
        <v>BB</v>
      </c>
      <c r="J41" s="7">
        <f t="shared" si="7"/>
        <v>14574.87</v>
      </c>
      <c r="K41" s="68">
        <f>J41*1.08</f>
        <v>15740.859600000002</v>
      </c>
      <c r="M41" s="20" t="s">
        <v>65</v>
      </c>
      <c r="O41" s="5">
        <f>SUMIF('Performance Data'!$B:$B, $B41,'Performance Data'!N:N)</f>
        <v>11201.470000000003</v>
      </c>
      <c r="P41" s="5">
        <f>SUMIF('Performance Data'!$B:$B, $B41,'Performance Data'!O:O)</f>
        <v>14574.87</v>
      </c>
      <c r="Q41" s="5">
        <f>SUMIF('Performance Data'!$B:$B, $B41,'Performance Data'!P:P)</f>
        <v>10220</v>
      </c>
      <c r="S41" s="21">
        <f t="shared" si="13"/>
        <v>0.30115690172807641</v>
      </c>
      <c r="T41" s="21">
        <f t="shared" si="14"/>
        <v>0.42611252446183956</v>
      </c>
      <c r="V41" s="5">
        <f>SUMIF('Performance Data'!$B:$B, $B41,'Performance Data'!AC:AC)</f>
        <v>8615.7000000000007</v>
      </c>
      <c r="W41" s="5">
        <f>SUMIF('Performance Data'!$B:$B, $B41,'Performance Data'!AD:AD)</f>
        <v>9807.61</v>
      </c>
      <c r="X41" s="5">
        <f>SUMIF('Performance Data'!$B:$B, $B41,'Performance Data'!AE:AE)</f>
        <v>11201.470000000003</v>
      </c>
      <c r="Y41" s="5">
        <f>SUMIF('Performance Data'!$B:$B, $B41,'Performance Data'!AG:AG)</f>
        <v>14000</v>
      </c>
      <c r="Z41" s="5">
        <f t="shared" si="9"/>
        <v>14574.87</v>
      </c>
      <c r="AA41" s="5">
        <f t="shared" si="15"/>
        <v>15740.859600000002</v>
      </c>
      <c r="AC41" s="21">
        <f t="shared" si="16"/>
        <v>0.30115690172807641</v>
      </c>
      <c r="AD41" s="21">
        <f t="shared" si="17"/>
        <v>4.1062142857142936E-2</v>
      </c>
      <c r="AE41" s="21">
        <f t="shared" si="18"/>
        <v>8.0000000000000071E-2</v>
      </c>
      <c r="AG41" s="63">
        <f t="shared" si="12"/>
        <v>1101.8601720000001</v>
      </c>
      <c r="AH41" s="63">
        <f t="shared" si="12"/>
        <v>1259.2687680000001</v>
      </c>
      <c r="AI41" s="63">
        <f t="shared" si="12"/>
        <v>1574.0859600000003</v>
      </c>
      <c r="AJ41" s="63">
        <f t="shared" si="11"/>
        <v>1337.9730660000002</v>
      </c>
      <c r="AK41" s="63">
        <f t="shared" si="11"/>
        <v>1416.6773640000001</v>
      </c>
      <c r="AL41" s="63">
        <f t="shared" si="11"/>
        <v>1259.2687680000001</v>
      </c>
      <c r="AM41" s="63">
        <f t="shared" si="11"/>
        <v>1259.2687680000001</v>
      </c>
      <c r="AN41" s="63">
        <f t="shared" si="11"/>
        <v>1023.1558740000002</v>
      </c>
      <c r="AO41" s="63">
        <f t="shared" si="11"/>
        <v>1495.3816620000002</v>
      </c>
      <c r="AP41" s="63">
        <f t="shared" si="11"/>
        <v>1574.0859600000003</v>
      </c>
      <c r="AQ41" s="63">
        <f t="shared" si="11"/>
        <v>1337.9730660000002</v>
      </c>
      <c r="AR41" s="63">
        <f t="shared" si="11"/>
        <v>1101.8601720000001</v>
      </c>
    </row>
    <row r="42" spans="2:44" x14ac:dyDescent="0.25">
      <c r="B42">
        <v>20939</v>
      </c>
      <c r="C42" t="s">
        <v>215</v>
      </c>
      <c r="D42" t="str">
        <f>VLOOKUP($B42, 'Performance Data'!$B:$K, 3, 0)</f>
        <v>Germany</v>
      </c>
      <c r="E42" t="str">
        <f>VLOOKUP($B42, 'Performance Data'!$B:$K, 4, 0)</f>
        <v>South West</v>
      </c>
      <c r="F42" t="str">
        <f>VLOOKUP($B42, 'Performance Data'!$B:$K, 6, 0)</f>
        <v>Institutes / Clinic</v>
      </c>
      <c r="G42" s="19">
        <f>VLOOKUP($B42, 'Performance Data'!$B:$K, 10, 0)</f>
        <v>2022</v>
      </c>
      <c r="H42" s="20" t="s">
        <v>64</v>
      </c>
      <c r="I42" s="19" t="str">
        <f>VLOOKUP($B42, 'Performance Data'!$B:$K, 7, 0)</f>
        <v>BB</v>
      </c>
      <c r="J42" s="7">
        <f t="shared" si="7"/>
        <v>5039.8099999999995</v>
      </c>
      <c r="K42" s="68">
        <f t="shared" si="8"/>
        <v>5342.1985999999997</v>
      </c>
      <c r="M42" s="20" t="s">
        <v>68</v>
      </c>
      <c r="O42" s="5">
        <f>SUMIF('Performance Data'!$B:$B, $B42,'Performance Data'!N:N)</f>
        <v>5583.5599999999995</v>
      </c>
      <c r="P42" s="5">
        <f>SUMIF('Performance Data'!$B:$B, $B42,'Performance Data'!O:O)</f>
        <v>5039.8099999999995</v>
      </c>
      <c r="Q42" s="5">
        <f>SUMIF('Performance Data'!$B:$B, $B42,'Performance Data'!P:P)</f>
        <v>3650</v>
      </c>
      <c r="S42" s="21">
        <f t="shared" si="13"/>
        <v>-9.7384106197479725E-2</v>
      </c>
      <c r="T42" s="21">
        <f t="shared" si="14"/>
        <v>0.38076986301369842</v>
      </c>
      <c r="V42" s="5">
        <f>SUMIF('Performance Data'!$B:$B, $B42,'Performance Data'!AC:AC)</f>
        <v>8601.41</v>
      </c>
      <c r="W42" s="5">
        <f>SUMIF('Performance Data'!$B:$B, $B42,'Performance Data'!AD:AD)</f>
        <v>6774.0300000000007</v>
      </c>
      <c r="X42" s="5">
        <f>SUMIF('Performance Data'!$B:$B, $B42,'Performance Data'!AE:AE)</f>
        <v>5583.5599999999995</v>
      </c>
      <c r="Y42" s="5">
        <f>SUMIF('Performance Data'!$B:$B, $B42,'Performance Data'!AG:AG)</f>
        <v>5000</v>
      </c>
      <c r="Z42" s="5">
        <f t="shared" si="9"/>
        <v>5039.8099999999995</v>
      </c>
      <c r="AA42" s="5">
        <f t="shared" si="15"/>
        <v>5342.1985999999997</v>
      </c>
      <c r="AC42" s="21">
        <f t="shared" si="16"/>
        <v>-9.7384106197479725E-2</v>
      </c>
      <c r="AD42" s="21">
        <f t="shared" si="17"/>
        <v>7.9619999999998026E-3</v>
      </c>
      <c r="AE42" s="21">
        <f t="shared" si="18"/>
        <v>6.0000000000000053E-2</v>
      </c>
      <c r="AG42" s="63">
        <f t="shared" si="12"/>
        <v>373.95390200000003</v>
      </c>
      <c r="AH42" s="63">
        <f t="shared" si="12"/>
        <v>427.37588799999997</v>
      </c>
      <c r="AI42" s="63">
        <f t="shared" si="12"/>
        <v>534.21986000000004</v>
      </c>
      <c r="AJ42" s="63">
        <f t="shared" si="11"/>
        <v>454.08688100000001</v>
      </c>
      <c r="AK42" s="63">
        <f t="shared" si="11"/>
        <v>480.79787399999998</v>
      </c>
      <c r="AL42" s="63">
        <f t="shared" si="11"/>
        <v>427.37588799999997</v>
      </c>
      <c r="AM42" s="63">
        <f t="shared" si="11"/>
        <v>427.37588799999997</v>
      </c>
      <c r="AN42" s="63">
        <f t="shared" si="11"/>
        <v>347.242909</v>
      </c>
      <c r="AO42" s="63">
        <f t="shared" si="11"/>
        <v>507.50886699999995</v>
      </c>
      <c r="AP42" s="63">
        <f t="shared" si="11"/>
        <v>534.21986000000004</v>
      </c>
      <c r="AQ42" s="63">
        <f t="shared" si="11"/>
        <v>454.08688100000001</v>
      </c>
      <c r="AR42" s="63">
        <f t="shared" si="11"/>
        <v>373.95390200000003</v>
      </c>
    </row>
    <row r="43" spans="2:44" x14ac:dyDescent="0.25">
      <c r="B43">
        <v>20964</v>
      </c>
      <c r="C43" t="s">
        <v>216</v>
      </c>
      <c r="D43" t="str">
        <f>VLOOKUP($B43, 'Performance Data'!$B:$K, 3, 0)</f>
        <v>Germany</v>
      </c>
      <c r="E43" t="str">
        <f>VLOOKUP($B43, 'Performance Data'!$B:$K, 4, 0)</f>
        <v>South West</v>
      </c>
      <c r="F43" t="str">
        <f>VLOOKUP($B43, 'Performance Data'!$B:$K, 6, 0)</f>
        <v>Hotel / Spa</v>
      </c>
      <c r="G43" s="19">
        <f>VLOOKUP($B43, 'Performance Data'!$B:$K, 10, 0)</f>
        <v>2022</v>
      </c>
      <c r="H43" s="20" t="s">
        <v>64</v>
      </c>
      <c r="I43" s="19" t="str">
        <f>VLOOKUP($B43, 'Performance Data'!$B:$K, 7, 0)</f>
        <v>BB</v>
      </c>
      <c r="J43" s="7">
        <f t="shared" si="7"/>
        <v>13684.86</v>
      </c>
      <c r="K43" s="68">
        <f t="shared" si="8"/>
        <v>14505.951600000002</v>
      </c>
      <c r="M43" s="20" t="s">
        <v>68</v>
      </c>
      <c r="O43" s="5">
        <f>SUMIF('Performance Data'!$B:$B, $B43,'Performance Data'!N:N)</f>
        <v>16764.330000000002</v>
      </c>
      <c r="P43" s="5">
        <f>SUMIF('Performance Data'!$B:$B, $B43,'Performance Data'!O:O)</f>
        <v>13684.86</v>
      </c>
      <c r="Q43" s="5">
        <f>SUMIF('Performance Data'!$B:$B, $B43,'Performance Data'!P:P)</f>
        <v>14600</v>
      </c>
      <c r="S43" s="21">
        <f t="shared" si="13"/>
        <v>-0.18369180277410435</v>
      </c>
      <c r="T43" s="21">
        <f t="shared" si="14"/>
        <v>-6.2680821917808216E-2</v>
      </c>
      <c r="V43" s="5">
        <f>SUMIF('Performance Data'!$B:$B, $B43,'Performance Data'!AC:AC)</f>
        <v>4430.1100000000006</v>
      </c>
      <c r="W43" s="5">
        <f>SUMIF('Performance Data'!$B:$B, $B43,'Performance Data'!AD:AD)</f>
        <v>11855.41</v>
      </c>
      <c r="X43" s="5">
        <f>SUMIF('Performance Data'!$B:$B, $B43,'Performance Data'!AE:AE)</f>
        <v>16764.330000000002</v>
      </c>
      <c r="Y43" s="5">
        <f>SUMIF('Performance Data'!$B:$B, $B43,'Performance Data'!AG:AG)</f>
        <v>20000</v>
      </c>
      <c r="Z43" s="5">
        <f t="shared" si="9"/>
        <v>13684.86</v>
      </c>
      <c r="AA43" s="5">
        <f t="shared" si="15"/>
        <v>14505.951600000002</v>
      </c>
      <c r="AC43" s="21">
        <f t="shared" si="16"/>
        <v>-0.18369180277410435</v>
      </c>
      <c r="AD43" s="21">
        <f t="shared" si="17"/>
        <v>-0.31575699999999995</v>
      </c>
      <c r="AE43" s="21">
        <f t="shared" si="18"/>
        <v>6.0000000000000053E-2</v>
      </c>
      <c r="AG43" s="63">
        <f t="shared" si="12"/>
        <v>1015.4166120000002</v>
      </c>
      <c r="AH43" s="63">
        <f t="shared" si="12"/>
        <v>1160.4761280000002</v>
      </c>
      <c r="AI43" s="63">
        <f t="shared" si="12"/>
        <v>1450.5951600000003</v>
      </c>
      <c r="AJ43" s="63">
        <f t="shared" si="11"/>
        <v>1233.0058860000004</v>
      </c>
      <c r="AK43" s="63">
        <f t="shared" si="11"/>
        <v>1305.535644</v>
      </c>
      <c r="AL43" s="63">
        <f t="shared" si="11"/>
        <v>1160.4761280000002</v>
      </c>
      <c r="AM43" s="63">
        <f t="shared" si="11"/>
        <v>1160.4761280000002</v>
      </c>
      <c r="AN43" s="63">
        <f t="shared" si="11"/>
        <v>942.8868540000002</v>
      </c>
      <c r="AO43" s="63">
        <f t="shared" si="11"/>
        <v>1378.0654020000002</v>
      </c>
      <c r="AP43" s="63">
        <f t="shared" si="11"/>
        <v>1450.5951600000003</v>
      </c>
      <c r="AQ43" s="63">
        <f t="shared" si="11"/>
        <v>1233.0058860000004</v>
      </c>
      <c r="AR43" s="63">
        <f t="shared" si="11"/>
        <v>1015.4166120000002</v>
      </c>
    </row>
    <row r="44" spans="2:44" x14ac:dyDescent="0.25">
      <c r="B44">
        <v>29000</v>
      </c>
      <c r="C44" t="s">
        <v>217</v>
      </c>
      <c r="D44" t="str">
        <f>VLOOKUP($B44, 'Performance Data'!$B:$K, 3, 0)</f>
        <v>Germany</v>
      </c>
      <c r="E44" t="str">
        <f>VLOOKUP($B44, 'Performance Data'!$B:$K, 4, 0)</f>
        <v>South West</v>
      </c>
      <c r="F44" t="str">
        <f>VLOOKUP($B44, 'Performance Data'!$B:$K, 6, 0)</f>
        <v>Institutes / Clinic</v>
      </c>
      <c r="G44" s="19">
        <f>VLOOKUP($B44, 'Performance Data'!$B:$K, 10, 0)</f>
        <v>2023</v>
      </c>
      <c r="H44" s="20" t="s">
        <v>64</v>
      </c>
      <c r="I44" s="19" t="str">
        <f>VLOOKUP($B44, 'Performance Data'!$B:$K, 7, 0)</f>
        <v>BB</v>
      </c>
      <c r="J44" s="7">
        <f t="shared" si="7"/>
        <v>1611.3</v>
      </c>
      <c r="K44" s="68">
        <f t="shared" si="8"/>
        <v>1707.9780000000001</v>
      </c>
      <c r="M44" s="20" t="s">
        <v>68</v>
      </c>
      <c r="O44" s="5">
        <f>SUMIF('Performance Data'!$B:$B, $B44,'Performance Data'!N:N)</f>
        <v>12115.43</v>
      </c>
      <c r="P44" s="5">
        <f>SUMIF('Performance Data'!$B:$B, $B44,'Performance Data'!O:O)</f>
        <v>1611.3</v>
      </c>
      <c r="Q44" s="5">
        <f>SUMIF('Performance Data'!$B:$B, $B44,'Performance Data'!P:P)</f>
        <v>10220</v>
      </c>
      <c r="S44" s="21">
        <f t="shared" si="13"/>
        <v>-0.8670043077298949</v>
      </c>
      <c r="T44" s="21">
        <f t="shared" si="14"/>
        <v>-0.84233855185909978</v>
      </c>
      <c r="V44" s="5">
        <f>SUMIF('Performance Data'!$B:$B, $B44,'Performance Data'!AC:AC)</f>
        <v>0</v>
      </c>
      <c r="W44" s="5">
        <f>SUMIF('Performance Data'!$B:$B, $B44,'Performance Data'!AD:AD)</f>
        <v>6259.47</v>
      </c>
      <c r="X44" s="5">
        <f>SUMIF('Performance Data'!$B:$B, $B44,'Performance Data'!AE:AE)</f>
        <v>12115.43</v>
      </c>
      <c r="Y44" s="5">
        <f>SUMIF('Performance Data'!$B:$B, $B44,'Performance Data'!AG:AG)</f>
        <v>14000</v>
      </c>
      <c r="Z44" s="5">
        <f t="shared" si="9"/>
        <v>1611.3</v>
      </c>
      <c r="AA44" s="5">
        <f t="shared" si="15"/>
        <v>1707.9780000000001</v>
      </c>
      <c r="AC44" s="21">
        <f t="shared" si="16"/>
        <v>-0.8670043077298949</v>
      </c>
      <c r="AD44" s="21">
        <f t="shared" si="17"/>
        <v>-0.88490714285714289</v>
      </c>
      <c r="AE44" s="21">
        <f t="shared" si="18"/>
        <v>6.0000000000000053E-2</v>
      </c>
      <c r="AG44" s="63">
        <f t="shared" si="12"/>
        <v>119.55846000000001</v>
      </c>
      <c r="AH44" s="63">
        <f t="shared" si="12"/>
        <v>136.63824</v>
      </c>
      <c r="AI44" s="63">
        <f t="shared" si="12"/>
        <v>170.79780000000002</v>
      </c>
      <c r="AJ44" s="63">
        <f t="shared" si="11"/>
        <v>145.17813000000001</v>
      </c>
      <c r="AK44" s="63">
        <f t="shared" si="11"/>
        <v>153.71802</v>
      </c>
      <c r="AL44" s="63">
        <f t="shared" si="11"/>
        <v>136.63824</v>
      </c>
      <c r="AM44" s="63">
        <f t="shared" si="11"/>
        <v>136.63824</v>
      </c>
      <c r="AN44" s="63">
        <f t="shared" si="11"/>
        <v>111.01857000000001</v>
      </c>
      <c r="AO44" s="63">
        <f t="shared" si="11"/>
        <v>162.25791000000001</v>
      </c>
      <c r="AP44" s="63">
        <f t="shared" si="11"/>
        <v>170.79780000000002</v>
      </c>
      <c r="AQ44" s="63">
        <f t="shared" si="11"/>
        <v>145.17813000000001</v>
      </c>
      <c r="AR44" s="63">
        <f t="shared" si="11"/>
        <v>119.55846000000001</v>
      </c>
    </row>
    <row r="45" spans="2:44" x14ac:dyDescent="0.25">
      <c r="B45">
        <v>20188</v>
      </c>
      <c r="C45" t="s">
        <v>218</v>
      </c>
      <c r="D45" t="str">
        <f>VLOOKUP($B45, 'Performance Data'!$B:$K, 3, 0)</f>
        <v>Germany</v>
      </c>
      <c r="E45" t="str">
        <f>VLOOKUP($B45, 'Performance Data'!$B:$K, 4, 0)</f>
        <v>South West</v>
      </c>
      <c r="F45" t="str">
        <f>VLOOKUP($B45, 'Performance Data'!$B:$K, 6, 0)</f>
        <v>Institutes / Clinic</v>
      </c>
      <c r="G45" s="19" t="str">
        <f>VLOOKUP($B45, 'Performance Data'!$B:$K, 10, 0)</f>
        <v>Pre-2022</v>
      </c>
      <c r="H45" s="20" t="s">
        <v>64</v>
      </c>
      <c r="I45" s="19" t="str">
        <f>VLOOKUP($B45, 'Performance Data'!$B:$K, 7, 0)</f>
        <v>BC</v>
      </c>
      <c r="J45" s="7">
        <f t="shared" si="7"/>
        <v>4530.63</v>
      </c>
      <c r="K45" s="68">
        <f t="shared" si="8"/>
        <v>4802.4678000000004</v>
      </c>
      <c r="M45" s="20" t="s">
        <v>68</v>
      </c>
      <c r="O45" s="5">
        <f>SUMIF('Performance Data'!$B:$B, $B45,'Performance Data'!N:N)</f>
        <v>7020.45</v>
      </c>
      <c r="P45" s="5">
        <f>SUMIF('Performance Data'!$B:$B, $B45,'Performance Data'!O:O)</f>
        <v>4530.63</v>
      </c>
      <c r="Q45" s="5">
        <f>SUMIF('Performance Data'!$B:$B, $B45,'Performance Data'!P:P)</f>
        <v>5840</v>
      </c>
      <c r="S45" s="21">
        <f t="shared" si="13"/>
        <v>-0.3546524795419097</v>
      </c>
      <c r="T45" s="21">
        <f t="shared" si="14"/>
        <v>-0.22420719178082194</v>
      </c>
      <c r="V45" s="5">
        <f>SUMIF('Performance Data'!$B:$B, $B45,'Performance Data'!AC:AC)</f>
        <v>4793.79</v>
      </c>
      <c r="W45" s="5">
        <f>SUMIF('Performance Data'!$B:$B, $B45,'Performance Data'!AD:AD)</f>
        <v>5326.5199999999995</v>
      </c>
      <c r="X45" s="5">
        <f>SUMIF('Performance Data'!$B:$B, $B45,'Performance Data'!AE:AE)</f>
        <v>7020.45</v>
      </c>
      <c r="Y45" s="5">
        <f>SUMIF('Performance Data'!$B:$B, $B45,'Performance Data'!AG:AG)</f>
        <v>8000</v>
      </c>
      <c r="Z45" s="5">
        <f t="shared" si="9"/>
        <v>4530.63</v>
      </c>
      <c r="AA45" s="5">
        <f t="shared" si="15"/>
        <v>4802.4678000000004</v>
      </c>
      <c r="AC45" s="21">
        <f t="shared" si="16"/>
        <v>-0.3546524795419097</v>
      </c>
      <c r="AD45" s="21">
        <f t="shared" si="17"/>
        <v>-0.43367124999999995</v>
      </c>
      <c r="AE45" s="21">
        <f t="shared" si="18"/>
        <v>6.0000000000000053E-2</v>
      </c>
      <c r="AG45" s="63">
        <f t="shared" si="12"/>
        <v>336.17274600000007</v>
      </c>
      <c r="AH45" s="63">
        <f t="shared" si="12"/>
        <v>384.19742400000001</v>
      </c>
      <c r="AI45" s="63">
        <f t="shared" si="12"/>
        <v>480.24678000000006</v>
      </c>
      <c r="AJ45" s="63">
        <f t="shared" si="11"/>
        <v>408.20976300000007</v>
      </c>
      <c r="AK45" s="63">
        <f t="shared" si="11"/>
        <v>432.22210200000001</v>
      </c>
      <c r="AL45" s="63">
        <f t="shared" si="11"/>
        <v>384.19742400000001</v>
      </c>
      <c r="AM45" s="63">
        <f t="shared" si="11"/>
        <v>384.19742400000001</v>
      </c>
      <c r="AN45" s="63">
        <f t="shared" si="11"/>
        <v>312.16040700000002</v>
      </c>
      <c r="AO45" s="63">
        <f t="shared" si="11"/>
        <v>456.23444100000006</v>
      </c>
      <c r="AP45" s="63">
        <f t="shared" si="11"/>
        <v>480.24678000000006</v>
      </c>
      <c r="AQ45" s="63">
        <f t="shared" si="11"/>
        <v>408.20976300000007</v>
      </c>
      <c r="AR45" s="63">
        <f t="shared" si="11"/>
        <v>336.17274600000007</v>
      </c>
    </row>
    <row r="46" spans="2:44" x14ac:dyDescent="0.25">
      <c r="B46">
        <v>20198</v>
      </c>
      <c r="C46" t="s">
        <v>219</v>
      </c>
      <c r="D46" t="str">
        <f>VLOOKUP($B46, 'Performance Data'!$B:$K, 3, 0)</f>
        <v>Germany</v>
      </c>
      <c r="E46" t="str">
        <f>VLOOKUP($B46, 'Performance Data'!$B:$K, 4, 0)</f>
        <v>South West</v>
      </c>
      <c r="F46" t="str">
        <f>VLOOKUP($B46, 'Performance Data'!$B:$K, 6, 0)</f>
        <v>Institutes / Clinic</v>
      </c>
      <c r="G46" s="19" t="str">
        <f>VLOOKUP($B46, 'Performance Data'!$B:$K, 10, 0)</f>
        <v>Pre-2022</v>
      </c>
      <c r="H46" s="20" t="s">
        <v>64</v>
      </c>
      <c r="I46" s="19" t="str">
        <f>VLOOKUP($B46, 'Performance Data'!$B:$K, 7, 0)</f>
        <v>BC</v>
      </c>
      <c r="J46" s="7">
        <f t="shared" si="7"/>
        <v>4286.7299999999996</v>
      </c>
      <c r="K46" s="68">
        <f t="shared" si="8"/>
        <v>4543.9337999999998</v>
      </c>
      <c r="M46" s="20" t="s">
        <v>68</v>
      </c>
      <c r="O46" s="5">
        <f>SUMIF('Performance Data'!$B:$B, $B46,'Performance Data'!N:N)</f>
        <v>6558.69</v>
      </c>
      <c r="P46" s="5">
        <f>SUMIF('Performance Data'!$B:$B, $B46,'Performance Data'!O:O)</f>
        <v>4286.7299999999996</v>
      </c>
      <c r="Q46" s="5">
        <f>SUMIF('Performance Data'!$B:$B, $B46,'Performance Data'!P:P)</f>
        <v>3650</v>
      </c>
      <c r="S46" s="21">
        <f t="shared" si="13"/>
        <v>-0.34640454115074815</v>
      </c>
      <c r="T46" s="21">
        <f t="shared" si="14"/>
        <v>0.17444657534246555</v>
      </c>
      <c r="V46" s="5">
        <f>SUMIF('Performance Data'!$B:$B, $B46,'Performance Data'!AC:AC)</f>
        <v>31526.079999999994</v>
      </c>
      <c r="W46" s="5">
        <f>SUMIF('Performance Data'!$B:$B, $B46,'Performance Data'!AD:AD)</f>
        <v>5520.96</v>
      </c>
      <c r="X46" s="5">
        <f>SUMIF('Performance Data'!$B:$B, $B46,'Performance Data'!AE:AE)</f>
        <v>6558.69</v>
      </c>
      <c r="Y46" s="5">
        <f>SUMIF('Performance Data'!$B:$B, $B46,'Performance Data'!AG:AG)</f>
        <v>5000</v>
      </c>
      <c r="Z46" s="5">
        <f t="shared" si="9"/>
        <v>4286.7299999999996</v>
      </c>
      <c r="AA46" s="5">
        <f t="shared" si="15"/>
        <v>4543.9337999999998</v>
      </c>
      <c r="AC46" s="21">
        <f t="shared" si="16"/>
        <v>-0.34640454115074815</v>
      </c>
      <c r="AD46" s="21">
        <f t="shared" si="17"/>
        <v>-0.14265400000000006</v>
      </c>
      <c r="AE46" s="21">
        <f t="shared" si="18"/>
        <v>6.0000000000000053E-2</v>
      </c>
      <c r="AG46" s="63">
        <f t="shared" si="12"/>
        <v>318.07536600000003</v>
      </c>
      <c r="AH46" s="63">
        <f t="shared" si="12"/>
        <v>363.51470399999999</v>
      </c>
      <c r="AI46" s="63">
        <f t="shared" si="12"/>
        <v>454.39337999999998</v>
      </c>
      <c r="AJ46" s="63">
        <f t="shared" si="11"/>
        <v>386.23437300000001</v>
      </c>
      <c r="AK46" s="63">
        <f t="shared" si="11"/>
        <v>408.95404199999996</v>
      </c>
      <c r="AL46" s="63">
        <f t="shared" si="11"/>
        <v>363.51470399999999</v>
      </c>
      <c r="AM46" s="63">
        <f t="shared" si="11"/>
        <v>363.51470399999999</v>
      </c>
      <c r="AN46" s="63">
        <f t="shared" si="11"/>
        <v>295.35569700000002</v>
      </c>
      <c r="AO46" s="63">
        <f t="shared" si="11"/>
        <v>431.67371099999997</v>
      </c>
      <c r="AP46" s="63">
        <f t="shared" si="11"/>
        <v>454.39337999999998</v>
      </c>
      <c r="AQ46" s="63">
        <f t="shared" si="11"/>
        <v>386.23437300000001</v>
      </c>
      <c r="AR46" s="63">
        <f t="shared" si="11"/>
        <v>318.07536600000003</v>
      </c>
    </row>
    <row r="47" spans="2:44" x14ac:dyDescent="0.25">
      <c r="B47">
        <v>20351</v>
      </c>
      <c r="C47" t="s">
        <v>220</v>
      </c>
      <c r="D47" t="str">
        <f>VLOOKUP($B47, 'Performance Data'!$B:$K, 3, 0)</f>
        <v>Germany</v>
      </c>
      <c r="E47" t="str">
        <f>VLOOKUP($B47, 'Performance Data'!$B:$K, 4, 0)</f>
        <v>South West</v>
      </c>
      <c r="F47" t="str">
        <f>VLOOKUP($B47, 'Performance Data'!$B:$K, 6, 0)</f>
        <v>Perfumery</v>
      </c>
      <c r="G47" s="19" t="str">
        <f>VLOOKUP($B47, 'Performance Data'!$B:$K, 10, 0)</f>
        <v>Pre-2022</v>
      </c>
      <c r="H47" s="20"/>
      <c r="I47" s="19" t="str">
        <f>VLOOKUP($B47, 'Performance Data'!$B:$K, 7, 0)</f>
        <v>BC</v>
      </c>
      <c r="J47" s="7">
        <f t="shared" si="7"/>
        <v>999.68999999999994</v>
      </c>
      <c r="K47" s="68">
        <f t="shared" si="8"/>
        <v>1059.6713999999999</v>
      </c>
      <c r="M47" s="20" t="s">
        <v>88</v>
      </c>
      <c r="O47" s="5">
        <f>SUMIF('Performance Data'!$B:$B, $B47,'Performance Data'!N:N)</f>
        <v>5331.8</v>
      </c>
      <c r="P47" s="5">
        <f>SUMIF('Performance Data'!$B:$B, $B47,'Performance Data'!O:O)</f>
        <v>999.68999999999994</v>
      </c>
      <c r="Q47" s="5">
        <f>SUMIF('Performance Data'!$B:$B, $B47,'Performance Data'!P:P)</f>
        <v>3650</v>
      </c>
      <c r="S47" s="21">
        <f t="shared" si="13"/>
        <v>-0.81250421996323952</v>
      </c>
      <c r="T47" s="21">
        <f t="shared" si="14"/>
        <v>-0.72611232876712328</v>
      </c>
      <c r="V47" s="5">
        <f>SUMIF('Performance Data'!$B:$B, $B47,'Performance Data'!AC:AC)</f>
        <v>12337.880000000001</v>
      </c>
      <c r="W47" s="5">
        <f>SUMIF('Performance Data'!$B:$B, $B47,'Performance Data'!AD:AD)</f>
        <v>8010.65</v>
      </c>
      <c r="X47" s="5">
        <f>SUMIF('Performance Data'!$B:$B, $B47,'Performance Data'!AE:AE)</f>
        <v>5331.8</v>
      </c>
      <c r="Y47" s="5">
        <f>SUMIF('Performance Data'!$B:$B, $B47,'Performance Data'!AG:AG)</f>
        <v>5000</v>
      </c>
      <c r="Z47" s="5">
        <f t="shared" si="9"/>
        <v>999.68999999999994</v>
      </c>
      <c r="AA47" s="5">
        <f t="shared" si="15"/>
        <v>1059.6713999999999</v>
      </c>
      <c r="AC47" s="21">
        <f t="shared" si="16"/>
        <v>-0.81250421996323952</v>
      </c>
      <c r="AD47" s="21">
        <f t="shared" si="17"/>
        <v>-0.80006200000000005</v>
      </c>
      <c r="AE47" s="21">
        <f t="shared" si="18"/>
        <v>6.0000000000000053E-2</v>
      </c>
      <c r="AG47" s="63">
        <f t="shared" si="12"/>
        <v>74.176997999999998</v>
      </c>
      <c r="AH47" s="63">
        <f t="shared" si="12"/>
        <v>84.773712000000003</v>
      </c>
      <c r="AI47" s="63">
        <f t="shared" si="12"/>
        <v>105.96714</v>
      </c>
      <c r="AJ47" s="63">
        <f t="shared" si="11"/>
        <v>90.072068999999999</v>
      </c>
      <c r="AK47" s="63">
        <f t="shared" si="11"/>
        <v>95.370425999999995</v>
      </c>
      <c r="AL47" s="63">
        <f t="shared" si="11"/>
        <v>84.773712000000003</v>
      </c>
      <c r="AM47" s="63">
        <f t="shared" si="11"/>
        <v>84.773712000000003</v>
      </c>
      <c r="AN47" s="63">
        <f t="shared" si="11"/>
        <v>68.878641000000002</v>
      </c>
      <c r="AO47" s="63">
        <f t="shared" si="11"/>
        <v>100.66878299999999</v>
      </c>
      <c r="AP47" s="63">
        <f t="shared" si="11"/>
        <v>105.96714</v>
      </c>
      <c r="AQ47" s="63">
        <f t="shared" si="11"/>
        <v>90.072068999999999</v>
      </c>
      <c r="AR47" s="63">
        <f t="shared" si="11"/>
        <v>74.176997999999998</v>
      </c>
    </row>
    <row r="48" spans="2:44" x14ac:dyDescent="0.25">
      <c r="B48">
        <v>20371</v>
      </c>
      <c r="C48" t="s">
        <v>221</v>
      </c>
      <c r="D48" t="str">
        <f>VLOOKUP($B48, 'Performance Data'!$B:$K, 3, 0)</f>
        <v>Germany</v>
      </c>
      <c r="E48" t="str">
        <f>VLOOKUP($B48, 'Performance Data'!$B:$K, 4, 0)</f>
        <v>South West</v>
      </c>
      <c r="F48" t="str">
        <f>VLOOKUP($B48, 'Performance Data'!$B:$K, 6, 0)</f>
        <v>eTailer</v>
      </c>
      <c r="G48" s="19" t="str">
        <f>VLOOKUP($B48, 'Performance Data'!$B:$K, 10, 0)</f>
        <v>Pre-2022</v>
      </c>
      <c r="H48" s="20" t="s">
        <v>64</v>
      </c>
      <c r="I48" s="19" t="str">
        <f>VLOOKUP($B48, 'Performance Data'!$B:$K, 7, 0)</f>
        <v>BC</v>
      </c>
      <c r="J48" s="7">
        <f t="shared" si="7"/>
        <v>6982.6299999999992</v>
      </c>
      <c r="K48" s="68">
        <f t="shared" si="8"/>
        <v>7401.5877999999993</v>
      </c>
      <c r="M48" s="20" t="s">
        <v>68</v>
      </c>
      <c r="O48" s="5">
        <f>SUMIF('Performance Data'!$B:$B, $B48,'Performance Data'!N:N)</f>
        <v>6718.6600000000008</v>
      </c>
      <c r="P48" s="5">
        <f>SUMIF('Performance Data'!$B:$B, $B48,'Performance Data'!O:O)</f>
        <v>6982.6299999999992</v>
      </c>
      <c r="Q48" s="5">
        <f>SUMIF('Performance Data'!$B:$B, $B48,'Performance Data'!P:P)</f>
        <v>5110</v>
      </c>
      <c r="S48" s="21">
        <f t="shared" si="13"/>
        <v>3.9289084430526033E-2</v>
      </c>
      <c r="T48" s="21">
        <f t="shared" si="14"/>
        <v>0.36646379647749505</v>
      </c>
      <c r="V48" s="5">
        <f>SUMIF('Performance Data'!$B:$B, $B48,'Performance Data'!AC:AC)</f>
        <v>3940.1799999999994</v>
      </c>
      <c r="W48" s="5">
        <f>SUMIF('Performance Data'!$B:$B, $B48,'Performance Data'!AD:AD)</f>
        <v>6421.7900000000009</v>
      </c>
      <c r="X48" s="5">
        <f>SUMIF('Performance Data'!$B:$B, $B48,'Performance Data'!AE:AE)</f>
        <v>6718.6600000000008</v>
      </c>
      <c r="Y48" s="5">
        <f>SUMIF('Performance Data'!$B:$B, $B48,'Performance Data'!AG:AG)</f>
        <v>7000</v>
      </c>
      <c r="Z48" s="5">
        <f t="shared" si="9"/>
        <v>6982.6299999999992</v>
      </c>
      <c r="AA48" s="5">
        <f t="shared" si="15"/>
        <v>7401.5877999999993</v>
      </c>
      <c r="AC48" s="21">
        <f t="shared" si="16"/>
        <v>3.9289084430526033E-2</v>
      </c>
      <c r="AD48" s="21">
        <f t="shared" si="17"/>
        <v>-2.4814285714286344E-3</v>
      </c>
      <c r="AE48" s="21">
        <f t="shared" si="18"/>
        <v>6.0000000000000053E-2</v>
      </c>
      <c r="AG48" s="63">
        <f t="shared" si="12"/>
        <v>518.11114599999996</v>
      </c>
      <c r="AH48" s="63">
        <f t="shared" si="12"/>
        <v>592.12702400000001</v>
      </c>
      <c r="AI48" s="63">
        <f t="shared" si="12"/>
        <v>740.15877999999998</v>
      </c>
      <c r="AJ48" s="63">
        <f t="shared" si="11"/>
        <v>629.13496299999997</v>
      </c>
      <c r="AK48" s="63">
        <f t="shared" si="11"/>
        <v>666.14290199999994</v>
      </c>
      <c r="AL48" s="63">
        <f t="shared" si="11"/>
        <v>592.12702400000001</v>
      </c>
      <c r="AM48" s="63">
        <f t="shared" si="11"/>
        <v>592.12702400000001</v>
      </c>
      <c r="AN48" s="63">
        <f t="shared" si="11"/>
        <v>481.103207</v>
      </c>
      <c r="AO48" s="63">
        <f t="shared" si="11"/>
        <v>703.1508409999999</v>
      </c>
      <c r="AP48" s="63">
        <f t="shared" si="11"/>
        <v>740.15877999999998</v>
      </c>
      <c r="AQ48" s="63">
        <f t="shared" si="11"/>
        <v>629.13496299999997</v>
      </c>
      <c r="AR48" s="63">
        <f t="shared" si="11"/>
        <v>518.11114599999996</v>
      </c>
    </row>
    <row r="49" spans="2:44" x14ac:dyDescent="0.25">
      <c r="B49">
        <v>20570</v>
      </c>
      <c r="C49" t="s">
        <v>222</v>
      </c>
      <c r="D49" t="str">
        <f>VLOOKUP($B49, 'Performance Data'!$B:$K, 3, 0)</f>
        <v>Germany</v>
      </c>
      <c r="E49" t="str">
        <f>VLOOKUP($B49, 'Performance Data'!$B:$K, 4, 0)</f>
        <v>South West</v>
      </c>
      <c r="F49">
        <f>VLOOKUP($B49, 'Performance Data'!$B:$K, 6, 0)</f>
        <v>0</v>
      </c>
      <c r="G49" s="19" t="str">
        <f>VLOOKUP($B49, 'Performance Data'!$B:$K, 10, 0)</f>
        <v>Pre-2022</v>
      </c>
      <c r="H49" s="20" t="s">
        <v>64</v>
      </c>
      <c r="I49" s="19" t="str">
        <f>VLOOKUP($B49, 'Performance Data'!$B:$K, 7, 0)</f>
        <v>BC</v>
      </c>
      <c r="J49" s="7">
        <f t="shared" si="7"/>
        <v>10499.690000000002</v>
      </c>
      <c r="K49" s="68">
        <f t="shared" si="8"/>
        <v>11129.671400000003</v>
      </c>
      <c r="M49" s="20" t="s">
        <v>65</v>
      </c>
      <c r="O49" s="5">
        <f>SUMIF('Performance Data'!$B:$B, $B49,'Performance Data'!N:N)</f>
        <v>9188.119999999999</v>
      </c>
      <c r="P49" s="5">
        <f>SUMIF('Performance Data'!$B:$B, $B49,'Performance Data'!O:O)</f>
        <v>10499.690000000002</v>
      </c>
      <c r="Q49" s="5">
        <f>SUMIF('Performance Data'!$B:$B, $B49,'Performance Data'!P:P)</f>
        <v>7300</v>
      </c>
      <c r="S49" s="21">
        <f t="shared" si="13"/>
        <v>0.14274628542073931</v>
      </c>
      <c r="T49" s="21">
        <f t="shared" si="14"/>
        <v>0.43831369863013725</v>
      </c>
      <c r="V49" s="5">
        <f>SUMIF('Performance Data'!$B:$B, $B49,'Performance Data'!AC:AC)</f>
        <v>5671.54</v>
      </c>
      <c r="W49" s="5">
        <f>SUMIF('Performance Data'!$B:$B, $B49,'Performance Data'!AD:AD)</f>
        <v>7512.1900000000005</v>
      </c>
      <c r="X49" s="5">
        <f>SUMIF('Performance Data'!$B:$B, $B49,'Performance Data'!AE:AE)</f>
        <v>9188.119999999999</v>
      </c>
      <c r="Y49" s="5">
        <f>SUMIF('Performance Data'!$B:$B, $B49,'Performance Data'!AG:AG)</f>
        <v>10000</v>
      </c>
      <c r="Z49" s="5">
        <f t="shared" si="9"/>
        <v>10499.690000000002</v>
      </c>
      <c r="AA49" s="5">
        <f t="shared" si="15"/>
        <v>11129.671400000003</v>
      </c>
      <c r="AC49" s="21">
        <f t="shared" si="16"/>
        <v>0.14274628542073931</v>
      </c>
      <c r="AD49" s="21">
        <f t="shared" si="17"/>
        <v>4.9969000000000152E-2</v>
      </c>
      <c r="AE49" s="21">
        <f t="shared" si="18"/>
        <v>6.0000000000000053E-2</v>
      </c>
      <c r="AG49" s="63">
        <f t="shared" si="12"/>
        <v>779.07699800000023</v>
      </c>
      <c r="AH49" s="63">
        <f t="shared" si="12"/>
        <v>890.3737120000003</v>
      </c>
      <c r="AI49" s="63">
        <f t="shared" si="12"/>
        <v>1112.9671400000004</v>
      </c>
      <c r="AJ49" s="63">
        <f t="shared" si="11"/>
        <v>946.02206900000033</v>
      </c>
      <c r="AK49" s="63">
        <f t="shared" si="11"/>
        <v>1001.6704260000002</v>
      </c>
      <c r="AL49" s="63">
        <f t="shared" si="11"/>
        <v>890.3737120000003</v>
      </c>
      <c r="AM49" s="63">
        <f t="shared" si="11"/>
        <v>890.3737120000003</v>
      </c>
      <c r="AN49" s="63">
        <f t="shared" si="11"/>
        <v>723.4286410000002</v>
      </c>
      <c r="AO49" s="63">
        <f t="shared" si="11"/>
        <v>1057.3187830000004</v>
      </c>
      <c r="AP49" s="63">
        <f t="shared" si="11"/>
        <v>1112.9671400000004</v>
      </c>
      <c r="AQ49" s="63">
        <f t="shared" si="11"/>
        <v>946.02206900000033</v>
      </c>
      <c r="AR49" s="63">
        <f t="shared" si="11"/>
        <v>779.07699800000023</v>
      </c>
    </row>
    <row r="50" spans="2:44" x14ac:dyDescent="0.25">
      <c r="B50">
        <v>20646</v>
      </c>
      <c r="C50" t="s">
        <v>223</v>
      </c>
      <c r="D50" t="str">
        <f>VLOOKUP($B50, 'Performance Data'!$B:$K, 3, 0)</f>
        <v>Germany</v>
      </c>
      <c r="E50" t="str">
        <f>VLOOKUP($B50, 'Performance Data'!$B:$K, 4, 0)</f>
        <v>South West</v>
      </c>
      <c r="F50" t="str">
        <f>VLOOKUP($B50, 'Performance Data'!$B:$K, 6, 0)</f>
        <v>Institutes / Clinic</v>
      </c>
      <c r="G50" s="19" t="str">
        <f>VLOOKUP($B50, 'Performance Data'!$B:$K, 10, 0)</f>
        <v>Pre-2022</v>
      </c>
      <c r="H50" s="20" t="s">
        <v>64</v>
      </c>
      <c r="I50" s="19" t="str">
        <f>VLOOKUP($B50, 'Performance Data'!$B:$K, 7, 0)</f>
        <v>BC</v>
      </c>
      <c r="J50" s="7">
        <f t="shared" si="7"/>
        <v>10398.539999999999</v>
      </c>
      <c r="K50" s="68">
        <f t="shared" si="8"/>
        <v>11022.4524</v>
      </c>
      <c r="M50" s="20" t="s">
        <v>65</v>
      </c>
      <c r="O50" s="5">
        <f>SUMIF('Performance Data'!$B:$B, $B50,'Performance Data'!N:N)</f>
        <v>8607.7099999999991</v>
      </c>
      <c r="P50" s="5">
        <f>SUMIF('Performance Data'!$B:$B, $B50,'Performance Data'!O:O)</f>
        <v>10398.539999999999</v>
      </c>
      <c r="Q50" s="5">
        <f>SUMIF('Performance Data'!$B:$B, $B50,'Performance Data'!P:P)</f>
        <v>5840</v>
      </c>
      <c r="S50" s="21">
        <f t="shared" si="13"/>
        <v>0.20804952769087248</v>
      </c>
      <c r="T50" s="21">
        <f t="shared" si="14"/>
        <v>0.78057191780821911</v>
      </c>
      <c r="V50" s="5">
        <f>SUMIF('Performance Data'!$B:$B, $B50,'Performance Data'!AC:AC)</f>
        <v>9090.9499999999989</v>
      </c>
      <c r="W50" s="5">
        <f>SUMIF('Performance Data'!$B:$B, $B50,'Performance Data'!AD:AD)</f>
        <v>9442.2899999999991</v>
      </c>
      <c r="X50" s="5">
        <f>SUMIF('Performance Data'!$B:$B, $B50,'Performance Data'!AE:AE)</f>
        <v>8607.7099999999991</v>
      </c>
      <c r="Y50" s="5">
        <f>SUMIF('Performance Data'!$B:$B, $B50,'Performance Data'!AG:AG)</f>
        <v>8000</v>
      </c>
      <c r="Z50" s="5">
        <f t="shared" si="9"/>
        <v>10398.539999999999</v>
      </c>
      <c r="AA50" s="5">
        <f t="shared" si="15"/>
        <v>11022.4524</v>
      </c>
      <c r="AC50" s="21">
        <f t="shared" si="16"/>
        <v>0.20804952769087248</v>
      </c>
      <c r="AD50" s="21">
        <f t="shared" si="17"/>
        <v>0.29981749999999985</v>
      </c>
      <c r="AE50" s="21">
        <f t="shared" si="18"/>
        <v>6.0000000000000053E-2</v>
      </c>
      <c r="AG50" s="63">
        <f t="shared" si="12"/>
        <v>771.57166800000005</v>
      </c>
      <c r="AH50" s="63">
        <f t="shared" si="12"/>
        <v>881.79619200000002</v>
      </c>
      <c r="AI50" s="63">
        <f t="shared" si="12"/>
        <v>1102.24524</v>
      </c>
      <c r="AJ50" s="63">
        <f t="shared" si="11"/>
        <v>936.90845400000012</v>
      </c>
      <c r="AK50" s="63">
        <f t="shared" si="11"/>
        <v>992.02071599999999</v>
      </c>
      <c r="AL50" s="63">
        <f t="shared" si="11"/>
        <v>881.79619200000002</v>
      </c>
      <c r="AM50" s="63">
        <f t="shared" si="11"/>
        <v>881.79619200000002</v>
      </c>
      <c r="AN50" s="63">
        <f t="shared" si="11"/>
        <v>716.45940600000006</v>
      </c>
      <c r="AO50" s="63">
        <f t="shared" si="11"/>
        <v>1047.1329780000001</v>
      </c>
      <c r="AP50" s="63">
        <f t="shared" si="11"/>
        <v>1102.24524</v>
      </c>
      <c r="AQ50" s="63">
        <f t="shared" si="11"/>
        <v>936.90845400000012</v>
      </c>
      <c r="AR50" s="63">
        <f t="shared" si="11"/>
        <v>771.57166800000005</v>
      </c>
    </row>
    <row r="51" spans="2:44" x14ac:dyDescent="0.25">
      <c r="B51">
        <v>20886</v>
      </c>
      <c r="C51" t="s">
        <v>224</v>
      </c>
      <c r="D51" t="str">
        <f>VLOOKUP($B51, 'Performance Data'!$B:$K, 3, 0)</f>
        <v>Germany</v>
      </c>
      <c r="E51" t="str">
        <f>VLOOKUP($B51, 'Performance Data'!$B:$K, 4, 0)</f>
        <v>South West</v>
      </c>
      <c r="F51" t="str">
        <f>VLOOKUP($B51, 'Performance Data'!$B:$K, 6, 0)</f>
        <v>Institutes / Clinic</v>
      </c>
      <c r="G51" s="19" t="str">
        <f>VLOOKUP($B51, 'Performance Data'!$B:$K, 10, 0)</f>
        <v>Pre-2022</v>
      </c>
      <c r="H51" s="20" t="s">
        <v>64</v>
      </c>
      <c r="I51" s="19" t="str">
        <f>VLOOKUP($B51, 'Performance Data'!$B:$K, 7, 0)</f>
        <v>BC</v>
      </c>
      <c r="J51" s="7">
        <f t="shared" si="7"/>
        <v>7777.1200000000008</v>
      </c>
      <c r="K51" s="68">
        <f t="shared" si="8"/>
        <v>8243.7472000000016</v>
      </c>
      <c r="M51" s="20" t="s">
        <v>68</v>
      </c>
      <c r="O51" s="5">
        <f>SUMIF('Performance Data'!$B:$B, $B51,'Performance Data'!N:N)</f>
        <v>7829.0399999999991</v>
      </c>
      <c r="P51" s="5">
        <f>SUMIF('Performance Data'!$B:$B, $B51,'Performance Data'!O:O)</f>
        <v>7777.1200000000008</v>
      </c>
      <c r="Q51" s="5">
        <f>SUMIF('Performance Data'!$B:$B, $B51,'Performance Data'!P:P)</f>
        <v>5110</v>
      </c>
      <c r="S51" s="21">
        <f t="shared" si="13"/>
        <v>-6.6317198532640509E-3</v>
      </c>
      <c r="T51" s="21">
        <f t="shared" si="14"/>
        <v>0.52194129158512736</v>
      </c>
      <c r="V51" s="5">
        <f>SUMIF('Performance Data'!$B:$B, $B51,'Performance Data'!AC:AC)</f>
        <v>9927.7199999999993</v>
      </c>
      <c r="W51" s="5">
        <f>SUMIF('Performance Data'!$B:$B, $B51,'Performance Data'!AD:AD)</f>
        <v>8223.23</v>
      </c>
      <c r="X51" s="5">
        <f>SUMIF('Performance Data'!$B:$B, $B51,'Performance Data'!AE:AE)</f>
        <v>7829.0399999999991</v>
      </c>
      <c r="Y51" s="5">
        <f>SUMIF('Performance Data'!$B:$B, $B51,'Performance Data'!AG:AG)</f>
        <v>7000</v>
      </c>
      <c r="Z51" s="5">
        <f t="shared" si="9"/>
        <v>7777.1200000000008</v>
      </c>
      <c r="AA51" s="5">
        <f t="shared" si="15"/>
        <v>8243.7472000000016</v>
      </c>
      <c r="AC51" s="21">
        <f t="shared" si="16"/>
        <v>-6.6317198532640509E-3</v>
      </c>
      <c r="AD51" s="21">
        <f t="shared" si="17"/>
        <v>0.11101714285714293</v>
      </c>
      <c r="AE51" s="21">
        <f t="shared" si="18"/>
        <v>6.0000000000000053E-2</v>
      </c>
      <c r="AG51" s="63">
        <f t="shared" si="12"/>
        <v>577.06230400000015</v>
      </c>
      <c r="AH51" s="63">
        <f t="shared" si="12"/>
        <v>659.49977600000011</v>
      </c>
      <c r="AI51" s="63">
        <f t="shared" si="12"/>
        <v>824.37472000000025</v>
      </c>
      <c r="AJ51" s="63">
        <f t="shared" si="11"/>
        <v>700.71851200000015</v>
      </c>
      <c r="AK51" s="63">
        <f t="shared" si="11"/>
        <v>741.93724800000007</v>
      </c>
      <c r="AL51" s="63">
        <f t="shared" si="11"/>
        <v>659.49977600000011</v>
      </c>
      <c r="AM51" s="63">
        <f t="shared" si="11"/>
        <v>659.49977600000011</v>
      </c>
      <c r="AN51" s="63">
        <f t="shared" si="11"/>
        <v>535.84356800000012</v>
      </c>
      <c r="AO51" s="63">
        <f t="shared" si="11"/>
        <v>783.15598400000022</v>
      </c>
      <c r="AP51" s="63">
        <f t="shared" si="11"/>
        <v>824.37472000000025</v>
      </c>
      <c r="AQ51" s="63">
        <f t="shared" si="11"/>
        <v>700.71851200000015</v>
      </c>
      <c r="AR51" s="63">
        <f t="shared" si="11"/>
        <v>577.06230400000015</v>
      </c>
    </row>
    <row r="52" spans="2:44" x14ac:dyDescent="0.25">
      <c r="B52">
        <v>20952</v>
      </c>
      <c r="C52" t="s">
        <v>225</v>
      </c>
      <c r="D52" t="str">
        <f>VLOOKUP($B52, 'Performance Data'!$B:$K, 3, 0)</f>
        <v>Germany</v>
      </c>
      <c r="E52" t="str">
        <f>VLOOKUP($B52, 'Performance Data'!$B:$K, 4, 0)</f>
        <v>South West</v>
      </c>
      <c r="F52" t="str">
        <f>VLOOKUP($B52, 'Performance Data'!$B:$K, 6, 0)</f>
        <v>Institutes / Clinic</v>
      </c>
      <c r="G52" s="19">
        <f>VLOOKUP($B52, 'Performance Data'!$B:$K, 10, 0)</f>
        <v>2022</v>
      </c>
      <c r="H52" s="20" t="s">
        <v>64</v>
      </c>
      <c r="I52" s="19" t="str">
        <f>VLOOKUP($B52, 'Performance Data'!$B:$K, 7, 0)</f>
        <v>BC</v>
      </c>
      <c r="J52" s="7">
        <f t="shared" si="7"/>
        <v>2689.84</v>
      </c>
      <c r="K52" s="68">
        <f t="shared" si="8"/>
        <v>2851.2304000000004</v>
      </c>
      <c r="M52" s="20" t="s">
        <v>68</v>
      </c>
      <c r="O52" s="5">
        <f>SUMIF('Performance Data'!$B:$B, $B52,'Performance Data'!N:N)</f>
        <v>8162.3099999999995</v>
      </c>
      <c r="P52" s="5">
        <f>SUMIF('Performance Data'!$B:$B, $B52,'Performance Data'!O:O)</f>
        <v>2689.84</v>
      </c>
      <c r="Q52" s="5">
        <f>SUMIF('Performance Data'!$B:$B, $B52,'Performance Data'!P:P)</f>
        <v>7300</v>
      </c>
      <c r="S52" s="21">
        <f t="shared" si="13"/>
        <v>-0.67045603511750951</v>
      </c>
      <c r="T52" s="21">
        <f t="shared" si="14"/>
        <v>-0.63152876712328765</v>
      </c>
      <c r="V52" s="5">
        <f>SUMIF('Performance Data'!$B:$B, $B52,'Performance Data'!AC:AC)</f>
        <v>9849.4699999999993</v>
      </c>
      <c r="W52" s="5">
        <f>SUMIF('Performance Data'!$B:$B, $B52,'Performance Data'!AD:AD)</f>
        <v>4455.34</v>
      </c>
      <c r="X52" s="5">
        <f>SUMIF('Performance Data'!$B:$B, $B52,'Performance Data'!AE:AE)</f>
        <v>8162.3099999999995</v>
      </c>
      <c r="Y52" s="5">
        <f>SUMIF('Performance Data'!$B:$B, $B52,'Performance Data'!AG:AG)</f>
        <v>10000</v>
      </c>
      <c r="Z52" s="5">
        <f t="shared" si="9"/>
        <v>2689.84</v>
      </c>
      <c r="AA52" s="5">
        <f t="shared" si="15"/>
        <v>2851.2304000000004</v>
      </c>
      <c r="AC52" s="21">
        <f t="shared" si="16"/>
        <v>-0.67045603511750951</v>
      </c>
      <c r="AD52" s="21">
        <f t="shared" si="17"/>
        <v>-0.731016</v>
      </c>
      <c r="AE52" s="21">
        <f t="shared" si="18"/>
        <v>6.0000000000000053E-2</v>
      </c>
      <c r="AG52" s="63">
        <f t="shared" si="12"/>
        <v>199.58612800000006</v>
      </c>
      <c r="AH52" s="63">
        <f t="shared" si="12"/>
        <v>228.09843200000003</v>
      </c>
      <c r="AI52" s="63">
        <f t="shared" si="12"/>
        <v>285.12304000000006</v>
      </c>
      <c r="AJ52" s="63">
        <f t="shared" si="11"/>
        <v>242.35458400000005</v>
      </c>
      <c r="AK52" s="63">
        <f t="shared" si="11"/>
        <v>256.61073600000003</v>
      </c>
      <c r="AL52" s="63">
        <f t="shared" si="11"/>
        <v>228.09843200000003</v>
      </c>
      <c r="AM52" s="63">
        <f t="shared" si="11"/>
        <v>228.09843200000003</v>
      </c>
      <c r="AN52" s="63">
        <f t="shared" si="11"/>
        <v>185.32997600000004</v>
      </c>
      <c r="AO52" s="63">
        <f t="shared" si="11"/>
        <v>270.86688800000002</v>
      </c>
      <c r="AP52" s="63">
        <f t="shared" si="11"/>
        <v>285.12304000000006</v>
      </c>
      <c r="AQ52" s="63">
        <f t="shared" si="11"/>
        <v>242.35458400000005</v>
      </c>
      <c r="AR52" s="63">
        <f t="shared" si="11"/>
        <v>199.58612800000006</v>
      </c>
    </row>
    <row r="53" spans="2:44" x14ac:dyDescent="0.25">
      <c r="B53">
        <v>20472</v>
      </c>
      <c r="C53" t="s">
        <v>226</v>
      </c>
      <c r="D53" t="str">
        <f>VLOOKUP($B53, 'Performance Data'!$B:$K, 3, 0)</f>
        <v>Germany</v>
      </c>
      <c r="E53" t="str">
        <f>VLOOKUP($B53, 'Performance Data'!$B:$K, 4, 0)</f>
        <v>South West</v>
      </c>
      <c r="F53" t="str">
        <f>VLOOKUP($B53, 'Performance Data'!$B:$K, 6, 0)</f>
        <v>Institutes / Clinic</v>
      </c>
      <c r="G53" s="19" t="str">
        <f>VLOOKUP($B53, 'Performance Data'!$B:$K, 10, 0)</f>
        <v>Pre-2022</v>
      </c>
      <c r="H53" s="20" t="s">
        <v>64</v>
      </c>
      <c r="I53" s="19" t="str">
        <f>VLOOKUP($B53, 'Performance Data'!$B:$K, 7, 0)</f>
        <v>CB</v>
      </c>
      <c r="J53" s="7">
        <f t="shared" si="7"/>
        <v>4306.1499999999996</v>
      </c>
      <c r="K53" s="68">
        <f t="shared" si="8"/>
        <v>4564.5190000000002</v>
      </c>
      <c r="M53" s="20" t="s">
        <v>68</v>
      </c>
      <c r="O53" s="5">
        <f>SUMIF('Performance Data'!$B:$B, $B53,'Performance Data'!N:N)</f>
        <v>4489.1000000000004</v>
      </c>
      <c r="P53" s="5">
        <f>SUMIF('Performance Data'!$B:$B, $B53,'Performance Data'!O:O)</f>
        <v>4306.1499999999996</v>
      </c>
      <c r="Q53" s="5">
        <f>SUMIF('Performance Data'!$B:$B, $B53,'Performance Data'!P:P)</f>
        <v>2920</v>
      </c>
      <c r="S53" s="21">
        <f t="shared" si="13"/>
        <v>-4.0754271457530633E-2</v>
      </c>
      <c r="T53" s="21">
        <f t="shared" si="14"/>
        <v>0.47470890410958888</v>
      </c>
      <c r="V53" s="5">
        <f>SUMIF('Performance Data'!$B:$B, $B53,'Performance Data'!AC:AC)</f>
        <v>6905.2700000000013</v>
      </c>
      <c r="W53" s="5">
        <f>SUMIF('Performance Data'!$B:$B, $B53,'Performance Data'!AD:AD)</f>
        <v>6438.62</v>
      </c>
      <c r="X53" s="5">
        <f>SUMIF('Performance Data'!$B:$B, $B53,'Performance Data'!AE:AE)</f>
        <v>4489.1000000000004</v>
      </c>
      <c r="Y53" s="5">
        <f>SUMIF('Performance Data'!$B:$B, $B53,'Performance Data'!AG:AG)</f>
        <v>4000</v>
      </c>
      <c r="Z53" s="5">
        <f t="shared" si="9"/>
        <v>4306.1499999999996</v>
      </c>
      <c r="AA53" s="5">
        <f t="shared" si="15"/>
        <v>4564.5190000000002</v>
      </c>
      <c r="AC53" s="21">
        <f t="shared" si="16"/>
        <v>-4.0754271457530633E-2</v>
      </c>
      <c r="AD53" s="21">
        <f t="shared" si="17"/>
        <v>7.6537499999999925E-2</v>
      </c>
      <c r="AE53" s="21">
        <f t="shared" si="18"/>
        <v>6.0000000000000053E-2</v>
      </c>
      <c r="AG53" s="63">
        <f t="shared" si="12"/>
        <v>319.51633000000004</v>
      </c>
      <c r="AH53" s="63">
        <f t="shared" si="12"/>
        <v>365.16152000000005</v>
      </c>
      <c r="AI53" s="63">
        <f t="shared" si="12"/>
        <v>456.45190000000002</v>
      </c>
      <c r="AJ53" s="63">
        <f t="shared" si="11"/>
        <v>387.98411500000003</v>
      </c>
      <c r="AK53" s="63">
        <f t="shared" si="11"/>
        <v>410.80671000000001</v>
      </c>
      <c r="AL53" s="63">
        <f t="shared" si="11"/>
        <v>365.16152000000005</v>
      </c>
      <c r="AM53" s="63">
        <f t="shared" ref="AM53:AR62" si="19">$AA53*AM$1</f>
        <v>365.16152000000005</v>
      </c>
      <c r="AN53" s="63">
        <f t="shared" si="19"/>
        <v>296.693735</v>
      </c>
      <c r="AO53" s="63">
        <f t="shared" si="19"/>
        <v>433.62930500000004</v>
      </c>
      <c r="AP53" s="63">
        <f t="shared" si="19"/>
        <v>456.45190000000002</v>
      </c>
      <c r="AQ53" s="63">
        <f t="shared" si="19"/>
        <v>387.98411500000003</v>
      </c>
      <c r="AR53" s="63">
        <f t="shared" si="19"/>
        <v>319.51633000000004</v>
      </c>
    </row>
    <row r="54" spans="2:44" x14ac:dyDescent="0.25">
      <c r="B54">
        <v>20635</v>
      </c>
      <c r="C54" t="s">
        <v>227</v>
      </c>
      <c r="D54" t="str">
        <f>VLOOKUP($B54, 'Performance Data'!$B:$K, 3, 0)</f>
        <v>Germany</v>
      </c>
      <c r="E54" t="str">
        <f>VLOOKUP($B54, 'Performance Data'!$B:$K, 4, 0)</f>
        <v>South West</v>
      </c>
      <c r="F54" t="str">
        <f>VLOOKUP($B54, 'Performance Data'!$B:$K, 6, 0)</f>
        <v>Other</v>
      </c>
      <c r="G54" s="19" t="str">
        <f>VLOOKUP($B54, 'Performance Data'!$B:$K, 10, 0)</f>
        <v>Pre-2022</v>
      </c>
      <c r="H54" s="20" t="s">
        <v>64</v>
      </c>
      <c r="I54" s="19" t="str">
        <f>VLOOKUP($B54, 'Performance Data'!$B:$K, 7, 0)</f>
        <v>CB</v>
      </c>
      <c r="J54" s="7">
        <f t="shared" si="7"/>
        <v>5662.11</v>
      </c>
      <c r="K54" s="68">
        <f t="shared" si="8"/>
        <v>6001.8365999999996</v>
      </c>
      <c r="M54" s="20" t="s">
        <v>65</v>
      </c>
      <c r="O54" s="5">
        <f>SUMIF('Performance Data'!$B:$B, $B54,'Performance Data'!N:N)</f>
        <v>3476.44</v>
      </c>
      <c r="P54" s="5">
        <f>SUMIF('Performance Data'!$B:$B, $B54,'Performance Data'!O:O)</f>
        <v>5662.11</v>
      </c>
      <c r="Q54" s="5">
        <f>SUMIF('Performance Data'!$B:$B, $B54,'Performance Data'!P:P)</f>
        <v>2190</v>
      </c>
      <c r="S54" s="21">
        <f t="shared" si="13"/>
        <v>0.6287092542946231</v>
      </c>
      <c r="T54" s="21">
        <f t="shared" si="14"/>
        <v>1.5854383561643832</v>
      </c>
      <c r="V54" s="5">
        <f>SUMIF('Performance Data'!$B:$B, $B54,'Performance Data'!AC:AC)</f>
        <v>8217.75</v>
      </c>
      <c r="W54" s="5">
        <f>SUMIF('Performance Data'!$B:$B, $B54,'Performance Data'!AD:AD)</f>
        <v>6153.18</v>
      </c>
      <c r="X54" s="5">
        <f>SUMIF('Performance Data'!$B:$B, $B54,'Performance Data'!AE:AE)</f>
        <v>3476.44</v>
      </c>
      <c r="Y54" s="5">
        <f>SUMIF('Performance Data'!$B:$B, $B54,'Performance Data'!AG:AG)</f>
        <v>3000</v>
      </c>
      <c r="Z54" s="5">
        <f t="shared" si="9"/>
        <v>5662.11</v>
      </c>
      <c r="AA54" s="5">
        <f t="shared" si="15"/>
        <v>6001.8365999999996</v>
      </c>
      <c r="AC54" s="21">
        <f t="shared" si="16"/>
        <v>0.6287092542946231</v>
      </c>
      <c r="AD54" s="21">
        <f t="shared" si="17"/>
        <v>0.88736999999999999</v>
      </c>
      <c r="AE54" s="21">
        <f t="shared" si="18"/>
        <v>6.0000000000000053E-2</v>
      </c>
      <c r="AG54" s="63">
        <f t="shared" si="12"/>
        <v>420.12856199999999</v>
      </c>
      <c r="AH54" s="63">
        <f t="shared" si="12"/>
        <v>480.146928</v>
      </c>
      <c r="AI54" s="63">
        <f t="shared" si="12"/>
        <v>600.18366000000003</v>
      </c>
      <c r="AJ54" s="63">
        <f t="shared" si="12"/>
        <v>510.15611100000001</v>
      </c>
      <c r="AK54" s="63">
        <f t="shared" si="12"/>
        <v>540.1652939999999</v>
      </c>
      <c r="AL54" s="63">
        <f t="shared" si="12"/>
        <v>480.146928</v>
      </c>
      <c r="AM54" s="63">
        <f t="shared" si="19"/>
        <v>480.146928</v>
      </c>
      <c r="AN54" s="63">
        <f t="shared" si="19"/>
        <v>390.11937899999998</v>
      </c>
      <c r="AO54" s="63">
        <f t="shared" si="19"/>
        <v>570.17447700000002</v>
      </c>
      <c r="AP54" s="63">
        <f t="shared" si="19"/>
        <v>600.18366000000003</v>
      </c>
      <c r="AQ54" s="63">
        <f t="shared" si="19"/>
        <v>510.15611100000001</v>
      </c>
      <c r="AR54" s="63">
        <f t="shared" si="19"/>
        <v>420.12856199999999</v>
      </c>
    </row>
    <row r="55" spans="2:44" x14ac:dyDescent="0.25">
      <c r="B55">
        <v>20937</v>
      </c>
      <c r="C55" t="s">
        <v>228</v>
      </c>
      <c r="D55" t="str">
        <f>VLOOKUP($B55, 'Performance Data'!$B:$K, 3, 0)</f>
        <v>Germany</v>
      </c>
      <c r="E55" t="str">
        <f>VLOOKUP($B55, 'Performance Data'!$B:$K, 4, 0)</f>
        <v>South West</v>
      </c>
      <c r="F55" t="str">
        <f>VLOOKUP($B55, 'Performance Data'!$B:$K, 6, 0)</f>
        <v>Perfumery</v>
      </c>
      <c r="G55" s="19">
        <f>VLOOKUP($B55, 'Performance Data'!$B:$K, 10, 0)</f>
        <v>2022</v>
      </c>
      <c r="H55" s="20" t="s">
        <v>64</v>
      </c>
      <c r="I55" s="19" t="str">
        <f>VLOOKUP($B55, 'Performance Data'!$B:$K, 7, 0)</f>
        <v>CB</v>
      </c>
      <c r="J55" s="7">
        <f t="shared" si="7"/>
        <v>1661.99</v>
      </c>
      <c r="K55" s="68">
        <f t="shared" si="8"/>
        <v>1761.7094000000002</v>
      </c>
      <c r="M55" s="20" t="s">
        <v>68</v>
      </c>
      <c r="O55" s="5">
        <f>SUMIF('Performance Data'!$B:$B, $B55,'Performance Data'!N:N)</f>
        <v>4862.45</v>
      </c>
      <c r="P55" s="5">
        <f>SUMIF('Performance Data'!$B:$B, $B55,'Performance Data'!O:O)</f>
        <v>1661.99</v>
      </c>
      <c r="Q55" s="5">
        <f>SUMIF('Performance Data'!$B:$B, $B55,'Performance Data'!P:P)</f>
        <v>3650</v>
      </c>
      <c r="S55" s="21">
        <f t="shared" si="13"/>
        <v>-0.65819905603142448</v>
      </c>
      <c r="T55" s="21">
        <f t="shared" si="14"/>
        <v>-0.54466027397260275</v>
      </c>
      <c r="V55" s="5">
        <f>SUMIF('Performance Data'!$B:$B, $B55,'Performance Data'!AC:AC)</f>
        <v>5310.0300000000025</v>
      </c>
      <c r="W55" s="5">
        <f>SUMIF('Performance Data'!$B:$B, $B55,'Performance Data'!AD:AD)</f>
        <v>4301.6500000000005</v>
      </c>
      <c r="X55" s="5">
        <f>SUMIF('Performance Data'!$B:$B, $B55,'Performance Data'!AE:AE)</f>
        <v>4862.45</v>
      </c>
      <c r="Y55" s="5">
        <f>SUMIF('Performance Data'!$B:$B, $B55,'Performance Data'!AG:AG)</f>
        <v>5000</v>
      </c>
      <c r="Z55" s="5">
        <f t="shared" si="9"/>
        <v>1661.99</v>
      </c>
      <c r="AA55" s="5">
        <f t="shared" si="15"/>
        <v>1761.7094000000002</v>
      </c>
      <c r="AC55" s="21">
        <f t="shared" si="16"/>
        <v>-0.65819905603142448</v>
      </c>
      <c r="AD55" s="21">
        <f t="shared" si="17"/>
        <v>-0.66760200000000003</v>
      </c>
      <c r="AE55" s="21">
        <f t="shared" si="18"/>
        <v>6.0000000000000053E-2</v>
      </c>
      <c r="AG55" s="63">
        <f t="shared" si="12"/>
        <v>123.31965800000002</v>
      </c>
      <c r="AH55" s="63">
        <f t="shared" si="12"/>
        <v>140.93675200000001</v>
      </c>
      <c r="AI55" s="63">
        <f t="shared" si="12"/>
        <v>176.17094000000003</v>
      </c>
      <c r="AJ55" s="63">
        <f t="shared" si="12"/>
        <v>149.74529900000002</v>
      </c>
      <c r="AK55" s="63">
        <f t="shared" si="12"/>
        <v>158.55384600000002</v>
      </c>
      <c r="AL55" s="63">
        <f t="shared" si="12"/>
        <v>140.93675200000001</v>
      </c>
      <c r="AM55" s="63">
        <f t="shared" si="19"/>
        <v>140.93675200000001</v>
      </c>
      <c r="AN55" s="63">
        <f t="shared" si="19"/>
        <v>114.51111100000001</v>
      </c>
      <c r="AO55" s="63">
        <f t="shared" si="19"/>
        <v>167.36239300000003</v>
      </c>
      <c r="AP55" s="63">
        <f t="shared" si="19"/>
        <v>176.17094000000003</v>
      </c>
      <c r="AQ55" s="63">
        <f t="shared" si="19"/>
        <v>149.74529900000002</v>
      </c>
      <c r="AR55" s="63">
        <f t="shared" si="19"/>
        <v>123.31965800000002</v>
      </c>
    </row>
    <row r="56" spans="2:44" x14ac:dyDescent="0.25">
      <c r="B56">
        <v>20080</v>
      </c>
      <c r="C56" t="s">
        <v>229</v>
      </c>
      <c r="D56" t="str">
        <f>VLOOKUP($B56, 'Performance Data'!$B:$K, 3, 0)</f>
        <v>Germany</v>
      </c>
      <c r="E56" t="str">
        <f>VLOOKUP($B56, 'Performance Data'!$B:$K, 4, 0)</f>
        <v>South West</v>
      </c>
      <c r="F56">
        <f>VLOOKUP($B56, 'Performance Data'!$B:$K, 6, 0)</f>
        <v>0</v>
      </c>
      <c r="G56" s="19" t="str">
        <f>VLOOKUP($B56, 'Performance Data'!$B:$K, 10, 0)</f>
        <v>Pre-2022</v>
      </c>
      <c r="H56" s="20" t="s">
        <v>64</v>
      </c>
      <c r="I56" s="19" t="str">
        <f>VLOOKUP($B56, 'Performance Data'!$B:$K, 7, 0)</f>
        <v>CC</v>
      </c>
      <c r="J56" s="7">
        <f t="shared" si="7"/>
        <v>6095.01</v>
      </c>
      <c r="K56" s="68">
        <f t="shared" si="8"/>
        <v>6460.7106000000003</v>
      </c>
      <c r="M56" s="20" t="s">
        <v>68</v>
      </c>
      <c r="O56" s="5">
        <f>SUMIF('Performance Data'!$B:$B, $B56,'Performance Data'!N:N)</f>
        <v>4771.8099999999995</v>
      </c>
      <c r="P56" s="5">
        <f>SUMIF('Performance Data'!$B:$B, $B56,'Performance Data'!O:O)</f>
        <v>6095.01</v>
      </c>
      <c r="Q56" s="5">
        <f>SUMIF('Performance Data'!$B:$B, $B56,'Performance Data'!P:P)</f>
        <v>2920</v>
      </c>
      <c r="S56" s="21">
        <f t="shared" si="13"/>
        <v>0.27729519825810356</v>
      </c>
      <c r="T56" s="21">
        <f t="shared" si="14"/>
        <v>1.0873321917808219</v>
      </c>
      <c r="V56" s="5">
        <f>SUMIF('Performance Data'!$B:$B, $B56,'Performance Data'!AC:AC)</f>
        <v>6051.9</v>
      </c>
      <c r="W56" s="5">
        <f>SUMIF('Performance Data'!$B:$B, $B56,'Performance Data'!AD:AD)</f>
        <v>6729.21</v>
      </c>
      <c r="X56" s="5">
        <f>SUMIF('Performance Data'!$B:$B, $B56,'Performance Data'!AE:AE)</f>
        <v>4771.8099999999995</v>
      </c>
      <c r="Y56" s="5">
        <f>SUMIF('Performance Data'!$B:$B, $B56,'Performance Data'!AG:AG)</f>
        <v>4000</v>
      </c>
      <c r="Z56" s="5">
        <f t="shared" si="9"/>
        <v>6095.01</v>
      </c>
      <c r="AA56" s="5">
        <f t="shared" si="15"/>
        <v>6460.7106000000003</v>
      </c>
      <c r="AC56" s="21">
        <f t="shared" si="16"/>
        <v>0.27729519825810356</v>
      </c>
      <c r="AD56" s="21">
        <f t="shared" si="17"/>
        <v>0.52375250000000007</v>
      </c>
      <c r="AE56" s="21">
        <f t="shared" si="18"/>
        <v>6.0000000000000053E-2</v>
      </c>
      <c r="AG56" s="63">
        <f t="shared" si="12"/>
        <v>452.24974200000008</v>
      </c>
      <c r="AH56" s="63">
        <f t="shared" si="12"/>
        <v>516.85684800000001</v>
      </c>
      <c r="AI56" s="63">
        <f t="shared" si="12"/>
        <v>646.0710600000001</v>
      </c>
      <c r="AJ56" s="63">
        <f t="shared" si="12"/>
        <v>549.16040100000009</v>
      </c>
      <c r="AK56" s="63">
        <f t="shared" si="12"/>
        <v>581.46395400000006</v>
      </c>
      <c r="AL56" s="63">
        <f t="shared" si="12"/>
        <v>516.85684800000001</v>
      </c>
      <c r="AM56" s="63">
        <f t="shared" si="19"/>
        <v>516.85684800000001</v>
      </c>
      <c r="AN56" s="63">
        <f t="shared" si="19"/>
        <v>419.94618900000006</v>
      </c>
      <c r="AO56" s="63">
        <f t="shared" si="19"/>
        <v>613.76750700000002</v>
      </c>
      <c r="AP56" s="63">
        <f t="shared" si="19"/>
        <v>646.0710600000001</v>
      </c>
      <c r="AQ56" s="63">
        <f t="shared" si="19"/>
        <v>549.16040100000009</v>
      </c>
      <c r="AR56" s="63">
        <f t="shared" si="19"/>
        <v>452.24974200000008</v>
      </c>
    </row>
    <row r="57" spans="2:44" x14ac:dyDescent="0.25">
      <c r="B57">
        <v>20201</v>
      </c>
      <c r="C57" t="s">
        <v>230</v>
      </c>
      <c r="D57" t="str">
        <f>VLOOKUP($B57, 'Performance Data'!$B:$K, 3, 0)</f>
        <v>Germany</v>
      </c>
      <c r="E57" t="str">
        <f>VLOOKUP($B57, 'Performance Data'!$B:$K, 4, 0)</f>
        <v>South West</v>
      </c>
      <c r="F57" t="str">
        <f>VLOOKUP($B57, 'Performance Data'!$B:$K, 6, 0)</f>
        <v>Institutes / Clinic</v>
      </c>
      <c r="G57" s="19" t="str">
        <f>VLOOKUP($B57, 'Performance Data'!$B:$K, 10, 0)</f>
        <v>Pre-2022</v>
      </c>
      <c r="H57" s="20" t="s">
        <v>64</v>
      </c>
      <c r="I57" s="19" t="str">
        <f>VLOOKUP($B57, 'Performance Data'!$B:$K, 7, 0)</f>
        <v>CC</v>
      </c>
      <c r="J57" s="7">
        <f t="shared" si="7"/>
        <v>5972.7099999999991</v>
      </c>
      <c r="K57" s="68">
        <f t="shared" si="8"/>
        <v>6331.0725999999995</v>
      </c>
      <c r="M57" s="20" t="s">
        <v>68</v>
      </c>
      <c r="O57" s="5">
        <f>SUMIF('Performance Data'!$B:$B, $B57,'Performance Data'!N:N)</f>
        <v>4767.1200000000008</v>
      </c>
      <c r="P57" s="5">
        <f>SUMIF('Performance Data'!$B:$B, $B57,'Performance Data'!O:O)</f>
        <v>5972.7099999999991</v>
      </c>
      <c r="Q57" s="5">
        <f>SUMIF('Performance Data'!$B:$B, $B57,'Performance Data'!P:P)</f>
        <v>2920</v>
      </c>
      <c r="S57" s="21">
        <f t="shared" si="13"/>
        <v>0.25289692728523683</v>
      </c>
      <c r="T57" s="21">
        <f t="shared" si="14"/>
        <v>1.0454486301369861</v>
      </c>
      <c r="V57" s="5">
        <f>SUMIF('Performance Data'!$B:$B, $B57,'Performance Data'!AC:AC)</f>
        <v>4899.26</v>
      </c>
      <c r="W57" s="5">
        <f>SUMIF('Performance Data'!$B:$B, $B57,'Performance Data'!AD:AD)</f>
        <v>5092.38</v>
      </c>
      <c r="X57" s="5">
        <f>SUMIF('Performance Data'!$B:$B, $B57,'Performance Data'!AE:AE)</f>
        <v>4767.1200000000008</v>
      </c>
      <c r="Y57" s="5">
        <f>SUMIF('Performance Data'!$B:$B, $B57,'Performance Data'!AG:AG)</f>
        <v>4000</v>
      </c>
      <c r="Z57" s="5">
        <f t="shared" si="9"/>
        <v>5972.7099999999991</v>
      </c>
      <c r="AA57" s="5">
        <f t="shared" si="15"/>
        <v>6331.0725999999995</v>
      </c>
      <c r="AC57" s="21">
        <f t="shared" si="16"/>
        <v>0.25289692728523683</v>
      </c>
      <c r="AD57" s="21">
        <f t="shared" si="17"/>
        <v>0.49317749999999982</v>
      </c>
      <c r="AE57" s="21">
        <f t="shared" si="18"/>
        <v>6.0000000000000053E-2</v>
      </c>
      <c r="AG57" s="63">
        <f t="shared" si="12"/>
        <v>443.17508200000003</v>
      </c>
      <c r="AH57" s="63">
        <f t="shared" si="12"/>
        <v>506.48580799999996</v>
      </c>
      <c r="AI57" s="63">
        <f t="shared" si="12"/>
        <v>633.10726</v>
      </c>
      <c r="AJ57" s="63">
        <f t="shared" si="12"/>
        <v>538.14117099999999</v>
      </c>
      <c r="AK57" s="63">
        <f t="shared" si="12"/>
        <v>569.79653399999995</v>
      </c>
      <c r="AL57" s="63">
        <f t="shared" si="12"/>
        <v>506.48580799999996</v>
      </c>
      <c r="AM57" s="63">
        <f t="shared" si="19"/>
        <v>506.48580799999996</v>
      </c>
      <c r="AN57" s="63">
        <f t="shared" si="19"/>
        <v>411.51971900000001</v>
      </c>
      <c r="AO57" s="63">
        <f t="shared" si="19"/>
        <v>601.45189699999992</v>
      </c>
      <c r="AP57" s="63">
        <f t="shared" si="19"/>
        <v>633.10726</v>
      </c>
      <c r="AQ57" s="63">
        <f t="shared" si="19"/>
        <v>538.14117099999999</v>
      </c>
      <c r="AR57" s="63">
        <f t="shared" si="19"/>
        <v>443.17508200000003</v>
      </c>
    </row>
    <row r="58" spans="2:44" x14ac:dyDescent="0.25">
      <c r="B58">
        <v>20276</v>
      </c>
      <c r="C58" t="s">
        <v>231</v>
      </c>
      <c r="D58" t="str">
        <f>VLOOKUP($B58, 'Performance Data'!$B:$K, 3, 0)</f>
        <v>Germany</v>
      </c>
      <c r="E58" t="str">
        <f>VLOOKUP($B58, 'Performance Data'!$B:$K, 4, 0)</f>
        <v>South West</v>
      </c>
      <c r="F58" t="str">
        <f>VLOOKUP($B58, 'Performance Data'!$B:$K, 6, 0)</f>
        <v>Institutes / Clinic</v>
      </c>
      <c r="G58" s="19" t="str">
        <f>VLOOKUP($B58, 'Performance Data'!$B:$K, 10, 0)</f>
        <v>Pre-2022</v>
      </c>
      <c r="H58" s="20" t="s">
        <v>64</v>
      </c>
      <c r="I58" s="19" t="str">
        <f>VLOOKUP($B58, 'Performance Data'!$B:$K, 7, 0)</f>
        <v>CC</v>
      </c>
      <c r="J58" s="7">
        <f t="shared" si="7"/>
        <v>3888.74</v>
      </c>
      <c r="K58" s="68">
        <f t="shared" si="8"/>
        <v>4122.0644000000002</v>
      </c>
      <c r="M58" s="20" t="s">
        <v>68</v>
      </c>
      <c r="O58" s="5">
        <f>SUMIF('Performance Data'!$B:$B, $B58,'Performance Data'!N:N)</f>
        <v>4077.04</v>
      </c>
      <c r="P58" s="5">
        <f>SUMIF('Performance Data'!$B:$B, $B58,'Performance Data'!O:O)</f>
        <v>3888.74</v>
      </c>
      <c r="Q58" s="5">
        <f>SUMIF('Performance Data'!$B:$B, $B58,'Performance Data'!P:P)</f>
        <v>2920</v>
      </c>
      <c r="S58" s="21">
        <f t="shared" si="13"/>
        <v>-4.6185467888468112E-2</v>
      </c>
      <c r="T58" s="21">
        <f t="shared" si="14"/>
        <v>0.33176027397260266</v>
      </c>
      <c r="V58" s="5">
        <f>SUMIF('Performance Data'!$B:$B, $B58,'Performance Data'!AC:AC)</f>
        <v>5522.15</v>
      </c>
      <c r="W58" s="5">
        <f>SUMIF('Performance Data'!$B:$B, $B58,'Performance Data'!AD:AD)</f>
        <v>5490.84</v>
      </c>
      <c r="X58" s="5">
        <f>SUMIF('Performance Data'!$B:$B, $B58,'Performance Data'!AE:AE)</f>
        <v>4077.04</v>
      </c>
      <c r="Y58" s="5">
        <f>SUMIF('Performance Data'!$B:$B, $B58,'Performance Data'!AG:AG)</f>
        <v>4000</v>
      </c>
      <c r="Z58" s="5">
        <f t="shared" si="9"/>
        <v>3888.74</v>
      </c>
      <c r="AA58" s="5">
        <f t="shared" si="15"/>
        <v>4122.0644000000002</v>
      </c>
      <c r="AC58" s="21">
        <f t="shared" si="16"/>
        <v>-4.6185467888468112E-2</v>
      </c>
      <c r="AD58" s="21">
        <f t="shared" si="17"/>
        <v>-2.7815000000000034E-2</v>
      </c>
      <c r="AE58" s="21">
        <f t="shared" si="18"/>
        <v>6.0000000000000053E-2</v>
      </c>
      <c r="AG58" s="63">
        <f t="shared" si="12"/>
        <v>288.54450800000006</v>
      </c>
      <c r="AH58" s="63">
        <f t="shared" si="12"/>
        <v>329.765152</v>
      </c>
      <c r="AI58" s="63">
        <f t="shared" si="12"/>
        <v>412.20644000000004</v>
      </c>
      <c r="AJ58" s="63">
        <f t="shared" si="12"/>
        <v>350.37547400000005</v>
      </c>
      <c r="AK58" s="63">
        <f t="shared" si="12"/>
        <v>370.98579599999999</v>
      </c>
      <c r="AL58" s="63">
        <f t="shared" si="12"/>
        <v>329.765152</v>
      </c>
      <c r="AM58" s="63">
        <f t="shared" si="19"/>
        <v>329.765152</v>
      </c>
      <c r="AN58" s="63">
        <f t="shared" si="19"/>
        <v>267.93418600000001</v>
      </c>
      <c r="AO58" s="63">
        <f t="shared" si="19"/>
        <v>391.59611800000005</v>
      </c>
      <c r="AP58" s="63">
        <f t="shared" si="19"/>
        <v>412.20644000000004</v>
      </c>
      <c r="AQ58" s="63">
        <f t="shared" si="19"/>
        <v>350.37547400000005</v>
      </c>
      <c r="AR58" s="63">
        <f t="shared" si="19"/>
        <v>288.54450800000006</v>
      </c>
    </row>
    <row r="59" spans="2:44" x14ac:dyDescent="0.25">
      <c r="B59">
        <v>20331</v>
      </c>
      <c r="C59" t="s">
        <v>232</v>
      </c>
      <c r="D59" t="str">
        <f>VLOOKUP($B59, 'Performance Data'!$B:$K, 3, 0)</f>
        <v>Germany</v>
      </c>
      <c r="E59" t="str">
        <f>VLOOKUP($B59, 'Performance Data'!$B:$K, 4, 0)</f>
        <v>South West</v>
      </c>
      <c r="F59" t="str">
        <f>VLOOKUP($B59, 'Performance Data'!$B:$K, 6, 0)</f>
        <v>Institutes / Clinic</v>
      </c>
      <c r="G59" s="19" t="str">
        <f>VLOOKUP($B59, 'Performance Data'!$B:$K, 10, 0)</f>
        <v>Pre-2022</v>
      </c>
      <c r="H59" s="20" t="s">
        <v>64</v>
      </c>
      <c r="I59" s="19" t="str">
        <f>VLOOKUP($B59, 'Performance Data'!$B:$K, 7, 0)</f>
        <v>CC</v>
      </c>
      <c r="J59" s="7">
        <f t="shared" si="7"/>
        <v>7374.76</v>
      </c>
      <c r="K59" s="68">
        <f t="shared" si="8"/>
        <v>7817.2456000000002</v>
      </c>
      <c r="M59" s="20" t="s">
        <v>68</v>
      </c>
      <c r="O59" s="5">
        <f>SUMIF('Performance Data'!$B:$B, $B59,'Performance Data'!N:N)</f>
        <v>3915.58</v>
      </c>
      <c r="P59" s="5">
        <f>SUMIF('Performance Data'!$B:$B, $B59,'Performance Data'!O:O)</f>
        <v>7374.76</v>
      </c>
      <c r="Q59" s="5">
        <f>SUMIF('Performance Data'!$B:$B, $B59,'Performance Data'!P:P)</f>
        <v>2920</v>
      </c>
      <c r="S59" s="21">
        <f t="shared" si="13"/>
        <v>0.88344000122587207</v>
      </c>
      <c r="T59" s="21">
        <f t="shared" si="14"/>
        <v>1.5256027397260277</v>
      </c>
      <c r="V59" s="5">
        <f>SUMIF('Performance Data'!$B:$B, $B59,'Performance Data'!AC:AC)</f>
        <v>5556.89</v>
      </c>
      <c r="W59" s="5">
        <f>SUMIF('Performance Data'!$B:$B, $B59,'Performance Data'!AD:AD)</f>
        <v>5961</v>
      </c>
      <c r="X59" s="5">
        <f>SUMIF('Performance Data'!$B:$B, $B59,'Performance Data'!AE:AE)</f>
        <v>3915.58</v>
      </c>
      <c r="Y59" s="5">
        <f>SUMIF('Performance Data'!$B:$B, $B59,'Performance Data'!AG:AG)</f>
        <v>4000</v>
      </c>
      <c r="Z59" s="5">
        <f t="shared" si="9"/>
        <v>7374.76</v>
      </c>
      <c r="AA59" s="5">
        <f t="shared" si="15"/>
        <v>7817.2456000000002</v>
      </c>
      <c r="AC59" s="21">
        <f t="shared" si="16"/>
        <v>0.88344000122587207</v>
      </c>
      <c r="AD59" s="21">
        <f t="shared" si="17"/>
        <v>0.84369000000000005</v>
      </c>
      <c r="AE59" s="21">
        <f t="shared" si="18"/>
        <v>6.0000000000000053E-2</v>
      </c>
      <c r="AG59" s="63">
        <f t="shared" si="12"/>
        <v>547.20719200000008</v>
      </c>
      <c r="AH59" s="63">
        <f t="shared" si="12"/>
        <v>625.37964799999997</v>
      </c>
      <c r="AI59" s="63">
        <f t="shared" si="12"/>
        <v>781.72456000000011</v>
      </c>
      <c r="AJ59" s="63">
        <f t="shared" si="12"/>
        <v>664.46587600000009</v>
      </c>
      <c r="AK59" s="63">
        <f t="shared" si="12"/>
        <v>703.55210399999999</v>
      </c>
      <c r="AL59" s="63">
        <f t="shared" si="12"/>
        <v>625.37964799999997</v>
      </c>
      <c r="AM59" s="63">
        <f t="shared" si="19"/>
        <v>625.37964799999997</v>
      </c>
      <c r="AN59" s="63">
        <f t="shared" si="19"/>
        <v>508.12096400000001</v>
      </c>
      <c r="AO59" s="63">
        <f t="shared" si="19"/>
        <v>742.63833199999999</v>
      </c>
      <c r="AP59" s="63">
        <f t="shared" si="19"/>
        <v>781.72456000000011</v>
      </c>
      <c r="AQ59" s="63">
        <f t="shared" si="19"/>
        <v>664.46587600000009</v>
      </c>
      <c r="AR59" s="63">
        <f t="shared" si="19"/>
        <v>547.20719200000008</v>
      </c>
    </row>
    <row r="60" spans="2:44" x14ac:dyDescent="0.25">
      <c r="B60">
        <v>20949</v>
      </c>
      <c r="C60" t="s">
        <v>233</v>
      </c>
      <c r="D60" t="str">
        <f>VLOOKUP($B60, 'Performance Data'!$B:$K, 3, 0)</f>
        <v>Germany</v>
      </c>
      <c r="E60" t="str">
        <f>VLOOKUP($B60, 'Performance Data'!$B:$K, 4, 0)</f>
        <v>South West</v>
      </c>
      <c r="F60" t="str">
        <f>VLOOKUP($B60, 'Performance Data'!$B:$K, 6, 0)</f>
        <v>Institutes / Clinic</v>
      </c>
      <c r="G60" s="19">
        <f>VLOOKUP($B60, 'Performance Data'!$B:$K, 10, 0)</f>
        <v>2022</v>
      </c>
      <c r="H60" s="20"/>
      <c r="I60" s="19" t="str">
        <f>VLOOKUP($B60, 'Performance Data'!$B:$K, 7, 0)</f>
        <v>CC</v>
      </c>
      <c r="J60" s="7">
        <f t="shared" si="7"/>
        <v>1211</v>
      </c>
      <c r="K60" s="68">
        <f t="shared" si="8"/>
        <v>1283.6600000000001</v>
      </c>
      <c r="M60" s="20" t="s">
        <v>88</v>
      </c>
      <c r="O60" s="5">
        <f>SUMIF('Performance Data'!$B:$B, $B60,'Performance Data'!N:N)</f>
        <v>1853.6999999999998</v>
      </c>
      <c r="P60" s="5">
        <f>SUMIF('Performance Data'!$B:$B, $B60,'Performance Data'!O:O)</f>
        <v>1211</v>
      </c>
      <c r="Q60" s="5">
        <f>SUMIF('Performance Data'!$B:$B, $B60,'Performance Data'!P:P)</f>
        <v>1460</v>
      </c>
      <c r="S60" s="21">
        <f t="shared" si="13"/>
        <v>-0.34671198144252025</v>
      </c>
      <c r="T60" s="21">
        <f t="shared" si="14"/>
        <v>-0.17054794520547945</v>
      </c>
      <c r="V60" s="5">
        <f>SUMIF('Performance Data'!$B:$B, $B60,'Performance Data'!AC:AC)</f>
        <v>17414.12</v>
      </c>
      <c r="W60" s="5">
        <f>SUMIF('Performance Data'!$B:$B, $B60,'Performance Data'!AD:AD)</f>
        <v>9715.11</v>
      </c>
      <c r="X60" s="5">
        <f>SUMIF('Performance Data'!$B:$B, $B60,'Performance Data'!AE:AE)</f>
        <v>1853.6999999999998</v>
      </c>
      <c r="Y60" s="5">
        <f>SUMIF('Performance Data'!$B:$B, $B60,'Performance Data'!AG:AG)</f>
        <v>2000</v>
      </c>
      <c r="Z60" s="5">
        <f t="shared" si="9"/>
        <v>1211</v>
      </c>
      <c r="AA60" s="5">
        <f t="shared" si="15"/>
        <v>1283.6600000000001</v>
      </c>
      <c r="AC60" s="21">
        <f t="shared" si="16"/>
        <v>-0.34671198144252025</v>
      </c>
      <c r="AD60" s="21">
        <f t="shared" si="17"/>
        <v>-0.39449999999999996</v>
      </c>
      <c r="AE60" s="21">
        <f t="shared" si="18"/>
        <v>6.0000000000000053E-2</v>
      </c>
      <c r="AG60" s="63">
        <f t="shared" si="12"/>
        <v>89.856200000000015</v>
      </c>
      <c r="AH60" s="63">
        <f t="shared" si="12"/>
        <v>102.69280000000001</v>
      </c>
      <c r="AI60" s="63">
        <f t="shared" si="12"/>
        <v>128.36600000000001</v>
      </c>
      <c r="AJ60" s="63">
        <f t="shared" si="12"/>
        <v>109.11110000000002</v>
      </c>
      <c r="AK60" s="63">
        <f t="shared" si="12"/>
        <v>115.52940000000001</v>
      </c>
      <c r="AL60" s="63">
        <f t="shared" si="12"/>
        <v>102.69280000000001</v>
      </c>
      <c r="AM60" s="63">
        <f t="shared" si="19"/>
        <v>102.69280000000001</v>
      </c>
      <c r="AN60" s="63">
        <f t="shared" si="19"/>
        <v>83.437900000000013</v>
      </c>
      <c r="AO60" s="63">
        <f t="shared" si="19"/>
        <v>121.94770000000001</v>
      </c>
      <c r="AP60" s="63">
        <f t="shared" si="19"/>
        <v>128.36600000000001</v>
      </c>
      <c r="AQ60" s="63">
        <f t="shared" si="19"/>
        <v>109.11110000000002</v>
      </c>
      <c r="AR60" s="63">
        <f t="shared" si="19"/>
        <v>89.856200000000015</v>
      </c>
    </row>
    <row r="61" spans="2:44" x14ac:dyDescent="0.25">
      <c r="B61">
        <v>20966</v>
      </c>
      <c r="C61" t="s">
        <v>234</v>
      </c>
      <c r="D61" t="str">
        <f>VLOOKUP($B61, 'Performance Data'!$B:$K, 3, 0)</f>
        <v>Germany</v>
      </c>
      <c r="E61" t="str">
        <f>VLOOKUP($B61, 'Performance Data'!$B:$K, 4, 0)</f>
        <v>South West</v>
      </c>
      <c r="F61" t="str">
        <f>VLOOKUP($B61, 'Performance Data'!$B:$K, 6, 0)</f>
        <v>Hotel / Spa</v>
      </c>
      <c r="G61" s="19">
        <f>VLOOKUP($B61, 'Performance Data'!$B:$K, 10, 0)</f>
        <v>2022</v>
      </c>
      <c r="H61" s="20"/>
      <c r="I61" s="19" t="str">
        <f>VLOOKUP($B61, 'Performance Data'!$B:$K, 7, 0)</f>
        <v>CC</v>
      </c>
      <c r="J61" s="7">
        <f t="shared" si="7"/>
        <v>389.26</v>
      </c>
      <c r="K61" s="68">
        <f t="shared" si="8"/>
        <v>412.61560000000003</v>
      </c>
      <c r="M61" s="20" t="s">
        <v>88</v>
      </c>
      <c r="O61" s="5">
        <f>SUMIF('Performance Data'!$B:$B, $B61,'Performance Data'!N:N)</f>
        <v>2152.34</v>
      </c>
      <c r="P61" s="5">
        <f>SUMIF('Performance Data'!$B:$B, $B61,'Performance Data'!O:O)</f>
        <v>389.26</v>
      </c>
      <c r="Q61" s="5">
        <f>SUMIF('Performance Data'!$B:$B, $B61,'Performance Data'!P:P)</f>
        <v>1460</v>
      </c>
      <c r="S61" s="21">
        <f t="shared" si="13"/>
        <v>-0.81914567401061178</v>
      </c>
      <c r="T61" s="21">
        <f t="shared" si="14"/>
        <v>-0.73338356164383556</v>
      </c>
      <c r="V61" s="5">
        <f>SUMIF('Performance Data'!$B:$B, $B61,'Performance Data'!AC:AC)</f>
        <v>4635.0300000000007</v>
      </c>
      <c r="W61" s="5">
        <f>SUMIF('Performance Data'!$B:$B, $B61,'Performance Data'!AD:AD)</f>
        <v>2566.54</v>
      </c>
      <c r="X61" s="5">
        <f>SUMIF('Performance Data'!$B:$B, $B61,'Performance Data'!AE:AE)</f>
        <v>2152.34</v>
      </c>
      <c r="Y61" s="5">
        <f>SUMIF('Performance Data'!$B:$B, $B61,'Performance Data'!AG:AG)</f>
        <v>2000</v>
      </c>
      <c r="Z61" s="5">
        <f t="shared" si="9"/>
        <v>389.26</v>
      </c>
      <c r="AA61" s="5">
        <f t="shared" si="15"/>
        <v>412.61560000000003</v>
      </c>
      <c r="AC61" s="21">
        <f t="shared" si="16"/>
        <v>-0.81914567401061178</v>
      </c>
      <c r="AD61" s="21">
        <f t="shared" si="17"/>
        <v>-0.80537000000000003</v>
      </c>
      <c r="AE61" s="21">
        <f t="shared" si="18"/>
        <v>6.0000000000000053E-2</v>
      </c>
      <c r="AG61" s="63">
        <f t="shared" si="12"/>
        <v>28.883092000000005</v>
      </c>
      <c r="AH61" s="63">
        <f t="shared" si="12"/>
        <v>33.009247999999999</v>
      </c>
      <c r="AI61" s="63">
        <f t="shared" si="12"/>
        <v>41.261560000000003</v>
      </c>
      <c r="AJ61" s="63">
        <f t="shared" si="12"/>
        <v>35.072326000000004</v>
      </c>
      <c r="AK61" s="63">
        <f t="shared" si="12"/>
        <v>37.135404000000001</v>
      </c>
      <c r="AL61" s="63">
        <f t="shared" si="12"/>
        <v>33.009247999999999</v>
      </c>
      <c r="AM61" s="63">
        <f t="shared" si="19"/>
        <v>33.009247999999999</v>
      </c>
      <c r="AN61" s="63">
        <f t="shared" si="19"/>
        <v>26.820014000000004</v>
      </c>
      <c r="AO61" s="63">
        <f t="shared" si="19"/>
        <v>39.198482000000006</v>
      </c>
      <c r="AP61" s="63">
        <f t="shared" si="19"/>
        <v>41.261560000000003</v>
      </c>
      <c r="AQ61" s="63">
        <f t="shared" si="19"/>
        <v>35.072326000000004</v>
      </c>
      <c r="AR61" s="63">
        <f t="shared" si="19"/>
        <v>28.883092000000005</v>
      </c>
    </row>
    <row r="62" spans="2:44" x14ac:dyDescent="0.25">
      <c r="B62">
        <v>20997</v>
      </c>
      <c r="C62" t="s">
        <v>235</v>
      </c>
      <c r="D62" t="str">
        <f>VLOOKUP($B62, 'Performance Data'!$B:$K, 3, 0)</f>
        <v>Germany</v>
      </c>
      <c r="E62" t="str">
        <f>VLOOKUP($B62, 'Performance Data'!$B:$K, 4, 0)</f>
        <v>South West</v>
      </c>
      <c r="F62" t="str">
        <f>VLOOKUP($B62, 'Performance Data'!$B:$K, 6, 0)</f>
        <v>Institutes / Clinic</v>
      </c>
      <c r="G62" s="19">
        <f>VLOOKUP($B62, 'Performance Data'!$B:$K, 10, 0)</f>
        <v>2024</v>
      </c>
      <c r="H62" s="20" t="s">
        <v>64</v>
      </c>
      <c r="I62" s="19" t="str">
        <f>VLOOKUP($B62, 'Performance Data'!$B:$K, 7, 0)</f>
        <v>NKD24</v>
      </c>
      <c r="J62" s="7">
        <f t="shared" si="7"/>
        <v>3558</v>
      </c>
      <c r="K62" s="68">
        <f t="shared" si="8"/>
        <v>3771.48</v>
      </c>
      <c r="M62" s="20" t="s">
        <v>68</v>
      </c>
      <c r="O62" s="5">
        <f>SUMIF('Performance Data'!$B:$B, $B62,'Performance Data'!N:N)</f>
        <v>4121.68</v>
      </c>
      <c r="P62" s="5">
        <f>SUMIF('Performance Data'!$B:$B, $B62,'Performance Data'!O:O)+3558</f>
        <v>3558</v>
      </c>
      <c r="Q62" s="5">
        <f>SUMIF('Performance Data'!$B:$B, $B62,'Performance Data'!P:P)</f>
        <v>7300</v>
      </c>
      <c r="S62" s="21">
        <f t="shared" si="13"/>
        <v>-0.13675976786164867</v>
      </c>
      <c r="T62" s="21">
        <f t="shared" si="14"/>
        <v>-0.51260273972602732</v>
      </c>
      <c r="V62" s="5">
        <f>SUMIF('Performance Data'!$B:$B, $B62,'Performance Data'!AC:AC)</f>
        <v>0</v>
      </c>
      <c r="W62" s="5">
        <f>SUMIF('Performance Data'!$B:$B, $B62,'Performance Data'!AD:AD)</f>
        <v>0</v>
      </c>
      <c r="X62" s="5">
        <f>SUMIF('Performance Data'!$B:$B, $B62,'Performance Data'!AE:AE)</f>
        <v>4121.68</v>
      </c>
      <c r="Y62" s="5">
        <f>SUMIF('Performance Data'!$B:$B, $B62,'Performance Data'!AG:AG)</f>
        <v>10000</v>
      </c>
      <c r="Z62" s="5">
        <f t="shared" si="9"/>
        <v>3558</v>
      </c>
      <c r="AA62" s="5">
        <f t="shared" si="15"/>
        <v>3771.48</v>
      </c>
      <c r="AC62" s="21">
        <f t="shared" si="16"/>
        <v>-0.13675976786164867</v>
      </c>
      <c r="AD62" s="21">
        <f t="shared" si="17"/>
        <v>-0.64419999999999999</v>
      </c>
      <c r="AE62" s="21">
        <f t="shared" si="18"/>
        <v>6.0000000000000053E-2</v>
      </c>
      <c r="AG62" s="63">
        <f t="shared" si="12"/>
        <v>264.00360000000001</v>
      </c>
      <c r="AH62" s="63">
        <f t="shared" si="12"/>
        <v>301.71840000000003</v>
      </c>
      <c r="AI62" s="63">
        <f t="shared" si="12"/>
        <v>377.14800000000002</v>
      </c>
      <c r="AJ62" s="63">
        <f t="shared" si="12"/>
        <v>320.57580000000002</v>
      </c>
      <c r="AK62" s="63">
        <f t="shared" si="12"/>
        <v>339.4332</v>
      </c>
      <c r="AL62" s="63">
        <f t="shared" si="12"/>
        <v>301.71840000000003</v>
      </c>
      <c r="AM62" s="63">
        <f t="shared" si="19"/>
        <v>301.71840000000003</v>
      </c>
      <c r="AN62" s="63">
        <f t="shared" si="19"/>
        <v>245.14620000000002</v>
      </c>
      <c r="AO62" s="63">
        <f t="shared" si="19"/>
        <v>358.29059999999998</v>
      </c>
      <c r="AP62" s="63">
        <f t="shared" si="19"/>
        <v>377.14800000000002</v>
      </c>
      <c r="AQ62" s="63">
        <f t="shared" si="19"/>
        <v>320.57580000000002</v>
      </c>
      <c r="AR62" s="63">
        <f t="shared" si="19"/>
        <v>264.00360000000001</v>
      </c>
    </row>
    <row r="63" spans="2:44" x14ac:dyDescent="0.25">
      <c r="B63" s="26" t="s">
        <v>102</v>
      </c>
      <c r="C63" s="26"/>
      <c r="D63" s="26"/>
      <c r="E63" s="26"/>
      <c r="F63" s="26"/>
      <c r="G63" s="27"/>
      <c r="H63" s="28">
        <f>COUNTIF(H3:H62, "Yes")</f>
        <v>53</v>
      </c>
      <c r="I63" s="27"/>
      <c r="J63" s="28">
        <f>SUM(J3:J62)</f>
        <v>1727548.9500000002</v>
      </c>
      <c r="K63" s="28">
        <f>SUM(K3:K62)</f>
        <v>1823818.1692000011</v>
      </c>
      <c r="L63" s="26"/>
      <c r="M63" s="26"/>
      <c r="N63" s="26"/>
      <c r="O63" s="28">
        <f t="shared" ref="O63:Q63" si="20">SUM(O3:O62)</f>
        <v>1772537.5100000007</v>
      </c>
      <c r="P63" s="28">
        <f t="shared" si="20"/>
        <v>1727548.9500000002</v>
      </c>
      <c r="Q63" s="28">
        <f t="shared" si="20"/>
        <v>1349040</v>
      </c>
      <c r="R63" s="26"/>
      <c r="S63" s="29">
        <f t="shared" si="13"/>
        <v>-2.5380878963740749E-2</v>
      </c>
      <c r="T63" s="29">
        <f t="shared" si="14"/>
        <v>0.2805765210816582</v>
      </c>
      <c r="U63" s="26"/>
      <c r="V63" s="28">
        <f t="shared" ref="V63:AA63" si="21">SUM(V3:V62)</f>
        <v>1564101.2899999998</v>
      </c>
      <c r="W63" s="28">
        <f t="shared" si="21"/>
        <v>1652457.7100000004</v>
      </c>
      <c r="X63" s="28">
        <f t="shared" si="21"/>
        <v>1772537.5100000007</v>
      </c>
      <c r="Y63" s="28">
        <f t="shared" si="21"/>
        <v>1848000</v>
      </c>
      <c r="Z63" s="28">
        <f t="shared" si="21"/>
        <v>1727548.9500000002</v>
      </c>
      <c r="AA63" s="28">
        <f t="shared" si="21"/>
        <v>1823818.1692000011</v>
      </c>
      <c r="AB63" s="26"/>
      <c r="AC63" s="29">
        <f t="shared" si="16"/>
        <v>-2.5380878963740749E-2</v>
      </c>
      <c r="AD63" s="29">
        <f t="shared" si="17"/>
        <v>-6.5179139610389458E-2</v>
      </c>
      <c r="AE63" s="29">
        <f t="shared" si="18"/>
        <v>5.572589951792728E-2</v>
      </c>
      <c r="AG63" s="28">
        <f t="shared" ref="AG63:AR63" si="22">SUM(AG3:AG62)</f>
        <v>127667.27184400003</v>
      </c>
      <c r="AH63" s="28">
        <f t="shared" si="22"/>
        <v>145905.4535360001</v>
      </c>
      <c r="AI63" s="28">
        <f t="shared" si="22"/>
        <v>182381.81691999998</v>
      </c>
      <c r="AJ63" s="28">
        <f t="shared" si="22"/>
        <v>155024.54438199993</v>
      </c>
      <c r="AK63" s="28">
        <f t="shared" si="22"/>
        <v>164143.63522799997</v>
      </c>
      <c r="AL63" s="28">
        <f t="shared" si="22"/>
        <v>145905.4535360001</v>
      </c>
      <c r="AM63" s="28">
        <f t="shared" si="22"/>
        <v>145905.4535360001</v>
      </c>
      <c r="AN63" s="28">
        <f t="shared" si="22"/>
        <v>118548.18099799997</v>
      </c>
      <c r="AO63" s="28">
        <f t="shared" si="22"/>
        <v>173262.72607400003</v>
      </c>
      <c r="AP63" s="28">
        <f t="shared" si="22"/>
        <v>182381.81691999998</v>
      </c>
      <c r="AQ63" s="28">
        <f t="shared" si="22"/>
        <v>155024.54438199993</v>
      </c>
      <c r="AR63" s="28">
        <f t="shared" si="22"/>
        <v>127667.27184400003</v>
      </c>
    </row>
    <row r="64" spans="2:44" x14ac:dyDescent="0.25">
      <c r="G64" s="19"/>
      <c r="O64" s="5"/>
      <c r="P64" s="5"/>
      <c r="Q64" s="5"/>
      <c r="S64" s="21"/>
      <c r="T64" s="21"/>
      <c r="V64" s="5"/>
      <c r="W64" s="5"/>
      <c r="X64" s="5"/>
      <c r="Y64" s="5"/>
      <c r="Z64" s="5"/>
      <c r="AA64" s="5"/>
      <c r="AC64" s="21"/>
      <c r="AD64" s="21"/>
      <c r="AE64" s="21"/>
    </row>
    <row r="65" spans="2:58" x14ac:dyDescent="0.25">
      <c r="G65" s="19"/>
      <c r="O65" s="5"/>
      <c r="P65" s="5"/>
      <c r="Q65" s="5"/>
      <c r="S65" s="21"/>
      <c r="T65" s="21"/>
      <c r="V65" s="5"/>
      <c r="W65" s="5"/>
      <c r="X65" s="5"/>
      <c r="Y65" s="5"/>
      <c r="Z65" s="5"/>
      <c r="AA65" s="5"/>
      <c r="AC65" s="21"/>
      <c r="AD65" s="21"/>
      <c r="AE65" s="21"/>
    </row>
    <row r="66" spans="2:58" x14ac:dyDescent="0.25">
      <c r="G66" s="19"/>
      <c r="O66" s="5"/>
      <c r="P66" s="5"/>
      <c r="Q66" s="5"/>
      <c r="S66" s="21"/>
      <c r="T66" s="21"/>
      <c r="V66" s="5"/>
      <c r="W66" s="5"/>
      <c r="X66" s="5"/>
      <c r="Y66" s="5"/>
      <c r="Z66" s="5"/>
      <c r="AA66" s="5"/>
      <c r="AC66" s="21"/>
      <c r="AD66" s="21"/>
      <c r="AE66" s="21"/>
    </row>
    <row r="67" spans="2:58" x14ac:dyDescent="0.25">
      <c r="B67">
        <v>29023</v>
      </c>
      <c r="C67" t="s">
        <v>236</v>
      </c>
      <c r="D67" t="str">
        <f>VLOOKUP($B67, 'Performance Data'!$B:$K, 3, 0)</f>
        <v>Germany</v>
      </c>
      <c r="E67" t="str">
        <f>VLOOKUP($B67, 'Performance Data'!$B:$K, 4, 0)</f>
        <v>South West</v>
      </c>
      <c r="F67" t="str">
        <f>VLOOKUP($B67, 'Performance Data'!$B:$K, 6, 0)</f>
        <v>Institutes / Clinic</v>
      </c>
      <c r="G67" s="19">
        <f>VLOOKUP($B67, 'Performance Data'!$B:$K, 10, 0)</f>
        <v>2025</v>
      </c>
      <c r="H67" s="20" t="s">
        <v>64</v>
      </c>
      <c r="I67" s="19" t="str">
        <f>VLOOKUP($B67, 'Performance Data'!$B:$K, 7, 0)</f>
        <v>NKD25</v>
      </c>
      <c r="J67" s="7">
        <f t="shared" ref="J67:J69" si="23">P67</f>
        <v>6432.62</v>
      </c>
      <c r="K67" s="20">
        <v>10000</v>
      </c>
      <c r="M67" s="20" t="s">
        <v>65</v>
      </c>
      <c r="O67" s="5">
        <f>SUMIF('Performance Data'!$B:$B, $B67,'Performance Data'!N:N)</f>
        <v>0</v>
      </c>
      <c r="P67" s="5">
        <f>SUMIF('Performance Data'!$B:$B, $B67,'Performance Data'!O:O)</f>
        <v>6432.62</v>
      </c>
      <c r="Q67" s="5">
        <f>SUMIF('Performance Data'!$B:$B, $B67,'Performance Data'!P:P)</f>
        <v>0</v>
      </c>
      <c r="S67" s="21" t="e">
        <f>$P67/O67-1</f>
        <v>#DIV/0!</v>
      </c>
      <c r="T67" s="21" t="e">
        <f>P67/Q67-1</f>
        <v>#DIV/0!</v>
      </c>
      <c r="V67" s="5">
        <f>SUMIF('Performance Data'!$B:$B, $B67,'Performance Data'!AC:AC)</f>
        <v>0</v>
      </c>
      <c r="W67" s="5">
        <f>SUMIF('Performance Data'!$B:$B, $B67,'Performance Data'!AD:AD)</f>
        <v>0</v>
      </c>
      <c r="X67" s="5">
        <f>SUMIF('Performance Data'!$B:$B, $B67,'Performance Data'!AE:AE)</f>
        <v>0</v>
      </c>
      <c r="Y67" s="5">
        <f>SUMIF('Performance Data'!$B:$B, $B67,'Performance Data'!AG:AG)</f>
        <v>0</v>
      </c>
      <c r="Z67" s="5">
        <f t="shared" ref="Z67:Z69" si="24">P67</f>
        <v>6432.62</v>
      </c>
      <c r="AA67" s="5">
        <f t="shared" ref="Z67:AA70" si="25">K67</f>
        <v>10000</v>
      </c>
      <c r="AC67" s="21" t="e">
        <f>Z67/X67-1</f>
        <v>#DIV/0!</v>
      </c>
      <c r="AD67" s="21" t="e">
        <f t="shared" ref="AD67:AE70" si="26">Z67/Y67-1</f>
        <v>#DIV/0!</v>
      </c>
      <c r="AE67" s="21">
        <f t="shared" si="26"/>
        <v>0.5545765178107831</v>
      </c>
      <c r="AG67" s="63">
        <f t="shared" ref="AG67:AR70" si="27">$AA67*AG$1</f>
        <v>700.00000000000011</v>
      </c>
      <c r="AH67" s="63">
        <f t="shared" si="27"/>
        <v>800</v>
      </c>
      <c r="AI67" s="63">
        <f t="shared" si="27"/>
        <v>1000</v>
      </c>
      <c r="AJ67" s="63">
        <f t="shared" si="27"/>
        <v>850.00000000000011</v>
      </c>
      <c r="AK67" s="63">
        <f t="shared" si="27"/>
        <v>900</v>
      </c>
      <c r="AL67" s="63">
        <f t="shared" si="27"/>
        <v>800</v>
      </c>
      <c r="AM67" s="63">
        <f t="shared" si="27"/>
        <v>800</v>
      </c>
      <c r="AN67" s="63">
        <f t="shared" si="27"/>
        <v>650</v>
      </c>
      <c r="AO67" s="63">
        <f t="shared" si="27"/>
        <v>950</v>
      </c>
      <c r="AP67" s="63">
        <f t="shared" si="27"/>
        <v>1000</v>
      </c>
      <c r="AQ67" s="63">
        <f t="shared" si="27"/>
        <v>850.00000000000011</v>
      </c>
      <c r="AR67" s="63">
        <f t="shared" si="27"/>
        <v>700.00000000000011</v>
      </c>
    </row>
    <row r="68" spans="2:58" x14ac:dyDescent="0.25">
      <c r="B68">
        <v>29025</v>
      </c>
      <c r="C68" t="s">
        <v>237</v>
      </c>
      <c r="D68" t="str">
        <f>VLOOKUP($B68, 'Performance Data'!$B:$K, 3, 0)</f>
        <v>Germany</v>
      </c>
      <c r="E68" t="str">
        <f>VLOOKUP($B68, 'Performance Data'!$B:$K, 4, 0)</f>
        <v>South West</v>
      </c>
      <c r="F68" t="str">
        <f>VLOOKUP($B68, 'Performance Data'!$B:$K, 6, 0)</f>
        <v>Institutes / Clinic</v>
      </c>
      <c r="G68" s="19">
        <f>VLOOKUP($B68, 'Performance Data'!$B:$K, 10, 0)</f>
        <v>2025</v>
      </c>
      <c r="H68" s="20" t="s">
        <v>64</v>
      </c>
      <c r="I68" s="19" t="str">
        <f>VLOOKUP($B68, 'Performance Data'!$B:$K, 7, 0)</f>
        <v>NKD25</v>
      </c>
      <c r="J68" s="7">
        <f t="shared" si="23"/>
        <v>4650.5</v>
      </c>
      <c r="K68" s="20">
        <v>10000</v>
      </c>
      <c r="M68" s="20" t="s">
        <v>65</v>
      </c>
      <c r="O68" s="5">
        <f>SUMIF('Performance Data'!$B:$B, $B68,'Performance Data'!N:N)</f>
        <v>0</v>
      </c>
      <c r="P68" s="5">
        <f>SUMIF('Performance Data'!$B:$B, $B68,'Performance Data'!O:O)</f>
        <v>4650.5</v>
      </c>
      <c r="Q68" s="5">
        <f>SUMIF('Performance Data'!$B:$B, $B68,'Performance Data'!P:P)</f>
        <v>0</v>
      </c>
      <c r="S68" s="21" t="e">
        <f>$P68/O68-1</f>
        <v>#DIV/0!</v>
      </c>
      <c r="T68" s="21" t="e">
        <f>P68/Q68-1</f>
        <v>#DIV/0!</v>
      </c>
      <c r="V68" s="5">
        <f>SUMIF('Performance Data'!$B:$B, $B68,'Performance Data'!AC:AC)</f>
        <v>0</v>
      </c>
      <c r="W68" s="5">
        <f>SUMIF('Performance Data'!$B:$B, $B68,'Performance Data'!AD:AD)</f>
        <v>0</v>
      </c>
      <c r="X68" s="5">
        <f>SUMIF('Performance Data'!$B:$B, $B68,'Performance Data'!AE:AE)</f>
        <v>0</v>
      </c>
      <c r="Y68" s="5">
        <f>SUMIF('Performance Data'!$B:$B, $B68,'Performance Data'!AG:AG)</f>
        <v>0</v>
      </c>
      <c r="Z68" s="5">
        <f t="shared" si="24"/>
        <v>4650.5</v>
      </c>
      <c r="AA68" s="5">
        <f t="shared" si="25"/>
        <v>10000</v>
      </c>
      <c r="AC68" s="21" t="e">
        <f>Z68/X68-1</f>
        <v>#DIV/0!</v>
      </c>
      <c r="AD68" s="21" t="e">
        <f t="shared" si="26"/>
        <v>#DIV/0!</v>
      </c>
      <c r="AE68" s="21">
        <f t="shared" si="26"/>
        <v>1.1503064186646599</v>
      </c>
      <c r="AG68" s="63">
        <f t="shared" si="27"/>
        <v>700.00000000000011</v>
      </c>
      <c r="AH68" s="63">
        <f t="shared" si="27"/>
        <v>800</v>
      </c>
      <c r="AI68" s="63">
        <f t="shared" si="27"/>
        <v>1000</v>
      </c>
      <c r="AJ68" s="63">
        <f t="shared" si="27"/>
        <v>850.00000000000011</v>
      </c>
      <c r="AK68" s="63">
        <f t="shared" si="27"/>
        <v>900</v>
      </c>
      <c r="AL68" s="63">
        <f t="shared" si="27"/>
        <v>800</v>
      </c>
      <c r="AM68" s="63">
        <f t="shared" si="27"/>
        <v>800</v>
      </c>
      <c r="AN68" s="63">
        <f t="shared" si="27"/>
        <v>650</v>
      </c>
      <c r="AO68" s="63">
        <f t="shared" si="27"/>
        <v>950</v>
      </c>
      <c r="AP68" s="63">
        <f t="shared" si="27"/>
        <v>1000</v>
      </c>
      <c r="AQ68" s="63">
        <f t="shared" si="27"/>
        <v>850.00000000000011</v>
      </c>
      <c r="AR68" s="63">
        <f t="shared" si="27"/>
        <v>700.00000000000011</v>
      </c>
    </row>
    <row r="69" spans="2:58" x14ac:dyDescent="0.25">
      <c r="B69">
        <v>29027</v>
      </c>
      <c r="C69" t="s">
        <v>238</v>
      </c>
      <c r="D69" t="str">
        <f>VLOOKUP($B69, 'Performance Data'!$B:$K, 3, 0)</f>
        <v>Germany</v>
      </c>
      <c r="E69" t="str">
        <f>VLOOKUP($B69, 'Performance Data'!$B:$K, 4, 0)</f>
        <v>South West</v>
      </c>
      <c r="F69" t="str">
        <f>VLOOKUP($B69, 'Performance Data'!$B:$K, 6, 0)</f>
        <v>Institutes / Clinic</v>
      </c>
      <c r="G69" s="19">
        <f>VLOOKUP($B69, 'Performance Data'!$B:$K, 10, 0)</f>
        <v>2025</v>
      </c>
      <c r="H69" s="20" t="s">
        <v>64</v>
      </c>
      <c r="I69" s="19" t="str">
        <f>VLOOKUP($B69, 'Performance Data'!$B:$K, 7, 0)</f>
        <v>NKD25</v>
      </c>
      <c r="J69" s="7">
        <f t="shared" si="23"/>
        <v>2328.63</v>
      </c>
      <c r="K69" s="20">
        <v>10000</v>
      </c>
      <c r="M69" s="20" t="s">
        <v>65</v>
      </c>
      <c r="O69" s="5">
        <f>SUMIF('Performance Data'!$B:$B, $B69,'Performance Data'!N:N)</f>
        <v>0</v>
      </c>
      <c r="P69" s="5">
        <f>SUMIF('Performance Data'!$B:$B, $B69,'Performance Data'!O:O)</f>
        <v>2328.63</v>
      </c>
      <c r="Q69" s="5">
        <f>SUMIF('Performance Data'!$B:$B, $B69,'Performance Data'!P:P)</f>
        <v>0</v>
      </c>
      <c r="S69" s="21" t="e">
        <f>$P69/O69-1</f>
        <v>#DIV/0!</v>
      </c>
      <c r="T69" s="21" t="e">
        <f>P69/Q69-1</f>
        <v>#DIV/0!</v>
      </c>
      <c r="V69" s="5">
        <f>SUMIF('Performance Data'!$B:$B, $B69,'Performance Data'!AC:AC)</f>
        <v>0</v>
      </c>
      <c r="W69" s="5">
        <f>SUMIF('Performance Data'!$B:$B, $B69,'Performance Data'!AD:AD)</f>
        <v>0</v>
      </c>
      <c r="X69" s="5">
        <f>SUMIF('Performance Data'!$B:$B, $B69,'Performance Data'!AE:AE)</f>
        <v>0</v>
      </c>
      <c r="Y69" s="5">
        <f>SUMIF('Performance Data'!$B:$B, $B69,'Performance Data'!AG:AG)</f>
        <v>0</v>
      </c>
      <c r="Z69" s="5">
        <f t="shared" si="24"/>
        <v>2328.63</v>
      </c>
      <c r="AA69" s="5">
        <f t="shared" si="25"/>
        <v>10000</v>
      </c>
      <c r="AC69" s="21" t="e">
        <f>Z69/X69-1</f>
        <v>#DIV/0!</v>
      </c>
      <c r="AD69" s="21" t="e">
        <f t="shared" si="26"/>
        <v>#DIV/0!</v>
      </c>
      <c r="AE69" s="21">
        <f t="shared" si="26"/>
        <v>3.2943705096988358</v>
      </c>
      <c r="AG69" s="63">
        <f t="shared" si="27"/>
        <v>700.00000000000011</v>
      </c>
      <c r="AH69" s="63">
        <f t="shared" si="27"/>
        <v>800</v>
      </c>
      <c r="AI69" s="63">
        <f t="shared" si="27"/>
        <v>1000</v>
      </c>
      <c r="AJ69" s="63">
        <f t="shared" si="27"/>
        <v>850.00000000000011</v>
      </c>
      <c r="AK69" s="63">
        <f t="shared" si="27"/>
        <v>900</v>
      </c>
      <c r="AL69" s="63">
        <f t="shared" si="27"/>
        <v>800</v>
      </c>
      <c r="AM69" s="63">
        <f t="shared" si="27"/>
        <v>800</v>
      </c>
      <c r="AN69" s="63">
        <f t="shared" si="27"/>
        <v>650</v>
      </c>
      <c r="AO69" s="63">
        <f t="shared" si="27"/>
        <v>950</v>
      </c>
      <c r="AP69" s="63">
        <f t="shared" si="27"/>
        <v>1000</v>
      </c>
      <c r="AQ69" s="63">
        <f t="shared" si="27"/>
        <v>850.00000000000011</v>
      </c>
      <c r="AR69" s="63">
        <f t="shared" si="27"/>
        <v>700.00000000000011</v>
      </c>
    </row>
    <row r="70" spans="2:58" x14ac:dyDescent="0.25">
      <c r="B70" t="s">
        <v>239</v>
      </c>
      <c r="C70" t="s">
        <v>114</v>
      </c>
      <c r="D70" t="s">
        <v>23</v>
      </c>
      <c r="E70" t="s">
        <v>19</v>
      </c>
      <c r="G70" s="19">
        <v>2025</v>
      </c>
      <c r="H70" s="20"/>
      <c r="I70" t="s">
        <v>108</v>
      </c>
      <c r="J70" s="20"/>
      <c r="K70" s="20"/>
      <c r="O70" s="5">
        <v>0</v>
      </c>
      <c r="P70" s="5">
        <v>0</v>
      </c>
      <c r="Q70" s="5">
        <f>SUMIF('Combined Budget 2025 EUR'!$B:$B, $B70,'Combined Budget 2025 EUR'!$AL:$AL)</f>
        <v>11250</v>
      </c>
      <c r="S70" s="21" t="e">
        <f>$P70/O70-1</f>
        <v>#DIV/0!</v>
      </c>
      <c r="T70" s="21">
        <f>P70/Q70-1</f>
        <v>-1</v>
      </c>
      <c r="V70" s="5">
        <v>0</v>
      </c>
      <c r="W70" s="5">
        <v>0</v>
      </c>
      <c r="X70" s="5">
        <v>0</v>
      </c>
      <c r="Y70" s="5">
        <f>SUMIF('Combined Budget 2025 EUR'!$B:$B, $B70,'Combined Budget 2025 EUR'!$AQ:$AQ)</f>
        <v>30000</v>
      </c>
      <c r="Z70" s="5">
        <f t="shared" si="25"/>
        <v>0</v>
      </c>
      <c r="AA70" s="5">
        <f t="shared" si="25"/>
        <v>0</v>
      </c>
      <c r="AC70" s="21" t="e">
        <f>Z70/X70-1</f>
        <v>#DIV/0!</v>
      </c>
      <c r="AD70" s="21">
        <f t="shared" si="26"/>
        <v>-1</v>
      </c>
      <c r="AE70" s="21" t="e">
        <f t="shared" si="26"/>
        <v>#DIV/0!</v>
      </c>
      <c r="AG70" s="63">
        <f t="shared" si="27"/>
        <v>0</v>
      </c>
      <c r="AH70" s="63">
        <f t="shared" si="27"/>
        <v>0</v>
      </c>
      <c r="AI70" s="63">
        <f t="shared" si="27"/>
        <v>0</v>
      </c>
      <c r="AJ70" s="63">
        <f t="shared" si="27"/>
        <v>0</v>
      </c>
      <c r="AK70" s="63">
        <f t="shared" si="27"/>
        <v>0</v>
      </c>
      <c r="AL70" s="63">
        <f t="shared" si="27"/>
        <v>0</v>
      </c>
      <c r="AM70" s="63">
        <f t="shared" si="27"/>
        <v>0</v>
      </c>
      <c r="AN70" s="63">
        <f t="shared" si="27"/>
        <v>0</v>
      </c>
      <c r="AO70" s="63">
        <f t="shared" si="27"/>
        <v>0</v>
      </c>
      <c r="AP70" s="63">
        <f t="shared" si="27"/>
        <v>0</v>
      </c>
      <c r="AQ70" s="63">
        <f t="shared" si="27"/>
        <v>0</v>
      </c>
      <c r="AR70" s="63">
        <f t="shared" si="27"/>
        <v>0</v>
      </c>
    </row>
    <row r="72" spans="2:58" x14ac:dyDescent="0.25">
      <c r="B72" s="26" t="s">
        <v>115</v>
      </c>
      <c r="C72" s="26"/>
      <c r="D72" s="26"/>
      <c r="E72" s="26"/>
      <c r="F72" s="26"/>
      <c r="G72" s="27"/>
      <c r="H72" s="31">
        <f>COUNTIF(H67:H69, "Yes")+H70</f>
        <v>3</v>
      </c>
      <c r="I72" s="27"/>
      <c r="J72" s="28">
        <f>SUM(J67:J70)</f>
        <v>13411.75</v>
      </c>
      <c r="K72" s="28">
        <f>SUM(K67:K70)</f>
        <v>30000</v>
      </c>
      <c r="L72" s="26"/>
      <c r="M72" s="26"/>
      <c r="N72" s="26"/>
      <c r="O72" s="28">
        <f t="shared" ref="O72:Q72" si="28">SUM(O67:O70)</f>
        <v>0</v>
      </c>
      <c r="P72" s="28">
        <f t="shared" si="28"/>
        <v>13411.75</v>
      </c>
      <c r="Q72" s="28">
        <f t="shared" si="28"/>
        <v>11250</v>
      </c>
      <c r="R72" s="26"/>
      <c r="S72" s="29" t="e">
        <f>$P72/O72-1</f>
        <v>#DIV/0!</v>
      </c>
      <c r="T72" s="29">
        <f>P72/Q72-1</f>
        <v>0.19215555555555563</v>
      </c>
      <c r="U72" s="26"/>
      <c r="V72" s="28">
        <f t="shared" ref="V72:AA72" si="29">SUM(V67:V70)</f>
        <v>0</v>
      </c>
      <c r="W72" s="28">
        <f t="shared" si="29"/>
        <v>0</v>
      </c>
      <c r="X72" s="28">
        <f t="shared" si="29"/>
        <v>0</v>
      </c>
      <c r="Y72" s="28">
        <f t="shared" si="29"/>
        <v>30000</v>
      </c>
      <c r="Z72" s="28">
        <f>SUM(Z67:Z70)</f>
        <v>13411.75</v>
      </c>
      <c r="AA72" s="28">
        <f t="shared" si="29"/>
        <v>30000</v>
      </c>
      <c r="AB72" s="26"/>
      <c r="AC72" s="29" t="e">
        <f>Z72/X72-1</f>
        <v>#DIV/0!</v>
      </c>
      <c r="AD72" s="29">
        <f>Z72/Y72-1</f>
        <v>-0.55294166666666666</v>
      </c>
      <c r="AE72" s="29">
        <f>AA72/Z72-1</f>
        <v>1.236844557943594</v>
      </c>
      <c r="AG72" s="28">
        <f t="shared" ref="AG72:AR72" si="30">SUM(AG67:AG70)</f>
        <v>2100.0000000000005</v>
      </c>
      <c r="AH72" s="28">
        <f t="shared" si="30"/>
        <v>2400</v>
      </c>
      <c r="AI72" s="28">
        <f t="shared" si="30"/>
        <v>3000</v>
      </c>
      <c r="AJ72" s="28">
        <f t="shared" si="30"/>
        <v>2550.0000000000005</v>
      </c>
      <c r="AK72" s="28">
        <f t="shared" si="30"/>
        <v>2700</v>
      </c>
      <c r="AL72" s="28">
        <f t="shared" si="30"/>
        <v>2400</v>
      </c>
      <c r="AM72" s="28">
        <f t="shared" si="30"/>
        <v>2400</v>
      </c>
      <c r="AN72" s="28">
        <f t="shared" si="30"/>
        <v>1950</v>
      </c>
      <c r="AO72" s="28">
        <f t="shared" si="30"/>
        <v>2850</v>
      </c>
      <c r="AP72" s="28">
        <f t="shared" si="30"/>
        <v>3000</v>
      </c>
      <c r="AQ72" s="28">
        <f t="shared" si="30"/>
        <v>2550.0000000000005</v>
      </c>
      <c r="AR72" s="28">
        <f t="shared" si="30"/>
        <v>2100.0000000000005</v>
      </c>
    </row>
    <row r="74" spans="2:58" x14ac:dyDescent="0.25">
      <c r="B74" s="71" t="s">
        <v>1283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9" cm="1">
        <f t="array" ref="AG74:AR74">AG63:AR63+AG72:AR72</f>
        <v>129767.27184400003</v>
      </c>
      <c r="AH74" s="69">
        <v>148305.4535360001</v>
      </c>
      <c r="AI74" s="69">
        <v>185381.81691999998</v>
      </c>
      <c r="AJ74" s="69">
        <v>157574.54438199993</v>
      </c>
      <c r="AK74" s="69">
        <v>166843.63522799997</v>
      </c>
      <c r="AL74" s="69">
        <v>148305.4535360001</v>
      </c>
      <c r="AM74" s="69">
        <v>148305.4535360001</v>
      </c>
      <c r="AN74" s="69">
        <v>120498.18099799997</v>
      </c>
      <c r="AO74" s="69">
        <v>176112.72607400003</v>
      </c>
      <c r="AP74" s="69">
        <v>185381.81691999998</v>
      </c>
      <c r="AQ74" s="69">
        <v>157574.54438199993</v>
      </c>
      <c r="AR74" s="69">
        <v>129767.27184400003</v>
      </c>
    </row>
    <row r="75" spans="2:58" x14ac:dyDescent="0.25">
      <c r="AY75">
        <f>AV76</f>
        <v>1</v>
      </c>
      <c r="AZ75">
        <f>AW76</f>
        <v>0</v>
      </c>
      <c r="BA75">
        <f>AX76+AV76</f>
        <v>2</v>
      </c>
      <c r="BB75">
        <f>AY76+AW76</f>
        <v>0</v>
      </c>
      <c r="BC75">
        <f>AZ76+AX76+AV76</f>
        <v>3</v>
      </c>
      <c r="BD75">
        <f>BA76+AY76+AW76</f>
        <v>0</v>
      </c>
      <c r="BE75">
        <f>BB76+AZ76+AX76+AV76</f>
        <v>3</v>
      </c>
      <c r="BF75">
        <f>BC76+BA76+AY76+AW76</f>
        <v>1</v>
      </c>
    </row>
    <row r="76" spans="2:58" x14ac:dyDescent="0.25">
      <c r="B76" t="s">
        <v>240</v>
      </c>
      <c r="C76" t="s">
        <v>117</v>
      </c>
      <c r="D76" t="s">
        <v>23</v>
      </c>
      <c r="E76" t="s">
        <v>19</v>
      </c>
      <c r="G76" s="19">
        <v>2026</v>
      </c>
      <c r="H76" s="20">
        <v>5</v>
      </c>
      <c r="I76" t="s">
        <v>118</v>
      </c>
      <c r="K76" s="24">
        <v>50000</v>
      </c>
      <c r="O76" s="5">
        <v>0</v>
      </c>
      <c r="P76" s="5">
        <v>0</v>
      </c>
      <c r="Q76" s="5">
        <v>0</v>
      </c>
      <c r="S76" s="21" t="e">
        <f>$P76/O76-1</f>
        <v>#DIV/0!</v>
      </c>
      <c r="T76" s="21" t="e">
        <f>P76/Q76-1</f>
        <v>#DIV/0!</v>
      </c>
      <c r="V76" s="5">
        <v>0</v>
      </c>
      <c r="W76" s="5">
        <v>0</v>
      </c>
      <c r="X76" s="5">
        <v>0</v>
      </c>
      <c r="Y76" s="5">
        <v>0</v>
      </c>
      <c r="Z76" s="5">
        <f>J76</f>
        <v>0</v>
      </c>
      <c r="AA76" s="5">
        <f>K76</f>
        <v>50000</v>
      </c>
      <c r="AC76" s="21" t="e">
        <f>Z76/X76-1</f>
        <v>#DIV/0!</v>
      </c>
      <c r="AD76" s="21" t="e">
        <f>Z76/Y76-1</f>
        <v>#DIV/0!</v>
      </c>
      <c r="AE76" s="21" t="e">
        <f>AA76/Z76-1</f>
        <v>#DIV/0!</v>
      </c>
      <c r="AG76">
        <f>AU76*4000+AU75*3000</f>
        <v>0</v>
      </c>
      <c r="AH76" s="71">
        <f>AV76*4000+AV75*3000</f>
        <v>4000</v>
      </c>
      <c r="AI76" s="71">
        <v>4000</v>
      </c>
      <c r="AJ76" s="71">
        <f>AX76*4000+AX75*3000</f>
        <v>4000</v>
      </c>
      <c r="AK76" s="71">
        <v>4000</v>
      </c>
      <c r="AL76" s="71">
        <v>4000</v>
      </c>
      <c r="AM76" s="71">
        <v>4000</v>
      </c>
      <c r="AN76" s="71">
        <v>2000</v>
      </c>
      <c r="AO76" s="71">
        <v>6000</v>
      </c>
      <c r="AP76" s="71">
        <v>5000</v>
      </c>
      <c r="AQ76" s="71">
        <v>8000</v>
      </c>
      <c r="AR76" s="71">
        <v>5000</v>
      </c>
      <c r="AV76">
        <v>1</v>
      </c>
      <c r="AX76">
        <v>1</v>
      </c>
      <c r="AZ76">
        <v>1</v>
      </c>
      <c r="BC76">
        <v>1</v>
      </c>
      <c r="BE76">
        <v>1</v>
      </c>
    </row>
    <row r="78" spans="2:58" x14ac:dyDescent="0.25">
      <c r="B78" s="26" t="s">
        <v>119</v>
      </c>
      <c r="C78" s="26"/>
      <c r="D78" s="26"/>
      <c r="E78" s="26"/>
      <c r="F78" s="26"/>
      <c r="G78" s="27"/>
      <c r="H78" s="31">
        <f>COUNTIF(H75:H75, "Yes")+H76</f>
        <v>5</v>
      </c>
      <c r="I78" s="27"/>
      <c r="J78" s="28">
        <f t="shared" ref="J78:K78" si="31">SUM(J75:J76)</f>
        <v>0</v>
      </c>
      <c r="K78" s="28">
        <f t="shared" si="31"/>
        <v>50000</v>
      </c>
      <c r="L78" s="26"/>
      <c r="M78" s="26"/>
      <c r="N78" s="26"/>
      <c r="O78" s="28">
        <f t="shared" ref="O78:Q78" si="32">SUM(O75:O76)</f>
        <v>0</v>
      </c>
      <c r="P78" s="28">
        <f t="shared" si="32"/>
        <v>0</v>
      </c>
      <c r="Q78" s="28">
        <f t="shared" si="32"/>
        <v>0</v>
      </c>
      <c r="R78" s="26"/>
      <c r="S78" s="29" t="e">
        <f>$P78/O78-1</f>
        <v>#DIV/0!</v>
      </c>
      <c r="T78" s="29" t="e">
        <f>P78/Q78-1</f>
        <v>#DIV/0!</v>
      </c>
      <c r="U78" s="26"/>
      <c r="V78" s="28">
        <f t="shared" ref="V78:X78" si="33">SUM(V75:V76)</f>
        <v>0</v>
      </c>
      <c r="W78" s="28">
        <f t="shared" si="33"/>
        <v>0</v>
      </c>
      <c r="X78" s="28">
        <f t="shared" si="33"/>
        <v>0</v>
      </c>
      <c r="Y78" s="28">
        <f>SUM(Y75:Y76)</f>
        <v>0</v>
      </c>
      <c r="Z78" s="28">
        <f>SUM(Z75:Z76)</f>
        <v>0</v>
      </c>
      <c r="AA78" s="28">
        <f>SUM(AA75:AA76)</f>
        <v>50000</v>
      </c>
      <c r="AB78" s="28"/>
      <c r="AC78" s="29" t="e">
        <f>Z78/X78-1</f>
        <v>#DIV/0!</v>
      </c>
      <c r="AD78" s="29" t="e">
        <f>Z78/Y78-1</f>
        <v>#DIV/0!</v>
      </c>
      <c r="AE78" s="29" t="e">
        <f>AA78/Z78-1</f>
        <v>#DIV/0!</v>
      </c>
      <c r="AG78" s="28">
        <f t="shared" ref="AG78:AR78" si="34">SUM(AG75:AG76)</f>
        <v>0</v>
      </c>
      <c r="AH78" s="28">
        <f t="shared" si="34"/>
        <v>4000</v>
      </c>
      <c r="AI78" s="28">
        <f t="shared" si="34"/>
        <v>4000</v>
      </c>
      <c r="AJ78" s="28">
        <f t="shared" si="34"/>
        <v>4000</v>
      </c>
      <c r="AK78" s="28">
        <f t="shared" si="34"/>
        <v>4000</v>
      </c>
      <c r="AL78" s="28">
        <f t="shared" si="34"/>
        <v>4000</v>
      </c>
      <c r="AM78" s="28">
        <f t="shared" si="34"/>
        <v>4000</v>
      </c>
      <c r="AN78" s="28">
        <f t="shared" si="34"/>
        <v>2000</v>
      </c>
      <c r="AO78" s="28">
        <f t="shared" si="34"/>
        <v>6000</v>
      </c>
      <c r="AP78" s="28">
        <f t="shared" si="34"/>
        <v>5000</v>
      </c>
      <c r="AQ78" s="28">
        <f t="shared" si="34"/>
        <v>8000</v>
      </c>
      <c r="AR78" s="28">
        <f t="shared" si="34"/>
        <v>5000</v>
      </c>
    </row>
  </sheetData>
  <autoFilter ref="B2:BA2" xr:uid="{80FCDA92-0365-45D6-ACFD-7BD159FF0618}">
    <sortState xmlns:xlrd2="http://schemas.microsoft.com/office/spreadsheetml/2017/richdata2" ref="B3:BA65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704A4D-BBD5-474B-9547-466DA2D8847C}">
          <x14:formula1>
            <xm:f>List!$B$2:$B$4</xm:f>
          </x14:formula1>
          <xm:sqref>H67:H69 H3:H62</xm:sqref>
        </x14:dataValidation>
        <x14:dataValidation type="list" allowBlank="1" showInputMessage="1" showErrorMessage="1" xr:uid="{A92B3E8D-6B45-48F0-8DB7-D8BB63AEE32E}">
          <x14:formula1>
            <xm:f>List!$D$2:$D$5</xm:f>
          </x14:formula1>
          <xm:sqref>M3:M62 M67:M69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1F6F-00DC-4C89-8B1E-38766A287806}">
  <dimension ref="B1:BF44"/>
  <sheetViews>
    <sheetView showGridLines="0" workbookViewId="0">
      <pane xSplit="3" ySplit="2" topLeftCell="AC15" activePane="bottomRight" state="frozen"/>
      <selection pane="topRight" activeCell="D1" sqref="D1"/>
      <selection pane="bottomLeft" activeCell="A3" sqref="A3"/>
      <selection pane="bottomRight" activeCell="AG41" sqref="AG41:AR42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  <col min="33" max="44" width="10.5703125" bestFit="1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20148</v>
      </c>
      <c r="C3" t="s">
        <v>241</v>
      </c>
      <c r="D3" t="str">
        <f>VLOOKUP($B3, 'Performance Data'!$B:$K, 3, 0)</f>
        <v>Germany</v>
      </c>
      <c r="E3" t="s">
        <v>271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7">
        <f t="shared" ref="J3:J29" si="0">P3</f>
        <v>69770.81</v>
      </c>
      <c r="K3" s="68">
        <f>J3*1.07</f>
        <v>74654.766700000007</v>
      </c>
      <c r="M3" s="20" t="s">
        <v>68</v>
      </c>
      <c r="O3" s="5">
        <f>SUMIF('Performance Data'!$B:$B, $B3,'Performance Data'!N:N)</f>
        <v>62631.07</v>
      </c>
      <c r="P3" s="5">
        <f>SUMIF('Performance Data'!$B:$B, $B3,'Performance Data'!O:O)</f>
        <v>69770.81</v>
      </c>
      <c r="Q3" s="5">
        <f>SUMIF('Performance Data'!$B:$B, $B3,'Performance Data'!P:P)</f>
        <v>48180</v>
      </c>
      <c r="S3" s="21">
        <f t="shared" ref="S3:S30" si="1">$P3/O3-1</f>
        <v>0.11399677508303774</v>
      </c>
      <c r="T3" s="21">
        <f t="shared" ref="T3:T30" si="2">P3/Q3-1</f>
        <v>0.44812806143628059</v>
      </c>
      <c r="V3" s="5">
        <f>SUMIF('Performance Data'!$B:$B, $B3,'Performance Data'!AC:AC)</f>
        <v>71689.320000000007</v>
      </c>
      <c r="W3" s="5">
        <f>SUMIF('Performance Data'!$B:$B, $B3,'Performance Data'!AD:AD)</f>
        <v>66995.38</v>
      </c>
      <c r="X3" s="5">
        <f>SUMIF('Performance Data'!$B:$B, $B3,'Performance Data'!AE:AE)</f>
        <v>62631.07</v>
      </c>
      <c r="Y3" s="5">
        <f>SUMIF('Performance Data'!$B:$B, $B3,'Performance Data'!AG:AG)</f>
        <v>66000</v>
      </c>
      <c r="Z3" s="5">
        <f t="shared" ref="Z3:Z29" si="3">P3</f>
        <v>69770.81</v>
      </c>
      <c r="AA3" s="5">
        <f t="shared" ref="AA3:AA29" si="4">K3</f>
        <v>74654.766700000007</v>
      </c>
      <c r="AC3" s="21">
        <f t="shared" ref="AC3:AC30" si="5">Z3/X3-1</f>
        <v>0.11399677508303774</v>
      </c>
      <c r="AD3" s="21">
        <f t="shared" ref="AD3:AD30" si="6">Z3/Y3-1</f>
        <v>5.7133484848484795E-2</v>
      </c>
      <c r="AE3" s="21">
        <f t="shared" ref="AE3:AE30" si="7">AA3/Z3-1</f>
        <v>7.0000000000000062E-2</v>
      </c>
      <c r="AG3" s="63">
        <f t="shared" ref="AG3:AR3" si="8">$AA3*AG$1</f>
        <v>5225.8336690000015</v>
      </c>
      <c r="AH3" s="63">
        <f t="shared" si="8"/>
        <v>5972.3813360000004</v>
      </c>
      <c r="AI3" s="63">
        <f t="shared" si="8"/>
        <v>7465.4766700000009</v>
      </c>
      <c r="AJ3" s="63">
        <f t="shared" si="8"/>
        <v>6345.6551695000007</v>
      </c>
      <c r="AK3" s="63">
        <f t="shared" si="8"/>
        <v>6718.9290030000002</v>
      </c>
      <c r="AL3" s="63">
        <f t="shared" si="8"/>
        <v>5972.3813360000004</v>
      </c>
      <c r="AM3" s="63">
        <f t="shared" si="8"/>
        <v>5972.3813360000004</v>
      </c>
      <c r="AN3" s="63">
        <f t="shared" si="8"/>
        <v>4852.5598355000011</v>
      </c>
      <c r="AO3" s="63">
        <f t="shared" si="8"/>
        <v>7092.2028365000006</v>
      </c>
      <c r="AP3" s="63">
        <f t="shared" si="8"/>
        <v>7465.4766700000009</v>
      </c>
      <c r="AQ3" s="63">
        <f t="shared" si="8"/>
        <v>6345.6551695000007</v>
      </c>
      <c r="AR3" s="63">
        <f t="shared" si="8"/>
        <v>5225.8336690000015</v>
      </c>
    </row>
    <row r="4" spans="2:44" x14ac:dyDescent="0.25">
      <c r="B4">
        <v>20206</v>
      </c>
      <c r="C4" t="s">
        <v>242</v>
      </c>
      <c r="D4" t="str">
        <f>VLOOKUP($B4, 'Performance Data'!$B:$K, 3, 0)</f>
        <v>Germany</v>
      </c>
      <c r="E4" t="s">
        <v>271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AA</v>
      </c>
      <c r="J4" s="7">
        <f t="shared" si="0"/>
        <v>60225.35</v>
      </c>
      <c r="K4" s="68">
        <f t="shared" ref="K4:K26" si="9">J4*1.07</f>
        <v>64441.124500000005</v>
      </c>
      <c r="M4" s="20" t="s">
        <v>68</v>
      </c>
      <c r="O4" s="5">
        <f>SUMIF('Performance Data'!$B:$B, $B4,'Performance Data'!N:N)</f>
        <v>53315.979999999996</v>
      </c>
      <c r="P4" s="5">
        <f>SUMIF('Performance Data'!$B:$B, $B4,'Performance Data'!O:O)</f>
        <v>60225.35</v>
      </c>
      <c r="Q4" s="5">
        <f>SUMIF('Performance Data'!$B:$B, $B4,'Performance Data'!P:P)</f>
        <v>43800</v>
      </c>
      <c r="S4" s="21">
        <f t="shared" si="1"/>
        <v>0.12959285377479701</v>
      </c>
      <c r="T4" s="21">
        <f t="shared" si="2"/>
        <v>0.37500799086757985</v>
      </c>
      <c r="V4" s="5">
        <f>SUMIF('Performance Data'!$B:$B, $B4,'Performance Data'!AC:AC)</f>
        <v>37805.32</v>
      </c>
      <c r="W4" s="5">
        <f>SUMIF('Performance Data'!$B:$B, $B4,'Performance Data'!AD:AD)</f>
        <v>42977.619999999988</v>
      </c>
      <c r="X4" s="5">
        <f>SUMIF('Performance Data'!$B:$B, $B4,'Performance Data'!AE:AE)</f>
        <v>53315.979999999996</v>
      </c>
      <c r="Y4" s="5">
        <f>SUMIF('Performance Data'!$B:$B, $B4,'Performance Data'!AG:AG)</f>
        <v>60000</v>
      </c>
      <c r="Z4" s="5">
        <f t="shared" si="3"/>
        <v>60225.35</v>
      </c>
      <c r="AA4" s="5">
        <f t="shared" si="4"/>
        <v>64441.124500000005</v>
      </c>
      <c r="AC4" s="21">
        <f t="shared" si="5"/>
        <v>0.12959285377479701</v>
      </c>
      <c r="AD4" s="21">
        <f t="shared" si="6"/>
        <v>3.7558333333334026E-3</v>
      </c>
      <c r="AE4" s="21">
        <f t="shared" si="7"/>
        <v>7.0000000000000062E-2</v>
      </c>
      <c r="AG4" s="63">
        <f t="shared" ref="AG4:AR23" si="10">$AA4*AG$1</f>
        <v>4510.8787150000007</v>
      </c>
      <c r="AH4" s="63">
        <f t="shared" si="10"/>
        <v>5155.289960000001</v>
      </c>
      <c r="AI4" s="63">
        <f t="shared" si="10"/>
        <v>6444.1124500000005</v>
      </c>
      <c r="AJ4" s="63">
        <f t="shared" si="10"/>
        <v>5477.4955825000006</v>
      </c>
      <c r="AK4" s="63">
        <f t="shared" si="10"/>
        <v>5799.7012050000003</v>
      </c>
      <c r="AL4" s="63">
        <f t="shared" si="10"/>
        <v>5155.289960000001</v>
      </c>
      <c r="AM4" s="63">
        <f t="shared" si="10"/>
        <v>5155.289960000001</v>
      </c>
      <c r="AN4" s="63">
        <f t="shared" si="10"/>
        <v>4188.6730925000002</v>
      </c>
      <c r="AO4" s="63">
        <f t="shared" si="10"/>
        <v>6121.9068275000009</v>
      </c>
      <c r="AP4" s="63">
        <f t="shared" si="10"/>
        <v>6444.1124500000005</v>
      </c>
      <c r="AQ4" s="63">
        <f t="shared" si="10"/>
        <v>5477.4955825000006</v>
      </c>
      <c r="AR4" s="63">
        <f t="shared" si="10"/>
        <v>4510.8787150000007</v>
      </c>
    </row>
    <row r="5" spans="2:44" x14ac:dyDescent="0.25">
      <c r="B5">
        <v>20536</v>
      </c>
      <c r="C5" t="s">
        <v>243</v>
      </c>
      <c r="D5" t="str">
        <f>VLOOKUP($B5, 'Performance Data'!$B:$K, 3, 0)</f>
        <v>Germany</v>
      </c>
      <c r="E5" t="s">
        <v>271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 t="s">
        <v>64</v>
      </c>
      <c r="I5" s="19" t="str">
        <f>VLOOKUP($B5, 'Performance Data'!$B:$K, 7, 0)</f>
        <v>AA</v>
      </c>
      <c r="J5" s="7">
        <f t="shared" si="0"/>
        <v>19408.719999999998</v>
      </c>
      <c r="K5" s="68">
        <f t="shared" si="9"/>
        <v>20767.330399999999</v>
      </c>
      <c r="M5" s="20" t="s">
        <v>68</v>
      </c>
      <c r="O5" s="5">
        <f>SUMIF('Performance Data'!$B:$B, $B5,'Performance Data'!N:N)</f>
        <v>25848.739999999998</v>
      </c>
      <c r="P5" s="5">
        <f>SUMIF('Performance Data'!$B:$B, $B5,'Performance Data'!O:O)</f>
        <v>19408.719999999998</v>
      </c>
      <c r="Q5" s="5">
        <f>SUMIF('Performance Data'!$B:$B, $B5,'Performance Data'!P:P)</f>
        <v>21900</v>
      </c>
      <c r="S5" s="21">
        <f t="shared" si="1"/>
        <v>-0.24914251139513965</v>
      </c>
      <c r="T5" s="21">
        <f t="shared" si="2"/>
        <v>-0.11375707762557086</v>
      </c>
      <c r="V5" s="5">
        <f>SUMIF('Performance Data'!$B:$B, $B5,'Performance Data'!AC:AC)</f>
        <v>18707.400000000001</v>
      </c>
      <c r="W5" s="5">
        <f>SUMIF('Performance Data'!$B:$B, $B5,'Performance Data'!AD:AD)</f>
        <v>20192.829999999998</v>
      </c>
      <c r="X5" s="5">
        <f>SUMIF('Performance Data'!$B:$B, $B5,'Performance Data'!AE:AE)</f>
        <v>25848.739999999998</v>
      </c>
      <c r="Y5" s="5">
        <f>SUMIF('Performance Data'!$B:$B, $B5,'Performance Data'!AG:AG)</f>
        <v>30000</v>
      </c>
      <c r="Z5" s="5">
        <f t="shared" si="3"/>
        <v>19408.719999999998</v>
      </c>
      <c r="AA5" s="5">
        <f t="shared" si="4"/>
        <v>20767.330399999999</v>
      </c>
      <c r="AC5" s="21">
        <f t="shared" si="5"/>
        <v>-0.24914251139513965</v>
      </c>
      <c r="AD5" s="21">
        <f t="shared" si="6"/>
        <v>-0.35304266666666673</v>
      </c>
      <c r="AE5" s="21">
        <f t="shared" si="7"/>
        <v>7.0000000000000062E-2</v>
      </c>
      <c r="AG5" s="63">
        <f t="shared" si="10"/>
        <v>1453.7131280000001</v>
      </c>
      <c r="AH5" s="63">
        <f t="shared" si="10"/>
        <v>1661.386432</v>
      </c>
      <c r="AI5" s="63">
        <f t="shared" si="10"/>
        <v>2076.7330400000001</v>
      </c>
      <c r="AJ5" s="63">
        <f t="shared" si="10"/>
        <v>1765.223084</v>
      </c>
      <c r="AK5" s="63">
        <f t="shared" si="10"/>
        <v>1869.0597359999999</v>
      </c>
      <c r="AL5" s="63">
        <f t="shared" si="10"/>
        <v>1661.386432</v>
      </c>
      <c r="AM5" s="63">
        <f t="shared" si="10"/>
        <v>1661.386432</v>
      </c>
      <c r="AN5" s="63">
        <f t="shared" si="10"/>
        <v>1349.8764759999999</v>
      </c>
      <c r="AO5" s="63">
        <f t="shared" si="10"/>
        <v>1972.8963879999999</v>
      </c>
      <c r="AP5" s="63">
        <f t="shared" si="10"/>
        <v>2076.7330400000001</v>
      </c>
      <c r="AQ5" s="63">
        <f t="shared" si="10"/>
        <v>1765.223084</v>
      </c>
      <c r="AR5" s="63">
        <f t="shared" si="10"/>
        <v>1453.7131280000001</v>
      </c>
    </row>
    <row r="6" spans="2:44" x14ac:dyDescent="0.25">
      <c r="B6">
        <v>20745</v>
      </c>
      <c r="C6" t="s">
        <v>244</v>
      </c>
      <c r="D6" t="str">
        <f>VLOOKUP($B6, 'Performance Data'!$B:$K, 3, 0)</f>
        <v>Germany</v>
      </c>
      <c r="E6" t="s">
        <v>271</v>
      </c>
      <c r="F6" t="str">
        <f>VLOOKUP($B6, 'Performance Data'!$B:$K, 6, 0)</f>
        <v>Institutes / Clinic</v>
      </c>
      <c r="G6" s="19" t="str">
        <f>VLOOKUP($B6, 'Performance Data'!$B:$K, 10, 0)</f>
        <v>Pre-2022</v>
      </c>
      <c r="H6" s="20" t="s">
        <v>64</v>
      </c>
      <c r="I6" s="19" t="str">
        <f>VLOOKUP($B6, 'Performance Data'!$B:$K, 7, 0)</f>
        <v>AA</v>
      </c>
      <c r="J6" s="7">
        <f t="shared" si="0"/>
        <v>40306.470000000008</v>
      </c>
      <c r="K6" s="68">
        <f t="shared" si="9"/>
        <v>43127.922900000012</v>
      </c>
      <c r="M6" s="20" t="s">
        <v>68</v>
      </c>
      <c r="O6" s="5">
        <f>SUMIF('Performance Data'!$B:$B, $B6,'Performance Data'!N:N)</f>
        <v>50369.01</v>
      </c>
      <c r="P6" s="5">
        <f>SUMIF('Performance Data'!$B:$B, $B6,'Performance Data'!O:O)</f>
        <v>40306.470000000008</v>
      </c>
      <c r="Q6" s="5">
        <f>SUMIF('Performance Data'!$B:$B, $B6,'Performance Data'!P:P)</f>
        <v>40150</v>
      </c>
      <c r="S6" s="21">
        <f t="shared" si="1"/>
        <v>-0.19977641013790015</v>
      </c>
      <c r="T6" s="21">
        <f t="shared" si="2"/>
        <v>3.8971357409716134E-3</v>
      </c>
      <c r="V6" s="5">
        <f>SUMIF('Performance Data'!$B:$B, $B6,'Performance Data'!AC:AC)</f>
        <v>22325.55</v>
      </c>
      <c r="W6" s="5">
        <f>SUMIF('Performance Data'!$B:$B, $B6,'Performance Data'!AD:AD)</f>
        <v>25494.81</v>
      </c>
      <c r="X6" s="5">
        <f>SUMIF('Performance Data'!$B:$B, $B6,'Performance Data'!AE:AE)</f>
        <v>50369.01</v>
      </c>
      <c r="Y6" s="5">
        <f>SUMIF('Performance Data'!$B:$B, $B6,'Performance Data'!AG:AG)</f>
        <v>55000</v>
      </c>
      <c r="Z6" s="5">
        <f t="shared" si="3"/>
        <v>40306.470000000008</v>
      </c>
      <c r="AA6" s="5">
        <f t="shared" si="4"/>
        <v>43127.922900000012</v>
      </c>
      <c r="AC6" s="21">
        <f t="shared" si="5"/>
        <v>-0.19977641013790015</v>
      </c>
      <c r="AD6" s="21">
        <f t="shared" si="6"/>
        <v>-0.26715509090909073</v>
      </c>
      <c r="AE6" s="21">
        <f t="shared" si="7"/>
        <v>7.0000000000000062E-2</v>
      </c>
      <c r="AG6" s="63">
        <f t="shared" si="10"/>
        <v>3018.954603000001</v>
      </c>
      <c r="AH6" s="63">
        <f t="shared" si="10"/>
        <v>3450.2338320000013</v>
      </c>
      <c r="AI6" s="63">
        <f t="shared" si="10"/>
        <v>4312.7922900000012</v>
      </c>
      <c r="AJ6" s="63">
        <f t="shared" si="10"/>
        <v>3665.8734465000011</v>
      </c>
      <c r="AK6" s="63">
        <f t="shared" si="10"/>
        <v>3881.513061000001</v>
      </c>
      <c r="AL6" s="63">
        <f t="shared" si="10"/>
        <v>3450.2338320000013</v>
      </c>
      <c r="AM6" s="63">
        <f t="shared" si="10"/>
        <v>3450.2338320000013</v>
      </c>
      <c r="AN6" s="63">
        <f t="shared" si="10"/>
        <v>2803.3149885000007</v>
      </c>
      <c r="AO6" s="63">
        <f t="shared" si="10"/>
        <v>4097.1526755000014</v>
      </c>
      <c r="AP6" s="63">
        <f t="shared" si="10"/>
        <v>4312.7922900000012</v>
      </c>
      <c r="AQ6" s="63">
        <f t="shared" si="10"/>
        <v>3665.8734465000011</v>
      </c>
      <c r="AR6" s="63">
        <f t="shared" si="10"/>
        <v>3018.954603000001</v>
      </c>
    </row>
    <row r="7" spans="2:44" x14ac:dyDescent="0.25">
      <c r="B7">
        <v>20830</v>
      </c>
      <c r="C7" t="s">
        <v>245</v>
      </c>
      <c r="D7" t="str">
        <f>VLOOKUP($B7, 'Performance Data'!$B:$K, 3, 0)</f>
        <v>Germany</v>
      </c>
      <c r="E7" t="s">
        <v>271</v>
      </c>
      <c r="F7" t="str">
        <f>VLOOKUP($B7, 'Performance Data'!$B:$K, 6, 0)</f>
        <v>Institutes / Clinic</v>
      </c>
      <c r="G7" s="19" t="str">
        <f>VLOOKUP($B7, 'Performance Data'!$B:$K, 10, 0)</f>
        <v>Pre-2022</v>
      </c>
      <c r="H7" s="20" t="s">
        <v>64</v>
      </c>
      <c r="I7" s="19" t="str">
        <f>VLOOKUP($B7, 'Performance Data'!$B:$K, 7, 0)</f>
        <v>AA</v>
      </c>
      <c r="J7" s="7">
        <f t="shared" si="0"/>
        <v>36261.960000000006</v>
      </c>
      <c r="K7" s="68">
        <f t="shared" si="9"/>
        <v>38800.297200000008</v>
      </c>
      <c r="M7" s="20" t="s">
        <v>68</v>
      </c>
      <c r="O7" s="5">
        <f>SUMIF('Performance Data'!$B:$B, $B7,'Performance Data'!N:N)</f>
        <v>27645.62</v>
      </c>
      <c r="P7" s="5">
        <f>SUMIF('Performance Data'!$B:$B, $B7,'Performance Data'!O:O)</f>
        <v>36261.960000000006</v>
      </c>
      <c r="Q7" s="5">
        <f>SUMIF('Performance Data'!$B:$B, $B7,'Performance Data'!P:P)</f>
        <v>23360</v>
      </c>
      <c r="S7" s="21">
        <f t="shared" si="1"/>
        <v>0.31167107122213245</v>
      </c>
      <c r="T7" s="21">
        <f t="shared" si="2"/>
        <v>0.55230993150684959</v>
      </c>
      <c r="V7" s="5">
        <f>SUMIF('Performance Data'!$B:$B, $B7,'Performance Data'!AC:AC)</f>
        <v>20597.059999999998</v>
      </c>
      <c r="W7" s="5">
        <f>SUMIF('Performance Data'!$B:$B, $B7,'Performance Data'!AD:AD)</f>
        <v>22198.17</v>
      </c>
      <c r="X7" s="5">
        <f>SUMIF('Performance Data'!$B:$B, $B7,'Performance Data'!AE:AE)</f>
        <v>27645.62</v>
      </c>
      <c r="Y7" s="5">
        <f>SUMIF('Performance Data'!$B:$B, $B7,'Performance Data'!AG:AG)</f>
        <v>32000</v>
      </c>
      <c r="Z7" s="5">
        <f t="shared" si="3"/>
        <v>36261.960000000006</v>
      </c>
      <c r="AA7" s="5">
        <f t="shared" si="4"/>
        <v>38800.297200000008</v>
      </c>
      <c r="AC7" s="21">
        <f t="shared" si="5"/>
        <v>0.31167107122213245</v>
      </c>
      <c r="AD7" s="21">
        <f t="shared" si="6"/>
        <v>0.13318625000000028</v>
      </c>
      <c r="AE7" s="21">
        <f t="shared" si="7"/>
        <v>7.0000000000000062E-2</v>
      </c>
      <c r="AG7" s="63">
        <f t="shared" si="10"/>
        <v>2716.0208040000007</v>
      </c>
      <c r="AH7" s="63">
        <f t="shared" si="10"/>
        <v>3104.0237760000009</v>
      </c>
      <c r="AI7" s="63">
        <f t="shared" si="10"/>
        <v>3880.0297200000009</v>
      </c>
      <c r="AJ7" s="63">
        <f t="shared" si="10"/>
        <v>3298.025262000001</v>
      </c>
      <c r="AK7" s="63">
        <f t="shared" si="10"/>
        <v>3492.0267480000007</v>
      </c>
      <c r="AL7" s="63">
        <f t="shared" si="10"/>
        <v>3104.0237760000009</v>
      </c>
      <c r="AM7" s="63">
        <f t="shared" si="10"/>
        <v>3104.0237760000009</v>
      </c>
      <c r="AN7" s="63">
        <f t="shared" si="10"/>
        <v>2522.0193180000006</v>
      </c>
      <c r="AO7" s="63">
        <f t="shared" si="10"/>
        <v>3686.0282340000008</v>
      </c>
      <c r="AP7" s="63">
        <f t="shared" si="10"/>
        <v>3880.0297200000009</v>
      </c>
      <c r="AQ7" s="63">
        <f t="shared" si="10"/>
        <v>3298.025262000001</v>
      </c>
      <c r="AR7" s="63">
        <f t="shared" si="10"/>
        <v>2716.0208040000007</v>
      </c>
    </row>
    <row r="8" spans="2:44" x14ac:dyDescent="0.25">
      <c r="B8">
        <v>20898</v>
      </c>
      <c r="C8" t="s">
        <v>246</v>
      </c>
      <c r="D8" t="str">
        <f>VLOOKUP($B8, 'Performance Data'!$B:$K, 3, 0)</f>
        <v>Germany</v>
      </c>
      <c r="E8" t="s">
        <v>271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 t="s">
        <v>64</v>
      </c>
      <c r="I8" s="19" t="str">
        <f>VLOOKUP($B8, 'Performance Data'!$B:$K, 7, 0)</f>
        <v>AA</v>
      </c>
      <c r="J8" s="7">
        <f t="shared" si="0"/>
        <v>40011.909999999996</v>
      </c>
      <c r="K8" s="68">
        <f t="shared" si="9"/>
        <v>42812.743699999999</v>
      </c>
      <c r="M8" s="20" t="s">
        <v>68</v>
      </c>
      <c r="O8" s="5">
        <f>SUMIF('Performance Data'!$B:$B, $B8,'Performance Data'!N:N)</f>
        <v>36350.509999999995</v>
      </c>
      <c r="P8" s="5">
        <f>SUMIF('Performance Data'!$B:$B, $B8,'Performance Data'!O:O)</f>
        <v>40011.909999999996</v>
      </c>
      <c r="Q8" s="5">
        <f>SUMIF('Performance Data'!$B:$B, $B8,'Performance Data'!P:P)</f>
        <v>29200</v>
      </c>
      <c r="S8" s="21">
        <f t="shared" si="1"/>
        <v>0.10072485915603391</v>
      </c>
      <c r="T8" s="21">
        <f t="shared" si="2"/>
        <v>0.37027089041095884</v>
      </c>
      <c r="V8" s="5">
        <f>SUMIF('Performance Data'!$B:$B, $B8,'Performance Data'!AC:AC)</f>
        <v>25167.229999999992</v>
      </c>
      <c r="W8" s="5">
        <f>SUMIF('Performance Data'!$B:$B, $B8,'Performance Data'!AD:AD)</f>
        <v>30414.98</v>
      </c>
      <c r="X8" s="5">
        <f>SUMIF('Performance Data'!$B:$B, $B8,'Performance Data'!AE:AE)</f>
        <v>36350.509999999995</v>
      </c>
      <c r="Y8" s="5">
        <f>SUMIF('Performance Data'!$B:$B, $B8,'Performance Data'!AG:AG)</f>
        <v>40000</v>
      </c>
      <c r="Z8" s="5">
        <f t="shared" si="3"/>
        <v>40011.909999999996</v>
      </c>
      <c r="AA8" s="5">
        <f t="shared" si="4"/>
        <v>42812.743699999999</v>
      </c>
      <c r="AC8" s="21">
        <f t="shared" si="5"/>
        <v>0.10072485915603391</v>
      </c>
      <c r="AD8" s="21">
        <f t="shared" si="6"/>
        <v>2.977499999998745E-4</v>
      </c>
      <c r="AE8" s="21">
        <f t="shared" si="7"/>
        <v>7.0000000000000062E-2</v>
      </c>
      <c r="AG8" s="63">
        <f t="shared" si="10"/>
        <v>2996.8920590000002</v>
      </c>
      <c r="AH8" s="63">
        <f t="shared" si="10"/>
        <v>3425.0194959999999</v>
      </c>
      <c r="AI8" s="63">
        <f t="shared" si="10"/>
        <v>4281.2743700000001</v>
      </c>
      <c r="AJ8" s="63">
        <f t="shared" si="10"/>
        <v>3639.0832145000004</v>
      </c>
      <c r="AK8" s="63">
        <f t="shared" si="10"/>
        <v>3853.146933</v>
      </c>
      <c r="AL8" s="63">
        <f t="shared" si="10"/>
        <v>3425.0194959999999</v>
      </c>
      <c r="AM8" s="63">
        <f t="shared" si="10"/>
        <v>3425.0194959999999</v>
      </c>
      <c r="AN8" s="63">
        <f t="shared" si="10"/>
        <v>2782.8283405000002</v>
      </c>
      <c r="AO8" s="63">
        <f t="shared" si="10"/>
        <v>4067.2106515</v>
      </c>
      <c r="AP8" s="63">
        <f t="shared" si="10"/>
        <v>4281.2743700000001</v>
      </c>
      <c r="AQ8" s="63">
        <f t="shared" si="10"/>
        <v>3639.0832145000004</v>
      </c>
      <c r="AR8" s="63">
        <f t="shared" si="10"/>
        <v>2996.8920590000002</v>
      </c>
    </row>
    <row r="9" spans="2:44" x14ac:dyDescent="0.25">
      <c r="B9">
        <v>20932</v>
      </c>
      <c r="C9" t="s">
        <v>247</v>
      </c>
      <c r="D9" t="str">
        <f>VLOOKUP($B9, 'Performance Data'!$B:$K, 3, 0)</f>
        <v>Germany</v>
      </c>
      <c r="E9" t="s">
        <v>271</v>
      </c>
      <c r="F9" t="str">
        <f>VLOOKUP($B9, 'Performance Data'!$B:$K, 6, 0)</f>
        <v>Institutes / Clinic</v>
      </c>
      <c r="G9" s="19" t="str">
        <f>VLOOKUP($B9, 'Performance Data'!$B:$K, 10, 0)</f>
        <v>Pre-2022</v>
      </c>
      <c r="H9" s="20" t="s">
        <v>64</v>
      </c>
      <c r="I9" s="19" t="str">
        <f>VLOOKUP($B9, 'Performance Data'!$B:$K, 7, 0)</f>
        <v>AA</v>
      </c>
      <c r="J9" s="7">
        <f t="shared" si="0"/>
        <v>27219.769999999997</v>
      </c>
      <c r="K9" s="68">
        <f t="shared" si="9"/>
        <v>29125.153899999998</v>
      </c>
      <c r="M9" s="20" t="s">
        <v>65</v>
      </c>
      <c r="O9" s="5">
        <f>SUMIF('Performance Data'!$B:$B, $B9,'Performance Data'!N:N)</f>
        <v>25261.559999999998</v>
      </c>
      <c r="P9" s="5">
        <f>SUMIF('Performance Data'!$B:$B, $B9,'Performance Data'!O:O)</f>
        <v>27219.769999999997</v>
      </c>
      <c r="Q9" s="5">
        <f>SUMIF('Performance Data'!$B:$B, $B9,'Performance Data'!P:P)</f>
        <v>18250</v>
      </c>
      <c r="S9" s="21">
        <f t="shared" si="1"/>
        <v>7.7517382141087054E-2</v>
      </c>
      <c r="T9" s="21">
        <f t="shared" si="2"/>
        <v>0.49149424657534224</v>
      </c>
      <c r="V9" s="5">
        <f>SUMIF('Performance Data'!$B:$B, $B9,'Performance Data'!AC:AC)</f>
        <v>28619.379999999994</v>
      </c>
      <c r="W9" s="5">
        <f>SUMIF('Performance Data'!$B:$B, $B9,'Performance Data'!AD:AD)</f>
        <v>29083.61</v>
      </c>
      <c r="X9" s="5">
        <f>SUMIF('Performance Data'!$B:$B, $B9,'Performance Data'!AE:AE)</f>
        <v>25261.559999999998</v>
      </c>
      <c r="Y9" s="5">
        <f>SUMIF('Performance Data'!$B:$B, $B9,'Performance Data'!AG:AG)</f>
        <v>25000</v>
      </c>
      <c r="Z9" s="5">
        <f t="shared" si="3"/>
        <v>27219.769999999997</v>
      </c>
      <c r="AA9" s="5">
        <f t="shared" si="4"/>
        <v>29125.153899999998</v>
      </c>
      <c r="AC9" s="21">
        <f t="shared" si="5"/>
        <v>7.7517382141087054E-2</v>
      </c>
      <c r="AD9" s="21">
        <f t="shared" si="6"/>
        <v>8.8790799999999948E-2</v>
      </c>
      <c r="AE9" s="21">
        <f t="shared" si="7"/>
        <v>7.0000000000000062E-2</v>
      </c>
      <c r="AG9" s="63">
        <f t="shared" si="10"/>
        <v>2038.760773</v>
      </c>
      <c r="AH9" s="63">
        <f t="shared" si="10"/>
        <v>2330.0123119999998</v>
      </c>
      <c r="AI9" s="63">
        <f t="shared" si="10"/>
        <v>2912.51539</v>
      </c>
      <c r="AJ9" s="63">
        <f t="shared" si="10"/>
        <v>2475.6380814999998</v>
      </c>
      <c r="AK9" s="63">
        <f t="shared" si="10"/>
        <v>2621.2638509999997</v>
      </c>
      <c r="AL9" s="63">
        <f t="shared" si="10"/>
        <v>2330.0123119999998</v>
      </c>
      <c r="AM9" s="63">
        <f t="shared" si="10"/>
        <v>2330.0123119999998</v>
      </c>
      <c r="AN9" s="63">
        <f t="shared" si="10"/>
        <v>1893.1350034999998</v>
      </c>
      <c r="AO9" s="63">
        <f t="shared" si="10"/>
        <v>2766.8896204999996</v>
      </c>
      <c r="AP9" s="63">
        <f t="shared" si="10"/>
        <v>2912.51539</v>
      </c>
      <c r="AQ9" s="63">
        <f t="shared" si="10"/>
        <v>2475.6380814999998</v>
      </c>
      <c r="AR9" s="63">
        <f t="shared" si="10"/>
        <v>2038.760773</v>
      </c>
    </row>
    <row r="10" spans="2:44" x14ac:dyDescent="0.25">
      <c r="B10">
        <v>20163</v>
      </c>
      <c r="C10" t="s">
        <v>248</v>
      </c>
      <c r="D10" t="str">
        <f>VLOOKUP($B10, 'Performance Data'!$B:$K, 3, 0)</f>
        <v>Germany</v>
      </c>
      <c r="E10" t="s">
        <v>271</v>
      </c>
      <c r="F10" t="str">
        <f>VLOOKUP($B10, 'Performance Data'!$B:$K, 6, 0)</f>
        <v>Institutes / Clinic</v>
      </c>
      <c r="G10" s="19" t="str">
        <f>VLOOKUP($B10, 'Performance Data'!$B:$K, 10, 0)</f>
        <v>Pre-2022</v>
      </c>
      <c r="H10" s="20" t="s">
        <v>64</v>
      </c>
      <c r="I10" s="19" t="str">
        <f>VLOOKUP($B10, 'Performance Data'!$B:$K, 7, 0)</f>
        <v>AB</v>
      </c>
      <c r="J10" s="7">
        <f t="shared" si="0"/>
        <v>20349.91</v>
      </c>
      <c r="K10" s="68">
        <f t="shared" si="9"/>
        <v>21774.403700000003</v>
      </c>
      <c r="M10" s="20" t="s">
        <v>65</v>
      </c>
      <c r="O10" s="5">
        <f>SUMIF('Performance Data'!$B:$B, $B10,'Performance Data'!N:N)</f>
        <v>20862.02</v>
      </c>
      <c r="P10" s="5">
        <f>SUMIF('Performance Data'!$B:$B, $B10,'Performance Data'!O:O)</f>
        <v>20349.91</v>
      </c>
      <c r="Q10" s="5">
        <f>SUMIF('Performance Data'!$B:$B, $B10,'Performance Data'!P:P)</f>
        <v>16790</v>
      </c>
      <c r="S10" s="21">
        <f t="shared" si="1"/>
        <v>-2.4547479103174119E-2</v>
      </c>
      <c r="T10" s="21">
        <f t="shared" si="2"/>
        <v>0.21202561048243007</v>
      </c>
      <c r="V10" s="5">
        <f>SUMIF('Performance Data'!$B:$B, $B10,'Performance Data'!AC:AC)</f>
        <v>14756.55</v>
      </c>
      <c r="W10" s="5">
        <f>SUMIF('Performance Data'!$B:$B, $B10,'Performance Data'!AD:AD)</f>
        <v>11089.16</v>
      </c>
      <c r="X10" s="5">
        <f>SUMIF('Performance Data'!$B:$B, $B10,'Performance Data'!AE:AE)</f>
        <v>20862.02</v>
      </c>
      <c r="Y10" s="5">
        <f>SUMIF('Performance Data'!$B:$B, $B10,'Performance Data'!AG:AG)</f>
        <v>23000</v>
      </c>
      <c r="Z10" s="5">
        <f t="shared" si="3"/>
        <v>20349.91</v>
      </c>
      <c r="AA10" s="5">
        <f t="shared" si="4"/>
        <v>21774.403700000003</v>
      </c>
      <c r="AC10" s="21">
        <f t="shared" si="5"/>
        <v>-2.4547479103174119E-2</v>
      </c>
      <c r="AD10" s="21">
        <f t="shared" si="6"/>
        <v>-0.11522130434782607</v>
      </c>
      <c r="AE10" s="21">
        <f t="shared" si="7"/>
        <v>7.0000000000000062E-2</v>
      </c>
      <c r="AG10" s="63">
        <f t="shared" si="10"/>
        <v>1524.2082590000002</v>
      </c>
      <c r="AH10" s="63">
        <f t="shared" si="10"/>
        <v>1741.9522960000002</v>
      </c>
      <c r="AI10" s="63">
        <f t="shared" si="10"/>
        <v>2177.4403700000003</v>
      </c>
      <c r="AJ10" s="63">
        <f t="shared" si="10"/>
        <v>1850.8243145000004</v>
      </c>
      <c r="AK10" s="63">
        <f t="shared" si="10"/>
        <v>1959.6963330000001</v>
      </c>
      <c r="AL10" s="63">
        <f t="shared" si="10"/>
        <v>1741.9522960000002</v>
      </c>
      <c r="AM10" s="63">
        <f t="shared" si="10"/>
        <v>1741.9522960000002</v>
      </c>
      <c r="AN10" s="63">
        <f t="shared" si="10"/>
        <v>1415.3362405000003</v>
      </c>
      <c r="AO10" s="63">
        <f t="shared" si="10"/>
        <v>2068.5683515000001</v>
      </c>
      <c r="AP10" s="63">
        <f t="shared" si="10"/>
        <v>2177.4403700000003</v>
      </c>
      <c r="AQ10" s="63">
        <f t="shared" si="10"/>
        <v>1850.8243145000004</v>
      </c>
      <c r="AR10" s="63">
        <f t="shared" si="10"/>
        <v>1524.2082590000002</v>
      </c>
    </row>
    <row r="11" spans="2:44" x14ac:dyDescent="0.25">
      <c r="B11">
        <v>20313</v>
      </c>
      <c r="C11" t="s">
        <v>249</v>
      </c>
      <c r="D11" t="str">
        <f>VLOOKUP($B11, 'Performance Data'!$B:$K, 3, 0)</f>
        <v>Germany</v>
      </c>
      <c r="E11" t="s">
        <v>271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 t="s">
        <v>64</v>
      </c>
      <c r="I11" s="19" t="str">
        <f>VLOOKUP($B11, 'Performance Data'!$B:$K, 7, 0)</f>
        <v>AB</v>
      </c>
      <c r="J11" s="7">
        <f t="shared" si="0"/>
        <v>10741.320000000002</v>
      </c>
      <c r="K11" s="68">
        <f t="shared" si="9"/>
        <v>11493.212400000002</v>
      </c>
      <c r="M11" s="20" t="s">
        <v>68</v>
      </c>
      <c r="O11" s="5">
        <f>SUMIF('Performance Data'!$B:$B, $B11,'Performance Data'!N:N)</f>
        <v>20040.52</v>
      </c>
      <c r="P11" s="5">
        <f>SUMIF('Performance Data'!$B:$B, $B11,'Performance Data'!O:O)</f>
        <v>10741.320000000002</v>
      </c>
      <c r="Q11" s="5">
        <f>SUMIF('Performance Data'!$B:$B, $B11,'Performance Data'!P:P)</f>
        <v>16790</v>
      </c>
      <c r="S11" s="21">
        <f t="shared" si="1"/>
        <v>-0.46401989569132929</v>
      </c>
      <c r="T11" s="21">
        <f t="shared" si="2"/>
        <v>-0.36025491363907081</v>
      </c>
      <c r="V11" s="5">
        <f>SUMIF('Performance Data'!$B:$B, $B11,'Performance Data'!AC:AC)</f>
        <v>17516.25</v>
      </c>
      <c r="W11" s="5">
        <f>SUMIF('Performance Data'!$B:$B, $B11,'Performance Data'!AD:AD)</f>
        <v>9528.17</v>
      </c>
      <c r="X11" s="5">
        <f>SUMIF('Performance Data'!$B:$B, $B11,'Performance Data'!AE:AE)</f>
        <v>20040.52</v>
      </c>
      <c r="Y11" s="5">
        <f>SUMIF('Performance Data'!$B:$B, $B11,'Performance Data'!AG:AG)</f>
        <v>23000</v>
      </c>
      <c r="Z11" s="5">
        <f t="shared" si="3"/>
        <v>10741.320000000002</v>
      </c>
      <c r="AA11" s="5">
        <f t="shared" si="4"/>
        <v>11493.212400000002</v>
      </c>
      <c r="AC11" s="21">
        <f t="shared" si="5"/>
        <v>-0.46401989569132929</v>
      </c>
      <c r="AD11" s="21">
        <f t="shared" si="6"/>
        <v>-0.53298608695652172</v>
      </c>
      <c r="AE11" s="21">
        <f t="shared" si="7"/>
        <v>7.0000000000000062E-2</v>
      </c>
      <c r="AG11" s="63">
        <f t="shared" si="10"/>
        <v>804.5248680000002</v>
      </c>
      <c r="AH11" s="63">
        <f t="shared" si="10"/>
        <v>919.45699200000024</v>
      </c>
      <c r="AI11" s="63">
        <f t="shared" si="10"/>
        <v>1149.3212400000002</v>
      </c>
      <c r="AJ11" s="63">
        <f t="shared" si="10"/>
        <v>976.92305400000021</v>
      </c>
      <c r="AK11" s="63">
        <f t="shared" si="10"/>
        <v>1034.3891160000001</v>
      </c>
      <c r="AL11" s="63">
        <f t="shared" si="10"/>
        <v>919.45699200000024</v>
      </c>
      <c r="AM11" s="63">
        <f t="shared" si="10"/>
        <v>919.45699200000024</v>
      </c>
      <c r="AN11" s="63">
        <f t="shared" si="10"/>
        <v>747.05880600000012</v>
      </c>
      <c r="AO11" s="63">
        <f t="shared" si="10"/>
        <v>1091.8551780000003</v>
      </c>
      <c r="AP11" s="63">
        <f t="shared" si="10"/>
        <v>1149.3212400000002</v>
      </c>
      <c r="AQ11" s="63">
        <f t="shared" si="10"/>
        <v>976.92305400000021</v>
      </c>
      <c r="AR11" s="63">
        <f t="shared" si="10"/>
        <v>804.5248680000002</v>
      </c>
    </row>
    <row r="12" spans="2:44" x14ac:dyDescent="0.25">
      <c r="B12">
        <v>20433</v>
      </c>
      <c r="C12" t="s">
        <v>250</v>
      </c>
      <c r="D12" t="str">
        <f>VLOOKUP($B12, 'Performance Data'!$B:$K, 3, 0)</f>
        <v>Germany</v>
      </c>
      <c r="E12" t="s">
        <v>271</v>
      </c>
      <c r="F12" t="str">
        <f>VLOOKUP($B12, 'Performance Data'!$B:$K, 6, 0)</f>
        <v>eTailer</v>
      </c>
      <c r="G12" s="19" t="str">
        <f>VLOOKUP($B12, 'Performance Data'!$B:$K, 10, 0)</f>
        <v>Pre-2022</v>
      </c>
      <c r="H12" s="20" t="s">
        <v>64</v>
      </c>
      <c r="I12" s="19" t="str">
        <f>VLOOKUP($B12, 'Performance Data'!$B:$K, 7, 0)</f>
        <v>AB</v>
      </c>
      <c r="J12" s="7">
        <f t="shared" si="0"/>
        <v>28045.389999999996</v>
      </c>
      <c r="K12" s="68">
        <f t="shared" si="9"/>
        <v>30008.567299999999</v>
      </c>
      <c r="M12" s="20" t="s">
        <v>68</v>
      </c>
      <c r="O12" s="5">
        <f>SUMIF('Performance Data'!$B:$B, $B12,'Performance Data'!N:N)</f>
        <v>23607.37</v>
      </c>
      <c r="P12" s="5">
        <f>SUMIF('Performance Data'!$B:$B, $B12,'Performance Data'!O:O)</f>
        <v>28045.389999999996</v>
      </c>
      <c r="Q12" s="5">
        <f>SUMIF('Performance Data'!$B:$B, $B12,'Performance Data'!P:P)</f>
        <v>20075</v>
      </c>
      <c r="S12" s="21">
        <f t="shared" si="1"/>
        <v>0.18799298693585942</v>
      </c>
      <c r="T12" s="21">
        <f t="shared" si="2"/>
        <v>0.39703063511830616</v>
      </c>
      <c r="V12" s="5">
        <f>SUMIF('Performance Data'!$B:$B, $B12,'Performance Data'!AC:AC)</f>
        <v>23806.5</v>
      </c>
      <c r="W12" s="5">
        <f>SUMIF('Performance Data'!$B:$B, $B12,'Performance Data'!AD:AD)</f>
        <v>21214.16</v>
      </c>
      <c r="X12" s="5">
        <f>SUMIF('Performance Data'!$B:$B, $B12,'Performance Data'!AE:AE)</f>
        <v>23607.37</v>
      </c>
      <c r="Y12" s="5">
        <f>SUMIF('Performance Data'!$B:$B, $B12,'Performance Data'!AG:AG)</f>
        <v>27500</v>
      </c>
      <c r="Z12" s="5">
        <f t="shared" si="3"/>
        <v>28045.389999999996</v>
      </c>
      <c r="AA12" s="5">
        <f t="shared" si="4"/>
        <v>30008.567299999999</v>
      </c>
      <c r="AC12" s="21">
        <f t="shared" si="5"/>
        <v>0.18799298693585942</v>
      </c>
      <c r="AD12" s="21">
        <f t="shared" si="6"/>
        <v>1.9832363636363537E-2</v>
      </c>
      <c r="AE12" s="21">
        <f t="shared" si="7"/>
        <v>7.0000000000000062E-2</v>
      </c>
      <c r="AG12" s="63">
        <f t="shared" si="10"/>
        <v>2100.5997110000003</v>
      </c>
      <c r="AH12" s="63">
        <f t="shared" si="10"/>
        <v>2400.6853839999999</v>
      </c>
      <c r="AI12" s="63">
        <f t="shared" si="10"/>
        <v>3000.85673</v>
      </c>
      <c r="AJ12" s="63">
        <f t="shared" si="10"/>
        <v>2550.7282205000001</v>
      </c>
      <c r="AK12" s="63">
        <f t="shared" si="10"/>
        <v>2700.7710569999999</v>
      </c>
      <c r="AL12" s="63">
        <f t="shared" si="10"/>
        <v>2400.6853839999999</v>
      </c>
      <c r="AM12" s="63">
        <f t="shared" si="10"/>
        <v>2400.6853839999999</v>
      </c>
      <c r="AN12" s="63">
        <f t="shared" si="10"/>
        <v>1950.5568745</v>
      </c>
      <c r="AO12" s="63">
        <f t="shared" si="10"/>
        <v>2850.8138934999997</v>
      </c>
      <c r="AP12" s="63">
        <f t="shared" si="10"/>
        <v>3000.85673</v>
      </c>
      <c r="AQ12" s="63">
        <f t="shared" si="10"/>
        <v>2550.7282205000001</v>
      </c>
      <c r="AR12" s="63">
        <f t="shared" si="10"/>
        <v>2100.5997110000003</v>
      </c>
    </row>
    <row r="13" spans="2:44" x14ac:dyDescent="0.25">
      <c r="B13">
        <v>20767</v>
      </c>
      <c r="C13" t="s">
        <v>251</v>
      </c>
      <c r="D13" t="str">
        <f>VLOOKUP($B13, 'Performance Data'!$B:$K, 3, 0)</f>
        <v>Germany</v>
      </c>
      <c r="E13" t="s">
        <v>271</v>
      </c>
      <c r="F13" t="str">
        <f>VLOOKUP($B13, 'Performance Data'!$B:$K, 6, 0)</f>
        <v>Perfumery</v>
      </c>
      <c r="G13" s="19" t="str">
        <f>VLOOKUP($B13, 'Performance Data'!$B:$K, 10, 0)</f>
        <v>Pre-2022</v>
      </c>
      <c r="H13" s="20" t="s">
        <v>64</v>
      </c>
      <c r="I13" s="19" t="str">
        <f>VLOOKUP($B13, 'Performance Data'!$B:$K, 7, 0)</f>
        <v>AC</v>
      </c>
      <c r="J13" s="7">
        <f t="shared" si="0"/>
        <v>18681.539999999997</v>
      </c>
      <c r="K13" s="68">
        <f t="shared" si="9"/>
        <v>19989.247799999997</v>
      </c>
      <c r="M13" s="20" t="s">
        <v>68</v>
      </c>
      <c r="O13" s="5">
        <f>SUMIF('Performance Data'!$B:$B, $B13,'Performance Data'!N:N)</f>
        <v>21265.769999999997</v>
      </c>
      <c r="P13" s="5">
        <f>SUMIF('Performance Data'!$B:$B, $B13,'Performance Data'!O:O)</f>
        <v>18681.539999999997</v>
      </c>
      <c r="Q13" s="5">
        <f>SUMIF('Performance Data'!$B:$B, $B13,'Performance Data'!P:P)</f>
        <v>18250</v>
      </c>
      <c r="S13" s="21">
        <f t="shared" si="1"/>
        <v>-0.12152064091730508</v>
      </c>
      <c r="T13" s="21">
        <f t="shared" si="2"/>
        <v>2.3646027397260072E-2</v>
      </c>
      <c r="V13" s="5">
        <f>SUMIF('Performance Data'!$B:$B, $B13,'Performance Data'!AC:AC)</f>
        <v>10087.34</v>
      </c>
      <c r="W13" s="5">
        <f>SUMIF('Performance Data'!$B:$B, $B13,'Performance Data'!AD:AD)</f>
        <v>16859.11</v>
      </c>
      <c r="X13" s="5">
        <f>SUMIF('Performance Data'!$B:$B, $B13,'Performance Data'!AE:AE)</f>
        <v>21265.769999999997</v>
      </c>
      <c r="Y13" s="5">
        <f>SUMIF('Performance Data'!$B:$B, $B13,'Performance Data'!AG:AG)</f>
        <v>25000</v>
      </c>
      <c r="Z13" s="5">
        <f t="shared" si="3"/>
        <v>18681.539999999997</v>
      </c>
      <c r="AA13" s="5">
        <f t="shared" si="4"/>
        <v>19989.247799999997</v>
      </c>
      <c r="AC13" s="21">
        <f t="shared" si="5"/>
        <v>-0.12152064091730508</v>
      </c>
      <c r="AD13" s="21">
        <f t="shared" si="6"/>
        <v>-0.25273840000000014</v>
      </c>
      <c r="AE13" s="21">
        <f t="shared" si="7"/>
        <v>7.0000000000000062E-2</v>
      </c>
      <c r="AG13" s="63">
        <f t="shared" si="10"/>
        <v>1399.2473459999999</v>
      </c>
      <c r="AH13" s="63">
        <f t="shared" si="10"/>
        <v>1599.1398239999999</v>
      </c>
      <c r="AI13" s="63">
        <f t="shared" si="10"/>
        <v>1998.9247799999998</v>
      </c>
      <c r="AJ13" s="63">
        <f t="shared" si="10"/>
        <v>1699.086063</v>
      </c>
      <c r="AK13" s="63">
        <f t="shared" si="10"/>
        <v>1799.0323019999996</v>
      </c>
      <c r="AL13" s="63">
        <f t="shared" si="10"/>
        <v>1599.1398239999999</v>
      </c>
      <c r="AM13" s="63">
        <f t="shared" si="10"/>
        <v>1599.1398239999999</v>
      </c>
      <c r="AN13" s="63">
        <f t="shared" si="10"/>
        <v>1299.3011069999998</v>
      </c>
      <c r="AO13" s="63">
        <f t="shared" si="10"/>
        <v>1898.9785409999997</v>
      </c>
      <c r="AP13" s="63">
        <f t="shared" si="10"/>
        <v>1998.9247799999998</v>
      </c>
      <c r="AQ13" s="63">
        <f t="shared" si="10"/>
        <v>1699.086063</v>
      </c>
      <c r="AR13" s="63">
        <f t="shared" si="10"/>
        <v>1399.2473459999999</v>
      </c>
    </row>
    <row r="14" spans="2:44" x14ac:dyDescent="0.25">
      <c r="B14">
        <v>20448</v>
      </c>
      <c r="C14" t="s">
        <v>252</v>
      </c>
      <c r="D14" t="str">
        <f>VLOOKUP($B14, 'Performance Data'!$B:$K, 3, 0)</f>
        <v>Germany</v>
      </c>
      <c r="E14" t="s">
        <v>271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 t="s">
        <v>64</v>
      </c>
      <c r="I14" s="19" t="str">
        <f>VLOOKUP($B14, 'Performance Data'!$B:$K, 7, 0)</f>
        <v>BA</v>
      </c>
      <c r="J14" s="7">
        <f t="shared" si="0"/>
        <v>20108.129999999997</v>
      </c>
      <c r="K14" s="68">
        <f t="shared" si="9"/>
        <v>21515.699099999998</v>
      </c>
      <c r="M14" s="20" t="s">
        <v>68</v>
      </c>
      <c r="O14" s="5">
        <f>SUMIF('Performance Data'!$B:$B, $B14,'Performance Data'!N:N)</f>
        <v>15058.16</v>
      </c>
      <c r="P14" s="5">
        <f>SUMIF('Performance Data'!$B:$B, $B14,'Performance Data'!O:O)</f>
        <v>20108.129999999997</v>
      </c>
      <c r="Q14" s="5">
        <f>SUMIF('Performance Data'!$B:$B, $B14,'Performance Data'!P:P)</f>
        <v>13140</v>
      </c>
      <c r="S14" s="21">
        <f t="shared" si="1"/>
        <v>0.33536434730405285</v>
      </c>
      <c r="T14" s="21">
        <f t="shared" si="2"/>
        <v>0.53029908675799065</v>
      </c>
      <c r="V14" s="5">
        <f>SUMIF('Performance Data'!$B:$B, $B14,'Performance Data'!AC:AC)</f>
        <v>11038.460000000001</v>
      </c>
      <c r="W14" s="5">
        <f>SUMIF('Performance Data'!$B:$B, $B14,'Performance Data'!AD:AD)</f>
        <v>12407.37</v>
      </c>
      <c r="X14" s="5">
        <f>SUMIF('Performance Data'!$B:$B, $B14,'Performance Data'!AE:AE)</f>
        <v>15058.16</v>
      </c>
      <c r="Y14" s="5">
        <f>SUMIF('Performance Data'!$B:$B, $B14,'Performance Data'!AG:AG)</f>
        <v>18000</v>
      </c>
      <c r="Z14" s="5">
        <f t="shared" si="3"/>
        <v>20108.129999999997</v>
      </c>
      <c r="AA14" s="5">
        <f t="shared" si="4"/>
        <v>21515.699099999998</v>
      </c>
      <c r="AC14" s="21">
        <f t="shared" si="5"/>
        <v>0.33536434730405285</v>
      </c>
      <c r="AD14" s="21">
        <f t="shared" si="6"/>
        <v>0.11711833333333321</v>
      </c>
      <c r="AE14" s="21">
        <f t="shared" si="7"/>
        <v>7.0000000000000062E-2</v>
      </c>
      <c r="AG14" s="63">
        <f t="shared" si="10"/>
        <v>1506.098937</v>
      </c>
      <c r="AH14" s="63">
        <f t="shared" si="10"/>
        <v>1721.2559279999998</v>
      </c>
      <c r="AI14" s="63">
        <f t="shared" si="10"/>
        <v>2151.5699099999997</v>
      </c>
      <c r="AJ14" s="63">
        <f t="shared" si="10"/>
        <v>1828.8344235</v>
      </c>
      <c r="AK14" s="63">
        <f t="shared" si="10"/>
        <v>1936.4129189999996</v>
      </c>
      <c r="AL14" s="63">
        <f t="shared" si="10"/>
        <v>1721.2559279999998</v>
      </c>
      <c r="AM14" s="63">
        <f t="shared" si="10"/>
        <v>1721.2559279999998</v>
      </c>
      <c r="AN14" s="63">
        <f t="shared" si="10"/>
        <v>1398.5204414999998</v>
      </c>
      <c r="AO14" s="63">
        <f t="shared" si="10"/>
        <v>2043.9914144999998</v>
      </c>
      <c r="AP14" s="63">
        <f t="shared" si="10"/>
        <v>2151.5699099999997</v>
      </c>
      <c r="AQ14" s="63">
        <f t="shared" si="10"/>
        <v>1828.8344235</v>
      </c>
      <c r="AR14" s="63">
        <f t="shared" si="10"/>
        <v>1506.098937</v>
      </c>
    </row>
    <row r="15" spans="2:44" x14ac:dyDescent="0.25">
      <c r="B15">
        <v>20700</v>
      </c>
      <c r="C15" t="s">
        <v>253</v>
      </c>
      <c r="D15" t="str">
        <f>VLOOKUP($B15, 'Performance Data'!$B:$K, 3, 0)</f>
        <v>Germany</v>
      </c>
      <c r="E15" t="s">
        <v>271</v>
      </c>
      <c r="F15" t="str">
        <f>VLOOKUP($B15, 'Performance Data'!$B:$K, 6, 0)</f>
        <v>Hotel Spa</v>
      </c>
      <c r="G15" s="19" t="str">
        <f>VLOOKUP($B15, 'Performance Data'!$B:$K, 10, 0)</f>
        <v>Pre-2022</v>
      </c>
      <c r="H15" s="20" t="s">
        <v>64</v>
      </c>
      <c r="I15" s="19" t="str">
        <f>VLOOKUP($B15, 'Performance Data'!$B:$K, 7, 0)</f>
        <v>BA</v>
      </c>
      <c r="J15" s="7">
        <f t="shared" si="0"/>
        <v>24806.600000000002</v>
      </c>
      <c r="K15" s="68">
        <f t="shared" si="9"/>
        <v>26543.062000000005</v>
      </c>
      <c r="M15" s="20" t="s">
        <v>65</v>
      </c>
      <c r="O15" s="5">
        <f>SUMIF('Performance Data'!$B:$B, $B15,'Performance Data'!N:N)</f>
        <v>17082.5</v>
      </c>
      <c r="P15" s="5">
        <f>SUMIF('Performance Data'!$B:$B, $B15,'Performance Data'!O:O)</f>
        <v>24806.600000000002</v>
      </c>
      <c r="Q15" s="5">
        <f>SUMIF('Performance Data'!$B:$B, $B15,'Performance Data'!P:P)</f>
        <v>13140</v>
      </c>
      <c r="S15" s="21">
        <f t="shared" si="1"/>
        <v>0.45216449582906493</v>
      </c>
      <c r="T15" s="21">
        <f t="shared" si="2"/>
        <v>0.88786910197869129</v>
      </c>
      <c r="V15" s="5">
        <f>SUMIF('Performance Data'!$B:$B, $B15,'Performance Data'!AC:AC)</f>
        <v>16431.900000000001</v>
      </c>
      <c r="W15" s="5">
        <f>SUMIF('Performance Data'!$B:$B, $B15,'Performance Data'!AD:AD)</f>
        <v>24393.65</v>
      </c>
      <c r="X15" s="5">
        <f>SUMIF('Performance Data'!$B:$B, $B15,'Performance Data'!AE:AE)</f>
        <v>17082.5</v>
      </c>
      <c r="Y15" s="5">
        <f>SUMIF('Performance Data'!$B:$B, $B15,'Performance Data'!AG:AG)</f>
        <v>18000</v>
      </c>
      <c r="Z15" s="5">
        <f t="shared" si="3"/>
        <v>24806.600000000002</v>
      </c>
      <c r="AA15" s="5">
        <f t="shared" si="4"/>
        <v>26543.062000000005</v>
      </c>
      <c r="AC15" s="21">
        <f t="shared" si="5"/>
        <v>0.45216449582906493</v>
      </c>
      <c r="AD15" s="21">
        <f t="shared" si="6"/>
        <v>0.37814444444444462</v>
      </c>
      <c r="AE15" s="21">
        <f t="shared" si="7"/>
        <v>7.0000000000000062E-2</v>
      </c>
      <c r="AG15" s="63">
        <f t="shared" si="10"/>
        <v>1858.0143400000006</v>
      </c>
      <c r="AH15" s="63">
        <f t="shared" si="10"/>
        <v>2123.4449600000003</v>
      </c>
      <c r="AI15" s="63">
        <f t="shared" si="10"/>
        <v>2654.3062000000009</v>
      </c>
      <c r="AJ15" s="63">
        <f t="shared" si="10"/>
        <v>2256.1602700000008</v>
      </c>
      <c r="AK15" s="63">
        <f t="shared" si="10"/>
        <v>2388.8755800000004</v>
      </c>
      <c r="AL15" s="63">
        <f t="shared" si="10"/>
        <v>2123.4449600000003</v>
      </c>
      <c r="AM15" s="63">
        <f t="shared" si="10"/>
        <v>2123.4449600000003</v>
      </c>
      <c r="AN15" s="63">
        <f t="shared" si="10"/>
        <v>1725.2990300000004</v>
      </c>
      <c r="AO15" s="63">
        <f t="shared" si="10"/>
        <v>2521.5908900000004</v>
      </c>
      <c r="AP15" s="63">
        <f t="shared" si="10"/>
        <v>2654.3062000000009</v>
      </c>
      <c r="AQ15" s="63">
        <f t="shared" si="10"/>
        <v>2256.1602700000008</v>
      </c>
      <c r="AR15" s="63">
        <f t="shared" si="10"/>
        <v>1858.0143400000006</v>
      </c>
    </row>
    <row r="16" spans="2:44" x14ac:dyDescent="0.25">
      <c r="B16">
        <v>20791</v>
      </c>
      <c r="C16" t="s">
        <v>254</v>
      </c>
      <c r="D16" t="str">
        <f>VLOOKUP($B16, 'Performance Data'!$B:$K, 3, 0)</f>
        <v>Germany</v>
      </c>
      <c r="E16" t="s">
        <v>271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 t="s">
        <v>64</v>
      </c>
      <c r="I16" s="19" t="str">
        <f>VLOOKUP($B16, 'Performance Data'!$B:$K, 7, 0)</f>
        <v>BA</v>
      </c>
      <c r="J16" s="7">
        <f t="shared" si="0"/>
        <v>9193.5399999999991</v>
      </c>
      <c r="K16" s="68">
        <f t="shared" si="9"/>
        <v>9837.0877999999993</v>
      </c>
      <c r="M16" s="20" t="s">
        <v>68</v>
      </c>
      <c r="O16" s="5">
        <f>SUMIF('Performance Data'!$B:$B, $B16,'Performance Data'!N:N)</f>
        <v>11864.43</v>
      </c>
      <c r="P16" s="5">
        <f>SUMIF('Performance Data'!$B:$B, $B16,'Performance Data'!O:O)</f>
        <v>9193.5399999999991</v>
      </c>
      <c r="Q16" s="5">
        <f>SUMIF('Performance Data'!$B:$B, $B16,'Performance Data'!P:P)</f>
        <v>10950</v>
      </c>
      <c r="S16" s="21">
        <f t="shared" si="1"/>
        <v>-0.22511743084159974</v>
      </c>
      <c r="T16" s="21">
        <f t="shared" si="2"/>
        <v>-0.16040730593607311</v>
      </c>
      <c r="V16" s="5">
        <f>SUMIF('Performance Data'!$B:$B, $B16,'Performance Data'!AC:AC)</f>
        <v>7530.6299999999983</v>
      </c>
      <c r="W16" s="5">
        <f>SUMIF('Performance Data'!$B:$B, $B16,'Performance Data'!AD:AD)</f>
        <v>5665.6</v>
      </c>
      <c r="X16" s="5">
        <f>SUMIF('Performance Data'!$B:$B, $B16,'Performance Data'!AE:AE)</f>
        <v>11864.43</v>
      </c>
      <c r="Y16" s="5">
        <f>SUMIF('Performance Data'!$B:$B, $B16,'Performance Data'!AG:AG)</f>
        <v>15000</v>
      </c>
      <c r="Z16" s="5">
        <f t="shared" si="3"/>
        <v>9193.5399999999991</v>
      </c>
      <c r="AA16" s="5">
        <f t="shared" si="4"/>
        <v>9837.0877999999993</v>
      </c>
      <c r="AC16" s="21">
        <f t="shared" si="5"/>
        <v>-0.22511743084159974</v>
      </c>
      <c r="AD16" s="21">
        <f t="shared" si="6"/>
        <v>-0.3870973333333334</v>
      </c>
      <c r="AE16" s="21">
        <f t="shared" si="7"/>
        <v>7.0000000000000062E-2</v>
      </c>
      <c r="AG16" s="63">
        <f t="shared" si="10"/>
        <v>688.59614599999998</v>
      </c>
      <c r="AH16" s="63">
        <f t="shared" si="10"/>
        <v>786.96702399999992</v>
      </c>
      <c r="AI16" s="63">
        <f t="shared" si="10"/>
        <v>983.70877999999993</v>
      </c>
      <c r="AJ16" s="63">
        <f t="shared" si="10"/>
        <v>836.15246300000001</v>
      </c>
      <c r="AK16" s="63">
        <f t="shared" si="10"/>
        <v>885.33790199999987</v>
      </c>
      <c r="AL16" s="63">
        <f t="shared" si="10"/>
        <v>786.96702399999992</v>
      </c>
      <c r="AM16" s="63">
        <f t="shared" si="10"/>
        <v>786.96702399999992</v>
      </c>
      <c r="AN16" s="63">
        <f t="shared" si="10"/>
        <v>639.410707</v>
      </c>
      <c r="AO16" s="63">
        <f t="shared" si="10"/>
        <v>934.52334099999996</v>
      </c>
      <c r="AP16" s="63">
        <f t="shared" si="10"/>
        <v>983.70877999999993</v>
      </c>
      <c r="AQ16" s="63">
        <f t="shared" si="10"/>
        <v>836.15246300000001</v>
      </c>
      <c r="AR16" s="63">
        <f t="shared" si="10"/>
        <v>688.59614599999998</v>
      </c>
    </row>
    <row r="17" spans="2:44" x14ac:dyDescent="0.25">
      <c r="B17">
        <v>20969</v>
      </c>
      <c r="C17" t="s">
        <v>255</v>
      </c>
      <c r="D17" t="str">
        <f>VLOOKUP($B17, 'Performance Data'!$B:$K, 3, 0)</f>
        <v>Germany</v>
      </c>
      <c r="E17" t="s">
        <v>271</v>
      </c>
      <c r="F17" t="str">
        <f>VLOOKUP($B17, 'Performance Data'!$B:$K, 6, 0)</f>
        <v>Institutes / Clinic</v>
      </c>
      <c r="G17" s="19">
        <f>VLOOKUP($B17, 'Performance Data'!$B:$K, 10, 0)</f>
        <v>2023</v>
      </c>
      <c r="H17" s="20" t="s">
        <v>64</v>
      </c>
      <c r="I17" s="19" t="str">
        <f>VLOOKUP($B17, 'Performance Data'!$B:$K, 7, 0)</f>
        <v>BA</v>
      </c>
      <c r="J17" s="7">
        <f t="shared" si="0"/>
        <v>12483.44</v>
      </c>
      <c r="K17" s="68">
        <f t="shared" si="9"/>
        <v>13357.2808</v>
      </c>
      <c r="M17" s="20" t="s">
        <v>68</v>
      </c>
      <c r="O17" s="5">
        <f>SUMIF('Performance Data'!$B:$B, $B17,'Performance Data'!N:N)</f>
        <v>14130.469999999998</v>
      </c>
      <c r="P17" s="5">
        <f>SUMIF('Performance Data'!$B:$B, $B17,'Performance Data'!O:O)</f>
        <v>12483.44</v>
      </c>
      <c r="Q17" s="5">
        <f>SUMIF('Performance Data'!$B:$B, $B17,'Performance Data'!P:P)</f>
        <v>10950</v>
      </c>
      <c r="S17" s="21">
        <f t="shared" si="1"/>
        <v>-0.11655875565356266</v>
      </c>
      <c r="T17" s="21">
        <f t="shared" si="2"/>
        <v>0.1400401826484019</v>
      </c>
      <c r="V17" s="5">
        <f>SUMIF('Performance Data'!$B:$B, $B17,'Performance Data'!AC:AC)</f>
        <v>0</v>
      </c>
      <c r="W17" s="5">
        <f>SUMIF('Performance Data'!$B:$B, $B17,'Performance Data'!AD:AD)</f>
        <v>14178.93</v>
      </c>
      <c r="X17" s="5">
        <f>SUMIF('Performance Data'!$B:$B, $B17,'Performance Data'!AE:AE)</f>
        <v>14130.469999999998</v>
      </c>
      <c r="Y17" s="5">
        <f>SUMIF('Performance Data'!$B:$B, $B17,'Performance Data'!AG:AG)</f>
        <v>15000</v>
      </c>
      <c r="Z17" s="5">
        <f t="shared" si="3"/>
        <v>12483.44</v>
      </c>
      <c r="AA17" s="5">
        <f t="shared" si="4"/>
        <v>13357.2808</v>
      </c>
      <c r="AC17" s="21">
        <f t="shared" si="5"/>
        <v>-0.11655875565356266</v>
      </c>
      <c r="AD17" s="21">
        <f t="shared" si="6"/>
        <v>-0.16777066666666662</v>
      </c>
      <c r="AE17" s="21">
        <f t="shared" si="7"/>
        <v>7.0000000000000062E-2</v>
      </c>
      <c r="AG17" s="63">
        <f t="shared" si="10"/>
        <v>935.00965600000018</v>
      </c>
      <c r="AH17" s="63">
        <f t="shared" si="10"/>
        <v>1068.5824640000001</v>
      </c>
      <c r="AI17" s="63">
        <f t="shared" si="10"/>
        <v>1335.7280800000001</v>
      </c>
      <c r="AJ17" s="63">
        <f t="shared" si="10"/>
        <v>1135.368868</v>
      </c>
      <c r="AK17" s="63">
        <f t="shared" si="10"/>
        <v>1202.155272</v>
      </c>
      <c r="AL17" s="63">
        <f t="shared" si="10"/>
        <v>1068.5824640000001</v>
      </c>
      <c r="AM17" s="63">
        <f t="shared" si="10"/>
        <v>1068.5824640000001</v>
      </c>
      <c r="AN17" s="63">
        <f t="shared" si="10"/>
        <v>868.22325200000012</v>
      </c>
      <c r="AO17" s="63">
        <f t="shared" si="10"/>
        <v>1268.9416760000001</v>
      </c>
      <c r="AP17" s="63">
        <f t="shared" si="10"/>
        <v>1335.7280800000001</v>
      </c>
      <c r="AQ17" s="63">
        <f t="shared" si="10"/>
        <v>1135.368868</v>
      </c>
      <c r="AR17" s="63">
        <f t="shared" si="10"/>
        <v>935.00965600000018</v>
      </c>
    </row>
    <row r="18" spans="2:44" x14ac:dyDescent="0.25">
      <c r="B18">
        <v>20376</v>
      </c>
      <c r="C18" t="s">
        <v>256</v>
      </c>
      <c r="D18" t="str">
        <f>VLOOKUP($B18, 'Performance Data'!$B:$K, 3, 0)</f>
        <v>Germany</v>
      </c>
      <c r="E18" t="s">
        <v>271</v>
      </c>
      <c r="F18">
        <f>VLOOKUP($B18, 'Performance Data'!$B:$K, 6, 0)</f>
        <v>0</v>
      </c>
      <c r="G18" s="19" t="str">
        <f>VLOOKUP($B18, 'Performance Data'!$B:$K, 10, 0)</f>
        <v>Pre-2022</v>
      </c>
      <c r="H18" s="20" t="s">
        <v>64</v>
      </c>
      <c r="I18" s="19" t="str">
        <f>VLOOKUP($B18, 'Performance Data'!$B:$K, 7, 0)</f>
        <v>BB</v>
      </c>
      <c r="J18" s="7">
        <f t="shared" si="0"/>
        <v>7455.78</v>
      </c>
      <c r="K18" s="68">
        <f t="shared" si="9"/>
        <v>7977.6846000000005</v>
      </c>
      <c r="M18" s="20" t="s">
        <v>68</v>
      </c>
      <c r="O18" s="5">
        <f>SUMIF('Performance Data'!$B:$B, $B18,'Performance Data'!N:N)</f>
        <v>10728.13</v>
      </c>
      <c r="P18" s="5">
        <f>SUMIF('Performance Data'!$B:$B, $B18,'Performance Data'!O:O)</f>
        <v>7455.78</v>
      </c>
      <c r="Q18" s="5">
        <f>SUMIF('Performance Data'!$B:$B, $B18,'Performance Data'!P:P)</f>
        <v>9490</v>
      </c>
      <c r="S18" s="21">
        <f t="shared" si="1"/>
        <v>-0.3050252001047713</v>
      </c>
      <c r="T18" s="21">
        <f t="shared" si="2"/>
        <v>-0.21435405690200215</v>
      </c>
      <c r="V18" s="5">
        <f>SUMIF('Performance Data'!$B:$B, $B18,'Performance Data'!AC:AC)</f>
        <v>10681.47</v>
      </c>
      <c r="W18" s="5">
        <f>SUMIF('Performance Data'!$B:$B, $B18,'Performance Data'!AD:AD)</f>
        <v>9041.5199999999986</v>
      </c>
      <c r="X18" s="5">
        <f>SUMIF('Performance Data'!$B:$B, $B18,'Performance Data'!AE:AE)</f>
        <v>10728.13</v>
      </c>
      <c r="Y18" s="5">
        <f>SUMIF('Performance Data'!$B:$B, $B18,'Performance Data'!AG:AG)</f>
        <v>13000</v>
      </c>
      <c r="Z18" s="5">
        <f t="shared" si="3"/>
        <v>7455.78</v>
      </c>
      <c r="AA18" s="5">
        <f t="shared" si="4"/>
        <v>7977.6846000000005</v>
      </c>
      <c r="AC18" s="21">
        <f t="shared" si="5"/>
        <v>-0.3050252001047713</v>
      </c>
      <c r="AD18" s="21">
        <f t="shared" si="6"/>
        <v>-0.42647846153846158</v>
      </c>
      <c r="AE18" s="21">
        <f t="shared" si="7"/>
        <v>7.0000000000000062E-2</v>
      </c>
      <c r="AG18" s="63">
        <f t="shared" si="10"/>
        <v>558.43792200000007</v>
      </c>
      <c r="AH18" s="63">
        <f t="shared" si="10"/>
        <v>638.21476800000005</v>
      </c>
      <c r="AI18" s="63">
        <f t="shared" si="10"/>
        <v>797.76846000000012</v>
      </c>
      <c r="AJ18" s="63">
        <f t="shared" si="10"/>
        <v>678.10319100000004</v>
      </c>
      <c r="AK18" s="63">
        <f t="shared" si="10"/>
        <v>717.99161400000003</v>
      </c>
      <c r="AL18" s="63">
        <f t="shared" si="10"/>
        <v>638.21476800000005</v>
      </c>
      <c r="AM18" s="63">
        <f t="shared" si="10"/>
        <v>638.21476800000005</v>
      </c>
      <c r="AN18" s="63">
        <f t="shared" si="10"/>
        <v>518.54949900000008</v>
      </c>
      <c r="AO18" s="63">
        <f t="shared" si="10"/>
        <v>757.88003700000002</v>
      </c>
      <c r="AP18" s="63">
        <f t="shared" si="10"/>
        <v>797.76846000000012</v>
      </c>
      <c r="AQ18" s="63">
        <f t="shared" si="10"/>
        <v>678.10319100000004</v>
      </c>
      <c r="AR18" s="63">
        <f t="shared" si="10"/>
        <v>558.43792200000007</v>
      </c>
    </row>
    <row r="19" spans="2:44" x14ac:dyDescent="0.25">
      <c r="B19">
        <v>20414</v>
      </c>
      <c r="C19" t="s">
        <v>257</v>
      </c>
      <c r="D19" t="str">
        <f>VLOOKUP($B19, 'Performance Data'!$B:$K, 3, 0)</f>
        <v>Germany</v>
      </c>
      <c r="E19" t="s">
        <v>271</v>
      </c>
      <c r="F19" t="str">
        <f>VLOOKUP($B19, 'Performance Data'!$B:$K, 6, 0)</f>
        <v>Institutes / Clinic</v>
      </c>
      <c r="G19" s="19" t="str">
        <f>VLOOKUP($B19, 'Performance Data'!$B:$K, 10, 0)</f>
        <v>Pre-2022</v>
      </c>
      <c r="H19" s="20" t="s">
        <v>64</v>
      </c>
      <c r="I19" s="19" t="str">
        <f>VLOOKUP($B19, 'Performance Data'!$B:$K, 7, 0)</f>
        <v>BB</v>
      </c>
      <c r="J19" s="7">
        <f t="shared" si="0"/>
        <v>12087.41</v>
      </c>
      <c r="K19" s="68">
        <f t="shared" si="9"/>
        <v>12933.528700000001</v>
      </c>
      <c r="M19" s="20" t="s">
        <v>68</v>
      </c>
      <c r="O19" s="5">
        <f>SUMIF('Performance Data'!$B:$B, $B19,'Performance Data'!N:N)</f>
        <v>9524.51</v>
      </c>
      <c r="P19" s="5">
        <f>SUMIF('Performance Data'!$B:$B, $B19,'Performance Data'!O:O)</f>
        <v>12087.41</v>
      </c>
      <c r="Q19" s="5">
        <f>SUMIF('Performance Data'!$B:$B, $B19,'Performance Data'!P:P)</f>
        <v>7300</v>
      </c>
      <c r="S19" s="21">
        <f t="shared" si="1"/>
        <v>0.26908470881966617</v>
      </c>
      <c r="T19" s="21">
        <f t="shared" si="2"/>
        <v>0.65580958904109576</v>
      </c>
      <c r="V19" s="5">
        <f>SUMIF('Performance Data'!$B:$B, $B19,'Performance Data'!AC:AC)</f>
        <v>9029.2200000000012</v>
      </c>
      <c r="W19" s="5">
        <f>SUMIF('Performance Data'!$B:$B, $B19,'Performance Data'!AD:AD)</f>
        <v>11614.08</v>
      </c>
      <c r="X19" s="5">
        <f>SUMIF('Performance Data'!$B:$B, $B19,'Performance Data'!AE:AE)</f>
        <v>9524.51</v>
      </c>
      <c r="Y19" s="5">
        <f>SUMIF('Performance Data'!$B:$B, $B19,'Performance Data'!AG:AG)</f>
        <v>10000</v>
      </c>
      <c r="Z19" s="5">
        <f t="shared" si="3"/>
        <v>12087.41</v>
      </c>
      <c r="AA19" s="5">
        <f t="shared" si="4"/>
        <v>12933.528700000001</v>
      </c>
      <c r="AC19" s="21">
        <f t="shared" si="5"/>
        <v>0.26908470881966617</v>
      </c>
      <c r="AD19" s="21">
        <f t="shared" si="6"/>
        <v>0.20874100000000007</v>
      </c>
      <c r="AE19" s="21">
        <f t="shared" si="7"/>
        <v>7.0000000000000062E-2</v>
      </c>
      <c r="AG19" s="63">
        <f t="shared" si="10"/>
        <v>905.34700900000018</v>
      </c>
      <c r="AH19" s="63">
        <f t="shared" si="10"/>
        <v>1034.6822960000002</v>
      </c>
      <c r="AI19" s="63">
        <f t="shared" si="10"/>
        <v>1293.3528700000002</v>
      </c>
      <c r="AJ19" s="63">
        <f t="shared" si="10"/>
        <v>1099.3499395000001</v>
      </c>
      <c r="AK19" s="63">
        <f t="shared" si="10"/>
        <v>1164.0175830000001</v>
      </c>
      <c r="AL19" s="63">
        <f t="shared" si="10"/>
        <v>1034.6822960000002</v>
      </c>
      <c r="AM19" s="63">
        <f t="shared" si="10"/>
        <v>1034.6822960000002</v>
      </c>
      <c r="AN19" s="63">
        <f t="shared" si="10"/>
        <v>840.67936550000013</v>
      </c>
      <c r="AO19" s="63">
        <f t="shared" si="10"/>
        <v>1228.6852265</v>
      </c>
      <c r="AP19" s="63">
        <f t="shared" si="10"/>
        <v>1293.3528700000002</v>
      </c>
      <c r="AQ19" s="63">
        <f t="shared" si="10"/>
        <v>1099.3499395000001</v>
      </c>
      <c r="AR19" s="63">
        <f t="shared" si="10"/>
        <v>905.34700900000018</v>
      </c>
    </row>
    <row r="20" spans="2:44" x14ac:dyDescent="0.25">
      <c r="B20">
        <v>20696</v>
      </c>
      <c r="C20" t="s">
        <v>258</v>
      </c>
      <c r="D20" t="str">
        <f>VLOOKUP($B20, 'Performance Data'!$B:$K, 3, 0)</f>
        <v>Germany</v>
      </c>
      <c r="E20" t="s">
        <v>271</v>
      </c>
      <c r="F20" t="str">
        <f>VLOOKUP($B20, 'Performance Data'!$B:$K, 6, 0)</f>
        <v>Institutes / Clinic</v>
      </c>
      <c r="G20" s="19" t="str">
        <f>VLOOKUP($B20, 'Performance Data'!$B:$K, 10, 0)</f>
        <v>Pre-2022</v>
      </c>
      <c r="H20" s="20" t="s">
        <v>64</v>
      </c>
      <c r="I20" s="19" t="str">
        <f>VLOOKUP($B20, 'Performance Data'!$B:$K, 7, 0)</f>
        <v>BB</v>
      </c>
      <c r="J20" s="7">
        <f t="shared" si="0"/>
        <v>9403.65</v>
      </c>
      <c r="K20" s="68">
        <f t="shared" si="9"/>
        <v>10061.905500000001</v>
      </c>
      <c r="M20" s="20" t="s">
        <v>68</v>
      </c>
      <c r="O20" s="5">
        <f>SUMIF('Performance Data'!$B:$B, $B20,'Performance Data'!N:N)</f>
        <v>8869.130000000001</v>
      </c>
      <c r="P20" s="5">
        <f>SUMIF('Performance Data'!$B:$B, $B20,'Performance Data'!O:O)</f>
        <v>9403.65</v>
      </c>
      <c r="Q20" s="5">
        <f>SUMIF('Performance Data'!$B:$B, $B20,'Performance Data'!P:P)</f>
        <v>7300</v>
      </c>
      <c r="S20" s="21">
        <f t="shared" si="1"/>
        <v>6.0267467045809209E-2</v>
      </c>
      <c r="T20" s="21">
        <f t="shared" si="2"/>
        <v>0.28817123287671231</v>
      </c>
      <c r="V20" s="5">
        <f>SUMIF('Performance Data'!$B:$B, $B20,'Performance Data'!AC:AC)</f>
        <v>22034.619999999995</v>
      </c>
      <c r="W20" s="5">
        <f>SUMIF('Performance Data'!$B:$B, $B20,'Performance Data'!AD:AD)</f>
        <v>20918.650000000001</v>
      </c>
      <c r="X20" s="5">
        <f>SUMIF('Performance Data'!$B:$B, $B20,'Performance Data'!AE:AE)</f>
        <v>8869.130000000001</v>
      </c>
      <c r="Y20" s="5">
        <f>SUMIF('Performance Data'!$B:$B, $B20,'Performance Data'!AG:AG)</f>
        <v>10000</v>
      </c>
      <c r="Z20" s="5">
        <f t="shared" si="3"/>
        <v>9403.65</v>
      </c>
      <c r="AA20" s="5">
        <f t="shared" si="4"/>
        <v>10061.905500000001</v>
      </c>
      <c r="AC20" s="21">
        <f t="shared" si="5"/>
        <v>6.0267467045809209E-2</v>
      </c>
      <c r="AD20" s="21">
        <f t="shared" si="6"/>
        <v>-5.9634999999999994E-2</v>
      </c>
      <c r="AE20" s="21">
        <f t="shared" si="7"/>
        <v>7.0000000000000062E-2</v>
      </c>
      <c r="AG20" s="63">
        <f t="shared" si="10"/>
        <v>704.33338500000013</v>
      </c>
      <c r="AH20" s="63">
        <f t="shared" si="10"/>
        <v>804.95244000000002</v>
      </c>
      <c r="AI20" s="63">
        <f t="shared" si="10"/>
        <v>1006.1905500000001</v>
      </c>
      <c r="AJ20" s="63">
        <f t="shared" si="10"/>
        <v>855.26196750000008</v>
      </c>
      <c r="AK20" s="63">
        <f t="shared" si="10"/>
        <v>905.57149500000003</v>
      </c>
      <c r="AL20" s="63">
        <f t="shared" si="10"/>
        <v>804.95244000000002</v>
      </c>
      <c r="AM20" s="63">
        <f t="shared" si="10"/>
        <v>804.95244000000002</v>
      </c>
      <c r="AN20" s="63">
        <f t="shared" si="10"/>
        <v>654.02385750000008</v>
      </c>
      <c r="AO20" s="63">
        <f t="shared" si="10"/>
        <v>955.88102250000009</v>
      </c>
      <c r="AP20" s="63">
        <f t="shared" si="10"/>
        <v>1006.1905500000001</v>
      </c>
      <c r="AQ20" s="63">
        <f t="shared" si="10"/>
        <v>855.26196750000008</v>
      </c>
      <c r="AR20" s="63">
        <f t="shared" si="10"/>
        <v>704.33338500000013</v>
      </c>
    </row>
    <row r="21" spans="2:44" x14ac:dyDescent="0.25">
      <c r="B21">
        <v>20750</v>
      </c>
      <c r="C21" t="s">
        <v>259</v>
      </c>
      <c r="D21" t="str">
        <f>VLOOKUP($B21, 'Performance Data'!$B:$K, 3, 0)</f>
        <v>Germany</v>
      </c>
      <c r="E21" t="s">
        <v>271</v>
      </c>
      <c r="F21" t="str">
        <f>VLOOKUP($B21, 'Performance Data'!$B:$K, 6, 0)</f>
        <v>Institutes / Clinic</v>
      </c>
      <c r="G21" s="19" t="str">
        <f>VLOOKUP($B21, 'Performance Data'!$B:$K, 10, 0)</f>
        <v>Pre-2022</v>
      </c>
      <c r="H21" s="20" t="s">
        <v>64</v>
      </c>
      <c r="I21" s="19" t="str">
        <f>VLOOKUP($B21, 'Performance Data'!$B:$K, 7, 0)</f>
        <v>BB</v>
      </c>
      <c r="J21" s="7">
        <f t="shared" si="0"/>
        <v>5532.1799999999994</v>
      </c>
      <c r="K21" s="68">
        <f t="shared" si="9"/>
        <v>5919.4326000000001</v>
      </c>
      <c r="M21" s="20" t="s">
        <v>68</v>
      </c>
      <c r="O21" s="5">
        <f>SUMIF('Performance Data'!$B:$B, $B21,'Performance Data'!N:N)</f>
        <v>7408.41</v>
      </c>
      <c r="P21" s="5">
        <f>SUMIF('Performance Data'!$B:$B, $B21,'Performance Data'!O:O)</f>
        <v>5532.1799999999994</v>
      </c>
      <c r="Q21" s="5">
        <f>SUMIF('Performance Data'!$B:$B, $B21,'Performance Data'!P:P)</f>
        <v>5475</v>
      </c>
      <c r="S21" s="21">
        <f t="shared" si="1"/>
        <v>-0.25325677169595107</v>
      </c>
      <c r="T21" s="21">
        <f t="shared" si="2"/>
        <v>1.0443835616438246E-2</v>
      </c>
      <c r="V21" s="5">
        <f>SUMIF('Performance Data'!$B:$B, $B21,'Performance Data'!AC:AC)</f>
        <v>7160.7099999999991</v>
      </c>
      <c r="W21" s="5">
        <f>SUMIF('Performance Data'!$B:$B, $B21,'Performance Data'!AD:AD)</f>
        <v>8689.8000000000011</v>
      </c>
      <c r="X21" s="5">
        <f>SUMIF('Performance Data'!$B:$B, $B21,'Performance Data'!AE:AE)</f>
        <v>7408.41</v>
      </c>
      <c r="Y21" s="5">
        <f>SUMIF('Performance Data'!$B:$B, $B21,'Performance Data'!AG:AG)</f>
        <v>7500</v>
      </c>
      <c r="Z21" s="5">
        <f t="shared" si="3"/>
        <v>5532.1799999999994</v>
      </c>
      <c r="AA21" s="5">
        <f t="shared" si="4"/>
        <v>5919.4326000000001</v>
      </c>
      <c r="AC21" s="21">
        <f t="shared" si="5"/>
        <v>-0.25325677169595107</v>
      </c>
      <c r="AD21" s="21">
        <f t="shared" si="6"/>
        <v>-0.26237600000000005</v>
      </c>
      <c r="AE21" s="21">
        <f t="shared" si="7"/>
        <v>7.0000000000000062E-2</v>
      </c>
      <c r="AG21" s="63">
        <f t="shared" si="10"/>
        <v>414.36028200000004</v>
      </c>
      <c r="AH21" s="63">
        <f t="shared" si="10"/>
        <v>473.55460800000003</v>
      </c>
      <c r="AI21" s="63">
        <f t="shared" si="10"/>
        <v>591.94326000000001</v>
      </c>
      <c r="AJ21" s="63">
        <f t="shared" si="10"/>
        <v>503.15177100000005</v>
      </c>
      <c r="AK21" s="63">
        <f t="shared" si="10"/>
        <v>532.74893399999996</v>
      </c>
      <c r="AL21" s="63">
        <f t="shared" si="10"/>
        <v>473.55460800000003</v>
      </c>
      <c r="AM21" s="63">
        <f t="shared" si="10"/>
        <v>473.55460800000003</v>
      </c>
      <c r="AN21" s="63">
        <f t="shared" si="10"/>
        <v>384.76311900000002</v>
      </c>
      <c r="AO21" s="63">
        <f t="shared" si="10"/>
        <v>562.34609699999999</v>
      </c>
      <c r="AP21" s="63">
        <f t="shared" si="10"/>
        <v>591.94326000000001</v>
      </c>
      <c r="AQ21" s="63">
        <f t="shared" si="10"/>
        <v>503.15177100000005</v>
      </c>
      <c r="AR21" s="63">
        <f t="shared" si="10"/>
        <v>414.36028200000004</v>
      </c>
    </row>
    <row r="22" spans="2:44" x14ac:dyDescent="0.25">
      <c r="B22">
        <v>20828</v>
      </c>
      <c r="C22" t="s">
        <v>260</v>
      </c>
      <c r="D22" t="str">
        <f>VLOOKUP($B22, 'Performance Data'!$B:$K, 3, 0)</f>
        <v>Germany</v>
      </c>
      <c r="E22" t="s">
        <v>271</v>
      </c>
      <c r="F22" t="str">
        <f>VLOOKUP($B22, 'Performance Data'!$B:$K, 6, 0)</f>
        <v>Institutes / Clinic</v>
      </c>
      <c r="G22" s="19" t="str">
        <f>VLOOKUP($B22, 'Performance Data'!$B:$K, 10, 0)</f>
        <v>Pre-2022</v>
      </c>
      <c r="H22" s="20" t="s">
        <v>64</v>
      </c>
      <c r="I22" s="19" t="str">
        <f>VLOOKUP($B22, 'Performance Data'!$B:$K, 7, 0)</f>
        <v>BB</v>
      </c>
      <c r="J22" s="7">
        <f t="shared" si="0"/>
        <v>15626.96</v>
      </c>
      <c r="K22" s="68">
        <f t="shared" si="9"/>
        <v>16720.8472</v>
      </c>
      <c r="M22" s="20" t="s">
        <v>68</v>
      </c>
      <c r="O22" s="5">
        <f>SUMIF('Performance Data'!$B:$B, $B22,'Performance Data'!N:N)</f>
        <v>17212.05</v>
      </c>
      <c r="P22" s="5">
        <f>SUMIF('Performance Data'!$B:$B, $B22,'Performance Data'!O:O)</f>
        <v>15626.96</v>
      </c>
      <c r="Q22" s="5">
        <f>SUMIF('Performance Data'!$B:$B, $B22,'Performance Data'!P:P)</f>
        <v>14600</v>
      </c>
      <c r="S22" s="21">
        <f t="shared" si="1"/>
        <v>-9.2091877492803009E-2</v>
      </c>
      <c r="T22" s="21">
        <f t="shared" si="2"/>
        <v>7.0339726027397242E-2</v>
      </c>
      <c r="V22" s="5">
        <f>SUMIF('Performance Data'!$B:$B, $B22,'Performance Data'!AC:AC)</f>
        <v>8049.26</v>
      </c>
      <c r="W22" s="5">
        <f>SUMIF('Performance Data'!$B:$B, $B22,'Performance Data'!AD:AD)</f>
        <v>8367.9500000000007</v>
      </c>
      <c r="X22" s="5">
        <f>SUMIF('Performance Data'!$B:$B, $B22,'Performance Data'!AE:AE)</f>
        <v>17212.05</v>
      </c>
      <c r="Y22" s="5">
        <f>SUMIF('Performance Data'!$B:$B, $B22,'Performance Data'!AG:AG)</f>
        <v>20000</v>
      </c>
      <c r="Z22" s="5">
        <f t="shared" si="3"/>
        <v>15626.96</v>
      </c>
      <c r="AA22" s="5">
        <f t="shared" si="4"/>
        <v>16720.8472</v>
      </c>
      <c r="AC22" s="21">
        <f t="shared" si="5"/>
        <v>-9.2091877492803009E-2</v>
      </c>
      <c r="AD22" s="21">
        <f t="shared" si="6"/>
        <v>-0.21865200000000007</v>
      </c>
      <c r="AE22" s="21">
        <f t="shared" si="7"/>
        <v>7.0000000000000062E-2</v>
      </c>
      <c r="AG22" s="63">
        <f t="shared" si="10"/>
        <v>1170.4593040000002</v>
      </c>
      <c r="AH22" s="63">
        <f t="shared" si="10"/>
        <v>1337.667776</v>
      </c>
      <c r="AI22" s="63">
        <f t="shared" si="10"/>
        <v>1672.0847200000001</v>
      </c>
      <c r="AJ22" s="63">
        <f t="shared" si="10"/>
        <v>1421.2720120000001</v>
      </c>
      <c r="AK22" s="63">
        <f t="shared" si="10"/>
        <v>1504.876248</v>
      </c>
      <c r="AL22" s="63">
        <f t="shared" si="10"/>
        <v>1337.667776</v>
      </c>
      <c r="AM22" s="63">
        <f t="shared" si="10"/>
        <v>1337.667776</v>
      </c>
      <c r="AN22" s="63">
        <f t="shared" si="10"/>
        <v>1086.8550680000001</v>
      </c>
      <c r="AO22" s="63">
        <f t="shared" si="10"/>
        <v>1588.4804839999999</v>
      </c>
      <c r="AP22" s="63">
        <f t="shared" si="10"/>
        <v>1672.0847200000001</v>
      </c>
      <c r="AQ22" s="63">
        <f t="shared" si="10"/>
        <v>1421.2720120000001</v>
      </c>
      <c r="AR22" s="63">
        <f t="shared" si="10"/>
        <v>1170.4593040000002</v>
      </c>
    </row>
    <row r="23" spans="2:44" x14ac:dyDescent="0.25">
      <c r="B23">
        <v>20417</v>
      </c>
      <c r="C23" t="s">
        <v>261</v>
      </c>
      <c r="D23" t="str">
        <f>VLOOKUP($B23, 'Performance Data'!$B:$K, 3, 0)</f>
        <v>Germany</v>
      </c>
      <c r="E23" t="s">
        <v>271</v>
      </c>
      <c r="F23" t="str">
        <f>VLOOKUP($B23, 'Performance Data'!$B:$K, 6, 0)</f>
        <v>Institutes / Clinic</v>
      </c>
      <c r="G23" s="19" t="str">
        <f>VLOOKUP($B23, 'Performance Data'!$B:$K, 10, 0)</f>
        <v>Pre-2022</v>
      </c>
      <c r="H23" s="20"/>
      <c r="I23" s="19" t="str">
        <f>VLOOKUP($B23, 'Performance Data'!$B:$K, 7, 0)</f>
        <v>BC</v>
      </c>
      <c r="J23" s="7">
        <f t="shared" si="0"/>
        <v>6862.34</v>
      </c>
      <c r="K23" s="68">
        <f t="shared" si="9"/>
        <v>7342.7038000000002</v>
      </c>
      <c r="M23" s="20" t="s">
        <v>68</v>
      </c>
      <c r="O23" s="5">
        <f>SUMIF('Performance Data'!$B:$B, $B23,'Performance Data'!N:N)</f>
        <v>10010.950000000001</v>
      </c>
      <c r="P23" s="5">
        <f>SUMIF('Performance Data'!$B:$B, $B23,'Performance Data'!O:O)</f>
        <v>6862.34</v>
      </c>
      <c r="Q23" s="5">
        <f>SUMIF('Performance Data'!$B:$B, $B23,'Performance Data'!P:P)</f>
        <v>8760</v>
      </c>
      <c r="S23" s="21">
        <f t="shared" si="1"/>
        <v>-0.31451660431827155</v>
      </c>
      <c r="T23" s="21">
        <f t="shared" si="2"/>
        <v>-0.21662785388127848</v>
      </c>
      <c r="V23" s="5">
        <f>SUMIF('Performance Data'!$B:$B, $B23,'Performance Data'!AC:AC)</f>
        <v>5318.61</v>
      </c>
      <c r="W23" s="5">
        <f>SUMIF('Performance Data'!$B:$B, $B23,'Performance Data'!AD:AD)</f>
        <v>7321.0900000000011</v>
      </c>
      <c r="X23" s="5">
        <f>SUMIF('Performance Data'!$B:$B, $B23,'Performance Data'!AE:AE)</f>
        <v>10010.950000000001</v>
      </c>
      <c r="Y23" s="5">
        <f>SUMIF('Performance Data'!$B:$B, $B23,'Performance Data'!AG:AG)</f>
        <v>12000</v>
      </c>
      <c r="Z23" s="5">
        <f t="shared" si="3"/>
        <v>6862.34</v>
      </c>
      <c r="AA23" s="5">
        <f t="shared" si="4"/>
        <v>7342.7038000000002</v>
      </c>
      <c r="AC23" s="21">
        <f t="shared" si="5"/>
        <v>-0.31451660431827155</v>
      </c>
      <c r="AD23" s="21">
        <f t="shared" si="6"/>
        <v>-0.42813833333333329</v>
      </c>
      <c r="AE23" s="21">
        <f t="shared" si="7"/>
        <v>7.0000000000000062E-2</v>
      </c>
      <c r="AG23" s="63">
        <f t="shared" si="10"/>
        <v>513.98926600000004</v>
      </c>
      <c r="AH23" s="63">
        <f t="shared" si="10"/>
        <v>587.41630400000008</v>
      </c>
      <c r="AI23" s="63">
        <f t="shared" si="10"/>
        <v>734.27038000000005</v>
      </c>
      <c r="AJ23" s="63">
        <f t="shared" ref="AJ23:AR29" si="11">$AA23*AJ$1</f>
        <v>624.1298230000001</v>
      </c>
      <c r="AK23" s="63">
        <f t="shared" si="11"/>
        <v>660.84334200000001</v>
      </c>
      <c r="AL23" s="63">
        <f t="shared" si="11"/>
        <v>587.41630400000008</v>
      </c>
      <c r="AM23" s="63">
        <f t="shared" si="11"/>
        <v>587.41630400000008</v>
      </c>
      <c r="AN23" s="63">
        <f t="shared" si="11"/>
        <v>477.27574700000002</v>
      </c>
      <c r="AO23" s="63">
        <f t="shared" si="11"/>
        <v>697.55686100000003</v>
      </c>
      <c r="AP23" s="63">
        <f t="shared" si="11"/>
        <v>734.27038000000005</v>
      </c>
      <c r="AQ23" s="63">
        <f t="shared" si="11"/>
        <v>624.1298230000001</v>
      </c>
      <c r="AR23" s="63">
        <f t="shared" si="11"/>
        <v>513.98926600000004</v>
      </c>
    </row>
    <row r="24" spans="2:44" x14ac:dyDescent="0.25">
      <c r="B24">
        <v>20454</v>
      </c>
      <c r="C24" t="s">
        <v>262</v>
      </c>
      <c r="D24" t="str">
        <f>VLOOKUP($B24, 'Performance Data'!$B:$K, 3, 0)</f>
        <v>Germany</v>
      </c>
      <c r="E24" t="s">
        <v>271</v>
      </c>
      <c r="F24">
        <f>VLOOKUP($B24, 'Performance Data'!$B:$K, 6, 0)</f>
        <v>0</v>
      </c>
      <c r="G24" s="19" t="str">
        <f>VLOOKUP($B24, 'Performance Data'!$B:$K, 10, 0)</f>
        <v>Pre-2022</v>
      </c>
      <c r="H24" s="20"/>
      <c r="I24" s="19" t="str">
        <f>VLOOKUP($B24, 'Performance Data'!$B:$K, 7, 0)</f>
        <v>BC</v>
      </c>
      <c r="J24" s="7">
        <f t="shared" si="0"/>
        <v>12267.67</v>
      </c>
      <c r="K24" s="68">
        <f t="shared" si="9"/>
        <v>13126.4069</v>
      </c>
      <c r="M24" s="20" t="s">
        <v>65</v>
      </c>
      <c r="O24" s="5">
        <f>SUMIF('Performance Data'!$B:$B, $B24,'Performance Data'!N:N)</f>
        <v>8573</v>
      </c>
      <c r="P24" s="5">
        <f>SUMIF('Performance Data'!$B:$B, $B24,'Performance Data'!O:O)</f>
        <v>12267.67</v>
      </c>
      <c r="Q24" s="5">
        <f>SUMIF('Performance Data'!$B:$B, $B24,'Performance Data'!P:P)</f>
        <v>5840</v>
      </c>
      <c r="S24" s="21">
        <f t="shared" si="1"/>
        <v>0.43096582293246244</v>
      </c>
      <c r="T24" s="21">
        <f t="shared" si="2"/>
        <v>1.1006284246575344</v>
      </c>
      <c r="V24" s="5">
        <f>SUMIF('Performance Data'!$B:$B, $B24,'Performance Data'!AC:AC)</f>
        <v>13032.890000000001</v>
      </c>
      <c r="W24" s="5">
        <f>SUMIF('Performance Data'!$B:$B, $B24,'Performance Data'!AD:AD)</f>
        <v>11471.799999999997</v>
      </c>
      <c r="X24" s="5">
        <f>SUMIF('Performance Data'!$B:$B, $B24,'Performance Data'!AE:AE)</f>
        <v>8573</v>
      </c>
      <c r="Y24" s="5">
        <f>SUMIF('Performance Data'!$B:$B, $B24,'Performance Data'!AG:AG)</f>
        <v>8000</v>
      </c>
      <c r="Z24" s="5">
        <f t="shared" si="3"/>
        <v>12267.67</v>
      </c>
      <c r="AA24" s="5">
        <f t="shared" si="4"/>
        <v>13126.4069</v>
      </c>
      <c r="AC24" s="21">
        <f t="shared" si="5"/>
        <v>0.43096582293246244</v>
      </c>
      <c r="AD24" s="21">
        <f t="shared" si="6"/>
        <v>0.53345875000000009</v>
      </c>
      <c r="AE24" s="21">
        <f t="shared" si="7"/>
        <v>7.0000000000000062E-2</v>
      </c>
      <c r="AG24" s="63">
        <f t="shared" ref="AG24:AI29" si="12">$AA24*AG$1</f>
        <v>918.8484830000001</v>
      </c>
      <c r="AH24" s="63">
        <f t="shared" si="12"/>
        <v>1050.1125520000001</v>
      </c>
      <c r="AI24" s="63">
        <f t="shared" si="12"/>
        <v>1312.6406900000002</v>
      </c>
      <c r="AJ24" s="63">
        <f t="shared" si="11"/>
        <v>1115.7445865</v>
      </c>
      <c r="AK24" s="63">
        <f t="shared" si="11"/>
        <v>1181.3766209999999</v>
      </c>
      <c r="AL24" s="63">
        <f t="shared" si="11"/>
        <v>1050.1125520000001</v>
      </c>
      <c r="AM24" s="63">
        <f t="shared" si="11"/>
        <v>1050.1125520000001</v>
      </c>
      <c r="AN24" s="63">
        <f t="shared" si="11"/>
        <v>853.21644850000007</v>
      </c>
      <c r="AO24" s="63">
        <f t="shared" si="11"/>
        <v>1247.0086555</v>
      </c>
      <c r="AP24" s="63">
        <f t="shared" si="11"/>
        <v>1312.6406900000002</v>
      </c>
      <c r="AQ24" s="63">
        <f t="shared" si="11"/>
        <v>1115.7445865</v>
      </c>
      <c r="AR24" s="63">
        <f t="shared" si="11"/>
        <v>918.8484830000001</v>
      </c>
    </row>
    <row r="25" spans="2:44" x14ac:dyDescent="0.25">
      <c r="B25">
        <v>20759</v>
      </c>
      <c r="C25" t="s">
        <v>263</v>
      </c>
      <c r="D25" t="str">
        <f>VLOOKUP($B25, 'Performance Data'!$B:$K, 3, 0)</f>
        <v>Germany</v>
      </c>
      <c r="E25" t="s">
        <v>271</v>
      </c>
      <c r="F25" t="str">
        <f>VLOOKUP($B25, 'Performance Data'!$B:$K, 6, 0)</f>
        <v>Institutes / Clinic</v>
      </c>
      <c r="G25" s="19" t="str">
        <f>VLOOKUP($B25, 'Performance Data'!$B:$K, 10, 0)</f>
        <v>Pre-2022</v>
      </c>
      <c r="H25" s="20"/>
      <c r="I25" s="19" t="str">
        <f>VLOOKUP($B25, 'Performance Data'!$B:$K, 7, 0)</f>
        <v>BC</v>
      </c>
      <c r="J25" s="7">
        <f t="shared" si="0"/>
        <v>7153.29</v>
      </c>
      <c r="K25" s="68">
        <f t="shared" si="9"/>
        <v>7654.0203000000001</v>
      </c>
      <c r="M25" s="20" t="s">
        <v>68</v>
      </c>
      <c r="O25" s="5">
        <f>SUMIF('Performance Data'!$B:$B, $B25,'Performance Data'!N:N)</f>
        <v>10475.629999999999</v>
      </c>
      <c r="P25" s="5">
        <f>SUMIF('Performance Data'!$B:$B, $B25,'Performance Data'!O:O)</f>
        <v>7153.29</v>
      </c>
      <c r="Q25" s="5">
        <f>SUMIF('Performance Data'!$B:$B, $B25,'Performance Data'!P:P)</f>
        <v>8760</v>
      </c>
      <c r="S25" s="21">
        <f t="shared" si="1"/>
        <v>-0.31714942203953356</v>
      </c>
      <c r="T25" s="21">
        <f t="shared" si="2"/>
        <v>-0.18341438356164386</v>
      </c>
      <c r="V25" s="5">
        <f>SUMIF('Performance Data'!$B:$B, $B25,'Performance Data'!AC:AC)</f>
        <v>4418</v>
      </c>
      <c r="W25" s="5">
        <f>SUMIF('Performance Data'!$B:$B, $B25,'Performance Data'!AD:AD)</f>
        <v>7924.8099999999995</v>
      </c>
      <c r="X25" s="5">
        <f>SUMIF('Performance Data'!$B:$B, $B25,'Performance Data'!AE:AE)</f>
        <v>10475.629999999999</v>
      </c>
      <c r="Y25" s="5">
        <f>SUMIF('Performance Data'!$B:$B, $B25,'Performance Data'!AG:AG)</f>
        <v>12000</v>
      </c>
      <c r="Z25" s="5">
        <f t="shared" si="3"/>
        <v>7153.29</v>
      </c>
      <c r="AA25" s="5">
        <f t="shared" si="4"/>
        <v>7654.0203000000001</v>
      </c>
      <c r="AC25" s="21">
        <f t="shared" si="5"/>
        <v>-0.31714942203953356</v>
      </c>
      <c r="AD25" s="21">
        <f t="shared" si="6"/>
        <v>-0.40389249999999999</v>
      </c>
      <c r="AE25" s="21">
        <f t="shared" si="7"/>
        <v>7.0000000000000062E-2</v>
      </c>
      <c r="AG25" s="63">
        <f t="shared" si="12"/>
        <v>535.78142100000002</v>
      </c>
      <c r="AH25" s="63">
        <f t="shared" si="12"/>
        <v>612.32162400000004</v>
      </c>
      <c r="AI25" s="63">
        <f t="shared" si="12"/>
        <v>765.40203000000008</v>
      </c>
      <c r="AJ25" s="63">
        <f t="shared" si="11"/>
        <v>650.59172550000005</v>
      </c>
      <c r="AK25" s="63">
        <f t="shared" si="11"/>
        <v>688.86182699999995</v>
      </c>
      <c r="AL25" s="63">
        <f t="shared" si="11"/>
        <v>612.32162400000004</v>
      </c>
      <c r="AM25" s="63">
        <f t="shared" si="11"/>
        <v>612.32162400000004</v>
      </c>
      <c r="AN25" s="63">
        <f t="shared" si="11"/>
        <v>497.51131950000001</v>
      </c>
      <c r="AO25" s="63">
        <f t="shared" si="11"/>
        <v>727.13192850000007</v>
      </c>
      <c r="AP25" s="63">
        <f t="shared" si="11"/>
        <v>765.40203000000008</v>
      </c>
      <c r="AQ25" s="63">
        <f t="shared" si="11"/>
        <v>650.59172550000005</v>
      </c>
      <c r="AR25" s="63">
        <f t="shared" si="11"/>
        <v>535.78142100000002</v>
      </c>
    </row>
    <row r="26" spans="2:44" x14ac:dyDescent="0.25">
      <c r="B26">
        <v>20990</v>
      </c>
      <c r="C26" t="s">
        <v>264</v>
      </c>
      <c r="D26" t="str">
        <f>VLOOKUP($B26, 'Performance Data'!$B:$K, 3, 0)</f>
        <v>Germany</v>
      </c>
      <c r="E26" t="s">
        <v>271</v>
      </c>
      <c r="F26" t="str">
        <f>VLOOKUP($B26, 'Performance Data'!$B:$K, 6, 0)</f>
        <v>Institutes / Clinic</v>
      </c>
      <c r="G26" s="19">
        <f>VLOOKUP($B26, 'Performance Data'!$B:$K, 10, 0)</f>
        <v>2023</v>
      </c>
      <c r="H26" s="20"/>
      <c r="I26" s="19" t="str">
        <f>VLOOKUP($B26, 'Performance Data'!$B:$K, 7, 0)</f>
        <v>BC</v>
      </c>
      <c r="J26" s="7">
        <f t="shared" si="0"/>
        <v>15012.27</v>
      </c>
      <c r="K26" s="68">
        <f t="shared" si="9"/>
        <v>16063.128900000002</v>
      </c>
      <c r="M26" s="20" t="s">
        <v>65</v>
      </c>
      <c r="O26" s="5">
        <f>SUMIF('Performance Data'!$B:$B, $B26,'Performance Data'!N:N)</f>
        <v>11937.859999999999</v>
      </c>
      <c r="P26" s="5">
        <f>SUMIF('Performance Data'!$B:$B, $B26,'Performance Data'!O:O)</f>
        <v>15012.27</v>
      </c>
      <c r="Q26" s="5">
        <f>SUMIF('Performance Data'!$B:$B, $B26,'Performance Data'!P:P)</f>
        <v>7300</v>
      </c>
      <c r="S26" s="21">
        <f t="shared" si="1"/>
        <v>0.25753443246947127</v>
      </c>
      <c r="T26" s="21">
        <f t="shared" si="2"/>
        <v>1.0564753424657534</v>
      </c>
      <c r="V26" s="5">
        <f>SUMIF('Performance Data'!$B:$B, $B26,'Performance Data'!AC:AC)</f>
        <v>0</v>
      </c>
      <c r="W26" s="5">
        <f>SUMIF('Performance Data'!$B:$B, $B26,'Performance Data'!AD:AD)</f>
        <v>14032.6</v>
      </c>
      <c r="X26" s="5">
        <f>SUMIF('Performance Data'!$B:$B, $B26,'Performance Data'!AE:AE)</f>
        <v>11937.859999999999</v>
      </c>
      <c r="Y26" s="5">
        <f>SUMIF('Performance Data'!$B:$B, $B26,'Performance Data'!AG:AG)</f>
        <v>10000</v>
      </c>
      <c r="Z26" s="5">
        <f t="shared" si="3"/>
        <v>15012.27</v>
      </c>
      <c r="AA26" s="5">
        <f t="shared" si="4"/>
        <v>16063.128900000002</v>
      </c>
      <c r="AC26" s="21">
        <f t="shared" si="5"/>
        <v>0.25753443246947127</v>
      </c>
      <c r="AD26" s="21">
        <f t="shared" si="6"/>
        <v>0.50122700000000009</v>
      </c>
      <c r="AE26" s="21">
        <f t="shared" si="7"/>
        <v>7.0000000000000062E-2</v>
      </c>
      <c r="AG26" s="63">
        <f t="shared" si="12"/>
        <v>1124.4190230000002</v>
      </c>
      <c r="AH26" s="63">
        <f t="shared" si="12"/>
        <v>1285.0503120000001</v>
      </c>
      <c r="AI26" s="63">
        <f t="shared" si="12"/>
        <v>1606.3128900000002</v>
      </c>
      <c r="AJ26" s="63">
        <f t="shared" si="11"/>
        <v>1365.3659565000003</v>
      </c>
      <c r="AK26" s="63">
        <f t="shared" si="11"/>
        <v>1445.681601</v>
      </c>
      <c r="AL26" s="63">
        <f t="shared" si="11"/>
        <v>1285.0503120000001</v>
      </c>
      <c r="AM26" s="63">
        <f t="shared" si="11"/>
        <v>1285.0503120000001</v>
      </c>
      <c r="AN26" s="63">
        <f t="shared" si="11"/>
        <v>1044.1033785000002</v>
      </c>
      <c r="AO26" s="63">
        <f t="shared" si="11"/>
        <v>1525.9972455000002</v>
      </c>
      <c r="AP26" s="63">
        <f t="shared" si="11"/>
        <v>1606.3128900000002</v>
      </c>
      <c r="AQ26" s="63">
        <f t="shared" si="11"/>
        <v>1365.3659565000003</v>
      </c>
      <c r="AR26" s="63">
        <f t="shared" si="11"/>
        <v>1124.4190230000002</v>
      </c>
    </row>
    <row r="27" spans="2:44" x14ac:dyDescent="0.25">
      <c r="B27">
        <v>20901</v>
      </c>
      <c r="C27" t="s">
        <v>265</v>
      </c>
      <c r="D27" t="str">
        <f>VLOOKUP($B27, 'Performance Data'!$B:$K, 3, 0)</f>
        <v>Germany</v>
      </c>
      <c r="E27" t="s">
        <v>271</v>
      </c>
      <c r="F27" t="str">
        <f>VLOOKUP($B27, 'Performance Data'!$B:$K, 6, 0)</f>
        <v>Institutes / Clinic</v>
      </c>
      <c r="G27" s="19" t="str">
        <f>VLOOKUP($B27, 'Performance Data'!$B:$K, 10, 0)</f>
        <v>Pre-2022</v>
      </c>
      <c r="H27" s="20"/>
      <c r="I27" s="19" t="str">
        <f>VLOOKUP($B27, 'Performance Data'!$B:$K, 7, 0)</f>
        <v>CA</v>
      </c>
      <c r="J27" s="7">
        <f t="shared" si="0"/>
        <v>654.45000000000005</v>
      </c>
      <c r="K27" s="68">
        <v>1500</v>
      </c>
      <c r="M27" s="20" t="s">
        <v>88</v>
      </c>
      <c r="O27" s="5">
        <f>SUMIF('Performance Data'!$B:$B, $B27,'Performance Data'!N:N)</f>
        <v>3395.25</v>
      </c>
      <c r="P27" s="5">
        <f>SUMIF('Performance Data'!$B:$B, $B27,'Performance Data'!O:O)</f>
        <v>654.45000000000005</v>
      </c>
      <c r="Q27" s="5">
        <f>SUMIF('Performance Data'!$B:$B, $B27,'Performance Data'!P:P)</f>
        <v>3650</v>
      </c>
      <c r="S27" s="21">
        <f t="shared" si="1"/>
        <v>-0.80724541639054559</v>
      </c>
      <c r="T27" s="21">
        <f t="shared" si="2"/>
        <v>-0.8206986301369863</v>
      </c>
      <c r="V27" s="5">
        <f>SUMIF('Performance Data'!$B:$B, $B27,'Performance Data'!AC:AC)</f>
        <v>1295.6300000000001</v>
      </c>
      <c r="W27" s="5">
        <f>SUMIF('Performance Data'!$B:$B, $B27,'Performance Data'!AD:AD)</f>
        <v>1212.1100000000001</v>
      </c>
      <c r="X27" s="5">
        <f>SUMIF('Performance Data'!$B:$B, $B27,'Performance Data'!AE:AE)</f>
        <v>3395.25</v>
      </c>
      <c r="Y27" s="5">
        <f>SUMIF('Performance Data'!$B:$B, $B27,'Performance Data'!AG:AG)</f>
        <v>5000</v>
      </c>
      <c r="Z27" s="5">
        <f t="shared" si="3"/>
        <v>654.45000000000005</v>
      </c>
      <c r="AA27" s="5">
        <f t="shared" si="4"/>
        <v>1500</v>
      </c>
      <c r="AC27" s="21">
        <f t="shared" si="5"/>
        <v>-0.80724541639054559</v>
      </c>
      <c r="AD27" s="21">
        <f t="shared" si="6"/>
        <v>-0.86911000000000005</v>
      </c>
      <c r="AE27" s="21">
        <f t="shared" si="7"/>
        <v>1.2920009168003666</v>
      </c>
      <c r="AG27" s="63">
        <f t="shared" si="12"/>
        <v>105.00000000000001</v>
      </c>
      <c r="AH27" s="63">
        <f t="shared" si="12"/>
        <v>120</v>
      </c>
      <c r="AI27" s="63">
        <f t="shared" si="12"/>
        <v>150</v>
      </c>
      <c r="AJ27" s="63">
        <f t="shared" si="11"/>
        <v>127.50000000000001</v>
      </c>
      <c r="AK27" s="63">
        <f t="shared" si="11"/>
        <v>135</v>
      </c>
      <c r="AL27" s="63">
        <f t="shared" si="11"/>
        <v>120</v>
      </c>
      <c r="AM27" s="63">
        <f t="shared" si="11"/>
        <v>120</v>
      </c>
      <c r="AN27" s="63">
        <f t="shared" si="11"/>
        <v>97.5</v>
      </c>
      <c r="AO27" s="63">
        <f t="shared" si="11"/>
        <v>142.5</v>
      </c>
      <c r="AP27" s="63">
        <f t="shared" si="11"/>
        <v>150</v>
      </c>
      <c r="AQ27" s="63">
        <f t="shared" si="11"/>
        <v>127.50000000000001</v>
      </c>
      <c r="AR27" s="63">
        <f t="shared" si="11"/>
        <v>105.00000000000001</v>
      </c>
    </row>
    <row r="28" spans="2:44" x14ac:dyDescent="0.25">
      <c r="B28">
        <v>20073</v>
      </c>
      <c r="C28" t="s">
        <v>266</v>
      </c>
      <c r="D28" t="str">
        <f>VLOOKUP($B28, 'Performance Data'!$B:$K, 3, 0)</f>
        <v>Germany</v>
      </c>
      <c r="E28" t="s">
        <v>271</v>
      </c>
      <c r="F28" t="str">
        <f>VLOOKUP($B28, 'Performance Data'!$B:$K, 6, 0)</f>
        <v>Institutes / Clinic</v>
      </c>
      <c r="G28" s="19" t="str">
        <f>VLOOKUP($B28, 'Performance Data'!$B:$K, 10, 0)</f>
        <v>Pre-2022</v>
      </c>
      <c r="H28" s="20"/>
      <c r="I28" s="19" t="str">
        <f>VLOOKUP($B28, 'Performance Data'!$B:$K, 7, 0)</f>
        <v>CC</v>
      </c>
      <c r="J28" s="7">
        <f t="shared" si="0"/>
        <v>1270.08</v>
      </c>
      <c r="K28" s="68">
        <v>1500</v>
      </c>
      <c r="M28" s="20" t="s">
        <v>88</v>
      </c>
      <c r="O28" s="5">
        <f>SUMIF('Performance Data'!$B:$B, $B28,'Performance Data'!N:N)</f>
        <v>2613.81</v>
      </c>
      <c r="P28" s="5">
        <f>SUMIF('Performance Data'!$B:$B, $B28,'Performance Data'!O:O)</f>
        <v>1270.08</v>
      </c>
      <c r="Q28" s="5">
        <f>SUMIF('Performance Data'!$B:$B, $B28,'Performance Data'!P:P)</f>
        <v>2190</v>
      </c>
      <c r="S28" s="21">
        <f t="shared" si="1"/>
        <v>-0.51408862924237031</v>
      </c>
      <c r="T28" s="21">
        <f t="shared" si="2"/>
        <v>-0.42005479452054795</v>
      </c>
      <c r="V28" s="5">
        <f>SUMIF('Performance Data'!$B:$B, $B28,'Performance Data'!AC:AC)</f>
        <v>5688.68</v>
      </c>
      <c r="W28" s="5">
        <f>SUMIF('Performance Data'!$B:$B, $B28,'Performance Data'!AD:AD)</f>
        <v>3480.23</v>
      </c>
      <c r="X28" s="5">
        <f>SUMIF('Performance Data'!$B:$B, $B28,'Performance Data'!AE:AE)</f>
        <v>2613.81</v>
      </c>
      <c r="Y28" s="5">
        <f>SUMIF('Performance Data'!$B:$B, $B28,'Performance Data'!AG:AG)</f>
        <v>3000</v>
      </c>
      <c r="Z28" s="5">
        <f t="shared" si="3"/>
        <v>1270.08</v>
      </c>
      <c r="AA28" s="5">
        <f t="shared" si="4"/>
        <v>1500</v>
      </c>
      <c r="AC28" s="21">
        <f t="shared" si="5"/>
        <v>-0.51408862924237031</v>
      </c>
      <c r="AD28" s="21">
        <f t="shared" si="6"/>
        <v>-0.57664000000000004</v>
      </c>
      <c r="AE28" s="21">
        <f t="shared" si="7"/>
        <v>0.18102796674225252</v>
      </c>
      <c r="AG28" s="63">
        <f t="shared" si="12"/>
        <v>105.00000000000001</v>
      </c>
      <c r="AH28" s="63">
        <f t="shared" si="12"/>
        <v>120</v>
      </c>
      <c r="AI28" s="63">
        <f t="shared" si="12"/>
        <v>150</v>
      </c>
      <c r="AJ28" s="63">
        <f t="shared" si="11"/>
        <v>127.50000000000001</v>
      </c>
      <c r="AK28" s="63">
        <f t="shared" si="11"/>
        <v>135</v>
      </c>
      <c r="AL28" s="63">
        <f t="shared" si="11"/>
        <v>120</v>
      </c>
      <c r="AM28" s="63">
        <f t="shared" si="11"/>
        <v>120</v>
      </c>
      <c r="AN28" s="63">
        <f t="shared" si="11"/>
        <v>97.5</v>
      </c>
      <c r="AO28" s="63">
        <f t="shared" si="11"/>
        <v>142.5</v>
      </c>
      <c r="AP28" s="63">
        <f t="shared" si="11"/>
        <v>150</v>
      </c>
      <c r="AQ28" s="63">
        <f t="shared" si="11"/>
        <v>127.50000000000001</v>
      </c>
      <c r="AR28" s="63">
        <f t="shared" si="11"/>
        <v>105.00000000000001</v>
      </c>
    </row>
    <row r="29" spans="2:44" x14ac:dyDescent="0.25">
      <c r="B29">
        <v>20825</v>
      </c>
      <c r="C29" t="s">
        <v>267</v>
      </c>
      <c r="D29" t="str">
        <f>VLOOKUP($B29, 'Performance Data'!$B:$K, 3, 0)</f>
        <v>Germany</v>
      </c>
      <c r="E29" t="s">
        <v>271</v>
      </c>
      <c r="F29" t="str">
        <f>VLOOKUP($B29, 'Performance Data'!$B:$K, 6, 0)</f>
        <v>Institutes / Clinic</v>
      </c>
      <c r="G29" s="19">
        <f>VLOOKUP($B29, 'Performance Data'!$B:$K, 10, 0)</f>
        <v>2024</v>
      </c>
      <c r="H29" s="20"/>
      <c r="I29" s="19" t="str">
        <f>VLOOKUP($B29, 'Performance Data'!$B:$K, 7, 0)</f>
        <v>NKD24</v>
      </c>
      <c r="J29" s="7">
        <f t="shared" si="0"/>
        <v>10179.1</v>
      </c>
      <c r="K29" s="68">
        <f>J29*1.07</f>
        <v>10891.637000000001</v>
      </c>
      <c r="M29" s="20" t="s">
        <v>68</v>
      </c>
      <c r="O29" s="5">
        <f>SUMIF('Performance Data'!$B:$B, $B29,'Performance Data'!N:N)</f>
        <v>18782.96</v>
      </c>
      <c r="P29" s="5">
        <f>SUMIF('Performance Data'!$B:$B, $B29,'Performance Data'!O:O)</f>
        <v>10179.1</v>
      </c>
      <c r="Q29" s="5">
        <f>SUMIF('Performance Data'!$B:$B, $B29,'Performance Data'!P:P)</f>
        <v>17520</v>
      </c>
      <c r="S29" s="21">
        <f t="shared" si="1"/>
        <v>-0.45806731207434814</v>
      </c>
      <c r="T29" s="21">
        <f t="shared" si="2"/>
        <v>-0.41900114155251145</v>
      </c>
      <c r="V29" s="5">
        <f>SUMIF('Performance Data'!$B:$B, $B29,'Performance Data'!AC:AC)</f>
        <v>0</v>
      </c>
      <c r="W29" s="5">
        <f>SUMIF('Performance Data'!$B:$B, $B29,'Performance Data'!AD:AD)</f>
        <v>0</v>
      </c>
      <c r="X29" s="5">
        <f>SUMIF('Performance Data'!$B:$B, $B29,'Performance Data'!AE:AE)</f>
        <v>18782.96</v>
      </c>
      <c r="Y29" s="5">
        <f>SUMIF('Performance Data'!$B:$B, $B29,'Performance Data'!AG:AG)</f>
        <v>24000</v>
      </c>
      <c r="Z29" s="5">
        <f t="shared" si="3"/>
        <v>10179.1</v>
      </c>
      <c r="AA29" s="5">
        <f t="shared" si="4"/>
        <v>10891.637000000001</v>
      </c>
      <c r="AC29" s="21">
        <f t="shared" si="5"/>
        <v>-0.45806731207434814</v>
      </c>
      <c r="AD29" s="21">
        <f t="shared" si="6"/>
        <v>-0.57587083333333333</v>
      </c>
      <c r="AE29" s="21">
        <f t="shared" si="7"/>
        <v>7.0000000000000062E-2</v>
      </c>
      <c r="AG29" s="63">
        <f t="shared" si="12"/>
        <v>762.41459000000009</v>
      </c>
      <c r="AH29" s="63">
        <f t="shared" si="12"/>
        <v>871.33096000000012</v>
      </c>
      <c r="AI29" s="63">
        <f t="shared" si="12"/>
        <v>1089.1637000000001</v>
      </c>
      <c r="AJ29" s="63">
        <f t="shared" si="11"/>
        <v>925.78914500000008</v>
      </c>
      <c r="AK29" s="63">
        <f t="shared" si="11"/>
        <v>980.24733000000003</v>
      </c>
      <c r="AL29" s="63">
        <f t="shared" si="11"/>
        <v>871.33096000000012</v>
      </c>
      <c r="AM29" s="63">
        <f t="shared" si="11"/>
        <v>871.33096000000012</v>
      </c>
      <c r="AN29" s="63">
        <f t="shared" si="11"/>
        <v>707.95640500000002</v>
      </c>
      <c r="AO29" s="63">
        <f t="shared" si="11"/>
        <v>1034.7055150000001</v>
      </c>
      <c r="AP29" s="63">
        <f t="shared" si="11"/>
        <v>1089.1637000000001</v>
      </c>
      <c r="AQ29" s="63">
        <f t="shared" si="11"/>
        <v>925.78914500000008</v>
      </c>
      <c r="AR29" s="63">
        <f t="shared" si="11"/>
        <v>762.41459000000009</v>
      </c>
    </row>
    <row r="30" spans="2:44" x14ac:dyDescent="0.25">
      <c r="B30" s="26" t="s">
        <v>102</v>
      </c>
      <c r="C30" s="26"/>
      <c r="D30" s="26"/>
      <c r="E30" s="26"/>
      <c r="F30" s="26"/>
      <c r="G30" s="27"/>
      <c r="H30" s="28">
        <f>COUNTIF(H3:H29, "Yes")</f>
        <v>20</v>
      </c>
      <c r="I30" s="27"/>
      <c r="J30" s="31">
        <f>SUM(J3:J29)</f>
        <v>541120.0399999998</v>
      </c>
      <c r="K30" s="28">
        <f>SUM(K3:K29)</f>
        <v>579939.19570000004</v>
      </c>
      <c r="L30" s="26"/>
      <c r="M30" s="26"/>
      <c r="N30" s="26"/>
      <c r="O30" s="28">
        <f>SUM(O3:O29)</f>
        <v>544865.41999999993</v>
      </c>
      <c r="P30" s="28">
        <f>SUM(P3:P29)</f>
        <v>541120.0399999998</v>
      </c>
      <c r="Q30" s="28">
        <f>SUM(Q3:Q29)</f>
        <v>443110</v>
      </c>
      <c r="R30" s="26"/>
      <c r="S30" s="29">
        <f t="shared" si="1"/>
        <v>-6.8739543060011288E-3</v>
      </c>
      <c r="T30" s="29">
        <f t="shared" si="2"/>
        <v>0.22118670307598531</v>
      </c>
      <c r="U30" s="26"/>
      <c r="V30" s="28">
        <f t="shared" ref="V30:AA30" si="13">SUM(V3:V29)</f>
        <v>412787.98</v>
      </c>
      <c r="W30" s="28">
        <f t="shared" si="13"/>
        <v>456768.19</v>
      </c>
      <c r="X30" s="28">
        <f t="shared" si="13"/>
        <v>544865.41999999993</v>
      </c>
      <c r="Y30" s="28">
        <f t="shared" si="13"/>
        <v>607000</v>
      </c>
      <c r="Z30" s="28">
        <f t="shared" si="13"/>
        <v>541120.0399999998</v>
      </c>
      <c r="AA30" s="28">
        <f t="shared" si="13"/>
        <v>579939.19570000004</v>
      </c>
      <c r="AB30" s="26"/>
      <c r="AC30" s="29">
        <f t="shared" si="5"/>
        <v>-6.8739543060011288E-3</v>
      </c>
      <c r="AD30" s="29">
        <f t="shared" si="6"/>
        <v>-0.10853370675453078</v>
      </c>
      <c r="AE30" s="29">
        <f t="shared" si="7"/>
        <v>7.1738529033225751E-2</v>
      </c>
      <c r="AG30" s="28">
        <f t="shared" ref="AG30:AR30" si="14">SUM(AG3:AG29)</f>
        <v>40595.743699000006</v>
      </c>
      <c r="AH30" s="28">
        <f t="shared" si="14"/>
        <v>46395.135655999991</v>
      </c>
      <c r="AI30" s="28">
        <f t="shared" si="14"/>
        <v>57993.919569999998</v>
      </c>
      <c r="AJ30" s="28">
        <f t="shared" si="14"/>
        <v>49294.831634500013</v>
      </c>
      <c r="AK30" s="28">
        <f t="shared" si="14"/>
        <v>52194.527612999991</v>
      </c>
      <c r="AL30" s="28">
        <f t="shared" si="14"/>
        <v>46395.135655999991</v>
      </c>
      <c r="AM30" s="28">
        <f t="shared" si="14"/>
        <v>46395.135655999991</v>
      </c>
      <c r="AN30" s="28">
        <f t="shared" si="14"/>
        <v>37696.047720500006</v>
      </c>
      <c r="AO30" s="28">
        <f t="shared" si="14"/>
        <v>55094.223591500006</v>
      </c>
      <c r="AP30" s="28">
        <f t="shared" si="14"/>
        <v>57993.919569999998</v>
      </c>
      <c r="AQ30" s="28">
        <f t="shared" si="14"/>
        <v>49294.831634500013</v>
      </c>
      <c r="AR30" s="28">
        <f t="shared" si="14"/>
        <v>40595.743699000006</v>
      </c>
    </row>
    <row r="31" spans="2:44" x14ac:dyDescent="0.25">
      <c r="G31" s="19"/>
      <c r="I31" s="19"/>
      <c r="O31" s="5"/>
      <c r="P31" s="5"/>
      <c r="Q31" s="5"/>
      <c r="S31" s="21"/>
      <c r="T31" s="21"/>
      <c r="V31" s="5"/>
      <c r="W31" s="5"/>
      <c r="X31" s="5"/>
      <c r="Y31" s="5"/>
      <c r="Z31" s="5"/>
      <c r="AA31" s="5"/>
      <c r="AC31" s="21"/>
      <c r="AD31" s="21"/>
      <c r="AE31" s="21"/>
    </row>
    <row r="34" spans="2:58" x14ac:dyDescent="0.25">
      <c r="B34">
        <v>29021</v>
      </c>
      <c r="C34" t="s">
        <v>268</v>
      </c>
      <c r="D34" t="str">
        <f>VLOOKUP($B34, 'Performance Data'!$B:$K, 3, 0)</f>
        <v>Germany</v>
      </c>
      <c r="E34" t="str">
        <f>VLOOKUP($B34, 'Performance Data'!$B:$K, 4, 0)</f>
        <v>South East / Bayern</v>
      </c>
      <c r="F34" t="str">
        <f>VLOOKUP($B34, 'Performance Data'!$B:$K, 6, 0)</f>
        <v>Institutes / Clinic</v>
      </c>
      <c r="G34" s="19">
        <f>VLOOKUP($B34, 'Performance Data'!$B:$K, 10, 0)</f>
        <v>2025</v>
      </c>
      <c r="H34" s="20"/>
      <c r="I34" s="19" t="str">
        <f>VLOOKUP($B34, 'Performance Data'!$B:$K, 7, 0)</f>
        <v>NKD25</v>
      </c>
      <c r="J34" s="7">
        <f t="shared" ref="J34:J35" si="15">P34</f>
        <v>20022.389999999996</v>
      </c>
      <c r="K34" s="20">
        <v>25000</v>
      </c>
      <c r="M34" s="20" t="s">
        <v>65</v>
      </c>
      <c r="O34" s="5">
        <f>SUMIF('Performance Data'!$B:$B, $B34,'Performance Data'!N:N)</f>
        <v>0</v>
      </c>
      <c r="P34" s="5">
        <f>SUMIF('Performance Data'!$B:$B, $B34,'Performance Data'!O:O)</f>
        <v>20022.389999999996</v>
      </c>
      <c r="Q34" s="5">
        <f>SUMIF('Performance Data'!$B:$B, $B34,'Performance Data'!P:P)</f>
        <v>0</v>
      </c>
      <c r="S34" s="21" t="e">
        <f>$P34/O34-1</f>
        <v>#DIV/0!</v>
      </c>
      <c r="T34" s="21" t="e">
        <f>P34/Q34-1</f>
        <v>#DIV/0!</v>
      </c>
      <c r="V34" s="5">
        <f>SUMIF('Performance Data'!$B:$B, $B34,'Performance Data'!AC:AC)</f>
        <v>0</v>
      </c>
      <c r="W34" s="5">
        <f>SUMIF('Performance Data'!$B:$B, $B34,'Performance Data'!AD:AD)</f>
        <v>0</v>
      </c>
      <c r="X34" s="5">
        <f>SUMIF('Performance Data'!$B:$B, $B34,'Performance Data'!AE:AE)</f>
        <v>0</v>
      </c>
      <c r="Y34" s="5">
        <f>SUMIF('Performance Data'!$B:$B, $B34,'Performance Data'!AG:AG)</f>
        <v>0</v>
      </c>
      <c r="Z34" s="5">
        <f t="shared" ref="Z34:Z35" si="16">P34</f>
        <v>20022.389999999996</v>
      </c>
      <c r="AA34" s="5">
        <f t="shared" ref="Z34:AA36" si="17">K34</f>
        <v>25000</v>
      </c>
      <c r="AC34" s="21" t="e">
        <f>Z34/X34-1</f>
        <v>#DIV/0!</v>
      </c>
      <c r="AD34" s="21" t="e">
        <f t="shared" ref="AD34:AE36" si="18">Z34/Y34-1</f>
        <v>#DIV/0!</v>
      </c>
      <c r="AE34" s="21">
        <f t="shared" si="18"/>
        <v>0.24860218984846494</v>
      </c>
      <c r="AG34" s="63">
        <f t="shared" ref="AG34:AR36" si="19">$AA34*AG$1</f>
        <v>1750.0000000000002</v>
      </c>
      <c r="AH34" s="63">
        <f t="shared" si="19"/>
        <v>2000</v>
      </c>
      <c r="AI34" s="63">
        <f t="shared" si="19"/>
        <v>2500</v>
      </c>
      <c r="AJ34" s="63">
        <f t="shared" si="19"/>
        <v>2125</v>
      </c>
      <c r="AK34" s="63">
        <f t="shared" si="19"/>
        <v>2250</v>
      </c>
      <c r="AL34" s="63">
        <f t="shared" si="19"/>
        <v>2000</v>
      </c>
      <c r="AM34" s="63">
        <f t="shared" si="19"/>
        <v>2000</v>
      </c>
      <c r="AN34" s="63">
        <f t="shared" si="19"/>
        <v>1625</v>
      </c>
      <c r="AO34" s="63">
        <f t="shared" si="19"/>
        <v>2375</v>
      </c>
      <c r="AP34" s="63">
        <f t="shared" si="19"/>
        <v>2500</v>
      </c>
      <c r="AQ34" s="63">
        <f t="shared" si="19"/>
        <v>2125</v>
      </c>
      <c r="AR34" s="63">
        <f t="shared" si="19"/>
        <v>1750.0000000000002</v>
      </c>
    </row>
    <row r="35" spans="2:58" x14ac:dyDescent="0.25">
      <c r="B35">
        <v>29028</v>
      </c>
      <c r="C35" t="s">
        <v>269</v>
      </c>
      <c r="D35" t="str">
        <f>VLOOKUP($B35, 'Performance Data'!$B:$K, 3, 0)</f>
        <v>Germany</v>
      </c>
      <c r="E35" t="str">
        <f>VLOOKUP($B35, 'Performance Data'!$B:$K, 4, 0)</f>
        <v>South East / Bayern</v>
      </c>
      <c r="F35" t="str">
        <f>VLOOKUP($B35, 'Performance Data'!$B:$K, 6, 0)</f>
        <v>Institutes / Clinic</v>
      </c>
      <c r="G35" s="19">
        <f>VLOOKUP($B35, 'Performance Data'!$B:$K, 10, 0)</f>
        <v>2025</v>
      </c>
      <c r="H35" s="20"/>
      <c r="I35" s="19" t="str">
        <f>VLOOKUP($B35, 'Performance Data'!$B:$K, 7, 0)</f>
        <v>NKD25</v>
      </c>
      <c r="J35" s="7">
        <f t="shared" si="15"/>
        <v>3654.38</v>
      </c>
      <c r="K35" s="20">
        <v>10000</v>
      </c>
      <c r="M35" s="20" t="s">
        <v>65</v>
      </c>
      <c r="O35" s="5">
        <f>SUMIF('Performance Data'!$B:$B, $B35,'Performance Data'!N:N)</f>
        <v>0</v>
      </c>
      <c r="P35" s="5">
        <f>SUMIF('Performance Data'!$B:$B, $B35,'Performance Data'!O:O)</f>
        <v>3654.38</v>
      </c>
      <c r="Q35" s="5">
        <f>SUMIF('Performance Data'!$B:$B, $B35,'Performance Data'!P:P)</f>
        <v>0</v>
      </c>
      <c r="S35" s="21" t="e">
        <f>$P35/O35-1</f>
        <v>#DIV/0!</v>
      </c>
      <c r="T35" s="21" t="e">
        <f>P35/Q35-1</f>
        <v>#DIV/0!</v>
      </c>
      <c r="V35" s="5">
        <f>SUMIF('Performance Data'!$B:$B, $B35,'Performance Data'!AC:AC)</f>
        <v>0</v>
      </c>
      <c r="W35" s="5">
        <f>SUMIF('Performance Data'!$B:$B, $B35,'Performance Data'!AD:AD)</f>
        <v>0</v>
      </c>
      <c r="X35" s="5">
        <f>SUMIF('Performance Data'!$B:$B, $B35,'Performance Data'!AE:AE)</f>
        <v>0</v>
      </c>
      <c r="Y35" s="5">
        <f>SUMIF('Performance Data'!$B:$B, $B35,'Performance Data'!AG:AG)</f>
        <v>0</v>
      </c>
      <c r="Z35" s="5">
        <f t="shared" si="16"/>
        <v>3654.38</v>
      </c>
      <c r="AA35" s="5">
        <f t="shared" si="17"/>
        <v>10000</v>
      </c>
      <c r="AC35" s="21" t="e">
        <f>Z35/X35-1</f>
        <v>#DIV/0!</v>
      </c>
      <c r="AD35" s="21" t="e">
        <f t="shared" si="18"/>
        <v>#DIV/0!</v>
      </c>
      <c r="AE35" s="21">
        <f t="shared" si="18"/>
        <v>1.7364422966412905</v>
      </c>
      <c r="AG35" s="63">
        <f t="shared" si="19"/>
        <v>700.00000000000011</v>
      </c>
      <c r="AH35" s="63">
        <f t="shared" si="19"/>
        <v>800</v>
      </c>
      <c r="AI35" s="63">
        <f t="shared" si="19"/>
        <v>1000</v>
      </c>
      <c r="AJ35" s="63">
        <f t="shared" si="19"/>
        <v>850.00000000000011</v>
      </c>
      <c r="AK35" s="63">
        <f t="shared" si="19"/>
        <v>900</v>
      </c>
      <c r="AL35" s="63">
        <f t="shared" si="19"/>
        <v>800</v>
      </c>
      <c r="AM35" s="63">
        <f t="shared" si="19"/>
        <v>800</v>
      </c>
      <c r="AN35" s="63">
        <f t="shared" si="19"/>
        <v>650</v>
      </c>
      <c r="AO35" s="63">
        <f t="shared" si="19"/>
        <v>950</v>
      </c>
      <c r="AP35" s="63">
        <f t="shared" si="19"/>
        <v>1000</v>
      </c>
      <c r="AQ35" s="63">
        <f t="shared" si="19"/>
        <v>850.00000000000011</v>
      </c>
      <c r="AR35" s="63">
        <f t="shared" si="19"/>
        <v>700.00000000000011</v>
      </c>
    </row>
    <row r="36" spans="2:58" x14ac:dyDescent="0.25">
      <c r="B36" t="s">
        <v>270</v>
      </c>
      <c r="C36" t="s">
        <v>114</v>
      </c>
      <c r="D36" t="s">
        <v>23</v>
      </c>
      <c r="E36" t="s">
        <v>271</v>
      </c>
      <c r="G36" s="19">
        <v>2025</v>
      </c>
      <c r="H36" s="20"/>
      <c r="I36" t="s">
        <v>108</v>
      </c>
      <c r="K36" s="20"/>
      <c r="O36" s="5">
        <v>0</v>
      </c>
      <c r="P36" s="5">
        <v>0</v>
      </c>
      <c r="Q36" s="5">
        <f>SUMIF('Combined Budget 2025 EUR'!$B:$B, $B36,'Combined Budget 2025 EUR'!$AL:$AL)</f>
        <v>11250</v>
      </c>
      <c r="S36" s="21" t="e">
        <f>$P36/O36-1</f>
        <v>#DIV/0!</v>
      </c>
      <c r="T36" s="21">
        <f>P36/Q36-1</f>
        <v>-1</v>
      </c>
      <c r="V36" s="5">
        <v>0</v>
      </c>
      <c r="W36" s="5">
        <v>0</v>
      </c>
      <c r="X36" s="5">
        <v>0</v>
      </c>
      <c r="Y36" s="5">
        <f>SUMIF('Combined Budget 2025 EUR'!$B:$B, $B36,'Combined Budget 2025 EUR'!$AQ:$AQ)</f>
        <v>30000</v>
      </c>
      <c r="Z36" s="5">
        <f t="shared" si="17"/>
        <v>0</v>
      </c>
      <c r="AA36" s="5">
        <f t="shared" si="17"/>
        <v>0</v>
      </c>
      <c r="AC36" s="21" t="e">
        <f>Z36/X36-1</f>
        <v>#DIV/0!</v>
      </c>
      <c r="AD36" s="21">
        <f t="shared" si="18"/>
        <v>-1</v>
      </c>
      <c r="AE36" s="21" t="e">
        <f t="shared" si="18"/>
        <v>#DIV/0!</v>
      </c>
      <c r="AG36" s="63">
        <f t="shared" si="19"/>
        <v>0</v>
      </c>
      <c r="AH36" s="63">
        <f t="shared" si="19"/>
        <v>0</v>
      </c>
      <c r="AI36" s="63">
        <f t="shared" si="19"/>
        <v>0</v>
      </c>
      <c r="AJ36" s="63">
        <f t="shared" si="19"/>
        <v>0</v>
      </c>
      <c r="AK36" s="63">
        <f t="shared" si="19"/>
        <v>0</v>
      </c>
      <c r="AL36" s="63">
        <f t="shared" si="19"/>
        <v>0</v>
      </c>
      <c r="AM36" s="63">
        <f t="shared" si="19"/>
        <v>0</v>
      </c>
      <c r="AN36" s="63">
        <f t="shared" si="19"/>
        <v>0</v>
      </c>
      <c r="AO36" s="63">
        <f t="shared" si="19"/>
        <v>0</v>
      </c>
      <c r="AP36" s="63">
        <f t="shared" si="19"/>
        <v>0</v>
      </c>
      <c r="AQ36" s="63">
        <f t="shared" si="19"/>
        <v>0</v>
      </c>
      <c r="AR36" s="63">
        <f t="shared" si="19"/>
        <v>0</v>
      </c>
    </row>
    <row r="38" spans="2:58" x14ac:dyDescent="0.25">
      <c r="B38" s="26" t="s">
        <v>115</v>
      </c>
      <c r="C38" s="26"/>
      <c r="D38" s="26"/>
      <c r="E38" s="26"/>
      <c r="F38" s="26"/>
      <c r="G38" s="27"/>
      <c r="H38" s="31">
        <f>COUNTIF(H34:H35, "Yes")+H36</f>
        <v>0</v>
      </c>
      <c r="I38" s="27"/>
      <c r="J38" s="31">
        <f>SUM(J34:J36)</f>
        <v>23676.769999999997</v>
      </c>
      <c r="K38" s="28">
        <f>SUM(K34:K36)</f>
        <v>35000</v>
      </c>
      <c r="L38" s="26"/>
      <c r="M38" s="26"/>
      <c r="N38" s="26"/>
      <c r="O38" s="28">
        <f>SUM(O34:O36)</f>
        <v>0</v>
      </c>
      <c r="P38" s="28">
        <f>SUM(P34:P36)</f>
        <v>23676.769999999997</v>
      </c>
      <c r="Q38" s="28">
        <f>SUM(Q34:Q36)</f>
        <v>11250</v>
      </c>
      <c r="R38" s="26"/>
      <c r="S38" s="29" t="e">
        <f>$P38/O38-1</f>
        <v>#DIV/0!</v>
      </c>
      <c r="T38" s="29">
        <f>P38/Q38-1</f>
        <v>1.1046017777777775</v>
      </c>
      <c r="U38" s="26"/>
      <c r="V38" s="28">
        <f t="shared" ref="V38:AA38" si="20">SUM(V34:V36)</f>
        <v>0</v>
      </c>
      <c r="W38" s="28">
        <f t="shared" si="20"/>
        <v>0</v>
      </c>
      <c r="X38" s="28">
        <f t="shared" si="20"/>
        <v>0</v>
      </c>
      <c r="Y38" s="28">
        <f t="shared" si="20"/>
        <v>30000</v>
      </c>
      <c r="Z38" s="28">
        <f t="shared" si="20"/>
        <v>23676.769999999997</v>
      </c>
      <c r="AA38" s="28">
        <f t="shared" si="20"/>
        <v>35000</v>
      </c>
      <c r="AB38" s="26"/>
      <c r="AC38" s="29" t="e">
        <f>Z38/X38-1</f>
        <v>#DIV/0!</v>
      </c>
      <c r="AD38" s="29">
        <f>Z38/Y38-1</f>
        <v>-0.2107743333333334</v>
      </c>
      <c r="AE38" s="29">
        <f>AA38/Z38-1</f>
        <v>0.47824217576975259</v>
      </c>
      <c r="AG38" s="28">
        <f t="shared" ref="AG38:AR38" si="21">SUM(AG34:AG36)</f>
        <v>2450.0000000000005</v>
      </c>
      <c r="AH38" s="28">
        <f t="shared" si="21"/>
        <v>2800</v>
      </c>
      <c r="AI38" s="28">
        <f t="shared" si="21"/>
        <v>3500</v>
      </c>
      <c r="AJ38" s="28">
        <f t="shared" si="21"/>
        <v>2975</v>
      </c>
      <c r="AK38" s="28">
        <f t="shared" si="21"/>
        <v>3150</v>
      </c>
      <c r="AL38" s="28">
        <f t="shared" si="21"/>
        <v>2800</v>
      </c>
      <c r="AM38" s="28">
        <f t="shared" si="21"/>
        <v>2800</v>
      </c>
      <c r="AN38" s="28">
        <f t="shared" si="21"/>
        <v>2275</v>
      </c>
      <c r="AO38" s="28">
        <f t="shared" si="21"/>
        <v>3325</v>
      </c>
      <c r="AP38" s="28">
        <f t="shared" si="21"/>
        <v>3500</v>
      </c>
      <c r="AQ38" s="28">
        <f t="shared" si="21"/>
        <v>2975</v>
      </c>
      <c r="AR38" s="28">
        <f t="shared" si="21"/>
        <v>2450.0000000000005</v>
      </c>
    </row>
    <row r="40" spans="2:58" x14ac:dyDescent="0.25">
      <c r="B40" s="71" t="s">
        <v>1283</v>
      </c>
      <c r="C40" s="66"/>
      <c r="AG40" s="69" cm="1">
        <f t="array" ref="AG40:AR40">AG30:AR30+AG38:AR38</f>
        <v>43045.743699000006</v>
      </c>
      <c r="AH40" s="69">
        <v>49195.135655999991</v>
      </c>
      <c r="AI40" s="69">
        <v>61493.919569999998</v>
      </c>
      <c r="AJ40" s="69">
        <v>52269.831634500013</v>
      </c>
      <c r="AK40" s="69">
        <v>55344.527612999991</v>
      </c>
      <c r="AL40" s="69">
        <v>49195.135655999991</v>
      </c>
      <c r="AM40" s="69">
        <v>49195.135655999991</v>
      </c>
      <c r="AN40" s="69">
        <v>39971.047720500006</v>
      </c>
      <c r="AO40" s="69">
        <v>58419.223591500006</v>
      </c>
      <c r="AP40" s="69">
        <v>61493.919569999998</v>
      </c>
      <c r="AQ40" s="69">
        <v>52269.831634500013</v>
      </c>
      <c r="AR40" s="69">
        <v>43045.743699000006</v>
      </c>
    </row>
    <row r="41" spans="2:58" x14ac:dyDescent="0.25">
      <c r="AY41">
        <f>AV42</f>
        <v>1</v>
      </c>
      <c r="AZ41">
        <f>AW42</f>
        <v>0</v>
      </c>
      <c r="BA41">
        <f>AX42+AV42</f>
        <v>2</v>
      </c>
      <c r="BB41">
        <f>AY42+AW42</f>
        <v>0</v>
      </c>
      <c r="BC41">
        <f>AZ42+AX42+AV42</f>
        <v>3</v>
      </c>
      <c r="BD41">
        <f>BA42+AY42+AW42</f>
        <v>0</v>
      </c>
      <c r="BE41">
        <f>BB42+AZ42+AX42+AV42</f>
        <v>3</v>
      </c>
      <c r="BF41">
        <f>BC42+BA42+AY42+AW42</f>
        <v>1</v>
      </c>
    </row>
    <row r="42" spans="2:58" x14ac:dyDescent="0.25">
      <c r="B42" t="s">
        <v>272</v>
      </c>
      <c r="C42" t="s">
        <v>117</v>
      </c>
      <c r="D42" t="s">
        <v>23</v>
      </c>
      <c r="E42" t="s">
        <v>271</v>
      </c>
      <c r="G42" s="19">
        <v>2026</v>
      </c>
      <c r="H42" s="20">
        <v>5</v>
      </c>
      <c r="I42" t="s">
        <v>118</v>
      </c>
      <c r="K42" s="24">
        <v>55000</v>
      </c>
      <c r="O42" s="5">
        <v>0</v>
      </c>
      <c r="P42" s="5">
        <v>0</v>
      </c>
      <c r="Q42" s="5">
        <v>0</v>
      </c>
      <c r="S42" s="21" t="e">
        <f>$P42/O42-1</f>
        <v>#DIV/0!</v>
      </c>
      <c r="T42" s="21" t="e">
        <f>P42/Q42-1</f>
        <v>#DIV/0!</v>
      </c>
      <c r="V42" s="5">
        <v>0</v>
      </c>
      <c r="W42" s="5">
        <v>0</v>
      </c>
      <c r="X42" s="5">
        <v>0</v>
      </c>
      <c r="Y42" s="5">
        <v>0</v>
      </c>
      <c r="Z42" s="5">
        <f>J42</f>
        <v>0</v>
      </c>
      <c r="AA42" s="5">
        <f>K42</f>
        <v>55000</v>
      </c>
      <c r="AC42" s="21" t="e">
        <f>Z42/X42-1</f>
        <v>#DIV/0!</v>
      </c>
      <c r="AD42" s="21" t="e">
        <f>Z42/Y42-1</f>
        <v>#DIV/0!</v>
      </c>
      <c r="AE42" s="21" t="e">
        <f>AA42/Z42-1</f>
        <v>#DIV/0!</v>
      </c>
      <c r="AG42">
        <f>AU42*4000+AU41*3000</f>
        <v>0</v>
      </c>
      <c r="AH42" s="71">
        <f>AV42*4000+AV41*3000</f>
        <v>4000</v>
      </c>
      <c r="AI42" s="71">
        <v>4000</v>
      </c>
      <c r="AJ42" s="71">
        <v>5000</v>
      </c>
      <c r="AK42" s="71">
        <v>5000</v>
      </c>
      <c r="AL42" s="71">
        <v>6000</v>
      </c>
      <c r="AM42" s="71">
        <v>5000</v>
      </c>
      <c r="AN42" s="71">
        <v>3000</v>
      </c>
      <c r="AO42" s="71">
        <v>7000</v>
      </c>
      <c r="AP42" s="71">
        <v>6000</v>
      </c>
      <c r="AQ42" s="71">
        <v>5000</v>
      </c>
      <c r="AR42" s="71">
        <v>5000</v>
      </c>
      <c r="AV42">
        <v>1</v>
      </c>
      <c r="AX42">
        <v>1</v>
      </c>
      <c r="AZ42">
        <v>1</v>
      </c>
      <c r="BC42">
        <v>1</v>
      </c>
      <c r="BE42">
        <v>1</v>
      </c>
    </row>
    <row r="44" spans="2:58" x14ac:dyDescent="0.25">
      <c r="B44" s="26" t="s">
        <v>119</v>
      </c>
      <c r="C44" s="26"/>
      <c r="D44" s="26"/>
      <c r="E44" s="26"/>
      <c r="F44" s="26"/>
      <c r="G44" s="27"/>
      <c r="H44" s="31">
        <f>COUNTIF(H41:H41, "Yes")+H42</f>
        <v>5</v>
      </c>
      <c r="I44" s="27"/>
      <c r="J44" s="31">
        <f t="shared" ref="J44:K44" si="22">SUM(J41:J42)</f>
        <v>0</v>
      </c>
      <c r="K44" s="28">
        <f t="shared" si="22"/>
        <v>55000</v>
      </c>
      <c r="L44" s="26"/>
      <c r="M44" s="26"/>
      <c r="N44" s="26"/>
      <c r="O44" s="28">
        <f t="shared" ref="O44:Q44" si="23">SUM(O41:O42)</f>
        <v>0</v>
      </c>
      <c r="P44" s="28">
        <f t="shared" si="23"/>
        <v>0</v>
      </c>
      <c r="Q44" s="28">
        <f t="shared" si="23"/>
        <v>0</v>
      </c>
      <c r="R44" s="26"/>
      <c r="S44" s="29" t="e">
        <f>$P44/O44-1</f>
        <v>#DIV/0!</v>
      </c>
      <c r="T44" s="29" t="e">
        <f>P44/Q44-1</f>
        <v>#DIV/0!</v>
      </c>
      <c r="U44" s="26"/>
      <c r="V44" s="28">
        <f t="shared" ref="V44:Y44" si="24">SUM(V41:V42)</f>
        <v>0</v>
      </c>
      <c r="W44" s="28">
        <f t="shared" si="24"/>
        <v>0</v>
      </c>
      <c r="X44" s="28">
        <f t="shared" si="24"/>
        <v>0</v>
      </c>
      <c r="Y44" s="28">
        <f t="shared" si="24"/>
        <v>0</v>
      </c>
      <c r="Z44" s="28">
        <f>SUM(Z41:Z42)</f>
        <v>0</v>
      </c>
      <c r="AA44" s="28">
        <f>SUM(AA41:AA42)</f>
        <v>55000</v>
      </c>
      <c r="AB44" s="26"/>
      <c r="AC44" s="29" t="e">
        <f>Z44/X44-1</f>
        <v>#DIV/0!</v>
      </c>
      <c r="AD44" s="29" t="e">
        <f>Z44/Y44-1</f>
        <v>#DIV/0!</v>
      </c>
      <c r="AE44" s="29" t="e">
        <f>AA44/Z44-1</f>
        <v>#DIV/0!</v>
      </c>
      <c r="AG44" s="28">
        <f t="shared" ref="AG44:AR44" si="25">SUM(AG41:AG42)</f>
        <v>0</v>
      </c>
      <c r="AH44" s="28">
        <f t="shared" si="25"/>
        <v>4000</v>
      </c>
      <c r="AI44" s="28">
        <f t="shared" si="25"/>
        <v>4000</v>
      </c>
      <c r="AJ44" s="28">
        <f t="shared" si="25"/>
        <v>5000</v>
      </c>
      <c r="AK44" s="28">
        <f t="shared" si="25"/>
        <v>5000</v>
      </c>
      <c r="AL44" s="28">
        <f t="shared" si="25"/>
        <v>6000</v>
      </c>
      <c r="AM44" s="28">
        <f t="shared" si="25"/>
        <v>5000</v>
      </c>
      <c r="AN44" s="28">
        <f t="shared" si="25"/>
        <v>3000</v>
      </c>
      <c r="AO44" s="28">
        <f t="shared" si="25"/>
        <v>7000</v>
      </c>
      <c r="AP44" s="28">
        <f t="shared" si="25"/>
        <v>6000</v>
      </c>
      <c r="AQ44" s="28">
        <f t="shared" si="25"/>
        <v>5000</v>
      </c>
      <c r="AR44" s="28">
        <f t="shared" si="25"/>
        <v>5000</v>
      </c>
    </row>
  </sheetData>
  <autoFilter ref="B2:BA30" xr:uid="{80FCDA92-0365-45D6-ACFD-7BD159FF0618}">
    <sortState xmlns:xlrd2="http://schemas.microsoft.com/office/spreadsheetml/2017/richdata2" ref="B3:BA32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935123-8094-4DA2-9292-CA931F66AC23}">
          <x14:formula1>
            <xm:f>List!$D$2:$D$5</xm:f>
          </x14:formula1>
          <xm:sqref>M3:M29 M34:M35</xm:sqref>
        </x14:dataValidation>
        <x14:dataValidation type="list" allowBlank="1" showInputMessage="1" showErrorMessage="1" xr:uid="{E39ADA66-8A48-4EAE-8B71-2303179A0604}">
          <x14:formula1>
            <xm:f>List!$B$2:$B$4</xm:f>
          </x14:formula1>
          <xm:sqref>H3:H29 H34:H35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226D-257A-4D7E-BA1A-5843B44AE4A3}">
  <dimension ref="A1:AR58"/>
  <sheetViews>
    <sheetView showGridLines="0" workbookViewId="0">
      <pane xSplit="3" ySplit="2" topLeftCell="D9" activePane="bottomRight" state="frozen"/>
      <selection pane="topRight" activeCell="D1" sqref="D1"/>
      <selection pane="bottomLeft" activeCell="A3" sqref="A3"/>
      <selection pane="bottomRight" activeCell="K58" sqref="K58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hidden="1" customWidth="1"/>
    <col min="15" max="17" width="13" hidden="1" customWidth="1"/>
    <col min="18" max="18" width="2" hidden="1" customWidth="1"/>
    <col min="19" max="20" width="13" hidden="1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20592</v>
      </c>
      <c r="C3" t="s">
        <v>273</v>
      </c>
      <c r="D3" t="str">
        <f>VLOOKUP($B3, 'Performance Data'!$B:$K, 3, 0)</f>
        <v>Germany</v>
      </c>
      <c r="E3" t="str">
        <f>VLOOKUP($B3, 'Performance Data'!$B:$K, 4, 0)</f>
        <v>NRW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/>
      <c r="I3" s="19">
        <f>VLOOKUP($B3, 'Performance Data'!$B:$K, 7, 0)</f>
        <v>0</v>
      </c>
      <c r="J3" s="7">
        <f>P3</f>
        <v>711.8</v>
      </c>
      <c r="K3" s="20">
        <f t="shared" ref="K3" si="0">MROUND(J3*1.01, 100)</f>
        <v>700</v>
      </c>
      <c r="M3" s="20" t="s">
        <v>68</v>
      </c>
      <c r="O3" s="5">
        <f>SUMIF('Performance Data'!$B:$B, $B3,'Performance Data'!N:N)</f>
        <v>710</v>
      </c>
      <c r="P3" s="5">
        <f>SUMIF('Performance Data'!$B:$B, $B3,'Performance Data'!O:O)</f>
        <v>711.8</v>
      </c>
      <c r="Q3" s="5">
        <f>SUMIF('Performance Data'!$B:$B, $B3,'Performance Data'!P:P)</f>
        <v>0</v>
      </c>
      <c r="S3" s="21">
        <f t="shared" ref="S3:S37" si="1">$P3/O3-1</f>
        <v>2.535211267605586E-3</v>
      </c>
      <c r="T3" s="21" t="e">
        <f t="shared" ref="T3:T37" si="2">P3/Q3-1</f>
        <v>#DIV/0!</v>
      </c>
      <c r="V3" s="5">
        <f>SUMIF('Performance Data'!$B:$B, $B3,'Performance Data'!AC:AC)</f>
        <v>957.19</v>
      </c>
      <c r="W3" s="5">
        <f>SUMIF('Performance Data'!$B:$B, $B3,'Performance Data'!AD:AD)</f>
        <v>1003.33</v>
      </c>
      <c r="X3" s="5">
        <f>SUMIF('Performance Data'!$B:$B, $B3,'Performance Data'!AE:AE)</f>
        <v>710</v>
      </c>
      <c r="Y3" s="5">
        <f>SUMIF('Performance Data'!$B:$B, $B3,'Performance Data'!AG:AG)</f>
        <v>0</v>
      </c>
      <c r="Z3" s="5">
        <f t="shared" ref="Z3:Z37" si="3">J3</f>
        <v>711.8</v>
      </c>
      <c r="AA3" s="5">
        <f t="shared" ref="AA3:AA37" si="4">K3</f>
        <v>700</v>
      </c>
      <c r="AC3" s="21">
        <f t="shared" ref="AC3:AC37" si="5">Z3/X3-1</f>
        <v>2.535211267605586E-3</v>
      </c>
      <c r="AD3" s="21" t="e">
        <f t="shared" ref="AD3:AD37" si="6">Z3/Y3-1</f>
        <v>#DIV/0!</v>
      </c>
      <c r="AE3" s="21">
        <f t="shared" ref="AE3:AE37" si="7">AA3/Z3-1</f>
        <v>-1.6577690362461261E-2</v>
      </c>
      <c r="AG3" s="63">
        <f t="shared" ref="AG3:AR3" si="8">$AA3*AG$1</f>
        <v>49.000000000000007</v>
      </c>
      <c r="AH3" s="63">
        <f t="shared" si="8"/>
        <v>56</v>
      </c>
      <c r="AI3" s="63">
        <f t="shared" si="8"/>
        <v>70</v>
      </c>
      <c r="AJ3" s="63">
        <f t="shared" si="8"/>
        <v>59.500000000000007</v>
      </c>
      <c r="AK3" s="63">
        <f t="shared" si="8"/>
        <v>63</v>
      </c>
      <c r="AL3" s="63">
        <f t="shared" si="8"/>
        <v>56</v>
      </c>
      <c r="AM3" s="63">
        <f t="shared" si="8"/>
        <v>56</v>
      </c>
      <c r="AN3" s="63">
        <f t="shared" si="8"/>
        <v>45.5</v>
      </c>
      <c r="AO3" s="63">
        <f t="shared" si="8"/>
        <v>66.5</v>
      </c>
      <c r="AP3" s="63">
        <f t="shared" si="8"/>
        <v>70</v>
      </c>
      <c r="AQ3" s="63">
        <f t="shared" si="8"/>
        <v>59.500000000000007</v>
      </c>
      <c r="AR3" s="63">
        <f t="shared" si="8"/>
        <v>49.000000000000007</v>
      </c>
    </row>
    <row r="4" spans="2:44" x14ac:dyDescent="0.25">
      <c r="B4">
        <v>20636</v>
      </c>
      <c r="C4" t="s">
        <v>274</v>
      </c>
      <c r="D4" t="str">
        <f>VLOOKUP($B4, 'Performance Data'!$B:$K, 3, 0)</f>
        <v>Germany</v>
      </c>
      <c r="E4" t="str">
        <f>VLOOKUP($B4, 'Performance Data'!$B:$K, 4, 0)</f>
        <v>South East / Bayern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/>
      <c r="I4" s="19">
        <f>VLOOKUP($B4, 'Performance Data'!$B:$K, 7, 0)</f>
        <v>0</v>
      </c>
      <c r="J4" s="7">
        <f t="shared" ref="J4:J57" si="9">P4</f>
        <v>2046.3500000000001</v>
      </c>
      <c r="K4" s="20">
        <f>MROUND(J4*1.01, 100)</f>
        <v>2100</v>
      </c>
      <c r="M4" s="20" t="s">
        <v>68</v>
      </c>
      <c r="O4" s="5">
        <f>SUMIF('Performance Data'!$B:$B, $B4,'Performance Data'!N:N)</f>
        <v>1976.74</v>
      </c>
      <c r="P4" s="5">
        <f>SUMIF('Performance Data'!$B:$B, $B4,'Performance Data'!O:O)</f>
        <v>2046.3500000000001</v>
      </c>
      <c r="Q4" s="5">
        <f>SUMIF('Performance Data'!$B:$B, $B4,'Performance Data'!P:P)</f>
        <v>0</v>
      </c>
      <c r="S4" s="21">
        <f t="shared" si="1"/>
        <v>3.5214545160213273E-2</v>
      </c>
      <c r="T4" s="21" t="e">
        <f t="shared" si="2"/>
        <v>#DIV/0!</v>
      </c>
      <c r="V4" s="5">
        <f>SUMIF('Performance Data'!$B:$B, $B4,'Performance Data'!AC:AC)</f>
        <v>34435.81</v>
      </c>
      <c r="W4" s="5">
        <f>SUMIF('Performance Data'!$B:$B, $B4,'Performance Data'!AD:AD)</f>
        <v>19718.190000000002</v>
      </c>
      <c r="X4" s="5">
        <f>SUMIF('Performance Data'!$B:$B, $B4,'Performance Data'!AE:AE)</f>
        <v>1976.74</v>
      </c>
      <c r="Y4" s="5">
        <f>SUMIF('Performance Data'!$B:$B, $B4,'Performance Data'!AG:AG)</f>
        <v>0</v>
      </c>
      <c r="Z4" s="5">
        <f t="shared" si="3"/>
        <v>2046.3500000000001</v>
      </c>
      <c r="AA4" s="5">
        <f t="shared" si="4"/>
        <v>2100</v>
      </c>
      <c r="AC4" s="21">
        <f t="shared" si="5"/>
        <v>3.5214545160213273E-2</v>
      </c>
      <c r="AD4" s="21" t="e">
        <f t="shared" si="6"/>
        <v>#DIV/0!</v>
      </c>
      <c r="AE4" s="21">
        <f t="shared" si="7"/>
        <v>2.6217411488748121E-2</v>
      </c>
      <c r="AG4" s="63">
        <f t="shared" ref="AG4:AR25" si="10">$AA4*AG$1</f>
        <v>147</v>
      </c>
      <c r="AH4" s="63">
        <f t="shared" si="10"/>
        <v>168</v>
      </c>
      <c r="AI4" s="63">
        <f t="shared" si="10"/>
        <v>210</v>
      </c>
      <c r="AJ4" s="63">
        <f t="shared" si="10"/>
        <v>178.5</v>
      </c>
      <c r="AK4" s="63">
        <f t="shared" si="10"/>
        <v>189</v>
      </c>
      <c r="AL4" s="63">
        <f t="shared" si="10"/>
        <v>168</v>
      </c>
      <c r="AM4" s="63">
        <f t="shared" si="10"/>
        <v>168</v>
      </c>
      <c r="AN4" s="63">
        <f t="shared" si="10"/>
        <v>136.5</v>
      </c>
      <c r="AO4" s="63">
        <f t="shared" si="10"/>
        <v>199.5</v>
      </c>
      <c r="AP4" s="63">
        <f t="shared" si="10"/>
        <v>210</v>
      </c>
      <c r="AQ4" s="63">
        <f t="shared" si="10"/>
        <v>178.5</v>
      </c>
      <c r="AR4" s="63">
        <f t="shared" si="10"/>
        <v>147</v>
      </c>
    </row>
    <row r="5" spans="2:44" x14ac:dyDescent="0.25">
      <c r="B5">
        <v>20670</v>
      </c>
      <c r="C5" t="s">
        <v>275</v>
      </c>
      <c r="D5" t="str">
        <f>VLOOKUP($B5, 'Performance Data'!$B:$K, 3, 0)</f>
        <v>Germany</v>
      </c>
      <c r="E5" t="str">
        <f>VLOOKUP($B5, 'Performance Data'!$B:$K, 4, 0)</f>
        <v>NRW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/>
      <c r="I5" s="19">
        <f>VLOOKUP($B5, 'Performance Data'!$B:$K, 7, 0)</f>
        <v>0</v>
      </c>
      <c r="J5" s="7">
        <f t="shared" si="9"/>
        <v>664.48</v>
      </c>
      <c r="K5" s="20">
        <f t="shared" ref="K5:K56" si="11">MROUND(J5*1.01, 100)</f>
        <v>700</v>
      </c>
      <c r="M5" s="20" t="s">
        <v>68</v>
      </c>
      <c r="O5" s="5">
        <f>SUMIF('Performance Data'!$B:$B, $B5,'Performance Data'!N:N)</f>
        <v>0</v>
      </c>
      <c r="P5" s="5">
        <f>SUMIF('Performance Data'!$B:$B, $B5,'Performance Data'!O:O)</f>
        <v>664.48</v>
      </c>
      <c r="Q5" s="5">
        <f>SUMIF('Performance Data'!$B:$B, $B5,'Performance Data'!P:P)</f>
        <v>0</v>
      </c>
      <c r="S5" s="21" t="e">
        <f t="shared" si="1"/>
        <v>#DIV/0!</v>
      </c>
      <c r="T5" s="21" t="e">
        <f t="shared" si="2"/>
        <v>#DIV/0!</v>
      </c>
      <c r="V5" s="5">
        <f>SUMIF('Performance Data'!$B:$B, $B5,'Performance Data'!AC:AC)</f>
        <v>6151.56</v>
      </c>
      <c r="W5" s="5">
        <f>SUMIF('Performance Data'!$B:$B, $B5,'Performance Data'!AD:AD)</f>
        <v>7695.7799999999988</v>
      </c>
      <c r="X5" s="5">
        <f>SUMIF('Performance Data'!$B:$B, $B5,'Performance Data'!AE:AE)</f>
        <v>0</v>
      </c>
      <c r="Y5" s="5">
        <f>SUMIF('Performance Data'!$B:$B, $B5,'Performance Data'!AG:AG)</f>
        <v>0</v>
      </c>
      <c r="Z5" s="5">
        <f t="shared" si="3"/>
        <v>664.48</v>
      </c>
      <c r="AA5" s="5">
        <f t="shared" si="4"/>
        <v>700</v>
      </c>
      <c r="AC5" s="21" t="e">
        <f t="shared" si="5"/>
        <v>#DIV/0!</v>
      </c>
      <c r="AD5" s="21" t="e">
        <f t="shared" si="6"/>
        <v>#DIV/0!</v>
      </c>
      <c r="AE5" s="21">
        <f t="shared" si="7"/>
        <v>5.3455333493859891E-2</v>
      </c>
      <c r="AG5" s="63">
        <f t="shared" si="10"/>
        <v>49.000000000000007</v>
      </c>
      <c r="AH5" s="63">
        <f t="shared" si="10"/>
        <v>56</v>
      </c>
      <c r="AI5" s="63">
        <f t="shared" si="10"/>
        <v>70</v>
      </c>
      <c r="AJ5" s="63">
        <f t="shared" si="10"/>
        <v>59.500000000000007</v>
      </c>
      <c r="AK5" s="63">
        <f t="shared" si="10"/>
        <v>63</v>
      </c>
      <c r="AL5" s="63">
        <f t="shared" si="10"/>
        <v>56</v>
      </c>
      <c r="AM5" s="63">
        <f t="shared" si="10"/>
        <v>56</v>
      </c>
      <c r="AN5" s="63">
        <f t="shared" si="10"/>
        <v>45.5</v>
      </c>
      <c r="AO5" s="63">
        <f t="shared" si="10"/>
        <v>66.5</v>
      </c>
      <c r="AP5" s="63">
        <f t="shared" si="10"/>
        <v>70</v>
      </c>
      <c r="AQ5" s="63">
        <f t="shared" si="10"/>
        <v>59.500000000000007</v>
      </c>
      <c r="AR5" s="63">
        <f t="shared" si="10"/>
        <v>49.000000000000007</v>
      </c>
    </row>
    <row r="6" spans="2:44" x14ac:dyDescent="0.25">
      <c r="B6">
        <v>20799</v>
      </c>
      <c r="C6" t="s">
        <v>276</v>
      </c>
      <c r="D6" t="str">
        <f>VLOOKUP($B6, 'Performance Data'!$B:$K, 3, 0)</f>
        <v>Germany</v>
      </c>
      <c r="E6" t="str">
        <f>VLOOKUP($B6, 'Performance Data'!$B:$K, 4, 0)</f>
        <v>South East / Bayern</v>
      </c>
      <c r="F6" t="str">
        <f>VLOOKUP($B6, 'Performance Data'!$B:$K, 6, 0)</f>
        <v>Institutes / Clinic</v>
      </c>
      <c r="G6" s="19" t="str">
        <f>VLOOKUP($B6, 'Performance Data'!$B:$K, 10, 0)</f>
        <v>Pre-2022</v>
      </c>
      <c r="H6" s="20"/>
      <c r="I6" s="19">
        <f>VLOOKUP($B6, 'Performance Data'!$B:$K, 7, 0)</f>
        <v>0</v>
      </c>
      <c r="J6" s="7">
        <f t="shared" si="9"/>
        <v>161.07</v>
      </c>
      <c r="K6" s="20">
        <f t="shared" si="11"/>
        <v>200</v>
      </c>
      <c r="M6" s="20" t="s">
        <v>68</v>
      </c>
      <c r="O6" s="5">
        <f>SUMIF('Performance Data'!$B:$B, $B6,'Performance Data'!N:N)</f>
        <v>796.63</v>
      </c>
      <c r="P6" s="5">
        <f>SUMIF('Performance Data'!$B:$B, $B6,'Performance Data'!O:O)</f>
        <v>161.07</v>
      </c>
      <c r="Q6" s="5">
        <f>SUMIF('Performance Data'!$B:$B, $B6,'Performance Data'!P:P)</f>
        <v>0</v>
      </c>
      <c r="S6" s="21">
        <f t="shared" si="1"/>
        <v>-0.79781077790191179</v>
      </c>
      <c r="T6" s="21" t="e">
        <f t="shared" si="2"/>
        <v>#DIV/0!</v>
      </c>
      <c r="V6" s="5">
        <f>SUMIF('Performance Data'!$B:$B, $B6,'Performance Data'!AC:AC)</f>
        <v>666.77</v>
      </c>
      <c r="W6" s="5">
        <f>SUMIF('Performance Data'!$B:$B, $B6,'Performance Data'!AD:AD)</f>
        <v>1192.27</v>
      </c>
      <c r="X6" s="5">
        <f>SUMIF('Performance Data'!$B:$B, $B6,'Performance Data'!AE:AE)</f>
        <v>796.63</v>
      </c>
      <c r="Y6" s="5">
        <f>SUMIF('Performance Data'!$B:$B, $B6,'Performance Data'!AG:AG)</f>
        <v>0</v>
      </c>
      <c r="Z6" s="5">
        <f t="shared" si="3"/>
        <v>161.07</v>
      </c>
      <c r="AA6" s="5">
        <f t="shared" si="4"/>
        <v>200</v>
      </c>
      <c r="AC6" s="21">
        <f t="shared" si="5"/>
        <v>-0.79781077790191179</v>
      </c>
      <c r="AD6" s="21" t="e">
        <f t="shared" si="6"/>
        <v>#DIV/0!</v>
      </c>
      <c r="AE6" s="21">
        <f t="shared" si="7"/>
        <v>0.24169615695039437</v>
      </c>
      <c r="AG6" s="63">
        <f t="shared" si="10"/>
        <v>14.000000000000002</v>
      </c>
      <c r="AH6" s="63">
        <f t="shared" si="10"/>
        <v>16</v>
      </c>
      <c r="AI6" s="63">
        <f t="shared" si="10"/>
        <v>20</v>
      </c>
      <c r="AJ6" s="63">
        <f t="shared" si="10"/>
        <v>17</v>
      </c>
      <c r="AK6" s="63">
        <f t="shared" si="10"/>
        <v>18</v>
      </c>
      <c r="AL6" s="63">
        <f t="shared" si="10"/>
        <v>16</v>
      </c>
      <c r="AM6" s="63">
        <f t="shared" si="10"/>
        <v>16</v>
      </c>
      <c r="AN6" s="63">
        <f t="shared" si="10"/>
        <v>13</v>
      </c>
      <c r="AO6" s="63">
        <f t="shared" si="10"/>
        <v>19</v>
      </c>
      <c r="AP6" s="63">
        <f t="shared" si="10"/>
        <v>20</v>
      </c>
      <c r="AQ6" s="63">
        <f t="shared" si="10"/>
        <v>17</v>
      </c>
      <c r="AR6" s="63">
        <f t="shared" si="10"/>
        <v>14.000000000000002</v>
      </c>
    </row>
    <row r="7" spans="2:44" x14ac:dyDescent="0.25">
      <c r="B7">
        <v>20823</v>
      </c>
      <c r="C7" t="s">
        <v>277</v>
      </c>
      <c r="D7" t="str">
        <f>VLOOKUP($B7, 'Performance Data'!$B:$K, 3, 0)</f>
        <v>Germany</v>
      </c>
      <c r="E7" t="str">
        <f>VLOOKUP($B7, 'Performance Data'!$B:$K, 4, 0)</f>
        <v>NRW</v>
      </c>
      <c r="F7" t="str">
        <f>VLOOKUP($B7, 'Performance Data'!$B:$K, 6, 0)</f>
        <v>Institutes / Clinic</v>
      </c>
      <c r="G7" s="19" t="str">
        <f>VLOOKUP($B7, 'Performance Data'!$B:$K, 10, 0)</f>
        <v>Pre-2022</v>
      </c>
      <c r="H7" s="20"/>
      <c r="I7" s="19">
        <f>VLOOKUP($B7, 'Performance Data'!$B:$K, 7, 0)</f>
        <v>0</v>
      </c>
      <c r="J7" s="7">
        <f t="shared" si="9"/>
        <v>461.89</v>
      </c>
      <c r="K7" s="20">
        <f t="shared" si="11"/>
        <v>500</v>
      </c>
      <c r="M7" s="20" t="s">
        <v>68</v>
      </c>
      <c r="O7" s="5">
        <f>SUMIF('Performance Data'!$B:$B, $B7,'Performance Data'!N:N)</f>
        <v>606.80999999999995</v>
      </c>
      <c r="P7" s="5">
        <f>SUMIF('Performance Data'!$B:$B, $B7,'Performance Data'!O:O)</f>
        <v>461.89</v>
      </c>
      <c r="Q7" s="5">
        <f>SUMIF('Performance Data'!$B:$B, $B7,'Performance Data'!P:P)</f>
        <v>0</v>
      </c>
      <c r="S7" s="21">
        <f t="shared" si="1"/>
        <v>-0.23882269573672155</v>
      </c>
      <c r="T7" s="21" t="e">
        <f t="shared" si="2"/>
        <v>#DIV/0!</v>
      </c>
      <c r="V7" s="5">
        <f>SUMIF('Performance Data'!$B:$B, $B7,'Performance Data'!AC:AC)</f>
        <v>617.60000000000014</v>
      </c>
      <c r="W7" s="5">
        <f>SUMIF('Performance Data'!$B:$B, $B7,'Performance Data'!AD:AD)</f>
        <v>247.05</v>
      </c>
      <c r="X7" s="5">
        <f>SUMIF('Performance Data'!$B:$B, $B7,'Performance Data'!AE:AE)</f>
        <v>606.80999999999995</v>
      </c>
      <c r="Y7" s="5">
        <f>SUMIF('Performance Data'!$B:$B, $B7,'Performance Data'!AG:AG)</f>
        <v>0</v>
      </c>
      <c r="Z7" s="5">
        <f t="shared" si="3"/>
        <v>461.89</v>
      </c>
      <c r="AA7" s="5">
        <f t="shared" si="4"/>
        <v>500</v>
      </c>
      <c r="AC7" s="21">
        <f t="shared" si="5"/>
        <v>-0.23882269573672155</v>
      </c>
      <c r="AD7" s="21" t="e">
        <f t="shared" si="6"/>
        <v>#DIV/0!</v>
      </c>
      <c r="AE7" s="21">
        <f t="shared" si="7"/>
        <v>8.2508822446903052E-2</v>
      </c>
      <c r="AG7" s="63">
        <f t="shared" si="10"/>
        <v>35</v>
      </c>
      <c r="AH7" s="63">
        <f t="shared" si="10"/>
        <v>40</v>
      </c>
      <c r="AI7" s="63">
        <f t="shared" si="10"/>
        <v>50</v>
      </c>
      <c r="AJ7" s="63">
        <f t="shared" si="10"/>
        <v>42.5</v>
      </c>
      <c r="AK7" s="63">
        <f t="shared" si="10"/>
        <v>45</v>
      </c>
      <c r="AL7" s="63">
        <f t="shared" si="10"/>
        <v>40</v>
      </c>
      <c r="AM7" s="63">
        <f t="shared" si="10"/>
        <v>40</v>
      </c>
      <c r="AN7" s="63">
        <f t="shared" si="10"/>
        <v>32.5</v>
      </c>
      <c r="AO7" s="63">
        <f t="shared" si="10"/>
        <v>47.5</v>
      </c>
      <c r="AP7" s="63">
        <f t="shared" si="10"/>
        <v>50</v>
      </c>
      <c r="AQ7" s="63">
        <f t="shared" si="10"/>
        <v>42.5</v>
      </c>
      <c r="AR7" s="63">
        <f t="shared" si="10"/>
        <v>35</v>
      </c>
    </row>
    <row r="8" spans="2:44" x14ac:dyDescent="0.25">
      <c r="B8">
        <v>20911</v>
      </c>
      <c r="C8" t="s">
        <v>278</v>
      </c>
      <c r="D8" t="str">
        <f>VLOOKUP($B8, 'Performance Data'!$B:$K, 3, 0)</f>
        <v>Germany</v>
      </c>
      <c r="E8" t="str">
        <f>VLOOKUP($B8, 'Performance Data'!$B:$K, 4, 0)</f>
        <v>South East / Bayern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/>
      <c r="I8" s="19">
        <f>VLOOKUP($B8, 'Performance Data'!$B:$K, 7, 0)</f>
        <v>0</v>
      </c>
      <c r="J8" s="7">
        <f t="shared" si="9"/>
        <v>1843.8</v>
      </c>
      <c r="K8" s="20">
        <f t="shared" si="11"/>
        <v>1900</v>
      </c>
      <c r="M8" s="20" t="s">
        <v>68</v>
      </c>
      <c r="O8" s="5">
        <f>SUMIF('Performance Data'!$B:$B, $B8,'Performance Data'!N:N)</f>
        <v>0</v>
      </c>
      <c r="P8" s="5">
        <f>SUMIF('Performance Data'!$B:$B, $B8,'Performance Data'!O:O)</f>
        <v>1843.8</v>
      </c>
      <c r="Q8" s="5">
        <f>SUMIF('Performance Data'!$B:$B, $B8,'Performance Data'!P:P)</f>
        <v>0</v>
      </c>
      <c r="S8" s="21" t="e">
        <f t="shared" si="1"/>
        <v>#DIV/0!</v>
      </c>
      <c r="T8" s="21" t="e">
        <f t="shared" si="2"/>
        <v>#DIV/0!</v>
      </c>
      <c r="V8" s="5">
        <f>SUMIF('Performance Data'!$B:$B, $B8,'Performance Data'!AC:AC)</f>
        <v>1776.11</v>
      </c>
      <c r="W8" s="5">
        <f>SUMIF('Performance Data'!$B:$B, $B8,'Performance Data'!AD:AD)</f>
        <v>484.02</v>
      </c>
      <c r="X8" s="5">
        <f>SUMIF('Performance Data'!$B:$B, $B8,'Performance Data'!AE:AE)</f>
        <v>0</v>
      </c>
      <c r="Y8" s="5">
        <f>SUMIF('Performance Data'!$B:$B, $B8,'Performance Data'!AG:AG)</f>
        <v>0</v>
      </c>
      <c r="Z8" s="5">
        <f t="shared" si="3"/>
        <v>1843.8</v>
      </c>
      <c r="AA8" s="5">
        <f t="shared" si="4"/>
        <v>1900</v>
      </c>
      <c r="AC8" s="21" t="e">
        <f t="shared" si="5"/>
        <v>#DIV/0!</v>
      </c>
      <c r="AD8" s="21" t="e">
        <f t="shared" si="6"/>
        <v>#DIV/0!</v>
      </c>
      <c r="AE8" s="21">
        <f t="shared" si="7"/>
        <v>3.04805293415773E-2</v>
      </c>
      <c r="AG8" s="63">
        <f t="shared" si="10"/>
        <v>133</v>
      </c>
      <c r="AH8" s="63">
        <f t="shared" si="10"/>
        <v>152</v>
      </c>
      <c r="AI8" s="63">
        <f t="shared" si="10"/>
        <v>190</v>
      </c>
      <c r="AJ8" s="63">
        <f t="shared" si="10"/>
        <v>161.5</v>
      </c>
      <c r="AK8" s="63">
        <f t="shared" si="10"/>
        <v>171</v>
      </c>
      <c r="AL8" s="63">
        <f t="shared" si="10"/>
        <v>152</v>
      </c>
      <c r="AM8" s="63">
        <f t="shared" si="10"/>
        <v>152</v>
      </c>
      <c r="AN8" s="63">
        <f t="shared" si="10"/>
        <v>123.5</v>
      </c>
      <c r="AO8" s="63">
        <f t="shared" si="10"/>
        <v>180.5</v>
      </c>
      <c r="AP8" s="63">
        <f t="shared" si="10"/>
        <v>190</v>
      </c>
      <c r="AQ8" s="63">
        <f t="shared" si="10"/>
        <v>161.5</v>
      </c>
      <c r="AR8" s="63">
        <f t="shared" si="10"/>
        <v>133</v>
      </c>
    </row>
    <row r="9" spans="2:44" x14ac:dyDescent="0.25">
      <c r="B9">
        <v>20947</v>
      </c>
      <c r="C9" t="s">
        <v>279</v>
      </c>
      <c r="D9" t="str">
        <f>VLOOKUP($B9, 'Performance Data'!$B:$K, 3, 0)</f>
        <v>Germany</v>
      </c>
      <c r="E9" t="str">
        <f>VLOOKUP($B9, 'Performance Data'!$B:$K, 4, 0)</f>
        <v>South East / Bayern</v>
      </c>
      <c r="F9" t="str">
        <f>VLOOKUP($B9, 'Performance Data'!$B:$K, 6, 0)</f>
        <v>Institutes / Clinic</v>
      </c>
      <c r="G9" s="19">
        <f>VLOOKUP($B9, 'Performance Data'!$B:$K, 10, 0)</f>
        <v>2022</v>
      </c>
      <c r="H9" s="20"/>
      <c r="I9" s="19">
        <f>VLOOKUP($B9, 'Performance Data'!$B:$K, 7, 0)</f>
        <v>0</v>
      </c>
      <c r="J9" s="7">
        <f t="shared" si="9"/>
        <v>307.32</v>
      </c>
      <c r="K9" s="20">
        <f t="shared" si="11"/>
        <v>300</v>
      </c>
      <c r="M9" s="20" t="s">
        <v>68</v>
      </c>
      <c r="O9" s="5">
        <f>SUMIF('Performance Data'!$B:$B, $B9,'Performance Data'!N:N)</f>
        <v>0</v>
      </c>
      <c r="P9" s="5">
        <f>SUMIF('Performance Data'!$B:$B, $B9,'Performance Data'!O:O)</f>
        <v>307.32</v>
      </c>
      <c r="Q9" s="5">
        <f>SUMIF('Performance Data'!$B:$B, $B9,'Performance Data'!P:P)</f>
        <v>0</v>
      </c>
      <c r="S9" s="21" t="e">
        <f t="shared" si="1"/>
        <v>#DIV/0!</v>
      </c>
      <c r="T9" s="21" t="e">
        <f t="shared" si="2"/>
        <v>#DIV/0!</v>
      </c>
      <c r="V9" s="5">
        <f>SUMIF('Performance Data'!$B:$B, $B9,'Performance Data'!AC:AC)</f>
        <v>7074.4299999999994</v>
      </c>
      <c r="W9" s="5">
        <f>SUMIF('Performance Data'!$B:$B, $B9,'Performance Data'!AD:AD)</f>
        <v>247.76999999999998</v>
      </c>
      <c r="X9" s="5">
        <f>SUMIF('Performance Data'!$B:$B, $B9,'Performance Data'!AE:AE)</f>
        <v>0</v>
      </c>
      <c r="Y9" s="5">
        <f>SUMIF('Performance Data'!$B:$B, $B9,'Performance Data'!AG:AG)</f>
        <v>0</v>
      </c>
      <c r="Z9" s="5">
        <f t="shared" si="3"/>
        <v>307.32</v>
      </c>
      <c r="AA9" s="5">
        <f t="shared" si="4"/>
        <v>300</v>
      </c>
      <c r="AC9" s="21" t="e">
        <f t="shared" si="5"/>
        <v>#DIV/0!</v>
      </c>
      <c r="AD9" s="21" t="e">
        <f t="shared" si="6"/>
        <v>#DIV/0!</v>
      </c>
      <c r="AE9" s="21">
        <f t="shared" si="7"/>
        <v>-2.3818820773135463E-2</v>
      </c>
      <c r="AG9" s="63">
        <f t="shared" si="10"/>
        <v>21.000000000000004</v>
      </c>
      <c r="AH9" s="63">
        <f t="shared" si="10"/>
        <v>24</v>
      </c>
      <c r="AI9" s="63">
        <f t="shared" si="10"/>
        <v>30</v>
      </c>
      <c r="AJ9" s="63">
        <f t="shared" si="10"/>
        <v>25.500000000000004</v>
      </c>
      <c r="AK9" s="63">
        <f t="shared" si="10"/>
        <v>27</v>
      </c>
      <c r="AL9" s="63">
        <f t="shared" si="10"/>
        <v>24</v>
      </c>
      <c r="AM9" s="63">
        <f t="shared" si="10"/>
        <v>24</v>
      </c>
      <c r="AN9" s="63">
        <f t="shared" si="10"/>
        <v>19.5</v>
      </c>
      <c r="AO9" s="63">
        <f t="shared" si="10"/>
        <v>28.5</v>
      </c>
      <c r="AP9" s="63">
        <f t="shared" si="10"/>
        <v>30</v>
      </c>
      <c r="AQ9" s="63">
        <f t="shared" si="10"/>
        <v>25.500000000000004</v>
      </c>
      <c r="AR9" s="63">
        <f t="shared" si="10"/>
        <v>21.000000000000004</v>
      </c>
    </row>
    <row r="10" spans="2:44" x14ac:dyDescent="0.25">
      <c r="B10">
        <v>20983</v>
      </c>
      <c r="C10" t="s">
        <v>280</v>
      </c>
      <c r="D10" t="str">
        <f>VLOOKUP($B10, 'Performance Data'!$B:$K, 3, 0)</f>
        <v>Germany</v>
      </c>
      <c r="E10" t="str">
        <f>VLOOKUP($B10, 'Performance Data'!$B:$K, 4, 0)</f>
        <v>NRW</v>
      </c>
      <c r="F10" t="str">
        <f>VLOOKUP($B10, 'Performance Data'!$B:$K, 6, 0)</f>
        <v>Institutes / Clinic</v>
      </c>
      <c r="G10" s="19">
        <f>VLOOKUP($B10, 'Performance Data'!$B:$K, 10, 0)</f>
        <v>2023</v>
      </c>
      <c r="H10" s="20"/>
      <c r="I10" s="19">
        <f>VLOOKUP($B10, 'Performance Data'!$B:$K, 7, 0)</f>
        <v>0</v>
      </c>
      <c r="J10" s="7">
        <f t="shared" si="9"/>
        <v>1017.4000000000001</v>
      </c>
      <c r="K10" s="20">
        <f t="shared" si="11"/>
        <v>1000</v>
      </c>
      <c r="M10" s="20" t="s">
        <v>68</v>
      </c>
      <c r="O10" s="5">
        <f>SUMIF('Performance Data'!$B:$B, $B10,'Performance Data'!N:N)</f>
        <v>0</v>
      </c>
      <c r="P10" s="5">
        <f>SUMIF('Performance Data'!$B:$B, $B10,'Performance Data'!O:O)</f>
        <v>1017.4000000000001</v>
      </c>
      <c r="Q10" s="5">
        <f>SUMIF('Performance Data'!$B:$B, $B10,'Performance Data'!P:P)</f>
        <v>0</v>
      </c>
      <c r="S10" s="21" t="e">
        <f t="shared" si="1"/>
        <v>#DIV/0!</v>
      </c>
      <c r="T10" s="21" t="e">
        <f t="shared" si="2"/>
        <v>#DIV/0!</v>
      </c>
      <c r="V10" s="5">
        <f>SUMIF('Performance Data'!$B:$B, $B10,'Performance Data'!AC:AC)</f>
        <v>0</v>
      </c>
      <c r="W10" s="5">
        <f>SUMIF('Performance Data'!$B:$B, $B10,'Performance Data'!AD:AD)</f>
        <v>387.57000000000005</v>
      </c>
      <c r="X10" s="5">
        <f>SUMIF('Performance Data'!$B:$B, $B10,'Performance Data'!AE:AE)</f>
        <v>0</v>
      </c>
      <c r="Y10" s="5">
        <f>SUMIF('Performance Data'!$B:$B, $B10,'Performance Data'!AG:AG)</f>
        <v>0</v>
      </c>
      <c r="Z10" s="5">
        <f t="shared" si="3"/>
        <v>1017.4000000000001</v>
      </c>
      <c r="AA10" s="5">
        <f t="shared" si="4"/>
        <v>1000</v>
      </c>
      <c r="AC10" s="21" t="e">
        <f t="shared" si="5"/>
        <v>#DIV/0!</v>
      </c>
      <c r="AD10" s="21" t="e">
        <f t="shared" si="6"/>
        <v>#DIV/0!</v>
      </c>
      <c r="AE10" s="21">
        <f t="shared" si="7"/>
        <v>-1.7102417928052005E-2</v>
      </c>
      <c r="AG10" s="63">
        <f t="shared" si="10"/>
        <v>70</v>
      </c>
      <c r="AH10" s="63">
        <f t="shared" si="10"/>
        <v>80</v>
      </c>
      <c r="AI10" s="63">
        <f t="shared" si="10"/>
        <v>100</v>
      </c>
      <c r="AJ10" s="63">
        <f t="shared" si="10"/>
        <v>85</v>
      </c>
      <c r="AK10" s="63">
        <f t="shared" si="10"/>
        <v>90</v>
      </c>
      <c r="AL10" s="63">
        <f t="shared" si="10"/>
        <v>80</v>
      </c>
      <c r="AM10" s="63">
        <f t="shared" si="10"/>
        <v>80</v>
      </c>
      <c r="AN10" s="63">
        <f t="shared" si="10"/>
        <v>65</v>
      </c>
      <c r="AO10" s="63">
        <f t="shared" si="10"/>
        <v>95</v>
      </c>
      <c r="AP10" s="63">
        <f t="shared" si="10"/>
        <v>100</v>
      </c>
      <c r="AQ10" s="63">
        <f t="shared" si="10"/>
        <v>85</v>
      </c>
      <c r="AR10" s="63">
        <f t="shared" si="10"/>
        <v>70</v>
      </c>
    </row>
    <row r="11" spans="2:44" x14ac:dyDescent="0.25">
      <c r="B11">
        <v>20001</v>
      </c>
      <c r="C11" t="s">
        <v>281</v>
      </c>
      <c r="D11" t="str">
        <f>VLOOKUP($B11, 'Performance Data'!$B:$K, 3, 0)</f>
        <v>Germany</v>
      </c>
      <c r="E11" t="str">
        <f>VLOOKUP($B11, 'Performance Data'!$B:$K, 4, 0)</f>
        <v>NRW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/>
      <c r="I11" s="19" t="str">
        <f>VLOOKUP($B11, 'Performance Data'!$B:$K, 7, 0)</f>
        <v>GG</v>
      </c>
      <c r="J11" s="7">
        <f t="shared" si="9"/>
        <v>810.06999999999994</v>
      </c>
      <c r="K11" s="20">
        <f t="shared" si="11"/>
        <v>800</v>
      </c>
      <c r="M11" s="20" t="s">
        <v>68</v>
      </c>
      <c r="O11" s="5">
        <f>SUMIF('Performance Data'!$B:$B, $B11,'Performance Data'!N:N)</f>
        <v>909.09</v>
      </c>
      <c r="P11" s="5">
        <f>SUMIF('Performance Data'!$B:$B, $B11,'Performance Data'!O:O)</f>
        <v>810.06999999999994</v>
      </c>
      <c r="Q11" s="5">
        <f>SUMIF('Performance Data'!$B:$B, $B11,'Performance Data'!P:P)</f>
        <v>0</v>
      </c>
      <c r="S11" s="21">
        <f t="shared" si="1"/>
        <v>-0.10892210892210907</v>
      </c>
      <c r="T11" s="21" t="e">
        <f t="shared" si="2"/>
        <v>#DIV/0!</v>
      </c>
      <c r="V11" s="5">
        <f>SUMIF('Performance Data'!$B:$B, $B11,'Performance Data'!AC:AC)</f>
        <v>448.37</v>
      </c>
      <c r="W11" s="5">
        <f>SUMIF('Performance Data'!$B:$B, $B11,'Performance Data'!AD:AD)</f>
        <v>1208.81</v>
      </c>
      <c r="X11" s="5">
        <f>SUMIF('Performance Data'!$B:$B, $B11,'Performance Data'!AE:AE)</f>
        <v>909.09</v>
      </c>
      <c r="Y11" s="5">
        <f>SUMIF('Performance Data'!$B:$B, $B11,'Performance Data'!AG:AG)</f>
        <v>0</v>
      </c>
      <c r="Z11" s="5">
        <f t="shared" si="3"/>
        <v>810.06999999999994</v>
      </c>
      <c r="AA11" s="5">
        <f t="shared" si="4"/>
        <v>800</v>
      </c>
      <c r="AC11" s="21">
        <f t="shared" si="5"/>
        <v>-0.10892210892210907</v>
      </c>
      <c r="AD11" s="21" t="e">
        <f t="shared" si="6"/>
        <v>#DIV/0!</v>
      </c>
      <c r="AE11" s="21">
        <f t="shared" si="7"/>
        <v>-1.2431024479365949E-2</v>
      </c>
      <c r="AG11" s="63">
        <f t="shared" si="10"/>
        <v>56.000000000000007</v>
      </c>
      <c r="AH11" s="63">
        <f t="shared" si="10"/>
        <v>64</v>
      </c>
      <c r="AI11" s="63">
        <f t="shared" si="10"/>
        <v>80</v>
      </c>
      <c r="AJ11" s="63">
        <f t="shared" si="10"/>
        <v>68</v>
      </c>
      <c r="AK11" s="63">
        <f t="shared" si="10"/>
        <v>72</v>
      </c>
      <c r="AL11" s="63">
        <f t="shared" si="10"/>
        <v>64</v>
      </c>
      <c r="AM11" s="63">
        <f t="shared" si="10"/>
        <v>64</v>
      </c>
      <c r="AN11" s="63">
        <f t="shared" si="10"/>
        <v>52</v>
      </c>
      <c r="AO11" s="63">
        <f t="shared" si="10"/>
        <v>76</v>
      </c>
      <c r="AP11" s="63">
        <f t="shared" si="10"/>
        <v>80</v>
      </c>
      <c r="AQ11" s="63">
        <f t="shared" si="10"/>
        <v>68</v>
      </c>
      <c r="AR11" s="63">
        <f t="shared" si="10"/>
        <v>56.000000000000007</v>
      </c>
    </row>
    <row r="12" spans="2:44" x14ac:dyDescent="0.25">
      <c r="B12">
        <v>20004</v>
      </c>
      <c r="C12" t="s">
        <v>282</v>
      </c>
      <c r="D12" t="str">
        <f>VLOOKUP($B12, 'Performance Data'!$B:$K, 3, 0)</f>
        <v>Germany</v>
      </c>
      <c r="E12" t="str">
        <f>VLOOKUP($B12, 'Performance Data'!$B:$K, 4, 0)</f>
        <v>NRW</v>
      </c>
      <c r="F12" t="str">
        <f>VLOOKUP($B12, 'Performance Data'!$B:$K, 6, 0)</f>
        <v>Institutes / Clinic</v>
      </c>
      <c r="G12" s="19" t="str">
        <f>VLOOKUP($B12, 'Performance Data'!$B:$K, 10, 0)</f>
        <v>Pre-2022</v>
      </c>
      <c r="H12" s="20"/>
      <c r="I12" s="19" t="str">
        <f>VLOOKUP($B12, 'Performance Data'!$B:$K, 7, 0)</f>
        <v>GG</v>
      </c>
      <c r="J12" s="7">
        <f t="shared" si="9"/>
        <v>3502.58</v>
      </c>
      <c r="K12" s="20">
        <f t="shared" si="11"/>
        <v>3500</v>
      </c>
      <c r="M12" s="20" t="s">
        <v>68</v>
      </c>
      <c r="O12" s="5">
        <f>SUMIF('Performance Data'!$B:$B, $B12,'Performance Data'!N:N)</f>
        <v>4691.88</v>
      </c>
      <c r="P12" s="5">
        <f>SUMIF('Performance Data'!$B:$B, $B12,'Performance Data'!O:O)</f>
        <v>3502.58</v>
      </c>
      <c r="Q12" s="5">
        <f>SUMIF('Performance Data'!$B:$B, $B12,'Performance Data'!P:P)</f>
        <v>3285</v>
      </c>
      <c r="S12" s="21">
        <f t="shared" si="1"/>
        <v>-0.2534804811717265</v>
      </c>
      <c r="T12" s="21">
        <f t="shared" si="2"/>
        <v>6.623439878234394E-2</v>
      </c>
      <c r="V12" s="5">
        <f>SUMIF('Performance Data'!$B:$B, $B12,'Performance Data'!AC:AC)</f>
        <v>5603.78</v>
      </c>
      <c r="W12" s="5">
        <f>SUMIF('Performance Data'!$B:$B, $B12,'Performance Data'!AD:AD)</f>
        <v>4652.83</v>
      </c>
      <c r="X12" s="5">
        <f>SUMIF('Performance Data'!$B:$B, $B12,'Performance Data'!AE:AE)</f>
        <v>4691.88</v>
      </c>
      <c r="Y12" s="5">
        <f>SUMIF('Performance Data'!$B:$B, $B12,'Performance Data'!AG:AG)</f>
        <v>4500</v>
      </c>
      <c r="Z12" s="5">
        <f t="shared" si="3"/>
        <v>3502.58</v>
      </c>
      <c r="AA12" s="5">
        <f t="shared" si="4"/>
        <v>3500</v>
      </c>
      <c r="AC12" s="21">
        <f t="shared" si="5"/>
        <v>-0.2534804811717265</v>
      </c>
      <c r="AD12" s="21">
        <f t="shared" si="6"/>
        <v>-0.2216488888888889</v>
      </c>
      <c r="AE12" s="21">
        <f t="shared" si="7"/>
        <v>-7.3659987780438918E-4</v>
      </c>
      <c r="AG12" s="63">
        <f t="shared" si="10"/>
        <v>245.00000000000003</v>
      </c>
      <c r="AH12" s="63">
        <f t="shared" si="10"/>
        <v>280</v>
      </c>
      <c r="AI12" s="63">
        <f t="shared" si="10"/>
        <v>350</v>
      </c>
      <c r="AJ12" s="63">
        <f t="shared" si="10"/>
        <v>297.5</v>
      </c>
      <c r="AK12" s="63">
        <f t="shared" si="10"/>
        <v>315</v>
      </c>
      <c r="AL12" s="63">
        <f t="shared" si="10"/>
        <v>280</v>
      </c>
      <c r="AM12" s="63">
        <f t="shared" si="10"/>
        <v>280</v>
      </c>
      <c r="AN12" s="63">
        <f t="shared" si="10"/>
        <v>227.5</v>
      </c>
      <c r="AO12" s="63">
        <f t="shared" si="10"/>
        <v>332.5</v>
      </c>
      <c r="AP12" s="63">
        <f t="shared" si="10"/>
        <v>350</v>
      </c>
      <c r="AQ12" s="63">
        <f t="shared" si="10"/>
        <v>297.5</v>
      </c>
      <c r="AR12" s="63">
        <f t="shared" si="10"/>
        <v>245.00000000000003</v>
      </c>
    </row>
    <row r="13" spans="2:44" x14ac:dyDescent="0.25">
      <c r="B13">
        <v>20079</v>
      </c>
      <c r="C13" t="s">
        <v>283</v>
      </c>
      <c r="D13" t="str">
        <f>VLOOKUP($B13, 'Performance Data'!$B:$K, 3, 0)</f>
        <v>Germany</v>
      </c>
      <c r="E13" t="str">
        <f>VLOOKUP($B13, 'Performance Data'!$B:$K, 4, 0)</f>
        <v>North</v>
      </c>
      <c r="F13">
        <f>VLOOKUP($B13, 'Performance Data'!$B:$K, 6, 0)</f>
        <v>0</v>
      </c>
      <c r="G13" s="19" t="str">
        <f>VLOOKUP($B13, 'Performance Data'!$B:$K, 10, 0)</f>
        <v>Pre-2022</v>
      </c>
      <c r="H13" s="20"/>
      <c r="I13" s="19" t="str">
        <f>VLOOKUP($B13, 'Performance Data'!$B:$K, 7, 0)</f>
        <v>GG</v>
      </c>
      <c r="J13" s="7">
        <f t="shared" si="9"/>
        <v>1813.42</v>
      </c>
      <c r="K13" s="20">
        <f t="shared" si="11"/>
        <v>1800</v>
      </c>
      <c r="M13" s="20" t="s">
        <v>68</v>
      </c>
      <c r="O13" s="5">
        <f>SUMIF('Performance Data'!$B:$B, $B13,'Performance Data'!N:N)</f>
        <v>2532.94</v>
      </c>
      <c r="P13" s="5">
        <f>SUMIF('Performance Data'!$B:$B, $B13,'Performance Data'!O:O)</f>
        <v>1813.42</v>
      </c>
      <c r="Q13" s="5">
        <f>SUMIF('Performance Data'!$B:$B, $B13,'Performance Data'!P:P)</f>
        <v>1825</v>
      </c>
      <c r="S13" s="21">
        <f t="shared" si="1"/>
        <v>-0.28406515748497796</v>
      </c>
      <c r="T13" s="21">
        <f t="shared" si="2"/>
        <v>-6.345205479452054E-3</v>
      </c>
      <c r="V13" s="5">
        <f>SUMIF('Performance Data'!$B:$B, $B13,'Performance Data'!AC:AC)</f>
        <v>2885.5200000000004</v>
      </c>
      <c r="W13" s="5">
        <f>SUMIF('Performance Data'!$B:$B, $B13,'Performance Data'!AD:AD)</f>
        <v>2430.5299999999997</v>
      </c>
      <c r="X13" s="5">
        <f>SUMIF('Performance Data'!$B:$B, $B13,'Performance Data'!AE:AE)</f>
        <v>2532.94</v>
      </c>
      <c r="Y13" s="5">
        <f>SUMIF('Performance Data'!$B:$B, $B13,'Performance Data'!AG:AG)</f>
        <v>2500</v>
      </c>
      <c r="Z13" s="5">
        <f t="shared" si="3"/>
        <v>1813.42</v>
      </c>
      <c r="AA13" s="5">
        <f t="shared" si="4"/>
        <v>1800</v>
      </c>
      <c r="AC13" s="21">
        <f t="shared" si="5"/>
        <v>-0.28406515748497796</v>
      </c>
      <c r="AD13" s="21">
        <f t="shared" si="6"/>
        <v>-0.27463199999999999</v>
      </c>
      <c r="AE13" s="21">
        <f t="shared" si="7"/>
        <v>-7.4003815994089228E-3</v>
      </c>
      <c r="AG13" s="63">
        <f t="shared" si="10"/>
        <v>126.00000000000001</v>
      </c>
      <c r="AH13" s="63">
        <f t="shared" si="10"/>
        <v>144</v>
      </c>
      <c r="AI13" s="63">
        <f t="shared" si="10"/>
        <v>180</v>
      </c>
      <c r="AJ13" s="63">
        <f t="shared" si="10"/>
        <v>153</v>
      </c>
      <c r="AK13" s="63">
        <f t="shared" si="10"/>
        <v>162</v>
      </c>
      <c r="AL13" s="63">
        <f t="shared" si="10"/>
        <v>144</v>
      </c>
      <c r="AM13" s="63">
        <f t="shared" si="10"/>
        <v>144</v>
      </c>
      <c r="AN13" s="63">
        <f t="shared" si="10"/>
        <v>117</v>
      </c>
      <c r="AO13" s="63">
        <f t="shared" si="10"/>
        <v>171</v>
      </c>
      <c r="AP13" s="63">
        <f t="shared" si="10"/>
        <v>180</v>
      </c>
      <c r="AQ13" s="63">
        <f t="shared" si="10"/>
        <v>153</v>
      </c>
      <c r="AR13" s="63">
        <f t="shared" si="10"/>
        <v>126.00000000000001</v>
      </c>
    </row>
    <row r="14" spans="2:44" x14ac:dyDescent="0.25">
      <c r="B14">
        <v>20134</v>
      </c>
      <c r="C14" t="s">
        <v>284</v>
      </c>
      <c r="D14" t="str">
        <f>VLOOKUP($B14, 'Performance Data'!$B:$K, 3, 0)</f>
        <v>Germany</v>
      </c>
      <c r="E14" t="str">
        <f>VLOOKUP($B14, 'Performance Data'!$B:$K, 4, 0)</f>
        <v>South East / Bayern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/>
      <c r="I14" s="19" t="str">
        <f>VLOOKUP($B14, 'Performance Data'!$B:$K, 7, 0)</f>
        <v>GG</v>
      </c>
      <c r="J14" s="7">
        <f t="shared" si="9"/>
        <v>1450.82</v>
      </c>
      <c r="K14" s="20">
        <f t="shared" si="11"/>
        <v>1500</v>
      </c>
      <c r="M14" s="20" t="s">
        <v>68</v>
      </c>
      <c r="O14" s="5">
        <f>SUMIF('Performance Data'!$B:$B, $B14,'Performance Data'!N:N)</f>
        <v>1604.04</v>
      </c>
      <c r="P14" s="5">
        <f>SUMIF('Performance Data'!$B:$B, $B14,'Performance Data'!O:O)</f>
        <v>1450.82</v>
      </c>
      <c r="Q14" s="5">
        <f>SUMIF('Performance Data'!$B:$B, $B14,'Performance Data'!P:P)</f>
        <v>1095</v>
      </c>
      <c r="S14" s="21">
        <f t="shared" si="1"/>
        <v>-9.5521308695543761E-2</v>
      </c>
      <c r="T14" s="21">
        <f t="shared" si="2"/>
        <v>0.32494977168949757</v>
      </c>
      <c r="V14" s="5">
        <f>SUMIF('Performance Data'!$B:$B, $B14,'Performance Data'!AC:AC)</f>
        <v>9101.8799999999992</v>
      </c>
      <c r="W14" s="5">
        <f>SUMIF('Performance Data'!$B:$B, $B14,'Performance Data'!AD:AD)</f>
        <v>3096.38</v>
      </c>
      <c r="X14" s="5">
        <f>SUMIF('Performance Data'!$B:$B, $B14,'Performance Data'!AE:AE)</f>
        <v>1604.04</v>
      </c>
      <c r="Y14" s="5">
        <f>SUMIF('Performance Data'!$B:$B, $B14,'Performance Data'!AG:AG)</f>
        <v>1500</v>
      </c>
      <c r="Z14" s="5">
        <f t="shared" si="3"/>
        <v>1450.82</v>
      </c>
      <c r="AA14" s="5">
        <f t="shared" si="4"/>
        <v>1500</v>
      </c>
      <c r="AC14" s="21">
        <f t="shared" si="5"/>
        <v>-9.5521308695543761E-2</v>
      </c>
      <c r="AD14" s="21">
        <f t="shared" si="6"/>
        <v>-3.2786666666666742E-2</v>
      </c>
      <c r="AE14" s="21">
        <f t="shared" si="7"/>
        <v>3.3898071435464194E-2</v>
      </c>
      <c r="AG14" s="63">
        <f t="shared" si="10"/>
        <v>105.00000000000001</v>
      </c>
      <c r="AH14" s="63">
        <f t="shared" si="10"/>
        <v>120</v>
      </c>
      <c r="AI14" s="63">
        <f t="shared" si="10"/>
        <v>150</v>
      </c>
      <c r="AJ14" s="63">
        <f t="shared" si="10"/>
        <v>127.50000000000001</v>
      </c>
      <c r="AK14" s="63">
        <f t="shared" si="10"/>
        <v>135</v>
      </c>
      <c r="AL14" s="63">
        <f t="shared" si="10"/>
        <v>120</v>
      </c>
      <c r="AM14" s="63">
        <f t="shared" si="10"/>
        <v>120</v>
      </c>
      <c r="AN14" s="63">
        <f t="shared" si="10"/>
        <v>97.5</v>
      </c>
      <c r="AO14" s="63">
        <f t="shared" si="10"/>
        <v>142.5</v>
      </c>
      <c r="AP14" s="63">
        <f t="shared" si="10"/>
        <v>150</v>
      </c>
      <c r="AQ14" s="63">
        <f t="shared" si="10"/>
        <v>127.50000000000001</v>
      </c>
      <c r="AR14" s="63">
        <f t="shared" si="10"/>
        <v>105.00000000000001</v>
      </c>
    </row>
    <row r="15" spans="2:44" x14ac:dyDescent="0.25">
      <c r="B15">
        <v>20136</v>
      </c>
      <c r="C15" t="s">
        <v>285</v>
      </c>
      <c r="D15" t="str">
        <f>VLOOKUP($B15, 'Performance Data'!$B:$K, 3, 0)</f>
        <v>Germany</v>
      </c>
      <c r="E15" t="str">
        <f>VLOOKUP($B15, 'Performance Data'!$B:$K, 4, 0)</f>
        <v>South East / Bayern</v>
      </c>
      <c r="F15" t="str">
        <f>VLOOKUP($B15, 'Performance Data'!$B:$K, 6, 0)</f>
        <v>eTailer</v>
      </c>
      <c r="G15" s="19" t="str">
        <f>VLOOKUP($B15, 'Performance Data'!$B:$K, 10, 0)</f>
        <v>Pre-2022</v>
      </c>
      <c r="H15" s="20"/>
      <c r="I15" s="19" t="str">
        <f>VLOOKUP($B15, 'Performance Data'!$B:$K, 7, 0)</f>
        <v>GG</v>
      </c>
      <c r="J15" s="7">
        <f t="shared" si="9"/>
        <v>1004.3700000000001</v>
      </c>
      <c r="K15" s="20">
        <f t="shared" si="11"/>
        <v>1000</v>
      </c>
      <c r="M15" s="20" t="s">
        <v>68</v>
      </c>
      <c r="O15" s="5">
        <f>SUMIF('Performance Data'!$B:$B, $B15,'Performance Data'!N:N)</f>
        <v>660.97</v>
      </c>
      <c r="P15" s="5">
        <f>SUMIF('Performance Data'!$B:$B, $B15,'Performance Data'!O:O)</f>
        <v>1004.3700000000001</v>
      </c>
      <c r="Q15" s="5">
        <f>SUMIF('Performance Data'!$B:$B, $B15,'Performance Data'!P:P)</f>
        <v>0</v>
      </c>
      <c r="S15" s="21">
        <f t="shared" si="1"/>
        <v>0.51953946472608448</v>
      </c>
      <c r="T15" s="21" t="e">
        <f t="shared" si="2"/>
        <v>#DIV/0!</v>
      </c>
      <c r="V15" s="5">
        <f>SUMIF('Performance Data'!$B:$B, $B15,'Performance Data'!AC:AC)</f>
        <v>1692.25</v>
      </c>
      <c r="W15" s="5">
        <f>SUMIF('Performance Data'!$B:$B, $B15,'Performance Data'!AD:AD)</f>
        <v>975.67000000000007</v>
      </c>
      <c r="X15" s="5">
        <f>SUMIF('Performance Data'!$B:$B, $B15,'Performance Data'!AE:AE)</f>
        <v>660.97</v>
      </c>
      <c r="Y15" s="5">
        <f>SUMIF('Performance Data'!$B:$B, $B15,'Performance Data'!AG:AG)</f>
        <v>0</v>
      </c>
      <c r="Z15" s="5">
        <f t="shared" si="3"/>
        <v>1004.3700000000001</v>
      </c>
      <c r="AA15" s="5">
        <f t="shared" si="4"/>
        <v>1000</v>
      </c>
      <c r="AC15" s="21">
        <f t="shared" si="5"/>
        <v>0.51953946472608448</v>
      </c>
      <c r="AD15" s="21" t="e">
        <f t="shared" si="6"/>
        <v>#DIV/0!</v>
      </c>
      <c r="AE15" s="21">
        <f t="shared" si="7"/>
        <v>-4.3509861903483493E-3</v>
      </c>
      <c r="AG15" s="63">
        <f t="shared" si="10"/>
        <v>70</v>
      </c>
      <c r="AH15" s="63">
        <f t="shared" si="10"/>
        <v>80</v>
      </c>
      <c r="AI15" s="63">
        <f t="shared" si="10"/>
        <v>100</v>
      </c>
      <c r="AJ15" s="63">
        <f t="shared" si="10"/>
        <v>85</v>
      </c>
      <c r="AK15" s="63">
        <f t="shared" si="10"/>
        <v>90</v>
      </c>
      <c r="AL15" s="63">
        <f t="shared" si="10"/>
        <v>80</v>
      </c>
      <c r="AM15" s="63">
        <f t="shared" si="10"/>
        <v>80</v>
      </c>
      <c r="AN15" s="63">
        <f t="shared" si="10"/>
        <v>65</v>
      </c>
      <c r="AO15" s="63">
        <f t="shared" si="10"/>
        <v>95</v>
      </c>
      <c r="AP15" s="63">
        <f t="shared" si="10"/>
        <v>100</v>
      </c>
      <c r="AQ15" s="63">
        <f t="shared" si="10"/>
        <v>85</v>
      </c>
      <c r="AR15" s="63">
        <f t="shared" si="10"/>
        <v>70</v>
      </c>
    </row>
    <row r="16" spans="2:44" x14ac:dyDescent="0.25">
      <c r="B16">
        <v>20145</v>
      </c>
      <c r="C16" t="s">
        <v>286</v>
      </c>
      <c r="D16" t="str">
        <f>VLOOKUP($B16, 'Performance Data'!$B:$K, 3, 0)</f>
        <v>Germany</v>
      </c>
      <c r="E16" t="str">
        <f>VLOOKUP($B16, 'Performance Data'!$B:$K, 4, 0)</f>
        <v>NRW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/>
      <c r="I16" s="19" t="str">
        <f>VLOOKUP($B16, 'Performance Data'!$B:$K, 7, 0)</f>
        <v>GG</v>
      </c>
      <c r="J16" s="7">
        <f t="shared" si="9"/>
        <v>7892.8300000000008</v>
      </c>
      <c r="K16" s="20">
        <f t="shared" si="11"/>
        <v>8000</v>
      </c>
      <c r="M16" s="20" t="s">
        <v>68</v>
      </c>
      <c r="O16" s="5">
        <f>SUMIF('Performance Data'!$B:$B, $B16,'Performance Data'!N:N)</f>
        <v>9147.27</v>
      </c>
      <c r="P16" s="5">
        <f>SUMIF('Performance Data'!$B:$B, $B16,'Performance Data'!O:O)</f>
        <v>7892.8300000000008</v>
      </c>
      <c r="Q16" s="5">
        <f>SUMIF('Performance Data'!$B:$B, $B16,'Performance Data'!P:P)</f>
        <v>0</v>
      </c>
      <c r="S16" s="21">
        <f t="shared" si="1"/>
        <v>-0.13713818439818648</v>
      </c>
      <c r="T16" s="21" t="e">
        <f t="shared" si="2"/>
        <v>#DIV/0!</v>
      </c>
      <c r="V16" s="5">
        <f>SUMIF('Performance Data'!$B:$B, $B16,'Performance Data'!AC:AC)</f>
        <v>7444.9900000000007</v>
      </c>
      <c r="W16" s="5">
        <f>SUMIF('Performance Data'!$B:$B, $B16,'Performance Data'!AD:AD)</f>
        <v>6318.33</v>
      </c>
      <c r="X16" s="5">
        <f>SUMIF('Performance Data'!$B:$B, $B16,'Performance Data'!AE:AE)</f>
        <v>9147.27</v>
      </c>
      <c r="Y16" s="5">
        <f>SUMIF('Performance Data'!$B:$B, $B16,'Performance Data'!AG:AG)</f>
        <v>0</v>
      </c>
      <c r="Z16" s="5">
        <f t="shared" si="3"/>
        <v>7892.8300000000008</v>
      </c>
      <c r="AA16" s="5">
        <f t="shared" si="4"/>
        <v>8000</v>
      </c>
      <c r="AC16" s="21">
        <f t="shared" si="5"/>
        <v>-0.13713818439818648</v>
      </c>
      <c r="AD16" s="21" t="e">
        <f t="shared" si="6"/>
        <v>#DIV/0!</v>
      </c>
      <c r="AE16" s="21">
        <f t="shared" si="7"/>
        <v>1.3578146241588707E-2</v>
      </c>
      <c r="AG16" s="63">
        <f t="shared" si="10"/>
        <v>560</v>
      </c>
      <c r="AH16" s="63">
        <f t="shared" si="10"/>
        <v>640</v>
      </c>
      <c r="AI16" s="63">
        <f t="shared" si="10"/>
        <v>800</v>
      </c>
      <c r="AJ16" s="63">
        <f t="shared" si="10"/>
        <v>680</v>
      </c>
      <c r="AK16" s="63">
        <f t="shared" si="10"/>
        <v>720</v>
      </c>
      <c r="AL16" s="63">
        <f t="shared" si="10"/>
        <v>640</v>
      </c>
      <c r="AM16" s="63">
        <f t="shared" si="10"/>
        <v>640</v>
      </c>
      <c r="AN16" s="63">
        <f t="shared" si="10"/>
        <v>520</v>
      </c>
      <c r="AO16" s="63">
        <f t="shared" si="10"/>
        <v>760</v>
      </c>
      <c r="AP16" s="63">
        <f t="shared" si="10"/>
        <v>800</v>
      </c>
      <c r="AQ16" s="63">
        <f t="shared" si="10"/>
        <v>680</v>
      </c>
      <c r="AR16" s="63">
        <f t="shared" si="10"/>
        <v>560</v>
      </c>
    </row>
    <row r="17" spans="2:44" x14ac:dyDescent="0.25">
      <c r="B17">
        <v>20227</v>
      </c>
      <c r="C17" t="s">
        <v>287</v>
      </c>
      <c r="D17" t="str">
        <f>VLOOKUP($B17, 'Performance Data'!$B:$K, 3, 0)</f>
        <v>Germany</v>
      </c>
      <c r="E17" t="str">
        <f>VLOOKUP($B17, 'Performance Data'!$B:$K, 4, 0)</f>
        <v>NRW</v>
      </c>
      <c r="F17" t="str">
        <f>VLOOKUP($B17, 'Performance Data'!$B:$K, 6, 0)</f>
        <v>Institutes / Clinic</v>
      </c>
      <c r="G17" s="19" t="str">
        <f>VLOOKUP($B17, 'Performance Data'!$B:$K, 10, 0)</f>
        <v>Pre-2022</v>
      </c>
      <c r="H17" s="20"/>
      <c r="I17" s="19" t="str">
        <f>VLOOKUP($B17, 'Performance Data'!$B:$K, 7, 0)</f>
        <v>GG</v>
      </c>
      <c r="J17" s="7">
        <f t="shared" si="9"/>
        <v>2503.39</v>
      </c>
      <c r="K17" s="20">
        <f t="shared" si="11"/>
        <v>2500</v>
      </c>
      <c r="M17" s="20" t="s">
        <v>68</v>
      </c>
      <c r="O17" s="5">
        <f>SUMIF('Performance Data'!$B:$B, $B17,'Performance Data'!N:N)</f>
        <v>2732.9700000000003</v>
      </c>
      <c r="P17" s="5">
        <f>SUMIF('Performance Data'!$B:$B, $B17,'Performance Data'!O:O)</f>
        <v>2503.39</v>
      </c>
      <c r="Q17" s="5">
        <f>SUMIF('Performance Data'!$B:$B, $B17,'Performance Data'!P:P)</f>
        <v>1825</v>
      </c>
      <c r="S17" s="21">
        <f t="shared" si="1"/>
        <v>-8.4003849292162092E-2</v>
      </c>
      <c r="T17" s="21">
        <f t="shared" si="2"/>
        <v>0.37172054794520548</v>
      </c>
      <c r="V17" s="5">
        <f>SUMIF('Performance Data'!$B:$B, $B17,'Performance Data'!AC:AC)</f>
        <v>2855.5200000000004</v>
      </c>
      <c r="W17" s="5">
        <f>SUMIF('Performance Data'!$B:$B, $B17,'Performance Data'!AD:AD)</f>
        <v>4029.69</v>
      </c>
      <c r="X17" s="5">
        <f>SUMIF('Performance Data'!$B:$B, $B17,'Performance Data'!AE:AE)</f>
        <v>2732.9700000000003</v>
      </c>
      <c r="Y17" s="5">
        <f>SUMIF('Performance Data'!$B:$B, $B17,'Performance Data'!AG:AG)</f>
        <v>2500</v>
      </c>
      <c r="Z17" s="5">
        <f t="shared" si="3"/>
        <v>2503.39</v>
      </c>
      <c r="AA17" s="5">
        <f t="shared" si="4"/>
        <v>2500</v>
      </c>
      <c r="AC17" s="21">
        <f t="shared" si="5"/>
        <v>-8.4003849292162092E-2</v>
      </c>
      <c r="AD17" s="21">
        <f t="shared" si="6"/>
        <v>1.3559999999999128E-3</v>
      </c>
      <c r="AE17" s="21">
        <f t="shared" si="7"/>
        <v>-1.3541637539495888E-3</v>
      </c>
      <c r="AG17" s="63">
        <f t="shared" si="10"/>
        <v>175.00000000000003</v>
      </c>
      <c r="AH17" s="63">
        <f t="shared" si="10"/>
        <v>200</v>
      </c>
      <c r="AI17" s="63">
        <f t="shared" si="10"/>
        <v>250</v>
      </c>
      <c r="AJ17" s="63">
        <f t="shared" si="10"/>
        <v>212.50000000000003</v>
      </c>
      <c r="AK17" s="63">
        <f t="shared" si="10"/>
        <v>225</v>
      </c>
      <c r="AL17" s="63">
        <f t="shared" si="10"/>
        <v>200</v>
      </c>
      <c r="AM17" s="63">
        <f t="shared" si="10"/>
        <v>200</v>
      </c>
      <c r="AN17" s="63">
        <f t="shared" si="10"/>
        <v>162.5</v>
      </c>
      <c r="AO17" s="63">
        <f t="shared" si="10"/>
        <v>237.5</v>
      </c>
      <c r="AP17" s="63">
        <f t="shared" si="10"/>
        <v>250</v>
      </c>
      <c r="AQ17" s="63">
        <f t="shared" si="10"/>
        <v>212.50000000000003</v>
      </c>
      <c r="AR17" s="63">
        <f t="shared" si="10"/>
        <v>175.00000000000003</v>
      </c>
    </row>
    <row r="18" spans="2:44" x14ac:dyDescent="0.25">
      <c r="B18">
        <v>20300</v>
      </c>
      <c r="C18" t="s">
        <v>288</v>
      </c>
      <c r="D18" t="str">
        <f>VLOOKUP($B18, 'Performance Data'!$B:$K, 3, 0)</f>
        <v>Germany</v>
      </c>
      <c r="E18" t="str">
        <f>VLOOKUP($B18, 'Performance Data'!$B:$K, 4, 0)</f>
        <v>NRW</v>
      </c>
      <c r="F18" t="str">
        <f>VLOOKUP($B18, 'Performance Data'!$B:$K, 6, 0)</f>
        <v>Institutes / Clinic</v>
      </c>
      <c r="G18" s="19" t="str">
        <f>VLOOKUP($B18, 'Performance Data'!$B:$K, 10, 0)</f>
        <v>Pre-2022</v>
      </c>
      <c r="H18" s="20"/>
      <c r="I18" s="19" t="str">
        <f>VLOOKUP($B18, 'Performance Data'!$B:$K, 7, 0)</f>
        <v>GG</v>
      </c>
      <c r="J18" s="7">
        <f t="shared" si="9"/>
        <v>1267.18</v>
      </c>
      <c r="K18" s="20">
        <f t="shared" si="11"/>
        <v>1300</v>
      </c>
      <c r="M18" s="20" t="s">
        <v>68</v>
      </c>
      <c r="O18" s="5">
        <f>SUMIF('Performance Data'!$B:$B, $B18,'Performance Data'!N:N)</f>
        <v>2523.3500000000004</v>
      </c>
      <c r="P18" s="5">
        <f>SUMIF('Performance Data'!$B:$B, $B18,'Performance Data'!O:O)</f>
        <v>1267.18</v>
      </c>
      <c r="Q18" s="5">
        <f>SUMIF('Performance Data'!$B:$B, $B18,'Performance Data'!P:P)</f>
        <v>1825</v>
      </c>
      <c r="S18" s="21">
        <f t="shared" si="1"/>
        <v>-0.49781837636475323</v>
      </c>
      <c r="T18" s="21">
        <f t="shared" si="2"/>
        <v>-0.30565479452054789</v>
      </c>
      <c r="V18" s="5">
        <f>SUMIF('Performance Data'!$B:$B, $B18,'Performance Data'!AC:AC)</f>
        <v>2691.8899999999994</v>
      </c>
      <c r="W18" s="5">
        <f>SUMIF('Performance Data'!$B:$B, $B18,'Performance Data'!AD:AD)</f>
        <v>4025.8800000000006</v>
      </c>
      <c r="X18" s="5">
        <f>SUMIF('Performance Data'!$B:$B, $B18,'Performance Data'!AE:AE)</f>
        <v>2523.3500000000004</v>
      </c>
      <c r="Y18" s="5">
        <f>SUMIF('Performance Data'!$B:$B, $B18,'Performance Data'!AG:AG)</f>
        <v>2500</v>
      </c>
      <c r="Z18" s="5">
        <f t="shared" si="3"/>
        <v>1267.18</v>
      </c>
      <c r="AA18" s="5">
        <f t="shared" si="4"/>
        <v>1300</v>
      </c>
      <c r="AC18" s="21">
        <f t="shared" si="5"/>
        <v>-0.49781837636475323</v>
      </c>
      <c r="AD18" s="21">
        <f t="shared" si="6"/>
        <v>-0.49312800000000001</v>
      </c>
      <c r="AE18" s="21">
        <f t="shared" si="7"/>
        <v>2.5900029987846906E-2</v>
      </c>
      <c r="AG18" s="63">
        <f t="shared" si="10"/>
        <v>91.000000000000014</v>
      </c>
      <c r="AH18" s="63">
        <f t="shared" si="10"/>
        <v>104</v>
      </c>
      <c r="AI18" s="63">
        <f t="shared" si="10"/>
        <v>130</v>
      </c>
      <c r="AJ18" s="63">
        <f t="shared" si="10"/>
        <v>110.50000000000001</v>
      </c>
      <c r="AK18" s="63">
        <f t="shared" si="10"/>
        <v>117</v>
      </c>
      <c r="AL18" s="63">
        <f t="shared" si="10"/>
        <v>104</v>
      </c>
      <c r="AM18" s="63">
        <f t="shared" si="10"/>
        <v>104</v>
      </c>
      <c r="AN18" s="63">
        <f t="shared" si="10"/>
        <v>84.5</v>
      </c>
      <c r="AO18" s="63">
        <f t="shared" si="10"/>
        <v>123.5</v>
      </c>
      <c r="AP18" s="63">
        <f t="shared" si="10"/>
        <v>130</v>
      </c>
      <c r="AQ18" s="63">
        <f t="shared" si="10"/>
        <v>110.50000000000001</v>
      </c>
      <c r="AR18" s="63">
        <f t="shared" si="10"/>
        <v>91.000000000000014</v>
      </c>
    </row>
    <row r="19" spans="2:44" x14ac:dyDescent="0.25">
      <c r="B19">
        <v>20301</v>
      </c>
      <c r="C19" t="s">
        <v>289</v>
      </c>
      <c r="D19" t="str">
        <f>VLOOKUP($B19, 'Performance Data'!$B:$K, 3, 0)</f>
        <v>Germany</v>
      </c>
      <c r="E19" t="str">
        <f>VLOOKUP($B19, 'Performance Data'!$B:$K, 4, 0)</f>
        <v>North</v>
      </c>
      <c r="F19" t="str">
        <f>VLOOKUP($B19, 'Performance Data'!$B:$K, 6, 0)</f>
        <v>Institutes / Clinic</v>
      </c>
      <c r="G19" s="19" t="str">
        <f>VLOOKUP($B19, 'Performance Data'!$B:$K, 10, 0)</f>
        <v>Pre-2022</v>
      </c>
      <c r="H19" s="20"/>
      <c r="I19" s="19" t="str">
        <f>VLOOKUP($B19, 'Performance Data'!$B:$K, 7, 0)</f>
        <v>GG</v>
      </c>
      <c r="J19" s="7">
        <f t="shared" si="9"/>
        <v>2162.6</v>
      </c>
      <c r="K19" s="20">
        <f t="shared" si="11"/>
        <v>2200</v>
      </c>
      <c r="M19" s="20" t="s">
        <v>68</v>
      </c>
      <c r="O19" s="5">
        <f>SUMIF('Performance Data'!$B:$B, $B19,'Performance Data'!N:N)</f>
        <v>1767.46</v>
      </c>
      <c r="P19" s="5">
        <f>SUMIF('Performance Data'!$B:$B, $B19,'Performance Data'!O:O)</f>
        <v>2162.6</v>
      </c>
      <c r="Q19" s="5">
        <f>SUMIF('Performance Data'!$B:$B, $B19,'Performance Data'!P:P)</f>
        <v>1460</v>
      </c>
      <c r="S19" s="21">
        <f t="shared" si="1"/>
        <v>0.22356375816142937</v>
      </c>
      <c r="T19" s="21">
        <f t="shared" si="2"/>
        <v>0.48123287671232862</v>
      </c>
      <c r="V19" s="5">
        <f>SUMIF('Performance Data'!$B:$B, $B19,'Performance Data'!AC:AC)</f>
        <v>632.22</v>
      </c>
      <c r="W19" s="5">
        <f>SUMIF('Performance Data'!$B:$B, $B19,'Performance Data'!AD:AD)</f>
        <v>1384.5</v>
      </c>
      <c r="X19" s="5">
        <f>SUMIF('Performance Data'!$B:$B, $B19,'Performance Data'!AE:AE)</f>
        <v>1767.46</v>
      </c>
      <c r="Y19" s="5">
        <f>SUMIF('Performance Data'!$B:$B, $B19,'Performance Data'!AG:AG)</f>
        <v>2000</v>
      </c>
      <c r="Z19" s="5">
        <f t="shared" si="3"/>
        <v>2162.6</v>
      </c>
      <c r="AA19" s="5">
        <f t="shared" si="4"/>
        <v>2200</v>
      </c>
      <c r="AC19" s="21">
        <f t="shared" si="5"/>
        <v>0.22356375816142937</v>
      </c>
      <c r="AD19" s="21">
        <f t="shared" si="6"/>
        <v>8.1299999999999928E-2</v>
      </c>
      <c r="AE19" s="21">
        <f t="shared" si="7"/>
        <v>1.7293997965412089E-2</v>
      </c>
      <c r="AG19" s="63">
        <f t="shared" si="10"/>
        <v>154.00000000000003</v>
      </c>
      <c r="AH19" s="63">
        <f t="shared" si="10"/>
        <v>176</v>
      </c>
      <c r="AI19" s="63">
        <f t="shared" si="10"/>
        <v>220</v>
      </c>
      <c r="AJ19" s="63">
        <f t="shared" si="10"/>
        <v>187</v>
      </c>
      <c r="AK19" s="63">
        <f t="shared" si="10"/>
        <v>198</v>
      </c>
      <c r="AL19" s="63">
        <f t="shared" si="10"/>
        <v>176</v>
      </c>
      <c r="AM19" s="63">
        <f t="shared" si="10"/>
        <v>176</v>
      </c>
      <c r="AN19" s="63">
        <f t="shared" si="10"/>
        <v>143</v>
      </c>
      <c r="AO19" s="63">
        <f t="shared" si="10"/>
        <v>209</v>
      </c>
      <c r="AP19" s="63">
        <f t="shared" si="10"/>
        <v>220</v>
      </c>
      <c r="AQ19" s="63">
        <f t="shared" si="10"/>
        <v>187</v>
      </c>
      <c r="AR19" s="63">
        <f t="shared" si="10"/>
        <v>154.00000000000003</v>
      </c>
    </row>
    <row r="20" spans="2:44" x14ac:dyDescent="0.25">
      <c r="B20">
        <v>20333</v>
      </c>
      <c r="C20" t="s">
        <v>290</v>
      </c>
      <c r="D20" t="str">
        <f>VLOOKUP($B20, 'Performance Data'!$B:$K, 3, 0)</f>
        <v>Germany</v>
      </c>
      <c r="E20" t="str">
        <f>VLOOKUP($B20, 'Performance Data'!$B:$K, 4, 0)</f>
        <v>South East / Bayern</v>
      </c>
      <c r="F20" t="str">
        <f>VLOOKUP($B20, 'Performance Data'!$B:$K, 6, 0)</f>
        <v>Institutes / Clinic</v>
      </c>
      <c r="G20" s="19" t="str">
        <f>VLOOKUP($B20, 'Performance Data'!$B:$K, 10, 0)</f>
        <v>Pre-2022</v>
      </c>
      <c r="H20" s="20"/>
      <c r="I20" s="19" t="str">
        <f>VLOOKUP($B20, 'Performance Data'!$B:$K, 7, 0)</f>
        <v>GG</v>
      </c>
      <c r="J20" s="7">
        <f t="shared" si="9"/>
        <v>5004.72</v>
      </c>
      <c r="K20" s="20">
        <f t="shared" si="11"/>
        <v>5100</v>
      </c>
      <c r="M20" s="20" t="s">
        <v>68</v>
      </c>
      <c r="O20" s="5">
        <f>SUMIF('Performance Data'!$B:$B, $B20,'Performance Data'!N:N)</f>
        <v>4019.6899999999996</v>
      </c>
      <c r="P20" s="5">
        <f>SUMIF('Performance Data'!$B:$B, $B20,'Performance Data'!O:O)</f>
        <v>5004.72</v>
      </c>
      <c r="Q20" s="5">
        <f>SUMIF('Performance Data'!$B:$B, $B20,'Performance Data'!P:P)</f>
        <v>2920</v>
      </c>
      <c r="S20" s="21">
        <f t="shared" si="1"/>
        <v>0.2450512352942642</v>
      </c>
      <c r="T20" s="21">
        <f t="shared" si="2"/>
        <v>0.71394520547945217</v>
      </c>
      <c r="V20" s="5">
        <f>SUMIF('Performance Data'!$B:$B, $B20,'Performance Data'!AC:AC)</f>
        <v>3466.65</v>
      </c>
      <c r="W20" s="5">
        <f>SUMIF('Performance Data'!$B:$B, $B20,'Performance Data'!AD:AD)</f>
        <v>4751</v>
      </c>
      <c r="X20" s="5">
        <f>SUMIF('Performance Data'!$B:$B, $B20,'Performance Data'!AE:AE)</f>
        <v>4019.6899999999996</v>
      </c>
      <c r="Y20" s="5">
        <f>SUMIF('Performance Data'!$B:$B, $B20,'Performance Data'!AG:AG)</f>
        <v>4000</v>
      </c>
      <c r="Z20" s="5">
        <f t="shared" si="3"/>
        <v>5004.72</v>
      </c>
      <c r="AA20" s="5">
        <f t="shared" si="4"/>
        <v>5100</v>
      </c>
      <c r="AC20" s="21">
        <f t="shared" si="5"/>
        <v>0.2450512352942642</v>
      </c>
      <c r="AD20" s="21">
        <f t="shared" si="6"/>
        <v>0.25117999999999996</v>
      </c>
      <c r="AE20" s="21">
        <f t="shared" si="7"/>
        <v>1.9038028101472149E-2</v>
      </c>
      <c r="AG20" s="63">
        <f t="shared" si="10"/>
        <v>357.00000000000006</v>
      </c>
      <c r="AH20" s="63">
        <f t="shared" si="10"/>
        <v>408</v>
      </c>
      <c r="AI20" s="63">
        <f t="shared" si="10"/>
        <v>510</v>
      </c>
      <c r="AJ20" s="63">
        <f t="shared" si="10"/>
        <v>433.50000000000006</v>
      </c>
      <c r="AK20" s="63">
        <f t="shared" si="10"/>
        <v>459</v>
      </c>
      <c r="AL20" s="63">
        <f t="shared" si="10"/>
        <v>408</v>
      </c>
      <c r="AM20" s="63">
        <f t="shared" si="10"/>
        <v>408</v>
      </c>
      <c r="AN20" s="63">
        <f t="shared" si="10"/>
        <v>331.5</v>
      </c>
      <c r="AO20" s="63">
        <f t="shared" si="10"/>
        <v>484.5</v>
      </c>
      <c r="AP20" s="63">
        <f t="shared" si="10"/>
        <v>510</v>
      </c>
      <c r="AQ20" s="63">
        <f t="shared" si="10"/>
        <v>433.50000000000006</v>
      </c>
      <c r="AR20" s="63">
        <f t="shared" si="10"/>
        <v>357.00000000000006</v>
      </c>
    </row>
    <row r="21" spans="2:44" x14ac:dyDescent="0.25">
      <c r="B21">
        <v>20353</v>
      </c>
      <c r="C21" t="s">
        <v>291</v>
      </c>
      <c r="D21" t="str">
        <f>VLOOKUP($B21, 'Performance Data'!$B:$K, 3, 0)</f>
        <v>Germany</v>
      </c>
      <c r="E21" t="str">
        <f>VLOOKUP($B21, 'Performance Data'!$B:$K, 4, 0)</f>
        <v>South East / Bayern</v>
      </c>
      <c r="F21" t="str">
        <f>VLOOKUP($B21, 'Performance Data'!$B:$K, 6, 0)</f>
        <v>Institutes / Clinic</v>
      </c>
      <c r="G21" s="19" t="str">
        <f>VLOOKUP($B21, 'Performance Data'!$B:$K, 10, 0)</f>
        <v>Pre-2022</v>
      </c>
      <c r="H21" s="20"/>
      <c r="I21" s="19" t="str">
        <f>VLOOKUP($B21, 'Performance Data'!$B:$K, 7, 0)</f>
        <v>GG</v>
      </c>
      <c r="J21" s="7">
        <f t="shared" si="9"/>
        <v>924.94999999999993</v>
      </c>
      <c r="K21" s="20">
        <f t="shared" si="11"/>
        <v>900</v>
      </c>
      <c r="M21" s="20" t="s">
        <v>68</v>
      </c>
      <c r="O21" s="5">
        <f>SUMIF('Performance Data'!$B:$B, $B21,'Performance Data'!N:N)</f>
        <v>982.89</v>
      </c>
      <c r="P21" s="5">
        <f>SUMIF('Performance Data'!$B:$B, $B21,'Performance Data'!O:O)</f>
        <v>924.94999999999993</v>
      </c>
      <c r="Q21" s="5">
        <f>SUMIF('Performance Data'!$B:$B, $B21,'Performance Data'!P:P)</f>
        <v>730</v>
      </c>
      <c r="S21" s="21">
        <f t="shared" si="1"/>
        <v>-5.894861072958324E-2</v>
      </c>
      <c r="T21" s="21">
        <f t="shared" si="2"/>
        <v>0.26705479452054792</v>
      </c>
      <c r="V21" s="5">
        <f>SUMIF('Performance Data'!$B:$B, $B21,'Performance Data'!AC:AC)</f>
        <v>1736.43</v>
      </c>
      <c r="W21" s="5">
        <f>SUMIF('Performance Data'!$B:$B, $B21,'Performance Data'!AD:AD)</f>
        <v>2608.48</v>
      </c>
      <c r="X21" s="5">
        <f>SUMIF('Performance Data'!$B:$B, $B21,'Performance Data'!AE:AE)</f>
        <v>982.89</v>
      </c>
      <c r="Y21" s="5">
        <f>SUMIF('Performance Data'!$B:$B, $B21,'Performance Data'!AG:AG)</f>
        <v>1000</v>
      </c>
      <c r="Z21" s="5">
        <f t="shared" si="3"/>
        <v>924.94999999999993</v>
      </c>
      <c r="AA21" s="5">
        <f t="shared" si="4"/>
        <v>900</v>
      </c>
      <c r="AC21" s="21">
        <f t="shared" si="5"/>
        <v>-5.894861072958324E-2</v>
      </c>
      <c r="AD21" s="21">
        <f t="shared" si="6"/>
        <v>-7.5050000000000061E-2</v>
      </c>
      <c r="AE21" s="21">
        <f t="shared" si="7"/>
        <v>-2.697443105032693E-2</v>
      </c>
      <c r="AG21" s="63">
        <f t="shared" si="10"/>
        <v>63.000000000000007</v>
      </c>
      <c r="AH21" s="63">
        <f t="shared" si="10"/>
        <v>72</v>
      </c>
      <c r="AI21" s="63">
        <f t="shared" si="10"/>
        <v>90</v>
      </c>
      <c r="AJ21" s="63">
        <f t="shared" si="10"/>
        <v>76.5</v>
      </c>
      <c r="AK21" s="63">
        <f t="shared" si="10"/>
        <v>81</v>
      </c>
      <c r="AL21" s="63">
        <f t="shared" si="10"/>
        <v>72</v>
      </c>
      <c r="AM21" s="63">
        <f t="shared" si="10"/>
        <v>72</v>
      </c>
      <c r="AN21" s="63">
        <f t="shared" si="10"/>
        <v>58.5</v>
      </c>
      <c r="AO21" s="63">
        <f t="shared" si="10"/>
        <v>85.5</v>
      </c>
      <c r="AP21" s="63">
        <f t="shared" si="10"/>
        <v>90</v>
      </c>
      <c r="AQ21" s="63">
        <f t="shared" si="10"/>
        <v>76.5</v>
      </c>
      <c r="AR21" s="63">
        <f t="shared" si="10"/>
        <v>63.000000000000007</v>
      </c>
    </row>
    <row r="22" spans="2:44" x14ac:dyDescent="0.25">
      <c r="B22">
        <v>20364</v>
      </c>
      <c r="C22" t="s">
        <v>292</v>
      </c>
      <c r="D22" t="str">
        <f>VLOOKUP($B22, 'Performance Data'!$B:$K, 3, 0)</f>
        <v>Germany</v>
      </c>
      <c r="E22" t="str">
        <f>VLOOKUP($B22, 'Performance Data'!$B:$K, 4, 0)</f>
        <v>NRW</v>
      </c>
      <c r="F22" t="str">
        <f>VLOOKUP($B22, 'Performance Data'!$B:$K, 6, 0)</f>
        <v>Institutes / Clinic</v>
      </c>
      <c r="G22" s="19" t="str">
        <f>VLOOKUP($B22, 'Performance Data'!$B:$K, 10, 0)</f>
        <v>Pre-2022</v>
      </c>
      <c r="H22" s="20"/>
      <c r="I22" s="19" t="str">
        <f>VLOOKUP($B22, 'Performance Data'!$B:$K, 7, 0)</f>
        <v>GG</v>
      </c>
      <c r="J22" s="7">
        <f t="shared" si="9"/>
        <v>3856.67</v>
      </c>
      <c r="K22" s="20">
        <f t="shared" si="11"/>
        <v>3900</v>
      </c>
      <c r="M22" s="20" t="s">
        <v>68</v>
      </c>
      <c r="O22" s="5">
        <f>SUMIF('Performance Data'!$B:$B, $B22,'Performance Data'!N:N)</f>
        <v>3895.31</v>
      </c>
      <c r="P22" s="5">
        <f>SUMIF('Performance Data'!$B:$B, $B22,'Performance Data'!O:O)</f>
        <v>3856.67</v>
      </c>
      <c r="Q22" s="5">
        <f>SUMIF('Performance Data'!$B:$B, $B22,'Performance Data'!P:P)</f>
        <v>2190</v>
      </c>
      <c r="S22" s="21">
        <f t="shared" si="1"/>
        <v>-9.9196212881644819E-3</v>
      </c>
      <c r="T22" s="21">
        <f t="shared" si="2"/>
        <v>0.76103652968036539</v>
      </c>
      <c r="V22" s="5">
        <f>SUMIF('Performance Data'!$B:$B, $B22,'Performance Data'!AC:AC)</f>
        <v>3458.9999999999995</v>
      </c>
      <c r="W22" s="5">
        <f>SUMIF('Performance Data'!$B:$B, $B22,'Performance Data'!AD:AD)</f>
        <v>3277.91</v>
      </c>
      <c r="X22" s="5">
        <f>SUMIF('Performance Data'!$B:$B, $B22,'Performance Data'!AE:AE)</f>
        <v>3895.31</v>
      </c>
      <c r="Y22" s="5">
        <f>SUMIF('Performance Data'!$B:$B, $B22,'Performance Data'!AG:AG)</f>
        <v>3000</v>
      </c>
      <c r="Z22" s="5">
        <f t="shared" si="3"/>
        <v>3856.67</v>
      </c>
      <c r="AA22" s="5">
        <f t="shared" si="4"/>
        <v>3900</v>
      </c>
      <c r="AC22" s="21">
        <f t="shared" si="5"/>
        <v>-9.9196212881644819E-3</v>
      </c>
      <c r="AD22" s="21">
        <f t="shared" si="6"/>
        <v>0.28555666666666668</v>
      </c>
      <c r="AE22" s="21">
        <f t="shared" si="7"/>
        <v>1.1235081041416572E-2</v>
      </c>
      <c r="AG22" s="63">
        <f t="shared" si="10"/>
        <v>273</v>
      </c>
      <c r="AH22" s="63">
        <f t="shared" si="10"/>
        <v>312</v>
      </c>
      <c r="AI22" s="63">
        <f t="shared" si="10"/>
        <v>390</v>
      </c>
      <c r="AJ22" s="63">
        <f t="shared" si="10"/>
        <v>331.5</v>
      </c>
      <c r="AK22" s="63">
        <f t="shared" si="10"/>
        <v>351</v>
      </c>
      <c r="AL22" s="63">
        <f t="shared" si="10"/>
        <v>312</v>
      </c>
      <c r="AM22" s="63">
        <f t="shared" si="10"/>
        <v>312</v>
      </c>
      <c r="AN22" s="63">
        <f t="shared" si="10"/>
        <v>253.5</v>
      </c>
      <c r="AO22" s="63">
        <f t="shared" si="10"/>
        <v>370.5</v>
      </c>
      <c r="AP22" s="63">
        <f t="shared" si="10"/>
        <v>390</v>
      </c>
      <c r="AQ22" s="63">
        <f t="shared" si="10"/>
        <v>331.5</v>
      </c>
      <c r="AR22" s="63">
        <f t="shared" si="10"/>
        <v>273</v>
      </c>
    </row>
    <row r="23" spans="2:44" x14ac:dyDescent="0.25">
      <c r="B23">
        <v>20386</v>
      </c>
      <c r="C23" t="s">
        <v>293</v>
      </c>
      <c r="D23" t="str">
        <f>VLOOKUP($B23, 'Performance Data'!$B:$K, 3, 0)</f>
        <v>Germany</v>
      </c>
      <c r="E23" t="str">
        <f>VLOOKUP($B23, 'Performance Data'!$B:$K, 4, 0)</f>
        <v>NRW</v>
      </c>
      <c r="F23" t="str">
        <f>VLOOKUP($B23, 'Performance Data'!$B:$K, 6, 0)</f>
        <v>Institutes / Clinic</v>
      </c>
      <c r="G23" s="19" t="str">
        <f>VLOOKUP($B23, 'Performance Data'!$B:$K, 10, 0)</f>
        <v>Pre-2022</v>
      </c>
      <c r="H23" s="20"/>
      <c r="I23" s="19" t="str">
        <f>VLOOKUP($B23, 'Performance Data'!$B:$K, 7, 0)</f>
        <v>GG</v>
      </c>
      <c r="J23" s="7">
        <f t="shared" si="9"/>
        <v>2860.8</v>
      </c>
      <c r="K23" s="20">
        <f t="shared" si="11"/>
        <v>2900</v>
      </c>
      <c r="M23" s="20" t="s">
        <v>68</v>
      </c>
      <c r="O23" s="5">
        <f>SUMIF('Performance Data'!$B:$B, $B23,'Performance Data'!N:N)</f>
        <v>3412.36</v>
      </c>
      <c r="P23" s="5">
        <f>SUMIF('Performance Data'!$B:$B, $B23,'Performance Data'!O:O)</f>
        <v>2860.8</v>
      </c>
      <c r="Q23" s="5">
        <f>SUMIF('Performance Data'!$B:$B, $B23,'Performance Data'!P:P)</f>
        <v>0</v>
      </c>
      <c r="S23" s="21">
        <f t="shared" si="1"/>
        <v>-0.16163593524716036</v>
      </c>
      <c r="T23" s="21" t="e">
        <f t="shared" si="2"/>
        <v>#DIV/0!</v>
      </c>
      <c r="V23" s="5">
        <f>SUMIF('Performance Data'!$B:$B, $B23,'Performance Data'!AC:AC)</f>
        <v>2922.27</v>
      </c>
      <c r="W23" s="5">
        <f>SUMIF('Performance Data'!$B:$B, $B23,'Performance Data'!AD:AD)</f>
        <v>2149.58</v>
      </c>
      <c r="X23" s="5">
        <f>SUMIF('Performance Data'!$B:$B, $B23,'Performance Data'!AE:AE)</f>
        <v>3412.36</v>
      </c>
      <c r="Y23" s="5">
        <f>SUMIF('Performance Data'!$B:$B, $B23,'Performance Data'!AG:AG)</f>
        <v>0</v>
      </c>
      <c r="Z23" s="5">
        <f t="shared" si="3"/>
        <v>2860.8</v>
      </c>
      <c r="AA23" s="5">
        <f t="shared" si="4"/>
        <v>2900</v>
      </c>
      <c r="AC23" s="21">
        <f t="shared" si="5"/>
        <v>-0.16163593524716036</v>
      </c>
      <c r="AD23" s="21" t="e">
        <f t="shared" si="6"/>
        <v>#DIV/0!</v>
      </c>
      <c r="AE23" s="21">
        <f t="shared" si="7"/>
        <v>1.3702460850111731E-2</v>
      </c>
      <c r="AG23" s="63">
        <f t="shared" si="10"/>
        <v>203.00000000000003</v>
      </c>
      <c r="AH23" s="63">
        <f t="shared" si="10"/>
        <v>232</v>
      </c>
      <c r="AI23" s="63">
        <f t="shared" si="10"/>
        <v>290</v>
      </c>
      <c r="AJ23" s="63">
        <f t="shared" si="10"/>
        <v>246.50000000000003</v>
      </c>
      <c r="AK23" s="63">
        <f t="shared" si="10"/>
        <v>261</v>
      </c>
      <c r="AL23" s="63">
        <f t="shared" si="10"/>
        <v>232</v>
      </c>
      <c r="AM23" s="63">
        <f t="shared" si="10"/>
        <v>232</v>
      </c>
      <c r="AN23" s="63">
        <f t="shared" si="10"/>
        <v>188.5</v>
      </c>
      <c r="AO23" s="63">
        <f t="shared" si="10"/>
        <v>275.5</v>
      </c>
      <c r="AP23" s="63">
        <f t="shared" si="10"/>
        <v>290</v>
      </c>
      <c r="AQ23" s="63">
        <f t="shared" si="10"/>
        <v>246.50000000000003</v>
      </c>
      <c r="AR23" s="63">
        <f t="shared" si="10"/>
        <v>203.00000000000003</v>
      </c>
    </row>
    <row r="24" spans="2:44" x14ac:dyDescent="0.25">
      <c r="B24">
        <v>20413</v>
      </c>
      <c r="C24" t="s">
        <v>294</v>
      </c>
      <c r="D24" t="str">
        <f>VLOOKUP($B24, 'Performance Data'!$B:$K, 3, 0)</f>
        <v>Germany</v>
      </c>
      <c r="E24" t="str">
        <f>VLOOKUP($B24, 'Performance Data'!$B:$K, 4, 0)</f>
        <v>South East / Bayern</v>
      </c>
      <c r="F24">
        <f>VLOOKUP($B24, 'Performance Data'!$B:$K, 6, 0)</f>
        <v>0</v>
      </c>
      <c r="G24" s="19" t="str">
        <f>VLOOKUP($B24, 'Performance Data'!$B:$K, 10, 0)</f>
        <v>Pre-2022</v>
      </c>
      <c r="H24" s="20"/>
      <c r="I24" s="19" t="str">
        <f>VLOOKUP($B24, 'Performance Data'!$B:$K, 7, 0)</f>
        <v>GG</v>
      </c>
      <c r="J24" s="7">
        <f t="shared" si="9"/>
        <v>4356.0999999999995</v>
      </c>
      <c r="K24" s="20">
        <f t="shared" si="11"/>
        <v>4400</v>
      </c>
      <c r="M24" s="20" t="s">
        <v>68</v>
      </c>
      <c r="O24" s="5">
        <f>SUMIF('Performance Data'!$B:$B, $B24,'Performance Data'!N:N)</f>
        <v>3944.15</v>
      </c>
      <c r="P24" s="5">
        <f>SUMIF('Performance Data'!$B:$B, $B24,'Performance Data'!O:O)</f>
        <v>4356.0999999999995</v>
      </c>
      <c r="Q24" s="5">
        <f>SUMIF('Performance Data'!$B:$B, $B24,'Performance Data'!P:P)</f>
        <v>2920</v>
      </c>
      <c r="S24" s="21">
        <f t="shared" si="1"/>
        <v>0.1044458248291773</v>
      </c>
      <c r="T24" s="21">
        <f t="shared" si="2"/>
        <v>0.4918150684931506</v>
      </c>
      <c r="V24" s="5">
        <f>SUMIF('Performance Data'!$B:$B, $B24,'Performance Data'!AC:AC)</f>
        <v>3549.91</v>
      </c>
      <c r="W24" s="5">
        <f>SUMIF('Performance Data'!$B:$B, $B24,'Performance Data'!AD:AD)</f>
        <v>2766.06</v>
      </c>
      <c r="X24" s="5">
        <f>SUMIF('Performance Data'!$B:$B, $B24,'Performance Data'!AE:AE)</f>
        <v>3944.15</v>
      </c>
      <c r="Y24" s="5">
        <f>SUMIF('Performance Data'!$B:$B, $B24,'Performance Data'!AG:AG)</f>
        <v>4000</v>
      </c>
      <c r="Z24" s="5">
        <f t="shared" si="3"/>
        <v>4356.0999999999995</v>
      </c>
      <c r="AA24" s="5">
        <f t="shared" si="4"/>
        <v>4400</v>
      </c>
      <c r="AC24" s="21">
        <f t="shared" si="5"/>
        <v>0.1044458248291773</v>
      </c>
      <c r="AD24" s="21">
        <f t="shared" si="6"/>
        <v>8.902499999999991E-2</v>
      </c>
      <c r="AE24" s="21">
        <f t="shared" si="7"/>
        <v>1.007782190491513E-2</v>
      </c>
      <c r="AG24" s="63">
        <f t="shared" si="10"/>
        <v>308.00000000000006</v>
      </c>
      <c r="AH24" s="63">
        <f t="shared" si="10"/>
        <v>352</v>
      </c>
      <c r="AI24" s="63">
        <f t="shared" si="10"/>
        <v>440</v>
      </c>
      <c r="AJ24" s="63">
        <f t="shared" si="10"/>
        <v>374</v>
      </c>
      <c r="AK24" s="63">
        <f t="shared" si="10"/>
        <v>396</v>
      </c>
      <c r="AL24" s="63">
        <f t="shared" si="10"/>
        <v>352</v>
      </c>
      <c r="AM24" s="63">
        <f t="shared" si="10"/>
        <v>352</v>
      </c>
      <c r="AN24" s="63">
        <f t="shared" si="10"/>
        <v>286</v>
      </c>
      <c r="AO24" s="63">
        <f t="shared" si="10"/>
        <v>418</v>
      </c>
      <c r="AP24" s="63">
        <f t="shared" si="10"/>
        <v>440</v>
      </c>
      <c r="AQ24" s="63">
        <f t="shared" si="10"/>
        <v>374</v>
      </c>
      <c r="AR24" s="63">
        <f t="shared" si="10"/>
        <v>308.00000000000006</v>
      </c>
    </row>
    <row r="25" spans="2:44" x14ac:dyDescent="0.25">
      <c r="B25">
        <v>20444</v>
      </c>
      <c r="C25" t="s">
        <v>295</v>
      </c>
      <c r="D25" t="str">
        <f>VLOOKUP($B25, 'Performance Data'!$B:$K, 3, 0)</f>
        <v>Germany</v>
      </c>
      <c r="E25" t="str">
        <f>VLOOKUP($B25, 'Performance Data'!$B:$K, 4, 0)</f>
        <v>NRW</v>
      </c>
      <c r="F25" t="str">
        <f>VLOOKUP($B25, 'Performance Data'!$B:$K, 6, 0)</f>
        <v>Institutes / Clinic</v>
      </c>
      <c r="G25" s="19" t="str">
        <f>VLOOKUP($B25, 'Performance Data'!$B:$K, 10, 0)</f>
        <v>Pre-2022</v>
      </c>
      <c r="H25" s="20"/>
      <c r="I25" s="19" t="str">
        <f>VLOOKUP($B25, 'Performance Data'!$B:$K, 7, 0)</f>
        <v>GG</v>
      </c>
      <c r="J25" s="7">
        <f t="shared" si="9"/>
        <v>4856.59</v>
      </c>
      <c r="K25" s="20">
        <f t="shared" si="11"/>
        <v>4900</v>
      </c>
      <c r="M25" s="20" t="s">
        <v>68</v>
      </c>
      <c r="O25" s="5">
        <f>SUMIF('Performance Data'!$B:$B, $B25,'Performance Data'!N:N)</f>
        <v>2561.41</v>
      </c>
      <c r="P25" s="5">
        <f>SUMIF('Performance Data'!$B:$B, $B25,'Performance Data'!O:O)</f>
        <v>4856.59</v>
      </c>
      <c r="Q25" s="5">
        <f>SUMIF('Performance Data'!$B:$B, $B25,'Performance Data'!P:P)</f>
        <v>1825</v>
      </c>
      <c r="S25" s="21">
        <f t="shared" si="1"/>
        <v>0.89606115381762397</v>
      </c>
      <c r="T25" s="21">
        <f t="shared" si="2"/>
        <v>1.661145205479452</v>
      </c>
      <c r="V25" s="5">
        <f>SUMIF('Performance Data'!$B:$B, $B25,'Performance Data'!AC:AC)</f>
        <v>3677.3500000000004</v>
      </c>
      <c r="W25" s="5">
        <f>SUMIF('Performance Data'!$B:$B, $B25,'Performance Data'!AD:AD)</f>
        <v>2789.02</v>
      </c>
      <c r="X25" s="5">
        <f>SUMIF('Performance Data'!$B:$B, $B25,'Performance Data'!AE:AE)</f>
        <v>2561.41</v>
      </c>
      <c r="Y25" s="5">
        <f>SUMIF('Performance Data'!$B:$B, $B25,'Performance Data'!AG:AG)</f>
        <v>2500</v>
      </c>
      <c r="Z25" s="5">
        <f t="shared" si="3"/>
        <v>4856.59</v>
      </c>
      <c r="AA25" s="5">
        <f t="shared" si="4"/>
        <v>4900</v>
      </c>
      <c r="AC25" s="21">
        <f t="shared" si="5"/>
        <v>0.89606115381762397</v>
      </c>
      <c r="AD25" s="21">
        <f t="shared" si="6"/>
        <v>0.94263600000000003</v>
      </c>
      <c r="AE25" s="21">
        <f t="shared" si="7"/>
        <v>8.9383703380354618E-3</v>
      </c>
      <c r="AG25" s="63">
        <f t="shared" si="10"/>
        <v>343.00000000000006</v>
      </c>
      <c r="AH25" s="63">
        <f t="shared" si="10"/>
        <v>392</v>
      </c>
      <c r="AI25" s="63">
        <f t="shared" si="10"/>
        <v>490</v>
      </c>
      <c r="AJ25" s="63">
        <f t="shared" ref="AJ25:AR53" si="12">$AA25*AJ$1</f>
        <v>416.50000000000006</v>
      </c>
      <c r="AK25" s="63">
        <f t="shared" si="12"/>
        <v>441</v>
      </c>
      <c r="AL25" s="63">
        <f t="shared" si="12"/>
        <v>392</v>
      </c>
      <c r="AM25" s="63">
        <f t="shared" si="12"/>
        <v>392</v>
      </c>
      <c r="AN25" s="63">
        <f t="shared" si="12"/>
        <v>318.5</v>
      </c>
      <c r="AO25" s="63">
        <f t="shared" si="12"/>
        <v>465.5</v>
      </c>
      <c r="AP25" s="63">
        <f t="shared" si="12"/>
        <v>490</v>
      </c>
      <c r="AQ25" s="63">
        <f t="shared" si="12"/>
        <v>416.50000000000006</v>
      </c>
      <c r="AR25" s="63">
        <f t="shared" si="12"/>
        <v>343.00000000000006</v>
      </c>
    </row>
    <row r="26" spans="2:44" x14ac:dyDescent="0.25">
      <c r="B26">
        <v>20503</v>
      </c>
      <c r="C26" t="s">
        <v>296</v>
      </c>
      <c r="D26" t="str">
        <f>VLOOKUP($B26, 'Performance Data'!$B:$K, 3, 0)</f>
        <v>Germany</v>
      </c>
      <c r="E26" t="str">
        <f>VLOOKUP($B26, 'Performance Data'!$B:$K, 4, 0)</f>
        <v>South East / Bayern</v>
      </c>
      <c r="F26" t="str">
        <f>VLOOKUP($B26, 'Performance Data'!$B:$K, 6, 0)</f>
        <v>eTailer</v>
      </c>
      <c r="G26" s="19" t="str">
        <f>VLOOKUP($B26, 'Performance Data'!$B:$K, 10, 0)</f>
        <v>Pre-2022</v>
      </c>
      <c r="H26" s="20"/>
      <c r="I26" s="19" t="str">
        <f>VLOOKUP($B26, 'Performance Data'!$B:$K, 7, 0)</f>
        <v>GG</v>
      </c>
      <c r="J26" s="7">
        <f t="shared" si="9"/>
        <v>694.77</v>
      </c>
      <c r="K26" s="20">
        <f t="shared" si="11"/>
        <v>700</v>
      </c>
      <c r="M26" s="20" t="s">
        <v>68</v>
      </c>
      <c r="O26" s="5">
        <f>SUMIF('Performance Data'!$B:$B, $B26,'Performance Data'!N:N)</f>
        <v>1491.41</v>
      </c>
      <c r="P26" s="5">
        <f>SUMIF('Performance Data'!$B:$B, $B26,'Performance Data'!O:O)</f>
        <v>694.77</v>
      </c>
      <c r="Q26" s="5">
        <f>SUMIF('Performance Data'!$B:$B, $B26,'Performance Data'!P:P)</f>
        <v>1095</v>
      </c>
      <c r="S26" s="21">
        <f t="shared" si="1"/>
        <v>-0.53415224519079263</v>
      </c>
      <c r="T26" s="21">
        <f t="shared" si="2"/>
        <v>-0.36550684931506849</v>
      </c>
      <c r="V26" s="5">
        <f>SUMIF('Performance Data'!$B:$B, $B26,'Performance Data'!AC:AC)</f>
        <v>9864.1899999999987</v>
      </c>
      <c r="W26" s="5">
        <f>SUMIF('Performance Data'!$B:$B, $B26,'Performance Data'!AD:AD)</f>
        <v>3105.9399999999996</v>
      </c>
      <c r="X26" s="5">
        <f>SUMIF('Performance Data'!$B:$B, $B26,'Performance Data'!AE:AE)</f>
        <v>1491.41</v>
      </c>
      <c r="Y26" s="5">
        <f>SUMIF('Performance Data'!$B:$B, $B26,'Performance Data'!AG:AG)</f>
        <v>1500</v>
      </c>
      <c r="Z26" s="5">
        <f t="shared" si="3"/>
        <v>694.77</v>
      </c>
      <c r="AA26" s="5">
        <f t="shared" si="4"/>
        <v>700</v>
      </c>
      <c r="AC26" s="21">
        <f t="shared" si="5"/>
        <v>-0.53415224519079263</v>
      </c>
      <c r="AD26" s="21">
        <f t="shared" si="6"/>
        <v>-0.53682000000000007</v>
      </c>
      <c r="AE26" s="21">
        <f t="shared" si="7"/>
        <v>7.5276710278222581E-3</v>
      </c>
      <c r="AG26" s="63">
        <f t="shared" ref="AG26:AR57" si="13">$AA26*AG$1</f>
        <v>49.000000000000007</v>
      </c>
      <c r="AH26" s="63">
        <f t="shared" si="13"/>
        <v>56</v>
      </c>
      <c r="AI26" s="63">
        <f t="shared" si="13"/>
        <v>70</v>
      </c>
      <c r="AJ26" s="63">
        <f t="shared" si="12"/>
        <v>59.500000000000007</v>
      </c>
      <c r="AK26" s="63">
        <f t="shared" si="12"/>
        <v>63</v>
      </c>
      <c r="AL26" s="63">
        <f t="shared" si="12"/>
        <v>56</v>
      </c>
      <c r="AM26" s="63">
        <f t="shared" si="12"/>
        <v>56</v>
      </c>
      <c r="AN26" s="63">
        <f t="shared" si="12"/>
        <v>45.5</v>
      </c>
      <c r="AO26" s="63">
        <f t="shared" si="12"/>
        <v>66.5</v>
      </c>
      <c r="AP26" s="63">
        <f t="shared" si="12"/>
        <v>70</v>
      </c>
      <c r="AQ26" s="63">
        <f t="shared" si="12"/>
        <v>59.500000000000007</v>
      </c>
      <c r="AR26" s="63">
        <f t="shared" si="12"/>
        <v>49.000000000000007</v>
      </c>
    </row>
    <row r="27" spans="2:44" x14ac:dyDescent="0.25">
      <c r="B27">
        <v>20505</v>
      </c>
      <c r="C27" t="s">
        <v>297</v>
      </c>
      <c r="D27" t="str">
        <f>VLOOKUP($B27, 'Performance Data'!$B:$K, 3, 0)</f>
        <v>Germany</v>
      </c>
      <c r="E27" t="str">
        <f>VLOOKUP($B27, 'Performance Data'!$B:$K, 4, 0)</f>
        <v>South East / Bayern</v>
      </c>
      <c r="F27">
        <f>VLOOKUP($B27, 'Performance Data'!$B:$K, 6, 0)</f>
        <v>0</v>
      </c>
      <c r="G27" s="19" t="str">
        <f>VLOOKUP($B27, 'Performance Data'!$B:$K, 10, 0)</f>
        <v>Pre-2022</v>
      </c>
      <c r="H27" s="20"/>
      <c r="I27" s="19" t="str">
        <f>VLOOKUP($B27, 'Performance Data'!$B:$K, 7, 0)</f>
        <v>GG</v>
      </c>
      <c r="J27" s="7">
        <f t="shared" si="9"/>
        <v>2083.67</v>
      </c>
      <c r="K27" s="20">
        <f t="shared" si="11"/>
        <v>2100</v>
      </c>
      <c r="M27" s="20" t="s">
        <v>68</v>
      </c>
      <c r="O27" s="5">
        <f>SUMIF('Performance Data'!$B:$B, $B27,'Performance Data'!N:N)</f>
        <v>759.55</v>
      </c>
      <c r="P27" s="5">
        <f>SUMIF('Performance Data'!$B:$B, $B27,'Performance Data'!O:O)</f>
        <v>2083.67</v>
      </c>
      <c r="Q27" s="5">
        <f>SUMIF('Performance Data'!$B:$B, $B27,'Performance Data'!P:P)</f>
        <v>0</v>
      </c>
      <c r="S27" s="21">
        <f t="shared" si="1"/>
        <v>1.7432953722598912</v>
      </c>
      <c r="T27" s="21" t="e">
        <f t="shared" si="2"/>
        <v>#DIV/0!</v>
      </c>
      <c r="V27" s="5">
        <f>SUMIF('Performance Data'!$B:$B, $B27,'Performance Data'!AC:AC)</f>
        <v>2130.27</v>
      </c>
      <c r="W27" s="5">
        <f>SUMIF('Performance Data'!$B:$B, $B27,'Performance Data'!AD:AD)</f>
        <v>1336.1000000000001</v>
      </c>
      <c r="X27" s="5">
        <f>SUMIF('Performance Data'!$B:$B, $B27,'Performance Data'!AE:AE)</f>
        <v>759.55</v>
      </c>
      <c r="Y27" s="5">
        <f>SUMIF('Performance Data'!$B:$B, $B27,'Performance Data'!AG:AG)</f>
        <v>0</v>
      </c>
      <c r="Z27" s="5">
        <f t="shared" si="3"/>
        <v>2083.67</v>
      </c>
      <c r="AA27" s="5">
        <f t="shared" si="4"/>
        <v>2100</v>
      </c>
      <c r="AC27" s="21">
        <f t="shared" si="5"/>
        <v>1.7432953722598912</v>
      </c>
      <c r="AD27" s="21" t="e">
        <f t="shared" si="6"/>
        <v>#DIV/0!</v>
      </c>
      <c r="AE27" s="21">
        <f t="shared" si="7"/>
        <v>7.8371335192233271E-3</v>
      </c>
      <c r="AG27" s="63">
        <f t="shared" si="13"/>
        <v>147</v>
      </c>
      <c r="AH27" s="63">
        <f t="shared" si="13"/>
        <v>168</v>
      </c>
      <c r="AI27" s="63">
        <f t="shared" si="13"/>
        <v>210</v>
      </c>
      <c r="AJ27" s="63">
        <f t="shared" si="12"/>
        <v>178.5</v>
      </c>
      <c r="AK27" s="63">
        <f t="shared" si="12"/>
        <v>189</v>
      </c>
      <c r="AL27" s="63">
        <f t="shared" si="12"/>
        <v>168</v>
      </c>
      <c r="AM27" s="63">
        <f t="shared" si="12"/>
        <v>168</v>
      </c>
      <c r="AN27" s="63">
        <f t="shared" si="12"/>
        <v>136.5</v>
      </c>
      <c r="AO27" s="63">
        <f t="shared" si="12"/>
        <v>199.5</v>
      </c>
      <c r="AP27" s="63">
        <f t="shared" si="12"/>
        <v>210</v>
      </c>
      <c r="AQ27" s="63">
        <f t="shared" si="12"/>
        <v>178.5</v>
      </c>
      <c r="AR27" s="63">
        <f t="shared" si="12"/>
        <v>147</v>
      </c>
    </row>
    <row r="28" spans="2:44" x14ac:dyDescent="0.25">
      <c r="B28">
        <v>20513</v>
      </c>
      <c r="C28" t="s">
        <v>298</v>
      </c>
      <c r="D28" t="str">
        <f>VLOOKUP($B28, 'Performance Data'!$B:$K, 3, 0)</f>
        <v>Germany</v>
      </c>
      <c r="E28" t="str">
        <f>VLOOKUP($B28, 'Performance Data'!$B:$K, 4, 0)</f>
        <v>North</v>
      </c>
      <c r="F28" t="str">
        <f>VLOOKUP($B28, 'Performance Data'!$B:$K, 6, 0)</f>
        <v>Institutes / Clinic</v>
      </c>
      <c r="G28" s="19" t="str">
        <f>VLOOKUP($B28, 'Performance Data'!$B:$K, 10, 0)</f>
        <v>Pre-2022</v>
      </c>
      <c r="H28" s="20"/>
      <c r="I28" s="19" t="str">
        <f>VLOOKUP($B28, 'Performance Data'!$B:$K, 7, 0)</f>
        <v>GG</v>
      </c>
      <c r="J28" s="7">
        <f t="shared" si="9"/>
        <v>1266.9699999999998</v>
      </c>
      <c r="K28" s="20">
        <f t="shared" si="11"/>
        <v>1300</v>
      </c>
      <c r="M28" s="20" t="s">
        <v>68</v>
      </c>
      <c r="O28" s="5">
        <f>SUMIF('Performance Data'!$B:$B, $B28,'Performance Data'!N:N)</f>
        <v>609.65000000000009</v>
      </c>
      <c r="P28" s="5">
        <f>SUMIF('Performance Data'!$B:$B, $B28,'Performance Data'!O:O)</f>
        <v>1266.9699999999998</v>
      </c>
      <c r="Q28" s="5">
        <f>SUMIF('Performance Data'!$B:$B, $B28,'Performance Data'!P:P)</f>
        <v>0</v>
      </c>
      <c r="S28" s="21">
        <f t="shared" si="1"/>
        <v>1.0781924054785526</v>
      </c>
      <c r="T28" s="21" t="e">
        <f t="shared" si="2"/>
        <v>#DIV/0!</v>
      </c>
      <c r="V28" s="5">
        <f>SUMIF('Performance Data'!$B:$B, $B28,'Performance Data'!AC:AC)</f>
        <v>34726.99</v>
      </c>
      <c r="W28" s="5">
        <f>SUMIF('Performance Data'!$B:$B, $B28,'Performance Data'!AD:AD)</f>
        <v>2328.44</v>
      </c>
      <c r="X28" s="5">
        <f>SUMIF('Performance Data'!$B:$B, $B28,'Performance Data'!AE:AE)</f>
        <v>609.65000000000009</v>
      </c>
      <c r="Y28" s="5">
        <f>SUMIF('Performance Data'!$B:$B, $B28,'Performance Data'!AG:AG)</f>
        <v>0</v>
      </c>
      <c r="Z28" s="5">
        <f t="shared" si="3"/>
        <v>1266.9699999999998</v>
      </c>
      <c r="AA28" s="5">
        <f t="shared" si="4"/>
        <v>1300</v>
      </c>
      <c r="AC28" s="21">
        <f t="shared" si="5"/>
        <v>1.0781924054785526</v>
      </c>
      <c r="AD28" s="21" t="e">
        <f t="shared" si="6"/>
        <v>#DIV/0!</v>
      </c>
      <c r="AE28" s="21">
        <f t="shared" si="7"/>
        <v>2.6070072693118451E-2</v>
      </c>
      <c r="AG28" s="63">
        <f t="shared" si="13"/>
        <v>91.000000000000014</v>
      </c>
      <c r="AH28" s="63">
        <f t="shared" si="13"/>
        <v>104</v>
      </c>
      <c r="AI28" s="63">
        <f t="shared" si="13"/>
        <v>130</v>
      </c>
      <c r="AJ28" s="63">
        <f t="shared" si="12"/>
        <v>110.50000000000001</v>
      </c>
      <c r="AK28" s="63">
        <f t="shared" si="12"/>
        <v>117</v>
      </c>
      <c r="AL28" s="63">
        <f t="shared" si="12"/>
        <v>104</v>
      </c>
      <c r="AM28" s="63">
        <f t="shared" si="12"/>
        <v>104</v>
      </c>
      <c r="AN28" s="63">
        <f t="shared" si="12"/>
        <v>84.5</v>
      </c>
      <c r="AO28" s="63">
        <f t="shared" si="12"/>
        <v>123.5</v>
      </c>
      <c r="AP28" s="63">
        <f t="shared" si="12"/>
        <v>130</v>
      </c>
      <c r="AQ28" s="63">
        <f t="shared" si="12"/>
        <v>110.50000000000001</v>
      </c>
      <c r="AR28" s="63">
        <f t="shared" si="12"/>
        <v>91.000000000000014</v>
      </c>
    </row>
    <row r="29" spans="2:44" x14ac:dyDescent="0.25">
      <c r="B29">
        <v>20529</v>
      </c>
      <c r="C29" t="s">
        <v>299</v>
      </c>
      <c r="D29" t="str">
        <f>VLOOKUP($B29, 'Performance Data'!$B:$K, 3, 0)</f>
        <v>Germany</v>
      </c>
      <c r="E29" t="str">
        <f>VLOOKUP($B29, 'Performance Data'!$B:$K, 4, 0)</f>
        <v>North</v>
      </c>
      <c r="F29" t="str">
        <f>VLOOKUP($B29, 'Performance Data'!$B:$K, 6, 0)</f>
        <v>Institutes / Clinic</v>
      </c>
      <c r="G29" s="19" t="str">
        <f>VLOOKUP($B29, 'Performance Data'!$B:$K, 10, 0)</f>
        <v>Pre-2022</v>
      </c>
      <c r="H29" s="20"/>
      <c r="I29" s="19" t="str">
        <f>VLOOKUP($B29, 'Performance Data'!$B:$K, 7, 0)</f>
        <v>GG</v>
      </c>
      <c r="J29" s="7">
        <f t="shared" si="9"/>
        <v>2073.66</v>
      </c>
      <c r="K29" s="20">
        <f t="shared" si="11"/>
        <v>2100</v>
      </c>
      <c r="M29" s="20" t="s">
        <v>68</v>
      </c>
      <c r="O29" s="5">
        <f>SUMIF('Performance Data'!$B:$B, $B29,'Performance Data'!N:N)</f>
        <v>1315.71</v>
      </c>
      <c r="P29" s="5">
        <f>SUMIF('Performance Data'!$B:$B, $B29,'Performance Data'!O:O)</f>
        <v>2073.66</v>
      </c>
      <c r="Q29" s="5">
        <f>SUMIF('Performance Data'!$B:$B, $B29,'Performance Data'!P:P)</f>
        <v>1095</v>
      </c>
      <c r="S29" s="21">
        <f t="shared" si="1"/>
        <v>0.57607679503842024</v>
      </c>
      <c r="T29" s="21">
        <f t="shared" si="2"/>
        <v>0.89375342465753405</v>
      </c>
      <c r="V29" s="5">
        <f>SUMIF('Performance Data'!$B:$B, $B29,'Performance Data'!AC:AC)</f>
        <v>1229.8499999999999</v>
      </c>
      <c r="W29" s="5">
        <f>SUMIF('Performance Data'!$B:$B, $B29,'Performance Data'!AD:AD)</f>
        <v>1433.67</v>
      </c>
      <c r="X29" s="5">
        <f>SUMIF('Performance Data'!$B:$B, $B29,'Performance Data'!AE:AE)</f>
        <v>1315.71</v>
      </c>
      <c r="Y29" s="5">
        <f>SUMIF('Performance Data'!$B:$B, $B29,'Performance Data'!AG:AG)</f>
        <v>1500</v>
      </c>
      <c r="Z29" s="5">
        <f t="shared" si="3"/>
        <v>2073.66</v>
      </c>
      <c r="AA29" s="5">
        <f t="shared" si="4"/>
        <v>2100</v>
      </c>
      <c r="AC29" s="21">
        <f t="shared" si="5"/>
        <v>0.57607679503842024</v>
      </c>
      <c r="AD29" s="21">
        <f t="shared" si="6"/>
        <v>0.38243999999999989</v>
      </c>
      <c r="AE29" s="21">
        <f t="shared" si="7"/>
        <v>1.2702178756401894E-2</v>
      </c>
      <c r="AG29" s="63">
        <f t="shared" si="13"/>
        <v>147</v>
      </c>
      <c r="AH29" s="63">
        <f t="shared" si="13"/>
        <v>168</v>
      </c>
      <c r="AI29" s="63">
        <f t="shared" si="13"/>
        <v>210</v>
      </c>
      <c r="AJ29" s="63">
        <f t="shared" si="12"/>
        <v>178.5</v>
      </c>
      <c r="AK29" s="63">
        <f t="shared" si="12"/>
        <v>189</v>
      </c>
      <c r="AL29" s="63">
        <f t="shared" si="12"/>
        <v>168</v>
      </c>
      <c r="AM29" s="63">
        <f t="shared" si="12"/>
        <v>168</v>
      </c>
      <c r="AN29" s="63">
        <f t="shared" si="12"/>
        <v>136.5</v>
      </c>
      <c r="AO29" s="63">
        <f t="shared" si="12"/>
        <v>199.5</v>
      </c>
      <c r="AP29" s="63">
        <f t="shared" si="12"/>
        <v>210</v>
      </c>
      <c r="AQ29" s="63">
        <f t="shared" si="12"/>
        <v>178.5</v>
      </c>
      <c r="AR29" s="63">
        <f t="shared" si="12"/>
        <v>147</v>
      </c>
    </row>
    <row r="30" spans="2:44" x14ac:dyDescent="0.25">
      <c r="B30">
        <v>20539</v>
      </c>
      <c r="C30" t="s">
        <v>300</v>
      </c>
      <c r="D30" t="str">
        <f>VLOOKUP($B30, 'Performance Data'!$B:$K, 3, 0)</f>
        <v>Germany</v>
      </c>
      <c r="E30" t="str">
        <f>VLOOKUP($B30, 'Performance Data'!$B:$K, 4, 0)</f>
        <v>NRW</v>
      </c>
      <c r="F30" t="str">
        <f>VLOOKUP($B30, 'Performance Data'!$B:$K, 6, 0)</f>
        <v>Institutes / Clinic</v>
      </c>
      <c r="G30" s="19" t="str">
        <f>VLOOKUP($B30, 'Performance Data'!$B:$K, 10, 0)</f>
        <v>Pre-2022</v>
      </c>
      <c r="H30" s="20"/>
      <c r="I30" s="19" t="str">
        <f>VLOOKUP($B30, 'Performance Data'!$B:$K, 7, 0)</f>
        <v>GG</v>
      </c>
      <c r="J30" s="7">
        <f t="shared" si="9"/>
        <v>835.2</v>
      </c>
      <c r="K30" s="20">
        <f t="shared" si="11"/>
        <v>800</v>
      </c>
      <c r="M30" s="20" t="s">
        <v>68</v>
      </c>
      <c r="O30" s="5">
        <f>SUMIF('Performance Data'!$B:$B, $B30,'Performance Data'!N:N)</f>
        <v>1041.1099999999999</v>
      </c>
      <c r="P30" s="5">
        <f>SUMIF('Performance Data'!$B:$B, $B30,'Performance Data'!O:O)</f>
        <v>835.2</v>
      </c>
      <c r="Q30" s="5">
        <f>SUMIF('Performance Data'!$B:$B, $B30,'Performance Data'!P:P)</f>
        <v>0</v>
      </c>
      <c r="S30" s="21">
        <f t="shared" si="1"/>
        <v>-0.19777929325431498</v>
      </c>
      <c r="T30" s="21" t="e">
        <f t="shared" si="2"/>
        <v>#DIV/0!</v>
      </c>
      <c r="V30" s="5">
        <f>SUMIF('Performance Data'!$B:$B, $B30,'Performance Data'!AC:AC)</f>
        <v>1498.7</v>
      </c>
      <c r="W30" s="5">
        <f>SUMIF('Performance Data'!$B:$B, $B30,'Performance Data'!AD:AD)</f>
        <v>1889.1</v>
      </c>
      <c r="X30" s="5">
        <f>SUMIF('Performance Data'!$B:$B, $B30,'Performance Data'!AE:AE)</f>
        <v>1041.1099999999999</v>
      </c>
      <c r="Y30" s="5">
        <f>SUMIF('Performance Data'!$B:$B, $B30,'Performance Data'!AG:AG)</f>
        <v>0</v>
      </c>
      <c r="Z30" s="5">
        <f t="shared" si="3"/>
        <v>835.2</v>
      </c>
      <c r="AA30" s="5">
        <f t="shared" si="4"/>
        <v>800</v>
      </c>
      <c r="AC30" s="21">
        <f t="shared" si="5"/>
        <v>-0.19777929325431498</v>
      </c>
      <c r="AD30" s="21" t="e">
        <f t="shared" si="6"/>
        <v>#DIV/0!</v>
      </c>
      <c r="AE30" s="21">
        <f t="shared" si="7"/>
        <v>-4.2145593869731823E-2</v>
      </c>
      <c r="AG30" s="63">
        <f t="shared" si="13"/>
        <v>56.000000000000007</v>
      </c>
      <c r="AH30" s="63">
        <f t="shared" si="13"/>
        <v>64</v>
      </c>
      <c r="AI30" s="63">
        <f t="shared" si="13"/>
        <v>80</v>
      </c>
      <c r="AJ30" s="63">
        <f t="shared" si="12"/>
        <v>68</v>
      </c>
      <c r="AK30" s="63">
        <f t="shared" si="12"/>
        <v>72</v>
      </c>
      <c r="AL30" s="63">
        <f t="shared" si="12"/>
        <v>64</v>
      </c>
      <c r="AM30" s="63">
        <f t="shared" si="12"/>
        <v>64</v>
      </c>
      <c r="AN30" s="63">
        <f t="shared" si="12"/>
        <v>52</v>
      </c>
      <c r="AO30" s="63">
        <f t="shared" si="12"/>
        <v>76</v>
      </c>
      <c r="AP30" s="63">
        <f t="shared" si="12"/>
        <v>80</v>
      </c>
      <c r="AQ30" s="63">
        <f t="shared" si="12"/>
        <v>68</v>
      </c>
      <c r="AR30" s="63">
        <f t="shared" si="12"/>
        <v>56.000000000000007</v>
      </c>
    </row>
    <row r="31" spans="2:44" x14ac:dyDescent="0.25">
      <c r="B31">
        <v>20556</v>
      </c>
      <c r="C31" t="s">
        <v>301</v>
      </c>
      <c r="D31" t="str">
        <f>VLOOKUP($B31, 'Performance Data'!$B:$K, 3, 0)</f>
        <v>Germany</v>
      </c>
      <c r="E31" t="str">
        <f>VLOOKUP($B31, 'Performance Data'!$B:$K, 4, 0)</f>
        <v>South West</v>
      </c>
      <c r="F31" t="str">
        <f>VLOOKUP($B31, 'Performance Data'!$B:$K, 6, 0)</f>
        <v>Institutes / Clinic</v>
      </c>
      <c r="G31" s="19" t="str">
        <f>VLOOKUP($B31, 'Performance Data'!$B:$K, 10, 0)</f>
        <v>Pre-2022</v>
      </c>
      <c r="H31" s="20"/>
      <c r="I31" s="19" t="str">
        <f>VLOOKUP($B31, 'Performance Data'!$B:$K, 7, 0)</f>
        <v>GG</v>
      </c>
      <c r="J31" s="7">
        <f t="shared" si="9"/>
        <v>1987.13</v>
      </c>
      <c r="K31" s="20">
        <f t="shared" si="11"/>
        <v>2000</v>
      </c>
      <c r="M31" s="20" t="s">
        <v>68</v>
      </c>
      <c r="O31" s="5">
        <f>SUMIF('Performance Data'!$B:$B, $B31,'Performance Data'!N:N)</f>
        <v>3773.7799999999997</v>
      </c>
      <c r="P31" s="5">
        <f>SUMIF('Performance Data'!$B:$B, $B31,'Performance Data'!O:O)</f>
        <v>1987.13</v>
      </c>
      <c r="Q31" s="5">
        <f>SUMIF('Performance Data'!$B:$B, $B31,'Performance Data'!P:P)</f>
        <v>0</v>
      </c>
      <c r="S31" s="21">
        <f t="shared" si="1"/>
        <v>-0.473437773267122</v>
      </c>
      <c r="T31" s="21" t="e">
        <f t="shared" si="2"/>
        <v>#DIV/0!</v>
      </c>
      <c r="V31" s="5">
        <f>SUMIF('Performance Data'!$B:$B, $B31,'Performance Data'!AC:AC)</f>
        <v>3720.47</v>
      </c>
      <c r="W31" s="5">
        <f>SUMIF('Performance Data'!$B:$B, $B31,'Performance Data'!AD:AD)</f>
        <v>3523.3700000000003</v>
      </c>
      <c r="X31" s="5">
        <f>SUMIF('Performance Data'!$B:$B, $B31,'Performance Data'!AE:AE)</f>
        <v>3773.7799999999997</v>
      </c>
      <c r="Y31" s="5">
        <f>SUMIF('Performance Data'!$B:$B, $B31,'Performance Data'!AG:AG)</f>
        <v>0</v>
      </c>
      <c r="Z31" s="5">
        <f t="shared" si="3"/>
        <v>1987.13</v>
      </c>
      <c r="AA31" s="5">
        <f t="shared" si="4"/>
        <v>2000</v>
      </c>
      <c r="AC31" s="21">
        <f t="shared" si="5"/>
        <v>-0.473437773267122</v>
      </c>
      <c r="AD31" s="21" t="e">
        <f t="shared" si="6"/>
        <v>#DIV/0!</v>
      </c>
      <c r="AE31" s="21">
        <f t="shared" si="7"/>
        <v>6.4766774191924448E-3</v>
      </c>
      <c r="AG31" s="63">
        <f t="shared" si="13"/>
        <v>140</v>
      </c>
      <c r="AH31" s="63">
        <f t="shared" si="13"/>
        <v>160</v>
      </c>
      <c r="AI31" s="63">
        <f t="shared" si="13"/>
        <v>200</v>
      </c>
      <c r="AJ31" s="63">
        <f t="shared" si="12"/>
        <v>170</v>
      </c>
      <c r="AK31" s="63">
        <f t="shared" si="12"/>
        <v>180</v>
      </c>
      <c r="AL31" s="63">
        <f t="shared" si="12"/>
        <v>160</v>
      </c>
      <c r="AM31" s="63">
        <f t="shared" si="12"/>
        <v>160</v>
      </c>
      <c r="AN31" s="63">
        <f t="shared" si="12"/>
        <v>130</v>
      </c>
      <c r="AO31" s="63">
        <f t="shared" si="12"/>
        <v>190</v>
      </c>
      <c r="AP31" s="63">
        <f t="shared" si="12"/>
        <v>200</v>
      </c>
      <c r="AQ31" s="63">
        <f t="shared" si="12"/>
        <v>170</v>
      </c>
      <c r="AR31" s="63">
        <f t="shared" si="12"/>
        <v>140</v>
      </c>
    </row>
    <row r="32" spans="2:44" x14ac:dyDescent="0.25">
      <c r="B32">
        <v>20568</v>
      </c>
      <c r="C32" t="s">
        <v>302</v>
      </c>
      <c r="D32" t="str">
        <f>VLOOKUP($B32, 'Performance Data'!$B:$K, 3, 0)</f>
        <v>Germany</v>
      </c>
      <c r="E32" t="str">
        <f>VLOOKUP($B32, 'Performance Data'!$B:$K, 4, 0)</f>
        <v>NRW</v>
      </c>
      <c r="F32">
        <f>VLOOKUP($B32, 'Performance Data'!$B:$K, 6, 0)</f>
        <v>0</v>
      </c>
      <c r="G32" s="19" t="str">
        <f>VLOOKUP($B32, 'Performance Data'!$B:$K, 10, 0)</f>
        <v>Pre-2022</v>
      </c>
      <c r="H32" s="20"/>
      <c r="I32" s="19" t="str">
        <f>VLOOKUP($B32, 'Performance Data'!$B:$K, 7, 0)</f>
        <v>GG</v>
      </c>
      <c r="J32" s="7">
        <f t="shared" si="9"/>
        <v>4842.22</v>
      </c>
      <c r="K32" s="20">
        <f t="shared" si="11"/>
        <v>4900</v>
      </c>
      <c r="M32" s="20" t="s">
        <v>68</v>
      </c>
      <c r="O32" s="5">
        <f>SUMIF('Performance Data'!$B:$B, $B32,'Performance Data'!N:N)</f>
        <v>4977.58</v>
      </c>
      <c r="P32" s="5">
        <f>SUMIF('Performance Data'!$B:$B, $B32,'Performance Data'!O:O)</f>
        <v>4842.22</v>
      </c>
      <c r="Q32" s="5">
        <f>SUMIF('Performance Data'!$B:$B, $B32,'Performance Data'!P:P)</f>
        <v>0</v>
      </c>
      <c r="S32" s="21">
        <f t="shared" si="1"/>
        <v>-2.7193937616271313E-2</v>
      </c>
      <c r="T32" s="21" t="e">
        <f t="shared" si="2"/>
        <v>#DIV/0!</v>
      </c>
      <c r="V32" s="5">
        <f>SUMIF('Performance Data'!$B:$B, $B32,'Performance Data'!AC:AC)</f>
        <v>5617.0700000000006</v>
      </c>
      <c r="W32" s="5">
        <f>SUMIF('Performance Data'!$B:$B, $B32,'Performance Data'!AD:AD)</f>
        <v>2708.6499999999996</v>
      </c>
      <c r="X32" s="5">
        <f>SUMIF('Performance Data'!$B:$B, $B32,'Performance Data'!AE:AE)</f>
        <v>4977.58</v>
      </c>
      <c r="Y32" s="5">
        <f>SUMIF('Performance Data'!$B:$B, $B32,'Performance Data'!AG:AG)</f>
        <v>0</v>
      </c>
      <c r="Z32" s="5">
        <f t="shared" si="3"/>
        <v>4842.22</v>
      </c>
      <c r="AA32" s="5">
        <f t="shared" si="4"/>
        <v>4900</v>
      </c>
      <c r="AC32" s="21">
        <f t="shared" si="5"/>
        <v>-2.7193937616271313E-2</v>
      </c>
      <c r="AD32" s="21" t="e">
        <f t="shared" si="6"/>
        <v>#DIV/0!</v>
      </c>
      <c r="AE32" s="21">
        <f t="shared" si="7"/>
        <v>1.1932543337559887E-2</v>
      </c>
      <c r="AG32" s="63">
        <f t="shared" si="13"/>
        <v>343.00000000000006</v>
      </c>
      <c r="AH32" s="63">
        <f t="shared" si="13"/>
        <v>392</v>
      </c>
      <c r="AI32" s="63">
        <f t="shared" si="13"/>
        <v>490</v>
      </c>
      <c r="AJ32" s="63">
        <f t="shared" si="12"/>
        <v>416.50000000000006</v>
      </c>
      <c r="AK32" s="63">
        <f t="shared" si="12"/>
        <v>441</v>
      </c>
      <c r="AL32" s="63">
        <f t="shared" si="12"/>
        <v>392</v>
      </c>
      <c r="AM32" s="63">
        <f t="shared" si="12"/>
        <v>392</v>
      </c>
      <c r="AN32" s="63">
        <f t="shared" si="12"/>
        <v>318.5</v>
      </c>
      <c r="AO32" s="63">
        <f t="shared" si="12"/>
        <v>465.5</v>
      </c>
      <c r="AP32" s="63">
        <f t="shared" si="12"/>
        <v>490</v>
      </c>
      <c r="AQ32" s="63">
        <f t="shared" si="12"/>
        <v>416.50000000000006</v>
      </c>
      <c r="AR32" s="63">
        <f t="shared" si="12"/>
        <v>343.00000000000006</v>
      </c>
    </row>
    <row r="33" spans="2:44" x14ac:dyDescent="0.25">
      <c r="B33">
        <v>20577</v>
      </c>
      <c r="C33" t="s">
        <v>303</v>
      </c>
      <c r="D33" t="str">
        <f>VLOOKUP($B33, 'Performance Data'!$B:$K, 3, 0)</f>
        <v>Germany</v>
      </c>
      <c r="E33" t="str">
        <f>VLOOKUP($B33, 'Performance Data'!$B:$K, 4, 0)</f>
        <v>NRW</v>
      </c>
      <c r="F33" t="str">
        <f>VLOOKUP($B33, 'Performance Data'!$B:$K, 6, 0)</f>
        <v>Institutes / Clinic</v>
      </c>
      <c r="G33" s="19" t="str">
        <f>VLOOKUP($B33, 'Performance Data'!$B:$K, 10, 0)</f>
        <v>Pre-2022</v>
      </c>
      <c r="H33" s="20"/>
      <c r="I33" s="19" t="str">
        <f>VLOOKUP($B33, 'Performance Data'!$B:$K, 7, 0)</f>
        <v>GG</v>
      </c>
      <c r="J33" s="7">
        <f t="shared" si="9"/>
        <v>3396.1</v>
      </c>
      <c r="K33" s="20">
        <f t="shared" si="11"/>
        <v>3400</v>
      </c>
      <c r="M33" s="20" t="s">
        <v>68</v>
      </c>
      <c r="O33" s="5">
        <f>SUMIF('Performance Data'!$B:$B, $B33,'Performance Data'!N:N)</f>
        <v>5911.68</v>
      </c>
      <c r="P33" s="5">
        <f>SUMIF('Performance Data'!$B:$B, $B33,'Performance Data'!O:O)</f>
        <v>3396.1</v>
      </c>
      <c r="Q33" s="5">
        <f>SUMIF('Performance Data'!$B:$B, $B33,'Performance Data'!P:P)</f>
        <v>4745</v>
      </c>
      <c r="S33" s="21">
        <f t="shared" si="1"/>
        <v>-0.42552709212947937</v>
      </c>
      <c r="T33" s="21">
        <f t="shared" si="2"/>
        <v>-0.28427818756585876</v>
      </c>
      <c r="V33" s="5">
        <f>SUMIF('Performance Data'!$B:$B, $B33,'Performance Data'!AC:AC)</f>
        <v>6719.6399999999994</v>
      </c>
      <c r="W33" s="5">
        <f>SUMIF('Performance Data'!$B:$B, $B33,'Performance Data'!AD:AD)</f>
        <v>4929.4800000000005</v>
      </c>
      <c r="X33" s="5">
        <f>SUMIF('Performance Data'!$B:$B, $B33,'Performance Data'!AE:AE)</f>
        <v>5911.68</v>
      </c>
      <c r="Y33" s="5">
        <f>SUMIF('Performance Data'!$B:$B, $B33,'Performance Data'!AG:AG)</f>
        <v>6500</v>
      </c>
      <c r="Z33" s="5">
        <f t="shared" si="3"/>
        <v>3396.1</v>
      </c>
      <c r="AA33" s="5">
        <f t="shared" si="4"/>
        <v>3400</v>
      </c>
      <c r="AC33" s="21">
        <f t="shared" si="5"/>
        <v>-0.42552709212947937</v>
      </c>
      <c r="AD33" s="21">
        <f t="shared" si="6"/>
        <v>-0.47752307692307694</v>
      </c>
      <c r="AE33" s="21">
        <f t="shared" si="7"/>
        <v>1.1483760784429808E-3</v>
      </c>
      <c r="AG33" s="63">
        <f t="shared" si="13"/>
        <v>238.00000000000003</v>
      </c>
      <c r="AH33" s="63">
        <f t="shared" si="13"/>
        <v>272</v>
      </c>
      <c r="AI33" s="63">
        <f t="shared" si="13"/>
        <v>340</v>
      </c>
      <c r="AJ33" s="63">
        <f t="shared" si="12"/>
        <v>289</v>
      </c>
      <c r="AK33" s="63">
        <f t="shared" si="12"/>
        <v>306</v>
      </c>
      <c r="AL33" s="63">
        <f t="shared" si="12"/>
        <v>272</v>
      </c>
      <c r="AM33" s="63">
        <f t="shared" si="12"/>
        <v>272</v>
      </c>
      <c r="AN33" s="63">
        <f t="shared" si="12"/>
        <v>221</v>
      </c>
      <c r="AO33" s="63">
        <f t="shared" si="12"/>
        <v>323</v>
      </c>
      <c r="AP33" s="63">
        <f t="shared" si="12"/>
        <v>340</v>
      </c>
      <c r="AQ33" s="63">
        <f t="shared" si="12"/>
        <v>289</v>
      </c>
      <c r="AR33" s="63">
        <f t="shared" si="12"/>
        <v>238.00000000000003</v>
      </c>
    </row>
    <row r="34" spans="2:44" x14ac:dyDescent="0.25">
      <c r="B34">
        <v>20653</v>
      </c>
      <c r="C34" t="s">
        <v>304</v>
      </c>
      <c r="D34" t="str">
        <f>VLOOKUP($B34, 'Performance Data'!$B:$K, 3, 0)</f>
        <v>Germany</v>
      </c>
      <c r="E34" t="str">
        <f>VLOOKUP($B34, 'Performance Data'!$B:$K, 4, 0)</f>
        <v>South East / Bayern</v>
      </c>
      <c r="F34" t="str">
        <f>VLOOKUP($B34, 'Performance Data'!$B:$K, 6, 0)</f>
        <v>Institutes / Clinic</v>
      </c>
      <c r="G34" s="19" t="str">
        <f>VLOOKUP($B34, 'Performance Data'!$B:$K, 10, 0)</f>
        <v>Pre-2022</v>
      </c>
      <c r="H34" s="20"/>
      <c r="I34" s="19" t="str">
        <f>VLOOKUP($B34, 'Performance Data'!$B:$K, 7, 0)</f>
        <v>GG</v>
      </c>
      <c r="J34" s="7">
        <f t="shared" si="9"/>
        <v>1426.51</v>
      </c>
      <c r="K34" s="20">
        <v>1500</v>
      </c>
      <c r="M34" s="20" t="s">
        <v>68</v>
      </c>
      <c r="O34" s="5">
        <f>SUMIF('Performance Data'!$B:$B, $B34,'Performance Data'!N:N)</f>
        <v>1482.68</v>
      </c>
      <c r="P34" s="5">
        <f>SUMIF('Performance Data'!$B:$B, $B34,'Performance Data'!O:O)</f>
        <v>1426.51</v>
      </c>
      <c r="Q34" s="5">
        <f>SUMIF('Performance Data'!$B:$B, $B34,'Performance Data'!P:P)</f>
        <v>1095</v>
      </c>
      <c r="S34" s="21">
        <f t="shared" si="1"/>
        <v>-3.7884101761674893E-2</v>
      </c>
      <c r="T34" s="21">
        <f t="shared" si="2"/>
        <v>0.30274885844748867</v>
      </c>
      <c r="V34" s="5">
        <f>SUMIF('Performance Data'!$B:$B, $B34,'Performance Data'!AC:AC)</f>
        <v>2009.22</v>
      </c>
      <c r="W34" s="5">
        <f>SUMIF('Performance Data'!$B:$B, $B34,'Performance Data'!AD:AD)</f>
        <v>3112.67</v>
      </c>
      <c r="X34" s="5">
        <f>SUMIF('Performance Data'!$B:$B, $B34,'Performance Data'!AE:AE)</f>
        <v>1482.68</v>
      </c>
      <c r="Y34" s="5">
        <f>SUMIF('Performance Data'!$B:$B, $B34,'Performance Data'!AG:AG)</f>
        <v>1500</v>
      </c>
      <c r="Z34" s="5">
        <f t="shared" si="3"/>
        <v>1426.51</v>
      </c>
      <c r="AA34" s="5">
        <f t="shared" si="4"/>
        <v>1500</v>
      </c>
      <c r="AC34" s="21">
        <f t="shared" si="5"/>
        <v>-3.7884101761674893E-2</v>
      </c>
      <c r="AD34" s="21">
        <f t="shared" si="6"/>
        <v>-4.8993333333333333E-2</v>
      </c>
      <c r="AE34" s="21">
        <f t="shared" si="7"/>
        <v>5.151733952092874E-2</v>
      </c>
      <c r="AG34" s="63">
        <f t="shared" si="13"/>
        <v>105.00000000000001</v>
      </c>
      <c r="AH34" s="63">
        <f t="shared" si="13"/>
        <v>120</v>
      </c>
      <c r="AI34" s="63">
        <f t="shared" si="13"/>
        <v>150</v>
      </c>
      <c r="AJ34" s="63">
        <f t="shared" si="12"/>
        <v>127.50000000000001</v>
      </c>
      <c r="AK34" s="63">
        <f t="shared" si="12"/>
        <v>135</v>
      </c>
      <c r="AL34" s="63">
        <f t="shared" si="12"/>
        <v>120</v>
      </c>
      <c r="AM34" s="63">
        <f t="shared" si="12"/>
        <v>120</v>
      </c>
      <c r="AN34" s="63">
        <f t="shared" si="12"/>
        <v>97.5</v>
      </c>
      <c r="AO34" s="63">
        <f t="shared" si="12"/>
        <v>142.5</v>
      </c>
      <c r="AP34" s="63">
        <f t="shared" si="12"/>
        <v>150</v>
      </c>
      <c r="AQ34" s="63">
        <f t="shared" si="12"/>
        <v>127.50000000000001</v>
      </c>
      <c r="AR34" s="63">
        <f t="shared" si="12"/>
        <v>105.00000000000001</v>
      </c>
    </row>
    <row r="35" spans="2:44" x14ac:dyDescent="0.25">
      <c r="B35">
        <v>20672</v>
      </c>
      <c r="C35" t="s">
        <v>305</v>
      </c>
      <c r="D35" t="str">
        <f>VLOOKUP($B35, 'Performance Data'!$B:$K, 3, 0)</f>
        <v>Germany</v>
      </c>
      <c r="E35" t="str">
        <f>VLOOKUP($B35, 'Performance Data'!$B:$K, 4, 0)</f>
        <v>North</v>
      </c>
      <c r="F35">
        <f>VLOOKUP($B35, 'Performance Data'!$B:$K, 6, 0)</f>
        <v>0</v>
      </c>
      <c r="G35" s="19" t="str">
        <f>VLOOKUP($B35, 'Performance Data'!$B:$K, 10, 0)</f>
        <v>Pre-2022</v>
      </c>
      <c r="H35" s="20"/>
      <c r="I35" s="19" t="str">
        <f>VLOOKUP($B35, 'Performance Data'!$B:$K, 7, 0)</f>
        <v>GG</v>
      </c>
      <c r="J35" s="7">
        <f t="shared" si="9"/>
        <v>304.75</v>
      </c>
      <c r="K35" s="20">
        <f t="shared" si="11"/>
        <v>300</v>
      </c>
      <c r="M35" s="20" t="s">
        <v>68</v>
      </c>
      <c r="O35" s="5">
        <f>SUMIF('Performance Data'!$B:$B, $B35,'Performance Data'!N:N)</f>
        <v>484.11</v>
      </c>
      <c r="P35" s="5">
        <f>SUMIF('Performance Data'!$B:$B, $B35,'Performance Data'!O:O)</f>
        <v>304.75</v>
      </c>
      <c r="Q35" s="5">
        <f>SUMIF('Performance Data'!$B:$B, $B35,'Performance Data'!P:P)</f>
        <v>365</v>
      </c>
      <c r="S35" s="21">
        <f t="shared" si="1"/>
        <v>-0.3704943091446159</v>
      </c>
      <c r="T35" s="21">
        <f t="shared" si="2"/>
        <v>-0.16506849315068495</v>
      </c>
      <c r="V35" s="5">
        <f>SUMIF('Performance Data'!$B:$B, $B35,'Performance Data'!AC:AC)</f>
        <v>1234.74</v>
      </c>
      <c r="W35" s="5">
        <f>SUMIF('Performance Data'!$B:$B, $B35,'Performance Data'!AD:AD)</f>
        <v>1113.4299999999998</v>
      </c>
      <c r="X35" s="5">
        <f>SUMIF('Performance Data'!$B:$B, $B35,'Performance Data'!AE:AE)</f>
        <v>484.11</v>
      </c>
      <c r="Y35" s="5">
        <f>SUMIF('Performance Data'!$B:$B, $B35,'Performance Data'!AG:AG)</f>
        <v>500</v>
      </c>
      <c r="Z35" s="5">
        <f t="shared" si="3"/>
        <v>304.75</v>
      </c>
      <c r="AA35" s="5">
        <f t="shared" si="4"/>
        <v>300</v>
      </c>
      <c r="AC35" s="21">
        <f t="shared" si="5"/>
        <v>-0.3704943091446159</v>
      </c>
      <c r="AD35" s="21">
        <f t="shared" si="6"/>
        <v>-0.39049999999999996</v>
      </c>
      <c r="AE35" s="21">
        <f t="shared" si="7"/>
        <v>-1.5586546349466768E-2</v>
      </c>
      <c r="AG35" s="63">
        <f t="shared" si="13"/>
        <v>21.000000000000004</v>
      </c>
      <c r="AH35" s="63">
        <f t="shared" si="13"/>
        <v>24</v>
      </c>
      <c r="AI35" s="63">
        <f t="shared" si="13"/>
        <v>30</v>
      </c>
      <c r="AJ35" s="63">
        <f t="shared" si="12"/>
        <v>25.500000000000004</v>
      </c>
      <c r="AK35" s="63">
        <f t="shared" si="12"/>
        <v>27</v>
      </c>
      <c r="AL35" s="63">
        <f t="shared" si="12"/>
        <v>24</v>
      </c>
      <c r="AM35" s="63">
        <f t="shared" si="12"/>
        <v>24</v>
      </c>
      <c r="AN35" s="63">
        <f t="shared" si="12"/>
        <v>19.5</v>
      </c>
      <c r="AO35" s="63">
        <f t="shared" si="12"/>
        <v>28.5</v>
      </c>
      <c r="AP35" s="63">
        <f t="shared" si="12"/>
        <v>30</v>
      </c>
      <c r="AQ35" s="63">
        <f t="shared" si="12"/>
        <v>25.500000000000004</v>
      </c>
      <c r="AR35" s="63">
        <f t="shared" si="12"/>
        <v>21.000000000000004</v>
      </c>
    </row>
    <row r="36" spans="2:44" x14ac:dyDescent="0.25">
      <c r="B36">
        <v>20688</v>
      </c>
      <c r="C36" t="s">
        <v>306</v>
      </c>
      <c r="D36" t="str">
        <f>VLOOKUP($B36, 'Performance Data'!$B:$K, 3, 0)</f>
        <v>Germany</v>
      </c>
      <c r="E36" t="str">
        <f>VLOOKUP($B36, 'Performance Data'!$B:$K, 4, 0)</f>
        <v>South East / Bayern</v>
      </c>
      <c r="F36" t="str">
        <f>VLOOKUP($B36, 'Performance Data'!$B:$K, 6, 0)</f>
        <v>Institutes / Clinic</v>
      </c>
      <c r="G36" s="19" t="str">
        <f>VLOOKUP($B36, 'Performance Data'!$B:$K, 10, 0)</f>
        <v>Pre-2022</v>
      </c>
      <c r="H36" s="20"/>
      <c r="I36" s="19" t="str">
        <f>VLOOKUP($B36, 'Performance Data'!$B:$K, 7, 0)</f>
        <v>GG</v>
      </c>
      <c r="J36" s="7">
        <f t="shared" si="9"/>
        <v>2107.4299999999998</v>
      </c>
      <c r="K36" s="20">
        <f t="shared" si="11"/>
        <v>2100</v>
      </c>
      <c r="M36" s="20" t="s">
        <v>68</v>
      </c>
      <c r="O36" s="5">
        <f>SUMIF('Performance Data'!$B:$B, $B36,'Performance Data'!N:N)</f>
        <v>1015.35</v>
      </c>
      <c r="P36" s="5">
        <f>SUMIF('Performance Data'!$B:$B, $B36,'Performance Data'!O:O)</f>
        <v>2107.4299999999998</v>
      </c>
      <c r="Q36" s="5">
        <f>SUMIF('Performance Data'!$B:$B, $B36,'Performance Data'!P:P)</f>
        <v>0</v>
      </c>
      <c r="S36" s="21">
        <f t="shared" si="1"/>
        <v>1.0755700004924407</v>
      </c>
      <c r="T36" s="21" t="e">
        <f t="shared" si="2"/>
        <v>#DIV/0!</v>
      </c>
      <c r="V36" s="5">
        <f>SUMIF('Performance Data'!$B:$B, $B36,'Performance Data'!AC:AC)</f>
        <v>3489.29</v>
      </c>
      <c r="W36" s="5">
        <f>SUMIF('Performance Data'!$B:$B, $B36,'Performance Data'!AD:AD)</f>
        <v>1718.13</v>
      </c>
      <c r="X36" s="5">
        <f>SUMIF('Performance Data'!$B:$B, $B36,'Performance Data'!AE:AE)</f>
        <v>1015.35</v>
      </c>
      <c r="Y36" s="5">
        <f>SUMIF('Performance Data'!$B:$B, $B36,'Performance Data'!AG:AG)</f>
        <v>0</v>
      </c>
      <c r="Z36" s="5">
        <f t="shared" si="3"/>
        <v>2107.4299999999998</v>
      </c>
      <c r="AA36" s="5">
        <f t="shared" si="4"/>
        <v>2100</v>
      </c>
      <c r="AC36" s="21">
        <f t="shared" si="5"/>
        <v>1.0755700004924407</v>
      </c>
      <c r="AD36" s="21" t="e">
        <f t="shared" si="6"/>
        <v>#DIV/0!</v>
      </c>
      <c r="AE36" s="21">
        <f t="shared" si="7"/>
        <v>-3.5256212543238741E-3</v>
      </c>
      <c r="AG36" s="63">
        <f t="shared" si="13"/>
        <v>147</v>
      </c>
      <c r="AH36" s="63">
        <f t="shared" si="13"/>
        <v>168</v>
      </c>
      <c r="AI36" s="63">
        <f t="shared" si="13"/>
        <v>210</v>
      </c>
      <c r="AJ36" s="63">
        <f t="shared" si="12"/>
        <v>178.5</v>
      </c>
      <c r="AK36" s="63">
        <f t="shared" si="12"/>
        <v>189</v>
      </c>
      <c r="AL36" s="63">
        <f t="shared" si="12"/>
        <v>168</v>
      </c>
      <c r="AM36" s="63">
        <f t="shared" si="12"/>
        <v>168</v>
      </c>
      <c r="AN36" s="63">
        <f t="shared" si="12"/>
        <v>136.5</v>
      </c>
      <c r="AO36" s="63">
        <f t="shared" si="12"/>
        <v>199.5</v>
      </c>
      <c r="AP36" s="63">
        <f t="shared" si="12"/>
        <v>210</v>
      </c>
      <c r="AQ36" s="63">
        <f t="shared" si="12"/>
        <v>178.5</v>
      </c>
      <c r="AR36" s="63">
        <f t="shared" si="12"/>
        <v>147</v>
      </c>
    </row>
    <row r="37" spans="2:44" x14ac:dyDescent="0.25">
      <c r="B37">
        <v>20699</v>
      </c>
      <c r="C37" t="s">
        <v>307</v>
      </c>
      <c r="D37" t="str">
        <f>VLOOKUP($B37, 'Performance Data'!$B:$K, 3, 0)</f>
        <v>Germany</v>
      </c>
      <c r="E37" t="str">
        <f>VLOOKUP($B37, 'Performance Data'!$B:$K, 4, 0)</f>
        <v>North</v>
      </c>
      <c r="F37" t="str">
        <f>VLOOKUP($B37, 'Performance Data'!$B:$K, 6, 0)</f>
        <v>Institutes / Clinic</v>
      </c>
      <c r="G37" s="19" t="str">
        <f>VLOOKUP($B37, 'Performance Data'!$B:$K, 10, 0)</f>
        <v>Pre-2022</v>
      </c>
      <c r="H37" s="20"/>
      <c r="I37" s="19" t="str">
        <f>VLOOKUP($B37, 'Performance Data'!$B:$K, 7, 0)</f>
        <v>GG</v>
      </c>
      <c r="J37" s="7">
        <f t="shared" si="9"/>
        <v>3623.62</v>
      </c>
      <c r="K37" s="20">
        <f t="shared" si="11"/>
        <v>3700</v>
      </c>
      <c r="M37" s="20" t="s">
        <v>68</v>
      </c>
      <c r="O37" s="5">
        <f>SUMIF('Performance Data'!$B:$B, $B37,'Performance Data'!N:N)</f>
        <v>5082.88</v>
      </c>
      <c r="P37" s="5">
        <f>SUMIF('Performance Data'!$B:$B, $B37,'Performance Data'!O:O)</f>
        <v>3623.62</v>
      </c>
      <c r="Q37" s="5">
        <f>SUMIF('Performance Data'!$B:$B, $B37,'Performance Data'!P:P)</f>
        <v>3650</v>
      </c>
      <c r="S37" s="21">
        <f t="shared" si="1"/>
        <v>-0.2870931440443214</v>
      </c>
      <c r="T37" s="21">
        <f t="shared" si="2"/>
        <v>-7.2273972602739933E-3</v>
      </c>
      <c r="V37" s="5">
        <f>SUMIF('Performance Data'!$B:$B, $B37,'Performance Data'!AC:AC)</f>
        <v>2733.62</v>
      </c>
      <c r="W37" s="5">
        <f>SUMIF('Performance Data'!$B:$B, $B37,'Performance Data'!AD:AD)</f>
        <v>7345.1100000000006</v>
      </c>
      <c r="X37" s="5">
        <f>SUMIF('Performance Data'!$B:$B, $B37,'Performance Data'!AE:AE)</f>
        <v>5082.88</v>
      </c>
      <c r="Y37" s="5">
        <f>SUMIF('Performance Data'!$B:$B, $B37,'Performance Data'!AG:AG)</f>
        <v>5000</v>
      </c>
      <c r="Z37" s="5">
        <f t="shared" si="3"/>
        <v>3623.62</v>
      </c>
      <c r="AA37" s="5">
        <f t="shared" si="4"/>
        <v>3700</v>
      </c>
      <c r="AC37" s="21">
        <f t="shared" si="5"/>
        <v>-0.2870931440443214</v>
      </c>
      <c r="AD37" s="21">
        <f t="shared" si="6"/>
        <v>-0.27527600000000008</v>
      </c>
      <c r="AE37" s="21">
        <f t="shared" si="7"/>
        <v>2.107836914466743E-2</v>
      </c>
      <c r="AG37" s="63">
        <f t="shared" si="13"/>
        <v>259</v>
      </c>
      <c r="AH37" s="63">
        <f t="shared" si="13"/>
        <v>296</v>
      </c>
      <c r="AI37" s="63">
        <f t="shared" si="13"/>
        <v>370</v>
      </c>
      <c r="AJ37" s="63">
        <f t="shared" si="12"/>
        <v>314.5</v>
      </c>
      <c r="AK37" s="63">
        <f t="shared" si="12"/>
        <v>333</v>
      </c>
      <c r="AL37" s="63">
        <f t="shared" si="12"/>
        <v>296</v>
      </c>
      <c r="AM37" s="63">
        <f t="shared" si="12"/>
        <v>296</v>
      </c>
      <c r="AN37" s="63">
        <f t="shared" si="12"/>
        <v>240.5</v>
      </c>
      <c r="AO37" s="63">
        <f t="shared" si="12"/>
        <v>351.5</v>
      </c>
      <c r="AP37" s="63">
        <f t="shared" si="12"/>
        <v>370</v>
      </c>
      <c r="AQ37" s="63">
        <f t="shared" si="12"/>
        <v>314.5</v>
      </c>
      <c r="AR37" s="63">
        <f t="shared" si="12"/>
        <v>259</v>
      </c>
    </row>
    <row r="38" spans="2:44" x14ac:dyDescent="0.25">
      <c r="B38">
        <v>20714</v>
      </c>
      <c r="C38" t="s">
        <v>308</v>
      </c>
      <c r="D38" t="str">
        <f>VLOOKUP($B38, 'Performance Data'!$B:$K, 3, 0)</f>
        <v>Germany</v>
      </c>
      <c r="E38" t="str">
        <f>VLOOKUP($B38, 'Performance Data'!$B:$K, 4, 0)</f>
        <v>South West</v>
      </c>
      <c r="F38" t="str">
        <f>VLOOKUP($B38, 'Performance Data'!$B:$K, 6, 0)</f>
        <v>Institutes / Clinic</v>
      </c>
      <c r="G38" s="19" t="str">
        <f>VLOOKUP($B38, 'Performance Data'!$B:$K, 10, 0)</f>
        <v>Pre-2022</v>
      </c>
      <c r="H38" s="20"/>
      <c r="I38" s="19" t="str">
        <f>VLOOKUP($B38, 'Performance Data'!$B:$K, 7, 0)</f>
        <v>GG</v>
      </c>
      <c r="J38" s="7">
        <f t="shared" si="9"/>
        <v>3897.9000000000005</v>
      </c>
      <c r="K38" s="20">
        <f t="shared" si="11"/>
        <v>3900</v>
      </c>
      <c r="M38" s="20" t="s">
        <v>68</v>
      </c>
      <c r="O38" s="5">
        <f>SUMIF('Performance Data'!$B:$B, $B38,'Performance Data'!N:N)</f>
        <v>6120.9900000000007</v>
      </c>
      <c r="P38" s="5">
        <f>SUMIF('Performance Data'!$B:$B, $B38,'Performance Data'!O:O)</f>
        <v>3897.9000000000005</v>
      </c>
      <c r="Q38" s="5">
        <f>SUMIF('Performance Data'!$B:$B, $B38,'Performance Data'!P:P)</f>
        <v>5110</v>
      </c>
      <c r="S38" s="21">
        <f t="shared" ref="S38:S57" si="14">$P38/O38-1</f>
        <v>-0.36319124847451145</v>
      </c>
      <c r="T38" s="21">
        <f t="shared" ref="T38:T57" si="15">P38/Q38-1</f>
        <v>-0.23720156555772987</v>
      </c>
      <c r="V38" s="5">
        <f>SUMIF('Performance Data'!$B:$B, $B38,'Performance Data'!AC:AC)</f>
        <v>4498.5</v>
      </c>
      <c r="W38" s="5">
        <f>SUMIF('Performance Data'!$B:$B, $B38,'Performance Data'!AD:AD)</f>
        <v>5824.1399999999994</v>
      </c>
      <c r="X38" s="5">
        <f>SUMIF('Performance Data'!$B:$B, $B38,'Performance Data'!AE:AE)</f>
        <v>6120.9900000000007</v>
      </c>
      <c r="Y38" s="5">
        <f>SUMIF('Performance Data'!$B:$B, $B38,'Performance Data'!AG:AG)</f>
        <v>7000</v>
      </c>
      <c r="Z38" s="5">
        <f t="shared" ref="Z38:Z56" si="16">J38</f>
        <v>3897.9000000000005</v>
      </c>
      <c r="AA38" s="5">
        <f t="shared" ref="AA38:AA57" si="17">K38</f>
        <v>3900</v>
      </c>
      <c r="AC38" s="21">
        <f t="shared" ref="AC38:AC57" si="18">Z38/X38-1</f>
        <v>-0.36319124847451145</v>
      </c>
      <c r="AD38" s="21">
        <f t="shared" ref="AD38:AD57" si="19">Z38/Y38-1</f>
        <v>-0.44315714285714281</v>
      </c>
      <c r="AE38" s="21">
        <f t="shared" ref="AE38:AE57" si="20">AA38/Z38-1</f>
        <v>5.3875163549599314E-4</v>
      </c>
      <c r="AG38" s="63">
        <f t="shared" si="13"/>
        <v>273</v>
      </c>
      <c r="AH38" s="63">
        <f t="shared" si="13"/>
        <v>312</v>
      </c>
      <c r="AI38" s="63">
        <f t="shared" si="13"/>
        <v>390</v>
      </c>
      <c r="AJ38" s="63">
        <f t="shared" si="12"/>
        <v>331.5</v>
      </c>
      <c r="AK38" s="63">
        <f t="shared" si="12"/>
        <v>351</v>
      </c>
      <c r="AL38" s="63">
        <f t="shared" si="12"/>
        <v>312</v>
      </c>
      <c r="AM38" s="63">
        <f t="shared" si="12"/>
        <v>312</v>
      </c>
      <c r="AN38" s="63">
        <f t="shared" si="12"/>
        <v>253.5</v>
      </c>
      <c r="AO38" s="63">
        <f t="shared" si="12"/>
        <v>370.5</v>
      </c>
      <c r="AP38" s="63">
        <f t="shared" si="12"/>
        <v>390</v>
      </c>
      <c r="AQ38" s="63">
        <f t="shared" si="12"/>
        <v>331.5</v>
      </c>
      <c r="AR38" s="63">
        <f t="shared" si="12"/>
        <v>273</v>
      </c>
    </row>
    <row r="39" spans="2:44" x14ac:dyDescent="0.25">
      <c r="B39">
        <v>20743</v>
      </c>
      <c r="C39" t="s">
        <v>309</v>
      </c>
      <c r="D39" t="str">
        <f>VLOOKUP($B39, 'Performance Data'!$B:$K, 3, 0)</f>
        <v>Germany</v>
      </c>
      <c r="E39" t="str">
        <f>VLOOKUP($B39, 'Performance Data'!$B:$K, 4, 0)</f>
        <v>South East / Bayern</v>
      </c>
      <c r="F39">
        <f>VLOOKUP($B39, 'Performance Data'!$B:$K, 6, 0)</f>
        <v>0</v>
      </c>
      <c r="G39" s="19" t="str">
        <f>VLOOKUP($B39, 'Performance Data'!$B:$K, 10, 0)</f>
        <v>Pre-2022</v>
      </c>
      <c r="H39" s="20"/>
      <c r="I39" s="19" t="str">
        <f>VLOOKUP($B39, 'Performance Data'!$B:$K, 7, 0)</f>
        <v>GG</v>
      </c>
      <c r="J39" s="7">
        <f t="shared" si="9"/>
        <v>1129.8699999999999</v>
      </c>
      <c r="K39" s="20">
        <f t="shared" si="11"/>
        <v>1100</v>
      </c>
      <c r="M39" s="20" t="s">
        <v>68</v>
      </c>
      <c r="O39" s="5">
        <f>SUMIF('Performance Data'!$B:$B, $B39,'Performance Data'!N:N)</f>
        <v>1729.39</v>
      </c>
      <c r="P39" s="5">
        <f>SUMIF('Performance Data'!$B:$B, $B39,'Performance Data'!O:O)</f>
        <v>1129.8699999999999</v>
      </c>
      <c r="Q39" s="5">
        <f>SUMIF('Performance Data'!$B:$B, $B39,'Performance Data'!P:P)</f>
        <v>1460</v>
      </c>
      <c r="S39" s="21">
        <f t="shared" si="14"/>
        <v>-0.34666558728800334</v>
      </c>
      <c r="T39" s="21">
        <f t="shared" si="15"/>
        <v>-0.22611643835616446</v>
      </c>
      <c r="V39" s="5">
        <f>SUMIF('Performance Data'!$B:$B, $B39,'Performance Data'!AC:AC)</f>
        <v>2151.8900000000003</v>
      </c>
      <c r="W39" s="5">
        <f>SUMIF('Performance Data'!$B:$B, $B39,'Performance Data'!AD:AD)</f>
        <v>1352.0600000000002</v>
      </c>
      <c r="X39" s="5">
        <f>SUMIF('Performance Data'!$B:$B, $B39,'Performance Data'!AE:AE)</f>
        <v>1729.39</v>
      </c>
      <c r="Y39" s="5">
        <f>SUMIF('Performance Data'!$B:$B, $B39,'Performance Data'!AG:AG)</f>
        <v>2000</v>
      </c>
      <c r="Z39" s="5">
        <f t="shared" si="16"/>
        <v>1129.8699999999999</v>
      </c>
      <c r="AA39" s="5">
        <f t="shared" si="17"/>
        <v>1100</v>
      </c>
      <c r="AC39" s="21">
        <f t="shared" si="18"/>
        <v>-0.34666558728800334</v>
      </c>
      <c r="AD39" s="21">
        <f t="shared" si="19"/>
        <v>-0.43506500000000004</v>
      </c>
      <c r="AE39" s="21">
        <f t="shared" si="20"/>
        <v>-2.6436669705364291E-2</v>
      </c>
      <c r="AG39" s="63">
        <f t="shared" si="13"/>
        <v>77.000000000000014</v>
      </c>
      <c r="AH39" s="63">
        <f t="shared" si="13"/>
        <v>88</v>
      </c>
      <c r="AI39" s="63">
        <f t="shared" si="13"/>
        <v>110</v>
      </c>
      <c r="AJ39" s="63">
        <f t="shared" si="12"/>
        <v>93.5</v>
      </c>
      <c r="AK39" s="63">
        <f t="shared" si="12"/>
        <v>99</v>
      </c>
      <c r="AL39" s="63">
        <f t="shared" si="12"/>
        <v>88</v>
      </c>
      <c r="AM39" s="63">
        <f t="shared" si="12"/>
        <v>88</v>
      </c>
      <c r="AN39" s="63">
        <f t="shared" si="12"/>
        <v>71.5</v>
      </c>
      <c r="AO39" s="63">
        <f t="shared" si="12"/>
        <v>104.5</v>
      </c>
      <c r="AP39" s="63">
        <f t="shared" si="12"/>
        <v>110</v>
      </c>
      <c r="AQ39" s="63">
        <f t="shared" si="12"/>
        <v>93.5</v>
      </c>
      <c r="AR39" s="63">
        <f t="shared" si="12"/>
        <v>77.000000000000014</v>
      </c>
    </row>
    <row r="40" spans="2:44" x14ac:dyDescent="0.25">
      <c r="B40">
        <v>20762</v>
      </c>
      <c r="C40" t="s">
        <v>310</v>
      </c>
      <c r="D40" t="str">
        <f>VLOOKUP($B40, 'Performance Data'!$B:$K, 3, 0)</f>
        <v>Germany</v>
      </c>
      <c r="E40" t="str">
        <f>VLOOKUP($B40, 'Performance Data'!$B:$K, 4, 0)</f>
        <v>South West</v>
      </c>
      <c r="F40" t="str">
        <f>VLOOKUP($B40, 'Performance Data'!$B:$K, 6, 0)</f>
        <v>Institutes / Clinic</v>
      </c>
      <c r="G40" s="19" t="str">
        <f>VLOOKUP($B40, 'Performance Data'!$B:$K, 10, 0)</f>
        <v>Pre-2022</v>
      </c>
      <c r="H40" s="20"/>
      <c r="I40" s="19" t="str">
        <f>VLOOKUP($B40, 'Performance Data'!$B:$K, 7, 0)</f>
        <v>GG</v>
      </c>
      <c r="J40" s="7">
        <f t="shared" si="9"/>
        <v>215.23</v>
      </c>
      <c r="K40" s="20">
        <f t="shared" si="11"/>
        <v>200</v>
      </c>
      <c r="M40" s="20" t="s">
        <v>68</v>
      </c>
      <c r="O40" s="5">
        <f>SUMIF('Performance Data'!$B:$B, $B40,'Performance Data'!N:N)</f>
        <v>1555.81</v>
      </c>
      <c r="P40" s="5">
        <f>SUMIF('Performance Data'!$B:$B, $B40,'Performance Data'!O:O)</f>
        <v>215.23</v>
      </c>
      <c r="Q40" s="5">
        <f>SUMIF('Performance Data'!$B:$B, $B40,'Performance Data'!P:P)</f>
        <v>1095</v>
      </c>
      <c r="S40" s="21">
        <f t="shared" si="14"/>
        <v>-0.86166048553486607</v>
      </c>
      <c r="T40" s="21">
        <f t="shared" si="15"/>
        <v>-0.80344292237442927</v>
      </c>
      <c r="V40" s="5">
        <f>SUMIF('Performance Data'!$B:$B, $B40,'Performance Data'!AC:AC)</f>
        <v>2738.25</v>
      </c>
      <c r="W40" s="5">
        <f>SUMIF('Performance Data'!$B:$B, $B40,'Performance Data'!AD:AD)</f>
        <v>2153.42</v>
      </c>
      <c r="X40" s="5">
        <f>SUMIF('Performance Data'!$B:$B, $B40,'Performance Data'!AE:AE)</f>
        <v>1555.81</v>
      </c>
      <c r="Y40" s="5">
        <f>SUMIF('Performance Data'!$B:$B, $B40,'Performance Data'!AG:AG)</f>
        <v>1500</v>
      </c>
      <c r="Z40" s="5">
        <f t="shared" si="16"/>
        <v>215.23</v>
      </c>
      <c r="AA40" s="5">
        <f t="shared" si="17"/>
        <v>200</v>
      </c>
      <c r="AC40" s="21">
        <f t="shared" si="18"/>
        <v>-0.86166048553486607</v>
      </c>
      <c r="AD40" s="21">
        <f t="shared" si="19"/>
        <v>-0.85651333333333335</v>
      </c>
      <c r="AE40" s="21">
        <f t="shared" si="20"/>
        <v>-7.0761510941783179E-2</v>
      </c>
      <c r="AG40" s="63">
        <f t="shared" si="13"/>
        <v>14.000000000000002</v>
      </c>
      <c r="AH40" s="63">
        <f t="shared" si="13"/>
        <v>16</v>
      </c>
      <c r="AI40" s="63">
        <f t="shared" si="13"/>
        <v>20</v>
      </c>
      <c r="AJ40" s="63">
        <f t="shared" si="12"/>
        <v>17</v>
      </c>
      <c r="AK40" s="63">
        <f t="shared" si="12"/>
        <v>18</v>
      </c>
      <c r="AL40" s="63">
        <f t="shared" si="12"/>
        <v>16</v>
      </c>
      <c r="AM40" s="63">
        <f t="shared" si="12"/>
        <v>16</v>
      </c>
      <c r="AN40" s="63">
        <f t="shared" si="12"/>
        <v>13</v>
      </c>
      <c r="AO40" s="63">
        <f t="shared" si="12"/>
        <v>19</v>
      </c>
      <c r="AP40" s="63">
        <f t="shared" si="12"/>
        <v>20</v>
      </c>
      <c r="AQ40" s="63">
        <f t="shared" si="12"/>
        <v>17</v>
      </c>
      <c r="AR40" s="63">
        <f t="shared" si="12"/>
        <v>14.000000000000002</v>
      </c>
    </row>
    <row r="41" spans="2:44" x14ac:dyDescent="0.25">
      <c r="B41">
        <v>20774</v>
      </c>
      <c r="C41" t="s">
        <v>311</v>
      </c>
      <c r="D41" t="str">
        <f>VLOOKUP($B41, 'Performance Data'!$B:$K, 3, 0)</f>
        <v>Germany</v>
      </c>
      <c r="E41" t="str">
        <f>VLOOKUP($B41, 'Performance Data'!$B:$K, 4, 0)</f>
        <v>South East / Bayern</v>
      </c>
      <c r="F41" t="str">
        <f>VLOOKUP($B41, 'Performance Data'!$B:$K, 6, 0)</f>
        <v>Institutes / Clinic</v>
      </c>
      <c r="G41" s="19" t="str">
        <f>VLOOKUP($B41, 'Performance Data'!$B:$K, 10, 0)</f>
        <v>Pre-2022</v>
      </c>
      <c r="H41" s="20"/>
      <c r="I41" s="19" t="str">
        <f>VLOOKUP($B41, 'Performance Data'!$B:$K, 7, 0)</f>
        <v>GG</v>
      </c>
      <c r="J41" s="7">
        <f t="shared" si="9"/>
        <v>2570.7599999999998</v>
      </c>
      <c r="K41" s="20">
        <f t="shared" si="11"/>
        <v>2600</v>
      </c>
      <c r="M41" s="20" t="s">
        <v>68</v>
      </c>
      <c r="O41" s="5">
        <f>SUMIF('Performance Data'!$B:$B, $B41,'Performance Data'!N:N)</f>
        <v>1946.2</v>
      </c>
      <c r="P41" s="5">
        <f>SUMIF('Performance Data'!$B:$B, $B41,'Performance Data'!O:O)</f>
        <v>2570.7599999999998</v>
      </c>
      <c r="Q41" s="5">
        <f>SUMIF('Performance Data'!$B:$B, $B41,'Performance Data'!P:P)</f>
        <v>1460</v>
      </c>
      <c r="S41" s="21">
        <f t="shared" si="14"/>
        <v>0.32091254752851706</v>
      </c>
      <c r="T41" s="21">
        <f t="shared" si="15"/>
        <v>0.76079452054794494</v>
      </c>
      <c r="V41" s="5">
        <f>SUMIF('Performance Data'!$B:$B, $B41,'Performance Data'!AC:AC)</f>
        <v>2666.83</v>
      </c>
      <c r="W41" s="5">
        <f>SUMIF('Performance Data'!$B:$B, $B41,'Performance Data'!AD:AD)</f>
        <v>3257.1000000000004</v>
      </c>
      <c r="X41" s="5">
        <f>SUMIF('Performance Data'!$B:$B, $B41,'Performance Data'!AE:AE)</f>
        <v>1946.2</v>
      </c>
      <c r="Y41" s="5">
        <f>SUMIF('Performance Data'!$B:$B, $B41,'Performance Data'!AG:AG)</f>
        <v>2000</v>
      </c>
      <c r="Z41" s="5">
        <f t="shared" si="16"/>
        <v>2570.7599999999998</v>
      </c>
      <c r="AA41" s="5">
        <f t="shared" si="17"/>
        <v>2600</v>
      </c>
      <c r="AC41" s="21">
        <f t="shared" si="18"/>
        <v>0.32091254752851706</v>
      </c>
      <c r="AD41" s="21">
        <f t="shared" si="19"/>
        <v>0.28537999999999997</v>
      </c>
      <c r="AE41" s="21">
        <f t="shared" si="20"/>
        <v>1.1374068368887214E-2</v>
      </c>
      <c r="AG41" s="63">
        <f t="shared" si="13"/>
        <v>182.00000000000003</v>
      </c>
      <c r="AH41" s="63">
        <f t="shared" si="13"/>
        <v>208</v>
      </c>
      <c r="AI41" s="63">
        <f t="shared" si="13"/>
        <v>260</v>
      </c>
      <c r="AJ41" s="63">
        <f t="shared" si="12"/>
        <v>221.00000000000003</v>
      </c>
      <c r="AK41" s="63">
        <f t="shared" si="12"/>
        <v>234</v>
      </c>
      <c r="AL41" s="63">
        <f t="shared" si="12"/>
        <v>208</v>
      </c>
      <c r="AM41" s="63">
        <f t="shared" si="12"/>
        <v>208</v>
      </c>
      <c r="AN41" s="63">
        <f t="shared" si="12"/>
        <v>169</v>
      </c>
      <c r="AO41" s="63">
        <f t="shared" si="12"/>
        <v>247</v>
      </c>
      <c r="AP41" s="63">
        <f t="shared" si="12"/>
        <v>260</v>
      </c>
      <c r="AQ41" s="63">
        <f t="shared" si="12"/>
        <v>221.00000000000003</v>
      </c>
      <c r="AR41" s="63">
        <f t="shared" si="12"/>
        <v>182.00000000000003</v>
      </c>
    </row>
    <row r="42" spans="2:44" x14ac:dyDescent="0.25">
      <c r="B42">
        <v>20776</v>
      </c>
      <c r="C42" t="s">
        <v>312</v>
      </c>
      <c r="D42" t="str">
        <f>VLOOKUP($B42, 'Performance Data'!$B:$K, 3, 0)</f>
        <v>Germany</v>
      </c>
      <c r="E42" t="str">
        <f>VLOOKUP($B42, 'Performance Data'!$B:$K, 4, 0)</f>
        <v>NRW</v>
      </c>
      <c r="F42" t="str">
        <f>VLOOKUP($B42, 'Performance Data'!$B:$K, 6, 0)</f>
        <v>Institutes / Clinic</v>
      </c>
      <c r="G42" s="19" t="str">
        <f>VLOOKUP($B42, 'Performance Data'!$B:$K, 10, 0)</f>
        <v>Pre-2022</v>
      </c>
      <c r="H42" s="20"/>
      <c r="I42" s="19" t="str">
        <f>VLOOKUP($B42, 'Performance Data'!$B:$K, 7, 0)</f>
        <v>GG</v>
      </c>
      <c r="J42" s="7">
        <f t="shared" si="9"/>
        <v>1361.8500000000001</v>
      </c>
      <c r="K42" s="20">
        <f t="shared" si="11"/>
        <v>1400</v>
      </c>
      <c r="M42" s="20" t="s">
        <v>68</v>
      </c>
      <c r="O42" s="5">
        <f>SUMIF('Performance Data'!$B:$B, $B42,'Performance Data'!N:N)</f>
        <v>2362.37</v>
      </c>
      <c r="P42" s="5">
        <f>SUMIF('Performance Data'!$B:$B, $B42,'Performance Data'!O:O)</f>
        <v>1361.8500000000001</v>
      </c>
      <c r="Q42" s="5">
        <f>SUMIF('Performance Data'!$B:$B, $B42,'Performance Data'!P:P)</f>
        <v>1825</v>
      </c>
      <c r="S42" s="21">
        <f t="shared" si="14"/>
        <v>-0.42352383411573957</v>
      </c>
      <c r="T42" s="21">
        <f t="shared" si="15"/>
        <v>-0.25378082191780815</v>
      </c>
      <c r="V42" s="5">
        <f>SUMIF('Performance Data'!$B:$B, $B42,'Performance Data'!AC:AC)</f>
        <v>5454.3499999999995</v>
      </c>
      <c r="W42" s="5">
        <f>SUMIF('Performance Data'!$B:$B, $B42,'Performance Data'!AD:AD)</f>
        <v>4164.0599999999995</v>
      </c>
      <c r="X42" s="5">
        <f>SUMIF('Performance Data'!$B:$B, $B42,'Performance Data'!AE:AE)</f>
        <v>2362.37</v>
      </c>
      <c r="Y42" s="5">
        <f>SUMIF('Performance Data'!$B:$B, $B42,'Performance Data'!AG:AG)</f>
        <v>2500</v>
      </c>
      <c r="Z42" s="5">
        <f t="shared" si="16"/>
        <v>1361.8500000000001</v>
      </c>
      <c r="AA42" s="5">
        <f t="shared" si="17"/>
        <v>1400</v>
      </c>
      <c r="AC42" s="21">
        <f t="shared" si="18"/>
        <v>-0.42352383411573957</v>
      </c>
      <c r="AD42" s="21">
        <f t="shared" si="19"/>
        <v>-0.45526</v>
      </c>
      <c r="AE42" s="21">
        <f t="shared" si="20"/>
        <v>2.8013364173734123E-2</v>
      </c>
      <c r="AG42" s="63">
        <f t="shared" si="13"/>
        <v>98.000000000000014</v>
      </c>
      <c r="AH42" s="63">
        <f t="shared" si="13"/>
        <v>112</v>
      </c>
      <c r="AI42" s="63">
        <f t="shared" si="13"/>
        <v>140</v>
      </c>
      <c r="AJ42" s="63">
        <f t="shared" si="12"/>
        <v>119.00000000000001</v>
      </c>
      <c r="AK42" s="63">
        <f t="shared" si="12"/>
        <v>126</v>
      </c>
      <c r="AL42" s="63">
        <f t="shared" si="12"/>
        <v>112</v>
      </c>
      <c r="AM42" s="63">
        <f t="shared" si="12"/>
        <v>112</v>
      </c>
      <c r="AN42" s="63">
        <f t="shared" si="12"/>
        <v>91</v>
      </c>
      <c r="AO42" s="63">
        <f t="shared" si="12"/>
        <v>133</v>
      </c>
      <c r="AP42" s="63">
        <f t="shared" si="12"/>
        <v>140</v>
      </c>
      <c r="AQ42" s="63">
        <f t="shared" si="12"/>
        <v>119.00000000000001</v>
      </c>
      <c r="AR42" s="63">
        <f t="shared" si="12"/>
        <v>98.000000000000014</v>
      </c>
    </row>
    <row r="43" spans="2:44" x14ac:dyDescent="0.25">
      <c r="B43">
        <v>20788</v>
      </c>
      <c r="C43" t="s">
        <v>313</v>
      </c>
      <c r="D43" t="str">
        <f>VLOOKUP($B43, 'Performance Data'!$B:$K, 3, 0)</f>
        <v>Germany</v>
      </c>
      <c r="E43" t="str">
        <f>VLOOKUP($B43, 'Performance Data'!$B:$K, 4, 0)</f>
        <v>South East / Bayern</v>
      </c>
      <c r="F43" t="str">
        <f>VLOOKUP($B43, 'Performance Data'!$B:$K, 6, 0)</f>
        <v>Institutes / Clinic</v>
      </c>
      <c r="G43" s="19" t="str">
        <f>VLOOKUP($B43, 'Performance Data'!$B:$K, 10, 0)</f>
        <v>Pre-2022</v>
      </c>
      <c r="H43" s="20"/>
      <c r="I43" s="19" t="str">
        <f>VLOOKUP($B43, 'Performance Data'!$B:$K, 7, 0)</f>
        <v>GG</v>
      </c>
      <c r="J43" s="7">
        <f t="shared" si="9"/>
        <v>180.88</v>
      </c>
      <c r="K43" s="20">
        <f t="shared" si="11"/>
        <v>200</v>
      </c>
      <c r="M43" s="20" t="s">
        <v>68</v>
      </c>
      <c r="O43" s="5">
        <f>SUMIF('Performance Data'!$B:$B, $B43,'Performance Data'!N:N)</f>
        <v>143.4</v>
      </c>
      <c r="P43" s="5">
        <f>SUMIF('Performance Data'!$B:$B, $B43,'Performance Data'!O:O)</f>
        <v>180.88</v>
      </c>
      <c r="Q43" s="5">
        <f>SUMIF('Performance Data'!$B:$B, $B43,'Performance Data'!P:P)</f>
        <v>365</v>
      </c>
      <c r="S43" s="21">
        <f t="shared" si="14"/>
        <v>0.26136680613668051</v>
      </c>
      <c r="T43" s="21">
        <f t="shared" si="15"/>
        <v>-0.50443835616438359</v>
      </c>
      <c r="V43" s="5">
        <f>SUMIF('Performance Data'!$B:$B, $B43,'Performance Data'!AC:AC)</f>
        <v>3225.11</v>
      </c>
      <c r="W43" s="5">
        <f>SUMIF('Performance Data'!$B:$B, $B43,'Performance Data'!AD:AD)</f>
        <v>2021.21</v>
      </c>
      <c r="X43" s="5">
        <f>SUMIF('Performance Data'!$B:$B, $B43,'Performance Data'!AE:AE)</f>
        <v>143.4</v>
      </c>
      <c r="Y43" s="5">
        <f>SUMIF('Performance Data'!$B:$B, $B43,'Performance Data'!AG:AG)</f>
        <v>500</v>
      </c>
      <c r="Z43" s="5">
        <f t="shared" si="16"/>
        <v>180.88</v>
      </c>
      <c r="AA43" s="5">
        <f t="shared" si="17"/>
        <v>200</v>
      </c>
      <c r="AC43" s="21">
        <f t="shared" si="18"/>
        <v>0.26136680613668051</v>
      </c>
      <c r="AD43" s="21">
        <f t="shared" si="19"/>
        <v>-0.63824000000000003</v>
      </c>
      <c r="AE43" s="21">
        <f t="shared" si="20"/>
        <v>0.1057054400707651</v>
      </c>
      <c r="AG43" s="63">
        <f t="shared" si="13"/>
        <v>14.000000000000002</v>
      </c>
      <c r="AH43" s="63">
        <f t="shared" si="13"/>
        <v>16</v>
      </c>
      <c r="AI43" s="63">
        <f t="shared" si="13"/>
        <v>20</v>
      </c>
      <c r="AJ43" s="63">
        <f t="shared" si="12"/>
        <v>17</v>
      </c>
      <c r="AK43" s="63">
        <f t="shared" si="12"/>
        <v>18</v>
      </c>
      <c r="AL43" s="63">
        <f t="shared" si="12"/>
        <v>16</v>
      </c>
      <c r="AM43" s="63">
        <f t="shared" si="12"/>
        <v>16</v>
      </c>
      <c r="AN43" s="63">
        <f t="shared" si="12"/>
        <v>13</v>
      </c>
      <c r="AO43" s="63">
        <f t="shared" si="12"/>
        <v>19</v>
      </c>
      <c r="AP43" s="63">
        <f t="shared" si="12"/>
        <v>20</v>
      </c>
      <c r="AQ43" s="63">
        <f t="shared" si="12"/>
        <v>17</v>
      </c>
      <c r="AR43" s="63">
        <f t="shared" si="12"/>
        <v>14.000000000000002</v>
      </c>
    </row>
    <row r="44" spans="2:44" x14ac:dyDescent="0.25">
      <c r="B44">
        <v>20798</v>
      </c>
      <c r="C44" t="s">
        <v>314</v>
      </c>
      <c r="D44" t="str">
        <f>VLOOKUP($B44, 'Performance Data'!$B:$K, 3, 0)</f>
        <v>Germany</v>
      </c>
      <c r="E44" t="str">
        <f>VLOOKUP($B44, 'Performance Data'!$B:$K, 4, 0)</f>
        <v>NRW</v>
      </c>
      <c r="F44" t="str">
        <f>VLOOKUP($B44, 'Performance Data'!$B:$K, 6, 0)</f>
        <v>Institutes / Clinic</v>
      </c>
      <c r="G44" s="19" t="str">
        <f>VLOOKUP($B44, 'Performance Data'!$B:$K, 10, 0)</f>
        <v>Pre-2022</v>
      </c>
      <c r="H44" s="20"/>
      <c r="I44" s="19" t="str">
        <f>VLOOKUP($B44, 'Performance Data'!$B:$K, 7, 0)</f>
        <v>GG</v>
      </c>
      <c r="J44" s="7">
        <f t="shared" si="9"/>
        <v>2603.34</v>
      </c>
      <c r="K44" s="20">
        <f t="shared" si="11"/>
        <v>2600</v>
      </c>
      <c r="M44" s="20" t="s">
        <v>68</v>
      </c>
      <c r="O44" s="5">
        <f>SUMIF('Performance Data'!$B:$B, $B44,'Performance Data'!N:N)</f>
        <v>3736.37</v>
      </c>
      <c r="P44" s="5">
        <f>SUMIF('Performance Data'!$B:$B, $B44,'Performance Data'!O:O)</f>
        <v>2603.34</v>
      </c>
      <c r="Q44" s="5">
        <f>SUMIF('Performance Data'!$B:$B, $B44,'Performance Data'!P:P)</f>
        <v>3285</v>
      </c>
      <c r="S44" s="21">
        <f t="shared" si="14"/>
        <v>-0.30324352245628772</v>
      </c>
      <c r="T44" s="21">
        <f t="shared" si="15"/>
        <v>-0.20750684931506846</v>
      </c>
      <c r="V44" s="5">
        <f>SUMIF('Performance Data'!$B:$B, $B44,'Performance Data'!AC:AC)</f>
        <v>3037.01</v>
      </c>
      <c r="W44" s="5">
        <f>SUMIF('Performance Data'!$B:$B, $B44,'Performance Data'!AD:AD)</f>
        <v>2916.36</v>
      </c>
      <c r="X44" s="5">
        <f>SUMIF('Performance Data'!$B:$B, $B44,'Performance Data'!AE:AE)</f>
        <v>3736.37</v>
      </c>
      <c r="Y44" s="5">
        <f>SUMIF('Performance Data'!$B:$B, $B44,'Performance Data'!AG:AG)</f>
        <v>4500</v>
      </c>
      <c r="Z44" s="5">
        <f t="shared" si="16"/>
        <v>2603.34</v>
      </c>
      <c r="AA44" s="5">
        <f t="shared" si="17"/>
        <v>2600</v>
      </c>
      <c r="AC44" s="21">
        <f t="shared" si="18"/>
        <v>-0.30324352245628772</v>
      </c>
      <c r="AD44" s="21">
        <f t="shared" si="19"/>
        <v>-0.42147999999999997</v>
      </c>
      <c r="AE44" s="21">
        <f t="shared" si="20"/>
        <v>-1.282967265128665E-3</v>
      </c>
      <c r="AG44" s="63">
        <f t="shared" si="13"/>
        <v>182.00000000000003</v>
      </c>
      <c r="AH44" s="63">
        <f t="shared" si="13"/>
        <v>208</v>
      </c>
      <c r="AI44" s="63">
        <f t="shared" si="13"/>
        <v>260</v>
      </c>
      <c r="AJ44" s="63">
        <f t="shared" si="12"/>
        <v>221.00000000000003</v>
      </c>
      <c r="AK44" s="63">
        <f t="shared" si="12"/>
        <v>234</v>
      </c>
      <c r="AL44" s="63">
        <f t="shared" si="12"/>
        <v>208</v>
      </c>
      <c r="AM44" s="63">
        <f t="shared" si="12"/>
        <v>208</v>
      </c>
      <c r="AN44" s="63">
        <f t="shared" si="12"/>
        <v>169</v>
      </c>
      <c r="AO44" s="63">
        <f t="shared" si="12"/>
        <v>247</v>
      </c>
      <c r="AP44" s="63">
        <f t="shared" si="12"/>
        <v>260</v>
      </c>
      <c r="AQ44" s="63">
        <f t="shared" si="12"/>
        <v>221.00000000000003</v>
      </c>
      <c r="AR44" s="63">
        <f t="shared" si="12"/>
        <v>182.00000000000003</v>
      </c>
    </row>
    <row r="45" spans="2:44" x14ac:dyDescent="0.25">
      <c r="B45">
        <v>20840</v>
      </c>
      <c r="C45" t="s">
        <v>315</v>
      </c>
      <c r="D45" t="str">
        <f>VLOOKUP($B45, 'Performance Data'!$B:$K, 3, 0)</f>
        <v>Germany</v>
      </c>
      <c r="E45" t="str">
        <f>VLOOKUP($B45, 'Performance Data'!$B:$K, 4, 0)</f>
        <v>NRW</v>
      </c>
      <c r="F45" t="str">
        <f>VLOOKUP($B45, 'Performance Data'!$B:$K, 6, 0)</f>
        <v>Institutes / Clinic</v>
      </c>
      <c r="G45" s="19" t="str">
        <f>VLOOKUP($B45, 'Performance Data'!$B:$K, 10, 0)</f>
        <v>Pre-2022</v>
      </c>
      <c r="H45" s="20"/>
      <c r="I45" s="19" t="str">
        <f>VLOOKUP($B45, 'Performance Data'!$B:$K, 7, 0)</f>
        <v>GG</v>
      </c>
      <c r="J45" s="7">
        <f t="shared" si="9"/>
        <v>295.39</v>
      </c>
      <c r="K45" s="20">
        <f t="shared" si="11"/>
        <v>300</v>
      </c>
      <c r="M45" s="20" t="s">
        <v>68</v>
      </c>
      <c r="O45" s="5">
        <f>SUMIF('Performance Data'!$B:$B, $B45,'Performance Data'!N:N)</f>
        <v>1100.46</v>
      </c>
      <c r="P45" s="5">
        <f>SUMIF('Performance Data'!$B:$B, $B45,'Performance Data'!O:O)</f>
        <v>295.39</v>
      </c>
      <c r="Q45" s="5">
        <f>SUMIF('Performance Data'!$B:$B, $B45,'Performance Data'!P:P)</f>
        <v>730</v>
      </c>
      <c r="S45" s="21">
        <f t="shared" si="14"/>
        <v>-0.73157588644748561</v>
      </c>
      <c r="T45" s="21">
        <f t="shared" si="15"/>
        <v>-0.59535616438356165</v>
      </c>
      <c r="V45" s="5">
        <f>SUMIF('Performance Data'!$B:$B, $B45,'Performance Data'!AC:AC)</f>
        <v>2049.1999999999998</v>
      </c>
      <c r="W45" s="5">
        <f>SUMIF('Performance Data'!$B:$B, $B45,'Performance Data'!AD:AD)</f>
        <v>1492.6100000000001</v>
      </c>
      <c r="X45" s="5">
        <f>SUMIF('Performance Data'!$B:$B, $B45,'Performance Data'!AE:AE)</f>
        <v>1100.46</v>
      </c>
      <c r="Y45" s="5">
        <f>SUMIF('Performance Data'!$B:$B, $B45,'Performance Data'!AG:AG)</f>
        <v>1000</v>
      </c>
      <c r="Z45" s="5">
        <f t="shared" si="16"/>
        <v>295.39</v>
      </c>
      <c r="AA45" s="5">
        <f t="shared" si="17"/>
        <v>300</v>
      </c>
      <c r="AC45" s="21">
        <f t="shared" si="18"/>
        <v>-0.73157588644748561</v>
      </c>
      <c r="AD45" s="21">
        <f t="shared" si="19"/>
        <v>-0.70460999999999996</v>
      </c>
      <c r="AE45" s="21">
        <f t="shared" si="20"/>
        <v>1.5606486340092873E-2</v>
      </c>
      <c r="AG45" s="63">
        <f t="shared" si="13"/>
        <v>21.000000000000004</v>
      </c>
      <c r="AH45" s="63">
        <f t="shared" si="13"/>
        <v>24</v>
      </c>
      <c r="AI45" s="63">
        <f t="shared" si="13"/>
        <v>30</v>
      </c>
      <c r="AJ45" s="63">
        <f t="shared" si="12"/>
        <v>25.500000000000004</v>
      </c>
      <c r="AK45" s="63">
        <f t="shared" si="12"/>
        <v>27</v>
      </c>
      <c r="AL45" s="63">
        <f t="shared" si="12"/>
        <v>24</v>
      </c>
      <c r="AM45" s="63">
        <f t="shared" si="12"/>
        <v>24</v>
      </c>
      <c r="AN45" s="63">
        <f t="shared" si="12"/>
        <v>19.5</v>
      </c>
      <c r="AO45" s="63">
        <f t="shared" si="12"/>
        <v>28.5</v>
      </c>
      <c r="AP45" s="63">
        <f t="shared" si="12"/>
        <v>30</v>
      </c>
      <c r="AQ45" s="63">
        <f t="shared" si="12"/>
        <v>25.500000000000004</v>
      </c>
      <c r="AR45" s="63">
        <f t="shared" si="12"/>
        <v>21.000000000000004</v>
      </c>
    </row>
    <row r="46" spans="2:44" x14ac:dyDescent="0.25">
      <c r="B46">
        <v>20847</v>
      </c>
      <c r="C46" t="s">
        <v>316</v>
      </c>
      <c r="D46" t="str">
        <f>VLOOKUP($B46, 'Performance Data'!$B:$K, 3, 0)</f>
        <v>Germany</v>
      </c>
      <c r="E46" t="str">
        <f>VLOOKUP($B46, 'Performance Data'!$B:$K, 4, 0)</f>
        <v>South East / Bayern</v>
      </c>
      <c r="F46" t="str">
        <f>VLOOKUP($B46, 'Performance Data'!$B:$K, 6, 0)</f>
        <v>Institutes / Clinic</v>
      </c>
      <c r="G46" s="19" t="str">
        <f>VLOOKUP($B46, 'Performance Data'!$B:$K, 10, 0)</f>
        <v>Pre-2022</v>
      </c>
      <c r="H46" s="20"/>
      <c r="I46" s="19" t="str">
        <f>VLOOKUP($B46, 'Performance Data'!$B:$K, 7, 0)</f>
        <v>GG</v>
      </c>
      <c r="J46" s="7">
        <f t="shared" si="9"/>
        <v>510.87</v>
      </c>
      <c r="K46" s="20">
        <f t="shared" si="11"/>
        <v>500</v>
      </c>
      <c r="M46" s="20" t="s">
        <v>68</v>
      </c>
      <c r="O46" s="5">
        <f>SUMIF('Performance Data'!$B:$B, $B46,'Performance Data'!N:N)</f>
        <v>2135.09</v>
      </c>
      <c r="P46" s="5">
        <f>SUMIF('Performance Data'!$B:$B, $B46,'Performance Data'!O:O)</f>
        <v>510.87</v>
      </c>
      <c r="Q46" s="5">
        <f>SUMIF('Performance Data'!$B:$B, $B46,'Performance Data'!P:P)</f>
        <v>1460</v>
      </c>
      <c r="S46" s="21">
        <f t="shared" si="14"/>
        <v>-0.76072671409636128</v>
      </c>
      <c r="T46" s="21">
        <f t="shared" si="15"/>
        <v>-0.65008904109589039</v>
      </c>
      <c r="V46" s="5">
        <f>SUMIF('Performance Data'!$B:$B, $B46,'Performance Data'!AC:AC)</f>
        <v>1621.67</v>
      </c>
      <c r="W46" s="5">
        <f>SUMIF('Performance Data'!$B:$B, $B46,'Performance Data'!AD:AD)</f>
        <v>2058.2200000000003</v>
      </c>
      <c r="X46" s="5">
        <f>SUMIF('Performance Data'!$B:$B, $B46,'Performance Data'!AE:AE)</f>
        <v>2135.09</v>
      </c>
      <c r="Y46" s="5">
        <f>SUMIF('Performance Data'!$B:$B, $B46,'Performance Data'!AG:AG)</f>
        <v>2000</v>
      </c>
      <c r="Z46" s="5">
        <f t="shared" si="16"/>
        <v>510.87</v>
      </c>
      <c r="AA46" s="5">
        <f t="shared" si="17"/>
        <v>500</v>
      </c>
      <c r="AC46" s="21">
        <f t="shared" si="18"/>
        <v>-0.76072671409636128</v>
      </c>
      <c r="AD46" s="21">
        <f t="shared" si="19"/>
        <v>-0.74456499999999992</v>
      </c>
      <c r="AE46" s="21">
        <f t="shared" si="20"/>
        <v>-2.1277428700060663E-2</v>
      </c>
      <c r="AG46" s="63">
        <f t="shared" si="13"/>
        <v>35</v>
      </c>
      <c r="AH46" s="63">
        <f t="shared" si="13"/>
        <v>40</v>
      </c>
      <c r="AI46" s="63">
        <f t="shared" si="13"/>
        <v>50</v>
      </c>
      <c r="AJ46" s="63">
        <f t="shared" si="12"/>
        <v>42.5</v>
      </c>
      <c r="AK46" s="63">
        <f t="shared" si="12"/>
        <v>45</v>
      </c>
      <c r="AL46" s="63">
        <f t="shared" si="12"/>
        <v>40</v>
      </c>
      <c r="AM46" s="63">
        <f t="shared" si="12"/>
        <v>40</v>
      </c>
      <c r="AN46" s="63">
        <f t="shared" si="12"/>
        <v>32.5</v>
      </c>
      <c r="AO46" s="63">
        <f t="shared" si="12"/>
        <v>47.5</v>
      </c>
      <c r="AP46" s="63">
        <f t="shared" si="12"/>
        <v>50</v>
      </c>
      <c r="AQ46" s="63">
        <f t="shared" si="12"/>
        <v>42.5</v>
      </c>
      <c r="AR46" s="63">
        <f t="shared" si="12"/>
        <v>35</v>
      </c>
    </row>
    <row r="47" spans="2:44" x14ac:dyDescent="0.25">
      <c r="B47">
        <v>20850</v>
      </c>
      <c r="C47" t="s">
        <v>317</v>
      </c>
      <c r="D47" t="str">
        <f>VLOOKUP($B47, 'Performance Data'!$B:$K, 3, 0)</f>
        <v>Germany</v>
      </c>
      <c r="E47" t="str">
        <f>VLOOKUP($B47, 'Performance Data'!$B:$K, 4, 0)</f>
        <v>South West</v>
      </c>
      <c r="F47" t="str">
        <f>VLOOKUP($B47, 'Performance Data'!$B:$K, 6, 0)</f>
        <v>Institutes / Clinic</v>
      </c>
      <c r="G47" s="19" t="str">
        <f>VLOOKUP($B47, 'Performance Data'!$B:$K, 10, 0)</f>
        <v>Pre-2022</v>
      </c>
      <c r="H47" s="20"/>
      <c r="I47" s="19" t="str">
        <f>VLOOKUP($B47, 'Performance Data'!$B:$K, 7, 0)</f>
        <v>GG</v>
      </c>
      <c r="J47" s="7">
        <f t="shared" si="9"/>
        <v>2130.5700000000002</v>
      </c>
      <c r="K47" s="20">
        <f t="shared" si="11"/>
        <v>2200</v>
      </c>
      <c r="M47" s="20" t="s">
        <v>68</v>
      </c>
      <c r="O47" s="5">
        <f>SUMIF('Performance Data'!$B:$B, $B47,'Performance Data'!N:N)</f>
        <v>1146.33</v>
      </c>
      <c r="P47" s="5">
        <f>SUMIF('Performance Data'!$B:$B, $B47,'Performance Data'!O:O)</f>
        <v>2130.5700000000002</v>
      </c>
      <c r="Q47" s="5">
        <f>SUMIF('Performance Data'!$B:$B, $B47,'Performance Data'!P:P)</f>
        <v>1095</v>
      </c>
      <c r="S47" s="21">
        <f t="shared" si="14"/>
        <v>0.85860092643479646</v>
      </c>
      <c r="T47" s="21">
        <f t="shared" si="15"/>
        <v>0.94572602739726053</v>
      </c>
      <c r="V47" s="5">
        <f>SUMIF('Performance Data'!$B:$B, $B47,'Performance Data'!AC:AC)</f>
        <v>1973.96</v>
      </c>
      <c r="W47" s="5">
        <f>SUMIF('Performance Data'!$B:$B, $B47,'Performance Data'!AD:AD)</f>
        <v>2448.27</v>
      </c>
      <c r="X47" s="5">
        <f>SUMIF('Performance Data'!$B:$B, $B47,'Performance Data'!AE:AE)</f>
        <v>1146.33</v>
      </c>
      <c r="Y47" s="5">
        <f>SUMIF('Performance Data'!$B:$B, $B47,'Performance Data'!AG:AG)</f>
        <v>1500</v>
      </c>
      <c r="Z47" s="5">
        <f t="shared" si="16"/>
        <v>2130.5700000000002</v>
      </c>
      <c r="AA47" s="5">
        <f t="shared" si="17"/>
        <v>2200</v>
      </c>
      <c r="AC47" s="21">
        <f t="shared" si="18"/>
        <v>0.85860092643479646</v>
      </c>
      <c r="AD47" s="21">
        <f t="shared" si="19"/>
        <v>0.4203800000000002</v>
      </c>
      <c r="AE47" s="21">
        <f t="shared" si="20"/>
        <v>3.2587523526568019E-2</v>
      </c>
      <c r="AG47" s="63">
        <f t="shared" si="13"/>
        <v>154.00000000000003</v>
      </c>
      <c r="AH47" s="63">
        <f t="shared" si="13"/>
        <v>176</v>
      </c>
      <c r="AI47" s="63">
        <f t="shared" si="13"/>
        <v>220</v>
      </c>
      <c r="AJ47" s="63">
        <f t="shared" si="12"/>
        <v>187</v>
      </c>
      <c r="AK47" s="63">
        <f t="shared" si="12"/>
        <v>198</v>
      </c>
      <c r="AL47" s="63">
        <f t="shared" si="12"/>
        <v>176</v>
      </c>
      <c r="AM47" s="63">
        <f t="shared" si="12"/>
        <v>176</v>
      </c>
      <c r="AN47" s="63">
        <f t="shared" si="12"/>
        <v>143</v>
      </c>
      <c r="AO47" s="63">
        <f t="shared" si="12"/>
        <v>209</v>
      </c>
      <c r="AP47" s="63">
        <f t="shared" si="12"/>
        <v>220</v>
      </c>
      <c r="AQ47" s="63">
        <f t="shared" si="12"/>
        <v>187</v>
      </c>
      <c r="AR47" s="63">
        <f t="shared" si="12"/>
        <v>154.00000000000003</v>
      </c>
    </row>
    <row r="48" spans="2:44" x14ac:dyDescent="0.25">
      <c r="B48">
        <v>20851</v>
      </c>
      <c r="C48" t="s">
        <v>318</v>
      </c>
      <c r="D48" t="str">
        <f>VLOOKUP($B48, 'Performance Data'!$B:$K, 3, 0)</f>
        <v>Germany</v>
      </c>
      <c r="E48" t="str">
        <f>VLOOKUP($B48, 'Performance Data'!$B:$K, 4, 0)</f>
        <v>South West</v>
      </c>
      <c r="F48" t="str">
        <f>VLOOKUP($B48, 'Performance Data'!$B:$K, 6, 0)</f>
        <v>Institutes / Clinic</v>
      </c>
      <c r="G48" s="19" t="str">
        <f>VLOOKUP($B48, 'Performance Data'!$B:$K, 10, 0)</f>
        <v>Pre-2022</v>
      </c>
      <c r="H48" s="20"/>
      <c r="I48" s="19" t="str">
        <f>VLOOKUP($B48, 'Performance Data'!$B:$K, 7, 0)</f>
        <v>GG</v>
      </c>
      <c r="J48" s="7">
        <f t="shared" si="9"/>
        <v>3985.41</v>
      </c>
      <c r="K48" s="20">
        <f t="shared" si="11"/>
        <v>4000</v>
      </c>
      <c r="M48" s="20" t="s">
        <v>68</v>
      </c>
      <c r="O48" s="5">
        <f>SUMIF('Performance Data'!$B:$B, $B48,'Performance Data'!N:N)</f>
        <v>1844.0900000000001</v>
      </c>
      <c r="P48" s="5">
        <f>SUMIF('Performance Data'!$B:$B, $B48,'Performance Data'!O:O)</f>
        <v>3985.41</v>
      </c>
      <c r="Q48" s="5">
        <f>SUMIF('Performance Data'!$B:$B, $B48,'Performance Data'!P:P)</f>
        <v>1460</v>
      </c>
      <c r="S48" s="21">
        <f t="shared" si="14"/>
        <v>1.1611797688832972</v>
      </c>
      <c r="T48" s="21">
        <f t="shared" si="15"/>
        <v>1.7297328767123288</v>
      </c>
      <c r="V48" s="5">
        <f>SUMIF('Performance Data'!$B:$B, $B48,'Performance Data'!AC:AC)</f>
        <v>1566.32</v>
      </c>
      <c r="W48" s="5">
        <f>SUMIF('Performance Data'!$B:$B, $B48,'Performance Data'!AD:AD)</f>
        <v>1074.21</v>
      </c>
      <c r="X48" s="5">
        <f>SUMIF('Performance Data'!$B:$B, $B48,'Performance Data'!AE:AE)</f>
        <v>1844.0900000000001</v>
      </c>
      <c r="Y48" s="5">
        <f>SUMIF('Performance Data'!$B:$B, $B48,'Performance Data'!AG:AG)</f>
        <v>2000</v>
      </c>
      <c r="Z48" s="5">
        <f t="shared" si="16"/>
        <v>3985.41</v>
      </c>
      <c r="AA48" s="5">
        <f t="shared" si="17"/>
        <v>4000</v>
      </c>
      <c r="AC48" s="21">
        <f t="shared" si="18"/>
        <v>1.1611797688832972</v>
      </c>
      <c r="AD48" s="21">
        <f t="shared" si="19"/>
        <v>0.99270499999999995</v>
      </c>
      <c r="AE48" s="21">
        <f t="shared" si="20"/>
        <v>3.6608529611759089E-3</v>
      </c>
      <c r="AG48" s="63">
        <f t="shared" si="13"/>
        <v>280</v>
      </c>
      <c r="AH48" s="63">
        <f t="shared" si="13"/>
        <v>320</v>
      </c>
      <c r="AI48" s="63">
        <f t="shared" si="13"/>
        <v>400</v>
      </c>
      <c r="AJ48" s="63">
        <f t="shared" si="12"/>
        <v>340</v>
      </c>
      <c r="AK48" s="63">
        <f t="shared" si="12"/>
        <v>360</v>
      </c>
      <c r="AL48" s="63">
        <f t="shared" si="12"/>
        <v>320</v>
      </c>
      <c r="AM48" s="63">
        <f t="shared" si="12"/>
        <v>320</v>
      </c>
      <c r="AN48" s="63">
        <f t="shared" si="12"/>
        <v>260</v>
      </c>
      <c r="AO48" s="63">
        <f t="shared" si="12"/>
        <v>380</v>
      </c>
      <c r="AP48" s="63">
        <f t="shared" si="12"/>
        <v>400</v>
      </c>
      <c r="AQ48" s="63">
        <f t="shared" si="12"/>
        <v>340</v>
      </c>
      <c r="AR48" s="63">
        <f t="shared" si="12"/>
        <v>280</v>
      </c>
    </row>
    <row r="49" spans="1:44" x14ac:dyDescent="0.25">
      <c r="B49">
        <v>20861</v>
      </c>
      <c r="C49" t="s">
        <v>319</v>
      </c>
      <c r="D49" t="str">
        <f>VLOOKUP($B49, 'Performance Data'!$B:$K, 3, 0)</f>
        <v>Germany</v>
      </c>
      <c r="E49" t="str">
        <f>VLOOKUP($B49, 'Performance Data'!$B:$K, 4, 0)</f>
        <v>NRW</v>
      </c>
      <c r="F49" t="str">
        <f>VLOOKUP($B49, 'Performance Data'!$B:$K, 6, 0)</f>
        <v>Institutes / Clinic</v>
      </c>
      <c r="G49" s="19" t="str">
        <f>VLOOKUP($B49, 'Performance Data'!$B:$K, 10, 0)</f>
        <v>Pre-2022</v>
      </c>
      <c r="H49" s="20"/>
      <c r="I49" s="19" t="str">
        <f>VLOOKUP($B49, 'Performance Data'!$B:$K, 7, 0)</f>
        <v>GG</v>
      </c>
      <c r="J49" s="7">
        <f t="shared" si="9"/>
        <v>891.45</v>
      </c>
      <c r="K49" s="20">
        <v>1000</v>
      </c>
      <c r="M49" s="20" t="s">
        <v>68</v>
      </c>
      <c r="O49" s="5">
        <f>SUMIF('Performance Data'!$B:$B, $B49,'Performance Data'!N:N)</f>
        <v>1932.2900000000002</v>
      </c>
      <c r="P49" s="5">
        <f>SUMIF('Performance Data'!$B:$B, $B49,'Performance Data'!O:O)</f>
        <v>891.45</v>
      </c>
      <c r="Q49" s="5">
        <f>SUMIF('Performance Data'!$B:$B, $B49,'Performance Data'!P:P)</f>
        <v>0</v>
      </c>
      <c r="S49" s="21">
        <f t="shared" si="14"/>
        <v>-0.53865620584901852</v>
      </c>
      <c r="T49" s="21" t="e">
        <f t="shared" si="15"/>
        <v>#DIV/0!</v>
      </c>
      <c r="V49" s="5">
        <f>SUMIF('Performance Data'!$B:$B, $B49,'Performance Data'!AC:AC)</f>
        <v>3021.36</v>
      </c>
      <c r="W49" s="5">
        <f>SUMIF('Performance Data'!$B:$B, $B49,'Performance Data'!AD:AD)</f>
        <v>4249.96</v>
      </c>
      <c r="X49" s="5">
        <f>SUMIF('Performance Data'!$B:$B, $B49,'Performance Data'!AE:AE)</f>
        <v>1932.2900000000002</v>
      </c>
      <c r="Y49" s="5">
        <f>SUMIF('Performance Data'!$B:$B, $B49,'Performance Data'!AG:AG)</f>
        <v>0</v>
      </c>
      <c r="Z49" s="5">
        <f t="shared" si="16"/>
        <v>891.45</v>
      </c>
      <c r="AA49" s="5">
        <f t="shared" si="17"/>
        <v>1000</v>
      </c>
      <c r="AC49" s="21">
        <f t="shared" si="18"/>
        <v>-0.53865620584901852</v>
      </c>
      <c r="AD49" s="21" t="e">
        <f t="shared" si="19"/>
        <v>#DIV/0!</v>
      </c>
      <c r="AE49" s="21">
        <f t="shared" si="20"/>
        <v>0.12176790622020306</v>
      </c>
      <c r="AG49" s="63">
        <f t="shared" si="13"/>
        <v>70</v>
      </c>
      <c r="AH49" s="63">
        <f t="shared" si="13"/>
        <v>80</v>
      </c>
      <c r="AI49" s="63">
        <f t="shared" si="13"/>
        <v>100</v>
      </c>
      <c r="AJ49" s="63">
        <f t="shared" si="12"/>
        <v>85</v>
      </c>
      <c r="AK49" s="63">
        <f t="shared" si="12"/>
        <v>90</v>
      </c>
      <c r="AL49" s="63">
        <f t="shared" si="12"/>
        <v>80</v>
      </c>
      <c r="AM49" s="63">
        <f t="shared" si="12"/>
        <v>80</v>
      </c>
      <c r="AN49" s="63">
        <f t="shared" si="12"/>
        <v>65</v>
      </c>
      <c r="AO49" s="63">
        <f t="shared" si="12"/>
        <v>95</v>
      </c>
      <c r="AP49" s="63">
        <f t="shared" si="12"/>
        <v>100</v>
      </c>
      <c r="AQ49" s="63">
        <f t="shared" si="12"/>
        <v>85</v>
      </c>
      <c r="AR49" s="63">
        <f t="shared" si="12"/>
        <v>70</v>
      </c>
    </row>
    <row r="50" spans="1:44" x14ac:dyDescent="0.25">
      <c r="B50">
        <v>20874</v>
      </c>
      <c r="C50" t="s">
        <v>320</v>
      </c>
      <c r="D50" t="str">
        <f>VLOOKUP($B50, 'Performance Data'!$B:$K, 3, 0)</f>
        <v>Germany</v>
      </c>
      <c r="E50" t="str">
        <f>VLOOKUP($B50, 'Performance Data'!$B:$K, 4, 0)</f>
        <v>South West</v>
      </c>
      <c r="F50" t="str">
        <f>VLOOKUP($B50, 'Performance Data'!$B:$K, 6, 0)</f>
        <v>Institutes / Clinic</v>
      </c>
      <c r="G50" s="19" t="str">
        <f>VLOOKUP($B50, 'Performance Data'!$B:$K, 10, 0)</f>
        <v>Pre-2022</v>
      </c>
      <c r="H50" s="20"/>
      <c r="I50" s="19" t="str">
        <f>VLOOKUP($B50, 'Performance Data'!$B:$K, 7, 0)</f>
        <v>GG</v>
      </c>
      <c r="J50" s="7">
        <f t="shared" si="9"/>
        <v>1723.03</v>
      </c>
      <c r="K50" s="20">
        <f t="shared" si="11"/>
        <v>1700</v>
      </c>
      <c r="M50" s="20" t="s">
        <v>68</v>
      </c>
      <c r="O50" s="5">
        <f>SUMIF('Performance Data'!$B:$B, $B50,'Performance Data'!N:N)</f>
        <v>2007.27</v>
      </c>
      <c r="P50" s="5">
        <f>SUMIF('Performance Data'!$B:$B, $B50,'Performance Data'!O:O)</f>
        <v>1723.03</v>
      </c>
      <c r="Q50" s="5">
        <f>SUMIF('Performance Data'!$B:$B, $B50,'Performance Data'!P:P)</f>
        <v>1460</v>
      </c>
      <c r="S50" s="21">
        <f t="shared" si="14"/>
        <v>-0.1416052648622258</v>
      </c>
      <c r="T50" s="21">
        <f t="shared" si="15"/>
        <v>0.18015753424657532</v>
      </c>
      <c r="V50" s="5">
        <f>SUMIF('Performance Data'!$B:$B, $B50,'Performance Data'!AC:AC)</f>
        <v>1044.46</v>
      </c>
      <c r="W50" s="5">
        <f>SUMIF('Performance Data'!$B:$B, $B50,'Performance Data'!AD:AD)</f>
        <v>2564.9700000000003</v>
      </c>
      <c r="X50" s="5">
        <f>SUMIF('Performance Data'!$B:$B, $B50,'Performance Data'!AE:AE)</f>
        <v>2007.27</v>
      </c>
      <c r="Y50" s="5">
        <f>SUMIF('Performance Data'!$B:$B, $B50,'Performance Data'!AG:AG)</f>
        <v>2000</v>
      </c>
      <c r="Z50" s="5">
        <f t="shared" si="16"/>
        <v>1723.03</v>
      </c>
      <c r="AA50" s="5">
        <f t="shared" si="17"/>
        <v>1700</v>
      </c>
      <c r="AC50" s="21">
        <f t="shared" si="18"/>
        <v>-0.1416052648622258</v>
      </c>
      <c r="AD50" s="21">
        <f t="shared" si="19"/>
        <v>-0.13848499999999997</v>
      </c>
      <c r="AE50" s="21">
        <f t="shared" si="20"/>
        <v>-1.336598898452146E-2</v>
      </c>
      <c r="AG50" s="63">
        <f t="shared" si="13"/>
        <v>119.00000000000001</v>
      </c>
      <c r="AH50" s="63">
        <f t="shared" si="13"/>
        <v>136</v>
      </c>
      <c r="AI50" s="63">
        <f t="shared" si="13"/>
        <v>170</v>
      </c>
      <c r="AJ50" s="63">
        <f t="shared" si="12"/>
        <v>144.5</v>
      </c>
      <c r="AK50" s="63">
        <f t="shared" si="12"/>
        <v>153</v>
      </c>
      <c r="AL50" s="63">
        <f t="shared" si="12"/>
        <v>136</v>
      </c>
      <c r="AM50" s="63">
        <f t="shared" si="12"/>
        <v>136</v>
      </c>
      <c r="AN50" s="63">
        <f t="shared" si="12"/>
        <v>110.5</v>
      </c>
      <c r="AO50" s="63">
        <f t="shared" si="12"/>
        <v>161.5</v>
      </c>
      <c r="AP50" s="63">
        <f t="shared" si="12"/>
        <v>170</v>
      </c>
      <c r="AQ50" s="63">
        <f t="shared" si="12"/>
        <v>144.5</v>
      </c>
      <c r="AR50" s="63">
        <f t="shared" si="12"/>
        <v>119.00000000000001</v>
      </c>
    </row>
    <row r="51" spans="1:44" x14ac:dyDescent="0.25">
      <c r="B51">
        <v>20879</v>
      </c>
      <c r="C51" t="s">
        <v>321</v>
      </c>
      <c r="D51" t="str">
        <f>VLOOKUP($B51, 'Performance Data'!$B:$K, 3, 0)</f>
        <v>Germany</v>
      </c>
      <c r="E51" t="str">
        <f>VLOOKUP($B51, 'Performance Data'!$B:$K, 4, 0)</f>
        <v>South West</v>
      </c>
      <c r="F51" t="str">
        <f>VLOOKUP($B51, 'Performance Data'!$B:$K, 6, 0)</f>
        <v>Institutes / Clinic</v>
      </c>
      <c r="G51" s="19" t="str">
        <f>VLOOKUP($B51, 'Performance Data'!$B:$K, 10, 0)</f>
        <v>Pre-2022</v>
      </c>
      <c r="H51" s="20"/>
      <c r="I51" s="19" t="str">
        <f>VLOOKUP($B51, 'Performance Data'!$B:$K, 7, 0)</f>
        <v>GG</v>
      </c>
      <c r="J51" s="7">
        <f t="shared" si="9"/>
        <v>2389.5299999999997</v>
      </c>
      <c r="K51" s="20">
        <f t="shared" si="11"/>
        <v>2400</v>
      </c>
      <c r="M51" s="20" t="s">
        <v>68</v>
      </c>
      <c r="O51" s="5">
        <f>SUMIF('Performance Data'!$B:$B, $B51,'Performance Data'!N:N)</f>
        <v>2112.29</v>
      </c>
      <c r="P51" s="5">
        <f>SUMIF('Performance Data'!$B:$B, $B51,'Performance Data'!O:O)</f>
        <v>2389.5299999999997</v>
      </c>
      <c r="Q51" s="5">
        <f>SUMIF('Performance Data'!$B:$B, $B51,'Performance Data'!P:P)</f>
        <v>1460</v>
      </c>
      <c r="S51" s="21">
        <f t="shared" si="14"/>
        <v>0.13125091725094551</v>
      </c>
      <c r="T51" s="21">
        <f t="shared" si="15"/>
        <v>0.63666438356164368</v>
      </c>
      <c r="V51" s="5">
        <f>SUMIF('Performance Data'!$B:$B, $B51,'Performance Data'!AC:AC)</f>
        <v>2570.1299999999997</v>
      </c>
      <c r="W51" s="5">
        <f>SUMIF('Performance Data'!$B:$B, $B51,'Performance Data'!AD:AD)</f>
        <v>2781.0299999999997</v>
      </c>
      <c r="X51" s="5">
        <f>SUMIF('Performance Data'!$B:$B, $B51,'Performance Data'!AE:AE)</f>
        <v>2112.29</v>
      </c>
      <c r="Y51" s="5">
        <f>SUMIF('Performance Data'!$B:$B, $B51,'Performance Data'!AG:AG)</f>
        <v>2000</v>
      </c>
      <c r="Z51" s="5">
        <f t="shared" si="16"/>
        <v>2389.5299999999997</v>
      </c>
      <c r="AA51" s="5">
        <f t="shared" si="17"/>
        <v>2400</v>
      </c>
      <c r="AC51" s="21">
        <f t="shared" si="18"/>
        <v>0.13125091725094551</v>
      </c>
      <c r="AD51" s="21">
        <f t="shared" si="19"/>
        <v>0.19476499999999985</v>
      </c>
      <c r="AE51" s="21">
        <f t="shared" si="20"/>
        <v>4.3816147945412443E-3</v>
      </c>
      <c r="AG51" s="63">
        <f t="shared" si="13"/>
        <v>168.00000000000003</v>
      </c>
      <c r="AH51" s="63">
        <f t="shared" si="13"/>
        <v>192</v>
      </c>
      <c r="AI51" s="63">
        <f t="shared" si="13"/>
        <v>240</v>
      </c>
      <c r="AJ51" s="63">
        <f t="shared" si="12"/>
        <v>204.00000000000003</v>
      </c>
      <c r="AK51" s="63">
        <f t="shared" si="12"/>
        <v>216</v>
      </c>
      <c r="AL51" s="63">
        <f t="shared" si="12"/>
        <v>192</v>
      </c>
      <c r="AM51" s="63">
        <f t="shared" si="12"/>
        <v>192</v>
      </c>
      <c r="AN51" s="63">
        <f t="shared" si="12"/>
        <v>156</v>
      </c>
      <c r="AO51" s="63">
        <f t="shared" si="12"/>
        <v>228</v>
      </c>
      <c r="AP51" s="63">
        <f t="shared" si="12"/>
        <v>240</v>
      </c>
      <c r="AQ51" s="63">
        <f t="shared" si="12"/>
        <v>204.00000000000003</v>
      </c>
      <c r="AR51" s="63">
        <f t="shared" si="12"/>
        <v>168.00000000000003</v>
      </c>
    </row>
    <row r="52" spans="1:44" x14ac:dyDescent="0.25">
      <c r="B52">
        <v>20902</v>
      </c>
      <c r="C52" t="s">
        <v>322</v>
      </c>
      <c r="D52" t="str">
        <f>VLOOKUP($B52, 'Performance Data'!$B:$K, 3, 0)</f>
        <v>Germany</v>
      </c>
      <c r="E52" t="str">
        <f>VLOOKUP($B52, 'Performance Data'!$B:$K, 4, 0)</f>
        <v>NRW</v>
      </c>
      <c r="F52" t="str">
        <f>VLOOKUP($B52, 'Performance Data'!$B:$K, 6, 0)</f>
        <v>Institutes / Clinic</v>
      </c>
      <c r="G52" s="19" t="str">
        <f>VLOOKUP($B52, 'Performance Data'!$B:$K, 10, 0)</f>
        <v>Pre-2022</v>
      </c>
      <c r="H52" s="20"/>
      <c r="I52" s="19" t="str">
        <f>VLOOKUP($B52, 'Performance Data'!$B:$K, 7, 0)</f>
        <v>GG</v>
      </c>
      <c r="J52" s="7">
        <f t="shared" si="9"/>
        <v>2151.83</v>
      </c>
      <c r="K52" s="20">
        <f t="shared" si="11"/>
        <v>2200</v>
      </c>
      <c r="M52" s="20" t="s">
        <v>68</v>
      </c>
      <c r="O52" s="5">
        <f>SUMIF('Performance Data'!$B:$B, $B52,'Performance Data'!N:N)</f>
        <v>2080.6200000000003</v>
      </c>
      <c r="P52" s="5">
        <f>SUMIF('Performance Data'!$B:$B, $B52,'Performance Data'!O:O)</f>
        <v>2151.83</v>
      </c>
      <c r="Q52" s="5">
        <f>SUMIF('Performance Data'!$B:$B, $B52,'Performance Data'!P:P)</f>
        <v>0</v>
      </c>
      <c r="S52" s="21">
        <f t="shared" si="14"/>
        <v>3.422537512856727E-2</v>
      </c>
      <c r="T52" s="21" t="e">
        <f t="shared" si="15"/>
        <v>#DIV/0!</v>
      </c>
      <c r="V52" s="5">
        <f>SUMIF('Performance Data'!$B:$B, $B52,'Performance Data'!AC:AC)</f>
        <v>1320.0800000000002</v>
      </c>
      <c r="W52" s="5">
        <f>SUMIF('Performance Data'!$B:$B, $B52,'Performance Data'!AD:AD)</f>
        <v>1460.99</v>
      </c>
      <c r="X52" s="5">
        <f>SUMIF('Performance Data'!$B:$B, $B52,'Performance Data'!AE:AE)</f>
        <v>2080.6200000000003</v>
      </c>
      <c r="Y52" s="5">
        <f>SUMIF('Performance Data'!$B:$B, $B52,'Performance Data'!AG:AG)</f>
        <v>0</v>
      </c>
      <c r="Z52" s="5">
        <f t="shared" si="16"/>
        <v>2151.83</v>
      </c>
      <c r="AA52" s="5">
        <f t="shared" si="17"/>
        <v>2200</v>
      </c>
      <c r="AC52" s="21">
        <f t="shared" si="18"/>
        <v>3.422537512856727E-2</v>
      </c>
      <c r="AD52" s="21" t="e">
        <f t="shared" si="19"/>
        <v>#DIV/0!</v>
      </c>
      <c r="AE52" s="21">
        <f t="shared" si="20"/>
        <v>2.238559737525736E-2</v>
      </c>
      <c r="AG52" s="63">
        <f t="shared" si="13"/>
        <v>154.00000000000003</v>
      </c>
      <c r="AH52" s="63">
        <f t="shared" si="13"/>
        <v>176</v>
      </c>
      <c r="AI52" s="63">
        <f t="shared" si="13"/>
        <v>220</v>
      </c>
      <c r="AJ52" s="63">
        <f t="shared" si="12"/>
        <v>187</v>
      </c>
      <c r="AK52" s="63">
        <f t="shared" si="12"/>
        <v>198</v>
      </c>
      <c r="AL52" s="63">
        <f t="shared" si="12"/>
        <v>176</v>
      </c>
      <c r="AM52" s="63">
        <f t="shared" si="12"/>
        <v>176</v>
      </c>
      <c r="AN52" s="63">
        <f t="shared" si="12"/>
        <v>143</v>
      </c>
      <c r="AO52" s="63">
        <f t="shared" si="12"/>
        <v>209</v>
      </c>
      <c r="AP52" s="63">
        <f t="shared" si="12"/>
        <v>220</v>
      </c>
      <c r="AQ52" s="63">
        <f t="shared" si="12"/>
        <v>187</v>
      </c>
      <c r="AR52" s="63">
        <f t="shared" si="12"/>
        <v>154.00000000000003</v>
      </c>
    </row>
    <row r="53" spans="1:44" x14ac:dyDescent="0.25">
      <c r="B53">
        <v>20907</v>
      </c>
      <c r="C53" t="s">
        <v>323</v>
      </c>
      <c r="D53" t="str">
        <f>VLOOKUP($B53, 'Performance Data'!$B:$K, 3, 0)</f>
        <v>Germany</v>
      </c>
      <c r="E53" t="str">
        <f>VLOOKUP($B53, 'Performance Data'!$B:$K, 4, 0)</f>
        <v>NRW</v>
      </c>
      <c r="F53" t="str">
        <f>VLOOKUP($B53, 'Performance Data'!$B:$K, 6, 0)</f>
        <v>eTailer</v>
      </c>
      <c r="G53" s="19" t="str">
        <f>VLOOKUP($B53, 'Performance Data'!$B:$K, 10, 0)</f>
        <v>Pre-2022</v>
      </c>
      <c r="H53" s="20"/>
      <c r="I53" s="19" t="str">
        <f>VLOOKUP($B53, 'Performance Data'!$B:$K, 7, 0)</f>
        <v>GG</v>
      </c>
      <c r="J53" s="7">
        <f t="shared" si="9"/>
        <v>823.95</v>
      </c>
      <c r="K53" s="20">
        <f t="shared" si="11"/>
        <v>800</v>
      </c>
      <c r="M53" s="20" t="s">
        <v>68</v>
      </c>
      <c r="O53" s="5">
        <f>SUMIF('Performance Data'!$B:$B, $B53,'Performance Data'!N:N)</f>
        <v>1581.8799999999999</v>
      </c>
      <c r="P53" s="5">
        <f>SUMIF('Performance Data'!$B:$B, $B53,'Performance Data'!O:O)</f>
        <v>823.95</v>
      </c>
      <c r="Q53" s="5">
        <f>SUMIF('Performance Data'!$B:$B, $B53,'Performance Data'!P:P)</f>
        <v>0</v>
      </c>
      <c r="S53" s="21">
        <f t="shared" si="14"/>
        <v>-0.47913242470983886</v>
      </c>
      <c r="T53" s="21" t="e">
        <f t="shared" si="15"/>
        <v>#DIV/0!</v>
      </c>
      <c r="V53" s="5">
        <f>SUMIF('Performance Data'!$B:$B, $B53,'Performance Data'!AC:AC)</f>
        <v>1017.32</v>
      </c>
      <c r="W53" s="5">
        <f>SUMIF('Performance Data'!$B:$B, $B53,'Performance Data'!AD:AD)</f>
        <v>1711.2600000000002</v>
      </c>
      <c r="X53" s="5">
        <f>SUMIF('Performance Data'!$B:$B, $B53,'Performance Data'!AE:AE)</f>
        <v>1581.8799999999999</v>
      </c>
      <c r="Y53" s="5">
        <f>SUMIF('Performance Data'!$B:$B, $B53,'Performance Data'!AG:AG)</f>
        <v>0</v>
      </c>
      <c r="Z53" s="5">
        <f t="shared" si="16"/>
        <v>823.95</v>
      </c>
      <c r="AA53" s="5">
        <f t="shared" si="17"/>
        <v>800</v>
      </c>
      <c r="AC53" s="21">
        <f t="shared" si="18"/>
        <v>-0.47913242470983886</v>
      </c>
      <c r="AD53" s="21" t="e">
        <f t="shared" si="19"/>
        <v>#DIV/0!</v>
      </c>
      <c r="AE53" s="21">
        <f t="shared" si="20"/>
        <v>-2.9067297772923162E-2</v>
      </c>
      <c r="AG53" s="63">
        <f t="shared" si="13"/>
        <v>56.000000000000007</v>
      </c>
      <c r="AH53" s="63">
        <f t="shared" si="13"/>
        <v>64</v>
      </c>
      <c r="AI53" s="63">
        <f t="shared" si="13"/>
        <v>80</v>
      </c>
      <c r="AJ53" s="63">
        <f t="shared" si="12"/>
        <v>68</v>
      </c>
      <c r="AK53" s="63">
        <f t="shared" si="12"/>
        <v>72</v>
      </c>
      <c r="AL53" s="63">
        <f t="shared" si="12"/>
        <v>64</v>
      </c>
      <c r="AM53" s="63">
        <f t="shared" ref="AM53:AR56" si="21">$AA53*AM$1</f>
        <v>64</v>
      </c>
      <c r="AN53" s="63">
        <f t="shared" si="21"/>
        <v>52</v>
      </c>
      <c r="AO53" s="63">
        <f t="shared" si="21"/>
        <v>76</v>
      </c>
      <c r="AP53" s="63">
        <f t="shared" si="21"/>
        <v>80</v>
      </c>
      <c r="AQ53" s="63">
        <f t="shared" si="21"/>
        <v>68</v>
      </c>
      <c r="AR53" s="63">
        <f t="shared" si="21"/>
        <v>56.000000000000007</v>
      </c>
    </row>
    <row r="54" spans="1:44" x14ac:dyDescent="0.25">
      <c r="B54">
        <v>20922</v>
      </c>
      <c r="C54" t="s">
        <v>324</v>
      </c>
      <c r="D54" t="str">
        <f>VLOOKUP($B54, 'Performance Data'!$B:$K, 3, 0)</f>
        <v>Germany</v>
      </c>
      <c r="E54" t="str">
        <f>VLOOKUP($B54, 'Performance Data'!$B:$K, 4, 0)</f>
        <v>South East / Bayern</v>
      </c>
      <c r="F54" t="str">
        <f>VLOOKUP($B54, 'Performance Data'!$B:$K, 6, 0)</f>
        <v>Hotel / Spa</v>
      </c>
      <c r="G54" s="19" t="str">
        <f>VLOOKUP($B54, 'Performance Data'!$B:$K, 10, 0)</f>
        <v>Pre-2022</v>
      </c>
      <c r="H54" s="20"/>
      <c r="I54" s="19" t="str">
        <f>VLOOKUP($B54, 'Performance Data'!$B:$K, 7, 0)</f>
        <v>GG</v>
      </c>
      <c r="J54" s="7">
        <f t="shared" si="9"/>
        <v>1834.23</v>
      </c>
      <c r="K54" s="20">
        <v>2000</v>
      </c>
      <c r="M54" s="20" t="s">
        <v>68</v>
      </c>
      <c r="O54" s="5">
        <f>SUMIF('Performance Data'!$B:$B, $B54,'Performance Data'!N:N)</f>
        <v>4264.3999999999996</v>
      </c>
      <c r="P54" s="5">
        <f>SUMIF('Performance Data'!$B:$B, $B54,'Performance Data'!O:O)</f>
        <v>1834.23</v>
      </c>
      <c r="Q54" s="5">
        <f>SUMIF('Performance Data'!$B:$B, $B54,'Performance Data'!P:P)</f>
        <v>3285</v>
      </c>
      <c r="S54" s="21">
        <f t="shared" si="14"/>
        <v>-0.56987383922708934</v>
      </c>
      <c r="T54" s="21">
        <f t="shared" si="15"/>
        <v>-0.44163470319634701</v>
      </c>
      <c r="V54" s="5">
        <f>SUMIF('Performance Data'!$B:$B, $B54,'Performance Data'!AC:AC)</f>
        <v>5246.46</v>
      </c>
      <c r="W54" s="5">
        <f>SUMIF('Performance Data'!$B:$B, $B54,'Performance Data'!AD:AD)</f>
        <v>5119.54</v>
      </c>
      <c r="X54" s="5">
        <f>SUMIF('Performance Data'!$B:$B, $B54,'Performance Data'!AE:AE)</f>
        <v>4264.3999999999996</v>
      </c>
      <c r="Y54" s="5">
        <f>SUMIF('Performance Data'!$B:$B, $B54,'Performance Data'!AG:AG)</f>
        <v>4500</v>
      </c>
      <c r="Z54" s="5">
        <f t="shared" si="16"/>
        <v>1834.23</v>
      </c>
      <c r="AA54" s="5">
        <f t="shared" si="17"/>
        <v>2000</v>
      </c>
      <c r="AC54" s="21">
        <f t="shared" si="18"/>
        <v>-0.56987383922708934</v>
      </c>
      <c r="AD54" s="21">
        <f t="shared" si="19"/>
        <v>-0.59239333333333333</v>
      </c>
      <c r="AE54" s="21">
        <f t="shared" si="20"/>
        <v>9.0375798018787146E-2</v>
      </c>
      <c r="AG54" s="63">
        <f t="shared" si="13"/>
        <v>140</v>
      </c>
      <c r="AH54" s="63">
        <f t="shared" si="13"/>
        <v>160</v>
      </c>
      <c r="AI54" s="63">
        <f t="shared" si="13"/>
        <v>200</v>
      </c>
      <c r="AJ54" s="63">
        <f t="shared" si="13"/>
        <v>170</v>
      </c>
      <c r="AK54" s="63">
        <f t="shared" si="13"/>
        <v>180</v>
      </c>
      <c r="AL54" s="63">
        <f t="shared" si="13"/>
        <v>160</v>
      </c>
      <c r="AM54" s="63">
        <f t="shared" si="21"/>
        <v>160</v>
      </c>
      <c r="AN54" s="63">
        <f t="shared" si="21"/>
        <v>130</v>
      </c>
      <c r="AO54" s="63">
        <f t="shared" si="21"/>
        <v>190</v>
      </c>
      <c r="AP54" s="63">
        <f t="shared" si="21"/>
        <v>200</v>
      </c>
      <c r="AQ54" s="63">
        <f t="shared" si="21"/>
        <v>170</v>
      </c>
      <c r="AR54" s="63">
        <f t="shared" si="21"/>
        <v>140</v>
      </c>
    </row>
    <row r="55" spans="1:44" x14ac:dyDescent="0.25">
      <c r="B55">
        <v>20925</v>
      </c>
      <c r="C55" t="s">
        <v>325</v>
      </c>
      <c r="D55" t="str">
        <f>VLOOKUP($B55, 'Performance Data'!$B:$K, 3, 0)</f>
        <v>Germany</v>
      </c>
      <c r="E55" t="str">
        <f>VLOOKUP($B55, 'Performance Data'!$B:$K, 4, 0)</f>
        <v>South West</v>
      </c>
      <c r="F55" t="str">
        <f>VLOOKUP($B55, 'Performance Data'!$B:$K, 6, 0)</f>
        <v>Hotel / Spa</v>
      </c>
      <c r="G55" s="19" t="str">
        <f>VLOOKUP($B55, 'Performance Data'!$B:$K, 10, 0)</f>
        <v>Pre-2022</v>
      </c>
      <c r="H55" s="20"/>
      <c r="I55" s="19" t="str">
        <f>VLOOKUP($B55, 'Performance Data'!$B:$K, 7, 0)</f>
        <v>GG</v>
      </c>
      <c r="J55" s="7">
        <f t="shared" si="9"/>
        <v>7966.46</v>
      </c>
      <c r="K55" s="20">
        <f t="shared" si="11"/>
        <v>8000</v>
      </c>
      <c r="M55" s="20" t="s">
        <v>68</v>
      </c>
      <c r="O55" s="5">
        <f>SUMIF('Performance Data'!$B:$B, $B55,'Performance Data'!N:N)</f>
        <v>4772.67</v>
      </c>
      <c r="P55" s="5">
        <f>SUMIF('Performance Data'!$B:$B, $B55,'Performance Data'!O:O)</f>
        <v>7966.46</v>
      </c>
      <c r="Q55" s="5">
        <f>SUMIF('Performance Data'!$B:$B, $B55,'Performance Data'!P:P)</f>
        <v>0</v>
      </c>
      <c r="S55" s="21">
        <f t="shared" si="14"/>
        <v>0.6691830778159813</v>
      </c>
      <c r="T55" s="21" t="e">
        <f t="shared" si="15"/>
        <v>#DIV/0!</v>
      </c>
      <c r="V55" s="5">
        <f>SUMIF('Performance Data'!$B:$B, $B55,'Performance Data'!AC:AC)</f>
        <v>6461.89</v>
      </c>
      <c r="W55" s="5">
        <f>SUMIF('Performance Data'!$B:$B, $B55,'Performance Data'!AD:AD)</f>
        <v>2861.84</v>
      </c>
      <c r="X55" s="5">
        <f>SUMIF('Performance Data'!$B:$B, $B55,'Performance Data'!AE:AE)</f>
        <v>4772.67</v>
      </c>
      <c r="Y55" s="5">
        <f>SUMIF('Performance Data'!$B:$B, $B55,'Performance Data'!AG:AG)</f>
        <v>0</v>
      </c>
      <c r="Z55" s="5">
        <f t="shared" si="16"/>
        <v>7966.46</v>
      </c>
      <c r="AA55" s="5">
        <f t="shared" si="17"/>
        <v>8000</v>
      </c>
      <c r="AC55" s="21">
        <f t="shared" si="18"/>
        <v>0.6691830778159813</v>
      </c>
      <c r="AD55" s="21" t="e">
        <f t="shared" si="19"/>
        <v>#DIV/0!</v>
      </c>
      <c r="AE55" s="21">
        <f t="shared" si="20"/>
        <v>4.2101510583119062E-3</v>
      </c>
      <c r="AG55" s="63">
        <f t="shared" si="13"/>
        <v>560</v>
      </c>
      <c r="AH55" s="63">
        <f t="shared" si="13"/>
        <v>640</v>
      </c>
      <c r="AI55" s="63">
        <f t="shared" si="13"/>
        <v>800</v>
      </c>
      <c r="AJ55" s="63">
        <f t="shared" si="13"/>
        <v>680</v>
      </c>
      <c r="AK55" s="63">
        <f t="shared" si="13"/>
        <v>720</v>
      </c>
      <c r="AL55" s="63">
        <f t="shared" si="13"/>
        <v>640</v>
      </c>
      <c r="AM55" s="63">
        <f t="shared" si="21"/>
        <v>640</v>
      </c>
      <c r="AN55" s="63">
        <f t="shared" si="21"/>
        <v>520</v>
      </c>
      <c r="AO55" s="63">
        <f t="shared" si="21"/>
        <v>760</v>
      </c>
      <c r="AP55" s="63">
        <f t="shared" si="21"/>
        <v>800</v>
      </c>
      <c r="AQ55" s="63">
        <f t="shared" si="21"/>
        <v>680</v>
      </c>
      <c r="AR55" s="63">
        <f t="shared" si="21"/>
        <v>560</v>
      </c>
    </row>
    <row r="56" spans="1:44" x14ac:dyDescent="0.25">
      <c r="B56">
        <v>20926</v>
      </c>
      <c r="C56" t="s">
        <v>326</v>
      </c>
      <c r="D56" t="str">
        <f>VLOOKUP($B56, 'Performance Data'!$B:$K, 3, 0)</f>
        <v>Germany</v>
      </c>
      <c r="E56" t="str">
        <f>VLOOKUP($B56, 'Performance Data'!$B:$K, 4, 0)</f>
        <v>North</v>
      </c>
      <c r="F56" t="str">
        <f>VLOOKUP($B56, 'Performance Data'!$B:$K, 6, 0)</f>
        <v>Hotel / Spa</v>
      </c>
      <c r="G56" s="19" t="str">
        <f>VLOOKUP($B56, 'Performance Data'!$B:$K, 10, 0)</f>
        <v>Pre-2022</v>
      </c>
      <c r="H56" s="20"/>
      <c r="I56" s="19" t="str">
        <f>VLOOKUP($B56, 'Performance Data'!$B:$K, 7, 0)</f>
        <v>GG</v>
      </c>
      <c r="J56" s="7">
        <f t="shared" si="9"/>
        <v>470.46</v>
      </c>
      <c r="K56" s="20">
        <f t="shared" si="11"/>
        <v>500</v>
      </c>
      <c r="M56" s="20" t="s">
        <v>68</v>
      </c>
      <c r="O56" s="5">
        <f>SUMIF('Performance Data'!$B:$B, $B56,'Performance Data'!N:N)</f>
        <v>1315.54</v>
      </c>
      <c r="P56" s="5">
        <f>SUMIF('Performance Data'!$B:$B, $B56,'Performance Data'!O:O)</f>
        <v>470.46</v>
      </c>
      <c r="Q56" s="5">
        <f>SUMIF('Performance Data'!$B:$B, $B56,'Performance Data'!P:P)</f>
        <v>0</v>
      </c>
      <c r="S56" s="21">
        <f t="shared" si="14"/>
        <v>-0.64238259574015233</v>
      </c>
      <c r="T56" s="21" t="e">
        <f t="shared" si="15"/>
        <v>#DIV/0!</v>
      </c>
      <c r="V56" s="5">
        <f>SUMIF('Performance Data'!$B:$B, $B56,'Performance Data'!AC:AC)</f>
        <v>4356.0600000000004</v>
      </c>
      <c r="W56" s="5">
        <f>SUMIF('Performance Data'!$B:$B, $B56,'Performance Data'!AD:AD)</f>
        <v>1224.6200000000001</v>
      </c>
      <c r="X56" s="5">
        <f>SUMIF('Performance Data'!$B:$B, $B56,'Performance Data'!AE:AE)</f>
        <v>1315.54</v>
      </c>
      <c r="Y56" s="5">
        <f>SUMIF('Performance Data'!$B:$B, $B56,'Performance Data'!AG:AG)</f>
        <v>0</v>
      </c>
      <c r="Z56" s="5">
        <f t="shared" si="16"/>
        <v>470.46</v>
      </c>
      <c r="AA56" s="5">
        <f t="shared" si="17"/>
        <v>500</v>
      </c>
      <c r="AC56" s="21">
        <f t="shared" si="18"/>
        <v>-0.64238259574015233</v>
      </c>
      <c r="AD56" s="21" t="e">
        <f t="shared" si="19"/>
        <v>#DIV/0!</v>
      </c>
      <c r="AE56" s="21">
        <f t="shared" si="20"/>
        <v>6.2789610168771048E-2</v>
      </c>
      <c r="AG56" s="63">
        <f t="shared" si="13"/>
        <v>35</v>
      </c>
      <c r="AH56" s="63">
        <f t="shared" si="13"/>
        <v>40</v>
      </c>
      <c r="AI56" s="63">
        <f t="shared" si="13"/>
        <v>50</v>
      </c>
      <c r="AJ56" s="63">
        <f t="shared" si="13"/>
        <v>42.5</v>
      </c>
      <c r="AK56" s="63">
        <f t="shared" si="13"/>
        <v>45</v>
      </c>
      <c r="AL56" s="63">
        <f t="shared" si="13"/>
        <v>40</v>
      </c>
      <c r="AM56" s="63">
        <f t="shared" si="21"/>
        <v>40</v>
      </c>
      <c r="AN56" s="63">
        <f t="shared" si="21"/>
        <v>32.5</v>
      </c>
      <c r="AO56" s="63">
        <f t="shared" si="21"/>
        <v>47.5</v>
      </c>
      <c r="AP56" s="63">
        <f t="shared" si="21"/>
        <v>50</v>
      </c>
      <c r="AQ56" s="63">
        <f t="shared" si="21"/>
        <v>42.5</v>
      </c>
      <c r="AR56" s="63">
        <f t="shared" si="21"/>
        <v>35</v>
      </c>
    </row>
    <row r="57" spans="1:44" x14ac:dyDescent="0.25">
      <c r="A57" t="s">
        <v>327</v>
      </c>
      <c r="B57">
        <v>29012</v>
      </c>
      <c r="C57" s="45" t="s">
        <v>328</v>
      </c>
      <c r="D57" t="str">
        <f>VLOOKUP($B57, 'Performance Data'!$B:$K, 3, 0)</f>
        <v>Germany</v>
      </c>
      <c r="E57" t="str">
        <f>VLOOKUP($B57, 'Performance Data'!$B:$K, 4, 0)</f>
        <v>South East / Bayern</v>
      </c>
      <c r="F57" t="str">
        <f>VLOOKUP($B57, 'Performance Data'!$B:$K, 6, 0)</f>
        <v>Institutes / Clinic</v>
      </c>
      <c r="G57" s="19">
        <f>VLOOKUP($B57, 'Performance Data'!$B:$K, 10, 0)</f>
        <v>2024</v>
      </c>
      <c r="H57" s="20"/>
      <c r="I57" s="19" t="str">
        <f>VLOOKUP($B57, 'Performance Data'!$B:$K, 7, 0)</f>
        <v>NKD24</v>
      </c>
      <c r="J57" s="7">
        <f t="shared" si="9"/>
        <v>2953.51</v>
      </c>
      <c r="K57" s="68">
        <v>2000</v>
      </c>
      <c r="M57" s="20" t="s">
        <v>88</v>
      </c>
      <c r="O57" s="5">
        <f>SUMIF('Performance Data'!$B:$B, $B57,'Performance Data'!N:N)</f>
        <v>3409.6800000000003</v>
      </c>
      <c r="P57" s="5">
        <f>SUMIF('Performance Data'!$B:$B, $B57,'Performance Data'!O:O)</f>
        <v>2953.51</v>
      </c>
      <c r="Q57" s="5">
        <f>SUMIF('Performance Data'!$B:$B, $B57,'Performance Data'!P:P)</f>
        <v>3650</v>
      </c>
      <c r="S57" s="21">
        <f t="shared" si="14"/>
        <v>-0.13378674831655757</v>
      </c>
      <c r="T57" s="21">
        <f t="shared" si="15"/>
        <v>-0.19081917808219173</v>
      </c>
      <c r="V57" s="5">
        <f>SUMIF('Performance Data'!$B:$B, $B57,'Performance Data'!AC:AC)</f>
        <v>0</v>
      </c>
      <c r="W57" s="5">
        <f>SUMIF('Performance Data'!$B:$B, $B57,'Performance Data'!AD:AD)</f>
        <v>0</v>
      </c>
      <c r="X57" s="5">
        <f>SUMIF('Performance Data'!$B:$B, $B57,'Performance Data'!AE:AE)</f>
        <v>3409.6800000000003</v>
      </c>
      <c r="Y57" s="5">
        <f>SUMIF('Performance Data'!$B:$B, $B57,'Performance Data'!AG:AG)</f>
        <v>5000</v>
      </c>
      <c r="Z57" s="5">
        <f t="shared" ref="Z57" si="22">P57</f>
        <v>2953.51</v>
      </c>
      <c r="AA57" s="5">
        <f t="shared" si="17"/>
        <v>2000</v>
      </c>
      <c r="AC57" s="21">
        <f t="shared" si="18"/>
        <v>-0.13378674831655757</v>
      </c>
      <c r="AD57" s="21">
        <f t="shared" si="19"/>
        <v>-0.40929799999999994</v>
      </c>
      <c r="AE57" s="21">
        <f t="shared" si="20"/>
        <v>-0.32283960440289694</v>
      </c>
      <c r="AG57" s="63">
        <f t="shared" si="13"/>
        <v>140</v>
      </c>
      <c r="AH57" s="63">
        <f t="shared" si="13"/>
        <v>160</v>
      </c>
      <c r="AI57" s="63">
        <f t="shared" si="13"/>
        <v>200</v>
      </c>
      <c r="AJ57" s="63">
        <f t="shared" si="13"/>
        <v>170</v>
      </c>
      <c r="AK57" s="63">
        <f t="shared" si="13"/>
        <v>180</v>
      </c>
      <c r="AL57" s="63">
        <f t="shared" si="13"/>
        <v>160</v>
      </c>
      <c r="AM57" s="63">
        <f t="shared" si="13"/>
        <v>160</v>
      </c>
      <c r="AN57" s="63">
        <f t="shared" si="13"/>
        <v>130</v>
      </c>
      <c r="AO57" s="63">
        <f t="shared" si="13"/>
        <v>190</v>
      </c>
      <c r="AP57" s="63">
        <f t="shared" si="13"/>
        <v>200</v>
      </c>
      <c r="AQ57" s="63">
        <f t="shared" si="13"/>
        <v>170</v>
      </c>
      <c r="AR57" s="63">
        <f t="shared" si="13"/>
        <v>140</v>
      </c>
    </row>
    <row r="58" spans="1:44" x14ac:dyDescent="0.25">
      <c r="B58" s="26" t="s">
        <v>102</v>
      </c>
      <c r="C58" s="26"/>
      <c r="D58" s="26"/>
      <c r="E58" s="26"/>
      <c r="F58" s="26"/>
      <c r="G58" s="27"/>
      <c r="H58" s="28">
        <f>COUNTIF(H3:H57, "Yes")</f>
        <v>0</v>
      </c>
      <c r="I58" s="27"/>
      <c r="J58" s="31">
        <f>SUM(J3:J57)</f>
        <v>116209.74999999996</v>
      </c>
      <c r="K58" s="28">
        <f>SUM(K3:K57)</f>
        <v>116600</v>
      </c>
      <c r="L58" s="26"/>
      <c r="M58" s="26"/>
      <c r="N58" s="26"/>
      <c r="O58" s="28">
        <f>SUM(O3:O57)</f>
        <v>124718.59</v>
      </c>
      <c r="P58" s="28">
        <f>SUM(P3:P57)</f>
        <v>116209.74999999996</v>
      </c>
      <c r="Q58" s="28">
        <f>SUM(Q3:Q57)</f>
        <v>63145</v>
      </c>
      <c r="R58" s="26"/>
      <c r="S58" s="29">
        <f>$P58/O58-1</f>
        <v>-6.8224312029185441E-2</v>
      </c>
      <c r="T58" s="29">
        <f>P58/Q58-1</f>
        <v>0.8403634492042118</v>
      </c>
      <c r="U58" s="26"/>
      <c r="V58" s="28">
        <f t="shared" ref="V58:AA58" si="23">SUM(V3:V57)</f>
        <v>234842.40000000005</v>
      </c>
      <c r="W58" s="28">
        <f t="shared" si="23"/>
        <v>162720.60999999996</v>
      </c>
      <c r="X58" s="28">
        <f t="shared" si="23"/>
        <v>124718.59</v>
      </c>
      <c r="Y58" s="28">
        <f t="shared" si="23"/>
        <v>86500</v>
      </c>
      <c r="Z58" s="28">
        <f t="shared" si="23"/>
        <v>116209.74999999996</v>
      </c>
      <c r="AA58" s="28">
        <f t="shared" si="23"/>
        <v>116600</v>
      </c>
      <c r="AB58" s="26"/>
      <c r="AC58" s="29">
        <f>Z58/X58-1</f>
        <v>-6.8224312029185441E-2</v>
      </c>
      <c r="AD58" s="29">
        <f>Z58/Y58-1</f>
        <v>0.34346531791907453</v>
      </c>
      <c r="AE58" s="29">
        <f>AA58/Z58-1</f>
        <v>3.3581519622927214E-3</v>
      </c>
      <c r="AG58" s="28">
        <f t="shared" ref="AG58:AR58" si="24">SUM(AG3:AG57)</f>
        <v>8162</v>
      </c>
      <c r="AH58" s="28">
        <f t="shared" si="24"/>
        <v>9328</v>
      </c>
      <c r="AI58" s="28">
        <f t="shared" si="24"/>
        <v>11660</v>
      </c>
      <c r="AJ58" s="28">
        <f t="shared" si="24"/>
        <v>9911</v>
      </c>
      <c r="AK58" s="28">
        <f t="shared" si="24"/>
        <v>10494</v>
      </c>
      <c r="AL58" s="28">
        <f t="shared" si="24"/>
        <v>9328</v>
      </c>
      <c r="AM58" s="28">
        <f t="shared" si="24"/>
        <v>9328</v>
      </c>
      <c r="AN58" s="28">
        <f t="shared" si="24"/>
        <v>7579</v>
      </c>
      <c r="AO58" s="28">
        <f t="shared" si="24"/>
        <v>11077</v>
      </c>
      <c r="AP58" s="28">
        <f t="shared" si="24"/>
        <v>11660</v>
      </c>
      <c r="AQ58" s="28">
        <f t="shared" si="24"/>
        <v>9911</v>
      </c>
      <c r="AR58" s="28">
        <f t="shared" si="24"/>
        <v>8162</v>
      </c>
    </row>
  </sheetData>
  <autoFilter ref="B2:BA57" xr:uid="{80FCDA92-0365-45D6-ACFD-7BD159FF0618}">
    <sortState xmlns:xlrd2="http://schemas.microsoft.com/office/spreadsheetml/2017/richdata2" ref="B3:BA37">
      <sortCondition ref="I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A5BD0-BAD2-4C97-9AAF-C65332E6ECE9}">
          <x14:formula1>
            <xm:f>List!$B$2:$B$4</xm:f>
          </x14:formula1>
          <xm:sqref>H3:H57</xm:sqref>
        </x14:dataValidation>
        <x14:dataValidation type="list" allowBlank="1" showInputMessage="1" showErrorMessage="1" xr:uid="{924F794D-9907-46C4-B6BF-7B3F63415FD7}">
          <x14:formula1>
            <xm:f>List!$D$2:$D$5</xm:f>
          </x14:formula1>
          <xm:sqref>M3:M57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79CC-6589-48D5-8B5E-D4C070FD49C7}">
  <dimension ref="B1:BF53"/>
  <sheetViews>
    <sheetView showGridLines="0" workbookViewId="0">
      <pane xSplit="3" ySplit="2" topLeftCell="AI34" activePane="bottomRight" state="frozen"/>
      <selection pane="topRight" activeCell="D1" sqref="D1"/>
      <selection pane="bottomLeft" activeCell="A3" sqref="A3"/>
      <selection pane="bottomRight" activeCell="K50" sqref="K50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  <col min="33" max="44" width="9.5703125" bestFit="1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23003</v>
      </c>
      <c r="C3" t="s">
        <v>332</v>
      </c>
      <c r="D3" t="str">
        <f>VLOOKUP($B3, 'Performance Data'!$B:$K, 3, 0)</f>
        <v>Benelux</v>
      </c>
      <c r="E3" t="str">
        <f>VLOOKUP($B3, 'Performance Data'!$B:$K, 4, 0)</f>
        <v>Netherlands Central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7">
        <f>P3</f>
        <v>33431.480000000003</v>
      </c>
      <c r="K3" s="68">
        <v>5000</v>
      </c>
      <c r="M3" s="20" t="s">
        <v>88</v>
      </c>
      <c r="O3" s="5">
        <f>SUMIF('Performance Data'!$B:$B, $B3,'Performance Data'!N:N)</f>
        <v>33204.769999999997</v>
      </c>
      <c r="P3" s="5">
        <f>SUMIF('Performance Data'!$B:$B, $B3,'Performance Data'!O:O)</f>
        <v>33431.480000000003</v>
      </c>
      <c r="Q3" s="5">
        <f>SUMIF('Performance Data'!$B:$B, $B3,'Performance Data'!P:P)</f>
        <v>24090</v>
      </c>
      <c r="S3" s="21">
        <f t="shared" ref="S3:S40" si="0">$P3/O3-1</f>
        <v>6.8276334996448806E-3</v>
      </c>
      <c r="T3" s="21">
        <f t="shared" ref="T3:T40" si="1">P3/Q3-1</f>
        <v>0.3877741801577419</v>
      </c>
      <c r="V3" s="5">
        <f>SUMIF('Performance Data'!$B:$B, $B3,'Performance Data'!AC:AC)</f>
        <v>45286.89</v>
      </c>
      <c r="W3" s="5">
        <f>SUMIF('Performance Data'!$B:$B, $B3,'Performance Data'!AD:AD)</f>
        <v>36996.020000000004</v>
      </c>
      <c r="X3" s="5">
        <f>SUMIF('Performance Data'!$B:$B, $B3,'Performance Data'!AE:AE)</f>
        <v>33204.769999999997</v>
      </c>
      <c r="Y3" s="5">
        <f>SUMIF('Performance Data'!$B:$B, $B3,'Performance Data'!AG:AG)</f>
        <v>33000</v>
      </c>
      <c r="Z3" s="5">
        <f t="shared" ref="Z3:Z39" si="2">J3</f>
        <v>33431.480000000003</v>
      </c>
      <c r="AA3" s="5">
        <f t="shared" ref="AA3:AA39" si="3">K3</f>
        <v>5000</v>
      </c>
      <c r="AC3" s="21">
        <f t="shared" ref="AC3:AC40" si="4">Z3/X3-1</f>
        <v>6.8276334996448806E-3</v>
      </c>
      <c r="AD3" s="21">
        <f t="shared" ref="AD3:AD40" si="5">Z3/Y3-1</f>
        <v>1.3075151515151706E-2</v>
      </c>
      <c r="AE3" s="21">
        <f t="shared" ref="AE3:AE40" si="6">AA3/Z3-1</f>
        <v>-0.85044036339402262</v>
      </c>
      <c r="AG3" s="63">
        <f t="shared" ref="AG3:AR3" si="7">$AA3*AG$1</f>
        <v>350.00000000000006</v>
      </c>
      <c r="AH3" s="63">
        <f t="shared" si="7"/>
        <v>400</v>
      </c>
      <c r="AI3" s="63">
        <f t="shared" si="7"/>
        <v>500</v>
      </c>
      <c r="AJ3" s="63">
        <f t="shared" si="7"/>
        <v>425.00000000000006</v>
      </c>
      <c r="AK3" s="63">
        <f t="shared" si="7"/>
        <v>450</v>
      </c>
      <c r="AL3" s="63">
        <f t="shared" si="7"/>
        <v>400</v>
      </c>
      <c r="AM3" s="63">
        <f t="shared" si="7"/>
        <v>400</v>
      </c>
      <c r="AN3" s="63">
        <f t="shared" si="7"/>
        <v>325</v>
      </c>
      <c r="AO3" s="63">
        <f t="shared" si="7"/>
        <v>475</v>
      </c>
      <c r="AP3" s="63">
        <f t="shared" si="7"/>
        <v>500</v>
      </c>
      <c r="AQ3" s="63">
        <f t="shared" si="7"/>
        <v>425.00000000000006</v>
      </c>
      <c r="AR3" s="63">
        <f t="shared" si="7"/>
        <v>350.00000000000006</v>
      </c>
    </row>
    <row r="4" spans="2:44" x14ac:dyDescent="0.25">
      <c r="B4">
        <v>23005</v>
      </c>
      <c r="C4" t="s">
        <v>333</v>
      </c>
      <c r="D4" t="str">
        <f>VLOOKUP($B4, 'Performance Data'!$B:$K, 3, 0)</f>
        <v>Benelux</v>
      </c>
      <c r="E4" t="str">
        <f>VLOOKUP($B4, 'Performance Data'!$B:$K, 4, 0)</f>
        <v>Netherlands Central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AA</v>
      </c>
      <c r="J4" s="7">
        <f t="shared" ref="J4:J39" si="8">P4</f>
        <v>47046.58</v>
      </c>
      <c r="K4" s="68">
        <f>J4*1.1</f>
        <v>51751.238000000005</v>
      </c>
      <c r="M4" s="20" t="s">
        <v>68</v>
      </c>
      <c r="O4" s="5">
        <f>SUMIF('Performance Data'!$B:$B, $B4,'Performance Data'!N:N)</f>
        <v>46481.549999999996</v>
      </c>
      <c r="P4" s="5">
        <f>SUMIF('Performance Data'!$B:$B, $B4,'Performance Data'!O:O)</f>
        <v>47046.58</v>
      </c>
      <c r="Q4" s="5">
        <f>SUMIF('Performance Data'!$B:$B, $B4,'Performance Data'!P:P)</f>
        <v>36500</v>
      </c>
      <c r="S4" s="21">
        <f t="shared" ref="S4:S28" si="9">$P4/O4-1</f>
        <v>1.2156005985170637E-2</v>
      </c>
      <c r="T4" s="21">
        <f t="shared" ref="T4:T28" si="10">P4/Q4-1</f>
        <v>0.28894739726027407</v>
      </c>
      <c r="V4" s="5">
        <f>SUMIF('Performance Data'!$B:$B, $B4,'Performance Data'!AC:AC)</f>
        <v>51366.080000000002</v>
      </c>
      <c r="W4" s="5">
        <f>SUMIF('Performance Data'!$B:$B, $B4,'Performance Data'!AD:AD)</f>
        <v>41745.18</v>
      </c>
      <c r="X4" s="5">
        <f>SUMIF('Performance Data'!$B:$B, $B4,'Performance Data'!AE:AE)</f>
        <v>46481.549999999996</v>
      </c>
      <c r="Y4" s="5">
        <f>SUMIF('Performance Data'!$B:$B, $B4,'Performance Data'!AG:AG)</f>
        <v>50000</v>
      </c>
      <c r="Z4" s="5">
        <f t="shared" ref="Z4:Z28" si="11">J4</f>
        <v>47046.58</v>
      </c>
      <c r="AA4" s="5">
        <f t="shared" ref="AA4:AA28" si="12">K4</f>
        <v>51751.238000000005</v>
      </c>
      <c r="AC4" s="21">
        <f t="shared" si="4"/>
        <v>1.2156005985170637E-2</v>
      </c>
      <c r="AD4" s="21">
        <f t="shared" si="5"/>
        <v>-5.906839999999991E-2</v>
      </c>
      <c r="AE4" s="21">
        <f t="shared" si="6"/>
        <v>0.10000000000000009</v>
      </c>
      <c r="AG4" s="63">
        <f t="shared" ref="AG4:AR26" si="13">$AA4*AG$1</f>
        <v>3622.5866600000008</v>
      </c>
      <c r="AH4" s="63">
        <f t="shared" si="13"/>
        <v>4140.0990400000001</v>
      </c>
      <c r="AI4" s="63">
        <f t="shared" si="13"/>
        <v>5175.1238000000012</v>
      </c>
      <c r="AJ4" s="63">
        <f t="shared" si="13"/>
        <v>4398.855230000001</v>
      </c>
      <c r="AK4" s="63">
        <f t="shared" si="13"/>
        <v>4657.6114200000002</v>
      </c>
      <c r="AL4" s="63">
        <f t="shared" si="13"/>
        <v>4140.0990400000001</v>
      </c>
      <c r="AM4" s="63">
        <f t="shared" si="13"/>
        <v>4140.0990400000001</v>
      </c>
      <c r="AN4" s="63">
        <f t="shared" si="13"/>
        <v>3363.8304700000003</v>
      </c>
      <c r="AO4" s="63">
        <f t="shared" si="13"/>
        <v>4916.3676100000002</v>
      </c>
      <c r="AP4" s="63">
        <f t="shared" si="13"/>
        <v>5175.1238000000012</v>
      </c>
      <c r="AQ4" s="63">
        <f t="shared" si="13"/>
        <v>4398.855230000001</v>
      </c>
      <c r="AR4" s="63">
        <f t="shared" si="13"/>
        <v>3622.5866600000008</v>
      </c>
    </row>
    <row r="5" spans="2:44" x14ac:dyDescent="0.25">
      <c r="B5">
        <v>23007</v>
      </c>
      <c r="C5" t="s">
        <v>334</v>
      </c>
      <c r="D5" t="str">
        <f>VLOOKUP($B5, 'Performance Data'!$B:$K, 3, 0)</f>
        <v>Benelux</v>
      </c>
      <c r="E5" t="str">
        <f>VLOOKUP($B5, 'Performance Data'!$B:$K, 4, 0)</f>
        <v>Netherlands Central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 t="s">
        <v>64</v>
      </c>
      <c r="I5" s="19" t="str">
        <f>VLOOKUP($B5, 'Performance Data'!$B:$K, 7, 0)</f>
        <v>AA</v>
      </c>
      <c r="J5" s="7">
        <f t="shared" si="8"/>
        <v>50095.87000000001</v>
      </c>
      <c r="K5" s="68">
        <f t="shared" ref="K5:K25" si="14">J5*1.1</f>
        <v>55105.457000000017</v>
      </c>
      <c r="M5" s="20" t="s">
        <v>65</v>
      </c>
      <c r="O5" s="5">
        <f>SUMIF('Performance Data'!$B:$B, $B5,'Performance Data'!N:N)</f>
        <v>38695.58</v>
      </c>
      <c r="P5" s="5">
        <f>SUMIF('Performance Data'!$B:$B, $B5,'Performance Data'!O:O)</f>
        <v>50095.87000000001</v>
      </c>
      <c r="Q5" s="5">
        <f>SUMIF('Performance Data'!$B:$B, $B5,'Performance Data'!P:P)</f>
        <v>30660</v>
      </c>
      <c r="S5" s="21">
        <f t="shared" si="9"/>
        <v>0.2946147854612855</v>
      </c>
      <c r="T5" s="21">
        <f t="shared" si="10"/>
        <v>0.63391617742987649</v>
      </c>
      <c r="V5" s="5">
        <f>SUMIF('Performance Data'!$B:$B, $B5,'Performance Data'!AC:AC)</f>
        <v>46684.1</v>
      </c>
      <c r="W5" s="5">
        <f>SUMIF('Performance Data'!$B:$B, $B5,'Performance Data'!AD:AD)</f>
        <v>32458.45</v>
      </c>
      <c r="X5" s="5">
        <f>SUMIF('Performance Data'!$B:$B, $B5,'Performance Data'!AE:AE)</f>
        <v>38695.58</v>
      </c>
      <c r="Y5" s="5">
        <f>SUMIF('Performance Data'!$B:$B, $B5,'Performance Data'!AG:AG)</f>
        <v>42000</v>
      </c>
      <c r="Z5" s="5">
        <f t="shared" si="11"/>
        <v>50095.87000000001</v>
      </c>
      <c r="AA5" s="5">
        <f t="shared" si="12"/>
        <v>55105.457000000017</v>
      </c>
      <c r="AC5" s="21">
        <f t="shared" si="4"/>
        <v>0.2946147854612855</v>
      </c>
      <c r="AD5" s="21">
        <f t="shared" si="5"/>
        <v>0.19275880952380975</v>
      </c>
      <c r="AE5" s="21">
        <f t="shared" si="6"/>
        <v>0.10000000000000009</v>
      </c>
      <c r="AG5" s="63">
        <f t="shared" si="13"/>
        <v>3857.3819900000017</v>
      </c>
      <c r="AH5" s="63">
        <f t="shared" si="13"/>
        <v>4408.436560000001</v>
      </c>
      <c r="AI5" s="63">
        <f t="shared" si="13"/>
        <v>5510.5457000000024</v>
      </c>
      <c r="AJ5" s="63">
        <f t="shared" si="13"/>
        <v>4683.963845000002</v>
      </c>
      <c r="AK5" s="63">
        <f t="shared" si="13"/>
        <v>4959.4911300000012</v>
      </c>
      <c r="AL5" s="63">
        <f t="shared" si="13"/>
        <v>4408.436560000001</v>
      </c>
      <c r="AM5" s="63">
        <f t="shared" si="13"/>
        <v>4408.436560000001</v>
      </c>
      <c r="AN5" s="63">
        <f t="shared" si="13"/>
        <v>3581.8547050000011</v>
      </c>
      <c r="AO5" s="63">
        <f t="shared" si="13"/>
        <v>5235.0184150000014</v>
      </c>
      <c r="AP5" s="63">
        <f t="shared" si="13"/>
        <v>5510.5457000000024</v>
      </c>
      <c r="AQ5" s="63">
        <f t="shared" si="13"/>
        <v>4683.963845000002</v>
      </c>
      <c r="AR5" s="63">
        <f t="shared" si="13"/>
        <v>3857.3819900000017</v>
      </c>
    </row>
    <row r="6" spans="2:44" x14ac:dyDescent="0.25">
      <c r="B6">
        <v>23011</v>
      </c>
      <c r="C6" t="s">
        <v>335</v>
      </c>
      <c r="D6" t="str">
        <f>VLOOKUP($B6, 'Performance Data'!$B:$K, 3, 0)</f>
        <v>Benelux</v>
      </c>
      <c r="E6" t="str">
        <f>VLOOKUP($B6, 'Performance Data'!$B:$K, 4, 0)</f>
        <v>Netherlands Central</v>
      </c>
      <c r="F6" t="str">
        <f>VLOOKUP($B6, 'Performance Data'!$B:$K, 6, 0)</f>
        <v>Institutes / Clinic</v>
      </c>
      <c r="G6" s="19" t="str">
        <f>VLOOKUP($B6, 'Performance Data'!$B:$K, 10, 0)</f>
        <v>Pre-2022</v>
      </c>
      <c r="H6" s="20" t="s">
        <v>64</v>
      </c>
      <c r="I6" s="19" t="str">
        <f>VLOOKUP($B6, 'Performance Data'!$B:$K, 7, 0)</f>
        <v>AA</v>
      </c>
      <c r="J6" s="7">
        <f t="shared" si="8"/>
        <v>50619</v>
      </c>
      <c r="K6" s="68">
        <f t="shared" si="14"/>
        <v>55680.9</v>
      </c>
      <c r="M6" s="20" t="s">
        <v>68</v>
      </c>
      <c r="O6" s="5">
        <f>SUMIF('Performance Data'!$B:$B, $B6,'Performance Data'!N:N)</f>
        <v>56718.79</v>
      </c>
      <c r="P6" s="5">
        <v>50619</v>
      </c>
      <c r="Q6" s="5">
        <f>SUMIF('Performance Data'!$B:$B, $B6,'Performance Data'!P:P)</f>
        <v>43800</v>
      </c>
      <c r="S6" s="21">
        <f t="shared" si="9"/>
        <v>-0.1075444310430459</v>
      </c>
      <c r="T6" s="21">
        <f t="shared" si="10"/>
        <v>0.15568493150684937</v>
      </c>
      <c r="V6" s="5">
        <f>SUMIF('Performance Data'!$B:$B, $B6,'Performance Data'!AC:AC)</f>
        <v>51350.17</v>
      </c>
      <c r="W6" s="5">
        <f>SUMIF('Performance Data'!$B:$B, $B6,'Performance Data'!AD:AD)</f>
        <v>50979.920000000013</v>
      </c>
      <c r="X6" s="5">
        <f>SUMIF('Performance Data'!$B:$B, $B6,'Performance Data'!AE:AE)</f>
        <v>56718.79</v>
      </c>
      <c r="Y6" s="5">
        <f>SUMIF('Performance Data'!$B:$B, $B6,'Performance Data'!AG:AG)</f>
        <v>60000</v>
      </c>
      <c r="Z6" s="5">
        <f t="shared" si="11"/>
        <v>50619</v>
      </c>
      <c r="AA6" s="5">
        <f t="shared" si="12"/>
        <v>55680.9</v>
      </c>
      <c r="AC6" s="21">
        <f t="shared" si="4"/>
        <v>-0.1075444310430459</v>
      </c>
      <c r="AD6" s="21">
        <f t="shared" si="5"/>
        <v>-0.15634999999999999</v>
      </c>
      <c r="AE6" s="21">
        <f t="shared" si="6"/>
        <v>0.10000000000000009</v>
      </c>
      <c r="AG6" s="63">
        <f t="shared" si="13"/>
        <v>3897.6630000000005</v>
      </c>
      <c r="AH6" s="63">
        <f t="shared" si="13"/>
        <v>4454.4720000000007</v>
      </c>
      <c r="AI6" s="63">
        <f t="shared" si="13"/>
        <v>5568.09</v>
      </c>
      <c r="AJ6" s="63">
        <f t="shared" si="13"/>
        <v>4732.8765000000003</v>
      </c>
      <c r="AK6" s="63">
        <f t="shared" si="13"/>
        <v>5011.2809999999999</v>
      </c>
      <c r="AL6" s="63">
        <f t="shared" si="13"/>
        <v>4454.4720000000007</v>
      </c>
      <c r="AM6" s="63">
        <f t="shared" si="13"/>
        <v>4454.4720000000007</v>
      </c>
      <c r="AN6" s="63">
        <f t="shared" si="13"/>
        <v>3619.2585000000004</v>
      </c>
      <c r="AO6" s="63">
        <f t="shared" si="13"/>
        <v>5289.6855000000005</v>
      </c>
      <c r="AP6" s="63">
        <f t="shared" si="13"/>
        <v>5568.09</v>
      </c>
      <c r="AQ6" s="63">
        <f t="shared" si="13"/>
        <v>4732.8765000000003</v>
      </c>
      <c r="AR6" s="63">
        <f t="shared" si="13"/>
        <v>3897.6630000000005</v>
      </c>
    </row>
    <row r="7" spans="2:44" x14ac:dyDescent="0.25">
      <c r="B7">
        <v>23031</v>
      </c>
      <c r="C7" t="s">
        <v>336</v>
      </c>
      <c r="D7" t="str">
        <f>VLOOKUP($B7, 'Performance Data'!$B:$K, 3, 0)</f>
        <v>Benelux</v>
      </c>
      <c r="E7" t="str">
        <f>VLOOKUP($B7, 'Performance Data'!$B:$K, 4, 0)</f>
        <v>Netherlands Central</v>
      </c>
      <c r="F7" t="str">
        <f>VLOOKUP($B7, 'Performance Data'!$B:$K, 6, 0)</f>
        <v>Institutes / Clinic</v>
      </c>
      <c r="G7" s="19" t="str">
        <f>VLOOKUP($B7, 'Performance Data'!$B:$K, 10, 0)</f>
        <v>Pre-2022</v>
      </c>
      <c r="H7" s="20" t="s">
        <v>64</v>
      </c>
      <c r="I7" s="19" t="str">
        <f>VLOOKUP($B7, 'Performance Data'!$B:$K, 7, 0)</f>
        <v>AA</v>
      </c>
      <c r="J7" s="7">
        <f t="shared" si="8"/>
        <v>16707.689999999999</v>
      </c>
      <c r="K7" s="68">
        <f t="shared" si="14"/>
        <v>18378.458999999999</v>
      </c>
      <c r="M7" s="20" t="s">
        <v>68</v>
      </c>
      <c r="O7" s="5">
        <f>SUMIF('Performance Data'!$B:$B, $B7,'Performance Data'!N:N)</f>
        <v>23965.66</v>
      </c>
      <c r="P7" s="5">
        <f>SUMIF('Performance Data'!$B:$B, $B7,'Performance Data'!O:O)</f>
        <v>16707.689999999999</v>
      </c>
      <c r="Q7" s="5">
        <f>SUMIF('Performance Data'!$B:$B, $B7,'Performance Data'!P:P)</f>
        <v>18980</v>
      </c>
      <c r="S7" s="21">
        <f t="shared" si="9"/>
        <v>-0.30284874274274109</v>
      </c>
      <c r="T7" s="21">
        <f t="shared" si="10"/>
        <v>-0.11972128556375139</v>
      </c>
      <c r="V7" s="5">
        <f>SUMIF('Performance Data'!$B:$B, $B7,'Performance Data'!AC:AC)</f>
        <v>3319.99</v>
      </c>
      <c r="W7" s="5">
        <f>SUMIF('Performance Data'!$B:$B, $B7,'Performance Data'!AD:AD)</f>
        <v>15453.9</v>
      </c>
      <c r="X7" s="5">
        <f>SUMIF('Performance Data'!$B:$B, $B7,'Performance Data'!AE:AE)</f>
        <v>23965.66</v>
      </c>
      <c r="Y7" s="5">
        <f>SUMIF('Performance Data'!$B:$B, $B7,'Performance Data'!AG:AG)</f>
        <v>26000</v>
      </c>
      <c r="Z7" s="5">
        <f t="shared" si="11"/>
        <v>16707.689999999999</v>
      </c>
      <c r="AA7" s="5">
        <f t="shared" si="12"/>
        <v>18378.458999999999</v>
      </c>
      <c r="AC7" s="21">
        <f t="shared" si="4"/>
        <v>-0.30284874274274109</v>
      </c>
      <c r="AD7" s="21">
        <f t="shared" si="5"/>
        <v>-0.35739653846153852</v>
      </c>
      <c r="AE7" s="21">
        <f t="shared" si="6"/>
        <v>0.10000000000000009</v>
      </c>
      <c r="AG7" s="63">
        <f t="shared" si="13"/>
        <v>1286.4921300000001</v>
      </c>
      <c r="AH7" s="63">
        <f t="shared" si="13"/>
        <v>1470.2767199999998</v>
      </c>
      <c r="AI7" s="63">
        <f t="shared" si="13"/>
        <v>1837.8459</v>
      </c>
      <c r="AJ7" s="63">
        <f t="shared" si="13"/>
        <v>1562.1690149999999</v>
      </c>
      <c r="AK7" s="63">
        <f t="shared" si="13"/>
        <v>1654.0613099999998</v>
      </c>
      <c r="AL7" s="63">
        <f t="shared" si="13"/>
        <v>1470.2767199999998</v>
      </c>
      <c r="AM7" s="63">
        <f t="shared" si="13"/>
        <v>1470.2767199999998</v>
      </c>
      <c r="AN7" s="63">
        <f t="shared" si="13"/>
        <v>1194.599835</v>
      </c>
      <c r="AO7" s="63">
        <f t="shared" si="13"/>
        <v>1745.9536049999999</v>
      </c>
      <c r="AP7" s="63">
        <f t="shared" si="13"/>
        <v>1837.8459</v>
      </c>
      <c r="AQ7" s="63">
        <f t="shared" si="13"/>
        <v>1562.1690149999999</v>
      </c>
      <c r="AR7" s="63">
        <f t="shared" si="13"/>
        <v>1286.4921300000001</v>
      </c>
    </row>
    <row r="8" spans="2:44" x14ac:dyDescent="0.25">
      <c r="B8">
        <v>23035</v>
      </c>
      <c r="C8" t="s">
        <v>337</v>
      </c>
      <c r="D8" t="str">
        <f>VLOOKUP($B8, 'Performance Data'!$B:$K, 3, 0)</f>
        <v>Benelux</v>
      </c>
      <c r="E8" t="str">
        <f>VLOOKUP($B8, 'Performance Data'!$B:$K, 4, 0)</f>
        <v>Netherlands Central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 t="s">
        <v>64</v>
      </c>
      <c r="I8" s="19" t="str">
        <f>VLOOKUP($B8, 'Performance Data'!$B:$K, 7, 0)</f>
        <v>AA</v>
      </c>
      <c r="J8" s="7">
        <f t="shared" si="8"/>
        <v>36708.78</v>
      </c>
      <c r="K8" s="68">
        <f t="shared" si="14"/>
        <v>40379.658000000003</v>
      </c>
      <c r="M8" s="20" t="s">
        <v>68</v>
      </c>
      <c r="O8" s="5">
        <f>SUMIF('Performance Data'!$B:$B, $B8,'Performance Data'!N:N)</f>
        <v>40132.15</v>
      </c>
      <c r="P8" s="5">
        <f>SUMIF('Performance Data'!$B:$B, $B8,'Performance Data'!O:O)</f>
        <v>36708.78</v>
      </c>
      <c r="Q8" s="5">
        <f>SUMIF('Performance Data'!$B:$B, $B8,'Performance Data'!P:P)</f>
        <v>29200</v>
      </c>
      <c r="S8" s="21">
        <f t="shared" si="9"/>
        <v>-8.5302432089982783E-2</v>
      </c>
      <c r="T8" s="21">
        <f t="shared" si="10"/>
        <v>0.25714999999999999</v>
      </c>
      <c r="V8" s="5">
        <f>SUMIF('Performance Data'!$B:$B, $B8,'Performance Data'!AC:AC)</f>
        <v>30559.55</v>
      </c>
      <c r="W8" s="5">
        <f>SUMIF('Performance Data'!$B:$B, $B8,'Performance Data'!AD:AD)</f>
        <v>43308.27</v>
      </c>
      <c r="X8" s="5">
        <f>SUMIF('Performance Data'!$B:$B, $B8,'Performance Data'!AE:AE)</f>
        <v>40132.15</v>
      </c>
      <c r="Y8" s="5">
        <f>SUMIF('Performance Data'!$B:$B, $B8,'Performance Data'!AG:AG)</f>
        <v>40000</v>
      </c>
      <c r="Z8" s="5">
        <f t="shared" si="11"/>
        <v>36708.78</v>
      </c>
      <c r="AA8" s="5">
        <f t="shared" si="12"/>
        <v>40379.658000000003</v>
      </c>
      <c r="AC8" s="21">
        <f t="shared" si="4"/>
        <v>-8.5302432089982783E-2</v>
      </c>
      <c r="AD8" s="21">
        <f t="shared" si="5"/>
        <v>-8.2280499999999979E-2</v>
      </c>
      <c r="AE8" s="21">
        <f t="shared" si="6"/>
        <v>0.10000000000000009</v>
      </c>
      <c r="AG8" s="63">
        <f t="shared" si="13"/>
        <v>2826.5760600000003</v>
      </c>
      <c r="AH8" s="63">
        <f t="shared" si="13"/>
        <v>3230.3726400000005</v>
      </c>
      <c r="AI8" s="63">
        <f t="shared" si="13"/>
        <v>4037.9658000000004</v>
      </c>
      <c r="AJ8" s="63">
        <f t="shared" si="13"/>
        <v>3432.2709300000006</v>
      </c>
      <c r="AK8" s="63">
        <f t="shared" si="13"/>
        <v>3634.1692200000002</v>
      </c>
      <c r="AL8" s="63">
        <f t="shared" si="13"/>
        <v>3230.3726400000005</v>
      </c>
      <c r="AM8" s="63">
        <f t="shared" si="13"/>
        <v>3230.3726400000005</v>
      </c>
      <c r="AN8" s="63">
        <f t="shared" si="13"/>
        <v>2624.6777700000002</v>
      </c>
      <c r="AO8" s="63">
        <f t="shared" si="13"/>
        <v>3836.0675100000003</v>
      </c>
      <c r="AP8" s="63">
        <f t="shared" si="13"/>
        <v>4037.9658000000004</v>
      </c>
      <c r="AQ8" s="63">
        <f t="shared" si="13"/>
        <v>3432.2709300000006</v>
      </c>
      <c r="AR8" s="63">
        <f t="shared" si="13"/>
        <v>2826.5760600000003</v>
      </c>
    </row>
    <row r="9" spans="2:44" x14ac:dyDescent="0.25">
      <c r="B9">
        <v>23049</v>
      </c>
      <c r="C9" t="s">
        <v>338</v>
      </c>
      <c r="D9" t="str">
        <f>VLOOKUP($B9, 'Performance Data'!$B:$K, 3, 0)</f>
        <v>Benelux</v>
      </c>
      <c r="E9" t="str">
        <f>VLOOKUP($B9, 'Performance Data'!$B:$K, 4, 0)</f>
        <v>Netherlands Central</v>
      </c>
      <c r="F9" t="str">
        <f>VLOOKUP($B9, 'Performance Data'!$B:$K, 6, 0)</f>
        <v>Institutes / Clinic</v>
      </c>
      <c r="G9" s="19" t="str">
        <f>VLOOKUP($B9, 'Performance Data'!$B:$K, 10, 0)</f>
        <v>Pre-2022</v>
      </c>
      <c r="H9" s="20" t="s">
        <v>64</v>
      </c>
      <c r="I9" s="19" t="str">
        <f>VLOOKUP($B9, 'Performance Data'!$B:$K, 7, 0)</f>
        <v>AA</v>
      </c>
      <c r="J9" s="7">
        <f t="shared" si="8"/>
        <v>30637.089999999997</v>
      </c>
      <c r="K9" s="68">
        <f t="shared" si="14"/>
        <v>33700.798999999999</v>
      </c>
      <c r="M9" s="20" t="s">
        <v>68</v>
      </c>
      <c r="O9" s="5">
        <f>SUMIF('Performance Data'!$B:$B, $B9,'Performance Data'!N:N)</f>
        <v>38404.31</v>
      </c>
      <c r="P9" s="5">
        <f>SUMIF('Performance Data'!$B:$B, $B9,'Performance Data'!O:O)</f>
        <v>30637.089999999997</v>
      </c>
      <c r="Q9" s="5">
        <f>SUMIF('Performance Data'!$B:$B, $B9,'Performance Data'!P:P)</f>
        <v>29200</v>
      </c>
      <c r="S9" s="21">
        <f t="shared" si="9"/>
        <v>-0.20224865386202751</v>
      </c>
      <c r="T9" s="21">
        <f t="shared" si="10"/>
        <v>4.9215410958904027E-2</v>
      </c>
      <c r="V9" s="5">
        <f>SUMIF('Performance Data'!$B:$B, $B9,'Performance Data'!AC:AC)</f>
        <v>58268.2</v>
      </c>
      <c r="W9" s="5">
        <f>SUMIF('Performance Data'!$B:$B, $B9,'Performance Data'!AD:AD)</f>
        <v>36476.800000000003</v>
      </c>
      <c r="X9" s="5">
        <f>SUMIF('Performance Data'!$B:$B, $B9,'Performance Data'!AE:AE)</f>
        <v>38404.31</v>
      </c>
      <c r="Y9" s="5">
        <f>SUMIF('Performance Data'!$B:$B, $B9,'Performance Data'!AG:AG)</f>
        <v>40000</v>
      </c>
      <c r="Z9" s="5">
        <f t="shared" si="11"/>
        <v>30637.089999999997</v>
      </c>
      <c r="AA9" s="5">
        <f t="shared" si="12"/>
        <v>33700.798999999999</v>
      </c>
      <c r="AC9" s="21">
        <f t="shared" si="4"/>
        <v>-0.20224865386202751</v>
      </c>
      <c r="AD9" s="21">
        <f t="shared" si="5"/>
        <v>-0.23407275000000005</v>
      </c>
      <c r="AE9" s="21">
        <f t="shared" si="6"/>
        <v>0.10000000000000009</v>
      </c>
      <c r="AG9" s="63">
        <f t="shared" si="13"/>
        <v>2359.05593</v>
      </c>
      <c r="AH9" s="63">
        <f t="shared" si="13"/>
        <v>2696.0639200000001</v>
      </c>
      <c r="AI9" s="63">
        <f t="shared" si="13"/>
        <v>3370.0799000000002</v>
      </c>
      <c r="AJ9" s="63">
        <f t="shared" si="13"/>
        <v>2864.5679150000001</v>
      </c>
      <c r="AK9" s="63">
        <f t="shared" si="13"/>
        <v>3033.0719099999997</v>
      </c>
      <c r="AL9" s="63">
        <f t="shared" si="13"/>
        <v>2696.0639200000001</v>
      </c>
      <c r="AM9" s="63">
        <f t="shared" si="13"/>
        <v>2696.0639200000001</v>
      </c>
      <c r="AN9" s="63">
        <f t="shared" si="13"/>
        <v>2190.551935</v>
      </c>
      <c r="AO9" s="63">
        <f t="shared" si="13"/>
        <v>3201.5759050000001</v>
      </c>
      <c r="AP9" s="63">
        <f t="shared" si="13"/>
        <v>3370.0799000000002</v>
      </c>
      <c r="AQ9" s="63">
        <f t="shared" si="13"/>
        <v>2864.5679150000001</v>
      </c>
      <c r="AR9" s="63">
        <f t="shared" si="13"/>
        <v>2359.05593</v>
      </c>
    </row>
    <row r="10" spans="2:44" x14ac:dyDescent="0.25">
      <c r="B10">
        <v>23056</v>
      </c>
      <c r="C10" t="s">
        <v>339</v>
      </c>
      <c r="D10" t="str">
        <f>VLOOKUP($B10, 'Performance Data'!$B:$K, 3, 0)</f>
        <v>Benelux</v>
      </c>
      <c r="E10" t="str">
        <f>VLOOKUP($B10, 'Performance Data'!$B:$K, 4, 0)</f>
        <v>Netherlands Central</v>
      </c>
      <c r="F10" t="str">
        <f>VLOOKUP($B10, 'Performance Data'!$B:$K, 6, 0)</f>
        <v>Institutes / Clinic</v>
      </c>
      <c r="G10" s="19" t="str">
        <f>VLOOKUP($B10, 'Performance Data'!$B:$K, 10, 0)</f>
        <v>Pre-2022</v>
      </c>
      <c r="H10" s="20" t="s">
        <v>64</v>
      </c>
      <c r="I10" s="19" t="str">
        <f>VLOOKUP($B10, 'Performance Data'!$B:$K, 7, 0)</f>
        <v>AA</v>
      </c>
      <c r="J10" s="7">
        <f t="shared" si="8"/>
        <v>50219</v>
      </c>
      <c r="K10" s="68">
        <f t="shared" si="14"/>
        <v>55240.9</v>
      </c>
      <c r="M10" s="20" t="s">
        <v>65</v>
      </c>
      <c r="O10" s="5">
        <f>SUMIF('Performance Data'!$B:$B, $B10,'Performance Data'!N:N)</f>
        <v>37046.870000000003</v>
      </c>
      <c r="P10" s="5">
        <v>50219</v>
      </c>
      <c r="Q10" s="5">
        <f>SUMIF('Performance Data'!$B:$B, $B10,'Performance Data'!P:P)</f>
        <v>29200</v>
      </c>
      <c r="S10" s="21">
        <f t="shared" si="9"/>
        <v>0.35555311420371005</v>
      </c>
      <c r="T10" s="21">
        <f t="shared" si="10"/>
        <v>0.71982876712328769</v>
      </c>
      <c r="V10" s="5">
        <f>SUMIF('Performance Data'!$B:$B, $B10,'Performance Data'!AC:AC)</f>
        <v>22960.58</v>
      </c>
      <c r="W10" s="5">
        <f>SUMIF('Performance Data'!$B:$B, $B10,'Performance Data'!AD:AD)</f>
        <v>25003.200000000001</v>
      </c>
      <c r="X10" s="5">
        <f>SUMIF('Performance Data'!$B:$B, $B10,'Performance Data'!AE:AE)</f>
        <v>37046.870000000003</v>
      </c>
      <c r="Y10" s="5">
        <f>SUMIF('Performance Data'!$B:$B, $B10,'Performance Data'!AG:AG)</f>
        <v>40000</v>
      </c>
      <c r="Z10" s="5">
        <f t="shared" si="11"/>
        <v>50219</v>
      </c>
      <c r="AA10" s="5">
        <f t="shared" si="12"/>
        <v>55240.9</v>
      </c>
      <c r="AC10" s="21">
        <f t="shared" si="4"/>
        <v>0.35555311420371005</v>
      </c>
      <c r="AD10" s="21">
        <f t="shared" si="5"/>
        <v>0.2554749999999999</v>
      </c>
      <c r="AE10" s="21">
        <f t="shared" si="6"/>
        <v>0.10000000000000009</v>
      </c>
      <c r="AG10" s="63">
        <f t="shared" si="13"/>
        <v>3866.8630000000003</v>
      </c>
      <c r="AH10" s="63">
        <f t="shared" si="13"/>
        <v>4419.2719999999999</v>
      </c>
      <c r="AI10" s="63">
        <f t="shared" si="13"/>
        <v>5524.09</v>
      </c>
      <c r="AJ10" s="63">
        <f t="shared" si="13"/>
        <v>4695.4765000000007</v>
      </c>
      <c r="AK10" s="63">
        <f t="shared" si="13"/>
        <v>4971.6809999999996</v>
      </c>
      <c r="AL10" s="63">
        <f t="shared" si="13"/>
        <v>4419.2719999999999</v>
      </c>
      <c r="AM10" s="63">
        <f t="shared" si="13"/>
        <v>4419.2719999999999</v>
      </c>
      <c r="AN10" s="63">
        <f t="shared" si="13"/>
        <v>3590.6585</v>
      </c>
      <c r="AO10" s="63">
        <f t="shared" si="13"/>
        <v>5247.8855000000003</v>
      </c>
      <c r="AP10" s="63">
        <f t="shared" si="13"/>
        <v>5524.09</v>
      </c>
      <c r="AQ10" s="63">
        <f t="shared" si="13"/>
        <v>4695.4765000000007</v>
      </c>
      <c r="AR10" s="63">
        <f t="shared" si="13"/>
        <v>3866.8630000000003</v>
      </c>
    </row>
    <row r="11" spans="2:44" x14ac:dyDescent="0.25">
      <c r="B11">
        <v>23058</v>
      </c>
      <c r="C11" t="s">
        <v>340</v>
      </c>
      <c r="D11" t="str">
        <f>VLOOKUP($B11, 'Performance Data'!$B:$K, 3, 0)</f>
        <v>Benelux</v>
      </c>
      <c r="E11" t="str">
        <f>VLOOKUP($B11, 'Performance Data'!$B:$K, 4, 0)</f>
        <v>Netherlands Central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 t="s">
        <v>64</v>
      </c>
      <c r="I11" s="19" t="str">
        <f>VLOOKUP($B11, 'Performance Data'!$B:$K, 7, 0)</f>
        <v>AA</v>
      </c>
      <c r="J11" s="7">
        <f t="shared" si="8"/>
        <v>50048.02</v>
      </c>
      <c r="K11" s="68">
        <f t="shared" si="14"/>
        <v>55052.822</v>
      </c>
      <c r="M11" s="20" t="s">
        <v>65</v>
      </c>
      <c r="O11" s="5">
        <f>SUMIF('Performance Data'!$B:$B, $B11,'Performance Data'!N:N)</f>
        <v>44736.299999999996</v>
      </c>
      <c r="P11" s="5">
        <f>SUMIF('Performance Data'!$B:$B, $B11,'Performance Data'!O:O)</f>
        <v>50048.02</v>
      </c>
      <c r="Q11" s="5">
        <f>SUMIF('Performance Data'!$B:$B, $B11,'Performance Data'!P:P)</f>
        <v>35040</v>
      </c>
      <c r="S11" s="21">
        <f t="shared" si="9"/>
        <v>0.11873400348263052</v>
      </c>
      <c r="T11" s="21">
        <f t="shared" si="10"/>
        <v>0.42831107305936067</v>
      </c>
      <c r="V11" s="5">
        <f>SUMIF('Performance Data'!$B:$B, $B11,'Performance Data'!AC:AC)</f>
        <v>33495.379999999997</v>
      </c>
      <c r="W11" s="5">
        <f>SUMIF('Performance Data'!$B:$B, $B11,'Performance Data'!AD:AD)</f>
        <v>40447.53</v>
      </c>
      <c r="X11" s="5">
        <f>SUMIF('Performance Data'!$B:$B, $B11,'Performance Data'!AE:AE)</f>
        <v>44736.299999999996</v>
      </c>
      <c r="Y11" s="5">
        <f>SUMIF('Performance Data'!$B:$B, $B11,'Performance Data'!AG:AG)</f>
        <v>48000</v>
      </c>
      <c r="Z11" s="5">
        <f t="shared" si="11"/>
        <v>50048.02</v>
      </c>
      <c r="AA11" s="5">
        <f t="shared" si="12"/>
        <v>55052.822</v>
      </c>
      <c r="AC11" s="21">
        <f t="shared" si="4"/>
        <v>0.11873400348263052</v>
      </c>
      <c r="AD11" s="21">
        <f t="shared" si="5"/>
        <v>4.2667083333333355E-2</v>
      </c>
      <c r="AE11" s="21">
        <f t="shared" si="6"/>
        <v>0.10000000000000009</v>
      </c>
      <c r="AG11" s="63">
        <f t="shared" si="13"/>
        <v>3853.6975400000006</v>
      </c>
      <c r="AH11" s="63">
        <f t="shared" si="13"/>
        <v>4404.2257600000003</v>
      </c>
      <c r="AI11" s="63">
        <f t="shared" si="13"/>
        <v>5505.2822000000006</v>
      </c>
      <c r="AJ11" s="63">
        <f t="shared" si="13"/>
        <v>4679.4898700000003</v>
      </c>
      <c r="AK11" s="63">
        <f t="shared" si="13"/>
        <v>4954.7539799999995</v>
      </c>
      <c r="AL11" s="63">
        <f t="shared" si="13"/>
        <v>4404.2257600000003</v>
      </c>
      <c r="AM11" s="63">
        <f t="shared" si="13"/>
        <v>4404.2257600000003</v>
      </c>
      <c r="AN11" s="63">
        <f t="shared" si="13"/>
        <v>3578.43343</v>
      </c>
      <c r="AO11" s="63">
        <f t="shared" si="13"/>
        <v>5230.0180900000005</v>
      </c>
      <c r="AP11" s="63">
        <f t="shared" si="13"/>
        <v>5505.2822000000006</v>
      </c>
      <c r="AQ11" s="63">
        <f t="shared" si="13"/>
        <v>4679.4898700000003</v>
      </c>
      <c r="AR11" s="63">
        <f t="shared" si="13"/>
        <v>3853.6975400000006</v>
      </c>
    </row>
    <row r="12" spans="2:44" x14ac:dyDescent="0.25">
      <c r="B12">
        <v>23051</v>
      </c>
      <c r="C12" t="s">
        <v>341</v>
      </c>
      <c r="D12" t="s">
        <v>27</v>
      </c>
      <c r="E12" t="s">
        <v>342</v>
      </c>
      <c r="F12" t="s">
        <v>106</v>
      </c>
      <c r="G12" s="19">
        <v>2024</v>
      </c>
      <c r="H12" s="20" t="s">
        <v>64</v>
      </c>
      <c r="I12" s="19" t="s">
        <v>128</v>
      </c>
      <c r="J12" s="7">
        <f t="shared" si="8"/>
        <v>34356</v>
      </c>
      <c r="K12" s="68">
        <f t="shared" si="14"/>
        <v>37791.600000000006</v>
      </c>
      <c r="M12" s="20" t="s">
        <v>65</v>
      </c>
      <c r="O12" s="5">
        <f>SUMIF('Performance Data'!$B:$B, $B12,'Performance Data'!N:N)</f>
        <v>23734.639999999999</v>
      </c>
      <c r="P12" s="5">
        <v>34356</v>
      </c>
      <c r="Q12" s="5">
        <f>SUMIF('Performance Data'!$B:$B, $B12,'Performance Data'!P:P)</f>
        <v>0</v>
      </c>
      <c r="S12" s="21">
        <f t="shared" si="9"/>
        <v>0.44750457559078205</v>
      </c>
      <c r="T12" s="21" t="e">
        <f t="shared" si="10"/>
        <v>#DIV/0!</v>
      </c>
      <c r="V12" s="5">
        <f>SUMIF('Performance Data'!$B:$B, $B12,'Performance Data'!AC:AC)</f>
        <v>1419.66</v>
      </c>
      <c r="W12" s="5">
        <f>SUMIF('Performance Data'!$B:$B, $B12,'Performance Data'!AD:AD)</f>
        <v>0</v>
      </c>
      <c r="X12" s="5">
        <f>SUMIF('Performance Data'!$B:$B, $B12,'Performance Data'!AE:AE)</f>
        <v>23734.639999999999</v>
      </c>
      <c r="Y12" s="5">
        <f>SUMIF('Performance Data'!$B:$B, $B12,'Performance Data'!AG:AG)</f>
        <v>0</v>
      </c>
      <c r="Z12" s="5">
        <f t="shared" si="11"/>
        <v>34356</v>
      </c>
      <c r="AA12" s="5">
        <f t="shared" si="12"/>
        <v>37791.600000000006</v>
      </c>
      <c r="AC12" s="21">
        <f t="shared" ref="AC12" si="15">Z12/X12-1</f>
        <v>0.44750457559078205</v>
      </c>
      <c r="AD12" s="21" t="e">
        <f t="shared" ref="AD12" si="16">Z12/Y12-1</f>
        <v>#DIV/0!</v>
      </c>
      <c r="AE12" s="21">
        <f t="shared" ref="AE12" si="17">AA12/Z12-1</f>
        <v>0.10000000000000009</v>
      </c>
      <c r="AG12" s="63">
        <f t="shared" ref="AG12:AR12" si="18">$AA12*AG$1</f>
        <v>2645.4120000000007</v>
      </c>
      <c r="AH12" s="63">
        <f t="shared" si="18"/>
        <v>3023.3280000000004</v>
      </c>
      <c r="AI12" s="63">
        <f t="shared" si="18"/>
        <v>3779.1600000000008</v>
      </c>
      <c r="AJ12" s="63">
        <f t="shared" si="18"/>
        <v>3212.2860000000005</v>
      </c>
      <c r="AK12" s="63">
        <f t="shared" si="18"/>
        <v>3401.2440000000006</v>
      </c>
      <c r="AL12" s="63">
        <f t="shared" si="18"/>
        <v>3023.3280000000004</v>
      </c>
      <c r="AM12" s="63">
        <f t="shared" si="18"/>
        <v>3023.3280000000004</v>
      </c>
      <c r="AN12" s="63">
        <f t="shared" si="18"/>
        <v>2456.4540000000006</v>
      </c>
      <c r="AO12" s="63">
        <f t="shared" si="18"/>
        <v>3590.2020000000007</v>
      </c>
      <c r="AP12" s="63">
        <f t="shared" si="18"/>
        <v>3779.1600000000008</v>
      </c>
      <c r="AQ12" s="63">
        <f t="shared" si="18"/>
        <v>3212.2860000000005</v>
      </c>
      <c r="AR12" s="63">
        <f t="shared" si="18"/>
        <v>2645.4120000000007</v>
      </c>
    </row>
    <row r="13" spans="2:44" x14ac:dyDescent="0.25">
      <c r="B13">
        <v>23061</v>
      </c>
      <c r="C13" t="s">
        <v>343</v>
      </c>
      <c r="D13" t="str">
        <f>VLOOKUP($B13, 'Performance Data'!$B:$K, 3, 0)</f>
        <v>Benelux</v>
      </c>
      <c r="E13" t="str">
        <f>VLOOKUP($B13, 'Performance Data'!$B:$K, 4, 0)</f>
        <v>Netherlands Central</v>
      </c>
      <c r="F13" t="str">
        <f>VLOOKUP($B13, 'Performance Data'!$B:$K, 6, 0)</f>
        <v>Institutes / Clinic</v>
      </c>
      <c r="G13" s="19" t="str">
        <f>VLOOKUP($B13, 'Performance Data'!$B:$K, 10, 0)</f>
        <v>Pre-2022</v>
      </c>
      <c r="H13" s="20" t="s">
        <v>64</v>
      </c>
      <c r="I13" s="19" t="str">
        <f>VLOOKUP($B13, 'Performance Data'!$B:$K, 7, 0)</f>
        <v>AA</v>
      </c>
      <c r="J13" s="7">
        <f t="shared" si="8"/>
        <v>45346.899999999994</v>
      </c>
      <c r="K13" s="68">
        <f t="shared" si="14"/>
        <v>49881.59</v>
      </c>
      <c r="M13" s="20" t="s">
        <v>88</v>
      </c>
      <c r="O13" s="5">
        <f>SUMIF('Performance Data'!$B:$B, $B13,'Performance Data'!N:N)</f>
        <v>77076.08</v>
      </c>
      <c r="P13" s="5">
        <f>SUMIF('Performance Data'!$B:$B, $B13,'Performance Data'!O:O)</f>
        <v>45346.899999999994</v>
      </c>
      <c r="Q13" s="5">
        <f>SUMIF('Performance Data'!$B:$B, $B13,'Performance Data'!P:P)</f>
        <v>51100</v>
      </c>
      <c r="S13" s="21">
        <f t="shared" si="9"/>
        <v>-0.41166053073794107</v>
      </c>
      <c r="T13" s="21">
        <f t="shared" si="10"/>
        <v>-0.11258512720156566</v>
      </c>
      <c r="V13" s="5">
        <f>SUMIF('Performance Data'!$B:$B, $B13,'Performance Data'!AC:AC)</f>
        <v>54469.13</v>
      </c>
      <c r="W13" s="5">
        <f>SUMIF('Performance Data'!$B:$B, $B13,'Performance Data'!AD:AD)</f>
        <v>61873.43</v>
      </c>
      <c r="X13" s="5">
        <f>SUMIF('Performance Data'!$B:$B, $B13,'Performance Data'!AE:AE)</f>
        <v>77076.08</v>
      </c>
      <c r="Y13" s="5">
        <f>SUMIF('Performance Data'!$B:$B, $B13,'Performance Data'!AG:AG)</f>
        <v>70000</v>
      </c>
      <c r="Z13" s="5">
        <f t="shared" si="11"/>
        <v>45346.899999999994</v>
      </c>
      <c r="AA13" s="5">
        <f t="shared" si="12"/>
        <v>49881.59</v>
      </c>
      <c r="AC13" s="21">
        <f t="shared" si="4"/>
        <v>-0.41166053073794107</v>
      </c>
      <c r="AD13" s="21">
        <f t="shared" si="5"/>
        <v>-0.35218714285714292</v>
      </c>
      <c r="AE13" s="21">
        <f t="shared" si="6"/>
        <v>0.10000000000000009</v>
      </c>
      <c r="AG13" s="63">
        <f t="shared" si="13"/>
        <v>3491.7112999999999</v>
      </c>
      <c r="AH13" s="63">
        <f t="shared" si="13"/>
        <v>3990.5272</v>
      </c>
      <c r="AI13" s="63">
        <f t="shared" si="13"/>
        <v>4988.1589999999997</v>
      </c>
      <c r="AJ13" s="63">
        <f t="shared" si="13"/>
        <v>4239.9351500000002</v>
      </c>
      <c r="AK13" s="63">
        <f t="shared" si="13"/>
        <v>4489.3430999999991</v>
      </c>
      <c r="AL13" s="63">
        <f t="shared" si="13"/>
        <v>3990.5272</v>
      </c>
      <c r="AM13" s="63">
        <f t="shared" si="13"/>
        <v>3990.5272</v>
      </c>
      <c r="AN13" s="63">
        <f t="shared" si="13"/>
        <v>3242.3033499999997</v>
      </c>
      <c r="AO13" s="63">
        <f t="shared" si="13"/>
        <v>4738.7510499999999</v>
      </c>
      <c r="AP13" s="63">
        <f t="shared" si="13"/>
        <v>4988.1589999999997</v>
      </c>
      <c r="AQ13" s="63">
        <f t="shared" si="13"/>
        <v>4239.9351500000002</v>
      </c>
      <c r="AR13" s="63">
        <f t="shared" si="13"/>
        <v>3491.7112999999999</v>
      </c>
    </row>
    <row r="14" spans="2:44" x14ac:dyDescent="0.25">
      <c r="B14">
        <v>23064</v>
      </c>
      <c r="C14" t="s">
        <v>344</v>
      </c>
      <c r="D14" t="str">
        <f>VLOOKUP($B14, 'Performance Data'!$B:$K, 3, 0)</f>
        <v>Benelux</v>
      </c>
      <c r="E14" t="str">
        <f>VLOOKUP($B14, 'Performance Data'!$B:$K, 4, 0)</f>
        <v>Netherlands Central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 t="s">
        <v>64</v>
      </c>
      <c r="I14" s="19" t="str">
        <f>VLOOKUP($B14, 'Performance Data'!$B:$K, 7, 0)</f>
        <v>AA</v>
      </c>
      <c r="J14" s="7">
        <f t="shared" si="8"/>
        <v>42894.75</v>
      </c>
      <c r="K14" s="68">
        <f t="shared" si="14"/>
        <v>47184.225000000006</v>
      </c>
      <c r="M14" s="20" t="s">
        <v>65</v>
      </c>
      <c r="O14" s="5">
        <f>SUMIF('Performance Data'!$B:$B, $B14,'Performance Data'!N:N)</f>
        <v>33836.339999999997</v>
      </c>
      <c r="P14" s="5">
        <f>SUMIF('Performance Data'!$B:$B, $B14,'Performance Data'!O:O)</f>
        <v>42894.75</v>
      </c>
      <c r="Q14" s="5">
        <f>SUMIF('Performance Data'!$B:$B, $B14,'Performance Data'!P:P)</f>
        <v>24820</v>
      </c>
      <c r="S14" s="21">
        <f t="shared" si="9"/>
        <v>0.26771246535529558</v>
      </c>
      <c r="T14" s="21">
        <f t="shared" si="10"/>
        <v>0.72823327961321516</v>
      </c>
      <c r="V14" s="5">
        <f>SUMIF('Performance Data'!$B:$B, $B14,'Performance Data'!AC:AC)</f>
        <v>52675.08</v>
      </c>
      <c r="W14" s="5">
        <f>SUMIF('Performance Data'!$B:$B, $B14,'Performance Data'!AD:AD)</f>
        <v>44729.299999999996</v>
      </c>
      <c r="X14" s="5">
        <f>SUMIF('Performance Data'!$B:$B, $B14,'Performance Data'!AE:AE)</f>
        <v>33836.339999999997</v>
      </c>
      <c r="Y14" s="5">
        <f>SUMIF('Performance Data'!$B:$B, $B14,'Performance Data'!AG:AG)</f>
        <v>34000</v>
      </c>
      <c r="Z14" s="5">
        <f t="shared" si="11"/>
        <v>42894.75</v>
      </c>
      <c r="AA14" s="5">
        <f t="shared" si="12"/>
        <v>47184.225000000006</v>
      </c>
      <c r="AC14" s="21">
        <f t="shared" si="4"/>
        <v>0.26771246535529558</v>
      </c>
      <c r="AD14" s="21">
        <f t="shared" si="5"/>
        <v>0.26161029411764702</v>
      </c>
      <c r="AE14" s="21">
        <f t="shared" si="6"/>
        <v>0.10000000000000009</v>
      </c>
      <c r="AG14" s="63">
        <f t="shared" si="13"/>
        <v>3302.8957500000006</v>
      </c>
      <c r="AH14" s="63">
        <f t="shared" si="13"/>
        <v>3774.7380000000007</v>
      </c>
      <c r="AI14" s="63">
        <f t="shared" si="13"/>
        <v>4718.4225000000006</v>
      </c>
      <c r="AJ14" s="63">
        <f t="shared" si="13"/>
        <v>4010.6591250000006</v>
      </c>
      <c r="AK14" s="63">
        <f t="shared" si="13"/>
        <v>4246.58025</v>
      </c>
      <c r="AL14" s="63">
        <f t="shared" si="13"/>
        <v>3774.7380000000007</v>
      </c>
      <c r="AM14" s="63">
        <f t="shared" si="13"/>
        <v>3774.7380000000007</v>
      </c>
      <c r="AN14" s="63">
        <f t="shared" si="13"/>
        <v>3066.9746250000003</v>
      </c>
      <c r="AO14" s="63">
        <f t="shared" si="13"/>
        <v>4482.5013750000007</v>
      </c>
      <c r="AP14" s="63">
        <f t="shared" si="13"/>
        <v>4718.4225000000006</v>
      </c>
      <c r="AQ14" s="63">
        <f t="shared" si="13"/>
        <v>4010.6591250000006</v>
      </c>
      <c r="AR14" s="63">
        <f t="shared" si="13"/>
        <v>3302.8957500000006</v>
      </c>
    </row>
    <row r="15" spans="2:44" x14ac:dyDescent="0.25">
      <c r="B15">
        <v>23077</v>
      </c>
      <c r="C15" t="s">
        <v>345</v>
      </c>
      <c r="D15" t="str">
        <f>VLOOKUP($B15, 'Performance Data'!$B:$K, 3, 0)</f>
        <v>Benelux</v>
      </c>
      <c r="E15" t="str">
        <f>VLOOKUP($B15, 'Performance Data'!$B:$K, 4, 0)</f>
        <v>Netherlands Central</v>
      </c>
      <c r="F15" t="str">
        <f>VLOOKUP($B15, 'Performance Data'!$B:$K, 6, 0)</f>
        <v>Institutes / Clinic</v>
      </c>
      <c r="G15" s="19" t="str">
        <f>VLOOKUP($B15, 'Performance Data'!$B:$K, 10, 0)</f>
        <v>Pre-2022</v>
      </c>
      <c r="H15" s="20" t="s">
        <v>64</v>
      </c>
      <c r="I15" s="19" t="str">
        <f>VLOOKUP($B15, 'Performance Data'!$B:$K, 7, 0)</f>
        <v>AA</v>
      </c>
      <c r="J15" s="7">
        <f t="shared" si="8"/>
        <v>21520.39</v>
      </c>
      <c r="K15" s="68">
        <f t="shared" si="14"/>
        <v>23672.429</v>
      </c>
      <c r="M15" s="20" t="s">
        <v>68</v>
      </c>
      <c r="O15" s="5">
        <f>SUMIF('Performance Data'!$B:$B, $B15,'Performance Data'!N:N)</f>
        <v>21510.39</v>
      </c>
      <c r="P15" s="5">
        <f>SUMIF('Performance Data'!$B:$B, $B15,'Performance Data'!O:O)</f>
        <v>21520.39</v>
      </c>
      <c r="Q15" s="5">
        <f>SUMIF('Performance Data'!$B:$B, $B15,'Performance Data'!P:P)</f>
        <v>17520</v>
      </c>
      <c r="S15" s="21">
        <f t="shared" si="9"/>
        <v>4.6489161749274643E-4</v>
      </c>
      <c r="T15" s="21">
        <f t="shared" si="10"/>
        <v>0.22833276255707768</v>
      </c>
      <c r="V15" s="5">
        <f>SUMIF('Performance Data'!$B:$B, $B15,'Performance Data'!AC:AC)</f>
        <v>13150.769999999999</v>
      </c>
      <c r="W15" s="5">
        <f>SUMIF('Performance Data'!$B:$B, $B15,'Performance Data'!AD:AD)</f>
        <v>17479.38</v>
      </c>
      <c r="X15" s="5">
        <f>SUMIF('Performance Data'!$B:$B, $B15,'Performance Data'!AE:AE)</f>
        <v>21510.39</v>
      </c>
      <c r="Y15" s="5">
        <f>SUMIF('Performance Data'!$B:$B, $B15,'Performance Data'!AG:AG)</f>
        <v>24000</v>
      </c>
      <c r="Z15" s="5">
        <f t="shared" si="11"/>
        <v>21520.39</v>
      </c>
      <c r="AA15" s="5">
        <f t="shared" si="12"/>
        <v>23672.429</v>
      </c>
      <c r="AC15" s="21">
        <f t="shared" si="4"/>
        <v>4.6489161749274643E-4</v>
      </c>
      <c r="AD15" s="21">
        <f t="shared" si="5"/>
        <v>-0.10331708333333334</v>
      </c>
      <c r="AE15" s="21">
        <f t="shared" si="6"/>
        <v>0.10000000000000009</v>
      </c>
      <c r="AG15" s="63">
        <f t="shared" si="13"/>
        <v>1657.0700300000001</v>
      </c>
      <c r="AH15" s="63">
        <f t="shared" si="13"/>
        <v>1893.79432</v>
      </c>
      <c r="AI15" s="63">
        <f t="shared" si="13"/>
        <v>2367.2429000000002</v>
      </c>
      <c r="AJ15" s="63">
        <f t="shared" si="13"/>
        <v>2012.1564650000003</v>
      </c>
      <c r="AK15" s="63">
        <f t="shared" si="13"/>
        <v>2130.5186100000001</v>
      </c>
      <c r="AL15" s="63">
        <f t="shared" si="13"/>
        <v>1893.79432</v>
      </c>
      <c r="AM15" s="63">
        <f t="shared" si="13"/>
        <v>1893.79432</v>
      </c>
      <c r="AN15" s="63">
        <f t="shared" si="13"/>
        <v>1538.707885</v>
      </c>
      <c r="AO15" s="63">
        <f t="shared" si="13"/>
        <v>2248.8807550000001</v>
      </c>
      <c r="AP15" s="63">
        <f t="shared" si="13"/>
        <v>2367.2429000000002</v>
      </c>
      <c r="AQ15" s="63">
        <f t="shared" si="13"/>
        <v>2012.1564650000003</v>
      </c>
      <c r="AR15" s="63">
        <f t="shared" si="13"/>
        <v>1657.0700300000001</v>
      </c>
    </row>
    <row r="16" spans="2:44" x14ac:dyDescent="0.25">
      <c r="B16">
        <v>23080</v>
      </c>
      <c r="C16" t="s">
        <v>346</v>
      </c>
      <c r="D16" t="str">
        <f>VLOOKUP($B16, 'Performance Data'!$B:$K, 3, 0)</f>
        <v>Benelux</v>
      </c>
      <c r="E16" t="str">
        <f>VLOOKUP($B16, 'Performance Data'!$B:$K, 4, 0)</f>
        <v>Netherlands Central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 t="s">
        <v>64</v>
      </c>
      <c r="I16" s="19" t="str">
        <f>VLOOKUP($B16, 'Performance Data'!$B:$K, 7, 0)</f>
        <v>AA</v>
      </c>
      <c r="J16" s="7">
        <f t="shared" si="8"/>
        <v>22624.540000000005</v>
      </c>
      <c r="K16" s="68">
        <f t="shared" si="14"/>
        <v>24886.994000000006</v>
      </c>
      <c r="M16" s="20" t="s">
        <v>65</v>
      </c>
      <c r="O16" s="5">
        <f>SUMIF('Performance Data'!$B:$B, $B16,'Performance Data'!N:N)</f>
        <v>20304.599999999999</v>
      </c>
      <c r="P16" s="5">
        <f>SUMIF('Performance Data'!$B:$B, $B16,'Performance Data'!O:O)</f>
        <v>22624.540000000005</v>
      </c>
      <c r="Q16" s="5">
        <f>SUMIF('Performance Data'!$B:$B, $B16,'Performance Data'!P:P)</f>
        <v>14600</v>
      </c>
      <c r="S16" s="21">
        <f t="shared" si="9"/>
        <v>0.11425686790185496</v>
      </c>
      <c r="T16" s="21">
        <f t="shared" si="10"/>
        <v>0.54962602739726063</v>
      </c>
      <c r="V16" s="5">
        <f>SUMIF('Performance Data'!$B:$B, $B16,'Performance Data'!AC:AC)</f>
        <v>16940.95</v>
      </c>
      <c r="W16" s="5">
        <f>SUMIF('Performance Data'!$B:$B, $B16,'Performance Data'!AD:AD)</f>
        <v>22144.2</v>
      </c>
      <c r="X16" s="5">
        <f>SUMIF('Performance Data'!$B:$B, $B16,'Performance Data'!AE:AE)</f>
        <v>20304.599999999999</v>
      </c>
      <c r="Y16" s="5">
        <f>SUMIF('Performance Data'!$B:$B, $B16,'Performance Data'!AG:AG)</f>
        <v>20000</v>
      </c>
      <c r="Z16" s="5">
        <f t="shared" si="11"/>
        <v>22624.540000000005</v>
      </c>
      <c r="AA16" s="5">
        <f t="shared" si="12"/>
        <v>24886.994000000006</v>
      </c>
      <c r="AC16" s="21">
        <f t="shared" si="4"/>
        <v>0.11425686790185496</v>
      </c>
      <c r="AD16" s="21">
        <f t="shared" si="5"/>
        <v>0.1312270000000002</v>
      </c>
      <c r="AE16" s="21">
        <f t="shared" si="6"/>
        <v>0.10000000000000009</v>
      </c>
      <c r="AG16" s="63">
        <f t="shared" si="13"/>
        <v>1742.0895800000005</v>
      </c>
      <c r="AH16" s="63">
        <f t="shared" si="13"/>
        <v>1990.9595200000006</v>
      </c>
      <c r="AI16" s="63">
        <f t="shared" si="13"/>
        <v>2488.6994000000009</v>
      </c>
      <c r="AJ16" s="63">
        <f t="shared" si="13"/>
        <v>2115.3944900000006</v>
      </c>
      <c r="AK16" s="63">
        <f t="shared" si="13"/>
        <v>2239.8294600000004</v>
      </c>
      <c r="AL16" s="63">
        <f t="shared" si="13"/>
        <v>1990.9595200000006</v>
      </c>
      <c r="AM16" s="63">
        <f t="shared" si="13"/>
        <v>1990.9595200000006</v>
      </c>
      <c r="AN16" s="63">
        <f t="shared" si="13"/>
        <v>1617.6546100000005</v>
      </c>
      <c r="AO16" s="63">
        <f t="shared" si="13"/>
        <v>2364.2644300000006</v>
      </c>
      <c r="AP16" s="63">
        <f t="shared" si="13"/>
        <v>2488.6994000000009</v>
      </c>
      <c r="AQ16" s="63">
        <f t="shared" si="13"/>
        <v>2115.3944900000006</v>
      </c>
      <c r="AR16" s="63">
        <f t="shared" si="13"/>
        <v>1742.0895800000005</v>
      </c>
    </row>
    <row r="17" spans="2:44" x14ac:dyDescent="0.25">
      <c r="B17">
        <v>23084</v>
      </c>
      <c r="C17" t="s">
        <v>347</v>
      </c>
      <c r="D17" t="str">
        <f>VLOOKUP($B17, 'Performance Data'!$B:$K, 3, 0)</f>
        <v>Benelux</v>
      </c>
      <c r="E17" t="str">
        <f>VLOOKUP($B17, 'Performance Data'!$B:$K, 4, 0)</f>
        <v>Netherlands Central</v>
      </c>
      <c r="F17" t="str">
        <f>VLOOKUP($B17, 'Performance Data'!$B:$K, 6, 0)</f>
        <v>Institutes / Clinic</v>
      </c>
      <c r="G17" s="19" t="str">
        <f>VLOOKUP($B17, 'Performance Data'!$B:$K, 10, 0)</f>
        <v>Pre-2022</v>
      </c>
      <c r="H17" s="20" t="s">
        <v>64</v>
      </c>
      <c r="I17" s="19" t="str">
        <f>VLOOKUP($B17, 'Performance Data'!$B:$K, 7, 0)</f>
        <v>AA</v>
      </c>
      <c r="J17" s="7">
        <f t="shared" si="8"/>
        <v>20634.72</v>
      </c>
      <c r="K17" s="68">
        <f t="shared" si="14"/>
        <v>22698.192000000003</v>
      </c>
      <c r="M17" s="20" t="s">
        <v>68</v>
      </c>
      <c r="O17" s="5">
        <f>SUMIF('Performance Data'!$B:$B, $B17,'Performance Data'!N:N)</f>
        <v>23259.420000000002</v>
      </c>
      <c r="P17" s="5">
        <f>SUMIF('Performance Data'!$B:$B, $B17,'Performance Data'!O:O)</f>
        <v>20634.72</v>
      </c>
      <c r="Q17" s="5">
        <f>SUMIF('Performance Data'!$B:$B, $B17,'Performance Data'!P:P)</f>
        <v>16790</v>
      </c>
      <c r="S17" s="21">
        <f t="shared" si="9"/>
        <v>-0.11284460231596494</v>
      </c>
      <c r="T17" s="21">
        <f t="shared" si="10"/>
        <v>0.22898868374032166</v>
      </c>
      <c r="V17" s="5">
        <f>SUMIF('Performance Data'!$B:$B, $B17,'Performance Data'!AC:AC)</f>
        <v>40250.049999999996</v>
      </c>
      <c r="W17" s="5">
        <f>SUMIF('Performance Data'!$B:$B, $B17,'Performance Data'!AD:AD)</f>
        <v>29925.320000000003</v>
      </c>
      <c r="X17" s="5">
        <f>SUMIF('Performance Data'!$B:$B, $B17,'Performance Data'!AE:AE)</f>
        <v>23259.420000000002</v>
      </c>
      <c r="Y17" s="5">
        <f>SUMIF('Performance Data'!$B:$B, $B17,'Performance Data'!AG:AG)</f>
        <v>23000</v>
      </c>
      <c r="Z17" s="5">
        <f t="shared" si="11"/>
        <v>20634.72</v>
      </c>
      <c r="AA17" s="5">
        <f t="shared" si="12"/>
        <v>22698.192000000003</v>
      </c>
      <c r="AC17" s="21">
        <f t="shared" si="4"/>
        <v>-0.11284460231596494</v>
      </c>
      <c r="AD17" s="21">
        <f t="shared" si="5"/>
        <v>-0.10283826086956516</v>
      </c>
      <c r="AE17" s="21">
        <f t="shared" si="6"/>
        <v>0.10000000000000009</v>
      </c>
      <c r="AG17" s="63">
        <f t="shared" si="13"/>
        <v>1588.8734400000003</v>
      </c>
      <c r="AH17" s="63">
        <f t="shared" si="13"/>
        <v>1815.8553600000002</v>
      </c>
      <c r="AI17" s="63">
        <f t="shared" si="13"/>
        <v>2269.8192000000004</v>
      </c>
      <c r="AJ17" s="63">
        <f t="shared" si="13"/>
        <v>1929.3463200000003</v>
      </c>
      <c r="AK17" s="63">
        <f t="shared" si="13"/>
        <v>2042.8372800000002</v>
      </c>
      <c r="AL17" s="63">
        <f t="shared" si="13"/>
        <v>1815.8553600000002</v>
      </c>
      <c r="AM17" s="63">
        <f t="shared" si="13"/>
        <v>1815.8553600000002</v>
      </c>
      <c r="AN17" s="63">
        <f t="shared" si="13"/>
        <v>1475.3824800000002</v>
      </c>
      <c r="AO17" s="63">
        <f t="shared" si="13"/>
        <v>2156.3282400000003</v>
      </c>
      <c r="AP17" s="63">
        <f t="shared" si="13"/>
        <v>2269.8192000000004</v>
      </c>
      <c r="AQ17" s="63">
        <f t="shared" si="13"/>
        <v>1929.3463200000003</v>
      </c>
      <c r="AR17" s="63">
        <f t="shared" si="13"/>
        <v>1588.8734400000003</v>
      </c>
    </row>
    <row r="18" spans="2:44" x14ac:dyDescent="0.25">
      <c r="B18">
        <v>23088</v>
      </c>
      <c r="C18" t="s">
        <v>348</v>
      </c>
      <c r="D18" t="str">
        <f>VLOOKUP($B18, 'Performance Data'!$B:$K, 3, 0)</f>
        <v>Benelux</v>
      </c>
      <c r="E18" t="str">
        <f>VLOOKUP($B18, 'Performance Data'!$B:$K, 4, 0)</f>
        <v>Netherlands Central</v>
      </c>
      <c r="F18" t="str">
        <f>VLOOKUP($B18, 'Performance Data'!$B:$K, 6, 0)</f>
        <v>Institutes / Clinic</v>
      </c>
      <c r="G18" s="19" t="str">
        <f>VLOOKUP($B18, 'Performance Data'!$B:$K, 10, 0)</f>
        <v>Pre-2022</v>
      </c>
      <c r="H18" s="20" t="s">
        <v>64</v>
      </c>
      <c r="I18" s="19" t="str">
        <f>VLOOKUP($B18, 'Performance Data'!$B:$K, 7, 0)</f>
        <v>AA</v>
      </c>
      <c r="J18" s="7">
        <f t="shared" si="8"/>
        <v>62312</v>
      </c>
      <c r="K18" s="68">
        <f t="shared" si="14"/>
        <v>68543.200000000012</v>
      </c>
      <c r="M18" s="20" t="s">
        <v>65</v>
      </c>
      <c r="O18" s="5">
        <f>SUMIF('Performance Data'!$B:$B, $B18,'Performance Data'!N:N)</f>
        <v>54831.319999999992</v>
      </c>
      <c r="P18" s="5">
        <v>62312</v>
      </c>
      <c r="Q18" s="5">
        <f>SUMIF('Performance Data'!$B:$B, $B18,'Performance Data'!P:P)</f>
        <v>43800</v>
      </c>
      <c r="S18" s="21">
        <f t="shared" si="9"/>
        <v>0.13643078444947165</v>
      </c>
      <c r="T18" s="21">
        <f t="shared" si="10"/>
        <v>0.422648401826484</v>
      </c>
      <c r="V18" s="5">
        <f>SUMIF('Performance Data'!$B:$B, $B18,'Performance Data'!AC:AC)</f>
        <v>22635.61</v>
      </c>
      <c r="W18" s="5">
        <f>SUMIF('Performance Data'!$B:$B, $B18,'Performance Data'!AD:AD)</f>
        <v>26468.510000000002</v>
      </c>
      <c r="X18" s="5">
        <f>SUMIF('Performance Data'!$B:$B, $B18,'Performance Data'!AE:AE)</f>
        <v>54831.319999999992</v>
      </c>
      <c r="Y18" s="5">
        <f>SUMIF('Performance Data'!$B:$B, $B18,'Performance Data'!AG:AG)</f>
        <v>60000</v>
      </c>
      <c r="Z18" s="5">
        <f t="shared" si="11"/>
        <v>62312</v>
      </c>
      <c r="AA18" s="5">
        <f t="shared" si="12"/>
        <v>68543.200000000012</v>
      </c>
      <c r="AC18" s="21">
        <f t="shared" si="4"/>
        <v>0.13643078444947165</v>
      </c>
      <c r="AD18" s="21">
        <f t="shared" si="5"/>
        <v>3.8533333333333308E-2</v>
      </c>
      <c r="AE18" s="21">
        <f t="shared" si="6"/>
        <v>0.10000000000000009</v>
      </c>
      <c r="AG18" s="63">
        <f t="shared" si="13"/>
        <v>4798.0240000000013</v>
      </c>
      <c r="AH18" s="63">
        <f t="shared" si="13"/>
        <v>5483.456000000001</v>
      </c>
      <c r="AI18" s="63">
        <f t="shared" si="13"/>
        <v>6854.3200000000015</v>
      </c>
      <c r="AJ18" s="63">
        <f t="shared" si="13"/>
        <v>5826.1720000000014</v>
      </c>
      <c r="AK18" s="63">
        <f t="shared" si="13"/>
        <v>6168.8880000000008</v>
      </c>
      <c r="AL18" s="63">
        <f t="shared" si="13"/>
        <v>5483.456000000001</v>
      </c>
      <c r="AM18" s="63">
        <f t="shared" si="13"/>
        <v>5483.456000000001</v>
      </c>
      <c r="AN18" s="63">
        <f t="shared" si="13"/>
        <v>4455.3080000000009</v>
      </c>
      <c r="AO18" s="63">
        <f t="shared" si="13"/>
        <v>6511.6040000000012</v>
      </c>
      <c r="AP18" s="63">
        <f t="shared" si="13"/>
        <v>6854.3200000000015</v>
      </c>
      <c r="AQ18" s="63">
        <f t="shared" si="13"/>
        <v>5826.1720000000014</v>
      </c>
      <c r="AR18" s="63">
        <f t="shared" si="13"/>
        <v>4798.0240000000013</v>
      </c>
    </row>
    <row r="19" spans="2:44" x14ac:dyDescent="0.25">
      <c r="B19">
        <v>23107</v>
      </c>
      <c r="C19" t="s">
        <v>349</v>
      </c>
      <c r="D19" t="str">
        <f>VLOOKUP($B19, 'Performance Data'!$B:$K, 3, 0)</f>
        <v>Benelux</v>
      </c>
      <c r="E19" t="str">
        <f>VLOOKUP($B19, 'Performance Data'!$B:$K, 4, 0)</f>
        <v>Netherlands Central</v>
      </c>
      <c r="F19" t="str">
        <f>VLOOKUP($B19, 'Performance Data'!$B:$K, 6, 0)</f>
        <v>Institutes / Clinic</v>
      </c>
      <c r="G19" s="19">
        <f>VLOOKUP($B19, 'Performance Data'!$B:$K, 10, 0)</f>
        <v>2022</v>
      </c>
      <c r="H19" s="20" t="s">
        <v>64</v>
      </c>
      <c r="I19" s="19" t="str">
        <f>VLOOKUP($B19, 'Performance Data'!$B:$K, 7, 0)</f>
        <v>AA</v>
      </c>
      <c r="J19" s="7">
        <f t="shared" si="8"/>
        <v>36702.30999999999</v>
      </c>
      <c r="K19" s="68">
        <f t="shared" si="14"/>
        <v>40372.54099999999</v>
      </c>
      <c r="M19" s="20" t="s">
        <v>65</v>
      </c>
      <c r="O19" s="5">
        <f>SUMIF('Performance Data'!$B:$B, $B19,'Performance Data'!N:N)</f>
        <v>30870.859999999997</v>
      </c>
      <c r="P19" s="5">
        <f>SUMIF('Performance Data'!$B:$B, $B19,'Performance Data'!O:O)</f>
        <v>36702.30999999999</v>
      </c>
      <c r="Q19" s="5">
        <f>SUMIF('Performance Data'!$B:$B, $B19,'Performance Data'!P:P)</f>
        <v>24820</v>
      </c>
      <c r="S19" s="21">
        <f t="shared" si="9"/>
        <v>0.18889820367816101</v>
      </c>
      <c r="T19" s="21">
        <f t="shared" si="10"/>
        <v>0.47873932312651046</v>
      </c>
      <c r="V19" s="5">
        <f>SUMIF('Performance Data'!$B:$B, $B19,'Performance Data'!AC:AC)</f>
        <v>6244.170000000001</v>
      </c>
      <c r="W19" s="5">
        <f>SUMIF('Performance Data'!$B:$B, $B19,'Performance Data'!AD:AD)</f>
        <v>15353.340000000002</v>
      </c>
      <c r="X19" s="5">
        <f>SUMIF('Performance Data'!$B:$B, $B19,'Performance Data'!AE:AE)</f>
        <v>30870.859999999997</v>
      </c>
      <c r="Y19" s="5">
        <f>SUMIF('Performance Data'!$B:$B, $B19,'Performance Data'!AG:AG)</f>
        <v>34000</v>
      </c>
      <c r="Z19" s="5">
        <f t="shared" si="11"/>
        <v>36702.30999999999</v>
      </c>
      <c r="AA19" s="5">
        <f t="shared" si="12"/>
        <v>40372.54099999999</v>
      </c>
      <c r="AC19" s="21">
        <f t="shared" si="4"/>
        <v>0.18889820367816101</v>
      </c>
      <c r="AD19" s="21">
        <f t="shared" si="5"/>
        <v>7.9479705882352647E-2</v>
      </c>
      <c r="AE19" s="21">
        <f t="shared" si="6"/>
        <v>0.10000000000000009</v>
      </c>
      <c r="AG19" s="63">
        <f t="shared" si="13"/>
        <v>2826.0778699999996</v>
      </c>
      <c r="AH19" s="63">
        <f t="shared" si="13"/>
        <v>3229.8032799999992</v>
      </c>
      <c r="AI19" s="63">
        <f t="shared" si="13"/>
        <v>4037.2540999999992</v>
      </c>
      <c r="AJ19" s="63">
        <f t="shared" si="13"/>
        <v>3431.6659849999996</v>
      </c>
      <c r="AK19" s="63">
        <f t="shared" si="13"/>
        <v>3633.5286899999992</v>
      </c>
      <c r="AL19" s="63">
        <f t="shared" si="13"/>
        <v>3229.8032799999992</v>
      </c>
      <c r="AM19" s="63">
        <f t="shared" si="13"/>
        <v>3229.8032799999992</v>
      </c>
      <c r="AN19" s="63">
        <f t="shared" si="13"/>
        <v>2624.2151649999996</v>
      </c>
      <c r="AO19" s="63">
        <f t="shared" si="13"/>
        <v>3835.3913949999992</v>
      </c>
      <c r="AP19" s="63">
        <f t="shared" si="13"/>
        <v>4037.2540999999992</v>
      </c>
      <c r="AQ19" s="63">
        <f t="shared" si="13"/>
        <v>3431.6659849999996</v>
      </c>
      <c r="AR19" s="63">
        <f t="shared" si="13"/>
        <v>2826.0778699999996</v>
      </c>
    </row>
    <row r="20" spans="2:44" x14ac:dyDescent="0.25">
      <c r="B20">
        <v>23111</v>
      </c>
      <c r="C20" t="s">
        <v>350</v>
      </c>
      <c r="D20" t="str">
        <f>VLOOKUP($B20, 'Performance Data'!$B:$K, 3, 0)</f>
        <v>Benelux</v>
      </c>
      <c r="E20" t="str">
        <f>VLOOKUP($B20, 'Performance Data'!$B:$K, 4, 0)</f>
        <v>Netherlands Central</v>
      </c>
      <c r="F20" t="str">
        <f>VLOOKUP($B20, 'Performance Data'!$B:$K, 6, 0)</f>
        <v>Institutes / Clinic</v>
      </c>
      <c r="G20" s="19">
        <f>VLOOKUP($B20, 'Performance Data'!$B:$K, 10, 0)</f>
        <v>2023</v>
      </c>
      <c r="H20" s="20" t="s">
        <v>64</v>
      </c>
      <c r="I20" s="19" t="str">
        <f>VLOOKUP($B20, 'Performance Data'!$B:$K, 7, 0)</f>
        <v>AA</v>
      </c>
      <c r="J20" s="7">
        <f t="shared" si="8"/>
        <v>42526.19</v>
      </c>
      <c r="K20" s="68">
        <f t="shared" si="14"/>
        <v>46778.809000000008</v>
      </c>
      <c r="M20" s="20" t="s">
        <v>68</v>
      </c>
      <c r="O20" s="5">
        <f>SUMIF('Performance Data'!$B:$B, $B20,'Performance Data'!N:N)</f>
        <v>50517.400000000009</v>
      </c>
      <c r="P20" s="5">
        <f>SUMIF('Performance Data'!$B:$B, $B20,'Performance Data'!O:O)</f>
        <v>42526.19</v>
      </c>
      <c r="Q20" s="5">
        <f>SUMIF('Performance Data'!$B:$B, $B20,'Performance Data'!P:P)</f>
        <v>38690</v>
      </c>
      <c r="S20" s="21">
        <f t="shared" si="9"/>
        <v>-0.15818727804677213</v>
      </c>
      <c r="T20" s="21">
        <f t="shared" si="10"/>
        <v>9.9151977255104828E-2</v>
      </c>
      <c r="V20" s="5">
        <f>SUMIF('Performance Data'!$B:$B, $B20,'Performance Data'!AC:AC)</f>
        <v>0</v>
      </c>
      <c r="W20" s="5">
        <f>SUMIF('Performance Data'!$B:$B, $B20,'Performance Data'!AD:AD)</f>
        <v>45375.77</v>
      </c>
      <c r="X20" s="5">
        <f>SUMIF('Performance Data'!$B:$B, $B20,'Performance Data'!AE:AE)</f>
        <v>50517.400000000009</v>
      </c>
      <c r="Y20" s="5">
        <f>SUMIF('Performance Data'!$B:$B, $B20,'Performance Data'!AG:AG)</f>
        <v>53000</v>
      </c>
      <c r="Z20" s="5">
        <f t="shared" si="11"/>
        <v>42526.19</v>
      </c>
      <c r="AA20" s="5">
        <f t="shared" si="12"/>
        <v>46778.809000000008</v>
      </c>
      <c r="AC20" s="21">
        <f t="shared" si="4"/>
        <v>-0.15818727804677213</v>
      </c>
      <c r="AD20" s="21">
        <f t="shared" si="5"/>
        <v>-0.19761905660377355</v>
      </c>
      <c r="AE20" s="21">
        <f t="shared" si="6"/>
        <v>0.10000000000000009</v>
      </c>
      <c r="AG20" s="63">
        <f t="shared" si="13"/>
        <v>3274.516630000001</v>
      </c>
      <c r="AH20" s="63">
        <f t="shared" si="13"/>
        <v>3742.3047200000005</v>
      </c>
      <c r="AI20" s="63">
        <f t="shared" si="13"/>
        <v>4677.880900000001</v>
      </c>
      <c r="AJ20" s="63">
        <f t="shared" si="13"/>
        <v>3976.198765000001</v>
      </c>
      <c r="AK20" s="63">
        <f t="shared" si="13"/>
        <v>4210.092810000001</v>
      </c>
      <c r="AL20" s="63">
        <f t="shared" si="13"/>
        <v>3742.3047200000005</v>
      </c>
      <c r="AM20" s="63">
        <f t="shared" si="13"/>
        <v>3742.3047200000005</v>
      </c>
      <c r="AN20" s="63">
        <f t="shared" si="13"/>
        <v>3040.6225850000005</v>
      </c>
      <c r="AO20" s="63">
        <f t="shared" si="13"/>
        <v>4443.986855000001</v>
      </c>
      <c r="AP20" s="63">
        <f t="shared" si="13"/>
        <v>4677.880900000001</v>
      </c>
      <c r="AQ20" s="63">
        <f t="shared" si="13"/>
        <v>3976.198765000001</v>
      </c>
      <c r="AR20" s="63">
        <f t="shared" si="13"/>
        <v>3274.516630000001</v>
      </c>
    </row>
    <row r="21" spans="2:44" x14ac:dyDescent="0.25">
      <c r="B21">
        <v>23020</v>
      </c>
      <c r="C21" t="s">
        <v>351</v>
      </c>
      <c r="D21" t="str">
        <f>VLOOKUP($B21, 'Performance Data'!$B:$K, 3, 0)</f>
        <v>Benelux</v>
      </c>
      <c r="E21" t="str">
        <f>VLOOKUP($B21, 'Performance Data'!$B:$K, 4, 0)</f>
        <v>Netherlands Central</v>
      </c>
      <c r="F21" t="str">
        <f>VLOOKUP($B21, 'Performance Data'!$B:$K, 6, 0)</f>
        <v>Institutes / Clinic</v>
      </c>
      <c r="G21" s="19" t="str">
        <f>VLOOKUP($B21, 'Performance Data'!$B:$K, 10, 0)</f>
        <v>Pre-2022</v>
      </c>
      <c r="H21" s="20" t="s">
        <v>64</v>
      </c>
      <c r="I21" s="19" t="str">
        <f>VLOOKUP($B21, 'Performance Data'!$B:$K, 7, 0)</f>
        <v>AB</v>
      </c>
      <c r="J21" s="7">
        <f t="shared" si="8"/>
        <v>24356</v>
      </c>
      <c r="K21" s="68">
        <f t="shared" si="14"/>
        <v>26791.600000000002</v>
      </c>
      <c r="M21" s="20" t="s">
        <v>68</v>
      </c>
      <c r="O21" s="5">
        <f>SUMIF('Performance Data'!$B:$B, $B21,'Performance Data'!N:N)</f>
        <v>25498.58</v>
      </c>
      <c r="P21" s="5">
        <v>24356</v>
      </c>
      <c r="Q21" s="5">
        <f>SUMIF('Performance Data'!$B:$B, $B21,'Performance Data'!P:P)</f>
        <v>20440</v>
      </c>
      <c r="S21" s="21">
        <f t="shared" si="9"/>
        <v>-4.4809554100659788E-2</v>
      </c>
      <c r="T21" s="21">
        <f t="shared" si="10"/>
        <v>0.19158512720156562</v>
      </c>
      <c r="V21" s="5">
        <f>SUMIF('Performance Data'!$B:$B, $B21,'Performance Data'!AC:AC)</f>
        <v>28120.789999999997</v>
      </c>
      <c r="W21" s="5">
        <f>SUMIF('Performance Data'!$B:$B, $B21,'Performance Data'!AD:AD)</f>
        <v>24217.86</v>
      </c>
      <c r="X21" s="5">
        <f>SUMIF('Performance Data'!$B:$B, $B21,'Performance Data'!AE:AE)</f>
        <v>25498.58</v>
      </c>
      <c r="Y21" s="5">
        <f>SUMIF('Performance Data'!$B:$B, $B21,'Performance Data'!AG:AG)</f>
        <v>28000</v>
      </c>
      <c r="Z21" s="5">
        <f t="shared" si="11"/>
        <v>24356</v>
      </c>
      <c r="AA21" s="5">
        <f t="shared" si="12"/>
        <v>26791.600000000002</v>
      </c>
      <c r="AC21" s="21">
        <f t="shared" si="4"/>
        <v>-4.4809554100659788E-2</v>
      </c>
      <c r="AD21" s="21">
        <f t="shared" si="5"/>
        <v>-0.13014285714285712</v>
      </c>
      <c r="AE21" s="21">
        <f t="shared" si="6"/>
        <v>0.10000000000000009</v>
      </c>
      <c r="AG21" s="63">
        <f t="shared" si="13"/>
        <v>1875.4120000000003</v>
      </c>
      <c r="AH21" s="63">
        <f t="shared" si="13"/>
        <v>2143.3280000000004</v>
      </c>
      <c r="AI21" s="63">
        <f t="shared" si="13"/>
        <v>2679.1600000000003</v>
      </c>
      <c r="AJ21" s="63">
        <f t="shared" si="13"/>
        <v>2277.2860000000005</v>
      </c>
      <c r="AK21" s="63">
        <f t="shared" si="13"/>
        <v>2411.2440000000001</v>
      </c>
      <c r="AL21" s="63">
        <f t="shared" si="13"/>
        <v>2143.3280000000004</v>
      </c>
      <c r="AM21" s="63">
        <f t="shared" si="13"/>
        <v>2143.3280000000004</v>
      </c>
      <c r="AN21" s="63">
        <f t="shared" si="13"/>
        <v>1741.4540000000002</v>
      </c>
      <c r="AO21" s="63">
        <f t="shared" si="13"/>
        <v>2545.2020000000002</v>
      </c>
      <c r="AP21" s="63">
        <f t="shared" si="13"/>
        <v>2679.1600000000003</v>
      </c>
      <c r="AQ21" s="63">
        <f t="shared" si="13"/>
        <v>2277.2860000000005</v>
      </c>
      <c r="AR21" s="63">
        <f t="shared" si="13"/>
        <v>1875.4120000000003</v>
      </c>
    </row>
    <row r="22" spans="2:44" x14ac:dyDescent="0.25">
      <c r="B22">
        <v>23029</v>
      </c>
      <c r="C22" t="s">
        <v>352</v>
      </c>
      <c r="D22" t="str">
        <f>VLOOKUP($B22, 'Performance Data'!$B:$K, 3, 0)</f>
        <v>Benelux</v>
      </c>
      <c r="E22" t="str">
        <f>VLOOKUP($B22, 'Performance Data'!$B:$K, 4, 0)</f>
        <v>Netherlands Central</v>
      </c>
      <c r="F22" t="str">
        <f>VLOOKUP($B22, 'Performance Data'!$B:$K, 6, 0)</f>
        <v>Institutes / Clinic</v>
      </c>
      <c r="G22" s="19" t="str">
        <f>VLOOKUP($B22, 'Performance Data'!$B:$K, 10, 0)</f>
        <v>Pre-2022</v>
      </c>
      <c r="H22" s="20" t="s">
        <v>64</v>
      </c>
      <c r="I22" s="19" t="str">
        <f>VLOOKUP($B22, 'Performance Data'!$B:$K, 7, 0)</f>
        <v>AC</v>
      </c>
      <c r="J22" s="7">
        <f t="shared" si="8"/>
        <v>26222.439999999995</v>
      </c>
      <c r="K22" s="68">
        <f t="shared" si="14"/>
        <v>28844.683999999997</v>
      </c>
      <c r="M22" s="20" t="s">
        <v>65</v>
      </c>
      <c r="O22" s="5">
        <f>SUMIF('Performance Data'!$B:$B, $B22,'Performance Data'!N:N)</f>
        <v>25664.57</v>
      </c>
      <c r="P22" s="5">
        <f>SUMIF('Performance Data'!$B:$B, $B22,'Performance Data'!O:O)</f>
        <v>26222.439999999995</v>
      </c>
      <c r="Q22" s="5">
        <f>SUMIF('Performance Data'!$B:$B, $B22,'Performance Data'!P:P)</f>
        <v>19710</v>
      </c>
      <c r="S22" s="21">
        <f t="shared" si="9"/>
        <v>2.1736970461612826E-2</v>
      </c>
      <c r="T22" s="21">
        <f t="shared" si="10"/>
        <v>0.33041298833079624</v>
      </c>
      <c r="V22" s="5">
        <f>SUMIF('Performance Data'!$B:$B, $B22,'Performance Data'!AC:AC)</f>
        <v>27376.44</v>
      </c>
      <c r="W22" s="5">
        <f>SUMIF('Performance Data'!$B:$B, $B22,'Performance Data'!AD:AD)</f>
        <v>22640.29</v>
      </c>
      <c r="X22" s="5">
        <f>SUMIF('Performance Data'!$B:$B, $B22,'Performance Data'!AE:AE)</f>
        <v>25664.57</v>
      </c>
      <c r="Y22" s="5">
        <f>SUMIF('Performance Data'!$B:$B, $B22,'Performance Data'!AG:AG)</f>
        <v>27000</v>
      </c>
      <c r="Z22" s="5">
        <f t="shared" si="11"/>
        <v>26222.439999999995</v>
      </c>
      <c r="AA22" s="5">
        <f t="shared" si="12"/>
        <v>28844.683999999997</v>
      </c>
      <c r="AC22" s="21">
        <f t="shared" si="4"/>
        <v>2.1736970461612826E-2</v>
      </c>
      <c r="AD22" s="21">
        <f t="shared" si="5"/>
        <v>-2.8798518518518668E-2</v>
      </c>
      <c r="AE22" s="21">
        <f t="shared" si="6"/>
        <v>0.10000000000000009</v>
      </c>
      <c r="AG22" s="63">
        <f t="shared" si="13"/>
        <v>2019.12788</v>
      </c>
      <c r="AH22" s="63">
        <f t="shared" si="13"/>
        <v>2307.5747200000001</v>
      </c>
      <c r="AI22" s="63">
        <f t="shared" si="13"/>
        <v>2884.4683999999997</v>
      </c>
      <c r="AJ22" s="63">
        <f t="shared" si="13"/>
        <v>2451.7981399999999</v>
      </c>
      <c r="AK22" s="63">
        <f t="shared" si="13"/>
        <v>2596.0215599999997</v>
      </c>
      <c r="AL22" s="63">
        <f t="shared" si="13"/>
        <v>2307.5747200000001</v>
      </c>
      <c r="AM22" s="63">
        <f t="shared" si="13"/>
        <v>2307.5747200000001</v>
      </c>
      <c r="AN22" s="63">
        <f t="shared" si="13"/>
        <v>1874.90446</v>
      </c>
      <c r="AO22" s="63">
        <f t="shared" si="13"/>
        <v>2740.2449799999999</v>
      </c>
      <c r="AP22" s="63">
        <f t="shared" si="13"/>
        <v>2884.4683999999997</v>
      </c>
      <c r="AQ22" s="63">
        <f t="shared" si="13"/>
        <v>2451.7981399999999</v>
      </c>
      <c r="AR22" s="63">
        <f t="shared" si="13"/>
        <v>2019.12788</v>
      </c>
    </row>
    <row r="23" spans="2:44" x14ac:dyDescent="0.25">
      <c r="B23">
        <v>23006</v>
      </c>
      <c r="C23" t="s">
        <v>353</v>
      </c>
      <c r="D23" t="str">
        <f>VLOOKUP($B23, 'Performance Data'!$B:$K, 3, 0)</f>
        <v>Benelux</v>
      </c>
      <c r="E23" t="str">
        <f>VLOOKUP($B23, 'Performance Data'!$B:$K, 4, 0)</f>
        <v>Netherlands Central</v>
      </c>
      <c r="F23" t="str">
        <f>VLOOKUP($B23, 'Performance Data'!$B:$K, 6, 0)</f>
        <v>Institutes / Clinic</v>
      </c>
      <c r="G23" s="19" t="str">
        <f>VLOOKUP($B23, 'Performance Data'!$B:$K, 10, 0)</f>
        <v>Pre-2022</v>
      </c>
      <c r="H23" s="20" t="s">
        <v>64</v>
      </c>
      <c r="I23" s="19" t="str">
        <f>VLOOKUP($B23, 'Performance Data'!$B:$K, 7, 0)</f>
        <v>BA</v>
      </c>
      <c r="J23" s="7">
        <f t="shared" si="8"/>
        <v>23705.33</v>
      </c>
      <c r="K23" s="68">
        <f t="shared" si="14"/>
        <v>26075.863000000005</v>
      </c>
      <c r="M23" s="20" t="s">
        <v>65</v>
      </c>
      <c r="O23" s="5">
        <f>SUMIF('Performance Data'!$B:$B, $B23,'Performance Data'!N:N)</f>
        <v>18447.069999999996</v>
      </c>
      <c r="P23" s="5">
        <f>SUMIF('Performance Data'!$B:$B, $B23,'Performance Data'!O:O)</f>
        <v>23705.33</v>
      </c>
      <c r="Q23" s="5">
        <f>SUMIF('Performance Data'!$B:$B, $B23,'Performance Data'!P:P)</f>
        <v>13140</v>
      </c>
      <c r="S23" s="21">
        <f t="shared" si="9"/>
        <v>0.28504580944290914</v>
      </c>
      <c r="T23" s="21">
        <f t="shared" si="10"/>
        <v>0.80405859969558624</v>
      </c>
      <c r="V23" s="5">
        <f>SUMIF('Performance Data'!$B:$B, $B23,'Performance Data'!AC:AC)</f>
        <v>26173.71</v>
      </c>
      <c r="W23" s="5">
        <f>SUMIF('Performance Data'!$B:$B, $B23,'Performance Data'!AD:AD)</f>
        <v>30406.57</v>
      </c>
      <c r="X23" s="5">
        <f>SUMIF('Performance Data'!$B:$B, $B23,'Performance Data'!AE:AE)</f>
        <v>18447.069999999996</v>
      </c>
      <c r="Y23" s="5">
        <f>SUMIF('Performance Data'!$B:$B, $B23,'Performance Data'!AG:AG)</f>
        <v>18000</v>
      </c>
      <c r="Z23" s="5">
        <f t="shared" si="11"/>
        <v>23705.33</v>
      </c>
      <c r="AA23" s="5">
        <f t="shared" si="12"/>
        <v>26075.863000000005</v>
      </c>
      <c r="AC23" s="21">
        <f t="shared" si="4"/>
        <v>0.28504580944290914</v>
      </c>
      <c r="AD23" s="21">
        <f t="shared" si="5"/>
        <v>0.31696277777777793</v>
      </c>
      <c r="AE23" s="21">
        <f t="shared" si="6"/>
        <v>0.10000000000000009</v>
      </c>
      <c r="AG23" s="63">
        <f t="shared" si="13"/>
        <v>1825.3104100000005</v>
      </c>
      <c r="AH23" s="63">
        <f t="shared" si="13"/>
        <v>2086.0690400000003</v>
      </c>
      <c r="AI23" s="63">
        <f t="shared" si="13"/>
        <v>2607.5863000000008</v>
      </c>
      <c r="AJ23" s="63">
        <f t="shared" si="13"/>
        <v>2216.4483550000004</v>
      </c>
      <c r="AK23" s="63">
        <f t="shared" si="13"/>
        <v>2346.8276700000001</v>
      </c>
      <c r="AL23" s="63">
        <f t="shared" si="13"/>
        <v>2086.0690400000003</v>
      </c>
      <c r="AM23" s="63">
        <f t="shared" si="13"/>
        <v>2086.0690400000003</v>
      </c>
      <c r="AN23" s="63">
        <f t="shared" si="13"/>
        <v>1694.9310950000004</v>
      </c>
      <c r="AO23" s="63">
        <f t="shared" si="13"/>
        <v>2477.2069850000007</v>
      </c>
      <c r="AP23" s="63">
        <f t="shared" si="13"/>
        <v>2607.5863000000008</v>
      </c>
      <c r="AQ23" s="63">
        <f t="shared" si="13"/>
        <v>2216.4483550000004</v>
      </c>
      <c r="AR23" s="63">
        <f t="shared" si="13"/>
        <v>1825.3104100000005</v>
      </c>
    </row>
    <row r="24" spans="2:44" x14ac:dyDescent="0.25">
      <c r="B24">
        <v>23013</v>
      </c>
      <c r="C24" t="s">
        <v>354</v>
      </c>
      <c r="D24" t="str">
        <f>VLOOKUP($B24, 'Performance Data'!$B:$K, 3, 0)</f>
        <v>Benelux</v>
      </c>
      <c r="E24" t="str">
        <f>VLOOKUP($B24, 'Performance Data'!$B:$K, 4, 0)</f>
        <v>Netherlands Central</v>
      </c>
      <c r="F24" t="str">
        <f>VLOOKUP($B24, 'Performance Data'!$B:$K, 6, 0)</f>
        <v>Institutes / Clinic</v>
      </c>
      <c r="G24" s="19" t="str">
        <f>VLOOKUP($B24, 'Performance Data'!$B:$K, 10, 0)</f>
        <v>Pre-2022</v>
      </c>
      <c r="H24" s="20" t="s">
        <v>64</v>
      </c>
      <c r="I24" s="19" t="str">
        <f>VLOOKUP($B24, 'Performance Data'!$B:$K, 7, 0)</f>
        <v>BA</v>
      </c>
      <c r="J24" s="7">
        <f t="shared" si="8"/>
        <v>15491.08</v>
      </c>
      <c r="K24" s="68">
        <f t="shared" si="14"/>
        <v>17040.188000000002</v>
      </c>
      <c r="M24" s="20" t="s">
        <v>65</v>
      </c>
      <c r="O24" s="5">
        <f>SUMIF('Performance Data'!$B:$B, $B24,'Performance Data'!N:N)</f>
        <v>10687.98</v>
      </c>
      <c r="P24" s="5">
        <f>SUMIF('Performance Data'!$B:$B, $B24,'Performance Data'!O:O)</f>
        <v>15491.08</v>
      </c>
      <c r="Q24" s="5">
        <f>SUMIF('Performance Data'!$B:$B, $B24,'Performance Data'!P:P)</f>
        <v>9490</v>
      </c>
      <c r="S24" s="21">
        <f t="shared" si="9"/>
        <v>0.44939268224678575</v>
      </c>
      <c r="T24" s="21">
        <f t="shared" si="10"/>
        <v>0.63235827186512128</v>
      </c>
      <c r="V24" s="5">
        <f>SUMIF('Performance Data'!$B:$B, $B24,'Performance Data'!AC:AC)</f>
        <v>14218.98</v>
      </c>
      <c r="W24" s="5">
        <f>SUMIF('Performance Data'!$B:$B, $B24,'Performance Data'!AD:AD)</f>
        <v>7714.09</v>
      </c>
      <c r="X24" s="5">
        <f>SUMIF('Performance Data'!$B:$B, $B24,'Performance Data'!AE:AE)</f>
        <v>10687.98</v>
      </c>
      <c r="Y24" s="5">
        <f>SUMIF('Performance Data'!$B:$B, $B24,'Performance Data'!AG:AG)</f>
        <v>13000</v>
      </c>
      <c r="Z24" s="5">
        <f t="shared" si="11"/>
        <v>15491.08</v>
      </c>
      <c r="AA24" s="5">
        <f t="shared" si="12"/>
        <v>17040.188000000002</v>
      </c>
      <c r="AC24" s="21">
        <f t="shared" si="4"/>
        <v>0.44939268224678575</v>
      </c>
      <c r="AD24" s="21">
        <f t="shared" si="5"/>
        <v>0.19162153846153851</v>
      </c>
      <c r="AE24" s="21">
        <f t="shared" si="6"/>
        <v>0.10000000000000009</v>
      </c>
      <c r="AG24" s="63">
        <f t="shared" si="13"/>
        <v>1192.8131600000002</v>
      </c>
      <c r="AH24" s="63">
        <f t="shared" si="13"/>
        <v>1363.2150400000003</v>
      </c>
      <c r="AI24" s="63">
        <f t="shared" si="13"/>
        <v>1704.0188000000003</v>
      </c>
      <c r="AJ24" s="63">
        <f t="shared" si="13"/>
        <v>1448.4159800000002</v>
      </c>
      <c r="AK24" s="63">
        <f t="shared" si="13"/>
        <v>1533.6169200000002</v>
      </c>
      <c r="AL24" s="63">
        <f t="shared" si="13"/>
        <v>1363.2150400000003</v>
      </c>
      <c r="AM24" s="63">
        <f t="shared" si="13"/>
        <v>1363.2150400000003</v>
      </c>
      <c r="AN24" s="63">
        <f t="shared" si="13"/>
        <v>1107.6122200000002</v>
      </c>
      <c r="AO24" s="63">
        <f t="shared" si="13"/>
        <v>1618.8178600000001</v>
      </c>
      <c r="AP24" s="63">
        <f t="shared" si="13"/>
        <v>1704.0188000000003</v>
      </c>
      <c r="AQ24" s="63">
        <f t="shared" si="13"/>
        <v>1448.4159800000002</v>
      </c>
      <c r="AR24" s="63">
        <f t="shared" si="13"/>
        <v>1192.8131600000002</v>
      </c>
    </row>
    <row r="25" spans="2:44" x14ac:dyDescent="0.25">
      <c r="B25">
        <v>23015</v>
      </c>
      <c r="C25" t="s">
        <v>355</v>
      </c>
      <c r="D25" t="str">
        <f>VLOOKUP($B25, 'Performance Data'!$B:$K, 3, 0)</f>
        <v>Benelux</v>
      </c>
      <c r="E25" t="str">
        <f>VLOOKUP($B25, 'Performance Data'!$B:$K, 4, 0)</f>
        <v>Netherlands Central</v>
      </c>
      <c r="F25" t="str">
        <f>VLOOKUP($B25, 'Performance Data'!$B:$K, 6, 0)</f>
        <v>Institutes / Clinic</v>
      </c>
      <c r="G25" s="19" t="str">
        <f>VLOOKUP($B25, 'Performance Data'!$B:$K, 10, 0)</f>
        <v>Pre-2022</v>
      </c>
      <c r="H25" s="20" t="s">
        <v>64</v>
      </c>
      <c r="I25" s="19" t="str">
        <f>VLOOKUP($B25, 'Performance Data'!$B:$K, 7, 0)</f>
        <v>BA</v>
      </c>
      <c r="J25" s="7">
        <f t="shared" si="8"/>
        <v>12684.11</v>
      </c>
      <c r="K25" s="68">
        <f t="shared" si="14"/>
        <v>13952.521000000002</v>
      </c>
      <c r="M25" s="20" t="s">
        <v>68</v>
      </c>
      <c r="O25" s="5">
        <f>SUMIF('Performance Data'!$B:$B, $B25,'Performance Data'!N:N)</f>
        <v>15660.42</v>
      </c>
      <c r="P25" s="5">
        <f>SUMIF('Performance Data'!$B:$B, $B25,'Performance Data'!O:O)</f>
        <v>12684.11</v>
      </c>
      <c r="Q25" s="5">
        <f>SUMIF('Performance Data'!$B:$B, $B25,'Performance Data'!P:P)</f>
        <v>11680</v>
      </c>
      <c r="S25" s="21">
        <f t="shared" si="9"/>
        <v>-0.19005301262673668</v>
      </c>
      <c r="T25" s="21">
        <f t="shared" si="10"/>
        <v>8.5968321917808233E-2</v>
      </c>
      <c r="V25" s="5">
        <f>SUMIF('Performance Data'!$B:$B, $B25,'Performance Data'!AC:AC)</f>
        <v>15981.619999999999</v>
      </c>
      <c r="W25" s="5">
        <f>SUMIF('Performance Data'!$B:$B, $B25,'Performance Data'!AD:AD)</f>
        <v>18160.3</v>
      </c>
      <c r="X25" s="5">
        <f>SUMIF('Performance Data'!$B:$B, $B25,'Performance Data'!AE:AE)</f>
        <v>15660.42</v>
      </c>
      <c r="Y25" s="5">
        <f>SUMIF('Performance Data'!$B:$B, $B25,'Performance Data'!AG:AG)</f>
        <v>16000</v>
      </c>
      <c r="Z25" s="5">
        <f t="shared" si="11"/>
        <v>12684.11</v>
      </c>
      <c r="AA25" s="5">
        <f t="shared" si="12"/>
        <v>13952.521000000002</v>
      </c>
      <c r="AC25" s="21">
        <f t="shared" si="4"/>
        <v>-0.19005301262673668</v>
      </c>
      <c r="AD25" s="21">
        <f t="shared" si="5"/>
        <v>-0.20724312499999997</v>
      </c>
      <c r="AE25" s="21">
        <f t="shared" si="6"/>
        <v>0.10000000000000009</v>
      </c>
      <c r="AG25" s="63">
        <f t="shared" si="13"/>
        <v>976.67647000000022</v>
      </c>
      <c r="AH25" s="63">
        <f t="shared" si="13"/>
        <v>1116.2016800000001</v>
      </c>
      <c r="AI25" s="63">
        <f t="shared" si="13"/>
        <v>1395.2521000000004</v>
      </c>
      <c r="AJ25" s="63">
        <f t="shared" si="13"/>
        <v>1185.9642850000002</v>
      </c>
      <c r="AK25" s="63">
        <f t="shared" si="13"/>
        <v>1255.7268900000001</v>
      </c>
      <c r="AL25" s="63">
        <f t="shared" si="13"/>
        <v>1116.2016800000001</v>
      </c>
      <c r="AM25" s="63">
        <f t="shared" si="13"/>
        <v>1116.2016800000001</v>
      </c>
      <c r="AN25" s="63">
        <f t="shared" si="13"/>
        <v>906.91386500000021</v>
      </c>
      <c r="AO25" s="63">
        <f t="shared" si="13"/>
        <v>1325.4894950000003</v>
      </c>
      <c r="AP25" s="63">
        <f t="shared" si="13"/>
        <v>1395.2521000000004</v>
      </c>
      <c r="AQ25" s="63">
        <f t="shared" si="13"/>
        <v>1185.9642850000002</v>
      </c>
      <c r="AR25" s="63">
        <f t="shared" si="13"/>
        <v>976.67647000000022</v>
      </c>
    </row>
    <row r="26" spans="2:44" x14ac:dyDescent="0.25">
      <c r="B26">
        <v>23062</v>
      </c>
      <c r="C26" t="s">
        <v>356</v>
      </c>
      <c r="D26" t="str">
        <f>VLOOKUP($B26, 'Performance Data'!$B:$K, 3, 0)</f>
        <v>Benelux</v>
      </c>
      <c r="E26" t="str">
        <f>VLOOKUP($B26, 'Performance Data'!$B:$K, 4, 0)</f>
        <v>Netherlands Central</v>
      </c>
      <c r="F26" t="str">
        <f>VLOOKUP($B26, 'Performance Data'!$B:$K, 6, 0)</f>
        <v>Institutes / Clinic</v>
      </c>
      <c r="G26" s="19" t="str">
        <f>VLOOKUP($B26, 'Performance Data'!$B:$K, 10, 0)</f>
        <v>Pre-2022</v>
      </c>
      <c r="H26" s="20"/>
      <c r="I26" s="19" t="str">
        <f>VLOOKUP($B26, 'Performance Data'!$B:$K, 7, 0)</f>
        <v>BA</v>
      </c>
      <c r="J26" s="7">
        <f t="shared" si="8"/>
        <v>2551.8200000000002</v>
      </c>
      <c r="K26" s="68"/>
      <c r="M26" s="20" t="s">
        <v>88</v>
      </c>
      <c r="O26" s="5">
        <f>SUMIF('Performance Data'!$B:$B, $B26,'Performance Data'!N:N)</f>
        <v>12704.2</v>
      </c>
      <c r="P26" s="5">
        <f>SUMIF('Performance Data'!$B:$B, $B26,'Performance Data'!O:O)</f>
        <v>2551.8200000000002</v>
      </c>
      <c r="Q26" s="5">
        <f>SUMIF('Performance Data'!$B:$B, $B26,'Performance Data'!P:P)</f>
        <v>9490</v>
      </c>
      <c r="S26" s="21">
        <f t="shared" si="9"/>
        <v>-0.79913571889611312</v>
      </c>
      <c r="T26" s="21">
        <f t="shared" si="10"/>
        <v>-0.73110432033719697</v>
      </c>
      <c r="V26" s="5">
        <f>SUMIF('Performance Data'!$B:$B, $B26,'Performance Data'!AC:AC)</f>
        <v>14679.770000000002</v>
      </c>
      <c r="W26" s="5">
        <f>SUMIF('Performance Data'!$B:$B, $B26,'Performance Data'!AD:AD)</f>
        <v>13478.83</v>
      </c>
      <c r="X26" s="5">
        <f>SUMIF('Performance Data'!$B:$B, $B26,'Performance Data'!AE:AE)</f>
        <v>12704.2</v>
      </c>
      <c r="Y26" s="5">
        <f>SUMIF('Performance Data'!$B:$B, $B26,'Performance Data'!AG:AG)</f>
        <v>13000</v>
      </c>
      <c r="Z26" s="5">
        <f t="shared" si="11"/>
        <v>2551.8200000000002</v>
      </c>
      <c r="AA26" s="5">
        <f t="shared" si="12"/>
        <v>0</v>
      </c>
      <c r="AC26" s="21">
        <f t="shared" si="4"/>
        <v>-0.79913571889611312</v>
      </c>
      <c r="AD26" s="21">
        <f t="shared" si="5"/>
        <v>-0.80370615384615385</v>
      </c>
      <c r="AE26" s="21">
        <f t="shared" si="6"/>
        <v>-1</v>
      </c>
      <c r="AG26" s="63">
        <f t="shared" si="13"/>
        <v>0</v>
      </c>
      <c r="AH26" s="63">
        <f t="shared" si="13"/>
        <v>0</v>
      </c>
      <c r="AI26" s="63">
        <f t="shared" si="13"/>
        <v>0</v>
      </c>
      <c r="AJ26" s="63">
        <f t="shared" ref="AJ26:AR39" si="19">$AA26*AJ$1</f>
        <v>0</v>
      </c>
      <c r="AK26" s="63">
        <f t="shared" si="19"/>
        <v>0</v>
      </c>
      <c r="AL26" s="63">
        <f t="shared" si="19"/>
        <v>0</v>
      </c>
      <c r="AM26" s="63">
        <f t="shared" si="19"/>
        <v>0</v>
      </c>
      <c r="AN26" s="63">
        <f t="shared" si="19"/>
        <v>0</v>
      </c>
      <c r="AO26" s="63">
        <f t="shared" si="19"/>
        <v>0</v>
      </c>
      <c r="AP26" s="63">
        <f t="shared" si="19"/>
        <v>0</v>
      </c>
      <c r="AQ26" s="63">
        <f t="shared" si="19"/>
        <v>0</v>
      </c>
      <c r="AR26" s="63">
        <f t="shared" si="19"/>
        <v>0</v>
      </c>
    </row>
    <row r="27" spans="2:44" x14ac:dyDescent="0.25">
      <c r="B27">
        <v>23096</v>
      </c>
      <c r="C27" t="s">
        <v>357</v>
      </c>
      <c r="D27" t="str">
        <f>VLOOKUP($B27, 'Performance Data'!$B:$K, 3, 0)</f>
        <v>Benelux</v>
      </c>
      <c r="E27" t="str">
        <f>VLOOKUP($B27, 'Performance Data'!$B:$K, 4, 0)</f>
        <v>Netherlands Central</v>
      </c>
      <c r="F27" t="str">
        <f>VLOOKUP($B27, 'Performance Data'!$B:$K, 6, 0)</f>
        <v>Institutes / Clinic</v>
      </c>
      <c r="G27" s="19" t="str">
        <f>VLOOKUP($B27, 'Performance Data'!$B:$K, 10, 0)</f>
        <v>Pre-2022</v>
      </c>
      <c r="H27" s="20" t="s">
        <v>358</v>
      </c>
      <c r="I27" s="19" t="str">
        <f>VLOOKUP($B27, 'Performance Data'!$B:$K, 7, 0)</f>
        <v>BA</v>
      </c>
      <c r="J27" s="7">
        <f t="shared" si="8"/>
        <v>592.91999999999996</v>
      </c>
      <c r="K27" s="68">
        <v>0</v>
      </c>
      <c r="M27" s="20" t="s">
        <v>88</v>
      </c>
      <c r="O27" s="5">
        <f>SUMIF('Performance Data'!$B:$B, $B27,'Performance Data'!N:N)</f>
        <v>7628.9899999999989</v>
      </c>
      <c r="P27" s="5">
        <f>SUMIF('Performance Data'!$B:$B, $B27,'Performance Data'!O:O)</f>
        <v>592.91999999999996</v>
      </c>
      <c r="Q27" s="5">
        <f>SUMIF('Performance Data'!$B:$B, $B27,'Performance Data'!P:P)</f>
        <v>5110</v>
      </c>
      <c r="S27" s="21">
        <f t="shared" si="9"/>
        <v>-0.92228066886966686</v>
      </c>
      <c r="T27" s="21">
        <f t="shared" si="10"/>
        <v>-0.88396868884540114</v>
      </c>
      <c r="V27" s="5">
        <f>SUMIF('Performance Data'!$B:$B, $B27,'Performance Data'!AC:AC)</f>
        <v>25428.57</v>
      </c>
      <c r="W27" s="5">
        <f>SUMIF('Performance Data'!$B:$B, $B27,'Performance Data'!AD:AD)</f>
        <v>23903.31</v>
      </c>
      <c r="X27" s="5">
        <f>SUMIF('Performance Data'!$B:$B, $B27,'Performance Data'!AE:AE)</f>
        <v>7628.9899999999989</v>
      </c>
      <c r="Y27" s="5">
        <f>SUMIF('Performance Data'!$B:$B, $B27,'Performance Data'!AG:AG)</f>
        <v>7000</v>
      </c>
      <c r="Z27" s="5">
        <f t="shared" si="11"/>
        <v>592.91999999999996</v>
      </c>
      <c r="AA27" s="5">
        <f t="shared" si="12"/>
        <v>0</v>
      </c>
      <c r="AC27" s="21">
        <f t="shared" si="4"/>
        <v>-0.92228066886966686</v>
      </c>
      <c r="AD27" s="21">
        <f t="shared" si="5"/>
        <v>-0.91529714285714281</v>
      </c>
      <c r="AE27" s="21">
        <f t="shared" si="6"/>
        <v>-1</v>
      </c>
      <c r="AG27" s="63">
        <f t="shared" ref="AG27:AI39" si="20">$AA27*AG$1</f>
        <v>0</v>
      </c>
      <c r="AH27" s="63">
        <f t="shared" si="20"/>
        <v>0</v>
      </c>
      <c r="AI27" s="63">
        <f t="shared" si="20"/>
        <v>0</v>
      </c>
      <c r="AJ27" s="63">
        <f t="shared" si="19"/>
        <v>0</v>
      </c>
      <c r="AK27" s="63">
        <f t="shared" si="19"/>
        <v>0</v>
      </c>
      <c r="AL27" s="63">
        <f t="shared" si="19"/>
        <v>0</v>
      </c>
      <c r="AM27" s="63">
        <f t="shared" si="19"/>
        <v>0</v>
      </c>
      <c r="AN27" s="63">
        <f t="shared" si="19"/>
        <v>0</v>
      </c>
      <c r="AO27" s="63">
        <f t="shared" si="19"/>
        <v>0</v>
      </c>
      <c r="AP27" s="63">
        <f t="shared" si="19"/>
        <v>0</v>
      </c>
      <c r="AQ27" s="63">
        <f t="shared" si="19"/>
        <v>0</v>
      </c>
      <c r="AR27" s="63">
        <f t="shared" si="19"/>
        <v>0</v>
      </c>
    </row>
    <row r="28" spans="2:44" x14ac:dyDescent="0.25">
      <c r="B28">
        <v>23104</v>
      </c>
      <c r="C28" t="s">
        <v>359</v>
      </c>
      <c r="D28" t="str">
        <f>VLOOKUP($B28, 'Performance Data'!$B:$K, 3, 0)</f>
        <v>Benelux</v>
      </c>
      <c r="E28" t="str">
        <f>VLOOKUP($B28, 'Performance Data'!$B:$K, 4, 0)</f>
        <v>Netherlands Central</v>
      </c>
      <c r="F28" t="str">
        <f>VLOOKUP($B28, 'Performance Data'!$B:$K, 6, 0)</f>
        <v>Institutes / Clinic</v>
      </c>
      <c r="G28" s="19">
        <f>VLOOKUP($B28, 'Performance Data'!$B:$K, 10, 0)</f>
        <v>2022</v>
      </c>
      <c r="H28" s="20" t="s">
        <v>64</v>
      </c>
      <c r="I28" s="19" t="str">
        <f>VLOOKUP($B28, 'Performance Data'!$B:$K, 7, 0)</f>
        <v>BA</v>
      </c>
      <c r="J28" s="7">
        <f t="shared" si="8"/>
        <v>13447</v>
      </c>
      <c r="K28" s="68">
        <f t="shared" ref="K28:K36" si="21">J28*1.1</f>
        <v>14791.7</v>
      </c>
      <c r="M28" s="20" t="s">
        <v>68</v>
      </c>
      <c r="O28" s="5">
        <f>SUMIF('Performance Data'!$B:$B, $B28,'Performance Data'!N:N)</f>
        <v>14371.3</v>
      </c>
      <c r="P28" s="5">
        <v>13447</v>
      </c>
      <c r="Q28" s="5">
        <f>SUMIF('Performance Data'!$B:$B, $B28,'Performance Data'!P:P)</f>
        <v>11680</v>
      </c>
      <c r="S28" s="21">
        <f t="shared" si="9"/>
        <v>-6.4315684732765943E-2</v>
      </c>
      <c r="T28" s="21">
        <f t="shared" si="10"/>
        <v>0.15128424657534256</v>
      </c>
      <c r="V28" s="5">
        <f>SUMIF('Performance Data'!$B:$B, $B28,'Performance Data'!AC:AC)</f>
        <v>8802.0999999999985</v>
      </c>
      <c r="W28" s="5">
        <f>SUMIF('Performance Data'!$B:$B, $B28,'Performance Data'!AD:AD)</f>
        <v>10858.140000000001</v>
      </c>
      <c r="X28" s="5">
        <f>SUMIF('Performance Data'!$B:$B, $B28,'Performance Data'!AE:AE)</f>
        <v>14371.3</v>
      </c>
      <c r="Y28" s="5">
        <f>SUMIF('Performance Data'!$B:$B, $B28,'Performance Data'!AG:AG)</f>
        <v>16000</v>
      </c>
      <c r="Z28" s="5">
        <f t="shared" si="11"/>
        <v>13447</v>
      </c>
      <c r="AA28" s="5">
        <f t="shared" si="12"/>
        <v>14791.7</v>
      </c>
      <c r="AC28" s="21">
        <f t="shared" si="4"/>
        <v>-6.4315684732765943E-2</v>
      </c>
      <c r="AD28" s="21">
        <f t="shared" si="5"/>
        <v>-0.15956250000000005</v>
      </c>
      <c r="AE28" s="21">
        <f t="shared" si="6"/>
        <v>0.10000000000000009</v>
      </c>
      <c r="AG28" s="63">
        <f t="shared" si="20"/>
        <v>1035.4190000000001</v>
      </c>
      <c r="AH28" s="63">
        <f t="shared" si="20"/>
        <v>1183.336</v>
      </c>
      <c r="AI28" s="63">
        <f t="shared" si="20"/>
        <v>1479.17</v>
      </c>
      <c r="AJ28" s="63">
        <f t="shared" si="19"/>
        <v>1257.2945000000002</v>
      </c>
      <c r="AK28" s="63">
        <f t="shared" si="19"/>
        <v>1331.2529999999999</v>
      </c>
      <c r="AL28" s="63">
        <f t="shared" si="19"/>
        <v>1183.336</v>
      </c>
      <c r="AM28" s="63">
        <f t="shared" si="19"/>
        <v>1183.336</v>
      </c>
      <c r="AN28" s="63">
        <f t="shared" si="19"/>
        <v>961.46050000000002</v>
      </c>
      <c r="AO28" s="63">
        <f t="shared" si="19"/>
        <v>1405.2115000000001</v>
      </c>
      <c r="AP28" s="63">
        <f t="shared" si="19"/>
        <v>1479.17</v>
      </c>
      <c r="AQ28" s="63">
        <f t="shared" si="19"/>
        <v>1257.2945000000002</v>
      </c>
      <c r="AR28" s="63">
        <f t="shared" si="19"/>
        <v>1035.4190000000001</v>
      </c>
    </row>
    <row r="29" spans="2:44" x14ac:dyDescent="0.25">
      <c r="B29">
        <v>23037</v>
      </c>
      <c r="C29" t="s">
        <v>360</v>
      </c>
      <c r="D29" t="str">
        <f>VLOOKUP($B29, 'Performance Data'!$B:$K, 3, 0)</f>
        <v>Benelux</v>
      </c>
      <c r="E29" t="str">
        <f>VLOOKUP($B29, 'Performance Data'!$B:$K, 4, 0)</f>
        <v>Netherlands Central</v>
      </c>
      <c r="F29" t="str">
        <f>VLOOKUP($B29, 'Performance Data'!$B:$K, 6, 0)</f>
        <v>Institutes / Clinic</v>
      </c>
      <c r="G29" s="19" t="str">
        <f>VLOOKUP($B29, 'Performance Data'!$B:$K, 10, 0)</f>
        <v>Pre-2022</v>
      </c>
      <c r="H29" s="20" t="s">
        <v>64</v>
      </c>
      <c r="I29" s="19" t="str">
        <f>VLOOKUP($B29, 'Performance Data'!$B:$K, 7, 0)</f>
        <v>BB</v>
      </c>
      <c r="J29" s="7">
        <f t="shared" si="8"/>
        <v>7948.2</v>
      </c>
      <c r="K29" s="68">
        <f t="shared" si="21"/>
        <v>8743.02</v>
      </c>
      <c r="M29" s="20" t="s">
        <v>68</v>
      </c>
      <c r="O29" s="5">
        <f>SUMIF('Performance Data'!$B:$B, $B29,'Performance Data'!N:N)</f>
        <v>14337.94</v>
      </c>
      <c r="P29" s="5">
        <f>SUMIF('Performance Data'!$B:$B, $B29,'Performance Data'!O:O)</f>
        <v>7948.2</v>
      </c>
      <c r="Q29" s="5">
        <f>SUMIF('Performance Data'!$B:$B, $B29,'Performance Data'!P:P)</f>
        <v>10950</v>
      </c>
      <c r="S29" s="21">
        <f t="shared" si="0"/>
        <v>-0.44565258328602297</v>
      </c>
      <c r="T29" s="21">
        <f t="shared" si="1"/>
        <v>-0.27413698630136984</v>
      </c>
      <c r="V29" s="5">
        <f>SUMIF('Performance Data'!$B:$B, $B29,'Performance Data'!AC:AC)</f>
        <v>12853.54</v>
      </c>
      <c r="W29" s="5">
        <f>SUMIF('Performance Data'!$B:$B, $B29,'Performance Data'!AD:AD)</f>
        <v>15599.92</v>
      </c>
      <c r="X29" s="5">
        <f>SUMIF('Performance Data'!$B:$B, $B29,'Performance Data'!AE:AE)</f>
        <v>14337.94</v>
      </c>
      <c r="Y29" s="5">
        <f>SUMIF('Performance Data'!$B:$B, $B29,'Performance Data'!AG:AG)</f>
        <v>15000</v>
      </c>
      <c r="Z29" s="5">
        <f t="shared" si="2"/>
        <v>7948.2</v>
      </c>
      <c r="AA29" s="5">
        <f t="shared" si="3"/>
        <v>8743.02</v>
      </c>
      <c r="AC29" s="21">
        <f t="shared" si="4"/>
        <v>-0.44565258328602297</v>
      </c>
      <c r="AD29" s="21">
        <f t="shared" si="5"/>
        <v>-0.47011999999999998</v>
      </c>
      <c r="AE29" s="21">
        <f t="shared" si="6"/>
        <v>0.10000000000000009</v>
      </c>
      <c r="AG29" s="63">
        <f t="shared" si="20"/>
        <v>612.01140000000009</v>
      </c>
      <c r="AH29" s="63">
        <f t="shared" si="20"/>
        <v>699.44159999999999</v>
      </c>
      <c r="AI29" s="63">
        <f t="shared" si="20"/>
        <v>874.30200000000013</v>
      </c>
      <c r="AJ29" s="63">
        <f t="shared" si="19"/>
        <v>743.15670000000011</v>
      </c>
      <c r="AK29" s="63">
        <f t="shared" si="19"/>
        <v>786.87180000000001</v>
      </c>
      <c r="AL29" s="63">
        <f t="shared" si="19"/>
        <v>699.44159999999999</v>
      </c>
      <c r="AM29" s="63">
        <f t="shared" si="19"/>
        <v>699.44159999999999</v>
      </c>
      <c r="AN29" s="63">
        <f t="shared" si="19"/>
        <v>568.29630000000009</v>
      </c>
      <c r="AO29" s="63">
        <f t="shared" si="19"/>
        <v>830.58690000000001</v>
      </c>
      <c r="AP29" s="63">
        <f t="shared" si="19"/>
        <v>874.30200000000013</v>
      </c>
      <c r="AQ29" s="63">
        <f t="shared" si="19"/>
        <v>743.15670000000011</v>
      </c>
      <c r="AR29" s="63">
        <f t="shared" si="19"/>
        <v>612.01140000000009</v>
      </c>
    </row>
    <row r="30" spans="2:44" x14ac:dyDescent="0.25">
      <c r="B30">
        <v>23063</v>
      </c>
      <c r="C30" t="s">
        <v>361</v>
      </c>
      <c r="D30" t="str">
        <f>VLOOKUP($B30, 'Performance Data'!$B:$K, 3, 0)</f>
        <v>Benelux</v>
      </c>
      <c r="E30" t="str">
        <f>VLOOKUP($B30, 'Performance Data'!$B:$K, 4, 0)</f>
        <v>Netherlands Central</v>
      </c>
      <c r="F30" t="str">
        <f>VLOOKUP($B30, 'Performance Data'!$B:$K, 6, 0)</f>
        <v>Institutes / Clinic</v>
      </c>
      <c r="G30" s="19" t="str">
        <f>VLOOKUP($B30, 'Performance Data'!$B:$K, 10, 0)</f>
        <v>Pre-2022</v>
      </c>
      <c r="H30" s="20" t="s">
        <v>64</v>
      </c>
      <c r="I30" s="19" t="str">
        <f>VLOOKUP($B30, 'Performance Data'!$B:$K, 7, 0)</f>
        <v>BB</v>
      </c>
      <c r="J30" s="7">
        <f t="shared" si="8"/>
        <v>5475.5300000000007</v>
      </c>
      <c r="K30" s="68">
        <f t="shared" si="21"/>
        <v>6023.0830000000014</v>
      </c>
      <c r="M30" s="20" t="s">
        <v>68</v>
      </c>
      <c r="O30" s="5">
        <f>SUMIF('Performance Data'!$B:$B, $B30,'Performance Data'!N:N)</f>
        <v>10217.380000000001</v>
      </c>
      <c r="P30" s="5">
        <f>SUMIF('Performance Data'!$B:$B, $B30,'Performance Data'!O:O)</f>
        <v>5475.5300000000007</v>
      </c>
      <c r="Q30" s="5">
        <f>SUMIF('Performance Data'!$B:$B, $B30,'Performance Data'!P:P)</f>
        <v>8760</v>
      </c>
      <c r="S30" s="21">
        <f t="shared" si="0"/>
        <v>-0.46409647091524442</v>
      </c>
      <c r="T30" s="21">
        <f t="shared" si="1"/>
        <v>-0.37493949771689494</v>
      </c>
      <c r="V30" s="5">
        <f>SUMIF('Performance Data'!$B:$B, $B30,'Performance Data'!AC:AC)</f>
        <v>14487.109999999999</v>
      </c>
      <c r="W30" s="5">
        <f>SUMIF('Performance Data'!$B:$B, $B30,'Performance Data'!AD:AD)</f>
        <v>5383.31</v>
      </c>
      <c r="X30" s="5">
        <f>SUMIF('Performance Data'!$B:$B, $B30,'Performance Data'!AE:AE)</f>
        <v>10217.380000000001</v>
      </c>
      <c r="Y30" s="5">
        <f>SUMIF('Performance Data'!$B:$B, $B30,'Performance Data'!AG:AG)</f>
        <v>12000</v>
      </c>
      <c r="Z30" s="5">
        <f t="shared" si="2"/>
        <v>5475.5300000000007</v>
      </c>
      <c r="AA30" s="5">
        <f t="shared" si="3"/>
        <v>6023.0830000000014</v>
      </c>
      <c r="AC30" s="21">
        <f t="shared" si="4"/>
        <v>-0.46409647091524442</v>
      </c>
      <c r="AD30" s="21">
        <f t="shared" si="5"/>
        <v>-0.54370583333333333</v>
      </c>
      <c r="AE30" s="21">
        <f t="shared" si="6"/>
        <v>0.10000000000000009</v>
      </c>
      <c r="AG30" s="63">
        <f t="shared" si="20"/>
        <v>421.61581000000012</v>
      </c>
      <c r="AH30" s="63">
        <f t="shared" si="20"/>
        <v>481.84664000000015</v>
      </c>
      <c r="AI30" s="63">
        <f t="shared" si="20"/>
        <v>602.30830000000014</v>
      </c>
      <c r="AJ30" s="63">
        <f t="shared" si="19"/>
        <v>511.96205500000013</v>
      </c>
      <c r="AK30" s="63">
        <f t="shared" si="19"/>
        <v>542.07747000000006</v>
      </c>
      <c r="AL30" s="63">
        <f t="shared" si="19"/>
        <v>481.84664000000015</v>
      </c>
      <c r="AM30" s="63">
        <f t="shared" si="19"/>
        <v>481.84664000000015</v>
      </c>
      <c r="AN30" s="63">
        <f t="shared" si="19"/>
        <v>391.50039500000008</v>
      </c>
      <c r="AO30" s="63">
        <f t="shared" si="19"/>
        <v>572.19288500000016</v>
      </c>
      <c r="AP30" s="63">
        <f t="shared" si="19"/>
        <v>602.30830000000014</v>
      </c>
      <c r="AQ30" s="63">
        <f t="shared" si="19"/>
        <v>511.96205500000013</v>
      </c>
      <c r="AR30" s="63">
        <f t="shared" si="19"/>
        <v>421.61581000000012</v>
      </c>
    </row>
    <row r="31" spans="2:44" x14ac:dyDescent="0.25">
      <c r="B31">
        <v>23078</v>
      </c>
      <c r="C31" t="s">
        <v>362</v>
      </c>
      <c r="D31" t="str">
        <f>VLOOKUP($B31, 'Performance Data'!$B:$K, 3, 0)</f>
        <v>Benelux</v>
      </c>
      <c r="E31" t="str">
        <f>VLOOKUP($B31, 'Performance Data'!$B:$K, 4, 0)</f>
        <v>Netherlands Central</v>
      </c>
      <c r="F31" t="str">
        <f>VLOOKUP($B31, 'Performance Data'!$B:$K, 6, 0)</f>
        <v>Institutes / Clinic</v>
      </c>
      <c r="G31" s="19" t="str">
        <f>VLOOKUP($B31, 'Performance Data'!$B:$K, 10, 0)</f>
        <v>Pre-2022</v>
      </c>
      <c r="H31" s="20" t="s">
        <v>64</v>
      </c>
      <c r="I31" s="19" t="str">
        <f>VLOOKUP($B31, 'Performance Data'!$B:$K, 7, 0)</f>
        <v>BB</v>
      </c>
      <c r="J31" s="7">
        <f t="shared" si="8"/>
        <v>10197.299999999999</v>
      </c>
      <c r="K31" s="68">
        <f t="shared" si="21"/>
        <v>11217.03</v>
      </c>
      <c r="M31" s="20" t="s">
        <v>68</v>
      </c>
      <c r="O31" s="5">
        <f>SUMIF('Performance Data'!$B:$B, $B31,'Performance Data'!N:N)</f>
        <v>10467.049999999999</v>
      </c>
      <c r="P31" s="5">
        <f>SUMIF('Performance Data'!$B:$B, $B31,'Performance Data'!O:O)</f>
        <v>10197.299999999999</v>
      </c>
      <c r="Q31" s="5">
        <f>SUMIF('Performance Data'!$B:$B, $B31,'Performance Data'!P:P)</f>
        <v>8760</v>
      </c>
      <c r="S31" s="21">
        <f t="shared" si="0"/>
        <v>-2.5771349138486999E-2</v>
      </c>
      <c r="T31" s="21">
        <f t="shared" si="1"/>
        <v>0.16407534246575328</v>
      </c>
      <c r="V31" s="5">
        <f>SUMIF('Performance Data'!$B:$B, $B31,'Performance Data'!AC:AC)</f>
        <v>15369.640000000001</v>
      </c>
      <c r="W31" s="5">
        <f>SUMIF('Performance Data'!$B:$B, $B31,'Performance Data'!AD:AD)</f>
        <v>10412.81</v>
      </c>
      <c r="X31" s="5">
        <f>SUMIF('Performance Data'!$B:$B, $B31,'Performance Data'!AE:AE)</f>
        <v>10467.049999999999</v>
      </c>
      <c r="Y31" s="5">
        <f>SUMIF('Performance Data'!$B:$B, $B31,'Performance Data'!AG:AG)</f>
        <v>12000</v>
      </c>
      <c r="Z31" s="5">
        <f t="shared" si="2"/>
        <v>10197.299999999999</v>
      </c>
      <c r="AA31" s="5">
        <f t="shared" si="3"/>
        <v>11217.03</v>
      </c>
      <c r="AC31" s="21">
        <f t="shared" si="4"/>
        <v>-2.5771349138486999E-2</v>
      </c>
      <c r="AD31" s="21">
        <f t="shared" si="5"/>
        <v>-0.15022500000000005</v>
      </c>
      <c r="AE31" s="21">
        <f t="shared" si="6"/>
        <v>0.10000000000000009</v>
      </c>
      <c r="AG31" s="63">
        <f t="shared" si="20"/>
        <v>785.1921000000001</v>
      </c>
      <c r="AH31" s="63">
        <f t="shared" si="20"/>
        <v>897.36240000000009</v>
      </c>
      <c r="AI31" s="63">
        <f t="shared" si="20"/>
        <v>1121.7030000000002</v>
      </c>
      <c r="AJ31" s="63">
        <f t="shared" si="19"/>
        <v>953.44755000000009</v>
      </c>
      <c r="AK31" s="63">
        <f t="shared" si="19"/>
        <v>1009.5327</v>
      </c>
      <c r="AL31" s="63">
        <f t="shared" si="19"/>
        <v>897.36240000000009</v>
      </c>
      <c r="AM31" s="63">
        <f t="shared" si="19"/>
        <v>897.36240000000009</v>
      </c>
      <c r="AN31" s="63">
        <f t="shared" si="19"/>
        <v>729.1069500000001</v>
      </c>
      <c r="AO31" s="63">
        <f t="shared" si="19"/>
        <v>1065.6178500000001</v>
      </c>
      <c r="AP31" s="63">
        <f t="shared" si="19"/>
        <v>1121.7030000000002</v>
      </c>
      <c r="AQ31" s="63">
        <f t="shared" si="19"/>
        <v>953.44755000000009</v>
      </c>
      <c r="AR31" s="63">
        <f t="shared" si="19"/>
        <v>785.1921000000001</v>
      </c>
    </row>
    <row r="32" spans="2:44" x14ac:dyDescent="0.25">
      <c r="B32">
        <v>23087</v>
      </c>
      <c r="C32" t="s">
        <v>363</v>
      </c>
      <c r="D32" t="str">
        <f>VLOOKUP($B32, 'Performance Data'!$B:$K, 3, 0)</f>
        <v>Benelux</v>
      </c>
      <c r="E32" t="str">
        <f>VLOOKUP($B32, 'Performance Data'!$B:$K, 4, 0)</f>
        <v>Netherlands Central</v>
      </c>
      <c r="F32" t="str">
        <f>VLOOKUP($B32, 'Performance Data'!$B:$K, 6, 0)</f>
        <v>Institutes / Clinic</v>
      </c>
      <c r="G32" s="19" t="str">
        <f>VLOOKUP($B32, 'Performance Data'!$B:$K, 10, 0)</f>
        <v>Pre-2022</v>
      </c>
      <c r="H32" s="20" t="s">
        <v>64</v>
      </c>
      <c r="I32" s="19" t="str">
        <f>VLOOKUP($B32, 'Performance Data'!$B:$K, 7, 0)</f>
        <v>BB</v>
      </c>
      <c r="J32" s="7">
        <f t="shared" si="8"/>
        <v>5097.6899999999996</v>
      </c>
      <c r="K32" s="68">
        <f t="shared" si="21"/>
        <v>5607.4589999999998</v>
      </c>
      <c r="M32" s="20" t="s">
        <v>68</v>
      </c>
      <c r="O32" s="5">
        <f>SUMIF('Performance Data'!$B:$B, $B32,'Performance Data'!N:N)</f>
        <v>5237.75</v>
      </c>
      <c r="P32" s="5">
        <f>SUMIF('Performance Data'!$B:$B, $B32,'Performance Data'!O:O)</f>
        <v>5097.6899999999996</v>
      </c>
      <c r="Q32" s="5">
        <f>SUMIF('Performance Data'!$B:$B, $B32,'Performance Data'!P:P)</f>
        <v>3650</v>
      </c>
      <c r="S32" s="21">
        <f t="shared" si="0"/>
        <v>-2.6740489714094817E-2</v>
      </c>
      <c r="T32" s="21">
        <f t="shared" si="1"/>
        <v>0.39662739726027385</v>
      </c>
      <c r="V32" s="5">
        <f>SUMIF('Performance Data'!$B:$B, $B32,'Performance Data'!AC:AC)</f>
        <v>6751.91</v>
      </c>
      <c r="W32" s="5">
        <f>SUMIF('Performance Data'!$B:$B, $B32,'Performance Data'!AD:AD)</f>
        <v>8786.32</v>
      </c>
      <c r="X32" s="5">
        <f>SUMIF('Performance Data'!$B:$B, $B32,'Performance Data'!AE:AE)</f>
        <v>5237.75</v>
      </c>
      <c r="Y32" s="5">
        <f>SUMIF('Performance Data'!$B:$B, $B32,'Performance Data'!AG:AG)</f>
        <v>5000</v>
      </c>
      <c r="Z32" s="5">
        <f t="shared" si="2"/>
        <v>5097.6899999999996</v>
      </c>
      <c r="AA32" s="5">
        <f t="shared" si="3"/>
        <v>5607.4589999999998</v>
      </c>
      <c r="AC32" s="21">
        <f t="shared" si="4"/>
        <v>-2.6740489714094817E-2</v>
      </c>
      <c r="AD32" s="21">
        <f t="shared" si="5"/>
        <v>1.9537999999999833E-2</v>
      </c>
      <c r="AE32" s="21">
        <f t="shared" si="6"/>
        <v>0.10000000000000009</v>
      </c>
      <c r="AG32" s="63">
        <f t="shared" si="20"/>
        <v>392.52213</v>
      </c>
      <c r="AH32" s="63">
        <f t="shared" si="20"/>
        <v>448.59672</v>
      </c>
      <c r="AI32" s="63">
        <f t="shared" si="20"/>
        <v>560.74590000000001</v>
      </c>
      <c r="AJ32" s="63">
        <f t="shared" si="19"/>
        <v>476.63401500000003</v>
      </c>
      <c r="AK32" s="63">
        <f t="shared" si="19"/>
        <v>504.67130999999995</v>
      </c>
      <c r="AL32" s="63">
        <f t="shared" si="19"/>
        <v>448.59672</v>
      </c>
      <c r="AM32" s="63">
        <f t="shared" si="19"/>
        <v>448.59672</v>
      </c>
      <c r="AN32" s="63">
        <f t="shared" si="19"/>
        <v>364.48483499999998</v>
      </c>
      <c r="AO32" s="63">
        <f t="shared" si="19"/>
        <v>532.70860500000003</v>
      </c>
      <c r="AP32" s="63">
        <f t="shared" si="19"/>
        <v>560.74590000000001</v>
      </c>
      <c r="AQ32" s="63">
        <f t="shared" si="19"/>
        <v>476.63401500000003</v>
      </c>
      <c r="AR32" s="63">
        <f t="shared" si="19"/>
        <v>392.52213</v>
      </c>
    </row>
    <row r="33" spans="2:44" x14ac:dyDescent="0.25">
      <c r="B33">
        <v>23106</v>
      </c>
      <c r="C33" t="s">
        <v>364</v>
      </c>
      <c r="D33" t="str">
        <f>VLOOKUP($B33, 'Performance Data'!$B:$K, 3, 0)</f>
        <v>Benelux</v>
      </c>
      <c r="E33" t="str">
        <f>VLOOKUP($B33, 'Performance Data'!$B:$K, 4, 0)</f>
        <v>Netherlands Central</v>
      </c>
      <c r="F33" t="str">
        <f>VLOOKUP($B33, 'Performance Data'!$B:$K, 6, 0)</f>
        <v>Institutes / Clinic</v>
      </c>
      <c r="G33" s="19">
        <f>VLOOKUP($B33, 'Performance Data'!$B:$K, 10, 0)</f>
        <v>2022</v>
      </c>
      <c r="H33" s="20" t="s">
        <v>64</v>
      </c>
      <c r="I33" s="19" t="str">
        <f>VLOOKUP($B33, 'Performance Data'!$B:$K, 7, 0)</f>
        <v>BB</v>
      </c>
      <c r="J33" s="7">
        <f t="shared" si="8"/>
        <v>4398.4000000000005</v>
      </c>
      <c r="K33" s="68">
        <f t="shared" si="21"/>
        <v>4838.2400000000007</v>
      </c>
      <c r="M33" s="20" t="s">
        <v>68</v>
      </c>
      <c r="O33" s="5">
        <f>SUMIF('Performance Data'!$B:$B, $B33,'Performance Data'!N:N)</f>
        <v>5528.3200000000006</v>
      </c>
      <c r="P33" s="5">
        <f>SUMIF('Performance Data'!$B:$B, $B33,'Performance Data'!O:O)</f>
        <v>4398.4000000000005</v>
      </c>
      <c r="Q33" s="5">
        <f>SUMIF('Performance Data'!$B:$B, $B33,'Performance Data'!P:P)</f>
        <v>3650</v>
      </c>
      <c r="S33" s="21">
        <f t="shared" si="0"/>
        <v>-0.2043875897198425</v>
      </c>
      <c r="T33" s="21">
        <f t="shared" si="1"/>
        <v>0.2050410958904112</v>
      </c>
      <c r="V33" s="5">
        <f>SUMIF('Performance Data'!$B:$B, $B33,'Performance Data'!AC:AC)</f>
        <v>8405.5199999999986</v>
      </c>
      <c r="W33" s="5">
        <f>SUMIF('Performance Data'!$B:$B, $B33,'Performance Data'!AD:AD)</f>
        <v>6523.17</v>
      </c>
      <c r="X33" s="5">
        <f>SUMIF('Performance Data'!$B:$B, $B33,'Performance Data'!AE:AE)</f>
        <v>5528.3200000000006</v>
      </c>
      <c r="Y33" s="5">
        <f>SUMIF('Performance Data'!$B:$B, $B33,'Performance Data'!AG:AG)</f>
        <v>5000</v>
      </c>
      <c r="Z33" s="5">
        <f t="shared" si="2"/>
        <v>4398.4000000000005</v>
      </c>
      <c r="AA33" s="5">
        <f t="shared" si="3"/>
        <v>4838.2400000000007</v>
      </c>
      <c r="AC33" s="21">
        <f t="shared" si="4"/>
        <v>-0.2043875897198425</v>
      </c>
      <c r="AD33" s="21">
        <f t="shared" si="5"/>
        <v>-0.12031999999999987</v>
      </c>
      <c r="AE33" s="21">
        <f t="shared" si="6"/>
        <v>0.10000000000000009</v>
      </c>
      <c r="AG33" s="63">
        <f t="shared" si="20"/>
        <v>338.67680000000007</v>
      </c>
      <c r="AH33" s="63">
        <f t="shared" si="20"/>
        <v>387.05920000000009</v>
      </c>
      <c r="AI33" s="63">
        <f t="shared" si="20"/>
        <v>483.82400000000007</v>
      </c>
      <c r="AJ33" s="63">
        <f t="shared" si="19"/>
        <v>411.25040000000007</v>
      </c>
      <c r="AK33" s="63">
        <f t="shared" si="19"/>
        <v>435.44160000000005</v>
      </c>
      <c r="AL33" s="63">
        <f t="shared" si="19"/>
        <v>387.05920000000009</v>
      </c>
      <c r="AM33" s="63">
        <f t="shared" si="19"/>
        <v>387.05920000000009</v>
      </c>
      <c r="AN33" s="63">
        <f t="shared" si="19"/>
        <v>314.48560000000003</v>
      </c>
      <c r="AO33" s="63">
        <f t="shared" si="19"/>
        <v>459.63280000000009</v>
      </c>
      <c r="AP33" s="63">
        <f t="shared" si="19"/>
        <v>483.82400000000007</v>
      </c>
      <c r="AQ33" s="63">
        <f t="shared" si="19"/>
        <v>411.25040000000007</v>
      </c>
      <c r="AR33" s="63">
        <f t="shared" si="19"/>
        <v>338.67680000000007</v>
      </c>
    </row>
    <row r="34" spans="2:44" x14ac:dyDescent="0.25">
      <c r="B34">
        <v>23002</v>
      </c>
      <c r="C34" t="s">
        <v>365</v>
      </c>
      <c r="D34" t="str">
        <f>VLOOKUP($B34, 'Performance Data'!$B:$K, 3, 0)</f>
        <v>Benelux</v>
      </c>
      <c r="E34" t="str">
        <f>VLOOKUP($B34, 'Performance Data'!$B:$K, 4, 0)</f>
        <v>Netherlands Central</v>
      </c>
      <c r="F34" t="str">
        <f>VLOOKUP($B34, 'Performance Data'!$B:$K, 6, 0)</f>
        <v>Institutes / Clinic</v>
      </c>
      <c r="G34" s="19" t="str">
        <f>VLOOKUP($B34, 'Performance Data'!$B:$K, 10, 0)</f>
        <v>Pre-2022</v>
      </c>
      <c r="H34" s="20" t="s">
        <v>358</v>
      </c>
      <c r="I34" s="19" t="str">
        <f>VLOOKUP($B34, 'Performance Data'!$B:$K, 7, 0)</f>
        <v>BC</v>
      </c>
      <c r="J34" s="7">
        <f t="shared" si="8"/>
        <v>1394.32</v>
      </c>
      <c r="K34" s="68">
        <f t="shared" si="21"/>
        <v>1533.752</v>
      </c>
      <c r="M34" s="20" t="s">
        <v>88</v>
      </c>
      <c r="O34" s="5">
        <f>SUMIF('Performance Data'!$B:$B, $B34,'Performance Data'!N:N)</f>
        <v>5972.3099999999995</v>
      </c>
      <c r="P34" s="5">
        <f>SUMIF('Performance Data'!$B:$B, $B34,'Performance Data'!O:O)</f>
        <v>1394.32</v>
      </c>
      <c r="Q34" s="5">
        <f>SUMIF('Performance Data'!$B:$B, $B34,'Performance Data'!P:P)</f>
        <v>4380</v>
      </c>
      <c r="S34" s="21">
        <f t="shared" si="0"/>
        <v>-0.76653589649566078</v>
      </c>
      <c r="T34" s="21">
        <f t="shared" si="1"/>
        <v>-0.68166210045662101</v>
      </c>
      <c r="V34" s="5">
        <f>SUMIF('Performance Data'!$B:$B, $B34,'Performance Data'!AC:AC)</f>
        <v>12621.250000000002</v>
      </c>
      <c r="W34" s="5">
        <f>SUMIF('Performance Data'!$B:$B, $B34,'Performance Data'!AD:AD)</f>
        <v>6799.95</v>
      </c>
      <c r="X34" s="5">
        <f>SUMIF('Performance Data'!$B:$B, $B34,'Performance Data'!AE:AE)</f>
        <v>5972.3099999999995</v>
      </c>
      <c r="Y34" s="5">
        <f>SUMIF('Performance Data'!$B:$B, $B34,'Performance Data'!AG:AG)</f>
        <v>6000</v>
      </c>
      <c r="Z34" s="5">
        <f t="shared" si="2"/>
        <v>1394.32</v>
      </c>
      <c r="AA34" s="5">
        <f t="shared" si="3"/>
        <v>1533.752</v>
      </c>
      <c r="AC34" s="21">
        <f t="shared" si="4"/>
        <v>-0.76653589649566078</v>
      </c>
      <c r="AD34" s="21">
        <f t="shared" si="5"/>
        <v>-0.76761333333333337</v>
      </c>
      <c r="AE34" s="21">
        <f t="shared" si="6"/>
        <v>0.10000000000000009</v>
      </c>
      <c r="AG34" s="63">
        <f t="shared" si="20"/>
        <v>107.36264000000001</v>
      </c>
      <c r="AH34" s="63">
        <f t="shared" si="20"/>
        <v>122.70016</v>
      </c>
      <c r="AI34" s="63">
        <f t="shared" si="20"/>
        <v>153.37520000000001</v>
      </c>
      <c r="AJ34" s="63">
        <f t="shared" si="19"/>
        <v>130.36892</v>
      </c>
      <c r="AK34" s="63">
        <f t="shared" si="19"/>
        <v>138.03767999999999</v>
      </c>
      <c r="AL34" s="63">
        <f t="shared" si="19"/>
        <v>122.70016</v>
      </c>
      <c r="AM34" s="63">
        <f t="shared" si="19"/>
        <v>122.70016</v>
      </c>
      <c r="AN34" s="63">
        <f t="shared" si="19"/>
        <v>99.693880000000007</v>
      </c>
      <c r="AO34" s="63">
        <f t="shared" si="19"/>
        <v>145.70643999999999</v>
      </c>
      <c r="AP34" s="63">
        <f t="shared" si="19"/>
        <v>153.37520000000001</v>
      </c>
      <c r="AQ34" s="63">
        <f t="shared" si="19"/>
        <v>130.36892</v>
      </c>
      <c r="AR34" s="63">
        <f t="shared" si="19"/>
        <v>107.36264000000001</v>
      </c>
    </row>
    <row r="35" spans="2:44" x14ac:dyDescent="0.25">
      <c r="B35">
        <v>23024</v>
      </c>
      <c r="C35" t="s">
        <v>366</v>
      </c>
      <c r="D35" t="str">
        <f>VLOOKUP($B35, 'Performance Data'!$B:$K, 3, 0)</f>
        <v>Benelux</v>
      </c>
      <c r="E35" t="str">
        <f>VLOOKUP($B35, 'Performance Data'!$B:$K, 4, 0)</f>
        <v>Netherlands Central</v>
      </c>
      <c r="F35" t="str">
        <f>VLOOKUP($B35, 'Performance Data'!$B:$K, 6, 0)</f>
        <v>Institutes / Clinic</v>
      </c>
      <c r="G35" s="19" t="str">
        <f>VLOOKUP($B35, 'Performance Data'!$B:$K, 10, 0)</f>
        <v>Pre-2022</v>
      </c>
      <c r="H35" s="20" t="s">
        <v>64</v>
      </c>
      <c r="I35" s="19" t="str">
        <f>VLOOKUP($B35, 'Performance Data'!$B:$K, 7, 0)</f>
        <v>BC</v>
      </c>
      <c r="J35" s="7">
        <f t="shared" si="8"/>
        <v>10636.2</v>
      </c>
      <c r="K35" s="68">
        <f t="shared" si="21"/>
        <v>11699.820000000002</v>
      </c>
      <c r="M35" s="20" t="s">
        <v>65</v>
      </c>
      <c r="O35" s="5">
        <f>SUMIF('Performance Data'!$B:$B, $B35,'Performance Data'!N:N)</f>
        <v>8484.3100000000013</v>
      </c>
      <c r="P35" s="5">
        <f>SUMIF('Performance Data'!$B:$B, $B35,'Performance Data'!O:O)</f>
        <v>10636.2</v>
      </c>
      <c r="Q35" s="5">
        <f>SUMIF('Performance Data'!$B:$B, $B35,'Performance Data'!P:P)</f>
        <v>7300</v>
      </c>
      <c r="S35" s="21">
        <f t="shared" si="0"/>
        <v>0.25363170369776666</v>
      </c>
      <c r="T35" s="21">
        <f t="shared" si="1"/>
        <v>0.45701369863013719</v>
      </c>
      <c r="V35" s="5">
        <f>SUMIF('Performance Data'!$B:$B, $B35,'Performance Data'!AC:AC)</f>
        <v>4760.32</v>
      </c>
      <c r="W35" s="5">
        <f>SUMIF('Performance Data'!$B:$B, $B35,'Performance Data'!AD:AD)</f>
        <v>6491.14</v>
      </c>
      <c r="X35" s="5">
        <f>SUMIF('Performance Data'!$B:$B, $B35,'Performance Data'!AE:AE)</f>
        <v>8484.3100000000013</v>
      </c>
      <c r="Y35" s="5">
        <f>SUMIF('Performance Data'!$B:$B, $B35,'Performance Data'!AG:AG)</f>
        <v>10000</v>
      </c>
      <c r="Z35" s="5">
        <f t="shared" si="2"/>
        <v>10636.2</v>
      </c>
      <c r="AA35" s="5">
        <f t="shared" si="3"/>
        <v>11699.820000000002</v>
      </c>
      <c r="AC35" s="21">
        <f t="shared" si="4"/>
        <v>0.25363170369776666</v>
      </c>
      <c r="AD35" s="21">
        <f t="shared" si="5"/>
        <v>6.362000000000001E-2</v>
      </c>
      <c r="AE35" s="21">
        <f t="shared" si="6"/>
        <v>0.10000000000000009</v>
      </c>
      <c r="AG35" s="63">
        <f t="shared" si="20"/>
        <v>818.98740000000021</v>
      </c>
      <c r="AH35" s="63">
        <f t="shared" si="20"/>
        <v>935.98560000000009</v>
      </c>
      <c r="AI35" s="63">
        <f t="shared" si="20"/>
        <v>1169.9820000000002</v>
      </c>
      <c r="AJ35" s="63">
        <f t="shared" si="19"/>
        <v>994.4847000000002</v>
      </c>
      <c r="AK35" s="63">
        <f t="shared" si="19"/>
        <v>1052.9838000000002</v>
      </c>
      <c r="AL35" s="63">
        <f t="shared" si="19"/>
        <v>935.98560000000009</v>
      </c>
      <c r="AM35" s="63">
        <f t="shared" si="19"/>
        <v>935.98560000000009</v>
      </c>
      <c r="AN35" s="63">
        <f t="shared" si="19"/>
        <v>760.48830000000009</v>
      </c>
      <c r="AO35" s="63">
        <f t="shared" si="19"/>
        <v>1111.4829000000002</v>
      </c>
      <c r="AP35" s="63">
        <f t="shared" si="19"/>
        <v>1169.9820000000002</v>
      </c>
      <c r="AQ35" s="63">
        <f t="shared" si="19"/>
        <v>994.4847000000002</v>
      </c>
      <c r="AR35" s="63">
        <f t="shared" si="19"/>
        <v>818.98740000000021</v>
      </c>
    </row>
    <row r="36" spans="2:44" x14ac:dyDescent="0.25">
      <c r="B36">
        <v>23085</v>
      </c>
      <c r="C36" t="s">
        <v>367</v>
      </c>
      <c r="D36" t="str">
        <f>VLOOKUP($B36, 'Performance Data'!$B:$K, 3, 0)</f>
        <v>Benelux</v>
      </c>
      <c r="E36" t="str">
        <f>VLOOKUP($B36, 'Performance Data'!$B:$K, 4, 0)</f>
        <v>Netherlands Central</v>
      </c>
      <c r="F36" t="str">
        <f>VLOOKUP($B36, 'Performance Data'!$B:$K, 6, 0)</f>
        <v>Institutes / Clinic</v>
      </c>
      <c r="G36" s="19" t="str">
        <f>VLOOKUP($B36, 'Performance Data'!$B:$K, 10, 0)</f>
        <v>Pre-2022</v>
      </c>
      <c r="H36" s="20" t="s">
        <v>64</v>
      </c>
      <c r="I36" s="19" t="str">
        <f>VLOOKUP($B36, 'Performance Data'!$B:$K, 7, 0)</f>
        <v>BC</v>
      </c>
      <c r="J36" s="7">
        <f t="shared" si="8"/>
        <v>12376.759999999998</v>
      </c>
      <c r="K36" s="68">
        <f t="shared" si="21"/>
        <v>13614.436</v>
      </c>
      <c r="M36" s="20" t="s">
        <v>65</v>
      </c>
      <c r="O36" s="5">
        <f>SUMIF('Performance Data'!$B:$B, $B36,'Performance Data'!N:N)</f>
        <v>5202.84</v>
      </c>
      <c r="P36" s="5">
        <f>SUMIF('Performance Data'!$B:$B, $B36,'Performance Data'!O:O)</f>
        <v>12376.759999999998</v>
      </c>
      <c r="Q36" s="5">
        <f>SUMIF('Performance Data'!$B:$B, $B36,'Performance Data'!P:P)</f>
        <v>3650</v>
      </c>
      <c r="S36" s="21">
        <f t="shared" si="0"/>
        <v>1.3788469374418582</v>
      </c>
      <c r="T36" s="21">
        <f t="shared" si="1"/>
        <v>2.3908931506849309</v>
      </c>
      <c r="V36" s="5">
        <f>SUMIF('Performance Data'!$B:$B, $B36,'Performance Data'!AC:AC)</f>
        <v>8060.66</v>
      </c>
      <c r="W36" s="5">
        <f>SUMIF('Performance Data'!$B:$B, $B36,'Performance Data'!AD:AD)</f>
        <v>7683.44</v>
      </c>
      <c r="X36" s="5">
        <f>SUMIF('Performance Data'!$B:$B, $B36,'Performance Data'!AE:AE)</f>
        <v>5202.84</v>
      </c>
      <c r="Y36" s="5">
        <f>SUMIF('Performance Data'!$B:$B, $B36,'Performance Data'!AG:AG)</f>
        <v>5000</v>
      </c>
      <c r="Z36" s="5">
        <f t="shared" si="2"/>
        <v>12376.759999999998</v>
      </c>
      <c r="AA36" s="5">
        <f t="shared" si="3"/>
        <v>13614.436</v>
      </c>
      <c r="AC36" s="21">
        <f t="shared" si="4"/>
        <v>1.3788469374418582</v>
      </c>
      <c r="AD36" s="21">
        <f t="shared" si="5"/>
        <v>1.4753519999999996</v>
      </c>
      <c r="AE36" s="21">
        <f t="shared" si="6"/>
        <v>0.10000000000000009</v>
      </c>
      <c r="AG36" s="63">
        <f t="shared" si="20"/>
        <v>953.01052000000004</v>
      </c>
      <c r="AH36" s="63">
        <f t="shared" si="20"/>
        <v>1089.15488</v>
      </c>
      <c r="AI36" s="63">
        <f t="shared" si="20"/>
        <v>1361.4436000000001</v>
      </c>
      <c r="AJ36" s="63">
        <f t="shared" si="19"/>
        <v>1157.2270600000002</v>
      </c>
      <c r="AK36" s="63">
        <f t="shared" si="19"/>
        <v>1225.2992399999998</v>
      </c>
      <c r="AL36" s="63">
        <f t="shared" si="19"/>
        <v>1089.15488</v>
      </c>
      <c r="AM36" s="63">
        <f t="shared" si="19"/>
        <v>1089.15488</v>
      </c>
      <c r="AN36" s="63">
        <f t="shared" si="19"/>
        <v>884.93834000000004</v>
      </c>
      <c r="AO36" s="63">
        <f t="shared" si="19"/>
        <v>1293.3714199999999</v>
      </c>
      <c r="AP36" s="63">
        <f t="shared" si="19"/>
        <v>1361.4436000000001</v>
      </c>
      <c r="AQ36" s="63">
        <f t="shared" si="19"/>
        <v>1157.2270600000002</v>
      </c>
      <c r="AR36" s="63">
        <f t="shared" si="19"/>
        <v>953.01052000000004</v>
      </c>
    </row>
    <row r="37" spans="2:44" x14ac:dyDescent="0.25">
      <c r="B37">
        <v>23099</v>
      </c>
      <c r="C37" t="s">
        <v>368</v>
      </c>
      <c r="D37" t="str">
        <f>VLOOKUP($B37, 'Performance Data'!$B:$K, 3, 0)</f>
        <v>Benelux</v>
      </c>
      <c r="E37" t="str">
        <f>VLOOKUP($B37, 'Performance Data'!$B:$K, 4, 0)</f>
        <v>Netherlands Central</v>
      </c>
      <c r="F37" t="str">
        <f>VLOOKUP($B37, 'Performance Data'!$B:$K, 6, 0)</f>
        <v>Institutes / Clinic</v>
      </c>
      <c r="G37" s="19" t="str">
        <f>VLOOKUP($B37, 'Performance Data'!$B:$K, 10, 0)</f>
        <v>Pre-2022</v>
      </c>
      <c r="H37" s="20" t="s">
        <v>358</v>
      </c>
      <c r="I37" s="19" t="str">
        <f>VLOOKUP($B37, 'Performance Data'!$B:$K, 7, 0)</f>
        <v>CC</v>
      </c>
      <c r="J37" s="7">
        <f t="shared" si="8"/>
        <v>1984.41</v>
      </c>
      <c r="K37" s="68">
        <v>1000</v>
      </c>
      <c r="M37" s="20" t="s">
        <v>88</v>
      </c>
      <c r="O37" s="5">
        <f>SUMIF('Performance Data'!$B:$B, $B37,'Performance Data'!N:N)</f>
        <v>4169.32</v>
      </c>
      <c r="P37" s="5">
        <f>SUMIF('Performance Data'!$B:$B, $B37,'Performance Data'!O:O)</f>
        <v>1984.41</v>
      </c>
      <c r="Q37" s="5">
        <f>SUMIF('Performance Data'!$B:$B, $B37,'Performance Data'!P:P)</f>
        <v>2920</v>
      </c>
      <c r="S37" s="21">
        <f t="shared" si="0"/>
        <v>-0.52404468834246343</v>
      </c>
      <c r="T37" s="21">
        <f t="shared" si="1"/>
        <v>-0.32040753424657531</v>
      </c>
      <c r="V37" s="5">
        <f>SUMIF('Performance Data'!$B:$B, $B37,'Performance Data'!AC:AC)</f>
        <v>4804.7700000000004</v>
      </c>
      <c r="W37" s="5">
        <f>SUMIF('Performance Data'!$B:$B, $B37,'Performance Data'!AD:AD)</f>
        <v>7744.65</v>
      </c>
      <c r="X37" s="5">
        <f>SUMIF('Performance Data'!$B:$B, $B37,'Performance Data'!AE:AE)</f>
        <v>4169.32</v>
      </c>
      <c r="Y37" s="5">
        <f>SUMIF('Performance Data'!$B:$B, $B37,'Performance Data'!AG:AG)</f>
        <v>4000</v>
      </c>
      <c r="Z37" s="5">
        <f t="shared" si="2"/>
        <v>1984.41</v>
      </c>
      <c r="AA37" s="5">
        <f t="shared" si="3"/>
        <v>1000</v>
      </c>
      <c r="AC37" s="21">
        <f t="shared" si="4"/>
        <v>-0.52404468834246343</v>
      </c>
      <c r="AD37" s="21">
        <f t="shared" si="5"/>
        <v>-0.5038975</v>
      </c>
      <c r="AE37" s="21">
        <f t="shared" si="6"/>
        <v>-0.49607188030699301</v>
      </c>
      <c r="AG37" s="63">
        <f t="shared" si="20"/>
        <v>70</v>
      </c>
      <c r="AH37" s="63">
        <f t="shared" si="20"/>
        <v>80</v>
      </c>
      <c r="AI37" s="63">
        <f t="shared" si="20"/>
        <v>100</v>
      </c>
      <c r="AJ37" s="63">
        <f t="shared" si="19"/>
        <v>85</v>
      </c>
      <c r="AK37" s="63">
        <f t="shared" si="19"/>
        <v>90</v>
      </c>
      <c r="AL37" s="63">
        <f t="shared" si="19"/>
        <v>80</v>
      </c>
      <c r="AM37" s="63">
        <f t="shared" si="19"/>
        <v>80</v>
      </c>
      <c r="AN37" s="63">
        <f t="shared" si="19"/>
        <v>65</v>
      </c>
      <c r="AO37" s="63">
        <f t="shared" si="19"/>
        <v>95</v>
      </c>
      <c r="AP37" s="63">
        <f t="shared" si="19"/>
        <v>100</v>
      </c>
      <c r="AQ37" s="63">
        <f t="shared" si="19"/>
        <v>85</v>
      </c>
      <c r="AR37" s="63">
        <f t="shared" si="19"/>
        <v>70</v>
      </c>
    </row>
    <row r="38" spans="2:44" x14ac:dyDescent="0.25">
      <c r="B38">
        <v>23041</v>
      </c>
      <c r="C38" t="s">
        <v>369</v>
      </c>
      <c r="D38" t="str">
        <f>VLOOKUP($B38, 'Performance Data'!$B:$K, 3, 0)</f>
        <v>Benelux</v>
      </c>
      <c r="E38" t="str">
        <f>VLOOKUP($B38, 'Performance Data'!$B:$K, 4, 0)</f>
        <v>Netherlands Central</v>
      </c>
      <c r="F38" t="str">
        <f>VLOOKUP($B38, 'Performance Data'!$B:$K, 6, 0)</f>
        <v>Institutes / Clinic</v>
      </c>
      <c r="G38" s="19">
        <f>VLOOKUP($B38, 'Performance Data'!$B:$K, 10, 0)</f>
        <v>2024</v>
      </c>
      <c r="H38" s="20" t="s">
        <v>64</v>
      </c>
      <c r="I38" s="19" t="str">
        <f>VLOOKUP($B38, 'Performance Data'!$B:$K, 7, 0)</f>
        <v>NKD24</v>
      </c>
      <c r="J38" s="7">
        <f t="shared" si="8"/>
        <v>1334.54</v>
      </c>
      <c r="K38" s="20">
        <v>7500</v>
      </c>
      <c r="M38" s="20" t="s">
        <v>65</v>
      </c>
      <c r="O38" s="5">
        <f>SUMIF('Performance Data'!$B:$B, $B38,'Performance Data'!N:N)</f>
        <v>5284.29</v>
      </c>
      <c r="P38" s="5">
        <f>SUMIF('Performance Data'!$B:$B, $B38,'Performance Data'!O:O)</f>
        <v>1334.54</v>
      </c>
      <c r="Q38" s="5">
        <f>SUMIF('Performance Data'!$B:$B, $B38,'Performance Data'!P:P)</f>
        <v>7300</v>
      </c>
      <c r="S38" s="21">
        <f t="shared" si="0"/>
        <v>-0.74745140785233211</v>
      </c>
      <c r="T38" s="21">
        <f t="shared" si="1"/>
        <v>-0.81718630136986303</v>
      </c>
      <c r="V38" s="5">
        <f>SUMIF('Performance Data'!$B:$B, $B38,'Performance Data'!AC:AC)</f>
        <v>0</v>
      </c>
      <c r="W38" s="5">
        <f>SUMIF('Performance Data'!$B:$B, $B38,'Performance Data'!AD:AD)</f>
        <v>0</v>
      </c>
      <c r="X38" s="5">
        <f>SUMIF('Performance Data'!$B:$B, $B38,'Performance Data'!AE:AE)</f>
        <v>5284.29</v>
      </c>
      <c r="Y38" s="5">
        <f>SUMIF('Performance Data'!$B:$B, $B38,'Performance Data'!AG:AG)</f>
        <v>10000</v>
      </c>
      <c r="Z38" s="5">
        <f t="shared" si="2"/>
        <v>1334.54</v>
      </c>
      <c r="AA38" s="5">
        <f t="shared" si="3"/>
        <v>7500</v>
      </c>
      <c r="AC38" s="21">
        <f t="shared" si="4"/>
        <v>-0.74745140785233211</v>
      </c>
      <c r="AD38" s="21">
        <f t="shared" si="5"/>
        <v>-0.86654600000000004</v>
      </c>
      <c r="AE38" s="21">
        <f t="shared" si="6"/>
        <v>4.6199139778500458</v>
      </c>
      <c r="AG38" s="63">
        <f t="shared" si="20"/>
        <v>525</v>
      </c>
      <c r="AH38" s="63">
        <f t="shared" si="20"/>
        <v>600</v>
      </c>
      <c r="AI38" s="63">
        <f t="shared" si="20"/>
        <v>750</v>
      </c>
      <c r="AJ38" s="63">
        <f t="shared" si="19"/>
        <v>637.5</v>
      </c>
      <c r="AK38" s="63">
        <f t="shared" si="19"/>
        <v>675</v>
      </c>
      <c r="AL38" s="63">
        <f t="shared" si="19"/>
        <v>600</v>
      </c>
      <c r="AM38" s="63">
        <f t="shared" si="19"/>
        <v>600</v>
      </c>
      <c r="AN38" s="63">
        <f t="shared" si="19"/>
        <v>487.5</v>
      </c>
      <c r="AO38" s="63">
        <f t="shared" si="19"/>
        <v>712.5</v>
      </c>
      <c r="AP38" s="63">
        <f t="shared" si="19"/>
        <v>750</v>
      </c>
      <c r="AQ38" s="63">
        <f t="shared" si="19"/>
        <v>637.5</v>
      </c>
      <c r="AR38" s="63">
        <f t="shared" si="19"/>
        <v>525</v>
      </c>
    </row>
    <row r="39" spans="2:44" x14ac:dyDescent="0.25">
      <c r="B39">
        <v>23115</v>
      </c>
      <c r="C39" t="s">
        <v>370</v>
      </c>
      <c r="D39" t="str">
        <f>VLOOKUP($B39, 'Performance Data'!$B:$K, 3, 0)</f>
        <v>Benelux</v>
      </c>
      <c r="E39" t="str">
        <f>VLOOKUP($B39, 'Performance Data'!$B:$K, 4, 0)</f>
        <v>Netherlands Central</v>
      </c>
      <c r="F39" t="str">
        <f>VLOOKUP($B39, 'Performance Data'!$B:$K, 6, 0)</f>
        <v>Institutes / Clinic</v>
      </c>
      <c r="G39" s="19">
        <f>VLOOKUP($B39, 'Performance Data'!$B:$K, 10, 0)</f>
        <v>2024</v>
      </c>
      <c r="H39" s="20" t="s">
        <v>64</v>
      </c>
      <c r="I39" s="19" t="str">
        <f>VLOOKUP($B39, 'Performance Data'!$B:$K, 7, 0)</f>
        <v>NKD24</v>
      </c>
      <c r="J39" s="7">
        <f t="shared" si="8"/>
        <v>1783.77</v>
      </c>
      <c r="K39" s="20">
        <v>7500</v>
      </c>
      <c r="M39" s="20" t="s">
        <v>65</v>
      </c>
      <c r="O39" s="5">
        <f>SUMIF('Performance Data'!$B:$B, $B39,'Performance Data'!N:N)</f>
        <v>586.38</v>
      </c>
      <c r="P39" s="5">
        <f>SUMIF('Performance Data'!$B:$B, $B39,'Performance Data'!O:O)</f>
        <v>1783.77</v>
      </c>
      <c r="Q39" s="5">
        <f>SUMIF('Performance Data'!$B:$B, $B39,'Performance Data'!P:P)</f>
        <v>5840</v>
      </c>
      <c r="S39" s="21">
        <f t="shared" si="0"/>
        <v>2.04200347897268</v>
      </c>
      <c r="T39" s="21">
        <f t="shared" si="1"/>
        <v>-0.69455993150684936</v>
      </c>
      <c r="V39" s="5">
        <f>SUMIF('Performance Data'!$B:$B, $B39,'Performance Data'!AC:AC)</f>
        <v>0</v>
      </c>
      <c r="W39" s="5">
        <f>SUMIF('Performance Data'!$B:$B, $B39,'Performance Data'!AD:AD)</f>
        <v>0</v>
      </c>
      <c r="X39" s="5">
        <f>SUMIF('Performance Data'!$B:$B, $B39,'Performance Data'!AE:AE)</f>
        <v>586.38</v>
      </c>
      <c r="Y39" s="5">
        <f>SUMIF('Performance Data'!$B:$B, $B39,'Performance Data'!AG:AG)</f>
        <v>8000</v>
      </c>
      <c r="Z39" s="5">
        <f t="shared" si="2"/>
        <v>1783.77</v>
      </c>
      <c r="AA39" s="5">
        <f t="shared" si="3"/>
        <v>7500</v>
      </c>
      <c r="AC39" s="21">
        <f t="shared" si="4"/>
        <v>2.04200347897268</v>
      </c>
      <c r="AD39" s="21">
        <f t="shared" si="5"/>
        <v>-0.77702874999999993</v>
      </c>
      <c r="AE39" s="21">
        <f t="shared" si="6"/>
        <v>3.2045779444659344</v>
      </c>
      <c r="AG39" s="63">
        <f t="shared" si="20"/>
        <v>525</v>
      </c>
      <c r="AH39" s="63">
        <f t="shared" si="20"/>
        <v>600</v>
      </c>
      <c r="AI39" s="63">
        <f t="shared" si="20"/>
        <v>750</v>
      </c>
      <c r="AJ39" s="63">
        <f t="shared" si="19"/>
        <v>637.5</v>
      </c>
      <c r="AK39" s="63">
        <f t="shared" si="19"/>
        <v>675</v>
      </c>
      <c r="AL39" s="63">
        <f t="shared" si="19"/>
        <v>600</v>
      </c>
      <c r="AM39" s="63">
        <f t="shared" si="19"/>
        <v>600</v>
      </c>
      <c r="AN39" s="63">
        <f t="shared" si="19"/>
        <v>487.5</v>
      </c>
      <c r="AO39" s="63">
        <f t="shared" si="19"/>
        <v>712.5</v>
      </c>
      <c r="AP39" s="63">
        <f t="shared" si="19"/>
        <v>750</v>
      </c>
      <c r="AQ39" s="63">
        <f t="shared" si="19"/>
        <v>637.5</v>
      </c>
      <c r="AR39" s="63">
        <f t="shared" si="19"/>
        <v>525</v>
      </c>
    </row>
    <row r="40" spans="2:44" x14ac:dyDescent="0.25">
      <c r="B40" s="26" t="s">
        <v>102</v>
      </c>
      <c r="C40" s="26"/>
      <c r="D40" s="26"/>
      <c r="E40" s="26"/>
      <c r="F40" s="26"/>
      <c r="G40" s="27"/>
      <c r="H40" s="28">
        <f>COUNTIF(H3:H39, "Yes")</f>
        <v>33</v>
      </c>
      <c r="I40" s="27"/>
      <c r="J40" s="28">
        <f>SUM(J3:J39)</f>
        <v>876109.12999999989</v>
      </c>
      <c r="K40" s="28">
        <f>SUM(K3:K39)</f>
        <v>938873.2089999998</v>
      </c>
      <c r="L40" s="26"/>
      <c r="M40" s="26"/>
      <c r="N40" s="26"/>
      <c r="O40" s="28">
        <f t="shared" ref="O40:Q40" si="22">SUM(O3:O39)</f>
        <v>901478.02999999991</v>
      </c>
      <c r="P40" s="28">
        <f>SUM(P3:P39)</f>
        <v>876109.12999999989</v>
      </c>
      <c r="Q40" s="28">
        <f t="shared" si="22"/>
        <v>676710</v>
      </c>
      <c r="R40" s="26"/>
      <c r="S40" s="29">
        <f t="shared" si="0"/>
        <v>-2.8141451212072233E-2</v>
      </c>
      <c r="T40" s="29">
        <f t="shared" si="1"/>
        <v>0.294659647411742</v>
      </c>
      <c r="U40" s="26"/>
      <c r="V40" s="28">
        <f t="shared" ref="V40:AA40" si="23">SUM(V3:V39)</f>
        <v>799973.06</v>
      </c>
      <c r="W40" s="28">
        <f t="shared" si="23"/>
        <v>813022.62000000011</v>
      </c>
      <c r="X40" s="28">
        <f t="shared" si="23"/>
        <v>901478.02999999991</v>
      </c>
      <c r="Y40" s="28">
        <f t="shared" si="23"/>
        <v>927000</v>
      </c>
      <c r="Z40" s="28">
        <f t="shared" si="23"/>
        <v>876109.12999999989</v>
      </c>
      <c r="AA40" s="28">
        <f t="shared" si="23"/>
        <v>938873.2089999998</v>
      </c>
      <c r="AB40" s="26"/>
      <c r="AC40" s="29">
        <f t="shared" si="4"/>
        <v>-2.8141451212072233E-2</v>
      </c>
      <c r="AD40" s="29">
        <f t="shared" si="5"/>
        <v>-5.4898457389428335E-2</v>
      </c>
      <c r="AE40" s="29">
        <f t="shared" si="6"/>
        <v>7.1639567321938546E-2</v>
      </c>
      <c r="AG40" s="28">
        <f t="shared" ref="AG40:AR40" si="24">SUM(AG3:AG39)</f>
        <v>65721.12463000002</v>
      </c>
      <c r="AH40" s="28">
        <f t="shared" si="24"/>
        <v>75109.856720000011</v>
      </c>
      <c r="AI40" s="28">
        <f t="shared" si="24"/>
        <v>93887.320899999992</v>
      </c>
      <c r="AJ40" s="28">
        <f t="shared" si="24"/>
        <v>79804.222765000013</v>
      </c>
      <c r="AK40" s="28">
        <f t="shared" si="24"/>
        <v>84498.588809999987</v>
      </c>
      <c r="AL40" s="28">
        <f t="shared" si="24"/>
        <v>75109.856720000011</v>
      </c>
      <c r="AM40" s="28">
        <f t="shared" si="24"/>
        <v>75109.856720000011</v>
      </c>
      <c r="AN40" s="28">
        <f t="shared" si="24"/>
        <v>61026.75858500001</v>
      </c>
      <c r="AO40" s="28">
        <f t="shared" si="24"/>
        <v>89192.954855000004</v>
      </c>
      <c r="AP40" s="28">
        <f t="shared" si="24"/>
        <v>93887.320899999992</v>
      </c>
      <c r="AQ40" s="28">
        <f t="shared" si="24"/>
        <v>79804.222765000013</v>
      </c>
      <c r="AR40" s="28">
        <f t="shared" si="24"/>
        <v>65721.12463000002</v>
      </c>
    </row>
    <row r="41" spans="2:44" x14ac:dyDescent="0.25">
      <c r="G41" s="19"/>
      <c r="I41" s="19"/>
      <c r="K41" s="20"/>
      <c r="O41" s="5"/>
      <c r="P41" s="5"/>
      <c r="Q41" s="5"/>
      <c r="S41" s="21"/>
      <c r="T41" s="21"/>
      <c r="V41" s="5"/>
      <c r="W41" s="5"/>
      <c r="X41" s="5"/>
      <c r="Y41" s="5"/>
      <c r="Z41" s="5"/>
      <c r="AA41" s="5"/>
      <c r="AC41" s="21"/>
      <c r="AD41" s="21"/>
      <c r="AE41" s="21"/>
    </row>
    <row r="44" spans="2:44" x14ac:dyDescent="0.25">
      <c r="B44">
        <v>23116</v>
      </c>
      <c r="C44" t="s">
        <v>371</v>
      </c>
      <c r="D44" t="str">
        <f>VLOOKUP($B44, 'Performance Data'!$B:$K, 3, 0)</f>
        <v>Benelux</v>
      </c>
      <c r="E44" t="str">
        <f>VLOOKUP($B44, 'Performance Data'!$B:$K, 4, 0)</f>
        <v>Netherlands Central</v>
      </c>
      <c r="F44" t="str">
        <f>VLOOKUP($B44, 'Performance Data'!$B:$K, 6, 0)</f>
        <v>Institutes / Clinic</v>
      </c>
      <c r="G44" s="19">
        <f>VLOOKUP($B44, 'Performance Data'!$B:$K, 10, 0)</f>
        <v>2025</v>
      </c>
      <c r="H44" s="20"/>
      <c r="I44" s="19" t="str">
        <f>VLOOKUP($B44, 'Performance Data'!$B:$K, 7, 0)</f>
        <v>NKD25</v>
      </c>
      <c r="J44" s="7">
        <f t="shared" ref="J44" si="25">P44</f>
        <v>7411.48</v>
      </c>
      <c r="K44" s="20">
        <v>15000</v>
      </c>
      <c r="M44" s="20" t="s">
        <v>65</v>
      </c>
      <c r="O44" s="5">
        <f>SUMIF('Performance Data'!$B:$B, $B44,'Performance Data'!N:N)</f>
        <v>0</v>
      </c>
      <c r="P44" s="5">
        <f>SUMIF('Performance Data'!$B:$B, $B44,'Performance Data'!O:O)</f>
        <v>7411.48</v>
      </c>
      <c r="Q44" s="5">
        <f>SUMIF('Performance Data'!$B:$B, $B44,'Performance Data'!P:P)</f>
        <v>0</v>
      </c>
      <c r="S44" s="21" t="e">
        <f>$P44/O44-1</f>
        <v>#DIV/0!</v>
      </c>
      <c r="T44" s="21" t="e">
        <f>P44/Q44-1</f>
        <v>#DIV/0!</v>
      </c>
      <c r="V44" s="5">
        <f>SUMIF('Performance Data'!$B:$B, $B44,'Performance Data'!AC:AC)</f>
        <v>0</v>
      </c>
      <c r="W44" s="5">
        <f>SUMIF('Performance Data'!$B:$B, $B44,'Performance Data'!AD:AD)</f>
        <v>0</v>
      </c>
      <c r="X44" s="5">
        <f>SUMIF('Performance Data'!$B:$B, $B44,'Performance Data'!AE:AE)</f>
        <v>0</v>
      </c>
      <c r="Y44" s="5">
        <f>SUMIF('Performance Data'!$B:$B, $B44,'Performance Data'!AG:AG)</f>
        <v>0</v>
      </c>
      <c r="Z44" s="5">
        <f>J44</f>
        <v>7411.48</v>
      </c>
      <c r="AA44" s="5">
        <f>K44</f>
        <v>15000</v>
      </c>
      <c r="AC44" s="21" t="e">
        <f>Z44/X44-1</f>
        <v>#DIV/0!</v>
      </c>
      <c r="AD44" s="21" t="e">
        <f>Z44/Y44-1</f>
        <v>#DIV/0!</v>
      </c>
      <c r="AE44" s="21">
        <f>AA44/Z44-1</f>
        <v>1.0238872667807239</v>
      </c>
      <c r="AG44" s="63">
        <f t="shared" ref="AG44:AR45" si="26">$AA44*AG$1</f>
        <v>1050</v>
      </c>
      <c r="AH44" s="63">
        <f t="shared" si="26"/>
        <v>1200</v>
      </c>
      <c r="AI44" s="63">
        <f t="shared" si="26"/>
        <v>1500</v>
      </c>
      <c r="AJ44" s="63">
        <f t="shared" si="26"/>
        <v>1275</v>
      </c>
      <c r="AK44" s="63">
        <f t="shared" si="26"/>
        <v>1350</v>
      </c>
      <c r="AL44" s="63">
        <f t="shared" si="26"/>
        <v>1200</v>
      </c>
      <c r="AM44" s="63">
        <f t="shared" si="26"/>
        <v>1200</v>
      </c>
      <c r="AN44" s="63">
        <f t="shared" si="26"/>
        <v>975</v>
      </c>
      <c r="AO44" s="63">
        <f t="shared" si="26"/>
        <v>1425</v>
      </c>
      <c r="AP44" s="63">
        <f t="shared" si="26"/>
        <v>1500</v>
      </c>
      <c r="AQ44" s="63">
        <f t="shared" si="26"/>
        <v>1275</v>
      </c>
      <c r="AR44" s="63">
        <f t="shared" si="26"/>
        <v>1050</v>
      </c>
    </row>
    <row r="45" spans="2:44" x14ac:dyDescent="0.25">
      <c r="B45" t="s">
        <v>372</v>
      </c>
      <c r="C45" t="s">
        <v>114</v>
      </c>
      <c r="D45" t="s">
        <v>27</v>
      </c>
      <c r="E45" t="s">
        <v>342</v>
      </c>
      <c r="G45" s="19">
        <v>2025</v>
      </c>
      <c r="H45" s="20"/>
      <c r="I45" t="s">
        <v>108</v>
      </c>
      <c r="K45" s="20"/>
      <c r="O45" s="5">
        <v>0</v>
      </c>
      <c r="P45" s="5">
        <v>0</v>
      </c>
      <c r="Q45" s="5">
        <f>SUMIF('Combined Budget 2025 EUR'!$B:$B, $B45,'Combined Budget 2025 EUR'!$AL:$AL)</f>
        <v>18750</v>
      </c>
      <c r="S45" s="21" t="e">
        <f>$P45/O45-1</f>
        <v>#DIV/0!</v>
      </c>
      <c r="T45" s="21">
        <f>P45/Q45-1</f>
        <v>-1</v>
      </c>
      <c r="V45" s="5">
        <v>0</v>
      </c>
      <c r="W45" s="5">
        <v>0</v>
      </c>
      <c r="X45" s="5">
        <v>0</v>
      </c>
      <c r="Y45" s="5">
        <f>SUMIF('Combined Budget 2025 EUR'!$B:$B, $B45,'Combined Budget 2025 EUR'!$AQ:$AQ)</f>
        <v>50000</v>
      </c>
      <c r="Z45" s="5">
        <f>J45</f>
        <v>0</v>
      </c>
      <c r="AA45" s="5">
        <f>K45</f>
        <v>0</v>
      </c>
      <c r="AC45" s="21" t="e">
        <f>Z45/X45-1</f>
        <v>#DIV/0!</v>
      </c>
      <c r="AD45" s="21">
        <f>Z45/Y45-1</f>
        <v>-1</v>
      </c>
      <c r="AE45" s="21" t="e">
        <f>AA45/Z45-1</f>
        <v>#DIV/0!</v>
      </c>
      <c r="AG45" s="63">
        <f t="shared" si="26"/>
        <v>0</v>
      </c>
      <c r="AH45" s="63">
        <f t="shared" si="26"/>
        <v>0</v>
      </c>
      <c r="AI45" s="63">
        <f t="shared" si="26"/>
        <v>0</v>
      </c>
      <c r="AJ45" s="63">
        <f t="shared" si="26"/>
        <v>0</v>
      </c>
      <c r="AK45" s="63">
        <f t="shared" si="26"/>
        <v>0</v>
      </c>
      <c r="AL45" s="63">
        <f t="shared" si="26"/>
        <v>0</v>
      </c>
      <c r="AM45" s="63">
        <f t="shared" si="26"/>
        <v>0</v>
      </c>
      <c r="AN45" s="63">
        <f t="shared" si="26"/>
        <v>0</v>
      </c>
      <c r="AO45" s="63">
        <f t="shared" si="26"/>
        <v>0</v>
      </c>
      <c r="AP45" s="63">
        <f t="shared" si="26"/>
        <v>0</v>
      </c>
      <c r="AQ45" s="63">
        <f t="shared" si="26"/>
        <v>0</v>
      </c>
      <c r="AR45" s="63">
        <f t="shared" si="26"/>
        <v>0</v>
      </c>
    </row>
    <row r="47" spans="2:44" x14ac:dyDescent="0.25">
      <c r="B47" s="26" t="s">
        <v>115</v>
      </c>
      <c r="C47" s="26"/>
      <c r="D47" s="26"/>
      <c r="E47" s="26"/>
      <c r="F47" s="26"/>
      <c r="G47" s="27"/>
      <c r="H47" s="31">
        <f>COUNTIF(H44:H44, "Yes")+H45</f>
        <v>0</v>
      </c>
      <c r="I47" s="27"/>
      <c r="J47" s="31">
        <f>SUM(J44:J45)</f>
        <v>7411.48</v>
      </c>
      <c r="K47" s="28">
        <f>SUM(K44:K45)</f>
        <v>15000</v>
      </c>
      <c r="L47" s="26"/>
      <c r="M47" s="26"/>
      <c r="N47" s="26"/>
      <c r="O47" s="28">
        <f t="shared" ref="O47:Q47" si="27">SUM(O44:O45)</f>
        <v>0</v>
      </c>
      <c r="P47" s="28">
        <f t="shared" si="27"/>
        <v>7411.48</v>
      </c>
      <c r="Q47" s="28">
        <f t="shared" si="27"/>
        <v>18750</v>
      </c>
      <c r="R47" s="26"/>
      <c r="S47" s="29" t="e">
        <f>$P47/O47-1</f>
        <v>#DIV/0!</v>
      </c>
      <c r="T47" s="29">
        <f>P47/Q47-1</f>
        <v>-0.6047210666666667</v>
      </c>
      <c r="U47" s="26"/>
      <c r="V47" s="28">
        <f t="shared" ref="V47:AA47" si="28">SUM(V44:V45)</f>
        <v>0</v>
      </c>
      <c r="W47" s="28">
        <f t="shared" si="28"/>
        <v>0</v>
      </c>
      <c r="X47" s="28">
        <f t="shared" si="28"/>
        <v>0</v>
      </c>
      <c r="Y47" s="28">
        <f t="shared" si="28"/>
        <v>50000</v>
      </c>
      <c r="Z47" s="28">
        <f t="shared" si="28"/>
        <v>7411.48</v>
      </c>
      <c r="AA47" s="28">
        <f t="shared" si="28"/>
        <v>15000</v>
      </c>
      <c r="AB47" s="26"/>
      <c r="AC47" s="29" t="e">
        <f>Z47/X47-1</f>
        <v>#DIV/0!</v>
      </c>
      <c r="AD47" s="29">
        <f>Z47/Y47-1</f>
        <v>-0.85177040000000004</v>
      </c>
      <c r="AE47" s="29">
        <f>AA47/Z47-1</f>
        <v>1.0238872667807239</v>
      </c>
      <c r="AG47" s="28">
        <f t="shared" ref="AG47:AR47" si="29">SUM(AG44:AG45)</f>
        <v>1050</v>
      </c>
      <c r="AH47" s="28">
        <f t="shared" si="29"/>
        <v>1200</v>
      </c>
      <c r="AI47" s="28">
        <f t="shared" si="29"/>
        <v>1500</v>
      </c>
      <c r="AJ47" s="28">
        <f t="shared" si="29"/>
        <v>1275</v>
      </c>
      <c r="AK47" s="28">
        <f t="shared" si="29"/>
        <v>1350</v>
      </c>
      <c r="AL47" s="28">
        <f t="shared" si="29"/>
        <v>1200</v>
      </c>
      <c r="AM47" s="28">
        <f t="shared" si="29"/>
        <v>1200</v>
      </c>
      <c r="AN47" s="28">
        <f t="shared" si="29"/>
        <v>975</v>
      </c>
      <c r="AO47" s="28">
        <f t="shared" si="29"/>
        <v>1425</v>
      </c>
      <c r="AP47" s="28">
        <f t="shared" si="29"/>
        <v>1500</v>
      </c>
      <c r="AQ47" s="28">
        <f t="shared" si="29"/>
        <v>1275</v>
      </c>
      <c r="AR47" s="28">
        <f t="shared" si="29"/>
        <v>1050</v>
      </c>
    </row>
    <row r="49" spans="2:58" x14ac:dyDescent="0.25">
      <c r="B49" s="71" t="s">
        <v>1283</v>
      </c>
      <c r="C49" s="66"/>
      <c r="AG49" s="69" cm="1">
        <f t="array" ref="AG49:AR49">AG40:AR40+AG47:AR47</f>
        <v>66771.12463000002</v>
      </c>
      <c r="AH49" s="69">
        <v>76309.856720000011</v>
      </c>
      <c r="AI49" s="69">
        <v>95387.320899999992</v>
      </c>
      <c r="AJ49" s="69">
        <v>81079.222765000013</v>
      </c>
      <c r="AK49" s="69">
        <v>85848.588809999987</v>
      </c>
      <c r="AL49" s="69">
        <v>76309.856720000011</v>
      </c>
      <c r="AM49" s="69">
        <v>76309.856720000011</v>
      </c>
      <c r="AN49" s="69">
        <v>62001.75858500001</v>
      </c>
      <c r="AO49" s="69">
        <v>90617.954855000004</v>
      </c>
      <c r="AP49" s="69">
        <v>95387.320899999992</v>
      </c>
      <c r="AQ49" s="69">
        <v>81079.222765000013</v>
      </c>
      <c r="AR49" s="69">
        <v>66771.12463000002</v>
      </c>
    </row>
    <row r="50" spans="2:58" x14ac:dyDescent="0.25">
      <c r="AY50">
        <f>AV51</f>
        <v>1</v>
      </c>
      <c r="AZ50">
        <f>AW51</f>
        <v>0</v>
      </c>
      <c r="BA50">
        <f>AX51+AV51</f>
        <v>2</v>
      </c>
      <c r="BB50">
        <f>AY51+AW51</f>
        <v>0</v>
      </c>
      <c r="BC50">
        <f>AZ51+AX51+AV51</f>
        <v>3</v>
      </c>
      <c r="BD50">
        <f>BA51+AY51+AW51</f>
        <v>0</v>
      </c>
      <c r="BE50">
        <f>BB51+AZ51+AX51+AV51</f>
        <v>3</v>
      </c>
      <c r="BF50">
        <f>BC51+BA51+AY51+AW51</f>
        <v>1</v>
      </c>
    </row>
    <row r="51" spans="2:58" x14ac:dyDescent="0.25">
      <c r="B51" s="71" t="s">
        <v>373</v>
      </c>
      <c r="C51" s="71" t="s">
        <v>117</v>
      </c>
      <c r="D51" t="s">
        <v>27</v>
      </c>
      <c r="E51" t="s">
        <v>342</v>
      </c>
      <c r="G51" s="19">
        <v>2026</v>
      </c>
      <c r="H51" s="20">
        <v>5</v>
      </c>
      <c r="I51" t="s">
        <v>118</v>
      </c>
      <c r="K51" s="24">
        <v>50000</v>
      </c>
      <c r="O51" s="5">
        <v>0</v>
      </c>
      <c r="P51" s="5">
        <v>0</v>
      </c>
      <c r="Q51" s="5">
        <v>0</v>
      </c>
      <c r="S51" s="21" t="e">
        <f>$P51/O51-1</f>
        <v>#DIV/0!</v>
      </c>
      <c r="T51" s="21" t="e">
        <f>P51/Q51-1</f>
        <v>#DIV/0!</v>
      </c>
      <c r="V51" s="5">
        <v>0</v>
      </c>
      <c r="W51" s="5">
        <v>0</v>
      </c>
      <c r="X51" s="5">
        <v>0</v>
      </c>
      <c r="Y51" s="5">
        <v>0</v>
      </c>
      <c r="Z51" s="5">
        <f>J51</f>
        <v>0</v>
      </c>
      <c r="AA51" s="5">
        <f>K51</f>
        <v>50000</v>
      </c>
      <c r="AC51" s="21" t="e">
        <f>Z51/X51-1</f>
        <v>#DIV/0!</v>
      </c>
      <c r="AD51" s="21" t="e">
        <f>Z51/Y51-1</f>
        <v>#DIV/0!</v>
      </c>
      <c r="AE51" s="21" t="e">
        <f>AA51/Z51-1</f>
        <v>#DIV/0!</v>
      </c>
      <c r="AG51" s="71">
        <f>AU51*4000+AU50*3000</f>
        <v>0</v>
      </c>
      <c r="AH51" s="71">
        <f>AV51*4000+AV50*3000</f>
        <v>4000</v>
      </c>
      <c r="AI51" s="71">
        <v>4000</v>
      </c>
      <c r="AJ51" s="71">
        <f>AX51*4000+AX50*3000</f>
        <v>4000</v>
      </c>
      <c r="AK51" s="71">
        <v>4000</v>
      </c>
      <c r="AL51" s="71">
        <v>4000</v>
      </c>
      <c r="AM51" s="71">
        <v>4000</v>
      </c>
      <c r="AN51" s="71">
        <v>2000</v>
      </c>
      <c r="AO51" s="71">
        <v>6000</v>
      </c>
      <c r="AP51" s="71">
        <v>5000</v>
      </c>
      <c r="AQ51" s="71">
        <v>8000</v>
      </c>
      <c r="AR51" s="71">
        <v>5000</v>
      </c>
      <c r="AV51">
        <v>1</v>
      </c>
      <c r="AX51">
        <v>1</v>
      </c>
      <c r="AZ51">
        <v>1</v>
      </c>
      <c r="BC51">
        <v>1</v>
      </c>
      <c r="BE51">
        <v>1</v>
      </c>
    </row>
    <row r="53" spans="2:58" x14ac:dyDescent="0.25">
      <c r="B53" s="26" t="s">
        <v>119</v>
      </c>
      <c r="C53" s="26"/>
      <c r="D53" s="26"/>
      <c r="E53" s="26"/>
      <c r="F53" s="26"/>
      <c r="G53" s="27"/>
      <c r="H53" s="31">
        <f>COUNTIF(H50:H50, "Yes")+H51</f>
        <v>5</v>
      </c>
      <c r="I53" s="27"/>
      <c r="J53" s="31">
        <f t="shared" ref="J53:K53" si="30">SUM(J50:J51)</f>
        <v>0</v>
      </c>
      <c r="K53" s="28">
        <f t="shared" si="30"/>
        <v>50000</v>
      </c>
      <c r="L53" s="26"/>
      <c r="M53" s="26"/>
      <c r="N53" s="26"/>
      <c r="O53" s="28">
        <f t="shared" ref="O53:Q53" si="31">SUM(O50:O51)</f>
        <v>0</v>
      </c>
      <c r="P53" s="28">
        <f t="shared" si="31"/>
        <v>0</v>
      </c>
      <c r="Q53" s="28">
        <f t="shared" si="31"/>
        <v>0</v>
      </c>
      <c r="R53" s="26"/>
      <c r="S53" s="29" t="e">
        <f>$P53/O53-1</f>
        <v>#DIV/0!</v>
      </c>
      <c r="T53" s="29" t="e">
        <f>P53/Q53-1</f>
        <v>#DIV/0!</v>
      </c>
      <c r="U53" s="26"/>
      <c r="V53" s="28">
        <f t="shared" ref="V53:Y53" si="32">SUM(V50:V51)</f>
        <v>0</v>
      </c>
      <c r="W53" s="28">
        <f t="shared" si="32"/>
        <v>0</v>
      </c>
      <c r="X53" s="28">
        <f t="shared" si="32"/>
        <v>0</v>
      </c>
      <c r="Y53" s="28">
        <f t="shared" si="32"/>
        <v>0</v>
      </c>
      <c r="Z53" s="28">
        <f>SUM(Z50:Z51)</f>
        <v>0</v>
      </c>
      <c r="AA53" s="28">
        <f>SUM(AA50:AA51)</f>
        <v>50000</v>
      </c>
      <c r="AB53" s="26"/>
      <c r="AC53" s="29" t="e">
        <f>Z53/X53-1</f>
        <v>#DIV/0!</v>
      </c>
      <c r="AD53" s="29" t="e">
        <f>Z53/Y53-1</f>
        <v>#DIV/0!</v>
      </c>
      <c r="AE53" s="29" t="e">
        <f>AA53/Z53-1</f>
        <v>#DIV/0!</v>
      </c>
      <c r="AG53" s="28">
        <f>SUM(AG50:AG51)</f>
        <v>0</v>
      </c>
      <c r="AH53" s="28">
        <f t="shared" ref="AH53:AR53" si="33">SUM(AH50:AH51)</f>
        <v>4000</v>
      </c>
      <c r="AI53" s="28">
        <f t="shared" si="33"/>
        <v>4000</v>
      </c>
      <c r="AJ53" s="28">
        <f t="shared" si="33"/>
        <v>4000</v>
      </c>
      <c r="AK53" s="28">
        <f t="shared" si="33"/>
        <v>4000</v>
      </c>
      <c r="AL53" s="28">
        <f t="shared" si="33"/>
        <v>4000</v>
      </c>
      <c r="AM53" s="28">
        <f t="shared" si="33"/>
        <v>4000</v>
      </c>
      <c r="AN53" s="28">
        <f t="shared" si="33"/>
        <v>2000</v>
      </c>
      <c r="AO53" s="28">
        <f t="shared" si="33"/>
        <v>6000</v>
      </c>
      <c r="AP53" s="28">
        <f t="shared" si="33"/>
        <v>5000</v>
      </c>
      <c r="AQ53" s="28">
        <f t="shared" si="33"/>
        <v>8000</v>
      </c>
      <c r="AR53" s="28">
        <f t="shared" si="33"/>
        <v>5000</v>
      </c>
    </row>
  </sheetData>
  <autoFilter ref="B2:BA2" xr:uid="{80FCDA92-0365-45D6-ACFD-7BD159FF0618}">
    <sortState xmlns:xlrd2="http://schemas.microsoft.com/office/spreadsheetml/2017/richdata2" ref="B3:BA40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0C39AC-3742-4B2E-8692-7B6FC6D60BEB}">
          <x14:formula1>
            <xm:f>List!$B$2:$B$4</xm:f>
          </x14:formula1>
          <xm:sqref>H3:H39 H44</xm:sqref>
        </x14:dataValidation>
        <x14:dataValidation type="list" allowBlank="1" showInputMessage="1" showErrorMessage="1" xr:uid="{C659A7A9-E21C-4F1F-9230-5C78A742E558}">
          <x14:formula1>
            <xm:f>List!$D$2:$D$5</xm:f>
          </x14:formula1>
          <xm:sqref>M3:M39 M44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8FAD-3065-4B0D-9C7A-022C0FB55F0D}">
  <dimension ref="B1:BF55"/>
  <sheetViews>
    <sheetView showGridLines="0" workbookViewId="0">
      <pane xSplit="3" ySplit="2" topLeftCell="I16" activePane="bottomRight" state="frozen"/>
      <selection pane="topRight" activeCell="D1" sqref="D1"/>
      <selection pane="bottomLeft" activeCell="A3" sqref="A3"/>
      <selection pane="bottomRight" activeCell="A31" sqref="A31:XFD31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4" width="16.85546875" customWidth="1"/>
    <col min="5" max="5" width="26.42578125" bestFit="1" customWidth="1"/>
    <col min="6" max="6" width="16.5703125" bestFit="1" customWidth="1"/>
    <col min="7" max="7" width="15.85546875" style="91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  <col min="33" max="34" width="9.5703125" bestFit="1" customWidth="1"/>
    <col min="35" max="35" width="10.5703125" bestFit="1" customWidth="1"/>
    <col min="36" max="41" width="9.5703125" bestFit="1" customWidth="1"/>
    <col min="42" max="42" width="10.5703125" bestFit="1" customWidth="1"/>
    <col min="43" max="44" width="9.5703125" bestFit="1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92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23001</v>
      </c>
      <c r="C3" t="s">
        <v>374</v>
      </c>
      <c r="D3" t="str">
        <f>VLOOKUP($B3, 'Performance Data'!$B:$K, 3, 0)</f>
        <v>Benelux</v>
      </c>
      <c r="E3" t="str">
        <f>VLOOKUP($B3, 'Performance Data'!$B:$K, 4, 0)</f>
        <v>Netherlands Other / Belgium</v>
      </c>
      <c r="F3" t="str">
        <f>VLOOKUP($B3, 'Performance Data'!$B:$K, 6, 0)</f>
        <v>Institutes / Clinic</v>
      </c>
      <c r="G3" s="90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7">
        <f>P3</f>
        <v>96798.8</v>
      </c>
      <c r="K3" s="68">
        <f>J3*1.07</f>
        <v>103574.71600000001</v>
      </c>
      <c r="M3" s="20" t="s">
        <v>65</v>
      </c>
      <c r="O3" s="5">
        <f>SUMIF('Performance Data'!$B:$B, $B3,'Performance Data'!N:N)</f>
        <v>88076.13</v>
      </c>
      <c r="P3" s="5">
        <f>SUMIF('Performance Data'!$B:$B, $B3,'Performance Data'!O:O)</f>
        <v>96798.8</v>
      </c>
      <c r="Q3" s="5">
        <f>SUMIF('Performance Data'!$B:$B, $B3,'Performance Data'!P:P)</f>
        <v>43800</v>
      </c>
      <c r="S3" s="21">
        <f t="shared" ref="S3:S37" si="0">$P3/O3-1</f>
        <v>9.903557297533383E-2</v>
      </c>
      <c r="T3" s="21">
        <f t="shared" ref="T3:T37" si="1">P3/Q3-1</f>
        <v>1.2100182648401829</v>
      </c>
      <c r="V3" s="5">
        <f>SUMIF('Performance Data'!$B:$B, $B3,'Performance Data'!AC:AC)</f>
        <v>61796.590000000004</v>
      </c>
      <c r="W3" s="5">
        <f>SUMIF('Performance Data'!$B:$B, $B3,'Performance Data'!AD:AD)</f>
        <v>124022.42</v>
      </c>
      <c r="X3" s="5">
        <f>SUMIF('Performance Data'!$B:$B, $B3,'Performance Data'!AE:AE)</f>
        <v>88076.13</v>
      </c>
      <c r="Y3" s="5">
        <f>SUMIF('Performance Data'!$B:$B, $B3,'Performance Data'!AG:AG)</f>
        <v>60000</v>
      </c>
      <c r="Z3" s="5">
        <f t="shared" ref="Z3:Z36" si="2">J3</f>
        <v>96798.8</v>
      </c>
      <c r="AA3" s="5">
        <f t="shared" ref="AA3:AA36" si="3">K3</f>
        <v>103574.71600000001</v>
      </c>
      <c r="AC3" s="21">
        <f t="shared" ref="AC3:AC37" si="4">Z3/X3-1</f>
        <v>9.903557297533383E-2</v>
      </c>
      <c r="AD3" s="21">
        <f t="shared" ref="AD3:AD37" si="5">Z3/Y3-1</f>
        <v>0.61331333333333338</v>
      </c>
      <c r="AE3" s="21">
        <f t="shared" ref="AE3:AE37" si="6">AA3/Z3-1</f>
        <v>7.0000000000000062E-2</v>
      </c>
      <c r="AG3" s="63">
        <f t="shared" ref="AG3:AR3" si="7">$AA3*AG$1</f>
        <v>7250.230120000002</v>
      </c>
      <c r="AH3" s="63">
        <f t="shared" si="7"/>
        <v>8285.977280000001</v>
      </c>
      <c r="AI3" s="63">
        <f t="shared" si="7"/>
        <v>10357.471600000003</v>
      </c>
      <c r="AJ3" s="63">
        <f t="shared" si="7"/>
        <v>8803.8508600000023</v>
      </c>
      <c r="AK3" s="63">
        <f t="shared" si="7"/>
        <v>9321.7244400000018</v>
      </c>
      <c r="AL3" s="63">
        <f t="shared" si="7"/>
        <v>8285.977280000001</v>
      </c>
      <c r="AM3" s="63">
        <f t="shared" si="7"/>
        <v>8285.977280000001</v>
      </c>
      <c r="AN3" s="63">
        <f t="shared" si="7"/>
        <v>6732.3565400000016</v>
      </c>
      <c r="AO3" s="63">
        <f t="shared" si="7"/>
        <v>9839.5980200000013</v>
      </c>
      <c r="AP3" s="63">
        <f t="shared" si="7"/>
        <v>10357.471600000003</v>
      </c>
      <c r="AQ3" s="63">
        <f t="shared" si="7"/>
        <v>8803.8508600000023</v>
      </c>
      <c r="AR3" s="63">
        <f t="shared" si="7"/>
        <v>7250.230120000002</v>
      </c>
    </row>
    <row r="4" spans="2:44" x14ac:dyDescent="0.25">
      <c r="B4">
        <v>23009</v>
      </c>
      <c r="C4" t="s">
        <v>375</v>
      </c>
      <c r="D4" t="str">
        <f>VLOOKUP($B4, 'Performance Data'!$B:$K, 3, 0)</f>
        <v>Benelux</v>
      </c>
      <c r="E4" t="str">
        <f>VLOOKUP($B4, 'Performance Data'!$B:$K, 4, 0)</f>
        <v>Netherlands Other / Belgium</v>
      </c>
      <c r="F4" t="str">
        <f>VLOOKUP($B4, 'Performance Data'!$B:$K, 6, 0)</f>
        <v>Institutes / Clinic</v>
      </c>
      <c r="G4" s="90" t="str">
        <f>VLOOKUP($B4, 'Performance Data'!$B:$K, 10, 0)</f>
        <v>Pre-2022</v>
      </c>
      <c r="H4" s="20" t="s">
        <v>64</v>
      </c>
      <c r="I4" s="19" t="str">
        <f>VLOOKUP($B4, 'Performance Data'!$B:$K, 7, 0)</f>
        <v>AA</v>
      </c>
      <c r="J4" s="7">
        <f t="shared" ref="J4:J36" si="8">P4</f>
        <v>263257.2</v>
      </c>
      <c r="K4" s="68">
        <f t="shared" ref="K4:K8" si="9">J4*1.07</f>
        <v>281685.20400000003</v>
      </c>
      <c r="M4" s="20" t="s">
        <v>65</v>
      </c>
      <c r="O4" s="5">
        <f>SUMIF('Performance Data'!$B:$B, $B4,'Performance Data'!N:N)</f>
        <v>274332.01999999996</v>
      </c>
      <c r="P4" s="5">
        <f>SUMIF('Performance Data'!$B:$B, $B4,'Performance Data'!O:O)</f>
        <v>263257.2</v>
      </c>
      <c r="Q4" s="5">
        <f>SUMIF('Performance Data'!$B:$B, $B4,'Performance Data'!P:P)</f>
        <v>219000</v>
      </c>
      <c r="S4" s="21">
        <f t="shared" si="0"/>
        <v>-4.0370132513149359E-2</v>
      </c>
      <c r="T4" s="21">
        <f t="shared" si="1"/>
        <v>0.20208767123287674</v>
      </c>
      <c r="V4" s="5">
        <f>SUMIF('Performance Data'!$B:$B, $B4,'Performance Data'!AC:AC)</f>
        <v>332418.05</v>
      </c>
      <c r="W4" s="5">
        <f>SUMIF('Performance Data'!$B:$B, $B4,'Performance Data'!AD:AD)</f>
        <v>305894.57</v>
      </c>
      <c r="X4" s="5">
        <f>SUMIF('Performance Data'!$B:$B, $B4,'Performance Data'!AE:AE)</f>
        <v>274332.01999999996</v>
      </c>
      <c r="Y4" s="5">
        <f>SUMIF('Performance Data'!$B:$B, $B4,'Performance Data'!AG:AG)</f>
        <v>300000</v>
      </c>
      <c r="Z4" s="5">
        <f t="shared" si="2"/>
        <v>263257.2</v>
      </c>
      <c r="AA4" s="5">
        <f t="shared" si="3"/>
        <v>281685.20400000003</v>
      </c>
      <c r="AC4" s="21">
        <f t="shared" si="4"/>
        <v>-4.0370132513149359E-2</v>
      </c>
      <c r="AD4" s="21">
        <f t="shared" si="5"/>
        <v>-0.12247599999999992</v>
      </c>
      <c r="AE4" s="21">
        <f t="shared" si="6"/>
        <v>7.0000000000000062E-2</v>
      </c>
      <c r="AG4" s="63">
        <f t="shared" ref="AG4:AR25" si="10">$AA4*AG$1</f>
        <v>19717.964280000004</v>
      </c>
      <c r="AH4" s="63">
        <f t="shared" si="10"/>
        <v>22534.816320000002</v>
      </c>
      <c r="AI4" s="63">
        <f t="shared" si="10"/>
        <v>28168.520400000005</v>
      </c>
      <c r="AJ4" s="63">
        <f t="shared" si="10"/>
        <v>23943.242340000004</v>
      </c>
      <c r="AK4" s="63">
        <f t="shared" si="10"/>
        <v>25351.668360000003</v>
      </c>
      <c r="AL4" s="63">
        <f t="shared" si="10"/>
        <v>22534.816320000002</v>
      </c>
      <c r="AM4" s="63">
        <f t="shared" si="10"/>
        <v>22534.816320000002</v>
      </c>
      <c r="AN4" s="63">
        <f t="shared" si="10"/>
        <v>18309.538260000001</v>
      </c>
      <c r="AO4" s="63">
        <f t="shared" si="10"/>
        <v>26760.094380000002</v>
      </c>
      <c r="AP4" s="63">
        <f t="shared" si="10"/>
        <v>28168.520400000005</v>
      </c>
      <c r="AQ4" s="63">
        <f t="shared" si="10"/>
        <v>23943.242340000004</v>
      </c>
      <c r="AR4" s="63">
        <f t="shared" si="10"/>
        <v>19717.964280000004</v>
      </c>
    </row>
    <row r="5" spans="2:44" x14ac:dyDescent="0.25">
      <c r="B5">
        <v>23038</v>
      </c>
      <c r="C5" t="s">
        <v>376</v>
      </c>
      <c r="D5" t="str">
        <f>VLOOKUP($B5, 'Performance Data'!$B:$K, 3, 0)</f>
        <v>Benelux</v>
      </c>
      <c r="E5" t="str">
        <f>VLOOKUP($B5, 'Performance Data'!$B:$K, 4, 0)</f>
        <v>Netherlands Other / Belgium</v>
      </c>
      <c r="F5" t="str">
        <f>VLOOKUP($B5, 'Performance Data'!$B:$K, 6, 0)</f>
        <v>Institutes / Clinic</v>
      </c>
      <c r="G5" s="90" t="str">
        <f>VLOOKUP($B5, 'Performance Data'!$B:$K, 10, 0)</f>
        <v>Pre-2022</v>
      </c>
      <c r="H5" s="20" t="s">
        <v>64</v>
      </c>
      <c r="I5" s="19" t="str">
        <f>VLOOKUP($B5, 'Performance Data'!$B:$K, 7, 0)</f>
        <v>AA</v>
      </c>
      <c r="J5" s="7">
        <f t="shared" si="8"/>
        <v>35727.409999999996</v>
      </c>
      <c r="K5" s="68">
        <f t="shared" si="9"/>
        <v>38228.328699999998</v>
      </c>
      <c r="M5" s="20" t="s">
        <v>65</v>
      </c>
      <c r="O5" s="5">
        <f>SUMIF('Performance Data'!$B:$B, $B5,'Performance Data'!N:N)</f>
        <v>31484.470000000005</v>
      </c>
      <c r="P5" s="5">
        <f>SUMIF('Performance Data'!$B:$B, $B5,'Performance Data'!O:O)</f>
        <v>35727.409999999996</v>
      </c>
      <c r="Q5" s="5">
        <f>SUMIF('Performance Data'!$B:$B, $B5,'Performance Data'!P:P)</f>
        <v>25550</v>
      </c>
      <c r="S5" s="21">
        <f t="shared" si="0"/>
        <v>0.13476294820906909</v>
      </c>
      <c r="T5" s="21">
        <f t="shared" si="1"/>
        <v>0.39833307240704485</v>
      </c>
      <c r="V5" s="5">
        <f>SUMIF('Performance Data'!$B:$B, $B5,'Performance Data'!AC:AC)</f>
        <v>22021.930000000004</v>
      </c>
      <c r="W5" s="5">
        <f>SUMIF('Performance Data'!$B:$B, $B5,'Performance Data'!AD:AD)</f>
        <v>25178.83</v>
      </c>
      <c r="X5" s="5">
        <f>SUMIF('Performance Data'!$B:$B, $B5,'Performance Data'!AE:AE)</f>
        <v>31484.470000000005</v>
      </c>
      <c r="Y5" s="5">
        <f>SUMIF('Performance Data'!$B:$B, $B5,'Performance Data'!AG:AG)</f>
        <v>35000</v>
      </c>
      <c r="Z5" s="5">
        <f t="shared" si="2"/>
        <v>35727.409999999996</v>
      </c>
      <c r="AA5" s="5">
        <f t="shared" si="3"/>
        <v>38228.328699999998</v>
      </c>
      <c r="AC5" s="21">
        <f t="shared" si="4"/>
        <v>0.13476294820906909</v>
      </c>
      <c r="AD5" s="21">
        <f t="shared" si="5"/>
        <v>2.0783142857142778E-2</v>
      </c>
      <c r="AE5" s="21">
        <f t="shared" si="6"/>
        <v>7.0000000000000062E-2</v>
      </c>
      <c r="AG5" s="63">
        <f t="shared" si="10"/>
        <v>2675.983009</v>
      </c>
      <c r="AH5" s="63">
        <f t="shared" si="10"/>
        <v>3058.2662959999998</v>
      </c>
      <c r="AI5" s="63">
        <f t="shared" si="10"/>
        <v>3822.8328700000002</v>
      </c>
      <c r="AJ5" s="63">
        <f t="shared" si="10"/>
        <v>3249.4079394999999</v>
      </c>
      <c r="AK5" s="63">
        <f t="shared" si="10"/>
        <v>3440.5495829999995</v>
      </c>
      <c r="AL5" s="63">
        <f t="shared" si="10"/>
        <v>3058.2662959999998</v>
      </c>
      <c r="AM5" s="63">
        <f t="shared" si="10"/>
        <v>3058.2662959999998</v>
      </c>
      <c r="AN5" s="63">
        <f t="shared" si="10"/>
        <v>2484.8413654999999</v>
      </c>
      <c r="AO5" s="63">
        <f t="shared" si="10"/>
        <v>3631.6912265000001</v>
      </c>
      <c r="AP5" s="63">
        <f t="shared" si="10"/>
        <v>3822.8328700000002</v>
      </c>
      <c r="AQ5" s="63">
        <f t="shared" si="10"/>
        <v>3249.4079394999999</v>
      </c>
      <c r="AR5" s="63">
        <f t="shared" si="10"/>
        <v>2675.983009</v>
      </c>
    </row>
    <row r="6" spans="2:44" x14ac:dyDescent="0.25">
      <c r="B6">
        <v>24002</v>
      </c>
      <c r="C6" t="s">
        <v>377</v>
      </c>
      <c r="D6" t="str">
        <f>VLOOKUP($B6, 'Performance Data'!$B:$K, 3, 0)</f>
        <v>Benelux</v>
      </c>
      <c r="E6" t="str">
        <f>VLOOKUP($B6, 'Performance Data'!$B:$K, 4, 0)</f>
        <v>Netherlands Other / Belgium</v>
      </c>
      <c r="F6" t="str">
        <f>VLOOKUP($B6, 'Performance Data'!$B:$K, 6, 0)</f>
        <v>Institutes / Clinic</v>
      </c>
      <c r="G6" s="90" t="str">
        <f>VLOOKUP($B6, 'Performance Data'!$B:$K, 10, 0)</f>
        <v>Pre-2022</v>
      </c>
      <c r="H6" s="20" t="s">
        <v>64</v>
      </c>
      <c r="I6" s="19" t="str">
        <f>VLOOKUP($B6, 'Performance Data'!$B:$K, 7, 0)</f>
        <v>AA</v>
      </c>
      <c r="J6" s="7">
        <f t="shared" si="8"/>
        <v>20434.629999999997</v>
      </c>
      <c r="K6" s="68">
        <f t="shared" si="9"/>
        <v>21865.054099999998</v>
      </c>
      <c r="M6" s="20" t="s">
        <v>68</v>
      </c>
      <c r="O6" s="5">
        <f>SUMIF('Performance Data'!$B:$B, $B6,'Performance Data'!N:N)</f>
        <v>26972.5</v>
      </c>
      <c r="P6" s="5">
        <f>SUMIF('Performance Data'!$B:$B, $B6,'Performance Data'!O:O)</f>
        <v>20434.629999999997</v>
      </c>
      <c r="Q6" s="5">
        <f>SUMIF('Performance Data'!$B:$B, $B6,'Performance Data'!P:P)</f>
        <v>20440</v>
      </c>
      <c r="S6" s="21">
        <f t="shared" si="0"/>
        <v>-0.24239021225322099</v>
      </c>
      <c r="T6" s="21">
        <f t="shared" si="1"/>
        <v>-2.6272015655592895E-4</v>
      </c>
      <c r="V6" s="5">
        <f>SUMIF('Performance Data'!$B:$B, $B6,'Performance Data'!AC:AC)</f>
        <v>37879.83</v>
      </c>
      <c r="W6" s="5">
        <f>SUMIF('Performance Data'!$B:$B, $B6,'Performance Data'!AD:AD)</f>
        <v>27052.140000000003</v>
      </c>
      <c r="X6" s="5">
        <f>SUMIF('Performance Data'!$B:$B, $B6,'Performance Data'!AE:AE)</f>
        <v>26972.5</v>
      </c>
      <c r="Y6" s="5">
        <f>SUMIF('Performance Data'!$B:$B, $B6,'Performance Data'!AG:AG)</f>
        <v>28000</v>
      </c>
      <c r="Z6" s="5">
        <f t="shared" si="2"/>
        <v>20434.629999999997</v>
      </c>
      <c r="AA6" s="5">
        <f t="shared" si="3"/>
        <v>21865.054099999998</v>
      </c>
      <c r="AC6" s="21">
        <f t="shared" si="4"/>
        <v>-0.24239021225322099</v>
      </c>
      <c r="AD6" s="21">
        <f t="shared" si="5"/>
        <v>-0.27019178571428581</v>
      </c>
      <c r="AE6" s="21">
        <f t="shared" si="6"/>
        <v>7.0000000000000062E-2</v>
      </c>
      <c r="AG6" s="63">
        <f t="shared" si="10"/>
        <v>1530.5537870000001</v>
      </c>
      <c r="AH6" s="63">
        <f t="shared" si="10"/>
        <v>1749.2043279999998</v>
      </c>
      <c r="AI6" s="63">
        <f t="shared" si="10"/>
        <v>2186.5054099999998</v>
      </c>
      <c r="AJ6" s="63">
        <f t="shared" si="10"/>
        <v>1858.5295985</v>
      </c>
      <c r="AK6" s="63">
        <f t="shared" si="10"/>
        <v>1967.8548689999998</v>
      </c>
      <c r="AL6" s="63">
        <f t="shared" si="10"/>
        <v>1749.2043279999998</v>
      </c>
      <c r="AM6" s="63">
        <f t="shared" si="10"/>
        <v>1749.2043279999998</v>
      </c>
      <c r="AN6" s="63">
        <f t="shared" si="10"/>
        <v>1421.2285164999998</v>
      </c>
      <c r="AO6" s="63">
        <f t="shared" si="10"/>
        <v>2077.1801394999998</v>
      </c>
      <c r="AP6" s="63">
        <f t="shared" si="10"/>
        <v>2186.5054099999998</v>
      </c>
      <c r="AQ6" s="63">
        <f t="shared" si="10"/>
        <v>1858.5295985</v>
      </c>
      <c r="AR6" s="63">
        <f t="shared" si="10"/>
        <v>1530.5537870000001</v>
      </c>
    </row>
    <row r="7" spans="2:44" x14ac:dyDescent="0.25">
      <c r="B7">
        <v>24007</v>
      </c>
      <c r="C7" t="s">
        <v>378</v>
      </c>
      <c r="D7" t="str">
        <f>VLOOKUP($B7, 'Performance Data'!$B:$K, 3, 0)</f>
        <v>Benelux</v>
      </c>
      <c r="E7" t="str">
        <f>VLOOKUP($B7, 'Performance Data'!$B:$K, 4, 0)</f>
        <v>Netherlands Other / Belgium</v>
      </c>
      <c r="F7" t="str">
        <f>VLOOKUP($B7, 'Performance Data'!$B:$K, 6, 0)</f>
        <v>Institutes / Clinic</v>
      </c>
      <c r="G7" s="90" t="str">
        <f>VLOOKUP($B7, 'Performance Data'!$B:$K, 10, 0)</f>
        <v>Pre-2022</v>
      </c>
      <c r="H7" s="20" t="s">
        <v>64</v>
      </c>
      <c r="I7" s="19" t="str">
        <f>VLOOKUP($B7, 'Performance Data'!$B:$K, 7, 0)</f>
        <v>AA</v>
      </c>
      <c r="J7" s="7">
        <f t="shared" si="8"/>
        <v>18725.5</v>
      </c>
      <c r="K7" s="68">
        <f t="shared" si="9"/>
        <v>20036.285</v>
      </c>
      <c r="M7" s="20" t="s">
        <v>65</v>
      </c>
      <c r="O7" s="5">
        <f>SUMIF('Performance Data'!$B:$B, $B7,'Performance Data'!N:N)</f>
        <v>20319.619999999995</v>
      </c>
      <c r="P7" s="5">
        <f>SUMIF('Performance Data'!$B:$B, $B7,'Performance Data'!O:O)</f>
        <v>18725.5</v>
      </c>
      <c r="Q7" s="5">
        <f>SUMIF('Performance Data'!$B:$B, $B7,'Performance Data'!P:P)</f>
        <v>14600</v>
      </c>
      <c r="S7" s="21">
        <f t="shared" si="0"/>
        <v>-7.8452254520507525E-2</v>
      </c>
      <c r="T7" s="21">
        <f t="shared" si="1"/>
        <v>0.28256849315068489</v>
      </c>
      <c r="V7" s="5">
        <f>SUMIF('Performance Data'!$B:$B, $B7,'Performance Data'!AC:AC)</f>
        <v>9423.8499999999985</v>
      </c>
      <c r="W7" s="5">
        <f>SUMIF('Performance Data'!$B:$B, $B7,'Performance Data'!AD:AD)</f>
        <v>24454.74</v>
      </c>
      <c r="X7" s="5">
        <f>SUMIF('Performance Data'!$B:$B, $B7,'Performance Data'!AE:AE)</f>
        <v>20319.619999999995</v>
      </c>
      <c r="Y7" s="5">
        <f>SUMIF('Performance Data'!$B:$B, $B7,'Performance Data'!AG:AG)</f>
        <v>20000</v>
      </c>
      <c r="Z7" s="5">
        <f t="shared" si="2"/>
        <v>18725.5</v>
      </c>
      <c r="AA7" s="5">
        <f t="shared" si="3"/>
        <v>20036.285</v>
      </c>
      <c r="AC7" s="21">
        <f t="shared" si="4"/>
        <v>-7.8452254520507525E-2</v>
      </c>
      <c r="AD7" s="21">
        <f t="shared" si="5"/>
        <v>-6.3725000000000032E-2</v>
      </c>
      <c r="AE7" s="21">
        <f t="shared" si="6"/>
        <v>7.0000000000000062E-2</v>
      </c>
      <c r="AG7" s="63">
        <f t="shared" si="10"/>
        <v>1402.5399500000001</v>
      </c>
      <c r="AH7" s="63">
        <f t="shared" si="10"/>
        <v>1602.9028000000001</v>
      </c>
      <c r="AI7" s="63">
        <f t="shared" si="10"/>
        <v>2003.6285</v>
      </c>
      <c r="AJ7" s="63">
        <f t="shared" si="10"/>
        <v>1703.0842250000001</v>
      </c>
      <c r="AK7" s="63">
        <f t="shared" si="10"/>
        <v>1803.2656499999998</v>
      </c>
      <c r="AL7" s="63">
        <f t="shared" si="10"/>
        <v>1602.9028000000001</v>
      </c>
      <c r="AM7" s="63">
        <f t="shared" si="10"/>
        <v>1602.9028000000001</v>
      </c>
      <c r="AN7" s="63">
        <f t="shared" si="10"/>
        <v>1302.3585250000001</v>
      </c>
      <c r="AO7" s="63">
        <f t="shared" si="10"/>
        <v>1903.447075</v>
      </c>
      <c r="AP7" s="63">
        <f t="shared" si="10"/>
        <v>2003.6285</v>
      </c>
      <c r="AQ7" s="63">
        <f t="shared" si="10"/>
        <v>1703.0842250000001</v>
      </c>
      <c r="AR7" s="63">
        <f t="shared" si="10"/>
        <v>1402.5399500000001</v>
      </c>
    </row>
    <row r="8" spans="2:44" x14ac:dyDescent="0.25">
      <c r="B8">
        <v>24009</v>
      </c>
      <c r="C8" t="s">
        <v>379</v>
      </c>
      <c r="D8" t="str">
        <f>VLOOKUP($B8, 'Performance Data'!$B:$K, 3, 0)</f>
        <v>Benelux</v>
      </c>
      <c r="E8" t="str">
        <f>VLOOKUP($B8, 'Performance Data'!$B:$K, 4, 0)</f>
        <v>Netherlands Other / Belgium</v>
      </c>
      <c r="F8" t="str">
        <f>VLOOKUP($B8, 'Performance Data'!$B:$K, 6, 0)</f>
        <v>Institutes / Clinic</v>
      </c>
      <c r="G8" s="90" t="str">
        <f>VLOOKUP($B8, 'Performance Data'!$B:$K, 10, 0)</f>
        <v>Pre-2022</v>
      </c>
      <c r="H8" s="20" t="s">
        <v>64</v>
      </c>
      <c r="I8" s="19" t="str">
        <f>VLOOKUP($B8, 'Performance Data'!$B:$K, 7, 0)</f>
        <v>AA</v>
      </c>
      <c r="J8" s="7">
        <f t="shared" si="8"/>
        <v>43003.130000000005</v>
      </c>
      <c r="K8" s="68">
        <f t="shared" si="9"/>
        <v>46013.349100000007</v>
      </c>
      <c r="M8" s="20" t="s">
        <v>68</v>
      </c>
      <c r="O8" s="5">
        <f>SUMIF('Performance Data'!$B:$B, $B8,'Performance Data'!N:N)</f>
        <v>44510.79</v>
      </c>
      <c r="P8" s="5">
        <f>SUMIF('Performance Data'!$B:$B, $B8,'Performance Data'!O:O)</f>
        <v>43003.130000000005</v>
      </c>
      <c r="Q8" s="5">
        <f>SUMIF('Performance Data'!$B:$B, $B8,'Performance Data'!P:P)</f>
        <v>34310</v>
      </c>
      <c r="S8" s="21">
        <f t="shared" si="0"/>
        <v>-3.3871787043096679E-2</v>
      </c>
      <c r="T8" s="21">
        <f t="shared" si="1"/>
        <v>0.25337015447391442</v>
      </c>
      <c r="V8" s="5">
        <f>SUMIF('Performance Data'!$B:$B, $B8,'Performance Data'!AC:AC)</f>
        <v>26842.43</v>
      </c>
      <c r="W8" s="5">
        <f>SUMIF('Performance Data'!$B:$B, $B8,'Performance Data'!AD:AD)</f>
        <v>42646.310000000005</v>
      </c>
      <c r="X8" s="5">
        <f>SUMIF('Performance Data'!$B:$B, $B8,'Performance Data'!AE:AE)</f>
        <v>44510.79</v>
      </c>
      <c r="Y8" s="5">
        <f>SUMIF('Performance Data'!$B:$B, $B8,'Performance Data'!AG:AG)</f>
        <v>47000</v>
      </c>
      <c r="Z8" s="5">
        <f t="shared" si="2"/>
        <v>43003.130000000005</v>
      </c>
      <c r="AA8" s="5">
        <f t="shared" si="3"/>
        <v>46013.349100000007</v>
      </c>
      <c r="AC8" s="21">
        <f t="shared" si="4"/>
        <v>-3.3871787043096679E-2</v>
      </c>
      <c r="AD8" s="21">
        <f t="shared" si="5"/>
        <v>-8.5039787234042485E-2</v>
      </c>
      <c r="AE8" s="21">
        <f t="shared" si="6"/>
        <v>7.0000000000000062E-2</v>
      </c>
      <c r="AG8" s="63">
        <f t="shared" si="10"/>
        <v>3220.9344370000008</v>
      </c>
      <c r="AH8" s="63">
        <f t="shared" si="10"/>
        <v>3681.0679280000004</v>
      </c>
      <c r="AI8" s="63">
        <f t="shared" si="10"/>
        <v>4601.3349100000005</v>
      </c>
      <c r="AJ8" s="63">
        <f t="shared" si="10"/>
        <v>3911.1346735000006</v>
      </c>
      <c r="AK8" s="63">
        <f t="shared" si="10"/>
        <v>4141.2014190000009</v>
      </c>
      <c r="AL8" s="63">
        <f t="shared" si="10"/>
        <v>3681.0679280000004</v>
      </c>
      <c r="AM8" s="63">
        <f t="shared" si="10"/>
        <v>3681.0679280000004</v>
      </c>
      <c r="AN8" s="63">
        <f t="shared" si="10"/>
        <v>2990.8676915000005</v>
      </c>
      <c r="AO8" s="63">
        <f t="shared" si="10"/>
        <v>4371.2681645000002</v>
      </c>
      <c r="AP8" s="63">
        <f t="shared" si="10"/>
        <v>4601.3349100000005</v>
      </c>
      <c r="AQ8" s="63">
        <f t="shared" si="10"/>
        <v>3911.1346735000006</v>
      </c>
      <c r="AR8" s="63">
        <f t="shared" si="10"/>
        <v>3220.9344370000008</v>
      </c>
    </row>
    <row r="9" spans="2:44" x14ac:dyDescent="0.25">
      <c r="B9">
        <v>24016</v>
      </c>
      <c r="C9" t="s">
        <v>380</v>
      </c>
      <c r="D9" t="str">
        <f>VLOOKUP($B9, 'Performance Data'!$B:$K, 3, 0)</f>
        <v>Benelux</v>
      </c>
      <c r="E9" t="str">
        <f>VLOOKUP($B9, 'Performance Data'!$B:$K, 4, 0)</f>
        <v>Netherlands Other / Belgium</v>
      </c>
      <c r="F9" t="str">
        <f>VLOOKUP($B9, 'Performance Data'!$B:$K, 6, 0)</f>
        <v>Institutes / Clinic</v>
      </c>
      <c r="G9" s="90" t="str">
        <f>VLOOKUP($B9, 'Performance Data'!$B:$K, 10, 0)</f>
        <v>Pre-2022</v>
      </c>
      <c r="H9" s="20" t="s">
        <v>64</v>
      </c>
      <c r="I9" s="19" t="str">
        <f>VLOOKUP($B9, 'Performance Data'!$B:$K, 7, 0)</f>
        <v>AA</v>
      </c>
      <c r="J9" s="7">
        <f t="shared" si="8"/>
        <v>8852.9599999999991</v>
      </c>
      <c r="K9" s="68">
        <v>0</v>
      </c>
      <c r="M9" s="20" t="s">
        <v>88</v>
      </c>
      <c r="O9" s="5">
        <f>SUMIF('Performance Data'!$B:$B, $B9,'Performance Data'!N:N)</f>
        <v>26234</v>
      </c>
      <c r="P9" s="5">
        <f>SUMIF('Performance Data'!$B:$B, $B9,'Performance Data'!O:O)</f>
        <v>8852.9599999999991</v>
      </c>
      <c r="Q9" s="5">
        <f>SUMIF('Performance Data'!$B:$B, $B9,'Performance Data'!P:P)</f>
        <v>19710</v>
      </c>
      <c r="S9" s="21">
        <f t="shared" si="0"/>
        <v>-0.6625386902492949</v>
      </c>
      <c r="T9" s="21">
        <f t="shared" si="1"/>
        <v>-0.55083916793505838</v>
      </c>
      <c r="V9" s="5">
        <f>SUMIF('Performance Data'!$B:$B, $B9,'Performance Data'!AC:AC)</f>
        <v>26797.699999999997</v>
      </c>
      <c r="W9" s="5">
        <f>SUMIF('Performance Data'!$B:$B, $B9,'Performance Data'!AD:AD)</f>
        <v>29345.919999999998</v>
      </c>
      <c r="X9" s="5">
        <f>SUMIF('Performance Data'!$B:$B, $B9,'Performance Data'!AE:AE)</f>
        <v>26234</v>
      </c>
      <c r="Y9" s="5">
        <f>SUMIF('Performance Data'!$B:$B, $B9,'Performance Data'!AG:AG)</f>
        <v>27000</v>
      </c>
      <c r="Z9" s="5">
        <f t="shared" si="2"/>
        <v>8852.9599999999991</v>
      </c>
      <c r="AA9" s="5">
        <f t="shared" si="3"/>
        <v>0</v>
      </c>
      <c r="AC9" s="21">
        <f t="shared" si="4"/>
        <v>-0.6625386902492949</v>
      </c>
      <c r="AD9" s="21">
        <f t="shared" si="5"/>
        <v>-0.67211259259259259</v>
      </c>
      <c r="AE9" s="21">
        <f t="shared" si="6"/>
        <v>-1</v>
      </c>
      <c r="AG9" s="63">
        <f t="shared" si="10"/>
        <v>0</v>
      </c>
      <c r="AH9" s="63">
        <f t="shared" si="10"/>
        <v>0</v>
      </c>
      <c r="AI9" s="63">
        <f t="shared" si="10"/>
        <v>0</v>
      </c>
      <c r="AJ9" s="63">
        <f t="shared" si="10"/>
        <v>0</v>
      </c>
      <c r="AK9" s="63">
        <f t="shared" si="10"/>
        <v>0</v>
      </c>
      <c r="AL9" s="63">
        <f t="shared" si="10"/>
        <v>0</v>
      </c>
      <c r="AM9" s="63">
        <f t="shared" si="10"/>
        <v>0</v>
      </c>
      <c r="AN9" s="63">
        <f t="shared" si="10"/>
        <v>0</v>
      </c>
      <c r="AO9" s="63">
        <f t="shared" si="10"/>
        <v>0</v>
      </c>
      <c r="AP9" s="63">
        <f t="shared" si="10"/>
        <v>0</v>
      </c>
      <c r="AQ9" s="63">
        <f t="shared" si="10"/>
        <v>0</v>
      </c>
      <c r="AR9" s="63">
        <f t="shared" si="10"/>
        <v>0</v>
      </c>
    </row>
    <row r="10" spans="2:44" x14ac:dyDescent="0.25">
      <c r="B10">
        <v>24025</v>
      </c>
      <c r="C10" t="s">
        <v>381</v>
      </c>
      <c r="D10" t="str">
        <f>VLOOKUP($B10, 'Performance Data'!$B:$K, 3, 0)</f>
        <v>Benelux</v>
      </c>
      <c r="E10" t="str">
        <f>VLOOKUP($B10, 'Performance Data'!$B:$K, 4, 0)</f>
        <v>Netherlands Other / Belgium</v>
      </c>
      <c r="F10" t="str">
        <f>VLOOKUP($B10, 'Performance Data'!$B:$K, 6, 0)</f>
        <v>Institutes / Clinic</v>
      </c>
      <c r="G10" s="90" t="str">
        <f>VLOOKUP($B10, 'Performance Data'!$B:$K, 10, 0)</f>
        <v>Pre-2022</v>
      </c>
      <c r="H10" s="20" t="s">
        <v>64</v>
      </c>
      <c r="I10" s="19" t="str">
        <f>VLOOKUP($B10, 'Performance Data'!$B:$K, 7, 0)</f>
        <v>AA</v>
      </c>
      <c r="J10" s="7">
        <f t="shared" si="8"/>
        <v>4050.33</v>
      </c>
      <c r="K10" s="68">
        <v>0</v>
      </c>
      <c r="M10" s="20" t="s">
        <v>88</v>
      </c>
      <c r="O10" s="5">
        <f>SUMIF('Performance Data'!$B:$B, $B10,'Performance Data'!N:N)</f>
        <v>20190.990000000002</v>
      </c>
      <c r="P10" s="5">
        <f>SUMIF('Performance Data'!$B:$B, $B10,'Performance Data'!O:O)</f>
        <v>4050.33</v>
      </c>
      <c r="Q10" s="5">
        <f>SUMIF('Performance Data'!$B:$B, $B10,'Performance Data'!P:P)</f>
        <v>16790</v>
      </c>
      <c r="S10" s="21">
        <f t="shared" si="0"/>
        <v>-0.79939913793231532</v>
      </c>
      <c r="T10" s="21">
        <f t="shared" si="1"/>
        <v>-0.75876533650982725</v>
      </c>
      <c r="V10" s="5">
        <f>SUMIF('Performance Data'!$B:$B, $B10,'Performance Data'!AC:AC)</f>
        <v>16187.869999999999</v>
      </c>
      <c r="W10" s="5">
        <f>SUMIF('Performance Data'!$B:$B, $B10,'Performance Data'!AD:AD)</f>
        <v>14858.599999999999</v>
      </c>
      <c r="X10" s="5">
        <f>SUMIF('Performance Data'!$B:$B, $B10,'Performance Data'!AE:AE)</f>
        <v>20190.990000000002</v>
      </c>
      <c r="Y10" s="5">
        <f>SUMIF('Performance Data'!$B:$B, $B10,'Performance Data'!AG:AG)</f>
        <v>23000</v>
      </c>
      <c r="Z10" s="5">
        <f t="shared" si="2"/>
        <v>4050.33</v>
      </c>
      <c r="AA10" s="5">
        <f t="shared" si="3"/>
        <v>0</v>
      </c>
      <c r="AC10" s="21">
        <f t="shared" si="4"/>
        <v>-0.79939913793231532</v>
      </c>
      <c r="AD10" s="21">
        <f t="shared" si="5"/>
        <v>-0.82389869565217388</v>
      </c>
      <c r="AE10" s="21">
        <f t="shared" si="6"/>
        <v>-1</v>
      </c>
      <c r="AG10" s="63">
        <f t="shared" si="10"/>
        <v>0</v>
      </c>
      <c r="AH10" s="63">
        <f t="shared" si="10"/>
        <v>0</v>
      </c>
      <c r="AI10" s="63">
        <f t="shared" si="10"/>
        <v>0</v>
      </c>
      <c r="AJ10" s="63">
        <f t="shared" si="10"/>
        <v>0</v>
      </c>
      <c r="AK10" s="63">
        <f t="shared" si="10"/>
        <v>0</v>
      </c>
      <c r="AL10" s="63">
        <f t="shared" si="10"/>
        <v>0</v>
      </c>
      <c r="AM10" s="63">
        <f t="shared" si="10"/>
        <v>0</v>
      </c>
      <c r="AN10" s="63">
        <f t="shared" si="10"/>
        <v>0</v>
      </c>
      <c r="AO10" s="63">
        <f t="shared" si="10"/>
        <v>0</v>
      </c>
      <c r="AP10" s="63">
        <f t="shared" si="10"/>
        <v>0</v>
      </c>
      <c r="AQ10" s="63">
        <f t="shared" si="10"/>
        <v>0</v>
      </c>
      <c r="AR10" s="63">
        <f t="shared" si="10"/>
        <v>0</v>
      </c>
    </row>
    <row r="11" spans="2:44" x14ac:dyDescent="0.25">
      <c r="B11">
        <v>24027</v>
      </c>
      <c r="C11" t="s">
        <v>382</v>
      </c>
      <c r="D11" t="str">
        <f>VLOOKUP($B11, 'Performance Data'!$B:$K, 3, 0)</f>
        <v>Benelux</v>
      </c>
      <c r="E11" t="str">
        <f>VLOOKUP($B11, 'Performance Data'!$B:$K, 4, 0)</f>
        <v>Netherlands Other / Belgium</v>
      </c>
      <c r="F11" t="str">
        <f>VLOOKUP($B11, 'Performance Data'!$B:$K, 6, 0)</f>
        <v>Institutes / Clinic</v>
      </c>
      <c r="G11" s="90" t="str">
        <f>VLOOKUP($B11, 'Performance Data'!$B:$K, 10, 0)</f>
        <v>Pre-2022</v>
      </c>
      <c r="H11" s="20" t="s">
        <v>64</v>
      </c>
      <c r="I11" s="19" t="str">
        <f>VLOOKUP($B11, 'Performance Data'!$B:$K, 7, 0)</f>
        <v>AA</v>
      </c>
      <c r="J11" s="7">
        <f t="shared" si="8"/>
        <v>45002.19</v>
      </c>
      <c r="K11" s="68">
        <f t="shared" ref="K11:K13" si="11">J11*1.07</f>
        <v>48152.343300000008</v>
      </c>
      <c r="M11" s="20" t="s">
        <v>65</v>
      </c>
      <c r="O11" s="5">
        <f>SUMIF('Performance Data'!$B:$B, $B11,'Performance Data'!N:N)</f>
        <v>40546.819999999992</v>
      </c>
      <c r="P11" s="5">
        <f>SUMIF('Performance Data'!$B:$B, $B11,'Performance Data'!O:O)</f>
        <v>45002.19</v>
      </c>
      <c r="Q11" s="5">
        <f>SUMIF('Performance Data'!$B:$B, $B11,'Performance Data'!P:P)</f>
        <v>32850</v>
      </c>
      <c r="S11" s="21">
        <f t="shared" si="0"/>
        <v>0.1098821066608926</v>
      </c>
      <c r="T11" s="21">
        <f t="shared" si="1"/>
        <v>0.36992968036529694</v>
      </c>
      <c r="V11" s="5">
        <f>SUMIF('Performance Data'!$B:$B, $B11,'Performance Data'!AC:AC)</f>
        <v>36141.599999999999</v>
      </c>
      <c r="W11" s="5">
        <f>SUMIF('Performance Data'!$B:$B, $B11,'Performance Data'!AD:AD)</f>
        <v>36757.179999999993</v>
      </c>
      <c r="X11" s="5">
        <f>SUMIF('Performance Data'!$B:$B, $B11,'Performance Data'!AE:AE)</f>
        <v>40546.819999999992</v>
      </c>
      <c r="Y11" s="5">
        <f>SUMIF('Performance Data'!$B:$B, $B11,'Performance Data'!AG:AG)</f>
        <v>45000</v>
      </c>
      <c r="Z11" s="5">
        <f t="shared" si="2"/>
        <v>45002.19</v>
      </c>
      <c r="AA11" s="5">
        <f t="shared" si="3"/>
        <v>48152.343300000008</v>
      </c>
      <c r="AC11" s="21">
        <f t="shared" si="4"/>
        <v>0.1098821066608926</v>
      </c>
      <c r="AD11" s="21">
        <f t="shared" si="5"/>
        <v>4.8666666666807856E-5</v>
      </c>
      <c r="AE11" s="21">
        <f t="shared" si="6"/>
        <v>7.0000000000000062E-2</v>
      </c>
      <c r="AG11" s="63">
        <f t="shared" si="10"/>
        <v>3370.6640310000007</v>
      </c>
      <c r="AH11" s="63">
        <f t="shared" si="10"/>
        <v>3852.1874640000005</v>
      </c>
      <c r="AI11" s="63">
        <f t="shared" si="10"/>
        <v>4815.2343300000011</v>
      </c>
      <c r="AJ11" s="63">
        <f t="shared" si="10"/>
        <v>4092.9491805000011</v>
      </c>
      <c r="AK11" s="63">
        <f t="shared" si="10"/>
        <v>4333.7108970000008</v>
      </c>
      <c r="AL11" s="63">
        <f t="shared" si="10"/>
        <v>3852.1874640000005</v>
      </c>
      <c r="AM11" s="63">
        <f t="shared" si="10"/>
        <v>3852.1874640000005</v>
      </c>
      <c r="AN11" s="63">
        <f t="shared" si="10"/>
        <v>3129.9023145000006</v>
      </c>
      <c r="AO11" s="63">
        <f t="shared" si="10"/>
        <v>4574.472613500001</v>
      </c>
      <c r="AP11" s="63">
        <f t="shared" si="10"/>
        <v>4815.2343300000011</v>
      </c>
      <c r="AQ11" s="63">
        <f t="shared" si="10"/>
        <v>4092.9491805000011</v>
      </c>
      <c r="AR11" s="63">
        <f t="shared" si="10"/>
        <v>3370.6640310000007</v>
      </c>
    </row>
    <row r="12" spans="2:44" x14ac:dyDescent="0.25">
      <c r="B12">
        <v>24000</v>
      </c>
      <c r="C12" t="s">
        <v>383</v>
      </c>
      <c r="D12" t="str">
        <f>VLOOKUP($B12, 'Performance Data'!$B:$K, 3, 0)</f>
        <v>Benelux</v>
      </c>
      <c r="E12" t="str">
        <f>VLOOKUP($B12, 'Performance Data'!$B:$K, 4, 0)</f>
        <v>Netherlands Other / Belgium</v>
      </c>
      <c r="F12" t="str">
        <f>VLOOKUP($B12, 'Performance Data'!$B:$K, 6, 0)</f>
        <v>Institutes / Clinic</v>
      </c>
      <c r="G12" s="90" t="str">
        <f>VLOOKUP($B12, 'Performance Data'!$B:$K, 10, 0)</f>
        <v>Pre-2022</v>
      </c>
      <c r="H12" s="20" t="s">
        <v>64</v>
      </c>
      <c r="I12" s="19" t="str">
        <f>VLOOKUP($B12, 'Performance Data'!$B:$K, 7, 0)</f>
        <v>AB</v>
      </c>
      <c r="J12" s="7">
        <f t="shared" si="8"/>
        <v>49279.86</v>
      </c>
      <c r="K12" s="68">
        <f t="shared" si="11"/>
        <v>52729.450200000007</v>
      </c>
      <c r="M12" s="20" t="s">
        <v>65</v>
      </c>
      <c r="O12" s="5">
        <f>SUMIF('Performance Data'!$B:$B, $B12,'Performance Data'!N:N)</f>
        <v>43744.030000000006</v>
      </c>
      <c r="P12" s="5">
        <f>SUMIF('Performance Data'!$B:$B, $B12,'Performance Data'!O:O)</f>
        <v>49279.86</v>
      </c>
      <c r="Q12" s="5">
        <f>SUMIF('Performance Data'!$B:$B, $B12,'Performance Data'!P:P)</f>
        <v>35040</v>
      </c>
      <c r="S12" s="21">
        <f t="shared" si="0"/>
        <v>0.12655052586604376</v>
      </c>
      <c r="T12" s="21">
        <f t="shared" si="1"/>
        <v>0.40638869863013705</v>
      </c>
      <c r="V12" s="5">
        <f>SUMIF('Performance Data'!$B:$B, $B12,'Performance Data'!AC:AC)</f>
        <v>50309.13</v>
      </c>
      <c r="W12" s="5">
        <f>SUMIF('Performance Data'!$B:$B, $B12,'Performance Data'!AD:AD)</f>
        <v>34774.9</v>
      </c>
      <c r="X12" s="5">
        <f>SUMIF('Performance Data'!$B:$B, $B12,'Performance Data'!AE:AE)</f>
        <v>43744.030000000006</v>
      </c>
      <c r="Y12" s="5">
        <f>SUMIF('Performance Data'!$B:$B, $B12,'Performance Data'!AG:AG)</f>
        <v>48000</v>
      </c>
      <c r="Z12" s="5">
        <f t="shared" si="2"/>
        <v>49279.86</v>
      </c>
      <c r="AA12" s="5">
        <f t="shared" si="3"/>
        <v>52729.450200000007</v>
      </c>
      <c r="AC12" s="21">
        <f t="shared" si="4"/>
        <v>0.12655052586604376</v>
      </c>
      <c r="AD12" s="21">
        <f t="shared" si="5"/>
        <v>2.6663749999999986E-2</v>
      </c>
      <c r="AE12" s="21">
        <f t="shared" si="6"/>
        <v>7.0000000000000062E-2</v>
      </c>
      <c r="AG12" s="63">
        <f t="shared" si="10"/>
        <v>3691.0615140000009</v>
      </c>
      <c r="AH12" s="63">
        <f t="shared" si="10"/>
        <v>4218.3560160000006</v>
      </c>
      <c r="AI12" s="63">
        <f t="shared" si="10"/>
        <v>5272.945020000001</v>
      </c>
      <c r="AJ12" s="63">
        <f t="shared" si="10"/>
        <v>4482.003267000001</v>
      </c>
      <c r="AK12" s="63">
        <f t="shared" si="10"/>
        <v>4745.6505180000004</v>
      </c>
      <c r="AL12" s="63">
        <f t="shared" si="10"/>
        <v>4218.3560160000006</v>
      </c>
      <c r="AM12" s="63">
        <f t="shared" si="10"/>
        <v>4218.3560160000006</v>
      </c>
      <c r="AN12" s="63">
        <f t="shared" si="10"/>
        <v>3427.4142630000006</v>
      </c>
      <c r="AO12" s="63">
        <f t="shared" si="10"/>
        <v>5009.2977690000007</v>
      </c>
      <c r="AP12" s="63">
        <f t="shared" si="10"/>
        <v>5272.945020000001</v>
      </c>
      <c r="AQ12" s="63">
        <f t="shared" si="10"/>
        <v>4482.003267000001</v>
      </c>
      <c r="AR12" s="63">
        <f t="shared" si="10"/>
        <v>3691.0615140000009</v>
      </c>
    </row>
    <row r="13" spans="2:44" x14ac:dyDescent="0.25">
      <c r="B13">
        <v>23000</v>
      </c>
      <c r="C13" t="s">
        <v>384</v>
      </c>
      <c r="D13" t="str">
        <f>VLOOKUP($B13, 'Performance Data'!$B:$K, 3, 0)</f>
        <v>Benelux</v>
      </c>
      <c r="E13" t="str">
        <f>VLOOKUP($B13, 'Performance Data'!$B:$K, 4, 0)</f>
        <v>Netherlands Other / Belgium</v>
      </c>
      <c r="F13" t="str">
        <f>VLOOKUP($B13, 'Performance Data'!$B:$K, 6, 0)</f>
        <v>Institutes / Clinic</v>
      </c>
      <c r="G13" s="90" t="str">
        <f>VLOOKUP($B13, 'Performance Data'!$B:$K, 10, 0)</f>
        <v>Pre-2022</v>
      </c>
      <c r="H13" s="20" t="s">
        <v>64</v>
      </c>
      <c r="I13" s="19" t="str">
        <f>VLOOKUP($B13, 'Performance Data'!$B:$K, 7, 0)</f>
        <v>BA</v>
      </c>
      <c r="J13" s="7">
        <f t="shared" si="8"/>
        <v>25281.059999999998</v>
      </c>
      <c r="K13" s="68">
        <f t="shared" si="11"/>
        <v>27050.734199999999</v>
      </c>
      <c r="M13" s="20" t="s">
        <v>65</v>
      </c>
      <c r="O13" s="5">
        <f>SUMIF('Performance Data'!$B:$B, $B13,'Performance Data'!N:N)</f>
        <v>18306.350000000002</v>
      </c>
      <c r="P13" s="5">
        <f>SUMIF('Performance Data'!$B:$B, $B13,'Performance Data'!O:O)</f>
        <v>25281.059999999998</v>
      </c>
      <c r="Q13" s="5">
        <f>SUMIF('Performance Data'!$B:$B, $B13,'Performance Data'!P:P)</f>
        <v>14600</v>
      </c>
      <c r="S13" s="21">
        <f t="shared" si="0"/>
        <v>0.38099948924826599</v>
      </c>
      <c r="T13" s="21">
        <f t="shared" si="1"/>
        <v>0.73157945205479447</v>
      </c>
      <c r="V13" s="5">
        <f>SUMIF('Performance Data'!$B:$B, $B13,'Performance Data'!AC:AC)</f>
        <v>30059.469999999998</v>
      </c>
      <c r="W13" s="5">
        <f>SUMIF('Performance Data'!$B:$B, $B13,'Performance Data'!AD:AD)</f>
        <v>27900.26</v>
      </c>
      <c r="X13" s="5">
        <f>SUMIF('Performance Data'!$B:$B, $B13,'Performance Data'!AE:AE)</f>
        <v>18306.350000000002</v>
      </c>
      <c r="Y13" s="5">
        <f>SUMIF('Performance Data'!$B:$B, $B13,'Performance Data'!AG:AG)</f>
        <v>20000</v>
      </c>
      <c r="Z13" s="5">
        <f t="shared" si="2"/>
        <v>25281.059999999998</v>
      </c>
      <c r="AA13" s="5">
        <f t="shared" si="3"/>
        <v>27050.734199999999</v>
      </c>
      <c r="AC13" s="21">
        <f t="shared" si="4"/>
        <v>0.38099948924826599</v>
      </c>
      <c r="AD13" s="21">
        <f t="shared" si="5"/>
        <v>0.26405299999999987</v>
      </c>
      <c r="AE13" s="21">
        <f t="shared" si="6"/>
        <v>7.0000000000000062E-2</v>
      </c>
      <c r="AG13" s="63">
        <f t="shared" si="10"/>
        <v>1893.5513940000001</v>
      </c>
      <c r="AH13" s="63">
        <f t="shared" si="10"/>
        <v>2164.058736</v>
      </c>
      <c r="AI13" s="63">
        <f t="shared" si="10"/>
        <v>2705.0734200000002</v>
      </c>
      <c r="AJ13" s="63">
        <f t="shared" si="10"/>
        <v>2299.3124069999999</v>
      </c>
      <c r="AK13" s="63">
        <f t="shared" si="10"/>
        <v>2434.5660779999998</v>
      </c>
      <c r="AL13" s="63">
        <f t="shared" si="10"/>
        <v>2164.058736</v>
      </c>
      <c r="AM13" s="63">
        <f t="shared" si="10"/>
        <v>2164.058736</v>
      </c>
      <c r="AN13" s="63">
        <f t="shared" si="10"/>
        <v>1758.2977229999999</v>
      </c>
      <c r="AO13" s="63">
        <f t="shared" si="10"/>
        <v>2569.8197489999998</v>
      </c>
      <c r="AP13" s="63">
        <f t="shared" si="10"/>
        <v>2705.0734200000002</v>
      </c>
      <c r="AQ13" s="63">
        <f t="shared" si="10"/>
        <v>2299.3124069999999</v>
      </c>
      <c r="AR13" s="63">
        <f t="shared" si="10"/>
        <v>1893.5513940000001</v>
      </c>
    </row>
    <row r="14" spans="2:44" x14ac:dyDescent="0.25">
      <c r="B14">
        <v>23012</v>
      </c>
      <c r="C14" t="s">
        <v>385</v>
      </c>
      <c r="D14" t="str">
        <f>VLOOKUP($B14, 'Performance Data'!$B:$K, 3, 0)</f>
        <v>Benelux</v>
      </c>
      <c r="E14" t="str">
        <f>VLOOKUP($B14, 'Performance Data'!$B:$K, 4, 0)</f>
        <v>Netherlands Other / Belgium</v>
      </c>
      <c r="F14" t="str">
        <f>VLOOKUP($B14, 'Performance Data'!$B:$K, 6, 0)</f>
        <v>Institutes / Clinic</v>
      </c>
      <c r="G14" s="90" t="str">
        <f>VLOOKUP($B14, 'Performance Data'!$B:$K, 10, 0)</f>
        <v>Pre-2022</v>
      </c>
      <c r="H14" s="20" t="s">
        <v>64</v>
      </c>
      <c r="I14" s="19" t="str">
        <f>VLOOKUP($B14, 'Performance Data'!$B:$K, 7, 0)</f>
        <v>BA</v>
      </c>
      <c r="J14" s="7">
        <f t="shared" si="8"/>
        <v>13074.019999999999</v>
      </c>
      <c r="K14" s="68">
        <f>J14*1.2</f>
        <v>15688.823999999997</v>
      </c>
      <c r="M14" s="20" t="s">
        <v>68</v>
      </c>
      <c r="O14" s="5">
        <f>SUMIF('Performance Data'!$B:$B, $B14,'Performance Data'!N:N)</f>
        <v>15583.709999999997</v>
      </c>
      <c r="P14" s="5">
        <f>SUMIF('Performance Data'!$B:$B, $B14,'Performance Data'!O:O)</f>
        <v>13074.019999999999</v>
      </c>
      <c r="Q14" s="5">
        <f>SUMIF('Performance Data'!$B:$B, $B14,'Performance Data'!P:P)</f>
        <v>12410</v>
      </c>
      <c r="S14" s="21">
        <f t="shared" si="0"/>
        <v>-0.16104573301222869</v>
      </c>
      <c r="T14" s="21">
        <f t="shared" si="1"/>
        <v>5.3506849315068328E-2</v>
      </c>
      <c r="V14" s="5">
        <f>SUMIF('Performance Data'!$B:$B, $B14,'Performance Data'!AC:AC)</f>
        <v>12444.01</v>
      </c>
      <c r="W14" s="5">
        <f>SUMIF('Performance Data'!$B:$B, $B14,'Performance Data'!AD:AD)</f>
        <v>12658.26</v>
      </c>
      <c r="X14" s="5">
        <f>SUMIF('Performance Data'!$B:$B, $B14,'Performance Data'!AE:AE)</f>
        <v>15583.709999999997</v>
      </c>
      <c r="Y14" s="5">
        <f>SUMIF('Performance Data'!$B:$B, $B14,'Performance Data'!AG:AG)</f>
        <v>17000</v>
      </c>
      <c r="Z14" s="5">
        <f t="shared" si="2"/>
        <v>13074.019999999999</v>
      </c>
      <c r="AA14" s="5">
        <f t="shared" si="3"/>
        <v>15688.823999999997</v>
      </c>
      <c r="AC14" s="21">
        <f t="shared" si="4"/>
        <v>-0.16104573301222869</v>
      </c>
      <c r="AD14" s="21">
        <f t="shared" si="5"/>
        <v>-0.23094000000000003</v>
      </c>
      <c r="AE14" s="21">
        <f t="shared" si="6"/>
        <v>0.19999999999999996</v>
      </c>
      <c r="AG14" s="63">
        <f t="shared" si="10"/>
        <v>1098.21768</v>
      </c>
      <c r="AH14" s="63">
        <f t="shared" si="10"/>
        <v>1255.1059199999997</v>
      </c>
      <c r="AI14" s="63">
        <f t="shared" si="10"/>
        <v>1568.8823999999997</v>
      </c>
      <c r="AJ14" s="63">
        <f t="shared" si="10"/>
        <v>1333.5500399999999</v>
      </c>
      <c r="AK14" s="63">
        <f t="shared" si="10"/>
        <v>1411.9941599999997</v>
      </c>
      <c r="AL14" s="63">
        <f t="shared" si="10"/>
        <v>1255.1059199999997</v>
      </c>
      <c r="AM14" s="63">
        <f t="shared" si="10"/>
        <v>1255.1059199999997</v>
      </c>
      <c r="AN14" s="63">
        <f t="shared" si="10"/>
        <v>1019.7735599999999</v>
      </c>
      <c r="AO14" s="63">
        <f t="shared" si="10"/>
        <v>1490.4382799999996</v>
      </c>
      <c r="AP14" s="63">
        <f t="shared" si="10"/>
        <v>1568.8823999999997</v>
      </c>
      <c r="AQ14" s="63">
        <f t="shared" si="10"/>
        <v>1333.5500399999999</v>
      </c>
      <c r="AR14" s="63">
        <f t="shared" si="10"/>
        <v>1098.21768</v>
      </c>
    </row>
    <row r="15" spans="2:44" x14ac:dyDescent="0.25">
      <c r="B15">
        <v>23014</v>
      </c>
      <c r="C15" t="s">
        <v>386</v>
      </c>
      <c r="D15" t="str">
        <f>VLOOKUP($B15, 'Performance Data'!$B:$K, 3, 0)</f>
        <v>Benelux</v>
      </c>
      <c r="E15" t="str">
        <f>VLOOKUP($B15, 'Performance Data'!$B:$K, 4, 0)</f>
        <v>Netherlands Other / Belgium</v>
      </c>
      <c r="F15" t="str">
        <f>VLOOKUP($B15, 'Performance Data'!$B:$K, 6, 0)</f>
        <v>Institutes / Clinic</v>
      </c>
      <c r="G15" s="90" t="str">
        <f>VLOOKUP($B15, 'Performance Data'!$B:$K, 10, 0)</f>
        <v>Pre-2022</v>
      </c>
      <c r="H15" s="20" t="s">
        <v>64</v>
      </c>
      <c r="I15" s="19" t="str">
        <f>VLOOKUP($B15, 'Performance Data'!$B:$K, 7, 0)</f>
        <v>BA</v>
      </c>
      <c r="J15" s="7">
        <f t="shared" si="8"/>
        <v>15881.56</v>
      </c>
      <c r="K15" s="68">
        <f t="shared" ref="K15:K36" si="12">J15*1.07</f>
        <v>16993.269199999999</v>
      </c>
      <c r="M15" s="20" t="s">
        <v>68</v>
      </c>
      <c r="O15" s="5">
        <f>SUMIF('Performance Data'!$B:$B, $B15,'Performance Data'!N:N)</f>
        <v>17918.68</v>
      </c>
      <c r="P15" s="5">
        <f>SUMIF('Performance Data'!$B:$B, $B15,'Performance Data'!O:O)</f>
        <v>15881.56</v>
      </c>
      <c r="Q15" s="5">
        <f>SUMIF('Performance Data'!$B:$B, $B15,'Performance Data'!P:P)</f>
        <v>14600</v>
      </c>
      <c r="S15" s="21">
        <f t="shared" si="0"/>
        <v>-0.113686945690196</v>
      </c>
      <c r="T15" s="21">
        <f t="shared" si="1"/>
        <v>8.7778082191780848E-2</v>
      </c>
      <c r="V15" s="5">
        <f>SUMIF('Performance Data'!$B:$B, $B15,'Performance Data'!AC:AC)</f>
        <v>20748.97</v>
      </c>
      <c r="W15" s="5">
        <f>SUMIF('Performance Data'!$B:$B, $B15,'Performance Data'!AD:AD)</f>
        <v>23000.720000000001</v>
      </c>
      <c r="X15" s="5">
        <f>SUMIF('Performance Data'!$B:$B, $B15,'Performance Data'!AE:AE)</f>
        <v>17918.68</v>
      </c>
      <c r="Y15" s="5">
        <f>SUMIF('Performance Data'!$B:$B, $B15,'Performance Data'!AG:AG)</f>
        <v>20000</v>
      </c>
      <c r="Z15" s="5">
        <f t="shared" si="2"/>
        <v>15881.56</v>
      </c>
      <c r="AA15" s="5">
        <f t="shared" si="3"/>
        <v>16993.269199999999</v>
      </c>
      <c r="AC15" s="21">
        <f t="shared" si="4"/>
        <v>-0.113686945690196</v>
      </c>
      <c r="AD15" s="21">
        <f t="shared" si="5"/>
        <v>-0.20592200000000005</v>
      </c>
      <c r="AE15" s="21">
        <f t="shared" si="6"/>
        <v>7.0000000000000062E-2</v>
      </c>
      <c r="AG15" s="63">
        <f t="shared" si="10"/>
        <v>1189.5288439999999</v>
      </c>
      <c r="AH15" s="63">
        <f t="shared" si="10"/>
        <v>1359.461536</v>
      </c>
      <c r="AI15" s="63">
        <f t="shared" si="10"/>
        <v>1699.32692</v>
      </c>
      <c r="AJ15" s="63">
        <f t="shared" si="10"/>
        <v>1444.427882</v>
      </c>
      <c r="AK15" s="63">
        <f t="shared" si="10"/>
        <v>1529.3942279999999</v>
      </c>
      <c r="AL15" s="63">
        <f t="shared" si="10"/>
        <v>1359.461536</v>
      </c>
      <c r="AM15" s="63">
        <f t="shared" si="10"/>
        <v>1359.461536</v>
      </c>
      <c r="AN15" s="63">
        <f t="shared" si="10"/>
        <v>1104.562498</v>
      </c>
      <c r="AO15" s="63">
        <f t="shared" si="10"/>
        <v>1614.3605739999998</v>
      </c>
      <c r="AP15" s="63">
        <f t="shared" si="10"/>
        <v>1699.32692</v>
      </c>
      <c r="AQ15" s="63">
        <f t="shared" si="10"/>
        <v>1444.427882</v>
      </c>
      <c r="AR15" s="63">
        <f t="shared" si="10"/>
        <v>1189.5288439999999</v>
      </c>
    </row>
    <row r="16" spans="2:44" x14ac:dyDescent="0.25">
      <c r="B16">
        <v>23043</v>
      </c>
      <c r="C16" t="s">
        <v>387</v>
      </c>
      <c r="D16" t="str">
        <f>VLOOKUP($B16, 'Performance Data'!$B:$K, 3, 0)</f>
        <v>Benelux</v>
      </c>
      <c r="E16" t="str">
        <f>VLOOKUP($B16, 'Performance Data'!$B:$K, 4, 0)</f>
        <v>Netherlands Other / Belgium</v>
      </c>
      <c r="F16" t="str">
        <f>VLOOKUP($B16, 'Performance Data'!$B:$K, 6, 0)</f>
        <v>Institutes / Clinic</v>
      </c>
      <c r="G16" s="90" t="str">
        <f>VLOOKUP($B16, 'Performance Data'!$B:$K, 10, 0)</f>
        <v>Pre-2022</v>
      </c>
      <c r="H16" s="20" t="s">
        <v>64</v>
      </c>
      <c r="I16" s="19" t="str">
        <f>VLOOKUP($B16, 'Performance Data'!$B:$K, 7, 0)</f>
        <v>BA</v>
      </c>
      <c r="J16" s="7">
        <f t="shared" si="8"/>
        <v>21925.759999999998</v>
      </c>
      <c r="K16" s="68">
        <f t="shared" si="12"/>
        <v>23460.563200000001</v>
      </c>
      <c r="M16" s="20" t="s">
        <v>68</v>
      </c>
      <c r="O16" s="5">
        <f>SUMIF('Performance Data'!$B:$B, $B16,'Performance Data'!N:N)</f>
        <v>19452.3</v>
      </c>
      <c r="P16" s="5">
        <f>SUMIF('Performance Data'!$B:$B, $B16,'Performance Data'!O:O)</f>
        <v>21925.759999999998</v>
      </c>
      <c r="Q16" s="5">
        <f>SUMIF('Performance Data'!$B:$B, $B16,'Performance Data'!P:P)</f>
        <v>16060</v>
      </c>
      <c r="S16" s="21">
        <f t="shared" si="0"/>
        <v>0.12715514360769675</v>
      </c>
      <c r="T16" s="21">
        <f t="shared" si="1"/>
        <v>0.3652403486924034</v>
      </c>
      <c r="V16" s="5">
        <f>SUMIF('Performance Data'!$B:$B, $B16,'Performance Data'!AC:AC)</f>
        <v>20575.949999999997</v>
      </c>
      <c r="W16" s="5">
        <f>SUMIF('Performance Data'!$B:$B, $B16,'Performance Data'!AD:AD)</f>
        <v>16573.86</v>
      </c>
      <c r="X16" s="5">
        <f>SUMIF('Performance Data'!$B:$B, $B16,'Performance Data'!AE:AE)</f>
        <v>19452.3</v>
      </c>
      <c r="Y16" s="5">
        <f>SUMIF('Performance Data'!$B:$B, $B16,'Performance Data'!AG:AG)</f>
        <v>22000</v>
      </c>
      <c r="Z16" s="5">
        <f t="shared" si="2"/>
        <v>21925.759999999998</v>
      </c>
      <c r="AA16" s="5">
        <f t="shared" si="3"/>
        <v>23460.563200000001</v>
      </c>
      <c r="AC16" s="21">
        <f t="shared" si="4"/>
        <v>0.12715514360769675</v>
      </c>
      <c r="AD16" s="21">
        <f t="shared" si="5"/>
        <v>-3.3745454545455189E-3</v>
      </c>
      <c r="AE16" s="21">
        <f t="shared" si="6"/>
        <v>7.0000000000000062E-2</v>
      </c>
      <c r="AG16" s="63">
        <f t="shared" si="10"/>
        <v>1642.2394240000001</v>
      </c>
      <c r="AH16" s="63">
        <f t="shared" si="10"/>
        <v>1876.8450560000001</v>
      </c>
      <c r="AI16" s="63">
        <f t="shared" si="10"/>
        <v>2346.0563200000001</v>
      </c>
      <c r="AJ16" s="63">
        <f t="shared" si="10"/>
        <v>1994.1478720000002</v>
      </c>
      <c r="AK16" s="63">
        <f t="shared" si="10"/>
        <v>2111.4506879999999</v>
      </c>
      <c r="AL16" s="63">
        <f t="shared" si="10"/>
        <v>1876.8450560000001</v>
      </c>
      <c r="AM16" s="63">
        <f t="shared" si="10"/>
        <v>1876.8450560000001</v>
      </c>
      <c r="AN16" s="63">
        <f t="shared" si="10"/>
        <v>1524.936608</v>
      </c>
      <c r="AO16" s="63">
        <f t="shared" si="10"/>
        <v>2228.7535040000002</v>
      </c>
      <c r="AP16" s="63">
        <f t="shared" si="10"/>
        <v>2346.0563200000001</v>
      </c>
      <c r="AQ16" s="63">
        <f t="shared" si="10"/>
        <v>1994.1478720000002</v>
      </c>
      <c r="AR16" s="63">
        <f t="shared" si="10"/>
        <v>1642.2394240000001</v>
      </c>
    </row>
    <row r="17" spans="2:44" x14ac:dyDescent="0.25">
      <c r="B17">
        <v>23048</v>
      </c>
      <c r="C17" t="s">
        <v>388</v>
      </c>
      <c r="D17" t="str">
        <f>VLOOKUP($B17, 'Performance Data'!$B:$K, 3, 0)</f>
        <v>Benelux</v>
      </c>
      <c r="E17" t="str">
        <f>VLOOKUP($B17, 'Performance Data'!$B:$K, 4, 0)</f>
        <v>Netherlands Other / Belgium</v>
      </c>
      <c r="F17" t="str">
        <f>VLOOKUP($B17, 'Performance Data'!$B:$K, 6, 0)</f>
        <v>Institutes / Clinic</v>
      </c>
      <c r="G17" s="90" t="str">
        <f>VLOOKUP($B17, 'Performance Data'!$B:$K, 10, 0)</f>
        <v>Pre-2022</v>
      </c>
      <c r="H17" s="20" t="s">
        <v>64</v>
      </c>
      <c r="I17" s="19" t="str">
        <f>VLOOKUP($B17, 'Performance Data'!$B:$K, 7, 0)</f>
        <v>BA</v>
      </c>
      <c r="J17" s="7">
        <f t="shared" si="8"/>
        <v>17890.210000000003</v>
      </c>
      <c r="K17" s="68">
        <v>0</v>
      </c>
      <c r="M17" s="20" t="s">
        <v>88</v>
      </c>
      <c r="O17" s="5">
        <f>SUMIF('Performance Data'!$B:$B, $B17,'Performance Data'!N:N)</f>
        <v>18401.989999999998</v>
      </c>
      <c r="P17" s="5">
        <f>SUMIF('Performance Data'!$B:$B, $B17,'Performance Data'!O:O)</f>
        <v>17890.210000000003</v>
      </c>
      <c r="Q17" s="5">
        <f>SUMIF('Performance Data'!$B:$B, $B17,'Performance Data'!P:P)</f>
        <v>13870</v>
      </c>
      <c r="S17" s="21">
        <f t="shared" si="0"/>
        <v>-2.7811122601414051E-2</v>
      </c>
      <c r="T17" s="21">
        <f t="shared" si="1"/>
        <v>0.28984931506849332</v>
      </c>
      <c r="V17" s="5">
        <f>SUMIF('Performance Data'!$B:$B, $B17,'Performance Data'!AC:AC)</f>
        <v>19706.28</v>
      </c>
      <c r="W17" s="5">
        <f>SUMIF('Performance Data'!$B:$B, $B17,'Performance Data'!AD:AD)</f>
        <v>19355.580000000002</v>
      </c>
      <c r="X17" s="5">
        <f>SUMIF('Performance Data'!$B:$B, $B17,'Performance Data'!AE:AE)</f>
        <v>18401.989999999998</v>
      </c>
      <c r="Y17" s="5">
        <f>SUMIF('Performance Data'!$B:$B, $B17,'Performance Data'!AG:AG)</f>
        <v>19000</v>
      </c>
      <c r="Z17" s="5">
        <f t="shared" si="2"/>
        <v>17890.210000000003</v>
      </c>
      <c r="AA17" s="5">
        <f t="shared" si="3"/>
        <v>0</v>
      </c>
      <c r="AC17" s="21">
        <f t="shared" si="4"/>
        <v>-2.7811122601414051E-2</v>
      </c>
      <c r="AD17" s="21">
        <f t="shared" si="5"/>
        <v>-5.8409999999999851E-2</v>
      </c>
      <c r="AE17" s="21">
        <f t="shared" si="6"/>
        <v>-1</v>
      </c>
      <c r="AG17" s="63">
        <f t="shared" si="10"/>
        <v>0</v>
      </c>
      <c r="AH17" s="63">
        <f t="shared" si="10"/>
        <v>0</v>
      </c>
      <c r="AI17" s="63">
        <f t="shared" si="10"/>
        <v>0</v>
      </c>
      <c r="AJ17" s="63">
        <f t="shared" si="10"/>
        <v>0</v>
      </c>
      <c r="AK17" s="63">
        <f t="shared" si="10"/>
        <v>0</v>
      </c>
      <c r="AL17" s="63">
        <f t="shared" si="10"/>
        <v>0</v>
      </c>
      <c r="AM17" s="63">
        <f t="shared" si="10"/>
        <v>0</v>
      </c>
      <c r="AN17" s="63">
        <f t="shared" si="10"/>
        <v>0</v>
      </c>
      <c r="AO17" s="63">
        <f t="shared" si="10"/>
        <v>0</v>
      </c>
      <c r="AP17" s="63">
        <f t="shared" si="10"/>
        <v>0</v>
      </c>
      <c r="AQ17" s="63">
        <f t="shared" si="10"/>
        <v>0</v>
      </c>
      <c r="AR17" s="63">
        <f t="shared" si="10"/>
        <v>0</v>
      </c>
    </row>
    <row r="18" spans="2:44" x14ac:dyDescent="0.25">
      <c r="B18">
        <v>23069</v>
      </c>
      <c r="C18" t="s">
        <v>389</v>
      </c>
      <c r="D18" t="str">
        <f>VLOOKUP($B18, 'Performance Data'!$B:$K, 3, 0)</f>
        <v>Benelux</v>
      </c>
      <c r="E18" t="str">
        <f>VLOOKUP($B18, 'Performance Data'!$B:$K, 4, 0)</f>
        <v>Netherlands Other / Belgium</v>
      </c>
      <c r="F18" t="str">
        <f>VLOOKUP($B18, 'Performance Data'!$B:$K, 6, 0)</f>
        <v>Institutes / Clinic</v>
      </c>
      <c r="G18" s="90" t="str">
        <f>VLOOKUP($B18, 'Performance Data'!$B:$K, 10, 0)</f>
        <v>Pre-2022</v>
      </c>
      <c r="H18" s="20" t="s">
        <v>64</v>
      </c>
      <c r="I18" s="19" t="str">
        <f>VLOOKUP($B18, 'Performance Data'!$B:$K, 7, 0)</f>
        <v>BA</v>
      </c>
      <c r="J18" s="7">
        <f t="shared" si="8"/>
        <v>20257.57</v>
      </c>
      <c r="K18" s="68">
        <f>J18*1.1</f>
        <v>22283.327000000001</v>
      </c>
      <c r="M18" s="20" t="s">
        <v>65</v>
      </c>
      <c r="O18" s="5">
        <f>SUMIF('Performance Data'!$B:$B, $B18,'Performance Data'!N:N)</f>
        <v>10866.72</v>
      </c>
      <c r="P18" s="5">
        <f>SUMIF('Performance Data'!$B:$B, $B18,'Performance Data'!O:O)</f>
        <v>20257.57</v>
      </c>
      <c r="Q18" s="5">
        <f>SUMIF('Performance Data'!$B:$B, $B18,'Performance Data'!P:P)</f>
        <v>8030</v>
      </c>
      <c r="S18" s="21">
        <f t="shared" si="0"/>
        <v>0.86418440891087656</v>
      </c>
      <c r="T18" s="21">
        <f t="shared" si="1"/>
        <v>1.52273599003736</v>
      </c>
      <c r="V18" s="5">
        <f>SUMIF('Performance Data'!$B:$B, $B18,'Performance Data'!AC:AC)</f>
        <v>16738.36</v>
      </c>
      <c r="W18" s="5">
        <f>SUMIF('Performance Data'!$B:$B, $B18,'Performance Data'!AD:AD)</f>
        <v>13488.559999999998</v>
      </c>
      <c r="X18" s="5">
        <f>SUMIF('Performance Data'!$B:$B, $B18,'Performance Data'!AE:AE)</f>
        <v>10866.72</v>
      </c>
      <c r="Y18" s="5">
        <f>SUMIF('Performance Data'!$B:$B, $B18,'Performance Data'!AG:AG)</f>
        <v>11000</v>
      </c>
      <c r="Z18" s="5">
        <f t="shared" si="2"/>
        <v>20257.57</v>
      </c>
      <c r="AA18" s="5">
        <f t="shared" si="3"/>
        <v>22283.327000000001</v>
      </c>
      <c r="AC18" s="21">
        <f t="shared" si="4"/>
        <v>0.86418440891087656</v>
      </c>
      <c r="AD18" s="21">
        <f t="shared" si="5"/>
        <v>0.84159727272727269</v>
      </c>
      <c r="AE18" s="21">
        <f t="shared" si="6"/>
        <v>0.10000000000000009</v>
      </c>
      <c r="AG18" s="63">
        <f t="shared" si="10"/>
        <v>1559.8328900000001</v>
      </c>
      <c r="AH18" s="63">
        <f t="shared" si="10"/>
        <v>1782.6661600000002</v>
      </c>
      <c r="AI18" s="63">
        <f t="shared" si="10"/>
        <v>2228.3327000000004</v>
      </c>
      <c r="AJ18" s="63">
        <f t="shared" si="10"/>
        <v>1894.0827950000003</v>
      </c>
      <c r="AK18" s="63">
        <f t="shared" si="10"/>
        <v>2005.4994300000001</v>
      </c>
      <c r="AL18" s="63">
        <f t="shared" si="10"/>
        <v>1782.6661600000002</v>
      </c>
      <c r="AM18" s="63">
        <f t="shared" si="10"/>
        <v>1782.6661600000002</v>
      </c>
      <c r="AN18" s="63">
        <f t="shared" si="10"/>
        <v>1448.4162550000001</v>
      </c>
      <c r="AO18" s="63">
        <f t="shared" si="10"/>
        <v>2116.9160650000003</v>
      </c>
      <c r="AP18" s="63">
        <f t="shared" si="10"/>
        <v>2228.3327000000004</v>
      </c>
      <c r="AQ18" s="63">
        <f t="shared" si="10"/>
        <v>1894.0827950000003</v>
      </c>
      <c r="AR18" s="63">
        <f t="shared" si="10"/>
        <v>1559.8328900000001</v>
      </c>
    </row>
    <row r="19" spans="2:44" x14ac:dyDescent="0.25">
      <c r="B19">
        <v>23086</v>
      </c>
      <c r="C19" t="s">
        <v>390</v>
      </c>
      <c r="D19" t="str">
        <f>VLOOKUP($B19, 'Performance Data'!$B:$K, 3, 0)</f>
        <v>Benelux</v>
      </c>
      <c r="E19" t="str">
        <f>VLOOKUP($B19, 'Performance Data'!$B:$K, 4, 0)</f>
        <v>Netherlands Other / Belgium</v>
      </c>
      <c r="F19" t="str">
        <f>VLOOKUP($B19, 'Performance Data'!$B:$K, 6, 0)</f>
        <v>Institutes / Clinic</v>
      </c>
      <c r="G19" s="90" t="str">
        <f>VLOOKUP($B19, 'Performance Data'!$B:$K, 10, 0)</f>
        <v>Pre-2022</v>
      </c>
      <c r="H19" s="20" t="s">
        <v>64</v>
      </c>
      <c r="I19" s="19" t="str">
        <f>VLOOKUP($B19, 'Performance Data'!$B:$K, 7, 0)</f>
        <v>BA</v>
      </c>
      <c r="J19" s="7">
        <f t="shared" si="8"/>
        <v>16199.46</v>
      </c>
      <c r="K19" s="68">
        <f>J19*1.07</f>
        <v>17333.422200000001</v>
      </c>
      <c r="M19" s="20" t="s">
        <v>65</v>
      </c>
      <c r="O19" s="5">
        <f>SUMIF('Performance Data'!$B:$B, $B19,'Performance Data'!N:N)</f>
        <v>14997.889999999998</v>
      </c>
      <c r="P19" s="5">
        <f>SUMIF('Performance Data'!$B:$B, $B19,'Performance Data'!O:O)</f>
        <v>16199.46</v>
      </c>
      <c r="Q19" s="5">
        <f>SUMIF('Performance Data'!$B:$B, $B19,'Performance Data'!P:P)</f>
        <v>12410</v>
      </c>
      <c r="S19" s="21">
        <f t="shared" si="0"/>
        <v>8.0115936308374103E-2</v>
      </c>
      <c r="T19" s="21">
        <f t="shared" si="1"/>
        <v>0.30535535858178875</v>
      </c>
      <c r="V19" s="5">
        <f>SUMIF('Performance Data'!$B:$B, $B19,'Performance Data'!AC:AC)</f>
        <v>18084.329999999998</v>
      </c>
      <c r="W19" s="5">
        <f>SUMIF('Performance Data'!$B:$B, $B19,'Performance Data'!AD:AD)</f>
        <v>11472.2</v>
      </c>
      <c r="X19" s="5">
        <f>SUMIF('Performance Data'!$B:$B, $B19,'Performance Data'!AE:AE)</f>
        <v>14997.889999999998</v>
      </c>
      <c r="Y19" s="5">
        <f>SUMIF('Performance Data'!$B:$B, $B19,'Performance Data'!AG:AG)</f>
        <v>17000</v>
      </c>
      <c r="Z19" s="5">
        <f t="shared" si="2"/>
        <v>16199.46</v>
      </c>
      <c r="AA19" s="5">
        <f t="shared" si="3"/>
        <v>17333.422200000001</v>
      </c>
      <c r="AC19" s="21">
        <f t="shared" si="4"/>
        <v>8.0115936308374103E-2</v>
      </c>
      <c r="AD19" s="21">
        <f t="shared" si="5"/>
        <v>-4.7090588235294217E-2</v>
      </c>
      <c r="AE19" s="21">
        <f t="shared" si="6"/>
        <v>7.0000000000000062E-2</v>
      </c>
      <c r="AG19" s="63">
        <f t="shared" si="10"/>
        <v>1213.3395540000001</v>
      </c>
      <c r="AH19" s="63">
        <f t="shared" si="10"/>
        <v>1386.6737760000001</v>
      </c>
      <c r="AI19" s="63">
        <f t="shared" si="10"/>
        <v>1733.3422200000002</v>
      </c>
      <c r="AJ19" s="63">
        <f t="shared" si="10"/>
        <v>1473.3408870000003</v>
      </c>
      <c r="AK19" s="63">
        <f t="shared" si="10"/>
        <v>1560.007998</v>
      </c>
      <c r="AL19" s="63">
        <f t="shared" si="10"/>
        <v>1386.6737760000001</v>
      </c>
      <c r="AM19" s="63">
        <f t="shared" si="10"/>
        <v>1386.6737760000001</v>
      </c>
      <c r="AN19" s="63">
        <f t="shared" si="10"/>
        <v>1126.6724430000002</v>
      </c>
      <c r="AO19" s="63">
        <f t="shared" si="10"/>
        <v>1646.675109</v>
      </c>
      <c r="AP19" s="63">
        <f t="shared" si="10"/>
        <v>1733.3422200000002</v>
      </c>
      <c r="AQ19" s="63">
        <f t="shared" si="10"/>
        <v>1473.3408870000003</v>
      </c>
      <c r="AR19" s="63">
        <f t="shared" si="10"/>
        <v>1213.3395540000001</v>
      </c>
    </row>
    <row r="20" spans="2:44" x14ac:dyDescent="0.25">
      <c r="B20">
        <v>24017</v>
      </c>
      <c r="C20" t="s">
        <v>391</v>
      </c>
      <c r="D20" t="str">
        <f>VLOOKUP($B20, 'Performance Data'!$B:$K, 3, 0)</f>
        <v>Benelux</v>
      </c>
      <c r="E20" t="str">
        <f>VLOOKUP($B20, 'Performance Data'!$B:$K, 4, 0)</f>
        <v>Netherlands Other / Belgium</v>
      </c>
      <c r="F20" t="str">
        <f>VLOOKUP($B20, 'Performance Data'!$B:$K, 6, 0)</f>
        <v>Institutes / Clinic</v>
      </c>
      <c r="G20" s="90" t="str">
        <f>VLOOKUP($B20, 'Performance Data'!$B:$K, 10, 0)</f>
        <v>Pre-2022</v>
      </c>
      <c r="H20" s="20" t="s">
        <v>64</v>
      </c>
      <c r="I20" s="19" t="str">
        <f>VLOOKUP($B20, 'Performance Data'!$B:$K, 7, 0)</f>
        <v>BA</v>
      </c>
      <c r="J20" s="7">
        <f t="shared" si="8"/>
        <v>6061.53</v>
      </c>
      <c r="K20" s="68">
        <f t="shared" si="12"/>
        <v>6485.8370999999997</v>
      </c>
      <c r="M20" s="20" t="s">
        <v>68</v>
      </c>
      <c r="O20" s="5">
        <f>SUMIF('Performance Data'!$B:$B, $B20,'Performance Data'!N:N)</f>
        <v>11586.2</v>
      </c>
      <c r="P20" s="5">
        <f>SUMIF('Performance Data'!$B:$B, $B20,'Performance Data'!O:O)</f>
        <v>6061.53</v>
      </c>
      <c r="Q20" s="5">
        <f>SUMIF('Performance Data'!$B:$B, $B20,'Performance Data'!P:P)</f>
        <v>9490</v>
      </c>
      <c r="S20" s="21">
        <f t="shared" si="0"/>
        <v>-0.47683192073328617</v>
      </c>
      <c r="T20" s="21">
        <f t="shared" si="1"/>
        <v>-0.36127186512118026</v>
      </c>
      <c r="V20" s="5">
        <f>SUMIF('Performance Data'!$B:$B, $B20,'Performance Data'!AC:AC)</f>
        <v>10673.67</v>
      </c>
      <c r="W20" s="5">
        <f>SUMIF('Performance Data'!$B:$B, $B20,'Performance Data'!AD:AD)</f>
        <v>8276.07</v>
      </c>
      <c r="X20" s="5">
        <f>SUMIF('Performance Data'!$B:$B, $B20,'Performance Data'!AE:AE)</f>
        <v>11586.2</v>
      </c>
      <c r="Y20" s="5">
        <f>SUMIF('Performance Data'!$B:$B, $B20,'Performance Data'!AG:AG)</f>
        <v>13000</v>
      </c>
      <c r="Z20" s="5">
        <f t="shared" si="2"/>
        <v>6061.53</v>
      </c>
      <c r="AA20" s="5">
        <f t="shared" si="3"/>
        <v>6485.8370999999997</v>
      </c>
      <c r="AC20" s="21">
        <f t="shared" si="4"/>
        <v>-0.47683192073328617</v>
      </c>
      <c r="AD20" s="21">
        <f t="shared" si="5"/>
        <v>-0.53372846153846154</v>
      </c>
      <c r="AE20" s="21">
        <f t="shared" si="6"/>
        <v>7.0000000000000062E-2</v>
      </c>
      <c r="AG20" s="63">
        <f t="shared" si="10"/>
        <v>454.00859700000001</v>
      </c>
      <c r="AH20" s="63">
        <f t="shared" si="10"/>
        <v>518.86696800000004</v>
      </c>
      <c r="AI20" s="63">
        <f t="shared" si="10"/>
        <v>648.58371</v>
      </c>
      <c r="AJ20" s="63">
        <f t="shared" si="10"/>
        <v>551.29615350000006</v>
      </c>
      <c r="AK20" s="63">
        <f t="shared" si="10"/>
        <v>583.72533899999996</v>
      </c>
      <c r="AL20" s="63">
        <f t="shared" si="10"/>
        <v>518.86696800000004</v>
      </c>
      <c r="AM20" s="63">
        <f t="shared" si="10"/>
        <v>518.86696800000004</v>
      </c>
      <c r="AN20" s="63">
        <f t="shared" si="10"/>
        <v>421.57941149999999</v>
      </c>
      <c r="AO20" s="63">
        <f t="shared" si="10"/>
        <v>616.15452449999998</v>
      </c>
      <c r="AP20" s="63">
        <f t="shared" si="10"/>
        <v>648.58371</v>
      </c>
      <c r="AQ20" s="63">
        <f t="shared" si="10"/>
        <v>551.29615350000006</v>
      </c>
      <c r="AR20" s="63">
        <f t="shared" si="10"/>
        <v>454.00859700000001</v>
      </c>
    </row>
    <row r="21" spans="2:44" x14ac:dyDescent="0.25">
      <c r="B21">
        <v>24022</v>
      </c>
      <c r="C21" t="s">
        <v>392</v>
      </c>
      <c r="D21" t="str">
        <f>VLOOKUP($B21, 'Performance Data'!$B:$K, 3, 0)</f>
        <v>Benelux</v>
      </c>
      <c r="E21" t="str">
        <f>VLOOKUP($B21, 'Performance Data'!$B:$K, 4, 0)</f>
        <v>Netherlands Other / Belgium</v>
      </c>
      <c r="F21" t="str">
        <f>VLOOKUP($B21, 'Performance Data'!$B:$K, 6, 0)</f>
        <v>Institutes / Clinic</v>
      </c>
      <c r="G21" s="90" t="str">
        <f>VLOOKUP($B21, 'Performance Data'!$B:$K, 10, 0)</f>
        <v>Pre-2022</v>
      </c>
      <c r="H21" s="20" t="s">
        <v>64</v>
      </c>
      <c r="I21" s="19" t="str">
        <f>VLOOKUP($B21, 'Performance Data'!$B:$K, 7, 0)</f>
        <v>BA</v>
      </c>
      <c r="J21" s="7">
        <f t="shared" si="8"/>
        <v>11110.14</v>
      </c>
      <c r="K21" s="68">
        <f t="shared" si="12"/>
        <v>11887.8498</v>
      </c>
      <c r="M21" s="20" t="s">
        <v>68</v>
      </c>
      <c r="O21" s="5">
        <f>SUMIF('Performance Data'!$B:$B, $B21,'Performance Data'!N:N)</f>
        <v>10858.29</v>
      </c>
      <c r="P21" s="5">
        <f>SUMIF('Performance Data'!$B:$B, $B21,'Performance Data'!O:O)</f>
        <v>11110.14</v>
      </c>
      <c r="Q21" s="5">
        <f>SUMIF('Performance Data'!$B:$B, $B21,'Performance Data'!P:P)</f>
        <v>8030</v>
      </c>
      <c r="S21" s="21">
        <f t="shared" si="0"/>
        <v>2.3194259869647738E-2</v>
      </c>
      <c r="T21" s="21">
        <f t="shared" si="1"/>
        <v>0.38357907845579065</v>
      </c>
      <c r="V21" s="5">
        <f>SUMIF('Performance Data'!$B:$B, $B21,'Performance Data'!AC:AC)</f>
        <v>16537.75</v>
      </c>
      <c r="W21" s="5">
        <f>SUMIF('Performance Data'!$B:$B, $B21,'Performance Data'!AD:AD)</f>
        <v>12919.910000000002</v>
      </c>
      <c r="X21" s="5">
        <f>SUMIF('Performance Data'!$B:$B, $B21,'Performance Data'!AE:AE)</f>
        <v>10858.29</v>
      </c>
      <c r="Y21" s="5">
        <f>SUMIF('Performance Data'!$B:$B, $B21,'Performance Data'!AG:AG)</f>
        <v>11000</v>
      </c>
      <c r="Z21" s="5">
        <f t="shared" si="2"/>
        <v>11110.14</v>
      </c>
      <c r="AA21" s="5">
        <f t="shared" si="3"/>
        <v>11887.8498</v>
      </c>
      <c r="AC21" s="21">
        <f t="shared" si="4"/>
        <v>2.3194259869647738E-2</v>
      </c>
      <c r="AD21" s="21">
        <f t="shared" si="5"/>
        <v>1.0012727272727284E-2</v>
      </c>
      <c r="AE21" s="21">
        <f t="shared" si="6"/>
        <v>7.0000000000000062E-2</v>
      </c>
      <c r="AG21" s="63">
        <f t="shared" si="10"/>
        <v>832.14948600000002</v>
      </c>
      <c r="AH21" s="63">
        <f t="shared" si="10"/>
        <v>951.02798400000006</v>
      </c>
      <c r="AI21" s="63">
        <f t="shared" si="10"/>
        <v>1188.7849800000001</v>
      </c>
      <c r="AJ21" s="63">
        <f t="shared" si="10"/>
        <v>1010.4672330000001</v>
      </c>
      <c r="AK21" s="63">
        <f t="shared" si="10"/>
        <v>1069.9064819999999</v>
      </c>
      <c r="AL21" s="63">
        <f t="shared" si="10"/>
        <v>951.02798400000006</v>
      </c>
      <c r="AM21" s="63">
        <f t="shared" si="10"/>
        <v>951.02798400000006</v>
      </c>
      <c r="AN21" s="63">
        <f t="shared" si="10"/>
        <v>772.71023700000001</v>
      </c>
      <c r="AO21" s="63">
        <f t="shared" si="10"/>
        <v>1129.3457310000001</v>
      </c>
      <c r="AP21" s="63">
        <f t="shared" si="10"/>
        <v>1188.7849800000001</v>
      </c>
      <c r="AQ21" s="63">
        <f t="shared" si="10"/>
        <v>1010.4672330000001</v>
      </c>
      <c r="AR21" s="63">
        <f t="shared" si="10"/>
        <v>832.14948600000002</v>
      </c>
    </row>
    <row r="22" spans="2:44" x14ac:dyDescent="0.25">
      <c r="B22">
        <v>24028</v>
      </c>
      <c r="C22" t="s">
        <v>393</v>
      </c>
      <c r="D22" t="str">
        <f>VLOOKUP($B22, 'Performance Data'!$B:$K, 3, 0)</f>
        <v>Benelux</v>
      </c>
      <c r="E22" t="str">
        <f>VLOOKUP($B22, 'Performance Data'!$B:$K, 4, 0)</f>
        <v>Netherlands Other / Belgium</v>
      </c>
      <c r="F22" t="str">
        <f>VLOOKUP($B22, 'Performance Data'!$B:$K, 6, 0)</f>
        <v>Institutes / Clinic</v>
      </c>
      <c r="G22" s="90" t="str">
        <f>VLOOKUP($B22, 'Performance Data'!$B:$K, 10, 0)</f>
        <v>Pre-2022</v>
      </c>
      <c r="H22" s="20" t="s">
        <v>64</v>
      </c>
      <c r="I22" s="19" t="str">
        <f>VLOOKUP($B22, 'Performance Data'!$B:$K, 7, 0)</f>
        <v>BA</v>
      </c>
      <c r="J22" s="7">
        <f t="shared" si="8"/>
        <v>9435.17</v>
      </c>
      <c r="K22" s="68">
        <f t="shared" si="12"/>
        <v>10095.6319</v>
      </c>
      <c r="M22" s="20" t="s">
        <v>68</v>
      </c>
      <c r="O22" s="5">
        <f>SUMIF('Performance Data'!$B:$B, $B22,'Performance Data'!N:N)</f>
        <v>9717.7599999999984</v>
      </c>
      <c r="P22" s="5">
        <f>SUMIF('Performance Data'!$B:$B, $B22,'Performance Data'!O:O)</f>
        <v>9435.17</v>
      </c>
      <c r="Q22" s="5">
        <f>SUMIF('Performance Data'!$B:$B, $B22,'Performance Data'!P:P)</f>
        <v>7300</v>
      </c>
      <c r="S22" s="21">
        <f t="shared" si="0"/>
        <v>-2.9079746772918691E-2</v>
      </c>
      <c r="T22" s="21">
        <f t="shared" si="1"/>
        <v>0.29248904109589047</v>
      </c>
      <c r="V22" s="5">
        <f>SUMIF('Performance Data'!$B:$B, $B22,'Performance Data'!AC:AC)</f>
        <v>15367.390000000001</v>
      </c>
      <c r="W22" s="5">
        <f>SUMIF('Performance Data'!$B:$B, $B22,'Performance Data'!AD:AD)</f>
        <v>14254.499999999998</v>
      </c>
      <c r="X22" s="5">
        <f>SUMIF('Performance Data'!$B:$B, $B22,'Performance Data'!AE:AE)</f>
        <v>9717.7599999999984</v>
      </c>
      <c r="Y22" s="5">
        <f>SUMIF('Performance Data'!$B:$B, $B22,'Performance Data'!AG:AG)</f>
        <v>10000</v>
      </c>
      <c r="Z22" s="5">
        <f t="shared" si="2"/>
        <v>9435.17</v>
      </c>
      <c r="AA22" s="5">
        <f t="shared" si="3"/>
        <v>10095.6319</v>
      </c>
      <c r="AC22" s="21">
        <f t="shared" si="4"/>
        <v>-2.9079746772918691E-2</v>
      </c>
      <c r="AD22" s="21">
        <f t="shared" si="5"/>
        <v>-5.648299999999995E-2</v>
      </c>
      <c r="AE22" s="21">
        <f t="shared" si="6"/>
        <v>7.0000000000000062E-2</v>
      </c>
      <c r="AG22" s="63">
        <f t="shared" si="10"/>
        <v>706.69423300000005</v>
      </c>
      <c r="AH22" s="63">
        <f t="shared" si="10"/>
        <v>807.65055200000006</v>
      </c>
      <c r="AI22" s="63">
        <f t="shared" si="10"/>
        <v>1009.5631900000001</v>
      </c>
      <c r="AJ22" s="63">
        <f t="shared" si="10"/>
        <v>858.12871150000012</v>
      </c>
      <c r="AK22" s="63">
        <f t="shared" si="10"/>
        <v>908.60687099999996</v>
      </c>
      <c r="AL22" s="63">
        <f t="shared" si="10"/>
        <v>807.65055200000006</v>
      </c>
      <c r="AM22" s="63">
        <f t="shared" si="10"/>
        <v>807.65055200000006</v>
      </c>
      <c r="AN22" s="63">
        <f t="shared" si="10"/>
        <v>656.21607349999999</v>
      </c>
      <c r="AO22" s="63">
        <f t="shared" si="10"/>
        <v>959.08503050000002</v>
      </c>
      <c r="AP22" s="63">
        <f t="shared" si="10"/>
        <v>1009.5631900000001</v>
      </c>
      <c r="AQ22" s="63">
        <f t="shared" si="10"/>
        <v>858.12871150000012</v>
      </c>
      <c r="AR22" s="63">
        <f t="shared" si="10"/>
        <v>706.69423300000005</v>
      </c>
    </row>
    <row r="23" spans="2:44" x14ac:dyDescent="0.25">
      <c r="B23">
        <v>24031</v>
      </c>
      <c r="C23" t="s">
        <v>394</v>
      </c>
      <c r="D23" t="str">
        <f>VLOOKUP($B23, 'Performance Data'!$B:$K, 3, 0)</f>
        <v>Benelux</v>
      </c>
      <c r="E23" t="str">
        <f>VLOOKUP($B23, 'Performance Data'!$B:$K, 4, 0)</f>
        <v>Netherlands Other / Belgium</v>
      </c>
      <c r="F23" t="str">
        <f>VLOOKUP($B23, 'Performance Data'!$B:$K, 6, 0)</f>
        <v>Institutes / Clinic</v>
      </c>
      <c r="G23" s="90" t="str">
        <f>VLOOKUP($B23, 'Performance Data'!$B:$K, 10, 0)</f>
        <v>Pre-2022</v>
      </c>
      <c r="H23" s="20" t="s">
        <v>64</v>
      </c>
      <c r="I23" s="19" t="str">
        <f>VLOOKUP($B23, 'Performance Data'!$B:$K, 7, 0)</f>
        <v>BA</v>
      </c>
      <c r="J23" s="7">
        <f t="shared" si="8"/>
        <v>9185.76</v>
      </c>
      <c r="K23" s="68">
        <f t="shared" si="12"/>
        <v>9828.7632000000012</v>
      </c>
      <c r="M23" s="20" t="s">
        <v>68</v>
      </c>
      <c r="O23" s="5">
        <f>SUMIF('Performance Data'!$B:$B, $B23,'Performance Data'!N:N)</f>
        <v>11887.51</v>
      </c>
      <c r="P23" s="5">
        <f>SUMIF('Performance Data'!$B:$B, $B23,'Performance Data'!O:O)</f>
        <v>9185.76</v>
      </c>
      <c r="Q23" s="5">
        <f>SUMIF('Performance Data'!$B:$B, $B23,'Performance Data'!P:P)</f>
        <v>9490</v>
      </c>
      <c r="S23" s="21">
        <f t="shared" si="0"/>
        <v>-0.22727635980958161</v>
      </c>
      <c r="T23" s="21">
        <f t="shared" si="1"/>
        <v>-3.2059009483667023E-2</v>
      </c>
      <c r="V23" s="5">
        <f>SUMIF('Performance Data'!$B:$B, $B23,'Performance Data'!AC:AC)</f>
        <v>8648.24</v>
      </c>
      <c r="W23" s="5">
        <f>SUMIF('Performance Data'!$B:$B, $B23,'Performance Data'!AD:AD)</f>
        <v>10568.16</v>
      </c>
      <c r="X23" s="5">
        <f>SUMIF('Performance Data'!$B:$B, $B23,'Performance Data'!AE:AE)</f>
        <v>11887.51</v>
      </c>
      <c r="Y23" s="5">
        <f>SUMIF('Performance Data'!$B:$B, $B23,'Performance Data'!AG:AG)</f>
        <v>13000</v>
      </c>
      <c r="Z23" s="5">
        <f t="shared" si="2"/>
        <v>9185.76</v>
      </c>
      <c r="AA23" s="5">
        <f t="shared" si="3"/>
        <v>9828.7632000000012</v>
      </c>
      <c r="AC23" s="21">
        <f t="shared" si="4"/>
        <v>-0.22727635980958161</v>
      </c>
      <c r="AD23" s="21">
        <f t="shared" si="5"/>
        <v>-0.29340307692307688</v>
      </c>
      <c r="AE23" s="21">
        <f t="shared" si="6"/>
        <v>7.0000000000000062E-2</v>
      </c>
      <c r="AG23" s="63">
        <f t="shared" si="10"/>
        <v>688.0134240000001</v>
      </c>
      <c r="AH23" s="63">
        <f t="shared" si="10"/>
        <v>786.30105600000013</v>
      </c>
      <c r="AI23" s="63">
        <f t="shared" si="10"/>
        <v>982.87632000000019</v>
      </c>
      <c r="AJ23" s="63">
        <f t="shared" si="10"/>
        <v>835.44487200000015</v>
      </c>
      <c r="AK23" s="63">
        <f t="shared" si="10"/>
        <v>884.58868800000005</v>
      </c>
      <c r="AL23" s="63">
        <f t="shared" si="10"/>
        <v>786.30105600000013</v>
      </c>
      <c r="AM23" s="63">
        <f t="shared" si="10"/>
        <v>786.30105600000013</v>
      </c>
      <c r="AN23" s="63">
        <f t="shared" si="10"/>
        <v>638.86960800000008</v>
      </c>
      <c r="AO23" s="63">
        <f t="shared" si="10"/>
        <v>933.73250400000018</v>
      </c>
      <c r="AP23" s="63">
        <f t="shared" si="10"/>
        <v>982.87632000000019</v>
      </c>
      <c r="AQ23" s="63">
        <f t="shared" si="10"/>
        <v>835.44487200000015</v>
      </c>
      <c r="AR23" s="63">
        <f t="shared" si="10"/>
        <v>688.0134240000001</v>
      </c>
    </row>
    <row r="24" spans="2:44" x14ac:dyDescent="0.25">
      <c r="B24">
        <v>23010</v>
      </c>
      <c r="C24" t="s">
        <v>395</v>
      </c>
      <c r="D24" t="str">
        <f>VLOOKUP($B24, 'Performance Data'!$B:$K, 3, 0)</f>
        <v>Benelux</v>
      </c>
      <c r="E24" t="str">
        <f>VLOOKUP($B24, 'Performance Data'!$B:$K, 4, 0)</f>
        <v>Netherlands Other / Belgium</v>
      </c>
      <c r="F24" t="str">
        <f>VLOOKUP($B24, 'Performance Data'!$B:$K, 6, 0)</f>
        <v>Institutes / Clinic</v>
      </c>
      <c r="G24" s="90" t="str">
        <f>VLOOKUP($B24, 'Performance Data'!$B:$K, 10, 0)</f>
        <v>Pre-2022</v>
      </c>
      <c r="H24" s="20" t="s">
        <v>64</v>
      </c>
      <c r="I24" s="19" t="str">
        <f>VLOOKUP($B24, 'Performance Data'!$B:$K, 7, 0)</f>
        <v>BB</v>
      </c>
      <c r="J24" s="7">
        <f t="shared" si="8"/>
        <v>13427.720000000001</v>
      </c>
      <c r="K24" s="68">
        <f t="shared" si="12"/>
        <v>14367.660400000002</v>
      </c>
      <c r="M24" s="20" t="s">
        <v>68</v>
      </c>
      <c r="O24" s="5">
        <f>SUMIF('Performance Data'!$B:$B, $B24,'Performance Data'!N:N)</f>
        <v>11780.359999999999</v>
      </c>
      <c r="P24" s="5">
        <f>SUMIF('Performance Data'!$B:$B, $B24,'Performance Data'!O:O)</f>
        <v>13427.720000000001</v>
      </c>
      <c r="Q24" s="5">
        <f>SUMIF('Performance Data'!$B:$B, $B24,'Performance Data'!P:P)</f>
        <v>9490</v>
      </c>
      <c r="S24" s="21">
        <f t="shared" si="0"/>
        <v>0.13983952952201828</v>
      </c>
      <c r="T24" s="21">
        <f t="shared" si="1"/>
        <v>0.41493361433087483</v>
      </c>
      <c r="V24" s="5">
        <f>SUMIF('Performance Data'!$B:$B, $B24,'Performance Data'!AC:AC)</f>
        <v>14052.35</v>
      </c>
      <c r="W24" s="5">
        <f>SUMIF('Performance Data'!$B:$B, $B24,'Performance Data'!AD:AD)</f>
        <v>11011.55</v>
      </c>
      <c r="X24" s="5">
        <f>SUMIF('Performance Data'!$B:$B, $B24,'Performance Data'!AE:AE)</f>
        <v>11780.359999999999</v>
      </c>
      <c r="Y24" s="5">
        <f>SUMIF('Performance Data'!$B:$B, $B24,'Performance Data'!AG:AG)</f>
        <v>13000</v>
      </c>
      <c r="Z24" s="5">
        <f t="shared" si="2"/>
        <v>13427.720000000001</v>
      </c>
      <c r="AA24" s="5">
        <f t="shared" si="3"/>
        <v>14367.660400000002</v>
      </c>
      <c r="AC24" s="21">
        <f t="shared" si="4"/>
        <v>0.13983952952201828</v>
      </c>
      <c r="AD24" s="21">
        <f t="shared" si="5"/>
        <v>3.2901538461538538E-2</v>
      </c>
      <c r="AE24" s="21">
        <f t="shared" si="6"/>
        <v>7.0000000000000062E-2</v>
      </c>
      <c r="AG24" s="63">
        <f t="shared" si="10"/>
        <v>1005.7362280000003</v>
      </c>
      <c r="AH24" s="63">
        <f t="shared" si="10"/>
        <v>1149.4128320000002</v>
      </c>
      <c r="AI24" s="63">
        <f t="shared" si="10"/>
        <v>1436.7660400000004</v>
      </c>
      <c r="AJ24" s="63">
        <f t="shared" si="10"/>
        <v>1221.2511340000003</v>
      </c>
      <c r="AK24" s="63">
        <f t="shared" si="10"/>
        <v>1293.0894360000002</v>
      </c>
      <c r="AL24" s="63">
        <f t="shared" si="10"/>
        <v>1149.4128320000002</v>
      </c>
      <c r="AM24" s="63">
        <f t="shared" si="10"/>
        <v>1149.4128320000002</v>
      </c>
      <c r="AN24" s="63">
        <f t="shared" si="10"/>
        <v>933.89792600000021</v>
      </c>
      <c r="AO24" s="63">
        <f t="shared" si="10"/>
        <v>1364.9277380000003</v>
      </c>
      <c r="AP24" s="63">
        <f t="shared" si="10"/>
        <v>1436.7660400000004</v>
      </c>
      <c r="AQ24" s="63">
        <f t="shared" si="10"/>
        <v>1221.2511340000003</v>
      </c>
      <c r="AR24" s="63">
        <f t="shared" si="10"/>
        <v>1005.7362280000003</v>
      </c>
    </row>
    <row r="25" spans="2:44" x14ac:dyDescent="0.25">
      <c r="B25">
        <v>23018</v>
      </c>
      <c r="C25" t="s">
        <v>396</v>
      </c>
      <c r="D25" t="str">
        <f>VLOOKUP($B25, 'Performance Data'!$B:$K, 3, 0)</f>
        <v>Benelux</v>
      </c>
      <c r="E25" t="str">
        <f>VLOOKUP($B25, 'Performance Data'!$B:$K, 4, 0)</f>
        <v>Netherlands Other / Belgium</v>
      </c>
      <c r="F25" t="str">
        <f>VLOOKUP($B25, 'Performance Data'!$B:$K, 6, 0)</f>
        <v>Institutes / Clinic</v>
      </c>
      <c r="G25" s="90" t="str">
        <f>VLOOKUP($B25, 'Performance Data'!$B:$K, 10, 0)</f>
        <v>Pre-2022</v>
      </c>
      <c r="H25" s="20"/>
      <c r="I25" s="19" t="str">
        <f>VLOOKUP($B25, 'Performance Data'!$B:$K, 7, 0)</f>
        <v>BB</v>
      </c>
      <c r="J25" s="7">
        <f t="shared" si="8"/>
        <v>1656.31</v>
      </c>
      <c r="K25" s="68">
        <f t="shared" si="12"/>
        <v>1772.2517</v>
      </c>
      <c r="M25" s="20" t="s">
        <v>88</v>
      </c>
      <c r="O25" s="5">
        <f>SUMIF('Performance Data'!$B:$B, $B25,'Performance Data'!N:N)</f>
        <v>7500.23</v>
      </c>
      <c r="P25" s="5">
        <f>SUMIF('Performance Data'!$B:$B, $B25,'Performance Data'!O:O)</f>
        <v>1656.31</v>
      </c>
      <c r="Q25" s="5">
        <f>SUMIF('Performance Data'!$B:$B, $B25,'Performance Data'!P:P)</f>
        <v>5840</v>
      </c>
      <c r="S25" s="21">
        <f t="shared" si="0"/>
        <v>-0.77916543892653956</v>
      </c>
      <c r="T25" s="21">
        <f t="shared" si="1"/>
        <v>-0.71638527397260277</v>
      </c>
      <c r="V25" s="5">
        <f>SUMIF('Performance Data'!$B:$B, $B25,'Performance Data'!AC:AC)</f>
        <v>23033.309999999998</v>
      </c>
      <c r="W25" s="5">
        <f>SUMIF('Performance Data'!$B:$B, $B25,'Performance Data'!AD:AD)</f>
        <v>8299.23</v>
      </c>
      <c r="X25" s="5">
        <f>SUMIF('Performance Data'!$B:$B, $B25,'Performance Data'!AE:AE)</f>
        <v>7500.23</v>
      </c>
      <c r="Y25" s="5">
        <f>SUMIF('Performance Data'!$B:$B, $B25,'Performance Data'!AG:AG)</f>
        <v>8000</v>
      </c>
      <c r="Z25" s="5">
        <f t="shared" si="2"/>
        <v>1656.31</v>
      </c>
      <c r="AA25" s="5">
        <f t="shared" si="3"/>
        <v>1772.2517</v>
      </c>
      <c r="AC25" s="21">
        <f t="shared" si="4"/>
        <v>-0.77916543892653956</v>
      </c>
      <c r="AD25" s="21">
        <f t="shared" si="5"/>
        <v>-0.79296125000000006</v>
      </c>
      <c r="AE25" s="21">
        <f t="shared" si="6"/>
        <v>7.0000000000000062E-2</v>
      </c>
      <c r="AG25" s="63">
        <f t="shared" si="10"/>
        <v>124.05761900000002</v>
      </c>
      <c r="AH25" s="63">
        <f t="shared" si="10"/>
        <v>141.780136</v>
      </c>
      <c r="AI25" s="63">
        <f t="shared" si="10"/>
        <v>177.22517000000002</v>
      </c>
      <c r="AJ25" s="63">
        <f t="shared" ref="AJ25:AR36" si="13">$AA25*AJ$1</f>
        <v>150.64139450000002</v>
      </c>
      <c r="AK25" s="63">
        <f t="shared" si="13"/>
        <v>159.50265300000001</v>
      </c>
      <c r="AL25" s="63">
        <f t="shared" si="13"/>
        <v>141.780136</v>
      </c>
      <c r="AM25" s="63">
        <f t="shared" si="13"/>
        <v>141.780136</v>
      </c>
      <c r="AN25" s="63">
        <f t="shared" si="13"/>
        <v>115.19636050000001</v>
      </c>
      <c r="AO25" s="63">
        <f t="shared" si="13"/>
        <v>168.3639115</v>
      </c>
      <c r="AP25" s="63">
        <f t="shared" si="13"/>
        <v>177.22517000000002</v>
      </c>
      <c r="AQ25" s="63">
        <f t="shared" si="13"/>
        <v>150.64139450000002</v>
      </c>
      <c r="AR25" s="63">
        <f t="shared" si="13"/>
        <v>124.05761900000002</v>
      </c>
    </row>
    <row r="26" spans="2:44" x14ac:dyDescent="0.25">
      <c r="B26">
        <v>23090</v>
      </c>
      <c r="C26" t="s">
        <v>397</v>
      </c>
      <c r="D26" t="str">
        <f>VLOOKUP($B26, 'Performance Data'!$B:$K, 3, 0)</f>
        <v>Benelux</v>
      </c>
      <c r="E26" t="str">
        <f>VLOOKUP($B26, 'Performance Data'!$B:$K, 4, 0)</f>
        <v>Netherlands Other / Belgium</v>
      </c>
      <c r="F26" t="str">
        <f>VLOOKUP($B26, 'Performance Data'!$B:$K, 6, 0)</f>
        <v>Institutes / Clinic</v>
      </c>
      <c r="G26" s="90" t="str">
        <f>VLOOKUP($B26, 'Performance Data'!$B:$K, 10, 0)</f>
        <v>Pre-2022</v>
      </c>
      <c r="H26" s="20" t="s">
        <v>64</v>
      </c>
      <c r="I26" s="19" t="str">
        <f>VLOOKUP($B26, 'Performance Data'!$B:$K, 7, 0)</f>
        <v>BB</v>
      </c>
      <c r="J26" s="7">
        <f t="shared" si="8"/>
        <v>5986.4</v>
      </c>
      <c r="K26" s="68">
        <v>0</v>
      </c>
      <c r="M26" s="20" t="s">
        <v>88</v>
      </c>
      <c r="O26" s="5">
        <f>SUMIF('Performance Data'!$B:$B, $B26,'Performance Data'!N:N)</f>
        <v>7973.15</v>
      </c>
      <c r="P26" s="5">
        <f>SUMIF('Performance Data'!$B:$B, $B26,'Performance Data'!O:O)</f>
        <v>5986.4</v>
      </c>
      <c r="Q26" s="5">
        <f>SUMIF('Performance Data'!$B:$B, $B26,'Performance Data'!P:P)</f>
        <v>5840</v>
      </c>
      <c r="S26" s="21">
        <f t="shared" si="0"/>
        <v>-0.24918006057831599</v>
      </c>
      <c r="T26" s="21">
        <f t="shared" si="1"/>
        <v>2.5068493150684823E-2</v>
      </c>
      <c r="V26" s="5">
        <f>SUMIF('Performance Data'!$B:$B, $B26,'Performance Data'!AC:AC)</f>
        <v>12995.99</v>
      </c>
      <c r="W26" s="5">
        <f>SUMIF('Performance Data'!$B:$B, $B26,'Performance Data'!AD:AD)</f>
        <v>13652.550000000001</v>
      </c>
      <c r="X26" s="5">
        <f>SUMIF('Performance Data'!$B:$B, $B26,'Performance Data'!AE:AE)</f>
        <v>7973.15</v>
      </c>
      <c r="Y26" s="5">
        <f>SUMIF('Performance Data'!$B:$B, $B26,'Performance Data'!AG:AG)</f>
        <v>8000</v>
      </c>
      <c r="Z26" s="5">
        <f t="shared" si="2"/>
        <v>5986.4</v>
      </c>
      <c r="AA26" s="5">
        <f t="shared" si="3"/>
        <v>0</v>
      </c>
      <c r="AC26" s="21">
        <f t="shared" si="4"/>
        <v>-0.24918006057831599</v>
      </c>
      <c r="AD26" s="21">
        <f t="shared" si="5"/>
        <v>-0.25170000000000003</v>
      </c>
      <c r="AE26" s="21">
        <f t="shared" si="6"/>
        <v>-1</v>
      </c>
      <c r="AG26" s="63">
        <f t="shared" ref="AG26:AR36" si="14">$AA26*AG$1</f>
        <v>0</v>
      </c>
      <c r="AH26" s="63">
        <f t="shared" si="14"/>
        <v>0</v>
      </c>
      <c r="AI26" s="63">
        <f t="shared" si="14"/>
        <v>0</v>
      </c>
      <c r="AJ26" s="63">
        <f t="shared" si="13"/>
        <v>0</v>
      </c>
      <c r="AK26" s="63">
        <f t="shared" si="13"/>
        <v>0</v>
      </c>
      <c r="AL26" s="63">
        <f t="shared" si="13"/>
        <v>0</v>
      </c>
      <c r="AM26" s="63">
        <f t="shared" si="13"/>
        <v>0</v>
      </c>
      <c r="AN26" s="63">
        <f t="shared" si="13"/>
        <v>0</v>
      </c>
      <c r="AO26" s="63">
        <f t="shared" si="13"/>
        <v>0</v>
      </c>
      <c r="AP26" s="63">
        <f t="shared" si="13"/>
        <v>0</v>
      </c>
      <c r="AQ26" s="63">
        <f t="shared" si="13"/>
        <v>0</v>
      </c>
      <c r="AR26" s="63">
        <f t="shared" si="13"/>
        <v>0</v>
      </c>
    </row>
    <row r="27" spans="2:44" x14ac:dyDescent="0.25">
      <c r="B27">
        <v>24014</v>
      </c>
      <c r="C27" t="s">
        <v>398</v>
      </c>
      <c r="D27" t="str">
        <f>VLOOKUP($B27, 'Performance Data'!$B:$K, 3, 0)</f>
        <v>Benelux</v>
      </c>
      <c r="E27" t="str">
        <f>VLOOKUP($B27, 'Performance Data'!$B:$K, 4, 0)</f>
        <v>Netherlands Other / Belgium</v>
      </c>
      <c r="F27" t="str">
        <f>VLOOKUP($B27, 'Performance Data'!$B:$K, 6, 0)</f>
        <v>Institutes / Clinic</v>
      </c>
      <c r="G27" s="90" t="str">
        <f>VLOOKUP($B27, 'Performance Data'!$B:$K, 10, 0)</f>
        <v>Pre-2022</v>
      </c>
      <c r="H27" s="20" t="s">
        <v>64</v>
      </c>
      <c r="I27" s="19" t="str">
        <f>VLOOKUP($B27, 'Performance Data'!$B:$K, 7, 0)</f>
        <v>BB</v>
      </c>
      <c r="J27" s="7">
        <f t="shared" si="8"/>
        <v>14796.53</v>
      </c>
      <c r="K27" s="68">
        <f t="shared" si="12"/>
        <v>15832.287100000001</v>
      </c>
      <c r="M27" s="20" t="s">
        <v>68</v>
      </c>
      <c r="O27" s="5">
        <f>SUMIF('Performance Data'!$B:$B, $B27,'Performance Data'!N:N)</f>
        <v>12264.75</v>
      </c>
      <c r="P27" s="5">
        <f>SUMIF('Performance Data'!$B:$B, $B27,'Performance Data'!O:O)</f>
        <v>14796.53</v>
      </c>
      <c r="Q27" s="5">
        <f>SUMIF('Performance Data'!$B:$B, $B27,'Performance Data'!P:P)</f>
        <v>9490</v>
      </c>
      <c r="S27" s="21">
        <f t="shared" si="0"/>
        <v>0.20642736297111641</v>
      </c>
      <c r="T27" s="21">
        <f t="shared" si="1"/>
        <v>0.55917070600632246</v>
      </c>
      <c r="V27" s="5">
        <f>SUMIF('Performance Data'!$B:$B, $B27,'Performance Data'!AC:AC)</f>
        <v>10268.430000000002</v>
      </c>
      <c r="W27" s="5">
        <f>SUMIF('Performance Data'!$B:$B, $B27,'Performance Data'!AD:AD)</f>
        <v>12518.33</v>
      </c>
      <c r="X27" s="5">
        <f>SUMIF('Performance Data'!$B:$B, $B27,'Performance Data'!AE:AE)</f>
        <v>12264.75</v>
      </c>
      <c r="Y27" s="5">
        <f>SUMIF('Performance Data'!$B:$B, $B27,'Performance Data'!AG:AG)</f>
        <v>13000</v>
      </c>
      <c r="Z27" s="5">
        <f t="shared" si="2"/>
        <v>14796.53</v>
      </c>
      <c r="AA27" s="5">
        <f t="shared" si="3"/>
        <v>15832.287100000001</v>
      </c>
      <c r="AC27" s="21">
        <f t="shared" si="4"/>
        <v>0.20642736297111641</v>
      </c>
      <c r="AD27" s="21">
        <f t="shared" si="5"/>
        <v>0.13819461538461542</v>
      </c>
      <c r="AE27" s="21">
        <f t="shared" si="6"/>
        <v>7.0000000000000062E-2</v>
      </c>
      <c r="AG27" s="63">
        <f t="shared" si="14"/>
        <v>1108.2600970000003</v>
      </c>
      <c r="AH27" s="63">
        <f t="shared" si="14"/>
        <v>1266.5829680000002</v>
      </c>
      <c r="AI27" s="63">
        <f t="shared" si="14"/>
        <v>1583.2287100000003</v>
      </c>
      <c r="AJ27" s="63">
        <f t="shared" si="13"/>
        <v>1345.7444035000003</v>
      </c>
      <c r="AK27" s="63">
        <f t="shared" si="13"/>
        <v>1424.905839</v>
      </c>
      <c r="AL27" s="63">
        <f t="shared" si="13"/>
        <v>1266.5829680000002</v>
      </c>
      <c r="AM27" s="63">
        <f t="shared" si="13"/>
        <v>1266.5829680000002</v>
      </c>
      <c r="AN27" s="63">
        <f t="shared" si="13"/>
        <v>1029.0986615000002</v>
      </c>
      <c r="AO27" s="63">
        <f t="shared" si="13"/>
        <v>1504.0672745000002</v>
      </c>
      <c r="AP27" s="63">
        <f t="shared" si="13"/>
        <v>1583.2287100000003</v>
      </c>
      <c r="AQ27" s="63">
        <f t="shared" si="13"/>
        <v>1345.7444035000003</v>
      </c>
      <c r="AR27" s="63">
        <f t="shared" si="13"/>
        <v>1108.2600970000003</v>
      </c>
    </row>
    <row r="28" spans="2:44" x14ac:dyDescent="0.25">
      <c r="B28">
        <v>23082</v>
      </c>
      <c r="C28" t="s">
        <v>399</v>
      </c>
      <c r="D28" t="str">
        <f>VLOOKUP($B28, 'Performance Data'!$B:$K, 3, 0)</f>
        <v>Benelux</v>
      </c>
      <c r="E28" t="str">
        <f>VLOOKUP($B28, 'Performance Data'!$B:$K, 4, 0)</f>
        <v>Netherlands Other / Belgium</v>
      </c>
      <c r="F28" t="str">
        <f>VLOOKUP($B28, 'Performance Data'!$B:$K, 6, 0)</f>
        <v>Institutes / Clinic</v>
      </c>
      <c r="G28" s="90" t="str">
        <f>VLOOKUP($B28, 'Performance Data'!$B:$K, 10, 0)</f>
        <v>Pre-2022</v>
      </c>
      <c r="H28" s="20" t="s">
        <v>64</v>
      </c>
      <c r="I28" s="19" t="str">
        <f>VLOOKUP($B28, 'Performance Data'!$B:$K, 7, 0)</f>
        <v>BC</v>
      </c>
      <c r="J28" s="7">
        <f t="shared" si="8"/>
        <v>13099.74</v>
      </c>
      <c r="K28" s="68">
        <f t="shared" si="12"/>
        <v>14016.721800000001</v>
      </c>
      <c r="M28" s="20" t="s">
        <v>68</v>
      </c>
      <c r="O28" s="5">
        <f>SUMIF('Performance Data'!$B:$B, $B28,'Performance Data'!N:N)</f>
        <v>17971.02</v>
      </c>
      <c r="P28" s="5">
        <f>SUMIF('Performance Data'!$B:$B, $B28,'Performance Data'!O:O)</f>
        <v>13099.74</v>
      </c>
      <c r="Q28" s="5">
        <f>SUMIF('Performance Data'!$B:$B, $B28,'Performance Data'!P:P)</f>
        <v>13140</v>
      </c>
      <c r="S28" s="21">
        <f t="shared" si="0"/>
        <v>-0.27106307822260511</v>
      </c>
      <c r="T28" s="21">
        <f t="shared" si="1"/>
        <v>-3.0639269406392833E-3</v>
      </c>
      <c r="V28" s="5">
        <f>SUMIF('Performance Data'!$B:$B, $B28,'Performance Data'!AC:AC)</f>
        <v>10649.63</v>
      </c>
      <c r="W28" s="5">
        <f>SUMIF('Performance Data'!$B:$B, $B28,'Performance Data'!AD:AD)</f>
        <v>19473.02</v>
      </c>
      <c r="X28" s="5">
        <f>SUMIF('Performance Data'!$B:$B, $B28,'Performance Data'!AE:AE)</f>
        <v>17971.02</v>
      </c>
      <c r="Y28" s="5">
        <f>SUMIF('Performance Data'!$B:$B, $B28,'Performance Data'!AG:AG)</f>
        <v>18000</v>
      </c>
      <c r="Z28" s="5">
        <f t="shared" si="2"/>
        <v>13099.74</v>
      </c>
      <c r="AA28" s="5">
        <f t="shared" si="3"/>
        <v>14016.721800000001</v>
      </c>
      <c r="AC28" s="21">
        <f t="shared" si="4"/>
        <v>-0.27106307822260511</v>
      </c>
      <c r="AD28" s="21">
        <f t="shared" si="5"/>
        <v>-0.27223666666666668</v>
      </c>
      <c r="AE28" s="21">
        <f t="shared" si="6"/>
        <v>7.0000000000000062E-2</v>
      </c>
      <c r="AG28" s="63">
        <f t="shared" si="14"/>
        <v>981.17052600000022</v>
      </c>
      <c r="AH28" s="63">
        <f t="shared" si="14"/>
        <v>1121.3377440000002</v>
      </c>
      <c r="AI28" s="63">
        <f t="shared" si="14"/>
        <v>1401.6721800000003</v>
      </c>
      <c r="AJ28" s="63">
        <f t="shared" si="13"/>
        <v>1191.4213530000002</v>
      </c>
      <c r="AK28" s="63">
        <f t="shared" si="13"/>
        <v>1261.504962</v>
      </c>
      <c r="AL28" s="63">
        <f t="shared" si="13"/>
        <v>1121.3377440000002</v>
      </c>
      <c r="AM28" s="63">
        <f t="shared" si="13"/>
        <v>1121.3377440000002</v>
      </c>
      <c r="AN28" s="63">
        <f t="shared" si="13"/>
        <v>911.08691700000008</v>
      </c>
      <c r="AO28" s="63">
        <f t="shared" si="13"/>
        <v>1331.5885710000002</v>
      </c>
      <c r="AP28" s="63">
        <f t="shared" si="13"/>
        <v>1401.6721800000003</v>
      </c>
      <c r="AQ28" s="63">
        <f t="shared" si="13"/>
        <v>1191.4213530000002</v>
      </c>
      <c r="AR28" s="63">
        <f t="shared" si="13"/>
        <v>981.17052600000022</v>
      </c>
    </row>
    <row r="29" spans="2:44" x14ac:dyDescent="0.25">
      <c r="B29">
        <v>24029</v>
      </c>
      <c r="C29" t="s">
        <v>400</v>
      </c>
      <c r="D29" t="str">
        <f>VLOOKUP($B29, 'Performance Data'!$B:$K, 3, 0)</f>
        <v>Benelux</v>
      </c>
      <c r="E29" t="str">
        <f>VLOOKUP($B29, 'Performance Data'!$B:$K, 4, 0)</f>
        <v>Netherlands Other / Belgium</v>
      </c>
      <c r="F29" t="str">
        <f>VLOOKUP($B29, 'Performance Data'!$B:$K, 6, 0)</f>
        <v>Institutes / Clinic</v>
      </c>
      <c r="G29" s="90" t="str">
        <f>VLOOKUP($B29, 'Performance Data'!$B:$K, 10, 0)</f>
        <v>Pre-2022</v>
      </c>
      <c r="H29" s="20" t="s">
        <v>64</v>
      </c>
      <c r="I29" s="19" t="str">
        <f>VLOOKUP($B29, 'Performance Data'!$B:$K, 7, 0)</f>
        <v>BC</v>
      </c>
      <c r="J29" s="7">
        <f t="shared" si="8"/>
        <v>3437.34</v>
      </c>
      <c r="K29" s="68">
        <f t="shared" si="12"/>
        <v>3677.9538000000002</v>
      </c>
      <c r="M29" s="20" t="s">
        <v>68</v>
      </c>
      <c r="O29" s="5">
        <f>SUMIF('Performance Data'!$B:$B, $B29,'Performance Data'!N:N)</f>
        <v>8178.8100000000013</v>
      </c>
      <c r="P29" s="5">
        <f>SUMIF('Performance Data'!$B:$B, $B29,'Performance Data'!O:O)</f>
        <v>3437.34</v>
      </c>
      <c r="Q29" s="5">
        <f>SUMIF('Performance Data'!$B:$B, $B29,'Performance Data'!P:P)</f>
        <v>8030</v>
      </c>
      <c r="S29" s="21">
        <f t="shared" si="0"/>
        <v>-0.57972614597967187</v>
      </c>
      <c r="T29" s="21">
        <f t="shared" si="1"/>
        <v>-0.57193773349937738</v>
      </c>
      <c r="V29" s="5">
        <f>SUMIF('Performance Data'!$B:$B, $B29,'Performance Data'!AC:AC)</f>
        <v>5962.3600000000006</v>
      </c>
      <c r="W29" s="5">
        <f>SUMIF('Performance Data'!$B:$B, $B29,'Performance Data'!AD:AD)</f>
        <v>3851.8399999999997</v>
      </c>
      <c r="X29" s="5">
        <f>SUMIF('Performance Data'!$B:$B, $B29,'Performance Data'!AE:AE)</f>
        <v>8178.8100000000013</v>
      </c>
      <c r="Y29" s="5">
        <f>SUMIF('Performance Data'!$B:$B, $B29,'Performance Data'!AG:AG)</f>
        <v>11000</v>
      </c>
      <c r="Z29" s="5">
        <f t="shared" si="2"/>
        <v>3437.34</v>
      </c>
      <c r="AA29" s="5">
        <f t="shared" si="3"/>
        <v>3677.9538000000002</v>
      </c>
      <c r="AC29" s="21">
        <f t="shared" si="4"/>
        <v>-0.57972614597967187</v>
      </c>
      <c r="AD29" s="21">
        <f t="shared" si="5"/>
        <v>-0.68751454545454549</v>
      </c>
      <c r="AE29" s="21">
        <f t="shared" si="6"/>
        <v>7.0000000000000062E-2</v>
      </c>
      <c r="AG29" s="63">
        <f t="shared" si="14"/>
        <v>257.45676600000002</v>
      </c>
      <c r="AH29" s="63">
        <f t="shared" si="14"/>
        <v>294.23630400000002</v>
      </c>
      <c r="AI29" s="63">
        <f t="shared" si="14"/>
        <v>367.79538000000002</v>
      </c>
      <c r="AJ29" s="63">
        <f t="shared" si="13"/>
        <v>312.62607300000002</v>
      </c>
      <c r="AK29" s="63">
        <f t="shared" si="13"/>
        <v>331.01584200000002</v>
      </c>
      <c r="AL29" s="63">
        <f t="shared" si="13"/>
        <v>294.23630400000002</v>
      </c>
      <c r="AM29" s="63">
        <f t="shared" si="13"/>
        <v>294.23630400000002</v>
      </c>
      <c r="AN29" s="63">
        <f t="shared" si="13"/>
        <v>239.06699700000001</v>
      </c>
      <c r="AO29" s="63">
        <f t="shared" si="13"/>
        <v>349.40561100000002</v>
      </c>
      <c r="AP29" s="63">
        <f t="shared" si="13"/>
        <v>367.79538000000002</v>
      </c>
      <c r="AQ29" s="63">
        <f t="shared" si="13"/>
        <v>312.62607300000002</v>
      </c>
      <c r="AR29" s="63">
        <f t="shared" si="13"/>
        <v>257.45676600000002</v>
      </c>
    </row>
    <row r="30" spans="2:44" x14ac:dyDescent="0.25">
      <c r="B30">
        <v>24032</v>
      </c>
      <c r="C30" t="s">
        <v>401</v>
      </c>
      <c r="D30" t="str">
        <f>VLOOKUP($B30, 'Performance Data'!$B:$K, 3, 0)</f>
        <v>Benelux</v>
      </c>
      <c r="E30" t="str">
        <f>VLOOKUP($B30, 'Performance Data'!$B:$K, 4, 0)</f>
        <v>Netherlands Other / Belgium</v>
      </c>
      <c r="F30" t="str">
        <f>VLOOKUP($B30, 'Performance Data'!$B:$K, 6, 0)</f>
        <v>Institutes / Clinic</v>
      </c>
      <c r="G30" s="90" t="str">
        <f>VLOOKUP($B30, 'Performance Data'!$B:$K, 10, 0)</f>
        <v>Pre-2022</v>
      </c>
      <c r="H30" s="20" t="s">
        <v>64</v>
      </c>
      <c r="I30" s="19" t="str">
        <f>VLOOKUP($B30, 'Performance Data'!$B:$K, 7, 0)</f>
        <v>BC</v>
      </c>
      <c r="J30" s="7">
        <f t="shared" si="8"/>
        <v>7063.130000000001</v>
      </c>
      <c r="K30" s="68">
        <f t="shared" si="12"/>
        <v>7557.5491000000011</v>
      </c>
      <c r="M30" s="20" t="s">
        <v>68</v>
      </c>
      <c r="O30" s="5">
        <f>SUMIF('Performance Data'!$B:$B, $B30,'Performance Data'!N:N)</f>
        <v>8628.89</v>
      </c>
      <c r="P30" s="5">
        <f>SUMIF('Performance Data'!$B:$B, $B30,'Performance Data'!O:O)</f>
        <v>7063.130000000001</v>
      </c>
      <c r="Q30" s="5">
        <f>SUMIF('Performance Data'!$B:$B, $B30,'Performance Data'!P:P)</f>
        <v>7300</v>
      </c>
      <c r="S30" s="21">
        <f t="shared" si="0"/>
        <v>-0.18145555222050558</v>
      </c>
      <c r="T30" s="21">
        <f t="shared" si="1"/>
        <v>-3.2447945205479334E-2</v>
      </c>
      <c r="V30" s="5">
        <f>SUMIF('Performance Data'!$B:$B, $B30,'Performance Data'!AC:AC)</f>
        <v>7390.9000000000005</v>
      </c>
      <c r="W30" s="5">
        <f>SUMIF('Performance Data'!$B:$B, $B30,'Performance Data'!AD:AD)</f>
        <v>6735.6200000000008</v>
      </c>
      <c r="X30" s="5">
        <f>SUMIF('Performance Data'!$B:$B, $B30,'Performance Data'!AE:AE)</f>
        <v>8628.89</v>
      </c>
      <c r="Y30" s="5">
        <f>SUMIF('Performance Data'!$B:$B, $B30,'Performance Data'!AG:AG)</f>
        <v>10000</v>
      </c>
      <c r="Z30" s="5">
        <f t="shared" si="2"/>
        <v>7063.130000000001</v>
      </c>
      <c r="AA30" s="5">
        <f t="shared" si="3"/>
        <v>7557.5491000000011</v>
      </c>
      <c r="AC30" s="21">
        <f t="shared" si="4"/>
        <v>-0.18145555222050558</v>
      </c>
      <c r="AD30" s="21">
        <f t="shared" si="5"/>
        <v>-0.29368699999999992</v>
      </c>
      <c r="AE30" s="21">
        <f t="shared" si="6"/>
        <v>7.0000000000000062E-2</v>
      </c>
      <c r="AG30" s="63">
        <f t="shared" si="14"/>
        <v>529.02843700000017</v>
      </c>
      <c r="AH30" s="63">
        <f t="shared" si="14"/>
        <v>604.60392800000011</v>
      </c>
      <c r="AI30" s="63">
        <f t="shared" si="14"/>
        <v>755.75491000000011</v>
      </c>
      <c r="AJ30" s="63">
        <f t="shared" si="13"/>
        <v>642.39167350000014</v>
      </c>
      <c r="AK30" s="63">
        <f t="shared" si="13"/>
        <v>680.17941900000005</v>
      </c>
      <c r="AL30" s="63">
        <f t="shared" si="13"/>
        <v>604.60392800000011</v>
      </c>
      <c r="AM30" s="63">
        <f t="shared" si="13"/>
        <v>604.60392800000011</v>
      </c>
      <c r="AN30" s="63">
        <f t="shared" si="13"/>
        <v>491.24069150000008</v>
      </c>
      <c r="AO30" s="63">
        <f t="shared" si="13"/>
        <v>717.96716450000008</v>
      </c>
      <c r="AP30" s="63">
        <f t="shared" si="13"/>
        <v>755.75491000000011</v>
      </c>
      <c r="AQ30" s="63">
        <f t="shared" si="13"/>
        <v>642.39167350000014</v>
      </c>
      <c r="AR30" s="63">
        <f t="shared" si="13"/>
        <v>529.02843700000017</v>
      </c>
    </row>
    <row r="31" spans="2:44" x14ac:dyDescent="0.25">
      <c r="B31">
        <v>24013</v>
      </c>
      <c r="C31" t="s">
        <v>422</v>
      </c>
      <c r="D31" t="str">
        <f>VLOOKUP($B31, 'Performance Data'!$B:$K, 3, 0)</f>
        <v>Benelux</v>
      </c>
      <c r="E31" t="str">
        <f>VLOOKUP($B31, 'Performance Data'!$B:$K, 4, 0)</f>
        <v>Netherlands Other / Belgium</v>
      </c>
      <c r="F31" t="str">
        <f>VLOOKUP($B31, 'Performance Data'!$B:$K, 6, 0)</f>
        <v>Institutes / Clinic</v>
      </c>
      <c r="G31" s="90" t="str">
        <f>VLOOKUP($B31, 'Performance Data'!$B:$K, 10, 0)</f>
        <v>Pre-2022</v>
      </c>
      <c r="H31" s="20"/>
      <c r="I31" s="19" t="str">
        <f>VLOOKUP($B31, 'Performance Data'!$B:$K, 7, 0)</f>
        <v>GG</v>
      </c>
      <c r="J31" s="7">
        <f t="shared" si="8"/>
        <v>6625.06</v>
      </c>
      <c r="K31" s="68">
        <f t="shared" si="12"/>
        <v>7088.8142000000007</v>
      </c>
      <c r="M31" s="20" t="s">
        <v>68</v>
      </c>
      <c r="O31" s="5">
        <f>SUMIF('Performance Data'!$B:$B, $B31,'Performance Data'!N:N)</f>
        <v>6789.92</v>
      </c>
      <c r="P31" s="5">
        <f>SUMIF('Performance Data'!$B:$B, $B31,'Performance Data'!O:O)</f>
        <v>6625.06</v>
      </c>
      <c r="Q31" s="5">
        <f>SUMIF('Performance Data'!$B:$B, $B31,'Performance Data'!P:P)</f>
        <v>4745</v>
      </c>
      <c r="S31" s="21">
        <f t="shared" si="0"/>
        <v>-2.428010933854885E-2</v>
      </c>
      <c r="T31" s="21">
        <f t="shared" si="1"/>
        <v>0.39621917808219176</v>
      </c>
      <c r="V31" s="5">
        <f>SUMIF('Performance Data'!$B:$B, $B31,'Performance Data'!AC:AC)</f>
        <v>4940.93</v>
      </c>
      <c r="W31" s="5">
        <f>SUMIF('Performance Data'!$B:$B, $B31,'Performance Data'!AD:AD)</f>
        <v>6510.8000000000011</v>
      </c>
      <c r="X31" s="5">
        <f>SUMIF('Performance Data'!$B:$B, $B31,'Performance Data'!AE:AE)</f>
        <v>6789.92</v>
      </c>
      <c r="Y31" s="5">
        <f>SUMIF('Performance Data'!$B:$B, $B31,'Performance Data'!AG:AG)</f>
        <v>6500</v>
      </c>
      <c r="Z31" s="5">
        <f t="shared" si="2"/>
        <v>6625.06</v>
      </c>
      <c r="AA31" s="5">
        <f t="shared" si="3"/>
        <v>7088.8142000000007</v>
      </c>
      <c r="AC31" s="21">
        <f t="shared" si="4"/>
        <v>-2.428010933854885E-2</v>
      </c>
      <c r="AD31" s="21">
        <f t="shared" si="5"/>
        <v>1.9240000000000146E-2</v>
      </c>
      <c r="AE31" s="21">
        <f t="shared" si="6"/>
        <v>7.0000000000000062E-2</v>
      </c>
      <c r="AG31" s="63">
        <f t="shared" si="14"/>
        <v>496.21699400000011</v>
      </c>
      <c r="AH31" s="63">
        <f t="shared" si="14"/>
        <v>567.10513600000002</v>
      </c>
      <c r="AI31" s="63">
        <f t="shared" si="14"/>
        <v>708.88142000000016</v>
      </c>
      <c r="AJ31" s="63">
        <f t="shared" si="14"/>
        <v>602.54920700000014</v>
      </c>
      <c r="AK31" s="63">
        <f t="shared" si="14"/>
        <v>637.99327800000003</v>
      </c>
      <c r="AL31" s="63">
        <f t="shared" si="14"/>
        <v>567.10513600000002</v>
      </c>
      <c r="AM31" s="63">
        <f t="shared" si="14"/>
        <v>567.10513600000002</v>
      </c>
      <c r="AN31" s="63">
        <f t="shared" si="14"/>
        <v>460.77292300000005</v>
      </c>
      <c r="AO31" s="63">
        <f t="shared" si="14"/>
        <v>673.43734900000004</v>
      </c>
      <c r="AP31" s="63">
        <f t="shared" si="14"/>
        <v>708.88142000000016</v>
      </c>
      <c r="AQ31" s="63">
        <f t="shared" si="14"/>
        <v>602.54920700000014</v>
      </c>
      <c r="AR31" s="63">
        <f t="shared" si="14"/>
        <v>496.21699400000011</v>
      </c>
    </row>
    <row r="32" spans="2:44" x14ac:dyDescent="0.25">
      <c r="B32">
        <v>24033</v>
      </c>
      <c r="C32" t="s">
        <v>423</v>
      </c>
      <c r="D32" t="str">
        <f>VLOOKUP($B32, 'Performance Data'!$B:$K, 3, 0)</f>
        <v>Benelux</v>
      </c>
      <c r="E32" t="str">
        <f>VLOOKUP($B32, 'Performance Data'!$B:$K, 4, 0)</f>
        <v>Netherlands Other / Belgium</v>
      </c>
      <c r="F32" t="str">
        <f>VLOOKUP($B32, 'Performance Data'!$B:$K, 6, 0)</f>
        <v>Institutes / Clinic</v>
      </c>
      <c r="G32" s="90" t="str">
        <f>VLOOKUP($B32, 'Performance Data'!$B:$K, 10, 0)</f>
        <v>Pre-2022</v>
      </c>
      <c r="H32" s="20"/>
      <c r="I32" s="19" t="str">
        <f>VLOOKUP($B32, 'Performance Data'!$B:$K, 7, 0)</f>
        <v>GG</v>
      </c>
      <c r="J32" s="7">
        <f t="shared" si="8"/>
        <v>9621.31</v>
      </c>
      <c r="K32" s="68">
        <f t="shared" si="12"/>
        <v>10294.8017</v>
      </c>
      <c r="M32" s="20" t="s">
        <v>68</v>
      </c>
      <c r="O32" s="5">
        <f>SUMIF('Performance Data'!$B:$B, $B32,'Performance Data'!N:N)</f>
        <v>8192.7900000000009</v>
      </c>
      <c r="P32" s="5">
        <f>SUMIF('Performance Data'!$B:$B, $B32,'Performance Data'!O:O)</f>
        <v>9621.31</v>
      </c>
      <c r="Q32" s="5">
        <f>SUMIF('Performance Data'!$B:$B, $B32,'Performance Data'!P:P)</f>
        <v>5840</v>
      </c>
      <c r="S32" s="21">
        <f t="shared" si="0"/>
        <v>0.17436306801468104</v>
      </c>
      <c r="T32" s="21">
        <f t="shared" si="1"/>
        <v>0.64748458904109585</v>
      </c>
      <c r="V32" s="5">
        <f>SUMIF('Performance Data'!$B:$B, $B32,'Performance Data'!AC:AC)</f>
        <v>12307.330000000002</v>
      </c>
      <c r="W32" s="5">
        <f>SUMIF('Performance Data'!$B:$B, $B32,'Performance Data'!AD:AD)</f>
        <v>10769.04</v>
      </c>
      <c r="X32" s="5">
        <f>SUMIF('Performance Data'!$B:$B, $B32,'Performance Data'!AE:AE)</f>
        <v>8192.7900000000009</v>
      </c>
      <c r="Y32" s="5">
        <f>SUMIF('Performance Data'!$B:$B, $B32,'Performance Data'!AG:AG)</f>
        <v>8000</v>
      </c>
      <c r="Z32" s="5">
        <f t="shared" si="2"/>
        <v>9621.31</v>
      </c>
      <c r="AA32" s="5">
        <f t="shared" si="3"/>
        <v>10294.8017</v>
      </c>
      <c r="AC32" s="21">
        <f t="shared" si="4"/>
        <v>0.17436306801468104</v>
      </c>
      <c r="AD32" s="21">
        <f t="shared" si="5"/>
        <v>0.20266374999999992</v>
      </c>
      <c r="AE32" s="21">
        <f t="shared" si="6"/>
        <v>7.0000000000000062E-2</v>
      </c>
      <c r="AG32" s="63">
        <f t="shared" si="14"/>
        <v>720.63611900000012</v>
      </c>
      <c r="AH32" s="63">
        <f t="shared" si="14"/>
        <v>823.58413600000006</v>
      </c>
      <c r="AI32" s="63">
        <f t="shared" si="14"/>
        <v>1029.48017</v>
      </c>
      <c r="AJ32" s="63">
        <f t="shared" si="14"/>
        <v>875.05814450000003</v>
      </c>
      <c r="AK32" s="63">
        <f t="shared" si="14"/>
        <v>926.53215299999999</v>
      </c>
      <c r="AL32" s="63">
        <f t="shared" si="14"/>
        <v>823.58413600000006</v>
      </c>
      <c r="AM32" s="63">
        <f t="shared" si="14"/>
        <v>823.58413600000006</v>
      </c>
      <c r="AN32" s="63">
        <f t="shared" si="14"/>
        <v>669.16211050000004</v>
      </c>
      <c r="AO32" s="63">
        <f t="shared" si="14"/>
        <v>978.00616149999996</v>
      </c>
      <c r="AP32" s="63">
        <f t="shared" si="14"/>
        <v>1029.48017</v>
      </c>
      <c r="AQ32" s="63">
        <f t="shared" si="14"/>
        <v>875.05814450000003</v>
      </c>
      <c r="AR32" s="63">
        <f t="shared" si="14"/>
        <v>720.63611900000012</v>
      </c>
    </row>
    <row r="33" spans="2:44" x14ac:dyDescent="0.25">
      <c r="B33">
        <v>23112</v>
      </c>
      <c r="C33" t="s">
        <v>426</v>
      </c>
      <c r="D33" t="str">
        <f>VLOOKUP($B33, 'Performance Data'!$B:$K, 3, 0)</f>
        <v>Benelux</v>
      </c>
      <c r="E33" t="str">
        <f>VLOOKUP($B33, 'Performance Data'!$B:$K, 4, 0)</f>
        <v>Netherlands Central</v>
      </c>
      <c r="F33" t="str">
        <f>VLOOKUP($B33, 'Performance Data'!$B:$K, 6, 0)</f>
        <v>Institutes / Clinic</v>
      </c>
      <c r="G33" s="90">
        <f>VLOOKUP($B33, 'Performance Data'!$B:$K, 10, 0)</f>
        <v>2024</v>
      </c>
      <c r="H33" s="20" t="s">
        <v>64</v>
      </c>
      <c r="I33" s="19" t="str">
        <f>VLOOKUP($B33, 'Performance Data'!$B:$K, 7, 0)</f>
        <v>NKD24</v>
      </c>
      <c r="J33" s="7">
        <f t="shared" si="8"/>
        <v>946.39</v>
      </c>
      <c r="K33" s="20">
        <v>4500</v>
      </c>
      <c r="M33" s="20" t="s">
        <v>68</v>
      </c>
      <c r="O33" s="5">
        <f>SUMIF('Performance Data'!$B:$B, $B33,'Performance Data'!N:N)</f>
        <v>8938.57</v>
      </c>
      <c r="P33" s="5">
        <f>SUMIF('Performance Data'!$B:$B, $B33,'Performance Data'!O:O)</f>
        <v>946.39</v>
      </c>
      <c r="Q33" s="5">
        <f>SUMIF('Performance Data'!$B:$B, $B33,'Performance Data'!P:P)</f>
        <v>10950</v>
      </c>
      <c r="S33" s="21">
        <f t="shared" si="0"/>
        <v>-0.89412288542798235</v>
      </c>
      <c r="T33" s="21">
        <f t="shared" si="1"/>
        <v>-0.91357168949771694</v>
      </c>
      <c r="V33" s="5">
        <f>SUMIF('Performance Data'!$B:$B, $B33,'Performance Data'!AC:AC)</f>
        <v>0</v>
      </c>
      <c r="W33" s="5">
        <f>SUMIF('Performance Data'!$B:$B, $B33,'Performance Data'!AD:AD)</f>
        <v>0</v>
      </c>
      <c r="X33" s="5">
        <f>SUMIF('Performance Data'!$B:$B, $B33,'Performance Data'!AE:AE)</f>
        <v>8938.57</v>
      </c>
      <c r="Y33" s="5">
        <f>SUMIF('Performance Data'!$B:$B, $B33,'Performance Data'!AG:AG)</f>
        <v>15000</v>
      </c>
      <c r="Z33" s="5">
        <f t="shared" si="2"/>
        <v>946.39</v>
      </c>
      <c r="AA33" s="5">
        <f t="shared" si="3"/>
        <v>4500</v>
      </c>
      <c r="AC33" s="21">
        <f t="shared" si="4"/>
        <v>-0.89412288542798235</v>
      </c>
      <c r="AD33" s="21">
        <f t="shared" si="5"/>
        <v>-0.93690733333333331</v>
      </c>
      <c r="AE33" s="21">
        <f t="shared" si="6"/>
        <v>3.7549107661746213</v>
      </c>
      <c r="AG33" s="63">
        <f t="shared" si="14"/>
        <v>315.00000000000006</v>
      </c>
      <c r="AH33" s="63">
        <f t="shared" si="14"/>
        <v>360</v>
      </c>
      <c r="AI33" s="63">
        <f t="shared" si="14"/>
        <v>450</v>
      </c>
      <c r="AJ33" s="63">
        <f t="shared" si="14"/>
        <v>382.5</v>
      </c>
      <c r="AK33" s="63">
        <f t="shared" si="14"/>
        <v>405</v>
      </c>
      <c r="AL33" s="63">
        <f t="shared" si="14"/>
        <v>360</v>
      </c>
      <c r="AM33" s="63">
        <f t="shared" si="14"/>
        <v>360</v>
      </c>
      <c r="AN33" s="63">
        <f t="shared" si="14"/>
        <v>292.5</v>
      </c>
      <c r="AO33" s="63">
        <f t="shared" si="14"/>
        <v>427.5</v>
      </c>
      <c r="AP33" s="63">
        <f t="shared" si="14"/>
        <v>450</v>
      </c>
      <c r="AQ33" s="63">
        <f t="shared" si="14"/>
        <v>382.5</v>
      </c>
      <c r="AR33" s="63">
        <f t="shared" si="14"/>
        <v>315.00000000000006</v>
      </c>
    </row>
    <row r="34" spans="2:44" x14ac:dyDescent="0.25">
      <c r="B34">
        <v>23047</v>
      </c>
      <c r="C34" t="s">
        <v>402</v>
      </c>
      <c r="D34" t="str">
        <f>VLOOKUP($B34, 'Performance Data'!$B:$K, 3, 0)</f>
        <v>Benelux</v>
      </c>
      <c r="E34" t="str">
        <f>VLOOKUP($B34, 'Performance Data'!$B:$K, 4, 0)</f>
        <v>Netherlands Other / Belgium</v>
      </c>
      <c r="F34" t="str">
        <f>VLOOKUP($B34, 'Performance Data'!$B:$K, 6, 0)</f>
        <v>Institutes / Clinic</v>
      </c>
      <c r="G34" s="90">
        <f>VLOOKUP($B34, 'Performance Data'!$B:$K, 10, 0)</f>
        <v>2024</v>
      </c>
      <c r="H34" s="20" t="s">
        <v>64</v>
      </c>
      <c r="I34" s="19" t="str">
        <f>VLOOKUP($B34, 'Performance Data'!$B:$K, 7, 0)</f>
        <v>NKD24</v>
      </c>
      <c r="J34" s="7">
        <f t="shared" si="8"/>
        <v>25064.240000000002</v>
      </c>
      <c r="K34" s="68">
        <f>J34*1.1</f>
        <v>27570.664000000004</v>
      </c>
      <c r="M34" s="20" t="s">
        <v>65</v>
      </c>
      <c r="O34" s="5">
        <f>SUMIF('Performance Data'!$B:$B, $B34,'Performance Data'!N:N)</f>
        <v>16205.419999999998</v>
      </c>
      <c r="P34" s="5">
        <f>SUMIF('Performance Data'!$B:$B, $B34,'Performance Data'!O:O)</f>
        <v>25064.240000000002</v>
      </c>
      <c r="Q34" s="5">
        <f>SUMIF('Performance Data'!$B:$B, $B34,'Performance Data'!P:P)</f>
        <v>18250</v>
      </c>
      <c r="S34" s="21">
        <f t="shared" si="0"/>
        <v>0.54665784657231997</v>
      </c>
      <c r="T34" s="21">
        <f t="shared" si="1"/>
        <v>0.37338301369863025</v>
      </c>
      <c r="V34" s="5">
        <f>SUMIF('Performance Data'!$B:$B, $B34,'Performance Data'!AC:AC)</f>
        <v>0</v>
      </c>
      <c r="W34" s="5">
        <f>SUMIF('Performance Data'!$B:$B, $B34,'Performance Data'!AD:AD)</f>
        <v>0</v>
      </c>
      <c r="X34" s="5">
        <f>SUMIF('Performance Data'!$B:$B, $B34,'Performance Data'!AE:AE)</f>
        <v>16205.419999999998</v>
      </c>
      <c r="Y34" s="5">
        <f>SUMIF('Performance Data'!$B:$B, $B34,'Performance Data'!AG:AG)</f>
        <v>25000</v>
      </c>
      <c r="Z34" s="5">
        <f t="shared" si="2"/>
        <v>25064.240000000002</v>
      </c>
      <c r="AA34" s="5">
        <f t="shared" si="3"/>
        <v>27570.664000000004</v>
      </c>
      <c r="AC34" s="21">
        <f t="shared" si="4"/>
        <v>0.54665784657231997</v>
      </c>
      <c r="AD34" s="21">
        <f t="shared" si="5"/>
        <v>2.5696000000001717E-3</v>
      </c>
      <c r="AE34" s="21">
        <f t="shared" si="6"/>
        <v>0.10000000000000009</v>
      </c>
      <c r="AG34" s="63">
        <f t="shared" si="14"/>
        <v>1929.9464800000005</v>
      </c>
      <c r="AH34" s="63">
        <f t="shared" si="14"/>
        <v>2205.6531200000004</v>
      </c>
      <c r="AI34" s="63">
        <f t="shared" si="14"/>
        <v>2757.0664000000006</v>
      </c>
      <c r="AJ34" s="63">
        <f t="shared" si="13"/>
        <v>2343.5064400000006</v>
      </c>
      <c r="AK34" s="63">
        <f t="shared" si="13"/>
        <v>2481.3597600000003</v>
      </c>
      <c r="AL34" s="63">
        <f t="shared" si="13"/>
        <v>2205.6531200000004</v>
      </c>
      <c r="AM34" s="63">
        <f t="shared" si="13"/>
        <v>2205.6531200000004</v>
      </c>
      <c r="AN34" s="63">
        <f t="shared" si="13"/>
        <v>1792.0931600000004</v>
      </c>
      <c r="AO34" s="63">
        <f t="shared" si="13"/>
        <v>2619.2130800000004</v>
      </c>
      <c r="AP34" s="63">
        <f t="shared" si="13"/>
        <v>2757.0664000000006</v>
      </c>
      <c r="AQ34" s="63">
        <f t="shared" si="13"/>
        <v>2343.5064400000006</v>
      </c>
      <c r="AR34" s="63">
        <f t="shared" si="13"/>
        <v>1929.9464800000005</v>
      </c>
    </row>
    <row r="35" spans="2:44" x14ac:dyDescent="0.25">
      <c r="B35">
        <v>23121</v>
      </c>
      <c r="C35" t="s">
        <v>1306</v>
      </c>
      <c r="D35" t="str">
        <f>VLOOKUP($B35, 'Performance Data'!$B:$K, 3, 0)</f>
        <v>Benelux</v>
      </c>
      <c r="E35" t="str">
        <f>VLOOKUP($B35, 'Performance Data'!$B:$K, 4, 0)</f>
        <v>Netherlands Other / Belgium</v>
      </c>
      <c r="F35" t="str">
        <f>VLOOKUP($B35, 'Performance Data'!$B:$K, 6, 0)</f>
        <v>Institutes / Clinic</v>
      </c>
      <c r="G35" s="90">
        <f>VLOOKUP($B35, 'Performance Data'!$B:$K, 10, 0)</f>
        <v>2024</v>
      </c>
      <c r="H35" s="20" t="s">
        <v>64</v>
      </c>
      <c r="I35" s="19" t="str">
        <f>VLOOKUP($B35, 'Performance Data'!$B:$K, 7, 0)</f>
        <v>NKD24</v>
      </c>
      <c r="J35" s="7">
        <f t="shared" si="8"/>
        <v>2258.37</v>
      </c>
      <c r="K35" s="68">
        <v>15000</v>
      </c>
      <c r="M35" s="20" t="s">
        <v>65</v>
      </c>
      <c r="O35" s="5">
        <f>SUMIF('Performance Data'!$B:$B, $B35,'Performance Data'!N:N)</f>
        <v>0</v>
      </c>
      <c r="P35" s="5">
        <f>SUMIF('Performance Data'!$B:$B, $B35,'Performance Data'!O:O)</f>
        <v>2258.37</v>
      </c>
      <c r="Q35" s="5">
        <f>SUMIF('Performance Data'!$B:$B, $B35,'Performance Data'!P:P)</f>
        <v>0</v>
      </c>
      <c r="S35" s="21" t="e">
        <f t="shared" si="0"/>
        <v>#DIV/0!</v>
      </c>
      <c r="T35" s="21" t="e">
        <f t="shared" si="1"/>
        <v>#DIV/0!</v>
      </c>
      <c r="V35" s="5">
        <f>SUMIF('Performance Data'!$B:$B, $B35,'Performance Data'!AC:AC)</f>
        <v>0</v>
      </c>
      <c r="W35" s="5">
        <f>SUMIF('Performance Data'!$B:$B, $B35,'Performance Data'!AD:AD)</f>
        <v>0</v>
      </c>
      <c r="X35" s="5">
        <f>SUMIF('Performance Data'!$B:$B, $B35,'Performance Data'!AE:AE)</f>
        <v>0</v>
      </c>
      <c r="Y35" s="5">
        <f>SUMIF('Performance Data'!$B:$B, $B35,'Performance Data'!AG:AG)</f>
        <v>0</v>
      </c>
      <c r="Z35" s="5">
        <f t="shared" si="2"/>
        <v>2258.37</v>
      </c>
      <c r="AA35" s="5">
        <f t="shared" si="3"/>
        <v>15000</v>
      </c>
      <c r="AC35" s="21" t="e">
        <f t="shared" si="4"/>
        <v>#DIV/0!</v>
      </c>
      <c r="AD35" s="21" t="e">
        <f t="shared" si="5"/>
        <v>#DIV/0!</v>
      </c>
      <c r="AE35" s="21">
        <f t="shared" si="6"/>
        <v>5.6419585807462909</v>
      </c>
      <c r="AG35" s="63">
        <f t="shared" si="14"/>
        <v>1050</v>
      </c>
      <c r="AH35" s="63">
        <f t="shared" si="14"/>
        <v>1200</v>
      </c>
      <c r="AI35" s="63">
        <f t="shared" si="14"/>
        <v>1500</v>
      </c>
      <c r="AJ35" s="63">
        <f t="shared" si="14"/>
        <v>1275</v>
      </c>
      <c r="AK35" s="63">
        <f t="shared" si="14"/>
        <v>1350</v>
      </c>
      <c r="AL35" s="63">
        <f t="shared" si="14"/>
        <v>1200</v>
      </c>
      <c r="AM35" s="63">
        <f t="shared" si="14"/>
        <v>1200</v>
      </c>
      <c r="AN35" s="63">
        <f t="shared" si="14"/>
        <v>975</v>
      </c>
      <c r="AO35" s="63">
        <f t="shared" si="14"/>
        <v>1425</v>
      </c>
      <c r="AP35" s="63">
        <f t="shared" si="14"/>
        <v>1500</v>
      </c>
      <c r="AQ35" s="63">
        <f t="shared" si="14"/>
        <v>1275</v>
      </c>
      <c r="AR35" s="63">
        <f t="shared" si="14"/>
        <v>1050</v>
      </c>
    </row>
    <row r="36" spans="2:44" x14ac:dyDescent="0.25">
      <c r="B36">
        <v>23097</v>
      </c>
      <c r="C36" t="s">
        <v>403</v>
      </c>
      <c r="D36" t="str">
        <f>VLOOKUP($B36, 'Performance Data'!$B:$K, 3, 0)</f>
        <v>Benelux</v>
      </c>
      <c r="E36" t="str">
        <f>VLOOKUP($B36, 'Performance Data'!$B:$K, 4, 0)</f>
        <v>Netherlands Other / Belgium</v>
      </c>
      <c r="F36" t="str">
        <f>VLOOKUP($B36, 'Performance Data'!$B:$K, 6, 0)</f>
        <v>Institutes / Clinic</v>
      </c>
      <c r="G36" s="90">
        <f>VLOOKUP($B36, 'Performance Data'!$B:$K, 10, 0)</f>
        <v>2024</v>
      </c>
      <c r="H36" s="20" t="s">
        <v>64</v>
      </c>
      <c r="I36" s="19" t="str">
        <f>VLOOKUP($B36, 'Performance Data'!$B:$K, 7, 0)</f>
        <v>NKD24</v>
      </c>
      <c r="J36" s="7">
        <f t="shared" si="8"/>
        <v>5428.06</v>
      </c>
      <c r="K36" s="68">
        <f t="shared" si="12"/>
        <v>5808.0242000000007</v>
      </c>
      <c r="M36" s="20" t="s">
        <v>68</v>
      </c>
      <c r="O36" s="5">
        <f>SUMIF('Performance Data'!$B:$B, $B36,'Performance Data'!N:N)</f>
        <v>7781.7000000000007</v>
      </c>
      <c r="P36" s="5">
        <f>SUMIF('Performance Data'!$B:$B, $B36,'Performance Data'!O:O)</f>
        <v>5428.06</v>
      </c>
      <c r="Q36" s="5">
        <f>SUMIF('Performance Data'!$B:$B, $B36,'Performance Data'!P:P)</f>
        <v>14600</v>
      </c>
      <c r="S36" s="21">
        <f t="shared" si="0"/>
        <v>-0.30245833172700054</v>
      </c>
      <c r="T36" s="21">
        <f t="shared" si="1"/>
        <v>-0.62821506849315067</v>
      </c>
      <c r="V36" s="5">
        <f>SUMIF('Performance Data'!$B:$B, $B36,'Performance Data'!AC:AC)</f>
        <v>0</v>
      </c>
      <c r="W36" s="5">
        <f>SUMIF('Performance Data'!$B:$B, $B36,'Performance Data'!AD:AD)</f>
        <v>0</v>
      </c>
      <c r="X36" s="5">
        <f>SUMIF('Performance Data'!$B:$B, $B36,'Performance Data'!AE:AE)</f>
        <v>7781.7000000000007</v>
      </c>
      <c r="Y36" s="5">
        <f>SUMIF('Performance Data'!$B:$B, $B36,'Performance Data'!AG:AG)</f>
        <v>20000</v>
      </c>
      <c r="Z36" s="5">
        <f t="shared" si="2"/>
        <v>5428.06</v>
      </c>
      <c r="AA36" s="5">
        <f t="shared" si="3"/>
        <v>5808.0242000000007</v>
      </c>
      <c r="AC36" s="21">
        <f t="shared" si="4"/>
        <v>-0.30245833172700054</v>
      </c>
      <c r="AD36" s="21">
        <f t="shared" si="5"/>
        <v>-0.72859699999999994</v>
      </c>
      <c r="AE36" s="21">
        <f t="shared" si="6"/>
        <v>7.0000000000000062E-2</v>
      </c>
      <c r="AG36" s="63">
        <f t="shared" si="14"/>
        <v>406.5616940000001</v>
      </c>
      <c r="AH36" s="63">
        <f t="shared" si="14"/>
        <v>464.64193600000004</v>
      </c>
      <c r="AI36" s="63">
        <f t="shared" si="14"/>
        <v>580.8024200000001</v>
      </c>
      <c r="AJ36" s="63">
        <f t="shared" si="13"/>
        <v>493.6820570000001</v>
      </c>
      <c r="AK36" s="63">
        <f t="shared" si="13"/>
        <v>522.7221780000001</v>
      </c>
      <c r="AL36" s="63">
        <f t="shared" si="13"/>
        <v>464.64193600000004</v>
      </c>
      <c r="AM36" s="63">
        <f t="shared" si="13"/>
        <v>464.64193600000004</v>
      </c>
      <c r="AN36" s="63">
        <f t="shared" si="13"/>
        <v>377.52157300000005</v>
      </c>
      <c r="AO36" s="63">
        <f t="shared" si="13"/>
        <v>551.7622990000001</v>
      </c>
      <c r="AP36" s="63">
        <f t="shared" si="13"/>
        <v>580.8024200000001</v>
      </c>
      <c r="AQ36" s="63">
        <f t="shared" si="13"/>
        <v>493.6820570000001</v>
      </c>
      <c r="AR36" s="63">
        <f t="shared" si="13"/>
        <v>406.5616940000001</v>
      </c>
    </row>
    <row r="37" spans="2:44" x14ac:dyDescent="0.25">
      <c r="B37" s="26" t="s">
        <v>102</v>
      </c>
      <c r="C37" s="26"/>
      <c r="D37" s="26"/>
      <c r="E37" s="26"/>
      <c r="F37" s="26"/>
      <c r="G37" s="93"/>
      <c r="H37" s="28">
        <f>COUNTIF(H3:H36, "Yes")</f>
        <v>31</v>
      </c>
      <c r="I37" s="27"/>
      <c r="J37" s="31">
        <f>SUM(J3:J36)</f>
        <v>860844.85000000033</v>
      </c>
      <c r="K37" s="28">
        <f>SUM(K3:K36)</f>
        <v>900879.68020000006</v>
      </c>
      <c r="L37" s="26"/>
      <c r="M37" s="26"/>
      <c r="N37" s="26"/>
      <c r="O37" s="28">
        <f>SUM(O3:O36)</f>
        <v>898194.38000000012</v>
      </c>
      <c r="P37" s="28">
        <f>SUM(P3:P36)</f>
        <v>860844.85000000033</v>
      </c>
      <c r="Q37" s="28">
        <f>SUM(Q3:Q36)</f>
        <v>701895</v>
      </c>
      <c r="R37" s="26"/>
      <c r="S37" s="29">
        <f t="shared" si="0"/>
        <v>-4.1582903246399461E-2</v>
      </c>
      <c r="T37" s="29">
        <f t="shared" si="1"/>
        <v>0.22645815969625138</v>
      </c>
      <c r="U37" s="26"/>
      <c r="V37" s="28">
        <f t="shared" ref="V37:AA37" si="15">SUM(V3:V36)</f>
        <v>911004.62999999989</v>
      </c>
      <c r="W37" s="28">
        <f t="shared" si="15"/>
        <v>928275.66999999993</v>
      </c>
      <c r="X37" s="28">
        <f t="shared" si="15"/>
        <v>898194.38000000012</v>
      </c>
      <c r="Y37" s="28">
        <f t="shared" si="15"/>
        <v>961500</v>
      </c>
      <c r="Z37" s="28">
        <f t="shared" si="15"/>
        <v>860844.85000000033</v>
      </c>
      <c r="AA37" s="28">
        <f t="shared" si="15"/>
        <v>900879.68020000006</v>
      </c>
      <c r="AB37" s="26"/>
      <c r="AC37" s="29">
        <f t="shared" si="4"/>
        <v>-4.1582903246399461E-2</v>
      </c>
      <c r="AD37" s="29">
        <f t="shared" si="5"/>
        <v>-0.10468554342173653</v>
      </c>
      <c r="AE37" s="29">
        <f t="shared" si="6"/>
        <v>4.6506440969008134E-2</v>
      </c>
      <c r="AG37" s="28">
        <f t="shared" ref="AG37:AR37" si="16">SUM(AG3:AG36)</f>
        <v>63061.577614000023</v>
      </c>
      <c r="AH37" s="28">
        <f t="shared" si="16"/>
        <v>72070.374416000035</v>
      </c>
      <c r="AI37" s="28">
        <f t="shared" si="16"/>
        <v>90087.968020000015</v>
      </c>
      <c r="AJ37" s="28">
        <f t="shared" si="16"/>
        <v>76574.772817000005</v>
      </c>
      <c r="AK37" s="28">
        <f t="shared" si="16"/>
        <v>81079.171217999989</v>
      </c>
      <c r="AL37" s="28">
        <f t="shared" si="16"/>
        <v>72070.374416000035</v>
      </c>
      <c r="AM37" s="28">
        <f t="shared" si="16"/>
        <v>72070.374416000035</v>
      </c>
      <c r="AN37" s="28">
        <f t="shared" si="16"/>
        <v>58557.179213000018</v>
      </c>
      <c r="AO37" s="28">
        <f t="shared" si="16"/>
        <v>85583.569619000002</v>
      </c>
      <c r="AP37" s="28">
        <f t="shared" si="16"/>
        <v>90087.968020000015</v>
      </c>
      <c r="AQ37" s="28">
        <f t="shared" si="16"/>
        <v>76574.772817000005</v>
      </c>
      <c r="AR37" s="28">
        <f t="shared" si="16"/>
        <v>63061.577614000023</v>
      </c>
    </row>
    <row r="38" spans="2:44" x14ac:dyDescent="0.25">
      <c r="G38" s="90"/>
      <c r="I38" s="19"/>
      <c r="O38" s="5"/>
      <c r="P38" s="5"/>
      <c r="Q38" s="5"/>
      <c r="S38" s="21"/>
      <c r="T38" s="21"/>
      <c r="V38" s="5"/>
      <c r="W38" s="5"/>
      <c r="X38" s="5"/>
      <c r="Y38" s="5"/>
      <c r="Z38" s="5"/>
      <c r="AA38" s="5"/>
      <c r="AC38" s="21"/>
      <c r="AD38" s="21"/>
      <c r="AE38" s="21"/>
    </row>
    <row r="41" spans="2:44" x14ac:dyDescent="0.25">
      <c r="B41">
        <v>23117</v>
      </c>
      <c r="C41" t="s">
        <v>404</v>
      </c>
      <c r="D41" t="str">
        <f>VLOOKUP($B41, 'Performance Data'!$B:$K, 3, 0)</f>
        <v>Benelux</v>
      </c>
      <c r="E41" t="str">
        <f>VLOOKUP($B41, 'Performance Data'!$B:$K, 4, 0)</f>
        <v>Netherlands Other / Belgium</v>
      </c>
      <c r="F41" t="str">
        <f>VLOOKUP($B41, 'Performance Data'!$B:$K, 6, 0)</f>
        <v>Institutes / Clinic</v>
      </c>
      <c r="G41" s="90" t="str">
        <f>VLOOKUP($B41, 'Performance Data'!$B:$K, 10, 0)</f>
        <v>Pre-2022</v>
      </c>
      <c r="H41" s="20" t="s">
        <v>64</v>
      </c>
      <c r="I41" s="19" t="str">
        <f>VLOOKUP($B41, 'Performance Data'!$B:$K, 7, 0)</f>
        <v>NKD25</v>
      </c>
      <c r="J41" s="7">
        <f t="shared" ref="J41:J43" si="17">P41</f>
        <v>1590.2</v>
      </c>
      <c r="K41" s="20">
        <v>3500</v>
      </c>
      <c r="M41" s="20" t="s">
        <v>68</v>
      </c>
      <c r="O41" s="5">
        <f>SUMIF('Performance Data'!$B:$B, $B41,'Performance Data'!N:N)</f>
        <v>0</v>
      </c>
      <c r="P41" s="5">
        <f>SUMIF('Performance Data'!$B:$B, $B41,'Performance Data'!O:O)</f>
        <v>1590.2</v>
      </c>
      <c r="Q41" s="5">
        <f>SUMIF('Performance Data'!$B:$B, $B41,'Performance Data'!P:P)</f>
        <v>0</v>
      </c>
      <c r="S41" s="21" t="e">
        <f>$P41/O41-1</f>
        <v>#DIV/0!</v>
      </c>
      <c r="T41" s="21" t="e">
        <f>P41/Q41-1</f>
        <v>#DIV/0!</v>
      </c>
      <c r="V41" s="5">
        <f>SUMIF('Performance Data'!$B:$B, $B41,'Performance Data'!AC:AC)</f>
        <v>0</v>
      </c>
      <c r="W41" s="5">
        <f>SUMIF('Performance Data'!$B:$B, $B41,'Performance Data'!AD:AD)</f>
        <v>0</v>
      </c>
      <c r="X41" s="5">
        <f>SUMIF('Performance Data'!$B:$B, $B41,'Performance Data'!AE:AE)</f>
        <v>0</v>
      </c>
      <c r="Y41" s="5">
        <f>SUMIF('Performance Data'!$B:$B, $B41,'Performance Data'!AG:AG)</f>
        <v>0</v>
      </c>
      <c r="Z41" s="5">
        <f t="shared" ref="Z41:AA47" si="18">J41</f>
        <v>1590.2</v>
      </c>
      <c r="AA41" s="5">
        <f t="shared" si="18"/>
        <v>3500</v>
      </c>
      <c r="AC41" s="21" t="e">
        <f>Z41/X41-1</f>
        <v>#DIV/0!</v>
      </c>
      <c r="AD41" s="21" t="e">
        <f t="shared" ref="AD41:AE47" si="19">Z41/Y41-1</f>
        <v>#DIV/0!</v>
      </c>
      <c r="AE41" s="21">
        <f t="shared" si="19"/>
        <v>1.2009810086781538</v>
      </c>
      <c r="AG41" s="63">
        <f t="shared" ref="AG41:AR47" si="20">$AA41*AG$1</f>
        <v>245.00000000000003</v>
      </c>
      <c r="AH41" s="63">
        <f t="shared" si="20"/>
        <v>280</v>
      </c>
      <c r="AI41" s="63">
        <f t="shared" si="20"/>
        <v>350</v>
      </c>
      <c r="AJ41" s="63">
        <f t="shared" si="20"/>
        <v>297.5</v>
      </c>
      <c r="AK41" s="63">
        <f t="shared" si="20"/>
        <v>315</v>
      </c>
      <c r="AL41" s="63">
        <f t="shared" si="20"/>
        <v>280</v>
      </c>
      <c r="AM41" s="63">
        <f t="shared" si="20"/>
        <v>280</v>
      </c>
      <c r="AN41" s="63">
        <f t="shared" si="20"/>
        <v>227.5</v>
      </c>
      <c r="AO41" s="63">
        <f t="shared" si="20"/>
        <v>332.5</v>
      </c>
      <c r="AP41" s="63">
        <f t="shared" si="20"/>
        <v>350</v>
      </c>
      <c r="AQ41" s="63">
        <f t="shared" si="20"/>
        <v>297.5</v>
      </c>
      <c r="AR41" s="63">
        <f t="shared" si="20"/>
        <v>245.00000000000003</v>
      </c>
    </row>
    <row r="42" spans="2:44" x14ac:dyDescent="0.25">
      <c r="B42">
        <v>23118</v>
      </c>
      <c r="C42" t="s">
        <v>405</v>
      </c>
      <c r="D42" t="str">
        <f>VLOOKUP($B42, 'Performance Data'!$B:$K, 3, 0)</f>
        <v>Benelux</v>
      </c>
      <c r="E42" t="str">
        <f>VLOOKUP($B42, 'Performance Data'!$B:$K, 4, 0)</f>
        <v>Netherlands Other / Belgium</v>
      </c>
      <c r="F42" t="str">
        <f>VLOOKUP($B42, 'Performance Data'!$B:$K, 6, 0)</f>
        <v>Institutes / Clinic</v>
      </c>
      <c r="G42" s="90">
        <f>VLOOKUP($B42, 'Performance Data'!$B:$K, 10, 0)</f>
        <v>2025</v>
      </c>
      <c r="H42" s="20" t="s">
        <v>64</v>
      </c>
      <c r="I42" s="19" t="str">
        <f>VLOOKUP($B42, 'Performance Data'!$B:$K, 7, 0)</f>
        <v>NKD25</v>
      </c>
      <c r="J42" s="7">
        <f t="shared" si="17"/>
        <v>6337.7199999999993</v>
      </c>
      <c r="K42" s="20">
        <v>10000</v>
      </c>
      <c r="M42" s="20" t="s">
        <v>65</v>
      </c>
      <c r="O42" s="5">
        <f>SUMIF('Performance Data'!$B:$B, $B42,'Performance Data'!N:N)</f>
        <v>0</v>
      </c>
      <c r="P42" s="5">
        <f>SUMIF('Performance Data'!$B:$B, $B42,'Performance Data'!O:O)</f>
        <v>6337.7199999999993</v>
      </c>
      <c r="Q42" s="5">
        <f>SUMIF('Performance Data'!$B:$B, $B42,'Performance Data'!P:P)</f>
        <v>0</v>
      </c>
      <c r="S42" s="21" t="e">
        <f>$P42/O42-1</f>
        <v>#DIV/0!</v>
      </c>
      <c r="T42" s="21" t="e">
        <f>P42/Q42-1</f>
        <v>#DIV/0!</v>
      </c>
      <c r="V42" s="5">
        <f>SUMIF('Performance Data'!$B:$B, $B42,'Performance Data'!AC:AC)</f>
        <v>0</v>
      </c>
      <c r="W42" s="5">
        <f>SUMIF('Performance Data'!$B:$B, $B42,'Performance Data'!AD:AD)</f>
        <v>0</v>
      </c>
      <c r="X42" s="5">
        <f>SUMIF('Performance Data'!$B:$B, $B42,'Performance Data'!AE:AE)</f>
        <v>0</v>
      </c>
      <c r="Y42" s="5">
        <f>SUMIF('Performance Data'!$B:$B, $B42,'Performance Data'!AG:AG)</f>
        <v>0</v>
      </c>
      <c r="Z42" s="5">
        <f t="shared" si="18"/>
        <v>6337.7199999999993</v>
      </c>
      <c r="AA42" s="5">
        <f t="shared" si="18"/>
        <v>10000</v>
      </c>
      <c r="AC42" s="21" t="e">
        <f>Z42/X42-1</f>
        <v>#DIV/0!</v>
      </c>
      <c r="AD42" s="21" t="e">
        <f t="shared" si="19"/>
        <v>#DIV/0!</v>
      </c>
      <c r="AE42" s="21">
        <f t="shared" si="19"/>
        <v>0.57785449656974452</v>
      </c>
      <c r="AG42" s="63">
        <f t="shared" si="20"/>
        <v>700.00000000000011</v>
      </c>
      <c r="AH42" s="63">
        <f t="shared" si="20"/>
        <v>800</v>
      </c>
      <c r="AI42" s="63">
        <f t="shared" si="20"/>
        <v>1000</v>
      </c>
      <c r="AJ42" s="63">
        <f t="shared" si="20"/>
        <v>850.00000000000011</v>
      </c>
      <c r="AK42" s="63">
        <f t="shared" si="20"/>
        <v>900</v>
      </c>
      <c r="AL42" s="63">
        <f t="shared" si="20"/>
        <v>800</v>
      </c>
      <c r="AM42" s="63">
        <f t="shared" si="20"/>
        <v>800</v>
      </c>
      <c r="AN42" s="63">
        <f t="shared" si="20"/>
        <v>650</v>
      </c>
      <c r="AO42" s="63">
        <f t="shared" si="20"/>
        <v>950</v>
      </c>
      <c r="AP42" s="63">
        <f t="shared" si="20"/>
        <v>1000</v>
      </c>
      <c r="AQ42" s="63">
        <f t="shared" si="20"/>
        <v>850.00000000000011</v>
      </c>
      <c r="AR42" s="63">
        <f t="shared" si="20"/>
        <v>700.00000000000011</v>
      </c>
    </row>
    <row r="43" spans="2:44" x14ac:dyDescent="0.25">
      <c r="B43">
        <v>23119</v>
      </c>
      <c r="C43" t="s">
        <v>406</v>
      </c>
      <c r="D43" t="str">
        <f>VLOOKUP($B43, 'Performance Data'!$B:$K, 3, 0)</f>
        <v>Benelux</v>
      </c>
      <c r="E43" t="str">
        <f>VLOOKUP($B43, 'Performance Data'!$B:$K, 4, 0)</f>
        <v>Netherlands Other / Belgium</v>
      </c>
      <c r="F43" t="str">
        <f>VLOOKUP($B43, 'Performance Data'!$B:$K, 6, 0)</f>
        <v>Institutes / Clinic</v>
      </c>
      <c r="G43" s="90">
        <f>VLOOKUP($B43, 'Performance Data'!$B:$K, 10, 0)</f>
        <v>2025</v>
      </c>
      <c r="H43" s="20" t="s">
        <v>64</v>
      </c>
      <c r="I43" s="19" t="str">
        <f>VLOOKUP($B43, 'Performance Data'!$B:$K, 7, 0)</f>
        <v>NKD25</v>
      </c>
      <c r="J43" s="7">
        <f t="shared" si="17"/>
        <v>7779.9</v>
      </c>
      <c r="K43" s="20">
        <v>10000</v>
      </c>
      <c r="M43" s="20" t="s">
        <v>65</v>
      </c>
      <c r="O43" s="5">
        <f>SUMIF('Performance Data'!$B:$B, $B43,'Performance Data'!N:N)</f>
        <v>0</v>
      </c>
      <c r="P43" s="5">
        <f>SUMIF('Performance Data'!$B:$B, $B43,'Performance Data'!O:O)</f>
        <v>7779.9</v>
      </c>
      <c r="Q43" s="5">
        <f>SUMIF('Performance Data'!$B:$B, $B43,'Performance Data'!P:P)</f>
        <v>0</v>
      </c>
      <c r="S43" s="21" t="e">
        <f>$P43/O43-1</f>
        <v>#DIV/0!</v>
      </c>
      <c r="T43" s="21" t="e">
        <f>P43/Q43-1</f>
        <v>#DIV/0!</v>
      </c>
      <c r="V43" s="5">
        <f>SUMIF('Performance Data'!$B:$B, $B43,'Performance Data'!AC:AC)</f>
        <v>0</v>
      </c>
      <c r="W43" s="5">
        <f>SUMIF('Performance Data'!$B:$B, $B43,'Performance Data'!AD:AD)</f>
        <v>0</v>
      </c>
      <c r="X43" s="5">
        <f>SUMIF('Performance Data'!$B:$B, $B43,'Performance Data'!AE:AE)</f>
        <v>0</v>
      </c>
      <c r="Y43" s="5">
        <f>SUMIF('Performance Data'!$B:$B, $B43,'Performance Data'!AG:AG)</f>
        <v>0</v>
      </c>
      <c r="Z43" s="5">
        <f t="shared" si="18"/>
        <v>7779.9</v>
      </c>
      <c r="AA43" s="5">
        <f t="shared" si="18"/>
        <v>10000</v>
      </c>
      <c r="AC43" s="21" t="e">
        <f>Z43/X43-1</f>
        <v>#DIV/0!</v>
      </c>
      <c r="AD43" s="21" t="e">
        <f t="shared" si="19"/>
        <v>#DIV/0!</v>
      </c>
      <c r="AE43" s="21">
        <f t="shared" si="19"/>
        <v>0.28536356508438421</v>
      </c>
      <c r="AG43" s="63">
        <f t="shared" si="20"/>
        <v>700.00000000000011</v>
      </c>
      <c r="AH43" s="63">
        <f t="shared" si="20"/>
        <v>800</v>
      </c>
      <c r="AI43" s="63">
        <f t="shared" si="20"/>
        <v>1000</v>
      </c>
      <c r="AJ43" s="63">
        <f t="shared" si="20"/>
        <v>850.00000000000011</v>
      </c>
      <c r="AK43" s="63">
        <f t="shared" si="20"/>
        <v>900</v>
      </c>
      <c r="AL43" s="63">
        <f t="shared" si="20"/>
        <v>800</v>
      </c>
      <c r="AM43" s="63">
        <f t="shared" si="20"/>
        <v>800</v>
      </c>
      <c r="AN43" s="63">
        <f t="shared" si="20"/>
        <v>650</v>
      </c>
      <c r="AO43" s="63">
        <f t="shared" si="20"/>
        <v>950</v>
      </c>
      <c r="AP43" s="63">
        <f t="shared" si="20"/>
        <v>1000</v>
      </c>
      <c r="AQ43" s="63">
        <f t="shared" si="20"/>
        <v>850.00000000000011</v>
      </c>
      <c r="AR43" s="63">
        <f t="shared" si="20"/>
        <v>700.00000000000011</v>
      </c>
    </row>
    <row r="44" spans="2:44" x14ac:dyDescent="0.25">
      <c r="B44">
        <v>23120</v>
      </c>
      <c r="C44" t="s">
        <v>407</v>
      </c>
      <c r="D44" t="str">
        <f>VLOOKUP($B44, 'Performance Data'!$B:$K, 3, 0)</f>
        <v>Benelux</v>
      </c>
      <c r="E44" t="str">
        <f>VLOOKUP($B44, 'Performance Data'!$B:$K, 4, 0)</f>
        <v>Netherlands Other / Belgium</v>
      </c>
      <c r="F44" t="str">
        <f>VLOOKUP($B44, 'Performance Data'!$B:$K, 6, 0)</f>
        <v>Institutes / Clinic</v>
      </c>
      <c r="G44" s="90">
        <f>VLOOKUP($B44, 'Performance Data'!$B:$K, 10, 0)</f>
        <v>2025</v>
      </c>
      <c r="H44" s="20" t="s">
        <v>64</v>
      </c>
      <c r="I44" s="19" t="str">
        <f>VLOOKUP($B44, 'Performance Data'!$B:$K, 7, 0)</f>
        <v>NKD25</v>
      </c>
      <c r="J44" s="7">
        <f t="shared" ref="J44:J46" si="21">P44</f>
        <v>12747.98</v>
      </c>
      <c r="K44" s="68">
        <v>20000</v>
      </c>
      <c r="M44" s="20" t="s">
        <v>65</v>
      </c>
      <c r="O44" s="5">
        <f>SUMIF('Performance Data'!$B:$B, $B44,'Performance Data'!N:N)</f>
        <v>0</v>
      </c>
      <c r="P44" s="5">
        <f>SUMIF('Performance Data'!$B:$B, $B44,'Performance Data'!O:O)</f>
        <v>12747.98</v>
      </c>
      <c r="Q44" s="5">
        <f>SUMIF('Performance Data'!$B:$B, $B44,'Performance Data'!P:P)</f>
        <v>0</v>
      </c>
      <c r="S44" s="21" t="e">
        <f t="shared" ref="S44:S46" si="22">$P44/O44-1</f>
        <v>#DIV/0!</v>
      </c>
      <c r="T44" s="21" t="e">
        <f t="shared" ref="T44:T46" si="23">P44/Q44-1</f>
        <v>#DIV/0!</v>
      </c>
      <c r="V44" s="5">
        <f>SUMIF('Performance Data'!$B:$B, $B44,'Performance Data'!AC:AC)</f>
        <v>0</v>
      </c>
      <c r="W44" s="5">
        <f>SUMIF('Performance Data'!$B:$B, $B44,'Performance Data'!AD:AD)</f>
        <v>0</v>
      </c>
      <c r="X44" s="5">
        <f>SUMIF('Performance Data'!$B:$B, $B44,'Performance Data'!AE:AE)</f>
        <v>0</v>
      </c>
      <c r="Y44" s="5">
        <f>SUMIF('Performance Data'!$B:$B, $B44,'Performance Data'!AG:AG)</f>
        <v>0</v>
      </c>
      <c r="Z44" s="5">
        <f t="shared" ref="Z44:Z46" si="24">J44</f>
        <v>12747.98</v>
      </c>
      <c r="AA44" s="5">
        <f t="shared" ref="AA44:AA46" si="25">K44</f>
        <v>20000</v>
      </c>
      <c r="AC44" s="21" t="e">
        <f t="shared" ref="AC44:AC46" si="26">Z44/X44-1</f>
        <v>#DIV/0!</v>
      </c>
      <c r="AD44" s="21" t="e">
        <f t="shared" ref="AD44:AD46" si="27">Z44/Y44-1</f>
        <v>#DIV/0!</v>
      </c>
      <c r="AE44" s="21">
        <f t="shared" ref="AE44:AE46" si="28">AA44/Z44-1</f>
        <v>0.56887601016004119</v>
      </c>
      <c r="AG44" s="63">
        <f t="shared" si="20"/>
        <v>1400.0000000000002</v>
      </c>
      <c r="AH44" s="63">
        <f t="shared" si="20"/>
        <v>1600</v>
      </c>
      <c r="AI44" s="63">
        <f t="shared" si="20"/>
        <v>2000</v>
      </c>
      <c r="AJ44" s="63">
        <f t="shared" si="20"/>
        <v>1700.0000000000002</v>
      </c>
      <c r="AK44" s="63">
        <f t="shared" si="20"/>
        <v>1800</v>
      </c>
      <c r="AL44" s="63">
        <f t="shared" si="20"/>
        <v>1600</v>
      </c>
      <c r="AM44" s="63">
        <f t="shared" si="20"/>
        <v>1600</v>
      </c>
      <c r="AN44" s="63">
        <f t="shared" si="20"/>
        <v>1300</v>
      </c>
      <c r="AO44" s="63">
        <f t="shared" si="20"/>
        <v>1900</v>
      </c>
      <c r="AP44" s="63">
        <f t="shared" si="20"/>
        <v>2000</v>
      </c>
      <c r="AQ44" s="63">
        <f t="shared" si="20"/>
        <v>1700.0000000000002</v>
      </c>
      <c r="AR44" s="63">
        <f t="shared" si="20"/>
        <v>1400.0000000000002</v>
      </c>
    </row>
    <row r="45" spans="2:44" x14ac:dyDescent="0.25">
      <c r="B45">
        <v>23122</v>
      </c>
      <c r="C45" t="s">
        <v>408</v>
      </c>
      <c r="D45" t="str">
        <f>VLOOKUP($B45, 'Performance Data'!$B:$K, 3, 0)</f>
        <v>Benelux</v>
      </c>
      <c r="E45" t="str">
        <f>VLOOKUP($B45, 'Performance Data'!$B:$K, 4, 0)</f>
        <v>Netherlands Other / Belgium</v>
      </c>
      <c r="F45" t="str">
        <f>VLOOKUP($B45, 'Performance Data'!$B:$K, 6, 0)</f>
        <v>Institutes / Clinic</v>
      </c>
      <c r="G45" s="90">
        <f>VLOOKUP($B45, 'Performance Data'!$B:$K, 10, 0)</f>
        <v>2025</v>
      </c>
      <c r="H45" s="20" t="s">
        <v>64</v>
      </c>
      <c r="I45" s="19" t="str">
        <f>VLOOKUP($B45, 'Performance Data'!$B:$K, 7, 0)</f>
        <v>NKD25</v>
      </c>
      <c r="J45" s="7">
        <f t="shared" si="21"/>
        <v>9416.02</v>
      </c>
      <c r="K45" s="68">
        <v>15000</v>
      </c>
      <c r="M45" s="20" t="s">
        <v>65</v>
      </c>
      <c r="O45" s="5">
        <f>SUMIF('Performance Data'!$B:$B, $B45,'Performance Data'!N:N)</f>
        <v>0</v>
      </c>
      <c r="P45" s="5">
        <f>SUMIF('Performance Data'!$B:$B, $B45,'Performance Data'!O:O)</f>
        <v>9416.02</v>
      </c>
      <c r="Q45" s="5">
        <f>SUMIF('Performance Data'!$B:$B, $B45,'Performance Data'!P:P)</f>
        <v>0</v>
      </c>
      <c r="S45" s="21" t="e">
        <f t="shared" si="22"/>
        <v>#DIV/0!</v>
      </c>
      <c r="T45" s="21" t="e">
        <f t="shared" si="23"/>
        <v>#DIV/0!</v>
      </c>
      <c r="V45" s="5">
        <f>SUMIF('Performance Data'!$B:$B, $B45,'Performance Data'!AC:AC)</f>
        <v>0</v>
      </c>
      <c r="W45" s="5">
        <f>SUMIF('Performance Data'!$B:$B, $B45,'Performance Data'!AD:AD)</f>
        <v>0</v>
      </c>
      <c r="X45" s="5">
        <f>SUMIF('Performance Data'!$B:$B, $B45,'Performance Data'!AE:AE)</f>
        <v>0</v>
      </c>
      <c r="Y45" s="5">
        <f>SUMIF('Performance Data'!$B:$B, $B45,'Performance Data'!AG:AG)</f>
        <v>0</v>
      </c>
      <c r="Z45" s="5">
        <f t="shared" si="24"/>
        <v>9416.02</v>
      </c>
      <c r="AA45" s="5">
        <f t="shared" si="25"/>
        <v>15000</v>
      </c>
      <c r="AC45" s="21" t="e">
        <f t="shared" si="26"/>
        <v>#DIV/0!</v>
      </c>
      <c r="AD45" s="21" t="e">
        <f t="shared" si="27"/>
        <v>#DIV/0!</v>
      </c>
      <c r="AE45" s="21">
        <f t="shared" si="28"/>
        <v>0.59302975142363756</v>
      </c>
      <c r="AG45" s="63">
        <f t="shared" si="20"/>
        <v>1050</v>
      </c>
      <c r="AH45" s="63">
        <f t="shared" si="20"/>
        <v>1200</v>
      </c>
      <c r="AI45" s="63">
        <f t="shared" si="20"/>
        <v>1500</v>
      </c>
      <c r="AJ45" s="63">
        <f t="shared" si="20"/>
        <v>1275</v>
      </c>
      <c r="AK45" s="63">
        <f t="shared" si="20"/>
        <v>1350</v>
      </c>
      <c r="AL45" s="63">
        <f t="shared" si="20"/>
        <v>1200</v>
      </c>
      <c r="AM45" s="63">
        <f t="shared" si="20"/>
        <v>1200</v>
      </c>
      <c r="AN45" s="63">
        <f t="shared" si="20"/>
        <v>975</v>
      </c>
      <c r="AO45" s="63">
        <f t="shared" si="20"/>
        <v>1425</v>
      </c>
      <c r="AP45" s="63">
        <f t="shared" si="20"/>
        <v>1500</v>
      </c>
      <c r="AQ45" s="63">
        <f t="shared" si="20"/>
        <v>1275</v>
      </c>
      <c r="AR45" s="63">
        <f t="shared" si="20"/>
        <v>1050</v>
      </c>
    </row>
    <row r="46" spans="2:44" x14ac:dyDescent="0.25">
      <c r="B46">
        <v>24034</v>
      </c>
      <c r="C46" t="s">
        <v>409</v>
      </c>
      <c r="D46" t="str">
        <f>VLOOKUP($B46, 'Performance Data'!$B:$K, 3, 0)</f>
        <v>Benelux</v>
      </c>
      <c r="E46" t="str">
        <f>VLOOKUP($B46, 'Performance Data'!$B:$K, 4, 0)</f>
        <v>Netherlands Other / Belgium</v>
      </c>
      <c r="F46" t="str">
        <f>VLOOKUP($B46, 'Performance Data'!$B:$K, 6, 0)</f>
        <v>Institutes / Clinic</v>
      </c>
      <c r="G46" s="90">
        <f>VLOOKUP($B46, 'Performance Data'!$B:$K, 10, 0)</f>
        <v>2025</v>
      </c>
      <c r="H46" s="20" t="s">
        <v>64</v>
      </c>
      <c r="I46" s="19" t="str">
        <f>VLOOKUP($B46, 'Performance Data'!$B:$K, 7, 0)</f>
        <v>NKD25</v>
      </c>
      <c r="J46" s="7">
        <f t="shared" si="21"/>
        <v>59403.76</v>
      </c>
      <c r="K46" s="68">
        <f>J46*1.1</f>
        <v>65344.136000000006</v>
      </c>
      <c r="M46" s="20" t="s">
        <v>65</v>
      </c>
      <c r="O46" s="5">
        <f>SUMIF('Performance Data'!$B:$B, $B46,'Performance Data'!N:N)</f>
        <v>0</v>
      </c>
      <c r="P46" s="5">
        <f>SUMIF('Performance Data'!$B:$B, $B46,'Performance Data'!O:O)</f>
        <v>59403.76</v>
      </c>
      <c r="Q46" s="5">
        <f>SUMIF('Performance Data'!$B:$B, $B46,'Performance Data'!P:P)</f>
        <v>0</v>
      </c>
      <c r="S46" s="21" t="e">
        <f t="shared" si="22"/>
        <v>#DIV/0!</v>
      </c>
      <c r="T46" s="21" t="e">
        <f t="shared" si="23"/>
        <v>#DIV/0!</v>
      </c>
      <c r="V46" s="5">
        <f>SUMIF('Performance Data'!$B:$B, $B46,'Performance Data'!AC:AC)</f>
        <v>0</v>
      </c>
      <c r="W46" s="5">
        <f>SUMIF('Performance Data'!$B:$B, $B46,'Performance Data'!AD:AD)</f>
        <v>0</v>
      </c>
      <c r="X46" s="5">
        <f>SUMIF('Performance Data'!$B:$B, $B46,'Performance Data'!AE:AE)</f>
        <v>0</v>
      </c>
      <c r="Y46" s="5">
        <f>SUMIF('Performance Data'!$B:$B, $B46,'Performance Data'!AG:AG)</f>
        <v>0</v>
      </c>
      <c r="Z46" s="5">
        <f t="shared" si="24"/>
        <v>59403.76</v>
      </c>
      <c r="AA46" s="5">
        <f t="shared" si="25"/>
        <v>65344.136000000006</v>
      </c>
      <c r="AC46" s="21" t="e">
        <f t="shared" si="26"/>
        <v>#DIV/0!</v>
      </c>
      <c r="AD46" s="21" t="e">
        <f t="shared" si="27"/>
        <v>#DIV/0!</v>
      </c>
      <c r="AE46" s="21">
        <f t="shared" si="28"/>
        <v>0.10000000000000009</v>
      </c>
      <c r="AG46" s="63">
        <f t="shared" si="20"/>
        <v>4574.0895200000004</v>
      </c>
      <c r="AH46" s="63">
        <f t="shared" si="20"/>
        <v>5227.5308800000003</v>
      </c>
      <c r="AI46" s="63">
        <f t="shared" si="20"/>
        <v>6534.4136000000008</v>
      </c>
      <c r="AJ46" s="63">
        <f t="shared" si="20"/>
        <v>5554.2515600000006</v>
      </c>
      <c r="AK46" s="63">
        <f t="shared" si="20"/>
        <v>5880.9722400000001</v>
      </c>
      <c r="AL46" s="63">
        <f t="shared" si="20"/>
        <v>5227.5308800000003</v>
      </c>
      <c r="AM46" s="63">
        <f t="shared" si="20"/>
        <v>5227.5308800000003</v>
      </c>
      <c r="AN46" s="63">
        <f t="shared" si="20"/>
        <v>4247.3688400000001</v>
      </c>
      <c r="AO46" s="63">
        <f t="shared" si="20"/>
        <v>6207.6929200000004</v>
      </c>
      <c r="AP46" s="63">
        <f t="shared" si="20"/>
        <v>6534.4136000000008</v>
      </c>
      <c r="AQ46" s="63">
        <f t="shared" si="20"/>
        <v>5554.2515600000006</v>
      </c>
      <c r="AR46" s="63">
        <f t="shared" si="20"/>
        <v>4574.0895200000004</v>
      </c>
    </row>
    <row r="47" spans="2:44" x14ac:dyDescent="0.25">
      <c r="B47" t="s">
        <v>410</v>
      </c>
      <c r="C47" t="s">
        <v>114</v>
      </c>
      <c r="D47" t="s">
        <v>27</v>
      </c>
      <c r="E47" t="s">
        <v>411</v>
      </c>
      <c r="G47" s="90">
        <v>2025</v>
      </c>
      <c r="H47" s="20"/>
      <c r="I47" t="s">
        <v>108</v>
      </c>
      <c r="K47" s="20"/>
      <c r="O47" s="5">
        <v>0</v>
      </c>
      <c r="P47" s="5">
        <v>0</v>
      </c>
      <c r="Q47" s="5">
        <f>SUMIF('Combined Budget 2025 EUR'!$B:$B, $B47,'Combined Budget 2025 EUR'!$AL:$AL)</f>
        <v>28125</v>
      </c>
      <c r="S47" s="21" t="e">
        <f>$P47/O47-1</f>
        <v>#DIV/0!</v>
      </c>
      <c r="T47" s="21">
        <f>P47/Q47-1</f>
        <v>-1</v>
      </c>
      <c r="V47" s="5">
        <v>0</v>
      </c>
      <c r="W47" s="5">
        <v>0</v>
      </c>
      <c r="X47" s="5">
        <v>0</v>
      </c>
      <c r="Y47" s="5">
        <f>SUMIF('Combined Budget 2025 EUR'!$B:$B, $B47,'Combined Budget 2025 EUR'!$AQ:$AQ)</f>
        <v>75000</v>
      </c>
      <c r="Z47" s="5">
        <f t="shared" si="18"/>
        <v>0</v>
      </c>
      <c r="AA47" s="5">
        <f t="shared" si="18"/>
        <v>0</v>
      </c>
      <c r="AC47" s="21" t="e">
        <f>Z47/X47-1</f>
        <v>#DIV/0!</v>
      </c>
      <c r="AD47" s="21">
        <f t="shared" si="19"/>
        <v>-1</v>
      </c>
      <c r="AE47" s="21" t="e">
        <f t="shared" si="19"/>
        <v>#DIV/0!</v>
      </c>
      <c r="AG47" s="63">
        <f t="shared" si="20"/>
        <v>0</v>
      </c>
      <c r="AH47" s="63">
        <f t="shared" si="20"/>
        <v>0</v>
      </c>
      <c r="AI47" s="63">
        <f t="shared" si="20"/>
        <v>0</v>
      </c>
      <c r="AJ47" s="63">
        <f t="shared" si="20"/>
        <v>0</v>
      </c>
      <c r="AK47" s="63">
        <f t="shared" si="20"/>
        <v>0</v>
      </c>
      <c r="AL47" s="63">
        <f t="shared" si="20"/>
        <v>0</v>
      </c>
      <c r="AM47" s="63">
        <f t="shared" si="20"/>
        <v>0</v>
      </c>
      <c r="AN47" s="63">
        <f t="shared" si="20"/>
        <v>0</v>
      </c>
      <c r="AO47" s="63">
        <f t="shared" si="20"/>
        <v>0</v>
      </c>
      <c r="AP47" s="63">
        <f t="shared" si="20"/>
        <v>0</v>
      </c>
      <c r="AQ47" s="63">
        <f t="shared" si="20"/>
        <v>0</v>
      </c>
      <c r="AR47" s="63">
        <f t="shared" si="20"/>
        <v>0</v>
      </c>
    </row>
    <row r="49" spans="2:58" x14ac:dyDescent="0.25">
      <c r="B49" s="26" t="s">
        <v>115</v>
      </c>
      <c r="C49" s="26"/>
      <c r="D49" s="26"/>
      <c r="E49" s="26"/>
      <c r="F49" s="26"/>
      <c r="G49" s="93"/>
      <c r="H49" s="31">
        <f>COUNTIF(H41:H46, "Yes")+H47</f>
        <v>6</v>
      </c>
      <c r="I49" s="27"/>
      <c r="J49" s="31">
        <f>SUM(J41:J47)</f>
        <v>97275.58</v>
      </c>
      <c r="K49" s="28">
        <f>SUM(K41:K47)</f>
        <v>123844.136</v>
      </c>
      <c r="L49" s="26"/>
      <c r="M49" s="26"/>
      <c r="N49" s="26"/>
      <c r="O49" s="28">
        <f>SUM(O41:O47)</f>
        <v>0</v>
      </c>
      <c r="P49" s="28">
        <f>SUM(P41:P47)</f>
        <v>97275.58</v>
      </c>
      <c r="Q49" s="28">
        <f>SUM(Q41:Q47)</f>
        <v>28125</v>
      </c>
      <c r="R49" s="26"/>
      <c r="S49" s="29" t="e">
        <f>$P49/O49-1</f>
        <v>#DIV/0!</v>
      </c>
      <c r="T49" s="29">
        <f>P49/Q49-1</f>
        <v>2.4586872888888891</v>
      </c>
      <c r="U49" s="26"/>
      <c r="V49" s="28">
        <f t="shared" ref="V49:AA49" si="29">SUM(V41:V47)</f>
        <v>0</v>
      </c>
      <c r="W49" s="28">
        <f t="shared" si="29"/>
        <v>0</v>
      </c>
      <c r="X49" s="28">
        <f t="shared" si="29"/>
        <v>0</v>
      </c>
      <c r="Y49" s="28">
        <f t="shared" si="29"/>
        <v>75000</v>
      </c>
      <c r="Z49" s="28">
        <f t="shared" si="29"/>
        <v>97275.58</v>
      </c>
      <c r="AA49" s="28">
        <f t="shared" si="29"/>
        <v>123844.136</v>
      </c>
      <c r="AB49" s="26"/>
      <c r="AC49" s="29" t="e">
        <f>Z49/X49-1</f>
        <v>#DIV/0!</v>
      </c>
      <c r="AD49" s="29">
        <f>Z49/Y49-1</f>
        <v>0.29700773333333341</v>
      </c>
      <c r="AE49" s="29">
        <f>AA49/Z49-1</f>
        <v>0.27312667783630795</v>
      </c>
      <c r="AG49" s="28">
        <f t="shared" ref="AG49:AR49" si="30">SUM(AG41:AG47)</f>
        <v>8669.0895200000014</v>
      </c>
      <c r="AH49" s="28">
        <f t="shared" si="30"/>
        <v>9907.5308800000003</v>
      </c>
      <c r="AI49" s="28">
        <f t="shared" si="30"/>
        <v>12384.4136</v>
      </c>
      <c r="AJ49" s="28">
        <f t="shared" si="30"/>
        <v>10526.751560000001</v>
      </c>
      <c r="AK49" s="28">
        <f t="shared" si="30"/>
        <v>11145.972239999999</v>
      </c>
      <c r="AL49" s="28">
        <f t="shared" si="30"/>
        <v>9907.5308800000003</v>
      </c>
      <c r="AM49" s="28">
        <f t="shared" si="30"/>
        <v>9907.5308800000003</v>
      </c>
      <c r="AN49" s="28">
        <f t="shared" si="30"/>
        <v>8049.8688400000001</v>
      </c>
      <c r="AO49" s="28">
        <f t="shared" si="30"/>
        <v>11765.192920000001</v>
      </c>
      <c r="AP49" s="28">
        <f t="shared" si="30"/>
        <v>12384.4136</v>
      </c>
      <c r="AQ49" s="28">
        <f t="shared" si="30"/>
        <v>10526.751560000001</v>
      </c>
      <c r="AR49" s="28">
        <f t="shared" si="30"/>
        <v>8669.0895200000014</v>
      </c>
    </row>
    <row r="51" spans="2:58" x14ac:dyDescent="0.25">
      <c r="B51" s="71" t="s">
        <v>1283</v>
      </c>
      <c r="C51" s="66"/>
      <c r="AG51" s="69" cm="1">
        <f t="array" ref="AG51:AR51">AG37:AR37+AG49:AR49</f>
        <v>71730.667134000018</v>
      </c>
      <c r="AH51" s="69">
        <v>81977.905296000041</v>
      </c>
      <c r="AI51" s="69">
        <v>102472.38162000001</v>
      </c>
      <c r="AJ51" s="69">
        <v>87101.524377000009</v>
      </c>
      <c r="AK51" s="69">
        <v>92225.143457999991</v>
      </c>
      <c r="AL51" s="69">
        <v>81977.905296000041</v>
      </c>
      <c r="AM51" s="69">
        <v>81977.905296000041</v>
      </c>
      <c r="AN51" s="69">
        <v>66607.04805300002</v>
      </c>
      <c r="AO51" s="69">
        <v>97348.762539000003</v>
      </c>
      <c r="AP51" s="69">
        <v>102472.38162000001</v>
      </c>
      <c r="AQ51" s="69">
        <v>87101.524377000009</v>
      </c>
      <c r="AR51" s="69">
        <v>71730.667134000018</v>
      </c>
    </row>
    <row r="52" spans="2:58" x14ac:dyDescent="0.25">
      <c r="AY52">
        <f>AV53</f>
        <v>1</v>
      </c>
      <c r="AZ52">
        <f>AW53</f>
        <v>0</v>
      </c>
      <c r="BA52">
        <f>AX53+AV53</f>
        <v>2</v>
      </c>
      <c r="BB52">
        <f>AY53+AW53</f>
        <v>0</v>
      </c>
      <c r="BC52">
        <f>AZ53+AX53+AV53</f>
        <v>3</v>
      </c>
      <c r="BD52">
        <f>BA53+AY53+AW53</f>
        <v>0</v>
      </c>
      <c r="BE52">
        <f>BB53+AZ53+AX53+AV53</f>
        <v>3</v>
      </c>
      <c r="BF52">
        <f>BC53+BA53+AY53+AW53</f>
        <v>1</v>
      </c>
    </row>
    <row r="53" spans="2:58" x14ac:dyDescent="0.25">
      <c r="B53" t="s">
        <v>412</v>
      </c>
      <c r="C53" t="s">
        <v>117</v>
      </c>
      <c r="D53" t="s">
        <v>27</v>
      </c>
      <c r="E53" t="s">
        <v>411</v>
      </c>
      <c r="G53" s="90">
        <v>2026</v>
      </c>
      <c r="H53" s="20">
        <v>5</v>
      </c>
      <c r="I53" t="s">
        <v>118</v>
      </c>
      <c r="K53" s="24">
        <v>50000</v>
      </c>
      <c r="O53" s="5">
        <v>0</v>
      </c>
      <c r="P53" s="5">
        <v>0</v>
      </c>
      <c r="Q53" s="5">
        <v>70000</v>
      </c>
      <c r="S53" s="21" t="e">
        <f>$P53/O53-1</f>
        <v>#DIV/0!</v>
      </c>
      <c r="T53" s="21">
        <f>P53/Q53-1</f>
        <v>-1</v>
      </c>
      <c r="V53" s="5">
        <v>0</v>
      </c>
      <c r="W53" s="5">
        <v>0</v>
      </c>
      <c r="X53" s="5">
        <v>0</v>
      </c>
      <c r="Y53" s="5">
        <v>0</v>
      </c>
      <c r="Z53" s="5">
        <f>J53</f>
        <v>0</v>
      </c>
      <c r="AA53" s="5">
        <f>K53</f>
        <v>50000</v>
      </c>
      <c r="AC53" s="21" t="e">
        <f>Z53/X53-1</f>
        <v>#DIV/0!</v>
      </c>
      <c r="AD53" s="21" t="e">
        <f>Z53/Y53-1</f>
        <v>#DIV/0!</v>
      </c>
      <c r="AE53" s="21" t="e">
        <f>AA53/Z53-1</f>
        <v>#DIV/0!</v>
      </c>
      <c r="AG53">
        <f>AU53*4000+AU52*3000</f>
        <v>0</v>
      </c>
      <c r="AH53" s="71">
        <f>AV53*4000+AV52*3000</f>
        <v>4000</v>
      </c>
      <c r="AI53" s="71">
        <v>4000</v>
      </c>
      <c r="AJ53" s="71">
        <f>AX53*4000+AX52*3000</f>
        <v>4000</v>
      </c>
      <c r="AK53" s="71">
        <v>4000</v>
      </c>
      <c r="AL53" s="71">
        <v>4000</v>
      </c>
      <c r="AM53" s="71">
        <v>4000</v>
      </c>
      <c r="AN53" s="71">
        <v>2000</v>
      </c>
      <c r="AO53" s="71">
        <v>6000</v>
      </c>
      <c r="AP53" s="71">
        <v>5000</v>
      </c>
      <c r="AQ53" s="71">
        <v>8000</v>
      </c>
      <c r="AR53" s="71">
        <v>5000</v>
      </c>
      <c r="AV53">
        <v>1</v>
      </c>
      <c r="AX53">
        <v>1</v>
      </c>
      <c r="AZ53">
        <v>1</v>
      </c>
      <c r="BC53">
        <v>1</v>
      </c>
      <c r="BE53">
        <v>1</v>
      </c>
    </row>
    <row r="55" spans="2:58" x14ac:dyDescent="0.25">
      <c r="B55" s="26" t="s">
        <v>119</v>
      </c>
      <c r="C55" s="26"/>
      <c r="D55" s="26"/>
      <c r="E55" s="26"/>
      <c r="F55" s="26"/>
      <c r="G55" s="93"/>
      <c r="H55" s="31">
        <f>COUNTIF(H52:H52, "Yes")+H53</f>
        <v>5</v>
      </c>
      <c r="I55" s="27"/>
      <c r="J55" s="31">
        <f t="shared" ref="J55:K55" si="31">SUM(J52:J53)</f>
        <v>0</v>
      </c>
      <c r="K55" s="28">
        <f t="shared" si="31"/>
        <v>50000</v>
      </c>
      <c r="L55" s="26"/>
      <c r="M55" s="26"/>
      <c r="N55" s="26"/>
      <c r="O55" s="28">
        <f t="shared" ref="O55:Q55" si="32">SUM(O52:O53)</f>
        <v>0</v>
      </c>
      <c r="P55" s="28">
        <f t="shared" si="32"/>
        <v>0</v>
      </c>
      <c r="Q55" s="28">
        <f t="shared" si="32"/>
        <v>70000</v>
      </c>
      <c r="R55" s="26"/>
      <c r="S55" s="29" t="e">
        <f>$P55/O55-1</f>
        <v>#DIV/0!</v>
      </c>
      <c r="T55" s="29">
        <f>P55/Q55-1</f>
        <v>-1</v>
      </c>
      <c r="U55" s="26"/>
      <c r="V55" s="28">
        <f t="shared" ref="V55:X55" si="33">SUM(V52:V53)</f>
        <v>0</v>
      </c>
      <c r="W55" s="28">
        <f t="shared" si="33"/>
        <v>0</v>
      </c>
      <c r="X55" s="28">
        <f t="shared" si="33"/>
        <v>0</v>
      </c>
      <c r="Y55" s="28">
        <f>SUM(Y52:Y53)</f>
        <v>0</v>
      </c>
      <c r="Z55" s="28">
        <f>SUM(Z52:Z53)</f>
        <v>0</v>
      </c>
      <c r="AA55" s="28">
        <f>SUM(AA52:AA53)</f>
        <v>50000</v>
      </c>
      <c r="AB55" s="26"/>
      <c r="AC55" s="29" t="e">
        <f>Z55/X55-1</f>
        <v>#DIV/0!</v>
      </c>
      <c r="AD55" s="29" t="e">
        <f>Z55/Y55-1</f>
        <v>#DIV/0!</v>
      </c>
      <c r="AE55" s="29" t="e">
        <f>AA55/Z55-1</f>
        <v>#DIV/0!</v>
      </c>
      <c r="AG55" s="28">
        <f t="shared" ref="AG55:AR55" si="34">SUM(AG52:AG53)</f>
        <v>0</v>
      </c>
      <c r="AH55" s="28">
        <f t="shared" si="34"/>
        <v>4000</v>
      </c>
      <c r="AI55" s="28">
        <f t="shared" si="34"/>
        <v>4000</v>
      </c>
      <c r="AJ55" s="28">
        <f t="shared" si="34"/>
        <v>4000</v>
      </c>
      <c r="AK55" s="28">
        <f t="shared" si="34"/>
        <v>4000</v>
      </c>
      <c r="AL55" s="28">
        <f t="shared" si="34"/>
        <v>4000</v>
      </c>
      <c r="AM55" s="28">
        <f t="shared" si="34"/>
        <v>4000</v>
      </c>
      <c r="AN55" s="28">
        <f t="shared" si="34"/>
        <v>2000</v>
      </c>
      <c r="AO55" s="28">
        <f t="shared" si="34"/>
        <v>6000</v>
      </c>
      <c r="AP55" s="28">
        <f t="shared" si="34"/>
        <v>5000</v>
      </c>
      <c r="AQ55" s="28">
        <f t="shared" si="34"/>
        <v>8000</v>
      </c>
      <c r="AR55" s="28">
        <f t="shared" si="34"/>
        <v>5000</v>
      </c>
    </row>
  </sheetData>
  <autoFilter ref="B2:BA2" xr:uid="{80FCDA92-0365-45D6-ACFD-7BD159FF0618}">
    <sortState xmlns:xlrd2="http://schemas.microsoft.com/office/spreadsheetml/2017/richdata2" ref="B3:BA35">
      <sortCondition ref="I2"/>
    </sortState>
  </autoFilter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1F9877-6516-4AEB-9BC1-A977966B10A1}">
          <x14:formula1>
            <xm:f>List!$D$2:$D$5</xm:f>
          </x14:formula1>
          <xm:sqref>M3:M36 M41:M46</xm:sqref>
        </x14:dataValidation>
        <x14:dataValidation type="list" allowBlank="1" showInputMessage="1" showErrorMessage="1" xr:uid="{8EDA9732-CC1F-4BEF-A545-C27017984581}">
          <x14:formula1>
            <xm:f>List!$B$2:$B$4</xm:f>
          </x14:formula1>
          <xm:sqref>H3:H36 H41:H46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D47D-7572-4C71-BFE1-D03BD2D3B09C}">
  <dimension ref="B1:AR6"/>
  <sheetViews>
    <sheetView showGridLines="0" workbookViewId="0">
      <pane xSplit="3" ySplit="2" topLeftCell="Y3" activePane="bottomRight" state="frozen"/>
      <selection pane="topRight" activeCell="D1" sqref="D1"/>
      <selection pane="bottomLeft" activeCell="A3" sqref="A3"/>
      <selection pane="bottomRight" activeCell="AG6" sqref="AG6:AR6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30066</v>
      </c>
      <c r="C3" t="s">
        <v>329</v>
      </c>
      <c r="D3" t="str">
        <f>VLOOKUP($B3, 'Performance Data'!$B:$K, 3, 0)</f>
        <v>Germany</v>
      </c>
      <c r="E3" t="str">
        <f>VLOOKUP($B3, 'Performance Data'!$B:$K, 4, 0)</f>
        <v>Retail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32">
        <f>P3</f>
        <v>138324.5</v>
      </c>
      <c r="K3" s="24">
        <v>140000</v>
      </c>
      <c r="M3" s="20" t="s">
        <v>68</v>
      </c>
      <c r="O3" s="5">
        <f>SUMIF('Performance Data'!$B:$B, $B3,'Performance Data'!N:N)+40000</f>
        <v>89947.75</v>
      </c>
      <c r="P3" s="5">
        <f>SUMIF('Performance Data'!$B:$B, $B3,'Performance Data'!O:O)+20000</f>
        <v>138324.5</v>
      </c>
      <c r="Q3" s="5">
        <f>SUMIF('Performance Data'!$B:$B, $B3,'Performance Data'!P:P)</f>
        <v>124100</v>
      </c>
      <c r="S3" s="21">
        <f>$P3/O3-1</f>
        <v>0.5378316856174834</v>
      </c>
      <c r="T3" s="21">
        <f>P3/Q3-1</f>
        <v>0.11462127316680104</v>
      </c>
      <c r="V3" s="5">
        <f>SUMIF('Performance Data'!$B:$B, $B3,'Performance Data'!AC:AC)</f>
        <v>114021.82999999999</v>
      </c>
      <c r="W3" s="5">
        <f>SUMIF('Performance Data'!$B:$B, $B3,'Performance Data'!AD:AD)</f>
        <v>98950.65</v>
      </c>
      <c r="X3" s="5">
        <f>SUMIF('Performance Data'!$B:$B, $B3,'Performance Data'!AE:AE)</f>
        <v>49947.75</v>
      </c>
      <c r="Y3" s="5">
        <f>SUMIF('Performance Data'!$B:$B, $B3,'Performance Data'!AG:AG)</f>
        <v>170000</v>
      </c>
      <c r="Z3" s="5">
        <f t="shared" ref="Z3:AA5" si="0">J3</f>
        <v>138324.5</v>
      </c>
      <c r="AA3" s="5">
        <f t="shared" si="0"/>
        <v>140000</v>
      </c>
      <c r="AC3" s="21">
        <f>Z3/X3-1</f>
        <v>1.7693840062865696</v>
      </c>
      <c r="AD3" s="21">
        <f t="shared" ref="AD3:AE6" si="1">Z3/Y3-1</f>
        <v>-0.18632647058823526</v>
      </c>
      <c r="AE3" s="21">
        <f t="shared" si="1"/>
        <v>1.2112821662106033E-2</v>
      </c>
      <c r="AG3" s="63">
        <f t="shared" ref="AG3:AR3" si="2">$AA3*AG$1</f>
        <v>9800.0000000000018</v>
      </c>
      <c r="AH3" s="63">
        <f t="shared" si="2"/>
        <v>11200</v>
      </c>
      <c r="AI3" s="63">
        <f t="shared" si="2"/>
        <v>14000</v>
      </c>
      <c r="AJ3" s="63">
        <f t="shared" si="2"/>
        <v>11900</v>
      </c>
      <c r="AK3" s="63">
        <f t="shared" si="2"/>
        <v>12600</v>
      </c>
      <c r="AL3" s="63">
        <f t="shared" si="2"/>
        <v>11200</v>
      </c>
      <c r="AM3" s="63">
        <f t="shared" si="2"/>
        <v>11200</v>
      </c>
      <c r="AN3" s="63">
        <f t="shared" si="2"/>
        <v>9100</v>
      </c>
      <c r="AO3" s="63">
        <f t="shared" si="2"/>
        <v>13300</v>
      </c>
      <c r="AP3" s="63">
        <f t="shared" si="2"/>
        <v>14000</v>
      </c>
      <c r="AQ3" s="63">
        <f t="shared" si="2"/>
        <v>11900</v>
      </c>
      <c r="AR3" s="63">
        <f t="shared" si="2"/>
        <v>9800.0000000000018</v>
      </c>
    </row>
    <row r="4" spans="2:44" x14ac:dyDescent="0.25">
      <c r="B4">
        <v>30676</v>
      </c>
      <c r="C4" t="s">
        <v>330</v>
      </c>
      <c r="D4" t="str">
        <f>VLOOKUP($B4, 'Performance Data'!$B:$K, 3, 0)</f>
        <v>Germany</v>
      </c>
      <c r="E4" t="str">
        <f>VLOOKUP($B4, 'Performance Data'!$B:$K, 4, 0)</f>
        <v>Retail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AA</v>
      </c>
      <c r="J4" s="32">
        <f t="shared" ref="J4:J5" si="3">P4</f>
        <v>34257.879999999997</v>
      </c>
      <c r="K4" s="24">
        <v>35000</v>
      </c>
      <c r="M4" s="20" t="s">
        <v>68</v>
      </c>
      <c r="O4" s="5">
        <f>SUMIF('Performance Data'!$B:$B, $B4,'Performance Data'!N:N)+10000</f>
        <v>27788.629999999997</v>
      </c>
      <c r="P4" s="5">
        <f>SUMIF('Performance Data'!$B:$B, $B4,'Performance Data'!O:O)+2500</f>
        <v>34257.879999999997</v>
      </c>
      <c r="Q4" s="5">
        <f>SUMIF('Performance Data'!$B:$B, $B4,'Performance Data'!P:P)</f>
        <v>14600</v>
      </c>
      <c r="S4" s="21">
        <f>$P4/O4-1</f>
        <v>0.23280204889553757</v>
      </c>
      <c r="T4" s="21">
        <f>P4/Q4-1</f>
        <v>1.3464301369863012</v>
      </c>
      <c r="V4" s="5">
        <f>SUMIF('Performance Data'!$B:$B, $B4,'Performance Data'!AC:AC)</f>
        <v>20412.52</v>
      </c>
      <c r="W4" s="5">
        <f>SUMIF('Performance Data'!$B:$B, $B4,'Performance Data'!AD:AD)</f>
        <v>20890.57</v>
      </c>
      <c r="X4" s="5">
        <f>SUMIF('Performance Data'!$B:$B, $B4,'Performance Data'!AE:AE)</f>
        <v>17788.629999999997</v>
      </c>
      <c r="Y4" s="5">
        <f>SUMIF('Performance Data'!$B:$B, $B4,'Performance Data'!AG:AG)</f>
        <v>20000</v>
      </c>
      <c r="Z4" s="5">
        <f t="shared" si="0"/>
        <v>34257.879999999997</v>
      </c>
      <c r="AA4" s="5">
        <f t="shared" si="0"/>
        <v>35000</v>
      </c>
      <c r="AC4" s="21">
        <f>Z4/X4-1</f>
        <v>0.92583015105716426</v>
      </c>
      <c r="AD4" s="21">
        <f t="shared" si="1"/>
        <v>0.71289399999999992</v>
      </c>
      <c r="AE4" s="21">
        <f t="shared" si="1"/>
        <v>2.1662753211815877E-2</v>
      </c>
      <c r="AG4" s="63">
        <f t="shared" ref="AG4:AR5" si="4">$AA4*AG$1</f>
        <v>2450.0000000000005</v>
      </c>
      <c r="AH4" s="63">
        <f t="shared" si="4"/>
        <v>2800</v>
      </c>
      <c r="AI4" s="63">
        <f t="shared" si="4"/>
        <v>3500</v>
      </c>
      <c r="AJ4" s="63">
        <f t="shared" si="4"/>
        <v>2975</v>
      </c>
      <c r="AK4" s="63">
        <f t="shared" si="4"/>
        <v>3150</v>
      </c>
      <c r="AL4" s="63">
        <f t="shared" si="4"/>
        <v>2800</v>
      </c>
      <c r="AM4" s="63">
        <f t="shared" si="4"/>
        <v>2800</v>
      </c>
      <c r="AN4" s="63">
        <f t="shared" si="4"/>
        <v>2275</v>
      </c>
      <c r="AO4" s="63">
        <f t="shared" si="4"/>
        <v>3325</v>
      </c>
      <c r="AP4" s="63">
        <f t="shared" si="4"/>
        <v>3500</v>
      </c>
      <c r="AQ4" s="63">
        <f t="shared" si="4"/>
        <v>2975</v>
      </c>
      <c r="AR4" s="63">
        <f t="shared" si="4"/>
        <v>2450.0000000000005</v>
      </c>
    </row>
    <row r="5" spans="2:44" x14ac:dyDescent="0.25">
      <c r="B5">
        <v>30678</v>
      </c>
      <c r="C5" t="s">
        <v>331</v>
      </c>
      <c r="D5" t="str">
        <f>VLOOKUP($B5, 'Performance Data'!$B:$K, 3, 0)</f>
        <v>Germany</v>
      </c>
      <c r="E5" t="str">
        <f>VLOOKUP($B5, 'Performance Data'!$B:$K, 4, 0)</f>
        <v>Retail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 t="s">
        <v>64</v>
      </c>
      <c r="I5" s="19" t="str">
        <f>VLOOKUP($B5, 'Performance Data'!$B:$K, 7, 0)</f>
        <v>AA</v>
      </c>
      <c r="J5" s="32">
        <f t="shared" si="3"/>
        <v>24502.87</v>
      </c>
      <c r="K5" s="24">
        <v>25000</v>
      </c>
      <c r="M5" s="20" t="s">
        <v>68</v>
      </c>
      <c r="O5" s="5">
        <f>SUMIF('Performance Data'!$B:$B, $B5,'Performance Data'!N:N)+9000</f>
        <v>17268.669999999998</v>
      </c>
      <c r="P5" s="5">
        <f>SUMIF('Performance Data'!$B:$B, $B5,'Performance Data'!O:O)+2500</f>
        <v>24502.87</v>
      </c>
      <c r="Q5" s="5">
        <f>SUMIF('Performance Data'!$B:$B, $B5,'Performance Data'!P:P)</f>
        <v>7300</v>
      </c>
      <c r="S5" s="21">
        <f>$P5/O5-1</f>
        <v>0.41892050748552156</v>
      </c>
      <c r="T5" s="21">
        <f>P5/Q5-1</f>
        <v>2.356557534246575</v>
      </c>
      <c r="V5" s="5">
        <f>SUMIF('Performance Data'!$B:$B, $B5,'Performance Data'!AC:AC)</f>
        <v>25658.499999999996</v>
      </c>
      <c r="W5" s="5">
        <f>SUMIF('Performance Data'!$B:$B, $B5,'Performance Data'!AD:AD)</f>
        <v>17501.41</v>
      </c>
      <c r="X5" s="5">
        <f>SUMIF('Performance Data'!$B:$B, $B5,'Performance Data'!AE:AE)</f>
        <v>8268.67</v>
      </c>
      <c r="Y5" s="5">
        <f>SUMIF('Performance Data'!$B:$B, $B5,'Performance Data'!AG:AG)</f>
        <v>10000</v>
      </c>
      <c r="Z5" s="5">
        <f t="shared" si="0"/>
        <v>24502.87</v>
      </c>
      <c r="AA5" s="5">
        <f t="shared" si="0"/>
        <v>25000</v>
      </c>
      <c r="AC5" s="21">
        <f>Z5/X5-1</f>
        <v>1.9633387231562027</v>
      </c>
      <c r="AD5" s="21">
        <f t="shared" si="1"/>
        <v>1.4502869999999999</v>
      </c>
      <c r="AE5" s="21">
        <f t="shared" si="1"/>
        <v>2.0288643738468171E-2</v>
      </c>
      <c r="AG5" s="63">
        <f t="shared" si="4"/>
        <v>1750.0000000000002</v>
      </c>
      <c r="AH5" s="63">
        <f t="shared" si="4"/>
        <v>2000</v>
      </c>
      <c r="AI5" s="63">
        <f t="shared" si="4"/>
        <v>2500</v>
      </c>
      <c r="AJ5" s="63">
        <f t="shared" si="4"/>
        <v>2125</v>
      </c>
      <c r="AK5" s="63">
        <f t="shared" si="4"/>
        <v>2250</v>
      </c>
      <c r="AL5" s="63">
        <f t="shared" si="4"/>
        <v>2000</v>
      </c>
      <c r="AM5" s="63">
        <f t="shared" si="4"/>
        <v>2000</v>
      </c>
      <c r="AN5" s="63">
        <f t="shared" si="4"/>
        <v>1625</v>
      </c>
      <c r="AO5" s="63">
        <f t="shared" si="4"/>
        <v>2375</v>
      </c>
      <c r="AP5" s="63">
        <f t="shared" si="4"/>
        <v>2500</v>
      </c>
      <c r="AQ5" s="63">
        <f t="shared" si="4"/>
        <v>2125</v>
      </c>
      <c r="AR5" s="63">
        <f t="shared" si="4"/>
        <v>1750.0000000000002</v>
      </c>
    </row>
    <row r="6" spans="2:44" x14ac:dyDescent="0.25">
      <c r="B6" s="26" t="s">
        <v>102</v>
      </c>
      <c r="C6" s="26"/>
      <c r="D6" s="26"/>
      <c r="E6" s="26"/>
      <c r="F6" s="26"/>
      <c r="G6" s="27"/>
      <c r="H6" s="28">
        <f>COUNTIF(H3:H5, "Yes")</f>
        <v>3</v>
      </c>
      <c r="I6" s="27"/>
      <c r="J6" s="31">
        <f>SUM(J3:J5)</f>
        <v>197085.25</v>
      </c>
      <c r="K6" s="28">
        <f>SUM(K3:K5)</f>
        <v>200000</v>
      </c>
      <c r="L6" s="26"/>
      <c r="M6" s="26"/>
      <c r="N6" s="26"/>
      <c r="O6" s="28">
        <f>SUM(O3:O5)</f>
        <v>135005.04999999999</v>
      </c>
      <c r="P6" s="28">
        <f>SUM(P3:P5)</f>
        <v>197085.25</v>
      </c>
      <c r="Q6" s="28">
        <f>SUM(Q3:Q5)</f>
        <v>146000</v>
      </c>
      <c r="R6" s="26"/>
      <c r="S6" s="29">
        <f>$P6/O6-1</f>
        <v>0.45983613205580109</v>
      </c>
      <c r="T6" s="29">
        <f>P6/Q6-1</f>
        <v>0.34989897260273972</v>
      </c>
      <c r="U6" s="26"/>
      <c r="V6" s="28">
        <f t="shared" ref="V6:AA6" si="5">SUM(V3:V5)</f>
        <v>160092.84999999998</v>
      </c>
      <c r="W6" s="28">
        <f t="shared" si="5"/>
        <v>137342.63</v>
      </c>
      <c r="X6" s="28">
        <f t="shared" si="5"/>
        <v>76005.05</v>
      </c>
      <c r="Y6" s="28">
        <f t="shared" si="5"/>
        <v>200000</v>
      </c>
      <c r="Z6" s="28">
        <f t="shared" si="5"/>
        <v>197085.25</v>
      </c>
      <c r="AA6" s="28">
        <f t="shared" si="5"/>
        <v>200000</v>
      </c>
      <c r="AB6" s="26"/>
      <c r="AC6" s="29">
        <f>Z6/X6-1</f>
        <v>1.5930546720250827</v>
      </c>
      <c r="AD6" s="29">
        <f t="shared" si="1"/>
        <v>-1.4573750000000052E-2</v>
      </c>
      <c r="AE6" s="29">
        <f t="shared" si="1"/>
        <v>1.4789285347330594E-2</v>
      </c>
      <c r="AG6" s="28">
        <f t="shared" ref="AG6:AR6" si="6">SUM(AG3:AG5)</f>
        <v>14000.000000000002</v>
      </c>
      <c r="AH6" s="28">
        <f t="shared" si="6"/>
        <v>16000</v>
      </c>
      <c r="AI6" s="28">
        <f t="shared" si="6"/>
        <v>20000</v>
      </c>
      <c r="AJ6" s="28">
        <f t="shared" si="6"/>
        <v>17000</v>
      </c>
      <c r="AK6" s="28">
        <f t="shared" si="6"/>
        <v>18000</v>
      </c>
      <c r="AL6" s="28">
        <f t="shared" si="6"/>
        <v>16000</v>
      </c>
      <c r="AM6" s="28">
        <f t="shared" si="6"/>
        <v>16000</v>
      </c>
      <c r="AN6" s="28">
        <f t="shared" si="6"/>
        <v>13000</v>
      </c>
      <c r="AO6" s="28">
        <f t="shared" si="6"/>
        <v>19000</v>
      </c>
      <c r="AP6" s="28">
        <f t="shared" si="6"/>
        <v>20000</v>
      </c>
      <c r="AQ6" s="28">
        <f t="shared" si="6"/>
        <v>17000</v>
      </c>
      <c r="AR6" s="28">
        <f t="shared" si="6"/>
        <v>14000.000000000002</v>
      </c>
    </row>
  </sheetData>
  <autoFilter ref="B2:BA5" xr:uid="{80FCDA92-0365-45D6-ACFD-7BD159FF0618}">
    <sortState xmlns:xlrd2="http://schemas.microsoft.com/office/spreadsheetml/2017/richdata2" ref="B3:BA5">
      <sortCondition ref="I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9E0152-9160-40AC-964F-0B0BEF608F28}">
          <x14:formula1>
            <xm:f>List!$D$2:$D$5</xm:f>
          </x14:formula1>
          <xm:sqref>M3:M5</xm:sqref>
        </x14:dataValidation>
        <x14:dataValidation type="list" allowBlank="1" showInputMessage="1" showErrorMessage="1" xr:uid="{5020C8EB-0D2B-48DB-AA53-AA0A63E77A4C}">
          <x14:formula1>
            <xm:f>List!$B$2:$B$4</xm:f>
          </x14:formula1>
          <xm:sqref>H3:H5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2196-9919-40FF-949C-7D5F3CEB8116}">
  <dimension ref="B1:AR13"/>
  <sheetViews>
    <sheetView showGridLines="0" workbookViewId="0">
      <pane xSplit="3" ySplit="2" topLeftCell="F6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4" width="16.85546875" customWidth="1"/>
    <col min="5" max="5" width="26.42578125" bestFit="1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413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23008</v>
      </c>
      <c r="C3" t="s">
        <v>414</v>
      </c>
      <c r="D3" t="str">
        <f>VLOOKUP($B3, 'Performance Data'!$B:$K, 3, 0)</f>
        <v>Benelux</v>
      </c>
      <c r="E3" t="str">
        <f>VLOOKUP($B3, 'Performance Data'!$B:$K, 4, 0)</f>
        <v>Netherlands Central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/>
      <c r="I3" s="19" t="str">
        <f>VLOOKUP($B3, 'Performance Data'!$B:$K, 7, 0)</f>
        <v>GG</v>
      </c>
      <c r="J3" s="7">
        <f>P3</f>
        <v>1577.22</v>
      </c>
      <c r="K3" s="20">
        <f t="shared" ref="K3:K12" si="0">MROUND(J3*1.01, 100)</f>
        <v>1600</v>
      </c>
      <c r="M3" s="20" t="s">
        <v>68</v>
      </c>
      <c r="O3" s="5">
        <f>SUMIF('Performance Data'!$B:$B, $B3,'Performance Data'!N:N)</f>
        <v>5878.91</v>
      </c>
      <c r="P3" s="5">
        <f>SUMIF('Performance Data'!$B:$B, $B3,'Performance Data'!O:O)</f>
        <v>1577.22</v>
      </c>
      <c r="Q3" s="5">
        <f>SUMIF('Performance Data'!$B:$B, $B3,'Performance Data'!P:P)</f>
        <v>4380</v>
      </c>
      <c r="S3" s="21">
        <f t="shared" ref="S3:S13" si="1">$P3/O3-1</f>
        <v>-0.73171557312495006</v>
      </c>
      <c r="T3" s="21">
        <f t="shared" ref="T3:T13" si="2">P3/Q3-1</f>
        <v>-0.63990410958904109</v>
      </c>
      <c r="V3" s="5">
        <f>SUMIF('Performance Data'!$B:$B, $B3,'Performance Data'!AC:AC)</f>
        <v>8666.9900000000016</v>
      </c>
      <c r="W3" s="5">
        <f>SUMIF('Performance Data'!$B:$B, $B3,'Performance Data'!AD:AD)</f>
        <v>6612.7999999999993</v>
      </c>
      <c r="X3" s="5">
        <f>SUMIF('Performance Data'!$B:$B, $B3,'Performance Data'!AE:AE)</f>
        <v>5878.91</v>
      </c>
      <c r="Y3" s="5">
        <f>SUMIF('Performance Data'!$B:$B, $B3,'Performance Data'!AG:AG)</f>
        <v>6000</v>
      </c>
      <c r="Z3" s="5">
        <f t="shared" ref="Z3:Z12" si="3">J3</f>
        <v>1577.22</v>
      </c>
      <c r="AA3" s="5">
        <f t="shared" ref="AA3:AA12" si="4">K3</f>
        <v>1600</v>
      </c>
      <c r="AC3" s="21">
        <f t="shared" ref="AC3:AC13" si="5">Z3/X3-1</f>
        <v>-0.73171557312495006</v>
      </c>
      <c r="AD3" s="21">
        <f t="shared" ref="AD3:AD13" si="6">Z3/Y3-1</f>
        <v>-0.73713000000000006</v>
      </c>
      <c r="AE3" s="21">
        <f t="shared" ref="AE3:AE13" si="7">AA3/Z3-1</f>
        <v>1.4443134122062773E-2</v>
      </c>
      <c r="AG3" s="63">
        <f t="shared" ref="AG3:AR3" si="8">$AA3*AG$1</f>
        <v>112.00000000000001</v>
      </c>
      <c r="AH3" s="63">
        <f t="shared" si="8"/>
        <v>128</v>
      </c>
      <c r="AI3" s="63">
        <f t="shared" si="8"/>
        <v>160</v>
      </c>
      <c r="AJ3" s="63">
        <f t="shared" si="8"/>
        <v>136</v>
      </c>
      <c r="AK3" s="63">
        <f t="shared" si="8"/>
        <v>144</v>
      </c>
      <c r="AL3" s="63">
        <f t="shared" si="8"/>
        <v>128</v>
      </c>
      <c r="AM3" s="63">
        <f t="shared" si="8"/>
        <v>128</v>
      </c>
      <c r="AN3" s="63">
        <f t="shared" si="8"/>
        <v>104</v>
      </c>
      <c r="AO3" s="63">
        <f t="shared" si="8"/>
        <v>152</v>
      </c>
      <c r="AP3" s="63">
        <f t="shared" si="8"/>
        <v>160</v>
      </c>
      <c r="AQ3" s="63">
        <f t="shared" si="8"/>
        <v>136</v>
      </c>
      <c r="AR3" s="63">
        <f t="shared" si="8"/>
        <v>112.00000000000001</v>
      </c>
    </row>
    <row r="4" spans="2:44" x14ac:dyDescent="0.25">
      <c r="B4">
        <v>23040</v>
      </c>
      <c r="C4" t="s">
        <v>415</v>
      </c>
      <c r="D4" t="str">
        <f>VLOOKUP($B4, 'Performance Data'!$B:$K, 3, 0)</f>
        <v>Benelux</v>
      </c>
      <c r="E4" t="str">
        <f>VLOOKUP($B4, 'Performance Data'!$B:$K, 4, 0)</f>
        <v>Netherlands Central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/>
      <c r="I4" s="19" t="str">
        <f>VLOOKUP($B4, 'Performance Data'!$B:$K, 7, 0)</f>
        <v>GG</v>
      </c>
      <c r="J4" s="7">
        <f t="shared" ref="J4:J12" si="9">P4</f>
        <v>4526.4599999999991</v>
      </c>
      <c r="K4" s="20">
        <v>4700</v>
      </c>
      <c r="M4" s="20" t="s">
        <v>68</v>
      </c>
      <c r="O4" s="5">
        <f>SUMIF('Performance Data'!$B:$B, $B4,'Performance Data'!N:N)</f>
        <v>5551.14</v>
      </c>
      <c r="P4" s="5">
        <f>SUMIF('Performance Data'!$B:$B, $B4,'Performance Data'!O:O)</f>
        <v>4526.4599999999991</v>
      </c>
      <c r="Q4" s="5">
        <f>SUMIF('Performance Data'!$B:$B, $B4,'Performance Data'!P:P)</f>
        <v>4015</v>
      </c>
      <c r="S4" s="21">
        <f t="shared" si="1"/>
        <v>-0.1845891114257614</v>
      </c>
      <c r="T4" s="21">
        <f t="shared" si="2"/>
        <v>0.1273872976338728</v>
      </c>
      <c r="V4" s="5">
        <f>SUMIF('Performance Data'!$B:$B, $B4,'Performance Data'!AC:AC)</f>
        <v>19613.68</v>
      </c>
      <c r="W4" s="5">
        <f>SUMIF('Performance Data'!$B:$B, $B4,'Performance Data'!AD:AD)</f>
        <v>14301.609999999999</v>
      </c>
      <c r="X4" s="5">
        <f>SUMIF('Performance Data'!$B:$B, $B4,'Performance Data'!AE:AE)</f>
        <v>5551.14</v>
      </c>
      <c r="Y4" s="5">
        <f>SUMIF('Performance Data'!$B:$B, $B4,'Performance Data'!AG:AG)</f>
        <v>5500</v>
      </c>
      <c r="Z4" s="5">
        <f t="shared" si="3"/>
        <v>4526.4599999999991</v>
      </c>
      <c r="AA4" s="5">
        <f t="shared" si="4"/>
        <v>4700</v>
      </c>
      <c r="AC4" s="21">
        <f t="shared" si="5"/>
        <v>-0.1845891114257614</v>
      </c>
      <c r="AD4" s="21">
        <f t="shared" si="6"/>
        <v>-0.1770072727272729</v>
      </c>
      <c r="AE4" s="21">
        <f t="shared" si="7"/>
        <v>3.8339011059415284E-2</v>
      </c>
      <c r="AG4" s="63">
        <f t="shared" ref="AG4:AR12" si="10">$AA4*AG$1</f>
        <v>329.00000000000006</v>
      </c>
      <c r="AH4" s="63">
        <f t="shared" si="10"/>
        <v>376</v>
      </c>
      <c r="AI4" s="63">
        <f t="shared" si="10"/>
        <v>470</v>
      </c>
      <c r="AJ4" s="63">
        <f t="shared" si="10"/>
        <v>399.50000000000006</v>
      </c>
      <c r="AK4" s="63">
        <f t="shared" si="10"/>
        <v>423</v>
      </c>
      <c r="AL4" s="63">
        <f t="shared" si="10"/>
        <v>376</v>
      </c>
      <c r="AM4" s="63">
        <f t="shared" si="10"/>
        <v>376</v>
      </c>
      <c r="AN4" s="63">
        <f t="shared" si="10"/>
        <v>305.5</v>
      </c>
      <c r="AO4" s="63">
        <f t="shared" si="10"/>
        <v>446.5</v>
      </c>
      <c r="AP4" s="63">
        <f t="shared" si="10"/>
        <v>470</v>
      </c>
      <c r="AQ4" s="63">
        <f t="shared" si="10"/>
        <v>399.50000000000006</v>
      </c>
      <c r="AR4" s="63">
        <f t="shared" si="10"/>
        <v>329.00000000000006</v>
      </c>
    </row>
    <row r="5" spans="2:44" x14ac:dyDescent="0.25">
      <c r="B5">
        <v>23067</v>
      </c>
      <c r="C5" t="s">
        <v>416</v>
      </c>
      <c r="D5" t="str">
        <f>VLOOKUP($B5, 'Performance Data'!$B:$K, 3, 0)</f>
        <v>Benelux</v>
      </c>
      <c r="E5" t="str">
        <f>VLOOKUP($B5, 'Performance Data'!$B:$K, 4, 0)</f>
        <v>Netherlands Other / Belgium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 t="s">
        <v>358</v>
      </c>
      <c r="I5" s="19" t="str">
        <f>VLOOKUP($B5, 'Performance Data'!$B:$K, 7, 0)</f>
        <v>GG</v>
      </c>
      <c r="J5" s="7">
        <f t="shared" si="9"/>
        <v>0</v>
      </c>
      <c r="K5" s="20">
        <f t="shared" si="0"/>
        <v>0</v>
      </c>
      <c r="M5" s="20" t="s">
        <v>88</v>
      </c>
      <c r="O5" s="5">
        <f>SUMIF('Performance Data'!$B:$B, $B5,'Performance Data'!N:N)</f>
        <v>2599.91</v>
      </c>
      <c r="P5" s="5">
        <f>SUMIF('Performance Data'!$B:$B, $B5,'Performance Data'!O:O)</f>
        <v>0</v>
      </c>
      <c r="Q5" s="5">
        <f>SUMIF('Performance Data'!$B:$B, $B5,'Performance Data'!P:P)</f>
        <v>1825</v>
      </c>
      <c r="S5" s="21">
        <f t="shared" si="1"/>
        <v>-1</v>
      </c>
      <c r="T5" s="21">
        <f t="shared" si="2"/>
        <v>-1</v>
      </c>
      <c r="V5" s="5">
        <f>SUMIF('Performance Data'!$B:$B, $B5,'Performance Data'!AC:AC)</f>
        <v>9490.73</v>
      </c>
      <c r="W5" s="5">
        <f>SUMIF('Performance Data'!$B:$B, $B5,'Performance Data'!AD:AD)</f>
        <v>5200.26</v>
      </c>
      <c r="X5" s="5">
        <f>SUMIF('Performance Data'!$B:$B, $B5,'Performance Data'!AE:AE)</f>
        <v>2599.91</v>
      </c>
      <c r="Y5" s="5">
        <f>SUMIF('Performance Data'!$B:$B, $B5,'Performance Data'!AG:AG)</f>
        <v>2500</v>
      </c>
      <c r="Z5" s="5">
        <f t="shared" si="3"/>
        <v>0</v>
      </c>
      <c r="AA5" s="5">
        <f t="shared" si="4"/>
        <v>0</v>
      </c>
      <c r="AC5" s="21">
        <f t="shared" si="5"/>
        <v>-1</v>
      </c>
      <c r="AD5" s="21">
        <f t="shared" si="6"/>
        <v>-1</v>
      </c>
      <c r="AE5" s="21" t="e">
        <f t="shared" si="7"/>
        <v>#DIV/0!</v>
      </c>
      <c r="AG5" s="63">
        <f t="shared" si="10"/>
        <v>0</v>
      </c>
      <c r="AH5" s="63">
        <f t="shared" si="10"/>
        <v>0</v>
      </c>
      <c r="AI5" s="63">
        <f t="shared" si="10"/>
        <v>0</v>
      </c>
      <c r="AJ5" s="63">
        <f t="shared" si="10"/>
        <v>0</v>
      </c>
      <c r="AK5" s="63">
        <f t="shared" si="10"/>
        <v>0</v>
      </c>
      <c r="AL5" s="63">
        <f t="shared" si="10"/>
        <v>0</v>
      </c>
      <c r="AM5" s="63">
        <f t="shared" si="10"/>
        <v>0</v>
      </c>
      <c r="AN5" s="63">
        <f t="shared" si="10"/>
        <v>0</v>
      </c>
      <c r="AO5" s="63">
        <f t="shared" si="10"/>
        <v>0</v>
      </c>
      <c r="AP5" s="63">
        <f t="shared" si="10"/>
        <v>0</v>
      </c>
      <c r="AQ5" s="63">
        <f t="shared" si="10"/>
        <v>0</v>
      </c>
      <c r="AR5" s="63">
        <f t="shared" si="10"/>
        <v>0</v>
      </c>
    </row>
    <row r="6" spans="2:44" x14ac:dyDescent="0.25">
      <c r="B6">
        <v>23083</v>
      </c>
      <c r="C6" t="s">
        <v>417</v>
      </c>
      <c r="D6" t="str">
        <f>VLOOKUP($B6, 'Performance Data'!$B:$K, 3, 0)</f>
        <v>Benelux</v>
      </c>
      <c r="E6" t="str">
        <f>VLOOKUP($B6, 'Performance Data'!$B:$K, 4, 0)</f>
        <v>Netherlands Other / Belgium</v>
      </c>
      <c r="F6" t="str">
        <f>VLOOKUP($B6, 'Performance Data'!$B:$K, 6, 0)</f>
        <v>Institutes / Clinic</v>
      </c>
      <c r="G6" s="19" t="str">
        <f>VLOOKUP($B6, 'Performance Data'!$B:$K, 10, 0)</f>
        <v>Pre-2022</v>
      </c>
      <c r="H6" s="20" t="s">
        <v>358</v>
      </c>
      <c r="I6" s="19" t="str">
        <f>VLOOKUP($B6, 'Performance Data'!$B:$K, 7, 0)</f>
        <v>GG</v>
      </c>
      <c r="J6" s="7">
        <f t="shared" si="9"/>
        <v>0</v>
      </c>
      <c r="K6" s="20">
        <f t="shared" si="0"/>
        <v>0</v>
      </c>
      <c r="M6" s="20" t="s">
        <v>88</v>
      </c>
      <c r="O6" s="5">
        <f>SUMIF('Performance Data'!$B:$B, $B6,'Performance Data'!N:N)</f>
        <v>3224.76</v>
      </c>
      <c r="P6" s="5">
        <f>SUMIF('Performance Data'!$B:$B, $B6,'Performance Data'!O:O)</f>
        <v>0</v>
      </c>
      <c r="Q6" s="5">
        <f>SUMIF('Performance Data'!$B:$B, $B6,'Performance Data'!P:P)</f>
        <v>2190</v>
      </c>
      <c r="S6" s="21">
        <f t="shared" si="1"/>
        <v>-1</v>
      </c>
      <c r="T6" s="21">
        <f t="shared" si="2"/>
        <v>-1</v>
      </c>
      <c r="V6" s="5">
        <f>SUMIF('Performance Data'!$B:$B, $B6,'Performance Data'!AC:AC)</f>
        <v>7047.1799999999994</v>
      </c>
      <c r="W6" s="5">
        <f>SUMIF('Performance Data'!$B:$B, $B6,'Performance Data'!AD:AD)</f>
        <v>4983.58</v>
      </c>
      <c r="X6" s="5">
        <f>SUMIF('Performance Data'!$B:$B, $B6,'Performance Data'!AE:AE)</f>
        <v>3224.76</v>
      </c>
      <c r="Y6" s="5">
        <f>SUMIF('Performance Data'!$B:$B, $B6,'Performance Data'!AG:AG)</f>
        <v>3000</v>
      </c>
      <c r="Z6" s="5">
        <f t="shared" si="3"/>
        <v>0</v>
      </c>
      <c r="AA6" s="5">
        <f t="shared" si="4"/>
        <v>0</v>
      </c>
      <c r="AC6" s="21">
        <f t="shared" si="5"/>
        <v>-1</v>
      </c>
      <c r="AD6" s="21">
        <f t="shared" si="6"/>
        <v>-1</v>
      </c>
      <c r="AE6" s="21" t="e">
        <f t="shared" si="7"/>
        <v>#DIV/0!</v>
      </c>
      <c r="AG6" s="63">
        <f t="shared" si="10"/>
        <v>0</v>
      </c>
      <c r="AH6" s="63">
        <f t="shared" si="10"/>
        <v>0</v>
      </c>
      <c r="AI6" s="63">
        <f t="shared" si="10"/>
        <v>0</v>
      </c>
      <c r="AJ6" s="63">
        <f t="shared" si="10"/>
        <v>0</v>
      </c>
      <c r="AK6" s="63">
        <f t="shared" si="10"/>
        <v>0</v>
      </c>
      <c r="AL6" s="63">
        <f t="shared" si="10"/>
        <v>0</v>
      </c>
      <c r="AM6" s="63">
        <f t="shared" si="10"/>
        <v>0</v>
      </c>
      <c r="AN6" s="63">
        <f t="shared" si="10"/>
        <v>0</v>
      </c>
      <c r="AO6" s="63">
        <f t="shared" si="10"/>
        <v>0</v>
      </c>
      <c r="AP6" s="63">
        <f t="shared" si="10"/>
        <v>0</v>
      </c>
      <c r="AQ6" s="63">
        <f t="shared" si="10"/>
        <v>0</v>
      </c>
      <c r="AR6" s="63">
        <f t="shared" si="10"/>
        <v>0</v>
      </c>
    </row>
    <row r="7" spans="2:44" x14ac:dyDescent="0.25">
      <c r="B7">
        <v>23093</v>
      </c>
      <c r="C7" t="s">
        <v>418</v>
      </c>
      <c r="D7" t="str">
        <f>VLOOKUP($B7, 'Performance Data'!$B:$K, 3, 0)</f>
        <v>Benelux</v>
      </c>
      <c r="E7" t="str">
        <f>VLOOKUP($B7, 'Performance Data'!$B:$K, 4, 0)</f>
        <v>Netherlands Other / Belgium</v>
      </c>
      <c r="F7" t="str">
        <f>VLOOKUP($B7, 'Performance Data'!$B:$K, 6, 0)</f>
        <v>Institutes / Clinic</v>
      </c>
      <c r="G7" s="19" t="str">
        <f>VLOOKUP($B7, 'Performance Data'!$B:$K, 10, 0)</f>
        <v>Pre-2022</v>
      </c>
      <c r="H7" s="20"/>
      <c r="I7" s="19" t="str">
        <f>VLOOKUP($B7, 'Performance Data'!$B:$K, 7, 0)</f>
        <v>GG</v>
      </c>
      <c r="J7" s="7">
        <f t="shared" si="9"/>
        <v>3040.2799999999997</v>
      </c>
      <c r="K7" s="20">
        <v>3200</v>
      </c>
      <c r="M7" s="20" t="s">
        <v>68</v>
      </c>
      <c r="O7" s="5">
        <f>SUMIF('Performance Data'!$B:$B, $B7,'Performance Data'!N:N)</f>
        <v>2760.01</v>
      </c>
      <c r="P7" s="5">
        <f>SUMIF('Performance Data'!$B:$B, $B7,'Performance Data'!O:O)</f>
        <v>3040.2799999999997</v>
      </c>
      <c r="Q7" s="5">
        <f>SUMIF('Performance Data'!$B:$B, $B7,'Performance Data'!P:P)</f>
        <v>1825</v>
      </c>
      <c r="S7" s="21">
        <f t="shared" si="1"/>
        <v>0.10154673352632759</v>
      </c>
      <c r="T7" s="21">
        <f t="shared" si="2"/>
        <v>0.66590684931506838</v>
      </c>
      <c r="V7" s="5">
        <f>SUMIF('Performance Data'!$B:$B, $B7,'Performance Data'!AC:AC)</f>
        <v>8112.7800000000016</v>
      </c>
      <c r="W7" s="5">
        <f>SUMIF('Performance Data'!$B:$B, $B7,'Performance Data'!AD:AD)</f>
        <v>5205.37</v>
      </c>
      <c r="X7" s="5">
        <f>SUMIF('Performance Data'!$B:$B, $B7,'Performance Data'!AE:AE)</f>
        <v>2760.01</v>
      </c>
      <c r="Y7" s="5">
        <f>SUMIF('Performance Data'!$B:$B, $B7,'Performance Data'!AG:AG)</f>
        <v>2500</v>
      </c>
      <c r="Z7" s="5">
        <f t="shared" si="3"/>
        <v>3040.2799999999997</v>
      </c>
      <c r="AA7" s="5">
        <f t="shared" si="4"/>
        <v>3200</v>
      </c>
      <c r="AC7" s="21">
        <f t="shared" si="5"/>
        <v>0.10154673352632759</v>
      </c>
      <c r="AD7" s="21">
        <f t="shared" si="6"/>
        <v>0.21611199999999986</v>
      </c>
      <c r="AE7" s="21">
        <f t="shared" si="7"/>
        <v>5.253463496783195E-2</v>
      </c>
      <c r="AG7" s="63">
        <f t="shared" si="10"/>
        <v>224.00000000000003</v>
      </c>
      <c r="AH7" s="63">
        <f t="shared" si="10"/>
        <v>256</v>
      </c>
      <c r="AI7" s="63">
        <f t="shared" si="10"/>
        <v>320</v>
      </c>
      <c r="AJ7" s="63">
        <f t="shared" si="10"/>
        <v>272</v>
      </c>
      <c r="AK7" s="63">
        <f t="shared" si="10"/>
        <v>288</v>
      </c>
      <c r="AL7" s="63">
        <f t="shared" si="10"/>
        <v>256</v>
      </c>
      <c r="AM7" s="63">
        <f t="shared" si="10"/>
        <v>256</v>
      </c>
      <c r="AN7" s="63">
        <f t="shared" si="10"/>
        <v>208</v>
      </c>
      <c r="AO7" s="63">
        <f t="shared" si="10"/>
        <v>304</v>
      </c>
      <c r="AP7" s="63">
        <f t="shared" si="10"/>
        <v>320</v>
      </c>
      <c r="AQ7" s="63">
        <f t="shared" si="10"/>
        <v>272</v>
      </c>
      <c r="AR7" s="63">
        <f t="shared" si="10"/>
        <v>224.00000000000003</v>
      </c>
    </row>
    <row r="8" spans="2:44" x14ac:dyDescent="0.25">
      <c r="B8">
        <v>23095</v>
      </c>
      <c r="C8" t="s">
        <v>419</v>
      </c>
      <c r="D8" t="str">
        <f>VLOOKUP($B8, 'Performance Data'!$B:$K, 3, 0)</f>
        <v>Benelux</v>
      </c>
      <c r="E8" t="str">
        <f>VLOOKUP($B8, 'Performance Data'!$B:$K, 4, 0)</f>
        <v>Netherlands Central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/>
      <c r="I8" s="19" t="str">
        <f>VLOOKUP($B8, 'Performance Data'!$B:$K, 7, 0)</f>
        <v>GG</v>
      </c>
      <c r="J8" s="7">
        <f t="shared" si="9"/>
        <v>786.59</v>
      </c>
      <c r="K8" s="20">
        <v>1000</v>
      </c>
      <c r="M8" s="20" t="s">
        <v>68</v>
      </c>
      <c r="O8" s="5">
        <f>SUMIF('Performance Data'!$B:$B, $B8,'Performance Data'!N:N)</f>
        <v>1482.4199999999998</v>
      </c>
      <c r="P8" s="5">
        <f>SUMIF('Performance Data'!$B:$B, $B8,'Performance Data'!O:O)</f>
        <v>786.59</v>
      </c>
      <c r="Q8" s="5">
        <f>SUMIF('Performance Data'!$B:$B, $B8,'Performance Data'!P:P)</f>
        <v>1095</v>
      </c>
      <c r="S8" s="21">
        <f t="shared" si="1"/>
        <v>-0.4693878927699302</v>
      </c>
      <c r="T8" s="21">
        <f t="shared" si="2"/>
        <v>-0.28165296803652962</v>
      </c>
      <c r="V8" s="5">
        <f>SUMIF('Performance Data'!$B:$B, $B8,'Performance Data'!AC:AC)</f>
        <v>1300.6499999999999</v>
      </c>
      <c r="W8" s="5">
        <f>SUMIF('Performance Data'!$B:$B, $B8,'Performance Data'!AD:AD)</f>
        <v>796.2</v>
      </c>
      <c r="X8" s="5">
        <f>SUMIF('Performance Data'!$B:$B, $B8,'Performance Data'!AE:AE)</f>
        <v>1482.4199999999998</v>
      </c>
      <c r="Y8" s="5">
        <f>SUMIF('Performance Data'!$B:$B, $B8,'Performance Data'!AG:AG)</f>
        <v>1500</v>
      </c>
      <c r="Z8" s="5">
        <f t="shared" si="3"/>
        <v>786.59</v>
      </c>
      <c r="AA8" s="5">
        <f t="shared" si="4"/>
        <v>1000</v>
      </c>
      <c r="AC8" s="21">
        <f t="shared" si="5"/>
        <v>-0.4693878927699302</v>
      </c>
      <c r="AD8" s="21">
        <f t="shared" si="6"/>
        <v>-0.47560666666666662</v>
      </c>
      <c r="AE8" s="21">
        <f t="shared" si="7"/>
        <v>0.27131033956699158</v>
      </c>
      <c r="AG8" s="63">
        <f t="shared" si="10"/>
        <v>70</v>
      </c>
      <c r="AH8" s="63">
        <f t="shared" si="10"/>
        <v>80</v>
      </c>
      <c r="AI8" s="63">
        <f t="shared" si="10"/>
        <v>100</v>
      </c>
      <c r="AJ8" s="63">
        <f t="shared" si="10"/>
        <v>85</v>
      </c>
      <c r="AK8" s="63">
        <f t="shared" si="10"/>
        <v>90</v>
      </c>
      <c r="AL8" s="63">
        <f t="shared" si="10"/>
        <v>80</v>
      </c>
      <c r="AM8" s="63">
        <f t="shared" si="10"/>
        <v>80</v>
      </c>
      <c r="AN8" s="63">
        <f t="shared" si="10"/>
        <v>65</v>
      </c>
      <c r="AO8" s="63">
        <f t="shared" si="10"/>
        <v>95</v>
      </c>
      <c r="AP8" s="63">
        <f t="shared" si="10"/>
        <v>100</v>
      </c>
      <c r="AQ8" s="63">
        <f t="shared" si="10"/>
        <v>85</v>
      </c>
      <c r="AR8" s="63">
        <f t="shared" si="10"/>
        <v>70</v>
      </c>
    </row>
    <row r="9" spans="2:44" x14ac:dyDescent="0.25">
      <c r="B9">
        <v>23103</v>
      </c>
      <c r="C9" t="s">
        <v>420</v>
      </c>
      <c r="D9" t="str">
        <f>VLOOKUP($B9, 'Performance Data'!$B:$K, 3, 0)</f>
        <v>Benelux</v>
      </c>
      <c r="E9" t="str">
        <f>VLOOKUP($B9, 'Performance Data'!$B:$K, 4, 0)</f>
        <v>Netherlands Central</v>
      </c>
      <c r="F9" t="str">
        <f>VLOOKUP($B9, 'Performance Data'!$B:$K, 6, 0)</f>
        <v>Institutes / Clinic</v>
      </c>
      <c r="G9" s="19">
        <f>VLOOKUP($B9, 'Performance Data'!$B:$K, 10, 0)</f>
        <v>2022</v>
      </c>
      <c r="H9" s="20" t="s">
        <v>358</v>
      </c>
      <c r="I9" s="19" t="str">
        <f>VLOOKUP($B9, 'Performance Data'!$B:$K, 7, 0)</f>
        <v>GG</v>
      </c>
      <c r="J9" s="7">
        <f t="shared" si="9"/>
        <v>0</v>
      </c>
      <c r="K9" s="20">
        <f t="shared" si="0"/>
        <v>0</v>
      </c>
      <c r="M9" s="20" t="s">
        <v>88</v>
      </c>
      <c r="O9" s="5">
        <f>SUMIF('Performance Data'!$B:$B, $B9,'Performance Data'!N:N)</f>
        <v>2590.73</v>
      </c>
      <c r="P9" s="5">
        <f>SUMIF('Performance Data'!$B:$B, $B9,'Performance Data'!O:O)</f>
        <v>0</v>
      </c>
      <c r="Q9" s="5">
        <f>SUMIF('Performance Data'!$B:$B, $B9,'Performance Data'!P:P)</f>
        <v>1825</v>
      </c>
      <c r="S9" s="21">
        <f t="shared" si="1"/>
        <v>-1</v>
      </c>
      <c r="T9" s="21">
        <f t="shared" si="2"/>
        <v>-1</v>
      </c>
      <c r="V9" s="5">
        <f>SUMIF('Performance Data'!$B:$B, $B9,'Performance Data'!AC:AC)</f>
        <v>7207.2699999999995</v>
      </c>
      <c r="W9" s="5">
        <f>SUMIF('Performance Data'!$B:$B, $B9,'Performance Data'!AD:AD)</f>
        <v>4647.04</v>
      </c>
      <c r="X9" s="5">
        <f>SUMIF('Performance Data'!$B:$B, $B9,'Performance Data'!AE:AE)</f>
        <v>2590.73</v>
      </c>
      <c r="Y9" s="5">
        <f>SUMIF('Performance Data'!$B:$B, $B9,'Performance Data'!AG:AG)</f>
        <v>2500</v>
      </c>
      <c r="Z9" s="5">
        <f t="shared" si="3"/>
        <v>0</v>
      </c>
      <c r="AA9" s="5">
        <f t="shared" si="4"/>
        <v>0</v>
      </c>
      <c r="AC9" s="21">
        <f t="shared" si="5"/>
        <v>-1</v>
      </c>
      <c r="AD9" s="21">
        <f t="shared" si="6"/>
        <v>-1</v>
      </c>
      <c r="AE9" s="21" t="e">
        <f t="shared" si="7"/>
        <v>#DIV/0!</v>
      </c>
      <c r="AG9" s="63">
        <f t="shared" si="10"/>
        <v>0</v>
      </c>
      <c r="AH9" s="63">
        <f t="shared" si="10"/>
        <v>0</v>
      </c>
      <c r="AI9" s="63">
        <f t="shared" si="10"/>
        <v>0</v>
      </c>
      <c r="AJ9" s="63">
        <f t="shared" si="10"/>
        <v>0</v>
      </c>
      <c r="AK9" s="63">
        <f t="shared" si="10"/>
        <v>0</v>
      </c>
      <c r="AL9" s="63">
        <f t="shared" si="10"/>
        <v>0</v>
      </c>
      <c r="AM9" s="63">
        <f t="shared" si="10"/>
        <v>0</v>
      </c>
      <c r="AN9" s="63">
        <f t="shared" si="10"/>
        <v>0</v>
      </c>
      <c r="AO9" s="63">
        <f t="shared" si="10"/>
        <v>0</v>
      </c>
      <c r="AP9" s="63">
        <f t="shared" si="10"/>
        <v>0</v>
      </c>
      <c r="AQ9" s="63">
        <f t="shared" si="10"/>
        <v>0</v>
      </c>
      <c r="AR9" s="63">
        <f t="shared" si="10"/>
        <v>0</v>
      </c>
    </row>
    <row r="10" spans="2:44" x14ac:dyDescent="0.25">
      <c r="B10">
        <v>24003</v>
      </c>
      <c r="C10" t="s">
        <v>421</v>
      </c>
      <c r="D10" t="str">
        <f>VLOOKUP($B10, 'Performance Data'!$B:$K, 3, 0)</f>
        <v>Benelux</v>
      </c>
      <c r="E10" t="str">
        <f>VLOOKUP($B10, 'Performance Data'!$B:$K, 4, 0)</f>
        <v>Netherlands Other / Belgium</v>
      </c>
      <c r="F10" t="str">
        <f>VLOOKUP($B10, 'Performance Data'!$B:$K, 6, 0)</f>
        <v>Institutes / Clinic</v>
      </c>
      <c r="G10" s="19" t="str">
        <f>VLOOKUP($B10, 'Performance Data'!$B:$K, 10, 0)</f>
        <v>Pre-2022</v>
      </c>
      <c r="H10" s="20"/>
      <c r="I10" s="19" t="str">
        <f>VLOOKUP($B10, 'Performance Data'!$B:$K, 7, 0)</f>
        <v>GG</v>
      </c>
      <c r="J10" s="7">
        <f t="shared" si="9"/>
        <v>468.91999999999996</v>
      </c>
      <c r="K10" s="20">
        <f t="shared" si="0"/>
        <v>500</v>
      </c>
      <c r="M10" s="20" t="s">
        <v>68</v>
      </c>
      <c r="O10" s="5">
        <f>SUMIF('Performance Data'!$B:$B, $B10,'Performance Data'!N:N)</f>
        <v>1708.9099999999999</v>
      </c>
      <c r="P10" s="5">
        <f>SUMIF('Performance Data'!$B:$B, $B10,'Performance Data'!O:O)</f>
        <v>468.91999999999996</v>
      </c>
      <c r="Q10" s="5">
        <f>SUMIF('Performance Data'!$B:$B, $B10,'Performance Data'!P:P)</f>
        <v>1095</v>
      </c>
      <c r="S10" s="21">
        <f t="shared" si="1"/>
        <v>-0.72560286966545928</v>
      </c>
      <c r="T10" s="21">
        <f t="shared" si="2"/>
        <v>-0.57176255707762569</v>
      </c>
      <c r="V10" s="5">
        <f>SUMIF('Performance Data'!$B:$B, $B10,'Performance Data'!AC:AC)</f>
        <v>14675.560000000001</v>
      </c>
      <c r="W10" s="5">
        <f>SUMIF('Performance Data'!$B:$B, $B10,'Performance Data'!AD:AD)</f>
        <v>7082.0199999999995</v>
      </c>
      <c r="X10" s="5">
        <f>SUMIF('Performance Data'!$B:$B, $B10,'Performance Data'!AE:AE)</f>
        <v>1708.9099999999999</v>
      </c>
      <c r="Y10" s="5">
        <f>SUMIF('Performance Data'!$B:$B, $B10,'Performance Data'!AG:AG)</f>
        <v>1500</v>
      </c>
      <c r="Z10" s="5">
        <f t="shared" si="3"/>
        <v>468.91999999999996</v>
      </c>
      <c r="AA10" s="5">
        <f t="shared" si="4"/>
        <v>500</v>
      </c>
      <c r="AC10" s="21">
        <f t="shared" si="5"/>
        <v>-0.72560286966545928</v>
      </c>
      <c r="AD10" s="21">
        <f t="shared" si="6"/>
        <v>-0.6873866666666667</v>
      </c>
      <c r="AE10" s="21">
        <f t="shared" si="7"/>
        <v>6.6279962466945452E-2</v>
      </c>
      <c r="AG10" s="63">
        <f t="shared" si="10"/>
        <v>35</v>
      </c>
      <c r="AH10" s="63">
        <f t="shared" si="10"/>
        <v>40</v>
      </c>
      <c r="AI10" s="63">
        <f t="shared" si="10"/>
        <v>50</v>
      </c>
      <c r="AJ10" s="63">
        <f t="shared" si="10"/>
        <v>42.5</v>
      </c>
      <c r="AK10" s="63">
        <f t="shared" si="10"/>
        <v>45</v>
      </c>
      <c r="AL10" s="63">
        <f t="shared" si="10"/>
        <v>40</v>
      </c>
      <c r="AM10" s="63">
        <f t="shared" si="10"/>
        <v>40</v>
      </c>
      <c r="AN10" s="63">
        <f t="shared" si="10"/>
        <v>32.5</v>
      </c>
      <c r="AO10" s="63">
        <f t="shared" si="10"/>
        <v>47.5</v>
      </c>
      <c r="AP10" s="63">
        <f t="shared" si="10"/>
        <v>50</v>
      </c>
      <c r="AQ10" s="63">
        <f t="shared" si="10"/>
        <v>42.5</v>
      </c>
      <c r="AR10" s="63">
        <f t="shared" si="10"/>
        <v>35</v>
      </c>
    </row>
    <row r="11" spans="2:44" x14ac:dyDescent="0.25">
      <c r="B11">
        <v>23068</v>
      </c>
      <c r="C11" t="s">
        <v>424</v>
      </c>
      <c r="D11" t="str">
        <f>VLOOKUP($B11, 'Performance Data'!$B:$K, 3, 0)</f>
        <v>Benelux</v>
      </c>
      <c r="E11" t="str">
        <f>VLOOKUP($B11, 'Performance Data'!$B:$K, 4, 0)</f>
        <v>Netherlands Other / Belgium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 t="s">
        <v>358</v>
      </c>
      <c r="I11" s="19" t="str">
        <f>VLOOKUP($B11, 'Performance Data'!$B:$K, 7, 0)</f>
        <v>GG</v>
      </c>
      <c r="J11" s="7">
        <f t="shared" si="9"/>
        <v>0</v>
      </c>
      <c r="K11" s="20">
        <f t="shared" si="0"/>
        <v>0</v>
      </c>
      <c r="M11" s="20" t="s">
        <v>88</v>
      </c>
      <c r="O11" s="5">
        <f>SUMIF('Performance Data'!$B:$B, $B11,'Performance Data'!N:N)</f>
        <v>1728.87</v>
      </c>
      <c r="P11" s="5">
        <f>SUMIF('Performance Data'!$B:$B, $B11,'Performance Data'!O:O)</f>
        <v>0</v>
      </c>
      <c r="Q11" s="5">
        <f>SUMIF('Performance Data'!$B:$B, $B11,'Performance Data'!P:P)</f>
        <v>1460</v>
      </c>
      <c r="S11" s="21">
        <f t="shared" si="1"/>
        <v>-1</v>
      </c>
      <c r="T11" s="21">
        <f t="shared" si="2"/>
        <v>-1</v>
      </c>
      <c r="V11" s="5">
        <f>SUMIF('Performance Data'!$B:$B, $B11,'Performance Data'!AC:AC)</f>
        <v>8270.85</v>
      </c>
      <c r="W11" s="5">
        <f>SUMIF('Performance Data'!$B:$B, $B11,'Performance Data'!AD:AD)</f>
        <v>4343.55</v>
      </c>
      <c r="X11" s="5">
        <f>SUMIF('Performance Data'!$B:$B, $B11,'Performance Data'!AE:AE)</f>
        <v>1728.87</v>
      </c>
      <c r="Y11" s="5">
        <f>SUMIF('Performance Data'!$B:$B, $B11,'Performance Data'!AG:AG)</f>
        <v>2000</v>
      </c>
      <c r="Z11" s="5">
        <f t="shared" si="3"/>
        <v>0</v>
      </c>
      <c r="AA11" s="5">
        <f t="shared" si="4"/>
        <v>0</v>
      </c>
      <c r="AC11" s="21">
        <f t="shared" si="5"/>
        <v>-1</v>
      </c>
      <c r="AD11" s="21">
        <f t="shared" si="6"/>
        <v>-1</v>
      </c>
      <c r="AE11" s="21" t="e">
        <f t="shared" si="7"/>
        <v>#DIV/0!</v>
      </c>
      <c r="AG11" s="63">
        <f t="shared" si="10"/>
        <v>0</v>
      </c>
      <c r="AH11" s="63">
        <f t="shared" si="10"/>
        <v>0</v>
      </c>
      <c r="AI11" s="63">
        <f t="shared" si="10"/>
        <v>0</v>
      </c>
      <c r="AJ11" s="63">
        <f t="shared" si="10"/>
        <v>0</v>
      </c>
      <c r="AK11" s="63">
        <f t="shared" si="10"/>
        <v>0</v>
      </c>
      <c r="AL11" s="63">
        <f t="shared" si="10"/>
        <v>0</v>
      </c>
      <c r="AM11" s="63">
        <f t="shared" si="10"/>
        <v>0</v>
      </c>
      <c r="AN11" s="63">
        <f t="shared" si="10"/>
        <v>0</v>
      </c>
      <c r="AO11" s="63">
        <f t="shared" si="10"/>
        <v>0</v>
      </c>
      <c r="AP11" s="63">
        <f t="shared" si="10"/>
        <v>0</v>
      </c>
      <c r="AQ11" s="63">
        <f t="shared" si="10"/>
        <v>0</v>
      </c>
      <c r="AR11" s="63">
        <f t="shared" si="10"/>
        <v>0</v>
      </c>
    </row>
    <row r="12" spans="2:44" x14ac:dyDescent="0.25">
      <c r="B12">
        <v>23110</v>
      </c>
      <c r="C12" t="s">
        <v>425</v>
      </c>
      <c r="D12" t="str">
        <f>VLOOKUP($B12, 'Performance Data'!$B:$K, 3, 0)</f>
        <v>Benelux</v>
      </c>
      <c r="E12" t="str">
        <f>VLOOKUP($B12, 'Performance Data'!$B:$K, 4, 0)</f>
        <v>Netherlands Central</v>
      </c>
      <c r="F12" t="str">
        <f>VLOOKUP($B12, 'Performance Data'!$B:$K, 6, 0)</f>
        <v>Institutes / Clinic</v>
      </c>
      <c r="G12" s="19">
        <f>VLOOKUP($B12, 'Performance Data'!$B:$K, 10, 0)</f>
        <v>2023</v>
      </c>
      <c r="H12" s="20" t="s">
        <v>358</v>
      </c>
      <c r="I12" s="19">
        <f>VLOOKUP($B12, 'Performance Data'!$B:$K, 7, 0)</f>
        <v>0</v>
      </c>
      <c r="J12" s="7">
        <f t="shared" si="9"/>
        <v>0</v>
      </c>
      <c r="K12" s="20">
        <f t="shared" si="0"/>
        <v>0</v>
      </c>
      <c r="M12" s="20" t="s">
        <v>88</v>
      </c>
      <c r="O12" s="5">
        <f>SUMIF('Performance Data'!$B:$B, $B12,'Performance Data'!N:N)</f>
        <v>1007.3999999999999</v>
      </c>
      <c r="P12" s="5">
        <f>SUMIF('Performance Data'!$B:$B, $B12,'Performance Data'!O:O)</f>
        <v>0</v>
      </c>
      <c r="Q12" s="5">
        <f>SUMIF('Performance Data'!$B:$B, $B12,'Performance Data'!P:P)</f>
        <v>0</v>
      </c>
      <c r="S12" s="21">
        <f t="shared" si="1"/>
        <v>-1</v>
      </c>
      <c r="T12" s="21" t="e">
        <f t="shared" si="2"/>
        <v>#DIV/0!</v>
      </c>
      <c r="V12" s="5">
        <f>SUMIF('Performance Data'!$B:$B, $B12,'Performance Data'!AC:AC)</f>
        <v>0</v>
      </c>
      <c r="W12" s="5">
        <f>SUMIF('Performance Data'!$B:$B, $B12,'Performance Data'!AD:AD)</f>
        <v>18679.669999999998</v>
      </c>
      <c r="X12" s="5">
        <f>SUMIF('Performance Data'!$B:$B, $B12,'Performance Data'!AE:AE)</f>
        <v>1007.3999999999999</v>
      </c>
      <c r="Y12" s="5">
        <f>SUMIF('Performance Data'!$B:$B, $B12,'Performance Data'!AG:AG)</f>
        <v>0</v>
      </c>
      <c r="Z12" s="5">
        <f t="shared" si="3"/>
        <v>0</v>
      </c>
      <c r="AA12" s="5">
        <f t="shared" si="4"/>
        <v>0</v>
      </c>
      <c r="AC12" s="21">
        <f t="shared" si="5"/>
        <v>-1</v>
      </c>
      <c r="AD12" s="21" t="e">
        <f t="shared" si="6"/>
        <v>#DIV/0!</v>
      </c>
      <c r="AE12" s="21" t="e">
        <f t="shared" si="7"/>
        <v>#DIV/0!</v>
      </c>
      <c r="AG12" s="63">
        <f t="shared" si="10"/>
        <v>0</v>
      </c>
      <c r="AH12" s="63">
        <f t="shared" si="10"/>
        <v>0</v>
      </c>
      <c r="AI12" s="63">
        <f t="shared" si="10"/>
        <v>0</v>
      </c>
      <c r="AJ12" s="63">
        <f t="shared" si="10"/>
        <v>0</v>
      </c>
      <c r="AK12" s="63">
        <f t="shared" si="10"/>
        <v>0</v>
      </c>
      <c r="AL12" s="63">
        <f t="shared" si="10"/>
        <v>0</v>
      </c>
      <c r="AM12" s="63">
        <f t="shared" si="10"/>
        <v>0</v>
      </c>
      <c r="AN12" s="63">
        <f t="shared" si="10"/>
        <v>0</v>
      </c>
      <c r="AO12" s="63">
        <f t="shared" si="10"/>
        <v>0</v>
      </c>
      <c r="AP12" s="63">
        <f t="shared" si="10"/>
        <v>0</v>
      </c>
      <c r="AQ12" s="63">
        <f t="shared" si="10"/>
        <v>0</v>
      </c>
      <c r="AR12" s="63">
        <f t="shared" si="10"/>
        <v>0</v>
      </c>
    </row>
    <row r="13" spans="2:44" x14ac:dyDescent="0.25">
      <c r="B13" s="26" t="s">
        <v>102</v>
      </c>
      <c r="C13" s="26"/>
      <c r="D13" s="26"/>
      <c r="E13" s="26"/>
      <c r="F13" s="26"/>
      <c r="G13" s="27"/>
      <c r="H13" s="28">
        <f>COUNTIF(H3:H12, "Yes")</f>
        <v>0</v>
      </c>
      <c r="I13" s="27"/>
      <c r="J13" s="31">
        <f>SUM(J3:J12)</f>
        <v>10399.469999999999</v>
      </c>
      <c r="K13" s="28">
        <f>SUM(K3:K12)</f>
        <v>11000</v>
      </c>
      <c r="L13" s="26"/>
      <c r="M13" s="26"/>
      <c r="N13" s="26"/>
      <c r="O13" s="28">
        <f>SUM(O3:O12)</f>
        <v>28533.06</v>
      </c>
      <c r="P13" s="28">
        <f>SUM(P3:P12)</f>
        <v>10399.469999999999</v>
      </c>
      <c r="Q13" s="28">
        <f>SUM(Q3:Q12)</f>
        <v>19710</v>
      </c>
      <c r="R13" s="26"/>
      <c r="S13" s="29">
        <f t="shared" si="1"/>
        <v>-0.63552910203111757</v>
      </c>
      <c r="T13" s="29">
        <f t="shared" si="2"/>
        <v>-0.47237595129375953</v>
      </c>
      <c r="U13" s="26"/>
      <c r="V13" s="28">
        <f t="shared" ref="V13:AA13" si="11">SUM(V3:V12)</f>
        <v>84385.69</v>
      </c>
      <c r="W13" s="28">
        <f t="shared" si="11"/>
        <v>71852.100000000006</v>
      </c>
      <c r="X13" s="28">
        <f t="shared" si="11"/>
        <v>28533.06</v>
      </c>
      <c r="Y13" s="28">
        <f t="shared" si="11"/>
        <v>27000</v>
      </c>
      <c r="Z13" s="28">
        <f t="shared" si="11"/>
        <v>10399.469999999999</v>
      </c>
      <c r="AA13" s="28">
        <f t="shared" si="11"/>
        <v>11000</v>
      </c>
      <c r="AB13" s="26"/>
      <c r="AC13" s="29">
        <f t="shared" si="5"/>
        <v>-0.63552910203111757</v>
      </c>
      <c r="AD13" s="29">
        <f t="shared" si="6"/>
        <v>-0.61483444444444446</v>
      </c>
      <c r="AE13" s="29">
        <f t="shared" si="7"/>
        <v>5.7746212066576597E-2</v>
      </c>
      <c r="AG13" s="28">
        <f t="shared" ref="AG13:AR13" si="12">SUM(AG3:AG12)</f>
        <v>770.00000000000011</v>
      </c>
      <c r="AH13" s="28">
        <f t="shared" si="12"/>
        <v>880</v>
      </c>
      <c r="AI13" s="28">
        <f t="shared" si="12"/>
        <v>1100</v>
      </c>
      <c r="AJ13" s="28">
        <f t="shared" si="12"/>
        <v>935</v>
      </c>
      <c r="AK13" s="28">
        <f t="shared" si="12"/>
        <v>990</v>
      </c>
      <c r="AL13" s="28">
        <f t="shared" si="12"/>
        <v>880</v>
      </c>
      <c r="AM13" s="28">
        <f t="shared" si="12"/>
        <v>880</v>
      </c>
      <c r="AN13" s="28">
        <f t="shared" si="12"/>
        <v>715</v>
      </c>
      <c r="AO13" s="28">
        <f t="shared" si="12"/>
        <v>1045</v>
      </c>
      <c r="AP13" s="28">
        <f t="shared" si="12"/>
        <v>1100</v>
      </c>
      <c r="AQ13" s="28">
        <f t="shared" si="12"/>
        <v>935</v>
      </c>
      <c r="AR13" s="28">
        <f t="shared" si="12"/>
        <v>770.00000000000011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16078F-E8BF-4908-954D-E65DA9FEF7BA}">
          <x14:formula1>
            <xm:f>List!$B$2:$B$4</xm:f>
          </x14:formula1>
          <xm:sqref>H3:H12</xm:sqref>
        </x14:dataValidation>
        <x14:dataValidation type="list" allowBlank="1" showInputMessage="1" showErrorMessage="1" xr:uid="{13E672BF-814B-48CA-B9B6-B5568B584A02}">
          <x14:formula1>
            <xm:f>List!$D$2:$D$5</xm:f>
          </x14:formula1>
          <xm:sqref>M3:M12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4645-31B2-4D59-B17D-3C28B6446AAA}">
  <dimension ref="A1:BF65"/>
  <sheetViews>
    <sheetView showGridLines="0" workbookViewId="0">
      <pane xSplit="3" ySplit="2" topLeftCell="D38" activePane="bottomRight" state="frozen"/>
      <selection pane="topRight" activeCell="D1" sqref="D1"/>
      <selection pane="bottomLeft" activeCell="A3" sqref="A3"/>
      <selection pane="bottomRight" activeCell="K43" sqref="K43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4" width="16.85546875" customWidth="1"/>
    <col min="5" max="5" width="18.85546875" bestFit="1" customWidth="1"/>
    <col min="6" max="6" width="16.570312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  <col min="33" max="44" width="9.5703125" bestFit="1" customWidth="1"/>
  </cols>
  <sheetData>
    <row r="1" spans="1:44" x14ac:dyDescent="0.25">
      <c r="A1" t="s">
        <v>427</v>
      </c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1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413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1:44" x14ac:dyDescent="0.25">
      <c r="B3">
        <v>21050</v>
      </c>
      <c r="C3" t="s">
        <v>428</v>
      </c>
      <c r="D3" t="str">
        <f>VLOOKUP($B3, 'Performance Data'!$B:$K, 3, 0)</f>
        <v>Switzerland</v>
      </c>
      <c r="E3" t="str">
        <f>VLOOKUP($B3, 'Performance Data'!$B:$K, 4, 0)</f>
        <v>German Switzerland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7">
        <f>P3</f>
        <v>30550.399999999998</v>
      </c>
      <c r="K3" s="68">
        <f>J3*1.07</f>
        <v>32688.928</v>
      </c>
      <c r="M3" s="20" t="s">
        <v>65</v>
      </c>
      <c r="O3" s="5">
        <f>SUMIF('Performance Data'!$B:$B, $B3,'Performance Data'!N:N)</f>
        <v>34613.770000000004</v>
      </c>
      <c r="P3" s="5">
        <f>SUMIF('Performance Data'!$B:$B, $B3,'Performance Data'!O:O)</f>
        <v>30550.399999999998</v>
      </c>
      <c r="Q3" s="5">
        <f>SUMIF('Performance Data'!$B:$B, $B3,'Performance Data'!P:P)</f>
        <v>27010</v>
      </c>
      <c r="S3" s="21">
        <f t="shared" ref="S3:S34" si="0">$P3/O3-1</f>
        <v>-0.11739172011601184</v>
      </c>
      <c r="T3" s="21">
        <f t="shared" ref="T3:T34" si="1">P3/Q3-1</f>
        <v>0.13107737874861147</v>
      </c>
      <c r="V3" s="5">
        <f>SUMIF('Performance Data'!$B:$B, $B3,'Performance Data'!AC:AC)</f>
        <v>28699.41</v>
      </c>
      <c r="W3" s="5">
        <f>SUMIF('Performance Data'!$B:$B, $B3,'Performance Data'!AD:AD)</f>
        <v>25971.329999999998</v>
      </c>
      <c r="X3" s="5">
        <f>SUMIF('Performance Data'!$B:$B, $B3,'Performance Data'!AE:AE)</f>
        <v>34613.770000000004</v>
      </c>
      <c r="Y3" s="5">
        <f>SUMIF('Performance Data'!$B:$B, $B3,'Performance Data'!AG:AG)</f>
        <v>37000</v>
      </c>
      <c r="Z3" s="5">
        <f t="shared" ref="Z3:Z50" si="2">J3</f>
        <v>30550.399999999998</v>
      </c>
      <c r="AA3" s="5">
        <f t="shared" ref="AA3:AA50" si="3">K3</f>
        <v>32688.928</v>
      </c>
      <c r="AC3" s="21">
        <f t="shared" ref="AC3:AC34" si="4">Z3/X3-1</f>
        <v>-0.11739172011601184</v>
      </c>
      <c r="AD3" s="21">
        <f t="shared" ref="AD3:AD34" si="5">Z3/Y3-1</f>
        <v>-0.17431351351351354</v>
      </c>
      <c r="AE3" s="21">
        <f t="shared" ref="AE3:AE34" si="6">AA3/Z3-1</f>
        <v>7.0000000000000062E-2</v>
      </c>
      <c r="AG3" s="63">
        <f t="shared" ref="AG3:AR3" si="7">$AA3*AG$1</f>
        <v>2288.22496</v>
      </c>
      <c r="AH3" s="63">
        <f t="shared" si="7"/>
        <v>2615.1142399999999</v>
      </c>
      <c r="AI3" s="63">
        <f t="shared" si="7"/>
        <v>3268.8928000000001</v>
      </c>
      <c r="AJ3" s="63">
        <f t="shared" si="7"/>
        <v>2778.55888</v>
      </c>
      <c r="AK3" s="63">
        <f t="shared" si="7"/>
        <v>2942.0035199999998</v>
      </c>
      <c r="AL3" s="63">
        <f t="shared" si="7"/>
        <v>2615.1142399999999</v>
      </c>
      <c r="AM3" s="63">
        <f t="shared" si="7"/>
        <v>2615.1142399999999</v>
      </c>
      <c r="AN3" s="63">
        <f t="shared" si="7"/>
        <v>2124.7803199999998</v>
      </c>
      <c r="AO3" s="63">
        <f t="shared" si="7"/>
        <v>3105.4481599999999</v>
      </c>
      <c r="AP3" s="63">
        <f t="shared" si="7"/>
        <v>3268.8928000000001</v>
      </c>
      <c r="AQ3" s="63">
        <f t="shared" si="7"/>
        <v>2778.55888</v>
      </c>
      <c r="AR3" s="63">
        <f t="shared" si="7"/>
        <v>2288.22496</v>
      </c>
    </row>
    <row r="4" spans="1:44" x14ac:dyDescent="0.25">
      <c r="B4">
        <v>21064</v>
      </c>
      <c r="C4" t="s">
        <v>429</v>
      </c>
      <c r="D4" t="str">
        <f>VLOOKUP($B4, 'Performance Data'!$B:$K, 3, 0)</f>
        <v>Switzerland</v>
      </c>
      <c r="E4" t="str">
        <f>VLOOKUP($B4, 'Performance Data'!$B:$K, 4, 0)</f>
        <v>German Switzerland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AA</v>
      </c>
      <c r="J4" s="7">
        <f t="shared" ref="J4:J50" si="8">P4</f>
        <v>21405.4</v>
      </c>
      <c r="K4" s="68">
        <f t="shared" ref="K4:K14" si="9">J4*1.07</f>
        <v>22903.778000000002</v>
      </c>
      <c r="M4" s="20" t="s">
        <v>68</v>
      </c>
      <c r="O4" s="5">
        <f>SUMIF('Performance Data'!$B:$B, $B4,'Performance Data'!N:N)</f>
        <v>23384.240000000002</v>
      </c>
      <c r="P4" s="5">
        <f>SUMIF('Performance Data'!$B:$B, $B4,'Performance Data'!O:O)</f>
        <v>21405.4</v>
      </c>
      <c r="Q4" s="5">
        <f>SUMIF('Performance Data'!$B:$B, $B4,'Performance Data'!P:P)</f>
        <v>18250</v>
      </c>
      <c r="S4" s="21">
        <f t="shared" si="0"/>
        <v>-8.4622805787145539E-2</v>
      </c>
      <c r="T4" s="21">
        <f t="shared" si="1"/>
        <v>0.17289863013698636</v>
      </c>
      <c r="V4" s="5">
        <f>SUMIF('Performance Data'!$B:$B, $B4,'Performance Data'!AC:AC)</f>
        <v>12843.699999999997</v>
      </c>
      <c r="W4" s="5">
        <f>SUMIF('Performance Data'!$B:$B, $B4,'Performance Data'!AD:AD)</f>
        <v>26129.989999999998</v>
      </c>
      <c r="X4" s="5">
        <f>SUMIF('Performance Data'!$B:$B, $B4,'Performance Data'!AE:AE)</f>
        <v>23384.240000000002</v>
      </c>
      <c r="Y4" s="5">
        <f>SUMIF('Performance Data'!$B:$B, $B4,'Performance Data'!AG:AG)</f>
        <v>25000</v>
      </c>
      <c r="Z4" s="5">
        <f t="shared" si="2"/>
        <v>21405.4</v>
      </c>
      <c r="AA4" s="5">
        <f t="shared" si="3"/>
        <v>22903.778000000002</v>
      </c>
      <c r="AC4" s="21">
        <f t="shared" si="4"/>
        <v>-8.4622805787145539E-2</v>
      </c>
      <c r="AD4" s="21">
        <f t="shared" si="5"/>
        <v>-0.14378399999999991</v>
      </c>
      <c r="AE4" s="21">
        <f t="shared" si="6"/>
        <v>7.0000000000000062E-2</v>
      </c>
      <c r="AG4" s="63">
        <f t="shared" ref="AG4:AR25" si="10">$AA4*AG$1</f>
        <v>1603.2644600000003</v>
      </c>
      <c r="AH4" s="63">
        <f t="shared" si="10"/>
        <v>1832.3022400000002</v>
      </c>
      <c r="AI4" s="63">
        <f t="shared" si="10"/>
        <v>2290.3778000000002</v>
      </c>
      <c r="AJ4" s="63">
        <f t="shared" si="10"/>
        <v>1946.8211300000003</v>
      </c>
      <c r="AK4" s="63">
        <f t="shared" si="10"/>
        <v>2061.3400200000001</v>
      </c>
      <c r="AL4" s="63">
        <f t="shared" si="10"/>
        <v>1832.3022400000002</v>
      </c>
      <c r="AM4" s="63">
        <f t="shared" si="10"/>
        <v>1832.3022400000002</v>
      </c>
      <c r="AN4" s="63">
        <f t="shared" si="10"/>
        <v>1488.7455700000003</v>
      </c>
      <c r="AO4" s="63">
        <f t="shared" si="10"/>
        <v>2175.8589100000004</v>
      </c>
      <c r="AP4" s="63">
        <f t="shared" si="10"/>
        <v>2290.3778000000002</v>
      </c>
      <c r="AQ4" s="63">
        <f t="shared" si="10"/>
        <v>1946.8211300000003</v>
      </c>
      <c r="AR4" s="63">
        <f t="shared" si="10"/>
        <v>1603.2644600000003</v>
      </c>
    </row>
    <row r="5" spans="1:44" x14ac:dyDescent="0.25">
      <c r="B5">
        <v>21068</v>
      </c>
      <c r="C5" t="s">
        <v>430</v>
      </c>
      <c r="D5" t="str">
        <f>VLOOKUP($B5, 'Performance Data'!$B:$K, 3, 0)</f>
        <v>Switzerland</v>
      </c>
      <c r="E5" t="str">
        <f>VLOOKUP($B5, 'Performance Data'!$B:$K, 4, 0)</f>
        <v>German Switzerland</v>
      </c>
      <c r="F5" t="str">
        <f>VLOOKUP($B5, 'Performance Data'!$B:$K, 6, 0)</f>
        <v>Institutes / Clinic</v>
      </c>
      <c r="G5" s="19" t="str">
        <f>VLOOKUP($B5, 'Performance Data'!$B:$K, 10, 0)</f>
        <v>Pre-2022</v>
      </c>
      <c r="H5" s="20" t="s">
        <v>64</v>
      </c>
      <c r="I5" s="19" t="str">
        <f>VLOOKUP($B5, 'Performance Data'!$B:$K, 7, 0)</f>
        <v>AA</v>
      </c>
      <c r="J5" s="7">
        <f t="shared" si="8"/>
        <v>35717.25</v>
      </c>
      <c r="K5" s="68">
        <f t="shared" si="9"/>
        <v>38217.457500000004</v>
      </c>
      <c r="M5" s="20" t="s">
        <v>68</v>
      </c>
      <c r="O5" s="5">
        <f>SUMIF('Performance Data'!$B:$B, $B5,'Performance Data'!N:N)</f>
        <v>38522.9</v>
      </c>
      <c r="P5" s="5">
        <f>SUMIF('Performance Data'!$B:$B, $B5,'Performance Data'!O:O)</f>
        <v>35717.25</v>
      </c>
      <c r="Q5" s="5">
        <f>SUMIF('Performance Data'!$B:$B, $B5,'Performance Data'!P:P)</f>
        <v>29200</v>
      </c>
      <c r="S5" s="21">
        <f t="shared" si="0"/>
        <v>-7.283070589182028E-2</v>
      </c>
      <c r="T5" s="21">
        <f t="shared" si="1"/>
        <v>0.22319349315068493</v>
      </c>
      <c r="V5" s="5">
        <f>SUMIF('Performance Data'!$B:$B, $B5,'Performance Data'!AC:AC)</f>
        <v>27242.579999999998</v>
      </c>
      <c r="W5" s="5">
        <f>SUMIF('Performance Data'!$B:$B, $B5,'Performance Data'!AD:AD)</f>
        <v>43974.640000000007</v>
      </c>
      <c r="X5" s="5">
        <f>SUMIF('Performance Data'!$B:$B, $B5,'Performance Data'!AE:AE)</f>
        <v>38522.9</v>
      </c>
      <c r="Y5" s="5">
        <f>SUMIF('Performance Data'!$B:$B, $B5,'Performance Data'!AG:AG)</f>
        <v>40000</v>
      </c>
      <c r="Z5" s="5">
        <f t="shared" si="2"/>
        <v>35717.25</v>
      </c>
      <c r="AA5" s="5">
        <f t="shared" si="3"/>
        <v>38217.457500000004</v>
      </c>
      <c r="AC5" s="21">
        <f t="shared" si="4"/>
        <v>-7.283070589182028E-2</v>
      </c>
      <c r="AD5" s="21">
        <f t="shared" si="5"/>
        <v>-0.10706875000000005</v>
      </c>
      <c r="AE5" s="21">
        <f t="shared" si="6"/>
        <v>7.0000000000000062E-2</v>
      </c>
      <c r="AG5" s="63">
        <f t="shared" si="10"/>
        <v>2675.2220250000005</v>
      </c>
      <c r="AH5" s="63">
        <f t="shared" si="10"/>
        <v>3057.3966000000005</v>
      </c>
      <c r="AI5" s="63">
        <f t="shared" si="10"/>
        <v>3821.7457500000005</v>
      </c>
      <c r="AJ5" s="63">
        <f t="shared" si="10"/>
        <v>3248.4838875000005</v>
      </c>
      <c r="AK5" s="63">
        <f t="shared" si="10"/>
        <v>3439.571175</v>
      </c>
      <c r="AL5" s="63">
        <f t="shared" si="10"/>
        <v>3057.3966000000005</v>
      </c>
      <c r="AM5" s="63">
        <f t="shared" si="10"/>
        <v>3057.3966000000005</v>
      </c>
      <c r="AN5" s="63">
        <f t="shared" si="10"/>
        <v>2484.1347375000005</v>
      </c>
      <c r="AO5" s="63">
        <f t="shared" si="10"/>
        <v>3630.6584625000005</v>
      </c>
      <c r="AP5" s="63">
        <f t="shared" si="10"/>
        <v>3821.7457500000005</v>
      </c>
      <c r="AQ5" s="63">
        <f t="shared" si="10"/>
        <v>3248.4838875000005</v>
      </c>
      <c r="AR5" s="63">
        <f t="shared" si="10"/>
        <v>2675.2220250000005</v>
      </c>
    </row>
    <row r="6" spans="1:44" x14ac:dyDescent="0.25">
      <c r="B6">
        <v>21078</v>
      </c>
      <c r="C6" t="s">
        <v>431</v>
      </c>
      <c r="D6" t="str">
        <f>VLOOKUP($B6, 'Performance Data'!$B:$K, 3, 0)</f>
        <v>Switzerland</v>
      </c>
      <c r="E6" t="str">
        <f>VLOOKUP($B6, 'Performance Data'!$B:$K, 4, 0)</f>
        <v>German Switzerland</v>
      </c>
      <c r="F6" t="str">
        <f>VLOOKUP($B6, 'Performance Data'!$B:$K, 6, 0)</f>
        <v>Institutes / Clinic</v>
      </c>
      <c r="G6" s="19" t="str">
        <f>VLOOKUP($B6, 'Performance Data'!$B:$K, 10, 0)</f>
        <v>Pre-2022</v>
      </c>
      <c r="H6" s="20" t="s">
        <v>64</v>
      </c>
      <c r="I6" s="19" t="str">
        <f>VLOOKUP($B6, 'Performance Data'!$B:$K, 7, 0)</f>
        <v>AA</v>
      </c>
      <c r="J6" s="7">
        <f t="shared" si="8"/>
        <v>7856.42</v>
      </c>
      <c r="K6" s="68">
        <v>17000</v>
      </c>
      <c r="M6" s="20" t="s">
        <v>68</v>
      </c>
      <c r="O6" s="5">
        <f>SUMIF('Performance Data'!$B:$B, $B6,'Performance Data'!N:N)</f>
        <v>29738.52</v>
      </c>
      <c r="P6" s="5">
        <f>SUMIF('Performance Data'!$B:$B, $B6,'Performance Data'!O:O)</f>
        <v>7856.42</v>
      </c>
      <c r="Q6" s="5">
        <f>SUMIF('Performance Data'!$B:$B, $B6,'Performance Data'!P:P)</f>
        <v>24090</v>
      </c>
      <c r="S6" s="21">
        <f t="shared" si="0"/>
        <v>-0.73581671179332386</v>
      </c>
      <c r="T6" s="21">
        <f t="shared" si="1"/>
        <v>-0.67387214611872148</v>
      </c>
      <c r="V6" s="5">
        <f>SUMIF('Performance Data'!$B:$B, $B6,'Performance Data'!AC:AC)</f>
        <v>30538.79</v>
      </c>
      <c r="W6" s="5">
        <f>SUMIF('Performance Data'!$B:$B, $B6,'Performance Data'!AD:AD)</f>
        <v>23875.84</v>
      </c>
      <c r="X6" s="5">
        <f>SUMIF('Performance Data'!$B:$B, $B6,'Performance Data'!AE:AE)</f>
        <v>29738.52</v>
      </c>
      <c r="Y6" s="5">
        <f>SUMIF('Performance Data'!$B:$B, $B6,'Performance Data'!AG:AG)</f>
        <v>33000</v>
      </c>
      <c r="Z6" s="5">
        <f t="shared" si="2"/>
        <v>7856.42</v>
      </c>
      <c r="AA6" s="5">
        <f t="shared" si="3"/>
        <v>17000</v>
      </c>
      <c r="AC6" s="21">
        <f t="shared" si="4"/>
        <v>-0.73581671179332386</v>
      </c>
      <c r="AD6" s="21">
        <f t="shared" si="5"/>
        <v>-0.76192666666666664</v>
      </c>
      <c r="AE6" s="21">
        <f t="shared" si="6"/>
        <v>1.1638354364965213</v>
      </c>
      <c r="AG6" s="63">
        <f t="shared" si="10"/>
        <v>1190</v>
      </c>
      <c r="AH6" s="63">
        <f t="shared" si="10"/>
        <v>1360</v>
      </c>
      <c r="AI6" s="63">
        <f t="shared" si="10"/>
        <v>1700</v>
      </c>
      <c r="AJ6" s="63">
        <f t="shared" si="10"/>
        <v>1445</v>
      </c>
      <c r="AK6" s="63">
        <f t="shared" si="10"/>
        <v>1530</v>
      </c>
      <c r="AL6" s="63">
        <f t="shared" si="10"/>
        <v>1360</v>
      </c>
      <c r="AM6" s="63">
        <f t="shared" si="10"/>
        <v>1360</v>
      </c>
      <c r="AN6" s="63">
        <f t="shared" si="10"/>
        <v>1105</v>
      </c>
      <c r="AO6" s="63">
        <f t="shared" si="10"/>
        <v>1615</v>
      </c>
      <c r="AP6" s="63">
        <f t="shared" si="10"/>
        <v>1700</v>
      </c>
      <c r="AQ6" s="63">
        <f t="shared" si="10"/>
        <v>1445</v>
      </c>
      <c r="AR6" s="63">
        <f t="shared" si="10"/>
        <v>1190</v>
      </c>
    </row>
    <row r="7" spans="1:44" x14ac:dyDescent="0.25">
      <c r="B7">
        <v>21085</v>
      </c>
      <c r="C7" t="s">
        <v>432</v>
      </c>
      <c r="D7" t="str">
        <f>VLOOKUP($B7, 'Performance Data'!$B:$K, 3, 0)</f>
        <v>Switzerland</v>
      </c>
      <c r="E7" t="str">
        <f>VLOOKUP($B7, 'Performance Data'!$B:$K, 4, 0)</f>
        <v>German Switzerland</v>
      </c>
      <c r="F7" t="str">
        <f>VLOOKUP($B7, 'Performance Data'!$B:$K, 6, 0)</f>
        <v>Institutes / Clinic</v>
      </c>
      <c r="G7" s="19" t="str">
        <f>VLOOKUP($B7, 'Performance Data'!$B:$K, 10, 0)</f>
        <v>Pre-2022</v>
      </c>
      <c r="H7" s="20" t="s">
        <v>64</v>
      </c>
      <c r="I7" s="19" t="str">
        <f>VLOOKUP($B7, 'Performance Data'!$B:$K, 7, 0)</f>
        <v>AA</v>
      </c>
      <c r="J7" s="7">
        <f t="shared" si="8"/>
        <v>13033.66</v>
      </c>
      <c r="K7" s="68">
        <f t="shared" si="9"/>
        <v>13946.0162</v>
      </c>
      <c r="M7" s="20" t="s">
        <v>65</v>
      </c>
      <c r="O7" s="5">
        <f>SUMIF('Performance Data'!$B:$B, $B7,'Performance Data'!N:N)</f>
        <v>20120.59</v>
      </c>
      <c r="P7" s="5">
        <f>SUMIF('Performance Data'!$B:$B, $B7,'Performance Data'!O:O)</f>
        <v>13033.66</v>
      </c>
      <c r="Q7" s="5">
        <f>SUMIF('Performance Data'!$B:$B, $B7,'Performance Data'!P:P)</f>
        <v>14600</v>
      </c>
      <c r="S7" s="21">
        <f t="shared" si="0"/>
        <v>-0.35222277279145398</v>
      </c>
      <c r="T7" s="21">
        <f t="shared" si="1"/>
        <v>-0.10728356164383568</v>
      </c>
      <c r="V7" s="5">
        <f>SUMIF('Performance Data'!$B:$B, $B7,'Performance Data'!AC:AC)</f>
        <v>38225.139999999992</v>
      </c>
      <c r="W7" s="5">
        <f>SUMIF('Performance Data'!$B:$B, $B7,'Performance Data'!AD:AD)</f>
        <v>23331.190000000002</v>
      </c>
      <c r="X7" s="5">
        <f>SUMIF('Performance Data'!$B:$B, $B7,'Performance Data'!AE:AE)</f>
        <v>20120.59</v>
      </c>
      <c r="Y7" s="5">
        <f>SUMIF('Performance Data'!$B:$B, $B7,'Performance Data'!AG:AG)</f>
        <v>20000</v>
      </c>
      <c r="Z7" s="5">
        <f t="shared" si="2"/>
        <v>13033.66</v>
      </c>
      <c r="AA7" s="5">
        <f t="shared" si="3"/>
        <v>13946.0162</v>
      </c>
      <c r="AC7" s="21">
        <f t="shared" si="4"/>
        <v>-0.35222277279145398</v>
      </c>
      <c r="AD7" s="21">
        <f t="shared" si="5"/>
        <v>-0.34831699999999999</v>
      </c>
      <c r="AE7" s="21">
        <f t="shared" si="6"/>
        <v>7.0000000000000062E-2</v>
      </c>
      <c r="AG7" s="63">
        <f t="shared" si="10"/>
        <v>976.22113400000012</v>
      </c>
      <c r="AH7" s="63">
        <f t="shared" si="10"/>
        <v>1115.681296</v>
      </c>
      <c r="AI7" s="63">
        <f t="shared" si="10"/>
        <v>1394.6016200000001</v>
      </c>
      <c r="AJ7" s="63">
        <f t="shared" si="10"/>
        <v>1185.4113770000001</v>
      </c>
      <c r="AK7" s="63">
        <f t="shared" si="10"/>
        <v>1255.1414580000001</v>
      </c>
      <c r="AL7" s="63">
        <f t="shared" si="10"/>
        <v>1115.681296</v>
      </c>
      <c r="AM7" s="63">
        <f t="shared" si="10"/>
        <v>1115.681296</v>
      </c>
      <c r="AN7" s="63">
        <f t="shared" si="10"/>
        <v>906.49105300000008</v>
      </c>
      <c r="AO7" s="63">
        <f t="shared" si="10"/>
        <v>1324.871539</v>
      </c>
      <c r="AP7" s="63">
        <f t="shared" si="10"/>
        <v>1394.6016200000001</v>
      </c>
      <c r="AQ7" s="63">
        <f t="shared" si="10"/>
        <v>1185.4113770000001</v>
      </c>
      <c r="AR7" s="63">
        <f t="shared" si="10"/>
        <v>976.22113400000012</v>
      </c>
    </row>
    <row r="8" spans="1:44" x14ac:dyDescent="0.25">
      <c r="B8">
        <v>21092</v>
      </c>
      <c r="C8" t="s">
        <v>433</v>
      </c>
      <c r="D8" t="str">
        <f>VLOOKUP($B8, 'Performance Data'!$B:$K, 3, 0)</f>
        <v>Switzerland</v>
      </c>
      <c r="E8" t="str">
        <f>VLOOKUP($B8, 'Performance Data'!$B:$K, 4, 0)</f>
        <v>German Switzerland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 t="s">
        <v>64</v>
      </c>
      <c r="I8" s="19" t="str">
        <f>VLOOKUP($B8, 'Performance Data'!$B:$K, 7, 0)</f>
        <v>AA</v>
      </c>
      <c r="J8" s="7">
        <f t="shared" si="8"/>
        <v>80923.220000000016</v>
      </c>
      <c r="K8" s="68">
        <v>95000</v>
      </c>
      <c r="M8" s="20" t="s">
        <v>65</v>
      </c>
      <c r="O8" s="5">
        <f>SUMIF('Performance Data'!$B:$B, $B8,'Performance Data'!N:N)</f>
        <v>82066.12999999999</v>
      </c>
      <c r="P8" s="5">
        <f>SUMIF('Performance Data'!$B:$B, $B8,'Performance Data'!O:O)</f>
        <v>80923.220000000016</v>
      </c>
      <c r="Q8" s="5">
        <f>SUMIF('Performance Data'!$B:$B, $B8,'Performance Data'!P:P)</f>
        <v>65700</v>
      </c>
      <c r="S8" s="21">
        <f t="shared" si="0"/>
        <v>-1.3926695458893579E-2</v>
      </c>
      <c r="T8" s="21">
        <f t="shared" si="1"/>
        <v>0.23170806697108093</v>
      </c>
      <c r="V8" s="5">
        <f>SUMIF('Performance Data'!$B:$B, $B8,'Performance Data'!AC:AC)</f>
        <v>39805.769999999997</v>
      </c>
      <c r="W8" s="5">
        <f>SUMIF('Performance Data'!$B:$B, $B8,'Performance Data'!AD:AD)</f>
        <v>66093.51999999999</v>
      </c>
      <c r="X8" s="5">
        <f>SUMIF('Performance Data'!$B:$B, $B8,'Performance Data'!AE:AE)</f>
        <v>82066.12999999999</v>
      </c>
      <c r="Y8" s="5">
        <f>SUMIF('Performance Data'!$B:$B, $B8,'Performance Data'!AG:AG)</f>
        <v>90000</v>
      </c>
      <c r="Z8" s="5">
        <f t="shared" si="2"/>
        <v>80923.220000000016</v>
      </c>
      <c r="AA8" s="5">
        <f t="shared" si="3"/>
        <v>95000</v>
      </c>
      <c r="AC8" s="21">
        <f t="shared" si="4"/>
        <v>-1.3926695458893579E-2</v>
      </c>
      <c r="AD8" s="21">
        <f t="shared" si="5"/>
        <v>-0.10085311111111095</v>
      </c>
      <c r="AE8" s="21">
        <f t="shared" si="6"/>
        <v>0.17395229700449377</v>
      </c>
      <c r="AG8" s="63">
        <f t="shared" si="10"/>
        <v>6650.0000000000009</v>
      </c>
      <c r="AH8" s="63">
        <f t="shared" si="10"/>
        <v>7600</v>
      </c>
      <c r="AI8" s="63">
        <f t="shared" si="10"/>
        <v>9500</v>
      </c>
      <c r="AJ8" s="63">
        <f t="shared" si="10"/>
        <v>8075.0000000000009</v>
      </c>
      <c r="AK8" s="63">
        <f t="shared" si="10"/>
        <v>8550</v>
      </c>
      <c r="AL8" s="63">
        <f t="shared" si="10"/>
        <v>7600</v>
      </c>
      <c r="AM8" s="63">
        <f t="shared" si="10"/>
        <v>7600</v>
      </c>
      <c r="AN8" s="63">
        <f t="shared" si="10"/>
        <v>6175</v>
      </c>
      <c r="AO8" s="63">
        <f t="shared" si="10"/>
        <v>9025</v>
      </c>
      <c r="AP8" s="63">
        <f t="shared" si="10"/>
        <v>9500</v>
      </c>
      <c r="AQ8" s="63">
        <f t="shared" si="10"/>
        <v>8075.0000000000009</v>
      </c>
      <c r="AR8" s="63">
        <f t="shared" si="10"/>
        <v>6650.0000000000009</v>
      </c>
    </row>
    <row r="9" spans="1:44" x14ac:dyDescent="0.25">
      <c r="B9">
        <v>21106</v>
      </c>
      <c r="C9" t="s">
        <v>434</v>
      </c>
      <c r="D9" t="str">
        <f>VLOOKUP($B9, 'Performance Data'!$B:$K, 3, 0)</f>
        <v>Switzerland</v>
      </c>
      <c r="E9" t="str">
        <f>VLOOKUP($B9, 'Performance Data'!$B:$K, 4, 0)</f>
        <v>German Switzerland</v>
      </c>
      <c r="F9" t="str">
        <f>VLOOKUP($B9, 'Performance Data'!$B:$K, 6, 0)</f>
        <v>Institutes / Clinic</v>
      </c>
      <c r="G9" s="19">
        <f>VLOOKUP($B9, 'Performance Data'!$B:$K, 10, 0)</f>
        <v>2023</v>
      </c>
      <c r="H9" s="20" t="s">
        <v>64</v>
      </c>
      <c r="I9" s="19" t="str">
        <f>VLOOKUP($B9, 'Performance Data'!$B:$K, 7, 0)</f>
        <v>AA</v>
      </c>
      <c r="J9" s="7">
        <f t="shared" si="8"/>
        <v>21585.66</v>
      </c>
      <c r="K9" s="68">
        <f t="shared" si="9"/>
        <v>23096.656200000001</v>
      </c>
      <c r="M9" s="20" t="s">
        <v>65</v>
      </c>
      <c r="O9" s="5">
        <f>SUMIF('Performance Data'!$B:$B, $B9,'Performance Data'!N:N)</f>
        <v>25043.07</v>
      </c>
      <c r="P9" s="5">
        <f>SUMIF('Performance Data'!$B:$B, $B9,'Performance Data'!O:O)</f>
        <v>21585.66</v>
      </c>
      <c r="Q9" s="5">
        <f>SUMIF('Performance Data'!$B:$B, $B9,'Performance Data'!P:P)</f>
        <v>20440</v>
      </c>
      <c r="S9" s="21">
        <f t="shared" si="0"/>
        <v>-0.13805855272536471</v>
      </c>
      <c r="T9" s="21">
        <f t="shared" si="1"/>
        <v>5.6049902152641939E-2</v>
      </c>
      <c r="V9" s="5">
        <f>SUMIF('Performance Data'!$B:$B, $B9,'Performance Data'!AC:AC)</f>
        <v>0</v>
      </c>
      <c r="W9" s="5">
        <f>SUMIF('Performance Data'!$B:$B, $B9,'Performance Data'!AD:AD)</f>
        <v>15778.029999999999</v>
      </c>
      <c r="X9" s="5">
        <f>SUMIF('Performance Data'!$B:$B, $B9,'Performance Data'!AE:AE)</f>
        <v>25043.07</v>
      </c>
      <c r="Y9" s="5">
        <f>SUMIF('Performance Data'!$B:$B, $B9,'Performance Data'!AG:AG)</f>
        <v>28000</v>
      </c>
      <c r="Z9" s="5">
        <f t="shared" si="2"/>
        <v>21585.66</v>
      </c>
      <c r="AA9" s="5">
        <f t="shared" si="3"/>
        <v>23096.656200000001</v>
      </c>
      <c r="AC9" s="21">
        <f t="shared" si="4"/>
        <v>-0.13805855272536471</v>
      </c>
      <c r="AD9" s="21">
        <f t="shared" si="5"/>
        <v>-0.22908357142857139</v>
      </c>
      <c r="AE9" s="21">
        <f t="shared" si="6"/>
        <v>7.0000000000000062E-2</v>
      </c>
      <c r="AG9" s="63">
        <f t="shared" si="10"/>
        <v>1616.7659340000002</v>
      </c>
      <c r="AH9" s="63">
        <f t="shared" si="10"/>
        <v>1847.7324960000001</v>
      </c>
      <c r="AI9" s="63">
        <f t="shared" si="10"/>
        <v>2309.6656200000002</v>
      </c>
      <c r="AJ9" s="63">
        <f t="shared" si="10"/>
        <v>1963.2157770000003</v>
      </c>
      <c r="AK9" s="63">
        <f t="shared" si="10"/>
        <v>2078.6990580000002</v>
      </c>
      <c r="AL9" s="63">
        <f t="shared" si="10"/>
        <v>1847.7324960000001</v>
      </c>
      <c r="AM9" s="63">
        <f t="shared" si="10"/>
        <v>1847.7324960000001</v>
      </c>
      <c r="AN9" s="63">
        <f t="shared" si="10"/>
        <v>1501.2826530000002</v>
      </c>
      <c r="AO9" s="63">
        <f t="shared" si="10"/>
        <v>2194.182339</v>
      </c>
      <c r="AP9" s="63">
        <f t="shared" si="10"/>
        <v>2309.6656200000002</v>
      </c>
      <c r="AQ9" s="63">
        <f t="shared" si="10"/>
        <v>1963.2157770000003</v>
      </c>
      <c r="AR9" s="63">
        <f t="shared" si="10"/>
        <v>1616.7659340000002</v>
      </c>
    </row>
    <row r="10" spans="1:44" x14ac:dyDescent="0.25">
      <c r="B10">
        <v>21061</v>
      </c>
      <c r="C10" t="s">
        <v>435</v>
      </c>
      <c r="D10" t="str">
        <f>VLOOKUP($B10, 'Performance Data'!$B:$K, 3, 0)</f>
        <v>Switzerland</v>
      </c>
      <c r="E10" t="str">
        <f>VLOOKUP($B10, 'Performance Data'!$B:$K, 4, 0)</f>
        <v>German Switzerland</v>
      </c>
      <c r="F10" t="str">
        <f>VLOOKUP($B10, 'Performance Data'!$B:$K, 6, 0)</f>
        <v>Institutes / Clinic</v>
      </c>
      <c r="G10" s="19" t="str">
        <f>VLOOKUP($B10, 'Performance Data'!$B:$K, 10, 0)</f>
        <v>Pre-2022</v>
      </c>
      <c r="H10" s="20" t="s">
        <v>64</v>
      </c>
      <c r="I10" s="19" t="str">
        <f>VLOOKUP($B10, 'Performance Data'!$B:$K, 7, 0)</f>
        <v>AB</v>
      </c>
      <c r="J10" s="7">
        <f t="shared" si="8"/>
        <v>18504.829999999998</v>
      </c>
      <c r="K10" s="68">
        <f t="shared" si="9"/>
        <v>19800.168099999999</v>
      </c>
      <c r="M10" s="20" t="s">
        <v>65</v>
      </c>
      <c r="O10" s="5">
        <f>SUMIF('Performance Data'!$B:$B, $B10,'Performance Data'!N:N)</f>
        <v>20598.18</v>
      </c>
      <c r="P10" s="5">
        <f>SUMIF('Performance Data'!$B:$B, $B10,'Performance Data'!O:O)</f>
        <v>18504.829999999998</v>
      </c>
      <c r="Q10" s="5">
        <f>SUMIF('Performance Data'!$B:$B, $B10,'Performance Data'!P:P)</f>
        <v>15330</v>
      </c>
      <c r="S10" s="21">
        <f t="shared" si="0"/>
        <v>-0.10162791081542166</v>
      </c>
      <c r="T10" s="21">
        <f t="shared" si="1"/>
        <v>0.20709915198956286</v>
      </c>
      <c r="V10" s="5">
        <f>SUMIF('Performance Data'!$B:$B, $B10,'Performance Data'!AC:AC)</f>
        <v>21282.059999999998</v>
      </c>
      <c r="W10" s="5">
        <f>SUMIF('Performance Data'!$B:$B, $B10,'Performance Data'!AD:AD)</f>
        <v>21965.9</v>
      </c>
      <c r="X10" s="5">
        <f>SUMIF('Performance Data'!$B:$B, $B10,'Performance Data'!AE:AE)</f>
        <v>20598.18</v>
      </c>
      <c r="Y10" s="5">
        <f>SUMIF('Performance Data'!$B:$B, $B10,'Performance Data'!AG:AG)</f>
        <v>21000</v>
      </c>
      <c r="Z10" s="5">
        <f t="shared" si="2"/>
        <v>18504.829999999998</v>
      </c>
      <c r="AA10" s="5">
        <f t="shared" si="3"/>
        <v>19800.168099999999</v>
      </c>
      <c r="AC10" s="21">
        <f t="shared" si="4"/>
        <v>-0.10162791081542166</v>
      </c>
      <c r="AD10" s="21">
        <f t="shared" si="5"/>
        <v>-0.11881761904761912</v>
      </c>
      <c r="AE10" s="21">
        <f t="shared" si="6"/>
        <v>7.0000000000000062E-2</v>
      </c>
      <c r="AG10" s="63">
        <f t="shared" si="10"/>
        <v>1386.011767</v>
      </c>
      <c r="AH10" s="63">
        <f t="shared" si="10"/>
        <v>1584.0134479999999</v>
      </c>
      <c r="AI10" s="63">
        <f t="shared" si="10"/>
        <v>1980.0168100000001</v>
      </c>
      <c r="AJ10" s="63">
        <f t="shared" si="10"/>
        <v>1683.0142885</v>
      </c>
      <c r="AK10" s="63">
        <f t="shared" si="10"/>
        <v>1782.0151289999999</v>
      </c>
      <c r="AL10" s="63">
        <f t="shared" si="10"/>
        <v>1584.0134479999999</v>
      </c>
      <c r="AM10" s="63">
        <f t="shared" si="10"/>
        <v>1584.0134479999999</v>
      </c>
      <c r="AN10" s="63">
        <f t="shared" si="10"/>
        <v>1287.0109264999999</v>
      </c>
      <c r="AO10" s="63">
        <f t="shared" si="10"/>
        <v>1881.0159695</v>
      </c>
      <c r="AP10" s="63">
        <f t="shared" si="10"/>
        <v>1980.0168100000001</v>
      </c>
      <c r="AQ10" s="63">
        <f t="shared" si="10"/>
        <v>1683.0142885</v>
      </c>
      <c r="AR10" s="63">
        <f t="shared" si="10"/>
        <v>1386.011767</v>
      </c>
    </row>
    <row r="11" spans="1:44" x14ac:dyDescent="0.25">
      <c r="B11">
        <v>21063</v>
      </c>
      <c r="C11" t="s">
        <v>436</v>
      </c>
      <c r="D11" t="str">
        <f>VLOOKUP($B11, 'Performance Data'!$B:$K, 3, 0)</f>
        <v>Switzerland</v>
      </c>
      <c r="E11" t="str">
        <f>VLOOKUP($B11, 'Performance Data'!$B:$K, 4, 0)</f>
        <v>German Switzerland</v>
      </c>
      <c r="F11" t="str">
        <f>VLOOKUP($B11, 'Performance Data'!$B:$K, 6, 0)</f>
        <v>Institutes / Clinic</v>
      </c>
      <c r="G11" s="19" t="str">
        <f>VLOOKUP($B11, 'Performance Data'!$B:$K, 10, 0)</f>
        <v>Pre-2022</v>
      </c>
      <c r="H11" s="20" t="s">
        <v>64</v>
      </c>
      <c r="I11" s="19" t="str">
        <f>VLOOKUP($B11, 'Performance Data'!$B:$K, 7, 0)</f>
        <v>AB</v>
      </c>
      <c r="J11" s="7">
        <f t="shared" si="8"/>
        <v>10267.810000000001</v>
      </c>
      <c r="K11" s="68">
        <v>15000</v>
      </c>
      <c r="M11" s="20" t="s">
        <v>65</v>
      </c>
      <c r="O11" s="5">
        <f>SUMIF('Performance Data'!$B:$B, $B11,'Performance Data'!N:N)</f>
        <v>21697.08</v>
      </c>
      <c r="P11" s="5">
        <f>SUMIF('Performance Data'!$B:$B, $B11,'Performance Data'!O:O)</f>
        <v>10267.810000000001</v>
      </c>
      <c r="Q11" s="5">
        <f>SUMIF('Performance Data'!$B:$B, $B11,'Performance Data'!P:P)</f>
        <v>17520</v>
      </c>
      <c r="S11" s="21">
        <f t="shared" si="0"/>
        <v>-0.5267653527571452</v>
      </c>
      <c r="T11" s="21">
        <f t="shared" si="1"/>
        <v>-0.41393778538812775</v>
      </c>
      <c r="V11" s="5">
        <f>SUMIF('Performance Data'!$B:$B, $B11,'Performance Data'!AC:AC)</f>
        <v>5081.1200000000008</v>
      </c>
      <c r="W11" s="5">
        <f>SUMIF('Performance Data'!$B:$B, $B11,'Performance Data'!AD:AD)</f>
        <v>6642.99</v>
      </c>
      <c r="X11" s="5">
        <f>SUMIF('Performance Data'!$B:$B, $B11,'Performance Data'!AE:AE)</f>
        <v>21697.08</v>
      </c>
      <c r="Y11" s="5">
        <f>SUMIF('Performance Data'!$B:$B, $B11,'Performance Data'!AG:AG)</f>
        <v>24000</v>
      </c>
      <c r="Z11" s="5">
        <f t="shared" si="2"/>
        <v>10267.810000000001</v>
      </c>
      <c r="AA11" s="5">
        <f t="shared" si="3"/>
        <v>15000</v>
      </c>
      <c r="AC11" s="21">
        <f t="shared" si="4"/>
        <v>-0.5267653527571452</v>
      </c>
      <c r="AD11" s="21">
        <f t="shared" si="5"/>
        <v>-0.57217458333333326</v>
      </c>
      <c r="AE11" s="21">
        <f t="shared" si="6"/>
        <v>0.46087627254497288</v>
      </c>
      <c r="AG11" s="63">
        <f t="shared" si="10"/>
        <v>1050</v>
      </c>
      <c r="AH11" s="63">
        <f t="shared" si="10"/>
        <v>1200</v>
      </c>
      <c r="AI11" s="63">
        <f t="shared" si="10"/>
        <v>1500</v>
      </c>
      <c r="AJ11" s="63">
        <f t="shared" si="10"/>
        <v>1275</v>
      </c>
      <c r="AK11" s="63">
        <f t="shared" si="10"/>
        <v>1350</v>
      </c>
      <c r="AL11" s="63">
        <f t="shared" si="10"/>
        <v>1200</v>
      </c>
      <c r="AM11" s="63">
        <f t="shared" si="10"/>
        <v>1200</v>
      </c>
      <c r="AN11" s="63">
        <f t="shared" si="10"/>
        <v>975</v>
      </c>
      <c r="AO11" s="63">
        <f t="shared" si="10"/>
        <v>1425</v>
      </c>
      <c r="AP11" s="63">
        <f t="shared" si="10"/>
        <v>1500</v>
      </c>
      <c r="AQ11" s="63">
        <f t="shared" si="10"/>
        <v>1275</v>
      </c>
      <c r="AR11" s="63">
        <f t="shared" si="10"/>
        <v>1050</v>
      </c>
    </row>
    <row r="12" spans="1:44" x14ac:dyDescent="0.25">
      <c r="B12">
        <v>21069</v>
      </c>
      <c r="C12" t="s">
        <v>437</v>
      </c>
      <c r="D12" t="str">
        <f>VLOOKUP($B12, 'Performance Data'!$B:$K, 3, 0)</f>
        <v>Switzerland</v>
      </c>
      <c r="E12" t="str">
        <f>VLOOKUP($B12, 'Performance Data'!$B:$K, 4, 0)</f>
        <v>German Switzerland</v>
      </c>
      <c r="F12" t="str">
        <f>VLOOKUP($B12, 'Performance Data'!$B:$K, 6, 0)</f>
        <v>Institutes / Clinic</v>
      </c>
      <c r="G12" s="19" t="str">
        <f>VLOOKUP($B12, 'Performance Data'!$B:$K, 10, 0)</f>
        <v>Pre-2022</v>
      </c>
      <c r="H12" s="20" t="s">
        <v>64</v>
      </c>
      <c r="I12" s="19" t="str">
        <f>VLOOKUP($B12, 'Performance Data'!$B:$K, 7, 0)</f>
        <v>AB</v>
      </c>
      <c r="J12" s="7">
        <f t="shared" si="8"/>
        <v>23269.1</v>
      </c>
      <c r="K12" s="68">
        <f t="shared" si="9"/>
        <v>24897.936999999998</v>
      </c>
      <c r="M12" s="20" t="s">
        <v>65</v>
      </c>
      <c r="O12" s="5">
        <f>SUMIF('Performance Data'!$B:$B, $B12,'Performance Data'!N:N)</f>
        <v>27564.43</v>
      </c>
      <c r="P12" s="5">
        <f>SUMIF('Performance Data'!$B:$B, $B12,'Performance Data'!O:O)</f>
        <v>23269.1</v>
      </c>
      <c r="Q12" s="5">
        <f>SUMIF('Performance Data'!$B:$B, $B12,'Performance Data'!P:P)</f>
        <v>19710</v>
      </c>
      <c r="S12" s="21">
        <f t="shared" si="0"/>
        <v>-0.15582872564388239</v>
      </c>
      <c r="T12" s="21">
        <f t="shared" si="1"/>
        <v>0.18057331303906632</v>
      </c>
      <c r="V12" s="5">
        <f>SUMIF('Performance Data'!$B:$B, $B12,'Performance Data'!AC:AC)</f>
        <v>27611.559999999998</v>
      </c>
      <c r="W12" s="5">
        <f>SUMIF('Performance Data'!$B:$B, $B12,'Performance Data'!AD:AD)</f>
        <v>31423.670000000006</v>
      </c>
      <c r="X12" s="5">
        <f>SUMIF('Performance Data'!$B:$B, $B12,'Performance Data'!AE:AE)</f>
        <v>27564.43</v>
      </c>
      <c r="Y12" s="5">
        <f>SUMIF('Performance Data'!$B:$B, $B12,'Performance Data'!AG:AG)</f>
        <v>27000</v>
      </c>
      <c r="Z12" s="5">
        <f t="shared" si="2"/>
        <v>23269.1</v>
      </c>
      <c r="AA12" s="5">
        <f t="shared" si="3"/>
        <v>24897.936999999998</v>
      </c>
      <c r="AC12" s="21">
        <f t="shared" si="4"/>
        <v>-0.15582872564388239</v>
      </c>
      <c r="AD12" s="21">
        <f t="shared" si="5"/>
        <v>-0.13818148148148157</v>
      </c>
      <c r="AE12" s="21">
        <f t="shared" si="6"/>
        <v>7.0000000000000062E-2</v>
      </c>
      <c r="AG12" s="63">
        <f t="shared" si="10"/>
        <v>1742.8555900000001</v>
      </c>
      <c r="AH12" s="63">
        <f t="shared" si="10"/>
        <v>1991.8349599999999</v>
      </c>
      <c r="AI12" s="63">
        <f t="shared" si="10"/>
        <v>2489.7937000000002</v>
      </c>
      <c r="AJ12" s="63">
        <f t="shared" si="10"/>
        <v>2116.3246450000001</v>
      </c>
      <c r="AK12" s="63">
        <f t="shared" si="10"/>
        <v>2240.8143299999997</v>
      </c>
      <c r="AL12" s="63">
        <f t="shared" si="10"/>
        <v>1991.8349599999999</v>
      </c>
      <c r="AM12" s="63">
        <f t="shared" si="10"/>
        <v>1991.8349599999999</v>
      </c>
      <c r="AN12" s="63">
        <f t="shared" si="10"/>
        <v>1618.3659049999999</v>
      </c>
      <c r="AO12" s="63">
        <f t="shared" si="10"/>
        <v>2365.3040149999997</v>
      </c>
      <c r="AP12" s="63">
        <f t="shared" si="10"/>
        <v>2489.7937000000002</v>
      </c>
      <c r="AQ12" s="63">
        <f t="shared" si="10"/>
        <v>2116.3246450000001</v>
      </c>
      <c r="AR12" s="63">
        <f t="shared" si="10"/>
        <v>1742.8555900000001</v>
      </c>
    </row>
    <row r="13" spans="1:44" x14ac:dyDescent="0.25">
      <c r="B13">
        <v>21074</v>
      </c>
      <c r="C13" t="s">
        <v>438</v>
      </c>
      <c r="D13" t="str">
        <f>VLOOKUP($B13, 'Performance Data'!$B:$K, 3, 0)</f>
        <v>Switzerland</v>
      </c>
      <c r="E13" t="str">
        <f>VLOOKUP($B13, 'Performance Data'!$B:$K, 4, 0)</f>
        <v>German Switzerland</v>
      </c>
      <c r="F13" t="str">
        <f>VLOOKUP($B13, 'Performance Data'!$B:$K, 6, 0)</f>
        <v>Institutes / Clinic</v>
      </c>
      <c r="G13" s="19" t="str">
        <f>VLOOKUP($B13, 'Performance Data'!$B:$K, 10, 0)</f>
        <v>Pre-2022</v>
      </c>
      <c r="H13" s="20" t="s">
        <v>64</v>
      </c>
      <c r="I13" s="19" t="str">
        <f>VLOOKUP($B13, 'Performance Data'!$B:$K, 7, 0)</f>
        <v>AB</v>
      </c>
      <c r="J13" s="7">
        <f t="shared" si="8"/>
        <v>16033.719999999998</v>
      </c>
      <c r="K13" s="68">
        <f t="shared" si="9"/>
        <v>17156.080399999999</v>
      </c>
      <c r="M13" s="20" t="s">
        <v>68</v>
      </c>
      <c r="O13" s="5">
        <f>SUMIF('Performance Data'!$B:$B, $B13,'Performance Data'!N:N)</f>
        <v>40177.129999999997</v>
      </c>
      <c r="P13" s="5">
        <f>SUMIF('Performance Data'!$B:$B, $B13,'Performance Data'!O:O)</f>
        <v>16033.719999999998</v>
      </c>
      <c r="Q13" s="5">
        <f>SUMIF('Performance Data'!$B:$B, $B13,'Performance Data'!P:P)</f>
        <v>32850</v>
      </c>
      <c r="S13" s="21">
        <f t="shared" si="0"/>
        <v>-0.60092420737867536</v>
      </c>
      <c r="T13" s="21">
        <f t="shared" si="1"/>
        <v>-0.51191111111111121</v>
      </c>
      <c r="V13" s="5">
        <f>SUMIF('Performance Data'!$B:$B, $B13,'Performance Data'!AC:AC)</f>
        <v>17083.629999999997</v>
      </c>
      <c r="W13" s="5">
        <f>SUMIF('Performance Data'!$B:$B, $B13,'Performance Data'!AD:AD)</f>
        <v>18842.98</v>
      </c>
      <c r="X13" s="5">
        <f>SUMIF('Performance Data'!$B:$B, $B13,'Performance Data'!AE:AE)</f>
        <v>40177.129999999997</v>
      </c>
      <c r="Y13" s="5">
        <f>SUMIF('Performance Data'!$B:$B, $B13,'Performance Data'!AG:AG)</f>
        <v>45000</v>
      </c>
      <c r="Z13" s="5">
        <f t="shared" si="2"/>
        <v>16033.719999999998</v>
      </c>
      <c r="AA13" s="5">
        <f t="shared" si="3"/>
        <v>17156.080399999999</v>
      </c>
      <c r="AC13" s="21">
        <f t="shared" si="4"/>
        <v>-0.60092420737867536</v>
      </c>
      <c r="AD13" s="21">
        <f t="shared" si="5"/>
        <v>-0.64369511111111111</v>
      </c>
      <c r="AE13" s="21">
        <f t="shared" si="6"/>
        <v>7.0000000000000062E-2</v>
      </c>
      <c r="AG13" s="63">
        <f t="shared" si="10"/>
        <v>1200.925628</v>
      </c>
      <c r="AH13" s="63">
        <f t="shared" si="10"/>
        <v>1372.4864319999999</v>
      </c>
      <c r="AI13" s="63">
        <f t="shared" si="10"/>
        <v>1715.6080400000001</v>
      </c>
      <c r="AJ13" s="63">
        <f t="shared" si="10"/>
        <v>1458.266834</v>
      </c>
      <c r="AK13" s="63">
        <f t="shared" si="10"/>
        <v>1544.0472359999999</v>
      </c>
      <c r="AL13" s="63">
        <f t="shared" si="10"/>
        <v>1372.4864319999999</v>
      </c>
      <c r="AM13" s="63">
        <f t="shared" si="10"/>
        <v>1372.4864319999999</v>
      </c>
      <c r="AN13" s="63">
        <f t="shared" si="10"/>
        <v>1115.1452259999999</v>
      </c>
      <c r="AO13" s="63">
        <f t="shared" si="10"/>
        <v>1629.827638</v>
      </c>
      <c r="AP13" s="63">
        <f t="shared" si="10"/>
        <v>1715.6080400000001</v>
      </c>
      <c r="AQ13" s="63">
        <f t="shared" si="10"/>
        <v>1458.266834</v>
      </c>
      <c r="AR13" s="63">
        <f t="shared" si="10"/>
        <v>1200.925628</v>
      </c>
    </row>
    <row r="14" spans="1:44" x14ac:dyDescent="0.25">
      <c r="B14">
        <v>21066</v>
      </c>
      <c r="C14" t="s">
        <v>439</v>
      </c>
      <c r="D14" t="str">
        <f>VLOOKUP($B14, 'Performance Data'!$B:$K, 3, 0)</f>
        <v>Switzerland</v>
      </c>
      <c r="E14" t="str">
        <f>VLOOKUP($B14, 'Performance Data'!$B:$K, 4, 0)</f>
        <v>German Switzerland</v>
      </c>
      <c r="F14" t="str">
        <f>VLOOKUP($B14, 'Performance Data'!$B:$K, 6, 0)</f>
        <v>Institutes / Clinic</v>
      </c>
      <c r="G14" s="19" t="str">
        <f>VLOOKUP($B14, 'Performance Data'!$B:$K, 10, 0)</f>
        <v>Pre-2022</v>
      </c>
      <c r="H14" s="20" t="s">
        <v>64</v>
      </c>
      <c r="I14" s="19" t="str">
        <f>VLOOKUP($B14, 'Performance Data'!$B:$K, 7, 0)</f>
        <v>AC</v>
      </c>
      <c r="J14" s="7">
        <f t="shared" si="8"/>
        <v>15607.270000000004</v>
      </c>
      <c r="K14" s="68">
        <f t="shared" si="9"/>
        <v>16699.778900000005</v>
      </c>
      <c r="M14" s="20" t="s">
        <v>88</v>
      </c>
      <c r="O14" s="5">
        <f>SUMIF('Performance Data'!$B:$B, $B14,'Performance Data'!N:N)</f>
        <v>33252.180000000008</v>
      </c>
      <c r="P14" s="5">
        <f>SUMIF('Performance Data'!$B:$B, $B14,'Performance Data'!O:O)</f>
        <v>15607.270000000004</v>
      </c>
      <c r="Q14" s="5">
        <f>SUMIF('Performance Data'!$B:$B, $B14,'Performance Data'!P:P)</f>
        <v>27010</v>
      </c>
      <c r="S14" s="21">
        <f t="shared" si="0"/>
        <v>-0.53063919418215588</v>
      </c>
      <c r="T14" s="21">
        <f t="shared" si="1"/>
        <v>-0.4221669751943723</v>
      </c>
      <c r="V14" s="5">
        <f>SUMIF('Performance Data'!$B:$B, $B14,'Performance Data'!AC:AC)</f>
        <v>23060.880000000001</v>
      </c>
      <c r="W14" s="5">
        <f>SUMIF('Performance Data'!$B:$B, $B14,'Performance Data'!AD:AD)</f>
        <v>20036.93</v>
      </c>
      <c r="X14" s="5">
        <f>SUMIF('Performance Data'!$B:$B, $B14,'Performance Data'!AE:AE)</f>
        <v>33252.180000000008</v>
      </c>
      <c r="Y14" s="5">
        <f>SUMIF('Performance Data'!$B:$B, $B14,'Performance Data'!AG:AG)</f>
        <v>37000</v>
      </c>
      <c r="Z14" s="5">
        <f t="shared" si="2"/>
        <v>15607.270000000004</v>
      </c>
      <c r="AA14" s="5">
        <f t="shared" si="3"/>
        <v>16699.778900000005</v>
      </c>
      <c r="AC14" s="21">
        <f t="shared" si="4"/>
        <v>-0.53063919418215588</v>
      </c>
      <c r="AD14" s="21">
        <f t="shared" si="5"/>
        <v>-0.57818189189189173</v>
      </c>
      <c r="AE14" s="21">
        <f t="shared" si="6"/>
        <v>7.0000000000000062E-2</v>
      </c>
      <c r="AG14" s="63">
        <f t="shared" si="10"/>
        <v>1168.9845230000005</v>
      </c>
      <c r="AH14" s="63">
        <f t="shared" si="10"/>
        <v>1335.9823120000003</v>
      </c>
      <c r="AI14" s="63">
        <f t="shared" si="10"/>
        <v>1669.9778900000006</v>
      </c>
      <c r="AJ14" s="63">
        <f t="shared" si="10"/>
        <v>1419.4812065000006</v>
      </c>
      <c r="AK14" s="63">
        <f t="shared" si="10"/>
        <v>1502.9801010000003</v>
      </c>
      <c r="AL14" s="63">
        <f t="shared" si="10"/>
        <v>1335.9823120000003</v>
      </c>
      <c r="AM14" s="63">
        <f t="shared" si="10"/>
        <v>1335.9823120000003</v>
      </c>
      <c r="AN14" s="63">
        <f t="shared" si="10"/>
        <v>1085.4856285000003</v>
      </c>
      <c r="AO14" s="63">
        <f t="shared" si="10"/>
        <v>1586.4789955000006</v>
      </c>
      <c r="AP14" s="63">
        <f t="shared" si="10"/>
        <v>1669.9778900000006</v>
      </c>
      <c r="AQ14" s="63">
        <f t="shared" si="10"/>
        <v>1419.4812065000006</v>
      </c>
      <c r="AR14" s="63">
        <f t="shared" si="10"/>
        <v>1168.9845230000005</v>
      </c>
    </row>
    <row r="15" spans="1:44" x14ac:dyDescent="0.25">
      <c r="B15">
        <v>21008</v>
      </c>
      <c r="C15" t="s">
        <v>440</v>
      </c>
      <c r="D15" t="str">
        <f>VLOOKUP($B15, 'Performance Data'!$B:$K, 3, 0)</f>
        <v>Switzerland</v>
      </c>
      <c r="E15" t="str">
        <f>VLOOKUP($B15, 'Performance Data'!$B:$K, 4, 0)</f>
        <v>German Switzerland</v>
      </c>
      <c r="F15" t="str">
        <f>VLOOKUP($B15, 'Performance Data'!$B:$K, 6, 0)</f>
        <v>Institutes / Clinic</v>
      </c>
      <c r="G15" s="19" t="str">
        <f>VLOOKUP($B15, 'Performance Data'!$B:$K, 10, 0)</f>
        <v>Pre-2022</v>
      </c>
      <c r="H15" s="20" t="s">
        <v>358</v>
      </c>
      <c r="I15" s="19" t="str">
        <f>VLOOKUP($B15, 'Performance Data'!$B:$K, 7, 0)</f>
        <v>BA</v>
      </c>
      <c r="J15" s="7">
        <f t="shared" si="8"/>
        <v>0</v>
      </c>
      <c r="K15" s="20">
        <v>0</v>
      </c>
      <c r="M15" s="20" t="s">
        <v>88</v>
      </c>
      <c r="O15" s="5">
        <f>SUMIF('Performance Data'!$B:$B, $B15,'Performance Data'!N:N)</f>
        <v>8194.369999999999</v>
      </c>
      <c r="P15" s="5">
        <f>SUMIF('Performance Data'!$B:$B, $B15,'Performance Data'!O:O)</f>
        <v>0</v>
      </c>
      <c r="Q15" s="5">
        <f>SUMIF('Performance Data'!$B:$B, $B15,'Performance Data'!P:P)</f>
        <v>5840</v>
      </c>
      <c r="S15" s="21">
        <f t="shared" si="0"/>
        <v>-1</v>
      </c>
      <c r="T15" s="21">
        <f t="shared" si="1"/>
        <v>-1</v>
      </c>
      <c r="V15" s="5">
        <f>SUMIF('Performance Data'!$B:$B, $B15,'Performance Data'!AC:AC)</f>
        <v>12641.77</v>
      </c>
      <c r="W15" s="5">
        <f>SUMIF('Performance Data'!$B:$B, $B15,'Performance Data'!AD:AD)</f>
        <v>18013.469999999998</v>
      </c>
      <c r="X15" s="5">
        <f>SUMIF('Performance Data'!$B:$B, $B15,'Performance Data'!AE:AE)</f>
        <v>8194.369999999999</v>
      </c>
      <c r="Y15" s="5">
        <f>SUMIF('Performance Data'!$B:$B, $B15,'Performance Data'!AG:AG)</f>
        <v>8000</v>
      </c>
      <c r="Z15" s="5">
        <f t="shared" si="2"/>
        <v>0</v>
      </c>
      <c r="AA15" s="5">
        <f t="shared" si="3"/>
        <v>0</v>
      </c>
      <c r="AC15" s="21">
        <f t="shared" si="4"/>
        <v>-1</v>
      </c>
      <c r="AD15" s="21">
        <f t="shared" si="5"/>
        <v>-1</v>
      </c>
      <c r="AE15" s="21" t="e">
        <f t="shared" si="6"/>
        <v>#DIV/0!</v>
      </c>
      <c r="AG15" s="63">
        <f t="shared" si="10"/>
        <v>0</v>
      </c>
      <c r="AH15" s="63">
        <f t="shared" si="10"/>
        <v>0</v>
      </c>
      <c r="AI15" s="63">
        <f t="shared" si="10"/>
        <v>0</v>
      </c>
      <c r="AJ15" s="63">
        <f t="shared" si="10"/>
        <v>0</v>
      </c>
      <c r="AK15" s="63">
        <f t="shared" si="10"/>
        <v>0</v>
      </c>
      <c r="AL15" s="63">
        <f t="shared" si="10"/>
        <v>0</v>
      </c>
      <c r="AM15" s="63">
        <f t="shared" si="10"/>
        <v>0</v>
      </c>
      <c r="AN15" s="63">
        <f t="shared" si="10"/>
        <v>0</v>
      </c>
      <c r="AO15" s="63">
        <f t="shared" si="10"/>
        <v>0</v>
      </c>
      <c r="AP15" s="63">
        <f t="shared" si="10"/>
        <v>0</v>
      </c>
      <c r="AQ15" s="63">
        <f t="shared" si="10"/>
        <v>0</v>
      </c>
      <c r="AR15" s="63">
        <f t="shared" si="10"/>
        <v>0</v>
      </c>
    </row>
    <row r="16" spans="1:44" x14ac:dyDescent="0.25">
      <c r="B16">
        <v>21013</v>
      </c>
      <c r="C16" t="s">
        <v>441</v>
      </c>
      <c r="D16" t="str">
        <f>VLOOKUP($B16, 'Performance Data'!$B:$K, 3, 0)</f>
        <v>Switzerland</v>
      </c>
      <c r="E16" t="str">
        <f>VLOOKUP($B16, 'Performance Data'!$B:$K, 4, 0)</f>
        <v>German Switzerland</v>
      </c>
      <c r="F16" t="str">
        <f>VLOOKUP($B16, 'Performance Data'!$B:$K, 6, 0)</f>
        <v>Institutes / Clinic</v>
      </c>
      <c r="G16" s="19" t="str">
        <f>VLOOKUP($B16, 'Performance Data'!$B:$K, 10, 0)</f>
        <v>Pre-2022</v>
      </c>
      <c r="H16" s="20" t="s">
        <v>64</v>
      </c>
      <c r="I16" s="19" t="str">
        <f>VLOOKUP($B16, 'Performance Data'!$B:$K, 7, 0)</f>
        <v>BA</v>
      </c>
      <c r="J16" s="7">
        <f t="shared" si="8"/>
        <v>21600.35</v>
      </c>
      <c r="K16" s="68">
        <f t="shared" ref="K16:K22" si="11">J16*1.07</f>
        <v>23112.374499999998</v>
      </c>
      <c r="M16" s="20" t="s">
        <v>65</v>
      </c>
      <c r="O16" s="5">
        <f>SUMIF('Performance Data'!$B:$B, $B16,'Performance Data'!N:N)</f>
        <v>18393.68</v>
      </c>
      <c r="P16" s="5">
        <f>SUMIF('Performance Data'!$B:$B, $B16,'Performance Data'!O:O)</f>
        <v>21600.35</v>
      </c>
      <c r="Q16" s="5">
        <f>SUMIF('Performance Data'!$B:$B, $B16,'Performance Data'!P:P)</f>
        <v>13140</v>
      </c>
      <c r="S16" s="21">
        <f t="shared" si="0"/>
        <v>0.17433542390647205</v>
      </c>
      <c r="T16" s="21">
        <f t="shared" si="1"/>
        <v>0.6438622526636224</v>
      </c>
      <c r="V16" s="5">
        <f>SUMIF('Performance Data'!$B:$B, $B16,'Performance Data'!AC:AC)</f>
        <v>19792.93</v>
      </c>
      <c r="W16" s="5">
        <f>SUMIF('Performance Data'!$B:$B, $B16,'Performance Data'!AD:AD)</f>
        <v>19549.490000000002</v>
      </c>
      <c r="X16" s="5">
        <f>SUMIF('Performance Data'!$B:$B, $B16,'Performance Data'!AE:AE)</f>
        <v>18393.68</v>
      </c>
      <c r="Y16" s="5">
        <f>SUMIF('Performance Data'!$B:$B, $B16,'Performance Data'!AG:AG)</f>
        <v>18000</v>
      </c>
      <c r="Z16" s="5">
        <f t="shared" si="2"/>
        <v>21600.35</v>
      </c>
      <c r="AA16" s="5">
        <f t="shared" si="3"/>
        <v>23112.374499999998</v>
      </c>
      <c r="AC16" s="21">
        <f t="shared" si="4"/>
        <v>0.17433542390647205</v>
      </c>
      <c r="AD16" s="21">
        <f t="shared" si="5"/>
        <v>0.20001944444444431</v>
      </c>
      <c r="AE16" s="21">
        <f t="shared" si="6"/>
        <v>7.0000000000000062E-2</v>
      </c>
      <c r="AG16" s="63">
        <f t="shared" si="10"/>
        <v>1617.866215</v>
      </c>
      <c r="AH16" s="63">
        <f t="shared" si="10"/>
        <v>1848.9899599999999</v>
      </c>
      <c r="AI16" s="63">
        <f t="shared" si="10"/>
        <v>2311.2374500000001</v>
      </c>
      <c r="AJ16" s="63">
        <f t="shared" si="10"/>
        <v>1964.5518325</v>
      </c>
      <c r="AK16" s="63">
        <f t="shared" si="10"/>
        <v>2080.1137049999998</v>
      </c>
      <c r="AL16" s="63">
        <f t="shared" si="10"/>
        <v>1848.9899599999999</v>
      </c>
      <c r="AM16" s="63">
        <f t="shared" si="10"/>
        <v>1848.9899599999999</v>
      </c>
      <c r="AN16" s="63">
        <f t="shared" si="10"/>
        <v>1502.3043424999998</v>
      </c>
      <c r="AO16" s="63">
        <f t="shared" si="10"/>
        <v>2195.6755774999997</v>
      </c>
      <c r="AP16" s="63">
        <f t="shared" si="10"/>
        <v>2311.2374500000001</v>
      </c>
      <c r="AQ16" s="63">
        <f t="shared" si="10"/>
        <v>1964.5518325</v>
      </c>
      <c r="AR16" s="63">
        <f t="shared" si="10"/>
        <v>1617.866215</v>
      </c>
    </row>
    <row r="17" spans="2:44" x14ac:dyDescent="0.25">
      <c r="B17">
        <v>21014</v>
      </c>
      <c r="C17" t="s">
        <v>442</v>
      </c>
      <c r="D17" t="str">
        <f>VLOOKUP($B17, 'Performance Data'!$B:$K, 3, 0)</f>
        <v>Switzerland</v>
      </c>
      <c r="E17" t="str">
        <f>VLOOKUP($B17, 'Performance Data'!$B:$K, 4, 0)</f>
        <v>German Switzerland</v>
      </c>
      <c r="F17" t="str">
        <f>VLOOKUP($B17, 'Performance Data'!$B:$K, 6, 0)</f>
        <v>Institutes / Clinic</v>
      </c>
      <c r="G17" s="19" t="str">
        <f>VLOOKUP($B17, 'Performance Data'!$B:$K, 10, 0)</f>
        <v>Pre-2022</v>
      </c>
      <c r="H17" s="20" t="s">
        <v>64</v>
      </c>
      <c r="I17" s="19" t="str">
        <f>VLOOKUP($B17, 'Performance Data'!$B:$K, 7, 0)</f>
        <v>BA</v>
      </c>
      <c r="J17" s="7">
        <f t="shared" si="8"/>
        <v>10420.109999999999</v>
      </c>
      <c r="K17" s="68">
        <f t="shared" si="11"/>
        <v>11149.517699999999</v>
      </c>
      <c r="M17" s="20" t="s">
        <v>68</v>
      </c>
      <c r="O17" s="5">
        <f>SUMIF('Performance Data'!$B:$B, $B17,'Performance Data'!N:N)</f>
        <v>13072.220000000001</v>
      </c>
      <c r="P17" s="5">
        <f>SUMIF('Performance Data'!$B:$B, $B17,'Performance Data'!O:O)</f>
        <v>10420.109999999999</v>
      </c>
      <c r="Q17" s="5">
        <f>SUMIF('Performance Data'!$B:$B, $B17,'Performance Data'!P:P)</f>
        <v>10585</v>
      </c>
      <c r="S17" s="21">
        <f t="shared" si="0"/>
        <v>-0.20288137745539792</v>
      </c>
      <c r="T17" s="21">
        <f t="shared" si="1"/>
        <v>-1.5577704298535777E-2</v>
      </c>
      <c r="V17" s="5">
        <f>SUMIF('Performance Data'!$B:$B, $B17,'Performance Data'!AC:AC)</f>
        <v>16681.11</v>
      </c>
      <c r="W17" s="5">
        <f>SUMIF('Performance Data'!$B:$B, $B17,'Performance Data'!AD:AD)</f>
        <v>11837.54</v>
      </c>
      <c r="X17" s="5">
        <f>SUMIF('Performance Data'!$B:$B, $B17,'Performance Data'!AE:AE)</f>
        <v>13072.220000000001</v>
      </c>
      <c r="Y17" s="5">
        <f>SUMIF('Performance Data'!$B:$B, $B17,'Performance Data'!AG:AG)</f>
        <v>14500</v>
      </c>
      <c r="Z17" s="5">
        <f t="shared" si="2"/>
        <v>10420.109999999999</v>
      </c>
      <c r="AA17" s="5">
        <f t="shared" si="3"/>
        <v>11149.517699999999</v>
      </c>
      <c r="AC17" s="21">
        <f t="shared" si="4"/>
        <v>-0.20288137745539792</v>
      </c>
      <c r="AD17" s="21">
        <f t="shared" si="5"/>
        <v>-0.2813717241379311</v>
      </c>
      <c r="AE17" s="21">
        <f t="shared" si="6"/>
        <v>7.0000000000000062E-2</v>
      </c>
      <c r="AG17" s="63">
        <f t="shared" si="10"/>
        <v>780.46623899999997</v>
      </c>
      <c r="AH17" s="63">
        <f t="shared" si="10"/>
        <v>891.96141599999987</v>
      </c>
      <c r="AI17" s="63">
        <f t="shared" si="10"/>
        <v>1114.9517699999999</v>
      </c>
      <c r="AJ17" s="63">
        <f t="shared" si="10"/>
        <v>947.70900449999999</v>
      </c>
      <c r="AK17" s="63">
        <f t="shared" si="10"/>
        <v>1003.4565929999999</v>
      </c>
      <c r="AL17" s="63">
        <f t="shared" si="10"/>
        <v>891.96141599999987</v>
      </c>
      <c r="AM17" s="63">
        <f t="shared" si="10"/>
        <v>891.96141599999987</v>
      </c>
      <c r="AN17" s="63">
        <f t="shared" si="10"/>
        <v>724.71865049999997</v>
      </c>
      <c r="AO17" s="63">
        <f t="shared" si="10"/>
        <v>1059.2041814999998</v>
      </c>
      <c r="AP17" s="63">
        <f t="shared" si="10"/>
        <v>1114.9517699999999</v>
      </c>
      <c r="AQ17" s="63">
        <f t="shared" si="10"/>
        <v>947.70900449999999</v>
      </c>
      <c r="AR17" s="63">
        <f t="shared" si="10"/>
        <v>780.46623899999997</v>
      </c>
    </row>
    <row r="18" spans="2:44" x14ac:dyDescent="0.25">
      <c r="B18">
        <v>21047</v>
      </c>
      <c r="C18" t="s">
        <v>443</v>
      </c>
      <c r="D18" t="str">
        <f>VLOOKUP($B18, 'Performance Data'!$B:$K, 3, 0)</f>
        <v>Switzerland</v>
      </c>
      <c r="E18" t="str">
        <f>VLOOKUP($B18, 'Performance Data'!$B:$K, 4, 0)</f>
        <v>German Switzerland</v>
      </c>
      <c r="F18" t="str">
        <f>VLOOKUP($B18, 'Performance Data'!$B:$K, 6, 0)</f>
        <v>Institutes / Clinic</v>
      </c>
      <c r="G18" s="19" t="str">
        <f>VLOOKUP($B18, 'Performance Data'!$B:$K, 10, 0)</f>
        <v>Pre-2022</v>
      </c>
      <c r="H18" s="20" t="s">
        <v>64</v>
      </c>
      <c r="I18" s="19" t="str">
        <f>VLOOKUP($B18, 'Performance Data'!$B:$K, 7, 0)</f>
        <v>BA</v>
      </c>
      <c r="J18" s="7">
        <f t="shared" si="8"/>
        <v>11998.8</v>
      </c>
      <c r="K18" s="68">
        <f t="shared" si="11"/>
        <v>12838.716</v>
      </c>
      <c r="M18" s="20" t="s">
        <v>65</v>
      </c>
      <c r="O18" s="5">
        <f>SUMIF('Performance Data'!$B:$B, $B18,'Performance Data'!N:N)</f>
        <v>12367.679999999998</v>
      </c>
      <c r="P18" s="5">
        <f>SUMIF('Performance Data'!$B:$B, $B18,'Performance Data'!O:O)</f>
        <v>11998.8</v>
      </c>
      <c r="Q18" s="5">
        <f>SUMIF('Performance Data'!$B:$B, $B18,'Performance Data'!P:P)</f>
        <v>10585</v>
      </c>
      <c r="S18" s="21">
        <f t="shared" si="0"/>
        <v>-2.9826127454785301E-2</v>
      </c>
      <c r="T18" s="21">
        <f t="shared" si="1"/>
        <v>0.13356636750118089</v>
      </c>
      <c r="V18" s="5">
        <f>SUMIF('Performance Data'!$B:$B, $B18,'Performance Data'!AC:AC)</f>
        <v>9981.619999999999</v>
      </c>
      <c r="W18" s="5">
        <f>SUMIF('Performance Data'!$B:$B, $B18,'Performance Data'!AD:AD)</f>
        <v>6488.1799999999994</v>
      </c>
      <c r="X18" s="5">
        <f>SUMIF('Performance Data'!$B:$B, $B18,'Performance Data'!AE:AE)</f>
        <v>12367.679999999998</v>
      </c>
      <c r="Y18" s="5">
        <f>SUMIF('Performance Data'!$B:$B, $B18,'Performance Data'!AG:AG)</f>
        <v>14500</v>
      </c>
      <c r="Z18" s="5">
        <f t="shared" si="2"/>
        <v>11998.8</v>
      </c>
      <c r="AA18" s="5">
        <f t="shared" si="3"/>
        <v>12838.716</v>
      </c>
      <c r="AC18" s="21">
        <f t="shared" si="4"/>
        <v>-2.9826127454785301E-2</v>
      </c>
      <c r="AD18" s="21">
        <f t="shared" si="5"/>
        <v>-0.17249655172413803</v>
      </c>
      <c r="AE18" s="21">
        <f t="shared" si="6"/>
        <v>7.0000000000000062E-2</v>
      </c>
      <c r="AG18" s="63">
        <f t="shared" si="10"/>
        <v>898.71012000000007</v>
      </c>
      <c r="AH18" s="63">
        <f t="shared" si="10"/>
        <v>1027.09728</v>
      </c>
      <c r="AI18" s="63">
        <f t="shared" si="10"/>
        <v>1283.8716000000002</v>
      </c>
      <c r="AJ18" s="63">
        <f t="shared" si="10"/>
        <v>1091.2908600000001</v>
      </c>
      <c r="AK18" s="63">
        <f t="shared" si="10"/>
        <v>1155.4844399999999</v>
      </c>
      <c r="AL18" s="63">
        <f t="shared" si="10"/>
        <v>1027.09728</v>
      </c>
      <c r="AM18" s="63">
        <f t="shared" si="10"/>
        <v>1027.09728</v>
      </c>
      <c r="AN18" s="63">
        <f t="shared" si="10"/>
        <v>834.51654000000008</v>
      </c>
      <c r="AO18" s="63">
        <f t="shared" si="10"/>
        <v>1219.6780200000001</v>
      </c>
      <c r="AP18" s="63">
        <f t="shared" si="10"/>
        <v>1283.8716000000002</v>
      </c>
      <c r="AQ18" s="63">
        <f t="shared" si="10"/>
        <v>1091.2908600000001</v>
      </c>
      <c r="AR18" s="63">
        <f t="shared" si="10"/>
        <v>898.71012000000007</v>
      </c>
    </row>
    <row r="19" spans="2:44" x14ac:dyDescent="0.25">
      <c r="B19">
        <v>21104</v>
      </c>
      <c r="C19" t="s">
        <v>444</v>
      </c>
      <c r="D19" t="str">
        <f>VLOOKUP($B19, 'Performance Data'!$B:$K, 3, 0)</f>
        <v>Switzerland</v>
      </c>
      <c r="E19" t="str">
        <f>VLOOKUP($B19, 'Performance Data'!$B:$K, 4, 0)</f>
        <v>German Switzerland</v>
      </c>
      <c r="F19" t="str">
        <f>VLOOKUP($B19, 'Performance Data'!$B:$K, 6, 0)</f>
        <v>Institutes / Clinic</v>
      </c>
      <c r="G19" s="19">
        <f>VLOOKUP($B19, 'Performance Data'!$B:$K, 10, 0)</f>
        <v>2023</v>
      </c>
      <c r="H19" s="20" t="s">
        <v>64</v>
      </c>
      <c r="I19" s="19" t="str">
        <f>VLOOKUP($B19, 'Performance Data'!$B:$K, 7, 0)</f>
        <v>BA</v>
      </c>
      <c r="J19" s="7">
        <f t="shared" si="8"/>
        <v>28727.170000000002</v>
      </c>
      <c r="K19" s="68">
        <f t="shared" si="11"/>
        <v>30738.071900000003</v>
      </c>
      <c r="M19" s="20" t="s">
        <v>65</v>
      </c>
      <c r="O19" s="5">
        <f>SUMIF('Performance Data'!$B:$B, $B19,'Performance Data'!N:N)</f>
        <v>19352.589999999997</v>
      </c>
      <c r="P19" s="5">
        <f>SUMIF('Performance Data'!$B:$B, $B19,'Performance Data'!O:O)</f>
        <v>28727.170000000002</v>
      </c>
      <c r="Q19" s="5">
        <f>SUMIF('Performance Data'!$B:$B, $B19,'Performance Data'!P:P)</f>
        <v>13870</v>
      </c>
      <c r="S19" s="21">
        <f t="shared" si="0"/>
        <v>0.48440958031974057</v>
      </c>
      <c r="T19" s="21">
        <f t="shared" si="1"/>
        <v>1.0711730353280462</v>
      </c>
      <c r="V19" s="5">
        <f>SUMIF('Performance Data'!$B:$B, $B19,'Performance Data'!AC:AC)</f>
        <v>0</v>
      </c>
      <c r="W19" s="5">
        <f>SUMIF('Performance Data'!$B:$B, $B19,'Performance Data'!AD:AD)</f>
        <v>24859.51</v>
      </c>
      <c r="X19" s="5">
        <f>SUMIF('Performance Data'!$B:$B, $B19,'Performance Data'!AE:AE)</f>
        <v>19352.589999999997</v>
      </c>
      <c r="Y19" s="5">
        <f>SUMIF('Performance Data'!$B:$B, $B19,'Performance Data'!AG:AG)</f>
        <v>19000</v>
      </c>
      <c r="Z19" s="5">
        <f t="shared" si="2"/>
        <v>28727.170000000002</v>
      </c>
      <c r="AA19" s="5">
        <f t="shared" si="3"/>
        <v>30738.071900000003</v>
      </c>
      <c r="AC19" s="21">
        <f t="shared" si="4"/>
        <v>0.48440958031974057</v>
      </c>
      <c r="AD19" s="21">
        <f t="shared" si="5"/>
        <v>0.51195631578947376</v>
      </c>
      <c r="AE19" s="21">
        <f t="shared" si="6"/>
        <v>7.0000000000000062E-2</v>
      </c>
      <c r="AG19" s="63">
        <f t="shared" si="10"/>
        <v>2151.6650330000002</v>
      </c>
      <c r="AH19" s="63">
        <f t="shared" si="10"/>
        <v>2459.0457520000004</v>
      </c>
      <c r="AI19" s="63">
        <f t="shared" si="10"/>
        <v>3073.8071900000004</v>
      </c>
      <c r="AJ19" s="63">
        <f t="shared" si="10"/>
        <v>2612.7361115000003</v>
      </c>
      <c r="AK19" s="63">
        <f t="shared" si="10"/>
        <v>2766.4264710000002</v>
      </c>
      <c r="AL19" s="63">
        <f t="shared" si="10"/>
        <v>2459.0457520000004</v>
      </c>
      <c r="AM19" s="63">
        <f t="shared" si="10"/>
        <v>2459.0457520000004</v>
      </c>
      <c r="AN19" s="63">
        <f t="shared" si="10"/>
        <v>1997.9746735000003</v>
      </c>
      <c r="AO19" s="63">
        <f t="shared" si="10"/>
        <v>2920.1168305000001</v>
      </c>
      <c r="AP19" s="63">
        <f t="shared" si="10"/>
        <v>3073.8071900000004</v>
      </c>
      <c r="AQ19" s="63">
        <f t="shared" si="10"/>
        <v>2612.7361115000003</v>
      </c>
      <c r="AR19" s="63">
        <f t="shared" si="10"/>
        <v>2151.6650330000002</v>
      </c>
    </row>
    <row r="20" spans="2:44" x14ac:dyDescent="0.25">
      <c r="B20">
        <v>21105</v>
      </c>
      <c r="C20" t="s">
        <v>445</v>
      </c>
      <c r="D20" t="str">
        <f>VLOOKUP($B20, 'Performance Data'!$B:$K, 3, 0)</f>
        <v>Switzerland</v>
      </c>
      <c r="E20" t="str">
        <f>VLOOKUP($B20, 'Performance Data'!$B:$K, 4, 0)</f>
        <v>German Switzerland</v>
      </c>
      <c r="F20" t="str">
        <f>VLOOKUP($B20, 'Performance Data'!$B:$K, 6, 0)</f>
        <v>Institutes / Clinic</v>
      </c>
      <c r="G20" s="19">
        <f>VLOOKUP($B20, 'Performance Data'!$B:$K, 10, 0)</f>
        <v>2023</v>
      </c>
      <c r="H20" s="20" t="s">
        <v>64</v>
      </c>
      <c r="I20" s="19" t="str">
        <f>VLOOKUP($B20, 'Performance Data'!$B:$K, 7, 0)</f>
        <v>BA</v>
      </c>
      <c r="J20" s="7">
        <f t="shared" si="8"/>
        <v>9008.2199999999993</v>
      </c>
      <c r="K20" s="68">
        <f t="shared" si="11"/>
        <v>9638.7953999999991</v>
      </c>
      <c r="M20" s="20" t="s">
        <v>65</v>
      </c>
      <c r="O20" s="5">
        <f>SUMIF('Performance Data'!$B:$B, $B20,'Performance Data'!N:N)</f>
        <v>8140.84</v>
      </c>
      <c r="P20" s="5">
        <f>SUMIF('Performance Data'!$B:$B, $B20,'Performance Data'!O:O)</f>
        <v>9008.2199999999993</v>
      </c>
      <c r="Q20" s="5">
        <f>SUMIF('Performance Data'!$B:$B, $B20,'Performance Data'!P:P)</f>
        <v>5840</v>
      </c>
      <c r="S20" s="21">
        <f t="shared" si="0"/>
        <v>0.1065467445619861</v>
      </c>
      <c r="T20" s="21">
        <f t="shared" si="1"/>
        <v>0.54250342465753421</v>
      </c>
      <c r="V20" s="5">
        <f>SUMIF('Performance Data'!$B:$B, $B20,'Performance Data'!AC:AC)</f>
        <v>0</v>
      </c>
      <c r="W20" s="5">
        <f>SUMIF('Performance Data'!$B:$B, $B20,'Performance Data'!AD:AD)</f>
        <v>13408.46</v>
      </c>
      <c r="X20" s="5">
        <f>SUMIF('Performance Data'!$B:$B, $B20,'Performance Data'!AE:AE)</f>
        <v>8140.84</v>
      </c>
      <c r="Y20" s="5">
        <f>SUMIF('Performance Data'!$B:$B, $B20,'Performance Data'!AG:AG)</f>
        <v>8000</v>
      </c>
      <c r="Z20" s="5">
        <f t="shared" si="2"/>
        <v>9008.2199999999993</v>
      </c>
      <c r="AA20" s="5">
        <f t="shared" si="3"/>
        <v>9638.7953999999991</v>
      </c>
      <c r="AC20" s="21">
        <f t="shared" si="4"/>
        <v>0.1065467445619861</v>
      </c>
      <c r="AD20" s="21">
        <f t="shared" si="5"/>
        <v>0.12602749999999996</v>
      </c>
      <c r="AE20" s="21">
        <f t="shared" si="6"/>
        <v>7.0000000000000062E-2</v>
      </c>
      <c r="AG20" s="63">
        <f t="shared" si="10"/>
        <v>674.71567800000003</v>
      </c>
      <c r="AH20" s="63">
        <f t="shared" si="10"/>
        <v>771.10363199999995</v>
      </c>
      <c r="AI20" s="63">
        <f t="shared" si="10"/>
        <v>963.87953999999991</v>
      </c>
      <c r="AJ20" s="63">
        <f t="shared" si="10"/>
        <v>819.29760899999997</v>
      </c>
      <c r="AK20" s="63">
        <f t="shared" si="10"/>
        <v>867.49158599999987</v>
      </c>
      <c r="AL20" s="63">
        <f t="shared" si="10"/>
        <v>771.10363199999995</v>
      </c>
      <c r="AM20" s="63">
        <f t="shared" si="10"/>
        <v>771.10363199999995</v>
      </c>
      <c r="AN20" s="63">
        <f t="shared" si="10"/>
        <v>626.52170100000001</v>
      </c>
      <c r="AO20" s="63">
        <f t="shared" si="10"/>
        <v>915.68556299999989</v>
      </c>
      <c r="AP20" s="63">
        <f t="shared" si="10"/>
        <v>963.87953999999991</v>
      </c>
      <c r="AQ20" s="63">
        <f t="shared" si="10"/>
        <v>819.29760899999997</v>
      </c>
      <c r="AR20" s="63">
        <f t="shared" si="10"/>
        <v>674.71567800000003</v>
      </c>
    </row>
    <row r="21" spans="2:44" x14ac:dyDescent="0.25">
      <c r="B21">
        <v>21009</v>
      </c>
      <c r="C21" t="s">
        <v>446</v>
      </c>
      <c r="D21" t="str">
        <f>VLOOKUP($B21, 'Performance Data'!$B:$K, 3, 0)</f>
        <v>Switzerland</v>
      </c>
      <c r="E21" t="str">
        <f>VLOOKUP($B21, 'Performance Data'!$B:$K, 4, 0)</f>
        <v>German Switzerland</v>
      </c>
      <c r="F21" t="str">
        <f>VLOOKUP($B21, 'Performance Data'!$B:$K, 6, 0)</f>
        <v>Institutes / Clinic</v>
      </c>
      <c r="G21" s="19" t="str">
        <f>VLOOKUP($B21, 'Performance Data'!$B:$K, 10, 0)</f>
        <v>Pre-2022</v>
      </c>
      <c r="H21" s="20" t="s">
        <v>64</v>
      </c>
      <c r="I21" s="19" t="str">
        <f>VLOOKUP($B21, 'Performance Data'!$B:$K, 7, 0)</f>
        <v>BB</v>
      </c>
      <c r="J21" s="7">
        <f t="shared" si="8"/>
        <v>4939.5</v>
      </c>
      <c r="K21" s="68">
        <f t="shared" si="11"/>
        <v>5285.2650000000003</v>
      </c>
      <c r="M21" s="20" t="s">
        <v>68</v>
      </c>
      <c r="O21" s="5">
        <f>SUMIF('Performance Data'!$B:$B, $B21,'Performance Data'!N:N)</f>
        <v>6152.3500000000013</v>
      </c>
      <c r="P21" s="5">
        <f>SUMIF('Performance Data'!$B:$B, $B21,'Performance Data'!O:O)</f>
        <v>4939.5</v>
      </c>
      <c r="Q21" s="5">
        <f>SUMIF('Performance Data'!$B:$B, $B21,'Performance Data'!P:P)</f>
        <v>5110</v>
      </c>
      <c r="S21" s="21">
        <f t="shared" si="0"/>
        <v>-0.19713605370305676</v>
      </c>
      <c r="T21" s="21">
        <f t="shared" si="1"/>
        <v>-3.3365949119373739E-2</v>
      </c>
      <c r="V21" s="5">
        <f>SUMIF('Performance Data'!$B:$B, $B21,'Performance Data'!AC:AC)</f>
        <v>3446.4700000000003</v>
      </c>
      <c r="W21" s="5">
        <f>SUMIF('Performance Data'!$B:$B, $B21,'Performance Data'!AD:AD)</f>
        <v>4179.9400000000005</v>
      </c>
      <c r="X21" s="5">
        <f>SUMIF('Performance Data'!$B:$B, $B21,'Performance Data'!AE:AE)</f>
        <v>6152.3500000000013</v>
      </c>
      <c r="Y21" s="5">
        <f>SUMIF('Performance Data'!$B:$B, $B21,'Performance Data'!AG:AG)</f>
        <v>7000</v>
      </c>
      <c r="Z21" s="5">
        <f t="shared" si="2"/>
        <v>4939.5</v>
      </c>
      <c r="AA21" s="5">
        <f t="shared" si="3"/>
        <v>5285.2650000000003</v>
      </c>
      <c r="AC21" s="21">
        <f t="shared" si="4"/>
        <v>-0.19713605370305676</v>
      </c>
      <c r="AD21" s="21">
        <f t="shared" si="5"/>
        <v>-0.29435714285714287</v>
      </c>
      <c r="AE21" s="21">
        <f t="shared" si="6"/>
        <v>7.0000000000000062E-2</v>
      </c>
      <c r="AG21" s="63">
        <f t="shared" si="10"/>
        <v>369.96855000000005</v>
      </c>
      <c r="AH21" s="63">
        <f t="shared" si="10"/>
        <v>422.82120000000003</v>
      </c>
      <c r="AI21" s="63">
        <f t="shared" si="10"/>
        <v>528.52650000000006</v>
      </c>
      <c r="AJ21" s="63">
        <f t="shared" si="10"/>
        <v>449.24752500000005</v>
      </c>
      <c r="AK21" s="63">
        <f t="shared" si="10"/>
        <v>475.67385000000002</v>
      </c>
      <c r="AL21" s="63">
        <f t="shared" si="10"/>
        <v>422.82120000000003</v>
      </c>
      <c r="AM21" s="63">
        <f t="shared" si="10"/>
        <v>422.82120000000003</v>
      </c>
      <c r="AN21" s="63">
        <f t="shared" si="10"/>
        <v>343.54222500000003</v>
      </c>
      <c r="AO21" s="63">
        <f t="shared" si="10"/>
        <v>502.10017500000004</v>
      </c>
      <c r="AP21" s="63">
        <f t="shared" si="10"/>
        <v>528.52650000000006</v>
      </c>
      <c r="AQ21" s="63">
        <f t="shared" si="10"/>
        <v>449.24752500000005</v>
      </c>
      <c r="AR21" s="63">
        <f t="shared" si="10"/>
        <v>369.96855000000005</v>
      </c>
    </row>
    <row r="22" spans="2:44" x14ac:dyDescent="0.25">
      <c r="B22">
        <v>21025</v>
      </c>
      <c r="C22" t="s">
        <v>447</v>
      </c>
      <c r="D22" t="str">
        <f>VLOOKUP($B22, 'Performance Data'!$B:$K, 3, 0)</f>
        <v>Switzerland</v>
      </c>
      <c r="E22" t="str">
        <f>VLOOKUP($B22, 'Performance Data'!$B:$K, 4, 0)</f>
        <v>German Switzerland</v>
      </c>
      <c r="F22" t="str">
        <f>VLOOKUP($B22, 'Performance Data'!$B:$K, 6, 0)</f>
        <v>Institutes / Clinic</v>
      </c>
      <c r="G22" s="19">
        <f>VLOOKUP($B22, 'Performance Data'!$B:$K, 10, 0)</f>
        <v>2022</v>
      </c>
      <c r="H22" s="20" t="s">
        <v>64</v>
      </c>
      <c r="I22" s="19" t="str">
        <f>VLOOKUP($B22, 'Performance Data'!$B:$K, 7, 0)</f>
        <v>BB</v>
      </c>
      <c r="J22" s="7">
        <f t="shared" si="8"/>
        <v>2593.75</v>
      </c>
      <c r="K22" s="68">
        <f t="shared" si="11"/>
        <v>2775.3125</v>
      </c>
      <c r="M22" s="20" t="s">
        <v>88</v>
      </c>
      <c r="O22" s="5">
        <f>SUMIF('Performance Data'!$B:$B, $B22,'Performance Data'!N:N)</f>
        <v>7569.08</v>
      </c>
      <c r="P22" s="5">
        <f>SUMIF('Performance Data'!$B:$B, $B22,'Performance Data'!O:O)</f>
        <v>2593.75</v>
      </c>
      <c r="Q22" s="5">
        <f>SUMIF('Performance Data'!$B:$B, $B22,'Performance Data'!P:P)</f>
        <v>5840</v>
      </c>
      <c r="S22" s="21">
        <f t="shared" si="0"/>
        <v>-0.65732295074170177</v>
      </c>
      <c r="T22" s="21">
        <f t="shared" si="1"/>
        <v>-0.55586472602739723</v>
      </c>
      <c r="V22" s="5">
        <f>SUMIF('Performance Data'!$B:$B, $B22,'Performance Data'!AC:AC)</f>
        <v>14378.760000000002</v>
      </c>
      <c r="W22" s="5">
        <f>SUMIF('Performance Data'!$B:$B, $B22,'Performance Data'!AD:AD)</f>
        <v>9489.9100000000017</v>
      </c>
      <c r="X22" s="5">
        <f>SUMIF('Performance Data'!$B:$B, $B22,'Performance Data'!AE:AE)</f>
        <v>7569.08</v>
      </c>
      <c r="Y22" s="5">
        <f>SUMIF('Performance Data'!$B:$B, $B22,'Performance Data'!AG:AG)</f>
        <v>8000</v>
      </c>
      <c r="Z22" s="5">
        <f t="shared" si="2"/>
        <v>2593.75</v>
      </c>
      <c r="AA22" s="5">
        <f t="shared" si="3"/>
        <v>2775.3125</v>
      </c>
      <c r="AC22" s="21">
        <f t="shared" si="4"/>
        <v>-0.65732295074170177</v>
      </c>
      <c r="AD22" s="21">
        <f t="shared" si="5"/>
        <v>-0.67578125</v>
      </c>
      <c r="AE22" s="21">
        <f t="shared" si="6"/>
        <v>7.0000000000000062E-2</v>
      </c>
      <c r="AG22" s="63">
        <f t="shared" si="10"/>
        <v>194.27187500000002</v>
      </c>
      <c r="AH22" s="63">
        <f t="shared" si="10"/>
        <v>222.02500000000001</v>
      </c>
      <c r="AI22" s="63">
        <f t="shared" si="10"/>
        <v>277.53125</v>
      </c>
      <c r="AJ22" s="63">
        <f t="shared" si="10"/>
        <v>235.90156250000001</v>
      </c>
      <c r="AK22" s="63">
        <f t="shared" si="10"/>
        <v>249.77812499999999</v>
      </c>
      <c r="AL22" s="63">
        <f t="shared" si="10"/>
        <v>222.02500000000001</v>
      </c>
      <c r="AM22" s="63">
        <f t="shared" si="10"/>
        <v>222.02500000000001</v>
      </c>
      <c r="AN22" s="63">
        <f t="shared" si="10"/>
        <v>180.39531250000002</v>
      </c>
      <c r="AO22" s="63">
        <f t="shared" si="10"/>
        <v>263.65468750000002</v>
      </c>
      <c r="AP22" s="63">
        <f t="shared" si="10"/>
        <v>277.53125</v>
      </c>
      <c r="AQ22" s="63">
        <f t="shared" si="10"/>
        <v>235.90156250000001</v>
      </c>
      <c r="AR22" s="63">
        <f t="shared" si="10"/>
        <v>194.27187500000002</v>
      </c>
    </row>
    <row r="23" spans="2:44" x14ac:dyDescent="0.25">
      <c r="B23">
        <v>21027</v>
      </c>
      <c r="C23" t="s">
        <v>448</v>
      </c>
      <c r="D23" t="str">
        <f>VLOOKUP($B23, 'Performance Data'!$B:$K, 3, 0)</f>
        <v>Switzerland</v>
      </c>
      <c r="E23" t="str">
        <f>VLOOKUP($B23, 'Performance Data'!$B:$K, 4, 0)</f>
        <v>German Switzerland</v>
      </c>
      <c r="F23" t="str">
        <f>VLOOKUP($B23, 'Performance Data'!$B:$K, 6, 0)</f>
        <v>Institutes / Clinic</v>
      </c>
      <c r="G23" s="19" t="str">
        <f>VLOOKUP($B23, 'Performance Data'!$B:$K, 10, 0)</f>
        <v>Pre-2022</v>
      </c>
      <c r="H23" s="20" t="s">
        <v>64</v>
      </c>
      <c r="I23" s="19" t="str">
        <f>VLOOKUP($B23, 'Performance Data'!$B:$K, 7, 0)</f>
        <v>BB</v>
      </c>
      <c r="J23" s="7">
        <f t="shared" si="8"/>
        <v>12473.230000000001</v>
      </c>
      <c r="K23" s="68">
        <f t="shared" ref="K23:K31" si="12">J23*1.07</f>
        <v>13346.356100000003</v>
      </c>
      <c r="M23" s="20" t="s">
        <v>65</v>
      </c>
      <c r="O23" s="5">
        <f>SUMIF('Performance Data'!$B:$B, $B23,'Performance Data'!N:N)</f>
        <v>7974.24</v>
      </c>
      <c r="P23" s="5">
        <f>SUMIF('Performance Data'!$B:$B, $B23,'Performance Data'!O:O)</f>
        <v>12473.230000000001</v>
      </c>
      <c r="Q23" s="5">
        <f>SUMIF('Performance Data'!$B:$B, $B23,'Performance Data'!P:P)</f>
        <v>6570</v>
      </c>
      <c r="S23" s="21">
        <f t="shared" si="0"/>
        <v>0.56419044322719181</v>
      </c>
      <c r="T23" s="21">
        <f t="shared" si="1"/>
        <v>0.89851293759512951</v>
      </c>
      <c r="V23" s="5">
        <f>SUMIF('Performance Data'!$B:$B, $B23,'Performance Data'!AC:AC)</f>
        <v>4598.29</v>
      </c>
      <c r="W23" s="5">
        <f>SUMIF('Performance Data'!$B:$B, $B23,'Performance Data'!AD:AD)</f>
        <v>5183.05</v>
      </c>
      <c r="X23" s="5">
        <f>SUMIF('Performance Data'!$B:$B, $B23,'Performance Data'!AE:AE)</f>
        <v>7974.24</v>
      </c>
      <c r="Y23" s="5">
        <f>SUMIF('Performance Data'!$B:$B, $B23,'Performance Data'!AG:AG)</f>
        <v>9000</v>
      </c>
      <c r="Z23" s="5">
        <f t="shared" si="2"/>
        <v>12473.230000000001</v>
      </c>
      <c r="AA23" s="5">
        <f t="shared" si="3"/>
        <v>13346.356100000003</v>
      </c>
      <c r="AC23" s="21">
        <f t="shared" si="4"/>
        <v>0.56419044322719181</v>
      </c>
      <c r="AD23" s="21">
        <f t="shared" si="5"/>
        <v>0.38591444444444467</v>
      </c>
      <c r="AE23" s="21">
        <f t="shared" si="6"/>
        <v>7.0000000000000062E-2</v>
      </c>
      <c r="AG23" s="63">
        <f t="shared" si="10"/>
        <v>934.2449270000003</v>
      </c>
      <c r="AH23" s="63">
        <f t="shared" si="10"/>
        <v>1067.7084880000002</v>
      </c>
      <c r="AI23" s="63">
        <f t="shared" si="10"/>
        <v>1334.6356100000003</v>
      </c>
      <c r="AJ23" s="63">
        <f t="shared" si="10"/>
        <v>1134.4402685000002</v>
      </c>
      <c r="AK23" s="63">
        <f t="shared" si="10"/>
        <v>1201.1720490000002</v>
      </c>
      <c r="AL23" s="63">
        <f t="shared" si="10"/>
        <v>1067.7084880000002</v>
      </c>
      <c r="AM23" s="63">
        <f t="shared" si="10"/>
        <v>1067.7084880000002</v>
      </c>
      <c r="AN23" s="63">
        <f t="shared" si="10"/>
        <v>867.51314650000018</v>
      </c>
      <c r="AO23" s="63">
        <f t="shared" si="10"/>
        <v>1267.9038295000003</v>
      </c>
      <c r="AP23" s="63">
        <f t="shared" si="10"/>
        <v>1334.6356100000003</v>
      </c>
      <c r="AQ23" s="63">
        <f t="shared" si="10"/>
        <v>1134.4402685000002</v>
      </c>
      <c r="AR23" s="63">
        <f t="shared" si="10"/>
        <v>934.2449270000003</v>
      </c>
    </row>
    <row r="24" spans="2:44" x14ac:dyDescent="0.25">
      <c r="B24">
        <v>21049</v>
      </c>
      <c r="C24" t="s">
        <v>449</v>
      </c>
      <c r="D24" t="str">
        <f>VLOOKUP($B24, 'Performance Data'!$B:$K, 3, 0)</f>
        <v>Switzerland</v>
      </c>
      <c r="E24" t="str">
        <f>VLOOKUP($B24, 'Performance Data'!$B:$K, 4, 0)</f>
        <v>German Switzerland</v>
      </c>
      <c r="F24" t="str">
        <f>VLOOKUP($B24, 'Performance Data'!$B:$K, 6, 0)</f>
        <v>Institutes / Clinic</v>
      </c>
      <c r="G24" s="19" t="str">
        <f>VLOOKUP($B24, 'Performance Data'!$B:$K, 10, 0)</f>
        <v>Pre-2022</v>
      </c>
      <c r="H24" s="20" t="s">
        <v>64</v>
      </c>
      <c r="I24" s="19" t="str">
        <f>VLOOKUP($B24, 'Performance Data'!$B:$K, 7, 0)</f>
        <v>BB</v>
      </c>
      <c r="J24" s="7">
        <f t="shared" si="8"/>
        <v>12127.32</v>
      </c>
      <c r="K24" s="68">
        <f t="shared" si="12"/>
        <v>12976.232400000001</v>
      </c>
      <c r="M24" s="20" t="s">
        <v>68</v>
      </c>
      <c r="O24" s="5">
        <f>SUMIF('Performance Data'!$B:$B, $B24,'Performance Data'!N:N)</f>
        <v>16365.73</v>
      </c>
      <c r="P24" s="5">
        <f>SUMIF('Performance Data'!$B:$B, $B24,'Performance Data'!O:O)</f>
        <v>12127.32</v>
      </c>
      <c r="Q24" s="5">
        <f>SUMIF('Performance Data'!$B:$B, $B24,'Performance Data'!P:P)</f>
        <v>11680</v>
      </c>
      <c r="S24" s="21">
        <f t="shared" si="0"/>
        <v>-0.25898080928867828</v>
      </c>
      <c r="T24" s="21">
        <f t="shared" si="1"/>
        <v>3.8297945205479467E-2</v>
      </c>
      <c r="V24" s="5">
        <f>SUMIF('Performance Data'!$B:$B, $B24,'Performance Data'!AC:AC)</f>
        <v>19579.260000000002</v>
      </c>
      <c r="W24" s="5">
        <f>SUMIF('Performance Data'!$B:$B, $B24,'Performance Data'!AD:AD)</f>
        <v>22189.129999999997</v>
      </c>
      <c r="X24" s="5">
        <f>SUMIF('Performance Data'!$B:$B, $B24,'Performance Data'!AE:AE)</f>
        <v>16365.73</v>
      </c>
      <c r="Y24" s="5">
        <f>SUMIF('Performance Data'!$B:$B, $B24,'Performance Data'!AG:AG)</f>
        <v>16000</v>
      </c>
      <c r="Z24" s="5">
        <f t="shared" si="2"/>
        <v>12127.32</v>
      </c>
      <c r="AA24" s="5">
        <f t="shared" si="3"/>
        <v>12976.232400000001</v>
      </c>
      <c r="AC24" s="21">
        <f t="shared" si="4"/>
        <v>-0.25898080928867828</v>
      </c>
      <c r="AD24" s="21">
        <f t="shared" si="5"/>
        <v>-0.24204250000000005</v>
      </c>
      <c r="AE24" s="21">
        <f t="shared" si="6"/>
        <v>7.0000000000000062E-2</v>
      </c>
      <c r="AG24" s="63">
        <f t="shared" si="10"/>
        <v>908.33626800000013</v>
      </c>
      <c r="AH24" s="63">
        <f t="shared" si="10"/>
        <v>1038.0985920000001</v>
      </c>
      <c r="AI24" s="63">
        <f t="shared" si="10"/>
        <v>1297.6232400000001</v>
      </c>
      <c r="AJ24" s="63">
        <f t="shared" si="10"/>
        <v>1102.9797540000002</v>
      </c>
      <c r="AK24" s="63">
        <f t="shared" si="10"/>
        <v>1167.8609160000001</v>
      </c>
      <c r="AL24" s="63">
        <f t="shared" si="10"/>
        <v>1038.0985920000001</v>
      </c>
      <c r="AM24" s="63">
        <f t="shared" si="10"/>
        <v>1038.0985920000001</v>
      </c>
      <c r="AN24" s="63">
        <f t="shared" si="10"/>
        <v>843.45510600000011</v>
      </c>
      <c r="AO24" s="63">
        <f t="shared" si="10"/>
        <v>1232.742078</v>
      </c>
      <c r="AP24" s="63">
        <f t="shared" si="10"/>
        <v>1297.6232400000001</v>
      </c>
      <c r="AQ24" s="63">
        <f t="shared" si="10"/>
        <v>1102.9797540000002</v>
      </c>
      <c r="AR24" s="63">
        <f t="shared" si="10"/>
        <v>908.33626800000013</v>
      </c>
    </row>
    <row r="25" spans="2:44" x14ac:dyDescent="0.25">
      <c r="B25">
        <v>21083</v>
      </c>
      <c r="C25" t="s">
        <v>450</v>
      </c>
      <c r="D25" t="str">
        <f>VLOOKUP($B25, 'Performance Data'!$B:$K, 3, 0)</f>
        <v>Switzerland</v>
      </c>
      <c r="E25" t="str">
        <f>VLOOKUP($B25, 'Performance Data'!$B:$K, 4, 0)</f>
        <v>German Switzerland</v>
      </c>
      <c r="F25" t="str">
        <f>VLOOKUP($B25, 'Performance Data'!$B:$K, 6, 0)</f>
        <v>Institutes / Clinic</v>
      </c>
      <c r="G25" s="19" t="str">
        <f>VLOOKUP($B25, 'Performance Data'!$B:$K, 10, 0)</f>
        <v>Pre-2022</v>
      </c>
      <c r="H25" s="20" t="s">
        <v>64</v>
      </c>
      <c r="I25" s="19" t="str">
        <f>VLOOKUP($B25, 'Performance Data'!$B:$K, 7, 0)</f>
        <v>BB</v>
      </c>
      <c r="J25" s="7">
        <f t="shared" si="8"/>
        <v>6718.91</v>
      </c>
      <c r="K25" s="68">
        <f t="shared" si="12"/>
        <v>7189.2337000000007</v>
      </c>
      <c r="M25" s="20" t="s">
        <v>68</v>
      </c>
      <c r="O25" s="5">
        <f>SUMIF('Performance Data'!$B:$B, $B25,'Performance Data'!N:N)</f>
        <v>6233.9599999999991</v>
      </c>
      <c r="P25" s="5">
        <f>SUMIF('Performance Data'!$B:$B, $B25,'Performance Data'!O:O)</f>
        <v>6718.91</v>
      </c>
      <c r="Q25" s="5">
        <f>SUMIF('Performance Data'!$B:$B, $B25,'Performance Data'!P:P)</f>
        <v>5110</v>
      </c>
      <c r="S25" s="21">
        <f t="shared" si="0"/>
        <v>7.7791644476384425E-2</v>
      </c>
      <c r="T25" s="21">
        <f t="shared" si="1"/>
        <v>0.31485518590998041</v>
      </c>
      <c r="V25" s="5">
        <f>SUMIF('Performance Data'!$B:$B, $B25,'Performance Data'!AC:AC)</f>
        <v>5946.56</v>
      </c>
      <c r="W25" s="5">
        <f>SUMIF('Performance Data'!$B:$B, $B25,'Performance Data'!AD:AD)</f>
        <v>3784.97</v>
      </c>
      <c r="X25" s="5">
        <f>SUMIF('Performance Data'!$B:$B, $B25,'Performance Data'!AE:AE)</f>
        <v>6233.9599999999991</v>
      </c>
      <c r="Y25" s="5">
        <f>SUMIF('Performance Data'!$B:$B, $B25,'Performance Data'!AG:AG)</f>
        <v>7000</v>
      </c>
      <c r="Z25" s="5">
        <f t="shared" si="2"/>
        <v>6718.91</v>
      </c>
      <c r="AA25" s="5">
        <f t="shared" si="3"/>
        <v>7189.2337000000007</v>
      </c>
      <c r="AC25" s="21">
        <f t="shared" si="4"/>
        <v>7.7791644476384425E-2</v>
      </c>
      <c r="AD25" s="21">
        <f t="shared" si="5"/>
        <v>-4.0155714285714295E-2</v>
      </c>
      <c r="AE25" s="21">
        <f t="shared" si="6"/>
        <v>7.0000000000000062E-2</v>
      </c>
      <c r="AG25" s="63">
        <f t="shared" si="10"/>
        <v>503.2463590000001</v>
      </c>
      <c r="AH25" s="63">
        <f t="shared" si="10"/>
        <v>575.1386960000001</v>
      </c>
      <c r="AI25" s="63">
        <f t="shared" si="10"/>
        <v>718.92337000000009</v>
      </c>
      <c r="AJ25" s="63">
        <f t="shared" ref="AJ25:AR50" si="13">$AA25*AJ$1</f>
        <v>611.08486450000009</v>
      </c>
      <c r="AK25" s="63">
        <f t="shared" si="13"/>
        <v>647.03103300000009</v>
      </c>
      <c r="AL25" s="63">
        <f t="shared" si="13"/>
        <v>575.1386960000001</v>
      </c>
      <c r="AM25" s="63">
        <f t="shared" si="13"/>
        <v>575.1386960000001</v>
      </c>
      <c r="AN25" s="63">
        <f t="shared" si="13"/>
        <v>467.30019050000004</v>
      </c>
      <c r="AO25" s="63">
        <f t="shared" si="13"/>
        <v>682.97720150000009</v>
      </c>
      <c r="AP25" s="63">
        <f t="shared" si="13"/>
        <v>718.92337000000009</v>
      </c>
      <c r="AQ25" s="63">
        <f t="shared" si="13"/>
        <v>611.08486450000009</v>
      </c>
      <c r="AR25" s="63">
        <f t="shared" si="13"/>
        <v>503.2463590000001</v>
      </c>
    </row>
    <row r="26" spans="2:44" x14ac:dyDescent="0.25">
      <c r="B26">
        <v>21098</v>
      </c>
      <c r="C26" t="s">
        <v>451</v>
      </c>
      <c r="D26" t="str">
        <f>VLOOKUP($B26, 'Performance Data'!$B:$K, 3, 0)</f>
        <v>Switzerland</v>
      </c>
      <c r="E26" t="str">
        <f>VLOOKUP($B26, 'Performance Data'!$B:$K, 4, 0)</f>
        <v>German Switzerland</v>
      </c>
      <c r="F26" t="str">
        <f>VLOOKUP($B26, 'Performance Data'!$B:$K, 6, 0)</f>
        <v>Institutes / Clinic</v>
      </c>
      <c r="G26" s="19">
        <f>VLOOKUP($B26, 'Performance Data'!$B:$K, 10, 0)</f>
        <v>2022</v>
      </c>
      <c r="H26" s="20" t="s">
        <v>64</v>
      </c>
      <c r="I26" s="19" t="str">
        <f>VLOOKUP($B26, 'Performance Data'!$B:$K, 7, 0)</f>
        <v>BB</v>
      </c>
      <c r="J26" s="7">
        <f t="shared" si="8"/>
        <v>19498.55</v>
      </c>
      <c r="K26" s="68">
        <f t="shared" si="12"/>
        <v>20863.448500000002</v>
      </c>
      <c r="M26" s="20" t="s">
        <v>65</v>
      </c>
      <c r="O26" s="5">
        <f>SUMIF('Performance Data'!$B:$B, $B26,'Performance Data'!N:N)</f>
        <v>17317.469999999998</v>
      </c>
      <c r="P26" s="5">
        <f>SUMIF('Performance Data'!$B:$B, $B26,'Performance Data'!O:O)</f>
        <v>19498.55</v>
      </c>
      <c r="Q26" s="5">
        <f>SUMIF('Performance Data'!$B:$B, $B26,'Performance Data'!P:P)</f>
        <v>12410</v>
      </c>
      <c r="S26" s="21">
        <f t="shared" si="0"/>
        <v>0.12594680400774494</v>
      </c>
      <c r="T26" s="21">
        <f t="shared" si="1"/>
        <v>0.57119661563255431</v>
      </c>
      <c r="V26" s="5">
        <f>SUMIF('Performance Data'!$B:$B, $B26,'Performance Data'!AC:AC)</f>
        <v>32430.180000000004</v>
      </c>
      <c r="W26" s="5">
        <f>SUMIF('Performance Data'!$B:$B, $B26,'Performance Data'!AD:AD)</f>
        <v>19128.730000000003</v>
      </c>
      <c r="X26" s="5">
        <f>SUMIF('Performance Data'!$B:$B, $B26,'Performance Data'!AE:AE)</f>
        <v>17317.469999999998</v>
      </c>
      <c r="Y26" s="5">
        <f>SUMIF('Performance Data'!$B:$B, $B26,'Performance Data'!AG:AG)</f>
        <v>17000</v>
      </c>
      <c r="Z26" s="5">
        <f t="shared" si="2"/>
        <v>19498.55</v>
      </c>
      <c r="AA26" s="5">
        <f t="shared" si="3"/>
        <v>20863.448500000002</v>
      </c>
      <c r="AC26" s="21">
        <f t="shared" si="4"/>
        <v>0.12594680400774494</v>
      </c>
      <c r="AD26" s="21">
        <f t="shared" si="5"/>
        <v>0.14697352941176467</v>
      </c>
      <c r="AE26" s="21">
        <f t="shared" si="6"/>
        <v>7.0000000000000062E-2</v>
      </c>
      <c r="AG26" s="63">
        <f t="shared" ref="AG26:AI50" si="14">$AA26*AG$1</f>
        <v>1460.4413950000003</v>
      </c>
      <c r="AH26" s="63">
        <f t="shared" si="14"/>
        <v>1669.0758800000003</v>
      </c>
      <c r="AI26" s="63">
        <f t="shared" si="14"/>
        <v>2086.3448500000004</v>
      </c>
      <c r="AJ26" s="63">
        <f t="shared" si="13"/>
        <v>1773.3931225000003</v>
      </c>
      <c r="AK26" s="63">
        <f t="shared" si="13"/>
        <v>1877.7103650000001</v>
      </c>
      <c r="AL26" s="63">
        <f t="shared" si="13"/>
        <v>1669.0758800000003</v>
      </c>
      <c r="AM26" s="63">
        <f t="shared" si="13"/>
        <v>1669.0758800000003</v>
      </c>
      <c r="AN26" s="63">
        <f t="shared" si="13"/>
        <v>1356.1241525000003</v>
      </c>
      <c r="AO26" s="63">
        <f t="shared" si="13"/>
        <v>1982.0276075000002</v>
      </c>
      <c r="AP26" s="63">
        <f t="shared" si="13"/>
        <v>2086.3448500000004</v>
      </c>
      <c r="AQ26" s="63">
        <f t="shared" si="13"/>
        <v>1773.3931225000003</v>
      </c>
      <c r="AR26" s="63">
        <f t="shared" si="13"/>
        <v>1460.4413950000003</v>
      </c>
    </row>
    <row r="27" spans="2:44" x14ac:dyDescent="0.25">
      <c r="B27">
        <v>21012</v>
      </c>
      <c r="C27" t="s">
        <v>452</v>
      </c>
      <c r="D27" t="str">
        <f>VLOOKUP($B27, 'Performance Data'!$B:$K, 3, 0)</f>
        <v>Switzerland</v>
      </c>
      <c r="E27" t="str">
        <f>VLOOKUP($B27, 'Performance Data'!$B:$K, 4, 0)</f>
        <v>German Switzerland</v>
      </c>
      <c r="F27" t="str">
        <f>VLOOKUP($B27, 'Performance Data'!$B:$K, 6, 0)</f>
        <v>Institutes / Clinic</v>
      </c>
      <c r="G27" s="19" t="str">
        <f>VLOOKUP($B27, 'Performance Data'!$B:$K, 10, 0)</f>
        <v>Pre-2022</v>
      </c>
      <c r="H27" s="20" t="s">
        <v>64</v>
      </c>
      <c r="I27" s="19" t="str">
        <f>VLOOKUP($B27, 'Performance Data'!$B:$K, 7, 0)</f>
        <v>BC</v>
      </c>
      <c r="J27" s="7">
        <f t="shared" si="8"/>
        <v>4167.5499999999993</v>
      </c>
      <c r="K27" s="68">
        <f t="shared" si="12"/>
        <v>4459.2784999999994</v>
      </c>
      <c r="M27" s="20" t="s">
        <v>68</v>
      </c>
      <c r="O27" s="5">
        <f>SUMIF('Performance Data'!$B:$B, $B27,'Performance Data'!N:N)</f>
        <v>7298.55</v>
      </c>
      <c r="P27" s="5">
        <f>SUMIF('Performance Data'!$B:$B, $B27,'Performance Data'!O:O)</f>
        <v>4167.5499999999993</v>
      </c>
      <c r="Q27" s="5">
        <f>SUMIF('Performance Data'!$B:$B, $B27,'Performance Data'!P:P)</f>
        <v>5840</v>
      </c>
      <c r="S27" s="21">
        <f t="shared" si="0"/>
        <v>-0.42898931979639798</v>
      </c>
      <c r="T27" s="21">
        <f t="shared" si="1"/>
        <v>-0.28637842465753438</v>
      </c>
      <c r="V27" s="5">
        <f>SUMIF('Performance Data'!$B:$B, $B27,'Performance Data'!AC:AC)</f>
        <v>5175.12</v>
      </c>
      <c r="W27" s="5">
        <f>SUMIF('Performance Data'!$B:$B, $B27,'Performance Data'!AD:AD)</f>
        <v>6918.63</v>
      </c>
      <c r="X27" s="5">
        <f>SUMIF('Performance Data'!$B:$B, $B27,'Performance Data'!AE:AE)</f>
        <v>7298.55</v>
      </c>
      <c r="Y27" s="5">
        <f>SUMIF('Performance Data'!$B:$B, $B27,'Performance Data'!AG:AG)</f>
        <v>8000</v>
      </c>
      <c r="Z27" s="5">
        <f t="shared" si="2"/>
        <v>4167.5499999999993</v>
      </c>
      <c r="AA27" s="5">
        <f t="shared" si="3"/>
        <v>4459.2784999999994</v>
      </c>
      <c r="AC27" s="21">
        <f t="shared" si="4"/>
        <v>-0.42898931979639798</v>
      </c>
      <c r="AD27" s="21">
        <f t="shared" si="5"/>
        <v>-0.47905625000000007</v>
      </c>
      <c r="AE27" s="21">
        <f t="shared" si="6"/>
        <v>7.0000000000000062E-2</v>
      </c>
      <c r="AG27" s="63">
        <f t="shared" si="14"/>
        <v>312.149495</v>
      </c>
      <c r="AH27" s="63">
        <f t="shared" si="14"/>
        <v>356.74227999999994</v>
      </c>
      <c r="AI27" s="63">
        <f t="shared" si="14"/>
        <v>445.92784999999998</v>
      </c>
      <c r="AJ27" s="63">
        <f t="shared" si="13"/>
        <v>379.03867249999996</v>
      </c>
      <c r="AK27" s="63">
        <f t="shared" si="13"/>
        <v>401.33506499999993</v>
      </c>
      <c r="AL27" s="63">
        <f t="shared" si="13"/>
        <v>356.74227999999994</v>
      </c>
      <c r="AM27" s="63">
        <f t="shared" si="13"/>
        <v>356.74227999999994</v>
      </c>
      <c r="AN27" s="63">
        <f t="shared" si="13"/>
        <v>289.85310249999998</v>
      </c>
      <c r="AO27" s="63">
        <f t="shared" si="13"/>
        <v>423.63145749999995</v>
      </c>
      <c r="AP27" s="63">
        <f t="shared" si="13"/>
        <v>445.92784999999998</v>
      </c>
      <c r="AQ27" s="63">
        <f t="shared" si="13"/>
        <v>379.03867249999996</v>
      </c>
      <c r="AR27" s="63">
        <f t="shared" si="13"/>
        <v>312.149495</v>
      </c>
    </row>
    <row r="28" spans="2:44" x14ac:dyDescent="0.25">
      <c r="B28">
        <v>21022</v>
      </c>
      <c r="C28" t="s">
        <v>453</v>
      </c>
      <c r="D28" t="str">
        <f>VLOOKUP($B28, 'Performance Data'!$B:$K, 3, 0)</f>
        <v>Switzerland</v>
      </c>
      <c r="E28" t="str">
        <f>VLOOKUP($B28, 'Performance Data'!$B:$K, 4, 0)</f>
        <v>German Switzerland</v>
      </c>
      <c r="F28" t="str">
        <f>VLOOKUP($B28, 'Performance Data'!$B:$K, 6, 0)</f>
        <v>Institutes / Clinic</v>
      </c>
      <c r="G28" s="19" t="str">
        <f>VLOOKUP($B28, 'Performance Data'!$B:$K, 10, 0)</f>
        <v>Pre-2022</v>
      </c>
      <c r="H28" s="20" t="s">
        <v>64</v>
      </c>
      <c r="I28" s="19" t="str">
        <f>VLOOKUP($B28, 'Performance Data'!$B:$K, 7, 0)</f>
        <v>BC</v>
      </c>
      <c r="J28" s="7">
        <f t="shared" si="8"/>
        <v>6258.95</v>
      </c>
      <c r="K28" s="68">
        <f t="shared" si="12"/>
        <v>6697.0765000000001</v>
      </c>
      <c r="M28" s="20" t="s">
        <v>68</v>
      </c>
      <c r="O28" s="5">
        <f>SUMIF('Performance Data'!$B:$B, $B28,'Performance Data'!N:N)</f>
        <v>7977.95</v>
      </c>
      <c r="P28" s="5">
        <f>SUMIF('Performance Data'!$B:$B, $B28,'Performance Data'!O:O)</f>
        <v>6258.95</v>
      </c>
      <c r="Q28" s="5">
        <f>SUMIF('Performance Data'!$B:$B, $B28,'Performance Data'!P:P)</f>
        <v>5840</v>
      </c>
      <c r="S28" s="21">
        <f t="shared" si="0"/>
        <v>-0.21546888611736104</v>
      </c>
      <c r="T28" s="21">
        <f t="shared" si="1"/>
        <v>7.1738013698630088E-2</v>
      </c>
      <c r="V28" s="5">
        <f>SUMIF('Performance Data'!$B:$B, $B28,'Performance Data'!AC:AC)</f>
        <v>3069.0899999999997</v>
      </c>
      <c r="W28" s="5">
        <f>SUMIF('Performance Data'!$B:$B, $B28,'Performance Data'!AD:AD)</f>
        <v>8851.11</v>
      </c>
      <c r="X28" s="5">
        <f>SUMIF('Performance Data'!$B:$B, $B28,'Performance Data'!AE:AE)</f>
        <v>7977.95</v>
      </c>
      <c r="Y28" s="5">
        <f>SUMIF('Performance Data'!$B:$B, $B28,'Performance Data'!AG:AG)</f>
        <v>8000</v>
      </c>
      <c r="Z28" s="5">
        <f t="shared" si="2"/>
        <v>6258.95</v>
      </c>
      <c r="AA28" s="5">
        <f t="shared" si="3"/>
        <v>6697.0765000000001</v>
      </c>
      <c r="AC28" s="21">
        <f t="shared" si="4"/>
        <v>-0.21546888611736104</v>
      </c>
      <c r="AD28" s="21">
        <f t="shared" si="5"/>
        <v>-0.21763125000000005</v>
      </c>
      <c r="AE28" s="21">
        <f t="shared" si="6"/>
        <v>7.0000000000000062E-2</v>
      </c>
      <c r="AG28" s="63">
        <f t="shared" si="14"/>
        <v>468.79535500000003</v>
      </c>
      <c r="AH28" s="63">
        <f t="shared" si="14"/>
        <v>535.76612</v>
      </c>
      <c r="AI28" s="63">
        <f t="shared" si="14"/>
        <v>669.70765000000006</v>
      </c>
      <c r="AJ28" s="63">
        <f t="shared" si="13"/>
        <v>569.25150250000002</v>
      </c>
      <c r="AK28" s="63">
        <f t="shared" si="13"/>
        <v>602.73688500000003</v>
      </c>
      <c r="AL28" s="63">
        <f t="shared" si="13"/>
        <v>535.76612</v>
      </c>
      <c r="AM28" s="63">
        <f t="shared" si="13"/>
        <v>535.76612</v>
      </c>
      <c r="AN28" s="63">
        <f t="shared" si="13"/>
        <v>435.30997250000001</v>
      </c>
      <c r="AO28" s="63">
        <f t="shared" si="13"/>
        <v>636.22226750000004</v>
      </c>
      <c r="AP28" s="63">
        <f t="shared" si="13"/>
        <v>669.70765000000006</v>
      </c>
      <c r="AQ28" s="63">
        <f t="shared" si="13"/>
        <v>569.25150250000002</v>
      </c>
      <c r="AR28" s="63">
        <f t="shared" si="13"/>
        <v>468.79535500000003</v>
      </c>
    </row>
    <row r="29" spans="2:44" x14ac:dyDescent="0.25">
      <c r="B29">
        <v>21024</v>
      </c>
      <c r="C29" t="s">
        <v>454</v>
      </c>
      <c r="D29" t="str">
        <f>VLOOKUP($B29, 'Performance Data'!$B:$K, 3, 0)</f>
        <v>Switzerland</v>
      </c>
      <c r="E29" t="str">
        <f>VLOOKUP($B29, 'Performance Data'!$B:$K, 4, 0)</f>
        <v>German Switzerland</v>
      </c>
      <c r="F29" t="str">
        <f>VLOOKUP($B29, 'Performance Data'!$B:$K, 6, 0)</f>
        <v>Institutes / Clinic</v>
      </c>
      <c r="G29" s="19" t="str">
        <f>VLOOKUP($B29, 'Performance Data'!$B:$K, 10, 0)</f>
        <v>Pre-2022</v>
      </c>
      <c r="H29" s="20" t="s">
        <v>64</v>
      </c>
      <c r="I29" s="19" t="str">
        <f>VLOOKUP($B29, 'Performance Data'!$B:$K, 7, 0)</f>
        <v>BC</v>
      </c>
      <c r="J29" s="7">
        <f t="shared" si="8"/>
        <v>6854.6</v>
      </c>
      <c r="K29" s="68">
        <f t="shared" si="12"/>
        <v>7334.4220000000005</v>
      </c>
      <c r="M29" s="20" t="s">
        <v>68</v>
      </c>
      <c r="O29" s="5">
        <f>SUMIF('Performance Data'!$B:$B, $B29,'Performance Data'!N:N)</f>
        <v>6408.35</v>
      </c>
      <c r="P29" s="5">
        <f>SUMIF('Performance Data'!$B:$B, $B29,'Performance Data'!O:O)</f>
        <v>6854.6</v>
      </c>
      <c r="Q29" s="5">
        <f>SUMIF('Performance Data'!$B:$B, $B29,'Performance Data'!P:P)</f>
        <v>5110</v>
      </c>
      <c r="S29" s="21">
        <f t="shared" si="0"/>
        <v>6.9635709660052836E-2</v>
      </c>
      <c r="T29" s="21">
        <f t="shared" si="1"/>
        <v>0.34140900195694734</v>
      </c>
      <c r="V29" s="5">
        <f>SUMIF('Performance Data'!$B:$B, $B29,'Performance Data'!AC:AC)</f>
        <v>4853.5300000000007</v>
      </c>
      <c r="W29" s="5">
        <f>SUMIF('Performance Data'!$B:$B, $B29,'Performance Data'!AD:AD)</f>
        <v>8979.14</v>
      </c>
      <c r="X29" s="5">
        <f>SUMIF('Performance Data'!$B:$B, $B29,'Performance Data'!AE:AE)</f>
        <v>6408.35</v>
      </c>
      <c r="Y29" s="5">
        <f>SUMIF('Performance Data'!$B:$B, $B29,'Performance Data'!AG:AG)</f>
        <v>7000</v>
      </c>
      <c r="Z29" s="5">
        <f t="shared" si="2"/>
        <v>6854.6</v>
      </c>
      <c r="AA29" s="5">
        <f t="shared" si="3"/>
        <v>7334.4220000000005</v>
      </c>
      <c r="AC29" s="21">
        <f t="shared" si="4"/>
        <v>6.9635709660052836E-2</v>
      </c>
      <c r="AD29" s="21">
        <f t="shared" si="5"/>
        <v>-2.0771428571428552E-2</v>
      </c>
      <c r="AE29" s="21">
        <f t="shared" si="6"/>
        <v>7.0000000000000062E-2</v>
      </c>
      <c r="AG29" s="63">
        <f t="shared" si="14"/>
        <v>513.40954000000011</v>
      </c>
      <c r="AH29" s="63">
        <f t="shared" si="14"/>
        <v>586.75376000000006</v>
      </c>
      <c r="AI29" s="63">
        <f t="shared" si="14"/>
        <v>733.44220000000007</v>
      </c>
      <c r="AJ29" s="63">
        <f t="shared" si="13"/>
        <v>623.42587000000003</v>
      </c>
      <c r="AK29" s="63">
        <f t="shared" si="13"/>
        <v>660.09798000000001</v>
      </c>
      <c r="AL29" s="63">
        <f t="shared" si="13"/>
        <v>586.75376000000006</v>
      </c>
      <c r="AM29" s="63">
        <f t="shared" si="13"/>
        <v>586.75376000000006</v>
      </c>
      <c r="AN29" s="63">
        <f t="shared" si="13"/>
        <v>476.73743000000007</v>
      </c>
      <c r="AO29" s="63">
        <f t="shared" si="13"/>
        <v>696.7700900000001</v>
      </c>
      <c r="AP29" s="63">
        <f t="shared" si="13"/>
        <v>733.44220000000007</v>
      </c>
      <c r="AQ29" s="63">
        <f t="shared" si="13"/>
        <v>623.42587000000003</v>
      </c>
      <c r="AR29" s="63">
        <f t="shared" si="13"/>
        <v>513.40954000000011</v>
      </c>
    </row>
    <row r="30" spans="2:44" x14ac:dyDescent="0.25">
      <c r="B30">
        <v>21042</v>
      </c>
      <c r="C30" t="s">
        <v>455</v>
      </c>
      <c r="D30" t="str">
        <f>VLOOKUP($B30, 'Performance Data'!$B:$K, 3, 0)</f>
        <v>Switzerland</v>
      </c>
      <c r="E30" t="str">
        <f>VLOOKUP($B30, 'Performance Data'!$B:$K, 4, 0)</f>
        <v>German Switzerland</v>
      </c>
      <c r="F30" t="str">
        <f>VLOOKUP($B30, 'Performance Data'!$B:$K, 6, 0)</f>
        <v>Institutes / Clinic</v>
      </c>
      <c r="G30" s="19" t="str">
        <f>VLOOKUP($B30, 'Performance Data'!$B:$K, 10, 0)</f>
        <v>Pre-2022</v>
      </c>
      <c r="H30" s="20" t="s">
        <v>64</v>
      </c>
      <c r="I30" s="19" t="str">
        <f>VLOOKUP($B30, 'Performance Data'!$B:$K, 7, 0)</f>
        <v>BC</v>
      </c>
      <c r="J30" s="7">
        <f t="shared" si="8"/>
        <v>5987.09</v>
      </c>
      <c r="K30" s="68">
        <f t="shared" si="12"/>
        <v>6406.1863000000003</v>
      </c>
      <c r="M30" s="20" t="s">
        <v>68</v>
      </c>
      <c r="O30" s="5">
        <f>SUMIF('Performance Data'!$B:$B, $B30,'Performance Data'!N:N)</f>
        <v>6139.04</v>
      </c>
      <c r="P30" s="5">
        <f>SUMIF('Performance Data'!$B:$B, $B30,'Performance Data'!O:O)</f>
        <v>5987.09</v>
      </c>
      <c r="Q30" s="5">
        <f>SUMIF('Performance Data'!$B:$B, $B30,'Performance Data'!P:P)</f>
        <v>5110</v>
      </c>
      <c r="S30" s="21">
        <f t="shared" si="0"/>
        <v>-2.4751426933201204E-2</v>
      </c>
      <c r="T30" s="21">
        <f t="shared" si="1"/>
        <v>0.17164187866927594</v>
      </c>
      <c r="V30" s="5">
        <f>SUMIF('Performance Data'!$B:$B, $B30,'Performance Data'!AC:AC)</f>
        <v>5429.3499999999995</v>
      </c>
      <c r="W30" s="5">
        <f>SUMIF('Performance Data'!$B:$B, $B30,'Performance Data'!AD:AD)</f>
        <v>4802.33</v>
      </c>
      <c r="X30" s="5">
        <f>SUMIF('Performance Data'!$B:$B, $B30,'Performance Data'!AE:AE)</f>
        <v>6139.04</v>
      </c>
      <c r="Y30" s="5">
        <f>SUMIF('Performance Data'!$B:$B, $B30,'Performance Data'!AG:AG)</f>
        <v>7000</v>
      </c>
      <c r="Z30" s="5">
        <f t="shared" si="2"/>
        <v>5987.09</v>
      </c>
      <c r="AA30" s="5">
        <f t="shared" si="3"/>
        <v>6406.1863000000003</v>
      </c>
      <c r="AC30" s="21">
        <f t="shared" si="4"/>
        <v>-2.4751426933201204E-2</v>
      </c>
      <c r="AD30" s="21">
        <f t="shared" si="5"/>
        <v>-0.14470142857142854</v>
      </c>
      <c r="AE30" s="21">
        <f t="shared" si="6"/>
        <v>7.0000000000000062E-2</v>
      </c>
      <c r="AG30" s="63">
        <f t="shared" si="14"/>
        <v>448.43304100000006</v>
      </c>
      <c r="AH30" s="63">
        <f t="shared" si="14"/>
        <v>512.49490400000002</v>
      </c>
      <c r="AI30" s="63">
        <f t="shared" si="14"/>
        <v>640.61863000000005</v>
      </c>
      <c r="AJ30" s="63">
        <f t="shared" si="13"/>
        <v>544.52583550000008</v>
      </c>
      <c r="AK30" s="63">
        <f t="shared" si="13"/>
        <v>576.55676700000004</v>
      </c>
      <c r="AL30" s="63">
        <f t="shared" si="13"/>
        <v>512.49490400000002</v>
      </c>
      <c r="AM30" s="63">
        <f t="shared" si="13"/>
        <v>512.49490400000002</v>
      </c>
      <c r="AN30" s="63">
        <f t="shared" si="13"/>
        <v>416.40210950000005</v>
      </c>
      <c r="AO30" s="63">
        <f t="shared" si="13"/>
        <v>608.58769849999999</v>
      </c>
      <c r="AP30" s="63">
        <f t="shared" si="13"/>
        <v>640.61863000000005</v>
      </c>
      <c r="AQ30" s="63">
        <f t="shared" si="13"/>
        <v>544.52583550000008</v>
      </c>
      <c r="AR30" s="63">
        <f t="shared" si="13"/>
        <v>448.43304100000006</v>
      </c>
    </row>
    <row r="31" spans="2:44" x14ac:dyDescent="0.25">
      <c r="B31">
        <v>21059</v>
      </c>
      <c r="C31" t="s">
        <v>456</v>
      </c>
      <c r="D31" t="str">
        <f>VLOOKUP($B31, 'Performance Data'!$B:$K, 3, 0)</f>
        <v>Switzerland</v>
      </c>
      <c r="E31" t="str">
        <f>VLOOKUP($B31, 'Performance Data'!$B:$K, 4, 0)</f>
        <v>German Switzerland</v>
      </c>
      <c r="F31" t="str">
        <f>VLOOKUP($B31, 'Performance Data'!$B:$K, 6, 0)</f>
        <v>Institutes / Clinic</v>
      </c>
      <c r="G31" s="19" t="str">
        <f>VLOOKUP($B31, 'Performance Data'!$B:$K, 10, 0)</f>
        <v>Pre-2022</v>
      </c>
      <c r="H31" s="20" t="s">
        <v>64</v>
      </c>
      <c r="I31" s="19" t="str">
        <f>VLOOKUP($B31, 'Performance Data'!$B:$K, 7, 0)</f>
        <v>BC</v>
      </c>
      <c r="J31" s="7">
        <f t="shared" si="8"/>
        <v>11973.61</v>
      </c>
      <c r="K31" s="68">
        <f t="shared" si="12"/>
        <v>12811.762700000001</v>
      </c>
      <c r="M31" s="20" t="s">
        <v>65</v>
      </c>
      <c r="O31" s="5">
        <f>SUMIF('Performance Data'!$B:$B, $B31,'Performance Data'!N:N)</f>
        <v>6276.2800000000007</v>
      </c>
      <c r="P31" s="5">
        <f>SUMIF('Performance Data'!$B:$B, $B31,'Performance Data'!O:O)</f>
        <v>11973.61</v>
      </c>
      <c r="Q31" s="5">
        <f>SUMIF('Performance Data'!$B:$B, $B31,'Performance Data'!P:P)</f>
        <v>4380</v>
      </c>
      <c r="S31" s="21">
        <f t="shared" si="0"/>
        <v>0.90775586812570497</v>
      </c>
      <c r="T31" s="21">
        <f t="shared" si="1"/>
        <v>1.7337009132420094</v>
      </c>
      <c r="V31" s="5">
        <f>SUMIF('Performance Data'!$B:$B, $B31,'Performance Data'!AC:AC)</f>
        <v>12162.419999999998</v>
      </c>
      <c r="W31" s="5">
        <f>SUMIF('Performance Data'!$B:$B, $B31,'Performance Data'!AD:AD)</f>
        <v>12954.21</v>
      </c>
      <c r="X31" s="5">
        <f>SUMIF('Performance Data'!$B:$B, $B31,'Performance Data'!AE:AE)</f>
        <v>6276.2800000000007</v>
      </c>
      <c r="Y31" s="5">
        <f>SUMIF('Performance Data'!$B:$B, $B31,'Performance Data'!AG:AG)</f>
        <v>6000</v>
      </c>
      <c r="Z31" s="5">
        <f t="shared" si="2"/>
        <v>11973.61</v>
      </c>
      <c r="AA31" s="5">
        <f t="shared" si="3"/>
        <v>12811.762700000001</v>
      </c>
      <c r="AC31" s="21">
        <f t="shared" si="4"/>
        <v>0.90775586812570497</v>
      </c>
      <c r="AD31" s="21">
        <f t="shared" si="5"/>
        <v>0.99560166666666672</v>
      </c>
      <c r="AE31" s="21">
        <f t="shared" si="6"/>
        <v>7.0000000000000062E-2</v>
      </c>
      <c r="AG31" s="63">
        <f t="shared" si="14"/>
        <v>896.82338900000013</v>
      </c>
      <c r="AH31" s="63">
        <f t="shared" si="14"/>
        <v>1024.9410160000002</v>
      </c>
      <c r="AI31" s="63">
        <f t="shared" si="14"/>
        <v>1281.1762700000002</v>
      </c>
      <c r="AJ31" s="63">
        <f t="shared" si="13"/>
        <v>1088.9998295000003</v>
      </c>
      <c r="AK31" s="63">
        <f t="shared" si="13"/>
        <v>1153.0586430000001</v>
      </c>
      <c r="AL31" s="63">
        <f t="shared" si="13"/>
        <v>1024.9410160000002</v>
      </c>
      <c r="AM31" s="63">
        <f t="shared" si="13"/>
        <v>1024.9410160000002</v>
      </c>
      <c r="AN31" s="63">
        <f t="shared" si="13"/>
        <v>832.76457550000009</v>
      </c>
      <c r="AO31" s="63">
        <f t="shared" si="13"/>
        <v>1217.1174565000001</v>
      </c>
      <c r="AP31" s="63">
        <f t="shared" si="13"/>
        <v>1281.1762700000002</v>
      </c>
      <c r="AQ31" s="63">
        <f t="shared" si="13"/>
        <v>1088.9998295000003</v>
      </c>
      <c r="AR31" s="63">
        <f t="shared" si="13"/>
        <v>896.82338900000013</v>
      </c>
    </row>
    <row r="32" spans="2:44" x14ac:dyDescent="0.25">
      <c r="B32">
        <v>21075</v>
      </c>
      <c r="C32" t="s">
        <v>457</v>
      </c>
      <c r="D32" t="str">
        <f>VLOOKUP($B32, 'Performance Data'!$B:$K, 3, 0)</f>
        <v>Switzerland</v>
      </c>
      <c r="E32" t="str">
        <f>VLOOKUP($B32, 'Performance Data'!$B:$K, 4, 0)</f>
        <v>German Switzerland</v>
      </c>
      <c r="F32" t="str">
        <f>VLOOKUP($B32, 'Performance Data'!$B:$K, 6, 0)</f>
        <v>Institutes / Clinic</v>
      </c>
      <c r="G32" s="19" t="str">
        <f>VLOOKUP($B32, 'Performance Data'!$B:$K, 10, 0)</f>
        <v>Pre-2022</v>
      </c>
      <c r="H32" s="20" t="s">
        <v>64</v>
      </c>
      <c r="I32" s="19" t="str">
        <f>VLOOKUP($B32, 'Performance Data'!$B:$K, 7, 0)</f>
        <v>BC</v>
      </c>
      <c r="J32" s="7">
        <f t="shared" si="8"/>
        <v>0</v>
      </c>
      <c r="K32" s="20">
        <v>0</v>
      </c>
      <c r="M32" s="20" t="s">
        <v>88</v>
      </c>
      <c r="O32" s="5">
        <f>SUMIF('Performance Data'!$B:$B, $B32,'Performance Data'!N:N)</f>
        <v>12600.050000000001</v>
      </c>
      <c r="P32" s="5">
        <f>SUMIF('Performance Data'!$B:$B, $B32,'Performance Data'!O:O)</f>
        <v>0</v>
      </c>
      <c r="Q32" s="5">
        <f>SUMIF('Performance Data'!$B:$B, $B32,'Performance Data'!P:P)</f>
        <v>8760</v>
      </c>
      <c r="S32" s="21">
        <f t="shared" si="0"/>
        <v>-1</v>
      </c>
      <c r="T32" s="21">
        <f t="shared" si="1"/>
        <v>-1</v>
      </c>
      <c r="V32" s="5">
        <f>SUMIF('Performance Data'!$B:$B, $B32,'Performance Data'!AC:AC)</f>
        <v>15404.300000000001</v>
      </c>
      <c r="W32" s="5">
        <f>SUMIF('Performance Data'!$B:$B, $B32,'Performance Data'!AD:AD)</f>
        <v>27417.809999999998</v>
      </c>
      <c r="X32" s="5">
        <f>SUMIF('Performance Data'!$B:$B, $B32,'Performance Data'!AE:AE)</f>
        <v>12600.050000000001</v>
      </c>
      <c r="Y32" s="5">
        <f>SUMIF('Performance Data'!$B:$B, $B32,'Performance Data'!AG:AG)</f>
        <v>12000</v>
      </c>
      <c r="Z32" s="5">
        <f t="shared" si="2"/>
        <v>0</v>
      </c>
      <c r="AA32" s="5">
        <f t="shared" si="3"/>
        <v>0</v>
      </c>
      <c r="AC32" s="21">
        <f t="shared" si="4"/>
        <v>-1</v>
      </c>
      <c r="AD32" s="21">
        <f t="shared" si="5"/>
        <v>-1</v>
      </c>
      <c r="AE32" s="21" t="e">
        <f t="shared" si="6"/>
        <v>#DIV/0!</v>
      </c>
      <c r="AG32" s="63">
        <f t="shared" si="14"/>
        <v>0</v>
      </c>
      <c r="AH32" s="63">
        <f t="shared" si="14"/>
        <v>0</v>
      </c>
      <c r="AI32" s="63">
        <f t="shared" si="14"/>
        <v>0</v>
      </c>
      <c r="AJ32" s="63">
        <f t="shared" si="13"/>
        <v>0</v>
      </c>
      <c r="AK32" s="63">
        <f t="shared" si="13"/>
        <v>0</v>
      </c>
      <c r="AL32" s="63">
        <f t="shared" si="13"/>
        <v>0</v>
      </c>
      <c r="AM32" s="63">
        <f t="shared" si="13"/>
        <v>0</v>
      </c>
      <c r="AN32" s="63">
        <f t="shared" si="13"/>
        <v>0</v>
      </c>
      <c r="AO32" s="63">
        <f t="shared" si="13"/>
        <v>0</v>
      </c>
      <c r="AP32" s="63">
        <f t="shared" si="13"/>
        <v>0</v>
      </c>
      <c r="AQ32" s="63">
        <f t="shared" si="13"/>
        <v>0</v>
      </c>
      <c r="AR32" s="63">
        <f t="shared" si="13"/>
        <v>0</v>
      </c>
    </row>
    <row r="33" spans="2:44" x14ac:dyDescent="0.25">
      <c r="B33">
        <v>21072</v>
      </c>
      <c r="C33" t="s">
        <v>458</v>
      </c>
      <c r="D33" t="str">
        <f>VLOOKUP($B33, 'Performance Data'!$B:$K, 3, 0)</f>
        <v>Switzerland</v>
      </c>
      <c r="E33" t="str">
        <f>VLOOKUP($B33, 'Performance Data'!$B:$K, 4, 0)</f>
        <v>German Switzerland</v>
      </c>
      <c r="F33" t="str">
        <f>VLOOKUP($B33, 'Performance Data'!$B:$K, 6, 0)</f>
        <v>Institutes / Clinic</v>
      </c>
      <c r="G33" s="19" t="str">
        <f>VLOOKUP($B33, 'Performance Data'!$B:$K, 10, 0)</f>
        <v>Pre-2022</v>
      </c>
      <c r="H33" s="20" t="s">
        <v>64</v>
      </c>
      <c r="I33" s="19" t="str">
        <f>VLOOKUP($B33, 'Performance Data'!$B:$K, 7, 0)</f>
        <v>CB</v>
      </c>
      <c r="J33" s="7">
        <f t="shared" si="8"/>
        <v>1367.78</v>
      </c>
      <c r="K33" s="68">
        <f t="shared" ref="K33:K37" si="15">J33*1.07</f>
        <v>1463.5246</v>
      </c>
      <c r="M33" s="20" t="s">
        <v>88</v>
      </c>
      <c r="O33" s="5">
        <f>SUMIF('Performance Data'!$B:$B, $B33,'Performance Data'!N:N)</f>
        <v>4517.47</v>
      </c>
      <c r="P33" s="5">
        <f>SUMIF('Performance Data'!$B:$B, $B33,'Performance Data'!O:O)</f>
        <v>1367.78</v>
      </c>
      <c r="Q33" s="5">
        <f>SUMIF('Performance Data'!$B:$B, $B33,'Performance Data'!P:P)</f>
        <v>3285</v>
      </c>
      <c r="S33" s="21">
        <f t="shared" si="0"/>
        <v>-0.69722433131819361</v>
      </c>
      <c r="T33" s="21">
        <f t="shared" si="1"/>
        <v>-0.58362861491628615</v>
      </c>
      <c r="V33" s="5">
        <f>SUMIF('Performance Data'!$B:$B, $B33,'Performance Data'!AC:AC)</f>
        <v>8062.670000000001</v>
      </c>
      <c r="W33" s="5">
        <f>SUMIF('Performance Data'!$B:$B, $B33,'Performance Data'!AD:AD)</f>
        <v>4894.8</v>
      </c>
      <c r="X33" s="5">
        <f>SUMIF('Performance Data'!$B:$B, $B33,'Performance Data'!AE:AE)</f>
        <v>4517.47</v>
      </c>
      <c r="Y33" s="5">
        <f>SUMIF('Performance Data'!$B:$B, $B33,'Performance Data'!AG:AG)</f>
        <v>4500</v>
      </c>
      <c r="Z33" s="5">
        <f t="shared" si="2"/>
        <v>1367.78</v>
      </c>
      <c r="AA33" s="5">
        <f t="shared" si="3"/>
        <v>1463.5246</v>
      </c>
      <c r="AC33" s="21">
        <f t="shared" si="4"/>
        <v>-0.69722433131819361</v>
      </c>
      <c r="AD33" s="21">
        <f t="shared" si="5"/>
        <v>-0.69604888888888894</v>
      </c>
      <c r="AE33" s="21">
        <f t="shared" si="6"/>
        <v>7.0000000000000062E-2</v>
      </c>
      <c r="AG33" s="63">
        <f t="shared" si="14"/>
        <v>102.44672200000001</v>
      </c>
      <c r="AH33" s="63">
        <f t="shared" si="14"/>
        <v>117.081968</v>
      </c>
      <c r="AI33" s="63">
        <f t="shared" si="14"/>
        <v>146.35246000000001</v>
      </c>
      <c r="AJ33" s="63">
        <f t="shared" si="13"/>
        <v>124.399591</v>
      </c>
      <c r="AK33" s="63">
        <f t="shared" si="13"/>
        <v>131.71721399999998</v>
      </c>
      <c r="AL33" s="63">
        <f t="shared" si="13"/>
        <v>117.081968</v>
      </c>
      <c r="AM33" s="63">
        <f t="shared" si="13"/>
        <v>117.081968</v>
      </c>
      <c r="AN33" s="63">
        <f t="shared" si="13"/>
        <v>95.129098999999997</v>
      </c>
      <c r="AO33" s="63">
        <f t="shared" si="13"/>
        <v>139.03483700000001</v>
      </c>
      <c r="AP33" s="63">
        <f t="shared" si="13"/>
        <v>146.35246000000001</v>
      </c>
      <c r="AQ33" s="63">
        <f t="shared" si="13"/>
        <v>124.399591</v>
      </c>
      <c r="AR33" s="63">
        <f t="shared" si="13"/>
        <v>102.44672200000001</v>
      </c>
    </row>
    <row r="34" spans="2:44" x14ac:dyDescent="0.25">
      <c r="B34">
        <v>21002</v>
      </c>
      <c r="C34" t="s">
        <v>459</v>
      </c>
      <c r="D34" t="str">
        <f>VLOOKUP($B34, 'Performance Data'!$B:$K, 3, 0)</f>
        <v>Switzerland</v>
      </c>
      <c r="E34" t="str">
        <f>VLOOKUP($B34, 'Performance Data'!$B:$K, 4, 0)</f>
        <v>German Switzerland</v>
      </c>
      <c r="F34" t="str">
        <f>VLOOKUP($B34, 'Performance Data'!$B:$K, 6, 0)</f>
        <v>Institutes / Clinic</v>
      </c>
      <c r="G34" s="19" t="str">
        <f>VLOOKUP($B34, 'Performance Data'!$B:$K, 10, 0)</f>
        <v>Pre-2022</v>
      </c>
      <c r="H34" s="20" t="s">
        <v>64</v>
      </c>
      <c r="I34" s="19" t="str">
        <f>VLOOKUP($B34, 'Performance Data'!$B:$K, 7, 0)</f>
        <v>CC</v>
      </c>
      <c r="J34" s="7">
        <f t="shared" si="8"/>
        <v>4634.1099999999997</v>
      </c>
      <c r="K34" s="68">
        <v>7500</v>
      </c>
      <c r="M34" s="20" t="s">
        <v>68</v>
      </c>
      <c r="O34" s="5">
        <f>SUMIF('Performance Data'!$B:$B, $B34,'Performance Data'!N:N)</f>
        <v>4817.55</v>
      </c>
      <c r="P34" s="5">
        <f>SUMIF('Performance Data'!$B:$B, $B34,'Performance Data'!O:O)</f>
        <v>4634.1099999999997</v>
      </c>
      <c r="Q34" s="5">
        <f>SUMIF('Performance Data'!$B:$B, $B34,'Performance Data'!P:P)</f>
        <v>4015</v>
      </c>
      <c r="S34" s="21">
        <f t="shared" si="0"/>
        <v>-3.8077446004712079E-2</v>
      </c>
      <c r="T34" s="21">
        <f t="shared" si="1"/>
        <v>0.15419925280199243</v>
      </c>
      <c r="V34" s="5">
        <f>SUMIF('Performance Data'!$B:$B, $B34,'Performance Data'!AC:AC)</f>
        <v>5047.1100000000006</v>
      </c>
      <c r="W34" s="5">
        <f>SUMIF('Performance Data'!$B:$B, $B34,'Performance Data'!AD:AD)</f>
        <v>3768.7</v>
      </c>
      <c r="X34" s="5">
        <f>SUMIF('Performance Data'!$B:$B, $B34,'Performance Data'!AE:AE)</f>
        <v>4817.55</v>
      </c>
      <c r="Y34" s="5">
        <f>SUMIF('Performance Data'!$B:$B, $B34,'Performance Data'!AG:AG)</f>
        <v>5500</v>
      </c>
      <c r="Z34" s="5">
        <f t="shared" si="2"/>
        <v>4634.1099999999997</v>
      </c>
      <c r="AA34" s="5">
        <f t="shared" si="3"/>
        <v>7500</v>
      </c>
      <c r="AC34" s="21">
        <f t="shared" si="4"/>
        <v>-3.8077446004712079E-2</v>
      </c>
      <c r="AD34" s="21">
        <f t="shared" si="5"/>
        <v>-0.15743454545454549</v>
      </c>
      <c r="AE34" s="21">
        <f t="shared" si="6"/>
        <v>0.61843374455936528</v>
      </c>
      <c r="AG34" s="63">
        <f t="shared" si="14"/>
        <v>525</v>
      </c>
      <c r="AH34" s="63">
        <f t="shared" si="14"/>
        <v>600</v>
      </c>
      <c r="AI34" s="63">
        <f t="shared" si="14"/>
        <v>750</v>
      </c>
      <c r="AJ34" s="63">
        <f t="shared" si="13"/>
        <v>637.5</v>
      </c>
      <c r="AK34" s="63">
        <f t="shared" si="13"/>
        <v>675</v>
      </c>
      <c r="AL34" s="63">
        <f t="shared" si="13"/>
        <v>600</v>
      </c>
      <c r="AM34" s="63">
        <f t="shared" si="13"/>
        <v>600</v>
      </c>
      <c r="AN34" s="63">
        <f t="shared" si="13"/>
        <v>487.5</v>
      </c>
      <c r="AO34" s="63">
        <f t="shared" si="13"/>
        <v>712.5</v>
      </c>
      <c r="AP34" s="63">
        <f t="shared" si="13"/>
        <v>750</v>
      </c>
      <c r="AQ34" s="63">
        <f t="shared" si="13"/>
        <v>637.5</v>
      </c>
      <c r="AR34" s="63">
        <f t="shared" si="13"/>
        <v>525</v>
      </c>
    </row>
    <row r="35" spans="2:44" x14ac:dyDescent="0.25">
      <c r="B35">
        <v>21021</v>
      </c>
      <c r="C35" t="s">
        <v>460</v>
      </c>
      <c r="D35" t="str">
        <f>VLOOKUP($B35, 'Performance Data'!$B:$K, 3, 0)</f>
        <v>Switzerland</v>
      </c>
      <c r="E35" t="str">
        <f>VLOOKUP($B35, 'Performance Data'!$B:$K, 4, 0)</f>
        <v>German Switzerland</v>
      </c>
      <c r="F35" t="str">
        <f>VLOOKUP($B35, 'Performance Data'!$B:$K, 6, 0)</f>
        <v>Institutes / Clinic</v>
      </c>
      <c r="G35" s="19" t="str">
        <f>VLOOKUP($B35, 'Performance Data'!$B:$K, 10, 0)</f>
        <v>Pre-2022</v>
      </c>
      <c r="H35" s="20" t="s">
        <v>64</v>
      </c>
      <c r="I35" s="19" t="str">
        <f>VLOOKUP($B35, 'Performance Data'!$B:$K, 7, 0)</f>
        <v>CC</v>
      </c>
      <c r="J35" s="7">
        <f t="shared" si="8"/>
        <v>2271.41</v>
      </c>
      <c r="K35" s="68">
        <f t="shared" si="15"/>
        <v>2430.4087</v>
      </c>
      <c r="M35" s="20" t="s">
        <v>88</v>
      </c>
      <c r="O35" s="5">
        <f>SUMIF('Performance Data'!$B:$B, $B35,'Performance Data'!N:N)</f>
        <v>3738.1600000000003</v>
      </c>
      <c r="P35" s="5">
        <f>SUMIF('Performance Data'!$B:$B, $B35,'Performance Data'!O:O)</f>
        <v>2271.41</v>
      </c>
      <c r="Q35" s="5">
        <f>SUMIF('Performance Data'!$B:$B, $B35,'Performance Data'!P:P)</f>
        <v>2920</v>
      </c>
      <c r="S35" s="21">
        <f t="shared" ref="S35:S51" si="16">$P35/O35-1</f>
        <v>-0.3923721831061272</v>
      </c>
      <c r="T35" s="21">
        <f t="shared" ref="T35:T51" si="17">P35/Q35-1</f>
        <v>-0.22211986301369868</v>
      </c>
      <c r="V35" s="5">
        <f>SUMIF('Performance Data'!$B:$B, $B35,'Performance Data'!AC:AC)</f>
        <v>4452.1200000000008</v>
      </c>
      <c r="W35" s="5">
        <f>SUMIF('Performance Data'!$B:$B, $B35,'Performance Data'!AD:AD)</f>
        <v>5552.84</v>
      </c>
      <c r="X35" s="5">
        <f>SUMIF('Performance Data'!$B:$B, $B35,'Performance Data'!AE:AE)</f>
        <v>3738.1600000000003</v>
      </c>
      <c r="Y35" s="5">
        <f>SUMIF('Performance Data'!$B:$B, $B35,'Performance Data'!AG:AG)</f>
        <v>4000</v>
      </c>
      <c r="Z35" s="5">
        <f t="shared" si="2"/>
        <v>2271.41</v>
      </c>
      <c r="AA35" s="5">
        <f t="shared" si="3"/>
        <v>2430.4087</v>
      </c>
      <c r="AC35" s="21">
        <f t="shared" ref="AC35:AC51" si="18">Z35/X35-1</f>
        <v>-0.3923721831061272</v>
      </c>
      <c r="AD35" s="21">
        <f t="shared" ref="AD35:AD51" si="19">Z35/Y35-1</f>
        <v>-0.43214750000000002</v>
      </c>
      <c r="AE35" s="21">
        <f t="shared" ref="AE35:AE51" si="20">AA35/Z35-1</f>
        <v>7.0000000000000062E-2</v>
      </c>
      <c r="AG35" s="63">
        <f t="shared" si="14"/>
        <v>170.12860900000001</v>
      </c>
      <c r="AH35" s="63">
        <f t="shared" si="14"/>
        <v>194.43269599999999</v>
      </c>
      <c r="AI35" s="63">
        <f t="shared" si="14"/>
        <v>243.04087000000001</v>
      </c>
      <c r="AJ35" s="63">
        <f t="shared" si="13"/>
        <v>206.58473950000001</v>
      </c>
      <c r="AK35" s="63">
        <f t="shared" si="13"/>
        <v>218.73678299999997</v>
      </c>
      <c r="AL35" s="63">
        <f t="shared" si="13"/>
        <v>194.43269599999999</v>
      </c>
      <c r="AM35" s="63">
        <f t="shared" si="13"/>
        <v>194.43269599999999</v>
      </c>
      <c r="AN35" s="63">
        <f t="shared" si="13"/>
        <v>157.97656549999999</v>
      </c>
      <c r="AO35" s="63">
        <f t="shared" si="13"/>
        <v>230.88882649999999</v>
      </c>
      <c r="AP35" s="63">
        <f t="shared" si="13"/>
        <v>243.04087000000001</v>
      </c>
      <c r="AQ35" s="63">
        <f t="shared" si="13"/>
        <v>206.58473950000001</v>
      </c>
      <c r="AR35" s="63">
        <f t="shared" si="13"/>
        <v>170.12860900000001</v>
      </c>
    </row>
    <row r="36" spans="2:44" x14ac:dyDescent="0.25">
      <c r="B36">
        <v>21041</v>
      </c>
      <c r="C36" t="s">
        <v>461</v>
      </c>
      <c r="D36" t="str">
        <f>VLOOKUP($B36, 'Performance Data'!$B:$K, 3, 0)</f>
        <v>Switzerland</v>
      </c>
      <c r="E36" t="str">
        <f>VLOOKUP($B36, 'Performance Data'!$B:$K, 4, 0)</f>
        <v>German Switzerland</v>
      </c>
      <c r="F36" t="str">
        <f>VLOOKUP($B36, 'Performance Data'!$B:$K, 6, 0)</f>
        <v>Institutes / Clinic</v>
      </c>
      <c r="G36" s="19" t="str">
        <f>VLOOKUP($B36, 'Performance Data'!$B:$K, 10, 0)</f>
        <v>Pre-2022</v>
      </c>
      <c r="H36" s="20" t="s">
        <v>64</v>
      </c>
      <c r="I36" s="19" t="str">
        <f>VLOOKUP($B36, 'Performance Data'!$B:$K, 7, 0)</f>
        <v>CC</v>
      </c>
      <c r="J36" s="7">
        <f t="shared" si="8"/>
        <v>4824.16</v>
      </c>
      <c r="K36" s="68">
        <v>7500</v>
      </c>
      <c r="M36" s="20" t="s">
        <v>65</v>
      </c>
      <c r="O36" s="5">
        <f>SUMIF('Performance Data'!$B:$B, $B36,'Performance Data'!N:N)</f>
        <v>2730.3900000000003</v>
      </c>
      <c r="P36" s="5">
        <f>SUMIF('Performance Data'!$B:$B, $B36,'Performance Data'!O:O)</f>
        <v>4824.16</v>
      </c>
      <c r="Q36" s="5">
        <f>SUMIF('Performance Data'!$B:$B, $B36,'Performance Data'!P:P)</f>
        <v>2190</v>
      </c>
      <c r="S36" s="21">
        <f t="shared" si="16"/>
        <v>0.76683916949593245</v>
      </c>
      <c r="T36" s="21">
        <f t="shared" si="17"/>
        <v>1.2028127853881276</v>
      </c>
      <c r="V36" s="5">
        <f>SUMIF('Performance Data'!$B:$B, $B36,'Performance Data'!AC:AC)</f>
        <v>3807.96</v>
      </c>
      <c r="W36" s="5">
        <f>SUMIF('Performance Data'!$B:$B, $B36,'Performance Data'!AD:AD)</f>
        <v>5228.62</v>
      </c>
      <c r="X36" s="5">
        <f>SUMIF('Performance Data'!$B:$B, $B36,'Performance Data'!AE:AE)</f>
        <v>2730.3900000000003</v>
      </c>
      <c r="Y36" s="5">
        <f>SUMIF('Performance Data'!$B:$B, $B36,'Performance Data'!AG:AG)</f>
        <v>3000</v>
      </c>
      <c r="Z36" s="5">
        <f t="shared" si="2"/>
        <v>4824.16</v>
      </c>
      <c r="AA36" s="5">
        <f t="shared" si="3"/>
        <v>7500</v>
      </c>
      <c r="AC36" s="21">
        <f t="shared" si="18"/>
        <v>0.76683916949593245</v>
      </c>
      <c r="AD36" s="21">
        <f t="shared" si="19"/>
        <v>0.60805333333333333</v>
      </c>
      <c r="AE36" s="21">
        <f t="shared" si="20"/>
        <v>0.55467480348910492</v>
      </c>
      <c r="AG36" s="63">
        <f t="shared" si="14"/>
        <v>525</v>
      </c>
      <c r="AH36" s="63">
        <f t="shared" si="14"/>
        <v>600</v>
      </c>
      <c r="AI36" s="63">
        <f t="shared" si="14"/>
        <v>750</v>
      </c>
      <c r="AJ36" s="63">
        <f t="shared" si="13"/>
        <v>637.5</v>
      </c>
      <c r="AK36" s="63">
        <f t="shared" si="13"/>
        <v>675</v>
      </c>
      <c r="AL36" s="63">
        <f t="shared" si="13"/>
        <v>600</v>
      </c>
      <c r="AM36" s="63">
        <f t="shared" si="13"/>
        <v>600</v>
      </c>
      <c r="AN36" s="63">
        <f t="shared" si="13"/>
        <v>487.5</v>
      </c>
      <c r="AO36" s="63">
        <f t="shared" si="13"/>
        <v>712.5</v>
      </c>
      <c r="AP36" s="63">
        <f t="shared" si="13"/>
        <v>750</v>
      </c>
      <c r="AQ36" s="63">
        <f t="shared" si="13"/>
        <v>637.5</v>
      </c>
      <c r="AR36" s="63">
        <f t="shared" si="13"/>
        <v>525</v>
      </c>
    </row>
    <row r="37" spans="2:44" x14ac:dyDescent="0.25">
      <c r="B37">
        <v>21006</v>
      </c>
      <c r="C37" t="s">
        <v>462</v>
      </c>
      <c r="D37" t="str">
        <f>VLOOKUP($B37, 'Performance Data'!$B:$K, 3, 0)</f>
        <v>Switzerland</v>
      </c>
      <c r="E37" t="str">
        <f>VLOOKUP($B37, 'Performance Data'!$B:$K, 4, 0)</f>
        <v>German Switzerland</v>
      </c>
      <c r="F37" t="str">
        <f>VLOOKUP($B37, 'Performance Data'!$B:$K, 6, 0)</f>
        <v>Institutes / Clinic</v>
      </c>
      <c r="G37" s="19" t="str">
        <f>VLOOKUP($B37, 'Performance Data'!$B:$K, 10, 0)</f>
        <v>Pre-2022</v>
      </c>
      <c r="H37" s="20" t="s">
        <v>64</v>
      </c>
      <c r="I37" s="19" t="str">
        <f>VLOOKUP($B37, 'Performance Data'!$B:$K, 7, 0)</f>
        <v>GG</v>
      </c>
      <c r="J37" s="7">
        <f t="shared" si="8"/>
        <v>3030.34</v>
      </c>
      <c r="K37" s="68">
        <f t="shared" si="15"/>
        <v>3242.4638000000004</v>
      </c>
      <c r="M37" s="20" t="s">
        <v>68</v>
      </c>
      <c r="O37" s="5">
        <f>SUMIF('Performance Data'!$B:$B, $B37,'Performance Data'!N:N)</f>
        <v>2611.23</v>
      </c>
      <c r="P37" s="5">
        <f>SUMIF('Performance Data'!$B:$B, $B37,'Performance Data'!O:O)</f>
        <v>3030.34</v>
      </c>
      <c r="Q37" s="5">
        <f>SUMIF('Performance Data'!$B:$B, $B37,'Performance Data'!P:P)</f>
        <v>1825</v>
      </c>
      <c r="S37" s="21">
        <f t="shared" si="16"/>
        <v>0.16050290476135776</v>
      </c>
      <c r="T37" s="21">
        <f t="shared" si="17"/>
        <v>0.66046027397260287</v>
      </c>
      <c r="V37" s="5">
        <f>SUMIF('Performance Data'!$B:$B, $B37,'Performance Data'!AC:AC)</f>
        <v>3083.1500000000005</v>
      </c>
      <c r="W37" s="5">
        <f>SUMIF('Performance Data'!$B:$B, $B37,'Performance Data'!AD:AD)</f>
        <v>4005.48</v>
      </c>
      <c r="X37" s="5">
        <f>SUMIF('Performance Data'!$B:$B, $B37,'Performance Data'!AE:AE)</f>
        <v>2611.23</v>
      </c>
      <c r="Y37" s="5">
        <f>SUMIF('Performance Data'!$B:$B, $B37,'Performance Data'!AG:AG)</f>
        <v>2500</v>
      </c>
      <c r="Z37" s="5">
        <f t="shared" si="2"/>
        <v>3030.34</v>
      </c>
      <c r="AA37" s="5">
        <f t="shared" si="3"/>
        <v>3242.4638000000004</v>
      </c>
      <c r="AC37" s="21">
        <f t="shared" si="18"/>
        <v>0.16050290476135776</v>
      </c>
      <c r="AD37" s="21">
        <f t="shared" si="19"/>
        <v>0.2121360000000001</v>
      </c>
      <c r="AE37" s="21">
        <f t="shared" si="20"/>
        <v>7.0000000000000062E-2</v>
      </c>
      <c r="AG37" s="63">
        <f t="shared" si="14"/>
        <v>226.97246600000005</v>
      </c>
      <c r="AH37" s="63">
        <f t="shared" si="14"/>
        <v>259.39710400000001</v>
      </c>
      <c r="AI37" s="63">
        <f t="shared" si="14"/>
        <v>324.24638000000004</v>
      </c>
      <c r="AJ37" s="63">
        <f t="shared" si="13"/>
        <v>275.60942300000005</v>
      </c>
      <c r="AK37" s="63">
        <f t="shared" si="13"/>
        <v>291.82174200000003</v>
      </c>
      <c r="AL37" s="63">
        <f t="shared" si="13"/>
        <v>259.39710400000001</v>
      </c>
      <c r="AM37" s="63">
        <f t="shared" si="13"/>
        <v>259.39710400000001</v>
      </c>
      <c r="AN37" s="63">
        <f t="shared" si="13"/>
        <v>210.76014700000005</v>
      </c>
      <c r="AO37" s="63">
        <f t="shared" si="13"/>
        <v>308.03406100000007</v>
      </c>
      <c r="AP37" s="63">
        <f t="shared" si="13"/>
        <v>324.24638000000004</v>
      </c>
      <c r="AQ37" s="63">
        <f t="shared" si="13"/>
        <v>275.60942300000005</v>
      </c>
      <c r="AR37" s="63">
        <f t="shared" si="13"/>
        <v>226.97246600000005</v>
      </c>
    </row>
    <row r="38" spans="2:44" x14ac:dyDescent="0.25">
      <c r="B38">
        <v>21016</v>
      </c>
      <c r="C38" t="s">
        <v>463</v>
      </c>
      <c r="D38" t="str">
        <f>VLOOKUP($B38, 'Performance Data'!$B:$K, 3, 0)</f>
        <v>Switzerland</v>
      </c>
      <c r="E38" t="str">
        <f>VLOOKUP($B38, 'Performance Data'!$B:$K, 4, 0)</f>
        <v>German Switzerland</v>
      </c>
      <c r="F38" t="str">
        <f>VLOOKUP($B38, 'Performance Data'!$B:$K, 6, 0)</f>
        <v>Institutes / Clinic</v>
      </c>
      <c r="G38" s="19" t="str">
        <f>VLOOKUP($B38, 'Performance Data'!$B:$K, 10, 0)</f>
        <v>Pre-2022</v>
      </c>
      <c r="H38" s="20" t="s">
        <v>64</v>
      </c>
      <c r="I38" s="19" t="str">
        <f>VLOOKUP($B38, 'Performance Data'!$B:$K, 7, 0)</f>
        <v>GG</v>
      </c>
      <c r="J38" s="7">
        <f t="shared" si="8"/>
        <v>4824.8</v>
      </c>
      <c r="K38" s="68">
        <v>7500</v>
      </c>
      <c r="M38" s="20" t="s">
        <v>65</v>
      </c>
      <c r="O38" s="5">
        <f>SUMIF('Performance Data'!$B:$B, $B38,'Performance Data'!N:N)</f>
        <v>2763.42</v>
      </c>
      <c r="P38" s="5">
        <f>SUMIF('Performance Data'!$B:$B, $B38,'Performance Data'!O:O)</f>
        <v>4824.8</v>
      </c>
      <c r="Q38" s="5">
        <f>SUMIF('Performance Data'!$B:$B, $B38,'Performance Data'!P:P)</f>
        <v>2920</v>
      </c>
      <c r="S38" s="21">
        <f t="shared" si="16"/>
        <v>0.74595247917435636</v>
      </c>
      <c r="T38" s="21">
        <f t="shared" si="17"/>
        <v>0.6523287671232878</v>
      </c>
      <c r="V38" s="5">
        <f>SUMIF('Performance Data'!$B:$B, $B38,'Performance Data'!AC:AC)</f>
        <v>4315.32</v>
      </c>
      <c r="W38" s="5">
        <f>SUMIF('Performance Data'!$B:$B, $B38,'Performance Data'!AD:AD)</f>
        <v>2219.2799999999997</v>
      </c>
      <c r="X38" s="5">
        <f>SUMIF('Performance Data'!$B:$B, $B38,'Performance Data'!AE:AE)</f>
        <v>2763.42</v>
      </c>
      <c r="Y38" s="5">
        <f>SUMIF('Performance Data'!$B:$B, $B38,'Performance Data'!AG:AG)</f>
        <v>4000</v>
      </c>
      <c r="Z38" s="5">
        <f t="shared" si="2"/>
        <v>4824.8</v>
      </c>
      <c r="AA38" s="5">
        <f t="shared" si="3"/>
        <v>7500</v>
      </c>
      <c r="AC38" s="21">
        <f t="shared" si="18"/>
        <v>0.74595247917435636</v>
      </c>
      <c r="AD38" s="21">
        <f t="shared" si="19"/>
        <v>0.20619999999999994</v>
      </c>
      <c r="AE38" s="21">
        <f t="shared" si="20"/>
        <v>0.55446857900845625</v>
      </c>
      <c r="AG38" s="63">
        <f t="shared" si="14"/>
        <v>525</v>
      </c>
      <c r="AH38" s="63">
        <f t="shared" si="14"/>
        <v>600</v>
      </c>
      <c r="AI38" s="63">
        <f t="shared" si="14"/>
        <v>750</v>
      </c>
      <c r="AJ38" s="63">
        <f t="shared" si="13"/>
        <v>637.5</v>
      </c>
      <c r="AK38" s="63">
        <f t="shared" si="13"/>
        <v>675</v>
      </c>
      <c r="AL38" s="63">
        <f t="shared" si="13"/>
        <v>600</v>
      </c>
      <c r="AM38" s="63">
        <f t="shared" si="13"/>
        <v>600</v>
      </c>
      <c r="AN38" s="63">
        <f t="shared" si="13"/>
        <v>487.5</v>
      </c>
      <c r="AO38" s="63">
        <f t="shared" si="13"/>
        <v>712.5</v>
      </c>
      <c r="AP38" s="63">
        <f t="shared" si="13"/>
        <v>750</v>
      </c>
      <c r="AQ38" s="63">
        <f t="shared" si="13"/>
        <v>637.5</v>
      </c>
      <c r="AR38" s="63">
        <f t="shared" si="13"/>
        <v>525</v>
      </c>
    </row>
    <row r="39" spans="2:44" x14ac:dyDescent="0.25">
      <c r="B39">
        <v>21020</v>
      </c>
      <c r="C39" t="s">
        <v>464</v>
      </c>
      <c r="D39" t="str">
        <f>VLOOKUP($B39, 'Performance Data'!$B:$K, 3, 0)</f>
        <v>Switzerland</v>
      </c>
      <c r="E39" t="str">
        <f>VLOOKUP($B39, 'Performance Data'!$B:$K, 4, 0)</f>
        <v>German Switzerland</v>
      </c>
      <c r="F39" t="str">
        <f>VLOOKUP($B39, 'Performance Data'!$B:$K, 6, 0)</f>
        <v>Institutes / Clinic</v>
      </c>
      <c r="G39" s="19" t="str">
        <f>VLOOKUP($B39, 'Performance Data'!$B:$K, 10, 0)</f>
        <v>Pre-2022</v>
      </c>
      <c r="H39" s="20" t="s">
        <v>64</v>
      </c>
      <c r="I39" s="19" t="str">
        <f>VLOOKUP($B39, 'Performance Data'!$B:$K, 7, 0)</f>
        <v>GG</v>
      </c>
      <c r="J39" s="7">
        <f t="shared" si="8"/>
        <v>0</v>
      </c>
      <c r="K39" s="20"/>
      <c r="M39" s="20" t="s">
        <v>88</v>
      </c>
      <c r="O39" s="5">
        <f>SUMIF('Performance Data'!$B:$B, $B39,'Performance Data'!N:N)</f>
        <v>937.68</v>
      </c>
      <c r="P39" s="5">
        <f>SUMIF('Performance Data'!$B:$B, $B39,'Performance Data'!O:O)</f>
        <v>0</v>
      </c>
      <c r="Q39" s="5">
        <f>SUMIF('Performance Data'!$B:$B, $B39,'Performance Data'!P:P)</f>
        <v>73</v>
      </c>
      <c r="S39" s="21">
        <f t="shared" si="16"/>
        <v>-1</v>
      </c>
      <c r="T39" s="21">
        <f t="shared" si="17"/>
        <v>-1</v>
      </c>
      <c r="V39" s="5">
        <f>SUMIF('Performance Data'!$B:$B, $B39,'Performance Data'!AC:AC)</f>
        <v>1296.4499999999998</v>
      </c>
      <c r="W39" s="5">
        <f>SUMIF('Performance Data'!$B:$B, $B39,'Performance Data'!AD:AD)</f>
        <v>1100.31</v>
      </c>
      <c r="X39" s="5">
        <f>SUMIF('Performance Data'!$B:$B, $B39,'Performance Data'!AE:AE)</f>
        <v>937.68</v>
      </c>
      <c r="Y39" s="5">
        <f>SUMIF('Performance Data'!$B:$B, $B39,'Performance Data'!AG:AG)</f>
        <v>100</v>
      </c>
      <c r="Z39" s="5">
        <f t="shared" si="2"/>
        <v>0</v>
      </c>
      <c r="AA39" s="5">
        <f t="shared" si="3"/>
        <v>0</v>
      </c>
      <c r="AC39" s="21">
        <f t="shared" si="18"/>
        <v>-1</v>
      </c>
      <c r="AD39" s="21">
        <f t="shared" si="19"/>
        <v>-1</v>
      </c>
      <c r="AE39" s="21" t="e">
        <f t="shared" si="20"/>
        <v>#DIV/0!</v>
      </c>
      <c r="AG39" s="63">
        <f t="shared" si="14"/>
        <v>0</v>
      </c>
      <c r="AH39" s="63">
        <f t="shared" si="14"/>
        <v>0</v>
      </c>
      <c r="AI39" s="63">
        <f t="shared" si="14"/>
        <v>0</v>
      </c>
      <c r="AJ39" s="63">
        <f t="shared" si="13"/>
        <v>0</v>
      </c>
      <c r="AK39" s="63">
        <f t="shared" si="13"/>
        <v>0</v>
      </c>
      <c r="AL39" s="63">
        <f t="shared" si="13"/>
        <v>0</v>
      </c>
      <c r="AM39" s="63">
        <f t="shared" si="13"/>
        <v>0</v>
      </c>
      <c r="AN39" s="63">
        <f t="shared" si="13"/>
        <v>0</v>
      </c>
      <c r="AO39" s="63">
        <f t="shared" si="13"/>
        <v>0</v>
      </c>
      <c r="AP39" s="63">
        <f t="shared" si="13"/>
        <v>0</v>
      </c>
      <c r="AQ39" s="63">
        <f t="shared" si="13"/>
        <v>0</v>
      </c>
      <c r="AR39" s="63">
        <f t="shared" si="13"/>
        <v>0</v>
      </c>
    </row>
    <row r="40" spans="2:44" x14ac:dyDescent="0.25">
      <c r="B40">
        <v>21038</v>
      </c>
      <c r="C40" t="s">
        <v>465</v>
      </c>
      <c r="D40" t="str">
        <f>VLOOKUP($B40, 'Performance Data'!$B:$K, 3, 0)</f>
        <v>Switzerland</v>
      </c>
      <c r="E40" t="str">
        <f>VLOOKUP($B40, 'Performance Data'!$B:$K, 4, 0)</f>
        <v>German Switzerland</v>
      </c>
      <c r="F40" t="str">
        <f>VLOOKUP($B40, 'Performance Data'!$B:$K, 6, 0)</f>
        <v>Institutes / Clinic</v>
      </c>
      <c r="G40" s="19" t="str">
        <f>VLOOKUP($B40, 'Performance Data'!$B:$K, 10, 0)</f>
        <v>Pre-2022</v>
      </c>
      <c r="H40" s="20" t="s">
        <v>64</v>
      </c>
      <c r="I40" s="19" t="str">
        <f>VLOOKUP($B40, 'Performance Data'!$B:$K, 7, 0)</f>
        <v>GG</v>
      </c>
      <c r="J40" s="7">
        <f t="shared" si="8"/>
        <v>1867.8</v>
      </c>
      <c r="K40" s="68">
        <f t="shared" ref="K40:K48" si="21">J40*1.07</f>
        <v>1998.546</v>
      </c>
      <c r="M40" s="20" t="s">
        <v>88</v>
      </c>
      <c r="O40" s="5">
        <f>SUMIF('Performance Data'!$B:$B, $B40,'Performance Data'!N:N)</f>
        <v>1391.34</v>
      </c>
      <c r="P40" s="5">
        <f>SUMIF('Performance Data'!$B:$B, $B40,'Performance Data'!O:O)</f>
        <v>1867.8</v>
      </c>
      <c r="Q40" s="5">
        <f>SUMIF('Performance Data'!$B:$B, $B40,'Performance Data'!P:P)</f>
        <v>1095</v>
      </c>
      <c r="S40" s="21">
        <f t="shared" si="16"/>
        <v>0.34244684979947393</v>
      </c>
      <c r="T40" s="21">
        <f t="shared" si="17"/>
        <v>0.7057534246575341</v>
      </c>
      <c r="V40" s="5">
        <f>SUMIF('Performance Data'!$B:$B, $B40,'Performance Data'!AC:AC)</f>
        <v>1028.48</v>
      </c>
      <c r="W40" s="5">
        <f>SUMIF('Performance Data'!$B:$B, $B40,'Performance Data'!AD:AD)</f>
        <v>2042.06</v>
      </c>
      <c r="X40" s="5">
        <f>SUMIF('Performance Data'!$B:$B, $B40,'Performance Data'!AE:AE)</f>
        <v>1391.34</v>
      </c>
      <c r="Y40" s="5">
        <f>SUMIF('Performance Data'!$B:$B, $B40,'Performance Data'!AG:AG)</f>
        <v>1500</v>
      </c>
      <c r="Z40" s="5">
        <f t="shared" si="2"/>
        <v>1867.8</v>
      </c>
      <c r="AA40" s="5">
        <f t="shared" si="3"/>
        <v>1998.546</v>
      </c>
      <c r="AC40" s="21">
        <f t="shared" si="18"/>
        <v>0.34244684979947393</v>
      </c>
      <c r="AD40" s="21">
        <f t="shared" si="19"/>
        <v>0.24519999999999986</v>
      </c>
      <c r="AE40" s="21">
        <f t="shared" si="20"/>
        <v>7.0000000000000062E-2</v>
      </c>
      <c r="AG40" s="63">
        <f t="shared" si="14"/>
        <v>139.89822000000001</v>
      </c>
      <c r="AH40" s="63">
        <f t="shared" si="14"/>
        <v>159.88368</v>
      </c>
      <c r="AI40" s="63">
        <f t="shared" si="14"/>
        <v>199.8546</v>
      </c>
      <c r="AJ40" s="63">
        <f t="shared" si="13"/>
        <v>169.87641000000002</v>
      </c>
      <c r="AK40" s="63">
        <f t="shared" si="13"/>
        <v>179.86913999999999</v>
      </c>
      <c r="AL40" s="63">
        <f t="shared" si="13"/>
        <v>159.88368</v>
      </c>
      <c r="AM40" s="63">
        <f t="shared" si="13"/>
        <v>159.88368</v>
      </c>
      <c r="AN40" s="63">
        <f t="shared" si="13"/>
        <v>129.90549000000001</v>
      </c>
      <c r="AO40" s="63">
        <f t="shared" si="13"/>
        <v>189.86187000000001</v>
      </c>
      <c r="AP40" s="63">
        <f t="shared" si="13"/>
        <v>199.8546</v>
      </c>
      <c r="AQ40" s="63">
        <f t="shared" si="13"/>
        <v>169.87641000000002</v>
      </c>
      <c r="AR40" s="63">
        <f t="shared" si="13"/>
        <v>139.89822000000001</v>
      </c>
    </row>
    <row r="41" spans="2:44" x14ac:dyDescent="0.25">
      <c r="B41">
        <v>21053</v>
      </c>
      <c r="C41" t="s">
        <v>466</v>
      </c>
      <c r="D41" t="str">
        <f>VLOOKUP($B41, 'Performance Data'!$B:$K, 3, 0)</f>
        <v>Switzerland</v>
      </c>
      <c r="E41" t="str">
        <f>VLOOKUP($B41, 'Performance Data'!$B:$K, 4, 0)</f>
        <v>German Switzerland</v>
      </c>
      <c r="F41" t="str">
        <f>VLOOKUP($B41, 'Performance Data'!$B:$K, 6, 0)</f>
        <v>Institutes / Clinic</v>
      </c>
      <c r="G41" s="19" t="str">
        <f>VLOOKUP($B41, 'Performance Data'!$B:$K, 10, 0)</f>
        <v>Pre-2022</v>
      </c>
      <c r="H41" s="20" t="s">
        <v>64</v>
      </c>
      <c r="I41" s="19" t="str">
        <f>VLOOKUP($B41, 'Performance Data'!$B:$K, 7, 0)</f>
        <v>GG</v>
      </c>
      <c r="J41" s="7">
        <f t="shared" si="8"/>
        <v>3890.4999999999991</v>
      </c>
      <c r="K41" s="68">
        <f t="shared" si="21"/>
        <v>4162.8349999999991</v>
      </c>
      <c r="M41" s="20" t="s">
        <v>68</v>
      </c>
      <c r="O41" s="5">
        <f>SUMIF('Performance Data'!$B:$B, $B41,'Performance Data'!N:N)</f>
        <v>3897.92</v>
      </c>
      <c r="P41" s="5">
        <f>SUMIF('Performance Data'!$B:$B, $B41,'Performance Data'!O:O)</f>
        <v>3890.4999999999991</v>
      </c>
      <c r="Q41" s="5">
        <f>SUMIF('Performance Data'!$B:$B, $B41,'Performance Data'!P:P)</f>
        <v>2920</v>
      </c>
      <c r="S41" s="21">
        <f t="shared" si="16"/>
        <v>-1.9035793448816118E-3</v>
      </c>
      <c r="T41" s="21">
        <f t="shared" si="17"/>
        <v>0.33236301369862975</v>
      </c>
      <c r="V41" s="5">
        <f>SUMIF('Performance Data'!$B:$B, $B41,'Performance Data'!AC:AC)</f>
        <v>4514.54</v>
      </c>
      <c r="W41" s="5">
        <f>SUMIF('Performance Data'!$B:$B, $B41,'Performance Data'!AD:AD)</f>
        <v>6864.9299999999994</v>
      </c>
      <c r="X41" s="5">
        <f>SUMIF('Performance Data'!$B:$B, $B41,'Performance Data'!AE:AE)</f>
        <v>3897.92</v>
      </c>
      <c r="Y41" s="5">
        <f>SUMIF('Performance Data'!$B:$B, $B41,'Performance Data'!AG:AG)</f>
        <v>4000</v>
      </c>
      <c r="Z41" s="5">
        <f t="shared" si="2"/>
        <v>3890.4999999999991</v>
      </c>
      <c r="AA41" s="5">
        <f t="shared" si="3"/>
        <v>4162.8349999999991</v>
      </c>
      <c r="AC41" s="21">
        <f t="shared" si="18"/>
        <v>-1.9035793448816118E-3</v>
      </c>
      <c r="AD41" s="21">
        <f t="shared" si="19"/>
        <v>-2.737500000000026E-2</v>
      </c>
      <c r="AE41" s="21">
        <f t="shared" si="20"/>
        <v>7.0000000000000062E-2</v>
      </c>
      <c r="AG41" s="63">
        <f t="shared" si="14"/>
        <v>291.39844999999997</v>
      </c>
      <c r="AH41" s="63">
        <f t="shared" si="14"/>
        <v>333.02679999999992</v>
      </c>
      <c r="AI41" s="63">
        <f t="shared" si="14"/>
        <v>416.28349999999995</v>
      </c>
      <c r="AJ41" s="63">
        <f t="shared" si="13"/>
        <v>353.84097499999996</v>
      </c>
      <c r="AK41" s="63">
        <f t="shared" si="13"/>
        <v>374.65514999999994</v>
      </c>
      <c r="AL41" s="63">
        <f t="shared" si="13"/>
        <v>333.02679999999992</v>
      </c>
      <c r="AM41" s="63">
        <f t="shared" si="13"/>
        <v>333.02679999999992</v>
      </c>
      <c r="AN41" s="63">
        <f t="shared" si="13"/>
        <v>270.58427499999993</v>
      </c>
      <c r="AO41" s="63">
        <f t="shared" si="13"/>
        <v>395.46932499999991</v>
      </c>
      <c r="AP41" s="63">
        <f t="shared" si="13"/>
        <v>416.28349999999995</v>
      </c>
      <c r="AQ41" s="63">
        <f t="shared" si="13"/>
        <v>353.84097499999996</v>
      </c>
      <c r="AR41" s="63">
        <f t="shared" si="13"/>
        <v>291.39844999999997</v>
      </c>
    </row>
    <row r="42" spans="2:44" x14ac:dyDescent="0.25">
      <c r="B42">
        <v>21087</v>
      </c>
      <c r="C42" t="s">
        <v>467</v>
      </c>
      <c r="D42" t="str">
        <f>VLOOKUP($B42, 'Performance Data'!$B:$K, 3, 0)</f>
        <v>Switzerland</v>
      </c>
      <c r="E42" t="str">
        <f>VLOOKUP($B42, 'Performance Data'!$B:$K, 4, 0)</f>
        <v>German Switzerland</v>
      </c>
      <c r="F42" t="str">
        <f>VLOOKUP($B42, 'Performance Data'!$B:$K, 6, 0)</f>
        <v>Institutes / Clinic</v>
      </c>
      <c r="G42" s="19" t="str">
        <f>VLOOKUP($B42, 'Performance Data'!$B:$K, 10, 0)</f>
        <v>Pre-2022</v>
      </c>
      <c r="H42" s="20" t="s">
        <v>64</v>
      </c>
      <c r="I42" s="19" t="str">
        <f>VLOOKUP($B42, 'Performance Data'!$B:$K, 7, 0)</f>
        <v>GG</v>
      </c>
      <c r="J42" s="7">
        <f t="shared" si="8"/>
        <v>998.44</v>
      </c>
      <c r="K42" s="68">
        <f t="shared" si="21"/>
        <v>1068.3308000000002</v>
      </c>
      <c r="M42" s="20" t="s">
        <v>88</v>
      </c>
      <c r="O42" s="5">
        <f>SUMIF('Performance Data'!$B:$B, $B42,'Performance Data'!N:N)</f>
        <v>1207.5800000000002</v>
      </c>
      <c r="P42" s="5">
        <f>SUMIF('Performance Data'!$B:$B, $B42,'Performance Data'!O:O)</f>
        <v>998.44</v>
      </c>
      <c r="Q42" s="5">
        <f>SUMIF('Performance Data'!$B:$B, $B42,'Performance Data'!P:P)</f>
        <v>730</v>
      </c>
      <c r="S42" s="21">
        <f t="shared" si="16"/>
        <v>-0.17318935391444046</v>
      </c>
      <c r="T42" s="21">
        <f t="shared" si="17"/>
        <v>0.36772602739726046</v>
      </c>
      <c r="V42" s="5">
        <f>SUMIF('Performance Data'!$B:$B, $B42,'Performance Data'!AC:AC)</f>
        <v>2830.04</v>
      </c>
      <c r="W42" s="5">
        <f>SUMIF('Performance Data'!$B:$B, $B42,'Performance Data'!AD:AD)</f>
        <v>2938.68</v>
      </c>
      <c r="X42" s="5">
        <f>SUMIF('Performance Data'!$B:$B, $B42,'Performance Data'!AE:AE)</f>
        <v>1207.5800000000002</v>
      </c>
      <c r="Y42" s="5">
        <f>SUMIF('Performance Data'!$B:$B, $B42,'Performance Data'!AG:AG)</f>
        <v>1000</v>
      </c>
      <c r="Z42" s="5">
        <f t="shared" si="2"/>
        <v>998.44</v>
      </c>
      <c r="AA42" s="5">
        <f t="shared" si="3"/>
        <v>1068.3308000000002</v>
      </c>
      <c r="AC42" s="21">
        <f t="shared" si="18"/>
        <v>-0.17318935391444046</v>
      </c>
      <c r="AD42" s="21">
        <f t="shared" si="19"/>
        <v>-1.5599999999998948E-3</v>
      </c>
      <c r="AE42" s="21">
        <f t="shared" si="20"/>
        <v>7.0000000000000062E-2</v>
      </c>
      <c r="AG42" s="63">
        <f t="shared" si="14"/>
        <v>74.78315600000002</v>
      </c>
      <c r="AH42" s="63">
        <f t="shared" si="14"/>
        <v>85.466464000000016</v>
      </c>
      <c r="AI42" s="63">
        <f t="shared" si="14"/>
        <v>106.83308000000002</v>
      </c>
      <c r="AJ42" s="63">
        <f t="shared" si="13"/>
        <v>90.808118000000022</v>
      </c>
      <c r="AK42" s="63">
        <f t="shared" si="13"/>
        <v>96.149772000000013</v>
      </c>
      <c r="AL42" s="63">
        <f t="shared" si="13"/>
        <v>85.466464000000016</v>
      </c>
      <c r="AM42" s="63">
        <f t="shared" si="13"/>
        <v>85.466464000000016</v>
      </c>
      <c r="AN42" s="63">
        <f t="shared" si="13"/>
        <v>69.441502000000014</v>
      </c>
      <c r="AO42" s="63">
        <f t="shared" si="13"/>
        <v>101.49142600000002</v>
      </c>
      <c r="AP42" s="63">
        <f t="shared" si="13"/>
        <v>106.83308000000002</v>
      </c>
      <c r="AQ42" s="63">
        <f t="shared" si="13"/>
        <v>90.808118000000022</v>
      </c>
      <c r="AR42" s="63">
        <f t="shared" si="13"/>
        <v>74.78315600000002</v>
      </c>
    </row>
    <row r="43" spans="2:44" x14ac:dyDescent="0.25">
      <c r="B43">
        <v>21088</v>
      </c>
      <c r="C43" t="s">
        <v>468</v>
      </c>
      <c r="D43" t="str">
        <f>VLOOKUP($B43, 'Performance Data'!$B:$K, 3, 0)</f>
        <v>Switzerland</v>
      </c>
      <c r="E43" t="str">
        <f>VLOOKUP($B43, 'Performance Data'!$B:$K, 4, 0)</f>
        <v>German Switzerland</v>
      </c>
      <c r="F43" t="str">
        <f>VLOOKUP($B43, 'Performance Data'!$B:$K, 6, 0)</f>
        <v>Institutes / Clinic</v>
      </c>
      <c r="G43" s="19" t="str">
        <f>VLOOKUP($B43, 'Performance Data'!$B:$K, 10, 0)</f>
        <v>Pre-2022</v>
      </c>
      <c r="H43" s="20" t="s">
        <v>64</v>
      </c>
      <c r="I43" s="19" t="str">
        <f>VLOOKUP($B43, 'Performance Data'!$B:$K, 7, 0)</f>
        <v>GG</v>
      </c>
      <c r="J43" s="7">
        <f t="shared" si="8"/>
        <v>3285.1</v>
      </c>
      <c r="K43" s="68">
        <f t="shared" si="21"/>
        <v>3515.0570000000002</v>
      </c>
      <c r="M43" s="20" t="s">
        <v>88</v>
      </c>
      <c r="O43" s="5">
        <f>SUMIF('Performance Data'!$B:$B, $B43,'Performance Data'!N:N)</f>
        <v>2685.3999999999996</v>
      </c>
      <c r="P43" s="5">
        <f>SUMIF('Performance Data'!$B:$B, $B43,'Performance Data'!O:O)</f>
        <v>3285.1</v>
      </c>
      <c r="Q43" s="5">
        <f>SUMIF('Performance Data'!$B:$B, $B43,'Performance Data'!P:P)</f>
        <v>1825</v>
      </c>
      <c r="S43" s="21">
        <f t="shared" si="16"/>
        <v>0.22331868622923978</v>
      </c>
      <c r="T43" s="21">
        <f t="shared" si="17"/>
        <v>0.80005479452054784</v>
      </c>
      <c r="V43" s="5">
        <f>SUMIF('Performance Data'!$B:$B, $B43,'Performance Data'!AC:AC)</f>
        <v>6705.59</v>
      </c>
      <c r="W43" s="5">
        <f>SUMIF('Performance Data'!$B:$B, $B43,'Performance Data'!AD:AD)</f>
        <v>4675.32</v>
      </c>
      <c r="X43" s="5">
        <f>SUMIF('Performance Data'!$B:$B, $B43,'Performance Data'!AE:AE)</f>
        <v>2685.3999999999996</v>
      </c>
      <c r="Y43" s="5">
        <f>SUMIF('Performance Data'!$B:$B, $B43,'Performance Data'!AG:AG)</f>
        <v>2500</v>
      </c>
      <c r="Z43" s="5">
        <f t="shared" si="2"/>
        <v>3285.1</v>
      </c>
      <c r="AA43" s="5">
        <f t="shared" si="3"/>
        <v>3515.0570000000002</v>
      </c>
      <c r="AC43" s="21">
        <f t="shared" si="18"/>
        <v>0.22331868622923978</v>
      </c>
      <c r="AD43" s="21">
        <f t="shared" si="19"/>
        <v>0.31403999999999987</v>
      </c>
      <c r="AE43" s="21">
        <f t="shared" si="20"/>
        <v>7.0000000000000062E-2</v>
      </c>
      <c r="AG43" s="63">
        <f t="shared" si="14"/>
        <v>246.05399000000003</v>
      </c>
      <c r="AH43" s="63">
        <f t="shared" si="14"/>
        <v>281.20456000000001</v>
      </c>
      <c r="AI43" s="63">
        <f t="shared" si="14"/>
        <v>351.50570000000005</v>
      </c>
      <c r="AJ43" s="63">
        <f t="shared" si="13"/>
        <v>298.77984500000002</v>
      </c>
      <c r="AK43" s="63">
        <f t="shared" si="13"/>
        <v>316.35513000000003</v>
      </c>
      <c r="AL43" s="63">
        <f t="shared" si="13"/>
        <v>281.20456000000001</v>
      </c>
      <c r="AM43" s="63">
        <f t="shared" si="13"/>
        <v>281.20456000000001</v>
      </c>
      <c r="AN43" s="63">
        <f t="shared" si="13"/>
        <v>228.47870500000002</v>
      </c>
      <c r="AO43" s="63">
        <f t="shared" si="13"/>
        <v>333.93041500000004</v>
      </c>
      <c r="AP43" s="63">
        <f t="shared" si="13"/>
        <v>351.50570000000005</v>
      </c>
      <c r="AQ43" s="63">
        <f t="shared" si="13"/>
        <v>298.77984500000002</v>
      </c>
      <c r="AR43" s="63">
        <f t="shared" si="13"/>
        <v>246.05399000000003</v>
      </c>
    </row>
    <row r="44" spans="2:44" x14ac:dyDescent="0.25">
      <c r="B44">
        <v>21800</v>
      </c>
      <c r="C44" t="s">
        <v>469</v>
      </c>
      <c r="D44" t="str">
        <f>VLOOKUP($B44, 'Performance Data'!$B:$K, 3, 0)</f>
        <v>Switzerland</v>
      </c>
      <c r="E44" t="str">
        <f>VLOOKUP($B44, 'Performance Data'!$B:$K, 4, 0)</f>
        <v>German Switzerland</v>
      </c>
      <c r="F44" t="str">
        <f>VLOOKUP($B44, 'Performance Data'!$B:$K, 6, 0)</f>
        <v>Institutes / Clinic</v>
      </c>
      <c r="G44" s="19" t="str">
        <f>VLOOKUP($B44, 'Performance Data'!$B:$K, 10, 0)</f>
        <v>Pre-2022</v>
      </c>
      <c r="H44" s="20" t="s">
        <v>64</v>
      </c>
      <c r="I44" s="19" t="str">
        <f>VLOOKUP($B44, 'Performance Data'!$B:$K, 7, 0)</f>
        <v>GG</v>
      </c>
      <c r="J44" s="7">
        <f t="shared" si="8"/>
        <v>257.98</v>
      </c>
      <c r="K44" s="68">
        <f t="shared" si="21"/>
        <v>276.03860000000003</v>
      </c>
      <c r="M44" s="20" t="s">
        <v>88</v>
      </c>
      <c r="O44" s="5">
        <f>SUMIF('Performance Data'!$B:$B, $B44,'Performance Data'!N:N)</f>
        <v>1466.44</v>
      </c>
      <c r="P44" s="5">
        <f>SUMIF('Performance Data'!$B:$B, $B44,'Performance Data'!O:O)</f>
        <v>257.98</v>
      </c>
      <c r="Q44" s="5">
        <f>SUMIF('Performance Data'!$B:$B, $B44,'Performance Data'!P:P)</f>
        <v>1095</v>
      </c>
      <c r="S44" s="21">
        <f t="shared" si="16"/>
        <v>-0.8240773574097815</v>
      </c>
      <c r="T44" s="21">
        <f t="shared" si="17"/>
        <v>-0.76440182648401822</v>
      </c>
      <c r="V44" s="5">
        <f>SUMIF('Performance Data'!$B:$B, $B44,'Performance Data'!AC:AC)</f>
        <v>162.06999999999996</v>
      </c>
      <c r="W44" s="5">
        <f>SUMIF('Performance Data'!$B:$B, $B44,'Performance Data'!AD:AD)</f>
        <v>78.98</v>
      </c>
      <c r="X44" s="5">
        <f>SUMIF('Performance Data'!$B:$B, $B44,'Performance Data'!AE:AE)</f>
        <v>1466.44</v>
      </c>
      <c r="Y44" s="5">
        <f>SUMIF('Performance Data'!$B:$B, $B44,'Performance Data'!AG:AG)</f>
        <v>1500</v>
      </c>
      <c r="Z44" s="5">
        <f t="shared" si="2"/>
        <v>257.98</v>
      </c>
      <c r="AA44" s="5">
        <f t="shared" si="3"/>
        <v>276.03860000000003</v>
      </c>
      <c r="AC44" s="21">
        <f t="shared" si="18"/>
        <v>-0.8240773574097815</v>
      </c>
      <c r="AD44" s="21">
        <f t="shared" si="19"/>
        <v>-0.82801333333333327</v>
      </c>
      <c r="AE44" s="21">
        <f t="shared" si="20"/>
        <v>7.0000000000000062E-2</v>
      </c>
      <c r="AG44" s="63">
        <f t="shared" si="14"/>
        <v>19.322702000000003</v>
      </c>
      <c r="AH44" s="63">
        <f t="shared" si="14"/>
        <v>22.083088000000004</v>
      </c>
      <c r="AI44" s="63">
        <f t="shared" si="14"/>
        <v>27.603860000000005</v>
      </c>
      <c r="AJ44" s="63">
        <f t="shared" si="13"/>
        <v>23.463281000000006</v>
      </c>
      <c r="AK44" s="63">
        <f t="shared" si="13"/>
        <v>24.843474000000001</v>
      </c>
      <c r="AL44" s="63">
        <f t="shared" si="13"/>
        <v>22.083088000000004</v>
      </c>
      <c r="AM44" s="63">
        <f t="shared" si="13"/>
        <v>22.083088000000004</v>
      </c>
      <c r="AN44" s="63">
        <f t="shared" si="13"/>
        <v>17.942509000000001</v>
      </c>
      <c r="AO44" s="63">
        <f t="shared" si="13"/>
        <v>26.223667000000003</v>
      </c>
      <c r="AP44" s="63">
        <f t="shared" si="13"/>
        <v>27.603860000000005</v>
      </c>
      <c r="AQ44" s="63">
        <f t="shared" si="13"/>
        <v>23.463281000000006</v>
      </c>
      <c r="AR44" s="63">
        <f t="shared" si="13"/>
        <v>19.322702000000003</v>
      </c>
    </row>
    <row r="45" spans="2:44" x14ac:dyDescent="0.25">
      <c r="B45">
        <v>21108</v>
      </c>
      <c r="C45" t="s">
        <v>470</v>
      </c>
      <c r="D45" t="str">
        <f>VLOOKUP($B45, 'Performance Data'!$B:$K, 3, 0)</f>
        <v>Switzerland</v>
      </c>
      <c r="E45" t="str">
        <f>VLOOKUP($B45, 'Performance Data'!$B:$K, 4, 0)</f>
        <v>German Switzerland</v>
      </c>
      <c r="F45" t="str">
        <f>VLOOKUP($B45, 'Performance Data'!$B:$K, 6, 0)</f>
        <v>Institutes / Clinic</v>
      </c>
      <c r="G45" s="19">
        <f>VLOOKUP($B45, 'Performance Data'!$B:$K, 10, 0)</f>
        <v>2024</v>
      </c>
      <c r="H45" s="20" t="s">
        <v>64</v>
      </c>
      <c r="I45" s="19" t="str">
        <f>VLOOKUP($B45, 'Performance Data'!$B:$K, 7, 0)</f>
        <v>NKD24</v>
      </c>
      <c r="J45" s="7">
        <f t="shared" si="8"/>
        <v>7753.41</v>
      </c>
      <c r="K45" s="68">
        <v>10000</v>
      </c>
      <c r="M45" s="20" t="s">
        <v>65</v>
      </c>
      <c r="O45" s="5">
        <f>SUMIF('Performance Data'!$B:$B, $B45,'Performance Data'!N:N)</f>
        <v>8310.69</v>
      </c>
      <c r="P45" s="5">
        <f>SUMIF('Performance Data'!$B:$B, $B45,'Performance Data'!O:O)</f>
        <v>7753.41</v>
      </c>
      <c r="Q45" s="5">
        <f>SUMIF('Performance Data'!$B:$B, $B45,'Performance Data'!P:P)</f>
        <v>9490</v>
      </c>
      <c r="S45" s="21">
        <f t="shared" si="16"/>
        <v>-6.7055804030712318E-2</v>
      </c>
      <c r="T45" s="21">
        <f t="shared" si="17"/>
        <v>-0.18299157007376188</v>
      </c>
      <c r="V45" s="5">
        <f>SUMIF('Performance Data'!$B:$B, $B45,'Performance Data'!AC:AC)</f>
        <v>0</v>
      </c>
      <c r="W45" s="5">
        <f>SUMIF('Performance Data'!$B:$B, $B45,'Performance Data'!AD:AD)</f>
        <v>0</v>
      </c>
      <c r="X45" s="5">
        <f>SUMIF('Performance Data'!$B:$B, $B45,'Performance Data'!AE:AE)</f>
        <v>8310.69</v>
      </c>
      <c r="Y45" s="5">
        <f>SUMIF('Performance Data'!$B:$B, $B45,'Performance Data'!AG:AG)</f>
        <v>13000</v>
      </c>
      <c r="Z45" s="5">
        <f t="shared" si="2"/>
        <v>7753.41</v>
      </c>
      <c r="AA45" s="5">
        <f t="shared" si="3"/>
        <v>10000</v>
      </c>
      <c r="AC45" s="21">
        <f t="shared" si="18"/>
        <v>-6.7055804030712318E-2</v>
      </c>
      <c r="AD45" s="21">
        <f t="shared" si="19"/>
        <v>-0.40358384615384613</v>
      </c>
      <c r="AE45" s="21">
        <f t="shared" si="20"/>
        <v>0.28975508840626252</v>
      </c>
      <c r="AG45" s="63">
        <f t="shared" si="14"/>
        <v>700.00000000000011</v>
      </c>
      <c r="AH45" s="63">
        <f t="shared" si="14"/>
        <v>800</v>
      </c>
      <c r="AI45" s="63">
        <f t="shared" si="14"/>
        <v>1000</v>
      </c>
      <c r="AJ45" s="63">
        <f t="shared" si="13"/>
        <v>850.00000000000011</v>
      </c>
      <c r="AK45" s="63">
        <f t="shared" si="13"/>
        <v>900</v>
      </c>
      <c r="AL45" s="63">
        <f t="shared" si="13"/>
        <v>800</v>
      </c>
      <c r="AM45" s="63">
        <f t="shared" si="13"/>
        <v>800</v>
      </c>
      <c r="AN45" s="63">
        <f t="shared" si="13"/>
        <v>650</v>
      </c>
      <c r="AO45" s="63">
        <f t="shared" si="13"/>
        <v>950</v>
      </c>
      <c r="AP45" s="63">
        <f t="shared" si="13"/>
        <v>1000</v>
      </c>
      <c r="AQ45" s="63">
        <f t="shared" si="13"/>
        <v>850.00000000000011</v>
      </c>
      <c r="AR45" s="63">
        <f t="shared" si="13"/>
        <v>700.00000000000011</v>
      </c>
    </row>
    <row r="46" spans="2:44" x14ac:dyDescent="0.25">
      <c r="B46">
        <v>21109</v>
      </c>
      <c r="C46" t="s">
        <v>471</v>
      </c>
      <c r="D46" t="str">
        <f>VLOOKUP($B46, 'Performance Data'!$B:$K, 3, 0)</f>
        <v>Switzerland</v>
      </c>
      <c r="E46" t="str">
        <f>VLOOKUP($B46, 'Performance Data'!$B:$K, 4, 0)</f>
        <v>German Switzerland</v>
      </c>
      <c r="F46" t="str">
        <f>VLOOKUP($B46, 'Performance Data'!$B:$K, 6, 0)</f>
        <v>Institutes / Clinic</v>
      </c>
      <c r="G46" s="19">
        <f>VLOOKUP($B46, 'Performance Data'!$B:$K, 10, 0)</f>
        <v>2024</v>
      </c>
      <c r="H46" s="20" t="s">
        <v>64</v>
      </c>
      <c r="I46" s="19" t="str">
        <f>VLOOKUP($B46, 'Performance Data'!$B:$K, 7, 0)</f>
        <v>NKD24</v>
      </c>
      <c r="J46" s="7">
        <f t="shared" si="8"/>
        <v>4359.01</v>
      </c>
      <c r="K46" s="68">
        <f t="shared" si="21"/>
        <v>4664.1407000000008</v>
      </c>
      <c r="M46" s="20" t="s">
        <v>68</v>
      </c>
      <c r="O46" s="5">
        <f>SUMIF('Performance Data'!$B:$B, $B46,'Performance Data'!N:N)</f>
        <v>12915.829999999998</v>
      </c>
      <c r="P46" s="5">
        <f>SUMIF('Performance Data'!$B:$B, $B46,'Performance Data'!O:O)</f>
        <v>4359.01</v>
      </c>
      <c r="Q46" s="5">
        <f>SUMIF('Performance Data'!$B:$B, $B46,'Performance Data'!P:P)</f>
        <v>11680</v>
      </c>
      <c r="S46" s="21">
        <f t="shared" si="16"/>
        <v>-0.66250639718856619</v>
      </c>
      <c r="T46" s="21">
        <f t="shared" si="17"/>
        <v>-0.62679708904109588</v>
      </c>
      <c r="V46" s="5">
        <f>SUMIF('Performance Data'!$B:$B, $B46,'Performance Data'!AC:AC)</f>
        <v>0</v>
      </c>
      <c r="W46" s="5">
        <f>SUMIF('Performance Data'!$B:$B, $B46,'Performance Data'!AD:AD)</f>
        <v>0</v>
      </c>
      <c r="X46" s="5">
        <f>SUMIF('Performance Data'!$B:$B, $B46,'Performance Data'!AE:AE)</f>
        <v>12915.829999999998</v>
      </c>
      <c r="Y46" s="5">
        <f>SUMIF('Performance Data'!$B:$B, $B46,'Performance Data'!AG:AG)</f>
        <v>16000</v>
      </c>
      <c r="Z46" s="5">
        <f t="shared" si="2"/>
        <v>4359.01</v>
      </c>
      <c r="AA46" s="5">
        <f t="shared" si="3"/>
        <v>4664.1407000000008</v>
      </c>
      <c r="AC46" s="21">
        <f t="shared" si="18"/>
        <v>-0.66250639718856619</v>
      </c>
      <c r="AD46" s="21">
        <f t="shared" si="19"/>
        <v>-0.72756187499999991</v>
      </c>
      <c r="AE46" s="21">
        <f t="shared" si="20"/>
        <v>7.0000000000000062E-2</v>
      </c>
      <c r="AG46" s="63">
        <f t="shared" si="14"/>
        <v>326.48984900000011</v>
      </c>
      <c r="AH46" s="63">
        <f t="shared" si="14"/>
        <v>373.13125600000006</v>
      </c>
      <c r="AI46" s="63">
        <f t="shared" si="14"/>
        <v>466.41407000000009</v>
      </c>
      <c r="AJ46" s="63">
        <f t="shared" si="13"/>
        <v>396.4519595000001</v>
      </c>
      <c r="AK46" s="63">
        <f t="shared" si="13"/>
        <v>419.77266300000008</v>
      </c>
      <c r="AL46" s="63">
        <f t="shared" si="13"/>
        <v>373.13125600000006</v>
      </c>
      <c r="AM46" s="63">
        <f t="shared" si="13"/>
        <v>373.13125600000006</v>
      </c>
      <c r="AN46" s="63">
        <f t="shared" si="13"/>
        <v>303.16914550000007</v>
      </c>
      <c r="AO46" s="63">
        <f t="shared" si="13"/>
        <v>443.09336650000006</v>
      </c>
      <c r="AP46" s="63">
        <f t="shared" si="13"/>
        <v>466.41407000000009</v>
      </c>
      <c r="AQ46" s="63">
        <f t="shared" si="13"/>
        <v>396.4519595000001</v>
      </c>
      <c r="AR46" s="63">
        <f t="shared" si="13"/>
        <v>326.48984900000011</v>
      </c>
    </row>
    <row r="47" spans="2:44" x14ac:dyDescent="0.25">
      <c r="B47">
        <v>21110</v>
      </c>
      <c r="C47" t="s">
        <v>472</v>
      </c>
      <c r="D47" t="str">
        <f>VLOOKUP($B47, 'Performance Data'!$B:$K, 3, 0)</f>
        <v>Switzerland</v>
      </c>
      <c r="E47" t="str">
        <f>VLOOKUP($B47, 'Performance Data'!$B:$K, 4, 0)</f>
        <v>German Switzerland</v>
      </c>
      <c r="F47" t="str">
        <f>VLOOKUP($B47, 'Performance Data'!$B:$K, 6, 0)</f>
        <v>Institutes / Clinic</v>
      </c>
      <c r="G47" s="19">
        <f>VLOOKUP($B47, 'Performance Data'!$B:$K, 10, 0)</f>
        <v>2024</v>
      </c>
      <c r="H47" s="20" t="s">
        <v>64</v>
      </c>
      <c r="I47" s="19" t="str">
        <f>VLOOKUP($B47, 'Performance Data'!$B:$K, 7, 0)</f>
        <v>NKD24</v>
      </c>
      <c r="J47" s="7">
        <f t="shared" si="8"/>
        <v>10764.48</v>
      </c>
      <c r="K47" s="68">
        <v>12500</v>
      </c>
      <c r="M47" s="20" t="s">
        <v>65</v>
      </c>
      <c r="O47" s="5">
        <f>SUMIF('Performance Data'!$B:$B, $B47,'Performance Data'!N:N)</f>
        <v>7086.86</v>
      </c>
      <c r="P47" s="5">
        <f>SUMIF('Performance Data'!$B:$B, $B47,'Performance Data'!O:O)</f>
        <v>10764.48</v>
      </c>
      <c r="Q47" s="5">
        <f>SUMIF('Performance Data'!$B:$B, $B47,'Performance Data'!P:P)</f>
        <v>7300</v>
      </c>
      <c r="S47" s="21">
        <f t="shared" si="16"/>
        <v>0.51893504316439154</v>
      </c>
      <c r="T47" s="21">
        <f t="shared" si="17"/>
        <v>0.47458630136986302</v>
      </c>
      <c r="V47" s="5">
        <f>SUMIF('Performance Data'!$B:$B, $B47,'Performance Data'!AC:AC)</f>
        <v>0</v>
      </c>
      <c r="W47" s="5">
        <f>SUMIF('Performance Data'!$B:$B, $B47,'Performance Data'!AD:AD)</f>
        <v>0</v>
      </c>
      <c r="X47" s="5">
        <f>SUMIF('Performance Data'!$B:$B, $B47,'Performance Data'!AE:AE)</f>
        <v>7086.86</v>
      </c>
      <c r="Y47" s="5">
        <f>SUMIF('Performance Data'!$B:$B, $B47,'Performance Data'!AG:AG)</f>
        <v>10000</v>
      </c>
      <c r="Z47" s="5">
        <f t="shared" si="2"/>
        <v>10764.48</v>
      </c>
      <c r="AA47" s="5">
        <f t="shared" si="3"/>
        <v>12500</v>
      </c>
      <c r="AC47" s="21">
        <f t="shared" si="18"/>
        <v>0.51893504316439154</v>
      </c>
      <c r="AD47" s="21">
        <f t="shared" si="19"/>
        <v>7.6447999999999849E-2</v>
      </c>
      <c r="AE47" s="21">
        <f t="shared" si="20"/>
        <v>0.16122655251345175</v>
      </c>
      <c r="AG47" s="63">
        <f t="shared" si="14"/>
        <v>875.00000000000011</v>
      </c>
      <c r="AH47" s="63">
        <f t="shared" si="14"/>
        <v>1000</v>
      </c>
      <c r="AI47" s="63">
        <f t="shared" si="14"/>
        <v>1250</v>
      </c>
      <c r="AJ47" s="63">
        <f t="shared" si="13"/>
        <v>1062.5</v>
      </c>
      <c r="AK47" s="63">
        <f t="shared" si="13"/>
        <v>1125</v>
      </c>
      <c r="AL47" s="63">
        <f t="shared" si="13"/>
        <v>1000</v>
      </c>
      <c r="AM47" s="63">
        <f t="shared" si="13"/>
        <v>1000</v>
      </c>
      <c r="AN47" s="63">
        <f t="shared" si="13"/>
        <v>812.5</v>
      </c>
      <c r="AO47" s="63">
        <f t="shared" si="13"/>
        <v>1187.5</v>
      </c>
      <c r="AP47" s="63">
        <f t="shared" si="13"/>
        <v>1250</v>
      </c>
      <c r="AQ47" s="63">
        <f t="shared" si="13"/>
        <v>1062.5</v>
      </c>
      <c r="AR47" s="63">
        <f t="shared" si="13"/>
        <v>875.00000000000011</v>
      </c>
    </row>
    <row r="48" spans="2:44" x14ac:dyDescent="0.25">
      <c r="B48">
        <v>21111</v>
      </c>
      <c r="C48" t="s">
        <v>473</v>
      </c>
      <c r="D48" t="str">
        <f>VLOOKUP($B48, 'Performance Data'!$B:$K, 3, 0)</f>
        <v>Switzerland</v>
      </c>
      <c r="E48" t="str">
        <f>VLOOKUP($B48, 'Performance Data'!$B:$K, 4, 0)</f>
        <v>German Switzerland</v>
      </c>
      <c r="F48" t="str">
        <f>VLOOKUP($B48, 'Performance Data'!$B:$K, 6, 0)</f>
        <v>Institutes / Clinic</v>
      </c>
      <c r="G48" s="19">
        <f>VLOOKUP($B48, 'Performance Data'!$B:$K, 10, 0)</f>
        <v>2024</v>
      </c>
      <c r="H48" s="20" t="s">
        <v>64</v>
      </c>
      <c r="I48" s="19" t="str">
        <f>VLOOKUP($B48, 'Performance Data'!$B:$K, 7, 0)</f>
        <v>NKD24</v>
      </c>
      <c r="J48" s="7">
        <f t="shared" si="8"/>
        <v>7335.32</v>
      </c>
      <c r="K48" s="68">
        <f t="shared" si="21"/>
        <v>7848.7924000000003</v>
      </c>
      <c r="M48" s="20" t="s">
        <v>68</v>
      </c>
      <c r="O48" s="5">
        <f>SUMIF('Performance Data'!$B:$B, $B48,'Performance Data'!N:N)</f>
        <v>7031.65</v>
      </c>
      <c r="P48" s="5">
        <f>SUMIF('Performance Data'!$B:$B, $B48,'Performance Data'!O:O)</f>
        <v>7335.32</v>
      </c>
      <c r="Q48" s="5">
        <f>SUMIF('Performance Data'!$B:$B, $B48,'Performance Data'!P:P)</f>
        <v>7300</v>
      </c>
      <c r="S48" s="21">
        <f t="shared" si="16"/>
        <v>4.3186165409256683E-2</v>
      </c>
      <c r="T48" s="21">
        <f t="shared" si="17"/>
        <v>4.8383561643834394E-3</v>
      </c>
      <c r="V48" s="5">
        <f>SUMIF('Performance Data'!$B:$B, $B48,'Performance Data'!AC:AC)</f>
        <v>0</v>
      </c>
      <c r="W48" s="5">
        <f>SUMIF('Performance Data'!$B:$B, $B48,'Performance Data'!AD:AD)</f>
        <v>0</v>
      </c>
      <c r="X48" s="5">
        <f>SUMIF('Performance Data'!$B:$B, $B48,'Performance Data'!AE:AE)</f>
        <v>7031.65</v>
      </c>
      <c r="Y48" s="5">
        <f>SUMIF('Performance Data'!$B:$B, $B48,'Performance Data'!AG:AG)</f>
        <v>10000</v>
      </c>
      <c r="Z48" s="5">
        <f t="shared" si="2"/>
        <v>7335.32</v>
      </c>
      <c r="AA48" s="5">
        <f t="shared" si="3"/>
        <v>7848.7924000000003</v>
      </c>
      <c r="AC48" s="21">
        <f t="shared" si="18"/>
        <v>4.3186165409256683E-2</v>
      </c>
      <c r="AD48" s="21">
        <f t="shared" si="19"/>
        <v>-0.26646800000000004</v>
      </c>
      <c r="AE48" s="21">
        <f t="shared" si="20"/>
        <v>7.0000000000000062E-2</v>
      </c>
      <c r="AG48" s="63">
        <f t="shared" si="14"/>
        <v>549.41546800000003</v>
      </c>
      <c r="AH48" s="63">
        <f t="shared" si="14"/>
        <v>627.90339200000005</v>
      </c>
      <c r="AI48" s="63">
        <f t="shared" si="14"/>
        <v>784.8792400000001</v>
      </c>
      <c r="AJ48" s="63">
        <f t="shared" si="13"/>
        <v>667.14735400000006</v>
      </c>
      <c r="AK48" s="63">
        <f t="shared" si="13"/>
        <v>706.39131599999996</v>
      </c>
      <c r="AL48" s="63">
        <f t="shared" si="13"/>
        <v>627.90339200000005</v>
      </c>
      <c r="AM48" s="63">
        <f t="shared" si="13"/>
        <v>627.90339200000005</v>
      </c>
      <c r="AN48" s="63">
        <f t="shared" si="13"/>
        <v>510.17150600000002</v>
      </c>
      <c r="AO48" s="63">
        <f t="shared" si="13"/>
        <v>745.63527800000008</v>
      </c>
      <c r="AP48" s="63">
        <f t="shared" si="13"/>
        <v>784.8792400000001</v>
      </c>
      <c r="AQ48" s="63">
        <f t="shared" si="13"/>
        <v>667.14735400000006</v>
      </c>
      <c r="AR48" s="63">
        <f t="shared" si="13"/>
        <v>549.41546800000003</v>
      </c>
    </row>
    <row r="49" spans="2:58" x14ac:dyDescent="0.25">
      <c r="B49">
        <v>21112</v>
      </c>
      <c r="C49" t="s">
        <v>474</v>
      </c>
      <c r="D49" t="str">
        <f>VLOOKUP($B49, 'Performance Data'!$B:$K, 3, 0)</f>
        <v>Switzerland</v>
      </c>
      <c r="E49" t="str">
        <f>VLOOKUP($B49, 'Performance Data'!$B:$K, 4, 0)</f>
        <v>German Switzerland</v>
      </c>
      <c r="F49" t="str">
        <f>VLOOKUP($B49, 'Performance Data'!$B:$K, 6, 0)</f>
        <v>Institutes / Clinic</v>
      </c>
      <c r="G49" s="19">
        <f>VLOOKUP($B49, 'Performance Data'!$B:$K, 10, 0)</f>
        <v>2024</v>
      </c>
      <c r="H49" s="20" t="s">
        <v>358</v>
      </c>
      <c r="I49" s="19" t="str">
        <f>VLOOKUP($B49, 'Performance Data'!$B:$K, 7, 0)</f>
        <v>NKD24</v>
      </c>
      <c r="J49" s="7">
        <f t="shared" si="8"/>
        <v>-3939.9000000000005</v>
      </c>
      <c r="K49" s="68">
        <v>0</v>
      </c>
      <c r="M49" s="20" t="s">
        <v>88</v>
      </c>
      <c r="O49" s="5">
        <f>SUMIF('Performance Data'!$B:$B, $B49,'Performance Data'!N:N)</f>
        <v>6662.130000000001</v>
      </c>
      <c r="P49" s="5">
        <f>SUMIF('Performance Data'!$B:$B, $B49,'Performance Data'!O:O)</f>
        <v>-3939.9000000000005</v>
      </c>
      <c r="Q49" s="5">
        <f>SUMIF('Performance Data'!$B:$B, $B49,'Performance Data'!P:P)</f>
        <v>7300</v>
      </c>
      <c r="S49" s="21">
        <f t="shared" si="16"/>
        <v>-1.591387439152343</v>
      </c>
      <c r="T49" s="21">
        <f t="shared" si="17"/>
        <v>-1.5397123287671235</v>
      </c>
      <c r="V49" s="5">
        <f>SUMIF('Performance Data'!$B:$B, $B49,'Performance Data'!AC:AC)</f>
        <v>0</v>
      </c>
      <c r="W49" s="5">
        <f>SUMIF('Performance Data'!$B:$B, $B49,'Performance Data'!AD:AD)</f>
        <v>0</v>
      </c>
      <c r="X49" s="5">
        <f>SUMIF('Performance Data'!$B:$B, $B49,'Performance Data'!AE:AE)</f>
        <v>6662.130000000001</v>
      </c>
      <c r="Y49" s="5">
        <f>SUMIF('Performance Data'!$B:$B, $B49,'Performance Data'!AG:AG)</f>
        <v>10000</v>
      </c>
      <c r="Z49" s="5">
        <f t="shared" si="2"/>
        <v>-3939.9000000000005</v>
      </c>
      <c r="AA49" s="5">
        <f t="shared" si="3"/>
        <v>0</v>
      </c>
      <c r="AC49" s="21">
        <f t="shared" si="18"/>
        <v>-1.591387439152343</v>
      </c>
      <c r="AD49" s="21">
        <f t="shared" si="19"/>
        <v>-1.3939900000000001</v>
      </c>
      <c r="AE49" s="21">
        <f t="shared" si="20"/>
        <v>-1</v>
      </c>
      <c r="AG49" s="63">
        <f t="shared" si="14"/>
        <v>0</v>
      </c>
      <c r="AH49" s="63">
        <f t="shared" si="14"/>
        <v>0</v>
      </c>
      <c r="AI49" s="63">
        <f t="shared" si="14"/>
        <v>0</v>
      </c>
      <c r="AJ49" s="63">
        <f t="shared" si="13"/>
        <v>0</v>
      </c>
      <c r="AK49" s="63">
        <f t="shared" si="13"/>
        <v>0</v>
      </c>
      <c r="AL49" s="63">
        <f t="shared" si="13"/>
        <v>0</v>
      </c>
      <c r="AM49" s="63">
        <f t="shared" si="13"/>
        <v>0</v>
      </c>
      <c r="AN49" s="63">
        <f t="shared" si="13"/>
        <v>0</v>
      </c>
      <c r="AO49" s="63">
        <f t="shared" si="13"/>
        <v>0</v>
      </c>
      <c r="AP49" s="63">
        <f t="shared" si="13"/>
        <v>0</v>
      </c>
      <c r="AQ49" s="63">
        <f t="shared" si="13"/>
        <v>0</v>
      </c>
      <c r="AR49" s="63">
        <f t="shared" si="13"/>
        <v>0</v>
      </c>
    </row>
    <row r="50" spans="2:58" x14ac:dyDescent="0.25">
      <c r="B50">
        <v>21113</v>
      </c>
      <c r="C50" t="s">
        <v>475</v>
      </c>
      <c r="D50" t="str">
        <f>VLOOKUP($B50, 'Performance Data'!$B:$K, 3, 0)</f>
        <v>Switzerland</v>
      </c>
      <c r="E50" t="str">
        <f>VLOOKUP($B50, 'Performance Data'!$B:$K, 4, 0)</f>
        <v>German Switzerland</v>
      </c>
      <c r="F50" t="str">
        <f>VLOOKUP($B50, 'Performance Data'!$B:$K, 6, 0)</f>
        <v>Institutes / Clinic</v>
      </c>
      <c r="G50" s="19">
        <f>VLOOKUP($B50, 'Performance Data'!$B:$K, 10, 0)</f>
        <v>2024</v>
      </c>
      <c r="H50" s="20" t="s">
        <v>64</v>
      </c>
      <c r="I50" s="19" t="str">
        <f>VLOOKUP($B50, 'Performance Data'!$B:$K, 7, 0)</f>
        <v>NKD24</v>
      </c>
      <c r="J50" s="7">
        <f t="shared" si="8"/>
        <v>15332.560000000001</v>
      </c>
      <c r="K50" s="68">
        <v>17000</v>
      </c>
      <c r="M50" s="20" t="s">
        <v>65</v>
      </c>
      <c r="O50" s="5">
        <f>SUMIF('Performance Data'!$B:$B, $B50,'Performance Data'!N:N)</f>
        <v>5675.38</v>
      </c>
      <c r="P50" s="5">
        <f>SUMIF('Performance Data'!$B:$B, $B50,'Performance Data'!O:O)</f>
        <v>15332.560000000001</v>
      </c>
      <c r="Q50" s="5">
        <f>SUMIF('Performance Data'!$B:$B, $B50,'Performance Data'!P:P)</f>
        <v>10950</v>
      </c>
      <c r="S50" s="21">
        <f t="shared" si="16"/>
        <v>1.7015917876864637</v>
      </c>
      <c r="T50" s="21">
        <f t="shared" si="17"/>
        <v>0.400233789954338</v>
      </c>
      <c r="V50" s="5">
        <f>SUMIF('Performance Data'!$B:$B, $B50,'Performance Data'!AC:AC)</f>
        <v>0</v>
      </c>
      <c r="W50" s="5">
        <f>SUMIF('Performance Data'!$B:$B, $B50,'Performance Data'!AD:AD)</f>
        <v>0</v>
      </c>
      <c r="X50" s="5">
        <f>SUMIF('Performance Data'!$B:$B, $B50,'Performance Data'!AE:AE)</f>
        <v>5675.38</v>
      </c>
      <c r="Y50" s="5">
        <f>SUMIF('Performance Data'!$B:$B, $B50,'Performance Data'!AG:AG)</f>
        <v>15000</v>
      </c>
      <c r="Z50" s="5">
        <f t="shared" si="2"/>
        <v>15332.560000000001</v>
      </c>
      <c r="AA50" s="5">
        <f t="shared" si="3"/>
        <v>17000</v>
      </c>
      <c r="AC50" s="21">
        <f t="shared" si="18"/>
        <v>1.7015917876864637</v>
      </c>
      <c r="AD50" s="21">
        <f t="shared" si="19"/>
        <v>2.2170666666666783E-2</v>
      </c>
      <c r="AE50" s="21">
        <f t="shared" si="20"/>
        <v>0.10875157181840467</v>
      </c>
      <c r="AG50" s="63">
        <f t="shared" si="14"/>
        <v>1190</v>
      </c>
      <c r="AH50" s="63">
        <f t="shared" si="14"/>
        <v>1360</v>
      </c>
      <c r="AI50" s="63">
        <f t="shared" si="14"/>
        <v>1700</v>
      </c>
      <c r="AJ50" s="63">
        <f t="shared" si="13"/>
        <v>1445</v>
      </c>
      <c r="AK50" s="63">
        <f t="shared" si="13"/>
        <v>1530</v>
      </c>
      <c r="AL50" s="63">
        <f t="shared" si="13"/>
        <v>1360</v>
      </c>
      <c r="AM50" s="63">
        <f t="shared" si="13"/>
        <v>1360</v>
      </c>
      <c r="AN50" s="63">
        <f t="shared" si="13"/>
        <v>1105</v>
      </c>
      <c r="AO50" s="63">
        <f t="shared" si="13"/>
        <v>1615</v>
      </c>
      <c r="AP50" s="63">
        <f t="shared" si="13"/>
        <v>1700</v>
      </c>
      <c r="AQ50" s="63">
        <f t="shared" si="13"/>
        <v>1445</v>
      </c>
      <c r="AR50" s="63">
        <f t="shared" si="13"/>
        <v>1190</v>
      </c>
    </row>
    <row r="51" spans="2:58" x14ac:dyDescent="0.25">
      <c r="B51" s="26" t="s">
        <v>102</v>
      </c>
      <c r="C51" s="26"/>
      <c r="D51" s="26"/>
      <c r="E51" s="26"/>
      <c r="F51" s="26"/>
      <c r="G51" s="27"/>
      <c r="H51" s="28">
        <f>COUNTIF(H3:H50, "Yes")</f>
        <v>46</v>
      </c>
      <c r="I51" s="27"/>
      <c r="J51" s="31">
        <f>SUM(J3:J50)</f>
        <v>542959.74999999977</v>
      </c>
      <c r="K51" s="28">
        <f>SUM(K3:K50)</f>
        <v>616698.98759999999</v>
      </c>
      <c r="L51" s="26"/>
      <c r="M51" s="26"/>
      <c r="N51" s="26"/>
      <c r="O51" s="28">
        <f>SUM(O3:O50)</f>
        <v>665059.77000000014</v>
      </c>
      <c r="P51" s="28">
        <f>SUM(P3:P50)</f>
        <v>542959.74999999977</v>
      </c>
      <c r="Q51" s="28">
        <f>SUM(Q3:Q50)</f>
        <v>532243</v>
      </c>
      <c r="R51" s="26"/>
      <c r="S51" s="29">
        <f t="shared" si="16"/>
        <v>-0.18359255138827646</v>
      </c>
      <c r="T51" s="29">
        <f t="shared" si="17"/>
        <v>2.0135069883492562E-2</v>
      </c>
      <c r="U51" s="26"/>
      <c r="V51" s="28">
        <f t="shared" ref="V51:AA51" si="22">SUM(V3:V50)</f>
        <v>502350.89999999991</v>
      </c>
      <c r="W51" s="28">
        <f t="shared" si="22"/>
        <v>595472.62</v>
      </c>
      <c r="X51" s="28">
        <f t="shared" si="22"/>
        <v>665059.77000000014</v>
      </c>
      <c r="Y51" s="28">
        <f t="shared" si="22"/>
        <v>729100</v>
      </c>
      <c r="Z51" s="28">
        <f t="shared" si="22"/>
        <v>542959.74999999977</v>
      </c>
      <c r="AA51" s="28">
        <f t="shared" si="22"/>
        <v>616698.98759999999</v>
      </c>
      <c r="AB51" s="26"/>
      <c r="AC51" s="29">
        <f t="shared" si="18"/>
        <v>-0.18359255138827646</v>
      </c>
      <c r="AD51" s="29">
        <f t="shared" si="19"/>
        <v>-0.25530139898505033</v>
      </c>
      <c r="AE51" s="29">
        <f t="shared" si="20"/>
        <v>0.13580976785111654</v>
      </c>
      <c r="AG51" s="28">
        <f t="shared" ref="AG51:AR51" si="23">SUM(AG3:AG50)</f>
        <v>43168.92913199999</v>
      </c>
      <c r="AH51" s="28">
        <f t="shared" si="23"/>
        <v>49335.919007999997</v>
      </c>
      <c r="AI51" s="28">
        <f t="shared" si="23"/>
        <v>61669.898759999989</v>
      </c>
      <c r="AJ51" s="28">
        <f t="shared" si="23"/>
        <v>52419.413946000008</v>
      </c>
      <c r="AK51" s="28">
        <f t="shared" si="23"/>
        <v>55502.908883999982</v>
      </c>
      <c r="AL51" s="28">
        <f t="shared" si="23"/>
        <v>49335.919007999997</v>
      </c>
      <c r="AM51" s="28">
        <f t="shared" si="23"/>
        <v>49335.919007999997</v>
      </c>
      <c r="AN51" s="28">
        <f t="shared" si="23"/>
        <v>40085.434194000001</v>
      </c>
      <c r="AO51" s="28">
        <f t="shared" si="23"/>
        <v>58586.403821999993</v>
      </c>
      <c r="AP51" s="28">
        <f t="shared" si="23"/>
        <v>61669.898759999989</v>
      </c>
      <c r="AQ51" s="28">
        <f t="shared" si="23"/>
        <v>52419.413946000008</v>
      </c>
      <c r="AR51" s="28">
        <f t="shared" si="23"/>
        <v>43168.92913199999</v>
      </c>
    </row>
    <row r="52" spans="2:58" x14ac:dyDescent="0.25">
      <c r="G52" s="19"/>
      <c r="O52" s="5"/>
      <c r="P52" s="5"/>
      <c r="Q52" s="5"/>
      <c r="S52" s="21"/>
      <c r="T52" s="21"/>
      <c r="V52" s="5"/>
      <c r="W52" s="5"/>
      <c r="X52" s="5"/>
      <c r="Y52" s="5"/>
      <c r="Z52" s="5"/>
      <c r="AA52" s="5"/>
      <c r="AC52" s="21"/>
      <c r="AD52" s="21"/>
      <c r="AE52" s="21"/>
    </row>
    <row r="53" spans="2:58" x14ac:dyDescent="0.25">
      <c r="G53" s="19"/>
      <c r="I53" s="19"/>
      <c r="O53" s="32"/>
      <c r="P53" s="32"/>
      <c r="Q53" s="32"/>
      <c r="S53" s="33"/>
      <c r="T53" s="33"/>
      <c r="V53" s="32"/>
      <c r="W53" s="32"/>
      <c r="X53" s="32"/>
      <c r="Y53" s="32"/>
      <c r="Z53" s="32"/>
      <c r="AA53" s="32"/>
      <c r="AC53" s="33"/>
      <c r="AD53" s="33"/>
      <c r="AE53" s="33"/>
    </row>
    <row r="54" spans="2:58" x14ac:dyDescent="0.25">
      <c r="G54" s="19"/>
      <c r="I54" s="19"/>
      <c r="O54" s="32"/>
      <c r="P54" s="32"/>
      <c r="Q54" s="32"/>
      <c r="S54" s="33"/>
      <c r="T54" s="33"/>
      <c r="V54" s="32"/>
      <c r="W54" s="32"/>
      <c r="X54" s="32"/>
      <c r="Y54" s="32"/>
      <c r="Z54" s="32"/>
      <c r="AA54" s="32"/>
      <c r="AC54" s="33"/>
      <c r="AD54" s="33"/>
      <c r="AE54" s="33"/>
    </row>
    <row r="55" spans="2:58" x14ac:dyDescent="0.25">
      <c r="B55">
        <v>21114</v>
      </c>
      <c r="C55" t="s">
        <v>476</v>
      </c>
      <c r="D55" t="str">
        <f>VLOOKUP($B55, 'Performance Data'!$B:$K, 3, 0)</f>
        <v>Switzerland</v>
      </c>
      <c r="E55" t="str">
        <f>VLOOKUP($B55, 'Performance Data'!$B:$K, 4, 0)</f>
        <v>German Switzerland</v>
      </c>
      <c r="F55" t="str">
        <f>VLOOKUP($B55, 'Performance Data'!$B:$K, 6, 0)</f>
        <v>Institutes / Clinic</v>
      </c>
      <c r="G55" s="19">
        <f>VLOOKUP($B55, 'Performance Data'!$B:$K, 10, 0)</f>
        <v>2025</v>
      </c>
      <c r="H55" s="20"/>
      <c r="I55" s="19" t="str">
        <f>VLOOKUP($B55, 'Performance Data'!$B:$K, 7, 0)</f>
        <v>NKD25</v>
      </c>
      <c r="J55" s="7">
        <f t="shared" ref="J55" si="24">P55</f>
        <v>20458.039999999997</v>
      </c>
      <c r="K55" s="89">
        <f>J55*1.4</f>
        <v>28641.255999999994</v>
      </c>
      <c r="M55" s="20"/>
      <c r="O55" s="5">
        <f>SUMIF('Performance Data'!$B:$B, $B55,'Performance Data'!N:N)</f>
        <v>0</v>
      </c>
      <c r="P55" s="5">
        <f>SUMIF('Performance Data'!$B:$B, $B55,'Performance Data'!O:O)</f>
        <v>20458.039999999997</v>
      </c>
      <c r="Q55" s="5">
        <f>SUMIF('Performance Data'!$B:$B, $B55,'Performance Data'!P:P)</f>
        <v>0</v>
      </c>
      <c r="S55" s="21" t="e">
        <f>$P55/O55-1</f>
        <v>#DIV/0!</v>
      </c>
      <c r="T55" s="21" t="e">
        <f>P55/Q55-1</f>
        <v>#DIV/0!</v>
      </c>
      <c r="V55" s="5">
        <f>SUMIF('Performance Data'!$B:$B, $B55,'Performance Data'!AC:AC)</f>
        <v>0</v>
      </c>
      <c r="W55" s="5">
        <f>SUMIF('Performance Data'!$B:$B, $B55,'Performance Data'!AD:AD)</f>
        <v>0</v>
      </c>
      <c r="X55" s="5">
        <f>SUMIF('Performance Data'!$B:$B, $B55,'Performance Data'!AE:AE)</f>
        <v>0</v>
      </c>
      <c r="Y55" s="5">
        <f>SUMIF('Performance Data'!$B:$B, $B55,'Performance Data'!AG:AG)</f>
        <v>0</v>
      </c>
      <c r="Z55" s="5">
        <f t="shared" ref="Z55:AA57" si="25">J55</f>
        <v>20458.039999999997</v>
      </c>
      <c r="AA55" s="5">
        <f t="shared" si="25"/>
        <v>28641.255999999994</v>
      </c>
      <c r="AC55" s="21" t="e">
        <f>Z55/X55-1</f>
        <v>#DIV/0!</v>
      </c>
      <c r="AD55" s="21" t="e">
        <f t="shared" ref="AD55:AE57" si="26">Z55/Y55-1</f>
        <v>#DIV/0!</v>
      </c>
      <c r="AE55" s="21">
        <f t="shared" si="26"/>
        <v>0.39999999999999991</v>
      </c>
      <c r="AG55" s="63">
        <f t="shared" ref="AG55:AR57" si="27">$AA55*AG$1</f>
        <v>2004.8879199999997</v>
      </c>
      <c r="AH55" s="63">
        <f t="shared" si="27"/>
        <v>2291.3004799999994</v>
      </c>
      <c r="AI55" s="63">
        <f t="shared" si="27"/>
        <v>2864.1255999999994</v>
      </c>
      <c r="AJ55" s="63">
        <f t="shared" si="27"/>
        <v>2434.5067599999998</v>
      </c>
      <c r="AK55" s="63">
        <f t="shared" si="27"/>
        <v>2577.7130399999992</v>
      </c>
      <c r="AL55" s="63">
        <f t="shared" si="27"/>
        <v>2291.3004799999994</v>
      </c>
      <c r="AM55" s="63">
        <f t="shared" si="27"/>
        <v>2291.3004799999994</v>
      </c>
      <c r="AN55" s="63">
        <f t="shared" si="27"/>
        <v>1861.6816399999996</v>
      </c>
      <c r="AO55" s="63">
        <f t="shared" si="27"/>
        <v>2720.9193199999995</v>
      </c>
      <c r="AP55" s="63">
        <f t="shared" si="27"/>
        <v>2864.1255999999994</v>
      </c>
      <c r="AQ55" s="63">
        <f t="shared" si="27"/>
        <v>2434.5067599999998</v>
      </c>
      <c r="AR55" s="63">
        <f t="shared" si="27"/>
        <v>2004.8879199999997</v>
      </c>
    </row>
    <row r="56" spans="2:58" x14ac:dyDescent="0.25">
      <c r="B56">
        <v>21116</v>
      </c>
      <c r="C56" t="s">
        <v>477</v>
      </c>
      <c r="D56" t="str">
        <f>VLOOKUP($B56, 'Performance Data'!$B:$K, 3, 0)</f>
        <v>Switzerland</v>
      </c>
      <c r="E56" t="str">
        <f>VLOOKUP($B56, 'Performance Data'!$B:$K, 4, 0)</f>
        <v>German Switzerland</v>
      </c>
      <c r="F56" t="str">
        <f>VLOOKUP($B56, 'Performance Data'!$B:$K, 6, 0)</f>
        <v>Institutes / Clinic</v>
      </c>
      <c r="G56" s="19">
        <f>VLOOKUP($B56, 'Performance Data'!$B:$K, 10, 0)</f>
        <v>2025</v>
      </c>
      <c r="H56" s="20"/>
      <c r="I56" s="19" t="str">
        <f>VLOOKUP($B56, 'Performance Data'!$B:$K, 7, 0)</f>
        <v>NKD25</v>
      </c>
      <c r="J56" s="7">
        <f t="shared" ref="J56" si="28">P56</f>
        <v>15467</v>
      </c>
      <c r="K56" s="89">
        <f>J56*1.65</f>
        <v>25520.55</v>
      </c>
      <c r="M56" s="20"/>
      <c r="O56" s="5">
        <f>SUMIF('Performance Data'!$B:$B, $B56,'Performance Data'!N:N)</f>
        <v>0</v>
      </c>
      <c r="P56" s="5">
        <v>15467</v>
      </c>
      <c r="Q56" s="5">
        <f>SUMIF('Performance Data'!$B:$B, $B56,'Performance Data'!P:P)</f>
        <v>0</v>
      </c>
      <c r="S56" s="21" t="e">
        <f>$P56/O56-1</f>
        <v>#DIV/0!</v>
      </c>
      <c r="T56" s="21" t="e">
        <f>P56/Q56-1</f>
        <v>#DIV/0!</v>
      </c>
      <c r="V56" s="5">
        <f>SUMIF('Performance Data'!$B:$B, $B56,'Performance Data'!AC:AC)</f>
        <v>0</v>
      </c>
      <c r="W56" s="5">
        <f>SUMIF('Performance Data'!$B:$B, $B56,'Performance Data'!AD:AD)</f>
        <v>0</v>
      </c>
      <c r="X56" s="5">
        <f>SUMIF('Performance Data'!$B:$B, $B56,'Performance Data'!AE:AE)</f>
        <v>0</v>
      </c>
      <c r="Y56" s="5">
        <f>SUMIF('Performance Data'!$B:$B, $B56,'Performance Data'!AG:AG)</f>
        <v>0</v>
      </c>
      <c r="Z56" s="5">
        <f t="shared" si="25"/>
        <v>15467</v>
      </c>
      <c r="AA56" s="5">
        <f t="shared" si="25"/>
        <v>25520.55</v>
      </c>
      <c r="AC56" s="21" t="e">
        <f>Z56/X56-1</f>
        <v>#DIV/0!</v>
      </c>
      <c r="AD56" s="21" t="e">
        <f t="shared" si="26"/>
        <v>#DIV/0!</v>
      </c>
      <c r="AE56" s="21">
        <f t="shared" si="26"/>
        <v>0.64999999999999991</v>
      </c>
      <c r="AG56" s="63">
        <f t="shared" si="27"/>
        <v>1786.4385000000002</v>
      </c>
      <c r="AH56" s="63">
        <f t="shared" si="27"/>
        <v>2041.644</v>
      </c>
      <c r="AI56" s="63">
        <f t="shared" si="27"/>
        <v>2552.0550000000003</v>
      </c>
      <c r="AJ56" s="63">
        <f t="shared" si="27"/>
        <v>2169.2467500000002</v>
      </c>
      <c r="AK56" s="63">
        <f t="shared" si="27"/>
        <v>2296.8494999999998</v>
      </c>
      <c r="AL56" s="63">
        <f t="shared" si="27"/>
        <v>2041.644</v>
      </c>
      <c r="AM56" s="63">
        <f t="shared" si="27"/>
        <v>2041.644</v>
      </c>
      <c r="AN56" s="63">
        <f t="shared" si="27"/>
        <v>1658.83575</v>
      </c>
      <c r="AO56" s="63">
        <f t="shared" si="27"/>
        <v>2424.4522499999998</v>
      </c>
      <c r="AP56" s="63">
        <f t="shared" si="27"/>
        <v>2552.0550000000003</v>
      </c>
      <c r="AQ56" s="63">
        <f t="shared" si="27"/>
        <v>2169.2467500000002</v>
      </c>
      <c r="AR56" s="63">
        <f t="shared" si="27"/>
        <v>1786.4385000000002</v>
      </c>
    </row>
    <row r="57" spans="2:58" x14ac:dyDescent="0.25">
      <c r="B57" t="s">
        <v>478</v>
      </c>
      <c r="C57" t="s">
        <v>114</v>
      </c>
      <c r="D57" t="s">
        <v>31</v>
      </c>
      <c r="E57" t="s">
        <v>28</v>
      </c>
      <c r="G57" s="19">
        <v>2025</v>
      </c>
      <c r="H57" s="20"/>
      <c r="I57" t="s">
        <v>108</v>
      </c>
      <c r="K57" s="20"/>
      <c r="O57" s="5">
        <v>0</v>
      </c>
      <c r="P57" s="5">
        <v>0</v>
      </c>
      <c r="Q57" s="5">
        <f>SUMIF('Combined Budget 2025 CHF'!$B:$B, $B57,'Combined Budget 2025 CHF'!$AF:$AF)</f>
        <v>7500</v>
      </c>
      <c r="S57" s="21" t="e">
        <f>$P57/O57-1</f>
        <v>#DIV/0!</v>
      </c>
      <c r="T57" s="21">
        <f>P57/Q57-1</f>
        <v>-1</v>
      </c>
      <c r="V57" s="5">
        <v>0</v>
      </c>
      <c r="W57" s="5">
        <v>0</v>
      </c>
      <c r="X57" s="5">
        <v>0</v>
      </c>
      <c r="Y57" s="5">
        <f>SUMIF('Combined Budget 2025 CHF'!$B:$B, $B57,'Combined Budget 2025 CHF'!$Q:$Q)</f>
        <v>20000</v>
      </c>
      <c r="Z57" s="5">
        <f t="shared" si="25"/>
        <v>0</v>
      </c>
      <c r="AA57" s="5">
        <f t="shared" si="25"/>
        <v>0</v>
      </c>
      <c r="AC57" s="21" t="e">
        <f>Z57/X57-1</f>
        <v>#DIV/0!</v>
      </c>
      <c r="AD57" s="21">
        <f t="shared" si="26"/>
        <v>-1</v>
      </c>
      <c r="AE57" s="21" t="e">
        <f t="shared" si="26"/>
        <v>#DIV/0!</v>
      </c>
      <c r="AG57" s="63">
        <f t="shared" si="27"/>
        <v>0</v>
      </c>
      <c r="AH57" s="63">
        <f t="shared" si="27"/>
        <v>0</v>
      </c>
      <c r="AI57" s="63">
        <f t="shared" si="27"/>
        <v>0</v>
      </c>
      <c r="AJ57" s="63">
        <f t="shared" si="27"/>
        <v>0</v>
      </c>
      <c r="AK57" s="63">
        <f t="shared" si="27"/>
        <v>0</v>
      </c>
      <c r="AL57" s="63">
        <f t="shared" si="27"/>
        <v>0</v>
      </c>
      <c r="AM57" s="63">
        <f t="shared" si="27"/>
        <v>0</v>
      </c>
      <c r="AN57" s="63">
        <f t="shared" si="27"/>
        <v>0</v>
      </c>
      <c r="AO57" s="63">
        <f t="shared" si="27"/>
        <v>0</v>
      </c>
      <c r="AP57" s="63">
        <f t="shared" si="27"/>
        <v>0</v>
      </c>
      <c r="AQ57" s="63">
        <f t="shared" si="27"/>
        <v>0</v>
      </c>
      <c r="AR57" s="63">
        <f t="shared" si="27"/>
        <v>0</v>
      </c>
    </row>
    <row r="59" spans="2:58" x14ac:dyDescent="0.25">
      <c r="B59" s="26" t="s">
        <v>115</v>
      </c>
      <c r="C59" s="26"/>
      <c r="D59" s="26"/>
      <c r="E59" s="26"/>
      <c r="F59" s="26"/>
      <c r="G59" s="27"/>
      <c r="H59" s="31">
        <f>COUNTIF(H55:H55, "Yes")+H57</f>
        <v>0</v>
      </c>
      <c r="I59" s="27"/>
      <c r="J59" s="31">
        <f>SUM(J55:J57)</f>
        <v>35925.039999999994</v>
      </c>
      <c r="K59" s="28">
        <f>SUM(K55:K57)</f>
        <v>54161.805999999997</v>
      </c>
      <c r="L59" s="26"/>
      <c r="M59" s="26"/>
      <c r="N59" s="26"/>
      <c r="O59" s="28">
        <f t="shared" ref="O59:Q59" si="29">SUM(O55:O57)</f>
        <v>0</v>
      </c>
      <c r="P59" s="28">
        <f t="shared" si="29"/>
        <v>35925.039999999994</v>
      </c>
      <c r="Q59" s="28">
        <f t="shared" si="29"/>
        <v>7500</v>
      </c>
      <c r="R59" s="26"/>
      <c r="S59" s="29" t="e">
        <f>$P59/O59-1</f>
        <v>#DIV/0!</v>
      </c>
      <c r="T59" s="29">
        <f>P59/Q59-1</f>
        <v>3.7900053333333323</v>
      </c>
      <c r="U59" s="26"/>
      <c r="V59" s="28">
        <f t="shared" ref="V59:AA59" si="30">SUM(V55:V57)</f>
        <v>0</v>
      </c>
      <c r="W59" s="28">
        <f t="shared" si="30"/>
        <v>0</v>
      </c>
      <c r="X59" s="28">
        <f t="shared" si="30"/>
        <v>0</v>
      </c>
      <c r="Y59" s="28">
        <f t="shared" si="30"/>
        <v>20000</v>
      </c>
      <c r="Z59" s="28">
        <f t="shared" si="30"/>
        <v>35925.039999999994</v>
      </c>
      <c r="AA59" s="28">
        <f t="shared" si="30"/>
        <v>54161.805999999997</v>
      </c>
      <c r="AB59" s="26"/>
      <c r="AC59" s="29" t="e">
        <f>Z59/X59-1</f>
        <v>#DIV/0!</v>
      </c>
      <c r="AD59" s="29">
        <f>Z59/Y59-1</f>
        <v>0.79625199999999974</v>
      </c>
      <c r="AE59" s="29">
        <f>AA59/Z59-1</f>
        <v>0.5076338397953073</v>
      </c>
      <c r="AG59" s="28">
        <f t="shared" ref="AG59:AR59" si="31">SUM(AG55:AG57)</f>
        <v>3791.3264199999999</v>
      </c>
      <c r="AH59" s="28">
        <f t="shared" si="31"/>
        <v>4332.9444799999992</v>
      </c>
      <c r="AI59" s="28">
        <f t="shared" si="31"/>
        <v>5416.1805999999997</v>
      </c>
      <c r="AJ59" s="28">
        <f t="shared" si="31"/>
        <v>4603.7535100000005</v>
      </c>
      <c r="AK59" s="28">
        <f t="shared" si="31"/>
        <v>4874.562539999999</v>
      </c>
      <c r="AL59" s="28">
        <f t="shared" si="31"/>
        <v>4332.9444799999992</v>
      </c>
      <c r="AM59" s="28">
        <f t="shared" si="31"/>
        <v>4332.9444799999992</v>
      </c>
      <c r="AN59" s="28">
        <f t="shared" si="31"/>
        <v>3520.5173899999995</v>
      </c>
      <c r="AO59" s="28">
        <f t="shared" si="31"/>
        <v>5145.3715699999993</v>
      </c>
      <c r="AP59" s="28">
        <f t="shared" si="31"/>
        <v>5416.1805999999997</v>
      </c>
      <c r="AQ59" s="28">
        <f t="shared" si="31"/>
        <v>4603.7535100000005</v>
      </c>
      <c r="AR59" s="28">
        <f t="shared" si="31"/>
        <v>3791.3264199999999</v>
      </c>
    </row>
    <row r="61" spans="2:58" x14ac:dyDescent="0.25">
      <c r="B61" s="71" t="s">
        <v>1283</v>
      </c>
      <c r="AG61" s="69" cm="1">
        <f t="array" ref="AG61:AR61">AG51:AR51+AG59:AR59</f>
        <v>46960.255551999988</v>
      </c>
      <c r="AH61" s="69">
        <v>53668.863487999995</v>
      </c>
      <c r="AI61" s="69">
        <v>67086.079359999989</v>
      </c>
      <c r="AJ61" s="69">
        <v>57023.16745600001</v>
      </c>
      <c r="AK61" s="69">
        <v>60377.471423999981</v>
      </c>
      <c r="AL61" s="69">
        <v>53668.863487999995</v>
      </c>
      <c r="AM61" s="69">
        <v>53668.863487999995</v>
      </c>
      <c r="AN61" s="69">
        <v>43605.951584000002</v>
      </c>
      <c r="AO61" s="69">
        <v>63731.775391999996</v>
      </c>
      <c r="AP61" s="69">
        <v>67086.079359999989</v>
      </c>
      <c r="AQ61" s="69">
        <v>57023.16745600001</v>
      </c>
      <c r="AR61" s="69">
        <v>46960.255551999988</v>
      </c>
    </row>
    <row r="62" spans="2:58" x14ac:dyDescent="0.25">
      <c r="AY62">
        <f>AV63</f>
        <v>1</v>
      </c>
      <c r="AZ62">
        <f>AW63</f>
        <v>0</v>
      </c>
      <c r="BA62">
        <f>AX63+AV63</f>
        <v>2</v>
      </c>
      <c r="BB62">
        <f>AY63+AW63</f>
        <v>0</v>
      </c>
      <c r="BC62">
        <f>AZ63+AX63+AV63</f>
        <v>3</v>
      </c>
      <c r="BD62">
        <f>BA63+AY63+AW63</f>
        <v>0</v>
      </c>
      <c r="BE62">
        <f>BB63+AZ63+AX63+AV63</f>
        <v>3</v>
      </c>
      <c r="BF62">
        <f>BC63+BA63+AY63+AW63</f>
        <v>1</v>
      </c>
    </row>
    <row r="63" spans="2:58" x14ac:dyDescent="0.25">
      <c r="B63" t="s">
        <v>479</v>
      </c>
      <c r="C63" t="s">
        <v>117</v>
      </c>
      <c r="D63" t="s">
        <v>31</v>
      </c>
      <c r="E63" t="s">
        <v>28</v>
      </c>
      <c r="G63" s="19">
        <v>2026</v>
      </c>
      <c r="H63" s="20">
        <v>3</v>
      </c>
      <c r="I63" t="s">
        <v>118</v>
      </c>
      <c r="K63" s="24">
        <v>52500</v>
      </c>
      <c r="O63" s="5">
        <v>0</v>
      </c>
      <c r="P63" s="5">
        <v>0</v>
      </c>
      <c r="Q63" s="5">
        <v>0</v>
      </c>
      <c r="S63" s="21" t="e">
        <f>$P63/O63-1</f>
        <v>#DIV/0!</v>
      </c>
      <c r="T63" s="21" t="e">
        <f>P63/Q63-1</f>
        <v>#DIV/0!</v>
      </c>
      <c r="V63" s="5">
        <v>0</v>
      </c>
      <c r="W63" s="5">
        <v>0</v>
      </c>
      <c r="X63" s="5">
        <v>0</v>
      </c>
      <c r="Y63" s="5">
        <v>0</v>
      </c>
      <c r="Z63" s="5">
        <f>J63</f>
        <v>0</v>
      </c>
      <c r="AA63" s="5">
        <f>K63</f>
        <v>52500</v>
      </c>
      <c r="AC63" s="21" t="e">
        <f>Z63/X63-1</f>
        <v>#DIV/0!</v>
      </c>
      <c r="AD63" s="21" t="e">
        <f>Z63/Y63-1</f>
        <v>#DIV/0!</v>
      </c>
      <c r="AE63" s="21" t="e">
        <f>AA63/Z63-1</f>
        <v>#DIV/0!</v>
      </c>
      <c r="AG63">
        <f>AU63*4000+AU62*3000</f>
        <v>0</v>
      </c>
      <c r="AH63" s="71">
        <f>AV63*4000+AV62*3000</f>
        <v>4000</v>
      </c>
      <c r="AI63" s="71">
        <v>4000</v>
      </c>
      <c r="AJ63" s="71">
        <v>5000</v>
      </c>
      <c r="AK63" s="71">
        <v>4000</v>
      </c>
      <c r="AL63" s="71">
        <v>5500</v>
      </c>
      <c r="AM63" s="71">
        <v>4000</v>
      </c>
      <c r="AN63" s="71">
        <v>2000</v>
      </c>
      <c r="AO63" s="71">
        <v>6000</v>
      </c>
      <c r="AP63" s="71">
        <v>5000</v>
      </c>
      <c r="AQ63" s="71">
        <v>8000</v>
      </c>
      <c r="AR63" s="71">
        <v>5000</v>
      </c>
      <c r="AV63">
        <v>1</v>
      </c>
      <c r="AX63">
        <v>1</v>
      </c>
      <c r="AZ63">
        <v>1</v>
      </c>
      <c r="BC63">
        <v>1</v>
      </c>
      <c r="BE63">
        <v>1</v>
      </c>
    </row>
    <row r="65" spans="2:44" x14ac:dyDescent="0.25">
      <c r="B65" s="26" t="s">
        <v>119</v>
      </c>
      <c r="C65" s="26"/>
      <c r="D65" s="26"/>
      <c r="E65" s="26"/>
      <c r="F65" s="26"/>
      <c r="G65" s="27"/>
      <c r="H65" s="31">
        <f>COUNTIF(H62:H62, "Yes")+H63</f>
        <v>3</v>
      </c>
      <c r="I65" s="27"/>
      <c r="J65" s="31">
        <f t="shared" ref="J65:K65" si="32">SUM(J62:J63)</f>
        <v>0</v>
      </c>
      <c r="K65" s="28">
        <f t="shared" si="32"/>
        <v>52500</v>
      </c>
      <c r="L65" s="26"/>
      <c r="M65" s="26"/>
      <c r="N65" s="26"/>
      <c r="O65" s="28">
        <f t="shared" ref="O65:Q65" si="33">SUM(O62:O63)</f>
        <v>0</v>
      </c>
      <c r="P65" s="28">
        <f t="shared" si="33"/>
        <v>0</v>
      </c>
      <c r="Q65" s="28">
        <f t="shared" si="33"/>
        <v>0</v>
      </c>
      <c r="R65" s="26"/>
      <c r="S65" s="29" t="e">
        <f>$P65/O65-1</f>
        <v>#DIV/0!</v>
      </c>
      <c r="T65" s="29" t="e">
        <f>P65/Q65-1</f>
        <v>#DIV/0!</v>
      </c>
      <c r="U65" s="26"/>
      <c r="V65" s="28">
        <f t="shared" ref="V65:Y65" si="34">SUM(V62:V63)</f>
        <v>0</v>
      </c>
      <c r="W65" s="28">
        <f t="shared" si="34"/>
        <v>0</v>
      </c>
      <c r="X65" s="28">
        <f t="shared" si="34"/>
        <v>0</v>
      </c>
      <c r="Y65" s="28">
        <f t="shared" si="34"/>
        <v>0</v>
      </c>
      <c r="Z65" s="28">
        <f>SUM(Z62:Z63)</f>
        <v>0</v>
      </c>
      <c r="AA65" s="28">
        <f>SUM(AA62:AA63)</f>
        <v>52500</v>
      </c>
      <c r="AB65" s="26"/>
      <c r="AC65" s="29" t="e">
        <f>Z65/X65-1</f>
        <v>#DIV/0!</v>
      </c>
      <c r="AD65" s="29" t="e">
        <f>Z65/Y65-1</f>
        <v>#DIV/0!</v>
      </c>
      <c r="AE65" s="29" t="e">
        <f>AA65/Z65-1</f>
        <v>#DIV/0!</v>
      </c>
      <c r="AG65" s="28">
        <f t="shared" ref="AG65:AR65" si="35">SUM(AG62:AG63)</f>
        <v>0</v>
      </c>
      <c r="AH65" s="28">
        <f t="shared" si="35"/>
        <v>4000</v>
      </c>
      <c r="AI65" s="28">
        <f t="shared" si="35"/>
        <v>4000</v>
      </c>
      <c r="AJ65" s="28">
        <f t="shared" si="35"/>
        <v>5000</v>
      </c>
      <c r="AK65" s="28">
        <f t="shared" si="35"/>
        <v>4000</v>
      </c>
      <c r="AL65" s="28">
        <f t="shared" si="35"/>
        <v>5500</v>
      </c>
      <c r="AM65" s="28">
        <f t="shared" si="35"/>
        <v>4000</v>
      </c>
      <c r="AN65" s="28">
        <f t="shared" si="35"/>
        <v>2000</v>
      </c>
      <c r="AO65" s="28">
        <f t="shared" si="35"/>
        <v>6000</v>
      </c>
      <c r="AP65" s="28">
        <f t="shared" si="35"/>
        <v>5000</v>
      </c>
      <c r="AQ65" s="28">
        <f t="shared" si="35"/>
        <v>8000</v>
      </c>
      <c r="AR65" s="28">
        <f t="shared" si="35"/>
        <v>5000</v>
      </c>
    </row>
  </sheetData>
  <autoFilter ref="B2:BA2" xr:uid="{80FCDA92-0365-45D6-ACFD-7BD159FF0618}">
    <sortState xmlns:xlrd2="http://schemas.microsoft.com/office/spreadsheetml/2017/richdata2" ref="B3:BA51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12E27C-9E43-40C8-B31D-3952111B18ED}">
          <x14:formula1>
            <xm:f>List!$B$2:$B$4</xm:f>
          </x14:formula1>
          <xm:sqref>H3:H50 H53:H56</xm:sqref>
        </x14:dataValidation>
        <x14:dataValidation type="list" allowBlank="1" showInputMessage="1" showErrorMessage="1" xr:uid="{D2C527F4-A6D6-4DC0-98BF-AFA05A79AE29}">
          <x14:formula1>
            <xm:f>List!$D$2:$D$5</xm:f>
          </x14:formula1>
          <xm:sqref>M3:M50 M53:M56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1B1D-998D-4EAE-BED3-6528B3EF8DA3}">
  <dimension ref="A1:BF20"/>
  <sheetViews>
    <sheetView showGridLines="0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AG17" sqref="AG17:BF18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1:44" x14ac:dyDescent="0.25">
      <c r="A1" t="s">
        <v>427</v>
      </c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1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1:44" x14ac:dyDescent="0.25">
      <c r="B3">
        <v>21102</v>
      </c>
      <c r="C3" t="s">
        <v>480</v>
      </c>
      <c r="D3" t="str">
        <f>VLOOKUP($B3, 'Performance Data'!$B:$K, 3, 0)</f>
        <v>Switzerland</v>
      </c>
      <c r="E3" t="str">
        <f>VLOOKUP($B3, 'Performance Data'!$B:$K, 4, 0)</f>
        <v>French Switzerland</v>
      </c>
      <c r="F3" t="str">
        <f>VLOOKUP($B3, 'Performance Data'!$B:$K, 6, 0)</f>
        <v>Institutes / Clinic</v>
      </c>
      <c r="G3" s="19">
        <f>VLOOKUP($B3, 'Performance Data'!$B:$K, 10, 0)</f>
        <v>2023</v>
      </c>
      <c r="H3" s="20" t="s">
        <v>64</v>
      </c>
      <c r="I3" s="19" t="str">
        <f>VLOOKUP($B3, 'Performance Data'!$B:$K, 7, 0)</f>
        <v>BB</v>
      </c>
      <c r="J3" s="7">
        <f>P3</f>
        <v>7119.85</v>
      </c>
      <c r="K3" s="20">
        <v>12500</v>
      </c>
      <c r="M3" s="20" t="s">
        <v>65</v>
      </c>
      <c r="O3" s="5">
        <f>SUMIF('Performance Data'!$B:$B, $B3,'Performance Data'!N:N)</f>
        <v>8111.8700000000008</v>
      </c>
      <c r="P3" s="5">
        <f>SUMIF('Performance Data'!$B:$B, $B3,'Performance Data'!O:O)</f>
        <v>7119.85</v>
      </c>
      <c r="Q3" s="5">
        <f>SUMIF('Performance Data'!$B:$B, $B3,'Performance Data'!P:P)</f>
        <v>5840</v>
      </c>
      <c r="S3" s="21">
        <f t="shared" ref="S3:S8" si="0">$P3/O3-1</f>
        <v>-0.12229239373905154</v>
      </c>
      <c r="T3" s="21">
        <f t="shared" ref="T3:T8" si="1">P3/Q3-1</f>
        <v>0.21915239726027402</v>
      </c>
      <c r="V3" s="5">
        <f>SUMIF('Performance Data'!$B:$B, $B3,'Performance Data'!AC:AC)</f>
        <v>0</v>
      </c>
      <c r="W3" s="5">
        <f>SUMIF('Performance Data'!$B:$B, $B3,'Performance Data'!AD:AD)</f>
        <v>12888.189999999999</v>
      </c>
      <c r="X3" s="5">
        <f>SUMIF('Performance Data'!$B:$B, $B3,'Performance Data'!AE:AE)</f>
        <v>8111.8700000000008</v>
      </c>
      <c r="Y3" s="5">
        <f>SUMIF('Performance Data'!$B:$B, $B3,'Performance Data'!AG:AG)</f>
        <v>8000</v>
      </c>
      <c r="Z3" s="5">
        <f t="shared" ref="Z3:AA7" si="2">J3</f>
        <v>7119.85</v>
      </c>
      <c r="AA3" s="5">
        <f t="shared" si="2"/>
        <v>12500</v>
      </c>
      <c r="AC3" s="21">
        <f t="shared" ref="AC3:AC8" si="3">Z3/X3-1</f>
        <v>-0.12229239373905154</v>
      </c>
      <c r="AD3" s="21">
        <f t="shared" ref="AD3:AE8" si="4">Z3/Y3-1</f>
        <v>-0.11001874999999994</v>
      </c>
      <c r="AE3" s="21">
        <f t="shared" si="4"/>
        <v>0.75565496464110882</v>
      </c>
      <c r="AG3" s="63">
        <f t="shared" ref="AG3:AR3" si="5">$AA3*AG$1</f>
        <v>875.00000000000011</v>
      </c>
      <c r="AH3" s="63">
        <f t="shared" si="5"/>
        <v>1000</v>
      </c>
      <c r="AI3" s="63">
        <f t="shared" si="5"/>
        <v>1250</v>
      </c>
      <c r="AJ3" s="63">
        <f t="shared" si="5"/>
        <v>1062.5</v>
      </c>
      <c r="AK3" s="63">
        <f t="shared" si="5"/>
        <v>1125</v>
      </c>
      <c r="AL3" s="63">
        <f t="shared" si="5"/>
        <v>1000</v>
      </c>
      <c r="AM3" s="63">
        <f t="shared" si="5"/>
        <v>1000</v>
      </c>
      <c r="AN3" s="63">
        <f t="shared" si="5"/>
        <v>812.5</v>
      </c>
      <c r="AO3" s="63">
        <f t="shared" si="5"/>
        <v>1187.5</v>
      </c>
      <c r="AP3" s="63">
        <f t="shared" si="5"/>
        <v>1250</v>
      </c>
      <c r="AQ3" s="63">
        <f t="shared" si="5"/>
        <v>1062.5</v>
      </c>
      <c r="AR3" s="63">
        <f t="shared" si="5"/>
        <v>875.00000000000011</v>
      </c>
    </row>
    <row r="4" spans="1:44" x14ac:dyDescent="0.25">
      <c r="B4">
        <v>21045</v>
      </c>
      <c r="C4" t="s">
        <v>481</v>
      </c>
      <c r="D4" t="str">
        <f>VLOOKUP($B4, 'Performance Data'!$B:$K, 3, 0)</f>
        <v>Switzerland</v>
      </c>
      <c r="E4" t="str">
        <f>VLOOKUP($B4, 'Performance Data'!$B:$K, 4, 0)</f>
        <v>French Switzerland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/>
      <c r="I4" s="19" t="str">
        <f>VLOOKUP($B4, 'Performance Data'!$B:$K, 7, 0)</f>
        <v>CC</v>
      </c>
      <c r="J4" s="7">
        <f t="shared" ref="J4:J7" si="6">P4</f>
        <v>4304.55</v>
      </c>
      <c r="K4" s="20">
        <v>7500</v>
      </c>
      <c r="M4" s="20" t="s">
        <v>65</v>
      </c>
      <c r="O4" s="5">
        <f>SUMIF('Performance Data'!$B:$B, $B4,'Performance Data'!N:N)</f>
        <v>1853.3</v>
      </c>
      <c r="P4" s="5">
        <f>SUMIF('Performance Data'!$B:$B, $B4,'Performance Data'!O:O)</f>
        <v>4304.55</v>
      </c>
      <c r="Q4" s="5">
        <f>SUMIF('Performance Data'!$B:$B, $B4,'Performance Data'!P:P)</f>
        <v>1460</v>
      </c>
      <c r="S4" s="21">
        <f t="shared" si="0"/>
        <v>1.3226406949765286</v>
      </c>
      <c r="T4" s="21">
        <f t="shared" si="1"/>
        <v>1.9483219178082192</v>
      </c>
      <c r="V4" s="5">
        <f>SUMIF('Performance Data'!$B:$B, $B4,'Performance Data'!AC:AC)</f>
        <v>3288.4</v>
      </c>
      <c r="W4" s="5">
        <f>SUMIF('Performance Data'!$B:$B, $B4,'Performance Data'!AD:AD)</f>
        <v>2807.95</v>
      </c>
      <c r="X4" s="5">
        <f>SUMIF('Performance Data'!$B:$B, $B4,'Performance Data'!AE:AE)</f>
        <v>1853.3</v>
      </c>
      <c r="Y4" s="5">
        <f>SUMIF('Performance Data'!$B:$B, $B4,'Performance Data'!AG:AG)</f>
        <v>2000</v>
      </c>
      <c r="Z4" s="5">
        <f t="shared" si="2"/>
        <v>4304.55</v>
      </c>
      <c r="AA4" s="5">
        <f t="shared" si="2"/>
        <v>7500</v>
      </c>
      <c r="AC4" s="21">
        <f t="shared" si="3"/>
        <v>1.3226406949765286</v>
      </c>
      <c r="AD4" s="21">
        <f t="shared" si="4"/>
        <v>1.1522749999999999</v>
      </c>
      <c r="AE4" s="21">
        <f t="shared" si="4"/>
        <v>0.74234240512945604</v>
      </c>
      <c r="AG4" s="63">
        <f t="shared" ref="AG4:AR7" si="7">$AA4*AG$1</f>
        <v>525</v>
      </c>
      <c r="AH4" s="63">
        <f t="shared" si="7"/>
        <v>600</v>
      </c>
      <c r="AI4" s="63">
        <f t="shared" si="7"/>
        <v>750</v>
      </c>
      <c r="AJ4" s="63">
        <f t="shared" si="7"/>
        <v>637.5</v>
      </c>
      <c r="AK4" s="63">
        <f t="shared" si="7"/>
        <v>675</v>
      </c>
      <c r="AL4" s="63">
        <f t="shared" si="7"/>
        <v>600</v>
      </c>
      <c r="AM4" s="63">
        <f t="shared" si="7"/>
        <v>600</v>
      </c>
      <c r="AN4" s="63">
        <f t="shared" si="7"/>
        <v>487.5</v>
      </c>
      <c r="AO4" s="63">
        <f t="shared" si="7"/>
        <v>712.5</v>
      </c>
      <c r="AP4" s="63">
        <f t="shared" si="7"/>
        <v>750</v>
      </c>
      <c r="AQ4" s="63">
        <f t="shared" si="7"/>
        <v>637.5</v>
      </c>
      <c r="AR4" s="63">
        <f t="shared" si="7"/>
        <v>525</v>
      </c>
    </row>
    <row r="5" spans="1:44" x14ac:dyDescent="0.25">
      <c r="B5">
        <v>21101</v>
      </c>
      <c r="C5" t="s">
        <v>482</v>
      </c>
      <c r="D5" t="str">
        <f>VLOOKUP($B5, 'Performance Data'!$B:$K, 3, 0)</f>
        <v>Switzerland</v>
      </c>
      <c r="E5" t="str">
        <f>VLOOKUP($B5, 'Performance Data'!$B:$K, 4, 0)</f>
        <v>French Switzerland</v>
      </c>
      <c r="F5" t="str">
        <f>VLOOKUP($B5, 'Performance Data'!$B:$K, 6, 0)</f>
        <v>Institutes / Clinic</v>
      </c>
      <c r="G5" s="19">
        <f>VLOOKUP($B5, 'Performance Data'!$B:$K, 10, 0)</f>
        <v>2023</v>
      </c>
      <c r="H5" s="20" t="s">
        <v>358</v>
      </c>
      <c r="I5" s="19" t="str">
        <f>VLOOKUP($B5, 'Performance Data'!$B:$K, 7, 0)</f>
        <v>CC</v>
      </c>
      <c r="J5" s="7">
        <f t="shared" si="6"/>
        <v>0</v>
      </c>
      <c r="K5" s="20"/>
      <c r="M5" s="20" t="s">
        <v>88</v>
      </c>
      <c r="O5" s="5">
        <f>SUMIF('Performance Data'!$B:$B, $B5,'Performance Data'!N:N)</f>
        <v>1453.04</v>
      </c>
      <c r="P5" s="5">
        <f>SUMIF('Performance Data'!$B:$B, $B5,'Performance Data'!O:O)</f>
        <v>0</v>
      </c>
      <c r="Q5" s="5">
        <f>SUMIF('Performance Data'!$B:$B, $B5,'Performance Data'!P:P)</f>
        <v>1460</v>
      </c>
      <c r="S5" s="21">
        <f t="shared" si="0"/>
        <v>-1</v>
      </c>
      <c r="T5" s="21">
        <f t="shared" si="1"/>
        <v>-1</v>
      </c>
      <c r="V5" s="5">
        <f>SUMIF('Performance Data'!$B:$B, $B5,'Performance Data'!AC:AC)</f>
        <v>0</v>
      </c>
      <c r="W5" s="5">
        <f>SUMIF('Performance Data'!$B:$B, $B5,'Performance Data'!AD:AD)</f>
        <v>4463.9400000000005</v>
      </c>
      <c r="X5" s="5">
        <f>SUMIF('Performance Data'!$B:$B, $B5,'Performance Data'!AE:AE)</f>
        <v>1453.04</v>
      </c>
      <c r="Y5" s="5">
        <f>SUMIF('Performance Data'!$B:$B, $B5,'Performance Data'!AG:AG)</f>
        <v>2000</v>
      </c>
      <c r="Z5" s="5">
        <f t="shared" si="2"/>
        <v>0</v>
      </c>
      <c r="AA5" s="5">
        <f t="shared" si="2"/>
        <v>0</v>
      </c>
      <c r="AC5" s="21">
        <f t="shared" si="3"/>
        <v>-1</v>
      </c>
      <c r="AD5" s="21">
        <f t="shared" si="4"/>
        <v>-1</v>
      </c>
      <c r="AE5" s="21" t="e">
        <f t="shared" si="4"/>
        <v>#DIV/0!</v>
      </c>
      <c r="AG5" s="63">
        <f t="shared" si="7"/>
        <v>0</v>
      </c>
      <c r="AH5" s="63">
        <f t="shared" si="7"/>
        <v>0</v>
      </c>
      <c r="AI5" s="63">
        <f t="shared" si="7"/>
        <v>0</v>
      </c>
      <c r="AJ5" s="63">
        <f t="shared" si="7"/>
        <v>0</v>
      </c>
      <c r="AK5" s="63">
        <f t="shared" si="7"/>
        <v>0</v>
      </c>
      <c r="AL5" s="63">
        <f t="shared" si="7"/>
        <v>0</v>
      </c>
      <c r="AM5" s="63">
        <f t="shared" si="7"/>
        <v>0</v>
      </c>
      <c r="AN5" s="63">
        <f t="shared" si="7"/>
        <v>0</v>
      </c>
      <c r="AO5" s="63">
        <f t="shared" si="7"/>
        <v>0</v>
      </c>
      <c r="AP5" s="63">
        <f t="shared" si="7"/>
        <v>0</v>
      </c>
      <c r="AQ5" s="63">
        <f t="shared" si="7"/>
        <v>0</v>
      </c>
      <c r="AR5" s="63">
        <f t="shared" si="7"/>
        <v>0</v>
      </c>
    </row>
    <row r="6" spans="1:44" x14ac:dyDescent="0.25">
      <c r="B6">
        <v>21103</v>
      </c>
      <c r="C6" t="s">
        <v>483</v>
      </c>
      <c r="D6" t="str">
        <f>VLOOKUP($B6, 'Performance Data'!$B:$K, 3, 0)</f>
        <v>Switzerland</v>
      </c>
      <c r="E6" t="str">
        <f>VLOOKUP($B6, 'Performance Data'!$B:$K, 4, 0)</f>
        <v>French Switzerland</v>
      </c>
      <c r="F6" t="str">
        <f>VLOOKUP($B6, 'Performance Data'!$B:$K, 6, 0)</f>
        <v>Institutes / Clinic</v>
      </c>
      <c r="G6" s="19">
        <f>VLOOKUP($B6, 'Performance Data'!$B:$K, 10, 0)</f>
        <v>2023</v>
      </c>
      <c r="H6" s="20" t="s">
        <v>358</v>
      </c>
      <c r="I6" s="19" t="str">
        <f>VLOOKUP($B6, 'Performance Data'!$B:$K, 7, 0)</f>
        <v>CC</v>
      </c>
      <c r="J6" s="7">
        <f t="shared" si="6"/>
        <v>0</v>
      </c>
      <c r="K6" s="20"/>
      <c r="M6" s="20" t="s">
        <v>88</v>
      </c>
      <c r="O6" s="5">
        <f>SUMIF('Performance Data'!$B:$B, $B6,'Performance Data'!N:N)</f>
        <v>4590.3100000000004</v>
      </c>
      <c r="P6" s="5">
        <f>SUMIF('Performance Data'!$B:$B, $B6,'Performance Data'!O:O)</f>
        <v>0</v>
      </c>
      <c r="Q6" s="5">
        <f>SUMIF('Performance Data'!$B:$B, $B6,'Performance Data'!P:P)</f>
        <v>3650</v>
      </c>
      <c r="S6" s="21">
        <f t="shared" si="0"/>
        <v>-1</v>
      </c>
      <c r="T6" s="21">
        <f t="shared" si="1"/>
        <v>-1</v>
      </c>
      <c r="V6" s="5">
        <f>SUMIF('Performance Data'!$B:$B, $B6,'Performance Data'!AC:AC)</f>
        <v>0</v>
      </c>
      <c r="W6" s="5">
        <f>SUMIF('Performance Data'!$B:$B, $B6,'Performance Data'!AD:AD)</f>
        <v>8441.9599999999991</v>
      </c>
      <c r="X6" s="5">
        <f>SUMIF('Performance Data'!$B:$B, $B6,'Performance Data'!AE:AE)</f>
        <v>4590.3100000000004</v>
      </c>
      <c r="Y6" s="5">
        <f>SUMIF('Performance Data'!$B:$B, $B6,'Performance Data'!AG:AG)</f>
        <v>5000</v>
      </c>
      <c r="Z6" s="5">
        <f t="shared" si="2"/>
        <v>0</v>
      </c>
      <c r="AA6" s="5">
        <f t="shared" si="2"/>
        <v>0</v>
      </c>
      <c r="AC6" s="21">
        <f t="shared" si="3"/>
        <v>-1</v>
      </c>
      <c r="AD6" s="21">
        <f t="shared" si="4"/>
        <v>-1</v>
      </c>
      <c r="AE6" s="21" t="e">
        <f t="shared" si="4"/>
        <v>#DIV/0!</v>
      </c>
      <c r="AG6" s="63">
        <f t="shared" si="7"/>
        <v>0</v>
      </c>
      <c r="AH6" s="63">
        <f t="shared" si="7"/>
        <v>0</v>
      </c>
      <c r="AI6" s="63">
        <f t="shared" si="7"/>
        <v>0</v>
      </c>
      <c r="AJ6" s="63">
        <f t="shared" si="7"/>
        <v>0</v>
      </c>
      <c r="AK6" s="63">
        <f t="shared" si="7"/>
        <v>0</v>
      </c>
      <c r="AL6" s="63">
        <f t="shared" si="7"/>
        <v>0</v>
      </c>
      <c r="AM6" s="63">
        <f t="shared" si="7"/>
        <v>0</v>
      </c>
      <c r="AN6" s="63">
        <f t="shared" si="7"/>
        <v>0</v>
      </c>
      <c r="AO6" s="63">
        <f t="shared" si="7"/>
        <v>0</v>
      </c>
      <c r="AP6" s="63">
        <f t="shared" si="7"/>
        <v>0</v>
      </c>
      <c r="AQ6" s="63">
        <f t="shared" si="7"/>
        <v>0</v>
      </c>
      <c r="AR6" s="63">
        <f t="shared" si="7"/>
        <v>0</v>
      </c>
    </row>
    <row r="7" spans="1:44" x14ac:dyDescent="0.25">
      <c r="B7">
        <v>21107</v>
      </c>
      <c r="C7" t="s">
        <v>484</v>
      </c>
      <c r="D7" t="str">
        <f>VLOOKUP($B7, 'Performance Data'!$B:$K, 3, 0)</f>
        <v>Switzerland</v>
      </c>
      <c r="E7" t="str">
        <f>VLOOKUP($B7, 'Performance Data'!$B:$K, 4, 0)</f>
        <v>French Switzerland</v>
      </c>
      <c r="F7" t="str">
        <f>VLOOKUP($B7, 'Performance Data'!$B:$K, 6, 0)</f>
        <v>Institutes / Clinic</v>
      </c>
      <c r="G7" s="19">
        <f>VLOOKUP($B7, 'Performance Data'!$B:$K, 10, 0)</f>
        <v>2023</v>
      </c>
      <c r="H7" s="20" t="s">
        <v>64</v>
      </c>
      <c r="I7" s="19" t="str">
        <f>VLOOKUP($B7, 'Performance Data'!$B:$K, 7, 0)</f>
        <v>CC</v>
      </c>
      <c r="J7" s="7">
        <f t="shared" si="6"/>
        <v>2666.4300000000003</v>
      </c>
      <c r="K7" s="20">
        <v>5000</v>
      </c>
      <c r="M7" s="20" t="s">
        <v>65</v>
      </c>
      <c r="O7" s="5">
        <f>SUMIF('Performance Data'!$B:$B, $B7,'Performance Data'!N:N)</f>
        <v>848.9</v>
      </c>
      <c r="P7" s="5">
        <f>SUMIF('Performance Data'!$B:$B, $B7,'Performance Data'!O:O)</f>
        <v>2666.4300000000003</v>
      </c>
      <c r="Q7" s="5">
        <f>SUMIF('Performance Data'!$B:$B, $B7,'Performance Data'!P:P)</f>
        <v>730</v>
      </c>
      <c r="S7" s="21">
        <f t="shared" si="0"/>
        <v>2.1410413476263406</v>
      </c>
      <c r="T7" s="21">
        <f t="shared" si="1"/>
        <v>2.6526438356164386</v>
      </c>
      <c r="V7" s="5">
        <f>SUMIF('Performance Data'!$B:$B, $B7,'Performance Data'!AC:AC)</f>
        <v>0</v>
      </c>
      <c r="W7" s="5">
        <f>SUMIF('Performance Data'!$B:$B, $B7,'Performance Data'!AD:AD)</f>
        <v>7698.87</v>
      </c>
      <c r="X7" s="5">
        <f>SUMIF('Performance Data'!$B:$B, $B7,'Performance Data'!AE:AE)</f>
        <v>848.9</v>
      </c>
      <c r="Y7" s="5">
        <f>SUMIF('Performance Data'!$B:$B, $B7,'Performance Data'!AG:AG)</f>
        <v>1000</v>
      </c>
      <c r="Z7" s="5">
        <f t="shared" si="2"/>
        <v>2666.4300000000003</v>
      </c>
      <c r="AA7" s="5">
        <f t="shared" si="2"/>
        <v>5000</v>
      </c>
      <c r="AC7" s="21">
        <f t="shared" si="3"/>
        <v>2.1410413476263406</v>
      </c>
      <c r="AD7" s="21">
        <f t="shared" si="4"/>
        <v>1.6664300000000001</v>
      </c>
      <c r="AE7" s="21">
        <f t="shared" si="4"/>
        <v>0.8751664210198653</v>
      </c>
      <c r="AG7" s="63">
        <f t="shared" si="7"/>
        <v>350.00000000000006</v>
      </c>
      <c r="AH7" s="63">
        <f t="shared" si="7"/>
        <v>400</v>
      </c>
      <c r="AI7" s="63">
        <f t="shared" si="7"/>
        <v>500</v>
      </c>
      <c r="AJ7" s="63">
        <f t="shared" si="7"/>
        <v>425.00000000000006</v>
      </c>
      <c r="AK7" s="63">
        <f t="shared" si="7"/>
        <v>450</v>
      </c>
      <c r="AL7" s="63">
        <f t="shared" si="7"/>
        <v>400</v>
      </c>
      <c r="AM7" s="63">
        <f t="shared" si="7"/>
        <v>400</v>
      </c>
      <c r="AN7" s="63">
        <f t="shared" si="7"/>
        <v>325</v>
      </c>
      <c r="AO7" s="63">
        <f t="shared" si="7"/>
        <v>475</v>
      </c>
      <c r="AP7" s="63">
        <f t="shared" si="7"/>
        <v>500</v>
      </c>
      <c r="AQ7" s="63">
        <f t="shared" si="7"/>
        <v>425.00000000000006</v>
      </c>
      <c r="AR7" s="63">
        <f t="shared" si="7"/>
        <v>350.00000000000006</v>
      </c>
    </row>
    <row r="8" spans="1:44" x14ac:dyDescent="0.25">
      <c r="B8" s="26" t="s">
        <v>102</v>
      </c>
      <c r="C8" s="26"/>
      <c r="D8" s="26"/>
      <c r="E8" s="26"/>
      <c r="F8" s="26"/>
      <c r="G8" s="27"/>
      <c r="H8" s="28">
        <f>COUNTIF(H3:H7, "Yes")</f>
        <v>2</v>
      </c>
      <c r="I8" s="27"/>
      <c r="J8" s="31">
        <f>SUM(J3:J7)</f>
        <v>14090.830000000002</v>
      </c>
      <c r="K8" s="28">
        <f>SUM(K3:K7)</f>
        <v>25000</v>
      </c>
      <c r="L8" s="26"/>
      <c r="M8" s="26"/>
      <c r="N8" s="26"/>
      <c r="O8" s="28">
        <f>SUM(O3:O7)</f>
        <v>16857.420000000002</v>
      </c>
      <c r="P8" s="28">
        <f>SUM(P3:P7)</f>
        <v>14090.830000000002</v>
      </c>
      <c r="Q8" s="28">
        <f>SUM(Q3:Q7)</f>
        <v>13140</v>
      </c>
      <c r="R8" s="26"/>
      <c r="S8" s="29">
        <f t="shared" si="0"/>
        <v>-0.16411704756718404</v>
      </c>
      <c r="T8" s="29">
        <f t="shared" si="1"/>
        <v>7.2361491628615049E-2</v>
      </c>
      <c r="U8" s="26"/>
      <c r="V8" s="28">
        <f t="shared" ref="V8:AA8" si="8">SUM(V3:V7)</f>
        <v>3288.4</v>
      </c>
      <c r="W8" s="28">
        <f t="shared" si="8"/>
        <v>36300.910000000003</v>
      </c>
      <c r="X8" s="28">
        <f t="shared" si="8"/>
        <v>16857.420000000002</v>
      </c>
      <c r="Y8" s="28">
        <f t="shared" si="8"/>
        <v>18000</v>
      </c>
      <c r="Z8" s="28">
        <f t="shared" si="8"/>
        <v>14090.830000000002</v>
      </c>
      <c r="AA8" s="28">
        <f t="shared" si="8"/>
        <v>25000</v>
      </c>
      <c r="AB8" s="26"/>
      <c r="AC8" s="29">
        <f t="shared" si="3"/>
        <v>-0.16411704756718404</v>
      </c>
      <c r="AD8" s="29">
        <f t="shared" si="4"/>
        <v>-0.21717611111111101</v>
      </c>
      <c r="AE8" s="29">
        <f t="shared" si="4"/>
        <v>0.77420350681968331</v>
      </c>
      <c r="AG8" s="28">
        <f t="shared" ref="AG8:AR8" si="9">SUM(AG3:AG7)</f>
        <v>1750</v>
      </c>
      <c r="AH8" s="28">
        <f t="shared" si="9"/>
        <v>2000</v>
      </c>
      <c r="AI8" s="28">
        <f t="shared" si="9"/>
        <v>2500</v>
      </c>
      <c r="AJ8" s="28">
        <f t="shared" si="9"/>
        <v>2125</v>
      </c>
      <c r="AK8" s="28">
        <f t="shared" si="9"/>
        <v>2250</v>
      </c>
      <c r="AL8" s="28">
        <f t="shared" si="9"/>
        <v>2000</v>
      </c>
      <c r="AM8" s="28">
        <f t="shared" si="9"/>
        <v>2000</v>
      </c>
      <c r="AN8" s="28">
        <f t="shared" si="9"/>
        <v>1625</v>
      </c>
      <c r="AO8" s="28">
        <f t="shared" si="9"/>
        <v>2375</v>
      </c>
      <c r="AP8" s="28">
        <f t="shared" si="9"/>
        <v>2500</v>
      </c>
      <c r="AQ8" s="28">
        <f t="shared" si="9"/>
        <v>2125</v>
      </c>
      <c r="AR8" s="28">
        <f t="shared" si="9"/>
        <v>1750</v>
      </c>
    </row>
    <row r="9" spans="1:44" x14ac:dyDescent="0.25">
      <c r="G9" s="19"/>
      <c r="O9" s="5"/>
      <c r="P9" s="5"/>
      <c r="Q9" s="5"/>
      <c r="S9" s="21"/>
      <c r="T9" s="21"/>
      <c r="V9" s="5"/>
      <c r="W9" s="5"/>
      <c r="X9" s="5"/>
      <c r="Y9" s="5"/>
      <c r="Z9" s="5"/>
      <c r="AA9" s="5"/>
      <c r="AC9" s="21"/>
      <c r="AD9" s="21"/>
      <c r="AE9" s="21"/>
    </row>
    <row r="10" spans="1:44" x14ac:dyDescent="0.25">
      <c r="G10" s="19"/>
      <c r="O10" s="32"/>
      <c r="P10" s="32"/>
      <c r="Q10" s="32"/>
      <c r="S10" s="33"/>
      <c r="T10" s="33"/>
      <c r="V10" s="32"/>
      <c r="W10" s="32"/>
      <c r="X10" s="32"/>
      <c r="Y10" s="32"/>
      <c r="Z10" s="32"/>
      <c r="AA10" s="32"/>
      <c r="AC10" s="33"/>
      <c r="AD10" s="33"/>
      <c r="AE10" s="33"/>
    </row>
    <row r="11" spans="1:44" x14ac:dyDescent="0.25">
      <c r="B11">
        <v>21117</v>
      </c>
      <c r="C11" t="s">
        <v>485</v>
      </c>
      <c r="D11" t="str">
        <f>VLOOKUP($B11, 'Performance Data'!$B:$K, 3, 0)</f>
        <v>Switzerland</v>
      </c>
      <c r="E11" t="str">
        <f>VLOOKUP($B11, 'Performance Data'!$B:$K, 4, 0)</f>
        <v>French Switzerland</v>
      </c>
      <c r="F11" t="str">
        <f>VLOOKUP($B11, 'Performance Data'!$B:$K, 6, 0)</f>
        <v>Institutes / Clinic</v>
      </c>
      <c r="G11" s="19">
        <f>VLOOKUP($B11, 'Performance Data'!$B:$K, 10, 0)</f>
        <v>2025</v>
      </c>
      <c r="H11" s="20"/>
      <c r="I11" s="19" t="str">
        <f>VLOOKUP($B11, 'Performance Data'!$B:$K, 7, 0)</f>
        <v>NKD25</v>
      </c>
      <c r="J11" s="7">
        <f t="shared" ref="J11" si="10">P11</f>
        <v>671.46</v>
      </c>
      <c r="K11" s="20">
        <v>10000</v>
      </c>
      <c r="M11" s="20"/>
      <c r="O11" s="5">
        <f>SUMIF('Performance Data'!$B:$B, $B11,'Performance Data'!N:N)</f>
        <v>0</v>
      </c>
      <c r="P11" s="5">
        <f>SUMIF('Performance Data'!$B:$B, $B11,'Performance Data'!O:O)</f>
        <v>671.46</v>
      </c>
      <c r="Q11" s="5">
        <f>SUMIF('Performance Data'!$B:$B, $B11,'Performance Data'!P:P)</f>
        <v>0</v>
      </c>
      <c r="S11" s="21" t="e">
        <f>$P11/O11-1</f>
        <v>#DIV/0!</v>
      </c>
      <c r="T11" s="21" t="e">
        <f>P11/Q11-1</f>
        <v>#DIV/0!</v>
      </c>
      <c r="V11" s="5">
        <f>SUMIF('Performance Data'!$B:$B, $B11,'Performance Data'!AC:AC)</f>
        <v>0</v>
      </c>
      <c r="W11" s="5">
        <f>SUMIF('Performance Data'!$B:$B, $B11,'Performance Data'!AD:AD)</f>
        <v>0</v>
      </c>
      <c r="X11" s="5">
        <f>SUMIF('Performance Data'!$B:$B, $B11,'Performance Data'!AE:AE)</f>
        <v>0</v>
      </c>
      <c r="Y11" s="5">
        <f>SUMIF('Performance Data'!$B:$B, $B11,'Performance Data'!AG:AG)</f>
        <v>0</v>
      </c>
      <c r="Z11" s="5">
        <f>J11</f>
        <v>671.46</v>
      </c>
      <c r="AA11" s="5">
        <f>K11</f>
        <v>10000</v>
      </c>
      <c r="AC11" s="21" t="e">
        <f>Z11/X11-1</f>
        <v>#DIV/0!</v>
      </c>
      <c r="AD11" s="21" t="e">
        <f>Z11/Y11-1</f>
        <v>#DIV/0!</v>
      </c>
      <c r="AE11" s="21">
        <f>AA11/Z11-1</f>
        <v>13.892919905876745</v>
      </c>
      <c r="AG11" s="63">
        <f t="shared" ref="AG11:AR12" si="11">$AA11*AG$1</f>
        <v>700.00000000000011</v>
      </c>
      <c r="AH11" s="63">
        <f t="shared" si="11"/>
        <v>800</v>
      </c>
      <c r="AI11" s="63">
        <f t="shared" si="11"/>
        <v>1000</v>
      </c>
      <c r="AJ11" s="63">
        <f t="shared" si="11"/>
        <v>850.00000000000011</v>
      </c>
      <c r="AK11" s="63">
        <f t="shared" si="11"/>
        <v>900</v>
      </c>
      <c r="AL11" s="63">
        <f t="shared" si="11"/>
        <v>800</v>
      </c>
      <c r="AM11" s="63">
        <f t="shared" si="11"/>
        <v>800</v>
      </c>
      <c r="AN11" s="63">
        <f t="shared" si="11"/>
        <v>650</v>
      </c>
      <c r="AO11" s="63">
        <f t="shared" si="11"/>
        <v>950</v>
      </c>
      <c r="AP11" s="63">
        <f t="shared" si="11"/>
        <v>1000</v>
      </c>
      <c r="AQ11" s="63">
        <f t="shared" si="11"/>
        <v>850.00000000000011</v>
      </c>
      <c r="AR11" s="63">
        <f t="shared" si="11"/>
        <v>700.00000000000011</v>
      </c>
    </row>
    <row r="12" spans="1:44" x14ac:dyDescent="0.25">
      <c r="B12" t="s">
        <v>486</v>
      </c>
      <c r="C12" t="s">
        <v>114</v>
      </c>
      <c r="D12" t="s">
        <v>31</v>
      </c>
      <c r="E12" t="s">
        <v>29</v>
      </c>
      <c r="G12" s="19">
        <v>2025</v>
      </c>
      <c r="H12" s="20"/>
      <c r="I12" t="s">
        <v>108</v>
      </c>
      <c r="K12" s="20"/>
      <c r="O12" s="5">
        <v>0</v>
      </c>
      <c r="P12" s="5">
        <v>0</v>
      </c>
      <c r="Q12" s="5">
        <f>SUMIF('Combined Budget 2025 CHF'!$B:$B, $B12,'Combined Budget 2025 CHF'!$AF:$AF)</f>
        <v>7500</v>
      </c>
      <c r="S12" s="21" t="e">
        <f>$P12/O12-1</f>
        <v>#DIV/0!</v>
      </c>
      <c r="T12" s="21">
        <f>P12/Q12-1</f>
        <v>-1</v>
      </c>
      <c r="V12" s="5">
        <v>0</v>
      </c>
      <c r="W12" s="5">
        <v>0</v>
      </c>
      <c r="X12" s="5">
        <v>0</v>
      </c>
      <c r="Y12" s="5">
        <f>SUMIF('Combined Budget 2025 CHF'!$B:$B, $B12,'Combined Budget 2025 CHF'!$Q:$Q)</f>
        <v>20000</v>
      </c>
      <c r="Z12" s="5">
        <f>J12</f>
        <v>0</v>
      </c>
      <c r="AA12" s="5">
        <f>K12</f>
        <v>0</v>
      </c>
      <c r="AC12" s="21" t="e">
        <f>Z12/X12-1</f>
        <v>#DIV/0!</v>
      </c>
      <c r="AD12" s="21">
        <f>Z12/Y12-1</f>
        <v>-1</v>
      </c>
      <c r="AE12" s="21" t="e">
        <f>AA12/Z12-1</f>
        <v>#DIV/0!</v>
      </c>
      <c r="AG12" s="63">
        <f t="shared" si="11"/>
        <v>0</v>
      </c>
      <c r="AH12" s="63">
        <f t="shared" si="11"/>
        <v>0</v>
      </c>
      <c r="AI12" s="63">
        <f t="shared" si="11"/>
        <v>0</v>
      </c>
      <c r="AJ12" s="63">
        <f t="shared" si="11"/>
        <v>0</v>
      </c>
      <c r="AK12" s="63">
        <f t="shared" si="11"/>
        <v>0</v>
      </c>
      <c r="AL12" s="63">
        <f t="shared" si="11"/>
        <v>0</v>
      </c>
      <c r="AM12" s="63">
        <f t="shared" si="11"/>
        <v>0</v>
      </c>
      <c r="AN12" s="63">
        <f t="shared" si="11"/>
        <v>0</v>
      </c>
      <c r="AO12" s="63">
        <f t="shared" si="11"/>
        <v>0</v>
      </c>
      <c r="AP12" s="63">
        <f t="shared" si="11"/>
        <v>0</v>
      </c>
      <c r="AQ12" s="63">
        <f t="shared" si="11"/>
        <v>0</v>
      </c>
      <c r="AR12" s="63">
        <f t="shared" si="11"/>
        <v>0</v>
      </c>
    </row>
    <row r="14" spans="1:44" x14ac:dyDescent="0.25">
      <c r="B14" s="26" t="s">
        <v>115</v>
      </c>
      <c r="C14" s="26"/>
      <c r="D14" s="26"/>
      <c r="E14" s="26"/>
      <c r="F14" s="26"/>
      <c r="G14" s="27"/>
      <c r="H14" s="31">
        <f>COUNTIF(H11:H11, "Yes")+H12</f>
        <v>0</v>
      </c>
      <c r="I14" s="27"/>
      <c r="J14" s="31">
        <f>SUM(J11:J12)</f>
        <v>671.46</v>
      </c>
      <c r="K14" s="28">
        <f>SUM(K11:K12)</f>
        <v>10000</v>
      </c>
      <c r="L14" s="26"/>
      <c r="M14" s="26"/>
      <c r="N14" s="26"/>
      <c r="O14" s="28">
        <f>SUM(O11:O12)</f>
        <v>0</v>
      </c>
      <c r="P14" s="28">
        <f>SUM(P11:P12)</f>
        <v>671.46</v>
      </c>
      <c r="Q14" s="28">
        <f>SUM(Q11:Q12)</f>
        <v>7500</v>
      </c>
      <c r="R14" s="26"/>
      <c r="S14" s="29" t="e">
        <f>$P14/O14-1</f>
        <v>#DIV/0!</v>
      </c>
      <c r="T14" s="29">
        <f>P14/Q14-1</f>
        <v>-0.91047199999999995</v>
      </c>
      <c r="U14" s="26"/>
      <c r="V14" s="28">
        <f t="shared" ref="V14:AA14" si="12">SUM(V11:V12)</f>
        <v>0</v>
      </c>
      <c r="W14" s="28">
        <f t="shared" si="12"/>
        <v>0</v>
      </c>
      <c r="X14" s="28">
        <f t="shared" si="12"/>
        <v>0</v>
      </c>
      <c r="Y14" s="28">
        <f t="shared" si="12"/>
        <v>20000</v>
      </c>
      <c r="Z14" s="28">
        <f t="shared" si="12"/>
        <v>671.46</v>
      </c>
      <c r="AA14" s="28">
        <f t="shared" si="12"/>
        <v>10000</v>
      </c>
      <c r="AB14" s="26"/>
      <c r="AC14" s="29" t="e">
        <f>Z14/X14-1</f>
        <v>#DIV/0!</v>
      </c>
      <c r="AD14" s="29">
        <f>Z14/Y14-1</f>
        <v>-0.96642700000000004</v>
      </c>
      <c r="AE14" s="29">
        <f>AA14/Z14-1</f>
        <v>13.892919905876745</v>
      </c>
      <c r="AG14" s="28">
        <f t="shared" ref="AG14:AR14" si="13">SUM(AG11:AG12)</f>
        <v>700.00000000000011</v>
      </c>
      <c r="AH14" s="28">
        <f t="shared" si="13"/>
        <v>800</v>
      </c>
      <c r="AI14" s="28">
        <f t="shared" si="13"/>
        <v>1000</v>
      </c>
      <c r="AJ14" s="28">
        <f t="shared" si="13"/>
        <v>850.00000000000011</v>
      </c>
      <c r="AK14" s="28">
        <f t="shared" si="13"/>
        <v>900</v>
      </c>
      <c r="AL14" s="28">
        <f t="shared" si="13"/>
        <v>800</v>
      </c>
      <c r="AM14" s="28">
        <f t="shared" si="13"/>
        <v>800</v>
      </c>
      <c r="AN14" s="28">
        <f t="shared" si="13"/>
        <v>650</v>
      </c>
      <c r="AO14" s="28">
        <f t="shared" si="13"/>
        <v>950</v>
      </c>
      <c r="AP14" s="28">
        <f t="shared" si="13"/>
        <v>1000</v>
      </c>
      <c r="AQ14" s="28">
        <f t="shared" si="13"/>
        <v>850.00000000000011</v>
      </c>
      <c r="AR14" s="28">
        <f t="shared" si="13"/>
        <v>700.00000000000011</v>
      </c>
    </row>
    <row r="16" spans="1:44" x14ac:dyDescent="0.25">
      <c r="B16" s="71" t="s">
        <v>1283</v>
      </c>
      <c r="C16" s="66"/>
      <c r="AG16" s="69" cm="1">
        <f t="array" ref="AG16:AR16">AG8:AR8+AG14:AR14</f>
        <v>2450</v>
      </c>
      <c r="AH16" s="71">
        <v>2800</v>
      </c>
      <c r="AI16" s="71">
        <v>3500</v>
      </c>
      <c r="AJ16" s="71">
        <v>2975</v>
      </c>
      <c r="AK16" s="71">
        <v>3150</v>
      </c>
      <c r="AL16" s="71">
        <v>2800</v>
      </c>
      <c r="AM16" s="71">
        <v>2800</v>
      </c>
      <c r="AN16" s="71">
        <v>2275</v>
      </c>
      <c r="AO16" s="71">
        <v>3325</v>
      </c>
      <c r="AP16" s="71">
        <v>3500</v>
      </c>
      <c r="AQ16" s="71">
        <v>2975</v>
      </c>
      <c r="AR16" s="71">
        <v>2450</v>
      </c>
    </row>
    <row r="17" spans="2:58" x14ac:dyDescent="0.25">
      <c r="AY17">
        <f>AV18</f>
        <v>1</v>
      </c>
      <c r="AZ17">
        <f>AW18</f>
        <v>0</v>
      </c>
      <c r="BA17">
        <f>AX18+AV18</f>
        <v>2</v>
      </c>
      <c r="BB17">
        <f>AY18+AW18</f>
        <v>0</v>
      </c>
      <c r="BC17">
        <f>AZ18+AX18+AV18</f>
        <v>3</v>
      </c>
      <c r="BD17">
        <f>BA18+AY18+AW18</f>
        <v>0</v>
      </c>
      <c r="BE17">
        <f>BB18+AZ18+AX18+AV18</f>
        <v>3</v>
      </c>
      <c r="BF17">
        <f>BC18+BA18+AY18+AW18</f>
        <v>1</v>
      </c>
    </row>
    <row r="18" spans="2:58" x14ac:dyDescent="0.25">
      <c r="B18" t="s">
        <v>487</v>
      </c>
      <c r="C18" t="s">
        <v>117</v>
      </c>
      <c r="D18" t="s">
        <v>31</v>
      </c>
      <c r="E18" t="s">
        <v>29</v>
      </c>
      <c r="G18" s="19">
        <v>2026</v>
      </c>
      <c r="H18" s="20">
        <v>5</v>
      </c>
      <c r="I18" t="s">
        <v>118</v>
      </c>
      <c r="K18" s="24">
        <v>52500</v>
      </c>
      <c r="O18" s="5">
        <v>0</v>
      </c>
      <c r="P18" s="5">
        <v>0</v>
      </c>
      <c r="Q18" s="5">
        <v>0</v>
      </c>
      <c r="S18" s="21" t="e">
        <f>$P18/O18-1</f>
        <v>#DIV/0!</v>
      </c>
      <c r="T18" s="21" t="e">
        <f>P18/Q18-1</f>
        <v>#DIV/0!</v>
      </c>
      <c r="V18" s="5">
        <v>0</v>
      </c>
      <c r="W18" s="5">
        <v>0</v>
      </c>
      <c r="X18" s="5">
        <v>0</v>
      </c>
      <c r="Y18" s="5">
        <v>0</v>
      </c>
      <c r="Z18" s="5">
        <f>J18</f>
        <v>0</v>
      </c>
      <c r="AA18" s="5">
        <f>K18</f>
        <v>52500</v>
      </c>
      <c r="AC18" s="21" t="e">
        <f>Z18/X18-1</f>
        <v>#DIV/0!</v>
      </c>
      <c r="AD18" s="21" t="e">
        <f>Z18/Y18-1</f>
        <v>#DIV/0!</v>
      </c>
      <c r="AE18" s="21" t="e">
        <f>AA18/Z18-1</f>
        <v>#DIV/0!</v>
      </c>
      <c r="AG18">
        <f>AU18*4500+AU17*2500</f>
        <v>0</v>
      </c>
      <c r="AH18" s="71">
        <f>AV18*4000+AV17*3000</f>
        <v>4000</v>
      </c>
      <c r="AI18" s="71">
        <v>5000</v>
      </c>
      <c r="AJ18" s="71">
        <f>AX18*4000+AX17*3000</f>
        <v>4000</v>
      </c>
      <c r="AK18" s="71">
        <v>5500</v>
      </c>
      <c r="AL18" s="71">
        <v>4000</v>
      </c>
      <c r="AM18" s="71">
        <v>4000</v>
      </c>
      <c r="AN18" s="71">
        <v>2000</v>
      </c>
      <c r="AO18" s="71">
        <v>6000</v>
      </c>
      <c r="AP18" s="71">
        <v>5000</v>
      </c>
      <c r="AQ18" s="71">
        <v>8000</v>
      </c>
      <c r="AR18" s="71">
        <v>5000</v>
      </c>
      <c r="AV18">
        <v>1</v>
      </c>
      <c r="AX18">
        <v>1</v>
      </c>
      <c r="AZ18">
        <v>1</v>
      </c>
      <c r="BC18">
        <v>1</v>
      </c>
      <c r="BE18">
        <v>1</v>
      </c>
    </row>
    <row r="20" spans="2:58" x14ac:dyDescent="0.25">
      <c r="B20" s="26" t="s">
        <v>119</v>
      </c>
      <c r="C20" s="26"/>
      <c r="D20" s="26"/>
      <c r="E20" s="26"/>
      <c r="F20" s="26"/>
      <c r="G20" s="27"/>
      <c r="H20" s="31">
        <f>COUNTIF(H17:H17, "Yes")+H18</f>
        <v>5</v>
      </c>
      <c r="I20" s="27"/>
      <c r="J20" s="31">
        <f t="shared" ref="J20:K20" si="14">SUM(J17:J18)</f>
        <v>0</v>
      </c>
      <c r="K20" s="28">
        <f t="shared" si="14"/>
        <v>52500</v>
      </c>
      <c r="L20" s="26"/>
      <c r="M20" s="26"/>
      <c r="N20" s="26"/>
      <c r="O20" s="28">
        <f t="shared" ref="O20:Q20" si="15">SUM(O17:O18)</f>
        <v>0</v>
      </c>
      <c r="P20" s="28">
        <f t="shared" si="15"/>
        <v>0</v>
      </c>
      <c r="Q20" s="28">
        <f t="shared" si="15"/>
        <v>0</v>
      </c>
      <c r="R20" s="26"/>
      <c r="S20" s="29" t="e">
        <f>$P20/O20-1</f>
        <v>#DIV/0!</v>
      </c>
      <c r="T20" s="29" t="e">
        <f>P20/Q20-1</f>
        <v>#DIV/0!</v>
      </c>
      <c r="U20" s="26"/>
      <c r="V20" s="28">
        <f t="shared" ref="V20:Y20" si="16">SUM(V17:V18)</f>
        <v>0</v>
      </c>
      <c r="W20" s="28">
        <f t="shared" si="16"/>
        <v>0</v>
      </c>
      <c r="X20" s="28">
        <f t="shared" si="16"/>
        <v>0</v>
      </c>
      <c r="Y20" s="28">
        <f t="shared" si="16"/>
        <v>0</v>
      </c>
      <c r="Z20" s="28">
        <f>SUM(Z17:Z18)</f>
        <v>0</v>
      </c>
      <c r="AA20" s="28">
        <f>SUM(AA17:AA18)</f>
        <v>52500</v>
      </c>
      <c r="AB20" s="26"/>
      <c r="AC20" s="29" t="e">
        <f>Z20/X20-1</f>
        <v>#DIV/0!</v>
      </c>
      <c r="AD20" s="29" t="e">
        <f>Z20/Y20-1</f>
        <v>#DIV/0!</v>
      </c>
      <c r="AE20" s="29" t="e">
        <f>AA20/Z20-1</f>
        <v>#DIV/0!</v>
      </c>
      <c r="AG20" s="28">
        <f t="shared" ref="AG20:AR20" si="17">SUM(AG17:AG18)</f>
        <v>0</v>
      </c>
      <c r="AH20" s="28">
        <f t="shared" si="17"/>
        <v>4000</v>
      </c>
      <c r="AI20" s="28">
        <f t="shared" si="17"/>
        <v>5000</v>
      </c>
      <c r="AJ20" s="28">
        <f t="shared" si="17"/>
        <v>4000</v>
      </c>
      <c r="AK20" s="28">
        <f t="shared" si="17"/>
        <v>5500</v>
      </c>
      <c r="AL20" s="28">
        <f t="shared" si="17"/>
        <v>4000</v>
      </c>
      <c r="AM20" s="28">
        <f t="shared" si="17"/>
        <v>4000</v>
      </c>
      <c r="AN20" s="28">
        <f t="shared" si="17"/>
        <v>2000</v>
      </c>
      <c r="AO20" s="28">
        <f t="shared" si="17"/>
        <v>6000</v>
      </c>
      <c r="AP20" s="28">
        <f t="shared" si="17"/>
        <v>5000</v>
      </c>
      <c r="AQ20" s="28">
        <f t="shared" si="17"/>
        <v>8000</v>
      </c>
      <c r="AR20" s="28">
        <f t="shared" si="17"/>
        <v>5000</v>
      </c>
    </row>
  </sheetData>
  <autoFilter ref="B2:BA2" xr:uid="{80FCDA92-0365-45D6-ACFD-7BD159FF0618}">
    <sortState xmlns:xlrd2="http://schemas.microsoft.com/office/spreadsheetml/2017/richdata2" ref="B3:BA7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86C8A4B-AA01-49DC-8B07-8B71BE6C2D4F}">
          <x14:formula1>
            <xm:f>List!$D$2:$D$5</xm:f>
          </x14:formula1>
          <xm:sqref>M3:M7 M10:M11</xm:sqref>
        </x14:dataValidation>
        <x14:dataValidation type="list" allowBlank="1" showInputMessage="1" showErrorMessage="1" xr:uid="{670A98C6-3745-42A0-A320-2497520D5A66}">
          <x14:formula1>
            <xm:f>List!$B$2:$B$4</xm:f>
          </x14:formula1>
          <xm:sqref>H3:H7 H11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9ED0-C323-40F4-BC9E-FBF855EC18E1}">
  <dimension ref="B1:AE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4" width="16.85546875" customWidth="1"/>
    <col min="5" max="5" width="26.42578125" bestFit="1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31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</row>
    <row r="2" spans="2:31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4" t="s">
        <v>488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488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</row>
    <row r="3" spans="2:31" x14ac:dyDescent="0.25">
      <c r="G3" s="19"/>
      <c r="H3" s="20"/>
      <c r="I3" s="19"/>
      <c r="J3" s="20"/>
      <c r="K3" s="20"/>
      <c r="M3" s="20"/>
      <c r="O3" s="5"/>
      <c r="P3" s="5"/>
      <c r="Q3" s="5"/>
      <c r="S3" s="21"/>
      <c r="T3" s="21"/>
      <c r="V3" s="5"/>
      <c r="W3" s="5"/>
      <c r="X3" s="5"/>
      <c r="Y3" s="5"/>
      <c r="Z3" s="5"/>
      <c r="AA3" s="5"/>
      <c r="AC3" s="21"/>
      <c r="AD3" s="21"/>
      <c r="AE3" s="21"/>
    </row>
    <row r="4" spans="2:31" x14ac:dyDescent="0.25">
      <c r="G4" s="19"/>
      <c r="H4" s="20"/>
      <c r="I4" s="19"/>
      <c r="J4" s="20"/>
      <c r="K4" s="20"/>
      <c r="M4" s="20"/>
      <c r="O4" s="5"/>
      <c r="P4" s="5"/>
      <c r="Q4" s="5"/>
      <c r="S4" s="21"/>
      <c r="T4" s="21"/>
      <c r="V4" s="5"/>
      <c r="W4" s="5"/>
      <c r="X4" s="5"/>
      <c r="Y4" s="5"/>
      <c r="Z4" s="5"/>
      <c r="AA4" s="5"/>
      <c r="AC4" s="21"/>
      <c r="AD4" s="21"/>
      <c r="AE4" s="21"/>
    </row>
    <row r="5" spans="2:31" x14ac:dyDescent="0.25">
      <c r="G5" s="19"/>
      <c r="H5" s="20"/>
      <c r="I5" s="19"/>
      <c r="J5" s="20"/>
      <c r="K5" s="20"/>
      <c r="M5" s="20"/>
      <c r="O5" s="5"/>
      <c r="P5" s="5"/>
      <c r="Q5" s="5"/>
      <c r="S5" s="21"/>
      <c r="T5" s="21"/>
      <c r="V5" s="5"/>
      <c r="W5" s="5"/>
      <c r="X5" s="5"/>
      <c r="Y5" s="5"/>
      <c r="Z5" s="5"/>
      <c r="AA5" s="5"/>
      <c r="AC5" s="21"/>
      <c r="AD5" s="21"/>
      <c r="AE5" s="21"/>
    </row>
    <row r="6" spans="2:31" x14ac:dyDescent="0.25">
      <c r="G6" s="19"/>
      <c r="H6" s="20"/>
      <c r="I6" s="19"/>
      <c r="J6" s="20"/>
      <c r="K6" s="20"/>
      <c r="M6" s="20"/>
      <c r="O6" s="5"/>
      <c r="P6" s="5"/>
      <c r="Q6" s="5"/>
      <c r="S6" s="21"/>
      <c r="T6" s="21"/>
      <c r="V6" s="5"/>
      <c r="W6" s="5"/>
      <c r="X6" s="5"/>
      <c r="Y6" s="5"/>
      <c r="Z6" s="5"/>
      <c r="AA6" s="5"/>
      <c r="AC6" s="21"/>
      <c r="AD6" s="21"/>
      <c r="AE6" s="21"/>
    </row>
    <row r="7" spans="2:31" x14ac:dyDescent="0.25">
      <c r="G7" s="19"/>
      <c r="H7" s="20"/>
      <c r="I7" s="19"/>
      <c r="J7" s="20"/>
      <c r="K7" s="20"/>
      <c r="M7" s="20"/>
      <c r="O7" s="5"/>
      <c r="P7" s="5"/>
      <c r="Q7" s="5"/>
      <c r="S7" s="21"/>
      <c r="T7" s="21"/>
      <c r="V7" s="5"/>
      <c r="W7" s="5"/>
      <c r="X7" s="5"/>
      <c r="Y7" s="5"/>
      <c r="Z7" s="5"/>
      <c r="AA7" s="5"/>
      <c r="AC7" s="21"/>
      <c r="AD7" s="21"/>
      <c r="AE7" s="21"/>
    </row>
    <row r="8" spans="2:31" x14ac:dyDescent="0.25">
      <c r="G8" s="19"/>
      <c r="H8" s="20"/>
      <c r="I8" s="19"/>
      <c r="J8" s="20"/>
      <c r="K8" s="20"/>
      <c r="M8" s="20"/>
      <c r="O8" s="5"/>
      <c r="P8" s="5"/>
      <c r="Q8" s="5"/>
      <c r="S8" s="21"/>
      <c r="T8" s="21"/>
      <c r="V8" s="5"/>
      <c r="W8" s="5"/>
      <c r="X8" s="5"/>
      <c r="Y8" s="5"/>
      <c r="Z8" s="5"/>
      <c r="AA8" s="5"/>
      <c r="AC8" s="21"/>
      <c r="AD8" s="21"/>
      <c r="AE8" s="21"/>
    </row>
    <row r="9" spans="2:31" x14ac:dyDescent="0.25">
      <c r="G9" s="19"/>
      <c r="H9" s="20"/>
      <c r="I9" s="19"/>
      <c r="J9" s="20"/>
      <c r="K9" s="20"/>
      <c r="M9" s="20"/>
      <c r="O9" s="5"/>
      <c r="P9" s="5"/>
      <c r="Q9" s="5"/>
      <c r="S9" s="21"/>
      <c r="T9" s="21"/>
      <c r="V9" s="5"/>
      <c r="W9" s="5"/>
      <c r="X9" s="5"/>
      <c r="Y9" s="5"/>
      <c r="Z9" s="5"/>
      <c r="AA9" s="5"/>
      <c r="AC9" s="21"/>
      <c r="AD9" s="21"/>
      <c r="AE9" s="21"/>
    </row>
    <row r="10" spans="2:31" x14ac:dyDescent="0.25">
      <c r="G10" s="19"/>
      <c r="H10" s="20"/>
      <c r="I10" s="19"/>
      <c r="J10" s="20"/>
      <c r="K10" s="20"/>
      <c r="M10" s="20"/>
      <c r="O10" s="5"/>
      <c r="P10" s="5"/>
      <c r="Q10" s="5"/>
      <c r="S10" s="21"/>
      <c r="T10" s="21"/>
      <c r="V10" s="5"/>
      <c r="W10" s="5"/>
      <c r="X10" s="5"/>
      <c r="Y10" s="5"/>
      <c r="Z10" s="5"/>
      <c r="AA10" s="5"/>
      <c r="AC10" s="21"/>
      <c r="AD10" s="21"/>
      <c r="AE10" s="21"/>
    </row>
    <row r="11" spans="2:31" x14ac:dyDescent="0.25">
      <c r="G11" s="19"/>
      <c r="H11" s="20"/>
      <c r="I11" s="19"/>
      <c r="J11" s="20"/>
      <c r="K11" s="20"/>
      <c r="M11" s="20"/>
      <c r="O11" s="5"/>
      <c r="P11" s="5"/>
      <c r="Q11" s="5"/>
      <c r="S11" s="21"/>
      <c r="T11" s="21"/>
      <c r="V11" s="5"/>
      <c r="W11" s="5"/>
      <c r="X11" s="5"/>
      <c r="Y11" s="5"/>
      <c r="Z11" s="5"/>
      <c r="AA11" s="5"/>
      <c r="AC11" s="21"/>
      <c r="AD11" s="21"/>
      <c r="AE11" s="21"/>
    </row>
    <row r="12" spans="2:31" x14ac:dyDescent="0.25">
      <c r="G12" s="19"/>
      <c r="H12" s="20"/>
      <c r="I12" s="19"/>
      <c r="J12" s="20"/>
      <c r="K12" s="20"/>
      <c r="M12" s="20"/>
      <c r="O12" s="5"/>
      <c r="P12" s="5"/>
      <c r="Q12" s="5"/>
      <c r="S12" s="21"/>
      <c r="T12" s="21"/>
      <c r="V12" s="5"/>
      <c r="W12" s="5"/>
      <c r="X12" s="5"/>
      <c r="Y12" s="5"/>
      <c r="Z12" s="5"/>
      <c r="AA12" s="5"/>
      <c r="AC12" s="21"/>
      <c r="AD12" s="21"/>
      <c r="AE12" s="21"/>
    </row>
    <row r="13" spans="2:31" x14ac:dyDescent="0.25">
      <c r="G13" s="19"/>
      <c r="H13" s="20"/>
      <c r="I13" s="19"/>
      <c r="J13" s="20"/>
      <c r="K13" s="20"/>
      <c r="M13" s="20"/>
      <c r="O13" s="5"/>
      <c r="P13" s="5"/>
      <c r="Q13" s="5"/>
      <c r="S13" s="21"/>
      <c r="T13" s="21"/>
      <c r="V13" s="5"/>
      <c r="W13" s="5"/>
      <c r="X13" s="5"/>
      <c r="Y13" s="5"/>
      <c r="Z13" s="5"/>
      <c r="AA13" s="5"/>
      <c r="AC13" s="21"/>
      <c r="AD13" s="21"/>
      <c r="AE13" s="21"/>
    </row>
    <row r="14" spans="2:31" x14ac:dyDescent="0.25">
      <c r="G14" s="19"/>
      <c r="H14" s="20"/>
      <c r="I14" s="19"/>
      <c r="J14" s="20"/>
      <c r="K14" s="20"/>
      <c r="M14" s="20"/>
      <c r="O14" s="5"/>
      <c r="P14" s="5"/>
      <c r="Q14" s="5"/>
      <c r="S14" s="21"/>
      <c r="T14" s="21"/>
      <c r="V14" s="5"/>
      <c r="W14" s="5"/>
      <c r="X14" s="5"/>
      <c r="Y14" s="5"/>
      <c r="Z14" s="5"/>
      <c r="AA14" s="5"/>
      <c r="AC14" s="21"/>
      <c r="AD14" s="21"/>
      <c r="AE14" s="21"/>
    </row>
    <row r="15" spans="2:31" x14ac:dyDescent="0.25">
      <c r="G15" s="19"/>
      <c r="H15" s="20"/>
      <c r="I15" s="19"/>
      <c r="J15" s="20"/>
      <c r="K15" s="20"/>
      <c r="M15" s="20"/>
      <c r="O15" s="5"/>
      <c r="P15" s="5"/>
      <c r="Q15" s="5"/>
      <c r="S15" s="21"/>
      <c r="T15" s="21"/>
      <c r="V15" s="5"/>
      <c r="W15" s="5"/>
      <c r="X15" s="5"/>
      <c r="Y15" s="5"/>
      <c r="Z15" s="5"/>
      <c r="AA15" s="5"/>
      <c r="AC15" s="21"/>
      <c r="AD15" s="21"/>
      <c r="AE15" s="21"/>
    </row>
    <row r="16" spans="2:31" x14ac:dyDescent="0.25">
      <c r="B16" s="26" t="s">
        <v>102</v>
      </c>
      <c r="C16" s="26"/>
      <c r="D16" s="26"/>
      <c r="E16" s="26"/>
      <c r="F16" s="26"/>
      <c r="G16" s="27"/>
      <c r="H16" s="28">
        <f>COUNTIF(H3:H15, "Yes")</f>
        <v>0</v>
      </c>
      <c r="I16" s="27"/>
      <c r="J16" s="28">
        <f>SUM(J3:J15)</f>
        <v>0</v>
      </c>
      <c r="K16" s="28">
        <f>SUM(K3:K15)</f>
        <v>0</v>
      </c>
      <c r="L16" s="26"/>
      <c r="M16" s="26"/>
      <c r="N16" s="26"/>
      <c r="O16" s="28">
        <f>SUM(O3:O15)</f>
        <v>0</v>
      </c>
      <c r="P16" s="28">
        <f>SUM(P3:P15)</f>
        <v>0</v>
      </c>
      <c r="Q16" s="28">
        <f>SUM(Q3:Q15)</f>
        <v>0</v>
      </c>
      <c r="R16" s="26"/>
      <c r="S16" s="29" t="e">
        <f>$P16/O16-1</f>
        <v>#DIV/0!</v>
      </c>
      <c r="T16" s="29" t="e">
        <f>P16/Q16-1</f>
        <v>#DIV/0!</v>
      </c>
      <c r="U16" s="26"/>
      <c r="V16" s="28">
        <f t="shared" ref="V16:AA16" si="0">SUM(V3:V15)</f>
        <v>0</v>
      </c>
      <c r="W16" s="28">
        <f t="shared" si="0"/>
        <v>0</v>
      </c>
      <c r="X16" s="28">
        <f t="shared" si="0"/>
        <v>0</v>
      </c>
      <c r="Y16" s="28">
        <f t="shared" si="0"/>
        <v>0</v>
      </c>
      <c r="Z16" s="28">
        <f t="shared" si="0"/>
        <v>0</v>
      </c>
      <c r="AA16" s="28">
        <f t="shared" si="0"/>
        <v>0</v>
      </c>
      <c r="AB16" s="26"/>
      <c r="AC16" s="29" t="e">
        <f>Z16/X16-1</f>
        <v>#DIV/0!</v>
      </c>
      <c r="AD16" s="29" t="e">
        <f>Z16/Y16-1</f>
        <v>#DIV/0!</v>
      </c>
      <c r="AE16" s="29" t="e">
        <f>AA16/Z16-1</f>
        <v>#DIV/0!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B1B9B8-4FC1-4644-8220-4373BB324411}">
          <x14:formula1>
            <xm:f>List!$D$2:$D$5</xm:f>
          </x14:formula1>
          <xm:sqref>M3:M15</xm:sqref>
        </x14:dataValidation>
        <x14:dataValidation type="list" allowBlank="1" showInputMessage="1" showErrorMessage="1" xr:uid="{81F2A0C5-CC0E-405B-B909-D979996128E6}">
          <x14:formula1>
            <xm:f>List!$B$2:$B$4</xm:f>
          </x14:formula1>
          <xm:sqref>H3:H15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4317-92D9-44B5-A040-2E51AA4F754B}">
  <dimension ref="B1:BF20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12" sqref="K12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27000</v>
      </c>
      <c r="C3" t="s">
        <v>489</v>
      </c>
      <c r="D3" t="str">
        <f>VLOOKUP($B3, 'Performance Data'!$B:$K, 3, 0)</f>
        <v>Other EU</v>
      </c>
      <c r="E3" t="str">
        <f>VLOOKUP($B3, 'Performance Data'!$B:$K, 4, 0)</f>
        <v>France</v>
      </c>
      <c r="F3" t="str">
        <f>VLOOKUP($B3, 'Performance Data'!$B:$K, 6, 0)</f>
        <v>Institutes / Clinic</v>
      </c>
      <c r="G3" s="19">
        <f>VLOOKUP($B3, 'Performance Data'!$B:$K, 10, 0)</f>
        <v>2023</v>
      </c>
      <c r="H3" s="20" t="s">
        <v>64</v>
      </c>
      <c r="I3" s="19" t="str">
        <f>VLOOKUP($B3, 'Performance Data'!$B:$K, 7, 0)</f>
        <v>CC</v>
      </c>
      <c r="J3" s="32">
        <f>P3</f>
        <v>14810.74</v>
      </c>
      <c r="K3" s="24">
        <v>20000</v>
      </c>
      <c r="M3" s="20" t="s">
        <v>65</v>
      </c>
      <c r="O3" s="5">
        <f>SUMIF('Performance Data'!$B:$B, $B3,'Performance Data'!N:N)</f>
        <v>2401.7600000000002</v>
      </c>
      <c r="P3" s="5">
        <f>SUMIF('Performance Data'!$B:$B, $B3,'Performance Data'!O:O)</f>
        <v>14810.74</v>
      </c>
      <c r="Q3" s="5">
        <f>SUMIF('Performance Data'!$B:$B, $B3,'Performance Data'!P:P)</f>
        <v>10950</v>
      </c>
      <c r="S3" s="21">
        <f t="shared" ref="S3:S6" si="0">$P3/O3-1</f>
        <v>5.1666194790486966</v>
      </c>
      <c r="T3" s="21">
        <f t="shared" ref="T3:T6" si="1">P3/Q3-1</f>
        <v>0.3525789954337899</v>
      </c>
      <c r="V3" s="5">
        <f>SUMIF('Performance Data'!$B:$B, $B3,'Performance Data'!AC:AC)</f>
        <v>0</v>
      </c>
      <c r="W3" s="5">
        <f>SUMIF('Performance Data'!$B:$B, $B3,'Performance Data'!AD:AD)</f>
        <v>9230.73</v>
      </c>
      <c r="X3" s="5">
        <f>SUMIF('Performance Data'!$B:$B, $B3,'Performance Data'!AE:AE)</f>
        <v>2401.7600000000002</v>
      </c>
      <c r="Y3" s="5">
        <f>SUMIF('Performance Data'!$B:$B, $B3,'Performance Data'!AG:AG)</f>
        <v>15000</v>
      </c>
      <c r="Z3" s="5">
        <f t="shared" ref="Z3:AA5" si="2">J3</f>
        <v>14810.74</v>
      </c>
      <c r="AA3" s="5">
        <f t="shared" si="2"/>
        <v>20000</v>
      </c>
      <c r="AC3" s="21">
        <f t="shared" ref="AC3:AC6" si="3">Z3/X3-1</f>
        <v>5.1666194790486966</v>
      </c>
      <c r="AD3" s="21">
        <f t="shared" ref="AD3:AE6" si="4">Z3/Y3-1</f>
        <v>-1.2617333333333369E-2</v>
      </c>
      <c r="AE3" s="21">
        <f t="shared" si="4"/>
        <v>0.35037141965897711</v>
      </c>
      <c r="AG3" s="63">
        <f t="shared" ref="AG3:AR3" si="5">$AA3*AG$1</f>
        <v>1400.0000000000002</v>
      </c>
      <c r="AH3" s="63">
        <f t="shared" si="5"/>
        <v>1600</v>
      </c>
      <c r="AI3" s="63">
        <f t="shared" si="5"/>
        <v>2000</v>
      </c>
      <c r="AJ3" s="63">
        <f t="shared" si="5"/>
        <v>1700.0000000000002</v>
      </c>
      <c r="AK3" s="63">
        <f t="shared" si="5"/>
        <v>1800</v>
      </c>
      <c r="AL3" s="63">
        <f t="shared" si="5"/>
        <v>1600</v>
      </c>
      <c r="AM3" s="63">
        <f t="shared" si="5"/>
        <v>1600</v>
      </c>
      <c r="AN3" s="63">
        <f t="shared" si="5"/>
        <v>1300</v>
      </c>
      <c r="AO3" s="63">
        <f t="shared" si="5"/>
        <v>1900</v>
      </c>
      <c r="AP3" s="63">
        <f t="shared" si="5"/>
        <v>2000</v>
      </c>
      <c r="AQ3" s="63">
        <f t="shared" si="5"/>
        <v>1700.0000000000002</v>
      </c>
      <c r="AR3" s="63">
        <f t="shared" si="5"/>
        <v>1400.0000000000002</v>
      </c>
    </row>
    <row r="4" spans="2:44" x14ac:dyDescent="0.25">
      <c r="B4">
        <v>27015</v>
      </c>
      <c r="C4" t="s">
        <v>490</v>
      </c>
      <c r="D4" t="str">
        <f>VLOOKUP($B4, 'Performance Data'!$B:$K, 3, 0)</f>
        <v>Other EU</v>
      </c>
      <c r="E4" t="str">
        <f>VLOOKUP($B4, 'Performance Data'!$B:$K, 4, 0)</f>
        <v>France</v>
      </c>
      <c r="F4" t="str">
        <f>VLOOKUP($B4, 'Performance Data'!$B:$K, 6, 0)</f>
        <v>Institutes / Clinic</v>
      </c>
      <c r="G4" s="19">
        <f>VLOOKUP($B4, 'Performance Data'!$B:$K, 10, 0)</f>
        <v>2024</v>
      </c>
      <c r="H4" s="20" t="s">
        <v>64</v>
      </c>
      <c r="I4" s="19" t="str">
        <f>VLOOKUP($B4, 'Performance Data'!$B:$K, 7, 0)</f>
        <v>NKD24</v>
      </c>
      <c r="J4" s="32">
        <f t="shared" ref="J4:J5" si="6">P4</f>
        <v>204.99000000000007</v>
      </c>
      <c r="K4" s="24">
        <v>8000</v>
      </c>
      <c r="M4" s="20" t="s">
        <v>65</v>
      </c>
      <c r="O4" s="5">
        <f>SUMIF('Performance Data'!$B:$B, $B4,'Performance Data'!N:N)</f>
        <v>18756.97</v>
      </c>
      <c r="P4" s="5">
        <f>SUMIF('Performance Data'!$B:$B, $B4,'Performance Data'!O:O)</f>
        <v>204.99000000000007</v>
      </c>
      <c r="Q4" s="5">
        <f>SUMIF('Performance Data'!$B:$B, $B4,'Performance Data'!P:P)</f>
        <v>16425</v>
      </c>
      <c r="S4" s="21">
        <f t="shared" si="0"/>
        <v>-0.98907126257599176</v>
      </c>
      <c r="T4" s="21">
        <f t="shared" si="1"/>
        <v>-0.98751963470319637</v>
      </c>
      <c r="V4" s="5">
        <f>SUMIF('Performance Data'!$B:$B, $B4,'Performance Data'!AC:AC)</f>
        <v>0</v>
      </c>
      <c r="W4" s="5">
        <f>SUMIF('Performance Data'!$B:$B, $B4,'Performance Data'!AD:AD)</f>
        <v>0</v>
      </c>
      <c r="X4" s="5">
        <f>SUMIF('Performance Data'!$B:$B, $B4,'Performance Data'!AE:AE)</f>
        <v>18756.97</v>
      </c>
      <c r="Y4" s="5">
        <f>SUMIF('Performance Data'!$B:$B, $B4,'Performance Data'!AG:AG)</f>
        <v>22500</v>
      </c>
      <c r="Z4" s="5">
        <f t="shared" si="2"/>
        <v>204.99000000000007</v>
      </c>
      <c r="AA4" s="5">
        <f t="shared" si="2"/>
        <v>8000</v>
      </c>
      <c r="AC4" s="21">
        <f t="shared" si="3"/>
        <v>-0.98907126257599176</v>
      </c>
      <c r="AD4" s="21">
        <f t="shared" si="4"/>
        <v>-0.99088933333333329</v>
      </c>
      <c r="AE4" s="21">
        <f t="shared" si="4"/>
        <v>38.026293965559283</v>
      </c>
      <c r="AG4" s="63">
        <f t="shared" ref="AG4:AR5" si="7">$AA4*AG$1</f>
        <v>560</v>
      </c>
      <c r="AH4" s="63">
        <f t="shared" si="7"/>
        <v>640</v>
      </c>
      <c r="AI4" s="63">
        <f t="shared" si="7"/>
        <v>800</v>
      </c>
      <c r="AJ4" s="63">
        <f t="shared" si="7"/>
        <v>680</v>
      </c>
      <c r="AK4" s="63">
        <f t="shared" si="7"/>
        <v>720</v>
      </c>
      <c r="AL4" s="63">
        <f t="shared" si="7"/>
        <v>640</v>
      </c>
      <c r="AM4" s="63">
        <f t="shared" si="7"/>
        <v>640</v>
      </c>
      <c r="AN4" s="63">
        <f t="shared" si="7"/>
        <v>520</v>
      </c>
      <c r="AO4" s="63">
        <f t="shared" si="7"/>
        <v>760</v>
      </c>
      <c r="AP4" s="63">
        <f t="shared" si="7"/>
        <v>800</v>
      </c>
      <c r="AQ4" s="63">
        <f t="shared" si="7"/>
        <v>680</v>
      </c>
      <c r="AR4" s="63">
        <f t="shared" si="7"/>
        <v>560</v>
      </c>
    </row>
    <row r="5" spans="2:44" x14ac:dyDescent="0.25">
      <c r="B5">
        <v>27044</v>
      </c>
      <c r="C5" t="s">
        <v>491</v>
      </c>
      <c r="D5" t="str">
        <f>VLOOKUP($B5, 'Performance Data'!$B:$K, 3, 0)</f>
        <v>Other EU</v>
      </c>
      <c r="E5" t="str">
        <f>VLOOKUP($B5, 'Performance Data'!$B:$K, 4, 0)</f>
        <v>France</v>
      </c>
      <c r="F5" t="str">
        <f>VLOOKUP($B5, 'Performance Data'!$B:$K, 6, 0)</f>
        <v>Institutes / Clinic</v>
      </c>
      <c r="G5" s="19">
        <f>VLOOKUP($B5, 'Performance Data'!$B:$K, 10, 0)</f>
        <v>2024</v>
      </c>
      <c r="H5" s="20" t="s">
        <v>64</v>
      </c>
      <c r="I5" s="19" t="str">
        <f>VLOOKUP($B5, 'Performance Data'!$B:$K, 7, 0)</f>
        <v>NKD24</v>
      </c>
      <c r="J5" s="32">
        <f t="shared" si="6"/>
        <v>4286.8100000000004</v>
      </c>
      <c r="K5" s="24">
        <v>10000</v>
      </c>
      <c r="M5" s="20" t="s">
        <v>65</v>
      </c>
      <c r="O5" s="5">
        <f>SUMIF('Performance Data'!$B:$B, $B5,'Performance Data'!N:N)</f>
        <v>3959.93</v>
      </c>
      <c r="P5" s="5">
        <f>SUMIF('Performance Data'!$B:$B, $B5,'Performance Data'!O:O)</f>
        <v>4286.8100000000004</v>
      </c>
      <c r="Q5" s="5">
        <f>SUMIF('Performance Data'!$B:$B, $B5,'Performance Data'!P:P)</f>
        <v>10950</v>
      </c>
      <c r="S5" s="21">
        <f t="shared" si="0"/>
        <v>8.2546913708070768E-2</v>
      </c>
      <c r="T5" s="21">
        <f t="shared" si="1"/>
        <v>-0.60851050228310499</v>
      </c>
      <c r="V5" s="5">
        <f>SUMIF('Performance Data'!$B:$B, $B5,'Performance Data'!AC:AC)</f>
        <v>0</v>
      </c>
      <c r="W5" s="5">
        <f>SUMIF('Performance Data'!$B:$B, $B5,'Performance Data'!AD:AD)</f>
        <v>0</v>
      </c>
      <c r="X5" s="5">
        <f>SUMIF('Performance Data'!$B:$B, $B5,'Performance Data'!AE:AE)</f>
        <v>3959.93</v>
      </c>
      <c r="Y5" s="5">
        <f>SUMIF('Performance Data'!$B:$B, $B5,'Performance Data'!AG:AG)</f>
        <v>15000</v>
      </c>
      <c r="Z5" s="5">
        <f t="shared" si="2"/>
        <v>4286.8100000000004</v>
      </c>
      <c r="AA5" s="5">
        <f t="shared" si="2"/>
        <v>10000</v>
      </c>
      <c r="AC5" s="21">
        <f t="shared" si="3"/>
        <v>8.2546913708070768E-2</v>
      </c>
      <c r="AD5" s="21">
        <f t="shared" si="4"/>
        <v>-0.71421266666666661</v>
      </c>
      <c r="AE5" s="21">
        <f t="shared" si="4"/>
        <v>1.332736930258164</v>
      </c>
      <c r="AG5" s="63">
        <f t="shared" si="7"/>
        <v>700.00000000000011</v>
      </c>
      <c r="AH5" s="63">
        <f t="shared" si="7"/>
        <v>800</v>
      </c>
      <c r="AI5" s="63">
        <f t="shared" si="7"/>
        <v>1000</v>
      </c>
      <c r="AJ5" s="63">
        <f t="shared" si="7"/>
        <v>850.00000000000011</v>
      </c>
      <c r="AK5" s="63">
        <f t="shared" si="7"/>
        <v>900</v>
      </c>
      <c r="AL5" s="63">
        <f t="shared" si="7"/>
        <v>800</v>
      </c>
      <c r="AM5" s="63">
        <f t="shared" si="7"/>
        <v>800</v>
      </c>
      <c r="AN5" s="63">
        <f t="shared" si="7"/>
        <v>650</v>
      </c>
      <c r="AO5" s="63">
        <f t="shared" si="7"/>
        <v>950</v>
      </c>
      <c r="AP5" s="63">
        <f t="shared" si="7"/>
        <v>1000</v>
      </c>
      <c r="AQ5" s="63">
        <f t="shared" si="7"/>
        <v>850.00000000000011</v>
      </c>
      <c r="AR5" s="63">
        <f t="shared" si="7"/>
        <v>700.00000000000011</v>
      </c>
    </row>
    <row r="6" spans="2:44" x14ac:dyDescent="0.25">
      <c r="B6" s="26" t="s">
        <v>102</v>
      </c>
      <c r="C6" s="26"/>
      <c r="D6" s="26"/>
      <c r="E6" s="26"/>
      <c r="F6" s="26"/>
      <c r="G6" s="27"/>
      <c r="H6" s="28">
        <f>COUNTIF(H3:H5, "Yes")</f>
        <v>3</v>
      </c>
      <c r="I6" s="27"/>
      <c r="J6" s="31">
        <f>SUM(J3:J5)</f>
        <v>19302.54</v>
      </c>
      <c r="K6" s="28">
        <f>SUM(K3:K5)</f>
        <v>38000</v>
      </c>
      <c r="L6" s="26"/>
      <c r="M6" s="26"/>
      <c r="N6" s="26"/>
      <c r="O6" s="28">
        <f>SUM(O3:O5)</f>
        <v>25118.660000000003</v>
      </c>
      <c r="P6" s="28">
        <f>SUM(P3:P5)</f>
        <v>19302.54</v>
      </c>
      <c r="Q6" s="28">
        <f>SUM(Q3:Q5)</f>
        <v>38325</v>
      </c>
      <c r="R6" s="26"/>
      <c r="S6" s="29">
        <f t="shared" si="0"/>
        <v>-0.23154579105732553</v>
      </c>
      <c r="T6" s="29">
        <f t="shared" si="1"/>
        <v>-0.49634598825831699</v>
      </c>
      <c r="U6" s="26"/>
      <c r="V6" s="28">
        <f t="shared" ref="V6:AA6" si="8">SUM(V3:V5)</f>
        <v>0</v>
      </c>
      <c r="W6" s="28">
        <f t="shared" si="8"/>
        <v>9230.73</v>
      </c>
      <c r="X6" s="28">
        <f t="shared" si="8"/>
        <v>25118.660000000003</v>
      </c>
      <c r="Y6" s="28">
        <f t="shared" si="8"/>
        <v>52500</v>
      </c>
      <c r="Z6" s="28">
        <f t="shared" si="8"/>
        <v>19302.54</v>
      </c>
      <c r="AA6" s="28">
        <f t="shared" si="8"/>
        <v>38000</v>
      </c>
      <c r="AB6" s="26"/>
      <c r="AC6" s="29">
        <f t="shared" si="3"/>
        <v>-0.23154579105732553</v>
      </c>
      <c r="AD6" s="29">
        <f t="shared" si="4"/>
        <v>-0.63233257142857147</v>
      </c>
      <c r="AE6" s="29">
        <f t="shared" si="4"/>
        <v>0.96865283014566983</v>
      </c>
      <c r="AG6" s="28">
        <f t="shared" ref="AG6:AR6" si="9">SUM(AG3:AG5)</f>
        <v>2660.0000000000005</v>
      </c>
      <c r="AH6" s="28">
        <f t="shared" si="9"/>
        <v>3040</v>
      </c>
      <c r="AI6" s="28">
        <f t="shared" si="9"/>
        <v>3800</v>
      </c>
      <c r="AJ6" s="28">
        <f t="shared" si="9"/>
        <v>3230</v>
      </c>
      <c r="AK6" s="28">
        <f t="shared" si="9"/>
        <v>3420</v>
      </c>
      <c r="AL6" s="28">
        <f t="shared" si="9"/>
        <v>3040</v>
      </c>
      <c r="AM6" s="28">
        <f t="shared" si="9"/>
        <v>3040</v>
      </c>
      <c r="AN6" s="28">
        <f t="shared" si="9"/>
        <v>2470</v>
      </c>
      <c r="AO6" s="28">
        <f t="shared" si="9"/>
        <v>3610</v>
      </c>
      <c r="AP6" s="28">
        <f t="shared" si="9"/>
        <v>3800</v>
      </c>
      <c r="AQ6" s="28">
        <f t="shared" si="9"/>
        <v>3230</v>
      </c>
      <c r="AR6" s="28">
        <f t="shared" si="9"/>
        <v>2660.0000000000005</v>
      </c>
    </row>
    <row r="7" spans="2:44" x14ac:dyDescent="0.25">
      <c r="G7" s="19"/>
      <c r="O7" s="32"/>
      <c r="P7" s="32"/>
      <c r="Q7" s="32"/>
      <c r="S7" s="33"/>
      <c r="T7" s="33"/>
      <c r="V7" s="32"/>
      <c r="W7" s="32"/>
      <c r="X7" s="32"/>
      <c r="Y7" s="32"/>
      <c r="Z7" s="32"/>
      <c r="AA7" s="32"/>
      <c r="AC7" s="33"/>
      <c r="AD7" s="33"/>
      <c r="AE7" s="33"/>
    </row>
    <row r="8" spans="2:44" x14ac:dyDescent="0.25">
      <c r="G8" s="19"/>
      <c r="O8" s="32"/>
      <c r="P8" s="32"/>
      <c r="Q8" s="32"/>
      <c r="S8" s="33"/>
      <c r="T8" s="33"/>
      <c r="V8" s="32"/>
      <c r="W8" s="32"/>
      <c r="X8" s="32"/>
      <c r="Y8" s="32"/>
      <c r="Z8" s="32"/>
      <c r="AA8" s="32"/>
      <c r="AC8" s="33"/>
      <c r="AD8" s="33"/>
      <c r="AE8" s="33"/>
    </row>
    <row r="9" spans="2:44" x14ac:dyDescent="0.25">
      <c r="G9" s="19"/>
      <c r="O9" s="32"/>
      <c r="P9" s="32"/>
      <c r="Q9" s="32"/>
      <c r="S9" s="33"/>
      <c r="T9" s="33"/>
      <c r="V9" s="32"/>
      <c r="W9" s="32"/>
      <c r="X9" s="32"/>
      <c r="Y9" s="32"/>
      <c r="Z9" s="32"/>
      <c r="AA9" s="32"/>
      <c r="AC9" s="33"/>
      <c r="AD9" s="33"/>
      <c r="AE9" s="33"/>
    </row>
    <row r="10" spans="2:44" x14ac:dyDescent="0.25">
      <c r="B10">
        <v>27046</v>
      </c>
      <c r="C10" t="s">
        <v>492</v>
      </c>
      <c r="D10" t="str">
        <f>VLOOKUP($B10, 'Performance Data'!$B:$K, 3, 0)</f>
        <v>Other EU</v>
      </c>
      <c r="E10" t="str">
        <f>VLOOKUP($B10, 'Performance Data'!$B:$K, 4, 0)</f>
        <v>France</v>
      </c>
      <c r="F10" t="str">
        <f>VLOOKUP($B10, 'Performance Data'!$B:$K, 6, 0)</f>
        <v>Institutes / Clinic</v>
      </c>
      <c r="G10" s="19">
        <f>VLOOKUP($B10, 'Performance Data'!$B:$K, 10, 0)</f>
        <v>2025</v>
      </c>
      <c r="H10" s="20" t="s">
        <v>358</v>
      </c>
      <c r="I10" s="19" t="str">
        <f>VLOOKUP($B10, 'Performance Data'!$B:$K, 7, 0)</f>
        <v>NKD25</v>
      </c>
      <c r="J10" s="32">
        <f>P10</f>
        <v>7156.04</v>
      </c>
      <c r="K10" s="24">
        <v>2000</v>
      </c>
      <c r="M10" s="20" t="s">
        <v>88</v>
      </c>
      <c r="O10" s="5">
        <f>SUMIF('Performance Data'!$B:$B, $B10,'Performance Data'!N:N)</f>
        <v>0</v>
      </c>
      <c r="P10" s="5">
        <f>SUMIF('Performance Data'!$B:$B, $B10,'Performance Data'!O:O)</f>
        <v>7156.04</v>
      </c>
      <c r="Q10" s="5">
        <f>SUMIF('Performance Data'!$B:$B, $B10,'Performance Data'!P:P)</f>
        <v>0</v>
      </c>
      <c r="S10" s="21" t="e">
        <f>$P10/O10-1</f>
        <v>#DIV/0!</v>
      </c>
      <c r="T10" s="21" t="e">
        <f>P10/Q10-1</f>
        <v>#DIV/0!</v>
      </c>
      <c r="V10" s="5">
        <f>SUMIF('Performance Data'!$B:$B, $B10,'Performance Data'!AC:AC)</f>
        <v>0</v>
      </c>
      <c r="W10" s="5">
        <f>SUMIF('Performance Data'!$B:$B, $B10,'Performance Data'!AD:AD)</f>
        <v>0</v>
      </c>
      <c r="X10" s="5">
        <f>SUMIF('Performance Data'!$B:$B, $B10,'Performance Data'!AE:AE)</f>
        <v>0</v>
      </c>
      <c r="Y10" s="5">
        <f>SUMIF('Performance Data'!$B:$B, $B10,'Performance Data'!AG:AG)</f>
        <v>0</v>
      </c>
      <c r="Z10" s="5">
        <f>J10</f>
        <v>7156.04</v>
      </c>
      <c r="AA10" s="5">
        <f>K10</f>
        <v>2000</v>
      </c>
      <c r="AC10" s="21" t="e">
        <f>Z10/X10-1</f>
        <v>#DIV/0!</v>
      </c>
      <c r="AD10" s="21" t="e">
        <f t="shared" ref="AD10:AE12" si="10">Z10/Y10-1</f>
        <v>#DIV/0!</v>
      </c>
      <c r="AE10" s="21">
        <f t="shared" si="10"/>
        <v>-0.72051581600997205</v>
      </c>
      <c r="AG10" s="63">
        <f t="shared" ref="AG10:AR12" si="11">$AA10*AG$1</f>
        <v>140</v>
      </c>
      <c r="AH10" s="63">
        <f t="shared" si="11"/>
        <v>160</v>
      </c>
      <c r="AI10" s="63">
        <f t="shared" si="11"/>
        <v>200</v>
      </c>
      <c r="AJ10" s="63">
        <f t="shared" si="11"/>
        <v>170</v>
      </c>
      <c r="AK10" s="63">
        <f t="shared" si="11"/>
        <v>180</v>
      </c>
      <c r="AL10" s="63">
        <f t="shared" si="11"/>
        <v>160</v>
      </c>
      <c r="AM10" s="63">
        <f t="shared" si="11"/>
        <v>160</v>
      </c>
      <c r="AN10" s="63">
        <f t="shared" si="11"/>
        <v>130</v>
      </c>
      <c r="AO10" s="63">
        <f t="shared" si="11"/>
        <v>190</v>
      </c>
      <c r="AP10" s="63">
        <f t="shared" si="11"/>
        <v>200</v>
      </c>
      <c r="AQ10" s="63">
        <f t="shared" si="11"/>
        <v>170</v>
      </c>
      <c r="AR10" s="63">
        <f t="shared" si="11"/>
        <v>140</v>
      </c>
    </row>
    <row r="11" spans="2:44" x14ac:dyDescent="0.25">
      <c r="B11">
        <v>27047</v>
      </c>
      <c r="C11" t="s">
        <v>1307</v>
      </c>
      <c r="D11" t="str">
        <f>VLOOKUP($B11, 'Performance Data'!$B:$K, 3, 0)</f>
        <v>Other EU</v>
      </c>
      <c r="E11" t="str">
        <f>VLOOKUP($B11, 'Performance Data'!$B:$K, 4, 0)</f>
        <v>France</v>
      </c>
      <c r="F11" t="str">
        <f>VLOOKUP($B11, 'Performance Data'!$B:$K, 6, 0)</f>
        <v>Institutes / Clinic</v>
      </c>
      <c r="G11" s="19">
        <f>VLOOKUP($B11, 'Performance Data'!$B:$K, 10, 0)</f>
        <v>2025</v>
      </c>
      <c r="H11" s="20" t="s">
        <v>358</v>
      </c>
      <c r="I11" s="19" t="str">
        <f>VLOOKUP($B11, 'Performance Data'!$B:$K, 7, 0)</f>
        <v>NKD25</v>
      </c>
      <c r="J11" s="32">
        <f>P11</f>
        <v>5696.35</v>
      </c>
      <c r="K11" s="24">
        <v>10000</v>
      </c>
      <c r="M11" s="20" t="s">
        <v>88</v>
      </c>
      <c r="O11" s="5">
        <f>SUMIF('Performance Data'!$B:$B, $B11,'Performance Data'!N:N)</f>
        <v>0</v>
      </c>
      <c r="P11" s="5">
        <f>SUMIF('Performance Data'!$B:$B, $B11,'Performance Data'!O:O)</f>
        <v>5696.35</v>
      </c>
      <c r="Q11" s="5">
        <f>SUMIF('Performance Data'!$B:$B, $B11,'Performance Data'!P:P)</f>
        <v>0</v>
      </c>
      <c r="S11" s="21" t="e">
        <f>$P11/O11-1</f>
        <v>#DIV/0!</v>
      </c>
      <c r="T11" s="21" t="e">
        <f>P11/Q11-1</f>
        <v>#DIV/0!</v>
      </c>
      <c r="V11" s="5">
        <f>SUMIF('Performance Data'!$B:$B, $B11,'Performance Data'!AC:AC)</f>
        <v>0</v>
      </c>
      <c r="W11" s="5">
        <f>SUMIF('Performance Data'!$B:$B, $B11,'Performance Data'!AD:AD)</f>
        <v>0</v>
      </c>
      <c r="X11" s="5">
        <f>SUMIF('Performance Data'!$B:$B, $B11,'Performance Data'!AE:AE)</f>
        <v>0</v>
      </c>
      <c r="Y11" s="5">
        <f>SUMIF('Performance Data'!$B:$B, $B11,'Performance Data'!AG:AG)</f>
        <v>0</v>
      </c>
      <c r="Z11" s="5">
        <f>J11</f>
        <v>5696.35</v>
      </c>
      <c r="AA11" s="5">
        <f>K11</f>
        <v>10000</v>
      </c>
      <c r="AC11" s="21" t="e">
        <f>Z11/X11-1</f>
        <v>#DIV/0!</v>
      </c>
      <c r="AD11" s="21" t="e">
        <f t="shared" ref="AD11" si="12">Z11/Y11-1</f>
        <v>#DIV/0!</v>
      </c>
      <c r="AE11" s="21">
        <f t="shared" ref="AE11" si="13">AA11/Z11-1</f>
        <v>0.75551010734944302</v>
      </c>
      <c r="AG11" s="63">
        <f t="shared" si="11"/>
        <v>700.00000000000011</v>
      </c>
      <c r="AH11" s="63">
        <f t="shared" si="11"/>
        <v>800</v>
      </c>
      <c r="AI11" s="63">
        <f t="shared" si="11"/>
        <v>1000</v>
      </c>
      <c r="AJ11" s="63">
        <f t="shared" si="11"/>
        <v>850.00000000000011</v>
      </c>
      <c r="AK11" s="63">
        <f t="shared" si="11"/>
        <v>900</v>
      </c>
      <c r="AL11" s="63">
        <f t="shared" si="11"/>
        <v>800</v>
      </c>
      <c r="AM11" s="63">
        <f t="shared" si="11"/>
        <v>800</v>
      </c>
      <c r="AN11" s="63">
        <f t="shared" si="11"/>
        <v>650</v>
      </c>
      <c r="AO11" s="63">
        <f t="shared" si="11"/>
        <v>950</v>
      </c>
      <c r="AP11" s="63">
        <f t="shared" si="11"/>
        <v>1000</v>
      </c>
      <c r="AQ11" s="63">
        <f t="shared" si="11"/>
        <v>850.00000000000011</v>
      </c>
      <c r="AR11" s="63">
        <f t="shared" si="11"/>
        <v>700.00000000000011</v>
      </c>
    </row>
    <row r="12" spans="2:44" x14ac:dyDescent="0.25">
      <c r="B12" t="s">
        <v>493</v>
      </c>
      <c r="C12" t="s">
        <v>114</v>
      </c>
      <c r="D12" t="s">
        <v>36</v>
      </c>
      <c r="E12" t="s">
        <v>34</v>
      </c>
      <c r="G12" s="19">
        <v>2025</v>
      </c>
      <c r="H12" s="20">
        <v>0</v>
      </c>
      <c r="I12" t="s">
        <v>108</v>
      </c>
      <c r="J12" s="32">
        <v>0</v>
      </c>
      <c r="K12" s="24">
        <v>0</v>
      </c>
      <c r="O12" s="5">
        <v>0</v>
      </c>
      <c r="P12" s="5">
        <v>0</v>
      </c>
      <c r="Q12" s="5">
        <f>SUMIF('Combined Budget 2025 EUR'!$B:$B, $B12,'Combined Budget 2025 EUR'!$AL:$AL)</f>
        <v>30000</v>
      </c>
      <c r="S12" s="21" t="e">
        <f>$P12/O12-1</f>
        <v>#DIV/0!</v>
      </c>
      <c r="T12" s="21">
        <f>P12/Q12-1</f>
        <v>-1</v>
      </c>
      <c r="V12" s="5">
        <v>0</v>
      </c>
      <c r="W12" s="5">
        <v>0</v>
      </c>
      <c r="X12" s="5">
        <v>0</v>
      </c>
      <c r="Y12" s="5">
        <f>SUMIF('Combined Budget 2025 EUR'!$B:$B, $B12,'Combined Budget 2025 EUR'!$AQ:$AQ)</f>
        <v>80000</v>
      </c>
      <c r="Z12" s="5">
        <f t="shared" ref="Z12:AA12" si="14">J12</f>
        <v>0</v>
      </c>
      <c r="AA12" s="5">
        <f t="shared" si="14"/>
        <v>0</v>
      </c>
      <c r="AC12" s="21" t="e">
        <f>Z12/X12-1</f>
        <v>#DIV/0!</v>
      </c>
      <c r="AD12" s="21">
        <f t="shared" si="10"/>
        <v>-1</v>
      </c>
      <c r="AE12" s="21" t="e">
        <f t="shared" si="10"/>
        <v>#DIV/0!</v>
      </c>
      <c r="AG12" s="63">
        <f t="shared" si="11"/>
        <v>0</v>
      </c>
      <c r="AH12" s="63">
        <f t="shared" si="11"/>
        <v>0</v>
      </c>
      <c r="AI12" s="63">
        <f t="shared" si="11"/>
        <v>0</v>
      </c>
      <c r="AJ12" s="63">
        <f t="shared" si="11"/>
        <v>0</v>
      </c>
      <c r="AK12" s="63">
        <f t="shared" si="11"/>
        <v>0</v>
      </c>
      <c r="AL12" s="63">
        <f t="shared" si="11"/>
        <v>0</v>
      </c>
      <c r="AM12" s="63">
        <f t="shared" si="11"/>
        <v>0</v>
      </c>
      <c r="AN12" s="63">
        <f t="shared" si="11"/>
        <v>0</v>
      </c>
      <c r="AO12" s="63">
        <f t="shared" si="11"/>
        <v>0</v>
      </c>
      <c r="AP12" s="63">
        <f t="shared" si="11"/>
        <v>0</v>
      </c>
      <c r="AQ12" s="63">
        <f t="shared" si="11"/>
        <v>0</v>
      </c>
      <c r="AR12" s="63">
        <f t="shared" si="11"/>
        <v>0</v>
      </c>
    </row>
    <row r="14" spans="2:44" x14ac:dyDescent="0.25">
      <c r="B14" s="26" t="s">
        <v>115</v>
      </c>
      <c r="C14" s="26"/>
      <c r="D14" s="26"/>
      <c r="E14" s="26"/>
      <c r="F14" s="26"/>
      <c r="G14" s="27"/>
      <c r="H14" s="31">
        <f>COUNTIF(H9:H10, "Yes")+H12</f>
        <v>0</v>
      </c>
      <c r="I14" s="27"/>
      <c r="J14" s="31">
        <f>SUM(J9:J12)</f>
        <v>12852.39</v>
      </c>
      <c r="K14" s="28">
        <f>SUM(K9:K12)</f>
        <v>12000</v>
      </c>
      <c r="L14" s="26"/>
      <c r="M14" s="26"/>
      <c r="N14" s="26"/>
      <c r="O14" s="28">
        <f>SUM(O9:O12)</f>
        <v>0</v>
      </c>
      <c r="P14" s="28">
        <f>SUM(P9:P12)</f>
        <v>12852.39</v>
      </c>
      <c r="Q14" s="28">
        <f>SUM(Q9:Q12)</f>
        <v>30000</v>
      </c>
      <c r="R14" s="26"/>
      <c r="S14" s="29" t="e">
        <f>$P14/O14-1</f>
        <v>#DIV/0!</v>
      </c>
      <c r="T14" s="29">
        <f>P14/Q14-1</f>
        <v>-0.57158700000000007</v>
      </c>
      <c r="U14" s="26"/>
      <c r="V14" s="28">
        <f t="shared" ref="V14:AA14" si="15">SUM(V9:V12)</f>
        <v>0</v>
      </c>
      <c r="W14" s="28">
        <f t="shared" si="15"/>
        <v>0</v>
      </c>
      <c r="X14" s="28">
        <f t="shared" si="15"/>
        <v>0</v>
      </c>
      <c r="Y14" s="28">
        <f t="shared" si="15"/>
        <v>80000</v>
      </c>
      <c r="Z14" s="28">
        <f t="shared" si="15"/>
        <v>12852.39</v>
      </c>
      <c r="AA14" s="28">
        <f t="shared" si="15"/>
        <v>12000</v>
      </c>
      <c r="AB14" s="26"/>
      <c r="AC14" s="29" t="e">
        <f>Z14/X14-1</f>
        <v>#DIV/0!</v>
      </c>
      <c r="AD14" s="29">
        <f>Z14/Y14-1</f>
        <v>-0.83934512500000003</v>
      </c>
      <c r="AE14" s="29">
        <f>AA14/Z14-1</f>
        <v>-6.6321516854063622E-2</v>
      </c>
      <c r="AG14" s="28">
        <f t="shared" ref="AG14:AR14" si="16">SUM(AG9:AG12)</f>
        <v>840.00000000000011</v>
      </c>
      <c r="AH14" s="28">
        <f t="shared" si="16"/>
        <v>960</v>
      </c>
      <c r="AI14" s="28">
        <f t="shared" si="16"/>
        <v>1200</v>
      </c>
      <c r="AJ14" s="28">
        <f t="shared" si="16"/>
        <v>1020.0000000000001</v>
      </c>
      <c r="AK14" s="28">
        <f t="shared" si="16"/>
        <v>1080</v>
      </c>
      <c r="AL14" s="28">
        <f t="shared" si="16"/>
        <v>960</v>
      </c>
      <c r="AM14" s="28">
        <f t="shared" si="16"/>
        <v>960</v>
      </c>
      <c r="AN14" s="28">
        <f t="shared" si="16"/>
        <v>780</v>
      </c>
      <c r="AO14" s="28">
        <f t="shared" si="16"/>
        <v>1140</v>
      </c>
      <c r="AP14" s="28">
        <f t="shared" si="16"/>
        <v>1200</v>
      </c>
      <c r="AQ14" s="28">
        <f t="shared" si="16"/>
        <v>1020.0000000000001</v>
      </c>
      <c r="AR14" s="28">
        <f t="shared" si="16"/>
        <v>840.00000000000011</v>
      </c>
    </row>
    <row r="16" spans="2:44" x14ac:dyDescent="0.25">
      <c r="B16" s="71" t="s">
        <v>1283</v>
      </c>
      <c r="C16" s="66"/>
      <c r="AG16" s="69" cm="1">
        <f t="array" ref="AG16:AR16">AG6:AR6+AG18:AR18</f>
        <v>2660.0000000000005</v>
      </c>
      <c r="AH16" s="69">
        <v>7040</v>
      </c>
      <c r="AI16" s="69">
        <v>7800</v>
      </c>
      <c r="AJ16" s="69">
        <v>7230</v>
      </c>
      <c r="AK16" s="69">
        <v>10420</v>
      </c>
      <c r="AL16" s="69">
        <v>10040</v>
      </c>
      <c r="AM16" s="69">
        <v>7040</v>
      </c>
      <c r="AN16" s="69">
        <v>4470</v>
      </c>
      <c r="AO16" s="69">
        <v>9610</v>
      </c>
      <c r="AP16" s="69">
        <v>12800</v>
      </c>
      <c r="AQ16" s="69">
        <v>11230</v>
      </c>
      <c r="AR16" s="69">
        <v>7660</v>
      </c>
    </row>
    <row r="17" spans="2:58" x14ac:dyDescent="0.25">
      <c r="AY17">
        <f>AV18</f>
        <v>1</v>
      </c>
      <c r="AZ17">
        <f>AW18</f>
        <v>0</v>
      </c>
      <c r="BA17">
        <f>AX18+AV18</f>
        <v>2</v>
      </c>
      <c r="BB17">
        <f>AY18+AW18</f>
        <v>0</v>
      </c>
      <c r="BC17">
        <f>AZ18+AX18+AV18</f>
        <v>3</v>
      </c>
      <c r="BD17">
        <f>BA18+AY18+AW18</f>
        <v>1</v>
      </c>
      <c r="BE17">
        <f>BB18+AZ18+AX18+AV18</f>
        <v>3</v>
      </c>
      <c r="BF17">
        <f>BC18+BA18+AY18+AW18</f>
        <v>2</v>
      </c>
    </row>
    <row r="18" spans="2:58" x14ac:dyDescent="0.25">
      <c r="B18" t="s">
        <v>494</v>
      </c>
      <c r="C18" t="s">
        <v>117</v>
      </c>
      <c r="D18" t="s">
        <v>36</v>
      </c>
      <c r="E18" t="s">
        <v>34</v>
      </c>
      <c r="G18" s="19">
        <v>2026</v>
      </c>
      <c r="H18" s="20">
        <v>6</v>
      </c>
      <c r="I18" t="s">
        <v>118</v>
      </c>
      <c r="K18" s="24">
        <v>60000</v>
      </c>
      <c r="O18" s="5">
        <v>0</v>
      </c>
      <c r="P18" s="5">
        <v>0</v>
      </c>
      <c r="Q18" s="5">
        <v>0</v>
      </c>
      <c r="S18" s="21" t="e">
        <f>$P18/O18-1</f>
        <v>#DIV/0!</v>
      </c>
      <c r="T18" s="21" t="e">
        <f>P18/Q18-1</f>
        <v>#DIV/0!</v>
      </c>
      <c r="V18" s="5">
        <v>0</v>
      </c>
      <c r="W18" s="5">
        <v>0</v>
      </c>
      <c r="X18" s="5">
        <v>0</v>
      </c>
      <c r="Y18" s="5">
        <v>0</v>
      </c>
      <c r="Z18" s="5">
        <f>J18</f>
        <v>0</v>
      </c>
      <c r="AA18" s="5">
        <f>K18</f>
        <v>60000</v>
      </c>
      <c r="AC18" s="21" t="e">
        <f>Z18/X18-1</f>
        <v>#DIV/0!</v>
      </c>
      <c r="AD18" s="21" t="e">
        <f>Z18/Y18-1</f>
        <v>#DIV/0!</v>
      </c>
      <c r="AE18" s="21" t="e">
        <f>AA18/Z18-1</f>
        <v>#DIV/0!</v>
      </c>
      <c r="AG18">
        <f>AU18*4000+AU17*3000</f>
        <v>0</v>
      </c>
      <c r="AH18" s="71">
        <f>AV18*4000+AV17*3000</f>
        <v>4000</v>
      </c>
      <c r="AI18" s="71">
        <v>4000</v>
      </c>
      <c r="AJ18" s="71">
        <f>AX18*4000+AX17*3000</f>
        <v>4000</v>
      </c>
      <c r="AK18" s="71">
        <v>7000</v>
      </c>
      <c r="AL18" s="71">
        <v>7000</v>
      </c>
      <c r="AM18" s="71">
        <v>4000</v>
      </c>
      <c r="AN18" s="71">
        <v>2000</v>
      </c>
      <c r="AO18" s="71">
        <v>6000</v>
      </c>
      <c r="AP18" s="71">
        <v>9000</v>
      </c>
      <c r="AQ18" s="71">
        <v>8000</v>
      </c>
      <c r="AR18" s="71">
        <v>5000</v>
      </c>
      <c r="AV18">
        <v>1</v>
      </c>
      <c r="AX18">
        <v>1</v>
      </c>
      <c r="AZ18">
        <v>1</v>
      </c>
      <c r="BA18">
        <v>1</v>
      </c>
      <c r="BC18">
        <v>1</v>
      </c>
      <c r="BE18">
        <v>1</v>
      </c>
    </row>
    <row r="20" spans="2:58" x14ac:dyDescent="0.25">
      <c r="B20" s="26" t="s">
        <v>119</v>
      </c>
      <c r="C20" s="26"/>
      <c r="D20" s="26"/>
      <c r="E20" s="26"/>
      <c r="F20" s="26"/>
      <c r="G20" s="27"/>
      <c r="H20" s="31">
        <f>COUNTIF(H17:H17, "Yes")+H18</f>
        <v>6</v>
      </c>
      <c r="I20" s="27"/>
      <c r="J20" s="31">
        <f t="shared" ref="J20:K20" si="17">SUM(J17:J18)</f>
        <v>0</v>
      </c>
      <c r="K20" s="28">
        <f t="shared" si="17"/>
        <v>60000</v>
      </c>
      <c r="L20" s="26"/>
      <c r="M20" s="26"/>
      <c r="N20" s="26"/>
      <c r="O20" s="28">
        <f t="shared" ref="O20:Q20" si="18">SUM(O17:O18)</f>
        <v>0</v>
      </c>
      <c r="P20" s="28">
        <f t="shared" si="18"/>
        <v>0</v>
      </c>
      <c r="Q20" s="28">
        <f t="shared" si="18"/>
        <v>0</v>
      </c>
      <c r="R20" s="26"/>
      <c r="S20" s="29" t="e">
        <f>$P20/O20-1</f>
        <v>#DIV/0!</v>
      </c>
      <c r="T20" s="29" t="e">
        <f>P20/Q20-1</f>
        <v>#DIV/0!</v>
      </c>
      <c r="U20" s="26"/>
      <c r="V20" s="28">
        <f t="shared" ref="V20:AA20" si="19">SUM(V17:V18)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8">
        <f t="shared" si="19"/>
        <v>0</v>
      </c>
      <c r="AA20" s="28">
        <f t="shared" si="19"/>
        <v>60000</v>
      </c>
      <c r="AB20" s="26"/>
      <c r="AC20" s="29" t="e">
        <f>Z20/X20-1</f>
        <v>#DIV/0!</v>
      </c>
      <c r="AD20" s="29" t="e">
        <f>Z20/Y20-1</f>
        <v>#DIV/0!</v>
      </c>
      <c r="AE20" s="29" t="e">
        <f>AA20/Z20-1</f>
        <v>#DIV/0!</v>
      </c>
      <c r="AG20" s="28">
        <f t="shared" ref="AG20:AR20" si="20">SUM(AG17:AG18)</f>
        <v>0</v>
      </c>
      <c r="AH20" s="28">
        <f t="shared" si="20"/>
        <v>4000</v>
      </c>
      <c r="AI20" s="28">
        <f t="shared" si="20"/>
        <v>4000</v>
      </c>
      <c r="AJ20" s="28">
        <f t="shared" si="20"/>
        <v>4000</v>
      </c>
      <c r="AK20" s="28">
        <f t="shared" si="20"/>
        <v>7000</v>
      </c>
      <c r="AL20" s="28">
        <f t="shared" si="20"/>
        <v>7000</v>
      </c>
      <c r="AM20" s="28">
        <f t="shared" si="20"/>
        <v>4000</v>
      </c>
      <c r="AN20" s="28">
        <f t="shared" si="20"/>
        <v>2000</v>
      </c>
      <c r="AO20" s="28">
        <f t="shared" si="20"/>
        <v>6000</v>
      </c>
      <c r="AP20" s="28">
        <f t="shared" si="20"/>
        <v>9000</v>
      </c>
      <c r="AQ20" s="28">
        <f t="shared" si="20"/>
        <v>8000</v>
      </c>
      <c r="AR20" s="28">
        <f t="shared" si="20"/>
        <v>5000</v>
      </c>
    </row>
  </sheetData>
  <autoFilter ref="B2:BA2" xr:uid="{80FCDA92-0365-45D6-ACFD-7BD159FF0618}">
    <sortState xmlns:xlrd2="http://schemas.microsoft.com/office/spreadsheetml/2017/richdata2" ref="B3:BA9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BA2D46-24FC-474A-935D-4BE5C95DAEA2}">
          <x14:formula1>
            <xm:f>List!$B$2:$B$4</xm:f>
          </x14:formula1>
          <xm:sqref>H3:H5 H10:H11</xm:sqref>
        </x14:dataValidation>
        <x14:dataValidation type="list" allowBlank="1" showInputMessage="1" showErrorMessage="1" xr:uid="{A6D9025A-FE2D-4AE4-AE37-6395ED7FFD5A}">
          <x14:formula1>
            <xm:f>List!$D$2:$D$5</xm:f>
          </x14:formula1>
          <xm:sqref>M3:M5 M7:M11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C62A-D674-4248-89E5-7FF7AD1A055F}">
  <dimension ref="B1:BF1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G15" sqref="AG15:BF16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58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58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58" x14ac:dyDescent="0.25">
      <c r="B3" s="41">
        <v>27001</v>
      </c>
      <c r="C3" s="41" t="s">
        <v>495</v>
      </c>
      <c r="D3" t="str">
        <f>VLOOKUP($B3, 'Performance Data'!$B:$K, 3, 0)</f>
        <v>Other EU</v>
      </c>
      <c r="E3" t="str">
        <f>VLOOKUP($B3, 'Performance Data'!$B:$K, 4, 0)</f>
        <v>France</v>
      </c>
      <c r="F3" t="str">
        <f>VLOOKUP($B3, 'Performance Data'!$B:$K, 6, 0)</f>
        <v>Institutes / Clinic</v>
      </c>
      <c r="G3" s="19">
        <f>VLOOKUP($B3, 'Performance Data'!$B:$K, 10, 0)</f>
        <v>2023</v>
      </c>
      <c r="H3" s="20" t="s">
        <v>358</v>
      </c>
      <c r="I3" s="19" t="str">
        <f>VLOOKUP($B3, 'Performance Data'!$B:$K, 7, 0)</f>
        <v>CB</v>
      </c>
      <c r="J3" s="7">
        <f>P3</f>
        <v>0</v>
      </c>
      <c r="K3" s="20"/>
      <c r="M3" s="20"/>
      <c r="O3" s="5">
        <f>SUMIF('Performance Data'!$B:$B, $B3,'Performance Data'!N:N)</f>
        <v>4167.9400000000005</v>
      </c>
      <c r="P3" s="5">
        <f>SUMIF('Performance Data'!$B:$B, $B3,'Performance Data'!O:O)</f>
        <v>0</v>
      </c>
      <c r="Q3" s="5">
        <f>SUMIF('Performance Data'!$B:$B, $B3,'Performance Data'!P:P)</f>
        <v>6205</v>
      </c>
      <c r="S3" s="21">
        <f t="shared" ref="S3:S6" si="0">$P3/O3-1</f>
        <v>-1</v>
      </c>
      <c r="T3" s="21">
        <f t="shared" ref="T3:T6" si="1">P3/Q3-1</f>
        <v>-1</v>
      </c>
      <c r="V3" s="5">
        <f>SUMIF('Performance Data'!$B:$B, $B3,'Performance Data'!AC:AC)</f>
        <v>0</v>
      </c>
      <c r="W3" s="5">
        <f>SUMIF('Performance Data'!$B:$B, $B3,'Performance Data'!AD:AD)</f>
        <v>7192.6699999999992</v>
      </c>
      <c r="X3" s="5">
        <f>SUMIF('Performance Data'!$B:$B, $B3,'Performance Data'!AE:AE)</f>
        <v>4167.9400000000005</v>
      </c>
      <c r="Y3" s="5">
        <f>SUMIF('Performance Data'!$B:$B, $B3,'Performance Data'!AG:AG)</f>
        <v>8500</v>
      </c>
      <c r="Z3" s="5">
        <f t="shared" ref="Z3:AA5" si="2">J3</f>
        <v>0</v>
      </c>
      <c r="AA3" s="5">
        <f t="shared" si="2"/>
        <v>0</v>
      </c>
      <c r="AC3" s="21">
        <f t="shared" ref="AC3:AC6" si="3">Z3/X3-1</f>
        <v>-1</v>
      </c>
      <c r="AD3" s="21">
        <f t="shared" ref="AD3:AE6" si="4">Z3/Y3-1</f>
        <v>-1</v>
      </c>
      <c r="AE3" s="21" t="e">
        <f t="shared" si="4"/>
        <v>#DIV/0!</v>
      </c>
      <c r="AG3" s="63">
        <f t="shared" ref="AG3:AR4" si="5">$AA3*AG$1</f>
        <v>0</v>
      </c>
      <c r="AH3" s="63">
        <f t="shared" si="5"/>
        <v>0</v>
      </c>
      <c r="AI3" s="63">
        <f t="shared" si="5"/>
        <v>0</v>
      </c>
      <c r="AJ3" s="63">
        <f t="shared" si="5"/>
        <v>0</v>
      </c>
      <c r="AK3" s="63">
        <f t="shared" si="5"/>
        <v>0</v>
      </c>
      <c r="AL3" s="63">
        <f t="shared" si="5"/>
        <v>0</v>
      </c>
      <c r="AM3" s="63">
        <f t="shared" si="5"/>
        <v>0</v>
      </c>
      <c r="AN3" s="63">
        <f t="shared" si="5"/>
        <v>0</v>
      </c>
      <c r="AO3" s="63">
        <f t="shared" si="5"/>
        <v>0</v>
      </c>
      <c r="AP3" s="63">
        <f t="shared" si="5"/>
        <v>0</v>
      </c>
      <c r="AQ3" s="63">
        <f t="shared" si="5"/>
        <v>0</v>
      </c>
      <c r="AR3" s="63">
        <f t="shared" si="5"/>
        <v>0</v>
      </c>
    </row>
    <row r="4" spans="2:58" x14ac:dyDescent="0.25">
      <c r="B4">
        <v>27002</v>
      </c>
      <c r="C4" t="s">
        <v>496</v>
      </c>
      <c r="D4" t="str">
        <f>VLOOKUP($B4, 'Performance Data'!$B:$K, 3, 0)</f>
        <v>Other EU</v>
      </c>
      <c r="E4" t="str">
        <f>VLOOKUP($B4, 'Performance Data'!$B:$K, 4, 0)</f>
        <v>France</v>
      </c>
      <c r="F4" t="str">
        <f>VLOOKUP($B4, 'Performance Data'!$B:$K, 6, 0)</f>
        <v>Institutes / Clinic</v>
      </c>
      <c r="G4" s="19">
        <f>VLOOKUP($B4, 'Performance Data'!$B:$K, 10, 0)</f>
        <v>2025</v>
      </c>
      <c r="H4" s="20" t="s">
        <v>64</v>
      </c>
      <c r="I4" s="19" t="str">
        <f>VLOOKUP($B4, 'Performance Data'!$B:$K, 7, 0)</f>
        <v>NKD25</v>
      </c>
      <c r="J4" s="32">
        <f>P4</f>
        <v>2775.66</v>
      </c>
      <c r="K4" s="24">
        <v>10000</v>
      </c>
      <c r="M4" s="20" t="s">
        <v>65</v>
      </c>
      <c r="O4" s="5">
        <f>SUMIF('Performance Data'!$B:$B, $B4,'Performance Data'!N:N)</f>
        <v>0</v>
      </c>
      <c r="P4" s="5">
        <f>SUMIF('Performance Data'!$B:$B, $B4,'Performance Data'!O:O)</f>
        <v>2775.66</v>
      </c>
      <c r="Q4" s="5">
        <f>SUMIF('Performance Data'!$B:$B, $B4,'Performance Data'!P:P)</f>
        <v>10950</v>
      </c>
      <c r="S4" s="21" t="e">
        <f>$P4/O4-1</f>
        <v>#DIV/0!</v>
      </c>
      <c r="T4" s="21">
        <f>P4/Q4-1</f>
        <v>-0.74651506849315075</v>
      </c>
      <c r="V4" s="5">
        <f>SUMIF('Performance Data'!$B:$B, $B4,'Performance Data'!AC:AC)</f>
        <v>0</v>
      </c>
      <c r="W4" s="5">
        <f>SUMIF('Performance Data'!$B:$B, $B4,'Performance Data'!AD:AD)</f>
        <v>0</v>
      </c>
      <c r="X4" s="5">
        <f>SUMIF('Performance Data'!$B:$B, $B4,'Performance Data'!AE:AE)</f>
        <v>0</v>
      </c>
      <c r="Y4" s="5">
        <f>SUMIF('Performance Data'!$B:$B, $B4,'Performance Data'!AG:AG)</f>
        <v>15000</v>
      </c>
      <c r="Z4" s="5">
        <f>J4</f>
        <v>2775.66</v>
      </c>
      <c r="AA4" s="5">
        <f>K4</f>
        <v>10000</v>
      </c>
      <c r="AC4" s="21" t="e">
        <f>Z4/X4-1</f>
        <v>#DIV/0!</v>
      </c>
      <c r="AD4" s="21">
        <f t="shared" si="4"/>
        <v>-0.81495600000000001</v>
      </c>
      <c r="AE4" s="21">
        <f t="shared" si="4"/>
        <v>2.6027467341100858</v>
      </c>
      <c r="AG4" s="63">
        <f t="shared" si="5"/>
        <v>700.00000000000011</v>
      </c>
      <c r="AH4" s="63">
        <f t="shared" si="5"/>
        <v>800</v>
      </c>
      <c r="AI4" s="63">
        <f t="shared" si="5"/>
        <v>1000</v>
      </c>
      <c r="AJ4" s="63">
        <f t="shared" si="5"/>
        <v>850.00000000000011</v>
      </c>
      <c r="AK4" s="63">
        <f t="shared" si="5"/>
        <v>900</v>
      </c>
      <c r="AL4" s="63">
        <f t="shared" si="5"/>
        <v>800</v>
      </c>
      <c r="AM4" s="63">
        <f t="shared" si="5"/>
        <v>800</v>
      </c>
      <c r="AN4" s="63">
        <f t="shared" si="5"/>
        <v>650</v>
      </c>
      <c r="AO4" s="63">
        <f t="shared" si="5"/>
        <v>950</v>
      </c>
      <c r="AP4" s="63">
        <f t="shared" si="5"/>
        <v>1000</v>
      </c>
      <c r="AQ4" s="63">
        <f t="shared" si="5"/>
        <v>850.00000000000011</v>
      </c>
      <c r="AR4" s="63">
        <f t="shared" si="5"/>
        <v>700.00000000000011</v>
      </c>
    </row>
    <row r="5" spans="2:58" x14ac:dyDescent="0.25">
      <c r="B5" s="41">
        <v>27045</v>
      </c>
      <c r="C5" s="41" t="s">
        <v>497</v>
      </c>
      <c r="D5" t="str">
        <f>VLOOKUP($B5, 'Performance Data'!$B:$K, 3, 0)</f>
        <v>Other EU</v>
      </c>
      <c r="E5" t="str">
        <f>VLOOKUP($B5, 'Performance Data'!$B:$K, 4, 0)</f>
        <v>France</v>
      </c>
      <c r="F5" t="str">
        <f>VLOOKUP($B5, 'Performance Data'!$B:$K, 6, 0)</f>
        <v>Institutes / Clinic</v>
      </c>
      <c r="G5" s="19">
        <f>VLOOKUP($B5, 'Performance Data'!$B:$K, 10, 0)</f>
        <v>2024</v>
      </c>
      <c r="H5" s="20" t="s">
        <v>64</v>
      </c>
      <c r="I5" s="19" t="str">
        <f>VLOOKUP($B5, 'Performance Data'!$B:$K, 7, 0)</f>
        <v>NKD24</v>
      </c>
      <c r="J5" s="7">
        <f>P5</f>
        <v>12855.76</v>
      </c>
      <c r="K5" s="24">
        <v>15000</v>
      </c>
      <c r="M5" s="20" t="s">
        <v>65</v>
      </c>
      <c r="O5" s="5">
        <f>SUMIF('Performance Data'!$B:$B, $B5,'Performance Data'!N:N)</f>
        <v>3746.94</v>
      </c>
      <c r="P5" s="5">
        <f>SUMIF('Performance Data'!$B:$B, $B5,'Performance Data'!O:O)</f>
        <v>12855.76</v>
      </c>
      <c r="Q5" s="5">
        <f>SUMIF('Performance Data'!$B:$B, $B5,'Performance Data'!P:P)</f>
        <v>10950</v>
      </c>
      <c r="S5" s="21">
        <f t="shared" si="0"/>
        <v>2.4310023645961771</v>
      </c>
      <c r="T5" s="21">
        <f t="shared" si="1"/>
        <v>0.17404200913242018</v>
      </c>
      <c r="V5" s="5">
        <f>SUMIF('Performance Data'!$B:$B, $B5,'Performance Data'!AC:AC)</f>
        <v>0</v>
      </c>
      <c r="W5" s="5">
        <f>SUMIF('Performance Data'!$B:$B, $B5,'Performance Data'!AD:AD)</f>
        <v>0</v>
      </c>
      <c r="X5" s="5">
        <f>SUMIF('Performance Data'!$B:$B, $B5,'Performance Data'!AE:AE)</f>
        <v>3746.94</v>
      </c>
      <c r="Y5" s="5">
        <f>SUMIF('Performance Data'!$B:$B, $B5,'Performance Data'!AG:AG)</f>
        <v>15000</v>
      </c>
      <c r="Z5" s="5">
        <f t="shared" si="2"/>
        <v>12855.76</v>
      </c>
      <c r="AA5" s="5">
        <f t="shared" si="2"/>
        <v>15000</v>
      </c>
      <c r="AC5" s="21">
        <f t="shared" si="3"/>
        <v>2.4310023645961771</v>
      </c>
      <c r="AD5" s="21">
        <f t="shared" si="4"/>
        <v>-0.14294933333333337</v>
      </c>
      <c r="AE5" s="21">
        <f t="shared" si="4"/>
        <v>0.16679216164583033</v>
      </c>
      <c r="AG5" s="63">
        <f t="shared" ref="AG5:AR5" si="6">$AA5*AG$1</f>
        <v>1050</v>
      </c>
      <c r="AH5" s="63">
        <f t="shared" si="6"/>
        <v>1200</v>
      </c>
      <c r="AI5" s="63">
        <f t="shared" si="6"/>
        <v>1500</v>
      </c>
      <c r="AJ5" s="63">
        <f t="shared" si="6"/>
        <v>1275</v>
      </c>
      <c r="AK5" s="63">
        <f t="shared" si="6"/>
        <v>1350</v>
      </c>
      <c r="AL5" s="63">
        <f t="shared" si="6"/>
        <v>1200</v>
      </c>
      <c r="AM5" s="63">
        <f t="shared" si="6"/>
        <v>1200</v>
      </c>
      <c r="AN5" s="63">
        <f t="shared" si="6"/>
        <v>975</v>
      </c>
      <c r="AO5" s="63">
        <f t="shared" si="6"/>
        <v>1425</v>
      </c>
      <c r="AP5" s="63">
        <f t="shared" si="6"/>
        <v>1500</v>
      </c>
      <c r="AQ5" s="63">
        <f t="shared" si="6"/>
        <v>1275</v>
      </c>
      <c r="AR5" s="63">
        <f t="shared" si="6"/>
        <v>1050</v>
      </c>
    </row>
    <row r="6" spans="2:58" x14ac:dyDescent="0.25">
      <c r="B6" s="26" t="s">
        <v>102</v>
      </c>
      <c r="C6" s="26"/>
      <c r="D6" s="26"/>
      <c r="E6" s="26"/>
      <c r="F6" s="26"/>
      <c r="G6" s="27"/>
      <c r="H6" s="28">
        <f>COUNTIF(H3:H5, "Yes")</f>
        <v>2</v>
      </c>
      <c r="I6" s="27"/>
      <c r="J6" s="31">
        <f>SUM(J3:J5)</f>
        <v>15631.42</v>
      </c>
      <c r="K6" s="28">
        <f>SUM(K3:K5)</f>
        <v>25000</v>
      </c>
      <c r="L6" s="26"/>
      <c r="M6" s="26"/>
      <c r="N6" s="26"/>
      <c r="O6" s="28">
        <f>SUM(O3:O5)</f>
        <v>7914.880000000001</v>
      </c>
      <c r="P6" s="28">
        <f>SUM(P3:P5)</f>
        <v>15631.42</v>
      </c>
      <c r="Q6" s="28">
        <f>SUM(Q3:Q5)</f>
        <v>28105</v>
      </c>
      <c r="R6" s="26"/>
      <c r="S6" s="29">
        <f t="shared" si="0"/>
        <v>0.97494087086601411</v>
      </c>
      <c r="T6" s="29">
        <f t="shared" si="1"/>
        <v>-0.44382067247820667</v>
      </c>
      <c r="U6" s="26"/>
      <c r="V6" s="28">
        <f t="shared" ref="V6:AA6" si="7">SUM(V3:V5)</f>
        <v>0</v>
      </c>
      <c r="W6" s="28">
        <f t="shared" si="7"/>
        <v>7192.6699999999992</v>
      </c>
      <c r="X6" s="28">
        <f t="shared" si="7"/>
        <v>7914.880000000001</v>
      </c>
      <c r="Y6" s="28">
        <f t="shared" si="7"/>
        <v>38500</v>
      </c>
      <c r="Z6" s="28">
        <f t="shared" si="7"/>
        <v>15631.42</v>
      </c>
      <c r="AA6" s="28">
        <f t="shared" si="7"/>
        <v>25000</v>
      </c>
      <c r="AB6" s="26"/>
      <c r="AC6" s="29">
        <f t="shared" si="3"/>
        <v>0.97494087086601411</v>
      </c>
      <c r="AD6" s="29">
        <f t="shared" si="4"/>
        <v>-0.59398909090909091</v>
      </c>
      <c r="AE6" s="29">
        <f t="shared" si="4"/>
        <v>0.59934286200485953</v>
      </c>
      <c r="AG6" s="28">
        <f t="shared" ref="AG6:AR6" si="8">SUM(AG3:AG5)</f>
        <v>1750</v>
      </c>
      <c r="AH6" s="28">
        <f t="shared" si="8"/>
        <v>2000</v>
      </c>
      <c r="AI6" s="28">
        <f t="shared" si="8"/>
        <v>2500</v>
      </c>
      <c r="AJ6" s="28">
        <f t="shared" si="8"/>
        <v>2125</v>
      </c>
      <c r="AK6" s="28">
        <f t="shared" si="8"/>
        <v>2250</v>
      </c>
      <c r="AL6" s="28">
        <f t="shared" si="8"/>
        <v>2000</v>
      </c>
      <c r="AM6" s="28">
        <f t="shared" si="8"/>
        <v>2000</v>
      </c>
      <c r="AN6" s="28">
        <f t="shared" si="8"/>
        <v>1625</v>
      </c>
      <c r="AO6" s="28">
        <f t="shared" si="8"/>
        <v>2375</v>
      </c>
      <c r="AP6" s="28">
        <f t="shared" si="8"/>
        <v>2500</v>
      </c>
      <c r="AQ6" s="28">
        <f t="shared" si="8"/>
        <v>2125</v>
      </c>
      <c r="AR6" s="28">
        <f t="shared" si="8"/>
        <v>1750</v>
      </c>
    </row>
    <row r="7" spans="2:58" x14ac:dyDescent="0.25">
      <c r="G7" s="19"/>
      <c r="O7" s="32"/>
      <c r="P7" s="32"/>
      <c r="Q7" s="32"/>
      <c r="S7" s="33"/>
      <c r="T7" s="33"/>
      <c r="V7" s="32"/>
      <c r="W7" s="32"/>
      <c r="X7" s="32"/>
      <c r="Y7" s="32"/>
      <c r="Z7" s="32"/>
      <c r="AA7" s="32"/>
      <c r="AC7" s="33"/>
      <c r="AD7" s="33"/>
      <c r="AE7" s="33"/>
    </row>
    <row r="8" spans="2:58" x14ac:dyDescent="0.25">
      <c r="G8" s="19"/>
      <c r="O8" s="32"/>
      <c r="P8" s="32"/>
      <c r="Q8" s="32"/>
      <c r="S8" s="33"/>
      <c r="T8" s="33"/>
      <c r="V8" s="32"/>
      <c r="W8" s="32"/>
      <c r="X8" s="32"/>
      <c r="Y8" s="32"/>
      <c r="Z8" s="32"/>
      <c r="AA8" s="32"/>
      <c r="AC8" s="33"/>
      <c r="AD8" s="33"/>
      <c r="AE8" s="33"/>
    </row>
    <row r="9" spans="2:58" x14ac:dyDescent="0.25">
      <c r="G9" s="19"/>
      <c r="O9" s="32"/>
      <c r="P9" s="32"/>
      <c r="Q9" s="32"/>
      <c r="S9" s="33"/>
      <c r="T9" s="33"/>
      <c r="V9" s="32"/>
      <c r="W9" s="32"/>
      <c r="X9" s="32"/>
      <c r="Y9" s="32"/>
      <c r="Z9" s="32"/>
      <c r="AA9" s="32"/>
      <c r="AC9" s="33"/>
      <c r="AD9" s="33"/>
      <c r="AE9" s="33"/>
    </row>
    <row r="10" spans="2:58" x14ac:dyDescent="0.25">
      <c r="B10" t="s">
        <v>493</v>
      </c>
      <c r="C10" t="s">
        <v>114</v>
      </c>
      <c r="D10" t="s">
        <v>36</v>
      </c>
      <c r="E10" t="s">
        <v>33</v>
      </c>
      <c r="G10" s="19">
        <v>2025</v>
      </c>
      <c r="H10" s="20"/>
      <c r="I10" t="s">
        <v>108</v>
      </c>
      <c r="K10" s="20"/>
      <c r="O10" s="5">
        <v>0</v>
      </c>
      <c r="P10" s="5">
        <v>0</v>
      </c>
      <c r="Q10" s="5">
        <f>SUMIF('Combined Budget 2025 EUR'!$B:$B, $B10,'Combined Budget 2025 EUR'!$AL:$AL)</f>
        <v>30000</v>
      </c>
      <c r="S10" s="21" t="e">
        <f>$P10/O10-1</f>
        <v>#DIV/0!</v>
      </c>
      <c r="T10" s="21">
        <f>P10/Q10-1</f>
        <v>-1</v>
      </c>
      <c r="V10" s="5">
        <v>0</v>
      </c>
      <c r="W10" s="5">
        <v>0</v>
      </c>
      <c r="X10" s="5">
        <v>0</v>
      </c>
      <c r="Y10" s="5">
        <f>SUMIF('Combined Budget 2025 EUR'!$B:$B, $B10,'Combined Budget 2025 EUR'!$AQ:$AQ)</f>
        <v>80000</v>
      </c>
      <c r="Z10" s="5">
        <f t="shared" ref="Z10:AA10" si="9">J10</f>
        <v>0</v>
      </c>
      <c r="AA10" s="5">
        <f t="shared" si="9"/>
        <v>0</v>
      </c>
      <c r="AC10" s="21" t="e">
        <f>Z10/X10-1</f>
        <v>#DIV/0!</v>
      </c>
      <c r="AD10" s="21">
        <f t="shared" ref="AD10:AE10" si="10">Z10/Y10-1</f>
        <v>-1</v>
      </c>
      <c r="AE10" s="21" t="e">
        <f t="shared" si="10"/>
        <v>#DIV/0!</v>
      </c>
      <c r="AG10" s="63">
        <f t="shared" ref="AG10:AR10" si="11">$AA10*AG$1</f>
        <v>0</v>
      </c>
      <c r="AH10" s="63">
        <f t="shared" si="11"/>
        <v>0</v>
      </c>
      <c r="AI10" s="63">
        <f t="shared" si="11"/>
        <v>0</v>
      </c>
      <c r="AJ10" s="63">
        <f t="shared" si="11"/>
        <v>0</v>
      </c>
      <c r="AK10" s="63">
        <f t="shared" si="11"/>
        <v>0</v>
      </c>
      <c r="AL10" s="63">
        <f t="shared" si="11"/>
        <v>0</v>
      </c>
      <c r="AM10" s="63">
        <f t="shared" si="11"/>
        <v>0</v>
      </c>
      <c r="AN10" s="63">
        <f t="shared" si="11"/>
        <v>0</v>
      </c>
      <c r="AO10" s="63">
        <f t="shared" si="11"/>
        <v>0</v>
      </c>
      <c r="AP10" s="63">
        <f t="shared" si="11"/>
        <v>0</v>
      </c>
      <c r="AQ10" s="63">
        <f t="shared" si="11"/>
        <v>0</v>
      </c>
      <c r="AR10" s="63">
        <f t="shared" si="11"/>
        <v>0</v>
      </c>
    </row>
    <row r="12" spans="2:58" x14ac:dyDescent="0.25">
      <c r="B12" s="26" t="s">
        <v>115</v>
      </c>
      <c r="C12" s="26"/>
      <c r="D12" s="26"/>
      <c r="E12" s="26"/>
      <c r="F12" s="26"/>
      <c r="G12" s="27"/>
      <c r="H12" s="31">
        <f>COUNTIF(H9:H9, "Yes")+H10</f>
        <v>0</v>
      </c>
      <c r="I12" s="27"/>
      <c r="J12" s="31">
        <f>SUM(J9:J10)</f>
        <v>0</v>
      </c>
      <c r="K12" s="28">
        <f>SUM(K9:K10)</f>
        <v>0</v>
      </c>
      <c r="L12" s="26"/>
      <c r="M12" s="26"/>
      <c r="N12" s="26"/>
      <c r="O12" s="28">
        <f>SUM(O9:O10)</f>
        <v>0</v>
      </c>
      <c r="P12" s="28">
        <f>SUM(P9:P10)</f>
        <v>0</v>
      </c>
      <c r="Q12" s="28">
        <f>SUM(Q9:Q10)</f>
        <v>30000</v>
      </c>
      <c r="R12" s="26"/>
      <c r="S12" s="29" t="e">
        <f>$P12/O12-1</f>
        <v>#DIV/0!</v>
      </c>
      <c r="T12" s="29">
        <f>P12/Q12-1</f>
        <v>-1</v>
      </c>
      <c r="U12" s="26"/>
      <c r="V12" s="28">
        <f t="shared" ref="V12:AA12" si="12">SUM(V9:V10)</f>
        <v>0</v>
      </c>
      <c r="W12" s="28">
        <f t="shared" si="12"/>
        <v>0</v>
      </c>
      <c r="X12" s="28">
        <f t="shared" si="12"/>
        <v>0</v>
      </c>
      <c r="Y12" s="28">
        <f t="shared" si="12"/>
        <v>80000</v>
      </c>
      <c r="Z12" s="28">
        <f t="shared" si="12"/>
        <v>0</v>
      </c>
      <c r="AA12" s="28">
        <f t="shared" si="12"/>
        <v>0</v>
      </c>
      <c r="AB12" s="26"/>
      <c r="AC12" s="29" t="e">
        <f>Z12/X12-1</f>
        <v>#DIV/0!</v>
      </c>
      <c r="AD12" s="29">
        <f>Z12/Y12-1</f>
        <v>-1</v>
      </c>
      <c r="AE12" s="29" t="e">
        <f>AA12/Z12-1</f>
        <v>#DIV/0!</v>
      </c>
      <c r="AG12" s="28">
        <f t="shared" ref="AG12:AR12" si="13">SUM(AG9:AG10)</f>
        <v>0</v>
      </c>
      <c r="AH12" s="28">
        <f t="shared" si="13"/>
        <v>0</v>
      </c>
      <c r="AI12" s="28">
        <f t="shared" si="13"/>
        <v>0</v>
      </c>
      <c r="AJ12" s="28">
        <f t="shared" si="13"/>
        <v>0</v>
      </c>
      <c r="AK12" s="28">
        <f t="shared" si="13"/>
        <v>0</v>
      </c>
      <c r="AL12" s="28">
        <f t="shared" si="13"/>
        <v>0</v>
      </c>
      <c r="AM12" s="28">
        <f t="shared" si="13"/>
        <v>0</v>
      </c>
      <c r="AN12" s="28">
        <f t="shared" si="13"/>
        <v>0</v>
      </c>
      <c r="AO12" s="28">
        <f t="shared" si="13"/>
        <v>0</v>
      </c>
      <c r="AP12" s="28">
        <f t="shared" si="13"/>
        <v>0</v>
      </c>
      <c r="AQ12" s="28">
        <f t="shared" si="13"/>
        <v>0</v>
      </c>
      <c r="AR12" s="28">
        <f t="shared" si="13"/>
        <v>0</v>
      </c>
    </row>
    <row r="14" spans="2:58" x14ac:dyDescent="0.25">
      <c r="B14" s="71" t="s">
        <v>1283</v>
      </c>
      <c r="C14" s="66"/>
      <c r="AG14" s="69" cm="1">
        <f t="array" ref="AG14:AR14">AG6:AR6+AG16:AR16</f>
        <v>1750</v>
      </c>
      <c r="AH14" s="69">
        <v>6000</v>
      </c>
      <c r="AI14" s="69">
        <v>7500</v>
      </c>
      <c r="AJ14" s="69">
        <v>7125</v>
      </c>
      <c r="AK14" s="69">
        <v>7250</v>
      </c>
      <c r="AL14" s="69">
        <v>7000</v>
      </c>
      <c r="AM14" s="69">
        <v>7000</v>
      </c>
      <c r="AN14" s="69">
        <v>3625</v>
      </c>
      <c r="AO14" s="69">
        <v>8375</v>
      </c>
      <c r="AP14" s="69">
        <v>7500</v>
      </c>
      <c r="AQ14" s="69">
        <v>10125</v>
      </c>
      <c r="AR14" s="69">
        <v>6750</v>
      </c>
    </row>
    <row r="15" spans="2:58" x14ac:dyDescent="0.25">
      <c r="AY15">
        <f>AV16</f>
        <v>1</v>
      </c>
      <c r="AZ15">
        <f>AW16</f>
        <v>0</v>
      </c>
      <c r="BA15">
        <f>AX16+AV16</f>
        <v>2</v>
      </c>
      <c r="BB15">
        <f>AY16+AW16</f>
        <v>0</v>
      </c>
      <c r="BC15">
        <f>AZ16+AX16+AV16</f>
        <v>3</v>
      </c>
      <c r="BD15">
        <f>BA16+AY16+AW16</f>
        <v>0</v>
      </c>
      <c r="BE15">
        <f>BB16+AZ16+AX16+AV16</f>
        <v>3</v>
      </c>
      <c r="BF15">
        <f>BC16+BA16+AY16+AW16</f>
        <v>1</v>
      </c>
    </row>
    <row r="16" spans="2:58" x14ac:dyDescent="0.25">
      <c r="B16" t="s">
        <v>494</v>
      </c>
      <c r="C16" t="s">
        <v>117</v>
      </c>
      <c r="D16" t="s">
        <v>36</v>
      </c>
      <c r="E16" t="s">
        <v>33</v>
      </c>
      <c r="G16" s="19">
        <v>2026</v>
      </c>
      <c r="H16" s="20">
        <v>5</v>
      </c>
      <c r="I16" t="s">
        <v>118</v>
      </c>
      <c r="K16" s="24">
        <v>55000</v>
      </c>
      <c r="O16" s="5">
        <v>0</v>
      </c>
      <c r="P16" s="5">
        <v>0</v>
      </c>
      <c r="Q16" s="5">
        <v>0</v>
      </c>
      <c r="S16" s="21" t="e">
        <f>$P16/O16-1</f>
        <v>#DIV/0!</v>
      </c>
      <c r="T16" s="21" t="e">
        <f>P16/Q16-1</f>
        <v>#DIV/0!</v>
      </c>
      <c r="V16" s="5">
        <v>0</v>
      </c>
      <c r="W16" s="5">
        <v>0</v>
      </c>
      <c r="X16" s="5">
        <v>0</v>
      </c>
      <c r="Y16" s="5">
        <v>0</v>
      </c>
      <c r="Z16" s="5">
        <f>J16</f>
        <v>0</v>
      </c>
      <c r="AA16" s="5">
        <f>K16</f>
        <v>55000</v>
      </c>
      <c r="AC16" s="21" t="e">
        <f>Z16/X16-1</f>
        <v>#DIV/0!</v>
      </c>
      <c r="AD16" s="21" t="e">
        <f>Z16/Y16-1</f>
        <v>#DIV/0!</v>
      </c>
      <c r="AE16" s="21" t="e">
        <f>AA16/Z16-1</f>
        <v>#DIV/0!</v>
      </c>
      <c r="AG16">
        <f>AU16*4000+AU15*3000</f>
        <v>0</v>
      </c>
      <c r="AH16" s="71">
        <f>AV16*4000+AV15*3000</f>
        <v>4000</v>
      </c>
      <c r="AI16" s="71">
        <v>5000</v>
      </c>
      <c r="AJ16" s="71">
        <v>5000</v>
      </c>
      <c r="AK16" s="71">
        <v>5000</v>
      </c>
      <c r="AL16" s="71">
        <v>5000</v>
      </c>
      <c r="AM16" s="71">
        <v>5000</v>
      </c>
      <c r="AN16" s="71">
        <v>2000</v>
      </c>
      <c r="AO16" s="71">
        <v>6000</v>
      </c>
      <c r="AP16" s="71">
        <v>5000</v>
      </c>
      <c r="AQ16" s="71">
        <v>8000</v>
      </c>
      <c r="AR16" s="71">
        <v>5000</v>
      </c>
      <c r="AV16">
        <v>1</v>
      </c>
      <c r="AX16">
        <v>1</v>
      </c>
      <c r="AZ16">
        <v>1</v>
      </c>
      <c r="BC16">
        <v>1</v>
      </c>
      <c r="BE16">
        <v>1</v>
      </c>
    </row>
    <row r="18" spans="2:44" x14ac:dyDescent="0.25">
      <c r="B18" s="26" t="s">
        <v>119</v>
      </c>
      <c r="C18" s="26"/>
      <c r="D18" s="26"/>
      <c r="E18" s="26"/>
      <c r="F18" s="26"/>
      <c r="G18" s="27"/>
      <c r="H18" s="31">
        <f>COUNTIF(H15:H15, "Yes")+H16</f>
        <v>5</v>
      </c>
      <c r="I18" s="27"/>
      <c r="J18" s="31">
        <f t="shared" ref="J18:K18" si="14">SUM(J15:J16)</f>
        <v>0</v>
      </c>
      <c r="K18" s="28">
        <f t="shared" si="14"/>
        <v>55000</v>
      </c>
      <c r="L18" s="26"/>
      <c r="M18" s="26"/>
      <c r="N18" s="26"/>
      <c r="O18" s="28">
        <f t="shared" ref="O18:Q18" si="15">SUM(O15:O16)</f>
        <v>0</v>
      </c>
      <c r="P18" s="28">
        <f t="shared" si="15"/>
        <v>0</v>
      </c>
      <c r="Q18" s="28">
        <f t="shared" si="15"/>
        <v>0</v>
      </c>
      <c r="R18" s="26"/>
      <c r="S18" s="29" t="e">
        <f>$P18/O18-1</f>
        <v>#DIV/0!</v>
      </c>
      <c r="T18" s="29" t="e">
        <f>P18/Q18-1</f>
        <v>#DIV/0!</v>
      </c>
      <c r="U18" s="26"/>
      <c r="V18" s="28">
        <f t="shared" ref="V18:AA18" si="16">SUM(V15:V16)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8">
        <f t="shared" si="16"/>
        <v>0</v>
      </c>
      <c r="AA18" s="28">
        <f t="shared" si="16"/>
        <v>55000</v>
      </c>
      <c r="AB18" s="26"/>
      <c r="AC18" s="29" t="e">
        <f>Z18/X18-1</f>
        <v>#DIV/0!</v>
      </c>
      <c r="AD18" s="29" t="e">
        <f>Z18/Y18-1</f>
        <v>#DIV/0!</v>
      </c>
      <c r="AE18" s="29" t="e">
        <f>AA18/Z18-1</f>
        <v>#DIV/0!</v>
      </c>
      <c r="AG18" s="28">
        <f t="shared" ref="AG18:AR18" si="17">SUM(AG15:AG16)</f>
        <v>0</v>
      </c>
      <c r="AH18" s="28">
        <f t="shared" si="17"/>
        <v>4000</v>
      </c>
      <c r="AI18" s="28">
        <f t="shared" si="17"/>
        <v>5000</v>
      </c>
      <c r="AJ18" s="28">
        <f t="shared" si="17"/>
        <v>5000</v>
      </c>
      <c r="AK18" s="28">
        <f t="shared" si="17"/>
        <v>5000</v>
      </c>
      <c r="AL18" s="28">
        <f t="shared" si="17"/>
        <v>5000</v>
      </c>
      <c r="AM18" s="28">
        <f t="shared" si="17"/>
        <v>5000</v>
      </c>
      <c r="AN18" s="28">
        <f t="shared" si="17"/>
        <v>2000</v>
      </c>
      <c r="AO18" s="28">
        <f t="shared" si="17"/>
        <v>6000</v>
      </c>
      <c r="AP18" s="28">
        <f t="shared" si="17"/>
        <v>5000</v>
      </c>
      <c r="AQ18" s="28">
        <f t="shared" si="17"/>
        <v>8000</v>
      </c>
      <c r="AR18" s="28">
        <f t="shared" si="17"/>
        <v>5000</v>
      </c>
    </row>
  </sheetData>
  <autoFilter ref="B2:BA2" xr:uid="{80FCDA92-0365-45D6-ACFD-7BD159FF0618}">
    <sortState xmlns:xlrd2="http://schemas.microsoft.com/office/spreadsheetml/2017/richdata2" ref="B3:BA9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F8443F-B083-4213-868A-1DEEF1A96A6B}">
          <x14:formula1>
            <xm:f>List!$D$2:$D$5</xm:f>
          </x14:formula1>
          <xm:sqref>M7:M9 M3:M5</xm:sqref>
        </x14:dataValidation>
        <x14:dataValidation type="list" allowBlank="1" showInputMessage="1" showErrorMessage="1" xr:uid="{D0B3B9E9-91B1-466A-9DBF-59CEA3439536}">
          <x14:formula1>
            <xm:f>List!$B$2:$B$4</xm:f>
          </x14:formula1>
          <xm:sqref>H3:H5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244B-8F55-4722-8983-B71781316758}">
  <dimension ref="B1:BF17"/>
  <sheetViews>
    <sheetView showGridLines="0" workbookViewId="0">
      <pane xSplit="3" ySplit="2" topLeftCell="AL3" activePane="bottomRight" state="frozen"/>
      <selection pane="topRight" activeCell="D1" sqref="D1"/>
      <selection pane="bottomLeft" activeCell="A3" sqref="A3"/>
      <selection pane="bottomRight" activeCell="AG14" sqref="AG14:BF15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58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58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58" x14ac:dyDescent="0.25">
      <c r="B3" s="41"/>
      <c r="C3" s="41"/>
      <c r="G3" s="19"/>
      <c r="H3" s="20"/>
      <c r="I3" s="19"/>
      <c r="K3" s="20"/>
      <c r="M3" s="20"/>
      <c r="O3" s="5"/>
      <c r="P3" s="5"/>
      <c r="Q3" s="5"/>
      <c r="S3" s="21"/>
      <c r="T3" s="21"/>
      <c r="V3" s="5"/>
      <c r="W3" s="5"/>
      <c r="X3" s="5"/>
      <c r="Y3" s="5"/>
      <c r="Z3" s="5"/>
      <c r="AA3" s="5"/>
      <c r="AC3" s="21"/>
      <c r="AD3" s="21"/>
      <c r="AE3" s="21"/>
      <c r="AG3" s="63">
        <f t="shared" ref="AG3:AR3" si="0">$AA3*AG$1</f>
        <v>0</v>
      </c>
      <c r="AH3" s="63">
        <f t="shared" si="0"/>
        <v>0</v>
      </c>
      <c r="AI3" s="63">
        <f t="shared" si="0"/>
        <v>0</v>
      </c>
      <c r="AJ3" s="63">
        <f t="shared" si="0"/>
        <v>0</v>
      </c>
      <c r="AK3" s="63">
        <f t="shared" si="0"/>
        <v>0</v>
      </c>
      <c r="AL3" s="63">
        <f t="shared" si="0"/>
        <v>0</v>
      </c>
      <c r="AM3" s="63">
        <f t="shared" si="0"/>
        <v>0</v>
      </c>
      <c r="AN3" s="63">
        <f t="shared" si="0"/>
        <v>0</v>
      </c>
      <c r="AO3" s="63">
        <f t="shared" si="0"/>
        <v>0</v>
      </c>
      <c r="AP3" s="63">
        <f t="shared" si="0"/>
        <v>0</v>
      </c>
      <c r="AQ3" s="63">
        <f t="shared" si="0"/>
        <v>0</v>
      </c>
      <c r="AR3" s="63">
        <f t="shared" si="0"/>
        <v>0</v>
      </c>
    </row>
    <row r="4" spans="2:58" x14ac:dyDescent="0.25">
      <c r="B4" s="41"/>
      <c r="C4" s="41"/>
      <c r="G4" s="19"/>
      <c r="H4" s="20"/>
      <c r="I4" s="19"/>
      <c r="K4" s="20"/>
      <c r="M4" s="20"/>
      <c r="O4" s="5"/>
      <c r="P4" s="5"/>
      <c r="Q4" s="5"/>
      <c r="S4" s="21"/>
      <c r="T4" s="21"/>
      <c r="V4" s="5"/>
      <c r="W4" s="5"/>
      <c r="X4" s="5"/>
      <c r="Y4" s="5"/>
      <c r="Z4" s="5"/>
      <c r="AA4" s="5"/>
      <c r="AC4" s="21"/>
      <c r="AD4" s="21"/>
      <c r="AE4" s="21"/>
    </row>
    <row r="5" spans="2:58" x14ac:dyDescent="0.25">
      <c r="B5" s="26" t="s">
        <v>102</v>
      </c>
      <c r="C5" s="26"/>
      <c r="D5" s="26"/>
      <c r="E5" s="26"/>
      <c r="F5" s="26"/>
      <c r="G5" s="27"/>
      <c r="H5" s="28">
        <f>COUNTIF(H3:H4, "Yes")</f>
        <v>0</v>
      </c>
      <c r="I5" s="27"/>
      <c r="J5" s="31">
        <f>SUM(J3:J4)</f>
        <v>0</v>
      </c>
      <c r="K5" s="28">
        <f>SUM(K3:K4)</f>
        <v>0</v>
      </c>
      <c r="L5" s="26"/>
      <c r="M5" s="26"/>
      <c r="N5" s="26"/>
      <c r="O5" s="28">
        <f>SUM(O3:O4)</f>
        <v>0</v>
      </c>
      <c r="P5" s="28">
        <f>SUM(P3:P4)</f>
        <v>0</v>
      </c>
      <c r="Q5" s="28">
        <f>SUM(Q3:Q4)</f>
        <v>0</v>
      </c>
      <c r="R5" s="26"/>
      <c r="S5" s="29" t="e">
        <f t="shared" ref="S5" si="1">$P5/O5-1</f>
        <v>#DIV/0!</v>
      </c>
      <c r="T5" s="29" t="e">
        <f t="shared" ref="T5" si="2">P5/Q5-1</f>
        <v>#DIV/0!</v>
      </c>
      <c r="U5" s="26"/>
      <c r="V5" s="28">
        <f t="shared" ref="V5:AA5" si="3">SUM(V3:V4)</f>
        <v>0</v>
      </c>
      <c r="W5" s="28">
        <f t="shared" si="3"/>
        <v>0</v>
      </c>
      <c r="X5" s="28">
        <f t="shared" si="3"/>
        <v>0</v>
      </c>
      <c r="Y5" s="28">
        <f t="shared" si="3"/>
        <v>0</v>
      </c>
      <c r="Z5" s="28">
        <f t="shared" si="3"/>
        <v>0</v>
      </c>
      <c r="AA5" s="28">
        <f t="shared" si="3"/>
        <v>0</v>
      </c>
      <c r="AB5" s="26"/>
      <c r="AC5" s="29" t="e">
        <f t="shared" ref="AC5" si="4">Z5/X5-1</f>
        <v>#DIV/0!</v>
      </c>
      <c r="AD5" s="29" t="e">
        <f t="shared" ref="AD5:AE5" si="5">Z5/Y5-1</f>
        <v>#DIV/0!</v>
      </c>
      <c r="AE5" s="29" t="e">
        <f t="shared" si="5"/>
        <v>#DIV/0!</v>
      </c>
    </row>
    <row r="6" spans="2:58" x14ac:dyDescent="0.25">
      <c r="G6" s="19"/>
      <c r="O6" s="32"/>
      <c r="P6" s="32"/>
      <c r="Q6" s="32"/>
      <c r="S6" s="33"/>
      <c r="T6" s="33"/>
      <c r="V6" s="32"/>
      <c r="W6" s="32"/>
      <c r="X6" s="32"/>
      <c r="Y6" s="32"/>
      <c r="Z6" s="32"/>
      <c r="AA6" s="32"/>
      <c r="AC6" s="33"/>
      <c r="AD6" s="33"/>
      <c r="AE6" s="33"/>
    </row>
    <row r="7" spans="2:58" x14ac:dyDescent="0.25">
      <c r="G7" s="19"/>
      <c r="O7" s="32"/>
      <c r="P7" s="32"/>
      <c r="Q7" s="32"/>
      <c r="S7" s="33"/>
      <c r="T7" s="33"/>
      <c r="V7" s="32"/>
      <c r="W7" s="32"/>
      <c r="X7" s="32"/>
      <c r="Y7" s="32"/>
      <c r="Z7" s="32"/>
      <c r="AA7" s="32"/>
      <c r="AC7" s="33"/>
      <c r="AD7" s="33"/>
      <c r="AE7" s="33"/>
    </row>
    <row r="8" spans="2:58" x14ac:dyDescent="0.25">
      <c r="B8">
        <v>28500</v>
      </c>
      <c r="C8" t="s">
        <v>498</v>
      </c>
      <c r="D8" t="str">
        <f>VLOOKUP($B8, 'Performance Data'!$B:$K, 3, 0)</f>
        <v>Other EU</v>
      </c>
      <c r="E8" t="str">
        <f>VLOOKUP($B8, 'Performance Data'!$B:$K, 4, 0)</f>
        <v>Italy</v>
      </c>
      <c r="F8" t="str">
        <f>VLOOKUP($B8, 'Performance Data'!$B:$K, 6, 0)</f>
        <v>Institutes / Clinic</v>
      </c>
      <c r="G8" s="19">
        <f>VLOOKUP($B8, 'Performance Data'!$B:$K, 10, 0)</f>
        <v>2025</v>
      </c>
      <c r="H8" s="20" t="s">
        <v>64</v>
      </c>
      <c r="I8" s="19" t="str">
        <f>VLOOKUP($B8, 'Performance Data'!$B:$K, 7, 0)</f>
        <v>NKD25</v>
      </c>
      <c r="J8" s="32">
        <f>P8</f>
        <v>8199.1799999999985</v>
      </c>
      <c r="K8" s="24">
        <v>15000</v>
      </c>
      <c r="M8" s="20" t="s">
        <v>65</v>
      </c>
      <c r="O8" s="5">
        <f>SUMIF('Performance Data'!$B:$B, $B8,'Performance Data'!N:N)</f>
        <v>0</v>
      </c>
      <c r="P8" s="5">
        <f>SUMIF('Performance Data'!$B:$B, $B8,'Performance Data'!O:O)</f>
        <v>8199.1799999999985</v>
      </c>
      <c r="Q8" s="5">
        <f>SUMIF('Performance Data'!$B:$B, $B8,'Performance Data'!P:P)</f>
        <v>0</v>
      </c>
      <c r="S8" s="21" t="e">
        <f>$P8/O8-1</f>
        <v>#DIV/0!</v>
      </c>
      <c r="T8" s="21" t="e">
        <f>P8/Q8-1</f>
        <v>#DIV/0!</v>
      </c>
      <c r="V8" s="5">
        <f>SUMIF('Performance Data'!$B:$B, $B8,'Performance Data'!AC:AC)</f>
        <v>0</v>
      </c>
      <c r="W8" s="5">
        <f>SUMIF('Performance Data'!$B:$B, $B8,'Performance Data'!AD:AD)</f>
        <v>0</v>
      </c>
      <c r="X8" s="5">
        <f>SUMIF('Performance Data'!$B:$B, $B8,'Performance Data'!AE:AE)</f>
        <v>0</v>
      </c>
      <c r="Y8" s="5">
        <f>SUMIF('Performance Data'!$B:$B, $B8,'Performance Data'!AG:AG)</f>
        <v>0</v>
      </c>
      <c r="Z8" s="5">
        <f>J8</f>
        <v>8199.1799999999985</v>
      </c>
      <c r="AA8" s="5">
        <f>K8</f>
        <v>15000</v>
      </c>
      <c r="AC8" s="21" t="e">
        <f>Z8/X8-1</f>
        <v>#DIV/0!</v>
      </c>
      <c r="AD8" s="21" t="e">
        <f t="shared" ref="AD8:AE8" si="6">Z8/Y8-1</f>
        <v>#DIV/0!</v>
      </c>
      <c r="AE8" s="21">
        <f t="shared" si="6"/>
        <v>0.82945123780670782</v>
      </c>
      <c r="AG8" s="63">
        <f t="shared" ref="AG8:AR8" si="7">$AA8*AG$1</f>
        <v>1050</v>
      </c>
      <c r="AH8" s="63">
        <f t="shared" si="7"/>
        <v>1200</v>
      </c>
      <c r="AI8" s="63">
        <f t="shared" si="7"/>
        <v>1500</v>
      </c>
      <c r="AJ8" s="63">
        <f t="shared" si="7"/>
        <v>1275</v>
      </c>
      <c r="AK8" s="63">
        <f t="shared" si="7"/>
        <v>1350</v>
      </c>
      <c r="AL8" s="63">
        <f t="shared" si="7"/>
        <v>1200</v>
      </c>
      <c r="AM8" s="63">
        <f t="shared" si="7"/>
        <v>1200</v>
      </c>
      <c r="AN8" s="63">
        <f t="shared" si="7"/>
        <v>975</v>
      </c>
      <c r="AO8" s="63">
        <f t="shared" si="7"/>
        <v>1425</v>
      </c>
      <c r="AP8" s="63">
        <f t="shared" si="7"/>
        <v>1500</v>
      </c>
      <c r="AQ8" s="63">
        <f t="shared" si="7"/>
        <v>1275</v>
      </c>
      <c r="AR8" s="63">
        <f t="shared" si="7"/>
        <v>1050</v>
      </c>
    </row>
    <row r="9" spans="2:58" x14ac:dyDescent="0.25">
      <c r="B9" t="s">
        <v>499</v>
      </c>
      <c r="C9" t="s">
        <v>114</v>
      </c>
      <c r="D9" t="s">
        <v>36</v>
      </c>
      <c r="E9" t="s">
        <v>35</v>
      </c>
      <c r="G9" s="19">
        <v>2025</v>
      </c>
      <c r="H9" s="20"/>
      <c r="I9" t="s">
        <v>108</v>
      </c>
      <c r="K9" s="20"/>
      <c r="O9" s="5">
        <v>0</v>
      </c>
      <c r="P9" s="5">
        <v>0</v>
      </c>
      <c r="Q9" s="5">
        <f>SUMIF('Combined Budget 2025 EUR'!$B:$B, $B9,'Combined Budget 2025 EUR'!$AL:$AL)</f>
        <v>0</v>
      </c>
      <c r="S9" s="21" t="e">
        <f>$P9/O9-1</f>
        <v>#DIV/0!</v>
      </c>
      <c r="T9" s="21" t="e">
        <f>P9/Q9-1</f>
        <v>#DIV/0!</v>
      </c>
      <c r="V9" s="5">
        <v>0</v>
      </c>
      <c r="W9" s="5">
        <v>0</v>
      </c>
      <c r="X9" s="5">
        <v>0</v>
      </c>
      <c r="Y9" s="5">
        <f>SUMIF('Combined Budget 2025 EUR'!$B:$B, $B9,'Combined Budget 2025 EUR'!$AQ:$AQ)</f>
        <v>0</v>
      </c>
      <c r="Z9" s="5">
        <f t="shared" ref="Z9:AA9" si="8">J9</f>
        <v>0</v>
      </c>
      <c r="AA9" s="5">
        <f t="shared" si="8"/>
        <v>0</v>
      </c>
      <c r="AC9" s="21" t="e">
        <f>Z9/X9-1</f>
        <v>#DIV/0!</v>
      </c>
      <c r="AD9" s="21" t="e">
        <f t="shared" ref="AD9:AE9" si="9">Z9/Y9-1</f>
        <v>#DIV/0!</v>
      </c>
      <c r="AE9" s="21" t="e">
        <f t="shared" si="9"/>
        <v>#DIV/0!</v>
      </c>
    </row>
    <row r="11" spans="2:58" x14ac:dyDescent="0.25">
      <c r="B11" s="26" t="s">
        <v>115</v>
      </c>
      <c r="C11" s="26"/>
      <c r="D11" s="26"/>
      <c r="E11" s="26"/>
      <c r="F11" s="26"/>
      <c r="G11" s="27"/>
      <c r="H11" s="31">
        <f>COUNTIF(H8:H8, "Yes")+H9</f>
        <v>1</v>
      </c>
      <c r="I11" s="27"/>
      <c r="J11" s="31">
        <f>SUM(J8:J9)</f>
        <v>8199.1799999999985</v>
      </c>
      <c r="K11" s="28">
        <f>SUM(K8:K9)</f>
        <v>15000</v>
      </c>
      <c r="L11" s="26"/>
      <c r="M11" s="26"/>
      <c r="N11" s="26"/>
      <c r="O11" s="28">
        <f>SUM(O8:O9)</f>
        <v>0</v>
      </c>
      <c r="P11" s="28">
        <f>SUM(P8:P9)</f>
        <v>8199.1799999999985</v>
      </c>
      <c r="Q11" s="28">
        <f>SUM(Q8:Q9)</f>
        <v>0</v>
      </c>
      <c r="R11" s="26"/>
      <c r="S11" s="29" t="e">
        <f>$P11/O11-1</f>
        <v>#DIV/0!</v>
      </c>
      <c r="T11" s="29" t="e">
        <f>P11/Q11-1</f>
        <v>#DIV/0!</v>
      </c>
      <c r="U11" s="26"/>
      <c r="V11" s="28">
        <f t="shared" ref="V11:AA11" si="10">SUM(V8:V9)</f>
        <v>0</v>
      </c>
      <c r="W11" s="28">
        <f t="shared" si="10"/>
        <v>0</v>
      </c>
      <c r="X11" s="28">
        <f t="shared" si="10"/>
        <v>0</v>
      </c>
      <c r="Y11" s="28">
        <f t="shared" si="10"/>
        <v>0</v>
      </c>
      <c r="Z11" s="28">
        <f t="shared" si="10"/>
        <v>8199.1799999999985</v>
      </c>
      <c r="AA11" s="28">
        <f t="shared" si="10"/>
        <v>15000</v>
      </c>
      <c r="AB11" s="26"/>
      <c r="AC11" s="29" t="e">
        <f>Z11/X11-1</f>
        <v>#DIV/0!</v>
      </c>
      <c r="AD11" s="29" t="e">
        <f>Z11/Y11-1</f>
        <v>#DIV/0!</v>
      </c>
      <c r="AE11" s="29">
        <f>AA11/Z11-1</f>
        <v>0.82945123780670782</v>
      </c>
      <c r="AG11" s="28">
        <f t="shared" ref="AG11:AR11" si="11">SUM(AG8:AG9)</f>
        <v>1050</v>
      </c>
      <c r="AH11" s="28">
        <f t="shared" si="11"/>
        <v>1200</v>
      </c>
      <c r="AI11" s="28">
        <f t="shared" si="11"/>
        <v>1500</v>
      </c>
      <c r="AJ11" s="28">
        <f t="shared" si="11"/>
        <v>1275</v>
      </c>
      <c r="AK11" s="28">
        <f t="shared" si="11"/>
        <v>1350</v>
      </c>
      <c r="AL11" s="28">
        <f t="shared" si="11"/>
        <v>1200</v>
      </c>
      <c r="AM11" s="28">
        <f t="shared" si="11"/>
        <v>1200</v>
      </c>
      <c r="AN11" s="28">
        <f t="shared" si="11"/>
        <v>975</v>
      </c>
      <c r="AO11" s="28">
        <f t="shared" si="11"/>
        <v>1425</v>
      </c>
      <c r="AP11" s="28">
        <f t="shared" si="11"/>
        <v>1500</v>
      </c>
      <c r="AQ11" s="28">
        <f t="shared" si="11"/>
        <v>1275</v>
      </c>
      <c r="AR11" s="28">
        <f t="shared" si="11"/>
        <v>1050</v>
      </c>
    </row>
    <row r="13" spans="2:58" x14ac:dyDescent="0.25">
      <c r="B13" s="71" t="s">
        <v>1283</v>
      </c>
      <c r="C13" s="66"/>
      <c r="AG13" s="69" cm="1">
        <f t="array" ref="AG13:AR13">AG11:AR11+AG15:AR15</f>
        <v>1050</v>
      </c>
      <c r="AH13" s="69">
        <v>5200</v>
      </c>
      <c r="AI13" s="69">
        <v>5500</v>
      </c>
      <c r="AJ13" s="69">
        <v>5275</v>
      </c>
      <c r="AK13" s="69">
        <v>10350</v>
      </c>
      <c r="AL13" s="69">
        <v>8200</v>
      </c>
      <c r="AM13" s="69">
        <v>5200</v>
      </c>
      <c r="AN13" s="69">
        <v>2975</v>
      </c>
      <c r="AO13" s="69">
        <v>7425</v>
      </c>
      <c r="AP13" s="69">
        <v>8500</v>
      </c>
      <c r="AQ13" s="69">
        <v>9275</v>
      </c>
      <c r="AR13" s="69">
        <v>6050</v>
      </c>
    </row>
    <row r="14" spans="2:58" x14ac:dyDescent="0.25">
      <c r="AY14">
        <f>AV15</f>
        <v>1</v>
      </c>
      <c r="AZ14">
        <f>AW15</f>
        <v>0</v>
      </c>
      <c r="BA14">
        <f>AX15+AV15</f>
        <v>2</v>
      </c>
      <c r="BB14">
        <f>AY15+AW15</f>
        <v>0</v>
      </c>
      <c r="BC14">
        <f>AZ15+AX15+AV15</f>
        <v>3</v>
      </c>
      <c r="BD14">
        <f>BA15+AY15+AW15</f>
        <v>1</v>
      </c>
      <c r="BE14">
        <f>BB15+AZ15+AX15+AV15</f>
        <v>3</v>
      </c>
      <c r="BF14">
        <f>BC15+BA15+AY15+AW15</f>
        <v>2</v>
      </c>
    </row>
    <row r="15" spans="2:58" x14ac:dyDescent="0.25">
      <c r="B15" t="s">
        <v>500</v>
      </c>
      <c r="C15" t="s">
        <v>117</v>
      </c>
      <c r="D15" t="s">
        <v>36</v>
      </c>
      <c r="E15" t="s">
        <v>35</v>
      </c>
      <c r="G15" s="19">
        <v>2026</v>
      </c>
      <c r="H15" s="20">
        <v>6</v>
      </c>
      <c r="I15" t="s">
        <v>118</v>
      </c>
      <c r="K15" s="24">
        <v>60000</v>
      </c>
      <c r="O15" s="5">
        <v>0</v>
      </c>
      <c r="P15" s="5">
        <v>0</v>
      </c>
      <c r="Q15" s="5">
        <v>0</v>
      </c>
      <c r="S15" s="21" t="e">
        <f>$P15/O15-1</f>
        <v>#DIV/0!</v>
      </c>
      <c r="T15" s="21" t="e">
        <f>P15/Q15-1</f>
        <v>#DIV/0!</v>
      </c>
      <c r="V15" s="5">
        <v>0</v>
      </c>
      <c r="W15" s="5">
        <v>0</v>
      </c>
      <c r="X15" s="5">
        <v>0</v>
      </c>
      <c r="Y15" s="5">
        <v>0</v>
      </c>
      <c r="Z15" s="5">
        <f>J15</f>
        <v>0</v>
      </c>
      <c r="AA15" s="5">
        <f>K15</f>
        <v>60000</v>
      </c>
      <c r="AC15" s="21" t="e">
        <f>Z15/X15-1</f>
        <v>#DIV/0!</v>
      </c>
      <c r="AD15" s="21" t="e">
        <f>Z15/Y15-1</f>
        <v>#DIV/0!</v>
      </c>
      <c r="AE15" s="21" t="e">
        <f>AA15/Z15-1</f>
        <v>#DIV/0!</v>
      </c>
      <c r="AG15" s="66">
        <f>AU15*4000+AU14*3000</f>
        <v>0</v>
      </c>
      <c r="AH15" s="71">
        <f>AV15*4000+AV14*3000</f>
        <v>4000</v>
      </c>
      <c r="AI15" s="71">
        <v>4000</v>
      </c>
      <c r="AJ15" s="71">
        <f>AX15*4000+AX14*3000</f>
        <v>4000</v>
      </c>
      <c r="AK15" s="71">
        <v>9000</v>
      </c>
      <c r="AL15" s="71">
        <v>7000</v>
      </c>
      <c r="AM15" s="71">
        <v>4000</v>
      </c>
      <c r="AN15" s="71">
        <v>2000</v>
      </c>
      <c r="AO15" s="71">
        <v>6000</v>
      </c>
      <c r="AP15" s="71">
        <v>7000</v>
      </c>
      <c r="AQ15" s="71">
        <v>8000</v>
      </c>
      <c r="AR15" s="71">
        <v>5000</v>
      </c>
      <c r="AV15">
        <v>1</v>
      </c>
      <c r="AX15">
        <v>1</v>
      </c>
      <c r="AZ15">
        <v>1</v>
      </c>
      <c r="BA15">
        <v>1</v>
      </c>
      <c r="BC15">
        <v>1</v>
      </c>
      <c r="BE15">
        <v>1</v>
      </c>
    </row>
    <row r="17" spans="2:44" x14ac:dyDescent="0.25">
      <c r="B17" s="26" t="s">
        <v>119</v>
      </c>
      <c r="C17" s="26"/>
      <c r="D17" s="26"/>
      <c r="E17" s="26"/>
      <c r="F17" s="26"/>
      <c r="G17" s="27"/>
      <c r="H17" s="31">
        <f>COUNTIF(H14:H14, "Yes")+H15</f>
        <v>6</v>
      </c>
      <c r="I17" s="27"/>
      <c r="J17" s="31">
        <f t="shared" ref="J17:K17" si="12">SUM(J14:J15)</f>
        <v>0</v>
      </c>
      <c r="K17" s="28">
        <f t="shared" si="12"/>
        <v>60000</v>
      </c>
      <c r="L17" s="26"/>
      <c r="M17" s="26"/>
      <c r="N17" s="26"/>
      <c r="O17" s="28">
        <f t="shared" ref="O17:Q17" si="13">SUM(O14:O15)</f>
        <v>0</v>
      </c>
      <c r="P17" s="28">
        <f t="shared" si="13"/>
        <v>0</v>
      </c>
      <c r="Q17" s="28">
        <f t="shared" si="13"/>
        <v>0</v>
      </c>
      <c r="R17" s="26"/>
      <c r="S17" s="29" t="e">
        <f>$P17/O17-1</f>
        <v>#DIV/0!</v>
      </c>
      <c r="T17" s="29" t="e">
        <f>P17/Q17-1</f>
        <v>#DIV/0!</v>
      </c>
      <c r="U17" s="26"/>
      <c r="V17" s="28">
        <f t="shared" ref="V17:AA17" si="14">SUM(V14:V15)</f>
        <v>0</v>
      </c>
      <c r="W17" s="28">
        <f t="shared" si="14"/>
        <v>0</v>
      </c>
      <c r="X17" s="28">
        <f t="shared" si="14"/>
        <v>0</v>
      </c>
      <c r="Y17" s="28">
        <f t="shared" si="14"/>
        <v>0</v>
      </c>
      <c r="Z17" s="28">
        <f t="shared" si="14"/>
        <v>0</v>
      </c>
      <c r="AA17" s="28">
        <f t="shared" si="14"/>
        <v>60000</v>
      </c>
      <c r="AB17" s="26"/>
      <c r="AC17" s="29" t="e">
        <f>Z17/X17-1</f>
        <v>#DIV/0!</v>
      </c>
      <c r="AD17" s="29" t="e">
        <f>Z17/Y17-1</f>
        <v>#DIV/0!</v>
      </c>
      <c r="AE17" s="29" t="e">
        <f>AA17/Z17-1</f>
        <v>#DIV/0!</v>
      </c>
      <c r="AG17" s="28">
        <f t="shared" ref="AG17:AR17" si="15">SUM(AG14:AG15)</f>
        <v>0</v>
      </c>
      <c r="AH17" s="28">
        <f t="shared" si="15"/>
        <v>4000</v>
      </c>
      <c r="AI17" s="28">
        <f t="shared" si="15"/>
        <v>4000</v>
      </c>
      <c r="AJ17" s="28">
        <f t="shared" si="15"/>
        <v>4000</v>
      </c>
      <c r="AK17" s="28">
        <f t="shared" si="15"/>
        <v>9000</v>
      </c>
      <c r="AL17" s="28">
        <f t="shared" si="15"/>
        <v>7000</v>
      </c>
      <c r="AM17" s="28">
        <f t="shared" si="15"/>
        <v>4000</v>
      </c>
      <c r="AN17" s="28">
        <f t="shared" si="15"/>
        <v>2000</v>
      </c>
      <c r="AO17" s="28">
        <f t="shared" si="15"/>
        <v>6000</v>
      </c>
      <c r="AP17" s="28">
        <f t="shared" si="15"/>
        <v>7000</v>
      </c>
      <c r="AQ17" s="28">
        <f t="shared" si="15"/>
        <v>8000</v>
      </c>
      <c r="AR17" s="28">
        <f t="shared" si="15"/>
        <v>5000</v>
      </c>
    </row>
  </sheetData>
  <autoFilter ref="B2:BA2" xr:uid="{80FCDA92-0365-45D6-ACFD-7BD159FF0618}">
    <sortState xmlns:xlrd2="http://schemas.microsoft.com/office/spreadsheetml/2017/richdata2" ref="B3:BA9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97F71A-D989-4962-B0CD-FD168933E0F9}">
          <x14:formula1>
            <xm:f>List!$B$2:$B$4</xm:f>
          </x14:formula1>
          <xm:sqref>H3:H4 H8</xm:sqref>
        </x14:dataValidation>
        <x14:dataValidation type="list" allowBlank="1" showInputMessage="1" showErrorMessage="1" xr:uid="{43574426-02C1-4911-ADAB-FD9130AC5384}">
          <x14:formula1>
            <xm:f>List!$D$2:$D$5</xm:f>
          </x14:formula1>
          <xm:sqref>M3:M4 M6:M8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76C3-B623-4051-84EF-AF0783CDFD89}">
  <dimension ref="B1:BF28"/>
  <sheetViews>
    <sheetView showGridLines="0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K28" activeCellId="2" sqref="K14 K22 K28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 x14ac:dyDescent="0.25">
      <c r="O1" t="s">
        <v>42</v>
      </c>
      <c r="P1" t="s">
        <v>42</v>
      </c>
      <c r="Q1" t="s">
        <v>42</v>
      </c>
      <c r="S1" t="s">
        <v>42</v>
      </c>
      <c r="T1" t="s">
        <v>42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C1" t="s">
        <v>43</v>
      </c>
      <c r="AD1" t="s">
        <v>43</v>
      </c>
      <c r="AE1" t="s">
        <v>43</v>
      </c>
      <c r="AG1" s="16">
        <v>7.0000000000000007E-2</v>
      </c>
      <c r="AH1" s="16">
        <v>0.08</v>
      </c>
      <c r="AI1" s="16">
        <v>0.1</v>
      </c>
      <c r="AJ1" s="16">
        <v>8.5000000000000006E-2</v>
      </c>
      <c r="AK1" s="16">
        <v>0.09</v>
      </c>
      <c r="AL1" s="16">
        <v>0.08</v>
      </c>
      <c r="AM1" s="16">
        <v>0.08</v>
      </c>
      <c r="AN1" s="16">
        <v>6.5000000000000002E-2</v>
      </c>
      <c r="AO1" s="16">
        <v>9.5000000000000001E-2</v>
      </c>
      <c r="AP1" s="16">
        <v>0.1</v>
      </c>
      <c r="AQ1" s="16">
        <v>8.5000000000000006E-2</v>
      </c>
      <c r="AR1" s="16">
        <v>7.0000000000000007E-2</v>
      </c>
    </row>
    <row r="2" spans="2:44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4" t="s">
        <v>52</v>
      </c>
      <c r="K2" s="4" t="s">
        <v>53</v>
      </c>
      <c r="L2" s="3" t="s">
        <v>54</v>
      </c>
      <c r="M2" s="4" t="s">
        <v>55</v>
      </c>
      <c r="N2" s="3"/>
      <c r="O2" s="3" t="s">
        <v>56</v>
      </c>
      <c r="P2" s="3" t="s">
        <v>57</v>
      </c>
      <c r="Q2" s="3" t="s">
        <v>58</v>
      </c>
      <c r="R2" s="3"/>
      <c r="S2" s="3" t="s">
        <v>59</v>
      </c>
      <c r="T2" s="3" t="s">
        <v>60</v>
      </c>
      <c r="U2" s="3"/>
      <c r="V2" s="22">
        <v>2022</v>
      </c>
      <c r="W2" s="22">
        <v>2023</v>
      </c>
      <c r="X2" s="22">
        <v>2024</v>
      </c>
      <c r="Y2" s="22" t="s">
        <v>61</v>
      </c>
      <c r="Z2" s="22" t="s">
        <v>52</v>
      </c>
      <c r="AA2" s="22" t="s">
        <v>53</v>
      </c>
      <c r="AB2" s="3"/>
      <c r="AC2" s="3" t="s">
        <v>59</v>
      </c>
      <c r="AD2" s="3" t="s">
        <v>60</v>
      </c>
      <c r="AE2" s="3" t="s">
        <v>62</v>
      </c>
      <c r="AG2" s="12">
        <v>46023</v>
      </c>
      <c r="AH2" s="12">
        <v>46054</v>
      </c>
      <c r="AI2" s="12">
        <v>46082</v>
      </c>
      <c r="AJ2" s="12">
        <v>46113</v>
      </c>
      <c r="AK2" s="12">
        <v>46143</v>
      </c>
      <c r="AL2" s="12">
        <v>46174</v>
      </c>
      <c r="AM2" s="12">
        <v>46204</v>
      </c>
      <c r="AN2" s="12">
        <v>46235</v>
      </c>
      <c r="AO2" s="12">
        <v>46266</v>
      </c>
      <c r="AP2" s="12">
        <v>46296</v>
      </c>
      <c r="AQ2" s="12">
        <v>46327</v>
      </c>
      <c r="AR2" s="12">
        <v>46357</v>
      </c>
    </row>
    <row r="3" spans="2:44" x14ac:dyDescent="0.25">
      <c r="B3">
        <v>20749</v>
      </c>
      <c r="C3" t="s">
        <v>501</v>
      </c>
      <c r="D3" t="str">
        <f>VLOOKUP($B3, 'Performance Data'!$B:$K, 3, 0)</f>
        <v>Other EU</v>
      </c>
      <c r="E3" t="str">
        <f>VLOOKUP($B3, 'Performance Data'!$B:$K, 4, 0)</f>
        <v>Spain</v>
      </c>
      <c r="F3" t="str">
        <f>VLOOKUP($B3, 'Performance Data'!$B:$K, 6, 0)</f>
        <v>Institutes / Clinic</v>
      </c>
      <c r="G3" s="19" t="str">
        <f>VLOOKUP($B3, 'Performance Data'!$B:$K, 10, 0)</f>
        <v>Pre-2022</v>
      </c>
      <c r="H3" s="20" t="s">
        <v>64</v>
      </c>
      <c r="I3" s="19" t="str">
        <f>VLOOKUP($B3, 'Performance Data'!$B:$K, 7, 0)</f>
        <v>AA</v>
      </c>
      <c r="J3" s="61">
        <f>P3</f>
        <v>7868.04</v>
      </c>
      <c r="K3" s="70">
        <v>15000</v>
      </c>
      <c r="M3" s="20" t="s">
        <v>65</v>
      </c>
      <c r="O3" s="5">
        <f>SUMIF('Performance Data'!$B:$B, $B3,'Performance Data'!N:N)</f>
        <v>24210.05</v>
      </c>
      <c r="P3" s="5">
        <f>SUMIF('Performance Data'!$B:$B, $B3,'Performance Data'!O:O)</f>
        <v>7868.04</v>
      </c>
      <c r="Q3" s="5">
        <f>SUMIF('Performance Data'!$B:$B, $B3,'Performance Data'!P:P)</f>
        <v>20075</v>
      </c>
      <c r="S3" s="21">
        <f t="shared" ref="S3:S14" si="0">$P3/O3-1</f>
        <v>-0.67500934529255407</v>
      </c>
      <c r="T3" s="21">
        <f t="shared" ref="T3:T14" si="1">P3/Q3-1</f>
        <v>-0.60806774595267754</v>
      </c>
      <c r="V3" s="5">
        <f>SUMIF('Performance Data'!$B:$B, $B3,'Performance Data'!AC:AC)</f>
        <v>10585.41</v>
      </c>
      <c r="W3" s="5">
        <f>SUMIF('Performance Data'!$B:$B, $B3,'Performance Data'!AD:AD)</f>
        <v>11882.419999999998</v>
      </c>
      <c r="X3" s="5">
        <f>SUMIF('Performance Data'!$B:$B, $B3,'Performance Data'!AE:AE)</f>
        <v>24210.05</v>
      </c>
      <c r="Y3" s="5">
        <f>SUMIF('Performance Data'!$B:$B, $B3,'Performance Data'!AG:AG)</f>
        <v>27500</v>
      </c>
      <c r="Z3" s="5">
        <f t="shared" ref="Z3:Z13" si="2">J3</f>
        <v>7868.04</v>
      </c>
      <c r="AA3" s="5">
        <f t="shared" ref="AA3:AA13" si="3">K3</f>
        <v>15000</v>
      </c>
      <c r="AC3" s="21">
        <f t="shared" ref="AC3:AC14" si="4">Z3/X3-1</f>
        <v>-0.67500934529255407</v>
      </c>
      <c r="AD3" s="21">
        <f t="shared" ref="AD3:AD14" si="5">Z3/Y3-1</f>
        <v>-0.7138894545454546</v>
      </c>
      <c r="AE3" s="21">
        <f t="shared" ref="AE3:AE14" si="6">AA3/Z3-1</f>
        <v>0.90644684063629577</v>
      </c>
      <c r="AG3" s="63">
        <f t="shared" ref="AG3:AR3" si="7">$AA3*AG$1</f>
        <v>1050</v>
      </c>
      <c r="AH3" s="63">
        <f t="shared" si="7"/>
        <v>1200</v>
      </c>
      <c r="AI3" s="63">
        <f t="shared" si="7"/>
        <v>1500</v>
      </c>
      <c r="AJ3" s="63">
        <f t="shared" si="7"/>
        <v>1275</v>
      </c>
      <c r="AK3" s="63">
        <f t="shared" si="7"/>
        <v>1350</v>
      </c>
      <c r="AL3" s="63">
        <f t="shared" si="7"/>
        <v>1200</v>
      </c>
      <c r="AM3" s="63">
        <f t="shared" si="7"/>
        <v>1200</v>
      </c>
      <c r="AN3" s="63">
        <f t="shared" si="7"/>
        <v>975</v>
      </c>
      <c r="AO3" s="63">
        <f t="shared" si="7"/>
        <v>1425</v>
      </c>
      <c r="AP3" s="63">
        <f t="shared" si="7"/>
        <v>1500</v>
      </c>
      <c r="AQ3" s="63">
        <f t="shared" si="7"/>
        <v>1275</v>
      </c>
      <c r="AR3" s="63">
        <f t="shared" si="7"/>
        <v>1050</v>
      </c>
    </row>
    <row r="4" spans="2:44" x14ac:dyDescent="0.25">
      <c r="B4">
        <v>20723</v>
      </c>
      <c r="C4" t="s">
        <v>502</v>
      </c>
      <c r="D4" t="str">
        <f>VLOOKUP($B4, 'Performance Data'!$B:$K, 3, 0)</f>
        <v>Other EU</v>
      </c>
      <c r="E4" t="str">
        <f>VLOOKUP($B4, 'Performance Data'!$B:$K, 4, 0)</f>
        <v>Spain</v>
      </c>
      <c r="F4" t="str">
        <f>VLOOKUP($B4, 'Performance Data'!$B:$K, 6, 0)</f>
        <v>Institutes / Clinic</v>
      </c>
      <c r="G4" s="19" t="str">
        <f>VLOOKUP($B4, 'Performance Data'!$B:$K, 10, 0)</f>
        <v>Pre-2022</v>
      </c>
      <c r="H4" s="20" t="s">
        <v>64</v>
      </c>
      <c r="I4" s="19" t="str">
        <f>VLOOKUP($B4, 'Performance Data'!$B:$K, 7, 0)</f>
        <v>BA</v>
      </c>
      <c r="J4" s="61">
        <f t="shared" ref="J4:J13" si="8">P4</f>
        <v>9428.4699999999993</v>
      </c>
      <c r="K4" s="70">
        <v>12000</v>
      </c>
      <c r="M4" s="20" t="s">
        <v>65</v>
      </c>
      <c r="O4" s="5">
        <f>SUMIF('Performance Data'!$B:$B, $B4,'Performance Data'!N:N)</f>
        <v>12447.65</v>
      </c>
      <c r="P4" s="5">
        <f>SUMIF('Performance Data'!$B:$B, $B4,'Performance Data'!O:O)</f>
        <v>9428.4699999999993</v>
      </c>
      <c r="Q4" s="5">
        <f>SUMIF('Performance Data'!$B:$B, $B4,'Performance Data'!P:P)</f>
        <v>9490</v>
      </c>
      <c r="S4" s="21">
        <f t="shared" si="0"/>
        <v>-0.2425502002385993</v>
      </c>
      <c r="T4" s="21">
        <f t="shared" si="1"/>
        <v>-6.4836670179136968E-3</v>
      </c>
      <c r="V4" s="5">
        <f>SUMIF('Performance Data'!$B:$B, $B4,'Performance Data'!AC:AC)</f>
        <v>10012.539999999999</v>
      </c>
      <c r="W4" s="5">
        <f>SUMIF('Performance Data'!$B:$B, $B4,'Performance Data'!AD:AD)</f>
        <v>12567.55</v>
      </c>
      <c r="X4" s="5">
        <f>SUMIF('Performance Data'!$B:$B, $B4,'Performance Data'!AE:AE)</f>
        <v>12447.65</v>
      </c>
      <c r="Y4" s="5">
        <f>SUMIF('Performance Data'!$B:$B, $B4,'Performance Data'!AG:AG)</f>
        <v>13000</v>
      </c>
      <c r="Z4" s="5">
        <f t="shared" si="2"/>
        <v>9428.4699999999993</v>
      </c>
      <c r="AA4" s="5">
        <f t="shared" si="3"/>
        <v>12000</v>
      </c>
      <c r="AC4" s="21">
        <f t="shared" si="4"/>
        <v>-0.2425502002385993</v>
      </c>
      <c r="AD4" s="21">
        <f t="shared" si="5"/>
        <v>-0.27473307692307702</v>
      </c>
      <c r="AE4" s="21">
        <f t="shared" si="6"/>
        <v>0.27274096433461636</v>
      </c>
      <c r="AG4" s="63">
        <f t="shared" ref="AG4:AR13" si="9">$AA4*AG$1</f>
        <v>840.00000000000011</v>
      </c>
      <c r="AH4" s="63">
        <f t="shared" si="9"/>
        <v>960</v>
      </c>
      <c r="AI4" s="63">
        <f t="shared" si="9"/>
        <v>1200</v>
      </c>
      <c r="AJ4" s="63">
        <f t="shared" si="9"/>
        <v>1020.0000000000001</v>
      </c>
      <c r="AK4" s="63">
        <f t="shared" si="9"/>
        <v>1080</v>
      </c>
      <c r="AL4" s="63">
        <f t="shared" si="9"/>
        <v>960</v>
      </c>
      <c r="AM4" s="63">
        <f t="shared" si="9"/>
        <v>960</v>
      </c>
      <c r="AN4" s="63">
        <f t="shared" si="9"/>
        <v>780</v>
      </c>
      <c r="AO4" s="63">
        <f t="shared" si="9"/>
        <v>1140</v>
      </c>
      <c r="AP4" s="63">
        <f t="shared" si="9"/>
        <v>1200</v>
      </c>
      <c r="AQ4" s="63">
        <f t="shared" si="9"/>
        <v>1020.0000000000001</v>
      </c>
      <c r="AR4" s="63">
        <f t="shared" si="9"/>
        <v>840.00000000000011</v>
      </c>
    </row>
    <row r="5" spans="2:44" x14ac:dyDescent="0.25">
      <c r="B5">
        <v>26002</v>
      </c>
      <c r="C5" t="s">
        <v>503</v>
      </c>
      <c r="D5" t="str">
        <f>VLOOKUP($B5, 'Performance Data'!$B:$K, 3, 0)</f>
        <v>Other EU</v>
      </c>
      <c r="E5" t="str">
        <f>VLOOKUP($B5, 'Performance Data'!$B:$K, 4, 0)</f>
        <v>Spain</v>
      </c>
      <c r="F5" t="str">
        <f>VLOOKUP($B5, 'Performance Data'!$B:$K, 6, 0)</f>
        <v>Institutes / Clinic</v>
      </c>
      <c r="G5" s="19">
        <f>VLOOKUP($B5, 'Performance Data'!$B:$K, 10, 0)</f>
        <v>2023</v>
      </c>
      <c r="H5" s="20" t="s">
        <v>64</v>
      </c>
      <c r="I5" s="19" t="str">
        <f>VLOOKUP($B5, 'Performance Data'!$B:$K, 7, 0)</f>
        <v>BA</v>
      </c>
      <c r="J5" s="61">
        <f t="shared" si="8"/>
        <v>25077.599999999999</v>
      </c>
      <c r="K5" s="70">
        <v>28000</v>
      </c>
      <c r="M5" s="20" t="s">
        <v>65</v>
      </c>
      <c r="O5" s="5">
        <f>SUMIF('Performance Data'!$B:$B, $B5,'Performance Data'!N:N)</f>
        <v>17032.32</v>
      </c>
      <c r="P5" s="5">
        <f>SUMIF('Performance Data'!$B:$B, $B5,'Performance Data'!O:O)</f>
        <v>25077.599999999999</v>
      </c>
      <c r="Q5" s="5">
        <f>SUMIF('Performance Data'!$B:$B, $B5,'Performance Data'!P:P)</f>
        <v>13140</v>
      </c>
      <c r="S5" s="21">
        <f t="shared" si="0"/>
        <v>0.4723537368955022</v>
      </c>
      <c r="T5" s="21">
        <f t="shared" si="1"/>
        <v>0.90849315068493142</v>
      </c>
      <c r="V5" s="5">
        <f>SUMIF('Performance Data'!$B:$B, $B5,'Performance Data'!AC:AC)</f>
        <v>0</v>
      </c>
      <c r="W5" s="5">
        <f>SUMIF('Performance Data'!$B:$B, $B5,'Performance Data'!AD:AD)</f>
        <v>16794.559999999998</v>
      </c>
      <c r="X5" s="5">
        <f>SUMIF('Performance Data'!$B:$B, $B5,'Performance Data'!AE:AE)</f>
        <v>17032.32</v>
      </c>
      <c r="Y5" s="5">
        <f>SUMIF('Performance Data'!$B:$B, $B5,'Performance Data'!AG:AG)</f>
        <v>18000</v>
      </c>
      <c r="Z5" s="5">
        <f t="shared" si="2"/>
        <v>25077.599999999999</v>
      </c>
      <c r="AA5" s="5">
        <f t="shared" si="3"/>
        <v>28000</v>
      </c>
      <c r="AC5" s="21">
        <f t="shared" si="4"/>
        <v>0.4723537368955022</v>
      </c>
      <c r="AD5" s="21">
        <f t="shared" si="5"/>
        <v>0.39319999999999999</v>
      </c>
      <c r="AE5" s="21">
        <f t="shared" si="6"/>
        <v>0.11653427760232238</v>
      </c>
      <c r="AG5" s="63">
        <f t="shared" si="9"/>
        <v>1960.0000000000002</v>
      </c>
      <c r="AH5" s="63">
        <f t="shared" si="9"/>
        <v>2240</v>
      </c>
      <c r="AI5" s="63">
        <f t="shared" si="9"/>
        <v>2800</v>
      </c>
      <c r="AJ5" s="63">
        <f t="shared" si="9"/>
        <v>2380</v>
      </c>
      <c r="AK5" s="63">
        <f t="shared" si="9"/>
        <v>2520</v>
      </c>
      <c r="AL5" s="63">
        <f t="shared" si="9"/>
        <v>2240</v>
      </c>
      <c r="AM5" s="63">
        <f t="shared" si="9"/>
        <v>2240</v>
      </c>
      <c r="AN5" s="63">
        <f t="shared" si="9"/>
        <v>1820</v>
      </c>
      <c r="AO5" s="63">
        <f t="shared" si="9"/>
        <v>2660</v>
      </c>
      <c r="AP5" s="63">
        <f t="shared" si="9"/>
        <v>2800</v>
      </c>
      <c r="AQ5" s="63">
        <f t="shared" si="9"/>
        <v>2380</v>
      </c>
      <c r="AR5" s="63">
        <f t="shared" si="9"/>
        <v>1960.0000000000002</v>
      </c>
    </row>
    <row r="6" spans="2:44" x14ac:dyDescent="0.25">
      <c r="B6">
        <v>26004</v>
      </c>
      <c r="C6" t="s">
        <v>504</v>
      </c>
      <c r="D6" t="str">
        <f>VLOOKUP($B6, 'Performance Data'!$B:$K, 3, 0)</f>
        <v>Other EU</v>
      </c>
      <c r="E6" t="str">
        <f>VLOOKUP($B6, 'Performance Data'!$B:$K, 4, 0)</f>
        <v>Spain</v>
      </c>
      <c r="F6" t="str">
        <f>VLOOKUP($B6, 'Performance Data'!$B:$K, 6, 0)</f>
        <v>Institutes / Clinic</v>
      </c>
      <c r="G6" s="19">
        <f>VLOOKUP($B6, 'Performance Data'!$B:$K, 10, 0)</f>
        <v>2023</v>
      </c>
      <c r="H6" s="20" t="s">
        <v>64</v>
      </c>
      <c r="I6" s="19" t="str">
        <f>VLOOKUP($B6, 'Performance Data'!$B:$K, 7, 0)</f>
        <v>BA</v>
      </c>
      <c r="J6" s="61">
        <f t="shared" si="8"/>
        <v>17893.23</v>
      </c>
      <c r="K6" s="70">
        <v>22000</v>
      </c>
      <c r="M6" s="20" t="s">
        <v>65</v>
      </c>
      <c r="O6" s="5">
        <f>SUMIF('Performance Data'!$B:$B, $B6,'Performance Data'!N:N)</f>
        <v>14505.639999999996</v>
      </c>
      <c r="P6" s="5">
        <f>SUMIF('Performance Data'!$B:$B, $B6,'Performance Data'!O:O)</f>
        <v>17893.23</v>
      </c>
      <c r="Q6" s="5">
        <f>SUMIF('Performance Data'!$B:$B, $B6,'Performance Data'!P:P)</f>
        <v>11680</v>
      </c>
      <c r="S6" s="21">
        <f t="shared" si="0"/>
        <v>0.23353605907771069</v>
      </c>
      <c r="T6" s="21">
        <f t="shared" si="1"/>
        <v>0.53195462328767129</v>
      </c>
      <c r="V6" s="5">
        <f>SUMIF('Performance Data'!$B:$B, $B6,'Performance Data'!AC:AC)</f>
        <v>0</v>
      </c>
      <c r="W6" s="5">
        <f>SUMIF('Performance Data'!$B:$B, $B6,'Performance Data'!AD:AD)</f>
        <v>5200.17</v>
      </c>
      <c r="X6" s="5">
        <f>SUMIF('Performance Data'!$B:$B, $B6,'Performance Data'!AE:AE)</f>
        <v>14505.639999999996</v>
      </c>
      <c r="Y6" s="5">
        <f>SUMIF('Performance Data'!$B:$B, $B6,'Performance Data'!AG:AG)</f>
        <v>16000</v>
      </c>
      <c r="Z6" s="5">
        <f t="shared" si="2"/>
        <v>17893.23</v>
      </c>
      <c r="AA6" s="5">
        <f t="shared" si="3"/>
        <v>22000</v>
      </c>
      <c r="AC6" s="21">
        <f t="shared" si="4"/>
        <v>0.23353605907771069</v>
      </c>
      <c r="AD6" s="21">
        <f t="shared" si="5"/>
        <v>0.11832687499999994</v>
      </c>
      <c r="AE6" s="21">
        <f t="shared" si="6"/>
        <v>0.22951529712634344</v>
      </c>
      <c r="AG6" s="63">
        <f t="shared" si="9"/>
        <v>1540.0000000000002</v>
      </c>
      <c r="AH6" s="63">
        <f t="shared" si="9"/>
        <v>1760</v>
      </c>
      <c r="AI6" s="63">
        <f t="shared" si="9"/>
        <v>2200</v>
      </c>
      <c r="AJ6" s="63">
        <f t="shared" si="9"/>
        <v>1870.0000000000002</v>
      </c>
      <c r="AK6" s="63">
        <f t="shared" si="9"/>
        <v>1980</v>
      </c>
      <c r="AL6" s="63">
        <f t="shared" si="9"/>
        <v>1760</v>
      </c>
      <c r="AM6" s="63">
        <f t="shared" si="9"/>
        <v>1760</v>
      </c>
      <c r="AN6" s="63">
        <f t="shared" si="9"/>
        <v>1430</v>
      </c>
      <c r="AO6" s="63">
        <f t="shared" si="9"/>
        <v>2090</v>
      </c>
      <c r="AP6" s="63">
        <f t="shared" si="9"/>
        <v>2200</v>
      </c>
      <c r="AQ6" s="63">
        <f t="shared" si="9"/>
        <v>1870.0000000000002</v>
      </c>
      <c r="AR6" s="63">
        <f t="shared" si="9"/>
        <v>1540.0000000000002</v>
      </c>
    </row>
    <row r="7" spans="2:44" x14ac:dyDescent="0.25">
      <c r="B7">
        <v>35946</v>
      </c>
      <c r="C7" t="s">
        <v>505</v>
      </c>
      <c r="D7" t="str">
        <f>VLOOKUP($B7, 'Performance Data'!$B:$K, 3, 0)</f>
        <v>Other EU</v>
      </c>
      <c r="E7" t="str">
        <f>VLOOKUP($B7, 'Performance Data'!$B:$K, 4, 0)</f>
        <v>Spain</v>
      </c>
      <c r="F7" t="str">
        <f>VLOOKUP($B7, 'Performance Data'!$B:$K, 6, 0)</f>
        <v>Institutes / Clinic</v>
      </c>
      <c r="G7" s="19" t="str">
        <f>VLOOKUP($B7, 'Performance Data'!$B:$K, 10, 0)</f>
        <v>Pre-2022</v>
      </c>
      <c r="H7" s="20" t="s">
        <v>64</v>
      </c>
      <c r="I7" s="19" t="str">
        <f>VLOOKUP($B7, 'Performance Data'!$B:$K, 7, 0)</f>
        <v>BB</v>
      </c>
      <c r="J7" s="61">
        <f t="shared" si="8"/>
        <v>11425.92</v>
      </c>
      <c r="K7" s="70">
        <v>12000</v>
      </c>
      <c r="M7" s="20" t="s">
        <v>65</v>
      </c>
      <c r="O7" s="5">
        <f>SUMIF('Performance Data'!$B:$B, $B7,'Performance Data'!N:N)</f>
        <v>8817.6099999999988</v>
      </c>
      <c r="P7" s="5">
        <f>SUMIF('Performance Data'!$B:$B, $B7,'Performance Data'!O:O)</f>
        <v>11425.92</v>
      </c>
      <c r="Q7" s="5">
        <f>SUMIF('Performance Data'!$B:$B, $B7,'Performance Data'!P:P)</f>
        <v>7300</v>
      </c>
      <c r="S7" s="21">
        <f t="shared" si="0"/>
        <v>0.29580691366481404</v>
      </c>
      <c r="T7" s="21">
        <f t="shared" si="1"/>
        <v>0.56519452054794517</v>
      </c>
      <c r="V7" s="5">
        <f>SUMIF('Performance Data'!$B:$B, $B7,'Performance Data'!AC:AC)</f>
        <v>9000.6</v>
      </c>
      <c r="W7" s="5">
        <f>SUMIF('Performance Data'!$B:$B, $B7,'Performance Data'!AD:AD)</f>
        <v>11574.2</v>
      </c>
      <c r="X7" s="5">
        <f>SUMIF('Performance Data'!$B:$B, $B7,'Performance Data'!AE:AE)</f>
        <v>8817.6099999999988</v>
      </c>
      <c r="Y7" s="5">
        <f>SUMIF('Performance Data'!$B:$B, $B7,'Performance Data'!AG:AG)</f>
        <v>10000</v>
      </c>
      <c r="Z7" s="5">
        <f t="shared" si="2"/>
        <v>11425.92</v>
      </c>
      <c r="AA7" s="5">
        <f t="shared" si="3"/>
        <v>12000</v>
      </c>
      <c r="AC7" s="21">
        <f t="shared" si="4"/>
        <v>0.29580691366481404</v>
      </c>
      <c r="AD7" s="21">
        <f t="shared" si="5"/>
        <v>0.14259200000000005</v>
      </c>
      <c r="AE7" s="21">
        <f t="shared" si="6"/>
        <v>5.024365652831464E-2</v>
      </c>
      <c r="AG7" s="63">
        <f t="shared" si="9"/>
        <v>840.00000000000011</v>
      </c>
      <c r="AH7" s="63">
        <f t="shared" si="9"/>
        <v>960</v>
      </c>
      <c r="AI7" s="63">
        <f t="shared" si="9"/>
        <v>1200</v>
      </c>
      <c r="AJ7" s="63">
        <f t="shared" si="9"/>
        <v>1020.0000000000001</v>
      </c>
      <c r="AK7" s="63">
        <f t="shared" si="9"/>
        <v>1080</v>
      </c>
      <c r="AL7" s="63">
        <f t="shared" si="9"/>
        <v>960</v>
      </c>
      <c r="AM7" s="63">
        <f t="shared" si="9"/>
        <v>960</v>
      </c>
      <c r="AN7" s="63">
        <f t="shared" si="9"/>
        <v>780</v>
      </c>
      <c r="AO7" s="63">
        <f t="shared" si="9"/>
        <v>1140</v>
      </c>
      <c r="AP7" s="63">
        <f t="shared" si="9"/>
        <v>1200</v>
      </c>
      <c r="AQ7" s="63">
        <f t="shared" si="9"/>
        <v>1020.0000000000001</v>
      </c>
      <c r="AR7" s="63">
        <f t="shared" si="9"/>
        <v>840.00000000000011</v>
      </c>
    </row>
    <row r="8" spans="2:44" x14ac:dyDescent="0.25">
      <c r="B8">
        <v>20916</v>
      </c>
      <c r="C8" t="s">
        <v>506</v>
      </c>
      <c r="D8" t="str">
        <f>VLOOKUP($B8, 'Performance Data'!$B:$K, 3, 0)</f>
        <v>Other EU</v>
      </c>
      <c r="E8" t="str">
        <f>VLOOKUP($B8, 'Performance Data'!$B:$K, 4, 0)</f>
        <v>Spain</v>
      </c>
      <c r="F8" t="str">
        <f>VLOOKUP($B8, 'Performance Data'!$B:$K, 6, 0)</f>
        <v>Institutes / Clinic</v>
      </c>
      <c r="G8" s="19" t="str">
        <f>VLOOKUP($B8, 'Performance Data'!$B:$K, 10, 0)</f>
        <v>Pre-2022</v>
      </c>
      <c r="H8" s="20" t="s">
        <v>64</v>
      </c>
      <c r="I8" s="19" t="str">
        <f>VLOOKUP($B8, 'Performance Data'!$B:$K, 7, 0)</f>
        <v>CB</v>
      </c>
      <c r="J8" s="61">
        <f t="shared" si="8"/>
        <v>11995.51</v>
      </c>
      <c r="K8" s="70">
        <v>12000</v>
      </c>
      <c r="M8" s="20" t="s">
        <v>65</v>
      </c>
      <c r="O8" s="5">
        <f>SUMIF('Performance Data'!$B:$B, $B8,'Performance Data'!N:N)</f>
        <v>2430</v>
      </c>
      <c r="P8" s="5">
        <f>SUMIF('Performance Data'!$B:$B, $B8,'Performance Data'!O:O)</f>
        <v>11995.51</v>
      </c>
      <c r="Q8" s="5">
        <f>SUMIF('Performance Data'!$B:$B, $B8,'Performance Data'!P:P)</f>
        <v>1825</v>
      </c>
      <c r="S8" s="21">
        <f t="shared" si="0"/>
        <v>3.9364238683127573</v>
      </c>
      <c r="T8" s="21">
        <f t="shared" si="1"/>
        <v>5.5728821917808222</v>
      </c>
      <c r="V8" s="5">
        <f>SUMIF('Performance Data'!$B:$B, $B8,'Performance Data'!AC:AC)</f>
        <v>0</v>
      </c>
      <c r="W8" s="5">
        <f>SUMIF('Performance Data'!$B:$B, $B8,'Performance Data'!AD:AD)</f>
        <v>3630.14</v>
      </c>
      <c r="X8" s="5">
        <f>SUMIF('Performance Data'!$B:$B, $B8,'Performance Data'!AE:AE)</f>
        <v>2430</v>
      </c>
      <c r="Y8" s="5">
        <f>SUMIF('Performance Data'!$B:$B, $B8,'Performance Data'!AG:AG)</f>
        <v>2500</v>
      </c>
      <c r="Z8" s="5">
        <f t="shared" si="2"/>
        <v>11995.51</v>
      </c>
      <c r="AA8" s="5">
        <f t="shared" si="3"/>
        <v>12000</v>
      </c>
      <c r="AC8" s="21">
        <f t="shared" si="4"/>
        <v>3.9364238683127573</v>
      </c>
      <c r="AD8" s="21">
        <f t="shared" si="5"/>
        <v>3.7982040000000001</v>
      </c>
      <c r="AE8" s="21">
        <f t="shared" si="6"/>
        <v>3.7430671976435015E-4</v>
      </c>
      <c r="AG8" s="63">
        <f t="shared" si="9"/>
        <v>840.00000000000011</v>
      </c>
      <c r="AH8" s="63">
        <f t="shared" si="9"/>
        <v>960</v>
      </c>
      <c r="AI8" s="63">
        <f t="shared" si="9"/>
        <v>1200</v>
      </c>
      <c r="AJ8" s="63">
        <f t="shared" si="9"/>
        <v>1020.0000000000001</v>
      </c>
      <c r="AK8" s="63">
        <f t="shared" si="9"/>
        <v>1080</v>
      </c>
      <c r="AL8" s="63">
        <f t="shared" si="9"/>
        <v>960</v>
      </c>
      <c r="AM8" s="63">
        <f t="shared" si="9"/>
        <v>960</v>
      </c>
      <c r="AN8" s="63">
        <f t="shared" si="9"/>
        <v>780</v>
      </c>
      <c r="AO8" s="63">
        <f t="shared" si="9"/>
        <v>1140</v>
      </c>
      <c r="AP8" s="63">
        <f t="shared" si="9"/>
        <v>1200</v>
      </c>
      <c r="AQ8" s="63">
        <f t="shared" si="9"/>
        <v>1020.0000000000001</v>
      </c>
      <c r="AR8" s="63">
        <f t="shared" si="9"/>
        <v>840.00000000000011</v>
      </c>
    </row>
    <row r="9" spans="2:44" x14ac:dyDescent="0.25">
      <c r="B9">
        <v>26001</v>
      </c>
      <c r="C9" t="s">
        <v>507</v>
      </c>
      <c r="D9" t="str">
        <f>VLOOKUP($B9, 'Performance Data'!$B:$K, 3, 0)</f>
        <v>Other EU</v>
      </c>
      <c r="E9" t="str">
        <f>VLOOKUP($B9, 'Performance Data'!$B:$K, 4, 0)</f>
        <v>Spain</v>
      </c>
      <c r="F9" t="str">
        <f>VLOOKUP($B9, 'Performance Data'!$B:$K, 6, 0)</f>
        <v>Institutes / Clinic</v>
      </c>
      <c r="G9" s="19">
        <f>VLOOKUP($B9, 'Performance Data'!$B:$K, 10, 0)</f>
        <v>2023</v>
      </c>
      <c r="H9" s="20" t="s">
        <v>64</v>
      </c>
      <c r="I9" s="19" t="str">
        <f>VLOOKUP($B9, 'Performance Data'!$B:$K, 7, 0)</f>
        <v>CC</v>
      </c>
      <c r="J9" s="61">
        <f t="shared" si="8"/>
        <v>4950.7299999999996</v>
      </c>
      <c r="K9" s="70">
        <v>10000</v>
      </c>
      <c r="M9" s="20" t="s">
        <v>65</v>
      </c>
      <c r="O9" s="5">
        <f>SUMIF('Performance Data'!$B:$B, $B9,'Performance Data'!N:N)</f>
        <v>2620.77</v>
      </c>
      <c r="P9" s="5">
        <f>SUMIF('Performance Data'!$B:$B, $B9,'Performance Data'!O:O)</f>
        <v>4950.7299999999996</v>
      </c>
      <c r="Q9" s="5">
        <f>SUMIF('Performance Data'!$B:$B, $B9,'Performance Data'!P:P)</f>
        <v>2190</v>
      </c>
      <c r="S9" s="21">
        <f t="shared" si="0"/>
        <v>0.8890364282252925</v>
      </c>
      <c r="T9" s="21">
        <f t="shared" si="1"/>
        <v>1.2606073059360727</v>
      </c>
      <c r="V9" s="5">
        <f>SUMIF('Performance Data'!$B:$B, $B9,'Performance Data'!AC:AC)</f>
        <v>0</v>
      </c>
      <c r="W9" s="5">
        <f>SUMIF('Performance Data'!$B:$B, $B9,'Performance Data'!AD:AD)</f>
        <v>9173.380000000001</v>
      </c>
      <c r="X9" s="5">
        <f>SUMIF('Performance Data'!$B:$B, $B9,'Performance Data'!AE:AE)</f>
        <v>2620.77</v>
      </c>
      <c r="Y9" s="5">
        <f>SUMIF('Performance Data'!$B:$B, $B9,'Performance Data'!AG:AG)</f>
        <v>3000</v>
      </c>
      <c r="Z9" s="5">
        <f t="shared" si="2"/>
        <v>4950.7299999999996</v>
      </c>
      <c r="AA9" s="5">
        <f t="shared" si="3"/>
        <v>10000</v>
      </c>
      <c r="AC9" s="21">
        <f t="shared" si="4"/>
        <v>0.8890364282252925</v>
      </c>
      <c r="AD9" s="21">
        <f t="shared" si="5"/>
        <v>0.65024333333333328</v>
      </c>
      <c r="AE9" s="21">
        <f t="shared" si="6"/>
        <v>1.0199041353497367</v>
      </c>
      <c r="AG9" s="63">
        <f t="shared" si="9"/>
        <v>700.00000000000011</v>
      </c>
      <c r="AH9" s="63">
        <f t="shared" si="9"/>
        <v>800</v>
      </c>
      <c r="AI9" s="63">
        <f t="shared" si="9"/>
        <v>1000</v>
      </c>
      <c r="AJ9" s="63">
        <f t="shared" si="9"/>
        <v>850.00000000000011</v>
      </c>
      <c r="AK9" s="63">
        <f t="shared" si="9"/>
        <v>900</v>
      </c>
      <c r="AL9" s="63">
        <f t="shared" si="9"/>
        <v>800</v>
      </c>
      <c r="AM9" s="63">
        <f t="shared" si="9"/>
        <v>800</v>
      </c>
      <c r="AN9" s="63">
        <f t="shared" si="9"/>
        <v>650</v>
      </c>
      <c r="AO9" s="63">
        <f t="shared" si="9"/>
        <v>950</v>
      </c>
      <c r="AP9" s="63">
        <f t="shared" si="9"/>
        <v>1000</v>
      </c>
      <c r="AQ9" s="63">
        <f t="shared" si="9"/>
        <v>850.00000000000011</v>
      </c>
      <c r="AR9" s="63">
        <f t="shared" si="9"/>
        <v>700.00000000000011</v>
      </c>
    </row>
    <row r="10" spans="2:44" x14ac:dyDescent="0.25">
      <c r="B10">
        <v>26005</v>
      </c>
      <c r="C10" t="s">
        <v>508</v>
      </c>
      <c r="D10" t="str">
        <f>VLOOKUP($B10, 'Performance Data'!$B:$K, 3, 0)</f>
        <v>Other EU</v>
      </c>
      <c r="E10" t="str">
        <f>VLOOKUP($B10, 'Performance Data'!$B:$K, 4, 0)</f>
        <v>Spain</v>
      </c>
      <c r="F10" t="str">
        <f>VLOOKUP($B10, 'Performance Data'!$B:$K, 6, 0)</f>
        <v>Institutes / Clinic</v>
      </c>
      <c r="G10" s="19">
        <f>VLOOKUP($B10, 'Performance Data'!$B:$K, 10, 0)</f>
        <v>2023</v>
      </c>
      <c r="H10" s="20" t="s">
        <v>358</v>
      </c>
      <c r="I10" s="19" t="str">
        <f>VLOOKUP($B10, 'Performance Data'!$B:$K, 7, 0)</f>
        <v>CC</v>
      </c>
      <c r="J10" s="61">
        <f t="shared" si="8"/>
        <v>0</v>
      </c>
      <c r="K10" s="70">
        <v>0</v>
      </c>
      <c r="M10" s="20"/>
      <c r="O10" s="5">
        <f>SUMIF('Performance Data'!$B:$B, $B10,'Performance Data'!N:N)</f>
        <v>0</v>
      </c>
      <c r="P10" s="5">
        <f>SUMIF('Performance Data'!$B:$B, $B10,'Performance Data'!O:O)</f>
        <v>0</v>
      </c>
      <c r="Q10" s="5">
        <f>SUMIF('Performance Data'!$B:$B, $B10,'Performance Data'!P:P)</f>
        <v>7300</v>
      </c>
      <c r="S10" s="21" t="e">
        <f t="shared" si="0"/>
        <v>#DIV/0!</v>
      </c>
      <c r="T10" s="21">
        <f t="shared" si="1"/>
        <v>-1</v>
      </c>
      <c r="V10" s="5">
        <f>SUMIF('Performance Data'!$B:$B, $B10,'Performance Data'!AC:AC)</f>
        <v>0</v>
      </c>
      <c r="W10" s="5">
        <f>SUMIF('Performance Data'!$B:$B, $B10,'Performance Data'!AD:AD)</f>
        <v>4679.01</v>
      </c>
      <c r="X10" s="5">
        <f>SUMIF('Performance Data'!$B:$B, $B10,'Performance Data'!AE:AE)</f>
        <v>0</v>
      </c>
      <c r="Y10" s="5">
        <f>SUMIF('Performance Data'!$B:$B, $B10,'Performance Data'!AG:AG)</f>
        <v>10000</v>
      </c>
      <c r="Z10" s="5">
        <f t="shared" si="2"/>
        <v>0</v>
      </c>
      <c r="AA10" s="5">
        <f t="shared" si="3"/>
        <v>0</v>
      </c>
      <c r="AC10" s="21" t="e">
        <f t="shared" si="4"/>
        <v>#DIV/0!</v>
      </c>
      <c r="AD10" s="21">
        <f t="shared" si="5"/>
        <v>-1</v>
      </c>
      <c r="AE10" s="21" t="e">
        <f t="shared" si="6"/>
        <v>#DIV/0!</v>
      </c>
      <c r="AG10" s="63">
        <f t="shared" si="9"/>
        <v>0</v>
      </c>
      <c r="AH10" s="63">
        <f t="shared" si="9"/>
        <v>0</v>
      </c>
      <c r="AI10" s="63">
        <f t="shared" si="9"/>
        <v>0</v>
      </c>
      <c r="AJ10" s="63">
        <f t="shared" si="9"/>
        <v>0</v>
      </c>
      <c r="AK10" s="63">
        <f t="shared" si="9"/>
        <v>0</v>
      </c>
      <c r="AL10" s="63">
        <f t="shared" si="9"/>
        <v>0</v>
      </c>
      <c r="AM10" s="63">
        <f t="shared" si="9"/>
        <v>0</v>
      </c>
      <c r="AN10" s="63">
        <f t="shared" si="9"/>
        <v>0</v>
      </c>
      <c r="AO10" s="63">
        <f t="shared" si="9"/>
        <v>0</v>
      </c>
      <c r="AP10" s="63">
        <f t="shared" si="9"/>
        <v>0</v>
      </c>
      <c r="AQ10" s="63">
        <f t="shared" si="9"/>
        <v>0</v>
      </c>
      <c r="AR10" s="63">
        <f t="shared" si="9"/>
        <v>0</v>
      </c>
    </row>
    <row r="11" spans="2:44" x14ac:dyDescent="0.25">
      <c r="B11">
        <v>26006</v>
      </c>
      <c r="C11" t="s">
        <v>509</v>
      </c>
      <c r="D11" t="str">
        <f>VLOOKUP($B11, 'Performance Data'!$B:$K, 3, 0)</f>
        <v>Other EU</v>
      </c>
      <c r="E11" t="str">
        <f>VLOOKUP($B11, 'Performance Data'!$B:$K, 4, 0)</f>
        <v>Spain</v>
      </c>
      <c r="F11" t="str">
        <f>VLOOKUP($B11, 'Performance Data'!$B:$K, 6, 0)</f>
        <v>Institutes / Clinic</v>
      </c>
      <c r="G11" s="19">
        <f>VLOOKUP($B11, 'Performance Data'!$B:$K, 10, 0)</f>
        <v>2023</v>
      </c>
      <c r="H11" s="20" t="s">
        <v>64</v>
      </c>
      <c r="I11" s="19" t="str">
        <f>VLOOKUP($B11, 'Performance Data'!$B:$K, 7, 0)</f>
        <v>CC</v>
      </c>
      <c r="J11" s="61">
        <f t="shared" si="8"/>
        <v>650.75</v>
      </c>
      <c r="K11" s="70">
        <v>10000</v>
      </c>
      <c r="M11" s="20" t="s">
        <v>65</v>
      </c>
      <c r="O11" s="5">
        <f>SUMIF('Performance Data'!$B:$B, $B11,'Performance Data'!N:N)</f>
        <v>2219.9499999999998</v>
      </c>
      <c r="P11" s="5">
        <f>SUMIF('Performance Data'!$B:$B, $B11,'Performance Data'!O:O)</f>
        <v>650.75</v>
      </c>
      <c r="Q11" s="5">
        <f>SUMIF('Performance Data'!$B:$B, $B11,'Performance Data'!P:P)</f>
        <v>7300</v>
      </c>
      <c r="S11" s="21">
        <f t="shared" si="0"/>
        <v>-0.70686276717944097</v>
      </c>
      <c r="T11" s="21">
        <f t="shared" si="1"/>
        <v>-0.91085616438356165</v>
      </c>
      <c r="V11" s="5">
        <f>SUMIF('Performance Data'!$B:$B, $B11,'Performance Data'!AC:AC)</f>
        <v>0</v>
      </c>
      <c r="W11" s="5">
        <f>SUMIF('Performance Data'!$B:$B, $B11,'Performance Data'!AD:AD)</f>
        <v>5182.82</v>
      </c>
      <c r="X11" s="5">
        <f>SUMIF('Performance Data'!$B:$B, $B11,'Performance Data'!AE:AE)</f>
        <v>2219.9499999999998</v>
      </c>
      <c r="Y11" s="5">
        <f>SUMIF('Performance Data'!$B:$B, $B11,'Performance Data'!AG:AG)</f>
        <v>10000</v>
      </c>
      <c r="Z11" s="5">
        <f t="shared" si="2"/>
        <v>650.75</v>
      </c>
      <c r="AA11" s="5">
        <f t="shared" si="3"/>
        <v>10000</v>
      </c>
      <c r="AC11" s="21">
        <f t="shared" si="4"/>
        <v>-0.70686276717944097</v>
      </c>
      <c r="AD11" s="21">
        <f t="shared" si="5"/>
        <v>-0.93492500000000001</v>
      </c>
      <c r="AE11" s="21">
        <f t="shared" si="6"/>
        <v>14.36688436419516</v>
      </c>
      <c r="AG11" s="63">
        <f t="shared" si="9"/>
        <v>700.00000000000011</v>
      </c>
      <c r="AH11" s="63">
        <f t="shared" si="9"/>
        <v>800</v>
      </c>
      <c r="AI11" s="63">
        <f t="shared" si="9"/>
        <v>1000</v>
      </c>
      <c r="AJ11" s="63">
        <f t="shared" si="9"/>
        <v>850.00000000000011</v>
      </c>
      <c r="AK11" s="63">
        <f t="shared" si="9"/>
        <v>900</v>
      </c>
      <c r="AL11" s="63">
        <f t="shared" si="9"/>
        <v>800</v>
      </c>
      <c r="AM11" s="63">
        <f t="shared" si="9"/>
        <v>800</v>
      </c>
      <c r="AN11" s="63">
        <f t="shared" si="9"/>
        <v>650</v>
      </c>
      <c r="AO11" s="63">
        <f t="shared" si="9"/>
        <v>950</v>
      </c>
      <c r="AP11" s="63">
        <f t="shared" si="9"/>
        <v>1000</v>
      </c>
      <c r="AQ11" s="63">
        <f t="shared" si="9"/>
        <v>850.00000000000011</v>
      </c>
      <c r="AR11" s="63">
        <f t="shared" si="9"/>
        <v>700.00000000000011</v>
      </c>
    </row>
    <row r="12" spans="2:44" x14ac:dyDescent="0.25">
      <c r="B12">
        <v>26010</v>
      </c>
      <c r="C12" t="s">
        <v>510</v>
      </c>
      <c r="D12" t="str">
        <f>VLOOKUP($B12, 'Performance Data'!$B:$K, 3, 0)</f>
        <v>Other EU</v>
      </c>
      <c r="E12" t="str">
        <f>VLOOKUP($B12, 'Performance Data'!$B:$K, 4, 0)</f>
        <v>Spain</v>
      </c>
      <c r="F12" t="str">
        <f>VLOOKUP($B12, 'Performance Data'!$B:$K, 6, 0)</f>
        <v>Institutes / Clinic</v>
      </c>
      <c r="G12" s="19">
        <f>VLOOKUP($B12, 'Performance Data'!$B:$K, 10, 0)</f>
        <v>2024</v>
      </c>
      <c r="H12" s="20" t="s">
        <v>64</v>
      </c>
      <c r="I12" s="19" t="str">
        <f>VLOOKUP($B12, 'Performance Data'!$B:$K, 7, 0)</f>
        <v>NKD24</v>
      </c>
      <c r="J12" s="61">
        <f t="shared" si="8"/>
        <v>524.94000000000005</v>
      </c>
      <c r="K12" s="70">
        <v>4000</v>
      </c>
      <c r="M12" s="20" t="s">
        <v>65</v>
      </c>
      <c r="O12" s="5">
        <f>SUMIF('Performance Data'!$B:$B, $B12,'Performance Data'!N:N)</f>
        <v>2237.5</v>
      </c>
      <c r="P12" s="5">
        <f>SUMIF('Performance Data'!$B:$B, $B12,'Performance Data'!O:O)</f>
        <v>524.94000000000005</v>
      </c>
      <c r="Q12" s="5">
        <f>SUMIF('Performance Data'!$B:$B, $B12,'Performance Data'!P:P)</f>
        <v>7300</v>
      </c>
      <c r="S12" s="21">
        <f t="shared" si="0"/>
        <v>-0.76538994413407813</v>
      </c>
      <c r="T12" s="21">
        <f t="shared" si="1"/>
        <v>-0.9280904109589041</v>
      </c>
      <c r="V12" s="5">
        <f>SUMIF('Performance Data'!$B:$B, $B12,'Performance Data'!AC:AC)</f>
        <v>0</v>
      </c>
      <c r="W12" s="5">
        <f>SUMIF('Performance Data'!$B:$B, $B12,'Performance Data'!AD:AD)</f>
        <v>0</v>
      </c>
      <c r="X12" s="5">
        <f>SUMIF('Performance Data'!$B:$B, $B12,'Performance Data'!AE:AE)</f>
        <v>2237.5</v>
      </c>
      <c r="Y12" s="5">
        <f>SUMIF('Performance Data'!$B:$B, $B12,'Performance Data'!AG:AG)</f>
        <v>10000</v>
      </c>
      <c r="Z12" s="5">
        <f t="shared" si="2"/>
        <v>524.94000000000005</v>
      </c>
      <c r="AA12" s="5">
        <f t="shared" si="3"/>
        <v>4000</v>
      </c>
      <c r="AC12" s="21">
        <f t="shared" si="4"/>
        <v>-0.76538994413407813</v>
      </c>
      <c r="AD12" s="21">
        <f t="shared" si="5"/>
        <v>-0.94750599999999996</v>
      </c>
      <c r="AE12" s="21">
        <f t="shared" si="6"/>
        <v>6.619918466872404</v>
      </c>
      <c r="AG12" s="63">
        <f t="shared" si="9"/>
        <v>280</v>
      </c>
      <c r="AH12" s="63">
        <f t="shared" si="9"/>
        <v>320</v>
      </c>
      <c r="AI12" s="63">
        <f t="shared" si="9"/>
        <v>400</v>
      </c>
      <c r="AJ12" s="63">
        <f t="shared" si="9"/>
        <v>340</v>
      </c>
      <c r="AK12" s="63">
        <f t="shared" si="9"/>
        <v>360</v>
      </c>
      <c r="AL12" s="63">
        <f t="shared" si="9"/>
        <v>320</v>
      </c>
      <c r="AM12" s="63">
        <f t="shared" si="9"/>
        <v>320</v>
      </c>
      <c r="AN12" s="63">
        <f t="shared" si="9"/>
        <v>260</v>
      </c>
      <c r="AO12" s="63">
        <f t="shared" si="9"/>
        <v>380</v>
      </c>
      <c r="AP12" s="63">
        <f t="shared" si="9"/>
        <v>400</v>
      </c>
      <c r="AQ12" s="63">
        <f t="shared" si="9"/>
        <v>340</v>
      </c>
      <c r="AR12" s="63">
        <f t="shared" si="9"/>
        <v>280</v>
      </c>
    </row>
    <row r="13" spans="2:44" x14ac:dyDescent="0.25">
      <c r="B13">
        <v>26013</v>
      </c>
      <c r="C13" t="s">
        <v>511</v>
      </c>
      <c r="D13" t="str">
        <f>VLOOKUP($B13, 'Performance Data'!$B:$K, 3, 0)</f>
        <v>Other EU</v>
      </c>
      <c r="E13" t="str">
        <f>VLOOKUP($B13, 'Performance Data'!$B:$K, 4, 0)</f>
        <v>Spain</v>
      </c>
      <c r="F13" t="str">
        <f>VLOOKUP($B13, 'Performance Data'!$B:$K, 6, 0)</f>
        <v>Institutes / Clinic</v>
      </c>
      <c r="G13" s="19">
        <f>VLOOKUP($B13, 'Performance Data'!$B:$K, 10, 0)</f>
        <v>2024</v>
      </c>
      <c r="H13" s="20" t="s">
        <v>358</v>
      </c>
      <c r="I13" s="19" t="str">
        <f>VLOOKUP($B13, 'Performance Data'!$B:$K, 7, 0)</f>
        <v>NKD24</v>
      </c>
      <c r="J13" s="61">
        <f t="shared" si="8"/>
        <v>0</v>
      </c>
      <c r="K13" s="70">
        <v>0</v>
      </c>
      <c r="M13" s="20"/>
      <c r="O13" s="5">
        <f>SUMIF('Performance Data'!$B:$B, $B13,'Performance Data'!N:N)</f>
        <v>1161.3499999999999</v>
      </c>
      <c r="P13" s="5">
        <f>SUMIF('Performance Data'!$B:$B, $B13,'Performance Data'!O:O)</f>
        <v>0</v>
      </c>
      <c r="Q13" s="5">
        <f>SUMIF('Performance Data'!$B:$B, $B13,'Performance Data'!P:P)</f>
        <v>7300</v>
      </c>
      <c r="S13" s="21">
        <f t="shared" si="0"/>
        <v>-1</v>
      </c>
      <c r="T13" s="21">
        <f t="shared" si="1"/>
        <v>-1</v>
      </c>
      <c r="V13" s="5">
        <f>SUMIF('Performance Data'!$B:$B, $B13,'Performance Data'!AC:AC)</f>
        <v>0</v>
      </c>
      <c r="W13" s="5">
        <f>SUMIF('Performance Data'!$B:$B, $B13,'Performance Data'!AD:AD)</f>
        <v>0</v>
      </c>
      <c r="X13" s="5">
        <f>SUMIF('Performance Data'!$B:$B, $B13,'Performance Data'!AE:AE)</f>
        <v>1161.3499999999999</v>
      </c>
      <c r="Y13" s="5">
        <f>SUMIF('Performance Data'!$B:$B, $B13,'Performance Data'!AG:AG)</f>
        <v>10000</v>
      </c>
      <c r="Z13" s="5">
        <f t="shared" si="2"/>
        <v>0</v>
      </c>
      <c r="AA13" s="5">
        <f t="shared" si="3"/>
        <v>0</v>
      </c>
      <c r="AC13" s="21">
        <f t="shared" si="4"/>
        <v>-1</v>
      </c>
      <c r="AD13" s="21">
        <f t="shared" si="5"/>
        <v>-1</v>
      </c>
      <c r="AE13" s="21" t="e">
        <f t="shared" si="6"/>
        <v>#DIV/0!</v>
      </c>
      <c r="AG13" s="63">
        <f t="shared" si="9"/>
        <v>0</v>
      </c>
      <c r="AH13" s="63">
        <f t="shared" si="9"/>
        <v>0</v>
      </c>
      <c r="AI13" s="63">
        <f t="shared" si="9"/>
        <v>0</v>
      </c>
      <c r="AJ13" s="63">
        <f t="shared" si="9"/>
        <v>0</v>
      </c>
      <c r="AK13" s="63">
        <f t="shared" si="9"/>
        <v>0</v>
      </c>
      <c r="AL13" s="63">
        <f t="shared" si="9"/>
        <v>0</v>
      </c>
      <c r="AM13" s="63">
        <f t="shared" si="9"/>
        <v>0</v>
      </c>
      <c r="AN13" s="63">
        <f t="shared" si="9"/>
        <v>0</v>
      </c>
      <c r="AO13" s="63">
        <f t="shared" si="9"/>
        <v>0</v>
      </c>
      <c r="AP13" s="63">
        <f t="shared" si="9"/>
        <v>0</v>
      </c>
      <c r="AQ13" s="63">
        <f t="shared" si="9"/>
        <v>0</v>
      </c>
      <c r="AR13" s="63">
        <f t="shared" si="9"/>
        <v>0</v>
      </c>
    </row>
    <row r="14" spans="2:44" x14ac:dyDescent="0.25">
      <c r="B14" s="26" t="s">
        <v>102</v>
      </c>
      <c r="C14" s="26"/>
      <c r="D14" s="26"/>
      <c r="E14" s="26"/>
      <c r="F14" s="26"/>
      <c r="G14" s="27"/>
      <c r="H14" s="28">
        <f>COUNTIF(H3:H13, "Yes")</f>
        <v>9</v>
      </c>
      <c r="I14" s="27"/>
      <c r="J14" s="28">
        <f>SUM(J3:J13)</f>
        <v>89815.189999999988</v>
      </c>
      <c r="K14" s="28">
        <f>SUM(K3:K13)</f>
        <v>125000</v>
      </c>
      <c r="L14" s="26"/>
      <c r="M14" s="26"/>
      <c r="N14" s="26"/>
      <c r="O14" s="28">
        <f t="shared" ref="O14:Q14" si="10">SUM(O3:O13)</f>
        <v>87682.84</v>
      </c>
      <c r="P14" s="28">
        <f t="shared" si="10"/>
        <v>89815.189999999988</v>
      </c>
      <c r="Q14" s="28">
        <f t="shared" si="10"/>
        <v>94900</v>
      </c>
      <c r="R14" s="26"/>
      <c r="S14" s="29">
        <f t="shared" si="0"/>
        <v>2.4318897517461746E-2</v>
      </c>
      <c r="T14" s="29">
        <f t="shared" si="1"/>
        <v>-5.3580716543730422E-2</v>
      </c>
      <c r="U14" s="26"/>
      <c r="V14" s="28">
        <f t="shared" ref="V14:AA14" si="11">SUM(V3:V13)</f>
        <v>29598.549999999996</v>
      </c>
      <c r="W14" s="28">
        <f t="shared" si="11"/>
        <v>80684.25</v>
      </c>
      <c r="X14" s="28">
        <f t="shared" si="11"/>
        <v>87682.84</v>
      </c>
      <c r="Y14" s="28">
        <f t="shared" si="11"/>
        <v>130000</v>
      </c>
      <c r="Z14" s="28">
        <f t="shared" si="11"/>
        <v>89815.189999999988</v>
      </c>
      <c r="AA14" s="28">
        <f t="shared" si="11"/>
        <v>125000</v>
      </c>
      <c r="AB14" s="26"/>
      <c r="AC14" s="29">
        <f t="shared" si="4"/>
        <v>2.4318897517461746E-2</v>
      </c>
      <c r="AD14" s="29">
        <f t="shared" si="5"/>
        <v>-0.3091139230769232</v>
      </c>
      <c r="AE14" s="29">
        <f t="shared" si="6"/>
        <v>0.39174676354857141</v>
      </c>
      <c r="AG14" s="28">
        <f t="shared" ref="AG14:AR14" si="12">SUM(AG3:AG13)</f>
        <v>8750</v>
      </c>
      <c r="AH14" s="28">
        <f t="shared" si="12"/>
        <v>10000</v>
      </c>
      <c r="AI14" s="28">
        <f t="shared" si="12"/>
        <v>12500</v>
      </c>
      <c r="AJ14" s="28">
        <f t="shared" si="12"/>
        <v>10625</v>
      </c>
      <c r="AK14" s="28">
        <f t="shared" si="12"/>
        <v>11250</v>
      </c>
      <c r="AL14" s="28">
        <f t="shared" si="12"/>
        <v>10000</v>
      </c>
      <c r="AM14" s="28">
        <f t="shared" si="12"/>
        <v>10000</v>
      </c>
      <c r="AN14" s="28">
        <f t="shared" si="12"/>
        <v>8125</v>
      </c>
      <c r="AO14" s="28">
        <f t="shared" si="12"/>
        <v>11875</v>
      </c>
      <c r="AP14" s="28">
        <f t="shared" si="12"/>
        <v>12500</v>
      </c>
      <c r="AQ14" s="28">
        <f t="shared" si="12"/>
        <v>10625</v>
      </c>
      <c r="AR14" s="28">
        <f t="shared" si="12"/>
        <v>8750</v>
      </c>
    </row>
    <row r="15" spans="2:44" x14ac:dyDescent="0.25">
      <c r="G15" s="19"/>
      <c r="O15" s="32"/>
      <c r="P15" s="32"/>
      <c r="Q15" s="32"/>
      <c r="S15" s="33"/>
      <c r="T15" s="33"/>
      <c r="V15" s="32"/>
      <c r="W15" s="32"/>
      <c r="X15" s="32"/>
      <c r="Y15" s="32"/>
      <c r="Z15" s="32"/>
      <c r="AA15" s="32"/>
      <c r="AC15" s="33"/>
      <c r="AD15" s="33"/>
      <c r="AE15" s="33"/>
    </row>
    <row r="16" spans="2:44" x14ac:dyDescent="0.25">
      <c r="G16" s="19"/>
      <c r="O16" s="32"/>
      <c r="P16" s="32"/>
      <c r="Q16" s="32"/>
      <c r="S16" s="33"/>
      <c r="T16" s="33"/>
      <c r="V16" s="32"/>
      <c r="W16" s="32"/>
      <c r="X16" s="32"/>
      <c r="Y16" s="32"/>
      <c r="Z16" s="32"/>
      <c r="AA16" s="32"/>
      <c r="AC16" s="33"/>
      <c r="AD16" s="33"/>
      <c r="AE16" s="33"/>
    </row>
    <row r="17" spans="2:58" x14ac:dyDescent="0.25">
      <c r="G17" s="19"/>
      <c r="O17" s="32"/>
      <c r="P17" s="32"/>
      <c r="Q17" s="32"/>
      <c r="S17" s="33"/>
      <c r="T17" s="33"/>
      <c r="V17" s="32"/>
      <c r="W17" s="32"/>
      <c r="X17" s="32"/>
      <c r="Y17" s="32"/>
      <c r="Z17" s="32"/>
      <c r="AA17" s="32"/>
      <c r="AC17" s="33"/>
      <c r="AD17" s="33"/>
      <c r="AE17" s="33"/>
    </row>
    <row r="18" spans="2:58" x14ac:dyDescent="0.25">
      <c r="B18">
        <v>26015</v>
      </c>
      <c r="C18" t="s">
        <v>512</v>
      </c>
      <c r="D18" t="str">
        <f>VLOOKUP($B18, 'Performance Data'!$B:$K, 3, 0)</f>
        <v>Other EU</v>
      </c>
      <c r="E18" t="str">
        <f>VLOOKUP($B18, 'Performance Data'!$B:$K, 4, 0)</f>
        <v>Spain</v>
      </c>
      <c r="F18" t="str">
        <f>VLOOKUP($B18, 'Performance Data'!$B:$K, 6, 0)</f>
        <v>Institutes / Clinic</v>
      </c>
      <c r="G18" s="19">
        <f>VLOOKUP($B18, 'Performance Data'!$B:$K, 10, 0)</f>
        <v>2025</v>
      </c>
      <c r="H18" s="20" t="s">
        <v>64</v>
      </c>
      <c r="I18" s="19" t="str">
        <f>VLOOKUP($B18, 'Performance Data'!$B:$K, 7, 0)</f>
        <v>NKD25</v>
      </c>
      <c r="J18" s="61">
        <f t="shared" ref="J18:J19" si="13">P18</f>
        <v>27493.7</v>
      </c>
      <c r="K18" s="20">
        <v>30000</v>
      </c>
      <c r="M18" s="20" t="s">
        <v>65</v>
      </c>
      <c r="O18" s="5">
        <f>SUMIF('Performance Data'!$B:$B, $B18,'Performance Data'!N:N)</f>
        <v>0</v>
      </c>
      <c r="P18" s="5">
        <f>SUMIF('Performance Data'!$B:$B, $B18,'Performance Data'!O:O)</f>
        <v>27493.7</v>
      </c>
      <c r="Q18" s="5">
        <f>SUMIF('Performance Data'!$B:$B, $B18,'Performance Data'!P:P)</f>
        <v>0</v>
      </c>
      <c r="S18" s="21" t="e">
        <f>$P18/O18-1</f>
        <v>#DIV/0!</v>
      </c>
      <c r="T18" s="21" t="e">
        <f>P18/Q18-1</f>
        <v>#DIV/0!</v>
      </c>
      <c r="V18" s="5">
        <f>SUMIF('Performance Data'!$B:$B, $B18,'Performance Data'!AC:AC)</f>
        <v>0</v>
      </c>
      <c r="W18" s="5">
        <f>SUMIF('Performance Data'!$B:$B, $B18,'Performance Data'!AD:AD)</f>
        <v>0</v>
      </c>
      <c r="X18" s="5">
        <f>SUMIF('Performance Data'!$B:$B, $B18,'Performance Data'!AE:AE)</f>
        <v>0</v>
      </c>
      <c r="Y18" s="5">
        <f>SUMIF('Performance Data'!$B:$B, $B18,'Performance Data'!AG:AG)</f>
        <v>0</v>
      </c>
      <c r="Z18" s="5">
        <f t="shared" ref="Z18:AA20" si="14">J18</f>
        <v>27493.7</v>
      </c>
      <c r="AA18" s="5">
        <f t="shared" si="14"/>
        <v>30000</v>
      </c>
      <c r="AC18" s="21" t="e">
        <f>Z18/X18-1</f>
        <v>#DIV/0!</v>
      </c>
      <c r="AD18" s="21" t="e">
        <f t="shared" ref="AD18:AE20" si="15">Z18/Y18-1</f>
        <v>#DIV/0!</v>
      </c>
      <c r="AE18" s="21">
        <f t="shared" si="15"/>
        <v>9.1159065531376315E-2</v>
      </c>
      <c r="AG18" s="63">
        <f t="shared" ref="AG18:AR20" si="16">$AA18*AG$1</f>
        <v>2100</v>
      </c>
      <c r="AH18" s="63">
        <f t="shared" si="16"/>
        <v>2400</v>
      </c>
      <c r="AI18" s="63">
        <f t="shared" si="16"/>
        <v>3000</v>
      </c>
      <c r="AJ18" s="63">
        <f t="shared" si="16"/>
        <v>2550</v>
      </c>
      <c r="AK18" s="63">
        <f t="shared" si="16"/>
        <v>2700</v>
      </c>
      <c r="AL18" s="63">
        <f t="shared" si="16"/>
        <v>2400</v>
      </c>
      <c r="AM18" s="63">
        <f t="shared" si="16"/>
        <v>2400</v>
      </c>
      <c r="AN18" s="63">
        <f t="shared" si="16"/>
        <v>1950</v>
      </c>
      <c r="AO18" s="63">
        <f t="shared" si="16"/>
        <v>2850</v>
      </c>
      <c r="AP18" s="63">
        <f t="shared" si="16"/>
        <v>3000</v>
      </c>
      <c r="AQ18" s="63">
        <f t="shared" si="16"/>
        <v>2550</v>
      </c>
      <c r="AR18" s="63">
        <f t="shared" si="16"/>
        <v>2100</v>
      </c>
    </row>
    <row r="19" spans="2:58" x14ac:dyDescent="0.25">
      <c r="B19">
        <v>26016</v>
      </c>
      <c r="C19" t="s">
        <v>513</v>
      </c>
      <c r="D19" t="str">
        <f>VLOOKUP($B19, 'Performance Data'!$B:$K, 3, 0)</f>
        <v>Other EU</v>
      </c>
      <c r="E19" t="str">
        <f>VLOOKUP($B19, 'Performance Data'!$B:$K, 4, 0)</f>
        <v>Spain</v>
      </c>
      <c r="F19" t="str">
        <f>VLOOKUP($B19, 'Performance Data'!$B:$K, 6, 0)</f>
        <v>Institutes / Clinic</v>
      </c>
      <c r="G19" s="19">
        <f>VLOOKUP($B19, 'Performance Data'!$B:$K, 10, 0)</f>
        <v>2025</v>
      </c>
      <c r="H19" s="20" t="s">
        <v>64</v>
      </c>
      <c r="I19" s="19" t="str">
        <f>VLOOKUP($B19, 'Performance Data'!$B:$K, 7, 0)</f>
        <v>NKD25</v>
      </c>
      <c r="J19" s="61">
        <f t="shared" si="13"/>
        <v>15470.540000000003</v>
      </c>
      <c r="K19" s="20">
        <v>20000</v>
      </c>
      <c r="M19" s="20" t="s">
        <v>65</v>
      </c>
      <c r="O19" s="5">
        <f>SUMIF('Performance Data'!$B:$B, $B19,'Performance Data'!N:N)</f>
        <v>0</v>
      </c>
      <c r="P19" s="5">
        <f>SUMIF('Performance Data'!$B:$B, $B19,'Performance Data'!O:O)</f>
        <v>15470.540000000003</v>
      </c>
      <c r="Q19" s="5">
        <f>SUMIF('Performance Data'!$B:$B, $B19,'Performance Data'!P:P)</f>
        <v>0</v>
      </c>
      <c r="S19" s="21" t="e">
        <f>$P19/O19-1</f>
        <v>#DIV/0!</v>
      </c>
      <c r="T19" s="21" t="e">
        <f>P19/Q19-1</f>
        <v>#DIV/0!</v>
      </c>
      <c r="V19" s="5">
        <f>SUMIF('Performance Data'!$B:$B, $B19,'Performance Data'!AC:AC)</f>
        <v>0</v>
      </c>
      <c r="W19" s="5">
        <f>SUMIF('Performance Data'!$B:$B, $B19,'Performance Data'!AD:AD)</f>
        <v>0</v>
      </c>
      <c r="X19" s="5">
        <f>SUMIF('Performance Data'!$B:$B, $B19,'Performance Data'!AE:AE)</f>
        <v>0</v>
      </c>
      <c r="Y19" s="5">
        <f>SUMIF('Performance Data'!$B:$B, $B19,'Performance Data'!AG:AG)</f>
        <v>0</v>
      </c>
      <c r="Z19" s="5">
        <f t="shared" si="14"/>
        <v>15470.540000000003</v>
      </c>
      <c r="AA19" s="5">
        <f t="shared" si="14"/>
        <v>20000</v>
      </c>
      <c r="AC19" s="21" t="e">
        <f>Z19/X19-1</f>
        <v>#DIV/0!</v>
      </c>
      <c r="AD19" s="21" t="e">
        <f t="shared" si="15"/>
        <v>#DIV/0!</v>
      </c>
      <c r="AE19" s="21">
        <f t="shared" si="15"/>
        <v>0.2927796961192044</v>
      </c>
      <c r="AG19" s="63">
        <f t="shared" si="16"/>
        <v>1400.0000000000002</v>
      </c>
      <c r="AH19" s="63">
        <f t="shared" si="16"/>
        <v>1600</v>
      </c>
      <c r="AI19" s="63">
        <f t="shared" si="16"/>
        <v>2000</v>
      </c>
      <c r="AJ19" s="63">
        <f t="shared" si="16"/>
        <v>1700.0000000000002</v>
      </c>
      <c r="AK19" s="63">
        <f t="shared" si="16"/>
        <v>1800</v>
      </c>
      <c r="AL19" s="63">
        <f t="shared" si="16"/>
        <v>1600</v>
      </c>
      <c r="AM19" s="63">
        <f t="shared" si="16"/>
        <v>1600</v>
      </c>
      <c r="AN19" s="63">
        <f t="shared" si="16"/>
        <v>1300</v>
      </c>
      <c r="AO19" s="63">
        <f t="shared" si="16"/>
        <v>1900</v>
      </c>
      <c r="AP19" s="63">
        <f t="shared" si="16"/>
        <v>2000</v>
      </c>
      <c r="AQ19" s="63">
        <f t="shared" si="16"/>
        <v>1700.0000000000002</v>
      </c>
      <c r="AR19" s="63">
        <f t="shared" si="16"/>
        <v>1400.0000000000002</v>
      </c>
    </row>
    <row r="20" spans="2:58" x14ac:dyDescent="0.25">
      <c r="B20" t="s">
        <v>514</v>
      </c>
      <c r="C20" t="s">
        <v>114</v>
      </c>
      <c r="D20" t="s">
        <v>36</v>
      </c>
      <c r="E20" t="s">
        <v>515</v>
      </c>
      <c r="G20" s="19">
        <v>2025</v>
      </c>
      <c r="H20" s="20"/>
      <c r="I20" t="s">
        <v>108</v>
      </c>
      <c r="J20" s="43"/>
      <c r="K20" s="20"/>
      <c r="O20" s="5">
        <v>0</v>
      </c>
      <c r="P20" s="5">
        <v>0</v>
      </c>
      <c r="Q20" s="5">
        <f>SUMIF('Combined Budget 2025 EUR'!$B:$B, $B20,'Combined Budget 2025 EUR'!$AL:$AL)</f>
        <v>26250</v>
      </c>
      <c r="S20" s="21" t="e">
        <f>$P20/O20-1</f>
        <v>#DIV/0!</v>
      </c>
      <c r="T20" s="21">
        <f>P20/Q20-1</f>
        <v>-1</v>
      </c>
      <c r="V20" s="5">
        <v>0</v>
      </c>
      <c r="W20" s="5">
        <v>0</v>
      </c>
      <c r="X20" s="5">
        <v>0</v>
      </c>
      <c r="Y20" s="5">
        <f>SUMIF('Combined Budget 2025 EUR'!$B:$B, $B20,'Combined Budget 2025 EUR'!$AQ:$AQ)</f>
        <v>70000</v>
      </c>
      <c r="Z20" s="5">
        <f t="shared" si="14"/>
        <v>0</v>
      </c>
      <c r="AA20" s="5">
        <f t="shared" si="14"/>
        <v>0</v>
      </c>
      <c r="AC20" s="21" t="e">
        <f>Z20/X20-1</f>
        <v>#DIV/0!</v>
      </c>
      <c r="AD20" s="21">
        <f t="shared" si="15"/>
        <v>-1</v>
      </c>
      <c r="AE20" s="21" t="e">
        <f t="shared" si="15"/>
        <v>#DIV/0!</v>
      </c>
      <c r="AG20" s="63">
        <f t="shared" si="16"/>
        <v>0</v>
      </c>
      <c r="AH20" s="63">
        <f t="shared" si="16"/>
        <v>0</v>
      </c>
      <c r="AI20" s="63">
        <f t="shared" si="16"/>
        <v>0</v>
      </c>
      <c r="AJ20" s="63">
        <f t="shared" si="16"/>
        <v>0</v>
      </c>
      <c r="AK20" s="63">
        <f t="shared" si="16"/>
        <v>0</v>
      </c>
      <c r="AL20" s="63">
        <f t="shared" si="16"/>
        <v>0</v>
      </c>
      <c r="AM20" s="63">
        <f t="shared" si="16"/>
        <v>0</v>
      </c>
      <c r="AN20" s="63">
        <f t="shared" si="16"/>
        <v>0</v>
      </c>
      <c r="AO20" s="63">
        <f t="shared" si="16"/>
        <v>0</v>
      </c>
      <c r="AP20" s="63">
        <f t="shared" si="16"/>
        <v>0</v>
      </c>
      <c r="AQ20" s="63">
        <f t="shared" si="16"/>
        <v>0</v>
      </c>
      <c r="AR20" s="63">
        <f t="shared" si="16"/>
        <v>0</v>
      </c>
    </row>
    <row r="22" spans="2:58" x14ac:dyDescent="0.25">
      <c r="B22" s="26" t="s">
        <v>115</v>
      </c>
      <c r="C22" s="26"/>
      <c r="D22" s="26"/>
      <c r="E22" s="26"/>
      <c r="F22" s="26"/>
      <c r="G22" s="27"/>
      <c r="H22" s="31">
        <f>COUNTIF(H17:H19, "Yes")+H20</f>
        <v>2</v>
      </c>
      <c r="I22" s="27"/>
      <c r="J22" s="28">
        <f>SUM(J17:J20)</f>
        <v>42964.240000000005</v>
      </c>
      <c r="K22" s="28">
        <f>SUM(K17:K20)</f>
        <v>50000</v>
      </c>
      <c r="L22" s="26"/>
      <c r="M22" s="26"/>
      <c r="N22" s="26"/>
      <c r="O22" s="28">
        <f t="shared" ref="O22:Q22" si="17">SUM(O17:O20)</f>
        <v>0</v>
      </c>
      <c r="P22" s="28">
        <f t="shared" si="17"/>
        <v>42964.240000000005</v>
      </c>
      <c r="Q22" s="28">
        <f t="shared" si="17"/>
        <v>26250</v>
      </c>
      <c r="R22" s="26"/>
      <c r="S22" s="29" t="e">
        <f>$P22/O22-1</f>
        <v>#DIV/0!</v>
      </c>
      <c r="T22" s="29">
        <f>P22/Q22-1</f>
        <v>0.63673295238095262</v>
      </c>
      <c r="U22" s="26"/>
      <c r="V22" s="28">
        <f t="shared" ref="V22:AA22" si="18">SUM(V17:V20)</f>
        <v>0</v>
      </c>
      <c r="W22" s="28">
        <f t="shared" si="18"/>
        <v>0</v>
      </c>
      <c r="X22" s="28">
        <f t="shared" si="18"/>
        <v>0</v>
      </c>
      <c r="Y22" s="28">
        <f t="shared" si="18"/>
        <v>70000</v>
      </c>
      <c r="Z22" s="28">
        <f t="shared" si="18"/>
        <v>42964.240000000005</v>
      </c>
      <c r="AA22" s="28">
        <f t="shared" si="18"/>
        <v>50000</v>
      </c>
      <c r="AB22" s="26"/>
      <c r="AC22" s="29" t="e">
        <f>Z22/X22-1</f>
        <v>#DIV/0!</v>
      </c>
      <c r="AD22" s="29">
        <f>Z22/Y22-1</f>
        <v>-0.38622514285714282</v>
      </c>
      <c r="AE22" s="29">
        <f>AA22/Z22-1</f>
        <v>0.16375851172975464</v>
      </c>
      <c r="AG22" s="28">
        <f t="shared" ref="AG22:AR22" si="19">SUM(AG17:AG20)</f>
        <v>3500</v>
      </c>
      <c r="AH22" s="28">
        <f t="shared" si="19"/>
        <v>4000</v>
      </c>
      <c r="AI22" s="28">
        <f t="shared" si="19"/>
        <v>5000</v>
      </c>
      <c r="AJ22" s="28">
        <f t="shared" si="19"/>
        <v>4250</v>
      </c>
      <c r="AK22" s="28">
        <f t="shared" si="19"/>
        <v>4500</v>
      </c>
      <c r="AL22" s="28">
        <f t="shared" si="19"/>
        <v>4000</v>
      </c>
      <c r="AM22" s="28">
        <f t="shared" si="19"/>
        <v>4000</v>
      </c>
      <c r="AN22" s="28">
        <f t="shared" si="19"/>
        <v>3250</v>
      </c>
      <c r="AO22" s="28">
        <f t="shared" si="19"/>
        <v>4750</v>
      </c>
      <c r="AP22" s="28">
        <f t="shared" si="19"/>
        <v>5000</v>
      </c>
      <c r="AQ22" s="28">
        <f t="shared" si="19"/>
        <v>4250</v>
      </c>
      <c r="AR22" s="28">
        <f t="shared" si="19"/>
        <v>3500</v>
      </c>
    </row>
    <row r="24" spans="2:58" x14ac:dyDescent="0.25">
      <c r="B24" s="71" t="s">
        <v>1283</v>
      </c>
      <c r="C24" s="66"/>
      <c r="AG24" s="69" cm="1">
        <f t="array" ref="AG24:AR24">AG14:AR14+AG22:AR22</f>
        <v>12250</v>
      </c>
      <c r="AH24" s="69">
        <v>14000</v>
      </c>
      <c r="AI24" s="69">
        <v>17500</v>
      </c>
      <c r="AJ24" s="69">
        <v>14875</v>
      </c>
      <c r="AK24" s="69">
        <v>15750</v>
      </c>
      <c r="AL24" s="69">
        <v>14000</v>
      </c>
      <c r="AM24" s="69">
        <v>14000</v>
      </c>
      <c r="AN24" s="69">
        <v>11375</v>
      </c>
      <c r="AO24" s="69">
        <v>16625</v>
      </c>
      <c r="AP24" s="69">
        <v>17500</v>
      </c>
      <c r="AQ24" s="69">
        <v>14875</v>
      </c>
      <c r="AR24" s="69">
        <v>12250</v>
      </c>
    </row>
    <row r="25" spans="2:58" x14ac:dyDescent="0.25">
      <c r="AY25">
        <f>AV26</f>
        <v>1</v>
      </c>
      <c r="AZ25">
        <f>AW26</f>
        <v>0</v>
      </c>
      <c r="BA25">
        <f>AX26+AV26</f>
        <v>2</v>
      </c>
      <c r="BB25">
        <f>AY26+AW26</f>
        <v>0</v>
      </c>
      <c r="BC25">
        <f>AZ26+AX26+AV26</f>
        <v>3</v>
      </c>
      <c r="BD25">
        <f>BA26+AY26+AW26</f>
        <v>0</v>
      </c>
      <c r="BE25">
        <f>BB26+AZ26+AX26+AV26</f>
        <v>3</v>
      </c>
      <c r="BF25">
        <f>BC26+BA26+AY26+AW26</f>
        <v>1</v>
      </c>
    </row>
    <row r="26" spans="2:58" x14ac:dyDescent="0.25">
      <c r="B26" t="s">
        <v>516</v>
      </c>
      <c r="C26" t="s">
        <v>117</v>
      </c>
      <c r="D26" t="s">
        <v>36</v>
      </c>
      <c r="E26" t="s">
        <v>515</v>
      </c>
      <c r="G26" s="19">
        <v>2026</v>
      </c>
      <c r="H26" s="20">
        <v>5</v>
      </c>
      <c r="I26" t="s">
        <v>118</v>
      </c>
      <c r="K26" s="24">
        <v>50000</v>
      </c>
      <c r="O26" s="5">
        <v>0</v>
      </c>
      <c r="P26" s="5">
        <v>0</v>
      </c>
      <c r="Q26" s="5">
        <v>0</v>
      </c>
      <c r="S26" s="21" t="e">
        <f>$P26/O26-1</f>
        <v>#DIV/0!</v>
      </c>
      <c r="T26" s="21" t="e">
        <f>P26/Q26-1</f>
        <v>#DIV/0!</v>
      </c>
      <c r="V26" s="5">
        <v>0</v>
      </c>
      <c r="W26" s="5">
        <v>0</v>
      </c>
      <c r="X26" s="5">
        <v>0</v>
      </c>
      <c r="Y26" s="5">
        <v>0</v>
      </c>
      <c r="Z26" s="5">
        <f>J26</f>
        <v>0</v>
      </c>
      <c r="AA26" s="5">
        <f>K26</f>
        <v>50000</v>
      </c>
      <c r="AC26" s="21" t="e">
        <f>Z26/X26-1</f>
        <v>#DIV/0!</v>
      </c>
      <c r="AD26" s="21" t="e">
        <f>Z26/Y26-1</f>
        <v>#DIV/0!</v>
      </c>
      <c r="AE26" s="21" t="e">
        <f>AA26/Z26-1</f>
        <v>#DIV/0!</v>
      </c>
      <c r="AG26">
        <f>AU26*4000+AU25*3000</f>
        <v>0</v>
      </c>
      <c r="AH26" s="71">
        <f>AV26*4000+AV25*3000</f>
        <v>4000</v>
      </c>
      <c r="AI26" s="71">
        <v>4000</v>
      </c>
      <c r="AJ26" s="71">
        <f>AX26*4000+AX25*3000</f>
        <v>4000</v>
      </c>
      <c r="AK26" s="71">
        <v>4000</v>
      </c>
      <c r="AL26" s="71">
        <v>4000</v>
      </c>
      <c r="AM26" s="71">
        <v>4000</v>
      </c>
      <c r="AN26" s="71">
        <v>2000</v>
      </c>
      <c r="AO26" s="71">
        <v>6000</v>
      </c>
      <c r="AP26" s="71">
        <v>5000</v>
      </c>
      <c r="AQ26" s="71">
        <v>8000</v>
      </c>
      <c r="AR26" s="71">
        <v>5000</v>
      </c>
      <c r="AV26">
        <v>1</v>
      </c>
      <c r="AX26">
        <v>1</v>
      </c>
      <c r="AZ26">
        <v>1</v>
      </c>
      <c r="BC26">
        <v>1</v>
      </c>
      <c r="BE26">
        <v>1</v>
      </c>
    </row>
    <row r="28" spans="2:58" x14ac:dyDescent="0.25">
      <c r="B28" s="26" t="s">
        <v>119</v>
      </c>
      <c r="C28" s="26"/>
      <c r="D28" s="26"/>
      <c r="E28" s="26"/>
      <c r="F28" s="26"/>
      <c r="G28" s="27"/>
      <c r="H28" s="31">
        <f>COUNTIF(H25:H25, "Yes")+H26</f>
        <v>5</v>
      </c>
      <c r="I28" s="27"/>
      <c r="J28" s="28">
        <f t="shared" ref="J28:K28" si="20">SUM(J25:J26)</f>
        <v>0</v>
      </c>
      <c r="K28" s="28">
        <f t="shared" si="20"/>
        <v>50000</v>
      </c>
      <c r="L28" s="26"/>
      <c r="M28" s="26"/>
      <c r="N28" s="26"/>
      <c r="O28" s="28">
        <f t="shared" ref="O28:Q28" si="21">SUM(O25:O26)</f>
        <v>0</v>
      </c>
      <c r="P28" s="28">
        <f t="shared" si="21"/>
        <v>0</v>
      </c>
      <c r="Q28" s="28">
        <f t="shared" si="21"/>
        <v>0</v>
      </c>
      <c r="R28" s="26"/>
      <c r="S28" s="29" t="e">
        <f>$P28/O28-1</f>
        <v>#DIV/0!</v>
      </c>
      <c r="T28" s="29" t="e">
        <f>P28/Q28-1</f>
        <v>#DIV/0!</v>
      </c>
      <c r="U28" s="26"/>
      <c r="V28" s="28">
        <f t="shared" ref="V28:AA28" si="22">SUM(V25:V26)</f>
        <v>0</v>
      </c>
      <c r="W28" s="28">
        <f t="shared" si="22"/>
        <v>0</v>
      </c>
      <c r="X28" s="28">
        <f t="shared" si="22"/>
        <v>0</v>
      </c>
      <c r="Y28" s="28">
        <f t="shared" si="22"/>
        <v>0</v>
      </c>
      <c r="Z28" s="28">
        <f t="shared" si="22"/>
        <v>0</v>
      </c>
      <c r="AA28" s="28">
        <f t="shared" si="22"/>
        <v>50000</v>
      </c>
      <c r="AB28" s="26"/>
      <c r="AC28" s="29" t="e">
        <f>Z28/X28-1</f>
        <v>#DIV/0!</v>
      </c>
      <c r="AD28" s="29" t="e">
        <f>Z28/Y28-1</f>
        <v>#DIV/0!</v>
      </c>
      <c r="AE28" s="29" t="e">
        <f>AA28/Z28-1</f>
        <v>#DIV/0!</v>
      </c>
      <c r="AG28" s="28">
        <f t="shared" ref="AG28:AR28" si="23">SUM(AG25:AG26)</f>
        <v>0</v>
      </c>
      <c r="AH28" s="28">
        <f t="shared" si="23"/>
        <v>4000</v>
      </c>
      <c r="AI28" s="28">
        <f t="shared" si="23"/>
        <v>4000</v>
      </c>
      <c r="AJ28" s="28">
        <f t="shared" si="23"/>
        <v>4000</v>
      </c>
      <c r="AK28" s="28">
        <f t="shared" si="23"/>
        <v>4000</v>
      </c>
      <c r="AL28" s="28">
        <f t="shared" si="23"/>
        <v>4000</v>
      </c>
      <c r="AM28" s="28">
        <f t="shared" si="23"/>
        <v>4000</v>
      </c>
      <c r="AN28" s="28">
        <f t="shared" si="23"/>
        <v>2000</v>
      </c>
      <c r="AO28" s="28">
        <f t="shared" si="23"/>
        <v>6000</v>
      </c>
      <c r="AP28" s="28">
        <f t="shared" si="23"/>
        <v>5000</v>
      </c>
      <c r="AQ28" s="28">
        <f t="shared" si="23"/>
        <v>8000</v>
      </c>
      <c r="AR28" s="28">
        <f t="shared" si="23"/>
        <v>5000</v>
      </c>
    </row>
  </sheetData>
  <autoFilter ref="B2:BA2" xr:uid="{80FCDA92-0365-45D6-ACFD-7BD159FF0618}">
    <sortState xmlns:xlrd2="http://schemas.microsoft.com/office/spreadsheetml/2017/richdata2" ref="B3:BA15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50FA9E-B965-41DC-9A32-6B7A9B545271}">
          <x14:formula1>
            <xm:f>List!$D$2:$D$5</xm:f>
          </x14:formula1>
          <xm:sqref>M15:M19 M3:M13</xm:sqref>
        </x14:dataValidation>
        <x14:dataValidation type="list" allowBlank="1" showInputMessage="1" showErrorMessage="1" xr:uid="{515AA41C-2955-4D0B-B991-AC7557A5282B}">
          <x14:formula1>
            <xm:f>List!$B$2:$B$4</xm:f>
          </x14:formula1>
          <xm:sqref>H3:H13 H18:H19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3BA3-DF43-465D-87DC-F95074D5E106}">
  <dimension ref="B1:AR571"/>
  <sheetViews>
    <sheetView showGridLines="0" topLeftCell="A546" workbookViewId="0">
      <selection activeCell="H570" sqref="H570"/>
    </sheetView>
  </sheetViews>
  <sheetFormatPr defaultColWidth="8.85546875" defaultRowHeight="15" outlineLevelCol="3" x14ac:dyDescent="0.25"/>
  <cols>
    <col min="2" max="2" width="14.42578125" bestFit="1" customWidth="1"/>
    <col min="3" max="3" width="45.7109375" bestFit="1" customWidth="1"/>
    <col min="4" max="4" width="11.140625" bestFit="1" customWidth="1"/>
    <col min="5" max="5" width="11.140625" customWidth="1"/>
    <col min="6" max="7" width="16.28515625" bestFit="1" customWidth="1"/>
    <col min="8" max="8" width="10.140625" bestFit="1" customWidth="1"/>
    <col min="10" max="11" width="11.85546875" customWidth="1"/>
    <col min="12" max="16" width="11.42578125" bestFit="1" customWidth="1" outlineLevel="1"/>
    <col min="17" max="17" width="3.140625" customWidth="1" outlineLevel="2"/>
    <col min="18" max="22" width="11" customWidth="1" outlineLevel="2"/>
    <col min="23" max="23" width="3.140625" hidden="1" customWidth="1" outlineLevel="3"/>
    <col min="24" max="27" width="11.28515625" hidden="1" customWidth="1" outlineLevel="3"/>
    <col min="28" max="28" width="3.140625" customWidth="1" outlineLevel="1"/>
    <col min="29" max="33" width="11.42578125" bestFit="1" customWidth="1"/>
    <col min="34" max="34" width="3.140625" customWidth="1"/>
    <col min="35" max="39" width="11" customWidth="1"/>
    <col min="40" max="40" width="3.140625" customWidth="1"/>
  </cols>
  <sheetData>
    <row r="1" spans="2:44" x14ac:dyDescent="0.25">
      <c r="B1" s="1"/>
      <c r="C1" s="1"/>
      <c r="D1" s="1"/>
      <c r="E1" s="1"/>
      <c r="F1" s="1"/>
      <c r="G1" s="1"/>
      <c r="L1" t="s">
        <v>42</v>
      </c>
      <c r="M1" t="s">
        <v>42</v>
      </c>
      <c r="N1" t="s">
        <v>42</v>
      </c>
      <c r="O1" t="s">
        <v>42</v>
      </c>
      <c r="P1" t="s">
        <v>42</v>
      </c>
      <c r="R1" t="s">
        <v>42</v>
      </c>
      <c r="S1" t="s">
        <v>42</v>
      </c>
      <c r="T1" t="s">
        <v>42</v>
      </c>
      <c r="U1" t="s">
        <v>42</v>
      </c>
      <c r="V1" t="s">
        <v>42</v>
      </c>
      <c r="X1" t="s">
        <v>42</v>
      </c>
      <c r="Y1" t="s">
        <v>42</v>
      </c>
      <c r="Z1" t="s">
        <v>42</v>
      </c>
      <c r="AA1" t="s">
        <v>42</v>
      </c>
      <c r="AC1" t="s">
        <v>43</v>
      </c>
      <c r="AD1" t="s">
        <v>43</v>
      </c>
      <c r="AE1" t="s">
        <v>43</v>
      </c>
      <c r="AF1" t="s">
        <v>43</v>
      </c>
      <c r="AG1" t="s">
        <v>43</v>
      </c>
      <c r="AI1" t="s">
        <v>43</v>
      </c>
      <c r="AJ1" t="s">
        <v>43</v>
      </c>
      <c r="AK1" t="s">
        <v>43</v>
      </c>
      <c r="AL1" t="s">
        <v>43</v>
      </c>
      <c r="AM1" t="s">
        <v>43</v>
      </c>
      <c r="AO1" t="s">
        <v>43</v>
      </c>
      <c r="AP1" t="s">
        <v>43</v>
      </c>
      <c r="AQ1" t="s">
        <v>43</v>
      </c>
      <c r="AR1" t="s">
        <v>43</v>
      </c>
    </row>
    <row r="2" spans="2:44" s="2" customFormat="1" ht="45" x14ac:dyDescent="0.25">
      <c r="B2" s="2" t="s">
        <v>44</v>
      </c>
      <c r="C2" s="2" t="s">
        <v>45</v>
      </c>
      <c r="D2" s="3" t="s">
        <v>46</v>
      </c>
      <c r="E2" s="4" t="s">
        <v>47</v>
      </c>
      <c r="F2" s="3" t="s">
        <v>48</v>
      </c>
      <c r="G2" s="3" t="s">
        <v>517</v>
      </c>
      <c r="H2" s="3" t="s">
        <v>518</v>
      </c>
      <c r="I2" s="3" t="s">
        <v>519</v>
      </c>
      <c r="J2" s="3" t="s">
        <v>49</v>
      </c>
      <c r="K2" s="3" t="s">
        <v>520</v>
      </c>
      <c r="L2" s="3" t="s">
        <v>521</v>
      </c>
      <c r="M2" s="3" t="s">
        <v>522</v>
      </c>
      <c r="N2" s="3" t="s">
        <v>56</v>
      </c>
      <c r="O2" s="3" t="s">
        <v>57</v>
      </c>
      <c r="P2" s="3" t="s">
        <v>58</v>
      </c>
      <c r="Q2" s="3"/>
      <c r="R2" s="3" t="s">
        <v>59</v>
      </c>
      <c r="S2" s="3" t="s">
        <v>523</v>
      </c>
      <c r="T2" s="3" t="s">
        <v>524</v>
      </c>
      <c r="U2" s="3" t="s">
        <v>60</v>
      </c>
      <c r="V2" s="3" t="s">
        <v>525</v>
      </c>
      <c r="W2" s="3"/>
      <c r="X2" s="3" t="s">
        <v>526</v>
      </c>
      <c r="Y2" s="3" t="s">
        <v>527</v>
      </c>
      <c r="Z2" s="3" t="s">
        <v>528</v>
      </c>
      <c r="AA2" s="3" t="s">
        <v>529</v>
      </c>
      <c r="AB2" s="3"/>
      <c r="AC2" s="3">
        <v>2022</v>
      </c>
      <c r="AD2" s="3">
        <v>2023</v>
      </c>
      <c r="AE2" s="3">
        <v>2024</v>
      </c>
      <c r="AF2" s="3">
        <v>2025</v>
      </c>
      <c r="AG2" s="3" t="s">
        <v>61</v>
      </c>
      <c r="AH2" s="3"/>
      <c r="AI2" s="3" t="s">
        <v>59</v>
      </c>
      <c r="AJ2" s="3" t="s">
        <v>523</v>
      </c>
      <c r="AK2" s="3" t="s">
        <v>524</v>
      </c>
      <c r="AL2" s="3" t="s">
        <v>60</v>
      </c>
      <c r="AM2" s="3" t="s">
        <v>525</v>
      </c>
      <c r="AN2" s="3"/>
      <c r="AO2" s="3" t="s">
        <v>526</v>
      </c>
      <c r="AP2" s="3" t="s">
        <v>527</v>
      </c>
      <c r="AQ2" s="3" t="s">
        <v>528</v>
      </c>
      <c r="AR2" s="3" t="s">
        <v>529</v>
      </c>
    </row>
    <row r="3" spans="2:44" x14ac:dyDescent="0.25">
      <c r="B3">
        <v>10033</v>
      </c>
      <c r="C3" t="s">
        <v>530</v>
      </c>
      <c r="D3" s="1" t="s">
        <v>23</v>
      </c>
      <c r="E3" s="1" t="str">
        <f>IF(D3="Switzerland", VLOOKUP($B3, 'Combined Budget 2025 CHF'!$B:$E, 4, 0), VLOOKUP($B3, 'Combined Budget 2025 EUR'!$B:$E, 4, 0))</f>
        <v>Retail</v>
      </c>
      <c r="F3" s="1" t="s">
        <v>531</v>
      </c>
      <c r="G3" s="1" t="s">
        <v>531</v>
      </c>
      <c r="H3">
        <f>IF(D3="Switzerland", VLOOKUP($B3, 'Combined Budget 2025 CHF'!$B:$K, 10, 0), VLOOKUP($B3, 'Combined Budget 2025 EUR'!$B:$K, 10, 0))</f>
        <v>0</v>
      </c>
      <c r="I3" t="s">
        <v>358</v>
      </c>
      <c r="J3">
        <f>YEAR(VLOOKUP($B3, 'KPI data 2025'!$B:$H, 7, 0))</f>
        <v>1900</v>
      </c>
      <c r="K3" t="str">
        <f t="shared" ref="K3:K66" si="0">IF(J3&lt;2022, "Pre-2022", J3)</f>
        <v>Pre-2022</v>
      </c>
      <c r="L3" s="5">
        <f>SUMIF('KPI data 2022'!$B:$B, $B3,'KPI data 2022'!$X:$X)</f>
        <v>15074.399999999998</v>
      </c>
      <c r="M3" s="5">
        <f>SUMIF('KPI data 2023'!$B:$B, $B3, 'KPI data 2023'!$X:$X)</f>
        <v>28875.110000000004</v>
      </c>
      <c r="N3" s="5">
        <f>SUMIF('KPI data 2024'!$B:$B, $B3, 'KPI data 2024'!$X:$X)</f>
        <v>4283.7</v>
      </c>
      <c r="O3" s="5">
        <f>SUMIF('KPI data 2025'!$B:$B, $B3, 'KPI data 2025'!$X:$X)</f>
        <v>0</v>
      </c>
      <c r="P3" s="5">
        <f>IF(D3="Switzerland",SUMIF('Combined Budget 2025 CHF'!$B:$B,$B3,'Combined Budget 2025 CHF'!$AF:$AF),SUMIF('Combined Budget 2025 EUR'!$B:$B,$B3,'Combined Budget 2025 EUR'!$AN:$AN))</f>
        <v>0</v>
      </c>
      <c r="Q3" s="6"/>
      <c r="R3" s="6">
        <f t="shared" ref="R3:R66" si="1">IFERROR($O3/N3-1, "N/A")</f>
        <v>-1</v>
      </c>
      <c r="S3" s="6">
        <f t="shared" ref="S3:S66" si="2">IFERROR($O3/M3-1, "N/A")</f>
        <v>-1</v>
      </c>
      <c r="T3" s="6">
        <f t="shared" ref="T3:T66" si="3">IFERROR($O3/L3-1, "N/A")</f>
        <v>-1</v>
      </c>
      <c r="U3" s="6" t="str">
        <f t="shared" ref="U3:U66" si="4">IFERROR($O3/P3-1, "N/A")</f>
        <v>N/A</v>
      </c>
      <c r="V3" s="6">
        <f t="shared" ref="V3:V66" si="5">IFERROR(_xlfn.RRI(4,L3,O3), "N/A")</f>
        <v>-1</v>
      </c>
      <c r="W3" s="6"/>
      <c r="X3" s="7">
        <f t="shared" ref="X3:X66" si="6">$O3-N3</f>
        <v>-4283.7</v>
      </c>
      <c r="Y3" s="7">
        <f t="shared" ref="Y3:Y66" si="7">$O3-M3</f>
        <v>-28875.110000000004</v>
      </c>
      <c r="Z3" s="7">
        <f t="shared" ref="Z3:Z66" si="8">$O3-L3</f>
        <v>-15074.399999999998</v>
      </c>
      <c r="AA3" s="7">
        <f t="shared" ref="AA3:AA66" si="9">$O3-P3</f>
        <v>0</v>
      </c>
      <c r="AB3" s="6"/>
      <c r="AC3" s="5">
        <f>SUMIF('KPI data 2022'!$B:$B, $B3,'KPI data 2022'!$AI:$AI)</f>
        <v>15074.399999999998</v>
      </c>
      <c r="AD3" s="5">
        <f>SUMIF('KPI data 2023'!$B:$B, $B3, 'KPI data 2023'!$AI:$AI)</f>
        <v>28875.110000000004</v>
      </c>
      <c r="AE3" s="5">
        <f>SUMIF('KPI data 2024'!$B:$B, $B3, 'KPI data 2024'!$AI:$AI)</f>
        <v>4283.7</v>
      </c>
      <c r="AF3" s="5">
        <f>O3</f>
        <v>0</v>
      </c>
      <c r="AG3" s="5">
        <f>IF(D3="Switzerland",SUMIF('Combined Budget 2025 CHF'!$B:$B,$B3,'Combined Budget 2025 CHF'!$Q:$Q),SUMIF('Combined Budget 2025 EUR'!$B:$B,$B3,'Combined Budget 2025 EUR'!$Q:$Q))</f>
        <v>0</v>
      </c>
      <c r="AH3" s="6"/>
      <c r="AI3" s="6">
        <f t="shared" ref="AI3:AI47" si="10">IFERROR($AF3/AE3-1, "N/A")</f>
        <v>-1</v>
      </c>
      <c r="AJ3" s="6">
        <f t="shared" ref="AJ3:AJ47" si="11">IFERROR($AF3/AD3-1, "N/A")</f>
        <v>-1</v>
      </c>
      <c r="AK3" s="6">
        <f t="shared" ref="AK3:AK47" si="12">IFERROR($AF3/AC3-1, "N/A")</f>
        <v>-1</v>
      </c>
      <c r="AL3" s="6" t="str">
        <f t="shared" ref="AL3:AL47" si="13">IFERROR($AF3/AG3-1, "N/A")</f>
        <v>N/A</v>
      </c>
      <c r="AM3" s="6">
        <f>IFERROR(_xlfn.RRI(4,AC3,AF3), "N/A")</f>
        <v>-1</v>
      </c>
      <c r="AN3" s="6"/>
      <c r="AO3" s="7">
        <f t="shared" ref="AO3:AO47" si="14">$AF3-AE3</f>
        <v>-4283.7</v>
      </c>
      <c r="AP3" s="7">
        <f t="shared" ref="AP3:AP47" si="15">$AF3-AD3</f>
        <v>-28875.110000000004</v>
      </c>
      <c r="AQ3" s="7">
        <f t="shared" ref="AQ3:AQ47" si="16">$AF3-AC3</f>
        <v>-15074.399999999998</v>
      </c>
      <c r="AR3" s="7">
        <f t="shared" ref="AR3:AR47" si="17">$AF3-AG3</f>
        <v>0</v>
      </c>
    </row>
    <row r="4" spans="2:44" x14ac:dyDescent="0.25">
      <c r="B4">
        <v>20020</v>
      </c>
      <c r="C4" t="s">
        <v>532</v>
      </c>
      <c r="D4" s="1" t="s">
        <v>23</v>
      </c>
      <c r="E4" s="1">
        <f>IF(D4="Switzerland", VLOOKUP($B4, 'Combined Budget 2025 CHF'!$B:$E, 4, 0), VLOOKUP($B4, 'Combined Budget 2025 EUR'!$B:$E, 4, 0))</f>
        <v>0</v>
      </c>
      <c r="F4" s="1" t="s">
        <v>533</v>
      </c>
      <c r="G4" s="1" t="s">
        <v>533</v>
      </c>
      <c r="H4">
        <f>IF(D4="Switzerland", VLOOKUP($B4, 'Combined Budget 2025 CHF'!$B:$K, 10, 0), VLOOKUP($B4, 'Combined Budget 2025 EUR'!$B:$K, 10, 0))</f>
        <v>0</v>
      </c>
      <c r="I4" t="s">
        <v>64</v>
      </c>
      <c r="J4">
        <f>YEAR(VLOOKUP($B4, 'KPI data 2025'!$B:$H, 7, 0))</f>
        <v>1900</v>
      </c>
      <c r="K4" t="str">
        <f t="shared" si="0"/>
        <v>Pre-2022</v>
      </c>
      <c r="L4" s="5">
        <f>SUMIF('KPI data 2022'!$B:$B, $B4,'KPI data 2022'!$X:$X)</f>
        <v>5813.57</v>
      </c>
      <c r="M4" s="5">
        <f>SUMIF('KPI data 2023'!$B:$B, $B4, 'KPI data 2023'!$X:$X)</f>
        <v>0</v>
      </c>
      <c r="N4" s="5">
        <f>SUMIF('KPI data 2024'!$B:$B, $B4, 'KPI data 2024'!$X:$X)</f>
        <v>0</v>
      </c>
      <c r="O4" s="5">
        <f>SUMIF('KPI data 2025'!$B:$B, $B4, 'KPI data 2025'!$X:$X)</f>
        <v>0</v>
      </c>
      <c r="P4" s="5">
        <f>IF(D4="Switzerland",SUMIF('Combined Budget 2025 CHF'!$B:$B,$B4,'Combined Budget 2025 CHF'!$AF:$AF),SUMIF('Combined Budget 2025 EUR'!$B:$B,$B4,'Combined Budget 2025 EUR'!$AN:$AN))</f>
        <v>0</v>
      </c>
      <c r="Q4" s="6"/>
      <c r="R4" s="6" t="str">
        <f t="shared" si="1"/>
        <v>N/A</v>
      </c>
      <c r="S4" s="6" t="str">
        <f t="shared" si="2"/>
        <v>N/A</v>
      </c>
      <c r="T4" s="6">
        <f t="shared" si="3"/>
        <v>-1</v>
      </c>
      <c r="U4" s="6" t="str">
        <f t="shared" si="4"/>
        <v>N/A</v>
      </c>
      <c r="V4" s="6">
        <f t="shared" si="5"/>
        <v>-1</v>
      </c>
      <c r="W4" s="6"/>
      <c r="X4" s="7">
        <f t="shared" si="6"/>
        <v>0</v>
      </c>
      <c r="Y4" s="7">
        <f t="shared" si="7"/>
        <v>0</v>
      </c>
      <c r="Z4" s="7">
        <f t="shared" si="8"/>
        <v>-5813.57</v>
      </c>
      <c r="AA4" s="7">
        <f t="shared" si="9"/>
        <v>0</v>
      </c>
      <c r="AB4" s="6"/>
      <c r="AC4" s="5">
        <f>SUMIF('KPI data 2022'!$B:$B, $B4,'KPI data 2022'!$AI:$AI)</f>
        <v>5813.57</v>
      </c>
      <c r="AD4" s="5">
        <f>SUMIF('KPI data 2023'!$B:$B, $B4, 'KPI data 2023'!$AI:$AI)</f>
        <v>0</v>
      </c>
      <c r="AE4" s="5">
        <f>SUMIF('KPI data 2024'!$B:$B, $B4, 'KPI data 2024'!$AI:$AI)</f>
        <v>0</v>
      </c>
      <c r="AF4" s="5">
        <f t="shared" ref="AF4:AF48" si="18">O4</f>
        <v>0</v>
      </c>
      <c r="AG4" s="5">
        <f>IF(D4="Switzerland",SUMIF('Combined Budget 2025 CHF'!$B:$B,$B4,'Combined Budget 2025 CHF'!$Q:$Q),SUMIF('Combined Budget 2025 EUR'!$B:$B,$B4,'Combined Budget 2025 EUR'!$Q:$Q))</f>
        <v>0</v>
      </c>
      <c r="AH4" s="6"/>
      <c r="AI4" s="6" t="str">
        <f t="shared" si="10"/>
        <v>N/A</v>
      </c>
      <c r="AJ4" s="6" t="str">
        <f t="shared" si="11"/>
        <v>N/A</v>
      </c>
      <c r="AK4" s="6">
        <f t="shared" si="12"/>
        <v>-1</v>
      </c>
      <c r="AL4" s="6" t="str">
        <f t="shared" si="13"/>
        <v>N/A</v>
      </c>
      <c r="AM4" s="6">
        <f t="shared" ref="AM4:AM48" si="19">IFERROR(_xlfn.RRI(4,AC4,AF4), "N/A")</f>
        <v>-1</v>
      </c>
      <c r="AN4" s="6"/>
      <c r="AO4" s="7">
        <f t="shared" si="14"/>
        <v>0</v>
      </c>
      <c r="AP4" s="7">
        <f t="shared" si="15"/>
        <v>0</v>
      </c>
      <c r="AQ4" s="7">
        <f t="shared" si="16"/>
        <v>-5813.57</v>
      </c>
      <c r="AR4" s="7">
        <f t="shared" si="17"/>
        <v>0</v>
      </c>
    </row>
    <row r="5" spans="2:44" x14ac:dyDescent="0.25">
      <c r="B5">
        <v>20025</v>
      </c>
      <c r="C5" t="s">
        <v>534</v>
      </c>
      <c r="D5" s="1" t="s">
        <v>23</v>
      </c>
      <c r="E5" s="1">
        <f>IF(D5="Switzerland", VLOOKUP($B5, 'Combined Budget 2025 CHF'!$B:$E, 4, 0), VLOOKUP($B5, 'Combined Budget 2025 EUR'!$B:$E, 4, 0))</f>
        <v>0</v>
      </c>
      <c r="F5" s="1" t="s">
        <v>535</v>
      </c>
      <c r="G5" s="1" t="s">
        <v>106</v>
      </c>
      <c r="H5">
        <f>IF(D5="Switzerland", VLOOKUP($B5, 'Combined Budget 2025 CHF'!$B:$K, 10, 0), VLOOKUP($B5, 'Combined Budget 2025 EUR'!$B:$K, 10, 0))</f>
        <v>0</v>
      </c>
      <c r="I5" t="s">
        <v>64</v>
      </c>
      <c r="J5">
        <f>YEAR(VLOOKUP($B5, 'KPI data 2025'!$B:$H, 7, 0))</f>
        <v>2022</v>
      </c>
      <c r="K5">
        <f t="shared" si="0"/>
        <v>2022</v>
      </c>
      <c r="L5" s="5">
        <f>SUMIF('KPI data 2022'!$B:$B, $B5,'KPI data 2022'!$X:$X)</f>
        <v>18371.47</v>
      </c>
      <c r="M5" s="5">
        <f>SUMIF('KPI data 2023'!$B:$B, $B5, 'KPI data 2023'!$X:$X)</f>
        <v>5733.8499999999995</v>
      </c>
      <c r="N5" s="5">
        <f>SUMIF('KPI data 2024'!$B:$B, $B5, 'KPI data 2024'!$X:$X)</f>
        <v>0</v>
      </c>
      <c r="O5" s="5">
        <f>SUMIF('KPI data 2025'!$B:$B, $B5, 'KPI data 2025'!$X:$X)</f>
        <v>0</v>
      </c>
      <c r="P5" s="5">
        <f>IF(D5="Switzerland",SUMIF('Combined Budget 2025 CHF'!$B:$B,$B5,'Combined Budget 2025 CHF'!$AF:$AF),SUMIF('Combined Budget 2025 EUR'!$B:$B,$B5,'Combined Budget 2025 EUR'!$AN:$AN))</f>
        <v>0</v>
      </c>
      <c r="Q5" s="6"/>
      <c r="R5" s="6" t="str">
        <f t="shared" si="1"/>
        <v>N/A</v>
      </c>
      <c r="S5" s="6">
        <f t="shared" si="2"/>
        <v>-1</v>
      </c>
      <c r="T5" s="6">
        <f t="shared" si="3"/>
        <v>-1</v>
      </c>
      <c r="U5" s="6" t="str">
        <f t="shared" si="4"/>
        <v>N/A</v>
      </c>
      <c r="V5" s="6">
        <f t="shared" si="5"/>
        <v>-1</v>
      </c>
      <c r="W5" s="6"/>
      <c r="X5" s="7">
        <f t="shared" si="6"/>
        <v>0</v>
      </c>
      <c r="Y5" s="7">
        <f t="shared" si="7"/>
        <v>-5733.8499999999995</v>
      </c>
      <c r="Z5" s="7">
        <f t="shared" si="8"/>
        <v>-18371.47</v>
      </c>
      <c r="AA5" s="7">
        <f t="shared" si="9"/>
        <v>0</v>
      </c>
      <c r="AB5" s="6"/>
      <c r="AC5" s="5">
        <f>SUMIF('KPI data 2022'!$B:$B, $B5,'KPI data 2022'!$AI:$AI)</f>
        <v>18371.47</v>
      </c>
      <c r="AD5" s="5">
        <f>SUMIF('KPI data 2023'!$B:$B, $B5, 'KPI data 2023'!$AI:$AI)</f>
        <v>5733.8499999999995</v>
      </c>
      <c r="AE5" s="5">
        <f>SUMIF('KPI data 2024'!$B:$B, $B5, 'KPI data 2024'!$AI:$AI)</f>
        <v>0</v>
      </c>
      <c r="AF5" s="5">
        <f t="shared" si="18"/>
        <v>0</v>
      </c>
      <c r="AG5" s="5">
        <f>IF(D5="Switzerland",SUMIF('Combined Budget 2025 CHF'!$B:$B,$B5,'Combined Budget 2025 CHF'!$Q:$Q),SUMIF('Combined Budget 2025 EUR'!$B:$B,$B5,'Combined Budget 2025 EUR'!$Q:$Q))</f>
        <v>0</v>
      </c>
      <c r="AH5" s="6"/>
      <c r="AI5" s="6" t="str">
        <f t="shared" si="10"/>
        <v>N/A</v>
      </c>
      <c r="AJ5" s="6">
        <f t="shared" si="11"/>
        <v>-1</v>
      </c>
      <c r="AK5" s="6">
        <f t="shared" si="12"/>
        <v>-1</v>
      </c>
      <c r="AL5" s="6" t="str">
        <f t="shared" si="13"/>
        <v>N/A</v>
      </c>
      <c r="AM5" s="6">
        <f t="shared" si="19"/>
        <v>-1</v>
      </c>
      <c r="AN5" s="6"/>
      <c r="AO5" s="7">
        <f t="shared" si="14"/>
        <v>0</v>
      </c>
      <c r="AP5" s="7">
        <f t="shared" si="15"/>
        <v>-5733.8499999999995</v>
      </c>
      <c r="AQ5" s="7">
        <f t="shared" si="16"/>
        <v>-18371.47</v>
      </c>
      <c r="AR5" s="7">
        <f t="shared" si="17"/>
        <v>0</v>
      </c>
    </row>
    <row r="6" spans="2:44" x14ac:dyDescent="0.25">
      <c r="B6">
        <v>20058</v>
      </c>
      <c r="C6" t="s">
        <v>536</v>
      </c>
      <c r="D6" s="1" t="s">
        <v>23</v>
      </c>
      <c r="E6" s="1">
        <f>IF(D6="Switzerland", VLOOKUP($B6, 'Combined Budget 2025 CHF'!$B:$E, 4, 0), VLOOKUP($B6, 'Combined Budget 2025 EUR'!$B:$E, 4, 0))</f>
        <v>0</v>
      </c>
      <c r="F6" s="1" t="s">
        <v>535</v>
      </c>
      <c r="G6" s="1" t="s">
        <v>106</v>
      </c>
      <c r="H6">
        <f>IF(D6="Switzerland", VLOOKUP($B6, 'Combined Budget 2025 CHF'!$B:$K, 10, 0), VLOOKUP($B6, 'Combined Budget 2025 EUR'!$B:$K, 10, 0))</f>
        <v>0</v>
      </c>
      <c r="I6" t="s">
        <v>64</v>
      </c>
      <c r="J6">
        <f>YEAR(VLOOKUP($B6, 'KPI data 2025'!$B:$H, 7, 0))</f>
        <v>1900</v>
      </c>
      <c r="K6" t="str">
        <f t="shared" si="0"/>
        <v>Pre-2022</v>
      </c>
      <c r="L6" s="5">
        <f>SUMIF('KPI data 2022'!$B:$B, $B6,'KPI data 2022'!$X:$X)</f>
        <v>6034.32</v>
      </c>
      <c r="M6" s="5">
        <f>SUMIF('KPI data 2023'!$B:$B, $B6, 'KPI data 2023'!$X:$X)</f>
        <v>1493.08</v>
      </c>
      <c r="N6" s="5">
        <f>SUMIF('KPI data 2024'!$B:$B, $B6, 'KPI data 2024'!$X:$X)</f>
        <v>0</v>
      </c>
      <c r="O6" s="5">
        <f>SUMIF('KPI data 2025'!$B:$B, $B6, 'KPI data 2025'!$X:$X)</f>
        <v>0</v>
      </c>
      <c r="P6" s="5">
        <f>IF(D6="Switzerland",SUMIF('Combined Budget 2025 CHF'!$B:$B,$B6,'Combined Budget 2025 CHF'!$AF:$AF),SUMIF('Combined Budget 2025 EUR'!$B:$B,$B6,'Combined Budget 2025 EUR'!$AN:$AN))</f>
        <v>0</v>
      </c>
      <c r="Q6" s="6"/>
      <c r="R6" s="6" t="str">
        <f t="shared" si="1"/>
        <v>N/A</v>
      </c>
      <c r="S6" s="6">
        <f t="shared" si="2"/>
        <v>-1</v>
      </c>
      <c r="T6" s="6">
        <f t="shared" si="3"/>
        <v>-1</v>
      </c>
      <c r="U6" s="6" t="str">
        <f t="shared" si="4"/>
        <v>N/A</v>
      </c>
      <c r="V6" s="6">
        <f t="shared" si="5"/>
        <v>-1</v>
      </c>
      <c r="W6" s="6"/>
      <c r="X6" s="7">
        <f t="shared" si="6"/>
        <v>0</v>
      </c>
      <c r="Y6" s="7">
        <f t="shared" si="7"/>
        <v>-1493.08</v>
      </c>
      <c r="Z6" s="7">
        <f t="shared" si="8"/>
        <v>-6034.32</v>
      </c>
      <c r="AA6" s="7">
        <f t="shared" si="9"/>
        <v>0</v>
      </c>
      <c r="AB6" s="6"/>
      <c r="AC6" s="5">
        <f>SUMIF('KPI data 2022'!$B:$B, $B6,'KPI data 2022'!$AI:$AI)</f>
        <v>6034.32</v>
      </c>
      <c r="AD6" s="5">
        <f>SUMIF('KPI data 2023'!$B:$B, $B6, 'KPI data 2023'!$AI:$AI)</f>
        <v>1493.08</v>
      </c>
      <c r="AE6" s="5">
        <f>SUMIF('KPI data 2024'!$B:$B, $B6, 'KPI data 2024'!$AI:$AI)</f>
        <v>0</v>
      </c>
      <c r="AF6" s="5">
        <f t="shared" si="18"/>
        <v>0</v>
      </c>
      <c r="AG6" s="5">
        <f>IF(D6="Switzerland",SUMIF('Combined Budget 2025 CHF'!$B:$B,$B6,'Combined Budget 2025 CHF'!$Q:$Q),SUMIF('Combined Budget 2025 EUR'!$B:$B,$B6,'Combined Budget 2025 EUR'!$Q:$Q))</f>
        <v>0</v>
      </c>
      <c r="AH6" s="6"/>
      <c r="AI6" s="6" t="str">
        <f t="shared" si="10"/>
        <v>N/A</v>
      </c>
      <c r="AJ6" s="6">
        <f t="shared" si="11"/>
        <v>-1</v>
      </c>
      <c r="AK6" s="6">
        <f t="shared" si="12"/>
        <v>-1</v>
      </c>
      <c r="AL6" s="6" t="str">
        <f t="shared" si="13"/>
        <v>N/A</v>
      </c>
      <c r="AM6" s="6">
        <f t="shared" si="19"/>
        <v>-1</v>
      </c>
      <c r="AN6" s="6"/>
      <c r="AO6" s="7">
        <f t="shared" si="14"/>
        <v>0</v>
      </c>
      <c r="AP6" s="7">
        <f t="shared" si="15"/>
        <v>-1493.08</v>
      </c>
      <c r="AQ6" s="7">
        <f t="shared" si="16"/>
        <v>-6034.32</v>
      </c>
      <c r="AR6" s="7">
        <f t="shared" si="17"/>
        <v>0</v>
      </c>
    </row>
    <row r="7" spans="2:44" x14ac:dyDescent="0.25">
      <c r="B7">
        <v>20059</v>
      </c>
      <c r="C7" t="s">
        <v>537</v>
      </c>
      <c r="D7" s="1" t="s">
        <v>23</v>
      </c>
      <c r="E7" s="1">
        <f>IF(D7="Switzerland", VLOOKUP($B7, 'Combined Budget 2025 CHF'!$B:$E, 4, 0), VLOOKUP($B7, 'Combined Budget 2025 EUR'!$B:$E, 4, 0))</f>
        <v>0</v>
      </c>
      <c r="F7" s="1" t="s">
        <v>535</v>
      </c>
      <c r="G7" s="1" t="s">
        <v>106</v>
      </c>
      <c r="H7">
        <f>IF(D7="Switzerland", VLOOKUP($B7, 'Combined Budget 2025 CHF'!$B:$K, 10, 0), VLOOKUP($B7, 'Combined Budget 2025 EUR'!$B:$K, 10, 0))</f>
        <v>0</v>
      </c>
      <c r="I7" t="s">
        <v>64</v>
      </c>
      <c r="J7">
        <f>YEAR(VLOOKUP($B7, 'KPI data 2025'!$B:$H, 7, 0))</f>
        <v>1900</v>
      </c>
      <c r="K7" t="str">
        <f t="shared" si="0"/>
        <v>Pre-2022</v>
      </c>
      <c r="L7" s="5">
        <f>SUMIF('KPI data 2022'!$B:$B, $B7,'KPI data 2022'!$X:$X)</f>
        <v>2671.4700000000003</v>
      </c>
      <c r="M7" s="5">
        <f>SUMIF('KPI data 2023'!$B:$B, $B7, 'KPI data 2023'!$X:$X)</f>
        <v>646.06999999999994</v>
      </c>
      <c r="N7" s="5">
        <f>SUMIF('KPI data 2024'!$B:$B, $B7, 'KPI data 2024'!$X:$X)</f>
        <v>0</v>
      </c>
      <c r="O7" s="5">
        <f>SUMIF('KPI data 2025'!$B:$B, $B7, 'KPI data 2025'!$X:$X)</f>
        <v>0</v>
      </c>
      <c r="P7" s="5">
        <f>IF(D7="Switzerland",SUMIF('Combined Budget 2025 CHF'!$B:$B,$B7,'Combined Budget 2025 CHF'!$AF:$AF),SUMIF('Combined Budget 2025 EUR'!$B:$B,$B7,'Combined Budget 2025 EUR'!$AN:$AN))</f>
        <v>0</v>
      </c>
      <c r="Q7" s="6"/>
      <c r="R7" s="6" t="str">
        <f t="shared" si="1"/>
        <v>N/A</v>
      </c>
      <c r="S7" s="6">
        <f t="shared" si="2"/>
        <v>-1</v>
      </c>
      <c r="T7" s="6">
        <f t="shared" si="3"/>
        <v>-1</v>
      </c>
      <c r="U7" s="6" t="str">
        <f t="shared" si="4"/>
        <v>N/A</v>
      </c>
      <c r="V7" s="6">
        <f t="shared" si="5"/>
        <v>-1</v>
      </c>
      <c r="W7" s="6"/>
      <c r="X7" s="7">
        <f t="shared" si="6"/>
        <v>0</v>
      </c>
      <c r="Y7" s="7">
        <f t="shared" si="7"/>
        <v>-646.06999999999994</v>
      </c>
      <c r="Z7" s="7">
        <f t="shared" si="8"/>
        <v>-2671.4700000000003</v>
      </c>
      <c r="AA7" s="7">
        <f t="shared" si="9"/>
        <v>0</v>
      </c>
      <c r="AB7" s="6"/>
      <c r="AC7" s="5">
        <f>SUMIF('KPI data 2022'!$B:$B, $B7,'KPI data 2022'!$AI:$AI)</f>
        <v>2671.4700000000003</v>
      </c>
      <c r="AD7" s="5">
        <f>SUMIF('KPI data 2023'!$B:$B, $B7, 'KPI data 2023'!$AI:$AI)</f>
        <v>646.06999999999994</v>
      </c>
      <c r="AE7" s="5">
        <f>SUMIF('KPI data 2024'!$B:$B, $B7, 'KPI data 2024'!$AI:$AI)</f>
        <v>0</v>
      </c>
      <c r="AF7" s="5">
        <f t="shared" si="18"/>
        <v>0</v>
      </c>
      <c r="AG7" s="5">
        <f>IF(D7="Switzerland",SUMIF('Combined Budget 2025 CHF'!$B:$B,$B7,'Combined Budget 2025 CHF'!$Q:$Q),SUMIF('Combined Budget 2025 EUR'!$B:$B,$B7,'Combined Budget 2025 EUR'!$Q:$Q))</f>
        <v>0</v>
      </c>
      <c r="AH7" s="6"/>
      <c r="AI7" s="6" t="str">
        <f t="shared" si="10"/>
        <v>N/A</v>
      </c>
      <c r="AJ7" s="6">
        <f t="shared" si="11"/>
        <v>-1</v>
      </c>
      <c r="AK7" s="6">
        <f t="shared" si="12"/>
        <v>-1</v>
      </c>
      <c r="AL7" s="6" t="str">
        <f t="shared" si="13"/>
        <v>N/A</v>
      </c>
      <c r="AM7" s="6">
        <f t="shared" si="19"/>
        <v>-1</v>
      </c>
      <c r="AN7" s="6"/>
      <c r="AO7" s="7">
        <f t="shared" si="14"/>
        <v>0</v>
      </c>
      <c r="AP7" s="7">
        <f t="shared" si="15"/>
        <v>-646.06999999999994</v>
      </c>
      <c r="AQ7" s="7">
        <f t="shared" si="16"/>
        <v>-2671.4700000000003</v>
      </c>
      <c r="AR7" s="7">
        <f t="shared" si="17"/>
        <v>0</v>
      </c>
    </row>
    <row r="8" spans="2:44" x14ac:dyDescent="0.25">
      <c r="B8">
        <v>20066</v>
      </c>
      <c r="C8" t="s">
        <v>538</v>
      </c>
      <c r="D8" s="1" t="s">
        <v>23</v>
      </c>
      <c r="E8" s="1">
        <f>IF(D8="Switzerland", VLOOKUP($B8, 'Combined Budget 2025 CHF'!$B:$E, 4, 0), VLOOKUP($B8, 'Combined Budget 2025 EUR'!$B:$E, 4, 0))</f>
        <v>0</v>
      </c>
      <c r="F8" s="1" t="s">
        <v>535</v>
      </c>
      <c r="G8" s="1" t="s">
        <v>106</v>
      </c>
      <c r="H8">
        <f>IF(D8="Switzerland", VLOOKUP($B8, 'Combined Budget 2025 CHF'!$B:$K, 10, 0), VLOOKUP($B8, 'Combined Budget 2025 EUR'!$B:$K, 10, 0))</f>
        <v>0</v>
      </c>
      <c r="I8" t="s">
        <v>64</v>
      </c>
      <c r="J8">
        <f>YEAR(VLOOKUP($B8, 'KPI data 2025'!$B:$H, 7, 0))</f>
        <v>1900</v>
      </c>
      <c r="K8" t="str">
        <f t="shared" si="0"/>
        <v>Pre-2022</v>
      </c>
      <c r="L8" s="5">
        <f>SUMIF('KPI data 2022'!$B:$B, $B8,'KPI data 2022'!$X:$X)</f>
        <v>4165.9500000000007</v>
      </c>
      <c r="M8" s="5">
        <f>SUMIF('KPI data 2023'!$B:$B, $B8, 'KPI data 2023'!$X:$X)</f>
        <v>-181.24</v>
      </c>
      <c r="N8" s="5">
        <f>SUMIF('KPI data 2024'!$B:$B, $B8, 'KPI data 2024'!$X:$X)</f>
        <v>0</v>
      </c>
      <c r="O8" s="5">
        <f>SUMIF('KPI data 2025'!$B:$B, $B8, 'KPI data 2025'!$X:$X)</f>
        <v>0</v>
      </c>
      <c r="P8" s="5">
        <f>IF(D8="Switzerland",SUMIF('Combined Budget 2025 CHF'!$B:$B,$B8,'Combined Budget 2025 CHF'!$AF:$AF),SUMIF('Combined Budget 2025 EUR'!$B:$B,$B8,'Combined Budget 2025 EUR'!$AN:$AN))</f>
        <v>0</v>
      </c>
      <c r="Q8" s="6"/>
      <c r="R8" s="6" t="str">
        <f t="shared" si="1"/>
        <v>N/A</v>
      </c>
      <c r="S8" s="6">
        <f t="shared" si="2"/>
        <v>-1</v>
      </c>
      <c r="T8" s="6">
        <f t="shared" si="3"/>
        <v>-1</v>
      </c>
      <c r="U8" s="6" t="str">
        <f t="shared" si="4"/>
        <v>N/A</v>
      </c>
      <c r="V8" s="6">
        <f t="shared" si="5"/>
        <v>-1</v>
      </c>
      <c r="W8" s="6"/>
      <c r="X8" s="7">
        <f t="shared" si="6"/>
        <v>0</v>
      </c>
      <c r="Y8" s="7">
        <f t="shared" si="7"/>
        <v>181.24</v>
      </c>
      <c r="Z8" s="7">
        <f t="shared" si="8"/>
        <v>-4165.9500000000007</v>
      </c>
      <c r="AA8" s="7">
        <f t="shared" si="9"/>
        <v>0</v>
      </c>
      <c r="AB8" s="6"/>
      <c r="AC8" s="5">
        <f>SUMIF('KPI data 2022'!$B:$B, $B8,'KPI data 2022'!$AI:$AI)</f>
        <v>4165.9500000000007</v>
      </c>
      <c r="AD8" s="5">
        <f>SUMIF('KPI data 2023'!$B:$B, $B8, 'KPI data 2023'!$AI:$AI)</f>
        <v>-181.24</v>
      </c>
      <c r="AE8" s="5">
        <f>SUMIF('KPI data 2024'!$B:$B, $B8, 'KPI data 2024'!$AI:$AI)</f>
        <v>0</v>
      </c>
      <c r="AF8" s="5">
        <f t="shared" si="18"/>
        <v>0</v>
      </c>
      <c r="AG8" s="5">
        <f>IF(D8="Switzerland",SUMIF('Combined Budget 2025 CHF'!$B:$B,$B8,'Combined Budget 2025 CHF'!$Q:$Q),SUMIF('Combined Budget 2025 EUR'!$B:$B,$B8,'Combined Budget 2025 EUR'!$Q:$Q))</f>
        <v>0</v>
      </c>
      <c r="AH8" s="6"/>
      <c r="AI8" s="6" t="str">
        <f t="shared" si="10"/>
        <v>N/A</v>
      </c>
      <c r="AJ8" s="6">
        <f t="shared" si="11"/>
        <v>-1</v>
      </c>
      <c r="AK8" s="6">
        <f t="shared" si="12"/>
        <v>-1</v>
      </c>
      <c r="AL8" s="6" t="str">
        <f t="shared" si="13"/>
        <v>N/A</v>
      </c>
      <c r="AM8" s="6">
        <f t="shared" si="19"/>
        <v>-1</v>
      </c>
      <c r="AN8" s="6"/>
      <c r="AO8" s="7">
        <f t="shared" si="14"/>
        <v>0</v>
      </c>
      <c r="AP8" s="7">
        <f t="shared" si="15"/>
        <v>181.24</v>
      </c>
      <c r="AQ8" s="7">
        <f t="shared" si="16"/>
        <v>-4165.9500000000007</v>
      </c>
      <c r="AR8" s="7">
        <f t="shared" si="17"/>
        <v>0</v>
      </c>
    </row>
    <row r="9" spans="2:44" x14ac:dyDescent="0.25">
      <c r="B9">
        <v>20121</v>
      </c>
      <c r="C9" t="s">
        <v>539</v>
      </c>
      <c r="D9" s="1" t="s">
        <v>23</v>
      </c>
      <c r="E9" s="1">
        <f>IF(D9="Switzerland", VLOOKUP($B9, 'Combined Budget 2025 CHF'!$B:$E, 4, 0), VLOOKUP($B9, 'Combined Budget 2025 EUR'!$B:$E, 4, 0))</f>
        <v>0</v>
      </c>
      <c r="F9" s="1" t="s">
        <v>535</v>
      </c>
      <c r="G9" s="1" t="s">
        <v>106</v>
      </c>
      <c r="H9">
        <f>IF(D9="Switzerland", VLOOKUP($B9, 'Combined Budget 2025 CHF'!$B:$K, 10, 0), VLOOKUP($B9, 'Combined Budget 2025 EUR'!$B:$K, 10, 0))</f>
        <v>0</v>
      </c>
      <c r="I9" t="s">
        <v>64</v>
      </c>
      <c r="J9">
        <f>YEAR(VLOOKUP($B9, 'KPI data 2025'!$B:$H, 7, 0))</f>
        <v>1900</v>
      </c>
      <c r="K9" t="str">
        <f t="shared" si="0"/>
        <v>Pre-2022</v>
      </c>
      <c r="L9" s="5">
        <f>SUMIF('KPI data 2022'!$B:$B, $B9,'KPI data 2022'!$X:$X)</f>
        <v>1617.77</v>
      </c>
      <c r="M9" s="5">
        <f>SUMIF('KPI data 2023'!$B:$B, $B9, 'KPI data 2023'!$X:$X)</f>
        <v>0</v>
      </c>
      <c r="N9" s="5">
        <f>SUMIF('KPI data 2024'!$B:$B, $B9, 'KPI data 2024'!$X:$X)</f>
        <v>0</v>
      </c>
      <c r="O9" s="5">
        <f>SUMIF('KPI data 2025'!$B:$B, $B9, 'KPI data 2025'!$X:$X)</f>
        <v>0</v>
      </c>
      <c r="P9" s="5">
        <f>IF(D9="Switzerland",SUMIF('Combined Budget 2025 CHF'!$B:$B,$B9,'Combined Budget 2025 CHF'!$AF:$AF),SUMIF('Combined Budget 2025 EUR'!$B:$B,$B9,'Combined Budget 2025 EUR'!$AN:$AN))</f>
        <v>0</v>
      </c>
      <c r="Q9" s="6"/>
      <c r="R9" s="6" t="str">
        <f t="shared" si="1"/>
        <v>N/A</v>
      </c>
      <c r="S9" s="6" t="str">
        <f t="shared" si="2"/>
        <v>N/A</v>
      </c>
      <c r="T9" s="6">
        <f t="shared" si="3"/>
        <v>-1</v>
      </c>
      <c r="U9" s="6" t="str">
        <f t="shared" si="4"/>
        <v>N/A</v>
      </c>
      <c r="V9" s="6">
        <f t="shared" si="5"/>
        <v>-1</v>
      </c>
      <c r="W9" s="6"/>
      <c r="X9" s="7">
        <f t="shared" si="6"/>
        <v>0</v>
      </c>
      <c r="Y9" s="7">
        <f t="shared" si="7"/>
        <v>0</v>
      </c>
      <c r="Z9" s="7">
        <f t="shared" si="8"/>
        <v>-1617.77</v>
      </c>
      <c r="AA9" s="7">
        <f t="shared" si="9"/>
        <v>0</v>
      </c>
      <c r="AB9" s="6"/>
      <c r="AC9" s="5">
        <f>SUMIF('KPI data 2022'!$B:$B, $B9,'KPI data 2022'!$AI:$AI)</f>
        <v>1617.77</v>
      </c>
      <c r="AD9" s="5">
        <f>SUMIF('KPI data 2023'!$B:$B, $B9, 'KPI data 2023'!$AI:$AI)</f>
        <v>0</v>
      </c>
      <c r="AE9" s="5">
        <f>SUMIF('KPI data 2024'!$B:$B, $B9, 'KPI data 2024'!$AI:$AI)</f>
        <v>0</v>
      </c>
      <c r="AF9" s="5">
        <f t="shared" si="18"/>
        <v>0</v>
      </c>
      <c r="AG9" s="5">
        <f>IF(D9="Switzerland",SUMIF('Combined Budget 2025 CHF'!$B:$B,$B9,'Combined Budget 2025 CHF'!$Q:$Q),SUMIF('Combined Budget 2025 EUR'!$B:$B,$B9,'Combined Budget 2025 EUR'!$Q:$Q))</f>
        <v>0</v>
      </c>
      <c r="AH9" s="6"/>
      <c r="AI9" s="6" t="str">
        <f t="shared" si="10"/>
        <v>N/A</v>
      </c>
      <c r="AJ9" s="6" t="str">
        <f t="shared" si="11"/>
        <v>N/A</v>
      </c>
      <c r="AK9" s="6">
        <f t="shared" si="12"/>
        <v>-1</v>
      </c>
      <c r="AL9" s="6" t="str">
        <f t="shared" si="13"/>
        <v>N/A</v>
      </c>
      <c r="AM9" s="6">
        <f t="shared" si="19"/>
        <v>-1</v>
      </c>
      <c r="AN9" s="6"/>
      <c r="AO9" s="7">
        <f t="shared" si="14"/>
        <v>0</v>
      </c>
      <c r="AP9" s="7">
        <f t="shared" si="15"/>
        <v>0</v>
      </c>
      <c r="AQ9" s="7">
        <f t="shared" si="16"/>
        <v>-1617.77</v>
      </c>
      <c r="AR9" s="7">
        <f t="shared" si="17"/>
        <v>0</v>
      </c>
    </row>
    <row r="10" spans="2:44" x14ac:dyDescent="0.25">
      <c r="B10">
        <v>20128</v>
      </c>
      <c r="C10" t="s">
        <v>540</v>
      </c>
      <c r="D10" s="1" t="s">
        <v>23</v>
      </c>
      <c r="E10" s="1">
        <f>IF(D10="Switzerland", VLOOKUP($B10, 'Combined Budget 2025 CHF'!$B:$E, 4, 0), VLOOKUP($B10, 'Combined Budget 2025 EUR'!$B:$E, 4, 0))</f>
        <v>0</v>
      </c>
      <c r="F10" s="1" t="s">
        <v>535</v>
      </c>
      <c r="G10" s="1" t="s">
        <v>106</v>
      </c>
      <c r="H10">
        <f>IF(D10="Switzerland", VLOOKUP($B10, 'Combined Budget 2025 CHF'!$B:$K, 10, 0), VLOOKUP($B10, 'Combined Budget 2025 EUR'!$B:$K, 10, 0))</f>
        <v>0</v>
      </c>
      <c r="I10" t="s">
        <v>64</v>
      </c>
      <c r="J10">
        <f>YEAR(VLOOKUP($B10, 'KPI data 2025'!$B:$H, 7, 0))</f>
        <v>1900</v>
      </c>
      <c r="K10" t="str">
        <f t="shared" si="0"/>
        <v>Pre-2022</v>
      </c>
      <c r="L10" s="5">
        <f>SUMIF('KPI data 2022'!$B:$B, $B10,'KPI data 2022'!$X:$X)</f>
        <v>1487.7</v>
      </c>
      <c r="M10" s="5">
        <f>SUMIF('KPI data 2023'!$B:$B, $B10, 'KPI data 2023'!$X:$X)</f>
        <v>1764.51</v>
      </c>
      <c r="N10" s="5">
        <f>SUMIF('KPI data 2024'!$B:$B, $B10, 'KPI data 2024'!$X:$X)</f>
        <v>0</v>
      </c>
      <c r="O10" s="5">
        <f>SUMIF('KPI data 2025'!$B:$B, $B10, 'KPI data 2025'!$X:$X)</f>
        <v>0</v>
      </c>
      <c r="P10" s="5">
        <f>IF(D10="Switzerland",SUMIF('Combined Budget 2025 CHF'!$B:$B,$B10,'Combined Budget 2025 CHF'!$AF:$AF),SUMIF('Combined Budget 2025 EUR'!$B:$B,$B10,'Combined Budget 2025 EUR'!$AN:$AN))</f>
        <v>0</v>
      </c>
      <c r="Q10" s="6"/>
      <c r="R10" s="6" t="str">
        <f t="shared" si="1"/>
        <v>N/A</v>
      </c>
      <c r="S10" s="6">
        <f t="shared" si="2"/>
        <v>-1</v>
      </c>
      <c r="T10" s="6">
        <f t="shared" si="3"/>
        <v>-1</v>
      </c>
      <c r="U10" s="6" t="str">
        <f t="shared" si="4"/>
        <v>N/A</v>
      </c>
      <c r="V10" s="6">
        <f t="shared" si="5"/>
        <v>-1</v>
      </c>
      <c r="W10" s="6"/>
      <c r="X10" s="7">
        <f t="shared" si="6"/>
        <v>0</v>
      </c>
      <c r="Y10" s="7">
        <f t="shared" si="7"/>
        <v>-1764.51</v>
      </c>
      <c r="Z10" s="7">
        <f t="shared" si="8"/>
        <v>-1487.7</v>
      </c>
      <c r="AA10" s="7">
        <f t="shared" si="9"/>
        <v>0</v>
      </c>
      <c r="AB10" s="6"/>
      <c r="AC10" s="5">
        <f>SUMIF('KPI data 2022'!$B:$B, $B10,'KPI data 2022'!$AI:$AI)</f>
        <v>1487.7</v>
      </c>
      <c r="AD10" s="5">
        <f>SUMIF('KPI data 2023'!$B:$B, $B10, 'KPI data 2023'!$AI:$AI)</f>
        <v>1764.51</v>
      </c>
      <c r="AE10" s="5">
        <f>SUMIF('KPI data 2024'!$B:$B, $B10, 'KPI data 2024'!$AI:$AI)</f>
        <v>0</v>
      </c>
      <c r="AF10" s="5">
        <f t="shared" si="18"/>
        <v>0</v>
      </c>
      <c r="AG10" s="5">
        <f>IF(D10="Switzerland",SUMIF('Combined Budget 2025 CHF'!$B:$B,$B10,'Combined Budget 2025 CHF'!$Q:$Q),SUMIF('Combined Budget 2025 EUR'!$B:$B,$B10,'Combined Budget 2025 EUR'!$Q:$Q))</f>
        <v>0</v>
      </c>
      <c r="AH10" s="6"/>
      <c r="AI10" s="6" t="str">
        <f t="shared" si="10"/>
        <v>N/A</v>
      </c>
      <c r="AJ10" s="6">
        <f t="shared" si="11"/>
        <v>-1</v>
      </c>
      <c r="AK10" s="6">
        <f t="shared" si="12"/>
        <v>-1</v>
      </c>
      <c r="AL10" s="6" t="str">
        <f t="shared" si="13"/>
        <v>N/A</v>
      </c>
      <c r="AM10" s="6">
        <f t="shared" si="19"/>
        <v>-1</v>
      </c>
      <c r="AN10" s="6"/>
      <c r="AO10" s="7">
        <f t="shared" si="14"/>
        <v>0</v>
      </c>
      <c r="AP10" s="7">
        <f t="shared" si="15"/>
        <v>-1764.51</v>
      </c>
      <c r="AQ10" s="7">
        <f t="shared" si="16"/>
        <v>-1487.7</v>
      </c>
      <c r="AR10" s="7">
        <f t="shared" si="17"/>
        <v>0</v>
      </c>
    </row>
    <row r="11" spans="2:44" x14ac:dyDescent="0.25">
      <c r="B11">
        <v>20141</v>
      </c>
      <c r="C11" t="s">
        <v>541</v>
      </c>
      <c r="D11" s="1" t="s">
        <v>23</v>
      </c>
      <c r="E11" s="1">
        <f>IF(D11="Switzerland", VLOOKUP($B11, 'Combined Budget 2025 CHF'!$B:$E, 4, 0), VLOOKUP($B11, 'Combined Budget 2025 EUR'!$B:$E, 4, 0))</f>
        <v>0</v>
      </c>
      <c r="F11" s="1" t="s">
        <v>535</v>
      </c>
      <c r="G11" s="1" t="s">
        <v>106</v>
      </c>
      <c r="H11">
        <f>IF(D11="Switzerland", VLOOKUP($B11, 'Combined Budget 2025 CHF'!$B:$K, 10, 0), VLOOKUP($B11, 'Combined Budget 2025 EUR'!$B:$K, 10, 0))</f>
        <v>0</v>
      </c>
      <c r="I11" t="s">
        <v>64</v>
      </c>
      <c r="J11">
        <f>YEAR(VLOOKUP($B11, 'KPI data 2025'!$B:$H, 7, 0))</f>
        <v>1900</v>
      </c>
      <c r="K11" t="str">
        <f t="shared" si="0"/>
        <v>Pre-2022</v>
      </c>
      <c r="L11" s="5">
        <f>SUMIF('KPI data 2022'!$B:$B, $B11,'KPI data 2022'!$X:$X)</f>
        <v>9066.9</v>
      </c>
      <c r="M11" s="5">
        <f>SUMIF('KPI data 2023'!$B:$B, $B11, 'KPI data 2023'!$X:$X)</f>
        <v>1272.44</v>
      </c>
      <c r="N11" s="5">
        <f>SUMIF('KPI data 2024'!$B:$B, $B11, 'KPI data 2024'!$X:$X)</f>
        <v>0</v>
      </c>
      <c r="O11" s="5">
        <f>SUMIF('KPI data 2025'!$B:$B, $B11, 'KPI data 2025'!$X:$X)</f>
        <v>0</v>
      </c>
      <c r="P11" s="5">
        <f>IF(D11="Switzerland",SUMIF('Combined Budget 2025 CHF'!$B:$B,$B11,'Combined Budget 2025 CHF'!$AF:$AF),SUMIF('Combined Budget 2025 EUR'!$B:$B,$B11,'Combined Budget 2025 EUR'!$AN:$AN))</f>
        <v>0</v>
      </c>
      <c r="Q11" s="6"/>
      <c r="R11" s="6" t="str">
        <f t="shared" si="1"/>
        <v>N/A</v>
      </c>
      <c r="S11" s="6">
        <f t="shared" si="2"/>
        <v>-1</v>
      </c>
      <c r="T11" s="6">
        <f t="shared" si="3"/>
        <v>-1</v>
      </c>
      <c r="U11" s="6" t="str">
        <f t="shared" si="4"/>
        <v>N/A</v>
      </c>
      <c r="V11" s="6">
        <f t="shared" si="5"/>
        <v>-1</v>
      </c>
      <c r="W11" s="6"/>
      <c r="X11" s="7">
        <f t="shared" si="6"/>
        <v>0</v>
      </c>
      <c r="Y11" s="7">
        <f t="shared" si="7"/>
        <v>-1272.44</v>
      </c>
      <c r="Z11" s="7">
        <f t="shared" si="8"/>
        <v>-9066.9</v>
      </c>
      <c r="AA11" s="7">
        <f t="shared" si="9"/>
        <v>0</v>
      </c>
      <c r="AB11" s="6"/>
      <c r="AC11" s="5">
        <f>SUMIF('KPI data 2022'!$B:$B, $B11,'KPI data 2022'!$AI:$AI)</f>
        <v>9066.9</v>
      </c>
      <c r="AD11" s="5">
        <f>SUMIF('KPI data 2023'!$B:$B, $B11, 'KPI data 2023'!$AI:$AI)</f>
        <v>1272.44</v>
      </c>
      <c r="AE11" s="5">
        <f>SUMIF('KPI data 2024'!$B:$B, $B11, 'KPI data 2024'!$AI:$AI)</f>
        <v>0</v>
      </c>
      <c r="AF11" s="5">
        <f t="shared" si="18"/>
        <v>0</v>
      </c>
      <c r="AG11" s="5">
        <f>IF(D11="Switzerland",SUMIF('Combined Budget 2025 CHF'!$B:$B,$B11,'Combined Budget 2025 CHF'!$Q:$Q),SUMIF('Combined Budget 2025 EUR'!$B:$B,$B11,'Combined Budget 2025 EUR'!$Q:$Q))</f>
        <v>0</v>
      </c>
      <c r="AH11" s="6"/>
      <c r="AI11" s="6" t="str">
        <f t="shared" si="10"/>
        <v>N/A</v>
      </c>
      <c r="AJ11" s="6">
        <f t="shared" si="11"/>
        <v>-1</v>
      </c>
      <c r="AK11" s="6">
        <f t="shared" si="12"/>
        <v>-1</v>
      </c>
      <c r="AL11" s="6" t="str">
        <f t="shared" si="13"/>
        <v>N/A</v>
      </c>
      <c r="AM11" s="6">
        <f t="shared" si="19"/>
        <v>-1</v>
      </c>
      <c r="AN11" s="6"/>
      <c r="AO11" s="7">
        <f t="shared" si="14"/>
        <v>0</v>
      </c>
      <c r="AP11" s="7">
        <f t="shared" si="15"/>
        <v>-1272.44</v>
      </c>
      <c r="AQ11" s="7">
        <f t="shared" si="16"/>
        <v>-9066.9</v>
      </c>
      <c r="AR11" s="7">
        <f t="shared" si="17"/>
        <v>0</v>
      </c>
    </row>
    <row r="12" spans="2:44" x14ac:dyDescent="0.25">
      <c r="B12">
        <v>20150</v>
      </c>
      <c r="C12" t="s">
        <v>542</v>
      </c>
      <c r="D12" s="1" t="s">
        <v>23</v>
      </c>
      <c r="E12" s="1">
        <f>IF(D12="Switzerland", VLOOKUP($B12, 'Combined Budget 2025 CHF'!$B:$E, 4, 0), VLOOKUP($B12, 'Combined Budget 2025 EUR'!$B:$E, 4, 0))</f>
        <v>0</v>
      </c>
      <c r="F12" s="1" t="s">
        <v>535</v>
      </c>
      <c r="G12" s="1" t="s">
        <v>106</v>
      </c>
      <c r="H12">
        <f>IF(D12="Switzerland", VLOOKUP($B12, 'Combined Budget 2025 CHF'!$B:$K, 10, 0), VLOOKUP($B12, 'Combined Budget 2025 EUR'!$B:$K, 10, 0))</f>
        <v>0</v>
      </c>
      <c r="I12" t="s">
        <v>64</v>
      </c>
      <c r="J12">
        <f>YEAR(VLOOKUP($B12, 'KPI data 2025'!$B:$H, 7, 0))</f>
        <v>1900</v>
      </c>
      <c r="K12" t="str">
        <f t="shared" si="0"/>
        <v>Pre-2022</v>
      </c>
      <c r="L12" s="5">
        <f>SUMIF('KPI data 2022'!$B:$B, $B12,'KPI data 2022'!$X:$X)</f>
        <v>2512.0100000000002</v>
      </c>
      <c r="M12" s="5">
        <f>SUMIF('KPI data 2023'!$B:$B, $B12, 'KPI data 2023'!$X:$X)</f>
        <v>2363.71</v>
      </c>
      <c r="N12" s="5">
        <f>SUMIF('KPI data 2024'!$B:$B, $B12, 'KPI data 2024'!$X:$X)</f>
        <v>0</v>
      </c>
      <c r="O12" s="5">
        <f>SUMIF('KPI data 2025'!$B:$B, $B12, 'KPI data 2025'!$X:$X)</f>
        <v>0</v>
      </c>
      <c r="P12" s="5">
        <f>IF(D12="Switzerland",SUMIF('Combined Budget 2025 CHF'!$B:$B,$B12,'Combined Budget 2025 CHF'!$AF:$AF),SUMIF('Combined Budget 2025 EUR'!$B:$B,$B12,'Combined Budget 2025 EUR'!$AN:$AN))</f>
        <v>0</v>
      </c>
      <c r="Q12" s="6"/>
      <c r="R12" s="6" t="str">
        <f t="shared" si="1"/>
        <v>N/A</v>
      </c>
      <c r="S12" s="6">
        <f t="shared" si="2"/>
        <v>-1</v>
      </c>
      <c r="T12" s="6">
        <f t="shared" si="3"/>
        <v>-1</v>
      </c>
      <c r="U12" s="6" t="str">
        <f t="shared" si="4"/>
        <v>N/A</v>
      </c>
      <c r="V12" s="6">
        <f t="shared" si="5"/>
        <v>-1</v>
      </c>
      <c r="W12" s="6"/>
      <c r="X12" s="7">
        <f t="shared" si="6"/>
        <v>0</v>
      </c>
      <c r="Y12" s="7">
        <f t="shared" si="7"/>
        <v>-2363.71</v>
      </c>
      <c r="Z12" s="7">
        <f t="shared" si="8"/>
        <v>-2512.0100000000002</v>
      </c>
      <c r="AA12" s="7">
        <f t="shared" si="9"/>
        <v>0</v>
      </c>
      <c r="AB12" s="6"/>
      <c r="AC12" s="5">
        <f>SUMIF('KPI data 2022'!$B:$B, $B12,'KPI data 2022'!$AI:$AI)</f>
        <v>2512.0100000000002</v>
      </c>
      <c r="AD12" s="5">
        <f>SUMIF('KPI data 2023'!$B:$B, $B12, 'KPI data 2023'!$AI:$AI)</f>
        <v>2363.71</v>
      </c>
      <c r="AE12" s="5">
        <f>SUMIF('KPI data 2024'!$B:$B, $B12, 'KPI data 2024'!$AI:$AI)</f>
        <v>0</v>
      </c>
      <c r="AF12" s="5">
        <f t="shared" si="18"/>
        <v>0</v>
      </c>
      <c r="AG12" s="5">
        <f>IF(D12="Switzerland",SUMIF('Combined Budget 2025 CHF'!$B:$B,$B12,'Combined Budget 2025 CHF'!$Q:$Q),SUMIF('Combined Budget 2025 EUR'!$B:$B,$B12,'Combined Budget 2025 EUR'!$Q:$Q))</f>
        <v>0</v>
      </c>
      <c r="AH12" s="6"/>
      <c r="AI12" s="6" t="str">
        <f t="shared" si="10"/>
        <v>N/A</v>
      </c>
      <c r="AJ12" s="6">
        <f t="shared" si="11"/>
        <v>-1</v>
      </c>
      <c r="AK12" s="6">
        <f t="shared" si="12"/>
        <v>-1</v>
      </c>
      <c r="AL12" s="6" t="str">
        <f t="shared" si="13"/>
        <v>N/A</v>
      </c>
      <c r="AM12" s="6">
        <f t="shared" si="19"/>
        <v>-1</v>
      </c>
      <c r="AN12" s="6"/>
      <c r="AO12" s="7">
        <f t="shared" si="14"/>
        <v>0</v>
      </c>
      <c r="AP12" s="7">
        <f t="shared" si="15"/>
        <v>-2363.71</v>
      </c>
      <c r="AQ12" s="7">
        <f t="shared" si="16"/>
        <v>-2512.0100000000002</v>
      </c>
      <c r="AR12" s="7">
        <f t="shared" si="17"/>
        <v>0</v>
      </c>
    </row>
    <row r="13" spans="2:44" x14ac:dyDescent="0.25">
      <c r="B13">
        <v>20153</v>
      </c>
      <c r="C13" t="s">
        <v>543</v>
      </c>
      <c r="D13" s="1" t="s">
        <v>23</v>
      </c>
      <c r="E13" s="1" t="str">
        <f>IF(D13="Switzerland", VLOOKUP($B13, 'Combined Budget 2025 CHF'!$B:$E, 4, 0), VLOOKUP($B13, 'Combined Budget 2025 EUR'!$B:$E, 4, 0))</f>
        <v>NRW</v>
      </c>
      <c r="F13" s="1" t="s">
        <v>535</v>
      </c>
      <c r="G13" s="1" t="s">
        <v>106</v>
      </c>
      <c r="H13">
        <f>IF(D13="Switzerland", VLOOKUP($B13, 'Combined Budget 2025 CHF'!$B:$K, 10, 0), VLOOKUP($B13, 'Combined Budget 2025 EUR'!$B:$K, 10, 0))</f>
        <v>0</v>
      </c>
      <c r="I13" t="s">
        <v>64</v>
      </c>
      <c r="J13">
        <f>YEAR(VLOOKUP($B13, 'KPI data 2025'!$B:$H, 7, 0))</f>
        <v>1900</v>
      </c>
      <c r="K13" t="str">
        <f t="shared" si="0"/>
        <v>Pre-2022</v>
      </c>
      <c r="L13" s="5">
        <f>SUMIF('KPI data 2022'!$B:$B, $B13,'KPI data 2022'!$X:$X)</f>
        <v>9052.5800000000017</v>
      </c>
      <c r="M13" s="5">
        <f>SUMIF('KPI data 2023'!$B:$B, $B13, 'KPI data 2023'!$X:$X)</f>
        <v>6874.99</v>
      </c>
      <c r="N13" s="5">
        <f>SUMIF('KPI data 2024'!$B:$B, $B13, 'KPI data 2024'!$X:$X)</f>
        <v>0</v>
      </c>
      <c r="O13" s="5">
        <f>SUMIF('KPI data 2025'!$B:$B, $B13, 'KPI data 2025'!$X:$X)</f>
        <v>0</v>
      </c>
      <c r="P13" s="5">
        <f>IF(D13="Switzerland",SUMIF('Combined Budget 2025 CHF'!$B:$B,$B13,'Combined Budget 2025 CHF'!$AF:$AF),SUMIF('Combined Budget 2025 EUR'!$B:$B,$B13,'Combined Budget 2025 EUR'!$AN:$AN))</f>
        <v>0</v>
      </c>
      <c r="Q13" s="6"/>
      <c r="R13" s="6" t="str">
        <f t="shared" si="1"/>
        <v>N/A</v>
      </c>
      <c r="S13" s="6">
        <f t="shared" si="2"/>
        <v>-1</v>
      </c>
      <c r="T13" s="6">
        <f t="shared" si="3"/>
        <v>-1</v>
      </c>
      <c r="U13" s="6" t="str">
        <f t="shared" si="4"/>
        <v>N/A</v>
      </c>
      <c r="V13" s="6">
        <f t="shared" si="5"/>
        <v>-1</v>
      </c>
      <c r="W13" s="6"/>
      <c r="X13" s="7">
        <f t="shared" si="6"/>
        <v>0</v>
      </c>
      <c r="Y13" s="7">
        <f t="shared" si="7"/>
        <v>-6874.99</v>
      </c>
      <c r="Z13" s="7">
        <f t="shared" si="8"/>
        <v>-9052.5800000000017</v>
      </c>
      <c r="AA13" s="7">
        <f t="shared" si="9"/>
        <v>0</v>
      </c>
      <c r="AB13" s="6"/>
      <c r="AC13" s="5">
        <f>SUMIF('KPI data 2022'!$B:$B, $B13,'KPI data 2022'!$AI:$AI)</f>
        <v>9052.5800000000017</v>
      </c>
      <c r="AD13" s="5">
        <f>SUMIF('KPI data 2023'!$B:$B, $B13, 'KPI data 2023'!$AI:$AI)</f>
        <v>6874.99</v>
      </c>
      <c r="AE13" s="5">
        <f>SUMIF('KPI data 2024'!$B:$B, $B13, 'KPI data 2024'!$AI:$AI)</f>
        <v>0</v>
      </c>
      <c r="AF13" s="5">
        <f t="shared" si="18"/>
        <v>0</v>
      </c>
      <c r="AG13" s="5">
        <f>IF(D13="Switzerland",SUMIF('Combined Budget 2025 CHF'!$B:$B,$B13,'Combined Budget 2025 CHF'!$Q:$Q),SUMIF('Combined Budget 2025 EUR'!$B:$B,$B13,'Combined Budget 2025 EUR'!$Q:$Q))</f>
        <v>0</v>
      </c>
      <c r="AH13" s="6"/>
      <c r="AI13" s="6" t="str">
        <f t="shared" si="10"/>
        <v>N/A</v>
      </c>
      <c r="AJ13" s="6">
        <f t="shared" si="11"/>
        <v>-1</v>
      </c>
      <c r="AK13" s="6">
        <f t="shared" si="12"/>
        <v>-1</v>
      </c>
      <c r="AL13" s="6" t="str">
        <f t="shared" si="13"/>
        <v>N/A</v>
      </c>
      <c r="AM13" s="6">
        <f t="shared" si="19"/>
        <v>-1</v>
      </c>
      <c r="AN13" s="6"/>
      <c r="AO13" s="7">
        <f t="shared" si="14"/>
        <v>0</v>
      </c>
      <c r="AP13" s="7">
        <f t="shared" si="15"/>
        <v>-6874.99</v>
      </c>
      <c r="AQ13" s="7">
        <f t="shared" si="16"/>
        <v>-9052.5800000000017</v>
      </c>
      <c r="AR13" s="7">
        <f t="shared" si="17"/>
        <v>0</v>
      </c>
    </row>
    <row r="14" spans="2:44" x14ac:dyDescent="0.25">
      <c r="B14">
        <v>20164</v>
      </c>
      <c r="C14" t="s">
        <v>544</v>
      </c>
      <c r="D14" s="1" t="s">
        <v>23</v>
      </c>
      <c r="E14" s="1">
        <f>IF(D14="Switzerland", VLOOKUP($B14, 'Combined Budget 2025 CHF'!$B:$E, 4, 0), VLOOKUP($B14, 'Combined Budget 2025 EUR'!$B:$E, 4, 0))</f>
        <v>0</v>
      </c>
      <c r="F14" s="1" t="s">
        <v>545</v>
      </c>
      <c r="G14" s="1" t="s">
        <v>545</v>
      </c>
      <c r="H14">
        <f>IF(D14="Switzerland", VLOOKUP($B14, 'Combined Budget 2025 CHF'!$B:$K, 10, 0), VLOOKUP($B14, 'Combined Budget 2025 EUR'!$B:$K, 10, 0))</f>
        <v>0</v>
      </c>
      <c r="I14" t="s">
        <v>358</v>
      </c>
      <c r="J14">
        <f>YEAR(VLOOKUP($B14, 'KPI data 2025'!$B:$H, 7, 0))</f>
        <v>1900</v>
      </c>
      <c r="K14" t="str">
        <f t="shared" si="0"/>
        <v>Pre-2022</v>
      </c>
      <c r="L14" s="5">
        <f>SUMIF('KPI data 2022'!$B:$B, $B14,'KPI data 2022'!$X:$X)</f>
        <v>4239.0199999999995</v>
      </c>
      <c r="M14" s="5">
        <f>SUMIF('KPI data 2023'!$B:$B, $B14, 'KPI data 2023'!$X:$X)</f>
        <v>1785.53</v>
      </c>
      <c r="N14" s="5">
        <f>SUMIF('KPI data 2024'!$B:$B, $B14, 'KPI data 2024'!$X:$X)</f>
        <v>0</v>
      </c>
      <c r="O14" s="5">
        <f>SUMIF('KPI data 2025'!$B:$B, $B14, 'KPI data 2025'!$X:$X)</f>
        <v>0</v>
      </c>
      <c r="P14" s="5">
        <f>IF(D14="Switzerland",SUMIF('Combined Budget 2025 CHF'!$B:$B,$B14,'Combined Budget 2025 CHF'!$AF:$AF),SUMIF('Combined Budget 2025 EUR'!$B:$B,$B14,'Combined Budget 2025 EUR'!$AN:$AN))</f>
        <v>0</v>
      </c>
      <c r="Q14" s="6"/>
      <c r="R14" s="6" t="str">
        <f t="shared" si="1"/>
        <v>N/A</v>
      </c>
      <c r="S14" s="6">
        <f t="shared" si="2"/>
        <v>-1</v>
      </c>
      <c r="T14" s="6">
        <f t="shared" si="3"/>
        <v>-1</v>
      </c>
      <c r="U14" s="6" t="str">
        <f t="shared" si="4"/>
        <v>N/A</v>
      </c>
      <c r="V14" s="6">
        <f t="shared" si="5"/>
        <v>-1</v>
      </c>
      <c r="W14" s="6"/>
      <c r="X14" s="7">
        <f t="shared" si="6"/>
        <v>0</v>
      </c>
      <c r="Y14" s="7">
        <f t="shared" si="7"/>
        <v>-1785.53</v>
      </c>
      <c r="Z14" s="7">
        <f t="shared" si="8"/>
        <v>-4239.0199999999995</v>
      </c>
      <c r="AA14" s="7">
        <f t="shared" si="9"/>
        <v>0</v>
      </c>
      <c r="AB14" s="6"/>
      <c r="AC14" s="5">
        <f>SUMIF('KPI data 2022'!$B:$B, $B14,'KPI data 2022'!$AI:$AI)</f>
        <v>4239.0199999999995</v>
      </c>
      <c r="AD14" s="5">
        <f>SUMIF('KPI data 2023'!$B:$B, $B14, 'KPI data 2023'!$AI:$AI)</f>
        <v>1785.53</v>
      </c>
      <c r="AE14" s="5">
        <f>SUMIF('KPI data 2024'!$B:$B, $B14, 'KPI data 2024'!$AI:$AI)</f>
        <v>0</v>
      </c>
      <c r="AF14" s="5">
        <f t="shared" si="18"/>
        <v>0</v>
      </c>
      <c r="AG14" s="5">
        <f>IF(D14="Switzerland",SUMIF('Combined Budget 2025 CHF'!$B:$B,$B14,'Combined Budget 2025 CHF'!$Q:$Q),SUMIF('Combined Budget 2025 EUR'!$B:$B,$B14,'Combined Budget 2025 EUR'!$Q:$Q))</f>
        <v>0</v>
      </c>
      <c r="AH14" s="6"/>
      <c r="AI14" s="6" t="str">
        <f t="shared" si="10"/>
        <v>N/A</v>
      </c>
      <c r="AJ14" s="6">
        <f t="shared" si="11"/>
        <v>-1</v>
      </c>
      <c r="AK14" s="6">
        <f t="shared" si="12"/>
        <v>-1</v>
      </c>
      <c r="AL14" s="6" t="str">
        <f t="shared" si="13"/>
        <v>N/A</v>
      </c>
      <c r="AM14" s="6">
        <f t="shared" si="19"/>
        <v>-1</v>
      </c>
      <c r="AN14" s="6"/>
      <c r="AO14" s="7">
        <f t="shared" si="14"/>
        <v>0</v>
      </c>
      <c r="AP14" s="7">
        <f t="shared" si="15"/>
        <v>-1785.53</v>
      </c>
      <c r="AQ14" s="7">
        <f t="shared" si="16"/>
        <v>-4239.0199999999995</v>
      </c>
      <c r="AR14" s="7">
        <f t="shared" si="17"/>
        <v>0</v>
      </c>
    </row>
    <row r="15" spans="2:44" x14ac:dyDescent="0.25">
      <c r="B15">
        <v>20231</v>
      </c>
      <c r="C15" t="s">
        <v>546</v>
      </c>
      <c r="D15" s="1" t="s">
        <v>23</v>
      </c>
      <c r="E15" s="1">
        <f>IF(D15="Switzerland", VLOOKUP($B15, 'Combined Budget 2025 CHF'!$B:$E, 4, 0), VLOOKUP($B15, 'Combined Budget 2025 EUR'!$B:$E, 4, 0))</f>
        <v>0</v>
      </c>
      <c r="F15" s="1" t="s">
        <v>533</v>
      </c>
      <c r="G15" s="1" t="s">
        <v>533</v>
      </c>
      <c r="H15">
        <f>IF(D15="Switzerland", VLOOKUP($B15, 'Combined Budget 2025 CHF'!$B:$K, 10, 0), VLOOKUP($B15, 'Combined Budget 2025 EUR'!$B:$K, 10, 0))</f>
        <v>0</v>
      </c>
      <c r="I15" t="s">
        <v>64</v>
      </c>
      <c r="J15">
        <f>YEAR(VLOOKUP($B15, 'KPI data 2025'!$B:$H, 7, 0))</f>
        <v>1900</v>
      </c>
      <c r="K15" t="str">
        <f t="shared" si="0"/>
        <v>Pre-2022</v>
      </c>
      <c r="L15" s="5">
        <f>SUMIF('KPI data 2022'!$B:$B, $B15,'KPI data 2022'!$X:$X)</f>
        <v>20491.199999999997</v>
      </c>
      <c r="M15" s="5">
        <f>SUMIF('KPI data 2023'!$B:$B, $B15, 'KPI data 2023'!$X:$X)</f>
        <v>2251.7799999999997</v>
      </c>
      <c r="N15" s="5">
        <f>SUMIF('KPI data 2024'!$B:$B, $B15, 'KPI data 2024'!$X:$X)</f>
        <v>0</v>
      </c>
      <c r="O15" s="5">
        <f>SUMIF('KPI data 2025'!$B:$B, $B15, 'KPI data 2025'!$X:$X)</f>
        <v>0</v>
      </c>
      <c r="P15" s="5">
        <f>IF(D15="Switzerland",SUMIF('Combined Budget 2025 CHF'!$B:$B,$B15,'Combined Budget 2025 CHF'!$AF:$AF),SUMIF('Combined Budget 2025 EUR'!$B:$B,$B15,'Combined Budget 2025 EUR'!$AN:$AN))</f>
        <v>0</v>
      </c>
      <c r="Q15" s="6"/>
      <c r="R15" s="6" t="str">
        <f t="shared" si="1"/>
        <v>N/A</v>
      </c>
      <c r="S15" s="6">
        <f t="shared" si="2"/>
        <v>-1</v>
      </c>
      <c r="T15" s="6">
        <f t="shared" si="3"/>
        <v>-1</v>
      </c>
      <c r="U15" s="6" t="str">
        <f t="shared" si="4"/>
        <v>N/A</v>
      </c>
      <c r="V15" s="6">
        <f t="shared" si="5"/>
        <v>-1</v>
      </c>
      <c r="W15" s="6"/>
      <c r="X15" s="7">
        <f t="shared" si="6"/>
        <v>0</v>
      </c>
      <c r="Y15" s="7">
        <f t="shared" si="7"/>
        <v>-2251.7799999999997</v>
      </c>
      <c r="Z15" s="7">
        <f t="shared" si="8"/>
        <v>-20491.199999999997</v>
      </c>
      <c r="AA15" s="7">
        <f t="shared" si="9"/>
        <v>0</v>
      </c>
      <c r="AB15" s="6"/>
      <c r="AC15" s="5">
        <f>SUMIF('KPI data 2022'!$B:$B, $B15,'KPI data 2022'!$AI:$AI)</f>
        <v>20491.199999999997</v>
      </c>
      <c r="AD15" s="5">
        <f>SUMIF('KPI data 2023'!$B:$B, $B15, 'KPI data 2023'!$AI:$AI)</f>
        <v>2251.7799999999997</v>
      </c>
      <c r="AE15" s="5">
        <f>SUMIF('KPI data 2024'!$B:$B, $B15, 'KPI data 2024'!$AI:$AI)</f>
        <v>0</v>
      </c>
      <c r="AF15" s="5">
        <f t="shared" si="18"/>
        <v>0</v>
      </c>
      <c r="AG15" s="5">
        <f>IF(D15="Switzerland",SUMIF('Combined Budget 2025 CHF'!$B:$B,$B15,'Combined Budget 2025 CHF'!$Q:$Q),SUMIF('Combined Budget 2025 EUR'!$B:$B,$B15,'Combined Budget 2025 EUR'!$Q:$Q))</f>
        <v>0</v>
      </c>
      <c r="AH15" s="6"/>
      <c r="AI15" s="6" t="str">
        <f t="shared" si="10"/>
        <v>N/A</v>
      </c>
      <c r="AJ15" s="6">
        <f t="shared" si="11"/>
        <v>-1</v>
      </c>
      <c r="AK15" s="6">
        <f t="shared" si="12"/>
        <v>-1</v>
      </c>
      <c r="AL15" s="6" t="str">
        <f t="shared" si="13"/>
        <v>N/A</v>
      </c>
      <c r="AM15" s="6">
        <f t="shared" si="19"/>
        <v>-1</v>
      </c>
      <c r="AN15" s="6"/>
      <c r="AO15" s="7">
        <f t="shared" si="14"/>
        <v>0</v>
      </c>
      <c r="AP15" s="7">
        <f t="shared" si="15"/>
        <v>-2251.7799999999997</v>
      </c>
      <c r="AQ15" s="7">
        <f t="shared" si="16"/>
        <v>-20491.199999999997</v>
      </c>
      <c r="AR15" s="7">
        <f t="shared" si="17"/>
        <v>0</v>
      </c>
    </row>
    <row r="16" spans="2:44" x14ac:dyDescent="0.25">
      <c r="B16" s="8">
        <v>20234</v>
      </c>
      <c r="C16" t="s">
        <v>547</v>
      </c>
      <c r="D16" s="1" t="s">
        <v>23</v>
      </c>
      <c r="E16" s="1" t="s">
        <v>271</v>
      </c>
      <c r="F16" s="1" t="s">
        <v>535</v>
      </c>
      <c r="G16" s="1" t="s">
        <v>106</v>
      </c>
      <c r="H16">
        <f>IF(D16="Switzerland", VLOOKUP($B16, 'Combined Budget 2025 CHF'!$B:$K, 10, 0), VLOOKUP($B16, 'Combined Budget 2025 EUR'!$B:$K, 10, 0))</f>
        <v>0</v>
      </c>
      <c r="I16" t="s">
        <v>548</v>
      </c>
      <c r="J16">
        <f>YEAR(VLOOKUP($B16, 'KPI data 2025'!$B:$H, 7, 0))</f>
        <v>1900</v>
      </c>
      <c r="K16" t="str">
        <f t="shared" si="0"/>
        <v>Pre-2022</v>
      </c>
      <c r="L16" s="5">
        <f>SUMIF('KPI data 2022'!$B:$B, $B16,'KPI data 2022'!$X:$X)</f>
        <v>836</v>
      </c>
      <c r="M16" s="5">
        <f>SUMIF('KPI data 2023'!$B:$B, $B16, 'KPI data 2023'!$X:$X)</f>
        <v>934.83999999999992</v>
      </c>
      <c r="N16" s="5">
        <f>SUMIF('KPI data 2024'!$B:$B, $B16, 'KPI data 2024'!$X:$X)</f>
        <v>1356.43</v>
      </c>
      <c r="O16" s="5">
        <f>SUMIF('KPI data 2025'!$B:$B, $B16, 'KPI data 2025'!$X:$X)</f>
        <v>522.9</v>
      </c>
      <c r="P16" s="5">
        <f>IF(D16="Switzerland",SUMIF('Combined Budget 2025 CHF'!$B:$B,$B16,'Combined Budget 2025 CHF'!$AF:$AF),SUMIF('Combined Budget 2025 EUR'!$B:$B,$B16,'Combined Budget 2025 EUR'!$AN:$AN))</f>
        <v>0</v>
      </c>
      <c r="Q16" s="6"/>
      <c r="R16" s="6">
        <f t="shared" si="1"/>
        <v>-0.61450277566848277</v>
      </c>
      <c r="S16" s="6">
        <f t="shared" si="2"/>
        <v>-0.44065294595866666</v>
      </c>
      <c r="T16" s="6">
        <f t="shared" si="3"/>
        <v>-0.37452153110047848</v>
      </c>
      <c r="U16" s="6" t="str">
        <f t="shared" si="4"/>
        <v>N/A</v>
      </c>
      <c r="V16" s="6">
        <f t="shared" si="5"/>
        <v>-0.11069017353297284</v>
      </c>
      <c r="W16" s="6"/>
      <c r="X16" s="7">
        <f t="shared" si="6"/>
        <v>-833.53000000000009</v>
      </c>
      <c r="Y16" s="7">
        <f t="shared" si="7"/>
        <v>-411.93999999999994</v>
      </c>
      <c r="Z16" s="7">
        <f t="shared" si="8"/>
        <v>-313.10000000000002</v>
      </c>
      <c r="AA16" s="7">
        <f t="shared" si="9"/>
        <v>522.9</v>
      </c>
      <c r="AB16" s="6"/>
      <c r="AC16" s="5">
        <f>SUMIF('KPI data 2022'!$B:$B, $B16,'KPI data 2022'!$AI:$AI)</f>
        <v>836</v>
      </c>
      <c r="AD16" s="5">
        <f>SUMIF('KPI data 2023'!$B:$B, $B16, 'KPI data 2023'!$AI:$AI)</f>
        <v>934.83999999999992</v>
      </c>
      <c r="AE16" s="5">
        <f>SUMIF('KPI data 2024'!$B:$B, $B16, 'KPI data 2024'!$AI:$AI)</f>
        <v>1356.43</v>
      </c>
      <c r="AF16" s="5">
        <f t="shared" si="18"/>
        <v>522.9</v>
      </c>
      <c r="AG16" s="5">
        <f>IF(D16="Switzerland",SUMIF('Combined Budget 2025 CHF'!$B:$B,$B16,'Combined Budget 2025 CHF'!$Q:$Q),SUMIF('Combined Budget 2025 EUR'!$B:$B,$B16,'Combined Budget 2025 EUR'!$Q:$Q))</f>
        <v>0</v>
      </c>
      <c r="AH16" s="6"/>
      <c r="AI16" s="6">
        <f t="shared" si="10"/>
        <v>-0.61450277566848277</v>
      </c>
      <c r="AJ16" s="6">
        <f t="shared" si="11"/>
        <v>-0.44065294595866666</v>
      </c>
      <c r="AK16" s="6">
        <f t="shared" si="12"/>
        <v>-0.37452153110047848</v>
      </c>
      <c r="AL16" s="6" t="str">
        <f t="shared" si="13"/>
        <v>N/A</v>
      </c>
      <c r="AM16" s="6">
        <f t="shared" si="19"/>
        <v>-0.11069017353297284</v>
      </c>
      <c r="AN16" s="6"/>
      <c r="AO16" s="7">
        <f t="shared" si="14"/>
        <v>-833.53000000000009</v>
      </c>
      <c r="AP16" s="7">
        <f t="shared" si="15"/>
        <v>-411.93999999999994</v>
      </c>
      <c r="AQ16" s="7">
        <f t="shared" si="16"/>
        <v>-313.10000000000002</v>
      </c>
      <c r="AR16" s="7">
        <f t="shared" si="17"/>
        <v>522.9</v>
      </c>
    </row>
    <row r="17" spans="2:44" x14ac:dyDescent="0.25">
      <c r="B17">
        <v>20236</v>
      </c>
      <c r="C17" t="s">
        <v>549</v>
      </c>
      <c r="D17" s="1" t="s">
        <v>23</v>
      </c>
      <c r="E17" s="1">
        <f>IF(D17="Switzerland", VLOOKUP($B17, 'Combined Budget 2025 CHF'!$B:$E, 4, 0), VLOOKUP($B17, 'Combined Budget 2025 EUR'!$B:$E, 4, 0))</f>
        <v>0</v>
      </c>
      <c r="F17" s="1" t="s">
        <v>535</v>
      </c>
      <c r="G17" s="1" t="s">
        <v>106</v>
      </c>
      <c r="H17">
        <f>IF(D17="Switzerland", VLOOKUP($B17, 'Combined Budget 2025 CHF'!$B:$K, 10, 0), VLOOKUP($B17, 'Combined Budget 2025 EUR'!$B:$K, 10, 0))</f>
        <v>0</v>
      </c>
      <c r="I17" t="s">
        <v>64</v>
      </c>
      <c r="J17">
        <f>YEAR(VLOOKUP($B17, 'KPI data 2025'!$B:$H, 7, 0))</f>
        <v>1900</v>
      </c>
      <c r="K17" t="str">
        <f t="shared" si="0"/>
        <v>Pre-2022</v>
      </c>
      <c r="L17" s="5">
        <f>SUMIF('KPI data 2022'!$B:$B, $B17,'KPI data 2022'!$X:$X)</f>
        <v>842.06000000000006</v>
      </c>
      <c r="M17" s="5">
        <f>SUMIF('KPI data 2023'!$B:$B, $B17, 'KPI data 2023'!$X:$X)</f>
        <v>0</v>
      </c>
      <c r="N17" s="5">
        <f>SUMIF('KPI data 2024'!$B:$B, $B17, 'KPI data 2024'!$X:$X)</f>
        <v>0</v>
      </c>
      <c r="O17" s="5">
        <f>SUMIF('KPI data 2025'!$B:$B, $B17, 'KPI data 2025'!$X:$X)</f>
        <v>0</v>
      </c>
      <c r="P17" s="5">
        <f>IF(D17="Switzerland",SUMIF('Combined Budget 2025 CHF'!$B:$B,$B17,'Combined Budget 2025 CHF'!$AF:$AF),SUMIF('Combined Budget 2025 EUR'!$B:$B,$B17,'Combined Budget 2025 EUR'!$AN:$AN))</f>
        <v>0</v>
      </c>
      <c r="Q17" s="6"/>
      <c r="R17" s="6" t="str">
        <f t="shared" si="1"/>
        <v>N/A</v>
      </c>
      <c r="S17" s="6" t="str">
        <f t="shared" si="2"/>
        <v>N/A</v>
      </c>
      <c r="T17" s="6">
        <f t="shared" si="3"/>
        <v>-1</v>
      </c>
      <c r="U17" s="6" t="str">
        <f t="shared" si="4"/>
        <v>N/A</v>
      </c>
      <c r="V17" s="6">
        <f t="shared" si="5"/>
        <v>-1</v>
      </c>
      <c r="W17" s="6"/>
      <c r="X17" s="7">
        <f t="shared" si="6"/>
        <v>0</v>
      </c>
      <c r="Y17" s="7">
        <f t="shared" si="7"/>
        <v>0</v>
      </c>
      <c r="Z17" s="7">
        <f t="shared" si="8"/>
        <v>-842.06000000000006</v>
      </c>
      <c r="AA17" s="7">
        <f t="shared" si="9"/>
        <v>0</v>
      </c>
      <c r="AB17" s="6"/>
      <c r="AC17" s="5">
        <f>SUMIF('KPI data 2022'!$B:$B, $B17,'KPI data 2022'!$AI:$AI)</f>
        <v>842.06000000000006</v>
      </c>
      <c r="AD17" s="5">
        <f>SUMIF('KPI data 2023'!$B:$B, $B17, 'KPI data 2023'!$AI:$AI)</f>
        <v>0</v>
      </c>
      <c r="AE17" s="5">
        <f>SUMIF('KPI data 2024'!$B:$B, $B17, 'KPI data 2024'!$AI:$AI)</f>
        <v>0</v>
      </c>
      <c r="AF17" s="5">
        <f t="shared" si="18"/>
        <v>0</v>
      </c>
      <c r="AG17" s="5">
        <f>IF(D17="Switzerland",SUMIF('Combined Budget 2025 CHF'!$B:$B,$B17,'Combined Budget 2025 CHF'!$Q:$Q),SUMIF('Combined Budget 2025 EUR'!$B:$B,$B17,'Combined Budget 2025 EUR'!$Q:$Q))</f>
        <v>0</v>
      </c>
      <c r="AH17" s="6"/>
      <c r="AI17" s="6" t="str">
        <f t="shared" si="10"/>
        <v>N/A</v>
      </c>
      <c r="AJ17" s="6" t="str">
        <f t="shared" si="11"/>
        <v>N/A</v>
      </c>
      <c r="AK17" s="6">
        <f t="shared" si="12"/>
        <v>-1</v>
      </c>
      <c r="AL17" s="6" t="str">
        <f t="shared" si="13"/>
        <v>N/A</v>
      </c>
      <c r="AM17" s="6">
        <f t="shared" si="19"/>
        <v>-1</v>
      </c>
      <c r="AN17" s="6"/>
      <c r="AO17" s="7">
        <f t="shared" si="14"/>
        <v>0</v>
      </c>
      <c r="AP17" s="7">
        <f t="shared" si="15"/>
        <v>0</v>
      </c>
      <c r="AQ17" s="7">
        <f t="shared" si="16"/>
        <v>-842.06000000000006</v>
      </c>
      <c r="AR17" s="7">
        <f t="shared" si="17"/>
        <v>0</v>
      </c>
    </row>
    <row r="18" spans="2:44" x14ac:dyDescent="0.25">
      <c r="B18">
        <v>20238</v>
      </c>
      <c r="C18" t="s">
        <v>550</v>
      </c>
      <c r="D18" s="1" t="s">
        <v>23</v>
      </c>
      <c r="E18" s="1">
        <f>IF(D18="Switzerland", VLOOKUP($B18, 'Combined Budget 2025 CHF'!$B:$E, 4, 0), VLOOKUP($B18, 'Combined Budget 2025 EUR'!$B:$E, 4, 0))</f>
        <v>0</v>
      </c>
      <c r="F18" s="1" t="s">
        <v>535</v>
      </c>
      <c r="G18" s="1" t="s">
        <v>106</v>
      </c>
      <c r="H18">
        <f>IF(D18="Switzerland", VLOOKUP($B18, 'Combined Budget 2025 CHF'!$B:$K, 10, 0), VLOOKUP($B18, 'Combined Budget 2025 EUR'!$B:$K, 10, 0))</f>
        <v>0</v>
      </c>
      <c r="I18" t="s">
        <v>64</v>
      </c>
      <c r="J18">
        <f>YEAR(VLOOKUP($B18, 'KPI data 2025'!$B:$H, 7, 0))</f>
        <v>1900</v>
      </c>
      <c r="K18" t="str">
        <f t="shared" si="0"/>
        <v>Pre-2022</v>
      </c>
      <c r="L18" s="5">
        <f>SUMIF('KPI data 2022'!$B:$B, $B18,'KPI data 2022'!$X:$X)</f>
        <v>5240.5300000000007</v>
      </c>
      <c r="M18" s="5">
        <f>SUMIF('KPI data 2023'!$B:$B, $B18, 'KPI data 2023'!$X:$X)</f>
        <v>2929.1899999999996</v>
      </c>
      <c r="N18" s="5">
        <f>SUMIF('KPI data 2024'!$B:$B, $B18, 'KPI data 2024'!$X:$X)</f>
        <v>0</v>
      </c>
      <c r="O18" s="5">
        <f>SUMIF('KPI data 2025'!$B:$B, $B18, 'KPI data 2025'!$X:$X)</f>
        <v>0</v>
      </c>
      <c r="P18" s="5">
        <f>IF(D18="Switzerland",SUMIF('Combined Budget 2025 CHF'!$B:$B,$B18,'Combined Budget 2025 CHF'!$AF:$AF),SUMIF('Combined Budget 2025 EUR'!$B:$B,$B18,'Combined Budget 2025 EUR'!$AN:$AN))</f>
        <v>0</v>
      </c>
      <c r="Q18" s="6"/>
      <c r="R18" s="6" t="str">
        <f t="shared" si="1"/>
        <v>N/A</v>
      </c>
      <c r="S18" s="6">
        <f t="shared" si="2"/>
        <v>-1</v>
      </c>
      <c r="T18" s="6">
        <f t="shared" si="3"/>
        <v>-1</v>
      </c>
      <c r="U18" s="6" t="str">
        <f t="shared" si="4"/>
        <v>N/A</v>
      </c>
      <c r="V18" s="6">
        <f t="shared" si="5"/>
        <v>-1</v>
      </c>
      <c r="W18" s="6"/>
      <c r="X18" s="7">
        <f t="shared" si="6"/>
        <v>0</v>
      </c>
      <c r="Y18" s="7">
        <f t="shared" si="7"/>
        <v>-2929.1899999999996</v>
      </c>
      <c r="Z18" s="7">
        <f t="shared" si="8"/>
        <v>-5240.5300000000007</v>
      </c>
      <c r="AA18" s="7">
        <f t="shared" si="9"/>
        <v>0</v>
      </c>
      <c r="AB18" s="6"/>
      <c r="AC18" s="5">
        <f>SUMIF('KPI data 2022'!$B:$B, $B18,'KPI data 2022'!$AI:$AI)</f>
        <v>5240.5300000000007</v>
      </c>
      <c r="AD18" s="5">
        <f>SUMIF('KPI data 2023'!$B:$B, $B18, 'KPI data 2023'!$AI:$AI)</f>
        <v>2929.1899999999996</v>
      </c>
      <c r="AE18" s="5">
        <f>SUMIF('KPI data 2024'!$B:$B, $B18, 'KPI data 2024'!$AI:$AI)</f>
        <v>0</v>
      </c>
      <c r="AF18" s="5">
        <f t="shared" si="18"/>
        <v>0</v>
      </c>
      <c r="AG18" s="5">
        <f>IF(D18="Switzerland",SUMIF('Combined Budget 2025 CHF'!$B:$B,$B18,'Combined Budget 2025 CHF'!$Q:$Q),SUMIF('Combined Budget 2025 EUR'!$B:$B,$B18,'Combined Budget 2025 EUR'!$Q:$Q))</f>
        <v>0</v>
      </c>
      <c r="AH18" s="6"/>
      <c r="AI18" s="6" t="str">
        <f t="shared" si="10"/>
        <v>N/A</v>
      </c>
      <c r="AJ18" s="6">
        <f t="shared" si="11"/>
        <v>-1</v>
      </c>
      <c r="AK18" s="6">
        <f t="shared" si="12"/>
        <v>-1</v>
      </c>
      <c r="AL18" s="6" t="str">
        <f t="shared" si="13"/>
        <v>N/A</v>
      </c>
      <c r="AM18" s="6">
        <f t="shared" si="19"/>
        <v>-1</v>
      </c>
      <c r="AN18" s="6"/>
      <c r="AO18" s="7">
        <f t="shared" si="14"/>
        <v>0</v>
      </c>
      <c r="AP18" s="7">
        <f t="shared" si="15"/>
        <v>-2929.1899999999996</v>
      </c>
      <c r="AQ18" s="7">
        <f t="shared" si="16"/>
        <v>-5240.5300000000007</v>
      </c>
      <c r="AR18" s="7">
        <f t="shared" si="17"/>
        <v>0</v>
      </c>
    </row>
    <row r="19" spans="2:44" x14ac:dyDescent="0.25">
      <c r="B19">
        <v>20272</v>
      </c>
      <c r="C19" t="s">
        <v>551</v>
      </c>
      <c r="D19" s="1" t="s">
        <v>23</v>
      </c>
      <c r="E19" s="1">
        <f>IF(D19="Switzerland", VLOOKUP($B19, 'Combined Budget 2025 CHF'!$B:$E, 4, 0), VLOOKUP($B19, 'Combined Budget 2025 EUR'!$B:$E, 4, 0))</f>
        <v>0</v>
      </c>
      <c r="F19" s="1" t="s">
        <v>535</v>
      </c>
      <c r="G19" s="1" t="s">
        <v>106</v>
      </c>
      <c r="H19">
        <f>IF(D19="Switzerland", VLOOKUP($B19, 'Combined Budget 2025 CHF'!$B:$K, 10, 0), VLOOKUP($B19, 'Combined Budget 2025 EUR'!$B:$K, 10, 0))</f>
        <v>0</v>
      </c>
      <c r="I19" t="s">
        <v>64</v>
      </c>
      <c r="J19">
        <f>YEAR(VLOOKUP($B19, 'KPI data 2025'!$B:$H, 7, 0))</f>
        <v>1900</v>
      </c>
      <c r="K19" t="str">
        <f t="shared" si="0"/>
        <v>Pre-2022</v>
      </c>
      <c r="L19" s="5">
        <f>SUMIF('KPI data 2022'!$B:$B, $B19,'KPI data 2022'!$X:$X)</f>
        <v>525.02</v>
      </c>
      <c r="M19" s="5">
        <f>SUMIF('KPI data 2023'!$B:$B, $B19, 'KPI data 2023'!$X:$X)</f>
        <v>0</v>
      </c>
      <c r="N19" s="5">
        <f>SUMIF('KPI data 2024'!$B:$B, $B19, 'KPI data 2024'!$X:$X)</f>
        <v>0</v>
      </c>
      <c r="O19" s="5">
        <f>SUMIF('KPI data 2025'!$B:$B, $B19, 'KPI data 2025'!$X:$X)</f>
        <v>0</v>
      </c>
      <c r="P19" s="5">
        <f>IF(D19="Switzerland",SUMIF('Combined Budget 2025 CHF'!$B:$B,$B19,'Combined Budget 2025 CHF'!$AF:$AF),SUMIF('Combined Budget 2025 EUR'!$B:$B,$B19,'Combined Budget 2025 EUR'!$AN:$AN))</f>
        <v>0</v>
      </c>
      <c r="Q19" s="6"/>
      <c r="R19" s="6" t="str">
        <f t="shared" si="1"/>
        <v>N/A</v>
      </c>
      <c r="S19" s="6" t="str">
        <f t="shared" si="2"/>
        <v>N/A</v>
      </c>
      <c r="T19" s="6">
        <f t="shared" si="3"/>
        <v>-1</v>
      </c>
      <c r="U19" s="6" t="str">
        <f t="shared" si="4"/>
        <v>N/A</v>
      </c>
      <c r="V19" s="6">
        <f t="shared" si="5"/>
        <v>-1</v>
      </c>
      <c r="W19" s="6"/>
      <c r="X19" s="7">
        <f t="shared" si="6"/>
        <v>0</v>
      </c>
      <c r="Y19" s="7">
        <f t="shared" si="7"/>
        <v>0</v>
      </c>
      <c r="Z19" s="7">
        <f t="shared" si="8"/>
        <v>-525.02</v>
      </c>
      <c r="AA19" s="7">
        <f t="shared" si="9"/>
        <v>0</v>
      </c>
      <c r="AB19" s="6"/>
      <c r="AC19" s="5">
        <f>SUMIF('KPI data 2022'!$B:$B, $B19,'KPI data 2022'!$AI:$AI)</f>
        <v>525.02</v>
      </c>
      <c r="AD19" s="5">
        <f>SUMIF('KPI data 2023'!$B:$B, $B19, 'KPI data 2023'!$AI:$AI)</f>
        <v>0</v>
      </c>
      <c r="AE19" s="5">
        <f>SUMIF('KPI data 2024'!$B:$B, $B19, 'KPI data 2024'!$AI:$AI)</f>
        <v>0</v>
      </c>
      <c r="AF19" s="5">
        <f t="shared" si="18"/>
        <v>0</v>
      </c>
      <c r="AG19" s="5">
        <f>IF(D19="Switzerland",SUMIF('Combined Budget 2025 CHF'!$B:$B,$B19,'Combined Budget 2025 CHF'!$Q:$Q),SUMIF('Combined Budget 2025 EUR'!$B:$B,$B19,'Combined Budget 2025 EUR'!$Q:$Q))</f>
        <v>0</v>
      </c>
      <c r="AH19" s="6"/>
      <c r="AI19" s="6" t="str">
        <f t="shared" si="10"/>
        <v>N/A</v>
      </c>
      <c r="AJ19" s="6" t="str">
        <f t="shared" si="11"/>
        <v>N/A</v>
      </c>
      <c r="AK19" s="6">
        <f t="shared" si="12"/>
        <v>-1</v>
      </c>
      <c r="AL19" s="6" t="str">
        <f t="shared" si="13"/>
        <v>N/A</v>
      </c>
      <c r="AM19" s="6">
        <f t="shared" si="19"/>
        <v>-1</v>
      </c>
      <c r="AN19" s="6"/>
      <c r="AO19" s="7">
        <f t="shared" si="14"/>
        <v>0</v>
      </c>
      <c r="AP19" s="7">
        <f t="shared" si="15"/>
        <v>0</v>
      </c>
      <c r="AQ19" s="7">
        <f t="shared" si="16"/>
        <v>-525.02</v>
      </c>
      <c r="AR19" s="7">
        <f t="shared" si="17"/>
        <v>0</v>
      </c>
    </row>
    <row r="20" spans="2:44" x14ac:dyDescent="0.25">
      <c r="B20">
        <v>20285</v>
      </c>
      <c r="C20" t="s">
        <v>552</v>
      </c>
      <c r="D20" s="1" t="s">
        <v>23</v>
      </c>
      <c r="E20" s="1">
        <f>IF(D20="Switzerland", VLOOKUP($B20, 'Combined Budget 2025 CHF'!$B:$E, 4, 0), VLOOKUP($B20, 'Combined Budget 2025 EUR'!$B:$E, 4, 0))</f>
        <v>0</v>
      </c>
      <c r="F20" s="1" t="s">
        <v>533</v>
      </c>
      <c r="G20" s="1" t="s">
        <v>533</v>
      </c>
      <c r="H20">
        <f>IF(D20="Switzerland", VLOOKUP($B20, 'Combined Budget 2025 CHF'!$B:$K, 10, 0), VLOOKUP($B20, 'Combined Budget 2025 EUR'!$B:$K, 10, 0))</f>
        <v>0</v>
      </c>
      <c r="I20" t="s">
        <v>64</v>
      </c>
      <c r="J20">
        <f>YEAR(VLOOKUP($B20, 'KPI data 2025'!$B:$H, 7, 0))</f>
        <v>1900</v>
      </c>
      <c r="K20" t="str">
        <f t="shared" si="0"/>
        <v>Pre-2022</v>
      </c>
      <c r="L20" s="5">
        <f>SUMIF('KPI data 2022'!$B:$B, $B20,'KPI data 2022'!$X:$X)</f>
        <v>7660.7400000000007</v>
      </c>
      <c r="M20" s="5">
        <f>SUMIF('KPI data 2023'!$B:$B, $B20, 'KPI data 2023'!$X:$X)</f>
        <v>0</v>
      </c>
      <c r="N20" s="5">
        <f>SUMIF('KPI data 2024'!$B:$B, $B20, 'KPI data 2024'!$X:$X)</f>
        <v>0</v>
      </c>
      <c r="O20" s="5">
        <f>SUMIF('KPI data 2025'!$B:$B, $B20, 'KPI data 2025'!$X:$X)</f>
        <v>0</v>
      </c>
      <c r="P20" s="5">
        <f>IF(D20="Switzerland",SUMIF('Combined Budget 2025 CHF'!$B:$B,$B20,'Combined Budget 2025 CHF'!$AF:$AF),SUMIF('Combined Budget 2025 EUR'!$B:$B,$B20,'Combined Budget 2025 EUR'!$AN:$AN))</f>
        <v>0</v>
      </c>
      <c r="Q20" s="6"/>
      <c r="R20" s="6" t="str">
        <f t="shared" si="1"/>
        <v>N/A</v>
      </c>
      <c r="S20" s="6" t="str">
        <f t="shared" si="2"/>
        <v>N/A</v>
      </c>
      <c r="T20" s="6">
        <f t="shared" si="3"/>
        <v>-1</v>
      </c>
      <c r="U20" s="6" t="str">
        <f t="shared" si="4"/>
        <v>N/A</v>
      </c>
      <c r="V20" s="6">
        <f t="shared" si="5"/>
        <v>-1</v>
      </c>
      <c r="W20" s="6"/>
      <c r="X20" s="7">
        <f t="shared" si="6"/>
        <v>0</v>
      </c>
      <c r="Y20" s="7">
        <f t="shared" si="7"/>
        <v>0</v>
      </c>
      <c r="Z20" s="7">
        <f t="shared" si="8"/>
        <v>-7660.7400000000007</v>
      </c>
      <c r="AA20" s="7">
        <f t="shared" si="9"/>
        <v>0</v>
      </c>
      <c r="AB20" s="6"/>
      <c r="AC20" s="5">
        <f>SUMIF('KPI data 2022'!$B:$B, $B20,'KPI data 2022'!$AI:$AI)</f>
        <v>7660.7400000000007</v>
      </c>
      <c r="AD20" s="5">
        <f>SUMIF('KPI data 2023'!$B:$B, $B20, 'KPI data 2023'!$AI:$AI)</f>
        <v>0</v>
      </c>
      <c r="AE20" s="5">
        <f>SUMIF('KPI data 2024'!$B:$B, $B20, 'KPI data 2024'!$AI:$AI)</f>
        <v>0</v>
      </c>
      <c r="AF20" s="5">
        <f t="shared" si="18"/>
        <v>0</v>
      </c>
      <c r="AG20" s="5">
        <f>IF(D20="Switzerland",SUMIF('Combined Budget 2025 CHF'!$B:$B,$B20,'Combined Budget 2025 CHF'!$Q:$Q),SUMIF('Combined Budget 2025 EUR'!$B:$B,$B20,'Combined Budget 2025 EUR'!$Q:$Q))</f>
        <v>0</v>
      </c>
      <c r="AH20" s="6"/>
      <c r="AI20" s="6" t="str">
        <f t="shared" si="10"/>
        <v>N/A</v>
      </c>
      <c r="AJ20" s="6" t="str">
        <f t="shared" si="11"/>
        <v>N/A</v>
      </c>
      <c r="AK20" s="6">
        <f t="shared" si="12"/>
        <v>-1</v>
      </c>
      <c r="AL20" s="6" t="str">
        <f t="shared" si="13"/>
        <v>N/A</v>
      </c>
      <c r="AM20" s="6">
        <f t="shared" si="19"/>
        <v>-1</v>
      </c>
      <c r="AN20" s="6"/>
      <c r="AO20" s="7">
        <f t="shared" si="14"/>
        <v>0</v>
      </c>
      <c r="AP20" s="7">
        <f t="shared" si="15"/>
        <v>0</v>
      </c>
      <c r="AQ20" s="7">
        <f t="shared" si="16"/>
        <v>-7660.7400000000007</v>
      </c>
      <c r="AR20" s="7">
        <f t="shared" si="17"/>
        <v>0</v>
      </c>
    </row>
    <row r="21" spans="2:44" x14ac:dyDescent="0.25">
      <c r="B21">
        <v>20294</v>
      </c>
      <c r="C21" t="s">
        <v>553</v>
      </c>
      <c r="D21" s="1" t="s">
        <v>23</v>
      </c>
      <c r="E21" s="1">
        <f>IF(D21="Switzerland", VLOOKUP($B21, 'Combined Budget 2025 CHF'!$B:$E, 4, 0), VLOOKUP($B21, 'Combined Budget 2025 EUR'!$B:$E, 4, 0))</f>
        <v>0</v>
      </c>
      <c r="F21" s="1">
        <v>0</v>
      </c>
      <c r="G21" s="1">
        <v>0</v>
      </c>
      <c r="H21">
        <f>IF(D21="Switzerland", VLOOKUP($B21, 'Combined Budget 2025 CHF'!$B:$K, 10, 0), VLOOKUP($B21, 'Combined Budget 2025 EUR'!$B:$K, 10, 0))</f>
        <v>0</v>
      </c>
      <c r="I21" t="s">
        <v>64</v>
      </c>
      <c r="J21">
        <f>YEAR(VLOOKUP($B21, 'KPI data 2025'!$B:$H, 7, 0))</f>
        <v>1900</v>
      </c>
      <c r="K21" t="str">
        <f t="shared" si="0"/>
        <v>Pre-2022</v>
      </c>
      <c r="L21" s="5">
        <f>SUMIF('KPI data 2022'!$B:$B, $B21,'KPI data 2022'!$X:$X)</f>
        <v>1296.5600000000002</v>
      </c>
      <c r="M21" s="5">
        <f>SUMIF('KPI data 2023'!$B:$B, $B21, 'KPI data 2023'!$X:$X)</f>
        <v>0</v>
      </c>
      <c r="N21" s="5">
        <f>SUMIF('KPI data 2024'!$B:$B, $B21, 'KPI data 2024'!$X:$X)</f>
        <v>0</v>
      </c>
      <c r="O21" s="5">
        <f>SUMIF('KPI data 2025'!$B:$B, $B21, 'KPI data 2025'!$X:$X)</f>
        <v>0</v>
      </c>
      <c r="P21" s="5">
        <f>IF(D21="Switzerland",SUMIF('Combined Budget 2025 CHF'!$B:$B,$B21,'Combined Budget 2025 CHF'!$AF:$AF),SUMIF('Combined Budget 2025 EUR'!$B:$B,$B21,'Combined Budget 2025 EUR'!$AN:$AN))</f>
        <v>0</v>
      </c>
      <c r="Q21" s="6"/>
      <c r="R21" s="6" t="str">
        <f t="shared" si="1"/>
        <v>N/A</v>
      </c>
      <c r="S21" s="6" t="str">
        <f t="shared" si="2"/>
        <v>N/A</v>
      </c>
      <c r="T21" s="6">
        <f t="shared" si="3"/>
        <v>-1</v>
      </c>
      <c r="U21" s="6" t="str">
        <f t="shared" si="4"/>
        <v>N/A</v>
      </c>
      <c r="V21" s="6">
        <f t="shared" si="5"/>
        <v>-1</v>
      </c>
      <c r="W21" s="6"/>
      <c r="X21" s="7">
        <f t="shared" si="6"/>
        <v>0</v>
      </c>
      <c r="Y21" s="7">
        <f t="shared" si="7"/>
        <v>0</v>
      </c>
      <c r="Z21" s="7">
        <f t="shared" si="8"/>
        <v>-1296.5600000000002</v>
      </c>
      <c r="AA21" s="7">
        <f t="shared" si="9"/>
        <v>0</v>
      </c>
      <c r="AB21" s="6"/>
      <c r="AC21" s="5">
        <f>SUMIF('KPI data 2022'!$B:$B, $B21,'KPI data 2022'!$AI:$AI)</f>
        <v>1296.5600000000002</v>
      </c>
      <c r="AD21" s="5">
        <f>SUMIF('KPI data 2023'!$B:$B, $B21, 'KPI data 2023'!$AI:$AI)</f>
        <v>0</v>
      </c>
      <c r="AE21" s="5">
        <f>SUMIF('KPI data 2024'!$B:$B, $B21, 'KPI data 2024'!$AI:$AI)</f>
        <v>0</v>
      </c>
      <c r="AF21" s="5">
        <f t="shared" si="18"/>
        <v>0</v>
      </c>
      <c r="AG21" s="5">
        <f>IF(D21="Switzerland",SUMIF('Combined Budget 2025 CHF'!$B:$B,$B21,'Combined Budget 2025 CHF'!$Q:$Q),SUMIF('Combined Budget 2025 EUR'!$B:$B,$B21,'Combined Budget 2025 EUR'!$Q:$Q))</f>
        <v>0</v>
      </c>
      <c r="AH21" s="6"/>
      <c r="AI21" s="6" t="str">
        <f t="shared" si="10"/>
        <v>N/A</v>
      </c>
      <c r="AJ21" s="6" t="str">
        <f t="shared" si="11"/>
        <v>N/A</v>
      </c>
      <c r="AK21" s="6">
        <f t="shared" si="12"/>
        <v>-1</v>
      </c>
      <c r="AL21" s="6" t="str">
        <f t="shared" si="13"/>
        <v>N/A</v>
      </c>
      <c r="AM21" s="6">
        <f t="shared" si="19"/>
        <v>-1</v>
      </c>
      <c r="AN21" s="6"/>
      <c r="AO21" s="7">
        <f t="shared" si="14"/>
        <v>0</v>
      </c>
      <c r="AP21" s="7">
        <f t="shared" si="15"/>
        <v>0</v>
      </c>
      <c r="AQ21" s="7">
        <f t="shared" si="16"/>
        <v>-1296.5600000000002</v>
      </c>
      <c r="AR21" s="7">
        <f t="shared" si="17"/>
        <v>0</v>
      </c>
    </row>
    <row r="22" spans="2:44" x14ac:dyDescent="0.25">
      <c r="B22">
        <v>20316</v>
      </c>
      <c r="C22" t="s">
        <v>554</v>
      </c>
      <c r="D22" s="1" t="s">
        <v>23</v>
      </c>
      <c r="E22" s="1">
        <f>IF(D22="Switzerland", VLOOKUP($B22, 'Combined Budget 2025 CHF'!$B:$E, 4, 0), VLOOKUP($B22, 'Combined Budget 2025 EUR'!$B:$E, 4, 0))</f>
        <v>0</v>
      </c>
      <c r="F22" s="1" t="s">
        <v>533</v>
      </c>
      <c r="G22" s="1" t="s">
        <v>533</v>
      </c>
      <c r="H22">
        <f>IF(D22="Switzerland", VLOOKUP($B22, 'Combined Budget 2025 CHF'!$B:$K, 10, 0), VLOOKUP($B22, 'Combined Budget 2025 EUR'!$B:$K, 10, 0))</f>
        <v>0</v>
      </c>
      <c r="I22" t="s">
        <v>64</v>
      </c>
      <c r="J22">
        <f>YEAR(VLOOKUP($B22, 'KPI data 2025'!$B:$H, 7, 0))</f>
        <v>1900</v>
      </c>
      <c r="K22" t="str">
        <f t="shared" si="0"/>
        <v>Pre-2022</v>
      </c>
      <c r="L22" s="5">
        <f>SUMIF('KPI data 2022'!$B:$B, $B22,'KPI data 2022'!$X:$X)</f>
        <v>4032.7499999999995</v>
      </c>
      <c r="M22" s="5">
        <f>SUMIF('KPI data 2023'!$B:$B, $B22, 'KPI data 2023'!$X:$X)</f>
        <v>1717.1399999999999</v>
      </c>
      <c r="N22" s="5">
        <f>SUMIF('KPI data 2024'!$B:$B, $B22, 'KPI data 2024'!$X:$X)</f>
        <v>0</v>
      </c>
      <c r="O22" s="5">
        <f>SUMIF('KPI data 2025'!$B:$B, $B22, 'KPI data 2025'!$X:$X)</f>
        <v>0</v>
      </c>
      <c r="P22" s="5">
        <f>IF(D22="Switzerland",SUMIF('Combined Budget 2025 CHF'!$B:$B,$B22,'Combined Budget 2025 CHF'!$AF:$AF),SUMIF('Combined Budget 2025 EUR'!$B:$B,$B22,'Combined Budget 2025 EUR'!$AN:$AN))</f>
        <v>0</v>
      </c>
      <c r="Q22" s="6"/>
      <c r="R22" s="6" t="str">
        <f t="shared" si="1"/>
        <v>N/A</v>
      </c>
      <c r="S22" s="6">
        <f t="shared" si="2"/>
        <v>-1</v>
      </c>
      <c r="T22" s="6">
        <f t="shared" si="3"/>
        <v>-1</v>
      </c>
      <c r="U22" s="6" t="str">
        <f t="shared" si="4"/>
        <v>N/A</v>
      </c>
      <c r="V22" s="6">
        <f t="shared" si="5"/>
        <v>-1</v>
      </c>
      <c r="W22" s="6"/>
      <c r="X22" s="7">
        <f t="shared" si="6"/>
        <v>0</v>
      </c>
      <c r="Y22" s="7">
        <f t="shared" si="7"/>
        <v>-1717.1399999999999</v>
      </c>
      <c r="Z22" s="7">
        <f t="shared" si="8"/>
        <v>-4032.7499999999995</v>
      </c>
      <c r="AA22" s="7">
        <f t="shared" si="9"/>
        <v>0</v>
      </c>
      <c r="AB22" s="6"/>
      <c r="AC22" s="5">
        <f>SUMIF('KPI data 2022'!$B:$B, $B22,'KPI data 2022'!$AI:$AI)</f>
        <v>4032.7499999999995</v>
      </c>
      <c r="AD22" s="5">
        <f>SUMIF('KPI data 2023'!$B:$B, $B22, 'KPI data 2023'!$AI:$AI)</f>
        <v>1717.1399999999999</v>
      </c>
      <c r="AE22" s="5">
        <f>SUMIF('KPI data 2024'!$B:$B, $B22, 'KPI data 2024'!$AI:$AI)</f>
        <v>0</v>
      </c>
      <c r="AF22" s="5">
        <f t="shared" si="18"/>
        <v>0</v>
      </c>
      <c r="AG22" s="5">
        <f>IF(D22="Switzerland",SUMIF('Combined Budget 2025 CHF'!$B:$B,$B22,'Combined Budget 2025 CHF'!$Q:$Q),SUMIF('Combined Budget 2025 EUR'!$B:$B,$B22,'Combined Budget 2025 EUR'!$Q:$Q))</f>
        <v>0</v>
      </c>
      <c r="AH22" s="6"/>
      <c r="AI22" s="6" t="str">
        <f t="shared" si="10"/>
        <v>N/A</v>
      </c>
      <c r="AJ22" s="6">
        <f t="shared" si="11"/>
        <v>-1</v>
      </c>
      <c r="AK22" s="6">
        <f t="shared" si="12"/>
        <v>-1</v>
      </c>
      <c r="AL22" s="6" t="str">
        <f t="shared" si="13"/>
        <v>N/A</v>
      </c>
      <c r="AM22" s="6">
        <f t="shared" si="19"/>
        <v>-1</v>
      </c>
      <c r="AN22" s="6"/>
      <c r="AO22" s="7">
        <f t="shared" si="14"/>
        <v>0</v>
      </c>
      <c r="AP22" s="7">
        <f t="shared" si="15"/>
        <v>-1717.1399999999999</v>
      </c>
      <c r="AQ22" s="7">
        <f t="shared" si="16"/>
        <v>-4032.7499999999995</v>
      </c>
      <c r="AR22" s="7">
        <f t="shared" si="17"/>
        <v>0</v>
      </c>
    </row>
    <row r="23" spans="2:44" x14ac:dyDescent="0.25">
      <c r="B23">
        <v>20318</v>
      </c>
      <c r="C23" t="s">
        <v>555</v>
      </c>
      <c r="D23" s="1" t="s">
        <v>23</v>
      </c>
      <c r="E23" s="1" t="str">
        <f>IF(D23="Switzerland", VLOOKUP($B23, 'Combined Budget 2025 CHF'!$B:$E, 4, 0), VLOOKUP($B23, 'Combined Budget 2025 EUR'!$B:$E, 4, 0))</f>
        <v>NRW</v>
      </c>
      <c r="F23" s="1" t="s">
        <v>535</v>
      </c>
      <c r="G23" s="1" t="s">
        <v>106</v>
      </c>
      <c r="H23">
        <f>IF(D23="Switzerland", VLOOKUP($B23, 'Combined Budget 2025 CHF'!$B:$K, 10, 0), VLOOKUP($B23, 'Combined Budget 2025 EUR'!$B:$K, 10, 0))</f>
        <v>0</v>
      </c>
      <c r="I23" t="s">
        <v>64</v>
      </c>
      <c r="J23">
        <f>YEAR(VLOOKUP($B23, 'KPI data 2025'!$B:$H, 7, 0))</f>
        <v>1900</v>
      </c>
      <c r="K23" t="str">
        <f t="shared" si="0"/>
        <v>Pre-2022</v>
      </c>
      <c r="L23" s="5">
        <f>SUMIF('KPI data 2022'!$B:$B, $B23,'KPI data 2022'!$X:$X)</f>
        <v>28464.950000000004</v>
      </c>
      <c r="M23" s="5">
        <f>SUMIF('KPI data 2023'!$B:$B, $B23, 'KPI data 2023'!$X:$X)</f>
        <v>21755.64</v>
      </c>
      <c r="N23" s="5">
        <f>SUMIF('KPI data 2024'!$B:$B, $B23, 'KPI data 2024'!$X:$X)</f>
        <v>3994.32</v>
      </c>
      <c r="O23" s="5">
        <f>SUMIF('KPI data 2025'!$B:$B, $B23, 'KPI data 2025'!$X:$X)</f>
        <v>0</v>
      </c>
      <c r="P23" s="5">
        <f>IF(D23="Switzerland",SUMIF('Combined Budget 2025 CHF'!$B:$B,$B23,'Combined Budget 2025 CHF'!$AF:$AF),SUMIF('Combined Budget 2025 EUR'!$B:$B,$B23,'Combined Budget 2025 EUR'!$AN:$AN))</f>
        <v>0</v>
      </c>
      <c r="Q23" s="6"/>
      <c r="R23" s="6">
        <f t="shared" si="1"/>
        <v>-1</v>
      </c>
      <c r="S23" s="6">
        <f t="shared" si="2"/>
        <v>-1</v>
      </c>
      <c r="T23" s="6">
        <f t="shared" si="3"/>
        <v>-1</v>
      </c>
      <c r="U23" s="6" t="str">
        <f t="shared" si="4"/>
        <v>N/A</v>
      </c>
      <c r="V23" s="6">
        <f t="shared" si="5"/>
        <v>-1</v>
      </c>
      <c r="W23" s="6"/>
      <c r="X23" s="7">
        <f t="shared" si="6"/>
        <v>-3994.32</v>
      </c>
      <c r="Y23" s="7">
        <f t="shared" si="7"/>
        <v>-21755.64</v>
      </c>
      <c r="Z23" s="7">
        <f t="shared" si="8"/>
        <v>-28464.950000000004</v>
      </c>
      <c r="AA23" s="7">
        <f t="shared" si="9"/>
        <v>0</v>
      </c>
      <c r="AB23" s="6"/>
      <c r="AC23" s="5">
        <f>SUMIF('KPI data 2022'!$B:$B, $B23,'KPI data 2022'!$AI:$AI)</f>
        <v>28464.950000000004</v>
      </c>
      <c r="AD23" s="5">
        <f>SUMIF('KPI data 2023'!$B:$B, $B23, 'KPI data 2023'!$AI:$AI)</f>
        <v>21755.64</v>
      </c>
      <c r="AE23" s="5">
        <f>SUMIF('KPI data 2024'!$B:$B, $B23, 'KPI data 2024'!$AI:$AI)</f>
        <v>3994.32</v>
      </c>
      <c r="AF23" s="5">
        <f t="shared" si="18"/>
        <v>0</v>
      </c>
      <c r="AG23" s="5">
        <f>IF(D23="Switzerland",SUMIF('Combined Budget 2025 CHF'!$B:$B,$B23,'Combined Budget 2025 CHF'!$Q:$Q),SUMIF('Combined Budget 2025 EUR'!$B:$B,$B23,'Combined Budget 2025 EUR'!$Q:$Q))</f>
        <v>0</v>
      </c>
      <c r="AH23" s="6"/>
      <c r="AI23" s="6">
        <f t="shared" si="10"/>
        <v>-1</v>
      </c>
      <c r="AJ23" s="6">
        <f t="shared" si="11"/>
        <v>-1</v>
      </c>
      <c r="AK23" s="6">
        <f t="shared" si="12"/>
        <v>-1</v>
      </c>
      <c r="AL23" s="6" t="str">
        <f t="shared" si="13"/>
        <v>N/A</v>
      </c>
      <c r="AM23" s="6">
        <f t="shared" si="19"/>
        <v>-1</v>
      </c>
      <c r="AN23" s="6"/>
      <c r="AO23" s="7">
        <f t="shared" si="14"/>
        <v>-3994.32</v>
      </c>
      <c r="AP23" s="7">
        <f t="shared" si="15"/>
        <v>-21755.64</v>
      </c>
      <c r="AQ23" s="7">
        <f t="shared" si="16"/>
        <v>-28464.950000000004</v>
      </c>
      <c r="AR23" s="7">
        <f t="shared" si="17"/>
        <v>0</v>
      </c>
    </row>
    <row r="24" spans="2:44" x14ac:dyDescent="0.25">
      <c r="B24">
        <v>20325</v>
      </c>
      <c r="C24" t="s">
        <v>556</v>
      </c>
      <c r="D24" s="1" t="s">
        <v>23</v>
      </c>
      <c r="E24" s="1">
        <f>IF(D24="Switzerland", VLOOKUP($B24, 'Combined Budget 2025 CHF'!$B:$E, 4, 0), VLOOKUP($B24, 'Combined Budget 2025 EUR'!$B:$E, 4, 0))</f>
        <v>0</v>
      </c>
      <c r="F24" s="1" t="s">
        <v>557</v>
      </c>
      <c r="G24" s="1" t="s">
        <v>106</v>
      </c>
      <c r="H24">
        <f>IF(D24="Switzerland", VLOOKUP($B24, 'Combined Budget 2025 CHF'!$B:$K, 10, 0), VLOOKUP($B24, 'Combined Budget 2025 EUR'!$B:$K, 10, 0))</f>
        <v>0</v>
      </c>
      <c r="I24" t="s">
        <v>358</v>
      </c>
      <c r="J24">
        <f>YEAR(VLOOKUP($B24, 'KPI data 2025'!$B:$H, 7, 0))</f>
        <v>1900</v>
      </c>
      <c r="K24" t="str">
        <f t="shared" si="0"/>
        <v>Pre-2022</v>
      </c>
      <c r="L24" s="5">
        <f>SUMIF('KPI data 2022'!$B:$B, $B24,'KPI data 2022'!$X:$X)</f>
        <v>4123.0499999999993</v>
      </c>
      <c r="M24" s="5">
        <f>SUMIF('KPI data 2023'!$B:$B, $B24, 'KPI data 2023'!$X:$X)</f>
        <v>710.44999999999993</v>
      </c>
      <c r="N24" s="5">
        <f>SUMIF('KPI data 2024'!$B:$B, $B24, 'KPI data 2024'!$X:$X)</f>
        <v>0</v>
      </c>
      <c r="O24" s="5">
        <f>SUMIF('KPI data 2025'!$B:$B, $B24, 'KPI data 2025'!$X:$X)</f>
        <v>0</v>
      </c>
      <c r="P24" s="5">
        <f>IF(D24="Switzerland",SUMIF('Combined Budget 2025 CHF'!$B:$B,$B24,'Combined Budget 2025 CHF'!$AF:$AF),SUMIF('Combined Budget 2025 EUR'!$B:$B,$B24,'Combined Budget 2025 EUR'!$AN:$AN))</f>
        <v>0</v>
      </c>
      <c r="Q24" s="6"/>
      <c r="R24" s="6" t="str">
        <f t="shared" si="1"/>
        <v>N/A</v>
      </c>
      <c r="S24" s="6">
        <f t="shared" si="2"/>
        <v>-1</v>
      </c>
      <c r="T24" s="6">
        <f t="shared" si="3"/>
        <v>-1</v>
      </c>
      <c r="U24" s="6" t="str">
        <f t="shared" si="4"/>
        <v>N/A</v>
      </c>
      <c r="V24" s="6">
        <f t="shared" si="5"/>
        <v>-1</v>
      </c>
      <c r="W24" s="6"/>
      <c r="X24" s="7">
        <f t="shared" si="6"/>
        <v>0</v>
      </c>
      <c r="Y24" s="7">
        <f t="shared" si="7"/>
        <v>-710.44999999999993</v>
      </c>
      <c r="Z24" s="7">
        <f t="shared" si="8"/>
        <v>-4123.0499999999993</v>
      </c>
      <c r="AA24" s="7">
        <f t="shared" si="9"/>
        <v>0</v>
      </c>
      <c r="AB24" s="6"/>
      <c r="AC24" s="5">
        <f>SUMIF('KPI data 2022'!$B:$B, $B24,'KPI data 2022'!$AI:$AI)</f>
        <v>4123.0499999999993</v>
      </c>
      <c r="AD24" s="5">
        <f>SUMIF('KPI data 2023'!$B:$B, $B24, 'KPI data 2023'!$AI:$AI)</f>
        <v>710.44999999999993</v>
      </c>
      <c r="AE24" s="5">
        <f>SUMIF('KPI data 2024'!$B:$B, $B24, 'KPI data 2024'!$AI:$AI)</f>
        <v>0</v>
      </c>
      <c r="AF24" s="5">
        <f t="shared" si="18"/>
        <v>0</v>
      </c>
      <c r="AG24" s="5">
        <f>IF(D24="Switzerland",SUMIF('Combined Budget 2025 CHF'!$B:$B,$B24,'Combined Budget 2025 CHF'!$Q:$Q),SUMIF('Combined Budget 2025 EUR'!$B:$B,$B24,'Combined Budget 2025 EUR'!$Q:$Q))</f>
        <v>0</v>
      </c>
      <c r="AH24" s="6"/>
      <c r="AI24" s="6" t="str">
        <f t="shared" si="10"/>
        <v>N/A</v>
      </c>
      <c r="AJ24" s="6">
        <f t="shared" si="11"/>
        <v>-1</v>
      </c>
      <c r="AK24" s="6">
        <f t="shared" si="12"/>
        <v>-1</v>
      </c>
      <c r="AL24" s="6" t="str">
        <f t="shared" si="13"/>
        <v>N/A</v>
      </c>
      <c r="AM24" s="6">
        <f t="shared" si="19"/>
        <v>-1</v>
      </c>
      <c r="AN24" s="6"/>
      <c r="AO24" s="7">
        <f t="shared" si="14"/>
        <v>0</v>
      </c>
      <c r="AP24" s="7">
        <f t="shared" si="15"/>
        <v>-710.44999999999993</v>
      </c>
      <c r="AQ24" s="7">
        <f t="shared" si="16"/>
        <v>-4123.0499999999993</v>
      </c>
      <c r="AR24" s="7">
        <f t="shared" si="17"/>
        <v>0</v>
      </c>
    </row>
    <row r="25" spans="2:44" x14ac:dyDescent="0.25">
      <c r="B25">
        <v>20326</v>
      </c>
      <c r="C25" t="s">
        <v>558</v>
      </c>
      <c r="D25" s="1" t="s">
        <v>23</v>
      </c>
      <c r="E25" s="1">
        <f>IF(D25="Switzerland", VLOOKUP($B25, 'Combined Budget 2025 CHF'!$B:$E, 4, 0), VLOOKUP($B25, 'Combined Budget 2025 EUR'!$B:$E, 4, 0))</f>
        <v>0</v>
      </c>
      <c r="F25" s="1">
        <v>0</v>
      </c>
      <c r="G25" s="1">
        <v>0</v>
      </c>
      <c r="H25">
        <f>IF(D25="Switzerland", VLOOKUP($B25, 'Combined Budget 2025 CHF'!$B:$K, 10, 0), VLOOKUP($B25, 'Combined Budget 2025 EUR'!$B:$K, 10, 0))</f>
        <v>0</v>
      </c>
      <c r="I25" t="s">
        <v>64</v>
      </c>
      <c r="J25">
        <f>YEAR(VLOOKUP($B25, 'KPI data 2025'!$B:$H, 7, 0))</f>
        <v>1900</v>
      </c>
      <c r="K25" t="str">
        <f t="shared" si="0"/>
        <v>Pre-2022</v>
      </c>
      <c r="L25" s="5">
        <f>SUMIF('KPI data 2022'!$B:$B, $B25,'KPI data 2022'!$X:$X)</f>
        <v>2590.8000000000002</v>
      </c>
      <c r="M25" s="5">
        <f>SUMIF('KPI data 2023'!$B:$B, $B25, 'KPI data 2023'!$X:$X)</f>
        <v>1308.2</v>
      </c>
      <c r="N25" s="5">
        <f>SUMIF('KPI data 2024'!$B:$B, $B25, 'KPI data 2024'!$X:$X)</f>
        <v>0</v>
      </c>
      <c r="O25" s="5">
        <f>SUMIF('KPI data 2025'!$B:$B, $B25, 'KPI data 2025'!$X:$X)</f>
        <v>0</v>
      </c>
      <c r="P25" s="5">
        <f>IF(D25="Switzerland",SUMIF('Combined Budget 2025 CHF'!$B:$B,$B25,'Combined Budget 2025 CHF'!$AF:$AF),SUMIF('Combined Budget 2025 EUR'!$B:$B,$B25,'Combined Budget 2025 EUR'!$AN:$AN))</f>
        <v>0</v>
      </c>
      <c r="Q25" s="6"/>
      <c r="R25" s="6" t="str">
        <f t="shared" si="1"/>
        <v>N/A</v>
      </c>
      <c r="S25" s="6">
        <f t="shared" si="2"/>
        <v>-1</v>
      </c>
      <c r="T25" s="6">
        <f t="shared" si="3"/>
        <v>-1</v>
      </c>
      <c r="U25" s="6" t="str">
        <f t="shared" si="4"/>
        <v>N/A</v>
      </c>
      <c r="V25" s="6">
        <f t="shared" si="5"/>
        <v>-1</v>
      </c>
      <c r="W25" s="6"/>
      <c r="X25" s="7">
        <f t="shared" si="6"/>
        <v>0</v>
      </c>
      <c r="Y25" s="7">
        <f t="shared" si="7"/>
        <v>-1308.2</v>
      </c>
      <c r="Z25" s="7">
        <f t="shared" si="8"/>
        <v>-2590.8000000000002</v>
      </c>
      <c r="AA25" s="7">
        <f t="shared" si="9"/>
        <v>0</v>
      </c>
      <c r="AB25" s="6"/>
      <c r="AC25" s="5">
        <f>SUMIF('KPI data 2022'!$B:$B, $B25,'KPI data 2022'!$AI:$AI)</f>
        <v>2590.8000000000002</v>
      </c>
      <c r="AD25" s="5">
        <f>SUMIF('KPI data 2023'!$B:$B, $B25, 'KPI data 2023'!$AI:$AI)</f>
        <v>1308.2</v>
      </c>
      <c r="AE25" s="5">
        <f>SUMIF('KPI data 2024'!$B:$B, $B25, 'KPI data 2024'!$AI:$AI)</f>
        <v>0</v>
      </c>
      <c r="AF25" s="5">
        <f t="shared" si="18"/>
        <v>0</v>
      </c>
      <c r="AG25" s="5">
        <f>IF(D25="Switzerland",SUMIF('Combined Budget 2025 CHF'!$B:$B,$B25,'Combined Budget 2025 CHF'!$Q:$Q),SUMIF('Combined Budget 2025 EUR'!$B:$B,$B25,'Combined Budget 2025 EUR'!$Q:$Q))</f>
        <v>0</v>
      </c>
      <c r="AH25" s="6"/>
      <c r="AI25" s="6" t="str">
        <f t="shared" si="10"/>
        <v>N/A</v>
      </c>
      <c r="AJ25" s="6">
        <f t="shared" si="11"/>
        <v>-1</v>
      </c>
      <c r="AK25" s="6">
        <f t="shared" si="12"/>
        <v>-1</v>
      </c>
      <c r="AL25" s="6" t="str">
        <f t="shared" si="13"/>
        <v>N/A</v>
      </c>
      <c r="AM25" s="6">
        <f t="shared" si="19"/>
        <v>-1</v>
      </c>
      <c r="AN25" s="6"/>
      <c r="AO25" s="7">
        <f t="shared" si="14"/>
        <v>0</v>
      </c>
      <c r="AP25" s="7">
        <f t="shared" si="15"/>
        <v>-1308.2</v>
      </c>
      <c r="AQ25" s="7">
        <f t="shared" si="16"/>
        <v>-2590.8000000000002</v>
      </c>
      <c r="AR25" s="7">
        <f t="shared" si="17"/>
        <v>0</v>
      </c>
    </row>
    <row r="26" spans="2:44" x14ac:dyDescent="0.25">
      <c r="B26">
        <v>20344</v>
      </c>
      <c r="C26" t="s">
        <v>559</v>
      </c>
      <c r="D26" s="1" t="s">
        <v>23</v>
      </c>
      <c r="E26" s="1">
        <f>IF(D26="Switzerland", VLOOKUP($B26, 'Combined Budget 2025 CHF'!$B:$E, 4, 0), VLOOKUP($B26, 'Combined Budget 2025 EUR'!$B:$E, 4, 0))</f>
        <v>0</v>
      </c>
      <c r="F26" s="1">
        <v>0</v>
      </c>
      <c r="G26" s="1">
        <v>0</v>
      </c>
      <c r="H26">
        <f>IF(D26="Switzerland", VLOOKUP($B26, 'Combined Budget 2025 CHF'!$B:$K, 10, 0), VLOOKUP($B26, 'Combined Budget 2025 EUR'!$B:$K, 10, 0))</f>
        <v>0</v>
      </c>
      <c r="I26" t="s">
        <v>358</v>
      </c>
      <c r="J26">
        <f>YEAR(VLOOKUP($B26, 'KPI data 2025'!$B:$H, 7, 0))</f>
        <v>1900</v>
      </c>
      <c r="K26" t="str">
        <f t="shared" si="0"/>
        <v>Pre-2022</v>
      </c>
      <c r="L26" s="5">
        <f>SUMIF('KPI data 2022'!$B:$B, $B26,'KPI data 2022'!$X:$X)</f>
        <v>2528.75</v>
      </c>
      <c r="M26" s="5">
        <f>SUMIF('KPI data 2023'!$B:$B, $B26, 'KPI data 2023'!$X:$X)</f>
        <v>1952.4</v>
      </c>
      <c r="N26" s="5">
        <f>SUMIF('KPI data 2024'!$B:$B, $B26, 'KPI data 2024'!$X:$X)</f>
        <v>0</v>
      </c>
      <c r="O26" s="5">
        <f>SUMIF('KPI data 2025'!$B:$B, $B26, 'KPI data 2025'!$X:$X)</f>
        <v>0</v>
      </c>
      <c r="P26" s="5">
        <f>IF(D26="Switzerland",SUMIF('Combined Budget 2025 CHF'!$B:$B,$B26,'Combined Budget 2025 CHF'!$AF:$AF),SUMIF('Combined Budget 2025 EUR'!$B:$B,$B26,'Combined Budget 2025 EUR'!$AN:$AN))</f>
        <v>0</v>
      </c>
      <c r="Q26" s="6"/>
      <c r="R26" s="6" t="str">
        <f t="shared" si="1"/>
        <v>N/A</v>
      </c>
      <c r="S26" s="6">
        <f t="shared" si="2"/>
        <v>-1</v>
      </c>
      <c r="T26" s="6">
        <f t="shared" si="3"/>
        <v>-1</v>
      </c>
      <c r="U26" s="6" t="str">
        <f t="shared" si="4"/>
        <v>N/A</v>
      </c>
      <c r="V26" s="6">
        <f t="shared" si="5"/>
        <v>-1</v>
      </c>
      <c r="W26" s="6"/>
      <c r="X26" s="7">
        <f t="shared" si="6"/>
        <v>0</v>
      </c>
      <c r="Y26" s="7">
        <f t="shared" si="7"/>
        <v>-1952.4</v>
      </c>
      <c r="Z26" s="7">
        <f t="shared" si="8"/>
        <v>-2528.75</v>
      </c>
      <c r="AA26" s="7">
        <f t="shared" si="9"/>
        <v>0</v>
      </c>
      <c r="AB26" s="6"/>
      <c r="AC26" s="5">
        <f>SUMIF('KPI data 2022'!$B:$B, $B26,'KPI data 2022'!$AI:$AI)</f>
        <v>2528.75</v>
      </c>
      <c r="AD26" s="5">
        <f>SUMIF('KPI data 2023'!$B:$B, $B26, 'KPI data 2023'!$AI:$AI)</f>
        <v>1952.4</v>
      </c>
      <c r="AE26" s="5">
        <f>SUMIF('KPI data 2024'!$B:$B, $B26, 'KPI data 2024'!$AI:$AI)</f>
        <v>0</v>
      </c>
      <c r="AF26" s="5">
        <f t="shared" si="18"/>
        <v>0</v>
      </c>
      <c r="AG26" s="5">
        <f>IF(D26="Switzerland",SUMIF('Combined Budget 2025 CHF'!$B:$B,$B26,'Combined Budget 2025 CHF'!$Q:$Q),SUMIF('Combined Budget 2025 EUR'!$B:$B,$B26,'Combined Budget 2025 EUR'!$Q:$Q))</f>
        <v>0</v>
      </c>
      <c r="AH26" s="6"/>
      <c r="AI26" s="6" t="str">
        <f t="shared" si="10"/>
        <v>N/A</v>
      </c>
      <c r="AJ26" s="6">
        <f t="shared" si="11"/>
        <v>-1</v>
      </c>
      <c r="AK26" s="6">
        <f t="shared" si="12"/>
        <v>-1</v>
      </c>
      <c r="AL26" s="6" t="str">
        <f t="shared" si="13"/>
        <v>N/A</v>
      </c>
      <c r="AM26" s="6">
        <f t="shared" si="19"/>
        <v>-1</v>
      </c>
      <c r="AN26" s="6"/>
      <c r="AO26" s="7">
        <f t="shared" si="14"/>
        <v>0</v>
      </c>
      <c r="AP26" s="7">
        <f t="shared" si="15"/>
        <v>-1952.4</v>
      </c>
      <c r="AQ26" s="7">
        <f t="shared" si="16"/>
        <v>-2528.75</v>
      </c>
      <c r="AR26" s="7">
        <f t="shared" si="17"/>
        <v>0</v>
      </c>
    </row>
    <row r="27" spans="2:44" x14ac:dyDescent="0.25">
      <c r="B27">
        <v>20350</v>
      </c>
      <c r="C27" t="s">
        <v>560</v>
      </c>
      <c r="D27" s="1" t="s">
        <v>23</v>
      </c>
      <c r="E27" s="1">
        <f>IF(D27="Switzerland", VLOOKUP($B27, 'Combined Budget 2025 CHF'!$B:$E, 4, 0), VLOOKUP($B27, 'Combined Budget 2025 EUR'!$B:$E, 4, 0))</f>
        <v>0</v>
      </c>
      <c r="F27" s="1" t="s">
        <v>535</v>
      </c>
      <c r="G27" s="1" t="s">
        <v>106</v>
      </c>
      <c r="H27">
        <f>IF(D27="Switzerland", VLOOKUP($B27, 'Combined Budget 2025 CHF'!$B:$K, 10, 0), VLOOKUP($B27, 'Combined Budget 2025 EUR'!$B:$K, 10, 0))</f>
        <v>0</v>
      </c>
      <c r="I27" t="s">
        <v>64</v>
      </c>
      <c r="J27">
        <f>YEAR(VLOOKUP($B27, 'KPI data 2025'!$B:$H, 7, 0))</f>
        <v>1900</v>
      </c>
      <c r="K27" t="str">
        <f t="shared" si="0"/>
        <v>Pre-2022</v>
      </c>
      <c r="L27" s="5">
        <f>SUMIF('KPI data 2022'!$B:$B, $B27,'KPI data 2022'!$X:$X)</f>
        <v>24457.77</v>
      </c>
      <c r="M27" s="5">
        <f>SUMIF('KPI data 2023'!$B:$B, $B27, 'KPI data 2023'!$X:$X)</f>
        <v>0</v>
      </c>
      <c r="N27" s="5">
        <f>SUMIF('KPI data 2024'!$B:$B, $B27, 'KPI data 2024'!$X:$X)</f>
        <v>0</v>
      </c>
      <c r="O27" s="5">
        <f>SUMIF('KPI data 2025'!$B:$B, $B27, 'KPI data 2025'!$X:$X)</f>
        <v>0</v>
      </c>
      <c r="P27" s="5">
        <f>IF(D27="Switzerland",SUMIF('Combined Budget 2025 CHF'!$B:$B,$B27,'Combined Budget 2025 CHF'!$AF:$AF),SUMIF('Combined Budget 2025 EUR'!$B:$B,$B27,'Combined Budget 2025 EUR'!$AN:$AN))</f>
        <v>0</v>
      </c>
      <c r="Q27" s="6"/>
      <c r="R27" s="6" t="str">
        <f t="shared" si="1"/>
        <v>N/A</v>
      </c>
      <c r="S27" s="6" t="str">
        <f t="shared" si="2"/>
        <v>N/A</v>
      </c>
      <c r="T27" s="6">
        <f t="shared" si="3"/>
        <v>-1</v>
      </c>
      <c r="U27" s="6" t="str">
        <f t="shared" si="4"/>
        <v>N/A</v>
      </c>
      <c r="V27" s="6">
        <f t="shared" si="5"/>
        <v>-1</v>
      </c>
      <c r="W27" s="6"/>
      <c r="X27" s="7">
        <f t="shared" si="6"/>
        <v>0</v>
      </c>
      <c r="Y27" s="7">
        <f t="shared" si="7"/>
        <v>0</v>
      </c>
      <c r="Z27" s="7">
        <f t="shared" si="8"/>
        <v>-24457.77</v>
      </c>
      <c r="AA27" s="7">
        <f t="shared" si="9"/>
        <v>0</v>
      </c>
      <c r="AB27" s="6"/>
      <c r="AC27" s="5">
        <f>SUMIF('KPI data 2022'!$B:$B, $B27,'KPI data 2022'!$AI:$AI)</f>
        <v>24457.77</v>
      </c>
      <c r="AD27" s="5">
        <f>SUMIF('KPI data 2023'!$B:$B, $B27, 'KPI data 2023'!$AI:$AI)</f>
        <v>0</v>
      </c>
      <c r="AE27" s="5">
        <f>SUMIF('KPI data 2024'!$B:$B, $B27, 'KPI data 2024'!$AI:$AI)</f>
        <v>0</v>
      </c>
      <c r="AF27" s="5">
        <f t="shared" si="18"/>
        <v>0</v>
      </c>
      <c r="AG27" s="5">
        <f>IF(D27="Switzerland",SUMIF('Combined Budget 2025 CHF'!$B:$B,$B27,'Combined Budget 2025 CHF'!$Q:$Q),SUMIF('Combined Budget 2025 EUR'!$B:$B,$B27,'Combined Budget 2025 EUR'!$Q:$Q))</f>
        <v>0</v>
      </c>
      <c r="AH27" s="6"/>
      <c r="AI27" s="6" t="str">
        <f t="shared" si="10"/>
        <v>N/A</v>
      </c>
      <c r="AJ27" s="6" t="str">
        <f t="shared" si="11"/>
        <v>N/A</v>
      </c>
      <c r="AK27" s="6">
        <f t="shared" si="12"/>
        <v>-1</v>
      </c>
      <c r="AL27" s="6" t="str">
        <f t="shared" si="13"/>
        <v>N/A</v>
      </c>
      <c r="AM27" s="6">
        <f t="shared" si="19"/>
        <v>-1</v>
      </c>
      <c r="AN27" s="6"/>
      <c r="AO27" s="7">
        <f t="shared" si="14"/>
        <v>0</v>
      </c>
      <c r="AP27" s="7">
        <f t="shared" si="15"/>
        <v>0</v>
      </c>
      <c r="AQ27" s="7">
        <f t="shared" si="16"/>
        <v>-24457.77</v>
      </c>
      <c r="AR27" s="7">
        <f t="shared" si="17"/>
        <v>0</v>
      </c>
    </row>
    <row r="28" spans="2:44" x14ac:dyDescent="0.25">
      <c r="B28">
        <v>20358</v>
      </c>
      <c r="C28" t="s">
        <v>561</v>
      </c>
      <c r="D28" s="1" t="s">
        <v>23</v>
      </c>
      <c r="E28" s="1">
        <f>IF(D28="Switzerland", VLOOKUP($B28, 'Combined Budget 2025 CHF'!$B:$E, 4, 0), VLOOKUP($B28, 'Combined Budget 2025 EUR'!$B:$E, 4, 0))</f>
        <v>0</v>
      </c>
      <c r="F28" s="1" t="s">
        <v>535</v>
      </c>
      <c r="G28" s="1" t="s">
        <v>106</v>
      </c>
      <c r="H28">
        <f>IF(D28="Switzerland", VLOOKUP($B28, 'Combined Budget 2025 CHF'!$B:$K, 10, 0), VLOOKUP($B28, 'Combined Budget 2025 EUR'!$B:$K, 10, 0))</f>
        <v>0</v>
      </c>
      <c r="I28" t="s">
        <v>64</v>
      </c>
      <c r="J28">
        <f>YEAR(VLOOKUP($B28, 'KPI data 2025'!$B:$H, 7, 0))</f>
        <v>1900</v>
      </c>
      <c r="K28" t="str">
        <f t="shared" si="0"/>
        <v>Pre-2022</v>
      </c>
      <c r="L28" s="5">
        <f>SUMIF('KPI data 2022'!$B:$B, $B28,'KPI data 2022'!$X:$X)</f>
        <v>4255.26</v>
      </c>
      <c r="M28" s="5">
        <f>SUMIF('KPI data 2023'!$B:$B, $B28, 'KPI data 2023'!$X:$X)</f>
        <v>3360.17</v>
      </c>
      <c r="N28" s="5">
        <f>SUMIF('KPI data 2024'!$B:$B, $B28, 'KPI data 2024'!$X:$X)</f>
        <v>0</v>
      </c>
      <c r="O28" s="5">
        <f>SUMIF('KPI data 2025'!$B:$B, $B28, 'KPI data 2025'!$X:$X)</f>
        <v>0</v>
      </c>
      <c r="P28" s="5">
        <f>IF(D28="Switzerland",SUMIF('Combined Budget 2025 CHF'!$B:$B,$B28,'Combined Budget 2025 CHF'!$AF:$AF),SUMIF('Combined Budget 2025 EUR'!$B:$B,$B28,'Combined Budget 2025 EUR'!$AN:$AN))</f>
        <v>0</v>
      </c>
      <c r="Q28" s="6"/>
      <c r="R28" s="6" t="str">
        <f t="shared" si="1"/>
        <v>N/A</v>
      </c>
      <c r="S28" s="6">
        <f t="shared" si="2"/>
        <v>-1</v>
      </c>
      <c r="T28" s="6">
        <f t="shared" si="3"/>
        <v>-1</v>
      </c>
      <c r="U28" s="6" t="str">
        <f t="shared" si="4"/>
        <v>N/A</v>
      </c>
      <c r="V28" s="6">
        <f t="shared" si="5"/>
        <v>-1</v>
      </c>
      <c r="W28" s="6"/>
      <c r="X28" s="7">
        <f t="shared" si="6"/>
        <v>0</v>
      </c>
      <c r="Y28" s="7">
        <f t="shared" si="7"/>
        <v>-3360.17</v>
      </c>
      <c r="Z28" s="7">
        <f t="shared" si="8"/>
        <v>-4255.26</v>
      </c>
      <c r="AA28" s="7">
        <f t="shared" si="9"/>
        <v>0</v>
      </c>
      <c r="AB28" s="6"/>
      <c r="AC28" s="5">
        <f>SUMIF('KPI data 2022'!$B:$B, $B28,'KPI data 2022'!$AI:$AI)</f>
        <v>4255.26</v>
      </c>
      <c r="AD28" s="5">
        <f>SUMIF('KPI data 2023'!$B:$B, $B28, 'KPI data 2023'!$AI:$AI)</f>
        <v>3360.17</v>
      </c>
      <c r="AE28" s="5">
        <f>SUMIF('KPI data 2024'!$B:$B, $B28, 'KPI data 2024'!$AI:$AI)</f>
        <v>0</v>
      </c>
      <c r="AF28" s="5">
        <f t="shared" si="18"/>
        <v>0</v>
      </c>
      <c r="AG28" s="5">
        <f>IF(D28="Switzerland",SUMIF('Combined Budget 2025 CHF'!$B:$B,$B28,'Combined Budget 2025 CHF'!$Q:$Q),SUMIF('Combined Budget 2025 EUR'!$B:$B,$B28,'Combined Budget 2025 EUR'!$Q:$Q))</f>
        <v>0</v>
      </c>
      <c r="AH28" s="6"/>
      <c r="AI28" s="6" t="str">
        <f t="shared" si="10"/>
        <v>N/A</v>
      </c>
      <c r="AJ28" s="6">
        <f t="shared" si="11"/>
        <v>-1</v>
      </c>
      <c r="AK28" s="6">
        <f t="shared" si="12"/>
        <v>-1</v>
      </c>
      <c r="AL28" s="6" t="str">
        <f t="shared" si="13"/>
        <v>N/A</v>
      </c>
      <c r="AM28" s="6">
        <f t="shared" si="19"/>
        <v>-1</v>
      </c>
      <c r="AN28" s="6"/>
      <c r="AO28" s="7">
        <f t="shared" si="14"/>
        <v>0</v>
      </c>
      <c r="AP28" s="7">
        <f t="shared" si="15"/>
        <v>-3360.17</v>
      </c>
      <c r="AQ28" s="7">
        <f t="shared" si="16"/>
        <v>-4255.26</v>
      </c>
      <c r="AR28" s="7">
        <f t="shared" si="17"/>
        <v>0</v>
      </c>
    </row>
    <row r="29" spans="2:44" x14ac:dyDescent="0.25">
      <c r="B29">
        <v>20360</v>
      </c>
      <c r="C29" t="s">
        <v>562</v>
      </c>
      <c r="D29" s="1" t="s">
        <v>23</v>
      </c>
      <c r="E29" s="1">
        <f>IF(D29="Switzerland", VLOOKUP($B29, 'Combined Budget 2025 CHF'!$B:$E, 4, 0), VLOOKUP($B29, 'Combined Budget 2025 EUR'!$B:$E, 4, 0))</f>
        <v>0</v>
      </c>
      <c r="F29" s="1" t="s">
        <v>535</v>
      </c>
      <c r="G29" s="1" t="s">
        <v>106</v>
      </c>
      <c r="H29">
        <f>IF(D29="Switzerland", VLOOKUP($B29, 'Combined Budget 2025 CHF'!$B:$K, 10, 0), VLOOKUP($B29, 'Combined Budget 2025 EUR'!$B:$K, 10, 0))</f>
        <v>0</v>
      </c>
      <c r="I29" t="s">
        <v>64</v>
      </c>
      <c r="J29">
        <f>YEAR(VLOOKUP($B29, 'KPI data 2025'!$B:$H, 7, 0))</f>
        <v>1900</v>
      </c>
      <c r="K29" t="str">
        <f t="shared" si="0"/>
        <v>Pre-2022</v>
      </c>
      <c r="L29" s="5">
        <f>SUMIF('KPI data 2022'!$B:$B, $B29,'KPI data 2022'!$X:$X)</f>
        <v>4400.1099999999997</v>
      </c>
      <c r="M29" s="5">
        <f>SUMIF('KPI data 2023'!$B:$B, $B29, 'KPI data 2023'!$X:$X)</f>
        <v>776.29</v>
      </c>
      <c r="N29" s="5">
        <f>SUMIF('KPI data 2024'!$B:$B, $B29, 'KPI data 2024'!$X:$X)</f>
        <v>0</v>
      </c>
      <c r="O29" s="5">
        <f>SUMIF('KPI data 2025'!$B:$B, $B29, 'KPI data 2025'!$X:$X)</f>
        <v>0</v>
      </c>
      <c r="P29" s="5">
        <f>IF(D29="Switzerland",SUMIF('Combined Budget 2025 CHF'!$B:$B,$B29,'Combined Budget 2025 CHF'!$AF:$AF),SUMIF('Combined Budget 2025 EUR'!$B:$B,$B29,'Combined Budget 2025 EUR'!$AN:$AN))</f>
        <v>0</v>
      </c>
      <c r="Q29" s="6"/>
      <c r="R29" s="6" t="str">
        <f t="shared" si="1"/>
        <v>N/A</v>
      </c>
      <c r="S29" s="6">
        <f t="shared" si="2"/>
        <v>-1</v>
      </c>
      <c r="T29" s="6">
        <f t="shared" si="3"/>
        <v>-1</v>
      </c>
      <c r="U29" s="6" t="str">
        <f t="shared" si="4"/>
        <v>N/A</v>
      </c>
      <c r="V29" s="6">
        <f t="shared" si="5"/>
        <v>-1</v>
      </c>
      <c r="W29" s="6"/>
      <c r="X29" s="7">
        <f t="shared" si="6"/>
        <v>0</v>
      </c>
      <c r="Y29" s="7">
        <f t="shared" si="7"/>
        <v>-776.29</v>
      </c>
      <c r="Z29" s="7">
        <f t="shared" si="8"/>
        <v>-4400.1099999999997</v>
      </c>
      <c r="AA29" s="7">
        <f t="shared" si="9"/>
        <v>0</v>
      </c>
      <c r="AB29" s="6"/>
      <c r="AC29" s="5">
        <f>SUMIF('KPI data 2022'!$B:$B, $B29,'KPI data 2022'!$AI:$AI)</f>
        <v>4400.1099999999997</v>
      </c>
      <c r="AD29" s="5">
        <f>SUMIF('KPI data 2023'!$B:$B, $B29, 'KPI data 2023'!$AI:$AI)</f>
        <v>776.29</v>
      </c>
      <c r="AE29" s="5">
        <f>SUMIF('KPI data 2024'!$B:$B, $B29, 'KPI data 2024'!$AI:$AI)</f>
        <v>0</v>
      </c>
      <c r="AF29" s="5">
        <f t="shared" si="18"/>
        <v>0</v>
      </c>
      <c r="AG29" s="5">
        <f>IF(D29="Switzerland",SUMIF('Combined Budget 2025 CHF'!$B:$B,$B29,'Combined Budget 2025 CHF'!$Q:$Q),SUMIF('Combined Budget 2025 EUR'!$B:$B,$B29,'Combined Budget 2025 EUR'!$Q:$Q))</f>
        <v>0</v>
      </c>
      <c r="AH29" s="6"/>
      <c r="AI29" s="6" t="str">
        <f t="shared" si="10"/>
        <v>N/A</v>
      </c>
      <c r="AJ29" s="6">
        <f t="shared" si="11"/>
        <v>-1</v>
      </c>
      <c r="AK29" s="6">
        <f t="shared" si="12"/>
        <v>-1</v>
      </c>
      <c r="AL29" s="6" t="str">
        <f t="shared" si="13"/>
        <v>N/A</v>
      </c>
      <c r="AM29" s="6">
        <f t="shared" si="19"/>
        <v>-1</v>
      </c>
      <c r="AN29" s="6"/>
      <c r="AO29" s="7">
        <f t="shared" si="14"/>
        <v>0</v>
      </c>
      <c r="AP29" s="7">
        <f t="shared" si="15"/>
        <v>-776.29</v>
      </c>
      <c r="AQ29" s="7">
        <f t="shared" si="16"/>
        <v>-4400.1099999999997</v>
      </c>
      <c r="AR29" s="7">
        <f t="shared" si="17"/>
        <v>0</v>
      </c>
    </row>
    <row r="30" spans="2:44" x14ac:dyDescent="0.25">
      <c r="B30">
        <v>20402</v>
      </c>
      <c r="C30" t="s">
        <v>563</v>
      </c>
      <c r="D30" s="1" t="s">
        <v>23</v>
      </c>
      <c r="E30" s="1">
        <f>IF(D30="Switzerland", VLOOKUP($B30, 'Combined Budget 2025 CHF'!$B:$E, 4, 0), VLOOKUP($B30, 'Combined Budget 2025 EUR'!$B:$E, 4, 0))</f>
        <v>0</v>
      </c>
      <c r="F30" s="1" t="s">
        <v>564</v>
      </c>
      <c r="G30" s="1" t="s">
        <v>564</v>
      </c>
      <c r="H30">
        <f>IF(D30="Switzerland", VLOOKUP($B30, 'Combined Budget 2025 CHF'!$B:$K, 10, 0), VLOOKUP($B30, 'Combined Budget 2025 EUR'!$B:$K, 10, 0))</f>
        <v>0</v>
      </c>
      <c r="I30" t="s">
        <v>64</v>
      </c>
      <c r="J30">
        <f>YEAR(VLOOKUP($B30, 'KPI data 2025'!$B:$H, 7, 0))</f>
        <v>1900</v>
      </c>
      <c r="K30" t="str">
        <f t="shared" si="0"/>
        <v>Pre-2022</v>
      </c>
      <c r="L30" s="5">
        <f>SUMIF('KPI data 2022'!$B:$B, $B30,'KPI data 2022'!$X:$X)</f>
        <v>16687.469999999994</v>
      </c>
      <c r="M30" s="5">
        <f>SUMIF('KPI data 2023'!$B:$B, $B30, 'KPI data 2023'!$X:$X)</f>
        <v>0</v>
      </c>
      <c r="N30" s="5">
        <f>SUMIF('KPI data 2024'!$B:$B, $B30, 'KPI data 2024'!$X:$X)</f>
        <v>0</v>
      </c>
      <c r="O30" s="5">
        <f>SUMIF('KPI data 2025'!$B:$B, $B30, 'KPI data 2025'!$X:$X)</f>
        <v>0</v>
      </c>
      <c r="P30" s="5">
        <f>IF(D30="Switzerland",SUMIF('Combined Budget 2025 CHF'!$B:$B,$B30,'Combined Budget 2025 CHF'!$AF:$AF),SUMIF('Combined Budget 2025 EUR'!$B:$B,$B30,'Combined Budget 2025 EUR'!$AN:$AN))</f>
        <v>0</v>
      </c>
      <c r="Q30" s="6"/>
      <c r="R30" s="6" t="str">
        <f t="shared" si="1"/>
        <v>N/A</v>
      </c>
      <c r="S30" s="6" t="str">
        <f t="shared" si="2"/>
        <v>N/A</v>
      </c>
      <c r="T30" s="6">
        <f t="shared" si="3"/>
        <v>-1</v>
      </c>
      <c r="U30" s="6" t="str">
        <f t="shared" si="4"/>
        <v>N/A</v>
      </c>
      <c r="V30" s="6">
        <f t="shared" si="5"/>
        <v>-1</v>
      </c>
      <c r="W30" s="6"/>
      <c r="X30" s="7">
        <f t="shared" si="6"/>
        <v>0</v>
      </c>
      <c r="Y30" s="7">
        <f t="shared" si="7"/>
        <v>0</v>
      </c>
      <c r="Z30" s="7">
        <f t="shared" si="8"/>
        <v>-16687.469999999994</v>
      </c>
      <c r="AA30" s="7">
        <f t="shared" si="9"/>
        <v>0</v>
      </c>
      <c r="AB30" s="6"/>
      <c r="AC30" s="5">
        <f>SUMIF('KPI data 2022'!$B:$B, $B30,'KPI data 2022'!$AI:$AI)</f>
        <v>16687.469999999994</v>
      </c>
      <c r="AD30" s="5">
        <f>SUMIF('KPI data 2023'!$B:$B, $B30, 'KPI data 2023'!$AI:$AI)</f>
        <v>0</v>
      </c>
      <c r="AE30" s="5">
        <f>SUMIF('KPI data 2024'!$B:$B, $B30, 'KPI data 2024'!$AI:$AI)</f>
        <v>0</v>
      </c>
      <c r="AF30" s="5">
        <f t="shared" si="18"/>
        <v>0</v>
      </c>
      <c r="AG30" s="5">
        <f>IF(D30="Switzerland",SUMIF('Combined Budget 2025 CHF'!$B:$B,$B30,'Combined Budget 2025 CHF'!$Q:$Q),SUMIF('Combined Budget 2025 EUR'!$B:$B,$B30,'Combined Budget 2025 EUR'!$Q:$Q))</f>
        <v>0</v>
      </c>
      <c r="AH30" s="6"/>
      <c r="AI30" s="6" t="str">
        <f t="shared" si="10"/>
        <v>N/A</v>
      </c>
      <c r="AJ30" s="6" t="str">
        <f t="shared" si="11"/>
        <v>N/A</v>
      </c>
      <c r="AK30" s="6">
        <f t="shared" si="12"/>
        <v>-1</v>
      </c>
      <c r="AL30" s="6" t="str">
        <f t="shared" si="13"/>
        <v>N/A</v>
      </c>
      <c r="AM30" s="6">
        <f t="shared" si="19"/>
        <v>-1</v>
      </c>
      <c r="AN30" s="6"/>
      <c r="AO30" s="7">
        <f t="shared" si="14"/>
        <v>0</v>
      </c>
      <c r="AP30" s="7">
        <f t="shared" si="15"/>
        <v>0</v>
      </c>
      <c r="AQ30" s="7">
        <f t="shared" si="16"/>
        <v>-16687.469999999994</v>
      </c>
      <c r="AR30" s="7">
        <f t="shared" si="17"/>
        <v>0</v>
      </c>
    </row>
    <row r="31" spans="2:44" x14ac:dyDescent="0.25">
      <c r="B31">
        <v>20431</v>
      </c>
      <c r="C31" t="s">
        <v>565</v>
      </c>
      <c r="D31" s="1" t="s">
        <v>23</v>
      </c>
      <c r="E31" s="1">
        <f>IF(D31="Switzerland", VLOOKUP($B31, 'Combined Budget 2025 CHF'!$B:$E, 4, 0), VLOOKUP($B31, 'Combined Budget 2025 EUR'!$B:$E, 4, 0))</f>
        <v>0</v>
      </c>
      <c r="F31" s="1" t="s">
        <v>535</v>
      </c>
      <c r="G31" s="1" t="s">
        <v>106</v>
      </c>
      <c r="H31">
        <f>IF(D31="Switzerland", VLOOKUP($B31, 'Combined Budget 2025 CHF'!$B:$K, 10, 0), VLOOKUP($B31, 'Combined Budget 2025 EUR'!$B:$K, 10, 0))</f>
        <v>0</v>
      </c>
      <c r="I31" t="s">
        <v>64</v>
      </c>
      <c r="J31">
        <f>YEAR(VLOOKUP($B31, 'KPI data 2025'!$B:$H, 7, 0))</f>
        <v>1900</v>
      </c>
      <c r="K31" t="str">
        <f t="shared" si="0"/>
        <v>Pre-2022</v>
      </c>
      <c r="L31" s="5">
        <f>SUMIF('KPI data 2022'!$B:$B, $B31,'KPI data 2022'!$X:$X)</f>
        <v>1055.2</v>
      </c>
      <c r="M31" s="5">
        <f>SUMIF('KPI data 2023'!$B:$B, $B31, 'KPI data 2023'!$X:$X)</f>
        <v>0</v>
      </c>
      <c r="N31" s="5">
        <f>SUMIF('KPI data 2024'!$B:$B, $B31, 'KPI data 2024'!$X:$X)</f>
        <v>0</v>
      </c>
      <c r="O31" s="5">
        <f>SUMIF('KPI data 2025'!$B:$B, $B31, 'KPI data 2025'!$X:$X)</f>
        <v>0</v>
      </c>
      <c r="P31" s="5">
        <f>IF(D31="Switzerland",SUMIF('Combined Budget 2025 CHF'!$B:$B,$B31,'Combined Budget 2025 CHF'!$AF:$AF),SUMIF('Combined Budget 2025 EUR'!$B:$B,$B31,'Combined Budget 2025 EUR'!$AN:$AN))</f>
        <v>0</v>
      </c>
      <c r="Q31" s="6"/>
      <c r="R31" s="6" t="str">
        <f t="shared" si="1"/>
        <v>N/A</v>
      </c>
      <c r="S31" s="6" t="str">
        <f t="shared" si="2"/>
        <v>N/A</v>
      </c>
      <c r="T31" s="6">
        <f t="shared" si="3"/>
        <v>-1</v>
      </c>
      <c r="U31" s="6" t="str">
        <f t="shared" si="4"/>
        <v>N/A</v>
      </c>
      <c r="V31" s="6">
        <f t="shared" si="5"/>
        <v>-1</v>
      </c>
      <c r="W31" s="6"/>
      <c r="X31" s="7">
        <f t="shared" si="6"/>
        <v>0</v>
      </c>
      <c r="Y31" s="7">
        <f t="shared" si="7"/>
        <v>0</v>
      </c>
      <c r="Z31" s="7">
        <f t="shared" si="8"/>
        <v>-1055.2</v>
      </c>
      <c r="AA31" s="7">
        <f t="shared" si="9"/>
        <v>0</v>
      </c>
      <c r="AB31" s="6"/>
      <c r="AC31" s="5">
        <f>SUMIF('KPI data 2022'!$B:$B, $B31,'KPI data 2022'!$AI:$AI)</f>
        <v>1055.2</v>
      </c>
      <c r="AD31" s="5">
        <f>SUMIF('KPI data 2023'!$B:$B, $B31, 'KPI data 2023'!$AI:$AI)</f>
        <v>0</v>
      </c>
      <c r="AE31" s="5">
        <f>SUMIF('KPI data 2024'!$B:$B, $B31, 'KPI data 2024'!$AI:$AI)</f>
        <v>0</v>
      </c>
      <c r="AF31" s="5">
        <f t="shared" si="18"/>
        <v>0</v>
      </c>
      <c r="AG31" s="5">
        <f>IF(D31="Switzerland",SUMIF('Combined Budget 2025 CHF'!$B:$B,$B31,'Combined Budget 2025 CHF'!$Q:$Q),SUMIF('Combined Budget 2025 EUR'!$B:$B,$B31,'Combined Budget 2025 EUR'!$Q:$Q))</f>
        <v>0</v>
      </c>
      <c r="AH31" s="6"/>
      <c r="AI31" s="6" t="str">
        <f t="shared" si="10"/>
        <v>N/A</v>
      </c>
      <c r="AJ31" s="6" t="str">
        <f t="shared" si="11"/>
        <v>N/A</v>
      </c>
      <c r="AK31" s="6">
        <f t="shared" si="12"/>
        <v>-1</v>
      </c>
      <c r="AL31" s="6" t="str">
        <f t="shared" si="13"/>
        <v>N/A</v>
      </c>
      <c r="AM31" s="6">
        <f t="shared" si="19"/>
        <v>-1</v>
      </c>
      <c r="AN31" s="6"/>
      <c r="AO31" s="7">
        <f t="shared" si="14"/>
        <v>0</v>
      </c>
      <c r="AP31" s="7">
        <f t="shared" si="15"/>
        <v>0</v>
      </c>
      <c r="AQ31" s="7">
        <f t="shared" si="16"/>
        <v>-1055.2</v>
      </c>
      <c r="AR31" s="7">
        <f t="shared" si="17"/>
        <v>0</v>
      </c>
    </row>
    <row r="32" spans="2:44" x14ac:dyDescent="0.25">
      <c r="B32">
        <v>20443</v>
      </c>
      <c r="C32" t="s">
        <v>566</v>
      </c>
      <c r="D32" s="1" t="s">
        <v>23</v>
      </c>
      <c r="E32" s="1">
        <f>IF(D32="Switzerland", VLOOKUP($B32, 'Combined Budget 2025 CHF'!$B:$E, 4, 0), VLOOKUP($B32, 'Combined Budget 2025 EUR'!$B:$E, 4, 0))</f>
        <v>0</v>
      </c>
      <c r="F32" s="1" t="s">
        <v>535</v>
      </c>
      <c r="G32" s="1" t="s">
        <v>106</v>
      </c>
      <c r="H32">
        <f>IF(D32="Switzerland", VLOOKUP($B32, 'Combined Budget 2025 CHF'!$B:$K, 10, 0), VLOOKUP($B32, 'Combined Budget 2025 EUR'!$B:$K, 10, 0))</f>
        <v>0</v>
      </c>
      <c r="I32" t="s">
        <v>64</v>
      </c>
      <c r="J32">
        <f>YEAR(VLOOKUP($B32, 'KPI data 2025'!$B:$H, 7, 0))</f>
        <v>1900</v>
      </c>
      <c r="K32" t="str">
        <f t="shared" si="0"/>
        <v>Pre-2022</v>
      </c>
      <c r="L32" s="5">
        <f>SUMIF('KPI data 2022'!$B:$B, $B32,'KPI data 2022'!$X:$X)</f>
        <v>2366.63</v>
      </c>
      <c r="M32" s="5">
        <f>SUMIF('KPI data 2023'!$B:$B, $B32, 'KPI data 2023'!$X:$X)</f>
        <v>1139.8900000000001</v>
      </c>
      <c r="N32" s="5">
        <f>SUMIF('KPI data 2024'!$B:$B, $B32, 'KPI data 2024'!$X:$X)</f>
        <v>0</v>
      </c>
      <c r="O32" s="5">
        <f>SUMIF('KPI data 2025'!$B:$B, $B32, 'KPI data 2025'!$X:$X)</f>
        <v>0</v>
      </c>
      <c r="P32" s="5">
        <f>IF(D32="Switzerland",SUMIF('Combined Budget 2025 CHF'!$B:$B,$B32,'Combined Budget 2025 CHF'!$AF:$AF),SUMIF('Combined Budget 2025 EUR'!$B:$B,$B32,'Combined Budget 2025 EUR'!$AN:$AN))</f>
        <v>0</v>
      </c>
      <c r="Q32" s="6"/>
      <c r="R32" s="6" t="str">
        <f t="shared" si="1"/>
        <v>N/A</v>
      </c>
      <c r="S32" s="6">
        <f t="shared" si="2"/>
        <v>-1</v>
      </c>
      <c r="T32" s="6">
        <f t="shared" si="3"/>
        <v>-1</v>
      </c>
      <c r="U32" s="6" t="str">
        <f t="shared" si="4"/>
        <v>N/A</v>
      </c>
      <c r="V32" s="6">
        <f t="shared" si="5"/>
        <v>-1</v>
      </c>
      <c r="W32" s="6"/>
      <c r="X32" s="7">
        <f t="shared" si="6"/>
        <v>0</v>
      </c>
      <c r="Y32" s="7">
        <f t="shared" si="7"/>
        <v>-1139.8900000000001</v>
      </c>
      <c r="Z32" s="7">
        <f t="shared" si="8"/>
        <v>-2366.63</v>
      </c>
      <c r="AA32" s="7">
        <f t="shared" si="9"/>
        <v>0</v>
      </c>
      <c r="AB32" s="6"/>
      <c r="AC32" s="5">
        <f>SUMIF('KPI data 2022'!$B:$B, $B32,'KPI data 2022'!$AI:$AI)</f>
        <v>2366.63</v>
      </c>
      <c r="AD32" s="5">
        <f>SUMIF('KPI data 2023'!$B:$B, $B32, 'KPI data 2023'!$AI:$AI)</f>
        <v>1139.8900000000001</v>
      </c>
      <c r="AE32" s="5">
        <f>SUMIF('KPI data 2024'!$B:$B, $B32, 'KPI data 2024'!$AI:$AI)</f>
        <v>0</v>
      </c>
      <c r="AF32" s="5">
        <f t="shared" si="18"/>
        <v>0</v>
      </c>
      <c r="AG32" s="5">
        <f>IF(D32="Switzerland",SUMIF('Combined Budget 2025 CHF'!$B:$B,$B32,'Combined Budget 2025 CHF'!$Q:$Q),SUMIF('Combined Budget 2025 EUR'!$B:$B,$B32,'Combined Budget 2025 EUR'!$Q:$Q))</f>
        <v>0</v>
      </c>
      <c r="AH32" s="6"/>
      <c r="AI32" s="6" t="str">
        <f t="shared" si="10"/>
        <v>N/A</v>
      </c>
      <c r="AJ32" s="6">
        <f t="shared" si="11"/>
        <v>-1</v>
      </c>
      <c r="AK32" s="6">
        <f t="shared" si="12"/>
        <v>-1</v>
      </c>
      <c r="AL32" s="6" t="str">
        <f t="shared" si="13"/>
        <v>N/A</v>
      </c>
      <c r="AM32" s="6">
        <f t="shared" si="19"/>
        <v>-1</v>
      </c>
      <c r="AN32" s="6"/>
      <c r="AO32" s="7">
        <f t="shared" si="14"/>
        <v>0</v>
      </c>
      <c r="AP32" s="7">
        <f t="shared" si="15"/>
        <v>-1139.8900000000001</v>
      </c>
      <c r="AQ32" s="7">
        <f t="shared" si="16"/>
        <v>-2366.63</v>
      </c>
      <c r="AR32" s="7">
        <f t="shared" si="17"/>
        <v>0</v>
      </c>
    </row>
    <row r="33" spans="2:44" x14ac:dyDescent="0.25">
      <c r="B33">
        <v>20452</v>
      </c>
      <c r="C33" t="s">
        <v>567</v>
      </c>
      <c r="D33" s="1" t="s">
        <v>23</v>
      </c>
      <c r="E33" s="1">
        <f>IF(D33="Switzerland", VLOOKUP($B33, 'Combined Budget 2025 CHF'!$B:$E, 4, 0), VLOOKUP($B33, 'Combined Budget 2025 EUR'!$B:$E, 4, 0))</f>
        <v>0</v>
      </c>
      <c r="F33" s="1" t="s">
        <v>535</v>
      </c>
      <c r="G33" s="1" t="s">
        <v>106</v>
      </c>
      <c r="H33">
        <f>IF(D33="Switzerland", VLOOKUP($B33, 'Combined Budget 2025 CHF'!$B:$K, 10, 0), VLOOKUP($B33, 'Combined Budget 2025 EUR'!$B:$K, 10, 0))</f>
        <v>0</v>
      </c>
      <c r="I33" t="s">
        <v>64</v>
      </c>
      <c r="J33">
        <f>YEAR(VLOOKUP($B33, 'KPI data 2025'!$B:$H, 7, 0))</f>
        <v>1900</v>
      </c>
      <c r="K33" t="str">
        <f t="shared" si="0"/>
        <v>Pre-2022</v>
      </c>
      <c r="L33" s="5">
        <f>SUMIF('KPI data 2022'!$B:$B, $B33,'KPI data 2022'!$X:$X)</f>
        <v>8053.72</v>
      </c>
      <c r="M33" s="5">
        <f>SUMIF('KPI data 2023'!$B:$B, $B33, 'KPI data 2023'!$X:$X)</f>
        <v>4745.34</v>
      </c>
      <c r="N33" s="5">
        <f>SUMIF('KPI data 2024'!$B:$B, $B33, 'KPI data 2024'!$X:$X)</f>
        <v>0</v>
      </c>
      <c r="O33" s="5">
        <f>SUMIF('KPI data 2025'!$B:$B, $B33, 'KPI data 2025'!$X:$X)</f>
        <v>0</v>
      </c>
      <c r="P33" s="5">
        <f>IF(D33="Switzerland",SUMIF('Combined Budget 2025 CHF'!$B:$B,$B33,'Combined Budget 2025 CHF'!$AF:$AF),SUMIF('Combined Budget 2025 EUR'!$B:$B,$B33,'Combined Budget 2025 EUR'!$AN:$AN))</f>
        <v>0</v>
      </c>
      <c r="Q33" s="6"/>
      <c r="R33" s="6" t="str">
        <f t="shared" si="1"/>
        <v>N/A</v>
      </c>
      <c r="S33" s="6">
        <f t="shared" si="2"/>
        <v>-1</v>
      </c>
      <c r="T33" s="6">
        <f t="shared" si="3"/>
        <v>-1</v>
      </c>
      <c r="U33" s="6" t="str">
        <f t="shared" si="4"/>
        <v>N/A</v>
      </c>
      <c r="V33" s="6">
        <f t="shared" si="5"/>
        <v>-1</v>
      </c>
      <c r="W33" s="6"/>
      <c r="X33" s="7">
        <f t="shared" si="6"/>
        <v>0</v>
      </c>
      <c r="Y33" s="7">
        <f t="shared" si="7"/>
        <v>-4745.34</v>
      </c>
      <c r="Z33" s="7">
        <f t="shared" si="8"/>
        <v>-8053.72</v>
      </c>
      <c r="AA33" s="7">
        <f t="shared" si="9"/>
        <v>0</v>
      </c>
      <c r="AB33" s="6"/>
      <c r="AC33" s="5">
        <f>SUMIF('KPI data 2022'!$B:$B, $B33,'KPI data 2022'!$AI:$AI)</f>
        <v>8053.72</v>
      </c>
      <c r="AD33" s="5">
        <f>SUMIF('KPI data 2023'!$B:$B, $B33, 'KPI data 2023'!$AI:$AI)</f>
        <v>4745.34</v>
      </c>
      <c r="AE33" s="5">
        <f>SUMIF('KPI data 2024'!$B:$B, $B33, 'KPI data 2024'!$AI:$AI)</f>
        <v>0</v>
      </c>
      <c r="AF33" s="5">
        <f t="shared" si="18"/>
        <v>0</v>
      </c>
      <c r="AG33" s="5">
        <f>IF(D33="Switzerland",SUMIF('Combined Budget 2025 CHF'!$B:$B,$B33,'Combined Budget 2025 CHF'!$Q:$Q),SUMIF('Combined Budget 2025 EUR'!$B:$B,$B33,'Combined Budget 2025 EUR'!$Q:$Q))</f>
        <v>0</v>
      </c>
      <c r="AH33" s="6"/>
      <c r="AI33" s="6" t="str">
        <f t="shared" si="10"/>
        <v>N/A</v>
      </c>
      <c r="AJ33" s="6">
        <f t="shared" si="11"/>
        <v>-1</v>
      </c>
      <c r="AK33" s="6">
        <f t="shared" si="12"/>
        <v>-1</v>
      </c>
      <c r="AL33" s="6" t="str">
        <f t="shared" si="13"/>
        <v>N/A</v>
      </c>
      <c r="AM33" s="6">
        <f t="shared" si="19"/>
        <v>-1</v>
      </c>
      <c r="AN33" s="6"/>
      <c r="AO33" s="7">
        <f t="shared" si="14"/>
        <v>0</v>
      </c>
      <c r="AP33" s="7">
        <f t="shared" si="15"/>
        <v>-4745.34</v>
      </c>
      <c r="AQ33" s="7">
        <f t="shared" si="16"/>
        <v>-8053.72</v>
      </c>
      <c r="AR33" s="7">
        <f t="shared" si="17"/>
        <v>0</v>
      </c>
    </row>
    <row r="34" spans="2:44" x14ac:dyDescent="0.25">
      <c r="B34">
        <v>20516</v>
      </c>
      <c r="C34" t="s">
        <v>568</v>
      </c>
      <c r="D34" s="1" t="s">
        <v>23</v>
      </c>
      <c r="E34" s="1">
        <f>IF(D34="Switzerland", VLOOKUP($B34, 'Combined Budget 2025 CHF'!$B:$E, 4, 0), VLOOKUP($B34, 'Combined Budget 2025 EUR'!$B:$E, 4, 0))</f>
        <v>0</v>
      </c>
      <c r="F34" s="1">
        <v>0</v>
      </c>
      <c r="G34" s="1">
        <v>0</v>
      </c>
      <c r="H34">
        <f>IF(D34="Switzerland", VLOOKUP($B34, 'Combined Budget 2025 CHF'!$B:$K, 10, 0), VLOOKUP($B34, 'Combined Budget 2025 EUR'!$B:$K, 10, 0))</f>
        <v>0</v>
      </c>
      <c r="I34" t="s">
        <v>64</v>
      </c>
      <c r="J34">
        <f>YEAR(VLOOKUP($B34, 'KPI data 2025'!$B:$H, 7, 0))</f>
        <v>1900</v>
      </c>
      <c r="K34" t="str">
        <f t="shared" si="0"/>
        <v>Pre-2022</v>
      </c>
      <c r="L34" s="5">
        <f>SUMIF('KPI data 2022'!$B:$B, $B34,'KPI data 2022'!$X:$X)</f>
        <v>301.78999999999996</v>
      </c>
      <c r="M34" s="5">
        <f>SUMIF('KPI data 2023'!$B:$B, $B34, 'KPI data 2023'!$X:$X)</f>
        <v>368.2</v>
      </c>
      <c r="N34" s="5">
        <f>SUMIF('KPI data 2024'!$B:$B, $B34, 'KPI data 2024'!$X:$X)</f>
        <v>0</v>
      </c>
      <c r="O34" s="5">
        <f>SUMIF('KPI data 2025'!$B:$B, $B34, 'KPI data 2025'!$X:$X)</f>
        <v>0</v>
      </c>
      <c r="P34" s="5">
        <f>IF(D34="Switzerland",SUMIF('Combined Budget 2025 CHF'!$B:$B,$B34,'Combined Budget 2025 CHF'!$AF:$AF),SUMIF('Combined Budget 2025 EUR'!$B:$B,$B34,'Combined Budget 2025 EUR'!$AN:$AN))</f>
        <v>0</v>
      </c>
      <c r="Q34" s="6"/>
      <c r="R34" s="6" t="str">
        <f t="shared" si="1"/>
        <v>N/A</v>
      </c>
      <c r="S34" s="6">
        <f t="shared" si="2"/>
        <v>-1</v>
      </c>
      <c r="T34" s="6">
        <f t="shared" si="3"/>
        <v>-1</v>
      </c>
      <c r="U34" s="6" t="str">
        <f t="shared" si="4"/>
        <v>N/A</v>
      </c>
      <c r="V34" s="6">
        <f t="shared" si="5"/>
        <v>-1</v>
      </c>
      <c r="W34" s="6"/>
      <c r="X34" s="7">
        <f t="shared" si="6"/>
        <v>0</v>
      </c>
      <c r="Y34" s="7">
        <f t="shared" si="7"/>
        <v>-368.2</v>
      </c>
      <c r="Z34" s="7">
        <f t="shared" si="8"/>
        <v>-301.78999999999996</v>
      </c>
      <c r="AA34" s="7">
        <f t="shared" si="9"/>
        <v>0</v>
      </c>
      <c r="AB34" s="6"/>
      <c r="AC34" s="5">
        <f>SUMIF('KPI data 2022'!$B:$B, $B34,'KPI data 2022'!$AI:$AI)</f>
        <v>301.78999999999996</v>
      </c>
      <c r="AD34" s="5">
        <f>SUMIF('KPI data 2023'!$B:$B, $B34, 'KPI data 2023'!$AI:$AI)</f>
        <v>368.2</v>
      </c>
      <c r="AE34" s="5">
        <f>SUMIF('KPI data 2024'!$B:$B, $B34, 'KPI data 2024'!$AI:$AI)</f>
        <v>0</v>
      </c>
      <c r="AF34" s="5">
        <f t="shared" si="18"/>
        <v>0</v>
      </c>
      <c r="AG34" s="5">
        <f>IF(D34="Switzerland",SUMIF('Combined Budget 2025 CHF'!$B:$B,$B34,'Combined Budget 2025 CHF'!$Q:$Q),SUMIF('Combined Budget 2025 EUR'!$B:$B,$B34,'Combined Budget 2025 EUR'!$Q:$Q))</f>
        <v>0</v>
      </c>
      <c r="AH34" s="6"/>
      <c r="AI34" s="6" t="str">
        <f t="shared" si="10"/>
        <v>N/A</v>
      </c>
      <c r="AJ34" s="6">
        <f t="shared" si="11"/>
        <v>-1</v>
      </c>
      <c r="AK34" s="6">
        <f t="shared" si="12"/>
        <v>-1</v>
      </c>
      <c r="AL34" s="6" t="str">
        <f t="shared" si="13"/>
        <v>N/A</v>
      </c>
      <c r="AM34" s="6">
        <f t="shared" si="19"/>
        <v>-1</v>
      </c>
      <c r="AN34" s="6"/>
      <c r="AO34" s="7">
        <f t="shared" si="14"/>
        <v>0</v>
      </c>
      <c r="AP34" s="7">
        <f t="shared" si="15"/>
        <v>-368.2</v>
      </c>
      <c r="AQ34" s="7">
        <f t="shared" si="16"/>
        <v>-301.78999999999996</v>
      </c>
      <c r="AR34" s="7">
        <f t="shared" si="17"/>
        <v>0</v>
      </c>
    </row>
    <row r="35" spans="2:44" x14ac:dyDescent="0.25">
      <c r="B35">
        <v>20523</v>
      </c>
      <c r="C35" t="s">
        <v>569</v>
      </c>
      <c r="D35" s="1" t="s">
        <v>23</v>
      </c>
      <c r="E35" s="1">
        <f>IF(D35="Switzerland", VLOOKUP($B35, 'Combined Budget 2025 CHF'!$B:$E, 4, 0), VLOOKUP($B35, 'Combined Budget 2025 EUR'!$B:$E, 4, 0))</f>
        <v>0</v>
      </c>
      <c r="F35" s="1" t="s">
        <v>545</v>
      </c>
      <c r="G35" s="1" t="s">
        <v>545</v>
      </c>
      <c r="H35">
        <f>IF(D35="Switzerland", VLOOKUP($B35, 'Combined Budget 2025 CHF'!$B:$K, 10, 0), VLOOKUP($B35, 'Combined Budget 2025 EUR'!$B:$K, 10, 0))</f>
        <v>0</v>
      </c>
      <c r="I35" t="s">
        <v>358</v>
      </c>
      <c r="J35">
        <f>YEAR(VLOOKUP($B35, 'KPI data 2025'!$B:$H, 7, 0))</f>
        <v>1900</v>
      </c>
      <c r="K35" t="str">
        <f t="shared" si="0"/>
        <v>Pre-2022</v>
      </c>
      <c r="L35" s="5">
        <f>SUMIF('KPI data 2022'!$B:$B, $B35,'KPI data 2022'!$X:$X)</f>
        <v>199.82</v>
      </c>
      <c r="M35" s="5">
        <f>SUMIF('KPI data 2023'!$B:$B, $B35, 'KPI data 2023'!$X:$X)</f>
        <v>0</v>
      </c>
      <c r="N35" s="5">
        <f>SUMIF('KPI data 2024'!$B:$B, $B35, 'KPI data 2024'!$X:$X)</f>
        <v>0</v>
      </c>
      <c r="O35" s="5">
        <f>SUMIF('KPI data 2025'!$B:$B, $B35, 'KPI data 2025'!$X:$X)</f>
        <v>0</v>
      </c>
      <c r="P35" s="5">
        <f>IF(D35="Switzerland",SUMIF('Combined Budget 2025 CHF'!$B:$B,$B35,'Combined Budget 2025 CHF'!$AF:$AF),SUMIF('Combined Budget 2025 EUR'!$B:$B,$B35,'Combined Budget 2025 EUR'!$AN:$AN))</f>
        <v>0</v>
      </c>
      <c r="Q35" s="6"/>
      <c r="R35" s="6" t="str">
        <f t="shared" si="1"/>
        <v>N/A</v>
      </c>
      <c r="S35" s="6" t="str">
        <f t="shared" si="2"/>
        <v>N/A</v>
      </c>
      <c r="T35" s="6">
        <f t="shared" si="3"/>
        <v>-1</v>
      </c>
      <c r="U35" s="6" t="str">
        <f t="shared" si="4"/>
        <v>N/A</v>
      </c>
      <c r="V35" s="6">
        <f t="shared" si="5"/>
        <v>-1</v>
      </c>
      <c r="W35" s="6"/>
      <c r="X35" s="7">
        <f t="shared" si="6"/>
        <v>0</v>
      </c>
      <c r="Y35" s="7">
        <f t="shared" si="7"/>
        <v>0</v>
      </c>
      <c r="Z35" s="7">
        <f t="shared" si="8"/>
        <v>-199.82</v>
      </c>
      <c r="AA35" s="7">
        <f t="shared" si="9"/>
        <v>0</v>
      </c>
      <c r="AB35" s="6"/>
      <c r="AC35" s="5">
        <f>SUMIF('KPI data 2022'!$B:$B, $B35,'KPI data 2022'!$AI:$AI)</f>
        <v>199.82</v>
      </c>
      <c r="AD35" s="5">
        <f>SUMIF('KPI data 2023'!$B:$B, $B35, 'KPI data 2023'!$AI:$AI)</f>
        <v>0</v>
      </c>
      <c r="AE35" s="5">
        <f>SUMIF('KPI data 2024'!$B:$B, $B35, 'KPI data 2024'!$AI:$AI)</f>
        <v>0</v>
      </c>
      <c r="AF35" s="5">
        <f t="shared" si="18"/>
        <v>0</v>
      </c>
      <c r="AG35" s="5">
        <f>IF(D35="Switzerland",SUMIF('Combined Budget 2025 CHF'!$B:$B,$B35,'Combined Budget 2025 CHF'!$Q:$Q),SUMIF('Combined Budget 2025 EUR'!$B:$B,$B35,'Combined Budget 2025 EUR'!$Q:$Q))</f>
        <v>0</v>
      </c>
      <c r="AH35" s="6"/>
      <c r="AI35" s="6" t="str">
        <f t="shared" si="10"/>
        <v>N/A</v>
      </c>
      <c r="AJ35" s="6" t="str">
        <f t="shared" si="11"/>
        <v>N/A</v>
      </c>
      <c r="AK35" s="6">
        <f t="shared" si="12"/>
        <v>-1</v>
      </c>
      <c r="AL35" s="6" t="str">
        <f t="shared" si="13"/>
        <v>N/A</v>
      </c>
      <c r="AM35" s="6">
        <f t="shared" si="19"/>
        <v>-1</v>
      </c>
      <c r="AN35" s="6"/>
      <c r="AO35" s="7">
        <f t="shared" si="14"/>
        <v>0</v>
      </c>
      <c r="AP35" s="7">
        <f t="shared" si="15"/>
        <v>0</v>
      </c>
      <c r="AQ35" s="7">
        <f t="shared" si="16"/>
        <v>-199.82</v>
      </c>
      <c r="AR35" s="7">
        <f t="shared" si="17"/>
        <v>0</v>
      </c>
    </row>
    <row r="36" spans="2:44" x14ac:dyDescent="0.25">
      <c r="B36">
        <v>20531</v>
      </c>
      <c r="C36" t="s">
        <v>570</v>
      </c>
      <c r="D36" s="1" t="s">
        <v>23</v>
      </c>
      <c r="E36" s="1">
        <f>IF(D36="Switzerland", VLOOKUP($B36, 'Combined Budget 2025 CHF'!$B:$E, 4, 0), VLOOKUP($B36, 'Combined Budget 2025 EUR'!$B:$E, 4, 0))</f>
        <v>0</v>
      </c>
      <c r="F36" s="1" t="s">
        <v>545</v>
      </c>
      <c r="G36" s="1" t="s">
        <v>545</v>
      </c>
      <c r="H36">
        <f>IF(D36="Switzerland", VLOOKUP($B36, 'Combined Budget 2025 CHF'!$B:$K, 10, 0), VLOOKUP($B36, 'Combined Budget 2025 EUR'!$B:$K, 10, 0))</f>
        <v>0</v>
      </c>
      <c r="I36" t="s">
        <v>64</v>
      </c>
      <c r="J36">
        <f>YEAR(VLOOKUP($B36, 'KPI data 2025'!$B:$H, 7, 0))</f>
        <v>1900</v>
      </c>
      <c r="K36" t="str">
        <f t="shared" si="0"/>
        <v>Pre-2022</v>
      </c>
      <c r="L36" s="5">
        <f>SUMIF('KPI data 2022'!$B:$B, $B36,'KPI data 2022'!$X:$X)</f>
        <v>1555.2</v>
      </c>
      <c r="M36" s="5">
        <f>SUMIF('KPI data 2023'!$B:$B, $B36, 'KPI data 2023'!$X:$X)</f>
        <v>0</v>
      </c>
      <c r="N36" s="5">
        <f>SUMIF('KPI data 2024'!$B:$B, $B36, 'KPI data 2024'!$X:$X)</f>
        <v>0</v>
      </c>
      <c r="O36" s="5">
        <f>SUMIF('KPI data 2025'!$B:$B, $B36, 'KPI data 2025'!$X:$X)</f>
        <v>0</v>
      </c>
      <c r="P36" s="5">
        <f>IF(D36="Switzerland",SUMIF('Combined Budget 2025 CHF'!$B:$B,$B36,'Combined Budget 2025 CHF'!$AF:$AF),SUMIF('Combined Budget 2025 EUR'!$B:$B,$B36,'Combined Budget 2025 EUR'!$AN:$AN))</f>
        <v>0</v>
      </c>
      <c r="Q36" s="6"/>
      <c r="R36" s="6" t="str">
        <f t="shared" si="1"/>
        <v>N/A</v>
      </c>
      <c r="S36" s="6" t="str">
        <f t="shared" si="2"/>
        <v>N/A</v>
      </c>
      <c r="T36" s="6">
        <f t="shared" si="3"/>
        <v>-1</v>
      </c>
      <c r="U36" s="6" t="str">
        <f t="shared" si="4"/>
        <v>N/A</v>
      </c>
      <c r="V36" s="6">
        <f t="shared" si="5"/>
        <v>-1</v>
      </c>
      <c r="W36" s="6"/>
      <c r="X36" s="7">
        <f t="shared" si="6"/>
        <v>0</v>
      </c>
      <c r="Y36" s="7">
        <f t="shared" si="7"/>
        <v>0</v>
      </c>
      <c r="Z36" s="7">
        <f t="shared" si="8"/>
        <v>-1555.2</v>
      </c>
      <c r="AA36" s="7">
        <f t="shared" si="9"/>
        <v>0</v>
      </c>
      <c r="AB36" s="6"/>
      <c r="AC36" s="5">
        <f>SUMIF('KPI data 2022'!$B:$B, $B36,'KPI data 2022'!$AI:$AI)</f>
        <v>1555.2</v>
      </c>
      <c r="AD36" s="5">
        <f>SUMIF('KPI data 2023'!$B:$B, $B36, 'KPI data 2023'!$AI:$AI)</f>
        <v>0</v>
      </c>
      <c r="AE36" s="5">
        <f>SUMIF('KPI data 2024'!$B:$B, $B36, 'KPI data 2024'!$AI:$AI)</f>
        <v>0</v>
      </c>
      <c r="AF36" s="5">
        <f t="shared" si="18"/>
        <v>0</v>
      </c>
      <c r="AG36" s="5">
        <f>IF(D36="Switzerland",SUMIF('Combined Budget 2025 CHF'!$B:$B,$B36,'Combined Budget 2025 CHF'!$Q:$Q),SUMIF('Combined Budget 2025 EUR'!$B:$B,$B36,'Combined Budget 2025 EUR'!$Q:$Q))</f>
        <v>0</v>
      </c>
      <c r="AH36" s="6"/>
      <c r="AI36" s="6" t="str">
        <f t="shared" si="10"/>
        <v>N/A</v>
      </c>
      <c r="AJ36" s="6" t="str">
        <f t="shared" si="11"/>
        <v>N/A</v>
      </c>
      <c r="AK36" s="6">
        <f t="shared" si="12"/>
        <v>-1</v>
      </c>
      <c r="AL36" s="6" t="str">
        <f t="shared" si="13"/>
        <v>N/A</v>
      </c>
      <c r="AM36" s="6">
        <f t="shared" si="19"/>
        <v>-1</v>
      </c>
      <c r="AN36" s="6"/>
      <c r="AO36" s="7">
        <f t="shared" si="14"/>
        <v>0</v>
      </c>
      <c r="AP36" s="7">
        <f t="shared" si="15"/>
        <v>0</v>
      </c>
      <c r="AQ36" s="7">
        <f t="shared" si="16"/>
        <v>-1555.2</v>
      </c>
      <c r="AR36" s="7">
        <f t="shared" si="17"/>
        <v>0</v>
      </c>
    </row>
    <row r="37" spans="2:44" x14ac:dyDescent="0.25">
      <c r="B37">
        <v>20542</v>
      </c>
      <c r="C37" t="s">
        <v>571</v>
      </c>
      <c r="D37" s="1" t="s">
        <v>23</v>
      </c>
      <c r="E37" s="1" t="str">
        <f>IF(D37="Switzerland", VLOOKUP($B37, 'Combined Budget 2025 CHF'!$B:$E, 4, 0), VLOOKUP($B37, 'Combined Budget 2025 EUR'!$B:$E, 4, 0))</f>
        <v>NRW</v>
      </c>
      <c r="F37" s="1" t="s">
        <v>535</v>
      </c>
      <c r="G37" s="1" t="s">
        <v>106</v>
      </c>
      <c r="H37">
        <f>IF(D37="Switzerland", VLOOKUP($B37, 'Combined Budget 2025 CHF'!$B:$K, 10, 0), VLOOKUP($B37, 'Combined Budget 2025 EUR'!$B:$K, 10, 0))</f>
        <v>0</v>
      </c>
      <c r="I37" t="s">
        <v>64</v>
      </c>
      <c r="J37">
        <f>YEAR(VLOOKUP($B37, 'KPI data 2025'!$B:$H, 7, 0))</f>
        <v>1900</v>
      </c>
      <c r="K37" t="str">
        <f t="shared" si="0"/>
        <v>Pre-2022</v>
      </c>
      <c r="L37" s="5">
        <f>SUMIF('KPI data 2022'!$B:$B, $B37,'KPI data 2022'!$X:$X)</f>
        <v>8170.87</v>
      </c>
      <c r="M37" s="5">
        <f>SUMIF('KPI data 2023'!$B:$B, $B37, 'KPI data 2023'!$X:$X)</f>
        <v>6756</v>
      </c>
      <c r="N37" s="5">
        <f>SUMIF('KPI data 2024'!$B:$B, $B37, 'KPI data 2024'!$X:$X)</f>
        <v>0</v>
      </c>
      <c r="O37" s="5">
        <f>SUMIF('KPI data 2025'!$B:$B, $B37, 'KPI data 2025'!$X:$X)</f>
        <v>0</v>
      </c>
      <c r="P37" s="5">
        <f>IF(D37="Switzerland",SUMIF('Combined Budget 2025 CHF'!$B:$B,$B37,'Combined Budget 2025 CHF'!$AF:$AF),SUMIF('Combined Budget 2025 EUR'!$B:$B,$B37,'Combined Budget 2025 EUR'!$AN:$AN))</f>
        <v>0</v>
      </c>
      <c r="Q37" s="6"/>
      <c r="R37" s="6" t="str">
        <f t="shared" si="1"/>
        <v>N/A</v>
      </c>
      <c r="S37" s="6">
        <f t="shared" si="2"/>
        <v>-1</v>
      </c>
      <c r="T37" s="6">
        <f t="shared" si="3"/>
        <v>-1</v>
      </c>
      <c r="U37" s="6" t="str">
        <f t="shared" si="4"/>
        <v>N/A</v>
      </c>
      <c r="V37" s="6">
        <f t="shared" si="5"/>
        <v>-1</v>
      </c>
      <c r="W37" s="6"/>
      <c r="X37" s="7">
        <f t="shared" si="6"/>
        <v>0</v>
      </c>
      <c r="Y37" s="7">
        <f t="shared" si="7"/>
        <v>-6756</v>
      </c>
      <c r="Z37" s="7">
        <f t="shared" si="8"/>
        <v>-8170.87</v>
      </c>
      <c r="AA37" s="7">
        <f t="shared" si="9"/>
        <v>0</v>
      </c>
      <c r="AB37" s="6"/>
      <c r="AC37" s="5">
        <f>SUMIF('KPI data 2022'!$B:$B, $B37,'KPI data 2022'!$AI:$AI)</f>
        <v>8170.87</v>
      </c>
      <c r="AD37" s="5">
        <f>SUMIF('KPI data 2023'!$B:$B, $B37, 'KPI data 2023'!$AI:$AI)</f>
        <v>6756</v>
      </c>
      <c r="AE37" s="5">
        <f>SUMIF('KPI data 2024'!$B:$B, $B37, 'KPI data 2024'!$AI:$AI)</f>
        <v>0</v>
      </c>
      <c r="AF37" s="5">
        <f t="shared" si="18"/>
        <v>0</v>
      </c>
      <c r="AG37" s="5">
        <f>IF(D37="Switzerland",SUMIF('Combined Budget 2025 CHF'!$B:$B,$B37,'Combined Budget 2025 CHF'!$Q:$Q),SUMIF('Combined Budget 2025 EUR'!$B:$B,$B37,'Combined Budget 2025 EUR'!$Q:$Q))</f>
        <v>0</v>
      </c>
      <c r="AH37" s="6"/>
      <c r="AI37" s="6" t="str">
        <f t="shared" si="10"/>
        <v>N/A</v>
      </c>
      <c r="AJ37" s="6">
        <f t="shared" si="11"/>
        <v>-1</v>
      </c>
      <c r="AK37" s="6">
        <f t="shared" si="12"/>
        <v>-1</v>
      </c>
      <c r="AL37" s="6" t="str">
        <f t="shared" si="13"/>
        <v>N/A</v>
      </c>
      <c r="AM37" s="6">
        <f t="shared" si="19"/>
        <v>-1</v>
      </c>
      <c r="AN37" s="6"/>
      <c r="AO37" s="7">
        <f t="shared" si="14"/>
        <v>0</v>
      </c>
      <c r="AP37" s="7">
        <f t="shared" si="15"/>
        <v>-6756</v>
      </c>
      <c r="AQ37" s="7">
        <f t="shared" si="16"/>
        <v>-8170.87</v>
      </c>
      <c r="AR37" s="7">
        <f t="shared" si="17"/>
        <v>0</v>
      </c>
    </row>
    <row r="38" spans="2:44" x14ac:dyDescent="0.25">
      <c r="B38">
        <v>20545</v>
      </c>
      <c r="C38" t="s">
        <v>572</v>
      </c>
      <c r="D38" s="1" t="s">
        <v>23</v>
      </c>
      <c r="E38" s="1" t="str">
        <f>IF(D38="Switzerland", VLOOKUP($B38, 'Combined Budget 2025 CHF'!$B:$E, 4, 0), VLOOKUP($B38, 'Combined Budget 2025 EUR'!$B:$E, 4, 0))</f>
        <v>South East / Bayern</v>
      </c>
      <c r="F38" s="1">
        <v>0</v>
      </c>
      <c r="G38" s="1">
        <v>0</v>
      </c>
      <c r="H38">
        <f>IF(D38="Switzerland", VLOOKUP($B38, 'Combined Budget 2025 CHF'!$B:$K, 10, 0), VLOOKUP($B38, 'Combined Budget 2025 EUR'!$B:$K, 10, 0))</f>
        <v>0</v>
      </c>
      <c r="I38" t="s">
        <v>358</v>
      </c>
      <c r="J38">
        <f>YEAR(VLOOKUP($B38, 'KPI data 2025'!$B:$H, 7, 0))</f>
        <v>1900</v>
      </c>
      <c r="K38" t="str">
        <f t="shared" si="0"/>
        <v>Pre-2022</v>
      </c>
      <c r="L38" s="5">
        <f>SUMIF('KPI data 2022'!$B:$B, $B38,'KPI data 2022'!$X:$X)</f>
        <v>4501.42</v>
      </c>
      <c r="M38" s="5">
        <f>SUMIF('KPI data 2023'!$B:$B, $B38, 'KPI data 2023'!$X:$X)</f>
        <v>9682.0300000000007</v>
      </c>
      <c r="N38" s="5">
        <f>SUMIF('KPI data 2024'!$B:$B, $B38, 'KPI data 2024'!$X:$X)</f>
        <v>1201.46</v>
      </c>
      <c r="O38" s="5">
        <f>SUMIF('KPI data 2025'!$B:$B, $B38, 'KPI data 2025'!$X:$X)</f>
        <v>0</v>
      </c>
      <c r="P38" s="5">
        <f>IF(D38="Switzerland",SUMIF('Combined Budget 2025 CHF'!$B:$B,$B38,'Combined Budget 2025 CHF'!$AF:$AF),SUMIF('Combined Budget 2025 EUR'!$B:$B,$B38,'Combined Budget 2025 EUR'!$AN:$AN))</f>
        <v>0</v>
      </c>
      <c r="Q38" s="6"/>
      <c r="R38" s="6">
        <f t="shared" si="1"/>
        <v>-1</v>
      </c>
      <c r="S38" s="6">
        <f t="shared" si="2"/>
        <v>-1</v>
      </c>
      <c r="T38" s="6">
        <f t="shared" si="3"/>
        <v>-1</v>
      </c>
      <c r="U38" s="6" t="str">
        <f t="shared" si="4"/>
        <v>N/A</v>
      </c>
      <c r="V38" s="6">
        <f t="shared" si="5"/>
        <v>-1</v>
      </c>
      <c r="W38" s="6"/>
      <c r="X38" s="7">
        <f t="shared" si="6"/>
        <v>-1201.46</v>
      </c>
      <c r="Y38" s="7">
        <f t="shared" si="7"/>
        <v>-9682.0300000000007</v>
      </c>
      <c r="Z38" s="7">
        <f t="shared" si="8"/>
        <v>-4501.42</v>
      </c>
      <c r="AA38" s="7">
        <f t="shared" si="9"/>
        <v>0</v>
      </c>
      <c r="AB38" s="6"/>
      <c r="AC38" s="5">
        <f>SUMIF('KPI data 2022'!$B:$B, $B38,'KPI data 2022'!$AI:$AI)</f>
        <v>4501.42</v>
      </c>
      <c r="AD38" s="5">
        <f>SUMIF('KPI data 2023'!$B:$B, $B38, 'KPI data 2023'!$AI:$AI)</f>
        <v>9682.0300000000007</v>
      </c>
      <c r="AE38" s="5">
        <f>SUMIF('KPI data 2024'!$B:$B, $B38, 'KPI data 2024'!$AI:$AI)</f>
        <v>1201.46</v>
      </c>
      <c r="AF38" s="5">
        <f t="shared" si="18"/>
        <v>0</v>
      </c>
      <c r="AG38" s="5">
        <f>IF(D38="Switzerland",SUMIF('Combined Budget 2025 CHF'!$B:$B,$B38,'Combined Budget 2025 CHF'!$Q:$Q),SUMIF('Combined Budget 2025 EUR'!$B:$B,$B38,'Combined Budget 2025 EUR'!$Q:$Q))</f>
        <v>0</v>
      </c>
      <c r="AH38" s="6"/>
      <c r="AI38" s="6">
        <f t="shared" si="10"/>
        <v>-1</v>
      </c>
      <c r="AJ38" s="6">
        <f t="shared" si="11"/>
        <v>-1</v>
      </c>
      <c r="AK38" s="6">
        <f t="shared" si="12"/>
        <v>-1</v>
      </c>
      <c r="AL38" s="6" t="str">
        <f t="shared" si="13"/>
        <v>N/A</v>
      </c>
      <c r="AM38" s="6">
        <f t="shared" si="19"/>
        <v>-1</v>
      </c>
      <c r="AN38" s="6"/>
      <c r="AO38" s="7">
        <f t="shared" si="14"/>
        <v>-1201.46</v>
      </c>
      <c r="AP38" s="7">
        <f t="shared" si="15"/>
        <v>-9682.0300000000007</v>
      </c>
      <c r="AQ38" s="7">
        <f t="shared" si="16"/>
        <v>-4501.42</v>
      </c>
      <c r="AR38" s="7">
        <f t="shared" si="17"/>
        <v>0</v>
      </c>
    </row>
    <row r="39" spans="2:44" x14ac:dyDescent="0.25">
      <c r="B39">
        <v>20547</v>
      </c>
      <c r="C39" t="s">
        <v>573</v>
      </c>
      <c r="D39" s="1" t="s">
        <v>23</v>
      </c>
      <c r="E39" s="1">
        <f>IF(D39="Switzerland", VLOOKUP($B39, 'Combined Budget 2025 CHF'!$B:$E, 4, 0), VLOOKUP($B39, 'Combined Budget 2025 EUR'!$B:$E, 4, 0))</f>
        <v>0</v>
      </c>
      <c r="F39" s="1" t="s">
        <v>535</v>
      </c>
      <c r="G39" s="1" t="s">
        <v>106</v>
      </c>
      <c r="H39">
        <f>IF(D39="Switzerland", VLOOKUP($B39, 'Combined Budget 2025 CHF'!$B:$K, 10, 0), VLOOKUP($B39, 'Combined Budget 2025 EUR'!$B:$K, 10, 0))</f>
        <v>0</v>
      </c>
      <c r="I39" t="s">
        <v>358</v>
      </c>
      <c r="J39">
        <f>YEAR(VLOOKUP($B39, 'KPI data 2025'!$B:$H, 7, 0))</f>
        <v>1900</v>
      </c>
      <c r="K39" t="str">
        <f t="shared" si="0"/>
        <v>Pre-2022</v>
      </c>
      <c r="L39" s="5">
        <f>SUMIF('KPI data 2022'!$B:$B, $B39,'KPI data 2022'!$X:$X)</f>
        <v>3674.7000000000003</v>
      </c>
      <c r="M39" s="5">
        <f>SUMIF('KPI data 2023'!$B:$B, $B39, 'KPI data 2023'!$X:$X)</f>
        <v>3404.1</v>
      </c>
      <c r="N39" s="5">
        <f>SUMIF('KPI data 2024'!$B:$B, $B39, 'KPI data 2024'!$X:$X)</f>
        <v>0</v>
      </c>
      <c r="O39" s="5">
        <f>SUMIF('KPI data 2025'!$B:$B, $B39, 'KPI data 2025'!$X:$X)</f>
        <v>0</v>
      </c>
      <c r="P39" s="5">
        <f>IF(D39="Switzerland",SUMIF('Combined Budget 2025 CHF'!$B:$B,$B39,'Combined Budget 2025 CHF'!$AF:$AF),SUMIF('Combined Budget 2025 EUR'!$B:$B,$B39,'Combined Budget 2025 EUR'!$AN:$AN))</f>
        <v>0</v>
      </c>
      <c r="Q39" s="6"/>
      <c r="R39" s="6" t="str">
        <f t="shared" si="1"/>
        <v>N/A</v>
      </c>
      <c r="S39" s="6">
        <f t="shared" si="2"/>
        <v>-1</v>
      </c>
      <c r="T39" s="6">
        <f t="shared" si="3"/>
        <v>-1</v>
      </c>
      <c r="U39" s="6" t="str">
        <f t="shared" si="4"/>
        <v>N/A</v>
      </c>
      <c r="V39" s="6">
        <f t="shared" si="5"/>
        <v>-1</v>
      </c>
      <c r="W39" s="6"/>
      <c r="X39" s="7">
        <f t="shared" si="6"/>
        <v>0</v>
      </c>
      <c r="Y39" s="7">
        <f t="shared" si="7"/>
        <v>-3404.1</v>
      </c>
      <c r="Z39" s="7">
        <f t="shared" si="8"/>
        <v>-3674.7000000000003</v>
      </c>
      <c r="AA39" s="7">
        <f t="shared" si="9"/>
        <v>0</v>
      </c>
      <c r="AB39" s="6"/>
      <c r="AC39" s="5">
        <f>SUMIF('KPI data 2022'!$B:$B, $B39,'KPI data 2022'!$AI:$AI)</f>
        <v>3674.7000000000003</v>
      </c>
      <c r="AD39" s="5">
        <f>SUMIF('KPI data 2023'!$B:$B, $B39, 'KPI data 2023'!$AI:$AI)</f>
        <v>3404.1</v>
      </c>
      <c r="AE39" s="5">
        <f>SUMIF('KPI data 2024'!$B:$B, $B39, 'KPI data 2024'!$AI:$AI)</f>
        <v>0</v>
      </c>
      <c r="AF39" s="5">
        <f t="shared" si="18"/>
        <v>0</v>
      </c>
      <c r="AG39" s="5">
        <f>IF(D39="Switzerland",SUMIF('Combined Budget 2025 CHF'!$B:$B,$B39,'Combined Budget 2025 CHF'!$Q:$Q),SUMIF('Combined Budget 2025 EUR'!$B:$B,$B39,'Combined Budget 2025 EUR'!$Q:$Q))</f>
        <v>0</v>
      </c>
      <c r="AH39" s="6"/>
      <c r="AI39" s="6" t="str">
        <f t="shared" si="10"/>
        <v>N/A</v>
      </c>
      <c r="AJ39" s="6">
        <f t="shared" si="11"/>
        <v>-1</v>
      </c>
      <c r="AK39" s="6">
        <f t="shared" si="12"/>
        <v>-1</v>
      </c>
      <c r="AL39" s="6" t="str">
        <f t="shared" si="13"/>
        <v>N/A</v>
      </c>
      <c r="AM39" s="6">
        <f t="shared" si="19"/>
        <v>-1</v>
      </c>
      <c r="AN39" s="6"/>
      <c r="AO39" s="7">
        <f t="shared" si="14"/>
        <v>0</v>
      </c>
      <c r="AP39" s="7">
        <f t="shared" si="15"/>
        <v>-3404.1</v>
      </c>
      <c r="AQ39" s="7">
        <f t="shared" si="16"/>
        <v>-3674.7000000000003</v>
      </c>
      <c r="AR39" s="7">
        <f t="shared" si="17"/>
        <v>0</v>
      </c>
    </row>
    <row r="40" spans="2:44" x14ac:dyDescent="0.25">
      <c r="B40" s="1">
        <v>20592</v>
      </c>
      <c r="C40" s="1" t="s">
        <v>273</v>
      </c>
      <c r="D40" s="1" t="s">
        <v>23</v>
      </c>
      <c r="E40" s="1" t="s">
        <v>18</v>
      </c>
      <c r="F40" s="1" t="s">
        <v>535</v>
      </c>
      <c r="G40" s="1" t="s">
        <v>106</v>
      </c>
      <c r="H40">
        <f>IF(D40="Switzerland", VLOOKUP($B40, 'Combined Budget 2025 CHF'!$B:$K, 10, 0), VLOOKUP($B40, 'Combined Budget 2025 EUR'!$B:$K, 10, 0))</f>
        <v>0</v>
      </c>
      <c r="I40" t="s">
        <v>64</v>
      </c>
      <c r="J40">
        <f>YEAR(VLOOKUP($B40, 'KPI data 2025'!$B:$H, 7, 0))</f>
        <v>1900</v>
      </c>
      <c r="K40" t="str">
        <f t="shared" si="0"/>
        <v>Pre-2022</v>
      </c>
      <c r="L40" s="5">
        <f>SUMIF('KPI data 2022'!$B:$B, $B40,'KPI data 2022'!$X:$X)</f>
        <v>957.19</v>
      </c>
      <c r="M40" s="5">
        <f>SUMIF('KPI data 2023'!$B:$B, $B40, 'KPI data 2023'!$X:$X)</f>
        <v>1003.33</v>
      </c>
      <c r="N40" s="5">
        <f>SUMIF('KPI data 2024'!$B:$B, $B40, 'KPI data 2024'!$X:$X)</f>
        <v>710</v>
      </c>
      <c r="O40" s="5">
        <f>SUMIF('KPI data 2025'!$B:$B, $B40, 'KPI data 2025'!$X:$X)</f>
        <v>711.8</v>
      </c>
      <c r="P40" s="5">
        <f>IF(D40="Switzerland",SUMIF('Combined Budget 2025 CHF'!$B:$B,$B40,'Combined Budget 2025 CHF'!$AF:$AF),SUMIF('Combined Budget 2025 EUR'!$B:$B,$B40,'Combined Budget 2025 EUR'!$AN:$AN))</f>
        <v>0</v>
      </c>
      <c r="Q40" s="6"/>
      <c r="R40" s="6">
        <f t="shared" si="1"/>
        <v>2.535211267605586E-3</v>
      </c>
      <c r="S40" s="6">
        <f t="shared" si="2"/>
        <v>-0.29056242711769809</v>
      </c>
      <c r="T40" s="6">
        <f t="shared" si="3"/>
        <v>-0.25636498500820115</v>
      </c>
      <c r="U40" s="6" t="str">
        <f t="shared" si="4"/>
        <v>N/A</v>
      </c>
      <c r="V40" s="6">
        <f t="shared" si="5"/>
        <v>-7.1375884451141847E-2</v>
      </c>
      <c r="W40" s="6"/>
      <c r="X40" s="7">
        <f t="shared" si="6"/>
        <v>1.7999999999999545</v>
      </c>
      <c r="Y40" s="7">
        <f t="shared" si="7"/>
        <v>-291.53000000000009</v>
      </c>
      <c r="Z40" s="7">
        <f t="shared" si="8"/>
        <v>-245.3900000000001</v>
      </c>
      <c r="AA40" s="7">
        <f t="shared" si="9"/>
        <v>711.8</v>
      </c>
      <c r="AB40" s="6"/>
      <c r="AC40" s="5">
        <f>SUMIF('KPI data 2022'!$B:$B, $B40,'KPI data 2022'!$AI:$AI)</f>
        <v>957.19</v>
      </c>
      <c r="AD40" s="5">
        <f>SUMIF('KPI data 2023'!$B:$B, $B40, 'KPI data 2023'!$AI:$AI)</f>
        <v>1003.33</v>
      </c>
      <c r="AE40" s="5">
        <f>SUMIF('KPI data 2024'!$B:$B, $B40, 'KPI data 2024'!$AI:$AI)</f>
        <v>710</v>
      </c>
      <c r="AF40" s="5">
        <f t="shared" si="18"/>
        <v>711.8</v>
      </c>
      <c r="AG40" s="5">
        <f>IF(D40="Switzerland",SUMIF('Combined Budget 2025 CHF'!$B:$B,$B40,'Combined Budget 2025 CHF'!$Q:$Q),SUMIF('Combined Budget 2025 EUR'!$B:$B,$B40,'Combined Budget 2025 EUR'!$Q:$Q))</f>
        <v>0</v>
      </c>
      <c r="AH40" s="6"/>
      <c r="AI40" s="6">
        <f t="shared" si="10"/>
        <v>2.535211267605586E-3</v>
      </c>
      <c r="AJ40" s="6">
        <f t="shared" si="11"/>
        <v>-0.29056242711769809</v>
      </c>
      <c r="AK40" s="6">
        <f t="shared" si="12"/>
        <v>-0.25636498500820115</v>
      </c>
      <c r="AL40" s="6" t="str">
        <f t="shared" si="13"/>
        <v>N/A</v>
      </c>
      <c r="AM40" s="6">
        <f t="shared" si="19"/>
        <v>-7.1375884451141847E-2</v>
      </c>
      <c r="AN40" s="6"/>
      <c r="AO40" s="7">
        <f t="shared" si="14"/>
        <v>1.7999999999999545</v>
      </c>
      <c r="AP40" s="7">
        <f t="shared" si="15"/>
        <v>-291.53000000000009</v>
      </c>
      <c r="AQ40" s="7">
        <f t="shared" si="16"/>
        <v>-245.3900000000001</v>
      </c>
      <c r="AR40" s="7">
        <f t="shared" si="17"/>
        <v>711.8</v>
      </c>
    </row>
    <row r="41" spans="2:44" x14ac:dyDescent="0.25">
      <c r="B41" s="1">
        <v>20596</v>
      </c>
      <c r="C41" s="1" t="s">
        <v>574</v>
      </c>
      <c r="D41" s="1" t="s">
        <v>23</v>
      </c>
      <c r="E41" s="1">
        <f>IF(D41="Switzerland", VLOOKUP($B41, 'Combined Budget 2025 CHF'!$B:$E, 4, 0), VLOOKUP($B41, 'Combined Budget 2025 EUR'!$B:$E, 4, 0))</f>
        <v>0</v>
      </c>
      <c r="F41" s="1">
        <v>0</v>
      </c>
      <c r="G41" s="1">
        <v>0</v>
      </c>
      <c r="H41">
        <f>IF(D41="Switzerland", VLOOKUP($B41, 'Combined Budget 2025 CHF'!$B:$K, 10, 0), VLOOKUP($B41, 'Combined Budget 2025 EUR'!$B:$K, 10, 0))</f>
        <v>0</v>
      </c>
      <c r="I41" t="s">
        <v>64</v>
      </c>
      <c r="J41">
        <f>YEAR(VLOOKUP($B41, 'KPI data 2025'!$B:$H, 7, 0))</f>
        <v>1900</v>
      </c>
      <c r="K41" t="str">
        <f t="shared" si="0"/>
        <v>Pre-2022</v>
      </c>
      <c r="L41" s="5">
        <f>SUMIF('KPI data 2022'!$B:$B, $B41,'KPI data 2022'!$X:$X)</f>
        <v>5999.7400000000007</v>
      </c>
      <c r="M41" s="5">
        <f>SUMIF('KPI data 2023'!$B:$B, $B41, 'KPI data 2023'!$X:$X)</f>
        <v>3771.72</v>
      </c>
      <c r="N41" s="5">
        <f>SUMIF('KPI data 2024'!$B:$B, $B41, 'KPI data 2024'!$X:$X)</f>
        <v>0</v>
      </c>
      <c r="O41" s="5">
        <f>SUMIF('KPI data 2025'!$B:$B, $B41, 'KPI data 2025'!$X:$X)</f>
        <v>0</v>
      </c>
      <c r="P41" s="5">
        <f>IF(D41="Switzerland",SUMIF('Combined Budget 2025 CHF'!$B:$B,$B41,'Combined Budget 2025 CHF'!$AF:$AF),SUMIF('Combined Budget 2025 EUR'!$B:$B,$B41,'Combined Budget 2025 EUR'!$AN:$AN))</f>
        <v>0</v>
      </c>
      <c r="Q41" s="6"/>
      <c r="R41" s="6" t="str">
        <f t="shared" si="1"/>
        <v>N/A</v>
      </c>
      <c r="S41" s="6">
        <f t="shared" si="2"/>
        <v>-1</v>
      </c>
      <c r="T41" s="6">
        <f t="shared" si="3"/>
        <v>-1</v>
      </c>
      <c r="U41" s="6" t="str">
        <f t="shared" si="4"/>
        <v>N/A</v>
      </c>
      <c r="V41" s="6">
        <f t="shared" si="5"/>
        <v>-1</v>
      </c>
      <c r="W41" s="6"/>
      <c r="X41" s="7">
        <f t="shared" si="6"/>
        <v>0</v>
      </c>
      <c r="Y41" s="7">
        <f t="shared" si="7"/>
        <v>-3771.72</v>
      </c>
      <c r="Z41" s="7">
        <f t="shared" si="8"/>
        <v>-5999.7400000000007</v>
      </c>
      <c r="AA41" s="7">
        <f t="shared" si="9"/>
        <v>0</v>
      </c>
      <c r="AB41" s="6"/>
      <c r="AC41" s="5">
        <f>SUMIF('KPI data 2022'!$B:$B, $B41,'KPI data 2022'!$AI:$AI)</f>
        <v>5999.7400000000007</v>
      </c>
      <c r="AD41" s="5">
        <f>SUMIF('KPI data 2023'!$B:$B, $B41, 'KPI data 2023'!$AI:$AI)</f>
        <v>3771.72</v>
      </c>
      <c r="AE41" s="5">
        <f>SUMIF('KPI data 2024'!$B:$B, $B41, 'KPI data 2024'!$AI:$AI)</f>
        <v>0</v>
      </c>
      <c r="AF41" s="5">
        <f t="shared" si="18"/>
        <v>0</v>
      </c>
      <c r="AG41" s="5">
        <f>IF(D41="Switzerland",SUMIF('Combined Budget 2025 CHF'!$B:$B,$B41,'Combined Budget 2025 CHF'!$Q:$Q),SUMIF('Combined Budget 2025 EUR'!$B:$B,$B41,'Combined Budget 2025 EUR'!$Q:$Q))</f>
        <v>0</v>
      </c>
      <c r="AH41" s="6"/>
      <c r="AI41" s="6" t="str">
        <f t="shared" si="10"/>
        <v>N/A</v>
      </c>
      <c r="AJ41" s="6">
        <f t="shared" si="11"/>
        <v>-1</v>
      </c>
      <c r="AK41" s="6">
        <f t="shared" si="12"/>
        <v>-1</v>
      </c>
      <c r="AL41" s="6" t="str">
        <f t="shared" si="13"/>
        <v>N/A</v>
      </c>
      <c r="AM41" s="6">
        <f t="shared" si="19"/>
        <v>-1</v>
      </c>
      <c r="AN41" s="6"/>
      <c r="AO41" s="7">
        <f t="shared" si="14"/>
        <v>0</v>
      </c>
      <c r="AP41" s="7">
        <f t="shared" si="15"/>
        <v>-3771.72</v>
      </c>
      <c r="AQ41" s="7">
        <f t="shared" si="16"/>
        <v>-5999.7400000000007</v>
      </c>
      <c r="AR41" s="7">
        <f t="shared" si="17"/>
        <v>0</v>
      </c>
    </row>
    <row r="42" spans="2:44" x14ac:dyDescent="0.25">
      <c r="B42" s="1">
        <v>20607</v>
      </c>
      <c r="C42" s="1" t="s">
        <v>575</v>
      </c>
      <c r="D42" s="1" t="s">
        <v>23</v>
      </c>
      <c r="E42" s="1">
        <f>IF(D42="Switzerland", VLOOKUP($B42, 'Combined Budget 2025 CHF'!$B:$E, 4, 0), VLOOKUP($B42, 'Combined Budget 2025 EUR'!$B:$E, 4, 0))</f>
        <v>0</v>
      </c>
      <c r="F42" s="1">
        <v>0</v>
      </c>
      <c r="G42" s="1">
        <v>0</v>
      </c>
      <c r="H42">
        <f>IF(D42="Switzerland", VLOOKUP($B42, 'Combined Budget 2025 CHF'!$B:$K, 10, 0), VLOOKUP($B42, 'Combined Budget 2025 EUR'!$B:$K, 10, 0))</f>
        <v>0</v>
      </c>
      <c r="I42" t="s">
        <v>358</v>
      </c>
      <c r="J42">
        <f>YEAR(VLOOKUP($B42, 'KPI data 2025'!$B:$H, 7, 0))</f>
        <v>1900</v>
      </c>
      <c r="K42" t="str">
        <f t="shared" si="0"/>
        <v>Pre-2022</v>
      </c>
      <c r="L42" s="5">
        <f>SUMIF('KPI data 2022'!$B:$B, $B42,'KPI data 2022'!$X:$X)</f>
        <v>2893.3199999999997</v>
      </c>
      <c r="M42" s="5">
        <f>SUMIF('KPI data 2023'!$B:$B, $B42, 'KPI data 2023'!$X:$X)</f>
        <v>1697.3700000000001</v>
      </c>
      <c r="N42" s="5">
        <f>SUMIF('KPI data 2024'!$B:$B, $B42, 'KPI data 2024'!$X:$X)</f>
        <v>0</v>
      </c>
      <c r="O42" s="5">
        <f>SUMIF('KPI data 2025'!$B:$B, $B42, 'KPI data 2025'!$X:$X)</f>
        <v>0</v>
      </c>
      <c r="P42" s="5">
        <f>IF(D42="Switzerland",SUMIF('Combined Budget 2025 CHF'!$B:$B,$B42,'Combined Budget 2025 CHF'!$AF:$AF),SUMIF('Combined Budget 2025 EUR'!$B:$B,$B42,'Combined Budget 2025 EUR'!$AN:$AN))</f>
        <v>0</v>
      </c>
      <c r="Q42" s="6"/>
      <c r="R42" s="6" t="str">
        <f t="shared" si="1"/>
        <v>N/A</v>
      </c>
      <c r="S42" s="6">
        <f t="shared" si="2"/>
        <v>-1</v>
      </c>
      <c r="T42" s="6">
        <f t="shared" si="3"/>
        <v>-1</v>
      </c>
      <c r="U42" s="6" t="str">
        <f t="shared" si="4"/>
        <v>N/A</v>
      </c>
      <c r="V42" s="6">
        <f t="shared" si="5"/>
        <v>-1</v>
      </c>
      <c r="W42" s="6"/>
      <c r="X42" s="7">
        <f t="shared" si="6"/>
        <v>0</v>
      </c>
      <c r="Y42" s="7">
        <f t="shared" si="7"/>
        <v>-1697.3700000000001</v>
      </c>
      <c r="Z42" s="7">
        <f t="shared" si="8"/>
        <v>-2893.3199999999997</v>
      </c>
      <c r="AA42" s="7">
        <f t="shared" si="9"/>
        <v>0</v>
      </c>
      <c r="AB42" s="6"/>
      <c r="AC42" s="5">
        <f>SUMIF('KPI data 2022'!$B:$B, $B42,'KPI data 2022'!$AI:$AI)</f>
        <v>2893.3199999999997</v>
      </c>
      <c r="AD42" s="5">
        <f>SUMIF('KPI data 2023'!$B:$B, $B42, 'KPI data 2023'!$AI:$AI)</f>
        <v>1697.3700000000001</v>
      </c>
      <c r="AE42" s="5">
        <f>SUMIF('KPI data 2024'!$B:$B, $B42, 'KPI data 2024'!$AI:$AI)</f>
        <v>0</v>
      </c>
      <c r="AF42" s="5">
        <f t="shared" si="18"/>
        <v>0</v>
      </c>
      <c r="AG42" s="5">
        <f>IF(D42="Switzerland",SUMIF('Combined Budget 2025 CHF'!$B:$B,$B42,'Combined Budget 2025 CHF'!$Q:$Q),SUMIF('Combined Budget 2025 EUR'!$B:$B,$B42,'Combined Budget 2025 EUR'!$Q:$Q))</f>
        <v>0</v>
      </c>
      <c r="AH42" s="6"/>
      <c r="AI42" s="6" t="str">
        <f t="shared" si="10"/>
        <v>N/A</v>
      </c>
      <c r="AJ42" s="6">
        <f t="shared" si="11"/>
        <v>-1</v>
      </c>
      <c r="AK42" s="6">
        <f t="shared" si="12"/>
        <v>-1</v>
      </c>
      <c r="AL42" s="6" t="str">
        <f t="shared" si="13"/>
        <v>N/A</v>
      </c>
      <c r="AM42" s="6">
        <f t="shared" si="19"/>
        <v>-1</v>
      </c>
      <c r="AN42" s="6"/>
      <c r="AO42" s="7">
        <f t="shared" si="14"/>
        <v>0</v>
      </c>
      <c r="AP42" s="7">
        <f t="shared" si="15"/>
        <v>-1697.3700000000001</v>
      </c>
      <c r="AQ42" s="7">
        <f t="shared" si="16"/>
        <v>-2893.3199999999997</v>
      </c>
      <c r="AR42" s="7">
        <f t="shared" si="17"/>
        <v>0</v>
      </c>
    </row>
    <row r="43" spans="2:44" x14ac:dyDescent="0.25">
      <c r="B43" s="1">
        <v>20610</v>
      </c>
      <c r="C43" s="1" t="s">
        <v>576</v>
      </c>
      <c r="D43" s="1" t="s">
        <v>23</v>
      </c>
      <c r="E43" s="1">
        <f>IF(D43="Switzerland", VLOOKUP($B43, 'Combined Budget 2025 CHF'!$B:$E, 4, 0), VLOOKUP($B43, 'Combined Budget 2025 EUR'!$B:$E, 4, 0))</f>
        <v>0</v>
      </c>
      <c r="F43" s="1" t="s">
        <v>535</v>
      </c>
      <c r="G43" s="1" t="s">
        <v>106</v>
      </c>
      <c r="H43">
        <f>IF(D43="Switzerland", VLOOKUP($B43, 'Combined Budget 2025 CHF'!$B:$K, 10, 0), VLOOKUP($B43, 'Combined Budget 2025 EUR'!$B:$K, 10, 0))</f>
        <v>0</v>
      </c>
      <c r="I43" t="s">
        <v>64</v>
      </c>
      <c r="J43">
        <f>YEAR(VLOOKUP($B43, 'KPI data 2025'!$B:$H, 7, 0))</f>
        <v>1900</v>
      </c>
      <c r="K43" t="str">
        <f t="shared" si="0"/>
        <v>Pre-2022</v>
      </c>
      <c r="L43" s="5">
        <f>SUMIF('KPI data 2022'!$B:$B, $B43,'KPI data 2022'!$X:$X)</f>
        <v>190.07999999999998</v>
      </c>
      <c r="M43" s="5">
        <f>SUMIF('KPI data 2023'!$B:$B, $B43, 'KPI data 2023'!$X:$X)</f>
        <v>0</v>
      </c>
      <c r="N43" s="5">
        <f>SUMIF('KPI data 2024'!$B:$B, $B43, 'KPI data 2024'!$X:$X)</f>
        <v>0</v>
      </c>
      <c r="O43" s="5">
        <f>SUMIF('KPI data 2025'!$B:$B, $B43, 'KPI data 2025'!$X:$X)</f>
        <v>0</v>
      </c>
      <c r="P43" s="5">
        <f>IF(D43="Switzerland",SUMIF('Combined Budget 2025 CHF'!$B:$B,$B43,'Combined Budget 2025 CHF'!$AF:$AF),SUMIF('Combined Budget 2025 EUR'!$B:$B,$B43,'Combined Budget 2025 EUR'!$AN:$AN))</f>
        <v>0</v>
      </c>
      <c r="Q43" s="6"/>
      <c r="R43" s="6" t="str">
        <f t="shared" si="1"/>
        <v>N/A</v>
      </c>
      <c r="S43" s="6" t="str">
        <f t="shared" si="2"/>
        <v>N/A</v>
      </c>
      <c r="T43" s="6">
        <f t="shared" si="3"/>
        <v>-1</v>
      </c>
      <c r="U43" s="6" t="str">
        <f t="shared" si="4"/>
        <v>N/A</v>
      </c>
      <c r="V43" s="6">
        <f t="shared" si="5"/>
        <v>-1</v>
      </c>
      <c r="W43" s="6"/>
      <c r="X43" s="7">
        <f t="shared" si="6"/>
        <v>0</v>
      </c>
      <c r="Y43" s="7">
        <f t="shared" si="7"/>
        <v>0</v>
      </c>
      <c r="Z43" s="7">
        <f t="shared" si="8"/>
        <v>-190.07999999999998</v>
      </c>
      <c r="AA43" s="7">
        <f t="shared" si="9"/>
        <v>0</v>
      </c>
      <c r="AB43" s="6"/>
      <c r="AC43" s="5">
        <f>SUMIF('KPI data 2022'!$B:$B, $B43,'KPI data 2022'!$AI:$AI)</f>
        <v>190.07999999999998</v>
      </c>
      <c r="AD43" s="5">
        <f>SUMIF('KPI data 2023'!$B:$B, $B43, 'KPI data 2023'!$AI:$AI)</f>
        <v>0</v>
      </c>
      <c r="AE43" s="5">
        <f>SUMIF('KPI data 2024'!$B:$B, $B43, 'KPI data 2024'!$AI:$AI)</f>
        <v>0</v>
      </c>
      <c r="AF43" s="5">
        <f t="shared" si="18"/>
        <v>0</v>
      </c>
      <c r="AG43" s="5">
        <f>IF(D43="Switzerland",SUMIF('Combined Budget 2025 CHF'!$B:$B,$B43,'Combined Budget 2025 CHF'!$Q:$Q),SUMIF('Combined Budget 2025 EUR'!$B:$B,$B43,'Combined Budget 2025 EUR'!$Q:$Q))</f>
        <v>0</v>
      </c>
      <c r="AH43" s="6"/>
      <c r="AI43" s="6" t="str">
        <f t="shared" si="10"/>
        <v>N/A</v>
      </c>
      <c r="AJ43" s="6" t="str">
        <f t="shared" si="11"/>
        <v>N/A</v>
      </c>
      <c r="AK43" s="6">
        <f t="shared" si="12"/>
        <v>-1</v>
      </c>
      <c r="AL43" s="6" t="str">
        <f t="shared" si="13"/>
        <v>N/A</v>
      </c>
      <c r="AM43" s="6">
        <f t="shared" si="19"/>
        <v>-1</v>
      </c>
      <c r="AN43" s="6"/>
      <c r="AO43" s="7">
        <f t="shared" si="14"/>
        <v>0</v>
      </c>
      <c r="AP43" s="7">
        <f t="shared" si="15"/>
        <v>0</v>
      </c>
      <c r="AQ43" s="7">
        <f t="shared" si="16"/>
        <v>-190.07999999999998</v>
      </c>
      <c r="AR43" s="7">
        <f t="shared" si="17"/>
        <v>0</v>
      </c>
    </row>
    <row r="44" spans="2:44" x14ac:dyDescent="0.25">
      <c r="B44" s="1">
        <v>20617</v>
      </c>
      <c r="C44" s="1" t="s">
        <v>577</v>
      </c>
      <c r="D44" s="1" t="s">
        <v>23</v>
      </c>
      <c r="E44" s="1" t="str">
        <f>IF(D44="Switzerland", VLOOKUP($B44, 'Combined Budget 2025 CHF'!$B:$E, 4, 0), VLOOKUP($B44, 'Combined Budget 2025 EUR'!$B:$E, 4, 0))</f>
        <v>South East / Bayern</v>
      </c>
      <c r="F44" s="1" t="s">
        <v>535</v>
      </c>
      <c r="G44" s="1" t="s">
        <v>106</v>
      </c>
      <c r="H44">
        <f>IF(D44="Switzerland", VLOOKUP($B44, 'Combined Budget 2025 CHF'!$B:$K, 10, 0), VLOOKUP($B44, 'Combined Budget 2025 EUR'!$B:$K, 10, 0))</f>
        <v>0</v>
      </c>
      <c r="I44" t="s">
        <v>64</v>
      </c>
      <c r="J44">
        <f>YEAR(VLOOKUP($B44, 'KPI data 2025'!$B:$H, 7, 0))</f>
        <v>1900</v>
      </c>
      <c r="K44" t="str">
        <f t="shared" si="0"/>
        <v>Pre-2022</v>
      </c>
      <c r="L44" s="5">
        <f>SUMIF('KPI data 2022'!$B:$B, $B44,'KPI data 2022'!$X:$X)</f>
        <v>2507.0200000000004</v>
      </c>
      <c r="M44" s="5">
        <f>SUMIF('KPI data 2023'!$B:$B, $B44, 'KPI data 2023'!$X:$X)</f>
        <v>1697.35</v>
      </c>
      <c r="N44" s="5">
        <f>SUMIF('KPI data 2024'!$B:$B, $B44, 'KPI data 2024'!$X:$X)</f>
        <v>0</v>
      </c>
      <c r="O44" s="5">
        <f>SUMIF('KPI data 2025'!$B:$B, $B44, 'KPI data 2025'!$X:$X)</f>
        <v>0</v>
      </c>
      <c r="P44" s="5">
        <f>IF(D44="Switzerland",SUMIF('Combined Budget 2025 CHF'!$B:$B,$B44,'Combined Budget 2025 CHF'!$AF:$AF),SUMIF('Combined Budget 2025 EUR'!$B:$B,$B44,'Combined Budget 2025 EUR'!$AN:$AN))</f>
        <v>0</v>
      </c>
      <c r="Q44" s="6"/>
      <c r="R44" s="6" t="str">
        <f t="shared" si="1"/>
        <v>N/A</v>
      </c>
      <c r="S44" s="6">
        <f t="shared" si="2"/>
        <v>-1</v>
      </c>
      <c r="T44" s="6">
        <f t="shared" si="3"/>
        <v>-1</v>
      </c>
      <c r="U44" s="6" t="str">
        <f t="shared" si="4"/>
        <v>N/A</v>
      </c>
      <c r="V44" s="6">
        <f t="shared" si="5"/>
        <v>-1</v>
      </c>
      <c r="W44" s="6"/>
      <c r="X44" s="7">
        <f t="shared" si="6"/>
        <v>0</v>
      </c>
      <c r="Y44" s="7">
        <f t="shared" si="7"/>
        <v>-1697.35</v>
      </c>
      <c r="Z44" s="7">
        <f t="shared" si="8"/>
        <v>-2507.0200000000004</v>
      </c>
      <c r="AA44" s="7">
        <f t="shared" si="9"/>
        <v>0</v>
      </c>
      <c r="AB44" s="6"/>
      <c r="AC44" s="5">
        <f>SUMIF('KPI data 2022'!$B:$B, $B44,'KPI data 2022'!$AI:$AI)</f>
        <v>2507.0200000000004</v>
      </c>
      <c r="AD44" s="5">
        <f>SUMIF('KPI data 2023'!$B:$B, $B44, 'KPI data 2023'!$AI:$AI)</f>
        <v>1697.35</v>
      </c>
      <c r="AE44" s="5">
        <f>SUMIF('KPI data 2024'!$B:$B, $B44, 'KPI data 2024'!$AI:$AI)</f>
        <v>0</v>
      </c>
      <c r="AF44" s="5">
        <f t="shared" si="18"/>
        <v>0</v>
      </c>
      <c r="AG44" s="5">
        <f>IF(D44="Switzerland",SUMIF('Combined Budget 2025 CHF'!$B:$B,$B44,'Combined Budget 2025 CHF'!$Q:$Q),SUMIF('Combined Budget 2025 EUR'!$B:$B,$B44,'Combined Budget 2025 EUR'!$Q:$Q))</f>
        <v>0</v>
      </c>
      <c r="AH44" s="6"/>
      <c r="AI44" s="6" t="str">
        <f t="shared" si="10"/>
        <v>N/A</v>
      </c>
      <c r="AJ44" s="6">
        <f t="shared" si="11"/>
        <v>-1</v>
      </c>
      <c r="AK44" s="6">
        <f t="shared" si="12"/>
        <v>-1</v>
      </c>
      <c r="AL44" s="6" t="str">
        <f t="shared" si="13"/>
        <v>N/A</v>
      </c>
      <c r="AM44" s="6">
        <f t="shared" si="19"/>
        <v>-1</v>
      </c>
      <c r="AN44" s="6"/>
      <c r="AO44" s="7">
        <f t="shared" si="14"/>
        <v>0</v>
      </c>
      <c r="AP44" s="7">
        <f t="shared" si="15"/>
        <v>-1697.35</v>
      </c>
      <c r="AQ44" s="7">
        <f t="shared" si="16"/>
        <v>-2507.0200000000004</v>
      </c>
      <c r="AR44" s="7">
        <f t="shared" si="17"/>
        <v>0</v>
      </c>
    </row>
    <row r="45" spans="2:44" x14ac:dyDescent="0.25">
      <c r="B45" s="1">
        <v>20636</v>
      </c>
      <c r="C45" s="1" t="s">
        <v>274</v>
      </c>
      <c r="D45" s="1" t="s">
        <v>23</v>
      </c>
      <c r="E45" s="1" t="str">
        <f>IF(D45="Switzerland", VLOOKUP($B45, 'Combined Budget 2025 CHF'!$B:$E, 4, 0), VLOOKUP($B45, 'Combined Budget 2025 EUR'!$B:$E, 4, 0))</f>
        <v>South East / Bayern</v>
      </c>
      <c r="F45" s="1" t="s">
        <v>535</v>
      </c>
      <c r="G45" s="1" t="s">
        <v>106</v>
      </c>
      <c r="H45">
        <f>IF(D45="Switzerland", VLOOKUP($B45, 'Combined Budget 2025 CHF'!$B:$K, 10, 0), VLOOKUP($B45, 'Combined Budget 2025 EUR'!$B:$K, 10, 0))</f>
        <v>0</v>
      </c>
      <c r="I45" t="s">
        <v>64</v>
      </c>
      <c r="J45">
        <f>YEAR(VLOOKUP($B45, 'KPI data 2025'!$B:$H, 7, 0))</f>
        <v>1900</v>
      </c>
      <c r="K45" t="str">
        <f t="shared" si="0"/>
        <v>Pre-2022</v>
      </c>
      <c r="L45" s="5">
        <f>SUMIF('KPI data 2022'!$B:$B, $B45,'KPI data 2022'!$X:$X)</f>
        <v>34435.81</v>
      </c>
      <c r="M45" s="5">
        <f>SUMIF('KPI data 2023'!$B:$B, $B45, 'KPI data 2023'!$X:$X)</f>
        <v>19718.190000000002</v>
      </c>
      <c r="N45" s="5">
        <f>SUMIF('KPI data 2024'!$B:$B, $B45, 'KPI data 2024'!$X:$X)</f>
        <v>1976.74</v>
      </c>
      <c r="O45" s="5">
        <f>SUMIF('KPI data 2025'!$B:$B, $B45, 'KPI data 2025'!$X:$X)</f>
        <v>2046.3500000000001</v>
      </c>
      <c r="P45" s="5">
        <f>IF(D45="Switzerland",SUMIF('Combined Budget 2025 CHF'!$B:$B,$B45,'Combined Budget 2025 CHF'!$AF:$AF),SUMIF('Combined Budget 2025 EUR'!$B:$B,$B45,'Combined Budget 2025 EUR'!$AN:$AN))</f>
        <v>0</v>
      </c>
      <c r="Q45" s="6"/>
      <c r="R45" s="6">
        <f t="shared" si="1"/>
        <v>3.5214545160213273E-2</v>
      </c>
      <c r="S45" s="6">
        <f t="shared" si="2"/>
        <v>-0.89622019059558711</v>
      </c>
      <c r="T45" s="6">
        <f t="shared" si="3"/>
        <v>-0.94057494218954052</v>
      </c>
      <c r="U45" s="6" t="str">
        <f t="shared" si="4"/>
        <v>N/A</v>
      </c>
      <c r="V45" s="6">
        <f t="shared" si="5"/>
        <v>-0.50626671831889469</v>
      </c>
      <c r="W45" s="6"/>
      <c r="X45" s="7">
        <f t="shared" si="6"/>
        <v>69.610000000000127</v>
      </c>
      <c r="Y45" s="7">
        <f t="shared" si="7"/>
        <v>-17671.840000000004</v>
      </c>
      <c r="Z45" s="7">
        <f t="shared" si="8"/>
        <v>-32389.46</v>
      </c>
      <c r="AA45" s="7">
        <f t="shared" si="9"/>
        <v>2046.3500000000001</v>
      </c>
      <c r="AB45" s="6"/>
      <c r="AC45" s="5">
        <f>SUMIF('KPI data 2022'!$B:$B, $B45,'KPI data 2022'!$AI:$AI)</f>
        <v>34435.81</v>
      </c>
      <c r="AD45" s="5">
        <f>SUMIF('KPI data 2023'!$B:$B, $B45, 'KPI data 2023'!$AI:$AI)</f>
        <v>19718.190000000002</v>
      </c>
      <c r="AE45" s="5">
        <f>SUMIF('KPI data 2024'!$B:$B, $B45, 'KPI data 2024'!$AI:$AI)</f>
        <v>1976.74</v>
      </c>
      <c r="AF45" s="5">
        <f t="shared" si="18"/>
        <v>2046.3500000000001</v>
      </c>
      <c r="AG45" s="5">
        <f>IF(D45="Switzerland",SUMIF('Combined Budget 2025 CHF'!$B:$B,$B45,'Combined Budget 2025 CHF'!$Q:$Q),SUMIF('Combined Budget 2025 EUR'!$B:$B,$B45,'Combined Budget 2025 EUR'!$Q:$Q))</f>
        <v>0</v>
      </c>
      <c r="AH45" s="6"/>
      <c r="AI45" s="6">
        <f t="shared" si="10"/>
        <v>3.5214545160213273E-2</v>
      </c>
      <c r="AJ45" s="6">
        <f t="shared" si="11"/>
        <v>-0.89622019059558711</v>
      </c>
      <c r="AK45" s="6">
        <f t="shared" si="12"/>
        <v>-0.94057494218954052</v>
      </c>
      <c r="AL45" s="6" t="str">
        <f t="shared" si="13"/>
        <v>N/A</v>
      </c>
      <c r="AM45" s="6">
        <f t="shared" si="19"/>
        <v>-0.50626671831889469</v>
      </c>
      <c r="AN45" s="6"/>
      <c r="AO45" s="7">
        <f t="shared" si="14"/>
        <v>69.610000000000127</v>
      </c>
      <c r="AP45" s="7">
        <f t="shared" si="15"/>
        <v>-17671.840000000004</v>
      </c>
      <c r="AQ45" s="7">
        <f t="shared" si="16"/>
        <v>-32389.46</v>
      </c>
      <c r="AR45" s="7">
        <f t="shared" si="17"/>
        <v>2046.3500000000001</v>
      </c>
    </row>
    <row r="46" spans="2:44" x14ac:dyDescent="0.25">
      <c r="B46" s="1">
        <v>20656</v>
      </c>
      <c r="C46" s="1" t="s">
        <v>578</v>
      </c>
      <c r="D46" s="1" t="s">
        <v>23</v>
      </c>
      <c r="E46" s="1" t="str">
        <f>IF(D46="Switzerland", VLOOKUP($B46, 'Combined Budget 2025 CHF'!$B:$E, 4, 0), VLOOKUP($B46, 'Combined Budget 2025 EUR'!$B:$E, 4, 0))</f>
        <v>South East / Bayern</v>
      </c>
      <c r="F46" s="1" t="s">
        <v>535</v>
      </c>
      <c r="G46" s="1" t="s">
        <v>106</v>
      </c>
      <c r="H46">
        <f>IF(D46="Switzerland", VLOOKUP($B46, 'Combined Budget 2025 CHF'!$B:$K, 10, 0), VLOOKUP($B46, 'Combined Budget 2025 EUR'!$B:$K, 10, 0))</f>
        <v>0</v>
      </c>
      <c r="I46" t="s">
        <v>64</v>
      </c>
      <c r="J46">
        <f>YEAR(VLOOKUP($B46, 'KPI data 2025'!$B:$H, 7, 0))</f>
        <v>1900</v>
      </c>
      <c r="K46" t="str">
        <f t="shared" si="0"/>
        <v>Pre-2022</v>
      </c>
      <c r="L46" s="5">
        <f>SUMIF('KPI data 2022'!$B:$B, $B46,'KPI data 2022'!$X:$X)</f>
        <v>0</v>
      </c>
      <c r="M46" s="5">
        <f>SUMIF('KPI data 2023'!$B:$B, $B46, 'KPI data 2023'!$X:$X)</f>
        <v>0</v>
      </c>
      <c r="N46" s="5">
        <f>SUMIF('KPI data 2024'!$B:$B, $B46, 'KPI data 2024'!$X:$X)</f>
        <v>0</v>
      </c>
      <c r="O46" s="5">
        <f>SUMIF('KPI data 2025'!$B:$B, $B46, 'KPI data 2025'!$X:$X)</f>
        <v>0</v>
      </c>
      <c r="P46" s="5">
        <f>IF(D46="Switzerland",SUMIF('Combined Budget 2025 CHF'!$B:$B,$B46,'Combined Budget 2025 CHF'!$AF:$AF),SUMIF('Combined Budget 2025 EUR'!$B:$B,$B46,'Combined Budget 2025 EUR'!$AN:$AN))</f>
        <v>0</v>
      </c>
      <c r="Q46" s="6"/>
      <c r="R46" s="6" t="str">
        <f t="shared" si="1"/>
        <v>N/A</v>
      </c>
      <c r="S46" s="6" t="str">
        <f t="shared" si="2"/>
        <v>N/A</v>
      </c>
      <c r="T46" s="6" t="str">
        <f t="shared" si="3"/>
        <v>N/A</v>
      </c>
      <c r="U46" s="6" t="str">
        <f t="shared" si="4"/>
        <v>N/A</v>
      </c>
      <c r="V46" s="6">
        <f t="shared" si="5"/>
        <v>0</v>
      </c>
      <c r="W46" s="6"/>
      <c r="X46" s="7">
        <f t="shared" si="6"/>
        <v>0</v>
      </c>
      <c r="Y46" s="7">
        <f t="shared" si="7"/>
        <v>0</v>
      </c>
      <c r="Z46" s="7">
        <f t="shared" si="8"/>
        <v>0</v>
      </c>
      <c r="AA46" s="7">
        <f t="shared" si="9"/>
        <v>0</v>
      </c>
      <c r="AB46" s="6"/>
      <c r="AC46" s="5">
        <f>SUMIF('KPI data 2022'!$B:$B, $B46,'KPI data 2022'!$AI:$AI)</f>
        <v>0</v>
      </c>
      <c r="AD46" s="5">
        <f>SUMIF('KPI data 2023'!$B:$B, $B46, 'KPI data 2023'!$AI:$AI)</f>
        <v>0</v>
      </c>
      <c r="AE46" s="5">
        <f>SUMIF('KPI data 2024'!$B:$B, $B46, 'KPI data 2024'!$AI:$AI)</f>
        <v>0</v>
      </c>
      <c r="AF46" s="5">
        <f t="shared" si="18"/>
        <v>0</v>
      </c>
      <c r="AG46" s="5">
        <f>IF(D46="Switzerland",SUMIF('Combined Budget 2025 CHF'!$B:$B,$B46,'Combined Budget 2025 CHF'!$Q:$Q),SUMIF('Combined Budget 2025 EUR'!$B:$B,$B46,'Combined Budget 2025 EUR'!$Q:$Q))</f>
        <v>0</v>
      </c>
      <c r="AH46" s="6"/>
      <c r="AI46" s="6" t="str">
        <f t="shared" si="10"/>
        <v>N/A</v>
      </c>
      <c r="AJ46" s="6" t="str">
        <f t="shared" si="11"/>
        <v>N/A</v>
      </c>
      <c r="AK46" s="6" t="str">
        <f t="shared" si="12"/>
        <v>N/A</v>
      </c>
      <c r="AL46" s="6" t="str">
        <f t="shared" si="13"/>
        <v>N/A</v>
      </c>
      <c r="AM46" s="6">
        <f t="shared" si="19"/>
        <v>0</v>
      </c>
      <c r="AN46" s="6"/>
      <c r="AO46" s="7">
        <f t="shared" si="14"/>
        <v>0</v>
      </c>
      <c r="AP46" s="7">
        <f t="shared" si="15"/>
        <v>0</v>
      </c>
      <c r="AQ46" s="7">
        <f t="shared" si="16"/>
        <v>0</v>
      </c>
      <c r="AR46" s="7">
        <f t="shared" si="17"/>
        <v>0</v>
      </c>
    </row>
    <row r="47" spans="2:44" x14ac:dyDescent="0.25">
      <c r="B47" s="1">
        <v>20657</v>
      </c>
      <c r="C47" s="1" t="s">
        <v>579</v>
      </c>
      <c r="D47" s="1" t="s">
        <v>23</v>
      </c>
      <c r="E47" s="1">
        <f>IF(D47="Switzerland", VLOOKUP($B47, 'Combined Budget 2025 CHF'!$B:$E, 4, 0), VLOOKUP($B47, 'Combined Budget 2025 EUR'!$B:$E, 4, 0))</f>
        <v>0</v>
      </c>
      <c r="F47" s="1" t="s">
        <v>545</v>
      </c>
      <c r="G47" s="1" t="s">
        <v>545</v>
      </c>
      <c r="H47">
        <f>IF(D47="Switzerland", VLOOKUP($B47, 'Combined Budget 2025 CHF'!$B:$K, 10, 0), VLOOKUP($B47, 'Combined Budget 2025 EUR'!$B:$K, 10, 0))</f>
        <v>0</v>
      </c>
      <c r="I47" t="s">
        <v>64</v>
      </c>
      <c r="J47">
        <f>YEAR(VLOOKUP($B47, 'KPI data 2025'!$B:$H, 7, 0))</f>
        <v>1900</v>
      </c>
      <c r="K47" t="str">
        <f t="shared" si="0"/>
        <v>Pre-2022</v>
      </c>
      <c r="L47" s="5">
        <f>SUMIF('KPI data 2022'!$B:$B, $B47,'KPI data 2022'!$X:$X)</f>
        <v>1370.98</v>
      </c>
      <c r="M47" s="5">
        <f>SUMIF('KPI data 2023'!$B:$B, $B47, 'KPI data 2023'!$X:$X)</f>
        <v>199.06</v>
      </c>
      <c r="N47" s="5">
        <f>SUMIF('KPI data 2024'!$B:$B, $B47, 'KPI data 2024'!$X:$X)</f>
        <v>0</v>
      </c>
      <c r="O47" s="5">
        <f>SUMIF('KPI data 2025'!$B:$B, $B47, 'KPI data 2025'!$X:$X)</f>
        <v>0</v>
      </c>
      <c r="P47" s="5">
        <f>IF(D47="Switzerland",SUMIF('Combined Budget 2025 CHF'!$B:$B,$B47,'Combined Budget 2025 CHF'!$AF:$AF),SUMIF('Combined Budget 2025 EUR'!$B:$B,$B47,'Combined Budget 2025 EUR'!$AN:$AN))</f>
        <v>0</v>
      </c>
      <c r="Q47" s="6"/>
      <c r="R47" s="6" t="str">
        <f t="shared" si="1"/>
        <v>N/A</v>
      </c>
      <c r="S47" s="6">
        <f t="shared" si="2"/>
        <v>-1</v>
      </c>
      <c r="T47" s="6">
        <f t="shared" si="3"/>
        <v>-1</v>
      </c>
      <c r="U47" s="6" t="str">
        <f t="shared" si="4"/>
        <v>N/A</v>
      </c>
      <c r="V47" s="6">
        <f t="shared" si="5"/>
        <v>-1</v>
      </c>
      <c r="W47" s="6"/>
      <c r="X47" s="7">
        <f t="shared" si="6"/>
        <v>0</v>
      </c>
      <c r="Y47" s="7">
        <f t="shared" si="7"/>
        <v>-199.06</v>
      </c>
      <c r="Z47" s="7">
        <f t="shared" si="8"/>
        <v>-1370.98</v>
      </c>
      <c r="AA47" s="7">
        <f t="shared" si="9"/>
        <v>0</v>
      </c>
      <c r="AB47" s="6"/>
      <c r="AC47" s="5">
        <f>SUMIF('KPI data 2022'!$B:$B, $B47,'KPI data 2022'!$AI:$AI)</f>
        <v>1370.98</v>
      </c>
      <c r="AD47" s="5">
        <f>SUMIF('KPI data 2023'!$B:$B, $B47, 'KPI data 2023'!$AI:$AI)</f>
        <v>199.06</v>
      </c>
      <c r="AE47" s="5">
        <f>SUMIF('KPI data 2024'!$B:$B, $B47, 'KPI data 2024'!$AI:$AI)</f>
        <v>0</v>
      </c>
      <c r="AF47" s="5">
        <f t="shared" si="18"/>
        <v>0</v>
      </c>
      <c r="AG47" s="5">
        <f>IF(D47="Switzerland",SUMIF('Combined Budget 2025 CHF'!$B:$B,$B47,'Combined Budget 2025 CHF'!$Q:$Q),SUMIF('Combined Budget 2025 EUR'!$B:$B,$B47,'Combined Budget 2025 EUR'!$Q:$Q))</f>
        <v>0</v>
      </c>
      <c r="AH47" s="6"/>
      <c r="AI47" s="6" t="str">
        <f t="shared" si="10"/>
        <v>N/A</v>
      </c>
      <c r="AJ47" s="6">
        <f t="shared" si="11"/>
        <v>-1</v>
      </c>
      <c r="AK47" s="6">
        <f t="shared" si="12"/>
        <v>-1</v>
      </c>
      <c r="AL47" s="6" t="str">
        <f t="shared" si="13"/>
        <v>N/A</v>
      </c>
      <c r="AM47" s="6">
        <f t="shared" si="19"/>
        <v>-1</v>
      </c>
      <c r="AN47" s="6"/>
      <c r="AO47" s="7">
        <f t="shared" si="14"/>
        <v>0</v>
      </c>
      <c r="AP47" s="7">
        <f t="shared" si="15"/>
        <v>-199.06</v>
      </c>
      <c r="AQ47" s="7">
        <f t="shared" si="16"/>
        <v>-1370.98</v>
      </c>
      <c r="AR47" s="7">
        <f t="shared" si="17"/>
        <v>0</v>
      </c>
    </row>
    <row r="48" spans="2:44" x14ac:dyDescent="0.25">
      <c r="B48" s="1">
        <v>20658</v>
      </c>
      <c r="C48" s="1" t="s">
        <v>580</v>
      </c>
      <c r="D48" s="1" t="s">
        <v>23</v>
      </c>
      <c r="E48" s="1">
        <f>IF(D48="Switzerland", VLOOKUP($B48, 'Combined Budget 2025 CHF'!$B:$E, 4, 0), VLOOKUP($B48, 'Combined Budget 2025 EUR'!$B:$E, 4, 0))</f>
        <v>0</v>
      </c>
      <c r="F48" s="1" t="s">
        <v>535</v>
      </c>
      <c r="G48" s="1" t="s">
        <v>106</v>
      </c>
      <c r="H48">
        <f>IF(D48="Switzerland", VLOOKUP($B48, 'Combined Budget 2025 CHF'!$B:$K, 10, 0), VLOOKUP($B48, 'Combined Budget 2025 EUR'!$B:$K, 10, 0))</f>
        <v>0</v>
      </c>
      <c r="I48" t="s">
        <v>64</v>
      </c>
      <c r="J48">
        <f>YEAR(VLOOKUP($B48, 'KPI data 2025'!$B:$H, 7, 0))</f>
        <v>1900</v>
      </c>
      <c r="K48" t="str">
        <f t="shared" si="0"/>
        <v>Pre-2022</v>
      </c>
      <c r="L48" s="5">
        <f>SUMIF('KPI data 2022'!$B:$B, $B48,'KPI data 2022'!$X:$X)</f>
        <v>1827.02</v>
      </c>
      <c r="M48" s="5">
        <f>SUMIF('KPI data 2023'!$B:$B, $B48, 'KPI data 2023'!$X:$X)</f>
        <v>1541.41</v>
      </c>
      <c r="N48" s="5">
        <f>SUMIF('KPI data 2024'!$B:$B, $B48, 'KPI data 2024'!$X:$X)</f>
        <v>0</v>
      </c>
      <c r="O48" s="5">
        <f>SUMIF('KPI data 2025'!$B:$B, $B48, 'KPI data 2025'!$X:$X)</f>
        <v>0</v>
      </c>
      <c r="P48" s="5">
        <f>IF(D48="Switzerland",SUMIF('Combined Budget 2025 CHF'!$B:$B,$B48,'Combined Budget 2025 CHF'!$AF:$AF),SUMIF('Combined Budget 2025 EUR'!$B:$B,$B48,'Combined Budget 2025 EUR'!$AN:$AN))</f>
        <v>0</v>
      </c>
      <c r="Q48" s="6"/>
      <c r="R48" s="6" t="str">
        <f t="shared" si="1"/>
        <v>N/A</v>
      </c>
      <c r="S48" s="6">
        <f t="shared" si="2"/>
        <v>-1</v>
      </c>
      <c r="T48" s="6">
        <f t="shared" si="3"/>
        <v>-1</v>
      </c>
      <c r="U48" s="6" t="str">
        <f t="shared" si="4"/>
        <v>N/A</v>
      </c>
      <c r="V48" s="6">
        <f t="shared" si="5"/>
        <v>-1</v>
      </c>
      <c r="W48" s="6"/>
      <c r="X48" s="7">
        <f t="shared" si="6"/>
        <v>0</v>
      </c>
      <c r="Y48" s="7">
        <f t="shared" si="7"/>
        <v>-1541.41</v>
      </c>
      <c r="Z48" s="7">
        <f t="shared" si="8"/>
        <v>-1827.02</v>
      </c>
      <c r="AA48" s="7">
        <f t="shared" si="9"/>
        <v>0</v>
      </c>
      <c r="AB48" s="6"/>
      <c r="AC48" s="5">
        <f>SUMIF('KPI data 2022'!$B:$B, $B48,'KPI data 2022'!$AI:$AI)</f>
        <v>1827.02</v>
      </c>
      <c r="AD48" s="5">
        <f>SUMIF('KPI data 2023'!$B:$B, $B48, 'KPI data 2023'!$AI:$AI)</f>
        <v>1541.41</v>
      </c>
      <c r="AE48" s="5">
        <f>SUMIF('KPI data 2024'!$B:$B, $B48, 'KPI data 2024'!$AI:$AI)</f>
        <v>0</v>
      </c>
      <c r="AF48" s="5">
        <f t="shared" si="18"/>
        <v>0</v>
      </c>
      <c r="AG48" s="5">
        <f>IF(D48="Switzerland",SUMIF('Combined Budget 2025 CHF'!$B:$B,$B48,'Combined Budget 2025 CHF'!$Q:$Q),SUMIF('Combined Budget 2025 EUR'!$B:$B,$B48,'Combined Budget 2025 EUR'!$Q:$Q))</f>
        <v>0</v>
      </c>
      <c r="AH48" s="6"/>
      <c r="AI48" s="6" t="str">
        <f t="shared" ref="AI48:AI99" si="20">IFERROR($AF48/AE48-1, "N/A")</f>
        <v>N/A</v>
      </c>
      <c r="AJ48" s="6">
        <f t="shared" ref="AJ48:AJ99" si="21">IFERROR($AF48/AD48-1, "N/A")</f>
        <v>-1</v>
      </c>
      <c r="AK48" s="6">
        <f t="shared" ref="AK48:AK99" si="22">IFERROR($AF48/AC48-1, "N/A")</f>
        <v>-1</v>
      </c>
      <c r="AL48" s="6" t="str">
        <f t="shared" ref="AL48:AL99" si="23">IFERROR($AF48/AG48-1, "N/A")</f>
        <v>N/A</v>
      </c>
      <c r="AM48" s="6">
        <f t="shared" si="19"/>
        <v>-1</v>
      </c>
      <c r="AN48" s="6"/>
      <c r="AO48" s="7">
        <f t="shared" ref="AO48:AO99" si="24">$AF48-AE48</f>
        <v>0</v>
      </c>
      <c r="AP48" s="7">
        <f t="shared" ref="AP48:AP99" si="25">$AF48-AD48</f>
        <v>-1541.41</v>
      </c>
      <c r="AQ48" s="7">
        <f t="shared" ref="AQ48:AQ99" si="26">$AF48-AC48</f>
        <v>-1827.02</v>
      </c>
      <c r="AR48" s="7">
        <f t="shared" ref="AR48:AR99" si="27">$AF48-AG48</f>
        <v>0</v>
      </c>
    </row>
    <row r="49" spans="2:44" x14ac:dyDescent="0.25">
      <c r="B49" s="1">
        <v>20670</v>
      </c>
      <c r="C49" s="1" t="s">
        <v>275</v>
      </c>
      <c r="D49" s="1" t="s">
        <v>23</v>
      </c>
      <c r="E49" s="1" t="str">
        <f>IF(D49="Switzerland", VLOOKUP($B49, 'Combined Budget 2025 CHF'!$B:$E, 4, 0), VLOOKUP($B49, 'Combined Budget 2025 EUR'!$B:$E, 4, 0))</f>
        <v>NRW</v>
      </c>
      <c r="F49" s="1" t="s">
        <v>535</v>
      </c>
      <c r="G49" s="1" t="s">
        <v>106</v>
      </c>
      <c r="H49">
        <f>IF(D49="Switzerland", VLOOKUP($B49, 'Combined Budget 2025 CHF'!$B:$K, 10, 0), VLOOKUP($B49, 'Combined Budget 2025 EUR'!$B:$K, 10, 0))</f>
        <v>0</v>
      </c>
      <c r="I49" t="s">
        <v>64</v>
      </c>
      <c r="J49">
        <f>YEAR(VLOOKUP($B49, 'KPI data 2025'!$B:$H, 7, 0))</f>
        <v>1900</v>
      </c>
      <c r="K49" t="str">
        <f t="shared" si="0"/>
        <v>Pre-2022</v>
      </c>
      <c r="L49" s="5">
        <f>SUMIF('KPI data 2022'!$B:$B, $B49,'KPI data 2022'!$X:$X)</f>
        <v>6151.56</v>
      </c>
      <c r="M49" s="5">
        <f>SUMIF('KPI data 2023'!$B:$B, $B49, 'KPI data 2023'!$X:$X)</f>
        <v>7695.7799999999988</v>
      </c>
      <c r="N49" s="5">
        <f>SUMIF('KPI data 2024'!$B:$B, $B49, 'KPI data 2024'!$X:$X)</f>
        <v>0</v>
      </c>
      <c r="O49" s="5">
        <f>SUMIF('KPI data 2025'!$B:$B, $B49, 'KPI data 2025'!$X:$X)</f>
        <v>664.48</v>
      </c>
      <c r="P49" s="5">
        <f>IF(D49="Switzerland",SUMIF('Combined Budget 2025 CHF'!$B:$B,$B49,'Combined Budget 2025 CHF'!$AF:$AF),SUMIF('Combined Budget 2025 EUR'!$B:$B,$B49,'Combined Budget 2025 EUR'!$AN:$AN))</f>
        <v>0</v>
      </c>
      <c r="Q49" s="6"/>
      <c r="R49" s="6" t="str">
        <f t="shared" si="1"/>
        <v>N/A</v>
      </c>
      <c r="S49" s="6">
        <f t="shared" si="2"/>
        <v>-0.91365657542185452</v>
      </c>
      <c r="T49" s="6">
        <f t="shared" si="3"/>
        <v>-0.89198187126517503</v>
      </c>
      <c r="U49" s="6" t="str">
        <f t="shared" si="4"/>
        <v>N/A</v>
      </c>
      <c r="V49" s="6">
        <f t="shared" si="5"/>
        <v>-0.42671026929012423</v>
      </c>
      <c r="W49" s="6"/>
      <c r="X49" s="7">
        <f t="shared" si="6"/>
        <v>664.48</v>
      </c>
      <c r="Y49" s="7">
        <f t="shared" si="7"/>
        <v>-7031.2999999999993</v>
      </c>
      <c r="Z49" s="7">
        <f t="shared" si="8"/>
        <v>-5487.08</v>
      </c>
      <c r="AA49" s="7">
        <f t="shared" si="9"/>
        <v>664.48</v>
      </c>
      <c r="AB49" s="6"/>
      <c r="AC49" s="5">
        <f>SUMIF('KPI data 2022'!$B:$B, $B49,'KPI data 2022'!$AI:$AI)</f>
        <v>6151.56</v>
      </c>
      <c r="AD49" s="5">
        <f>SUMIF('KPI data 2023'!$B:$B, $B49, 'KPI data 2023'!$AI:$AI)</f>
        <v>7695.7799999999988</v>
      </c>
      <c r="AE49" s="5">
        <f>SUMIF('KPI data 2024'!$B:$B, $B49, 'KPI data 2024'!$AI:$AI)</f>
        <v>0</v>
      </c>
      <c r="AF49" s="5">
        <f t="shared" ref="AF49:AF100" si="28">O49</f>
        <v>664.48</v>
      </c>
      <c r="AG49" s="5">
        <f>IF(D49="Switzerland",SUMIF('Combined Budget 2025 CHF'!$B:$B,$B49,'Combined Budget 2025 CHF'!$Q:$Q),SUMIF('Combined Budget 2025 EUR'!$B:$B,$B49,'Combined Budget 2025 EUR'!$Q:$Q))</f>
        <v>0</v>
      </c>
      <c r="AH49" s="6"/>
      <c r="AI49" s="6" t="str">
        <f t="shared" si="20"/>
        <v>N/A</v>
      </c>
      <c r="AJ49" s="6">
        <f t="shared" si="21"/>
        <v>-0.91365657542185452</v>
      </c>
      <c r="AK49" s="6">
        <f t="shared" si="22"/>
        <v>-0.89198187126517503</v>
      </c>
      <c r="AL49" s="6" t="str">
        <f t="shared" si="23"/>
        <v>N/A</v>
      </c>
      <c r="AM49" s="6">
        <f t="shared" ref="AM49:AM100" si="29">IFERROR(_xlfn.RRI(4,AC49,AF49), "N/A")</f>
        <v>-0.42671026929012423</v>
      </c>
      <c r="AN49" s="6"/>
      <c r="AO49" s="7">
        <f t="shared" si="24"/>
        <v>664.48</v>
      </c>
      <c r="AP49" s="7">
        <f t="shared" si="25"/>
        <v>-7031.2999999999993</v>
      </c>
      <c r="AQ49" s="7">
        <f t="shared" si="26"/>
        <v>-5487.08</v>
      </c>
      <c r="AR49" s="7">
        <f t="shared" si="27"/>
        <v>664.48</v>
      </c>
    </row>
    <row r="50" spans="2:44" x14ac:dyDescent="0.25">
      <c r="B50" s="1">
        <v>20680</v>
      </c>
      <c r="C50" s="1" t="s">
        <v>581</v>
      </c>
      <c r="D50" s="1" t="s">
        <v>23</v>
      </c>
      <c r="E50" s="1">
        <f>IF(D50="Switzerland", VLOOKUP($B50, 'Combined Budget 2025 CHF'!$B:$E, 4, 0), VLOOKUP($B50, 'Combined Budget 2025 EUR'!$B:$E, 4, 0))</f>
        <v>0</v>
      </c>
      <c r="F50" s="1" t="s">
        <v>545</v>
      </c>
      <c r="G50" s="1" t="s">
        <v>545</v>
      </c>
      <c r="H50">
        <f>IF(D50="Switzerland", VLOOKUP($B50, 'Combined Budget 2025 CHF'!$B:$K, 10, 0), VLOOKUP($B50, 'Combined Budget 2025 EUR'!$B:$K, 10, 0))</f>
        <v>0</v>
      </c>
      <c r="I50" t="s">
        <v>64</v>
      </c>
      <c r="J50">
        <f>YEAR(VLOOKUP($B50, 'KPI data 2025'!$B:$H, 7, 0))</f>
        <v>1900</v>
      </c>
      <c r="K50" t="str">
        <f t="shared" si="0"/>
        <v>Pre-2022</v>
      </c>
      <c r="L50" s="5">
        <f>SUMIF('KPI data 2022'!$B:$B, $B50,'KPI data 2022'!$X:$X)</f>
        <v>1444.46</v>
      </c>
      <c r="M50" s="5">
        <f>SUMIF('KPI data 2023'!$B:$B, $B50, 'KPI data 2023'!$X:$X)</f>
        <v>0</v>
      </c>
      <c r="N50" s="5">
        <f>SUMIF('KPI data 2024'!$B:$B, $B50, 'KPI data 2024'!$X:$X)</f>
        <v>0</v>
      </c>
      <c r="O50" s="5">
        <f>SUMIF('KPI data 2025'!$B:$B, $B50, 'KPI data 2025'!$X:$X)</f>
        <v>0</v>
      </c>
      <c r="P50" s="5">
        <f>IF(D50="Switzerland",SUMIF('Combined Budget 2025 CHF'!$B:$B,$B50,'Combined Budget 2025 CHF'!$AF:$AF),SUMIF('Combined Budget 2025 EUR'!$B:$B,$B50,'Combined Budget 2025 EUR'!$AN:$AN))</f>
        <v>0</v>
      </c>
      <c r="Q50" s="6"/>
      <c r="R50" s="6" t="str">
        <f t="shared" si="1"/>
        <v>N/A</v>
      </c>
      <c r="S50" s="6" t="str">
        <f t="shared" si="2"/>
        <v>N/A</v>
      </c>
      <c r="T50" s="6">
        <f t="shared" si="3"/>
        <v>-1</v>
      </c>
      <c r="U50" s="6" t="str">
        <f t="shared" si="4"/>
        <v>N/A</v>
      </c>
      <c r="V50" s="6">
        <f t="shared" si="5"/>
        <v>-1</v>
      </c>
      <c r="W50" s="6"/>
      <c r="X50" s="7">
        <f t="shared" si="6"/>
        <v>0</v>
      </c>
      <c r="Y50" s="7">
        <f t="shared" si="7"/>
        <v>0</v>
      </c>
      <c r="Z50" s="7">
        <f t="shared" si="8"/>
        <v>-1444.46</v>
      </c>
      <c r="AA50" s="7">
        <f t="shared" si="9"/>
        <v>0</v>
      </c>
      <c r="AB50" s="6"/>
      <c r="AC50" s="5">
        <f>SUMIF('KPI data 2022'!$B:$B, $B50,'KPI data 2022'!$AI:$AI)</f>
        <v>1444.46</v>
      </c>
      <c r="AD50" s="5">
        <f>SUMIF('KPI data 2023'!$B:$B, $B50, 'KPI data 2023'!$AI:$AI)</f>
        <v>0</v>
      </c>
      <c r="AE50" s="5">
        <f>SUMIF('KPI data 2024'!$B:$B, $B50, 'KPI data 2024'!$AI:$AI)</f>
        <v>0</v>
      </c>
      <c r="AF50" s="5">
        <f t="shared" si="28"/>
        <v>0</v>
      </c>
      <c r="AG50" s="5">
        <f>IF(D50="Switzerland",SUMIF('Combined Budget 2025 CHF'!$B:$B,$B50,'Combined Budget 2025 CHF'!$Q:$Q),SUMIF('Combined Budget 2025 EUR'!$B:$B,$B50,'Combined Budget 2025 EUR'!$Q:$Q))</f>
        <v>0</v>
      </c>
      <c r="AH50" s="6"/>
      <c r="AI50" s="6" t="str">
        <f t="shared" si="20"/>
        <v>N/A</v>
      </c>
      <c r="AJ50" s="6" t="str">
        <f t="shared" si="21"/>
        <v>N/A</v>
      </c>
      <c r="AK50" s="6">
        <f t="shared" si="22"/>
        <v>-1</v>
      </c>
      <c r="AL50" s="6" t="str">
        <f t="shared" si="23"/>
        <v>N/A</v>
      </c>
      <c r="AM50" s="6">
        <f t="shared" si="29"/>
        <v>-1</v>
      </c>
      <c r="AN50" s="6"/>
      <c r="AO50" s="7">
        <f t="shared" si="24"/>
        <v>0</v>
      </c>
      <c r="AP50" s="7">
        <f t="shared" si="25"/>
        <v>0</v>
      </c>
      <c r="AQ50" s="7">
        <f t="shared" si="26"/>
        <v>-1444.46</v>
      </c>
      <c r="AR50" s="7">
        <f t="shared" si="27"/>
        <v>0</v>
      </c>
    </row>
    <row r="51" spans="2:44" x14ac:dyDescent="0.25">
      <c r="B51" s="1">
        <v>20681</v>
      </c>
      <c r="C51" s="1" t="s">
        <v>582</v>
      </c>
      <c r="D51" s="1" t="s">
        <v>23</v>
      </c>
      <c r="E51" s="1">
        <f>IF(D51="Switzerland", VLOOKUP($B51, 'Combined Budget 2025 CHF'!$B:$E, 4, 0), VLOOKUP($B51, 'Combined Budget 2025 EUR'!$B:$E, 4, 0))</f>
        <v>0</v>
      </c>
      <c r="F51" s="1" t="s">
        <v>535</v>
      </c>
      <c r="G51" s="1" t="s">
        <v>106</v>
      </c>
      <c r="H51">
        <f>IF(D51="Switzerland", VLOOKUP($B51, 'Combined Budget 2025 CHF'!$B:$K, 10, 0), VLOOKUP($B51, 'Combined Budget 2025 EUR'!$B:$K, 10, 0))</f>
        <v>0</v>
      </c>
      <c r="I51" t="s">
        <v>64</v>
      </c>
      <c r="J51">
        <f>YEAR(VLOOKUP($B51, 'KPI data 2025'!$B:$H, 7, 0))</f>
        <v>1900</v>
      </c>
      <c r="K51" t="str">
        <f t="shared" si="0"/>
        <v>Pre-2022</v>
      </c>
      <c r="L51" s="5">
        <f>SUMIF('KPI data 2022'!$B:$B, $B51,'KPI data 2022'!$X:$X)</f>
        <v>7953.4800000000005</v>
      </c>
      <c r="M51" s="5">
        <f>SUMIF('KPI data 2023'!$B:$B, $B51, 'KPI data 2023'!$X:$X)</f>
        <v>891.17</v>
      </c>
      <c r="N51" s="5">
        <f>SUMIF('KPI data 2024'!$B:$B, $B51, 'KPI data 2024'!$X:$X)</f>
        <v>0</v>
      </c>
      <c r="O51" s="5">
        <f>SUMIF('KPI data 2025'!$B:$B, $B51, 'KPI data 2025'!$X:$X)</f>
        <v>0</v>
      </c>
      <c r="P51" s="5">
        <f>IF(D51="Switzerland",SUMIF('Combined Budget 2025 CHF'!$B:$B,$B51,'Combined Budget 2025 CHF'!$AF:$AF),SUMIF('Combined Budget 2025 EUR'!$B:$B,$B51,'Combined Budget 2025 EUR'!$AN:$AN))</f>
        <v>0</v>
      </c>
      <c r="Q51" s="6"/>
      <c r="R51" s="6" t="str">
        <f t="shared" si="1"/>
        <v>N/A</v>
      </c>
      <c r="S51" s="6">
        <f t="shared" si="2"/>
        <v>-1</v>
      </c>
      <c r="T51" s="6">
        <f t="shared" si="3"/>
        <v>-1</v>
      </c>
      <c r="U51" s="6" t="str">
        <f t="shared" si="4"/>
        <v>N/A</v>
      </c>
      <c r="V51" s="6">
        <f t="shared" si="5"/>
        <v>-1</v>
      </c>
      <c r="W51" s="6"/>
      <c r="X51" s="7">
        <f t="shared" si="6"/>
        <v>0</v>
      </c>
      <c r="Y51" s="7">
        <f t="shared" si="7"/>
        <v>-891.17</v>
      </c>
      <c r="Z51" s="7">
        <f t="shared" si="8"/>
        <v>-7953.4800000000005</v>
      </c>
      <c r="AA51" s="7">
        <f t="shared" si="9"/>
        <v>0</v>
      </c>
      <c r="AB51" s="6"/>
      <c r="AC51" s="5">
        <f>SUMIF('KPI data 2022'!$B:$B, $B51,'KPI data 2022'!$AI:$AI)</f>
        <v>7953.4800000000005</v>
      </c>
      <c r="AD51" s="5">
        <f>SUMIF('KPI data 2023'!$B:$B, $B51, 'KPI data 2023'!$AI:$AI)</f>
        <v>891.17</v>
      </c>
      <c r="AE51" s="5">
        <f>SUMIF('KPI data 2024'!$B:$B, $B51, 'KPI data 2024'!$AI:$AI)</f>
        <v>0</v>
      </c>
      <c r="AF51" s="5">
        <f t="shared" si="28"/>
        <v>0</v>
      </c>
      <c r="AG51" s="5">
        <f>IF(D51="Switzerland",SUMIF('Combined Budget 2025 CHF'!$B:$B,$B51,'Combined Budget 2025 CHF'!$Q:$Q),SUMIF('Combined Budget 2025 EUR'!$B:$B,$B51,'Combined Budget 2025 EUR'!$Q:$Q))</f>
        <v>0</v>
      </c>
      <c r="AH51" s="6"/>
      <c r="AI51" s="6" t="str">
        <f t="shared" si="20"/>
        <v>N/A</v>
      </c>
      <c r="AJ51" s="6">
        <f t="shared" si="21"/>
        <v>-1</v>
      </c>
      <c r="AK51" s="6">
        <f t="shared" si="22"/>
        <v>-1</v>
      </c>
      <c r="AL51" s="6" t="str">
        <f t="shared" si="23"/>
        <v>N/A</v>
      </c>
      <c r="AM51" s="6">
        <f t="shared" si="29"/>
        <v>-1</v>
      </c>
      <c r="AN51" s="6"/>
      <c r="AO51" s="7">
        <f t="shared" si="24"/>
        <v>0</v>
      </c>
      <c r="AP51" s="7">
        <f t="shared" si="25"/>
        <v>-891.17</v>
      </c>
      <c r="AQ51" s="7">
        <f t="shared" si="26"/>
        <v>-7953.4800000000005</v>
      </c>
      <c r="AR51" s="7">
        <f t="shared" si="27"/>
        <v>0</v>
      </c>
    </row>
    <row r="52" spans="2:44" x14ac:dyDescent="0.25">
      <c r="B52" s="1">
        <v>20691</v>
      </c>
      <c r="C52" s="1" t="s">
        <v>583</v>
      </c>
      <c r="D52" s="1" t="s">
        <v>23</v>
      </c>
      <c r="E52" s="1">
        <f>IF(D52="Switzerland", VLOOKUP($B52, 'Combined Budget 2025 CHF'!$B:$E, 4, 0), VLOOKUP($B52, 'Combined Budget 2025 EUR'!$B:$E, 4, 0))</f>
        <v>0</v>
      </c>
      <c r="F52" s="1" t="s">
        <v>545</v>
      </c>
      <c r="G52" s="1" t="s">
        <v>545</v>
      </c>
      <c r="H52">
        <f>IF(D52="Switzerland", VLOOKUP($B52, 'Combined Budget 2025 CHF'!$B:$K, 10, 0), VLOOKUP($B52, 'Combined Budget 2025 EUR'!$B:$K, 10, 0))</f>
        <v>0</v>
      </c>
      <c r="I52" t="s">
        <v>64</v>
      </c>
      <c r="J52">
        <f>YEAR(VLOOKUP($B52, 'KPI data 2025'!$B:$H, 7, 0))</f>
        <v>1900</v>
      </c>
      <c r="K52" t="str">
        <f t="shared" si="0"/>
        <v>Pre-2022</v>
      </c>
      <c r="L52" s="5">
        <f>SUMIF('KPI data 2022'!$B:$B, $B52,'KPI data 2022'!$X:$X)</f>
        <v>14173.73</v>
      </c>
      <c r="M52" s="5">
        <f>SUMIF('KPI data 2023'!$B:$B, $B52, 'KPI data 2023'!$X:$X)</f>
        <v>0</v>
      </c>
      <c r="N52" s="5">
        <f>SUMIF('KPI data 2024'!$B:$B, $B52, 'KPI data 2024'!$X:$X)</f>
        <v>0</v>
      </c>
      <c r="O52" s="5">
        <f>SUMIF('KPI data 2025'!$B:$B, $B52, 'KPI data 2025'!$X:$X)</f>
        <v>0</v>
      </c>
      <c r="P52" s="5">
        <f>IF(D52="Switzerland",SUMIF('Combined Budget 2025 CHF'!$B:$B,$B52,'Combined Budget 2025 CHF'!$AF:$AF),SUMIF('Combined Budget 2025 EUR'!$B:$B,$B52,'Combined Budget 2025 EUR'!$AN:$AN))</f>
        <v>0</v>
      </c>
      <c r="Q52" s="6"/>
      <c r="R52" s="6" t="str">
        <f t="shared" si="1"/>
        <v>N/A</v>
      </c>
      <c r="S52" s="6" t="str">
        <f t="shared" si="2"/>
        <v>N/A</v>
      </c>
      <c r="T52" s="6">
        <f t="shared" si="3"/>
        <v>-1</v>
      </c>
      <c r="U52" s="6" t="str">
        <f t="shared" si="4"/>
        <v>N/A</v>
      </c>
      <c r="V52" s="6">
        <f t="shared" si="5"/>
        <v>-1</v>
      </c>
      <c r="W52" s="6"/>
      <c r="X52" s="7">
        <f t="shared" si="6"/>
        <v>0</v>
      </c>
      <c r="Y52" s="7">
        <f t="shared" si="7"/>
        <v>0</v>
      </c>
      <c r="Z52" s="7">
        <f t="shared" si="8"/>
        <v>-14173.73</v>
      </c>
      <c r="AA52" s="7">
        <f t="shared" si="9"/>
        <v>0</v>
      </c>
      <c r="AB52" s="6"/>
      <c r="AC52" s="5">
        <f>SUMIF('KPI data 2022'!$B:$B, $B52,'KPI data 2022'!$AI:$AI)</f>
        <v>14173.73</v>
      </c>
      <c r="AD52" s="5">
        <f>SUMIF('KPI data 2023'!$B:$B, $B52, 'KPI data 2023'!$AI:$AI)</f>
        <v>0</v>
      </c>
      <c r="AE52" s="5">
        <f>SUMIF('KPI data 2024'!$B:$B, $B52, 'KPI data 2024'!$AI:$AI)</f>
        <v>0</v>
      </c>
      <c r="AF52" s="5">
        <f t="shared" si="28"/>
        <v>0</v>
      </c>
      <c r="AG52" s="5">
        <f>IF(D52="Switzerland",SUMIF('Combined Budget 2025 CHF'!$B:$B,$B52,'Combined Budget 2025 CHF'!$Q:$Q),SUMIF('Combined Budget 2025 EUR'!$B:$B,$B52,'Combined Budget 2025 EUR'!$Q:$Q))</f>
        <v>0</v>
      </c>
      <c r="AH52" s="6"/>
      <c r="AI52" s="6" t="str">
        <f t="shared" si="20"/>
        <v>N/A</v>
      </c>
      <c r="AJ52" s="6" t="str">
        <f t="shared" si="21"/>
        <v>N/A</v>
      </c>
      <c r="AK52" s="6">
        <f t="shared" si="22"/>
        <v>-1</v>
      </c>
      <c r="AL52" s="6" t="str">
        <f t="shared" si="23"/>
        <v>N/A</v>
      </c>
      <c r="AM52" s="6">
        <f t="shared" si="29"/>
        <v>-1</v>
      </c>
      <c r="AN52" s="6"/>
      <c r="AO52" s="7">
        <f t="shared" si="24"/>
        <v>0</v>
      </c>
      <c r="AP52" s="7">
        <f t="shared" si="25"/>
        <v>0</v>
      </c>
      <c r="AQ52" s="7">
        <f t="shared" si="26"/>
        <v>-14173.73</v>
      </c>
      <c r="AR52" s="7">
        <f t="shared" si="27"/>
        <v>0</v>
      </c>
    </row>
    <row r="53" spans="2:44" x14ac:dyDescent="0.25">
      <c r="B53" s="1">
        <v>20697</v>
      </c>
      <c r="C53" s="1" t="s">
        <v>163</v>
      </c>
      <c r="D53" s="1" t="s">
        <v>23</v>
      </c>
      <c r="E53" s="1" t="str">
        <f>IF(D53="Switzerland", VLOOKUP($B53, 'Combined Budget 2025 CHF'!$B:$E, 4, 0), VLOOKUP($B53, 'Combined Budget 2025 EUR'!$B:$E, 4, 0))</f>
        <v>South East / Bayern</v>
      </c>
      <c r="F53" s="1" t="s">
        <v>535</v>
      </c>
      <c r="G53" s="1" t="s">
        <v>106</v>
      </c>
      <c r="H53" t="s">
        <v>108</v>
      </c>
      <c r="I53" t="s">
        <v>64</v>
      </c>
      <c r="J53">
        <f>YEAR(VLOOKUP($B53, 'KPI data 2025'!$B:$H, 7, 0))</f>
        <v>2025</v>
      </c>
      <c r="K53">
        <f t="shared" si="0"/>
        <v>2025</v>
      </c>
      <c r="L53" s="5">
        <f>SUMIF('KPI data 2022'!$B:$B, $B53,'KPI data 2022'!$X:$X)</f>
        <v>1866.36</v>
      </c>
      <c r="M53" s="5">
        <f>SUMIF('KPI data 2023'!$B:$B, $B53, 'KPI data 2023'!$X:$X)</f>
        <v>0</v>
      </c>
      <c r="N53" s="5">
        <f>SUMIF('KPI data 2024'!$B:$B, $B53, 'KPI data 2024'!$X:$X)</f>
        <v>0</v>
      </c>
      <c r="O53" s="5">
        <f>SUMIF('KPI data 2025'!$B:$B, $B53, 'KPI data 2025'!$X:$X)</f>
        <v>12706.380000000001</v>
      </c>
      <c r="P53" s="5">
        <f>IF(D53="Switzerland",SUMIF('Combined Budget 2025 CHF'!$B:$B,$B53,'Combined Budget 2025 CHF'!$AF:$AF),SUMIF('Combined Budget 2025 EUR'!$B:$B,$B53,'Combined Budget 2025 EUR'!$AN:$AN))</f>
        <v>0</v>
      </c>
      <c r="Q53" s="6"/>
      <c r="R53" s="6" t="str">
        <f t="shared" si="1"/>
        <v>N/A</v>
      </c>
      <c r="S53" s="6" t="str">
        <f t="shared" si="2"/>
        <v>N/A</v>
      </c>
      <c r="T53" s="6">
        <f t="shared" si="3"/>
        <v>5.8081077605606648</v>
      </c>
      <c r="U53" s="6" t="str">
        <f t="shared" si="4"/>
        <v>N/A</v>
      </c>
      <c r="V53" s="6">
        <f t="shared" si="5"/>
        <v>0.61531269142762834</v>
      </c>
      <c r="W53" s="6"/>
      <c r="X53" s="7">
        <f t="shared" si="6"/>
        <v>12706.380000000001</v>
      </c>
      <c r="Y53" s="7">
        <f t="shared" si="7"/>
        <v>12706.380000000001</v>
      </c>
      <c r="Z53" s="7">
        <f t="shared" si="8"/>
        <v>10840.02</v>
      </c>
      <c r="AA53" s="7">
        <f t="shared" si="9"/>
        <v>12706.380000000001</v>
      </c>
      <c r="AB53" s="6"/>
      <c r="AC53" s="5">
        <f>SUMIF('KPI data 2022'!$B:$B, $B53,'KPI data 2022'!$AI:$AI)</f>
        <v>1866.36</v>
      </c>
      <c r="AD53" s="5">
        <f>SUMIF('KPI data 2023'!$B:$B, $B53, 'KPI data 2023'!$AI:$AI)</f>
        <v>0</v>
      </c>
      <c r="AE53" s="5">
        <f>SUMIF('KPI data 2024'!$B:$B, $B53, 'KPI data 2024'!$AI:$AI)</f>
        <v>0</v>
      </c>
      <c r="AF53" s="5">
        <f t="shared" si="28"/>
        <v>12706.380000000001</v>
      </c>
      <c r="AG53" s="5">
        <f>IF(D53="Switzerland",SUMIF('Combined Budget 2025 CHF'!$B:$B,$B53,'Combined Budget 2025 CHF'!$Q:$Q),SUMIF('Combined Budget 2025 EUR'!$B:$B,$B53,'Combined Budget 2025 EUR'!$Q:$Q))</f>
        <v>0</v>
      </c>
      <c r="AH53" s="6"/>
      <c r="AI53" s="6" t="str">
        <f t="shared" si="20"/>
        <v>N/A</v>
      </c>
      <c r="AJ53" s="6" t="str">
        <f t="shared" si="21"/>
        <v>N/A</v>
      </c>
      <c r="AK53" s="6">
        <f t="shared" si="22"/>
        <v>5.8081077605606648</v>
      </c>
      <c r="AL53" s="6" t="str">
        <f t="shared" si="23"/>
        <v>N/A</v>
      </c>
      <c r="AM53" s="6">
        <f t="shared" si="29"/>
        <v>0.61531269142762834</v>
      </c>
      <c r="AN53" s="6"/>
      <c r="AO53" s="7">
        <f t="shared" si="24"/>
        <v>12706.380000000001</v>
      </c>
      <c r="AP53" s="7">
        <f t="shared" si="25"/>
        <v>12706.380000000001</v>
      </c>
      <c r="AQ53" s="7">
        <f t="shared" si="26"/>
        <v>10840.02</v>
      </c>
      <c r="AR53" s="7">
        <f t="shared" si="27"/>
        <v>12706.380000000001</v>
      </c>
    </row>
    <row r="54" spans="2:44" x14ac:dyDescent="0.25">
      <c r="B54" s="1">
        <v>20707</v>
      </c>
      <c r="C54" s="1" t="s">
        <v>584</v>
      </c>
      <c r="D54" s="1" t="s">
        <v>23</v>
      </c>
      <c r="E54" s="1">
        <f>IF(D54="Switzerland", VLOOKUP($B54, 'Combined Budget 2025 CHF'!$B:$E, 4, 0), VLOOKUP($B54, 'Combined Budget 2025 EUR'!$B:$E, 4, 0))</f>
        <v>0</v>
      </c>
      <c r="F54" s="1" t="s">
        <v>535</v>
      </c>
      <c r="G54" s="1" t="s">
        <v>106</v>
      </c>
      <c r="H54">
        <f>IF(D54="Switzerland", VLOOKUP($B54, 'Combined Budget 2025 CHF'!$B:$K, 10, 0), VLOOKUP($B54, 'Combined Budget 2025 EUR'!$B:$K, 10, 0))</f>
        <v>0</v>
      </c>
      <c r="I54" t="s">
        <v>64</v>
      </c>
      <c r="J54">
        <f>YEAR(VLOOKUP($B54, 'KPI data 2025'!$B:$H, 7, 0))</f>
        <v>1900</v>
      </c>
      <c r="K54" t="str">
        <f t="shared" si="0"/>
        <v>Pre-2022</v>
      </c>
      <c r="L54" s="5">
        <f>SUMIF('KPI data 2022'!$B:$B, $B54,'KPI data 2022'!$X:$X)</f>
        <v>3963.9999999999995</v>
      </c>
      <c r="M54" s="5">
        <f>SUMIF('KPI data 2023'!$B:$B, $B54, 'KPI data 2023'!$X:$X)</f>
        <v>2906.4700000000003</v>
      </c>
      <c r="N54" s="5">
        <f>SUMIF('KPI data 2024'!$B:$B, $B54, 'KPI data 2024'!$X:$X)</f>
        <v>0</v>
      </c>
      <c r="O54" s="5">
        <f>SUMIF('KPI data 2025'!$B:$B, $B54, 'KPI data 2025'!$X:$X)</f>
        <v>0</v>
      </c>
      <c r="P54" s="5">
        <f>IF(D54="Switzerland",SUMIF('Combined Budget 2025 CHF'!$B:$B,$B54,'Combined Budget 2025 CHF'!$AF:$AF),SUMIF('Combined Budget 2025 EUR'!$B:$B,$B54,'Combined Budget 2025 EUR'!$AN:$AN))</f>
        <v>0</v>
      </c>
      <c r="Q54" s="6"/>
      <c r="R54" s="6" t="str">
        <f t="shared" si="1"/>
        <v>N/A</v>
      </c>
      <c r="S54" s="6">
        <f t="shared" si="2"/>
        <v>-1</v>
      </c>
      <c r="T54" s="6">
        <f t="shared" si="3"/>
        <v>-1</v>
      </c>
      <c r="U54" s="6" t="str">
        <f t="shared" si="4"/>
        <v>N/A</v>
      </c>
      <c r="V54" s="6">
        <f t="shared" si="5"/>
        <v>-1</v>
      </c>
      <c r="W54" s="6"/>
      <c r="X54" s="7">
        <f t="shared" si="6"/>
        <v>0</v>
      </c>
      <c r="Y54" s="7">
        <f t="shared" si="7"/>
        <v>-2906.4700000000003</v>
      </c>
      <c r="Z54" s="7">
        <f t="shared" si="8"/>
        <v>-3963.9999999999995</v>
      </c>
      <c r="AA54" s="7">
        <f t="shared" si="9"/>
        <v>0</v>
      </c>
      <c r="AB54" s="6"/>
      <c r="AC54" s="5">
        <f>SUMIF('KPI data 2022'!$B:$B, $B54,'KPI data 2022'!$AI:$AI)</f>
        <v>3963.9999999999995</v>
      </c>
      <c r="AD54" s="5">
        <f>SUMIF('KPI data 2023'!$B:$B, $B54, 'KPI data 2023'!$AI:$AI)</f>
        <v>2906.4700000000003</v>
      </c>
      <c r="AE54" s="5">
        <f>SUMIF('KPI data 2024'!$B:$B, $B54, 'KPI data 2024'!$AI:$AI)</f>
        <v>0</v>
      </c>
      <c r="AF54" s="5">
        <f t="shared" si="28"/>
        <v>0</v>
      </c>
      <c r="AG54" s="5">
        <f>IF(D54="Switzerland",SUMIF('Combined Budget 2025 CHF'!$B:$B,$B54,'Combined Budget 2025 CHF'!$Q:$Q),SUMIF('Combined Budget 2025 EUR'!$B:$B,$B54,'Combined Budget 2025 EUR'!$Q:$Q))</f>
        <v>0</v>
      </c>
      <c r="AH54" s="6"/>
      <c r="AI54" s="6" t="str">
        <f t="shared" si="20"/>
        <v>N/A</v>
      </c>
      <c r="AJ54" s="6">
        <f t="shared" si="21"/>
        <v>-1</v>
      </c>
      <c r="AK54" s="6">
        <f t="shared" si="22"/>
        <v>-1</v>
      </c>
      <c r="AL54" s="6" t="str">
        <f t="shared" si="23"/>
        <v>N/A</v>
      </c>
      <c r="AM54" s="6">
        <f t="shared" si="29"/>
        <v>-1</v>
      </c>
      <c r="AN54" s="6"/>
      <c r="AO54" s="7">
        <f t="shared" si="24"/>
        <v>0</v>
      </c>
      <c r="AP54" s="7">
        <f t="shared" si="25"/>
        <v>-2906.4700000000003</v>
      </c>
      <c r="AQ54" s="7">
        <f t="shared" si="26"/>
        <v>-3963.9999999999995</v>
      </c>
      <c r="AR54" s="7">
        <f t="shared" si="27"/>
        <v>0</v>
      </c>
    </row>
    <row r="55" spans="2:44" x14ac:dyDescent="0.25">
      <c r="B55" s="1">
        <v>20709</v>
      </c>
      <c r="C55" s="1" t="s">
        <v>585</v>
      </c>
      <c r="D55" s="1" t="s">
        <v>23</v>
      </c>
      <c r="E55" s="1">
        <f>IF(D55="Switzerland", VLOOKUP($B55, 'Combined Budget 2025 CHF'!$B:$E, 4, 0), VLOOKUP($B55, 'Combined Budget 2025 EUR'!$B:$E, 4, 0))</f>
        <v>0</v>
      </c>
      <c r="F55" s="1" t="s">
        <v>535</v>
      </c>
      <c r="G55" s="1" t="s">
        <v>106</v>
      </c>
      <c r="H55">
        <f>IF(D55="Switzerland", VLOOKUP($B55, 'Combined Budget 2025 CHF'!$B:$K, 10, 0), VLOOKUP($B55, 'Combined Budget 2025 EUR'!$B:$K, 10, 0))</f>
        <v>0</v>
      </c>
      <c r="I55" t="s">
        <v>358</v>
      </c>
      <c r="J55">
        <f>YEAR(VLOOKUP($B55, 'KPI data 2025'!$B:$H, 7, 0))</f>
        <v>1900</v>
      </c>
      <c r="K55" t="str">
        <f t="shared" si="0"/>
        <v>Pre-2022</v>
      </c>
      <c r="L55" s="5">
        <f>SUMIF('KPI data 2022'!$B:$B, $B55,'KPI data 2022'!$X:$X)</f>
        <v>622.22</v>
      </c>
      <c r="M55" s="5">
        <f>SUMIF('KPI data 2023'!$B:$B, $B55, 'KPI data 2023'!$X:$X)</f>
        <v>0</v>
      </c>
      <c r="N55" s="5">
        <f>SUMIF('KPI data 2024'!$B:$B, $B55, 'KPI data 2024'!$X:$X)</f>
        <v>0</v>
      </c>
      <c r="O55" s="5">
        <f>SUMIF('KPI data 2025'!$B:$B, $B55, 'KPI data 2025'!$X:$X)</f>
        <v>0</v>
      </c>
      <c r="P55" s="5">
        <f>IF(D55="Switzerland",SUMIF('Combined Budget 2025 CHF'!$B:$B,$B55,'Combined Budget 2025 CHF'!$AF:$AF),SUMIF('Combined Budget 2025 EUR'!$B:$B,$B55,'Combined Budget 2025 EUR'!$AN:$AN))</f>
        <v>0</v>
      </c>
      <c r="Q55" s="6"/>
      <c r="R55" s="6" t="str">
        <f t="shared" si="1"/>
        <v>N/A</v>
      </c>
      <c r="S55" s="6" t="str">
        <f t="shared" si="2"/>
        <v>N/A</v>
      </c>
      <c r="T55" s="6">
        <f t="shared" si="3"/>
        <v>-1</v>
      </c>
      <c r="U55" s="6" t="str">
        <f t="shared" si="4"/>
        <v>N/A</v>
      </c>
      <c r="V55" s="6">
        <f t="shared" si="5"/>
        <v>-1</v>
      </c>
      <c r="W55" s="6"/>
      <c r="X55" s="7">
        <f t="shared" si="6"/>
        <v>0</v>
      </c>
      <c r="Y55" s="7">
        <f t="shared" si="7"/>
        <v>0</v>
      </c>
      <c r="Z55" s="7">
        <f t="shared" si="8"/>
        <v>-622.22</v>
      </c>
      <c r="AA55" s="7">
        <f t="shared" si="9"/>
        <v>0</v>
      </c>
      <c r="AB55" s="6"/>
      <c r="AC55" s="5">
        <f>SUMIF('KPI data 2022'!$B:$B, $B55,'KPI data 2022'!$AI:$AI)</f>
        <v>622.22</v>
      </c>
      <c r="AD55" s="5">
        <f>SUMIF('KPI data 2023'!$B:$B, $B55, 'KPI data 2023'!$AI:$AI)</f>
        <v>0</v>
      </c>
      <c r="AE55" s="5">
        <f>SUMIF('KPI data 2024'!$B:$B, $B55, 'KPI data 2024'!$AI:$AI)</f>
        <v>0</v>
      </c>
      <c r="AF55" s="5">
        <f t="shared" si="28"/>
        <v>0</v>
      </c>
      <c r="AG55" s="5">
        <f>IF(D55="Switzerland",SUMIF('Combined Budget 2025 CHF'!$B:$B,$B55,'Combined Budget 2025 CHF'!$Q:$Q),SUMIF('Combined Budget 2025 EUR'!$B:$B,$B55,'Combined Budget 2025 EUR'!$Q:$Q))</f>
        <v>0</v>
      </c>
      <c r="AH55" s="6"/>
      <c r="AI55" s="6" t="str">
        <f t="shared" si="20"/>
        <v>N/A</v>
      </c>
      <c r="AJ55" s="6" t="str">
        <f t="shared" si="21"/>
        <v>N/A</v>
      </c>
      <c r="AK55" s="6">
        <f t="shared" si="22"/>
        <v>-1</v>
      </c>
      <c r="AL55" s="6" t="str">
        <f t="shared" si="23"/>
        <v>N/A</v>
      </c>
      <c r="AM55" s="6">
        <f t="shared" si="29"/>
        <v>-1</v>
      </c>
      <c r="AN55" s="6"/>
      <c r="AO55" s="7">
        <f t="shared" si="24"/>
        <v>0</v>
      </c>
      <c r="AP55" s="7">
        <f t="shared" si="25"/>
        <v>0</v>
      </c>
      <c r="AQ55" s="7">
        <f t="shared" si="26"/>
        <v>-622.22</v>
      </c>
      <c r="AR55" s="7">
        <f t="shared" si="27"/>
        <v>0</v>
      </c>
    </row>
    <row r="56" spans="2:44" x14ac:dyDescent="0.25">
      <c r="B56" s="1">
        <v>20720</v>
      </c>
      <c r="C56" s="1" t="s">
        <v>586</v>
      </c>
      <c r="D56" s="1" t="s">
        <v>23</v>
      </c>
      <c r="E56" s="1">
        <f>IF(D56="Switzerland", VLOOKUP($B56, 'Combined Budget 2025 CHF'!$B:$E, 4, 0), VLOOKUP($B56, 'Combined Budget 2025 EUR'!$B:$E, 4, 0))</f>
        <v>0</v>
      </c>
      <c r="F56" s="1" t="s">
        <v>535</v>
      </c>
      <c r="G56" s="1" t="s">
        <v>106</v>
      </c>
      <c r="H56">
        <f>IF(D56="Switzerland", VLOOKUP($B56, 'Combined Budget 2025 CHF'!$B:$K, 10, 0), VLOOKUP($B56, 'Combined Budget 2025 EUR'!$B:$K, 10, 0))</f>
        <v>0</v>
      </c>
      <c r="I56" t="s">
        <v>107</v>
      </c>
      <c r="J56">
        <f>YEAR(VLOOKUP($B56, 'KPI data 2025'!$B:$H, 7, 0))</f>
        <v>1900</v>
      </c>
      <c r="K56" t="str">
        <f t="shared" si="0"/>
        <v>Pre-2022</v>
      </c>
      <c r="L56" s="5">
        <f>SUMIF('KPI data 2022'!$B:$B, $B56,'KPI data 2022'!$X:$X)</f>
        <v>4510.2199999999993</v>
      </c>
      <c r="M56" s="5">
        <f>SUMIF('KPI data 2023'!$B:$B, $B56, 'KPI data 2023'!$X:$X)</f>
        <v>0</v>
      </c>
      <c r="N56" s="5">
        <f>SUMIF('KPI data 2024'!$B:$B, $B56, 'KPI data 2024'!$X:$X)</f>
        <v>0</v>
      </c>
      <c r="O56" s="5">
        <f>SUMIF('KPI data 2025'!$B:$B, $B56, 'KPI data 2025'!$X:$X)</f>
        <v>0</v>
      </c>
      <c r="P56" s="5">
        <f>IF(D56="Switzerland",SUMIF('Combined Budget 2025 CHF'!$B:$B,$B56,'Combined Budget 2025 CHF'!$AF:$AF),SUMIF('Combined Budget 2025 EUR'!$B:$B,$B56,'Combined Budget 2025 EUR'!$AN:$AN))</f>
        <v>0</v>
      </c>
      <c r="Q56" s="6"/>
      <c r="R56" s="6" t="str">
        <f t="shared" si="1"/>
        <v>N/A</v>
      </c>
      <c r="S56" s="6" t="str">
        <f t="shared" si="2"/>
        <v>N/A</v>
      </c>
      <c r="T56" s="6">
        <f t="shared" si="3"/>
        <v>-1</v>
      </c>
      <c r="U56" s="6" t="str">
        <f t="shared" si="4"/>
        <v>N/A</v>
      </c>
      <c r="V56" s="6">
        <f t="shared" si="5"/>
        <v>-1</v>
      </c>
      <c r="W56" s="6"/>
      <c r="X56" s="7">
        <f t="shared" si="6"/>
        <v>0</v>
      </c>
      <c r="Y56" s="7">
        <f t="shared" si="7"/>
        <v>0</v>
      </c>
      <c r="Z56" s="7">
        <f t="shared" si="8"/>
        <v>-4510.2199999999993</v>
      </c>
      <c r="AA56" s="7">
        <f t="shared" si="9"/>
        <v>0</v>
      </c>
      <c r="AB56" s="6"/>
      <c r="AC56" s="5">
        <f>SUMIF('KPI data 2022'!$B:$B, $B56,'KPI data 2022'!$AI:$AI)</f>
        <v>4510.2199999999993</v>
      </c>
      <c r="AD56" s="5">
        <f>SUMIF('KPI data 2023'!$B:$B, $B56, 'KPI data 2023'!$AI:$AI)</f>
        <v>0</v>
      </c>
      <c r="AE56" s="5">
        <f>SUMIF('KPI data 2024'!$B:$B, $B56, 'KPI data 2024'!$AI:$AI)</f>
        <v>0</v>
      </c>
      <c r="AF56" s="5">
        <f t="shared" si="28"/>
        <v>0</v>
      </c>
      <c r="AG56" s="5">
        <f>IF(D56="Switzerland",SUMIF('Combined Budget 2025 CHF'!$B:$B,$B56,'Combined Budget 2025 CHF'!$Q:$Q),SUMIF('Combined Budget 2025 EUR'!$B:$B,$B56,'Combined Budget 2025 EUR'!$Q:$Q))</f>
        <v>0</v>
      </c>
      <c r="AH56" s="6"/>
      <c r="AI56" s="6" t="str">
        <f t="shared" si="20"/>
        <v>N/A</v>
      </c>
      <c r="AJ56" s="6" t="str">
        <f t="shared" si="21"/>
        <v>N/A</v>
      </c>
      <c r="AK56" s="6">
        <f t="shared" si="22"/>
        <v>-1</v>
      </c>
      <c r="AL56" s="6" t="str">
        <f t="shared" si="23"/>
        <v>N/A</v>
      </c>
      <c r="AM56" s="6">
        <f t="shared" si="29"/>
        <v>-1</v>
      </c>
      <c r="AN56" s="6"/>
      <c r="AO56" s="7">
        <f t="shared" si="24"/>
        <v>0</v>
      </c>
      <c r="AP56" s="7">
        <f t="shared" si="25"/>
        <v>0</v>
      </c>
      <c r="AQ56" s="7">
        <f t="shared" si="26"/>
        <v>-4510.2199999999993</v>
      </c>
      <c r="AR56" s="7">
        <f t="shared" si="27"/>
        <v>0</v>
      </c>
    </row>
    <row r="57" spans="2:44" x14ac:dyDescent="0.25">
      <c r="B57" s="1">
        <v>20742</v>
      </c>
      <c r="C57" s="1" t="s">
        <v>587</v>
      </c>
      <c r="D57" s="1" t="s">
        <v>23</v>
      </c>
      <c r="E57" s="1">
        <f>IF(D57="Switzerland", VLOOKUP($B57, 'Combined Budget 2025 CHF'!$B:$E, 4, 0), VLOOKUP($B57, 'Combined Budget 2025 EUR'!$B:$E, 4, 0))</f>
        <v>0</v>
      </c>
      <c r="F57" s="1" t="s">
        <v>535</v>
      </c>
      <c r="G57" s="1" t="s">
        <v>106</v>
      </c>
      <c r="H57">
        <f>IF(D57="Switzerland", VLOOKUP($B57, 'Combined Budget 2025 CHF'!$B:$K, 10, 0), VLOOKUP($B57, 'Combined Budget 2025 EUR'!$B:$K, 10, 0))</f>
        <v>0</v>
      </c>
      <c r="I57" t="s">
        <v>64</v>
      </c>
      <c r="J57">
        <f>YEAR(VLOOKUP($B57, 'KPI data 2025'!$B:$H, 7, 0))</f>
        <v>1900</v>
      </c>
      <c r="K57" t="str">
        <f t="shared" si="0"/>
        <v>Pre-2022</v>
      </c>
      <c r="L57" s="5">
        <f>SUMIF('KPI data 2022'!$B:$B, $B57,'KPI data 2022'!$X:$X)</f>
        <v>223.86</v>
      </c>
      <c r="M57" s="5">
        <f>SUMIF('KPI data 2023'!$B:$B, $B57, 'KPI data 2023'!$X:$X)</f>
        <v>208.1</v>
      </c>
      <c r="N57" s="5">
        <f>SUMIF('KPI data 2024'!$B:$B, $B57, 'KPI data 2024'!$X:$X)</f>
        <v>342.84</v>
      </c>
      <c r="O57" s="5">
        <f>SUMIF('KPI data 2025'!$B:$B, $B57, 'KPI data 2025'!$X:$X)</f>
        <v>0</v>
      </c>
      <c r="P57" s="5">
        <f>IF(D57="Switzerland",SUMIF('Combined Budget 2025 CHF'!$B:$B,$B57,'Combined Budget 2025 CHF'!$AF:$AF),SUMIF('Combined Budget 2025 EUR'!$B:$B,$B57,'Combined Budget 2025 EUR'!$AN:$AN))</f>
        <v>0</v>
      </c>
      <c r="Q57" s="6"/>
      <c r="R57" s="6">
        <f t="shared" si="1"/>
        <v>-1</v>
      </c>
      <c r="S57" s="6">
        <f t="shared" si="2"/>
        <v>-1</v>
      </c>
      <c r="T57" s="6">
        <f t="shared" si="3"/>
        <v>-1</v>
      </c>
      <c r="U57" s="6" t="str">
        <f t="shared" si="4"/>
        <v>N/A</v>
      </c>
      <c r="V57" s="6">
        <f t="shared" si="5"/>
        <v>-1</v>
      </c>
      <c r="W57" s="6"/>
      <c r="X57" s="7">
        <f t="shared" si="6"/>
        <v>-342.84</v>
      </c>
      <c r="Y57" s="7">
        <f t="shared" si="7"/>
        <v>-208.1</v>
      </c>
      <c r="Z57" s="7">
        <f t="shared" si="8"/>
        <v>-223.86</v>
      </c>
      <c r="AA57" s="7">
        <f t="shared" si="9"/>
        <v>0</v>
      </c>
      <c r="AB57" s="6"/>
      <c r="AC57" s="5">
        <f>SUMIF('KPI data 2022'!$B:$B, $B57,'KPI data 2022'!$AI:$AI)</f>
        <v>223.86</v>
      </c>
      <c r="AD57" s="5">
        <f>SUMIF('KPI data 2023'!$B:$B, $B57, 'KPI data 2023'!$AI:$AI)</f>
        <v>208.1</v>
      </c>
      <c r="AE57" s="5">
        <f>SUMIF('KPI data 2024'!$B:$B, $B57, 'KPI data 2024'!$AI:$AI)</f>
        <v>342.84</v>
      </c>
      <c r="AF57" s="5">
        <f t="shared" si="28"/>
        <v>0</v>
      </c>
      <c r="AG57" s="5">
        <f>IF(D57="Switzerland",SUMIF('Combined Budget 2025 CHF'!$B:$B,$B57,'Combined Budget 2025 CHF'!$Q:$Q),SUMIF('Combined Budget 2025 EUR'!$B:$B,$B57,'Combined Budget 2025 EUR'!$Q:$Q))</f>
        <v>0</v>
      </c>
      <c r="AH57" s="6"/>
      <c r="AI57" s="6">
        <f t="shared" si="20"/>
        <v>-1</v>
      </c>
      <c r="AJ57" s="6">
        <f t="shared" si="21"/>
        <v>-1</v>
      </c>
      <c r="AK57" s="6">
        <f t="shared" si="22"/>
        <v>-1</v>
      </c>
      <c r="AL57" s="6" t="str">
        <f t="shared" si="23"/>
        <v>N/A</v>
      </c>
      <c r="AM57" s="6">
        <f t="shared" si="29"/>
        <v>-1</v>
      </c>
      <c r="AN57" s="6"/>
      <c r="AO57" s="7">
        <f t="shared" si="24"/>
        <v>-342.84</v>
      </c>
      <c r="AP57" s="7">
        <f t="shared" si="25"/>
        <v>-208.1</v>
      </c>
      <c r="AQ57" s="7">
        <f t="shared" si="26"/>
        <v>-223.86</v>
      </c>
      <c r="AR57" s="7">
        <f t="shared" si="27"/>
        <v>0</v>
      </c>
    </row>
    <row r="58" spans="2:44" x14ac:dyDescent="0.25">
      <c r="B58" s="1">
        <v>20753</v>
      </c>
      <c r="C58" s="1" t="s">
        <v>588</v>
      </c>
      <c r="D58" s="1" t="s">
        <v>23</v>
      </c>
      <c r="E58" s="1">
        <f>IF(D58="Switzerland", VLOOKUP($B58, 'Combined Budget 2025 CHF'!$B:$E, 4, 0), VLOOKUP($B58, 'Combined Budget 2025 EUR'!$B:$E, 4, 0))</f>
        <v>0</v>
      </c>
      <c r="F58" s="1" t="s">
        <v>535</v>
      </c>
      <c r="G58" s="1" t="s">
        <v>106</v>
      </c>
      <c r="H58">
        <f>IF(D58="Switzerland", VLOOKUP($B58, 'Combined Budget 2025 CHF'!$B:$K, 10, 0), VLOOKUP($B58, 'Combined Budget 2025 EUR'!$B:$K, 10, 0))</f>
        <v>0</v>
      </c>
      <c r="I58" t="s">
        <v>64</v>
      </c>
      <c r="J58">
        <f>YEAR(VLOOKUP($B58, 'KPI data 2025'!$B:$H, 7, 0))</f>
        <v>1900</v>
      </c>
      <c r="K58" t="str">
        <f t="shared" si="0"/>
        <v>Pre-2022</v>
      </c>
      <c r="L58" s="5">
        <f>SUMIF('KPI data 2022'!$B:$B, $B58,'KPI data 2022'!$X:$X)</f>
        <v>347.42999999999995</v>
      </c>
      <c r="M58" s="5">
        <f>SUMIF('KPI data 2023'!$B:$B, $B58, 'KPI data 2023'!$X:$X)</f>
        <v>0</v>
      </c>
      <c r="N58" s="5">
        <f>SUMIF('KPI data 2024'!$B:$B, $B58, 'KPI data 2024'!$X:$X)</f>
        <v>0</v>
      </c>
      <c r="O58" s="5">
        <f>SUMIF('KPI data 2025'!$B:$B, $B58, 'KPI data 2025'!$X:$X)</f>
        <v>0</v>
      </c>
      <c r="P58" s="5">
        <f>IF(D58="Switzerland",SUMIF('Combined Budget 2025 CHF'!$B:$B,$B58,'Combined Budget 2025 CHF'!$AF:$AF),SUMIF('Combined Budget 2025 EUR'!$B:$B,$B58,'Combined Budget 2025 EUR'!$AN:$AN))</f>
        <v>0</v>
      </c>
      <c r="Q58" s="6"/>
      <c r="R58" s="6" t="str">
        <f t="shared" si="1"/>
        <v>N/A</v>
      </c>
      <c r="S58" s="6" t="str">
        <f t="shared" si="2"/>
        <v>N/A</v>
      </c>
      <c r="T58" s="6">
        <f t="shared" si="3"/>
        <v>-1</v>
      </c>
      <c r="U58" s="6" t="str">
        <f t="shared" si="4"/>
        <v>N/A</v>
      </c>
      <c r="V58" s="6">
        <f t="shared" si="5"/>
        <v>-1</v>
      </c>
      <c r="W58" s="6"/>
      <c r="X58" s="7">
        <f t="shared" si="6"/>
        <v>0</v>
      </c>
      <c r="Y58" s="7">
        <f t="shared" si="7"/>
        <v>0</v>
      </c>
      <c r="Z58" s="7">
        <f t="shared" si="8"/>
        <v>-347.42999999999995</v>
      </c>
      <c r="AA58" s="7">
        <f t="shared" si="9"/>
        <v>0</v>
      </c>
      <c r="AB58" s="6"/>
      <c r="AC58" s="5">
        <f>SUMIF('KPI data 2022'!$B:$B, $B58,'KPI data 2022'!$AI:$AI)</f>
        <v>347.42999999999995</v>
      </c>
      <c r="AD58" s="5">
        <f>SUMIF('KPI data 2023'!$B:$B, $B58, 'KPI data 2023'!$AI:$AI)</f>
        <v>0</v>
      </c>
      <c r="AE58" s="5">
        <f>SUMIF('KPI data 2024'!$B:$B, $B58, 'KPI data 2024'!$AI:$AI)</f>
        <v>0</v>
      </c>
      <c r="AF58" s="5">
        <f t="shared" si="28"/>
        <v>0</v>
      </c>
      <c r="AG58" s="5">
        <f>IF(D58="Switzerland",SUMIF('Combined Budget 2025 CHF'!$B:$B,$B58,'Combined Budget 2025 CHF'!$Q:$Q),SUMIF('Combined Budget 2025 EUR'!$B:$B,$B58,'Combined Budget 2025 EUR'!$Q:$Q))</f>
        <v>0</v>
      </c>
      <c r="AH58" s="6"/>
      <c r="AI58" s="6" t="str">
        <f t="shared" si="20"/>
        <v>N/A</v>
      </c>
      <c r="AJ58" s="6" t="str">
        <f t="shared" si="21"/>
        <v>N/A</v>
      </c>
      <c r="AK58" s="6">
        <f t="shared" si="22"/>
        <v>-1</v>
      </c>
      <c r="AL58" s="6" t="str">
        <f t="shared" si="23"/>
        <v>N/A</v>
      </c>
      <c r="AM58" s="6">
        <f t="shared" si="29"/>
        <v>-1</v>
      </c>
      <c r="AN58" s="6"/>
      <c r="AO58" s="7">
        <f t="shared" si="24"/>
        <v>0</v>
      </c>
      <c r="AP58" s="7">
        <f t="shared" si="25"/>
        <v>0</v>
      </c>
      <c r="AQ58" s="7">
        <f t="shared" si="26"/>
        <v>-347.42999999999995</v>
      </c>
      <c r="AR58" s="7">
        <f t="shared" si="27"/>
        <v>0</v>
      </c>
    </row>
    <row r="59" spans="2:44" x14ac:dyDescent="0.25">
      <c r="B59" s="1">
        <v>20757</v>
      </c>
      <c r="C59" s="1" t="s">
        <v>589</v>
      </c>
      <c r="D59" s="1" t="s">
        <v>23</v>
      </c>
      <c r="E59" s="1">
        <f>IF(D59="Switzerland", VLOOKUP($B59, 'Combined Budget 2025 CHF'!$B:$E, 4, 0), VLOOKUP($B59, 'Combined Budget 2025 EUR'!$B:$E, 4, 0))</f>
        <v>0</v>
      </c>
      <c r="F59" s="1" t="s">
        <v>535</v>
      </c>
      <c r="G59" s="1" t="s">
        <v>106</v>
      </c>
      <c r="H59">
        <f>IF(D59="Switzerland", VLOOKUP($B59, 'Combined Budget 2025 CHF'!$B:$K, 10, 0), VLOOKUP($B59, 'Combined Budget 2025 EUR'!$B:$K, 10, 0))</f>
        <v>0</v>
      </c>
      <c r="I59" t="s">
        <v>64</v>
      </c>
      <c r="J59">
        <f>YEAR(VLOOKUP($B59, 'KPI data 2025'!$B:$H, 7, 0))</f>
        <v>1900</v>
      </c>
      <c r="K59" t="str">
        <f t="shared" si="0"/>
        <v>Pre-2022</v>
      </c>
      <c r="L59" s="5">
        <f>SUMIF('KPI data 2022'!$B:$B, $B59,'KPI data 2022'!$X:$X)</f>
        <v>2875.42</v>
      </c>
      <c r="M59" s="5">
        <f>SUMIF('KPI data 2023'!$B:$B, $B59, 'KPI data 2023'!$X:$X)</f>
        <v>0</v>
      </c>
      <c r="N59" s="5">
        <f>SUMIF('KPI data 2024'!$B:$B, $B59, 'KPI data 2024'!$X:$X)</f>
        <v>0</v>
      </c>
      <c r="O59" s="5">
        <f>SUMIF('KPI data 2025'!$B:$B, $B59, 'KPI data 2025'!$X:$X)</f>
        <v>0</v>
      </c>
      <c r="P59" s="5">
        <f>IF(D59="Switzerland",SUMIF('Combined Budget 2025 CHF'!$B:$B,$B59,'Combined Budget 2025 CHF'!$AF:$AF),SUMIF('Combined Budget 2025 EUR'!$B:$B,$B59,'Combined Budget 2025 EUR'!$AN:$AN))</f>
        <v>0</v>
      </c>
      <c r="Q59" s="6"/>
      <c r="R59" s="6" t="str">
        <f t="shared" si="1"/>
        <v>N/A</v>
      </c>
      <c r="S59" s="6" t="str">
        <f t="shared" si="2"/>
        <v>N/A</v>
      </c>
      <c r="T59" s="6">
        <f t="shared" si="3"/>
        <v>-1</v>
      </c>
      <c r="U59" s="6" t="str">
        <f t="shared" si="4"/>
        <v>N/A</v>
      </c>
      <c r="V59" s="6">
        <f t="shared" si="5"/>
        <v>-1</v>
      </c>
      <c r="W59" s="6"/>
      <c r="X59" s="7">
        <f t="shared" si="6"/>
        <v>0</v>
      </c>
      <c r="Y59" s="7">
        <f t="shared" si="7"/>
        <v>0</v>
      </c>
      <c r="Z59" s="7">
        <f t="shared" si="8"/>
        <v>-2875.42</v>
      </c>
      <c r="AA59" s="7">
        <f t="shared" si="9"/>
        <v>0</v>
      </c>
      <c r="AB59" s="6"/>
      <c r="AC59" s="5">
        <f>SUMIF('KPI data 2022'!$B:$B, $B59,'KPI data 2022'!$AI:$AI)</f>
        <v>2875.42</v>
      </c>
      <c r="AD59" s="5">
        <f>SUMIF('KPI data 2023'!$B:$B, $B59, 'KPI data 2023'!$AI:$AI)</f>
        <v>0</v>
      </c>
      <c r="AE59" s="5">
        <f>SUMIF('KPI data 2024'!$B:$B, $B59, 'KPI data 2024'!$AI:$AI)</f>
        <v>0</v>
      </c>
      <c r="AF59" s="5">
        <f t="shared" si="28"/>
        <v>0</v>
      </c>
      <c r="AG59" s="5">
        <f>IF(D59="Switzerland",SUMIF('Combined Budget 2025 CHF'!$B:$B,$B59,'Combined Budget 2025 CHF'!$Q:$Q),SUMIF('Combined Budget 2025 EUR'!$B:$B,$B59,'Combined Budget 2025 EUR'!$Q:$Q))</f>
        <v>0</v>
      </c>
      <c r="AH59" s="6"/>
      <c r="AI59" s="6" t="str">
        <f t="shared" si="20"/>
        <v>N/A</v>
      </c>
      <c r="AJ59" s="6" t="str">
        <f t="shared" si="21"/>
        <v>N/A</v>
      </c>
      <c r="AK59" s="6">
        <f t="shared" si="22"/>
        <v>-1</v>
      </c>
      <c r="AL59" s="6" t="str">
        <f t="shared" si="23"/>
        <v>N/A</v>
      </c>
      <c r="AM59" s="6">
        <f t="shared" si="29"/>
        <v>-1</v>
      </c>
      <c r="AN59" s="6"/>
      <c r="AO59" s="7">
        <f t="shared" si="24"/>
        <v>0</v>
      </c>
      <c r="AP59" s="7">
        <f t="shared" si="25"/>
        <v>0</v>
      </c>
      <c r="AQ59" s="7">
        <f t="shared" si="26"/>
        <v>-2875.42</v>
      </c>
      <c r="AR59" s="7">
        <f t="shared" si="27"/>
        <v>0</v>
      </c>
    </row>
    <row r="60" spans="2:44" x14ac:dyDescent="0.25">
      <c r="B60" s="1">
        <v>20761</v>
      </c>
      <c r="C60" s="1" t="s">
        <v>590</v>
      </c>
      <c r="D60" s="1" t="s">
        <v>23</v>
      </c>
      <c r="E60" s="1">
        <f>IF(D60="Switzerland", VLOOKUP($B60, 'Combined Budget 2025 CHF'!$B:$E, 4, 0), VLOOKUP($B60, 'Combined Budget 2025 EUR'!$B:$E, 4, 0))</f>
        <v>0</v>
      </c>
      <c r="F60" s="1">
        <v>0</v>
      </c>
      <c r="G60" s="1">
        <v>0</v>
      </c>
      <c r="H60">
        <f>IF(D60="Switzerland", VLOOKUP($B60, 'Combined Budget 2025 CHF'!$B:$K, 10, 0), VLOOKUP($B60, 'Combined Budget 2025 EUR'!$B:$K, 10, 0))</f>
        <v>0</v>
      </c>
      <c r="I60" t="s">
        <v>64</v>
      </c>
      <c r="J60">
        <f>YEAR(VLOOKUP($B60, 'KPI data 2025'!$B:$H, 7, 0))</f>
        <v>1900</v>
      </c>
      <c r="K60" t="str">
        <f t="shared" si="0"/>
        <v>Pre-2022</v>
      </c>
      <c r="L60" s="5">
        <f>SUMIF('KPI data 2022'!$B:$B, $B60,'KPI data 2022'!$X:$X)</f>
        <v>773.71</v>
      </c>
      <c r="M60" s="5">
        <f>SUMIF('KPI data 2023'!$B:$B, $B60, 'KPI data 2023'!$X:$X)</f>
        <v>0</v>
      </c>
      <c r="N60" s="5">
        <f>SUMIF('KPI data 2024'!$B:$B, $B60, 'KPI data 2024'!$X:$X)</f>
        <v>0</v>
      </c>
      <c r="O60" s="5">
        <f>SUMIF('KPI data 2025'!$B:$B, $B60, 'KPI data 2025'!$X:$X)</f>
        <v>0</v>
      </c>
      <c r="P60" s="5">
        <f>IF(D60="Switzerland",SUMIF('Combined Budget 2025 CHF'!$B:$B,$B60,'Combined Budget 2025 CHF'!$AF:$AF),SUMIF('Combined Budget 2025 EUR'!$B:$B,$B60,'Combined Budget 2025 EUR'!$AN:$AN))</f>
        <v>0</v>
      </c>
      <c r="Q60" s="6"/>
      <c r="R60" s="6" t="str">
        <f t="shared" si="1"/>
        <v>N/A</v>
      </c>
      <c r="S60" s="6" t="str">
        <f t="shared" si="2"/>
        <v>N/A</v>
      </c>
      <c r="T60" s="6">
        <f t="shared" si="3"/>
        <v>-1</v>
      </c>
      <c r="U60" s="6" t="str">
        <f t="shared" si="4"/>
        <v>N/A</v>
      </c>
      <c r="V60" s="6">
        <f t="shared" si="5"/>
        <v>-1</v>
      </c>
      <c r="W60" s="6"/>
      <c r="X60" s="7">
        <f t="shared" si="6"/>
        <v>0</v>
      </c>
      <c r="Y60" s="7">
        <f t="shared" si="7"/>
        <v>0</v>
      </c>
      <c r="Z60" s="7">
        <f t="shared" si="8"/>
        <v>-773.71</v>
      </c>
      <c r="AA60" s="7">
        <f t="shared" si="9"/>
        <v>0</v>
      </c>
      <c r="AB60" s="6"/>
      <c r="AC60" s="5">
        <f>SUMIF('KPI data 2022'!$B:$B, $B60,'KPI data 2022'!$AI:$AI)</f>
        <v>773.71</v>
      </c>
      <c r="AD60" s="5">
        <f>SUMIF('KPI data 2023'!$B:$B, $B60, 'KPI data 2023'!$AI:$AI)</f>
        <v>0</v>
      </c>
      <c r="AE60" s="5">
        <f>SUMIF('KPI data 2024'!$B:$B, $B60, 'KPI data 2024'!$AI:$AI)</f>
        <v>0</v>
      </c>
      <c r="AF60" s="5">
        <f t="shared" si="28"/>
        <v>0</v>
      </c>
      <c r="AG60" s="5">
        <f>IF(D60="Switzerland",SUMIF('Combined Budget 2025 CHF'!$B:$B,$B60,'Combined Budget 2025 CHF'!$Q:$Q),SUMIF('Combined Budget 2025 EUR'!$B:$B,$B60,'Combined Budget 2025 EUR'!$Q:$Q))</f>
        <v>0</v>
      </c>
      <c r="AH60" s="6"/>
      <c r="AI60" s="6" t="str">
        <f t="shared" si="20"/>
        <v>N/A</v>
      </c>
      <c r="AJ60" s="6" t="str">
        <f t="shared" si="21"/>
        <v>N/A</v>
      </c>
      <c r="AK60" s="6">
        <f t="shared" si="22"/>
        <v>-1</v>
      </c>
      <c r="AL60" s="6" t="str">
        <f t="shared" si="23"/>
        <v>N/A</v>
      </c>
      <c r="AM60" s="6">
        <f t="shared" si="29"/>
        <v>-1</v>
      </c>
      <c r="AN60" s="6"/>
      <c r="AO60" s="7">
        <f t="shared" si="24"/>
        <v>0</v>
      </c>
      <c r="AP60" s="7">
        <f t="shared" si="25"/>
        <v>0</v>
      </c>
      <c r="AQ60" s="7">
        <f t="shared" si="26"/>
        <v>-773.71</v>
      </c>
      <c r="AR60" s="7">
        <f t="shared" si="27"/>
        <v>0</v>
      </c>
    </row>
    <row r="61" spans="2:44" x14ac:dyDescent="0.25">
      <c r="B61" s="1">
        <v>20764</v>
      </c>
      <c r="C61" s="1" t="s">
        <v>591</v>
      </c>
      <c r="D61" s="1" t="s">
        <v>23</v>
      </c>
      <c r="E61" s="1">
        <f>IF(D61="Switzerland", VLOOKUP($B61, 'Combined Budget 2025 CHF'!$B:$E, 4, 0), VLOOKUP($B61, 'Combined Budget 2025 EUR'!$B:$E, 4, 0))</f>
        <v>0</v>
      </c>
      <c r="F61" s="1">
        <v>0</v>
      </c>
      <c r="G61" s="1">
        <v>0</v>
      </c>
      <c r="H61">
        <f>IF(D61="Switzerland", VLOOKUP($B61, 'Combined Budget 2025 CHF'!$B:$K, 10, 0), VLOOKUP($B61, 'Combined Budget 2025 EUR'!$B:$K, 10, 0))</f>
        <v>0</v>
      </c>
      <c r="I61">
        <v>0</v>
      </c>
      <c r="J61">
        <f>YEAR(VLOOKUP($B61, 'KPI data 2025'!$B:$H, 7, 0))</f>
        <v>1900</v>
      </c>
      <c r="K61" t="str">
        <f t="shared" si="0"/>
        <v>Pre-2022</v>
      </c>
      <c r="L61" s="5">
        <f>SUMIF('KPI data 2022'!$B:$B, $B61,'KPI data 2022'!$X:$X)</f>
        <v>967.9899999999999</v>
      </c>
      <c r="M61" s="5">
        <f>SUMIF('KPI data 2023'!$B:$B, $B61, 'KPI data 2023'!$X:$X)</f>
        <v>0</v>
      </c>
      <c r="N61" s="5">
        <f>SUMIF('KPI data 2024'!$B:$B, $B61, 'KPI data 2024'!$X:$X)</f>
        <v>0</v>
      </c>
      <c r="O61" s="5">
        <f>SUMIF('KPI data 2025'!$B:$B, $B61, 'KPI data 2025'!$X:$X)</f>
        <v>0</v>
      </c>
      <c r="P61" s="5">
        <f>IF(D61="Switzerland",SUMIF('Combined Budget 2025 CHF'!$B:$B,$B61,'Combined Budget 2025 CHF'!$AF:$AF),SUMIF('Combined Budget 2025 EUR'!$B:$B,$B61,'Combined Budget 2025 EUR'!$AN:$AN))</f>
        <v>0</v>
      </c>
      <c r="Q61" s="6"/>
      <c r="R61" s="6" t="str">
        <f t="shared" si="1"/>
        <v>N/A</v>
      </c>
      <c r="S61" s="6" t="str">
        <f t="shared" si="2"/>
        <v>N/A</v>
      </c>
      <c r="T61" s="6">
        <f t="shared" si="3"/>
        <v>-1</v>
      </c>
      <c r="U61" s="6" t="str">
        <f t="shared" si="4"/>
        <v>N/A</v>
      </c>
      <c r="V61" s="6">
        <f t="shared" si="5"/>
        <v>-1</v>
      </c>
      <c r="W61" s="6"/>
      <c r="X61" s="7">
        <f t="shared" si="6"/>
        <v>0</v>
      </c>
      <c r="Y61" s="7">
        <f t="shared" si="7"/>
        <v>0</v>
      </c>
      <c r="Z61" s="7">
        <f t="shared" si="8"/>
        <v>-967.9899999999999</v>
      </c>
      <c r="AA61" s="7">
        <f t="shared" si="9"/>
        <v>0</v>
      </c>
      <c r="AB61" s="6"/>
      <c r="AC61" s="5">
        <f>SUMIF('KPI data 2022'!$B:$B, $B61,'KPI data 2022'!$AI:$AI)</f>
        <v>967.9899999999999</v>
      </c>
      <c r="AD61" s="5">
        <f>SUMIF('KPI data 2023'!$B:$B, $B61, 'KPI data 2023'!$AI:$AI)</f>
        <v>0</v>
      </c>
      <c r="AE61" s="5">
        <f>SUMIF('KPI data 2024'!$B:$B, $B61, 'KPI data 2024'!$AI:$AI)</f>
        <v>0</v>
      </c>
      <c r="AF61" s="5">
        <f t="shared" si="28"/>
        <v>0</v>
      </c>
      <c r="AG61" s="5">
        <f>IF(D61="Switzerland",SUMIF('Combined Budget 2025 CHF'!$B:$B,$B61,'Combined Budget 2025 CHF'!$Q:$Q),SUMIF('Combined Budget 2025 EUR'!$B:$B,$B61,'Combined Budget 2025 EUR'!$Q:$Q))</f>
        <v>0</v>
      </c>
      <c r="AH61" s="6"/>
      <c r="AI61" s="6" t="str">
        <f t="shared" si="20"/>
        <v>N/A</v>
      </c>
      <c r="AJ61" s="6" t="str">
        <f t="shared" si="21"/>
        <v>N/A</v>
      </c>
      <c r="AK61" s="6">
        <f t="shared" si="22"/>
        <v>-1</v>
      </c>
      <c r="AL61" s="6" t="str">
        <f t="shared" si="23"/>
        <v>N/A</v>
      </c>
      <c r="AM61" s="6">
        <f t="shared" si="29"/>
        <v>-1</v>
      </c>
      <c r="AN61" s="6"/>
      <c r="AO61" s="7">
        <f t="shared" si="24"/>
        <v>0</v>
      </c>
      <c r="AP61" s="7">
        <f t="shared" si="25"/>
        <v>0</v>
      </c>
      <c r="AQ61" s="7">
        <f t="shared" si="26"/>
        <v>-967.9899999999999</v>
      </c>
      <c r="AR61" s="7">
        <f t="shared" si="27"/>
        <v>0</v>
      </c>
    </row>
    <row r="62" spans="2:44" x14ac:dyDescent="0.25">
      <c r="B62" s="1">
        <v>20769</v>
      </c>
      <c r="C62" s="1" t="s">
        <v>592</v>
      </c>
      <c r="D62" s="1" t="s">
        <v>23</v>
      </c>
      <c r="E62" s="1" t="str">
        <f>IF(D62="Switzerland", VLOOKUP($B62, 'Combined Budget 2025 CHF'!$B:$E, 4, 0), VLOOKUP($B62, 'Combined Budget 2025 EUR'!$B:$E, 4, 0))</f>
        <v>South West</v>
      </c>
      <c r="F62" s="1" t="s">
        <v>535</v>
      </c>
      <c r="G62" s="1" t="s">
        <v>106</v>
      </c>
      <c r="H62">
        <f>IF(D62="Switzerland", VLOOKUP($B62, 'Combined Budget 2025 CHF'!$B:$K, 10, 0), VLOOKUP($B62, 'Combined Budget 2025 EUR'!$B:$K, 10, 0))</f>
        <v>0</v>
      </c>
      <c r="I62" t="s">
        <v>64</v>
      </c>
      <c r="J62">
        <f>YEAR(VLOOKUP($B62, 'KPI data 2025'!$B:$H, 7, 0))</f>
        <v>1900</v>
      </c>
      <c r="K62" t="str">
        <f t="shared" si="0"/>
        <v>Pre-2022</v>
      </c>
      <c r="L62" s="5">
        <f>SUMIF('KPI data 2022'!$B:$B, $B62,'KPI data 2022'!$X:$X)</f>
        <v>10156.14</v>
      </c>
      <c r="M62" s="5">
        <f>SUMIF('KPI data 2023'!$B:$B, $B62, 'KPI data 2023'!$X:$X)</f>
        <v>13813.560000000001</v>
      </c>
      <c r="N62" s="5">
        <f>SUMIF('KPI data 2024'!$B:$B, $B62, 'KPI data 2024'!$X:$X)</f>
        <v>7001.26</v>
      </c>
      <c r="O62" s="5">
        <f>SUMIF('KPI data 2025'!$B:$B, $B62, 'KPI data 2025'!$X:$X)</f>
        <v>0</v>
      </c>
      <c r="P62" s="5">
        <f>IF(D62="Switzerland",SUMIF('Combined Budget 2025 CHF'!$B:$B,$B62,'Combined Budget 2025 CHF'!$AF:$AF),SUMIF('Combined Budget 2025 EUR'!$B:$B,$B62,'Combined Budget 2025 EUR'!$AN:$AN))</f>
        <v>0</v>
      </c>
      <c r="Q62" s="6"/>
      <c r="R62" s="6">
        <f t="shared" si="1"/>
        <v>-1</v>
      </c>
      <c r="S62" s="6">
        <f t="shared" si="2"/>
        <v>-1</v>
      </c>
      <c r="T62" s="6">
        <f t="shared" si="3"/>
        <v>-1</v>
      </c>
      <c r="U62" s="6" t="str">
        <f t="shared" si="4"/>
        <v>N/A</v>
      </c>
      <c r="V62" s="6">
        <f t="shared" si="5"/>
        <v>-1</v>
      </c>
      <c r="W62" s="6"/>
      <c r="X62" s="7">
        <f t="shared" si="6"/>
        <v>-7001.26</v>
      </c>
      <c r="Y62" s="7">
        <f t="shared" si="7"/>
        <v>-13813.560000000001</v>
      </c>
      <c r="Z62" s="7">
        <f t="shared" si="8"/>
        <v>-10156.14</v>
      </c>
      <c r="AA62" s="7">
        <f t="shared" si="9"/>
        <v>0</v>
      </c>
      <c r="AB62" s="6"/>
      <c r="AC62" s="5">
        <f>SUMIF('KPI data 2022'!$B:$B, $B62,'KPI data 2022'!$AI:$AI)</f>
        <v>10156.14</v>
      </c>
      <c r="AD62" s="5">
        <f>SUMIF('KPI data 2023'!$B:$B, $B62, 'KPI data 2023'!$AI:$AI)</f>
        <v>13813.560000000001</v>
      </c>
      <c r="AE62" s="5">
        <f>SUMIF('KPI data 2024'!$B:$B, $B62, 'KPI data 2024'!$AI:$AI)</f>
        <v>7001.26</v>
      </c>
      <c r="AF62" s="5">
        <f t="shared" si="28"/>
        <v>0</v>
      </c>
      <c r="AG62" s="5">
        <f>IF(D62="Switzerland",SUMIF('Combined Budget 2025 CHF'!$B:$B,$B62,'Combined Budget 2025 CHF'!$Q:$Q),SUMIF('Combined Budget 2025 EUR'!$B:$B,$B62,'Combined Budget 2025 EUR'!$Q:$Q))</f>
        <v>0</v>
      </c>
      <c r="AH62" s="6"/>
      <c r="AI62" s="6">
        <f t="shared" si="20"/>
        <v>-1</v>
      </c>
      <c r="AJ62" s="6">
        <f t="shared" si="21"/>
        <v>-1</v>
      </c>
      <c r="AK62" s="6">
        <f t="shared" si="22"/>
        <v>-1</v>
      </c>
      <c r="AL62" s="6" t="str">
        <f t="shared" si="23"/>
        <v>N/A</v>
      </c>
      <c r="AM62" s="6">
        <f t="shared" si="29"/>
        <v>-1</v>
      </c>
      <c r="AN62" s="6"/>
      <c r="AO62" s="7">
        <f t="shared" si="24"/>
        <v>-7001.26</v>
      </c>
      <c r="AP62" s="7">
        <f t="shared" si="25"/>
        <v>-13813.560000000001</v>
      </c>
      <c r="AQ62" s="7">
        <f t="shared" si="26"/>
        <v>-10156.14</v>
      </c>
      <c r="AR62" s="7">
        <f t="shared" si="27"/>
        <v>0</v>
      </c>
    </row>
    <row r="63" spans="2:44" x14ac:dyDescent="0.25">
      <c r="B63" s="1">
        <v>20777</v>
      </c>
      <c r="C63" s="1" t="s">
        <v>593</v>
      </c>
      <c r="D63" s="1" t="s">
        <v>23</v>
      </c>
      <c r="E63" s="1">
        <f>IF(D63="Switzerland", VLOOKUP($B63, 'Combined Budget 2025 CHF'!$B:$E, 4, 0), VLOOKUP($B63, 'Combined Budget 2025 EUR'!$B:$E, 4, 0))</f>
        <v>0</v>
      </c>
      <c r="F63" s="1" t="s">
        <v>594</v>
      </c>
      <c r="G63" s="1" t="s">
        <v>106</v>
      </c>
      <c r="H63">
        <f>IF(D63="Switzerland", VLOOKUP($B63, 'Combined Budget 2025 CHF'!$B:$K, 10, 0), VLOOKUP($B63, 'Combined Budget 2025 EUR'!$B:$K, 10, 0))</f>
        <v>0</v>
      </c>
      <c r="I63" t="s">
        <v>64</v>
      </c>
      <c r="J63">
        <f>YEAR(VLOOKUP($B63, 'KPI data 2025'!$B:$H, 7, 0))</f>
        <v>1900</v>
      </c>
      <c r="K63" t="str">
        <f t="shared" si="0"/>
        <v>Pre-2022</v>
      </c>
      <c r="L63" s="5">
        <f>SUMIF('KPI data 2022'!$B:$B, $B63,'KPI data 2022'!$X:$X)</f>
        <v>1291.74</v>
      </c>
      <c r="M63" s="5">
        <f>SUMIF('KPI data 2023'!$B:$B, $B63, 'KPI data 2023'!$X:$X)</f>
        <v>2237.19</v>
      </c>
      <c r="N63" s="5">
        <f>SUMIF('KPI data 2024'!$B:$B, $B63, 'KPI data 2024'!$X:$X)</f>
        <v>-1154.1600000000001</v>
      </c>
      <c r="O63" s="5">
        <f>SUMIF('KPI data 2025'!$B:$B, $B63, 'KPI data 2025'!$X:$X)</f>
        <v>0</v>
      </c>
      <c r="P63" s="5">
        <f>IF(D63="Switzerland",SUMIF('Combined Budget 2025 CHF'!$B:$B,$B63,'Combined Budget 2025 CHF'!$AF:$AF),SUMIF('Combined Budget 2025 EUR'!$B:$B,$B63,'Combined Budget 2025 EUR'!$AN:$AN))</f>
        <v>0</v>
      </c>
      <c r="Q63" s="6"/>
      <c r="R63" s="6">
        <f t="shared" si="1"/>
        <v>-1</v>
      </c>
      <c r="S63" s="6">
        <f t="shared" si="2"/>
        <v>-1</v>
      </c>
      <c r="T63" s="6">
        <f t="shared" si="3"/>
        <v>-1</v>
      </c>
      <c r="U63" s="6" t="str">
        <f t="shared" si="4"/>
        <v>N/A</v>
      </c>
      <c r="V63" s="6">
        <f t="shared" si="5"/>
        <v>-1</v>
      </c>
      <c r="W63" s="6"/>
      <c r="X63" s="7">
        <f t="shared" si="6"/>
        <v>1154.1600000000001</v>
      </c>
      <c r="Y63" s="7">
        <f t="shared" si="7"/>
        <v>-2237.19</v>
      </c>
      <c r="Z63" s="7">
        <f t="shared" si="8"/>
        <v>-1291.74</v>
      </c>
      <c r="AA63" s="7">
        <f t="shared" si="9"/>
        <v>0</v>
      </c>
      <c r="AB63" s="6"/>
      <c r="AC63" s="5">
        <f>SUMIF('KPI data 2022'!$B:$B, $B63,'KPI data 2022'!$AI:$AI)</f>
        <v>1291.74</v>
      </c>
      <c r="AD63" s="5">
        <f>SUMIF('KPI data 2023'!$B:$B, $B63, 'KPI data 2023'!$AI:$AI)</f>
        <v>2237.19</v>
      </c>
      <c r="AE63" s="5">
        <f>SUMIF('KPI data 2024'!$B:$B, $B63, 'KPI data 2024'!$AI:$AI)</f>
        <v>-1154.1600000000001</v>
      </c>
      <c r="AF63" s="5">
        <f t="shared" si="28"/>
        <v>0</v>
      </c>
      <c r="AG63" s="5">
        <f>IF(D63="Switzerland",SUMIF('Combined Budget 2025 CHF'!$B:$B,$B63,'Combined Budget 2025 CHF'!$Q:$Q),SUMIF('Combined Budget 2025 EUR'!$B:$B,$B63,'Combined Budget 2025 EUR'!$Q:$Q))</f>
        <v>0</v>
      </c>
      <c r="AH63" s="6"/>
      <c r="AI63" s="6">
        <f t="shared" si="20"/>
        <v>-1</v>
      </c>
      <c r="AJ63" s="6">
        <f t="shared" si="21"/>
        <v>-1</v>
      </c>
      <c r="AK63" s="6">
        <f t="shared" si="22"/>
        <v>-1</v>
      </c>
      <c r="AL63" s="6" t="str">
        <f t="shared" si="23"/>
        <v>N/A</v>
      </c>
      <c r="AM63" s="6">
        <f t="shared" si="29"/>
        <v>-1</v>
      </c>
      <c r="AN63" s="6"/>
      <c r="AO63" s="7">
        <f t="shared" si="24"/>
        <v>1154.1600000000001</v>
      </c>
      <c r="AP63" s="7">
        <f t="shared" si="25"/>
        <v>-2237.19</v>
      </c>
      <c r="AQ63" s="7">
        <f t="shared" si="26"/>
        <v>-1291.74</v>
      </c>
      <c r="AR63" s="7">
        <f t="shared" si="27"/>
        <v>0</v>
      </c>
    </row>
    <row r="64" spans="2:44" x14ac:dyDescent="0.25">
      <c r="B64" s="1">
        <v>20779</v>
      </c>
      <c r="C64" s="1" t="s">
        <v>595</v>
      </c>
      <c r="D64" s="1" t="s">
        <v>23</v>
      </c>
      <c r="E64" s="1" t="str">
        <f>IF(D64="Switzerland", VLOOKUP($B64, 'Combined Budget 2025 CHF'!$B:$E, 4, 0), VLOOKUP($B64, 'Combined Budget 2025 EUR'!$B:$E, 4, 0))</f>
        <v>South East / Bayern</v>
      </c>
      <c r="F64" s="1" t="s">
        <v>535</v>
      </c>
      <c r="G64" s="1" t="s">
        <v>106</v>
      </c>
      <c r="H64">
        <f>IF(D64="Switzerland", VLOOKUP($B64, 'Combined Budget 2025 CHF'!$B:$K, 10, 0), VLOOKUP($B64, 'Combined Budget 2025 EUR'!$B:$K, 10, 0))</f>
        <v>0</v>
      </c>
      <c r="I64" t="s">
        <v>64</v>
      </c>
      <c r="J64">
        <f>YEAR(VLOOKUP($B64, 'KPI data 2025'!$B:$H, 7, 0))</f>
        <v>1900</v>
      </c>
      <c r="K64" t="str">
        <f t="shared" si="0"/>
        <v>Pre-2022</v>
      </c>
      <c r="L64" s="5">
        <f>SUMIF('KPI data 2022'!$B:$B, $B64,'KPI data 2022'!$X:$X)</f>
        <v>15827.259999999998</v>
      </c>
      <c r="M64" s="5">
        <f>SUMIF('KPI data 2023'!$B:$B, $B64, 'KPI data 2023'!$X:$X)</f>
        <v>5163.3899999999994</v>
      </c>
      <c r="N64" s="5">
        <f>SUMIF('KPI data 2024'!$B:$B, $B64, 'KPI data 2024'!$X:$X)</f>
        <v>194.28</v>
      </c>
      <c r="O64" s="5">
        <f>SUMIF('KPI data 2025'!$B:$B, $B64, 'KPI data 2025'!$X:$X)</f>
        <v>0</v>
      </c>
      <c r="P64" s="5">
        <f>IF(D64="Switzerland",SUMIF('Combined Budget 2025 CHF'!$B:$B,$B64,'Combined Budget 2025 CHF'!$AF:$AF),SUMIF('Combined Budget 2025 EUR'!$B:$B,$B64,'Combined Budget 2025 EUR'!$AN:$AN))</f>
        <v>0</v>
      </c>
      <c r="Q64" s="6"/>
      <c r="R64" s="6">
        <f t="shared" si="1"/>
        <v>-1</v>
      </c>
      <c r="S64" s="6">
        <f t="shared" si="2"/>
        <v>-1</v>
      </c>
      <c r="T64" s="6">
        <f t="shared" si="3"/>
        <v>-1</v>
      </c>
      <c r="U64" s="6" t="str">
        <f t="shared" si="4"/>
        <v>N/A</v>
      </c>
      <c r="V64" s="6">
        <f t="shared" si="5"/>
        <v>-1</v>
      </c>
      <c r="W64" s="6"/>
      <c r="X64" s="7">
        <f t="shared" si="6"/>
        <v>-194.28</v>
      </c>
      <c r="Y64" s="7">
        <f t="shared" si="7"/>
        <v>-5163.3899999999994</v>
      </c>
      <c r="Z64" s="7">
        <f t="shared" si="8"/>
        <v>-15827.259999999998</v>
      </c>
      <c r="AA64" s="7">
        <f t="shared" si="9"/>
        <v>0</v>
      </c>
      <c r="AB64" s="6"/>
      <c r="AC64" s="5">
        <f>SUMIF('KPI data 2022'!$B:$B, $B64,'KPI data 2022'!$AI:$AI)</f>
        <v>15827.259999999998</v>
      </c>
      <c r="AD64" s="5">
        <f>SUMIF('KPI data 2023'!$B:$B, $B64, 'KPI data 2023'!$AI:$AI)</f>
        <v>5163.3899999999994</v>
      </c>
      <c r="AE64" s="5">
        <f>SUMIF('KPI data 2024'!$B:$B, $B64, 'KPI data 2024'!$AI:$AI)</f>
        <v>194.28</v>
      </c>
      <c r="AF64" s="5">
        <f t="shared" si="28"/>
        <v>0</v>
      </c>
      <c r="AG64" s="5">
        <f>IF(D64="Switzerland",SUMIF('Combined Budget 2025 CHF'!$B:$B,$B64,'Combined Budget 2025 CHF'!$Q:$Q),SUMIF('Combined Budget 2025 EUR'!$B:$B,$B64,'Combined Budget 2025 EUR'!$Q:$Q))</f>
        <v>0</v>
      </c>
      <c r="AH64" s="6"/>
      <c r="AI64" s="6">
        <f t="shared" si="20"/>
        <v>-1</v>
      </c>
      <c r="AJ64" s="6">
        <f t="shared" si="21"/>
        <v>-1</v>
      </c>
      <c r="AK64" s="6">
        <f t="shared" si="22"/>
        <v>-1</v>
      </c>
      <c r="AL64" s="6" t="str">
        <f t="shared" si="23"/>
        <v>N/A</v>
      </c>
      <c r="AM64" s="6">
        <f t="shared" si="29"/>
        <v>-1</v>
      </c>
      <c r="AN64" s="6"/>
      <c r="AO64" s="7">
        <f t="shared" si="24"/>
        <v>-194.28</v>
      </c>
      <c r="AP64" s="7">
        <f t="shared" si="25"/>
        <v>-5163.3899999999994</v>
      </c>
      <c r="AQ64" s="7">
        <f t="shared" si="26"/>
        <v>-15827.259999999998</v>
      </c>
      <c r="AR64" s="7">
        <f t="shared" si="27"/>
        <v>0</v>
      </c>
    </row>
    <row r="65" spans="2:44" x14ac:dyDescent="0.25">
      <c r="B65" s="1">
        <v>20780</v>
      </c>
      <c r="C65" s="1" t="s">
        <v>596</v>
      </c>
      <c r="D65" s="1" t="s">
        <v>23</v>
      </c>
      <c r="E65" s="1">
        <f>IF(D65="Switzerland", VLOOKUP($B65, 'Combined Budget 2025 CHF'!$B:$E, 4, 0), VLOOKUP($B65, 'Combined Budget 2025 EUR'!$B:$E, 4, 0))</f>
        <v>0</v>
      </c>
      <c r="F65" s="1" t="s">
        <v>535</v>
      </c>
      <c r="G65" s="1" t="s">
        <v>106</v>
      </c>
      <c r="H65">
        <f>IF(D65="Switzerland", VLOOKUP($B65, 'Combined Budget 2025 CHF'!$B:$K, 10, 0), VLOOKUP($B65, 'Combined Budget 2025 EUR'!$B:$K, 10, 0))</f>
        <v>0</v>
      </c>
      <c r="I65" t="s">
        <v>64</v>
      </c>
      <c r="J65">
        <f>YEAR(VLOOKUP($B65, 'KPI data 2025'!$B:$H, 7, 0))</f>
        <v>1900</v>
      </c>
      <c r="K65" t="str">
        <f t="shared" si="0"/>
        <v>Pre-2022</v>
      </c>
      <c r="L65" s="5">
        <f>SUMIF('KPI data 2022'!$B:$B, $B65,'KPI data 2022'!$X:$X)</f>
        <v>2145.2300000000005</v>
      </c>
      <c r="M65" s="5">
        <f>SUMIF('KPI data 2023'!$B:$B, $B65, 'KPI data 2023'!$X:$X)</f>
        <v>1924.8000000000002</v>
      </c>
      <c r="N65" s="5">
        <f>SUMIF('KPI data 2024'!$B:$B, $B65, 'KPI data 2024'!$X:$X)</f>
        <v>0</v>
      </c>
      <c r="O65" s="5">
        <f>SUMIF('KPI data 2025'!$B:$B, $B65, 'KPI data 2025'!$X:$X)</f>
        <v>0</v>
      </c>
      <c r="P65" s="5">
        <f>IF(D65="Switzerland",SUMIF('Combined Budget 2025 CHF'!$B:$B,$B65,'Combined Budget 2025 CHF'!$AF:$AF),SUMIF('Combined Budget 2025 EUR'!$B:$B,$B65,'Combined Budget 2025 EUR'!$AN:$AN))</f>
        <v>0</v>
      </c>
      <c r="Q65" s="6"/>
      <c r="R65" s="6" t="str">
        <f t="shared" si="1"/>
        <v>N/A</v>
      </c>
      <c r="S65" s="6">
        <f t="shared" si="2"/>
        <v>-1</v>
      </c>
      <c r="T65" s="6">
        <f t="shared" si="3"/>
        <v>-1</v>
      </c>
      <c r="U65" s="6" t="str">
        <f t="shared" si="4"/>
        <v>N/A</v>
      </c>
      <c r="V65" s="6">
        <f t="shared" si="5"/>
        <v>-1</v>
      </c>
      <c r="W65" s="6"/>
      <c r="X65" s="7">
        <f t="shared" si="6"/>
        <v>0</v>
      </c>
      <c r="Y65" s="7">
        <f t="shared" si="7"/>
        <v>-1924.8000000000002</v>
      </c>
      <c r="Z65" s="7">
        <f t="shared" si="8"/>
        <v>-2145.2300000000005</v>
      </c>
      <c r="AA65" s="7">
        <f t="shared" si="9"/>
        <v>0</v>
      </c>
      <c r="AB65" s="6"/>
      <c r="AC65" s="5">
        <f>SUMIF('KPI data 2022'!$B:$B, $B65,'KPI data 2022'!$AI:$AI)</f>
        <v>2145.2300000000005</v>
      </c>
      <c r="AD65" s="5">
        <f>SUMIF('KPI data 2023'!$B:$B, $B65, 'KPI data 2023'!$AI:$AI)</f>
        <v>1924.8000000000002</v>
      </c>
      <c r="AE65" s="5">
        <f>SUMIF('KPI data 2024'!$B:$B, $B65, 'KPI data 2024'!$AI:$AI)</f>
        <v>0</v>
      </c>
      <c r="AF65" s="5">
        <f t="shared" si="28"/>
        <v>0</v>
      </c>
      <c r="AG65" s="5">
        <f>IF(D65="Switzerland",SUMIF('Combined Budget 2025 CHF'!$B:$B,$B65,'Combined Budget 2025 CHF'!$Q:$Q),SUMIF('Combined Budget 2025 EUR'!$B:$B,$B65,'Combined Budget 2025 EUR'!$Q:$Q))</f>
        <v>0</v>
      </c>
      <c r="AH65" s="6"/>
      <c r="AI65" s="6" t="str">
        <f t="shared" si="20"/>
        <v>N/A</v>
      </c>
      <c r="AJ65" s="6">
        <f t="shared" si="21"/>
        <v>-1</v>
      </c>
      <c r="AK65" s="6">
        <f t="shared" si="22"/>
        <v>-1</v>
      </c>
      <c r="AL65" s="6" t="str">
        <f t="shared" si="23"/>
        <v>N/A</v>
      </c>
      <c r="AM65" s="6">
        <f t="shared" si="29"/>
        <v>-1</v>
      </c>
      <c r="AN65" s="6"/>
      <c r="AO65" s="7">
        <f t="shared" si="24"/>
        <v>0</v>
      </c>
      <c r="AP65" s="7">
        <f t="shared" si="25"/>
        <v>-1924.8000000000002</v>
      </c>
      <c r="AQ65" s="7">
        <f t="shared" si="26"/>
        <v>-2145.2300000000005</v>
      </c>
      <c r="AR65" s="7">
        <f t="shared" si="27"/>
        <v>0</v>
      </c>
    </row>
    <row r="66" spans="2:44" x14ac:dyDescent="0.25">
      <c r="B66" s="1">
        <v>20785</v>
      </c>
      <c r="C66" s="1" t="s">
        <v>597</v>
      </c>
      <c r="D66" s="1" t="s">
        <v>23</v>
      </c>
      <c r="E66" s="1">
        <f>IF(D66="Switzerland", VLOOKUP($B66, 'Combined Budget 2025 CHF'!$B:$E, 4, 0), VLOOKUP($B66, 'Combined Budget 2025 EUR'!$B:$E, 4, 0))</f>
        <v>0</v>
      </c>
      <c r="F66" s="1" t="s">
        <v>545</v>
      </c>
      <c r="G66" s="1" t="s">
        <v>545</v>
      </c>
      <c r="H66">
        <f>IF(D66="Switzerland", VLOOKUP($B66, 'Combined Budget 2025 CHF'!$B:$K, 10, 0), VLOOKUP($B66, 'Combined Budget 2025 EUR'!$B:$K, 10, 0))</f>
        <v>0</v>
      </c>
      <c r="I66" t="s">
        <v>107</v>
      </c>
      <c r="J66">
        <f>YEAR(VLOOKUP($B66, 'KPI data 2025'!$B:$H, 7, 0))</f>
        <v>1900</v>
      </c>
      <c r="K66" t="str">
        <f t="shared" si="0"/>
        <v>Pre-2022</v>
      </c>
      <c r="L66" s="5">
        <f>SUMIF('KPI data 2022'!$B:$B, $B66,'KPI data 2022'!$X:$X)</f>
        <v>2575.84</v>
      </c>
      <c r="M66" s="5">
        <f>SUMIF('KPI data 2023'!$B:$B, $B66, 'KPI data 2023'!$X:$X)</f>
        <v>1113.3800000000001</v>
      </c>
      <c r="N66" s="5">
        <f>SUMIF('KPI data 2024'!$B:$B, $B66, 'KPI data 2024'!$X:$X)</f>
        <v>0</v>
      </c>
      <c r="O66" s="5">
        <f>SUMIF('KPI data 2025'!$B:$B, $B66, 'KPI data 2025'!$X:$X)</f>
        <v>0</v>
      </c>
      <c r="P66" s="5">
        <f>IF(D66="Switzerland",SUMIF('Combined Budget 2025 CHF'!$B:$B,$B66,'Combined Budget 2025 CHF'!$AF:$AF),SUMIF('Combined Budget 2025 EUR'!$B:$B,$B66,'Combined Budget 2025 EUR'!$AN:$AN))</f>
        <v>0</v>
      </c>
      <c r="Q66" s="6"/>
      <c r="R66" s="6" t="str">
        <f t="shared" si="1"/>
        <v>N/A</v>
      </c>
      <c r="S66" s="6">
        <f t="shared" si="2"/>
        <v>-1</v>
      </c>
      <c r="T66" s="6">
        <f t="shared" si="3"/>
        <v>-1</v>
      </c>
      <c r="U66" s="6" t="str">
        <f t="shared" si="4"/>
        <v>N/A</v>
      </c>
      <c r="V66" s="6">
        <f t="shared" si="5"/>
        <v>-1</v>
      </c>
      <c r="W66" s="6"/>
      <c r="X66" s="7">
        <f t="shared" si="6"/>
        <v>0</v>
      </c>
      <c r="Y66" s="7">
        <f t="shared" si="7"/>
        <v>-1113.3800000000001</v>
      </c>
      <c r="Z66" s="7">
        <f t="shared" si="8"/>
        <v>-2575.84</v>
      </c>
      <c r="AA66" s="7">
        <f t="shared" si="9"/>
        <v>0</v>
      </c>
      <c r="AB66" s="6"/>
      <c r="AC66" s="5">
        <f>SUMIF('KPI data 2022'!$B:$B, $B66,'KPI data 2022'!$AI:$AI)</f>
        <v>2575.84</v>
      </c>
      <c r="AD66" s="5">
        <f>SUMIF('KPI data 2023'!$B:$B, $B66, 'KPI data 2023'!$AI:$AI)</f>
        <v>1113.3800000000001</v>
      </c>
      <c r="AE66" s="5">
        <f>SUMIF('KPI data 2024'!$B:$B, $B66, 'KPI data 2024'!$AI:$AI)</f>
        <v>0</v>
      </c>
      <c r="AF66" s="5">
        <f t="shared" si="28"/>
        <v>0</v>
      </c>
      <c r="AG66" s="5">
        <f>IF(D66="Switzerland",SUMIF('Combined Budget 2025 CHF'!$B:$B,$B66,'Combined Budget 2025 CHF'!$Q:$Q),SUMIF('Combined Budget 2025 EUR'!$B:$B,$B66,'Combined Budget 2025 EUR'!$Q:$Q))</f>
        <v>0</v>
      </c>
      <c r="AH66" s="6"/>
      <c r="AI66" s="6" t="str">
        <f t="shared" si="20"/>
        <v>N/A</v>
      </c>
      <c r="AJ66" s="6">
        <f t="shared" si="21"/>
        <v>-1</v>
      </c>
      <c r="AK66" s="6">
        <f t="shared" si="22"/>
        <v>-1</v>
      </c>
      <c r="AL66" s="6" t="str">
        <f t="shared" si="23"/>
        <v>N/A</v>
      </c>
      <c r="AM66" s="6">
        <f t="shared" si="29"/>
        <v>-1</v>
      </c>
      <c r="AN66" s="6"/>
      <c r="AO66" s="7">
        <f t="shared" si="24"/>
        <v>0</v>
      </c>
      <c r="AP66" s="7">
        <f t="shared" si="25"/>
        <v>-1113.3800000000001</v>
      </c>
      <c r="AQ66" s="7">
        <f t="shared" si="26"/>
        <v>-2575.84</v>
      </c>
      <c r="AR66" s="7">
        <f t="shared" si="27"/>
        <v>0</v>
      </c>
    </row>
    <row r="67" spans="2:44" x14ac:dyDescent="0.25">
      <c r="B67" s="1">
        <v>20790</v>
      </c>
      <c r="C67" s="1" t="s">
        <v>598</v>
      </c>
      <c r="D67" s="1" t="s">
        <v>23</v>
      </c>
      <c r="E67" s="1">
        <f>IF(D67="Switzerland", VLOOKUP($B67, 'Combined Budget 2025 CHF'!$B:$E, 4, 0), VLOOKUP($B67, 'Combined Budget 2025 EUR'!$B:$E, 4, 0))</f>
        <v>0</v>
      </c>
      <c r="F67" s="1" t="s">
        <v>564</v>
      </c>
      <c r="G67" s="1" t="s">
        <v>564</v>
      </c>
      <c r="H67">
        <f>IF(D67="Switzerland", VLOOKUP($B67, 'Combined Budget 2025 CHF'!$B:$K, 10, 0), VLOOKUP($B67, 'Combined Budget 2025 EUR'!$B:$K, 10, 0))</f>
        <v>0</v>
      </c>
      <c r="I67" t="s">
        <v>107</v>
      </c>
      <c r="J67">
        <f>YEAR(VLOOKUP($B67, 'KPI data 2025'!$B:$H, 7, 0))</f>
        <v>1900</v>
      </c>
      <c r="K67" t="str">
        <f t="shared" ref="K67:K127" si="30">IF(J67&lt;2022, "Pre-2022", J67)</f>
        <v>Pre-2022</v>
      </c>
      <c r="L67" s="5">
        <f>SUMIF('KPI data 2022'!$B:$B, $B67,'KPI data 2022'!$X:$X)</f>
        <v>139.54000000000002</v>
      </c>
      <c r="M67" s="5">
        <f>SUMIF('KPI data 2023'!$B:$B, $B67, 'KPI data 2023'!$X:$X)</f>
        <v>0</v>
      </c>
      <c r="N67" s="5">
        <f>SUMIF('KPI data 2024'!$B:$B, $B67, 'KPI data 2024'!$X:$X)</f>
        <v>0</v>
      </c>
      <c r="O67" s="5">
        <f>SUMIF('KPI data 2025'!$B:$B, $B67, 'KPI data 2025'!$X:$X)</f>
        <v>0</v>
      </c>
      <c r="P67" s="5">
        <f>IF(D67="Switzerland",SUMIF('Combined Budget 2025 CHF'!$B:$B,$B67,'Combined Budget 2025 CHF'!$AF:$AF),SUMIF('Combined Budget 2025 EUR'!$B:$B,$B67,'Combined Budget 2025 EUR'!$AN:$AN))</f>
        <v>0</v>
      </c>
      <c r="Q67" s="6"/>
      <c r="R67" s="6" t="str">
        <f t="shared" ref="R67:R127" si="31">IFERROR($O67/N67-1, "N/A")</f>
        <v>N/A</v>
      </c>
      <c r="S67" s="6" t="str">
        <f t="shared" ref="S67:S127" si="32">IFERROR($O67/M67-1, "N/A")</f>
        <v>N/A</v>
      </c>
      <c r="T67" s="6">
        <f t="shared" ref="T67:T127" si="33">IFERROR($O67/L67-1, "N/A")</f>
        <v>-1</v>
      </c>
      <c r="U67" s="6" t="str">
        <f t="shared" ref="U67:U127" si="34">IFERROR($O67/P67-1, "N/A")</f>
        <v>N/A</v>
      </c>
      <c r="V67" s="6">
        <f t="shared" ref="V67:V127" si="35">IFERROR(_xlfn.RRI(4,L67,O67), "N/A")</f>
        <v>-1</v>
      </c>
      <c r="W67" s="6"/>
      <c r="X67" s="7">
        <f t="shared" ref="X67:X127" si="36">$O67-N67</f>
        <v>0</v>
      </c>
      <c r="Y67" s="7">
        <f t="shared" ref="Y67:Y127" si="37">$O67-M67</f>
        <v>0</v>
      </c>
      <c r="Z67" s="7">
        <f t="shared" ref="Z67:Z127" si="38">$O67-L67</f>
        <v>-139.54000000000002</v>
      </c>
      <c r="AA67" s="7">
        <f t="shared" ref="AA67:AA127" si="39">$O67-P67</f>
        <v>0</v>
      </c>
      <c r="AB67" s="6"/>
      <c r="AC67" s="5">
        <f>SUMIF('KPI data 2022'!$B:$B, $B67,'KPI data 2022'!$AI:$AI)</f>
        <v>139.54000000000002</v>
      </c>
      <c r="AD67" s="5">
        <f>SUMIF('KPI data 2023'!$B:$B, $B67, 'KPI data 2023'!$AI:$AI)</f>
        <v>0</v>
      </c>
      <c r="AE67" s="5">
        <f>SUMIF('KPI data 2024'!$B:$B, $B67, 'KPI data 2024'!$AI:$AI)</f>
        <v>0</v>
      </c>
      <c r="AF67" s="5">
        <f t="shared" si="28"/>
        <v>0</v>
      </c>
      <c r="AG67" s="5">
        <f>IF(D67="Switzerland",SUMIF('Combined Budget 2025 CHF'!$B:$B,$B67,'Combined Budget 2025 CHF'!$Q:$Q),SUMIF('Combined Budget 2025 EUR'!$B:$B,$B67,'Combined Budget 2025 EUR'!$Q:$Q))</f>
        <v>0</v>
      </c>
      <c r="AH67" s="6"/>
      <c r="AI67" s="6" t="str">
        <f t="shared" si="20"/>
        <v>N/A</v>
      </c>
      <c r="AJ67" s="6" t="str">
        <f t="shared" si="21"/>
        <v>N/A</v>
      </c>
      <c r="AK67" s="6">
        <f t="shared" si="22"/>
        <v>-1</v>
      </c>
      <c r="AL67" s="6" t="str">
        <f t="shared" si="23"/>
        <v>N/A</v>
      </c>
      <c r="AM67" s="6">
        <f t="shared" si="29"/>
        <v>-1</v>
      </c>
      <c r="AN67" s="6"/>
      <c r="AO67" s="7">
        <f t="shared" si="24"/>
        <v>0</v>
      </c>
      <c r="AP67" s="7">
        <f t="shared" si="25"/>
        <v>0</v>
      </c>
      <c r="AQ67" s="7">
        <f t="shared" si="26"/>
        <v>-139.54000000000002</v>
      </c>
      <c r="AR67" s="7">
        <f t="shared" si="27"/>
        <v>0</v>
      </c>
    </row>
    <row r="68" spans="2:44" x14ac:dyDescent="0.25">
      <c r="B68" s="1">
        <v>20793</v>
      </c>
      <c r="C68" s="1" t="s">
        <v>599</v>
      </c>
      <c r="D68" s="1" t="s">
        <v>23</v>
      </c>
      <c r="E68" s="1">
        <f>IF(D68="Switzerland", VLOOKUP($B68, 'Combined Budget 2025 CHF'!$B:$E, 4, 0), VLOOKUP($B68, 'Combined Budget 2025 EUR'!$B:$E, 4, 0))</f>
        <v>0</v>
      </c>
      <c r="F68" s="1" t="s">
        <v>545</v>
      </c>
      <c r="G68" s="1" t="s">
        <v>545</v>
      </c>
      <c r="H68">
        <f>IF(D68="Switzerland", VLOOKUP($B68, 'Combined Budget 2025 CHF'!$B:$K, 10, 0), VLOOKUP($B68, 'Combined Budget 2025 EUR'!$B:$K, 10, 0))</f>
        <v>0</v>
      </c>
      <c r="I68" t="s">
        <v>107</v>
      </c>
      <c r="J68">
        <f>YEAR(VLOOKUP($B68, 'KPI data 2025'!$B:$H, 7, 0))</f>
        <v>1900</v>
      </c>
      <c r="K68" t="str">
        <f t="shared" si="30"/>
        <v>Pre-2022</v>
      </c>
      <c r="L68" s="5">
        <f>SUMIF('KPI data 2022'!$B:$B, $B68,'KPI data 2022'!$X:$X)</f>
        <v>1512.6</v>
      </c>
      <c r="M68" s="5">
        <f>SUMIF('KPI data 2023'!$B:$B, $B68, 'KPI data 2023'!$X:$X)</f>
        <v>0</v>
      </c>
      <c r="N68" s="5">
        <f>SUMIF('KPI data 2024'!$B:$B, $B68, 'KPI data 2024'!$X:$X)</f>
        <v>0</v>
      </c>
      <c r="O68" s="5">
        <f>SUMIF('KPI data 2025'!$B:$B, $B68, 'KPI data 2025'!$X:$X)</f>
        <v>0</v>
      </c>
      <c r="P68" s="5">
        <f>IF(D68="Switzerland",SUMIF('Combined Budget 2025 CHF'!$B:$B,$B68,'Combined Budget 2025 CHF'!$AF:$AF),SUMIF('Combined Budget 2025 EUR'!$B:$B,$B68,'Combined Budget 2025 EUR'!$AN:$AN))</f>
        <v>0</v>
      </c>
      <c r="Q68" s="6"/>
      <c r="R68" s="6" t="str">
        <f t="shared" si="31"/>
        <v>N/A</v>
      </c>
      <c r="S68" s="6" t="str">
        <f t="shared" si="32"/>
        <v>N/A</v>
      </c>
      <c r="T68" s="6">
        <f t="shared" si="33"/>
        <v>-1</v>
      </c>
      <c r="U68" s="6" t="str">
        <f t="shared" si="34"/>
        <v>N/A</v>
      </c>
      <c r="V68" s="6">
        <f t="shared" si="35"/>
        <v>-1</v>
      </c>
      <c r="W68" s="6"/>
      <c r="X68" s="7">
        <f t="shared" si="36"/>
        <v>0</v>
      </c>
      <c r="Y68" s="7">
        <f t="shared" si="37"/>
        <v>0</v>
      </c>
      <c r="Z68" s="7">
        <f t="shared" si="38"/>
        <v>-1512.6</v>
      </c>
      <c r="AA68" s="7">
        <f t="shared" si="39"/>
        <v>0</v>
      </c>
      <c r="AB68" s="6"/>
      <c r="AC68" s="5">
        <f>SUMIF('KPI data 2022'!$B:$B, $B68,'KPI data 2022'!$AI:$AI)</f>
        <v>1512.6</v>
      </c>
      <c r="AD68" s="5">
        <f>SUMIF('KPI data 2023'!$B:$B, $B68, 'KPI data 2023'!$AI:$AI)</f>
        <v>0</v>
      </c>
      <c r="AE68" s="5">
        <f>SUMIF('KPI data 2024'!$B:$B, $B68, 'KPI data 2024'!$AI:$AI)</f>
        <v>0</v>
      </c>
      <c r="AF68" s="5">
        <f t="shared" si="28"/>
        <v>0</v>
      </c>
      <c r="AG68" s="5">
        <f>IF(D68="Switzerland",SUMIF('Combined Budget 2025 CHF'!$B:$B,$B68,'Combined Budget 2025 CHF'!$Q:$Q),SUMIF('Combined Budget 2025 EUR'!$B:$B,$B68,'Combined Budget 2025 EUR'!$Q:$Q))</f>
        <v>0</v>
      </c>
      <c r="AH68" s="6"/>
      <c r="AI68" s="6" t="str">
        <f t="shared" si="20"/>
        <v>N/A</v>
      </c>
      <c r="AJ68" s="6" t="str">
        <f t="shared" si="21"/>
        <v>N/A</v>
      </c>
      <c r="AK68" s="6">
        <f t="shared" si="22"/>
        <v>-1</v>
      </c>
      <c r="AL68" s="6" t="str">
        <f t="shared" si="23"/>
        <v>N/A</v>
      </c>
      <c r="AM68" s="6">
        <f t="shared" si="29"/>
        <v>-1</v>
      </c>
      <c r="AN68" s="6"/>
      <c r="AO68" s="7">
        <f t="shared" si="24"/>
        <v>0</v>
      </c>
      <c r="AP68" s="7">
        <f t="shared" si="25"/>
        <v>0</v>
      </c>
      <c r="AQ68" s="7">
        <f t="shared" si="26"/>
        <v>-1512.6</v>
      </c>
      <c r="AR68" s="7">
        <f t="shared" si="27"/>
        <v>0</v>
      </c>
    </row>
    <row r="69" spans="2:44" x14ac:dyDescent="0.25">
      <c r="B69" s="1">
        <v>20795</v>
      </c>
      <c r="C69" s="1" t="s">
        <v>600</v>
      </c>
      <c r="D69" s="1" t="s">
        <v>23</v>
      </c>
      <c r="E69" s="1" t="str">
        <f>IF(D69="Switzerland", VLOOKUP($B69, 'Combined Budget 2025 CHF'!$B:$E, 4, 0), VLOOKUP($B69, 'Combined Budget 2025 EUR'!$B:$E, 4, 0))</f>
        <v>South West</v>
      </c>
      <c r="F69" s="1" t="s">
        <v>535</v>
      </c>
      <c r="G69" s="1" t="s">
        <v>106</v>
      </c>
      <c r="H69">
        <f>IF(D69="Switzerland", VLOOKUP($B69, 'Combined Budget 2025 CHF'!$B:$K, 10, 0), VLOOKUP($B69, 'Combined Budget 2025 EUR'!$B:$K, 10, 0))</f>
        <v>0</v>
      </c>
      <c r="I69" t="s">
        <v>64</v>
      </c>
      <c r="J69">
        <f>YEAR(VLOOKUP($B69, 'KPI data 2025'!$B:$H, 7, 0))</f>
        <v>1900</v>
      </c>
      <c r="K69" t="str">
        <f t="shared" si="30"/>
        <v>Pre-2022</v>
      </c>
      <c r="L69" s="5">
        <f>SUMIF('KPI data 2022'!$B:$B, $B69,'KPI data 2022'!$X:$X)</f>
        <v>12729.119999999999</v>
      </c>
      <c r="M69" s="5">
        <f>SUMIF('KPI data 2023'!$B:$B, $B69, 'KPI data 2023'!$X:$X)</f>
        <v>18658.909999999996</v>
      </c>
      <c r="N69" s="5">
        <f>SUMIF('KPI data 2024'!$B:$B, $B69, 'KPI data 2024'!$X:$X)</f>
        <v>0</v>
      </c>
      <c r="O69" s="5">
        <f>SUMIF('KPI data 2025'!$B:$B, $B69, 'KPI data 2025'!$X:$X)</f>
        <v>0</v>
      </c>
      <c r="P69" s="5">
        <f>IF(D69="Switzerland",SUMIF('Combined Budget 2025 CHF'!$B:$B,$B69,'Combined Budget 2025 CHF'!$AF:$AF),SUMIF('Combined Budget 2025 EUR'!$B:$B,$B69,'Combined Budget 2025 EUR'!$AN:$AN))</f>
        <v>0</v>
      </c>
      <c r="Q69" s="6"/>
      <c r="R69" s="6" t="str">
        <f t="shared" si="31"/>
        <v>N/A</v>
      </c>
      <c r="S69" s="6">
        <f t="shared" si="32"/>
        <v>-1</v>
      </c>
      <c r="T69" s="6">
        <f t="shared" si="33"/>
        <v>-1</v>
      </c>
      <c r="U69" s="6" t="str">
        <f t="shared" si="34"/>
        <v>N/A</v>
      </c>
      <c r="V69" s="6">
        <f t="shared" si="35"/>
        <v>-1</v>
      </c>
      <c r="W69" s="6"/>
      <c r="X69" s="7">
        <f t="shared" si="36"/>
        <v>0</v>
      </c>
      <c r="Y69" s="7">
        <f t="shared" si="37"/>
        <v>-18658.909999999996</v>
      </c>
      <c r="Z69" s="7">
        <f t="shared" si="38"/>
        <v>-12729.119999999999</v>
      </c>
      <c r="AA69" s="7">
        <f t="shared" si="39"/>
        <v>0</v>
      </c>
      <c r="AB69" s="6"/>
      <c r="AC69" s="5">
        <f>SUMIF('KPI data 2022'!$B:$B, $B69,'KPI data 2022'!$AI:$AI)</f>
        <v>12729.119999999999</v>
      </c>
      <c r="AD69" s="5">
        <f>SUMIF('KPI data 2023'!$B:$B, $B69, 'KPI data 2023'!$AI:$AI)</f>
        <v>18658.909999999996</v>
      </c>
      <c r="AE69" s="5">
        <f>SUMIF('KPI data 2024'!$B:$B, $B69, 'KPI data 2024'!$AI:$AI)</f>
        <v>0</v>
      </c>
      <c r="AF69" s="5">
        <f t="shared" si="28"/>
        <v>0</v>
      </c>
      <c r="AG69" s="5">
        <f>IF(D69="Switzerland",SUMIF('Combined Budget 2025 CHF'!$B:$B,$B69,'Combined Budget 2025 CHF'!$Q:$Q),SUMIF('Combined Budget 2025 EUR'!$B:$B,$B69,'Combined Budget 2025 EUR'!$Q:$Q))</f>
        <v>0</v>
      </c>
      <c r="AH69" s="6"/>
      <c r="AI69" s="6" t="str">
        <f t="shared" si="20"/>
        <v>N/A</v>
      </c>
      <c r="AJ69" s="6">
        <f t="shared" si="21"/>
        <v>-1</v>
      </c>
      <c r="AK69" s="6">
        <f t="shared" si="22"/>
        <v>-1</v>
      </c>
      <c r="AL69" s="6" t="str">
        <f t="shared" si="23"/>
        <v>N/A</v>
      </c>
      <c r="AM69" s="6">
        <f t="shared" si="29"/>
        <v>-1</v>
      </c>
      <c r="AN69" s="6"/>
      <c r="AO69" s="7">
        <f t="shared" si="24"/>
        <v>0</v>
      </c>
      <c r="AP69" s="7">
        <f t="shared" si="25"/>
        <v>-18658.909999999996</v>
      </c>
      <c r="AQ69" s="7">
        <f t="shared" si="26"/>
        <v>-12729.119999999999</v>
      </c>
      <c r="AR69" s="7">
        <f t="shared" si="27"/>
        <v>0</v>
      </c>
    </row>
    <row r="70" spans="2:44" x14ac:dyDescent="0.25">
      <c r="B70" s="1">
        <v>20799</v>
      </c>
      <c r="C70" s="1" t="s">
        <v>276</v>
      </c>
      <c r="D70" s="1" t="s">
        <v>23</v>
      </c>
      <c r="E70" s="1" t="s">
        <v>271</v>
      </c>
      <c r="F70" s="1" t="s">
        <v>535</v>
      </c>
      <c r="G70" s="1" t="s">
        <v>106</v>
      </c>
      <c r="H70">
        <f>IF(D70="Switzerland", VLOOKUP($B70, 'Combined Budget 2025 CHF'!$B:$K, 10, 0), VLOOKUP($B70, 'Combined Budget 2025 EUR'!$B:$K, 10, 0))</f>
        <v>0</v>
      </c>
      <c r="I70" t="s">
        <v>64</v>
      </c>
      <c r="J70">
        <f>YEAR(VLOOKUP($B70, 'KPI data 2025'!$B:$H, 7, 0))</f>
        <v>1900</v>
      </c>
      <c r="K70" t="str">
        <f t="shared" si="30"/>
        <v>Pre-2022</v>
      </c>
      <c r="L70" s="5">
        <f>SUMIF('KPI data 2022'!$B:$B, $B70,'KPI data 2022'!$X:$X)</f>
        <v>666.77</v>
      </c>
      <c r="M70" s="5">
        <f>SUMIF('KPI data 2023'!$B:$B, $B70, 'KPI data 2023'!$X:$X)</f>
        <v>1192.27</v>
      </c>
      <c r="N70" s="5">
        <f>SUMIF('KPI data 2024'!$B:$B, $B70, 'KPI data 2024'!$X:$X)</f>
        <v>796.63</v>
      </c>
      <c r="O70" s="5">
        <f>SUMIF('KPI data 2025'!$B:$B, $B70, 'KPI data 2025'!$X:$X)</f>
        <v>161.07</v>
      </c>
      <c r="P70" s="5">
        <f>IF(D70="Switzerland",SUMIF('Combined Budget 2025 CHF'!$B:$B,$B70,'Combined Budget 2025 CHF'!$AF:$AF),SUMIF('Combined Budget 2025 EUR'!$B:$B,$B70,'Combined Budget 2025 EUR'!$AN:$AN))</f>
        <v>0</v>
      </c>
      <c r="Q70" s="6"/>
      <c r="R70" s="6">
        <f t="shared" si="31"/>
        <v>-0.79781077790191179</v>
      </c>
      <c r="S70" s="6">
        <f t="shared" si="32"/>
        <v>-0.86490476150536377</v>
      </c>
      <c r="T70" s="6">
        <f t="shared" si="33"/>
        <v>-0.75843244297133938</v>
      </c>
      <c r="U70" s="6" t="str">
        <f t="shared" si="34"/>
        <v>N/A</v>
      </c>
      <c r="V70" s="6">
        <f t="shared" si="35"/>
        <v>-0.29893279505796522</v>
      </c>
      <c r="W70" s="6"/>
      <c r="X70" s="7">
        <f t="shared" si="36"/>
        <v>-635.55999999999995</v>
      </c>
      <c r="Y70" s="7">
        <f t="shared" si="37"/>
        <v>-1031.2</v>
      </c>
      <c r="Z70" s="7">
        <f t="shared" si="38"/>
        <v>-505.7</v>
      </c>
      <c r="AA70" s="7">
        <f t="shared" si="39"/>
        <v>161.07</v>
      </c>
      <c r="AB70" s="6"/>
      <c r="AC70" s="5">
        <f>SUMIF('KPI data 2022'!$B:$B, $B70,'KPI data 2022'!$AI:$AI)</f>
        <v>666.77</v>
      </c>
      <c r="AD70" s="5">
        <f>SUMIF('KPI data 2023'!$B:$B, $B70, 'KPI data 2023'!$AI:$AI)</f>
        <v>1192.27</v>
      </c>
      <c r="AE70" s="5">
        <f>SUMIF('KPI data 2024'!$B:$B, $B70, 'KPI data 2024'!$AI:$AI)</f>
        <v>796.63</v>
      </c>
      <c r="AF70" s="5">
        <f t="shared" si="28"/>
        <v>161.07</v>
      </c>
      <c r="AG70" s="5">
        <f>IF(D70="Switzerland",SUMIF('Combined Budget 2025 CHF'!$B:$B,$B70,'Combined Budget 2025 CHF'!$Q:$Q),SUMIF('Combined Budget 2025 EUR'!$B:$B,$B70,'Combined Budget 2025 EUR'!$Q:$Q))</f>
        <v>0</v>
      </c>
      <c r="AH70" s="6"/>
      <c r="AI70" s="6">
        <f t="shared" si="20"/>
        <v>-0.79781077790191179</v>
      </c>
      <c r="AJ70" s="6">
        <f t="shared" si="21"/>
        <v>-0.86490476150536377</v>
      </c>
      <c r="AK70" s="6">
        <f t="shared" si="22"/>
        <v>-0.75843244297133938</v>
      </c>
      <c r="AL70" s="6" t="str">
        <f t="shared" si="23"/>
        <v>N/A</v>
      </c>
      <c r="AM70" s="6">
        <f t="shared" si="29"/>
        <v>-0.29893279505796522</v>
      </c>
      <c r="AN70" s="6"/>
      <c r="AO70" s="7">
        <f t="shared" si="24"/>
        <v>-635.55999999999995</v>
      </c>
      <c r="AP70" s="7">
        <f t="shared" si="25"/>
        <v>-1031.2</v>
      </c>
      <c r="AQ70" s="7">
        <f t="shared" si="26"/>
        <v>-505.7</v>
      </c>
      <c r="AR70" s="7">
        <f t="shared" si="27"/>
        <v>161.07</v>
      </c>
    </row>
    <row r="71" spans="2:44" x14ac:dyDescent="0.25">
      <c r="B71" s="1">
        <v>20804</v>
      </c>
      <c r="C71" s="1" t="s">
        <v>601</v>
      </c>
      <c r="D71" s="1" t="s">
        <v>23</v>
      </c>
      <c r="E71" s="1">
        <f>IF(D71="Switzerland", VLOOKUP($B71, 'Combined Budget 2025 CHF'!$B:$E, 4, 0), VLOOKUP($B71, 'Combined Budget 2025 EUR'!$B:$E, 4, 0))</f>
        <v>0</v>
      </c>
      <c r="F71" s="1" t="s">
        <v>535</v>
      </c>
      <c r="G71" s="1" t="s">
        <v>106</v>
      </c>
      <c r="H71">
        <f>IF(D71="Switzerland", VLOOKUP($B71, 'Combined Budget 2025 CHF'!$B:$K, 10, 0), VLOOKUP($B71, 'Combined Budget 2025 EUR'!$B:$K, 10, 0))</f>
        <v>0</v>
      </c>
      <c r="I71" t="s">
        <v>64</v>
      </c>
      <c r="J71">
        <f>YEAR(VLOOKUP($B71, 'KPI data 2025'!$B:$H, 7, 0))</f>
        <v>1900</v>
      </c>
      <c r="K71" t="str">
        <f t="shared" si="30"/>
        <v>Pre-2022</v>
      </c>
      <c r="L71" s="5">
        <f>SUMIF('KPI data 2022'!$B:$B, $B71,'KPI data 2022'!$X:$X)</f>
        <v>1827.3299999999997</v>
      </c>
      <c r="M71" s="5">
        <f>SUMIF('KPI data 2023'!$B:$B, $B71, 'KPI data 2023'!$X:$X)</f>
        <v>0</v>
      </c>
      <c r="N71" s="5">
        <f>SUMIF('KPI data 2024'!$B:$B, $B71, 'KPI data 2024'!$X:$X)</f>
        <v>0</v>
      </c>
      <c r="O71" s="5">
        <f>SUMIF('KPI data 2025'!$B:$B, $B71, 'KPI data 2025'!$X:$X)</f>
        <v>0</v>
      </c>
      <c r="P71" s="5">
        <f>IF(D71="Switzerland",SUMIF('Combined Budget 2025 CHF'!$B:$B,$B71,'Combined Budget 2025 CHF'!$AF:$AF),SUMIF('Combined Budget 2025 EUR'!$B:$B,$B71,'Combined Budget 2025 EUR'!$AN:$AN))</f>
        <v>0</v>
      </c>
      <c r="Q71" s="6"/>
      <c r="R71" s="6" t="str">
        <f t="shared" si="31"/>
        <v>N/A</v>
      </c>
      <c r="S71" s="6" t="str">
        <f t="shared" si="32"/>
        <v>N/A</v>
      </c>
      <c r="T71" s="6">
        <f t="shared" si="33"/>
        <v>-1</v>
      </c>
      <c r="U71" s="6" t="str">
        <f t="shared" si="34"/>
        <v>N/A</v>
      </c>
      <c r="V71" s="6">
        <f t="shared" si="35"/>
        <v>-1</v>
      </c>
      <c r="W71" s="6"/>
      <c r="X71" s="7">
        <f t="shared" si="36"/>
        <v>0</v>
      </c>
      <c r="Y71" s="7">
        <f t="shared" si="37"/>
        <v>0</v>
      </c>
      <c r="Z71" s="7">
        <f t="shared" si="38"/>
        <v>-1827.3299999999997</v>
      </c>
      <c r="AA71" s="7">
        <f t="shared" si="39"/>
        <v>0</v>
      </c>
      <c r="AB71" s="6"/>
      <c r="AC71" s="5">
        <f>SUMIF('KPI data 2022'!$B:$B, $B71,'KPI data 2022'!$AI:$AI)</f>
        <v>1827.3299999999997</v>
      </c>
      <c r="AD71" s="5">
        <f>SUMIF('KPI data 2023'!$B:$B, $B71, 'KPI data 2023'!$AI:$AI)</f>
        <v>0</v>
      </c>
      <c r="AE71" s="5">
        <f>SUMIF('KPI data 2024'!$B:$B, $B71, 'KPI data 2024'!$AI:$AI)</f>
        <v>0</v>
      </c>
      <c r="AF71" s="5">
        <f t="shared" si="28"/>
        <v>0</v>
      </c>
      <c r="AG71" s="5">
        <f>IF(D71="Switzerland",SUMIF('Combined Budget 2025 CHF'!$B:$B,$B71,'Combined Budget 2025 CHF'!$Q:$Q),SUMIF('Combined Budget 2025 EUR'!$B:$B,$B71,'Combined Budget 2025 EUR'!$Q:$Q))</f>
        <v>0</v>
      </c>
      <c r="AH71" s="6"/>
      <c r="AI71" s="6" t="str">
        <f t="shared" si="20"/>
        <v>N/A</v>
      </c>
      <c r="AJ71" s="6" t="str">
        <f t="shared" si="21"/>
        <v>N/A</v>
      </c>
      <c r="AK71" s="6">
        <f t="shared" si="22"/>
        <v>-1</v>
      </c>
      <c r="AL71" s="6" t="str">
        <f t="shared" si="23"/>
        <v>N/A</v>
      </c>
      <c r="AM71" s="6">
        <f t="shared" si="29"/>
        <v>-1</v>
      </c>
      <c r="AN71" s="6"/>
      <c r="AO71" s="7">
        <f t="shared" si="24"/>
        <v>0</v>
      </c>
      <c r="AP71" s="7">
        <f t="shared" si="25"/>
        <v>0</v>
      </c>
      <c r="AQ71" s="7">
        <f t="shared" si="26"/>
        <v>-1827.3299999999997</v>
      </c>
      <c r="AR71" s="7">
        <f t="shared" si="27"/>
        <v>0</v>
      </c>
    </row>
    <row r="72" spans="2:44" x14ac:dyDescent="0.25">
      <c r="B72" s="1">
        <v>20823</v>
      </c>
      <c r="C72" s="1" t="s">
        <v>277</v>
      </c>
      <c r="D72" s="1" t="s">
        <v>23</v>
      </c>
      <c r="E72" s="1" t="s">
        <v>18</v>
      </c>
      <c r="F72" s="1" t="s">
        <v>535</v>
      </c>
      <c r="G72" s="1" t="s">
        <v>106</v>
      </c>
      <c r="H72">
        <f>IF(D72="Switzerland", VLOOKUP($B72, 'Combined Budget 2025 CHF'!$B:$K, 10, 0), VLOOKUP($B72, 'Combined Budget 2025 EUR'!$B:$K, 10, 0))</f>
        <v>0</v>
      </c>
      <c r="I72" t="s">
        <v>64</v>
      </c>
      <c r="J72">
        <f>YEAR(VLOOKUP($B72, 'KPI data 2025'!$B:$H, 7, 0))</f>
        <v>1900</v>
      </c>
      <c r="K72" t="str">
        <f t="shared" si="30"/>
        <v>Pre-2022</v>
      </c>
      <c r="L72" s="5">
        <f>SUMIF('KPI data 2022'!$B:$B, $B72,'KPI data 2022'!$X:$X)</f>
        <v>617.60000000000014</v>
      </c>
      <c r="M72" s="5">
        <f>SUMIF('KPI data 2023'!$B:$B, $B72, 'KPI data 2023'!$X:$X)</f>
        <v>247.05</v>
      </c>
      <c r="N72" s="5">
        <f>SUMIF('KPI data 2024'!$B:$B, $B72, 'KPI data 2024'!$X:$X)</f>
        <v>606.80999999999995</v>
      </c>
      <c r="O72" s="5">
        <f>SUMIF('KPI data 2025'!$B:$B, $B72, 'KPI data 2025'!$X:$X)</f>
        <v>461.89</v>
      </c>
      <c r="P72" s="5">
        <f>IF(D72="Switzerland",SUMIF('Combined Budget 2025 CHF'!$B:$B,$B72,'Combined Budget 2025 CHF'!$AF:$AF),SUMIF('Combined Budget 2025 EUR'!$B:$B,$B72,'Combined Budget 2025 EUR'!$AN:$AN))</f>
        <v>0</v>
      </c>
      <c r="Q72" s="6"/>
      <c r="R72" s="6">
        <f t="shared" si="31"/>
        <v>-0.23882269573672155</v>
      </c>
      <c r="S72" s="6">
        <f t="shared" si="32"/>
        <v>0.86962153410240828</v>
      </c>
      <c r="T72" s="6">
        <f t="shared" si="33"/>
        <v>-0.25212111398963755</v>
      </c>
      <c r="U72" s="6" t="str">
        <f t="shared" si="34"/>
        <v>N/A</v>
      </c>
      <c r="V72" s="6">
        <f t="shared" si="35"/>
        <v>-7.0053812864390053E-2</v>
      </c>
      <c r="W72" s="6"/>
      <c r="X72" s="7">
        <f t="shared" si="36"/>
        <v>-144.91999999999996</v>
      </c>
      <c r="Y72" s="7">
        <f t="shared" si="37"/>
        <v>214.83999999999997</v>
      </c>
      <c r="Z72" s="7">
        <f t="shared" si="38"/>
        <v>-155.71000000000015</v>
      </c>
      <c r="AA72" s="7">
        <f t="shared" si="39"/>
        <v>461.89</v>
      </c>
      <c r="AB72" s="6"/>
      <c r="AC72" s="5">
        <f>SUMIF('KPI data 2022'!$B:$B, $B72,'KPI data 2022'!$AI:$AI)</f>
        <v>617.60000000000014</v>
      </c>
      <c r="AD72" s="5">
        <f>SUMIF('KPI data 2023'!$B:$B, $B72, 'KPI data 2023'!$AI:$AI)</f>
        <v>247.05</v>
      </c>
      <c r="AE72" s="5">
        <f>SUMIF('KPI data 2024'!$B:$B, $B72, 'KPI data 2024'!$AI:$AI)</f>
        <v>606.80999999999995</v>
      </c>
      <c r="AF72" s="5">
        <f t="shared" si="28"/>
        <v>461.89</v>
      </c>
      <c r="AG72" s="5">
        <f>IF(D72="Switzerland",SUMIF('Combined Budget 2025 CHF'!$B:$B,$B72,'Combined Budget 2025 CHF'!$Q:$Q),SUMIF('Combined Budget 2025 EUR'!$B:$B,$B72,'Combined Budget 2025 EUR'!$Q:$Q))</f>
        <v>0</v>
      </c>
      <c r="AH72" s="6"/>
      <c r="AI72" s="6">
        <f t="shared" si="20"/>
        <v>-0.23882269573672155</v>
      </c>
      <c r="AJ72" s="6">
        <f t="shared" si="21"/>
        <v>0.86962153410240828</v>
      </c>
      <c r="AK72" s="6">
        <f t="shared" si="22"/>
        <v>-0.25212111398963755</v>
      </c>
      <c r="AL72" s="6" t="str">
        <f t="shared" si="23"/>
        <v>N/A</v>
      </c>
      <c r="AM72" s="6">
        <f t="shared" si="29"/>
        <v>-7.0053812864390053E-2</v>
      </c>
      <c r="AN72" s="6"/>
      <c r="AO72" s="7">
        <f t="shared" si="24"/>
        <v>-144.91999999999996</v>
      </c>
      <c r="AP72" s="7">
        <f t="shared" si="25"/>
        <v>214.83999999999997</v>
      </c>
      <c r="AQ72" s="7">
        <f t="shared" si="26"/>
        <v>-155.71000000000015</v>
      </c>
      <c r="AR72" s="7">
        <f t="shared" si="27"/>
        <v>461.89</v>
      </c>
    </row>
    <row r="73" spans="2:44" x14ac:dyDescent="0.25">
      <c r="B73" s="1">
        <v>20829</v>
      </c>
      <c r="C73" s="1" t="s">
        <v>602</v>
      </c>
      <c r="D73" s="1" t="s">
        <v>23</v>
      </c>
      <c r="E73" s="1">
        <f>IF(D73="Switzerland", VLOOKUP($B73, 'Combined Budget 2025 CHF'!$B:$E, 4, 0), VLOOKUP($B73, 'Combined Budget 2025 EUR'!$B:$E, 4, 0))</f>
        <v>0</v>
      </c>
      <c r="F73" s="1" t="s">
        <v>535</v>
      </c>
      <c r="G73" s="1" t="s">
        <v>106</v>
      </c>
      <c r="H73">
        <f>IF(D73="Switzerland", VLOOKUP($B73, 'Combined Budget 2025 CHF'!$B:$K, 10, 0), VLOOKUP($B73, 'Combined Budget 2025 EUR'!$B:$K, 10, 0))</f>
        <v>0</v>
      </c>
      <c r="I73" t="s">
        <v>64</v>
      </c>
      <c r="J73">
        <f>YEAR(VLOOKUP($B73, 'KPI data 2025'!$B:$H, 7, 0))</f>
        <v>1900</v>
      </c>
      <c r="K73" t="str">
        <f t="shared" si="30"/>
        <v>Pre-2022</v>
      </c>
      <c r="L73" s="5">
        <f>SUMIF('KPI data 2022'!$B:$B, $B73,'KPI data 2022'!$X:$X)</f>
        <v>1109.2</v>
      </c>
      <c r="M73" s="5">
        <f>SUMIF('KPI data 2023'!$B:$B, $B73, 'KPI data 2023'!$X:$X)</f>
        <v>0</v>
      </c>
      <c r="N73" s="5">
        <f>SUMIF('KPI data 2024'!$B:$B, $B73, 'KPI data 2024'!$X:$X)</f>
        <v>0</v>
      </c>
      <c r="O73" s="5">
        <f>SUMIF('KPI data 2025'!$B:$B, $B73, 'KPI data 2025'!$X:$X)</f>
        <v>0</v>
      </c>
      <c r="P73" s="5">
        <f>IF(D73="Switzerland",SUMIF('Combined Budget 2025 CHF'!$B:$B,$B73,'Combined Budget 2025 CHF'!$AF:$AF),SUMIF('Combined Budget 2025 EUR'!$B:$B,$B73,'Combined Budget 2025 EUR'!$AN:$AN))</f>
        <v>0</v>
      </c>
      <c r="Q73" s="6"/>
      <c r="R73" s="6" t="str">
        <f t="shared" si="31"/>
        <v>N/A</v>
      </c>
      <c r="S73" s="6" t="str">
        <f t="shared" si="32"/>
        <v>N/A</v>
      </c>
      <c r="T73" s="6">
        <f t="shared" si="33"/>
        <v>-1</v>
      </c>
      <c r="U73" s="6" t="str">
        <f t="shared" si="34"/>
        <v>N/A</v>
      </c>
      <c r="V73" s="6">
        <f t="shared" si="35"/>
        <v>-1</v>
      </c>
      <c r="W73" s="6"/>
      <c r="X73" s="7">
        <f t="shared" si="36"/>
        <v>0</v>
      </c>
      <c r="Y73" s="7">
        <f t="shared" si="37"/>
        <v>0</v>
      </c>
      <c r="Z73" s="7">
        <f t="shared" si="38"/>
        <v>-1109.2</v>
      </c>
      <c r="AA73" s="7">
        <f t="shared" si="39"/>
        <v>0</v>
      </c>
      <c r="AB73" s="6"/>
      <c r="AC73" s="5">
        <f>SUMIF('KPI data 2022'!$B:$B, $B73,'KPI data 2022'!$AI:$AI)</f>
        <v>1109.2</v>
      </c>
      <c r="AD73" s="5">
        <f>SUMIF('KPI data 2023'!$B:$B, $B73, 'KPI data 2023'!$AI:$AI)</f>
        <v>0</v>
      </c>
      <c r="AE73" s="5">
        <f>SUMIF('KPI data 2024'!$B:$B, $B73, 'KPI data 2024'!$AI:$AI)</f>
        <v>0</v>
      </c>
      <c r="AF73" s="5">
        <f t="shared" si="28"/>
        <v>0</v>
      </c>
      <c r="AG73" s="5">
        <f>IF(D73="Switzerland",SUMIF('Combined Budget 2025 CHF'!$B:$B,$B73,'Combined Budget 2025 CHF'!$Q:$Q),SUMIF('Combined Budget 2025 EUR'!$B:$B,$B73,'Combined Budget 2025 EUR'!$Q:$Q))</f>
        <v>0</v>
      </c>
      <c r="AH73" s="6"/>
      <c r="AI73" s="6" t="str">
        <f t="shared" si="20"/>
        <v>N/A</v>
      </c>
      <c r="AJ73" s="6" t="str">
        <f t="shared" si="21"/>
        <v>N/A</v>
      </c>
      <c r="AK73" s="6">
        <f t="shared" si="22"/>
        <v>-1</v>
      </c>
      <c r="AL73" s="6" t="str">
        <f t="shared" si="23"/>
        <v>N/A</v>
      </c>
      <c r="AM73" s="6">
        <f t="shared" si="29"/>
        <v>-1</v>
      </c>
      <c r="AN73" s="6"/>
      <c r="AO73" s="7">
        <f t="shared" si="24"/>
        <v>0</v>
      </c>
      <c r="AP73" s="7">
        <f t="shared" si="25"/>
        <v>0</v>
      </c>
      <c r="AQ73" s="7">
        <f t="shared" si="26"/>
        <v>-1109.2</v>
      </c>
      <c r="AR73" s="7">
        <f t="shared" si="27"/>
        <v>0</v>
      </c>
    </row>
    <row r="74" spans="2:44" x14ac:dyDescent="0.25">
      <c r="B74" s="1">
        <v>20832</v>
      </c>
      <c r="C74" s="1" t="s">
        <v>603</v>
      </c>
      <c r="D74" s="1" t="s">
        <v>23</v>
      </c>
      <c r="E74" s="1">
        <f>IF(D74="Switzerland", VLOOKUP($B74, 'Combined Budget 2025 CHF'!$B:$E, 4, 0), VLOOKUP($B74, 'Combined Budget 2025 EUR'!$B:$E, 4, 0))</f>
        <v>0</v>
      </c>
      <c r="F74" s="1" t="s">
        <v>535</v>
      </c>
      <c r="G74" s="1" t="s">
        <v>106</v>
      </c>
      <c r="H74">
        <f>IF(D74="Switzerland", VLOOKUP($B74, 'Combined Budget 2025 CHF'!$B:$K, 10, 0), VLOOKUP($B74, 'Combined Budget 2025 EUR'!$B:$K, 10, 0))</f>
        <v>0</v>
      </c>
      <c r="I74" t="s">
        <v>64</v>
      </c>
      <c r="J74">
        <f>YEAR(VLOOKUP($B74, 'KPI data 2025'!$B:$H, 7, 0))</f>
        <v>1900</v>
      </c>
      <c r="K74" t="str">
        <f t="shared" si="30"/>
        <v>Pre-2022</v>
      </c>
      <c r="L74" s="5">
        <f>SUMIF('KPI data 2022'!$B:$B, $B74,'KPI data 2022'!$X:$X)</f>
        <v>157.09</v>
      </c>
      <c r="M74" s="5">
        <f>SUMIF('KPI data 2023'!$B:$B, $B74, 'KPI data 2023'!$X:$X)</f>
        <v>292.64</v>
      </c>
      <c r="N74" s="5">
        <f>SUMIF('KPI data 2024'!$B:$B, $B74, 'KPI data 2024'!$X:$X)</f>
        <v>0</v>
      </c>
      <c r="O74" s="5">
        <f>SUMIF('KPI data 2025'!$B:$B, $B74, 'KPI data 2025'!$X:$X)</f>
        <v>0</v>
      </c>
      <c r="P74" s="5">
        <f>IF(D74="Switzerland",SUMIF('Combined Budget 2025 CHF'!$B:$B,$B74,'Combined Budget 2025 CHF'!$AF:$AF),SUMIF('Combined Budget 2025 EUR'!$B:$B,$B74,'Combined Budget 2025 EUR'!$AN:$AN))</f>
        <v>0</v>
      </c>
      <c r="Q74" s="6"/>
      <c r="R74" s="6" t="str">
        <f t="shared" si="31"/>
        <v>N/A</v>
      </c>
      <c r="S74" s="6">
        <f t="shared" si="32"/>
        <v>-1</v>
      </c>
      <c r="T74" s="6">
        <f t="shared" si="33"/>
        <v>-1</v>
      </c>
      <c r="U74" s="6" t="str">
        <f t="shared" si="34"/>
        <v>N/A</v>
      </c>
      <c r="V74" s="6">
        <f t="shared" si="35"/>
        <v>-1</v>
      </c>
      <c r="W74" s="6"/>
      <c r="X74" s="7">
        <f t="shared" si="36"/>
        <v>0</v>
      </c>
      <c r="Y74" s="7">
        <f t="shared" si="37"/>
        <v>-292.64</v>
      </c>
      <c r="Z74" s="7">
        <f t="shared" si="38"/>
        <v>-157.09</v>
      </c>
      <c r="AA74" s="7">
        <f t="shared" si="39"/>
        <v>0</v>
      </c>
      <c r="AB74" s="6"/>
      <c r="AC74" s="5">
        <f>SUMIF('KPI data 2022'!$B:$B, $B74,'KPI data 2022'!$AI:$AI)</f>
        <v>157.09</v>
      </c>
      <c r="AD74" s="5">
        <f>SUMIF('KPI data 2023'!$B:$B, $B74, 'KPI data 2023'!$AI:$AI)</f>
        <v>292.64</v>
      </c>
      <c r="AE74" s="5">
        <f>SUMIF('KPI data 2024'!$B:$B, $B74, 'KPI data 2024'!$AI:$AI)</f>
        <v>0</v>
      </c>
      <c r="AF74" s="5">
        <f t="shared" si="28"/>
        <v>0</v>
      </c>
      <c r="AG74" s="5">
        <f>IF(D74="Switzerland",SUMIF('Combined Budget 2025 CHF'!$B:$B,$B74,'Combined Budget 2025 CHF'!$Q:$Q),SUMIF('Combined Budget 2025 EUR'!$B:$B,$B74,'Combined Budget 2025 EUR'!$Q:$Q))</f>
        <v>0</v>
      </c>
      <c r="AH74" s="6"/>
      <c r="AI74" s="6" t="str">
        <f t="shared" si="20"/>
        <v>N/A</v>
      </c>
      <c r="AJ74" s="6">
        <f t="shared" si="21"/>
        <v>-1</v>
      </c>
      <c r="AK74" s="6">
        <f t="shared" si="22"/>
        <v>-1</v>
      </c>
      <c r="AL74" s="6" t="str">
        <f t="shared" si="23"/>
        <v>N/A</v>
      </c>
      <c r="AM74" s="6">
        <f t="shared" si="29"/>
        <v>-1</v>
      </c>
      <c r="AN74" s="6"/>
      <c r="AO74" s="7">
        <f t="shared" si="24"/>
        <v>0</v>
      </c>
      <c r="AP74" s="7">
        <f t="shared" si="25"/>
        <v>-292.64</v>
      </c>
      <c r="AQ74" s="7">
        <f t="shared" si="26"/>
        <v>-157.09</v>
      </c>
      <c r="AR74" s="7">
        <f t="shared" si="27"/>
        <v>0</v>
      </c>
    </row>
    <row r="75" spans="2:44" x14ac:dyDescent="0.25">
      <c r="B75" s="1">
        <v>20836</v>
      </c>
      <c r="C75" s="1" t="s">
        <v>604</v>
      </c>
      <c r="D75" s="1" t="s">
        <v>23</v>
      </c>
      <c r="E75" s="1">
        <f>IF(D75="Switzerland", VLOOKUP($B75, 'Combined Budget 2025 CHF'!$B:$E, 4, 0), VLOOKUP($B75, 'Combined Budget 2025 EUR'!$B:$E, 4, 0))</f>
        <v>0</v>
      </c>
      <c r="F75" s="1" t="s">
        <v>535</v>
      </c>
      <c r="G75" s="1" t="s">
        <v>106</v>
      </c>
      <c r="H75">
        <f>IF(D75="Switzerland", VLOOKUP($B75, 'Combined Budget 2025 CHF'!$B:$K, 10, 0), VLOOKUP($B75, 'Combined Budget 2025 EUR'!$B:$K, 10, 0))</f>
        <v>0</v>
      </c>
      <c r="I75" t="s">
        <v>64</v>
      </c>
      <c r="J75">
        <f>YEAR(VLOOKUP($B75, 'KPI data 2025'!$B:$H, 7, 0))</f>
        <v>1900</v>
      </c>
      <c r="K75" t="str">
        <f t="shared" si="30"/>
        <v>Pre-2022</v>
      </c>
      <c r="L75" s="5">
        <f>SUMIF('KPI data 2022'!$B:$B, $B75,'KPI data 2022'!$X:$X)</f>
        <v>430.73</v>
      </c>
      <c r="M75" s="5">
        <f>SUMIF('KPI data 2023'!$B:$B, $B75, 'KPI data 2023'!$X:$X)</f>
        <v>0</v>
      </c>
      <c r="N75" s="5">
        <f>SUMIF('KPI data 2024'!$B:$B, $B75, 'KPI data 2024'!$X:$X)</f>
        <v>0</v>
      </c>
      <c r="O75" s="5">
        <f>SUMIF('KPI data 2025'!$B:$B, $B75, 'KPI data 2025'!$X:$X)</f>
        <v>0</v>
      </c>
      <c r="P75" s="5">
        <f>IF(D75="Switzerland",SUMIF('Combined Budget 2025 CHF'!$B:$B,$B75,'Combined Budget 2025 CHF'!$AF:$AF),SUMIF('Combined Budget 2025 EUR'!$B:$B,$B75,'Combined Budget 2025 EUR'!$AN:$AN))</f>
        <v>0</v>
      </c>
      <c r="Q75" s="6"/>
      <c r="R75" s="6" t="str">
        <f t="shared" si="31"/>
        <v>N/A</v>
      </c>
      <c r="S75" s="6" t="str">
        <f t="shared" si="32"/>
        <v>N/A</v>
      </c>
      <c r="T75" s="6">
        <f t="shared" si="33"/>
        <v>-1</v>
      </c>
      <c r="U75" s="6" t="str">
        <f t="shared" si="34"/>
        <v>N/A</v>
      </c>
      <c r="V75" s="6">
        <f t="shared" si="35"/>
        <v>-1</v>
      </c>
      <c r="W75" s="6"/>
      <c r="X75" s="7">
        <f t="shared" si="36"/>
        <v>0</v>
      </c>
      <c r="Y75" s="7">
        <f t="shared" si="37"/>
        <v>0</v>
      </c>
      <c r="Z75" s="7">
        <f t="shared" si="38"/>
        <v>-430.73</v>
      </c>
      <c r="AA75" s="7">
        <f t="shared" si="39"/>
        <v>0</v>
      </c>
      <c r="AB75" s="6"/>
      <c r="AC75" s="5">
        <f>SUMIF('KPI data 2022'!$B:$B, $B75,'KPI data 2022'!$AI:$AI)</f>
        <v>430.73</v>
      </c>
      <c r="AD75" s="5">
        <f>SUMIF('KPI data 2023'!$B:$B, $B75, 'KPI data 2023'!$AI:$AI)</f>
        <v>0</v>
      </c>
      <c r="AE75" s="5">
        <f>SUMIF('KPI data 2024'!$B:$B, $B75, 'KPI data 2024'!$AI:$AI)</f>
        <v>0</v>
      </c>
      <c r="AF75" s="5">
        <f t="shared" si="28"/>
        <v>0</v>
      </c>
      <c r="AG75" s="5">
        <f>IF(D75="Switzerland",SUMIF('Combined Budget 2025 CHF'!$B:$B,$B75,'Combined Budget 2025 CHF'!$Q:$Q),SUMIF('Combined Budget 2025 EUR'!$B:$B,$B75,'Combined Budget 2025 EUR'!$Q:$Q))</f>
        <v>0</v>
      </c>
      <c r="AH75" s="6"/>
      <c r="AI75" s="6" t="str">
        <f t="shared" si="20"/>
        <v>N/A</v>
      </c>
      <c r="AJ75" s="6" t="str">
        <f t="shared" si="21"/>
        <v>N/A</v>
      </c>
      <c r="AK75" s="6">
        <f t="shared" si="22"/>
        <v>-1</v>
      </c>
      <c r="AL75" s="6" t="str">
        <f t="shared" si="23"/>
        <v>N/A</v>
      </c>
      <c r="AM75" s="6">
        <f t="shared" si="29"/>
        <v>-1</v>
      </c>
      <c r="AN75" s="6"/>
      <c r="AO75" s="7">
        <f t="shared" si="24"/>
        <v>0</v>
      </c>
      <c r="AP75" s="7">
        <f t="shared" si="25"/>
        <v>0</v>
      </c>
      <c r="AQ75" s="7">
        <f t="shared" si="26"/>
        <v>-430.73</v>
      </c>
      <c r="AR75" s="7">
        <f t="shared" si="27"/>
        <v>0</v>
      </c>
    </row>
    <row r="76" spans="2:44" x14ac:dyDescent="0.25">
      <c r="B76" s="1">
        <v>20837</v>
      </c>
      <c r="C76" s="1" t="s">
        <v>605</v>
      </c>
      <c r="D76" s="1" t="s">
        <v>23</v>
      </c>
      <c r="E76" s="1">
        <f>IF(D76="Switzerland", VLOOKUP($B76, 'Combined Budget 2025 CHF'!$B:$E, 4, 0), VLOOKUP($B76, 'Combined Budget 2025 EUR'!$B:$E, 4, 0))</f>
        <v>0</v>
      </c>
      <c r="F76" s="1" t="s">
        <v>535</v>
      </c>
      <c r="G76" s="1" t="s">
        <v>106</v>
      </c>
      <c r="H76">
        <f>IF(D76="Switzerland", VLOOKUP($B76, 'Combined Budget 2025 CHF'!$B:$K, 10, 0), VLOOKUP($B76, 'Combined Budget 2025 EUR'!$B:$K, 10, 0))</f>
        <v>0</v>
      </c>
      <c r="I76" t="s">
        <v>64</v>
      </c>
      <c r="J76">
        <f>YEAR(VLOOKUP($B76, 'KPI data 2025'!$B:$H, 7, 0))</f>
        <v>1900</v>
      </c>
      <c r="K76" t="str">
        <f t="shared" si="30"/>
        <v>Pre-2022</v>
      </c>
      <c r="L76" s="5">
        <f>SUMIF('KPI data 2022'!$B:$B, $B76,'KPI data 2022'!$X:$X)</f>
        <v>1497.2599999999998</v>
      </c>
      <c r="M76" s="5">
        <f>SUMIF('KPI data 2023'!$B:$B, $B76, 'KPI data 2023'!$X:$X)</f>
        <v>438.93</v>
      </c>
      <c r="N76" s="5">
        <f>SUMIF('KPI data 2024'!$B:$B, $B76, 'KPI data 2024'!$X:$X)</f>
        <v>0</v>
      </c>
      <c r="O76" s="5">
        <f>SUMIF('KPI data 2025'!$B:$B, $B76, 'KPI data 2025'!$X:$X)</f>
        <v>0</v>
      </c>
      <c r="P76" s="5">
        <f>IF(D76="Switzerland",SUMIF('Combined Budget 2025 CHF'!$B:$B,$B76,'Combined Budget 2025 CHF'!$AF:$AF),SUMIF('Combined Budget 2025 EUR'!$B:$B,$B76,'Combined Budget 2025 EUR'!$AN:$AN))</f>
        <v>0</v>
      </c>
      <c r="Q76" s="6"/>
      <c r="R76" s="6" t="str">
        <f t="shared" si="31"/>
        <v>N/A</v>
      </c>
      <c r="S76" s="6">
        <f t="shared" si="32"/>
        <v>-1</v>
      </c>
      <c r="T76" s="6">
        <f t="shared" si="33"/>
        <v>-1</v>
      </c>
      <c r="U76" s="6" t="str">
        <f t="shared" si="34"/>
        <v>N/A</v>
      </c>
      <c r="V76" s="6">
        <f t="shared" si="35"/>
        <v>-1</v>
      </c>
      <c r="W76" s="6"/>
      <c r="X76" s="7">
        <f t="shared" si="36"/>
        <v>0</v>
      </c>
      <c r="Y76" s="7">
        <f t="shared" si="37"/>
        <v>-438.93</v>
      </c>
      <c r="Z76" s="7">
        <f t="shared" si="38"/>
        <v>-1497.2599999999998</v>
      </c>
      <c r="AA76" s="7">
        <f t="shared" si="39"/>
        <v>0</v>
      </c>
      <c r="AB76" s="6"/>
      <c r="AC76" s="5">
        <f>SUMIF('KPI data 2022'!$B:$B, $B76,'KPI data 2022'!$AI:$AI)</f>
        <v>1497.2599999999998</v>
      </c>
      <c r="AD76" s="5">
        <f>SUMIF('KPI data 2023'!$B:$B, $B76, 'KPI data 2023'!$AI:$AI)</f>
        <v>438.93</v>
      </c>
      <c r="AE76" s="5">
        <f>SUMIF('KPI data 2024'!$B:$B, $B76, 'KPI data 2024'!$AI:$AI)</f>
        <v>0</v>
      </c>
      <c r="AF76" s="5">
        <f t="shared" si="28"/>
        <v>0</v>
      </c>
      <c r="AG76" s="5">
        <f>IF(D76="Switzerland",SUMIF('Combined Budget 2025 CHF'!$B:$B,$B76,'Combined Budget 2025 CHF'!$Q:$Q),SUMIF('Combined Budget 2025 EUR'!$B:$B,$B76,'Combined Budget 2025 EUR'!$Q:$Q))</f>
        <v>0</v>
      </c>
      <c r="AH76" s="6"/>
      <c r="AI76" s="6" t="str">
        <f t="shared" si="20"/>
        <v>N/A</v>
      </c>
      <c r="AJ76" s="6">
        <f t="shared" si="21"/>
        <v>-1</v>
      </c>
      <c r="AK76" s="6">
        <f t="shared" si="22"/>
        <v>-1</v>
      </c>
      <c r="AL76" s="6" t="str">
        <f t="shared" si="23"/>
        <v>N/A</v>
      </c>
      <c r="AM76" s="6">
        <f t="shared" si="29"/>
        <v>-1</v>
      </c>
      <c r="AN76" s="6"/>
      <c r="AO76" s="7">
        <f t="shared" si="24"/>
        <v>0</v>
      </c>
      <c r="AP76" s="7">
        <f t="shared" si="25"/>
        <v>-438.93</v>
      </c>
      <c r="AQ76" s="7">
        <f t="shared" si="26"/>
        <v>-1497.2599999999998</v>
      </c>
      <c r="AR76" s="7">
        <f t="shared" si="27"/>
        <v>0</v>
      </c>
    </row>
    <row r="77" spans="2:44" x14ac:dyDescent="0.25">
      <c r="B77" s="1">
        <v>20839</v>
      </c>
      <c r="C77" s="1" t="s">
        <v>606</v>
      </c>
      <c r="D77" s="1" t="s">
        <v>23</v>
      </c>
      <c r="E77" s="1">
        <f>IF(D77="Switzerland", VLOOKUP($B77, 'Combined Budget 2025 CHF'!$B:$E, 4, 0), VLOOKUP($B77, 'Combined Budget 2025 EUR'!$B:$E, 4, 0))</f>
        <v>0</v>
      </c>
      <c r="F77" s="1" t="s">
        <v>535</v>
      </c>
      <c r="G77" s="1" t="s">
        <v>106</v>
      </c>
      <c r="H77">
        <f>IF(D77="Switzerland", VLOOKUP($B77, 'Combined Budget 2025 CHF'!$B:$K, 10, 0), VLOOKUP($B77, 'Combined Budget 2025 EUR'!$B:$K, 10, 0))</f>
        <v>0</v>
      </c>
      <c r="I77" t="s">
        <v>64</v>
      </c>
      <c r="J77">
        <f>YEAR(VLOOKUP($B77, 'KPI data 2025'!$B:$H, 7, 0))</f>
        <v>1900</v>
      </c>
      <c r="K77" t="str">
        <f t="shared" si="30"/>
        <v>Pre-2022</v>
      </c>
      <c r="L77" s="5">
        <f>SUMIF('KPI data 2022'!$B:$B, $B77,'KPI data 2022'!$X:$X)</f>
        <v>535.59999999999991</v>
      </c>
      <c r="M77" s="5">
        <f>SUMIF('KPI data 2023'!$B:$B, $B77, 'KPI data 2023'!$X:$X)</f>
        <v>528.4</v>
      </c>
      <c r="N77" s="5">
        <f>SUMIF('KPI data 2024'!$B:$B, $B77, 'KPI data 2024'!$X:$X)</f>
        <v>0</v>
      </c>
      <c r="O77" s="5">
        <f>SUMIF('KPI data 2025'!$B:$B, $B77, 'KPI data 2025'!$X:$X)</f>
        <v>0</v>
      </c>
      <c r="P77" s="5">
        <f>IF(D77="Switzerland",SUMIF('Combined Budget 2025 CHF'!$B:$B,$B77,'Combined Budget 2025 CHF'!$AF:$AF),SUMIF('Combined Budget 2025 EUR'!$B:$B,$B77,'Combined Budget 2025 EUR'!$AN:$AN))</f>
        <v>0</v>
      </c>
      <c r="Q77" s="6"/>
      <c r="R77" s="6" t="str">
        <f t="shared" si="31"/>
        <v>N/A</v>
      </c>
      <c r="S77" s="6">
        <f t="shared" si="32"/>
        <v>-1</v>
      </c>
      <c r="T77" s="6">
        <f t="shared" si="33"/>
        <v>-1</v>
      </c>
      <c r="U77" s="6" t="str">
        <f t="shared" si="34"/>
        <v>N/A</v>
      </c>
      <c r="V77" s="6">
        <f t="shared" si="35"/>
        <v>-1</v>
      </c>
      <c r="W77" s="6"/>
      <c r="X77" s="7">
        <f t="shared" si="36"/>
        <v>0</v>
      </c>
      <c r="Y77" s="7">
        <f t="shared" si="37"/>
        <v>-528.4</v>
      </c>
      <c r="Z77" s="7">
        <f t="shared" si="38"/>
        <v>-535.59999999999991</v>
      </c>
      <c r="AA77" s="7">
        <f t="shared" si="39"/>
        <v>0</v>
      </c>
      <c r="AB77" s="6"/>
      <c r="AC77" s="5">
        <f>SUMIF('KPI data 2022'!$B:$B, $B77,'KPI data 2022'!$AI:$AI)</f>
        <v>535.59999999999991</v>
      </c>
      <c r="AD77" s="5">
        <f>SUMIF('KPI data 2023'!$B:$B, $B77, 'KPI data 2023'!$AI:$AI)</f>
        <v>528.4</v>
      </c>
      <c r="AE77" s="5">
        <f>SUMIF('KPI data 2024'!$B:$B, $B77, 'KPI data 2024'!$AI:$AI)</f>
        <v>0</v>
      </c>
      <c r="AF77" s="5">
        <f t="shared" si="28"/>
        <v>0</v>
      </c>
      <c r="AG77" s="5">
        <f>IF(D77="Switzerland",SUMIF('Combined Budget 2025 CHF'!$B:$B,$B77,'Combined Budget 2025 CHF'!$Q:$Q),SUMIF('Combined Budget 2025 EUR'!$B:$B,$B77,'Combined Budget 2025 EUR'!$Q:$Q))</f>
        <v>0</v>
      </c>
      <c r="AH77" s="6"/>
      <c r="AI77" s="6" t="str">
        <f t="shared" si="20"/>
        <v>N/A</v>
      </c>
      <c r="AJ77" s="6">
        <f t="shared" si="21"/>
        <v>-1</v>
      </c>
      <c r="AK77" s="6">
        <f t="shared" si="22"/>
        <v>-1</v>
      </c>
      <c r="AL77" s="6" t="str">
        <f t="shared" si="23"/>
        <v>N/A</v>
      </c>
      <c r="AM77" s="6">
        <f t="shared" si="29"/>
        <v>-1</v>
      </c>
      <c r="AN77" s="6"/>
      <c r="AO77" s="7">
        <f t="shared" si="24"/>
        <v>0</v>
      </c>
      <c r="AP77" s="7">
        <f t="shared" si="25"/>
        <v>-528.4</v>
      </c>
      <c r="AQ77" s="7">
        <f t="shared" si="26"/>
        <v>-535.59999999999991</v>
      </c>
      <c r="AR77" s="7">
        <f t="shared" si="27"/>
        <v>0</v>
      </c>
    </row>
    <row r="78" spans="2:44" x14ac:dyDescent="0.25">
      <c r="B78" s="1">
        <v>20842</v>
      </c>
      <c r="C78" s="11" t="s">
        <v>607</v>
      </c>
      <c r="D78" s="1" t="s">
        <v>23</v>
      </c>
      <c r="E78" s="1">
        <f>IF(D78="Switzerland", VLOOKUP($B78, 'Combined Budget 2025 CHF'!$B:$E, 4, 0), VLOOKUP($B78, 'Combined Budget 2025 EUR'!$B:$E, 4, 0))</f>
        <v>0</v>
      </c>
      <c r="F78" s="1" t="s">
        <v>535</v>
      </c>
      <c r="G78" s="1" t="s">
        <v>106</v>
      </c>
      <c r="H78">
        <f>IF(D78="Switzerland", VLOOKUP($B78, 'Combined Budget 2025 CHF'!$B:$K, 10, 0), VLOOKUP($B78, 'Combined Budget 2025 EUR'!$B:$K, 10, 0))</f>
        <v>0</v>
      </c>
      <c r="I78" t="s">
        <v>64</v>
      </c>
      <c r="J78">
        <f>YEAR(VLOOKUP($B78, 'KPI data 2025'!$B:$H, 7, 0))</f>
        <v>1900</v>
      </c>
      <c r="K78" t="str">
        <f t="shared" si="30"/>
        <v>Pre-2022</v>
      </c>
      <c r="L78" s="5">
        <f>SUMIF('KPI data 2022'!$B:$B, $B78,'KPI data 2022'!$X:$X)</f>
        <v>494.57000000000005</v>
      </c>
      <c r="M78" s="5">
        <f>SUMIF('KPI data 2023'!$B:$B, $B78, 'KPI data 2023'!$X:$X)</f>
        <v>0</v>
      </c>
      <c r="N78" s="5">
        <f>SUMIF('KPI data 2024'!$B:$B, $B78, 'KPI data 2024'!$X:$X)</f>
        <v>0</v>
      </c>
      <c r="O78" s="5">
        <f>SUMIF('KPI data 2025'!$B:$B, $B78, 'KPI data 2025'!$X:$X)</f>
        <v>0</v>
      </c>
      <c r="P78" s="5">
        <f>IF(D78="Switzerland",SUMIF('Combined Budget 2025 CHF'!$B:$B,$B78,'Combined Budget 2025 CHF'!$AF:$AF),SUMIF('Combined Budget 2025 EUR'!$B:$B,$B78,'Combined Budget 2025 EUR'!$AN:$AN))</f>
        <v>0</v>
      </c>
      <c r="Q78" s="6"/>
      <c r="R78" s="6" t="str">
        <f t="shared" si="31"/>
        <v>N/A</v>
      </c>
      <c r="S78" s="6" t="str">
        <f t="shared" si="32"/>
        <v>N/A</v>
      </c>
      <c r="T78" s="6">
        <f t="shared" si="33"/>
        <v>-1</v>
      </c>
      <c r="U78" s="6" t="str">
        <f t="shared" si="34"/>
        <v>N/A</v>
      </c>
      <c r="V78" s="6">
        <f t="shared" si="35"/>
        <v>-1</v>
      </c>
      <c r="W78" s="6"/>
      <c r="X78" s="7">
        <f t="shared" si="36"/>
        <v>0</v>
      </c>
      <c r="Y78" s="7">
        <f t="shared" si="37"/>
        <v>0</v>
      </c>
      <c r="Z78" s="7">
        <f t="shared" si="38"/>
        <v>-494.57000000000005</v>
      </c>
      <c r="AA78" s="7">
        <f t="shared" si="39"/>
        <v>0</v>
      </c>
      <c r="AB78" s="6"/>
      <c r="AC78" s="5">
        <f>SUMIF('KPI data 2022'!$B:$B, $B78,'KPI data 2022'!$AI:$AI)</f>
        <v>494.57000000000005</v>
      </c>
      <c r="AD78" s="5">
        <f>SUMIF('KPI data 2023'!$B:$B, $B78, 'KPI data 2023'!$AI:$AI)</f>
        <v>0</v>
      </c>
      <c r="AE78" s="5">
        <f>SUMIF('KPI data 2024'!$B:$B, $B78, 'KPI data 2024'!$AI:$AI)</f>
        <v>0</v>
      </c>
      <c r="AF78" s="5">
        <f t="shared" si="28"/>
        <v>0</v>
      </c>
      <c r="AG78" s="5">
        <f>IF(D78="Switzerland",SUMIF('Combined Budget 2025 CHF'!$B:$B,$B78,'Combined Budget 2025 CHF'!$Q:$Q),SUMIF('Combined Budget 2025 EUR'!$B:$B,$B78,'Combined Budget 2025 EUR'!$Q:$Q))</f>
        <v>0</v>
      </c>
      <c r="AH78" s="6"/>
      <c r="AI78" s="6" t="str">
        <f t="shared" si="20"/>
        <v>N/A</v>
      </c>
      <c r="AJ78" s="6" t="str">
        <f t="shared" si="21"/>
        <v>N/A</v>
      </c>
      <c r="AK78" s="6">
        <f t="shared" si="22"/>
        <v>-1</v>
      </c>
      <c r="AL78" s="6" t="str">
        <f t="shared" si="23"/>
        <v>N/A</v>
      </c>
      <c r="AM78" s="6">
        <f t="shared" si="29"/>
        <v>-1</v>
      </c>
      <c r="AN78" s="6"/>
      <c r="AO78" s="7">
        <f t="shared" si="24"/>
        <v>0</v>
      </c>
      <c r="AP78" s="7">
        <f t="shared" si="25"/>
        <v>0</v>
      </c>
      <c r="AQ78" s="7">
        <f t="shared" si="26"/>
        <v>-494.57000000000005</v>
      </c>
      <c r="AR78" s="7">
        <f t="shared" si="27"/>
        <v>0</v>
      </c>
    </row>
    <row r="79" spans="2:44" x14ac:dyDescent="0.25">
      <c r="B79" s="1">
        <v>20859</v>
      </c>
      <c r="C79" s="1" t="s">
        <v>608</v>
      </c>
      <c r="D79" s="1" t="s">
        <v>23</v>
      </c>
      <c r="E79" s="1">
        <f>IF(D79="Switzerland", VLOOKUP($B79, 'Combined Budget 2025 CHF'!$B:$E, 4, 0), VLOOKUP($B79, 'Combined Budget 2025 EUR'!$B:$E, 4, 0))</f>
        <v>0</v>
      </c>
      <c r="F79" s="1" t="s">
        <v>535</v>
      </c>
      <c r="G79" s="1" t="s">
        <v>106</v>
      </c>
      <c r="H79">
        <f>IF(D79="Switzerland", VLOOKUP($B79, 'Combined Budget 2025 CHF'!$B:$K, 10, 0), VLOOKUP($B79, 'Combined Budget 2025 EUR'!$B:$K, 10, 0))</f>
        <v>0</v>
      </c>
      <c r="I79" t="s">
        <v>64</v>
      </c>
      <c r="J79">
        <f>YEAR(VLOOKUP($B79, 'KPI data 2025'!$B:$H, 7, 0))</f>
        <v>1900</v>
      </c>
      <c r="K79" t="str">
        <f t="shared" si="30"/>
        <v>Pre-2022</v>
      </c>
      <c r="L79" s="5">
        <f>SUMIF('KPI data 2022'!$B:$B, $B79,'KPI data 2022'!$X:$X)</f>
        <v>324.33</v>
      </c>
      <c r="M79" s="5">
        <f>SUMIF('KPI data 2023'!$B:$B, $B79, 'KPI data 2023'!$X:$X)</f>
        <v>0</v>
      </c>
      <c r="N79" s="5">
        <f>SUMIF('KPI data 2024'!$B:$B, $B79, 'KPI data 2024'!$X:$X)</f>
        <v>0</v>
      </c>
      <c r="O79" s="5">
        <f>SUMIF('KPI data 2025'!$B:$B, $B79, 'KPI data 2025'!$X:$X)</f>
        <v>0</v>
      </c>
      <c r="P79" s="5">
        <f>IF(D79="Switzerland",SUMIF('Combined Budget 2025 CHF'!$B:$B,$B79,'Combined Budget 2025 CHF'!$AF:$AF),SUMIF('Combined Budget 2025 EUR'!$B:$B,$B79,'Combined Budget 2025 EUR'!$AN:$AN))</f>
        <v>0</v>
      </c>
      <c r="Q79" s="6"/>
      <c r="R79" s="6" t="str">
        <f t="shared" si="31"/>
        <v>N/A</v>
      </c>
      <c r="S79" s="6" t="str">
        <f t="shared" si="32"/>
        <v>N/A</v>
      </c>
      <c r="T79" s="6">
        <f t="shared" si="33"/>
        <v>-1</v>
      </c>
      <c r="U79" s="6" t="str">
        <f t="shared" si="34"/>
        <v>N/A</v>
      </c>
      <c r="V79" s="6">
        <f t="shared" si="35"/>
        <v>-1</v>
      </c>
      <c r="W79" s="6"/>
      <c r="X79" s="7">
        <f t="shared" si="36"/>
        <v>0</v>
      </c>
      <c r="Y79" s="7">
        <f t="shared" si="37"/>
        <v>0</v>
      </c>
      <c r="Z79" s="7">
        <f t="shared" si="38"/>
        <v>-324.33</v>
      </c>
      <c r="AA79" s="7">
        <f t="shared" si="39"/>
        <v>0</v>
      </c>
      <c r="AB79" s="6"/>
      <c r="AC79" s="5">
        <f>SUMIF('KPI data 2022'!$B:$B, $B79,'KPI data 2022'!$AI:$AI)</f>
        <v>324.33</v>
      </c>
      <c r="AD79" s="5">
        <f>SUMIF('KPI data 2023'!$B:$B, $B79, 'KPI data 2023'!$AI:$AI)</f>
        <v>0</v>
      </c>
      <c r="AE79" s="5">
        <f>SUMIF('KPI data 2024'!$B:$B, $B79, 'KPI data 2024'!$AI:$AI)</f>
        <v>0</v>
      </c>
      <c r="AF79" s="5">
        <f t="shared" si="28"/>
        <v>0</v>
      </c>
      <c r="AG79" s="5">
        <f>IF(D79="Switzerland",SUMIF('Combined Budget 2025 CHF'!$B:$B,$B79,'Combined Budget 2025 CHF'!$Q:$Q),SUMIF('Combined Budget 2025 EUR'!$B:$B,$B79,'Combined Budget 2025 EUR'!$Q:$Q))</f>
        <v>0</v>
      </c>
      <c r="AH79" s="6"/>
      <c r="AI79" s="6" t="str">
        <f t="shared" si="20"/>
        <v>N/A</v>
      </c>
      <c r="AJ79" s="6" t="str">
        <f t="shared" si="21"/>
        <v>N/A</v>
      </c>
      <c r="AK79" s="6">
        <f t="shared" si="22"/>
        <v>-1</v>
      </c>
      <c r="AL79" s="6" t="str">
        <f t="shared" si="23"/>
        <v>N/A</v>
      </c>
      <c r="AM79" s="6">
        <f t="shared" si="29"/>
        <v>-1</v>
      </c>
      <c r="AN79" s="6"/>
      <c r="AO79" s="7">
        <f t="shared" si="24"/>
        <v>0</v>
      </c>
      <c r="AP79" s="7">
        <f t="shared" si="25"/>
        <v>0</v>
      </c>
      <c r="AQ79" s="7">
        <f t="shared" si="26"/>
        <v>-324.33</v>
      </c>
      <c r="AR79" s="7">
        <f t="shared" si="27"/>
        <v>0</v>
      </c>
    </row>
    <row r="80" spans="2:44" x14ac:dyDescent="0.25">
      <c r="B80" s="1">
        <v>20862</v>
      </c>
      <c r="C80" s="1" t="s">
        <v>609</v>
      </c>
      <c r="D80" s="1" t="s">
        <v>23</v>
      </c>
      <c r="E80" s="1">
        <f>IF(D80="Switzerland", VLOOKUP($B80, 'Combined Budget 2025 CHF'!$B:$E, 4, 0), VLOOKUP($B80, 'Combined Budget 2025 EUR'!$B:$E, 4, 0))</f>
        <v>0</v>
      </c>
      <c r="F80" s="1" t="s">
        <v>535</v>
      </c>
      <c r="G80" s="1" t="s">
        <v>106</v>
      </c>
      <c r="H80">
        <f>IF(D80="Switzerland", VLOOKUP($B80, 'Combined Budget 2025 CHF'!$B:$K, 10, 0), VLOOKUP($B80, 'Combined Budget 2025 EUR'!$B:$K, 10, 0))</f>
        <v>0</v>
      </c>
      <c r="I80" t="s">
        <v>64</v>
      </c>
      <c r="J80">
        <f>YEAR(VLOOKUP($B80, 'KPI data 2025'!$B:$H, 7, 0))</f>
        <v>1900</v>
      </c>
      <c r="K80" t="str">
        <f t="shared" si="30"/>
        <v>Pre-2022</v>
      </c>
      <c r="L80" s="5">
        <f>SUMIF('KPI data 2022'!$B:$B, $B80,'KPI data 2022'!$X:$X)</f>
        <v>448.65000000000003</v>
      </c>
      <c r="M80" s="5">
        <f>SUMIF('KPI data 2023'!$B:$B, $B80, 'KPI data 2023'!$X:$X)</f>
        <v>0</v>
      </c>
      <c r="N80" s="5">
        <f>SUMIF('KPI data 2024'!$B:$B, $B80, 'KPI data 2024'!$X:$X)</f>
        <v>0</v>
      </c>
      <c r="O80" s="5">
        <f>SUMIF('KPI data 2025'!$B:$B, $B80, 'KPI data 2025'!$X:$X)</f>
        <v>0</v>
      </c>
      <c r="P80" s="5">
        <f>IF(D80="Switzerland",SUMIF('Combined Budget 2025 CHF'!$B:$B,$B80,'Combined Budget 2025 CHF'!$AF:$AF),SUMIF('Combined Budget 2025 EUR'!$B:$B,$B80,'Combined Budget 2025 EUR'!$AN:$AN))</f>
        <v>0</v>
      </c>
      <c r="Q80" s="6"/>
      <c r="R80" s="6" t="str">
        <f t="shared" si="31"/>
        <v>N/A</v>
      </c>
      <c r="S80" s="6" t="str">
        <f t="shared" si="32"/>
        <v>N/A</v>
      </c>
      <c r="T80" s="6">
        <f t="shared" si="33"/>
        <v>-1</v>
      </c>
      <c r="U80" s="6" t="str">
        <f t="shared" si="34"/>
        <v>N/A</v>
      </c>
      <c r="V80" s="6">
        <f t="shared" si="35"/>
        <v>-1</v>
      </c>
      <c r="W80" s="6"/>
      <c r="X80" s="7">
        <f t="shared" si="36"/>
        <v>0</v>
      </c>
      <c r="Y80" s="7">
        <f t="shared" si="37"/>
        <v>0</v>
      </c>
      <c r="Z80" s="7">
        <f t="shared" si="38"/>
        <v>-448.65000000000003</v>
      </c>
      <c r="AA80" s="7">
        <f t="shared" si="39"/>
        <v>0</v>
      </c>
      <c r="AB80" s="6"/>
      <c r="AC80" s="5">
        <f>SUMIF('KPI data 2022'!$B:$B, $B80,'KPI data 2022'!$AI:$AI)</f>
        <v>448.65000000000003</v>
      </c>
      <c r="AD80" s="5">
        <f>SUMIF('KPI data 2023'!$B:$B, $B80, 'KPI data 2023'!$AI:$AI)</f>
        <v>0</v>
      </c>
      <c r="AE80" s="5">
        <f>SUMIF('KPI data 2024'!$B:$B, $B80, 'KPI data 2024'!$AI:$AI)</f>
        <v>0</v>
      </c>
      <c r="AF80" s="5">
        <f t="shared" si="28"/>
        <v>0</v>
      </c>
      <c r="AG80" s="5">
        <f>IF(D80="Switzerland",SUMIF('Combined Budget 2025 CHF'!$B:$B,$B80,'Combined Budget 2025 CHF'!$Q:$Q),SUMIF('Combined Budget 2025 EUR'!$B:$B,$B80,'Combined Budget 2025 EUR'!$Q:$Q))</f>
        <v>0</v>
      </c>
      <c r="AH80" s="6"/>
      <c r="AI80" s="6" t="str">
        <f t="shared" si="20"/>
        <v>N/A</v>
      </c>
      <c r="AJ80" s="6" t="str">
        <f t="shared" si="21"/>
        <v>N/A</v>
      </c>
      <c r="AK80" s="6">
        <f t="shared" si="22"/>
        <v>-1</v>
      </c>
      <c r="AL80" s="6" t="str">
        <f t="shared" si="23"/>
        <v>N/A</v>
      </c>
      <c r="AM80" s="6">
        <f t="shared" si="29"/>
        <v>-1</v>
      </c>
      <c r="AN80" s="6"/>
      <c r="AO80" s="7">
        <f t="shared" si="24"/>
        <v>0</v>
      </c>
      <c r="AP80" s="7">
        <f t="shared" si="25"/>
        <v>0</v>
      </c>
      <c r="AQ80" s="7">
        <f t="shared" si="26"/>
        <v>-448.65000000000003</v>
      </c>
      <c r="AR80" s="7">
        <f t="shared" si="27"/>
        <v>0</v>
      </c>
    </row>
    <row r="81" spans="2:44" x14ac:dyDescent="0.25">
      <c r="B81" s="1">
        <v>20871</v>
      </c>
      <c r="C81" s="1" t="s">
        <v>610</v>
      </c>
      <c r="D81" s="1" t="s">
        <v>23</v>
      </c>
      <c r="E81" s="1">
        <f>IF(D81="Switzerland", VLOOKUP($B81, 'Combined Budget 2025 CHF'!$B:$E, 4, 0), VLOOKUP($B81, 'Combined Budget 2025 EUR'!$B:$E, 4, 0))</f>
        <v>0</v>
      </c>
      <c r="F81" s="1" t="s">
        <v>535</v>
      </c>
      <c r="G81" s="1" t="s">
        <v>106</v>
      </c>
      <c r="H81">
        <f>IF(D81="Switzerland", VLOOKUP($B81, 'Combined Budget 2025 CHF'!$B:$K, 10, 0), VLOOKUP($B81, 'Combined Budget 2025 EUR'!$B:$K, 10, 0))</f>
        <v>0</v>
      </c>
      <c r="I81" t="s">
        <v>64</v>
      </c>
      <c r="J81">
        <f>YEAR(VLOOKUP($B81, 'KPI data 2025'!$B:$H, 7, 0))</f>
        <v>1900</v>
      </c>
      <c r="K81" t="str">
        <f t="shared" si="30"/>
        <v>Pre-2022</v>
      </c>
      <c r="L81" s="5">
        <f>SUMIF('KPI data 2022'!$B:$B, $B81,'KPI data 2022'!$X:$X)</f>
        <v>322.5</v>
      </c>
      <c r="M81" s="5">
        <f>SUMIF('KPI data 2023'!$B:$B, $B81, 'KPI data 2023'!$X:$X)</f>
        <v>0</v>
      </c>
      <c r="N81" s="5">
        <f>SUMIF('KPI data 2024'!$B:$B, $B81, 'KPI data 2024'!$X:$X)</f>
        <v>0</v>
      </c>
      <c r="O81" s="5">
        <f>SUMIF('KPI data 2025'!$B:$B, $B81, 'KPI data 2025'!$X:$X)</f>
        <v>0</v>
      </c>
      <c r="P81" s="5">
        <f>IF(D81="Switzerland",SUMIF('Combined Budget 2025 CHF'!$B:$B,$B81,'Combined Budget 2025 CHF'!$AF:$AF),SUMIF('Combined Budget 2025 EUR'!$B:$B,$B81,'Combined Budget 2025 EUR'!$AN:$AN))</f>
        <v>0</v>
      </c>
      <c r="Q81" s="6"/>
      <c r="R81" s="6" t="str">
        <f t="shared" si="31"/>
        <v>N/A</v>
      </c>
      <c r="S81" s="6" t="str">
        <f t="shared" si="32"/>
        <v>N/A</v>
      </c>
      <c r="T81" s="6">
        <f t="shared" si="33"/>
        <v>-1</v>
      </c>
      <c r="U81" s="6" t="str">
        <f t="shared" si="34"/>
        <v>N/A</v>
      </c>
      <c r="V81" s="6">
        <f t="shared" si="35"/>
        <v>-1</v>
      </c>
      <c r="W81" s="6"/>
      <c r="X81" s="7">
        <f t="shared" si="36"/>
        <v>0</v>
      </c>
      <c r="Y81" s="7">
        <f t="shared" si="37"/>
        <v>0</v>
      </c>
      <c r="Z81" s="7">
        <f t="shared" si="38"/>
        <v>-322.5</v>
      </c>
      <c r="AA81" s="7">
        <f t="shared" si="39"/>
        <v>0</v>
      </c>
      <c r="AB81" s="6"/>
      <c r="AC81" s="5">
        <f>SUMIF('KPI data 2022'!$B:$B, $B81,'KPI data 2022'!$AI:$AI)</f>
        <v>322.5</v>
      </c>
      <c r="AD81" s="5">
        <f>SUMIF('KPI data 2023'!$B:$B, $B81, 'KPI data 2023'!$AI:$AI)</f>
        <v>0</v>
      </c>
      <c r="AE81" s="5">
        <f>SUMIF('KPI data 2024'!$B:$B, $B81, 'KPI data 2024'!$AI:$AI)</f>
        <v>0</v>
      </c>
      <c r="AF81" s="5">
        <f t="shared" si="28"/>
        <v>0</v>
      </c>
      <c r="AG81" s="5">
        <f>IF(D81="Switzerland",SUMIF('Combined Budget 2025 CHF'!$B:$B,$B81,'Combined Budget 2025 CHF'!$Q:$Q),SUMIF('Combined Budget 2025 EUR'!$B:$B,$B81,'Combined Budget 2025 EUR'!$Q:$Q))</f>
        <v>0</v>
      </c>
      <c r="AH81" s="6"/>
      <c r="AI81" s="6" t="str">
        <f t="shared" si="20"/>
        <v>N/A</v>
      </c>
      <c r="AJ81" s="6" t="str">
        <f t="shared" si="21"/>
        <v>N/A</v>
      </c>
      <c r="AK81" s="6">
        <f t="shared" si="22"/>
        <v>-1</v>
      </c>
      <c r="AL81" s="6" t="str">
        <f t="shared" si="23"/>
        <v>N/A</v>
      </c>
      <c r="AM81" s="6">
        <f t="shared" si="29"/>
        <v>-1</v>
      </c>
      <c r="AN81" s="6"/>
      <c r="AO81" s="7">
        <f t="shared" si="24"/>
        <v>0</v>
      </c>
      <c r="AP81" s="7">
        <f t="shared" si="25"/>
        <v>0</v>
      </c>
      <c r="AQ81" s="7">
        <f t="shared" si="26"/>
        <v>-322.5</v>
      </c>
      <c r="AR81" s="7">
        <f t="shared" si="27"/>
        <v>0</v>
      </c>
    </row>
    <row r="82" spans="2:44" x14ac:dyDescent="0.25">
      <c r="B82" s="1">
        <v>20892</v>
      </c>
      <c r="C82" s="1" t="s">
        <v>611</v>
      </c>
      <c r="D82" s="1" t="s">
        <v>23</v>
      </c>
      <c r="E82" s="1">
        <f>IF(D82="Switzerland", VLOOKUP($B82, 'Combined Budget 2025 CHF'!$B:$E, 4, 0), VLOOKUP($B82, 'Combined Budget 2025 EUR'!$B:$E, 4, 0))</f>
        <v>0</v>
      </c>
      <c r="F82" s="1" t="s">
        <v>535</v>
      </c>
      <c r="G82" s="1" t="s">
        <v>106</v>
      </c>
      <c r="H82">
        <f>IF(D82="Switzerland", VLOOKUP($B82, 'Combined Budget 2025 CHF'!$B:$K, 10, 0), VLOOKUP($B82, 'Combined Budget 2025 EUR'!$B:$K, 10, 0))</f>
        <v>0</v>
      </c>
      <c r="I82" t="s">
        <v>64</v>
      </c>
      <c r="J82">
        <f>YEAR(VLOOKUP($B82, 'KPI data 2025'!$B:$H, 7, 0))</f>
        <v>1900</v>
      </c>
      <c r="K82" t="str">
        <f t="shared" si="30"/>
        <v>Pre-2022</v>
      </c>
      <c r="L82" s="5">
        <f>SUMIF('KPI data 2022'!$B:$B, $B82,'KPI data 2022'!$X:$X)</f>
        <v>1189.32</v>
      </c>
      <c r="M82" s="5">
        <f>SUMIF('KPI data 2023'!$B:$B, $B82, 'KPI data 2023'!$X:$X)</f>
        <v>521.46</v>
      </c>
      <c r="N82" s="5">
        <f>SUMIF('KPI data 2024'!$B:$B, $B82, 'KPI data 2024'!$X:$X)</f>
        <v>0</v>
      </c>
      <c r="O82" s="5">
        <f>SUMIF('KPI data 2025'!$B:$B, $B82, 'KPI data 2025'!$X:$X)</f>
        <v>0</v>
      </c>
      <c r="P82" s="5">
        <f>IF(D82="Switzerland",SUMIF('Combined Budget 2025 CHF'!$B:$B,$B82,'Combined Budget 2025 CHF'!$AF:$AF),SUMIF('Combined Budget 2025 EUR'!$B:$B,$B82,'Combined Budget 2025 EUR'!$AN:$AN))</f>
        <v>0</v>
      </c>
      <c r="Q82" s="6"/>
      <c r="R82" s="6" t="str">
        <f t="shared" si="31"/>
        <v>N/A</v>
      </c>
      <c r="S82" s="6">
        <f t="shared" si="32"/>
        <v>-1</v>
      </c>
      <c r="T82" s="6">
        <f t="shared" si="33"/>
        <v>-1</v>
      </c>
      <c r="U82" s="6" t="str">
        <f t="shared" si="34"/>
        <v>N/A</v>
      </c>
      <c r="V82" s="6">
        <f t="shared" si="35"/>
        <v>-1</v>
      </c>
      <c r="W82" s="6"/>
      <c r="X82" s="7">
        <f t="shared" si="36"/>
        <v>0</v>
      </c>
      <c r="Y82" s="7">
        <f t="shared" si="37"/>
        <v>-521.46</v>
      </c>
      <c r="Z82" s="7">
        <f t="shared" si="38"/>
        <v>-1189.32</v>
      </c>
      <c r="AA82" s="7">
        <f t="shared" si="39"/>
        <v>0</v>
      </c>
      <c r="AB82" s="6"/>
      <c r="AC82" s="5">
        <f>SUMIF('KPI data 2022'!$B:$B, $B82,'KPI data 2022'!$AI:$AI)</f>
        <v>1189.32</v>
      </c>
      <c r="AD82" s="5">
        <f>SUMIF('KPI data 2023'!$B:$B, $B82, 'KPI data 2023'!$AI:$AI)</f>
        <v>521.46</v>
      </c>
      <c r="AE82" s="5">
        <f>SUMIF('KPI data 2024'!$B:$B, $B82, 'KPI data 2024'!$AI:$AI)</f>
        <v>0</v>
      </c>
      <c r="AF82" s="5">
        <f t="shared" si="28"/>
        <v>0</v>
      </c>
      <c r="AG82" s="5">
        <f>IF(D82="Switzerland",SUMIF('Combined Budget 2025 CHF'!$B:$B,$B82,'Combined Budget 2025 CHF'!$Q:$Q),SUMIF('Combined Budget 2025 EUR'!$B:$B,$B82,'Combined Budget 2025 EUR'!$Q:$Q))</f>
        <v>0</v>
      </c>
      <c r="AH82" s="6"/>
      <c r="AI82" s="6" t="str">
        <f t="shared" si="20"/>
        <v>N/A</v>
      </c>
      <c r="AJ82" s="6">
        <f t="shared" si="21"/>
        <v>-1</v>
      </c>
      <c r="AK82" s="6">
        <f t="shared" si="22"/>
        <v>-1</v>
      </c>
      <c r="AL82" s="6" t="str">
        <f t="shared" si="23"/>
        <v>N/A</v>
      </c>
      <c r="AM82" s="6">
        <f t="shared" si="29"/>
        <v>-1</v>
      </c>
      <c r="AN82" s="6"/>
      <c r="AO82" s="7">
        <f t="shared" si="24"/>
        <v>0</v>
      </c>
      <c r="AP82" s="7">
        <f t="shared" si="25"/>
        <v>-521.46</v>
      </c>
      <c r="AQ82" s="7">
        <f t="shared" si="26"/>
        <v>-1189.32</v>
      </c>
      <c r="AR82" s="7">
        <f t="shared" si="27"/>
        <v>0</v>
      </c>
    </row>
    <row r="83" spans="2:44" x14ac:dyDescent="0.25">
      <c r="B83" s="1">
        <v>20894</v>
      </c>
      <c r="C83" s="1" t="s">
        <v>612</v>
      </c>
      <c r="D83" s="1" t="s">
        <v>23</v>
      </c>
      <c r="E83" s="1">
        <f>IF(D83="Switzerland", VLOOKUP($B83, 'Combined Budget 2025 CHF'!$B:$E, 4, 0), VLOOKUP($B83, 'Combined Budget 2025 EUR'!$B:$E, 4, 0))</f>
        <v>0</v>
      </c>
      <c r="F83" s="1" t="s">
        <v>535</v>
      </c>
      <c r="G83" s="1" t="s">
        <v>106</v>
      </c>
      <c r="H83">
        <f>IF(D83="Switzerland", VLOOKUP($B83, 'Combined Budget 2025 CHF'!$B:$K, 10, 0), VLOOKUP($B83, 'Combined Budget 2025 EUR'!$B:$K, 10, 0))</f>
        <v>0</v>
      </c>
      <c r="I83" t="s">
        <v>64</v>
      </c>
      <c r="J83">
        <f>YEAR(VLOOKUP($B83, 'KPI data 2025'!$B:$H, 7, 0))</f>
        <v>1900</v>
      </c>
      <c r="K83" t="str">
        <f t="shared" si="30"/>
        <v>Pre-2022</v>
      </c>
      <c r="L83" s="5">
        <f>SUMIF('KPI data 2022'!$B:$B, $B83,'KPI data 2022'!$X:$X)</f>
        <v>2643.9700000000003</v>
      </c>
      <c r="M83" s="5">
        <f>SUMIF('KPI data 2023'!$B:$B, $B83, 'KPI data 2023'!$X:$X)</f>
        <v>0</v>
      </c>
      <c r="N83" s="5">
        <f>SUMIF('KPI data 2024'!$B:$B, $B83, 'KPI data 2024'!$X:$X)</f>
        <v>0</v>
      </c>
      <c r="O83" s="5">
        <f>SUMIF('KPI data 2025'!$B:$B, $B83, 'KPI data 2025'!$X:$X)</f>
        <v>0</v>
      </c>
      <c r="P83" s="5">
        <f>IF(D83="Switzerland",SUMIF('Combined Budget 2025 CHF'!$B:$B,$B83,'Combined Budget 2025 CHF'!$AF:$AF),SUMIF('Combined Budget 2025 EUR'!$B:$B,$B83,'Combined Budget 2025 EUR'!$AN:$AN))</f>
        <v>0</v>
      </c>
      <c r="Q83" s="6"/>
      <c r="R83" s="6" t="str">
        <f t="shared" si="31"/>
        <v>N/A</v>
      </c>
      <c r="S83" s="6" t="str">
        <f t="shared" si="32"/>
        <v>N/A</v>
      </c>
      <c r="T83" s="6">
        <f t="shared" si="33"/>
        <v>-1</v>
      </c>
      <c r="U83" s="6" t="str">
        <f t="shared" si="34"/>
        <v>N/A</v>
      </c>
      <c r="V83" s="6">
        <f t="shared" si="35"/>
        <v>-1</v>
      </c>
      <c r="W83" s="6"/>
      <c r="X83" s="7">
        <f t="shared" si="36"/>
        <v>0</v>
      </c>
      <c r="Y83" s="7">
        <f t="shared" si="37"/>
        <v>0</v>
      </c>
      <c r="Z83" s="7">
        <f t="shared" si="38"/>
        <v>-2643.9700000000003</v>
      </c>
      <c r="AA83" s="7">
        <f t="shared" si="39"/>
        <v>0</v>
      </c>
      <c r="AB83" s="6"/>
      <c r="AC83" s="5">
        <f>SUMIF('KPI data 2022'!$B:$B, $B83,'KPI data 2022'!$AI:$AI)</f>
        <v>2643.9700000000003</v>
      </c>
      <c r="AD83" s="5">
        <f>SUMIF('KPI data 2023'!$B:$B, $B83, 'KPI data 2023'!$AI:$AI)</f>
        <v>0</v>
      </c>
      <c r="AE83" s="5">
        <f>SUMIF('KPI data 2024'!$B:$B, $B83, 'KPI data 2024'!$AI:$AI)</f>
        <v>0</v>
      </c>
      <c r="AF83" s="5">
        <f t="shared" si="28"/>
        <v>0</v>
      </c>
      <c r="AG83" s="5">
        <f>IF(D83="Switzerland",SUMIF('Combined Budget 2025 CHF'!$B:$B,$B83,'Combined Budget 2025 CHF'!$Q:$Q),SUMIF('Combined Budget 2025 EUR'!$B:$B,$B83,'Combined Budget 2025 EUR'!$Q:$Q))</f>
        <v>0</v>
      </c>
      <c r="AH83" s="6"/>
      <c r="AI83" s="6" t="str">
        <f t="shared" si="20"/>
        <v>N/A</v>
      </c>
      <c r="AJ83" s="6" t="str">
        <f t="shared" si="21"/>
        <v>N/A</v>
      </c>
      <c r="AK83" s="6">
        <f t="shared" si="22"/>
        <v>-1</v>
      </c>
      <c r="AL83" s="6" t="str">
        <f t="shared" si="23"/>
        <v>N/A</v>
      </c>
      <c r="AM83" s="6">
        <f t="shared" si="29"/>
        <v>-1</v>
      </c>
      <c r="AN83" s="6"/>
      <c r="AO83" s="7">
        <f t="shared" si="24"/>
        <v>0</v>
      </c>
      <c r="AP83" s="7">
        <f t="shared" si="25"/>
        <v>0</v>
      </c>
      <c r="AQ83" s="7">
        <f t="shared" si="26"/>
        <v>-2643.9700000000003</v>
      </c>
      <c r="AR83" s="7">
        <f t="shared" si="27"/>
        <v>0</v>
      </c>
    </row>
    <row r="84" spans="2:44" x14ac:dyDescent="0.25">
      <c r="B84" s="1">
        <v>20899</v>
      </c>
      <c r="C84" s="1" t="s">
        <v>613</v>
      </c>
      <c r="D84" s="1" t="s">
        <v>23</v>
      </c>
      <c r="E84" s="1">
        <f>IF(D84="Switzerland", VLOOKUP($B84, 'Combined Budget 2025 CHF'!$B:$E, 4, 0), VLOOKUP($B84, 'Combined Budget 2025 EUR'!$B:$E, 4, 0))</f>
        <v>0</v>
      </c>
      <c r="F84" s="1" t="s">
        <v>535</v>
      </c>
      <c r="G84" s="1" t="s">
        <v>106</v>
      </c>
      <c r="H84">
        <f>IF(D84="Switzerland", VLOOKUP($B84, 'Combined Budget 2025 CHF'!$B:$K, 10, 0), VLOOKUP($B84, 'Combined Budget 2025 EUR'!$B:$K, 10, 0))</f>
        <v>0</v>
      </c>
      <c r="I84" t="s">
        <v>64</v>
      </c>
      <c r="J84">
        <f>YEAR(VLOOKUP($B84, 'KPI data 2025'!$B:$H, 7, 0))</f>
        <v>1900</v>
      </c>
      <c r="K84" t="str">
        <f t="shared" si="30"/>
        <v>Pre-2022</v>
      </c>
      <c r="L84" s="5">
        <f>SUMIF('KPI data 2022'!$B:$B, $B84,'KPI data 2022'!$X:$X)</f>
        <v>293.64999999999998</v>
      </c>
      <c r="M84" s="5">
        <f>SUMIF('KPI data 2023'!$B:$B, $B84, 'KPI data 2023'!$X:$X)</f>
        <v>0</v>
      </c>
      <c r="N84" s="5">
        <f>SUMIF('KPI data 2024'!$B:$B, $B84, 'KPI data 2024'!$X:$X)</f>
        <v>0</v>
      </c>
      <c r="O84" s="5">
        <f>SUMIF('KPI data 2025'!$B:$B, $B84, 'KPI data 2025'!$X:$X)</f>
        <v>0</v>
      </c>
      <c r="P84" s="5">
        <f>IF(D84="Switzerland",SUMIF('Combined Budget 2025 CHF'!$B:$B,$B84,'Combined Budget 2025 CHF'!$AF:$AF),SUMIF('Combined Budget 2025 EUR'!$B:$B,$B84,'Combined Budget 2025 EUR'!$AN:$AN))</f>
        <v>0</v>
      </c>
      <c r="Q84" s="6"/>
      <c r="R84" s="6" t="str">
        <f t="shared" si="31"/>
        <v>N/A</v>
      </c>
      <c r="S84" s="6" t="str">
        <f t="shared" si="32"/>
        <v>N/A</v>
      </c>
      <c r="T84" s="6">
        <f t="shared" si="33"/>
        <v>-1</v>
      </c>
      <c r="U84" s="6" t="str">
        <f t="shared" si="34"/>
        <v>N/A</v>
      </c>
      <c r="V84" s="6">
        <f t="shared" si="35"/>
        <v>-1</v>
      </c>
      <c r="W84" s="6"/>
      <c r="X84" s="7">
        <f t="shared" si="36"/>
        <v>0</v>
      </c>
      <c r="Y84" s="7">
        <f t="shared" si="37"/>
        <v>0</v>
      </c>
      <c r="Z84" s="7">
        <f t="shared" si="38"/>
        <v>-293.64999999999998</v>
      </c>
      <c r="AA84" s="7">
        <f t="shared" si="39"/>
        <v>0</v>
      </c>
      <c r="AB84" s="6"/>
      <c r="AC84" s="5">
        <f>SUMIF('KPI data 2022'!$B:$B, $B84,'KPI data 2022'!$AI:$AI)</f>
        <v>293.64999999999998</v>
      </c>
      <c r="AD84" s="5">
        <f>SUMIF('KPI data 2023'!$B:$B, $B84, 'KPI data 2023'!$AI:$AI)</f>
        <v>0</v>
      </c>
      <c r="AE84" s="5">
        <f>SUMIF('KPI data 2024'!$B:$B, $B84, 'KPI data 2024'!$AI:$AI)</f>
        <v>0</v>
      </c>
      <c r="AF84" s="5">
        <f t="shared" si="28"/>
        <v>0</v>
      </c>
      <c r="AG84" s="5">
        <f>IF(D84="Switzerland",SUMIF('Combined Budget 2025 CHF'!$B:$B,$B84,'Combined Budget 2025 CHF'!$Q:$Q),SUMIF('Combined Budget 2025 EUR'!$B:$B,$B84,'Combined Budget 2025 EUR'!$Q:$Q))</f>
        <v>0</v>
      </c>
      <c r="AH84" s="6"/>
      <c r="AI84" s="6" t="str">
        <f t="shared" si="20"/>
        <v>N/A</v>
      </c>
      <c r="AJ84" s="6" t="str">
        <f t="shared" si="21"/>
        <v>N/A</v>
      </c>
      <c r="AK84" s="6">
        <f t="shared" si="22"/>
        <v>-1</v>
      </c>
      <c r="AL84" s="6" t="str">
        <f t="shared" si="23"/>
        <v>N/A</v>
      </c>
      <c r="AM84" s="6">
        <f t="shared" si="29"/>
        <v>-1</v>
      </c>
      <c r="AN84" s="6"/>
      <c r="AO84" s="7">
        <f t="shared" si="24"/>
        <v>0</v>
      </c>
      <c r="AP84" s="7">
        <f t="shared" si="25"/>
        <v>0</v>
      </c>
      <c r="AQ84" s="7">
        <f t="shared" si="26"/>
        <v>-293.64999999999998</v>
      </c>
      <c r="AR84" s="7">
        <f t="shared" si="27"/>
        <v>0</v>
      </c>
    </row>
    <row r="85" spans="2:44" x14ac:dyDescent="0.25">
      <c r="B85" s="1">
        <v>20900</v>
      </c>
      <c r="C85" s="1" t="s">
        <v>614</v>
      </c>
      <c r="D85" s="1" t="s">
        <v>23</v>
      </c>
      <c r="E85" s="1">
        <f>IF(D85="Switzerland", VLOOKUP($B85, 'Combined Budget 2025 CHF'!$B:$E, 4, 0), VLOOKUP($B85, 'Combined Budget 2025 EUR'!$B:$E, 4, 0))</f>
        <v>0</v>
      </c>
      <c r="F85" s="1" t="s">
        <v>535</v>
      </c>
      <c r="G85" s="1" t="s">
        <v>106</v>
      </c>
      <c r="H85">
        <f>IF(D85="Switzerland", VLOOKUP($B85, 'Combined Budget 2025 CHF'!$B:$K, 10, 0), VLOOKUP($B85, 'Combined Budget 2025 EUR'!$B:$K, 10, 0))</f>
        <v>0</v>
      </c>
      <c r="I85" t="s">
        <v>64</v>
      </c>
      <c r="J85">
        <f>YEAR(VLOOKUP($B85, 'KPI data 2025'!$B:$H, 7, 0))</f>
        <v>1900</v>
      </c>
      <c r="K85" t="str">
        <f t="shared" si="30"/>
        <v>Pre-2022</v>
      </c>
      <c r="L85" s="5">
        <f>SUMIF('KPI data 2022'!$B:$B, $B85,'KPI data 2022'!$X:$X)</f>
        <v>3753.3</v>
      </c>
      <c r="M85" s="5">
        <f>SUMIF('KPI data 2023'!$B:$B, $B85, 'KPI data 2023'!$X:$X)</f>
        <v>0</v>
      </c>
      <c r="N85" s="5">
        <f>SUMIF('KPI data 2024'!$B:$B, $B85, 'KPI data 2024'!$X:$X)</f>
        <v>0</v>
      </c>
      <c r="O85" s="5">
        <f>SUMIF('KPI data 2025'!$B:$B, $B85, 'KPI data 2025'!$X:$X)</f>
        <v>0</v>
      </c>
      <c r="P85" s="5">
        <f>IF(D85="Switzerland",SUMIF('Combined Budget 2025 CHF'!$B:$B,$B85,'Combined Budget 2025 CHF'!$AF:$AF),SUMIF('Combined Budget 2025 EUR'!$B:$B,$B85,'Combined Budget 2025 EUR'!$AN:$AN))</f>
        <v>0</v>
      </c>
      <c r="Q85" s="6"/>
      <c r="R85" s="6" t="str">
        <f t="shared" si="31"/>
        <v>N/A</v>
      </c>
      <c r="S85" s="6" t="str">
        <f t="shared" si="32"/>
        <v>N/A</v>
      </c>
      <c r="T85" s="6">
        <f t="shared" si="33"/>
        <v>-1</v>
      </c>
      <c r="U85" s="6" t="str">
        <f t="shared" si="34"/>
        <v>N/A</v>
      </c>
      <c r="V85" s="6">
        <f t="shared" si="35"/>
        <v>-1</v>
      </c>
      <c r="W85" s="6"/>
      <c r="X85" s="7">
        <f t="shared" si="36"/>
        <v>0</v>
      </c>
      <c r="Y85" s="7">
        <f t="shared" si="37"/>
        <v>0</v>
      </c>
      <c r="Z85" s="7">
        <f t="shared" si="38"/>
        <v>-3753.3</v>
      </c>
      <c r="AA85" s="7">
        <f t="shared" si="39"/>
        <v>0</v>
      </c>
      <c r="AB85" s="6"/>
      <c r="AC85" s="5">
        <f>SUMIF('KPI data 2022'!$B:$B, $B85,'KPI data 2022'!$AI:$AI)</f>
        <v>3753.3</v>
      </c>
      <c r="AD85" s="5">
        <f>SUMIF('KPI data 2023'!$B:$B, $B85, 'KPI data 2023'!$AI:$AI)</f>
        <v>0</v>
      </c>
      <c r="AE85" s="5">
        <f>SUMIF('KPI data 2024'!$B:$B, $B85, 'KPI data 2024'!$AI:$AI)</f>
        <v>0</v>
      </c>
      <c r="AF85" s="5">
        <f t="shared" si="28"/>
        <v>0</v>
      </c>
      <c r="AG85" s="5">
        <f>IF(D85="Switzerland",SUMIF('Combined Budget 2025 CHF'!$B:$B,$B85,'Combined Budget 2025 CHF'!$Q:$Q),SUMIF('Combined Budget 2025 EUR'!$B:$B,$B85,'Combined Budget 2025 EUR'!$Q:$Q))</f>
        <v>0</v>
      </c>
      <c r="AH85" s="6"/>
      <c r="AI85" s="6" t="str">
        <f t="shared" si="20"/>
        <v>N/A</v>
      </c>
      <c r="AJ85" s="6" t="str">
        <f t="shared" si="21"/>
        <v>N/A</v>
      </c>
      <c r="AK85" s="6">
        <f t="shared" si="22"/>
        <v>-1</v>
      </c>
      <c r="AL85" s="6" t="str">
        <f t="shared" si="23"/>
        <v>N/A</v>
      </c>
      <c r="AM85" s="6">
        <f t="shared" si="29"/>
        <v>-1</v>
      </c>
      <c r="AN85" s="6"/>
      <c r="AO85" s="7">
        <f t="shared" si="24"/>
        <v>0</v>
      </c>
      <c r="AP85" s="7">
        <f t="shared" si="25"/>
        <v>0</v>
      </c>
      <c r="AQ85" s="7">
        <f t="shared" si="26"/>
        <v>-3753.3</v>
      </c>
      <c r="AR85" s="7">
        <f t="shared" si="27"/>
        <v>0</v>
      </c>
    </row>
    <row r="86" spans="2:44" x14ac:dyDescent="0.25">
      <c r="B86" s="1">
        <v>20911</v>
      </c>
      <c r="C86" s="1" t="s">
        <v>278</v>
      </c>
      <c r="D86" s="1" t="s">
        <v>23</v>
      </c>
      <c r="E86" s="1" t="s">
        <v>271</v>
      </c>
      <c r="F86" s="1" t="s">
        <v>535</v>
      </c>
      <c r="G86" s="1" t="s">
        <v>106</v>
      </c>
      <c r="H86">
        <f>IF(D86="Switzerland", VLOOKUP($B86, 'Combined Budget 2025 CHF'!$B:$K, 10, 0), VLOOKUP($B86, 'Combined Budget 2025 EUR'!$B:$K, 10, 0))</f>
        <v>0</v>
      </c>
      <c r="I86" t="s">
        <v>64</v>
      </c>
      <c r="J86">
        <f>YEAR(VLOOKUP($B86, 'KPI data 2025'!$B:$H, 7, 0))</f>
        <v>2021</v>
      </c>
      <c r="K86" t="str">
        <f t="shared" si="30"/>
        <v>Pre-2022</v>
      </c>
      <c r="L86" s="5">
        <f>SUMIF('KPI data 2022'!$B:$B, $B86,'KPI data 2022'!$X:$X)</f>
        <v>1776.11</v>
      </c>
      <c r="M86" s="5">
        <f>SUMIF('KPI data 2023'!$B:$B, $B86, 'KPI data 2023'!$X:$X)</f>
        <v>484.02</v>
      </c>
      <c r="N86" s="5">
        <f>SUMIF('KPI data 2024'!$B:$B, $B86, 'KPI data 2024'!$X:$X)</f>
        <v>0</v>
      </c>
      <c r="O86" s="5">
        <f>SUMIF('KPI data 2025'!$B:$B, $B86, 'KPI data 2025'!$X:$X)</f>
        <v>1843.8</v>
      </c>
      <c r="P86" s="5">
        <f>IF(D86="Switzerland",SUMIF('Combined Budget 2025 CHF'!$B:$B,$B86,'Combined Budget 2025 CHF'!$AF:$AF),SUMIF('Combined Budget 2025 EUR'!$B:$B,$B86,'Combined Budget 2025 EUR'!$AN:$AN))</f>
        <v>0</v>
      </c>
      <c r="Q86" s="6"/>
      <c r="R86" s="6" t="str">
        <f t="shared" si="31"/>
        <v>N/A</v>
      </c>
      <c r="S86" s="6">
        <f t="shared" si="32"/>
        <v>2.8093467212098675</v>
      </c>
      <c r="T86" s="6">
        <f t="shared" si="33"/>
        <v>3.8111378236708404E-2</v>
      </c>
      <c r="U86" s="6" t="str">
        <f t="shared" si="34"/>
        <v>N/A</v>
      </c>
      <c r="V86" s="6">
        <f t="shared" si="35"/>
        <v>9.3946249838783302E-3</v>
      </c>
      <c r="W86" s="6"/>
      <c r="X86" s="7">
        <f t="shared" si="36"/>
        <v>1843.8</v>
      </c>
      <c r="Y86" s="7">
        <f t="shared" si="37"/>
        <v>1359.78</v>
      </c>
      <c r="Z86" s="7">
        <f t="shared" si="38"/>
        <v>67.690000000000055</v>
      </c>
      <c r="AA86" s="7">
        <f t="shared" si="39"/>
        <v>1843.8</v>
      </c>
      <c r="AB86" s="6"/>
      <c r="AC86" s="5">
        <f>SUMIF('KPI data 2022'!$B:$B, $B86,'KPI data 2022'!$AI:$AI)</f>
        <v>1776.11</v>
      </c>
      <c r="AD86" s="5">
        <f>SUMIF('KPI data 2023'!$B:$B, $B86, 'KPI data 2023'!$AI:$AI)</f>
        <v>484.02</v>
      </c>
      <c r="AE86" s="5">
        <f>SUMIF('KPI data 2024'!$B:$B, $B86, 'KPI data 2024'!$AI:$AI)</f>
        <v>0</v>
      </c>
      <c r="AF86" s="5">
        <f t="shared" si="28"/>
        <v>1843.8</v>
      </c>
      <c r="AG86" s="5">
        <f>IF(D86="Switzerland",SUMIF('Combined Budget 2025 CHF'!$B:$B,$B86,'Combined Budget 2025 CHF'!$Q:$Q),SUMIF('Combined Budget 2025 EUR'!$B:$B,$B86,'Combined Budget 2025 EUR'!$Q:$Q))</f>
        <v>0</v>
      </c>
      <c r="AH86" s="6"/>
      <c r="AI86" s="6" t="str">
        <f t="shared" si="20"/>
        <v>N/A</v>
      </c>
      <c r="AJ86" s="6">
        <f t="shared" si="21"/>
        <v>2.8093467212098675</v>
      </c>
      <c r="AK86" s="6">
        <f t="shared" si="22"/>
        <v>3.8111378236708404E-2</v>
      </c>
      <c r="AL86" s="6" t="str">
        <f t="shared" si="23"/>
        <v>N/A</v>
      </c>
      <c r="AM86" s="6">
        <f t="shared" si="29"/>
        <v>9.3946249838783302E-3</v>
      </c>
      <c r="AN86" s="6"/>
      <c r="AO86" s="7">
        <f t="shared" si="24"/>
        <v>1843.8</v>
      </c>
      <c r="AP86" s="7">
        <f t="shared" si="25"/>
        <v>1359.78</v>
      </c>
      <c r="AQ86" s="7">
        <f t="shared" si="26"/>
        <v>67.690000000000055</v>
      </c>
      <c r="AR86" s="7">
        <f t="shared" si="27"/>
        <v>1843.8</v>
      </c>
    </row>
    <row r="87" spans="2:44" x14ac:dyDescent="0.25">
      <c r="B87" s="1">
        <v>20915</v>
      </c>
      <c r="C87" s="1" t="s">
        <v>615</v>
      </c>
      <c r="D87" s="1" t="s">
        <v>23</v>
      </c>
      <c r="E87" s="1">
        <f>IF(D87="Switzerland", VLOOKUP($B87, 'Combined Budget 2025 CHF'!$B:$E, 4, 0), VLOOKUP($B87, 'Combined Budget 2025 EUR'!$B:$E, 4, 0))</f>
        <v>0</v>
      </c>
      <c r="F87" s="1" t="s">
        <v>535</v>
      </c>
      <c r="G87" s="1" t="s">
        <v>106</v>
      </c>
      <c r="H87">
        <f>IF(D87="Switzerland", VLOOKUP($B87, 'Combined Budget 2025 CHF'!$B:$K, 10, 0), VLOOKUP($B87, 'Combined Budget 2025 EUR'!$B:$K, 10, 0))</f>
        <v>0</v>
      </c>
      <c r="I87" t="s">
        <v>64</v>
      </c>
      <c r="J87">
        <f>YEAR(VLOOKUP($B87, 'KPI data 2025'!$B:$H, 7, 0))</f>
        <v>2021</v>
      </c>
      <c r="K87" t="str">
        <f t="shared" si="30"/>
        <v>Pre-2022</v>
      </c>
      <c r="L87" s="5">
        <f>SUMIF('KPI data 2022'!$B:$B, $B87,'KPI data 2022'!$X:$X)</f>
        <v>11265.54</v>
      </c>
      <c r="M87" s="5">
        <f>SUMIF('KPI data 2023'!$B:$B, $B87, 'KPI data 2023'!$X:$X)</f>
        <v>2457.9700000000003</v>
      </c>
      <c r="N87" s="5">
        <f>SUMIF('KPI data 2024'!$B:$B, $B87, 'KPI data 2024'!$X:$X)</f>
        <v>0</v>
      </c>
      <c r="O87" s="5">
        <f>SUMIF('KPI data 2025'!$B:$B, $B87, 'KPI data 2025'!$X:$X)</f>
        <v>0</v>
      </c>
      <c r="P87" s="5">
        <f>IF(D87="Switzerland",SUMIF('Combined Budget 2025 CHF'!$B:$B,$B87,'Combined Budget 2025 CHF'!$AF:$AF),SUMIF('Combined Budget 2025 EUR'!$B:$B,$B87,'Combined Budget 2025 EUR'!$AN:$AN))</f>
        <v>0</v>
      </c>
      <c r="Q87" s="6"/>
      <c r="R87" s="6" t="str">
        <f t="shared" si="31"/>
        <v>N/A</v>
      </c>
      <c r="S87" s="6">
        <f t="shared" si="32"/>
        <v>-1</v>
      </c>
      <c r="T87" s="6">
        <f t="shared" si="33"/>
        <v>-1</v>
      </c>
      <c r="U87" s="6" t="str">
        <f t="shared" si="34"/>
        <v>N/A</v>
      </c>
      <c r="V87" s="6">
        <f t="shared" si="35"/>
        <v>-1</v>
      </c>
      <c r="W87" s="6"/>
      <c r="X87" s="7">
        <f t="shared" si="36"/>
        <v>0</v>
      </c>
      <c r="Y87" s="7">
        <f t="shared" si="37"/>
        <v>-2457.9700000000003</v>
      </c>
      <c r="Z87" s="7">
        <f t="shared" si="38"/>
        <v>-11265.54</v>
      </c>
      <c r="AA87" s="7">
        <f t="shared" si="39"/>
        <v>0</v>
      </c>
      <c r="AB87" s="6"/>
      <c r="AC87" s="5">
        <f>SUMIF('KPI data 2022'!$B:$B, $B87,'KPI data 2022'!$AI:$AI)</f>
        <v>11265.54</v>
      </c>
      <c r="AD87" s="5">
        <f>SUMIF('KPI data 2023'!$B:$B, $B87, 'KPI data 2023'!$AI:$AI)</f>
        <v>2457.9700000000003</v>
      </c>
      <c r="AE87" s="5">
        <f>SUMIF('KPI data 2024'!$B:$B, $B87, 'KPI data 2024'!$AI:$AI)</f>
        <v>0</v>
      </c>
      <c r="AF87" s="5">
        <f t="shared" si="28"/>
        <v>0</v>
      </c>
      <c r="AG87" s="5">
        <f>IF(D87="Switzerland",SUMIF('Combined Budget 2025 CHF'!$B:$B,$B87,'Combined Budget 2025 CHF'!$Q:$Q),SUMIF('Combined Budget 2025 EUR'!$B:$B,$B87,'Combined Budget 2025 EUR'!$Q:$Q))</f>
        <v>0</v>
      </c>
      <c r="AH87" s="6"/>
      <c r="AI87" s="6" t="str">
        <f t="shared" si="20"/>
        <v>N/A</v>
      </c>
      <c r="AJ87" s="6">
        <f t="shared" si="21"/>
        <v>-1</v>
      </c>
      <c r="AK87" s="6">
        <f t="shared" si="22"/>
        <v>-1</v>
      </c>
      <c r="AL87" s="6" t="str">
        <f t="shared" si="23"/>
        <v>N/A</v>
      </c>
      <c r="AM87" s="6">
        <f t="shared" si="29"/>
        <v>-1</v>
      </c>
      <c r="AN87" s="6"/>
      <c r="AO87" s="7">
        <f t="shared" si="24"/>
        <v>0</v>
      </c>
      <c r="AP87" s="7">
        <f t="shared" si="25"/>
        <v>-2457.9700000000003</v>
      </c>
      <c r="AQ87" s="7">
        <f t="shared" si="26"/>
        <v>-11265.54</v>
      </c>
      <c r="AR87" s="7">
        <f t="shared" si="27"/>
        <v>0</v>
      </c>
    </row>
    <row r="88" spans="2:44" x14ac:dyDescent="0.25">
      <c r="B88" s="1">
        <v>20919</v>
      </c>
      <c r="C88" s="11" t="s">
        <v>616</v>
      </c>
      <c r="D88" s="1" t="s">
        <v>23</v>
      </c>
      <c r="E88" s="1">
        <f>IF(D88="Switzerland", VLOOKUP($B88, 'Combined Budget 2025 CHF'!$B:$E, 4, 0), VLOOKUP($B88, 'Combined Budget 2025 EUR'!$B:$E, 4, 0))</f>
        <v>0</v>
      </c>
      <c r="F88" s="1" t="s">
        <v>535</v>
      </c>
      <c r="G88" s="1" t="s">
        <v>106</v>
      </c>
      <c r="H88">
        <f>IF(D88="Switzerland", VLOOKUP($B88, 'Combined Budget 2025 CHF'!$B:$K, 10, 0), VLOOKUP($B88, 'Combined Budget 2025 EUR'!$B:$K, 10, 0))</f>
        <v>0</v>
      </c>
      <c r="I88" t="s">
        <v>64</v>
      </c>
      <c r="J88">
        <f>YEAR(VLOOKUP($B88, 'KPI data 2025'!$B:$H, 7, 0))</f>
        <v>2021</v>
      </c>
      <c r="K88" t="str">
        <f t="shared" si="30"/>
        <v>Pre-2022</v>
      </c>
      <c r="L88" s="5">
        <f>SUMIF('KPI data 2022'!$B:$B, $B88,'KPI data 2022'!$X:$X)</f>
        <v>608.35</v>
      </c>
      <c r="M88" s="5">
        <f>SUMIF('KPI data 2023'!$B:$B, $B88, 'KPI data 2023'!$X:$X)</f>
        <v>375.65</v>
      </c>
      <c r="N88" s="5">
        <f>SUMIF('KPI data 2024'!$B:$B, $B88, 'KPI data 2024'!$X:$X)</f>
        <v>0</v>
      </c>
      <c r="O88" s="5">
        <f>SUMIF('KPI data 2025'!$B:$B, $B88, 'KPI data 2025'!$X:$X)</f>
        <v>0</v>
      </c>
      <c r="P88" s="5">
        <f>IF(D88="Switzerland",SUMIF('Combined Budget 2025 CHF'!$B:$B,$B88,'Combined Budget 2025 CHF'!$AF:$AF),SUMIF('Combined Budget 2025 EUR'!$B:$B,$B88,'Combined Budget 2025 EUR'!$AN:$AN))</f>
        <v>0</v>
      </c>
      <c r="Q88" s="6"/>
      <c r="R88" s="6" t="str">
        <f t="shared" si="31"/>
        <v>N/A</v>
      </c>
      <c r="S88" s="6">
        <f t="shared" si="32"/>
        <v>-1</v>
      </c>
      <c r="T88" s="6">
        <f t="shared" si="33"/>
        <v>-1</v>
      </c>
      <c r="U88" s="6" t="str">
        <f t="shared" si="34"/>
        <v>N/A</v>
      </c>
      <c r="V88" s="6">
        <f t="shared" si="35"/>
        <v>-1</v>
      </c>
      <c r="W88" s="6"/>
      <c r="X88" s="7">
        <f t="shared" si="36"/>
        <v>0</v>
      </c>
      <c r="Y88" s="7">
        <f t="shared" si="37"/>
        <v>-375.65</v>
      </c>
      <c r="Z88" s="7">
        <f t="shared" si="38"/>
        <v>-608.35</v>
      </c>
      <c r="AA88" s="7">
        <f t="shared" si="39"/>
        <v>0</v>
      </c>
      <c r="AB88" s="6"/>
      <c r="AC88" s="5">
        <f>SUMIF('KPI data 2022'!$B:$B, $B88,'KPI data 2022'!$AI:$AI)</f>
        <v>608.35</v>
      </c>
      <c r="AD88" s="5">
        <f>SUMIF('KPI data 2023'!$B:$B, $B88, 'KPI data 2023'!$AI:$AI)</f>
        <v>375.65</v>
      </c>
      <c r="AE88" s="5">
        <f>SUMIF('KPI data 2024'!$B:$B, $B88, 'KPI data 2024'!$AI:$AI)</f>
        <v>0</v>
      </c>
      <c r="AF88" s="5">
        <f t="shared" si="28"/>
        <v>0</v>
      </c>
      <c r="AG88" s="5">
        <f>IF(D88="Switzerland",SUMIF('Combined Budget 2025 CHF'!$B:$B,$B88,'Combined Budget 2025 CHF'!$Q:$Q),SUMIF('Combined Budget 2025 EUR'!$B:$B,$B88,'Combined Budget 2025 EUR'!$Q:$Q))</f>
        <v>0</v>
      </c>
      <c r="AH88" s="6"/>
      <c r="AI88" s="6" t="str">
        <f t="shared" si="20"/>
        <v>N/A</v>
      </c>
      <c r="AJ88" s="6">
        <f t="shared" si="21"/>
        <v>-1</v>
      </c>
      <c r="AK88" s="6">
        <f t="shared" si="22"/>
        <v>-1</v>
      </c>
      <c r="AL88" s="6" t="str">
        <f t="shared" si="23"/>
        <v>N/A</v>
      </c>
      <c r="AM88" s="6">
        <f t="shared" si="29"/>
        <v>-1</v>
      </c>
      <c r="AN88" s="6"/>
      <c r="AO88" s="7">
        <f t="shared" si="24"/>
        <v>0</v>
      </c>
      <c r="AP88" s="7">
        <f t="shared" si="25"/>
        <v>-375.65</v>
      </c>
      <c r="AQ88" s="7">
        <f t="shared" si="26"/>
        <v>-608.35</v>
      </c>
      <c r="AR88" s="7">
        <f t="shared" si="27"/>
        <v>0</v>
      </c>
    </row>
    <row r="89" spans="2:44" x14ac:dyDescent="0.25">
      <c r="B89" s="1">
        <v>20921</v>
      </c>
      <c r="C89" s="1" t="s">
        <v>617</v>
      </c>
      <c r="D89" s="1" t="s">
        <v>23</v>
      </c>
      <c r="E89" s="1">
        <f>IF(D89="Switzerland", VLOOKUP($B89, 'Combined Budget 2025 CHF'!$B:$E, 4, 0), VLOOKUP($B89, 'Combined Budget 2025 EUR'!$B:$E, 4, 0))</f>
        <v>0</v>
      </c>
      <c r="F89" s="1" t="s">
        <v>618</v>
      </c>
      <c r="G89" s="1" t="s">
        <v>618</v>
      </c>
      <c r="H89">
        <f>IF(D89="Switzerland", VLOOKUP($B89, 'Combined Budget 2025 CHF'!$B:$K, 10, 0), VLOOKUP($B89, 'Combined Budget 2025 EUR'!$B:$K, 10, 0))</f>
        <v>0</v>
      </c>
      <c r="I89">
        <v>0</v>
      </c>
      <c r="J89">
        <f>YEAR(VLOOKUP($B89, 'KPI data 2025'!$B:$H, 7, 0))</f>
        <v>2021</v>
      </c>
      <c r="K89" t="str">
        <f t="shared" si="30"/>
        <v>Pre-2022</v>
      </c>
      <c r="L89" s="5">
        <f>SUMIF('KPI data 2022'!$B:$B, $B89,'KPI data 2022'!$X:$X)</f>
        <v>1917.1499999999999</v>
      </c>
      <c r="M89" s="5">
        <f>SUMIF('KPI data 2023'!$B:$B, $B89, 'KPI data 2023'!$X:$X)</f>
        <v>113.45</v>
      </c>
      <c r="N89" s="5">
        <f>SUMIF('KPI data 2024'!$B:$B, $B89, 'KPI data 2024'!$X:$X)</f>
        <v>0</v>
      </c>
      <c r="O89" s="5">
        <f>SUMIF('KPI data 2025'!$B:$B, $B89, 'KPI data 2025'!$X:$X)</f>
        <v>0</v>
      </c>
      <c r="P89" s="5">
        <f>IF(D89="Switzerland",SUMIF('Combined Budget 2025 CHF'!$B:$B,$B89,'Combined Budget 2025 CHF'!$AF:$AF),SUMIF('Combined Budget 2025 EUR'!$B:$B,$B89,'Combined Budget 2025 EUR'!$AN:$AN))</f>
        <v>0</v>
      </c>
      <c r="Q89" s="6"/>
      <c r="R89" s="6" t="str">
        <f t="shared" si="31"/>
        <v>N/A</v>
      </c>
      <c r="S89" s="6">
        <f t="shared" si="32"/>
        <v>-1</v>
      </c>
      <c r="T89" s="6">
        <f t="shared" si="33"/>
        <v>-1</v>
      </c>
      <c r="U89" s="6" t="str">
        <f t="shared" si="34"/>
        <v>N/A</v>
      </c>
      <c r="V89" s="6">
        <f t="shared" si="35"/>
        <v>-1</v>
      </c>
      <c r="W89" s="6"/>
      <c r="X89" s="7">
        <f t="shared" si="36"/>
        <v>0</v>
      </c>
      <c r="Y89" s="7">
        <f t="shared" si="37"/>
        <v>-113.45</v>
      </c>
      <c r="Z89" s="7">
        <f t="shared" si="38"/>
        <v>-1917.1499999999999</v>
      </c>
      <c r="AA89" s="7">
        <f t="shared" si="39"/>
        <v>0</v>
      </c>
      <c r="AB89" s="6"/>
      <c r="AC89" s="5">
        <f>SUMIF('KPI data 2022'!$B:$B, $B89,'KPI data 2022'!$AI:$AI)</f>
        <v>1917.1499999999999</v>
      </c>
      <c r="AD89" s="5">
        <f>SUMIF('KPI data 2023'!$B:$B, $B89, 'KPI data 2023'!$AI:$AI)</f>
        <v>113.45</v>
      </c>
      <c r="AE89" s="5">
        <f>SUMIF('KPI data 2024'!$B:$B, $B89, 'KPI data 2024'!$AI:$AI)</f>
        <v>0</v>
      </c>
      <c r="AF89" s="5">
        <f t="shared" si="28"/>
        <v>0</v>
      </c>
      <c r="AG89" s="5">
        <f>IF(D89="Switzerland",SUMIF('Combined Budget 2025 CHF'!$B:$B,$B89,'Combined Budget 2025 CHF'!$Q:$Q),SUMIF('Combined Budget 2025 EUR'!$B:$B,$B89,'Combined Budget 2025 EUR'!$Q:$Q))</f>
        <v>0</v>
      </c>
      <c r="AH89" s="6"/>
      <c r="AI89" s="6" t="str">
        <f t="shared" si="20"/>
        <v>N/A</v>
      </c>
      <c r="AJ89" s="6">
        <f t="shared" si="21"/>
        <v>-1</v>
      </c>
      <c r="AK89" s="6">
        <f t="shared" si="22"/>
        <v>-1</v>
      </c>
      <c r="AL89" s="6" t="str">
        <f t="shared" si="23"/>
        <v>N/A</v>
      </c>
      <c r="AM89" s="6">
        <f t="shared" si="29"/>
        <v>-1</v>
      </c>
      <c r="AN89" s="6"/>
      <c r="AO89" s="7">
        <f t="shared" si="24"/>
        <v>0</v>
      </c>
      <c r="AP89" s="7">
        <f t="shared" si="25"/>
        <v>-113.45</v>
      </c>
      <c r="AQ89" s="7">
        <f t="shared" si="26"/>
        <v>-1917.1499999999999</v>
      </c>
      <c r="AR89" s="7">
        <f t="shared" si="27"/>
        <v>0</v>
      </c>
    </row>
    <row r="90" spans="2:44" x14ac:dyDescent="0.25">
      <c r="B90" s="1">
        <v>20927</v>
      </c>
      <c r="C90" s="11" t="s">
        <v>619</v>
      </c>
      <c r="D90" s="1" t="s">
        <v>23</v>
      </c>
      <c r="E90" s="1" t="s">
        <v>16</v>
      </c>
      <c r="F90" s="1" t="s">
        <v>620</v>
      </c>
      <c r="G90" s="1" t="s">
        <v>620</v>
      </c>
      <c r="H90">
        <f>IF(D90="Switzerland", VLOOKUP($B90, 'Combined Budget 2025 CHF'!$B:$K, 10, 0), VLOOKUP($B90, 'Combined Budget 2025 EUR'!$B:$K, 10, 0))</f>
        <v>0</v>
      </c>
      <c r="I90" t="s">
        <v>64</v>
      </c>
      <c r="J90">
        <f>YEAR(VLOOKUP($B90, 'KPI data 2025'!$B:$H, 7, 0))</f>
        <v>2021</v>
      </c>
      <c r="K90" t="str">
        <f t="shared" si="30"/>
        <v>Pre-2022</v>
      </c>
      <c r="L90" s="5">
        <f>SUMIF('KPI data 2022'!$B:$B, $B90,'KPI data 2022'!$X:$X)</f>
        <v>1269</v>
      </c>
      <c r="M90" s="5">
        <f>SUMIF('KPI data 2023'!$B:$B, $B90, 'KPI data 2023'!$X:$X)</f>
        <v>1952.14</v>
      </c>
      <c r="N90" s="5">
        <f>SUMIF('KPI data 2024'!$B:$B, $B90, 'KPI data 2024'!$X:$X)</f>
        <v>0</v>
      </c>
      <c r="O90" s="5">
        <f>SUMIF('KPI data 2025'!$B:$B, $B90, 'KPI data 2025'!$X:$X)</f>
        <v>0</v>
      </c>
      <c r="P90" s="5">
        <f>IF(D90="Switzerland",SUMIF('Combined Budget 2025 CHF'!$B:$B,$B90,'Combined Budget 2025 CHF'!$AF:$AF),SUMIF('Combined Budget 2025 EUR'!$B:$B,$B90,'Combined Budget 2025 EUR'!$AN:$AN))</f>
        <v>0</v>
      </c>
      <c r="Q90" s="6"/>
      <c r="R90" s="6" t="str">
        <f t="shared" si="31"/>
        <v>N/A</v>
      </c>
      <c r="S90" s="6">
        <f t="shared" si="32"/>
        <v>-1</v>
      </c>
      <c r="T90" s="6">
        <f t="shared" si="33"/>
        <v>-1</v>
      </c>
      <c r="U90" s="6" t="str">
        <f t="shared" si="34"/>
        <v>N/A</v>
      </c>
      <c r="V90" s="6">
        <f t="shared" si="35"/>
        <v>-1</v>
      </c>
      <c r="W90" s="6"/>
      <c r="X90" s="7">
        <f t="shared" si="36"/>
        <v>0</v>
      </c>
      <c r="Y90" s="7">
        <f t="shared" si="37"/>
        <v>-1952.14</v>
      </c>
      <c r="Z90" s="7">
        <f t="shared" si="38"/>
        <v>-1269</v>
      </c>
      <c r="AA90" s="7">
        <f t="shared" si="39"/>
        <v>0</v>
      </c>
      <c r="AB90" s="6"/>
      <c r="AC90" s="5">
        <f>SUMIF('KPI data 2022'!$B:$B, $B90,'KPI data 2022'!$AI:$AI)</f>
        <v>1269</v>
      </c>
      <c r="AD90" s="5">
        <f>SUMIF('KPI data 2023'!$B:$B, $B90, 'KPI data 2023'!$AI:$AI)</f>
        <v>1952.14</v>
      </c>
      <c r="AE90" s="5">
        <f>SUMIF('KPI data 2024'!$B:$B, $B90, 'KPI data 2024'!$AI:$AI)</f>
        <v>0</v>
      </c>
      <c r="AF90" s="5">
        <f t="shared" si="28"/>
        <v>0</v>
      </c>
      <c r="AG90" s="5">
        <f>IF(D90="Switzerland",SUMIF('Combined Budget 2025 CHF'!$B:$B,$B90,'Combined Budget 2025 CHF'!$Q:$Q),SUMIF('Combined Budget 2025 EUR'!$B:$B,$B90,'Combined Budget 2025 EUR'!$Q:$Q))</f>
        <v>0</v>
      </c>
      <c r="AH90" s="6"/>
      <c r="AI90" s="6" t="str">
        <f t="shared" si="20"/>
        <v>N/A</v>
      </c>
      <c r="AJ90" s="6">
        <f t="shared" si="21"/>
        <v>-1</v>
      </c>
      <c r="AK90" s="6">
        <f t="shared" si="22"/>
        <v>-1</v>
      </c>
      <c r="AL90" s="6" t="str">
        <f t="shared" si="23"/>
        <v>N/A</v>
      </c>
      <c r="AM90" s="6">
        <f t="shared" si="29"/>
        <v>-1</v>
      </c>
      <c r="AN90" s="6"/>
      <c r="AO90" s="7">
        <f t="shared" si="24"/>
        <v>0</v>
      </c>
      <c r="AP90" s="7">
        <f t="shared" si="25"/>
        <v>-1952.14</v>
      </c>
      <c r="AQ90" s="7">
        <f t="shared" si="26"/>
        <v>-1269</v>
      </c>
      <c r="AR90" s="7">
        <f t="shared" si="27"/>
        <v>0</v>
      </c>
    </row>
    <row r="91" spans="2:44" x14ac:dyDescent="0.25">
      <c r="B91" s="1">
        <v>20930</v>
      </c>
      <c r="C91" s="1" t="s">
        <v>621</v>
      </c>
      <c r="D91" s="1" t="s">
        <v>23</v>
      </c>
      <c r="E91" s="1">
        <f>IF(D91="Switzerland", VLOOKUP($B91, 'Combined Budget 2025 CHF'!$B:$E, 4, 0), VLOOKUP($B91, 'Combined Budget 2025 EUR'!$B:$E, 4, 0))</f>
        <v>0</v>
      </c>
      <c r="F91" s="1" t="s">
        <v>535</v>
      </c>
      <c r="G91" s="1" t="s">
        <v>106</v>
      </c>
      <c r="H91">
        <f>IF(D91="Switzerland", VLOOKUP($B91, 'Combined Budget 2025 CHF'!$B:$K, 10, 0), VLOOKUP($B91, 'Combined Budget 2025 EUR'!$B:$K, 10, 0))</f>
        <v>0</v>
      </c>
      <c r="I91" t="s">
        <v>64</v>
      </c>
      <c r="J91">
        <f>YEAR(VLOOKUP($B91, 'KPI data 2025'!$B:$H, 7, 0))</f>
        <v>2021</v>
      </c>
      <c r="K91" t="str">
        <f t="shared" si="30"/>
        <v>Pre-2022</v>
      </c>
      <c r="L91" s="5">
        <f>SUMIF('KPI data 2022'!$B:$B, $B91,'KPI data 2022'!$X:$X)</f>
        <v>1797.81</v>
      </c>
      <c r="M91" s="5">
        <f>SUMIF('KPI data 2023'!$B:$B, $B91, 'KPI data 2023'!$X:$X)</f>
        <v>0</v>
      </c>
      <c r="N91" s="5">
        <f>SUMIF('KPI data 2024'!$B:$B, $B91, 'KPI data 2024'!$X:$X)</f>
        <v>0</v>
      </c>
      <c r="O91" s="5">
        <f>SUMIF('KPI data 2025'!$B:$B, $B91, 'KPI data 2025'!$X:$X)</f>
        <v>0</v>
      </c>
      <c r="P91" s="5">
        <f>IF(D91="Switzerland",SUMIF('Combined Budget 2025 CHF'!$B:$B,$B91,'Combined Budget 2025 CHF'!$AF:$AF),SUMIF('Combined Budget 2025 EUR'!$B:$B,$B91,'Combined Budget 2025 EUR'!$AN:$AN))</f>
        <v>0</v>
      </c>
      <c r="Q91" s="6"/>
      <c r="R91" s="6" t="str">
        <f t="shared" si="31"/>
        <v>N/A</v>
      </c>
      <c r="S91" s="6" t="str">
        <f t="shared" si="32"/>
        <v>N/A</v>
      </c>
      <c r="T91" s="6">
        <f t="shared" si="33"/>
        <v>-1</v>
      </c>
      <c r="U91" s="6" t="str">
        <f t="shared" si="34"/>
        <v>N/A</v>
      </c>
      <c r="V91" s="6">
        <f t="shared" si="35"/>
        <v>-1</v>
      </c>
      <c r="W91" s="6"/>
      <c r="X91" s="7">
        <f t="shared" si="36"/>
        <v>0</v>
      </c>
      <c r="Y91" s="7">
        <f t="shared" si="37"/>
        <v>0</v>
      </c>
      <c r="Z91" s="7">
        <f t="shared" si="38"/>
        <v>-1797.81</v>
      </c>
      <c r="AA91" s="7">
        <f t="shared" si="39"/>
        <v>0</v>
      </c>
      <c r="AB91" s="6"/>
      <c r="AC91" s="5">
        <f>SUMIF('KPI data 2022'!$B:$B, $B91,'KPI data 2022'!$AI:$AI)</f>
        <v>1797.81</v>
      </c>
      <c r="AD91" s="5">
        <f>SUMIF('KPI data 2023'!$B:$B, $B91, 'KPI data 2023'!$AI:$AI)</f>
        <v>0</v>
      </c>
      <c r="AE91" s="5">
        <f>SUMIF('KPI data 2024'!$B:$B, $B91, 'KPI data 2024'!$AI:$AI)</f>
        <v>0</v>
      </c>
      <c r="AF91" s="5">
        <f t="shared" si="28"/>
        <v>0</v>
      </c>
      <c r="AG91" s="5">
        <f>IF(D91="Switzerland",SUMIF('Combined Budget 2025 CHF'!$B:$B,$B91,'Combined Budget 2025 CHF'!$Q:$Q),SUMIF('Combined Budget 2025 EUR'!$B:$B,$B91,'Combined Budget 2025 EUR'!$Q:$Q))</f>
        <v>0</v>
      </c>
      <c r="AH91" s="6"/>
      <c r="AI91" s="6" t="str">
        <f t="shared" si="20"/>
        <v>N/A</v>
      </c>
      <c r="AJ91" s="6" t="str">
        <f t="shared" si="21"/>
        <v>N/A</v>
      </c>
      <c r="AK91" s="6">
        <f t="shared" si="22"/>
        <v>-1</v>
      </c>
      <c r="AL91" s="6" t="str">
        <f t="shared" si="23"/>
        <v>N/A</v>
      </c>
      <c r="AM91" s="6">
        <f t="shared" si="29"/>
        <v>-1</v>
      </c>
      <c r="AN91" s="6"/>
      <c r="AO91" s="7">
        <f t="shared" si="24"/>
        <v>0</v>
      </c>
      <c r="AP91" s="7">
        <f t="shared" si="25"/>
        <v>0</v>
      </c>
      <c r="AQ91" s="7">
        <f t="shared" si="26"/>
        <v>-1797.81</v>
      </c>
      <c r="AR91" s="7">
        <f t="shared" si="27"/>
        <v>0</v>
      </c>
    </row>
    <row r="92" spans="2:44" x14ac:dyDescent="0.25">
      <c r="B92" s="1">
        <v>20936</v>
      </c>
      <c r="C92" s="1" t="s">
        <v>622</v>
      </c>
      <c r="D92" s="1" t="s">
        <v>23</v>
      </c>
      <c r="E92" s="1">
        <f>IF(D92="Switzerland", VLOOKUP($B92, 'Combined Budget 2025 CHF'!$B:$E, 4, 0), VLOOKUP($B92, 'Combined Budget 2025 EUR'!$B:$E, 4, 0))</f>
        <v>0</v>
      </c>
      <c r="F92" s="1" t="s">
        <v>535</v>
      </c>
      <c r="G92" s="1" t="s">
        <v>106</v>
      </c>
      <c r="H92">
        <f>IF(D92="Switzerland", VLOOKUP($B92, 'Combined Budget 2025 CHF'!$B:$K, 10, 0), VLOOKUP($B92, 'Combined Budget 2025 EUR'!$B:$K, 10, 0))</f>
        <v>0</v>
      </c>
      <c r="I92" t="s">
        <v>64</v>
      </c>
      <c r="J92">
        <f>YEAR(VLOOKUP($B92, 'KPI data 2025'!$B:$H, 7, 0))</f>
        <v>2021</v>
      </c>
      <c r="K92" t="str">
        <f t="shared" si="30"/>
        <v>Pre-2022</v>
      </c>
      <c r="L92" s="5">
        <f>SUMIF('KPI data 2022'!$B:$B, $B92,'KPI data 2022'!$X:$X)</f>
        <v>8660.11</v>
      </c>
      <c r="M92" s="5">
        <f>SUMIF('KPI data 2023'!$B:$B, $B92, 'KPI data 2023'!$X:$X)</f>
        <v>0</v>
      </c>
      <c r="N92" s="5">
        <f>SUMIF('KPI data 2024'!$B:$B, $B92, 'KPI data 2024'!$X:$X)</f>
        <v>0</v>
      </c>
      <c r="O92" s="5">
        <f>SUMIF('KPI data 2025'!$B:$B, $B92, 'KPI data 2025'!$X:$X)</f>
        <v>0</v>
      </c>
      <c r="P92" s="5">
        <f>IF(D92="Switzerland",SUMIF('Combined Budget 2025 CHF'!$B:$B,$B92,'Combined Budget 2025 CHF'!$AF:$AF),SUMIF('Combined Budget 2025 EUR'!$B:$B,$B92,'Combined Budget 2025 EUR'!$AN:$AN))</f>
        <v>0</v>
      </c>
      <c r="Q92" s="6"/>
      <c r="R92" s="6" t="str">
        <f t="shared" si="31"/>
        <v>N/A</v>
      </c>
      <c r="S92" s="6" t="str">
        <f t="shared" si="32"/>
        <v>N/A</v>
      </c>
      <c r="T92" s="6">
        <f t="shared" si="33"/>
        <v>-1</v>
      </c>
      <c r="U92" s="6" t="str">
        <f t="shared" si="34"/>
        <v>N/A</v>
      </c>
      <c r="V92" s="6">
        <f t="shared" si="35"/>
        <v>-1</v>
      </c>
      <c r="W92" s="6"/>
      <c r="X92" s="7">
        <f t="shared" si="36"/>
        <v>0</v>
      </c>
      <c r="Y92" s="7">
        <f t="shared" si="37"/>
        <v>0</v>
      </c>
      <c r="Z92" s="7">
        <f t="shared" si="38"/>
        <v>-8660.11</v>
      </c>
      <c r="AA92" s="7">
        <f t="shared" si="39"/>
        <v>0</v>
      </c>
      <c r="AB92" s="6"/>
      <c r="AC92" s="5">
        <f>SUMIF('KPI data 2022'!$B:$B, $B92,'KPI data 2022'!$AI:$AI)</f>
        <v>8660.11</v>
      </c>
      <c r="AD92" s="5">
        <f>SUMIF('KPI data 2023'!$B:$B, $B92, 'KPI data 2023'!$AI:$AI)</f>
        <v>0</v>
      </c>
      <c r="AE92" s="5">
        <f>SUMIF('KPI data 2024'!$B:$B, $B92, 'KPI data 2024'!$AI:$AI)</f>
        <v>0</v>
      </c>
      <c r="AF92" s="5">
        <f t="shared" si="28"/>
        <v>0</v>
      </c>
      <c r="AG92" s="5">
        <f>IF(D92="Switzerland",SUMIF('Combined Budget 2025 CHF'!$B:$B,$B92,'Combined Budget 2025 CHF'!$Q:$Q),SUMIF('Combined Budget 2025 EUR'!$B:$B,$B92,'Combined Budget 2025 EUR'!$Q:$Q))</f>
        <v>0</v>
      </c>
      <c r="AH92" s="6"/>
      <c r="AI92" s="6" t="str">
        <f t="shared" si="20"/>
        <v>N/A</v>
      </c>
      <c r="AJ92" s="6" t="str">
        <f t="shared" si="21"/>
        <v>N/A</v>
      </c>
      <c r="AK92" s="6">
        <f t="shared" si="22"/>
        <v>-1</v>
      </c>
      <c r="AL92" s="6" t="str">
        <f t="shared" si="23"/>
        <v>N/A</v>
      </c>
      <c r="AM92" s="6">
        <f t="shared" si="29"/>
        <v>-1</v>
      </c>
      <c r="AN92" s="6"/>
      <c r="AO92" s="7">
        <f t="shared" si="24"/>
        <v>0</v>
      </c>
      <c r="AP92" s="7">
        <f t="shared" si="25"/>
        <v>0</v>
      </c>
      <c r="AQ92" s="7">
        <f t="shared" si="26"/>
        <v>-8660.11</v>
      </c>
      <c r="AR92" s="7">
        <f t="shared" si="27"/>
        <v>0</v>
      </c>
    </row>
    <row r="93" spans="2:44" x14ac:dyDescent="0.25">
      <c r="B93" s="1">
        <v>20943</v>
      </c>
      <c r="C93" s="1" t="s">
        <v>623</v>
      </c>
      <c r="D93" s="1" t="s">
        <v>23</v>
      </c>
      <c r="E93" s="1">
        <f>IF(D93="Switzerland", VLOOKUP($B93, 'Combined Budget 2025 CHF'!$B:$E, 4, 0), VLOOKUP($B93, 'Combined Budget 2025 EUR'!$B:$E, 4, 0))</f>
        <v>0</v>
      </c>
      <c r="F93" s="1" t="s">
        <v>535</v>
      </c>
      <c r="G93" s="1" t="s">
        <v>106</v>
      </c>
      <c r="H93">
        <f>IF(D93="Switzerland", VLOOKUP($B93, 'Combined Budget 2025 CHF'!$B:$K, 10, 0), VLOOKUP($B93, 'Combined Budget 2025 EUR'!$B:$K, 10, 0))</f>
        <v>0</v>
      </c>
      <c r="I93" t="s">
        <v>64</v>
      </c>
      <c r="J93">
        <f>YEAR(VLOOKUP($B93, 'KPI data 2025'!$B:$H, 7, 0))</f>
        <v>2022</v>
      </c>
      <c r="K93">
        <f t="shared" si="30"/>
        <v>2022</v>
      </c>
      <c r="L93" s="5">
        <f>SUMIF('KPI data 2022'!$B:$B, $B93,'KPI data 2022'!$X:$X)</f>
        <v>5909.73</v>
      </c>
      <c r="M93" s="5">
        <f>SUMIF('KPI data 2023'!$B:$B, $B93, 'KPI data 2023'!$X:$X)</f>
        <v>0</v>
      </c>
      <c r="N93" s="5">
        <f>SUMIF('KPI data 2024'!$B:$B, $B93, 'KPI data 2024'!$X:$X)</f>
        <v>0</v>
      </c>
      <c r="O93" s="5">
        <f>SUMIF('KPI data 2025'!$B:$B, $B93, 'KPI data 2025'!$X:$X)</f>
        <v>0</v>
      </c>
      <c r="P93" s="5">
        <f>IF(D93="Switzerland",SUMIF('Combined Budget 2025 CHF'!$B:$B,$B93,'Combined Budget 2025 CHF'!$AF:$AF),SUMIF('Combined Budget 2025 EUR'!$B:$B,$B93,'Combined Budget 2025 EUR'!$AN:$AN))</f>
        <v>0</v>
      </c>
      <c r="Q93" s="6"/>
      <c r="R93" s="6" t="str">
        <f t="shared" si="31"/>
        <v>N/A</v>
      </c>
      <c r="S93" s="6" t="str">
        <f t="shared" si="32"/>
        <v>N/A</v>
      </c>
      <c r="T93" s="6">
        <f t="shared" si="33"/>
        <v>-1</v>
      </c>
      <c r="U93" s="6" t="str">
        <f t="shared" si="34"/>
        <v>N/A</v>
      </c>
      <c r="V93" s="6">
        <f t="shared" si="35"/>
        <v>-1</v>
      </c>
      <c r="W93" s="6"/>
      <c r="X93" s="7">
        <f t="shared" si="36"/>
        <v>0</v>
      </c>
      <c r="Y93" s="7">
        <f t="shared" si="37"/>
        <v>0</v>
      </c>
      <c r="Z93" s="7">
        <f t="shared" si="38"/>
        <v>-5909.73</v>
      </c>
      <c r="AA93" s="7">
        <f t="shared" si="39"/>
        <v>0</v>
      </c>
      <c r="AB93" s="6"/>
      <c r="AC93" s="5">
        <f>SUMIF('KPI data 2022'!$B:$B, $B93,'KPI data 2022'!$AI:$AI)</f>
        <v>5909.73</v>
      </c>
      <c r="AD93" s="5">
        <f>SUMIF('KPI data 2023'!$B:$B, $B93, 'KPI data 2023'!$AI:$AI)</f>
        <v>0</v>
      </c>
      <c r="AE93" s="5">
        <f>SUMIF('KPI data 2024'!$B:$B, $B93, 'KPI data 2024'!$AI:$AI)</f>
        <v>0</v>
      </c>
      <c r="AF93" s="5">
        <f t="shared" si="28"/>
        <v>0</v>
      </c>
      <c r="AG93" s="5">
        <f>IF(D93="Switzerland",SUMIF('Combined Budget 2025 CHF'!$B:$B,$B93,'Combined Budget 2025 CHF'!$Q:$Q),SUMIF('Combined Budget 2025 EUR'!$B:$B,$B93,'Combined Budget 2025 EUR'!$Q:$Q))</f>
        <v>0</v>
      </c>
      <c r="AH93" s="6"/>
      <c r="AI93" s="6" t="str">
        <f t="shared" si="20"/>
        <v>N/A</v>
      </c>
      <c r="AJ93" s="6" t="str">
        <f t="shared" si="21"/>
        <v>N/A</v>
      </c>
      <c r="AK93" s="6">
        <f t="shared" si="22"/>
        <v>-1</v>
      </c>
      <c r="AL93" s="6" t="str">
        <f t="shared" si="23"/>
        <v>N/A</v>
      </c>
      <c r="AM93" s="6">
        <f t="shared" si="29"/>
        <v>-1</v>
      </c>
      <c r="AN93" s="6"/>
      <c r="AO93" s="7">
        <f t="shared" si="24"/>
        <v>0</v>
      </c>
      <c r="AP93" s="7">
        <f t="shared" si="25"/>
        <v>0</v>
      </c>
      <c r="AQ93" s="7">
        <f t="shared" si="26"/>
        <v>-5909.73</v>
      </c>
      <c r="AR93" s="7">
        <f t="shared" si="27"/>
        <v>0</v>
      </c>
    </row>
    <row r="94" spans="2:44" x14ac:dyDescent="0.25">
      <c r="B94" s="1">
        <v>20947</v>
      </c>
      <c r="C94" s="1" t="s">
        <v>279</v>
      </c>
      <c r="D94" s="1" t="s">
        <v>23</v>
      </c>
      <c r="E94" s="1" t="s">
        <v>271</v>
      </c>
      <c r="F94" s="1" t="s">
        <v>535</v>
      </c>
      <c r="G94" s="1" t="s">
        <v>106</v>
      </c>
      <c r="H94">
        <f>IF(D94="Switzerland", VLOOKUP($B94, 'Combined Budget 2025 CHF'!$B:$K, 10, 0), VLOOKUP($B94, 'Combined Budget 2025 EUR'!$B:$K, 10, 0))</f>
        <v>0</v>
      </c>
      <c r="I94" t="s">
        <v>64</v>
      </c>
      <c r="J94">
        <f>YEAR(VLOOKUP($B94, 'KPI data 2025'!$B:$H, 7, 0))</f>
        <v>2022</v>
      </c>
      <c r="K94">
        <f t="shared" si="30"/>
        <v>2022</v>
      </c>
      <c r="L94" s="5">
        <f>SUMIF('KPI data 2022'!$B:$B, $B94,'KPI data 2022'!$X:$X)</f>
        <v>7074.4299999999994</v>
      </c>
      <c r="M94" s="5">
        <f>SUMIF('KPI data 2023'!$B:$B, $B94, 'KPI data 2023'!$X:$X)</f>
        <v>247.76999999999998</v>
      </c>
      <c r="N94" s="5">
        <f>SUMIF('KPI data 2024'!$B:$B, $B94, 'KPI data 2024'!$X:$X)</f>
        <v>0</v>
      </c>
      <c r="O94" s="5">
        <f>SUMIF('KPI data 2025'!$B:$B, $B94, 'KPI data 2025'!$X:$X)</f>
        <v>307.32</v>
      </c>
      <c r="P94" s="5">
        <f>IF(D94="Switzerland",SUMIF('Combined Budget 2025 CHF'!$B:$B,$B94,'Combined Budget 2025 CHF'!$AF:$AF),SUMIF('Combined Budget 2025 EUR'!$B:$B,$B94,'Combined Budget 2025 EUR'!$AN:$AN))</f>
        <v>0</v>
      </c>
      <c r="Q94" s="6"/>
      <c r="R94" s="6" t="str">
        <f t="shared" si="31"/>
        <v>N/A</v>
      </c>
      <c r="S94" s="6">
        <f t="shared" si="32"/>
        <v>0.24034386729628299</v>
      </c>
      <c r="T94" s="6">
        <f t="shared" si="33"/>
        <v>-0.95655904433290029</v>
      </c>
      <c r="U94" s="6" t="str">
        <f t="shared" si="34"/>
        <v>N/A</v>
      </c>
      <c r="V94" s="6">
        <f t="shared" si="35"/>
        <v>-0.54346419622621644</v>
      </c>
      <c r="W94" s="6"/>
      <c r="X94" s="7">
        <f t="shared" si="36"/>
        <v>307.32</v>
      </c>
      <c r="Y94" s="7">
        <f t="shared" si="37"/>
        <v>59.550000000000011</v>
      </c>
      <c r="Z94" s="7">
        <f t="shared" si="38"/>
        <v>-6767.11</v>
      </c>
      <c r="AA94" s="7">
        <f t="shared" si="39"/>
        <v>307.32</v>
      </c>
      <c r="AB94" s="6"/>
      <c r="AC94" s="5">
        <f>SUMIF('KPI data 2022'!$B:$B, $B94,'KPI data 2022'!$AI:$AI)</f>
        <v>7074.4299999999994</v>
      </c>
      <c r="AD94" s="5">
        <f>SUMIF('KPI data 2023'!$B:$B, $B94, 'KPI data 2023'!$AI:$AI)</f>
        <v>247.76999999999998</v>
      </c>
      <c r="AE94" s="5">
        <f>SUMIF('KPI data 2024'!$B:$B, $B94, 'KPI data 2024'!$AI:$AI)</f>
        <v>0</v>
      </c>
      <c r="AF94" s="5">
        <f t="shared" si="28"/>
        <v>307.32</v>
      </c>
      <c r="AG94" s="5">
        <f>IF(D94="Switzerland",SUMIF('Combined Budget 2025 CHF'!$B:$B,$B94,'Combined Budget 2025 CHF'!$Q:$Q),SUMIF('Combined Budget 2025 EUR'!$B:$B,$B94,'Combined Budget 2025 EUR'!$Q:$Q))</f>
        <v>0</v>
      </c>
      <c r="AH94" s="6"/>
      <c r="AI94" s="6" t="str">
        <f t="shared" si="20"/>
        <v>N/A</v>
      </c>
      <c r="AJ94" s="6">
        <f t="shared" si="21"/>
        <v>0.24034386729628299</v>
      </c>
      <c r="AK94" s="6">
        <f t="shared" si="22"/>
        <v>-0.95655904433290029</v>
      </c>
      <c r="AL94" s="6" t="str">
        <f t="shared" si="23"/>
        <v>N/A</v>
      </c>
      <c r="AM94" s="6">
        <f t="shared" si="29"/>
        <v>-0.54346419622621644</v>
      </c>
      <c r="AN94" s="6"/>
      <c r="AO94" s="7">
        <f t="shared" si="24"/>
        <v>307.32</v>
      </c>
      <c r="AP94" s="7">
        <f t="shared" si="25"/>
        <v>59.550000000000011</v>
      </c>
      <c r="AQ94" s="7">
        <f t="shared" si="26"/>
        <v>-6767.11</v>
      </c>
      <c r="AR94" s="7">
        <f t="shared" si="27"/>
        <v>307.32</v>
      </c>
    </row>
    <row r="95" spans="2:44" x14ac:dyDescent="0.25">
      <c r="B95" s="1">
        <v>20960</v>
      </c>
      <c r="C95" s="11" t="s">
        <v>624</v>
      </c>
      <c r="D95" s="1" t="s">
        <v>23</v>
      </c>
      <c r="E95" s="1" t="str">
        <f>IF(D95="Switzerland", VLOOKUP($B95, 'Combined Budget 2025 CHF'!$B:$E, 4, 0), VLOOKUP($B95, 'Combined Budget 2025 EUR'!$B:$E, 4, 0))</f>
        <v>South East / Bayern</v>
      </c>
      <c r="F95" s="1" t="s">
        <v>535</v>
      </c>
      <c r="G95" s="1" t="s">
        <v>106</v>
      </c>
      <c r="H95">
        <f>IF(D95="Switzerland", VLOOKUP($B95, 'Combined Budget 2025 CHF'!$B:$K, 10, 0), VLOOKUP($B95, 'Combined Budget 2025 EUR'!$B:$K, 10, 0))</f>
        <v>0</v>
      </c>
      <c r="I95" t="s">
        <v>64</v>
      </c>
      <c r="J95">
        <f>YEAR(VLOOKUP($B95, 'KPI data 2025'!$B:$H, 7, 0))</f>
        <v>2022</v>
      </c>
      <c r="K95">
        <f t="shared" si="30"/>
        <v>2022</v>
      </c>
      <c r="L95" s="5">
        <f>SUMIF('KPI data 2022'!$B:$B, $B95,'KPI data 2022'!$X:$X)</f>
        <v>3384.3999999999996</v>
      </c>
      <c r="M95" s="5">
        <f>SUMIF('KPI data 2023'!$B:$B, $B95, 'KPI data 2023'!$X:$X)</f>
        <v>0</v>
      </c>
      <c r="N95" s="5">
        <f>SUMIF('KPI data 2024'!$B:$B, $B95, 'KPI data 2024'!$X:$X)</f>
        <v>0</v>
      </c>
      <c r="O95" s="5">
        <f>SUMIF('KPI data 2025'!$B:$B, $B95, 'KPI data 2025'!$X:$X)</f>
        <v>0</v>
      </c>
      <c r="P95" s="5">
        <f>IF(D95="Switzerland",SUMIF('Combined Budget 2025 CHF'!$B:$B,$B95,'Combined Budget 2025 CHF'!$AF:$AF),SUMIF('Combined Budget 2025 EUR'!$B:$B,$B95,'Combined Budget 2025 EUR'!$AN:$AN))</f>
        <v>0</v>
      </c>
      <c r="Q95" s="6"/>
      <c r="R95" s="6" t="str">
        <f t="shared" si="31"/>
        <v>N/A</v>
      </c>
      <c r="S95" s="6" t="str">
        <f t="shared" si="32"/>
        <v>N/A</v>
      </c>
      <c r="T95" s="6">
        <f t="shared" si="33"/>
        <v>-1</v>
      </c>
      <c r="U95" s="6" t="str">
        <f t="shared" si="34"/>
        <v>N/A</v>
      </c>
      <c r="V95" s="6">
        <f t="shared" si="35"/>
        <v>-1</v>
      </c>
      <c r="W95" s="6"/>
      <c r="X95" s="7">
        <f t="shared" si="36"/>
        <v>0</v>
      </c>
      <c r="Y95" s="7">
        <f t="shared" si="37"/>
        <v>0</v>
      </c>
      <c r="Z95" s="7">
        <f t="shared" si="38"/>
        <v>-3384.3999999999996</v>
      </c>
      <c r="AA95" s="7">
        <f t="shared" si="39"/>
        <v>0</v>
      </c>
      <c r="AB95" s="6"/>
      <c r="AC95" s="5">
        <f>SUMIF('KPI data 2022'!$B:$B, $B95,'KPI data 2022'!$AI:$AI)</f>
        <v>3384.3999999999996</v>
      </c>
      <c r="AD95" s="5">
        <f>SUMIF('KPI data 2023'!$B:$B, $B95, 'KPI data 2023'!$AI:$AI)</f>
        <v>0</v>
      </c>
      <c r="AE95" s="5">
        <f>SUMIF('KPI data 2024'!$B:$B, $B95, 'KPI data 2024'!$AI:$AI)</f>
        <v>0</v>
      </c>
      <c r="AF95" s="5">
        <f t="shared" si="28"/>
        <v>0</v>
      </c>
      <c r="AG95" s="5">
        <f>IF(D95="Switzerland",SUMIF('Combined Budget 2025 CHF'!$B:$B,$B95,'Combined Budget 2025 CHF'!$Q:$Q),SUMIF('Combined Budget 2025 EUR'!$B:$B,$B95,'Combined Budget 2025 EUR'!$Q:$Q))</f>
        <v>0</v>
      </c>
      <c r="AH95" s="6"/>
      <c r="AI95" s="6" t="str">
        <f t="shared" si="20"/>
        <v>N/A</v>
      </c>
      <c r="AJ95" s="6" t="str">
        <f t="shared" si="21"/>
        <v>N/A</v>
      </c>
      <c r="AK95" s="6">
        <f t="shared" si="22"/>
        <v>-1</v>
      </c>
      <c r="AL95" s="6" t="str">
        <f t="shared" si="23"/>
        <v>N/A</v>
      </c>
      <c r="AM95" s="6">
        <f t="shared" si="29"/>
        <v>-1</v>
      </c>
      <c r="AN95" s="6"/>
      <c r="AO95" s="7">
        <f t="shared" si="24"/>
        <v>0</v>
      </c>
      <c r="AP95" s="7">
        <f t="shared" si="25"/>
        <v>0</v>
      </c>
      <c r="AQ95" s="7">
        <f t="shared" si="26"/>
        <v>-3384.3999999999996</v>
      </c>
      <c r="AR95" s="7">
        <f t="shared" si="27"/>
        <v>0</v>
      </c>
    </row>
    <row r="96" spans="2:44" x14ac:dyDescent="0.25">
      <c r="B96" s="1">
        <v>20962</v>
      </c>
      <c r="C96" s="11" t="s">
        <v>625</v>
      </c>
      <c r="D96" s="1" t="s">
        <v>23</v>
      </c>
      <c r="E96" s="1">
        <f>IF(D96="Switzerland", VLOOKUP($B96, 'Combined Budget 2025 CHF'!$B:$E, 4, 0), VLOOKUP($B96, 'Combined Budget 2025 EUR'!$B:$E, 4, 0))</f>
        <v>0</v>
      </c>
      <c r="F96" s="1" t="s">
        <v>535</v>
      </c>
      <c r="G96" s="1" t="s">
        <v>106</v>
      </c>
      <c r="H96">
        <f>IF(D96="Switzerland", VLOOKUP($B96, 'Combined Budget 2025 CHF'!$B:$K, 10, 0), VLOOKUP($B96, 'Combined Budget 2025 EUR'!$B:$K, 10, 0))</f>
        <v>0</v>
      </c>
      <c r="I96" t="s">
        <v>64</v>
      </c>
      <c r="J96">
        <f>YEAR(VLOOKUP($B96, 'KPI data 2025'!$B:$H, 7, 0))</f>
        <v>2022</v>
      </c>
      <c r="K96">
        <f t="shared" si="30"/>
        <v>2022</v>
      </c>
      <c r="L96" s="5">
        <f>SUMIF('KPI data 2022'!$B:$B, $B96,'KPI data 2022'!$X:$X)</f>
        <v>650</v>
      </c>
      <c r="M96" s="5">
        <f>SUMIF('KPI data 2023'!$B:$B, $B96, 'KPI data 2023'!$X:$X)</f>
        <v>0</v>
      </c>
      <c r="N96" s="5">
        <f>SUMIF('KPI data 2024'!$B:$B, $B96, 'KPI data 2024'!$X:$X)</f>
        <v>0</v>
      </c>
      <c r="O96" s="5">
        <f>SUMIF('KPI data 2025'!$B:$B, $B96, 'KPI data 2025'!$X:$X)</f>
        <v>0</v>
      </c>
      <c r="P96" s="5">
        <f>IF(D96="Switzerland",SUMIF('Combined Budget 2025 CHF'!$B:$B,$B96,'Combined Budget 2025 CHF'!$AF:$AF),SUMIF('Combined Budget 2025 EUR'!$B:$B,$B96,'Combined Budget 2025 EUR'!$AN:$AN))</f>
        <v>0</v>
      </c>
      <c r="Q96" s="6"/>
      <c r="R96" s="6" t="str">
        <f t="shared" si="31"/>
        <v>N/A</v>
      </c>
      <c r="S96" s="6" t="str">
        <f t="shared" si="32"/>
        <v>N/A</v>
      </c>
      <c r="T96" s="6">
        <f t="shared" si="33"/>
        <v>-1</v>
      </c>
      <c r="U96" s="6" t="str">
        <f t="shared" si="34"/>
        <v>N/A</v>
      </c>
      <c r="V96" s="6">
        <f t="shared" si="35"/>
        <v>-1</v>
      </c>
      <c r="W96" s="6"/>
      <c r="X96" s="7">
        <f t="shared" si="36"/>
        <v>0</v>
      </c>
      <c r="Y96" s="7">
        <f t="shared" si="37"/>
        <v>0</v>
      </c>
      <c r="Z96" s="7">
        <f t="shared" si="38"/>
        <v>-650</v>
      </c>
      <c r="AA96" s="7">
        <f t="shared" si="39"/>
        <v>0</v>
      </c>
      <c r="AB96" s="6"/>
      <c r="AC96" s="5">
        <f>SUMIF('KPI data 2022'!$B:$B, $B96,'KPI data 2022'!$AI:$AI)</f>
        <v>650</v>
      </c>
      <c r="AD96" s="5">
        <f>SUMIF('KPI data 2023'!$B:$B, $B96, 'KPI data 2023'!$AI:$AI)</f>
        <v>0</v>
      </c>
      <c r="AE96" s="5">
        <f>SUMIF('KPI data 2024'!$B:$B, $B96, 'KPI data 2024'!$AI:$AI)</f>
        <v>0</v>
      </c>
      <c r="AF96" s="5">
        <f t="shared" si="28"/>
        <v>0</v>
      </c>
      <c r="AG96" s="5">
        <f>IF(D96="Switzerland",SUMIF('Combined Budget 2025 CHF'!$B:$B,$B96,'Combined Budget 2025 CHF'!$Q:$Q),SUMIF('Combined Budget 2025 EUR'!$B:$B,$B96,'Combined Budget 2025 EUR'!$Q:$Q))</f>
        <v>0</v>
      </c>
      <c r="AH96" s="6"/>
      <c r="AI96" s="6" t="str">
        <f t="shared" si="20"/>
        <v>N/A</v>
      </c>
      <c r="AJ96" s="6" t="str">
        <f t="shared" si="21"/>
        <v>N/A</v>
      </c>
      <c r="AK96" s="6">
        <f t="shared" si="22"/>
        <v>-1</v>
      </c>
      <c r="AL96" s="6" t="str">
        <f t="shared" si="23"/>
        <v>N/A</v>
      </c>
      <c r="AM96" s="6">
        <f t="shared" si="29"/>
        <v>-1</v>
      </c>
      <c r="AN96" s="6"/>
      <c r="AO96" s="7">
        <f t="shared" si="24"/>
        <v>0</v>
      </c>
      <c r="AP96" s="7">
        <f t="shared" si="25"/>
        <v>0</v>
      </c>
      <c r="AQ96" s="7">
        <f t="shared" si="26"/>
        <v>-650</v>
      </c>
      <c r="AR96" s="7">
        <f t="shared" si="27"/>
        <v>0</v>
      </c>
    </row>
    <row r="97" spans="2:44" x14ac:dyDescent="0.25">
      <c r="B97" s="1">
        <v>20963</v>
      </c>
      <c r="C97" s="11" t="s">
        <v>626</v>
      </c>
      <c r="D97" s="1" t="s">
        <v>23</v>
      </c>
      <c r="E97" s="1">
        <f>IF(D97="Switzerland", VLOOKUP($B97, 'Combined Budget 2025 CHF'!$B:$E, 4, 0), VLOOKUP($B97, 'Combined Budget 2025 EUR'!$B:$E, 4, 0))</f>
        <v>0</v>
      </c>
      <c r="F97" s="1" t="s">
        <v>535</v>
      </c>
      <c r="G97" s="1" t="s">
        <v>106</v>
      </c>
      <c r="H97">
        <f>IF(D97="Switzerland", VLOOKUP($B97, 'Combined Budget 2025 CHF'!$B:$K, 10, 0), VLOOKUP($B97, 'Combined Budget 2025 EUR'!$B:$K, 10, 0))</f>
        <v>0</v>
      </c>
      <c r="I97" t="s">
        <v>64</v>
      </c>
      <c r="J97">
        <f>YEAR(VLOOKUP($B97, 'KPI data 2025'!$B:$H, 7, 0))</f>
        <v>2022</v>
      </c>
      <c r="K97">
        <f t="shared" si="30"/>
        <v>2022</v>
      </c>
      <c r="L97" s="5">
        <f>SUMIF('KPI data 2022'!$B:$B, $B97,'KPI data 2022'!$X:$X)</f>
        <v>62441.400000000023</v>
      </c>
      <c r="M97" s="5">
        <f>SUMIF('KPI data 2023'!$B:$B, $B97, 'KPI data 2023'!$X:$X)</f>
        <v>29220.66</v>
      </c>
      <c r="N97" s="5">
        <f>SUMIF('KPI data 2024'!$B:$B, $B97, 'KPI data 2024'!$X:$X)</f>
        <v>0</v>
      </c>
      <c r="O97" s="5">
        <f>SUMIF('KPI data 2025'!$B:$B, $B97, 'KPI data 2025'!$X:$X)</f>
        <v>0</v>
      </c>
      <c r="P97" s="5">
        <f>IF(D97="Switzerland",SUMIF('Combined Budget 2025 CHF'!$B:$B,$B97,'Combined Budget 2025 CHF'!$AF:$AF),SUMIF('Combined Budget 2025 EUR'!$B:$B,$B97,'Combined Budget 2025 EUR'!$AN:$AN))</f>
        <v>0</v>
      </c>
      <c r="Q97" s="6"/>
      <c r="R97" s="6" t="str">
        <f t="shared" si="31"/>
        <v>N/A</v>
      </c>
      <c r="S97" s="6">
        <f t="shared" si="32"/>
        <v>-1</v>
      </c>
      <c r="T97" s="6">
        <f t="shared" si="33"/>
        <v>-1</v>
      </c>
      <c r="U97" s="6" t="str">
        <f t="shared" si="34"/>
        <v>N/A</v>
      </c>
      <c r="V97" s="6">
        <f t="shared" si="35"/>
        <v>-1</v>
      </c>
      <c r="W97" s="6"/>
      <c r="X97" s="7">
        <f t="shared" si="36"/>
        <v>0</v>
      </c>
      <c r="Y97" s="7">
        <f t="shared" si="37"/>
        <v>-29220.66</v>
      </c>
      <c r="Z97" s="7">
        <f t="shared" si="38"/>
        <v>-62441.400000000023</v>
      </c>
      <c r="AA97" s="7">
        <f t="shared" si="39"/>
        <v>0</v>
      </c>
      <c r="AB97" s="6"/>
      <c r="AC97" s="5">
        <f>SUMIF('KPI data 2022'!$B:$B, $B97,'KPI data 2022'!$AI:$AI)</f>
        <v>62441.400000000023</v>
      </c>
      <c r="AD97" s="5">
        <f>SUMIF('KPI data 2023'!$B:$B, $B97, 'KPI data 2023'!$AI:$AI)</f>
        <v>29220.66</v>
      </c>
      <c r="AE97" s="5">
        <f>SUMIF('KPI data 2024'!$B:$B, $B97, 'KPI data 2024'!$AI:$AI)</f>
        <v>0</v>
      </c>
      <c r="AF97" s="5">
        <f t="shared" si="28"/>
        <v>0</v>
      </c>
      <c r="AG97" s="5">
        <f>IF(D97="Switzerland",SUMIF('Combined Budget 2025 CHF'!$B:$B,$B97,'Combined Budget 2025 CHF'!$Q:$Q),SUMIF('Combined Budget 2025 EUR'!$B:$B,$B97,'Combined Budget 2025 EUR'!$Q:$Q))</f>
        <v>0</v>
      </c>
      <c r="AH97" s="6"/>
      <c r="AI97" s="6" t="str">
        <f t="shared" si="20"/>
        <v>N/A</v>
      </c>
      <c r="AJ97" s="6">
        <f t="shared" si="21"/>
        <v>-1</v>
      </c>
      <c r="AK97" s="6">
        <f t="shared" si="22"/>
        <v>-1</v>
      </c>
      <c r="AL97" s="6" t="str">
        <f t="shared" si="23"/>
        <v>N/A</v>
      </c>
      <c r="AM97" s="6">
        <f t="shared" si="29"/>
        <v>-1</v>
      </c>
      <c r="AN97" s="6"/>
      <c r="AO97" s="7">
        <f t="shared" si="24"/>
        <v>0</v>
      </c>
      <c r="AP97" s="7">
        <f t="shared" si="25"/>
        <v>-29220.66</v>
      </c>
      <c r="AQ97" s="7">
        <f t="shared" si="26"/>
        <v>-62441.400000000023</v>
      </c>
      <c r="AR97" s="7">
        <f t="shared" si="27"/>
        <v>0</v>
      </c>
    </row>
    <row r="98" spans="2:44" x14ac:dyDescent="0.25">
      <c r="B98" s="1">
        <v>20968</v>
      </c>
      <c r="C98" s="1" t="s">
        <v>627</v>
      </c>
      <c r="D98" s="1" t="s">
        <v>23</v>
      </c>
      <c r="E98" s="1">
        <f>IF(D98="Switzerland", VLOOKUP($B98, 'Combined Budget 2025 CHF'!$B:$E, 4, 0), VLOOKUP($B98, 'Combined Budget 2025 EUR'!$B:$E, 4, 0))</f>
        <v>0</v>
      </c>
      <c r="F98" s="1" t="s">
        <v>620</v>
      </c>
      <c r="G98" s="1" t="s">
        <v>620</v>
      </c>
      <c r="H98">
        <f>IF(D98="Switzerland", VLOOKUP($B98, 'Combined Budget 2025 CHF'!$B:$K, 10, 0), VLOOKUP($B98, 'Combined Budget 2025 EUR'!$B:$K, 10, 0))</f>
        <v>0</v>
      </c>
      <c r="I98" t="s">
        <v>64</v>
      </c>
      <c r="J98">
        <f>YEAR(VLOOKUP($B98, 'KPI data 2025'!$B:$H, 7, 0))</f>
        <v>2022</v>
      </c>
      <c r="K98">
        <f t="shared" si="30"/>
        <v>2022</v>
      </c>
      <c r="L98" s="5">
        <f>SUMIF('KPI data 2022'!$B:$B, $B98,'KPI data 2022'!$X:$X)</f>
        <v>20208.980000000003</v>
      </c>
      <c r="M98" s="5">
        <f>SUMIF('KPI data 2023'!$B:$B, $B98, 'KPI data 2023'!$X:$X)</f>
        <v>31959.420000000006</v>
      </c>
      <c r="N98" s="5">
        <f>SUMIF('KPI data 2024'!$B:$B, $B98, 'KPI data 2024'!$X:$X)</f>
        <v>0</v>
      </c>
      <c r="O98" s="5">
        <f>SUMIF('KPI data 2025'!$B:$B, $B98, 'KPI data 2025'!$X:$X)</f>
        <v>0</v>
      </c>
      <c r="P98" s="5">
        <f>IF(D98="Switzerland",SUMIF('Combined Budget 2025 CHF'!$B:$B,$B98,'Combined Budget 2025 CHF'!$AF:$AF),SUMIF('Combined Budget 2025 EUR'!$B:$B,$B98,'Combined Budget 2025 EUR'!$AN:$AN))</f>
        <v>0</v>
      </c>
      <c r="Q98" s="6"/>
      <c r="R98" s="6" t="str">
        <f t="shared" si="31"/>
        <v>N/A</v>
      </c>
      <c r="S98" s="6">
        <f t="shared" si="32"/>
        <v>-1</v>
      </c>
      <c r="T98" s="6">
        <f t="shared" si="33"/>
        <v>-1</v>
      </c>
      <c r="U98" s="6" t="str">
        <f t="shared" si="34"/>
        <v>N/A</v>
      </c>
      <c r="V98" s="6">
        <f t="shared" si="35"/>
        <v>-1</v>
      </c>
      <c r="W98" s="6"/>
      <c r="X98" s="7">
        <f t="shared" si="36"/>
        <v>0</v>
      </c>
      <c r="Y98" s="7">
        <f t="shared" si="37"/>
        <v>-31959.420000000006</v>
      </c>
      <c r="Z98" s="7">
        <f t="shared" si="38"/>
        <v>-20208.980000000003</v>
      </c>
      <c r="AA98" s="7">
        <f t="shared" si="39"/>
        <v>0</v>
      </c>
      <c r="AB98" s="6"/>
      <c r="AC98" s="5">
        <f>SUMIF('KPI data 2022'!$B:$B, $B98,'KPI data 2022'!$AI:$AI)</f>
        <v>20208.980000000003</v>
      </c>
      <c r="AD98" s="5">
        <f>SUMIF('KPI data 2023'!$B:$B, $B98, 'KPI data 2023'!$AI:$AI)</f>
        <v>31959.420000000006</v>
      </c>
      <c r="AE98" s="5">
        <f>SUMIF('KPI data 2024'!$B:$B, $B98, 'KPI data 2024'!$AI:$AI)</f>
        <v>0</v>
      </c>
      <c r="AF98" s="5">
        <f t="shared" si="28"/>
        <v>0</v>
      </c>
      <c r="AG98" s="5">
        <f>IF(D98="Switzerland",SUMIF('Combined Budget 2025 CHF'!$B:$B,$B98,'Combined Budget 2025 CHF'!$Q:$Q),SUMIF('Combined Budget 2025 EUR'!$B:$B,$B98,'Combined Budget 2025 EUR'!$Q:$Q))</f>
        <v>0</v>
      </c>
      <c r="AH98" s="6"/>
      <c r="AI98" s="6" t="str">
        <f t="shared" si="20"/>
        <v>N/A</v>
      </c>
      <c r="AJ98" s="6">
        <f t="shared" si="21"/>
        <v>-1</v>
      </c>
      <c r="AK98" s="6">
        <f t="shared" si="22"/>
        <v>-1</v>
      </c>
      <c r="AL98" s="6" t="str">
        <f t="shared" si="23"/>
        <v>N/A</v>
      </c>
      <c r="AM98" s="6">
        <f t="shared" si="29"/>
        <v>-1</v>
      </c>
      <c r="AN98" s="6"/>
      <c r="AO98" s="7">
        <f t="shared" si="24"/>
        <v>0</v>
      </c>
      <c r="AP98" s="7">
        <f t="shared" si="25"/>
        <v>-31959.420000000006</v>
      </c>
      <c r="AQ98" s="7">
        <f t="shared" si="26"/>
        <v>-20208.980000000003</v>
      </c>
      <c r="AR98" s="7">
        <f t="shared" si="27"/>
        <v>0</v>
      </c>
    </row>
    <row r="99" spans="2:44" x14ac:dyDescent="0.25">
      <c r="B99" s="1">
        <v>20975</v>
      </c>
      <c r="C99" s="1" t="s">
        <v>628</v>
      </c>
      <c r="D99" s="1" t="s">
        <v>23</v>
      </c>
      <c r="E99" s="1" t="s">
        <v>18</v>
      </c>
      <c r="F99" s="1" t="s">
        <v>535</v>
      </c>
      <c r="G99" s="1" t="s">
        <v>106</v>
      </c>
      <c r="H99">
        <f>IF(D99="Switzerland", VLOOKUP($B99, 'Combined Budget 2025 CHF'!$B:$K, 10, 0), VLOOKUP($B99, 'Combined Budget 2025 EUR'!$B:$K, 10, 0))</f>
        <v>0</v>
      </c>
      <c r="I99" t="s">
        <v>64</v>
      </c>
      <c r="J99">
        <f>YEAR(VLOOKUP($B99, 'KPI data 2025'!$B:$H, 7, 0))</f>
        <v>2023</v>
      </c>
      <c r="K99">
        <f t="shared" si="30"/>
        <v>2023</v>
      </c>
      <c r="L99" s="5">
        <f>SUMIF('KPI data 2022'!$B:$B, $B99,'KPI data 2022'!$X:$X)</f>
        <v>0</v>
      </c>
      <c r="M99" s="5">
        <f>SUMIF('KPI data 2023'!$B:$B, $B99, 'KPI data 2023'!$X:$X)</f>
        <v>4641.55</v>
      </c>
      <c r="N99" s="5">
        <f>SUMIF('KPI data 2024'!$B:$B, $B99, 'KPI data 2024'!$X:$X)</f>
        <v>0</v>
      </c>
      <c r="O99" s="5">
        <f>SUMIF('KPI data 2025'!$B:$B, $B99, 'KPI data 2025'!$X:$X)</f>
        <v>0</v>
      </c>
      <c r="P99" s="5">
        <f>IF(D99="Switzerland",SUMIF('Combined Budget 2025 CHF'!$B:$B,$B99,'Combined Budget 2025 CHF'!$AF:$AF),SUMIF('Combined Budget 2025 EUR'!$B:$B,$B99,'Combined Budget 2025 EUR'!$AN:$AN))</f>
        <v>0</v>
      </c>
      <c r="Q99" s="6"/>
      <c r="R99" s="6" t="str">
        <f t="shared" si="31"/>
        <v>N/A</v>
      </c>
      <c r="S99" s="6">
        <f t="shared" si="32"/>
        <v>-1</v>
      </c>
      <c r="T99" s="6" t="str">
        <f t="shared" si="33"/>
        <v>N/A</v>
      </c>
      <c r="U99" s="6" t="str">
        <f t="shared" si="34"/>
        <v>N/A</v>
      </c>
      <c r="V99" s="6">
        <f t="shared" si="35"/>
        <v>0</v>
      </c>
      <c r="W99" s="6"/>
      <c r="X99" s="7">
        <f t="shared" si="36"/>
        <v>0</v>
      </c>
      <c r="Y99" s="7">
        <f t="shared" si="37"/>
        <v>-4641.55</v>
      </c>
      <c r="Z99" s="7">
        <f t="shared" si="38"/>
        <v>0</v>
      </c>
      <c r="AA99" s="7">
        <f t="shared" si="39"/>
        <v>0</v>
      </c>
      <c r="AB99" s="6"/>
      <c r="AC99" s="5">
        <f>SUMIF('KPI data 2022'!$B:$B, $B99,'KPI data 2022'!$AI:$AI)</f>
        <v>0</v>
      </c>
      <c r="AD99" s="5">
        <f>SUMIF('KPI data 2023'!$B:$B, $B99, 'KPI data 2023'!$AI:$AI)</f>
        <v>4641.55</v>
      </c>
      <c r="AE99" s="5">
        <f>SUMIF('KPI data 2024'!$B:$B, $B99, 'KPI data 2024'!$AI:$AI)</f>
        <v>0</v>
      </c>
      <c r="AF99" s="5">
        <f t="shared" si="28"/>
        <v>0</v>
      </c>
      <c r="AG99" s="5">
        <f>IF(D99="Switzerland",SUMIF('Combined Budget 2025 CHF'!$B:$B,$B99,'Combined Budget 2025 CHF'!$Q:$Q),SUMIF('Combined Budget 2025 EUR'!$B:$B,$B99,'Combined Budget 2025 EUR'!$Q:$Q))</f>
        <v>0</v>
      </c>
      <c r="AH99" s="6"/>
      <c r="AI99" s="6" t="str">
        <f t="shared" si="20"/>
        <v>N/A</v>
      </c>
      <c r="AJ99" s="6">
        <f t="shared" si="21"/>
        <v>-1</v>
      </c>
      <c r="AK99" s="6" t="str">
        <f t="shared" si="22"/>
        <v>N/A</v>
      </c>
      <c r="AL99" s="6" t="str">
        <f t="shared" si="23"/>
        <v>N/A</v>
      </c>
      <c r="AM99" s="6">
        <f t="shared" si="29"/>
        <v>0</v>
      </c>
      <c r="AN99" s="6"/>
      <c r="AO99" s="7">
        <f t="shared" si="24"/>
        <v>0</v>
      </c>
      <c r="AP99" s="7">
        <f t="shared" si="25"/>
        <v>-4641.55</v>
      </c>
      <c r="AQ99" s="7">
        <f t="shared" si="26"/>
        <v>0</v>
      </c>
      <c r="AR99" s="7">
        <f t="shared" si="27"/>
        <v>0</v>
      </c>
    </row>
    <row r="100" spans="2:44" x14ac:dyDescent="0.25">
      <c r="B100" s="1">
        <v>20978</v>
      </c>
      <c r="C100" s="1" t="s">
        <v>629</v>
      </c>
      <c r="D100" s="1" t="s">
        <v>23</v>
      </c>
      <c r="E100" s="1" t="str">
        <f>IF(D100="Switzerland", VLOOKUP($B100, 'Combined Budget 2025 CHF'!$B:$E, 4, 0), VLOOKUP($B100, 'Combined Budget 2025 EUR'!$B:$E, 4, 0))</f>
        <v>NRW</v>
      </c>
      <c r="F100" s="1" t="s">
        <v>535</v>
      </c>
      <c r="G100" s="1" t="s">
        <v>106</v>
      </c>
      <c r="H100">
        <f>IF(D100="Switzerland", VLOOKUP($B100, 'Combined Budget 2025 CHF'!$B:$K, 10, 0), VLOOKUP($B100, 'Combined Budget 2025 EUR'!$B:$K, 10, 0))</f>
        <v>0</v>
      </c>
      <c r="I100" t="s">
        <v>64</v>
      </c>
      <c r="J100">
        <f>YEAR(VLOOKUP($B100, 'KPI data 2025'!$B:$H, 7, 0))</f>
        <v>2023</v>
      </c>
      <c r="K100">
        <f t="shared" si="30"/>
        <v>2023</v>
      </c>
      <c r="L100" s="5">
        <f>SUMIF('KPI data 2022'!$B:$B, $B100,'KPI data 2022'!$X:$X)</f>
        <v>0</v>
      </c>
      <c r="M100" s="5">
        <f>SUMIF('KPI data 2023'!$B:$B, $B100, 'KPI data 2023'!$X:$X)</f>
        <v>12350.970000000001</v>
      </c>
      <c r="N100" s="5">
        <f>SUMIF('KPI data 2024'!$B:$B, $B100, 'KPI data 2024'!$X:$X)</f>
        <v>0</v>
      </c>
      <c r="O100" s="5">
        <f>SUMIF('KPI data 2025'!$B:$B, $B100, 'KPI data 2025'!$X:$X)</f>
        <v>0</v>
      </c>
      <c r="P100" s="5">
        <f>IF(D100="Switzerland",SUMIF('Combined Budget 2025 CHF'!$B:$B,$B100,'Combined Budget 2025 CHF'!$AF:$AF),SUMIF('Combined Budget 2025 EUR'!$B:$B,$B100,'Combined Budget 2025 EUR'!$AN:$AN))</f>
        <v>0</v>
      </c>
      <c r="Q100" s="6"/>
      <c r="R100" s="6" t="str">
        <f t="shared" si="31"/>
        <v>N/A</v>
      </c>
      <c r="S100" s="6">
        <f t="shared" si="32"/>
        <v>-1</v>
      </c>
      <c r="T100" s="6" t="str">
        <f t="shared" si="33"/>
        <v>N/A</v>
      </c>
      <c r="U100" s="6" t="str">
        <f t="shared" si="34"/>
        <v>N/A</v>
      </c>
      <c r="V100" s="6">
        <f t="shared" si="35"/>
        <v>0</v>
      </c>
      <c r="W100" s="6"/>
      <c r="X100" s="7">
        <f t="shared" si="36"/>
        <v>0</v>
      </c>
      <c r="Y100" s="7">
        <f t="shared" si="37"/>
        <v>-12350.970000000001</v>
      </c>
      <c r="Z100" s="7">
        <f t="shared" si="38"/>
        <v>0</v>
      </c>
      <c r="AA100" s="7">
        <f t="shared" si="39"/>
        <v>0</v>
      </c>
      <c r="AB100" s="6"/>
      <c r="AC100" s="5">
        <f>SUMIF('KPI data 2022'!$B:$B, $B100,'KPI data 2022'!$AI:$AI)</f>
        <v>0</v>
      </c>
      <c r="AD100" s="5">
        <f>SUMIF('KPI data 2023'!$B:$B, $B100, 'KPI data 2023'!$AI:$AI)</f>
        <v>12350.970000000001</v>
      </c>
      <c r="AE100" s="5">
        <f>SUMIF('KPI data 2024'!$B:$B, $B100, 'KPI data 2024'!$AI:$AI)</f>
        <v>0</v>
      </c>
      <c r="AF100" s="5">
        <f t="shared" si="28"/>
        <v>0</v>
      </c>
      <c r="AG100" s="5">
        <f>IF(D100="Switzerland",SUMIF('Combined Budget 2025 CHF'!$B:$B,$B100,'Combined Budget 2025 CHF'!$Q:$Q),SUMIF('Combined Budget 2025 EUR'!$B:$B,$B100,'Combined Budget 2025 EUR'!$Q:$Q))</f>
        <v>0</v>
      </c>
      <c r="AH100" s="6"/>
      <c r="AI100" s="6" t="str">
        <f t="shared" ref="AI100:AI151" si="40">IFERROR($AF100/AE100-1, "N/A")</f>
        <v>N/A</v>
      </c>
      <c r="AJ100" s="6">
        <f t="shared" ref="AJ100:AJ151" si="41">IFERROR($AF100/AD100-1, "N/A")</f>
        <v>-1</v>
      </c>
      <c r="AK100" s="6" t="str">
        <f t="shared" ref="AK100:AK151" si="42">IFERROR($AF100/AC100-1, "N/A")</f>
        <v>N/A</v>
      </c>
      <c r="AL100" s="6" t="str">
        <f t="shared" ref="AL100:AL151" si="43">IFERROR($AF100/AG100-1, "N/A")</f>
        <v>N/A</v>
      </c>
      <c r="AM100" s="6">
        <f t="shared" si="29"/>
        <v>0</v>
      </c>
      <c r="AN100" s="6"/>
      <c r="AO100" s="7">
        <f t="shared" ref="AO100:AO151" si="44">$AF100-AE100</f>
        <v>0</v>
      </c>
      <c r="AP100" s="7">
        <f t="shared" ref="AP100:AP151" si="45">$AF100-AD100</f>
        <v>-12350.970000000001</v>
      </c>
      <c r="AQ100" s="7">
        <f t="shared" ref="AQ100:AQ151" si="46">$AF100-AC100</f>
        <v>0</v>
      </c>
      <c r="AR100" s="7">
        <f t="shared" ref="AR100:AR151" si="47">$AF100-AG100</f>
        <v>0</v>
      </c>
    </row>
    <row r="101" spans="2:44" x14ac:dyDescent="0.25">
      <c r="B101" s="1">
        <v>20983</v>
      </c>
      <c r="C101" s="1" t="s">
        <v>280</v>
      </c>
      <c r="D101" s="1" t="s">
        <v>23</v>
      </c>
      <c r="E101" s="1" t="str">
        <f>IF(D101="Switzerland", VLOOKUP($B101, 'Combined Budget 2025 CHF'!$B:$E, 4, 0), VLOOKUP($B101, 'Combined Budget 2025 EUR'!$B:$E, 4, 0))</f>
        <v>NRW</v>
      </c>
      <c r="F101" s="1" t="s">
        <v>535</v>
      </c>
      <c r="G101" s="1" t="s">
        <v>106</v>
      </c>
      <c r="H101">
        <f>IF(D101="Switzerland", VLOOKUP($B101, 'Combined Budget 2025 CHF'!$B:$K, 10, 0), VLOOKUP($B101, 'Combined Budget 2025 EUR'!$B:$K, 10, 0))</f>
        <v>0</v>
      </c>
      <c r="I101" t="s">
        <v>64</v>
      </c>
      <c r="J101">
        <f>YEAR(VLOOKUP($B101, 'KPI data 2025'!$B:$H, 7, 0))</f>
        <v>2023</v>
      </c>
      <c r="K101">
        <f t="shared" si="30"/>
        <v>2023</v>
      </c>
      <c r="L101" s="5">
        <f>SUMIF('KPI data 2022'!$B:$B, $B101,'KPI data 2022'!$X:$X)</f>
        <v>0</v>
      </c>
      <c r="M101" s="5">
        <f>SUMIF('KPI data 2023'!$B:$B, $B101, 'KPI data 2023'!$X:$X)</f>
        <v>387.57000000000005</v>
      </c>
      <c r="N101" s="5">
        <f>SUMIF('KPI data 2024'!$B:$B, $B101, 'KPI data 2024'!$X:$X)</f>
        <v>0</v>
      </c>
      <c r="O101" s="5">
        <f>SUMIF('KPI data 2025'!$B:$B, $B101, 'KPI data 2025'!$X:$X)</f>
        <v>1017.4000000000001</v>
      </c>
      <c r="P101" s="5">
        <f>IF(D101="Switzerland",SUMIF('Combined Budget 2025 CHF'!$B:$B,$B101,'Combined Budget 2025 CHF'!$AF:$AF),SUMIF('Combined Budget 2025 EUR'!$B:$B,$B101,'Combined Budget 2025 EUR'!$AN:$AN))</f>
        <v>0</v>
      </c>
      <c r="Q101" s="6"/>
      <c r="R101" s="6" t="str">
        <f t="shared" si="31"/>
        <v>N/A</v>
      </c>
      <c r="S101" s="6">
        <f t="shared" si="32"/>
        <v>1.6250741801481023</v>
      </c>
      <c r="T101" s="6" t="str">
        <f t="shared" si="33"/>
        <v>N/A</v>
      </c>
      <c r="U101" s="6" t="str">
        <f t="shared" si="34"/>
        <v>N/A</v>
      </c>
      <c r="V101" s="6" t="str">
        <f t="shared" si="35"/>
        <v>N/A</v>
      </c>
      <c r="W101" s="6"/>
      <c r="X101" s="7">
        <f t="shared" si="36"/>
        <v>1017.4000000000001</v>
      </c>
      <c r="Y101" s="7">
        <f t="shared" si="37"/>
        <v>629.83000000000004</v>
      </c>
      <c r="Z101" s="7">
        <f t="shared" si="38"/>
        <v>1017.4000000000001</v>
      </c>
      <c r="AA101" s="7">
        <f t="shared" si="39"/>
        <v>1017.4000000000001</v>
      </c>
      <c r="AB101" s="6"/>
      <c r="AC101" s="5">
        <f>SUMIF('KPI data 2022'!$B:$B, $B101,'KPI data 2022'!$AI:$AI)</f>
        <v>0</v>
      </c>
      <c r="AD101" s="5">
        <f>SUMIF('KPI data 2023'!$B:$B, $B101, 'KPI data 2023'!$AI:$AI)</f>
        <v>387.57000000000005</v>
      </c>
      <c r="AE101" s="5">
        <f>SUMIF('KPI data 2024'!$B:$B, $B101, 'KPI data 2024'!$AI:$AI)</f>
        <v>0</v>
      </c>
      <c r="AF101" s="5">
        <f t="shared" ref="AF101:AF152" si="48">O101</f>
        <v>1017.4000000000001</v>
      </c>
      <c r="AG101" s="5">
        <f>IF(D101="Switzerland",SUMIF('Combined Budget 2025 CHF'!$B:$B,$B101,'Combined Budget 2025 CHF'!$Q:$Q),SUMIF('Combined Budget 2025 EUR'!$B:$B,$B101,'Combined Budget 2025 EUR'!$Q:$Q))</f>
        <v>0</v>
      </c>
      <c r="AH101" s="6"/>
      <c r="AI101" s="6" t="str">
        <f t="shared" si="40"/>
        <v>N/A</v>
      </c>
      <c r="AJ101" s="6">
        <f t="shared" si="41"/>
        <v>1.6250741801481023</v>
      </c>
      <c r="AK101" s="6" t="str">
        <f t="shared" si="42"/>
        <v>N/A</v>
      </c>
      <c r="AL101" s="6" t="str">
        <f t="shared" si="43"/>
        <v>N/A</v>
      </c>
      <c r="AM101" s="6" t="str">
        <f t="shared" ref="AM101:AM152" si="49">IFERROR(_xlfn.RRI(4,AC101,AF101), "N/A")</f>
        <v>N/A</v>
      </c>
      <c r="AN101" s="6"/>
      <c r="AO101" s="7">
        <f t="shared" si="44"/>
        <v>1017.4000000000001</v>
      </c>
      <c r="AP101" s="7">
        <f t="shared" si="45"/>
        <v>629.83000000000004</v>
      </c>
      <c r="AQ101" s="7">
        <f t="shared" si="46"/>
        <v>1017.4000000000001</v>
      </c>
      <c r="AR101" s="7">
        <f t="shared" si="47"/>
        <v>1017.4000000000001</v>
      </c>
    </row>
    <row r="102" spans="2:44" x14ac:dyDescent="0.25">
      <c r="B102" s="1">
        <v>21010</v>
      </c>
      <c r="C102" s="1" t="s">
        <v>630</v>
      </c>
      <c r="D102" s="1" t="s">
        <v>31</v>
      </c>
      <c r="E102" s="1">
        <f>IF(D102="Switzerland", VLOOKUP($B102, 'Combined Budget 2025 CHF'!$B:$E, 4, 0), VLOOKUP($B102, 'Combined Budget 2025 EUR'!$B:$E, 4, 0))</f>
        <v>0</v>
      </c>
      <c r="F102" s="1" t="s">
        <v>535</v>
      </c>
      <c r="G102" s="1" t="s">
        <v>106</v>
      </c>
      <c r="H102">
        <f>IF(D102="Switzerland", VLOOKUP($B102, 'Combined Budget 2025 CHF'!$B:$K, 10, 0), VLOOKUP($B102, 'Combined Budget 2025 EUR'!$B:$K, 10, 0))</f>
        <v>0</v>
      </c>
      <c r="I102" t="s">
        <v>64</v>
      </c>
      <c r="J102">
        <f>YEAR(VLOOKUP($B102, 'KPI data 2025'!$B:$H, 7, 0))</f>
        <v>1900</v>
      </c>
      <c r="K102" t="str">
        <f t="shared" si="30"/>
        <v>Pre-2022</v>
      </c>
      <c r="L102" s="5">
        <f>SUMIF('KPI data 2022'!$B:$B, $B102,'KPI data 2022'!$X:$X)</f>
        <v>980.8900000000001</v>
      </c>
      <c r="M102" s="5">
        <f>SUMIF('KPI data 2023'!$B:$B, $B102, 'KPI data 2023'!$X:$X)</f>
        <v>0</v>
      </c>
      <c r="N102" s="5">
        <f>SUMIF('KPI data 2024'!$B:$B, $B102, 'KPI data 2024'!$X:$X)</f>
        <v>0</v>
      </c>
      <c r="O102" s="5">
        <f>SUMIF('KPI data 2025'!$B:$B, $B102, 'KPI data 2025'!$X:$X)</f>
        <v>0</v>
      </c>
      <c r="P102" s="5">
        <f>IF(D102="Switzerland",SUMIF('Combined Budget 2025 CHF'!$B:$B,$B102,'Combined Budget 2025 CHF'!$AF:$AF),SUMIF('Combined Budget 2025 EUR'!$B:$B,$B102,'Combined Budget 2025 EUR'!$AN:$AN))</f>
        <v>0</v>
      </c>
      <c r="Q102" s="6"/>
      <c r="R102" s="6" t="str">
        <f t="shared" si="31"/>
        <v>N/A</v>
      </c>
      <c r="S102" s="6" t="str">
        <f t="shared" si="32"/>
        <v>N/A</v>
      </c>
      <c r="T102" s="6">
        <f t="shared" si="33"/>
        <v>-1</v>
      </c>
      <c r="U102" s="6" t="str">
        <f t="shared" si="34"/>
        <v>N/A</v>
      </c>
      <c r="V102" s="6">
        <f t="shared" si="35"/>
        <v>-1</v>
      </c>
      <c r="W102" s="6"/>
      <c r="X102" s="7">
        <f t="shared" si="36"/>
        <v>0</v>
      </c>
      <c r="Y102" s="7">
        <f t="shared" si="37"/>
        <v>0</v>
      </c>
      <c r="Z102" s="7">
        <f t="shared" si="38"/>
        <v>-980.8900000000001</v>
      </c>
      <c r="AA102" s="7">
        <f t="shared" si="39"/>
        <v>0</v>
      </c>
      <c r="AB102" s="6"/>
      <c r="AC102" s="5">
        <f>SUMIF('KPI data 2022'!$B:$B, $B102,'KPI data 2022'!$AI:$AI)</f>
        <v>980.8900000000001</v>
      </c>
      <c r="AD102" s="5">
        <f>SUMIF('KPI data 2023'!$B:$B, $B102, 'KPI data 2023'!$AI:$AI)</f>
        <v>0</v>
      </c>
      <c r="AE102" s="5">
        <f>SUMIF('KPI data 2024'!$B:$B, $B102, 'KPI data 2024'!$AI:$AI)</f>
        <v>0</v>
      </c>
      <c r="AF102" s="5">
        <f t="shared" si="48"/>
        <v>0</v>
      </c>
      <c r="AG102" s="5">
        <f>IF(D102="Switzerland",SUMIF('Combined Budget 2025 CHF'!$B:$B,$B102,'Combined Budget 2025 CHF'!$Q:$Q),SUMIF('Combined Budget 2025 EUR'!$B:$B,$B102,'Combined Budget 2025 EUR'!$Q:$Q))</f>
        <v>0</v>
      </c>
      <c r="AH102" s="6"/>
      <c r="AI102" s="6" t="str">
        <f t="shared" si="40"/>
        <v>N/A</v>
      </c>
      <c r="AJ102" s="6" t="str">
        <f t="shared" si="41"/>
        <v>N/A</v>
      </c>
      <c r="AK102" s="6">
        <f t="shared" si="42"/>
        <v>-1</v>
      </c>
      <c r="AL102" s="6" t="str">
        <f t="shared" si="43"/>
        <v>N/A</v>
      </c>
      <c r="AM102" s="6">
        <f t="shared" si="49"/>
        <v>-1</v>
      </c>
      <c r="AN102" s="6"/>
      <c r="AO102" s="7">
        <f t="shared" si="44"/>
        <v>0</v>
      </c>
      <c r="AP102" s="7">
        <f t="shared" si="45"/>
        <v>0</v>
      </c>
      <c r="AQ102" s="7">
        <f t="shared" si="46"/>
        <v>-980.8900000000001</v>
      </c>
      <c r="AR102" s="7">
        <f t="shared" si="47"/>
        <v>0</v>
      </c>
    </row>
    <row r="103" spans="2:44" x14ac:dyDescent="0.25">
      <c r="B103" s="1">
        <v>21011</v>
      </c>
      <c r="C103" s="1" t="s">
        <v>631</v>
      </c>
      <c r="D103" s="1" t="s">
        <v>31</v>
      </c>
      <c r="E103" s="1" t="s">
        <v>28</v>
      </c>
      <c r="F103" s="1" t="s">
        <v>535</v>
      </c>
      <c r="G103" s="1" t="s">
        <v>106</v>
      </c>
      <c r="H103">
        <f>IF(D103="Switzerland", VLOOKUP($B103, 'Combined Budget 2025 CHF'!$B:$K, 10, 0), VLOOKUP($B103, 'Combined Budget 2025 EUR'!$B:$K, 10, 0))</f>
        <v>0</v>
      </c>
      <c r="I103" t="s">
        <v>64</v>
      </c>
      <c r="J103">
        <f>YEAR(VLOOKUP($B103, 'KPI data 2025'!$B:$H, 7, 0))</f>
        <v>1900</v>
      </c>
      <c r="K103" t="str">
        <f t="shared" si="30"/>
        <v>Pre-2022</v>
      </c>
      <c r="L103" s="5">
        <f>SUMIF('KPI data 2022'!$B:$B, $B103,'KPI data 2022'!$X:$X)</f>
        <v>1779.69</v>
      </c>
      <c r="M103" s="5">
        <f>SUMIF('KPI data 2023'!$B:$B, $B103, 'KPI data 2023'!$X:$X)</f>
        <v>4158.66</v>
      </c>
      <c r="N103" s="5">
        <f>SUMIF('KPI data 2024'!$B:$B, $B103, 'KPI data 2024'!$X:$X)</f>
        <v>0</v>
      </c>
      <c r="O103" s="5">
        <f>SUMIF('KPI data 2025'!$B:$B, $B103, 'KPI data 2025'!$X:$X)</f>
        <v>252.5</v>
      </c>
      <c r="P103" s="5">
        <f>IF(D103="Switzerland",SUMIF('Combined Budget 2025 CHF'!$B:$B,$B103,'Combined Budget 2025 CHF'!$AF:$AF),SUMIF('Combined Budget 2025 EUR'!$B:$B,$B103,'Combined Budget 2025 EUR'!$AN:$AN))</f>
        <v>0</v>
      </c>
      <c r="Q103" s="6"/>
      <c r="R103" s="6" t="str">
        <f t="shared" si="31"/>
        <v>N/A</v>
      </c>
      <c r="S103" s="6">
        <f t="shared" si="32"/>
        <v>-0.93928332684085736</v>
      </c>
      <c r="T103" s="6">
        <f t="shared" si="33"/>
        <v>-0.85812135821407098</v>
      </c>
      <c r="U103" s="6" t="str">
        <f t="shared" si="34"/>
        <v>N/A</v>
      </c>
      <c r="V103" s="6">
        <f t="shared" si="35"/>
        <v>-0.38626731097456146</v>
      </c>
      <c r="W103" s="6"/>
      <c r="X103" s="7">
        <f t="shared" si="36"/>
        <v>252.5</v>
      </c>
      <c r="Y103" s="7">
        <f t="shared" si="37"/>
        <v>-3906.16</v>
      </c>
      <c r="Z103" s="7">
        <f t="shared" si="38"/>
        <v>-1527.19</v>
      </c>
      <c r="AA103" s="7">
        <f t="shared" si="39"/>
        <v>252.5</v>
      </c>
      <c r="AB103" s="6"/>
      <c r="AC103" s="5">
        <f>SUMIF('KPI data 2022'!$B:$B, $B103,'KPI data 2022'!$AI:$AI)</f>
        <v>1779.69</v>
      </c>
      <c r="AD103" s="5">
        <f>SUMIF('KPI data 2023'!$B:$B, $B103, 'KPI data 2023'!$AI:$AI)</f>
        <v>4158.66</v>
      </c>
      <c r="AE103" s="5">
        <f>SUMIF('KPI data 2024'!$B:$B, $B103, 'KPI data 2024'!$AI:$AI)</f>
        <v>0</v>
      </c>
      <c r="AF103" s="5">
        <f t="shared" si="48"/>
        <v>252.5</v>
      </c>
      <c r="AG103" s="5">
        <f>IF(D103="Switzerland",SUMIF('Combined Budget 2025 CHF'!$B:$B,$B103,'Combined Budget 2025 CHF'!$Q:$Q),SUMIF('Combined Budget 2025 EUR'!$B:$B,$B103,'Combined Budget 2025 EUR'!$Q:$Q))</f>
        <v>0</v>
      </c>
      <c r="AH103" s="6"/>
      <c r="AI103" s="6" t="str">
        <f t="shared" si="40"/>
        <v>N/A</v>
      </c>
      <c r="AJ103" s="6">
        <f t="shared" si="41"/>
        <v>-0.93928332684085736</v>
      </c>
      <c r="AK103" s="6">
        <f t="shared" si="42"/>
        <v>-0.85812135821407098</v>
      </c>
      <c r="AL103" s="6" t="str">
        <f t="shared" si="43"/>
        <v>N/A</v>
      </c>
      <c r="AM103" s="6">
        <f t="shared" si="49"/>
        <v>-0.38626731097456146</v>
      </c>
      <c r="AN103" s="6"/>
      <c r="AO103" s="7">
        <f t="shared" si="44"/>
        <v>252.5</v>
      </c>
      <c r="AP103" s="7">
        <f t="shared" si="45"/>
        <v>-3906.16</v>
      </c>
      <c r="AQ103" s="7">
        <f t="shared" si="46"/>
        <v>-1527.19</v>
      </c>
      <c r="AR103" s="7">
        <f t="shared" si="47"/>
        <v>252.5</v>
      </c>
    </row>
    <row r="104" spans="2:44" x14ac:dyDescent="0.25">
      <c r="B104" s="1">
        <v>21028</v>
      </c>
      <c r="C104" s="1" t="s">
        <v>632</v>
      </c>
      <c r="D104" s="1" t="s">
        <v>31</v>
      </c>
      <c r="E104" s="1">
        <f>IF(D104="Switzerland", VLOOKUP($B104, 'Combined Budget 2025 CHF'!$B:$E, 4, 0), VLOOKUP($B104, 'Combined Budget 2025 EUR'!$B:$E, 4, 0))</f>
        <v>0</v>
      </c>
      <c r="F104" s="1" t="s">
        <v>535</v>
      </c>
      <c r="G104" s="1" t="s">
        <v>106</v>
      </c>
      <c r="H104">
        <f>IF(D104="Switzerland", VLOOKUP($B104, 'Combined Budget 2025 CHF'!$B:$K, 10, 0), VLOOKUP($B104, 'Combined Budget 2025 EUR'!$B:$K, 10, 0))</f>
        <v>0</v>
      </c>
      <c r="I104" t="s">
        <v>64</v>
      </c>
      <c r="J104">
        <f>YEAR(VLOOKUP($B104, 'KPI data 2025'!$B:$H, 7, 0))</f>
        <v>1900</v>
      </c>
      <c r="K104" t="str">
        <f t="shared" si="30"/>
        <v>Pre-2022</v>
      </c>
      <c r="L104" s="5">
        <f>SUMIF('KPI data 2022'!$B:$B, $B104,'KPI data 2022'!$X:$X)</f>
        <v>19909.14</v>
      </c>
      <c r="M104" s="5">
        <f>SUMIF('KPI data 2023'!$B:$B, $B104, 'KPI data 2023'!$X:$X)</f>
        <v>2817.61</v>
      </c>
      <c r="N104" s="5">
        <f>SUMIF('KPI data 2024'!$B:$B, $B104, 'KPI data 2024'!$X:$X)</f>
        <v>0</v>
      </c>
      <c r="O104" s="5">
        <f>SUMIF('KPI data 2025'!$B:$B, $B104, 'KPI data 2025'!$X:$X)</f>
        <v>0</v>
      </c>
      <c r="P104" s="5">
        <f>IF(D104="Switzerland",SUMIF('Combined Budget 2025 CHF'!$B:$B,$B104,'Combined Budget 2025 CHF'!$AF:$AF),SUMIF('Combined Budget 2025 EUR'!$B:$B,$B104,'Combined Budget 2025 EUR'!$AN:$AN))</f>
        <v>0</v>
      </c>
      <c r="Q104" s="6"/>
      <c r="R104" s="6" t="str">
        <f t="shared" si="31"/>
        <v>N/A</v>
      </c>
      <c r="S104" s="6">
        <f t="shared" si="32"/>
        <v>-1</v>
      </c>
      <c r="T104" s="6">
        <f t="shared" si="33"/>
        <v>-1</v>
      </c>
      <c r="U104" s="6" t="str">
        <f t="shared" si="34"/>
        <v>N/A</v>
      </c>
      <c r="V104" s="6">
        <f t="shared" si="35"/>
        <v>-1</v>
      </c>
      <c r="W104" s="6"/>
      <c r="X104" s="7">
        <f t="shared" si="36"/>
        <v>0</v>
      </c>
      <c r="Y104" s="7">
        <f t="shared" si="37"/>
        <v>-2817.61</v>
      </c>
      <c r="Z104" s="7">
        <f t="shared" si="38"/>
        <v>-19909.14</v>
      </c>
      <c r="AA104" s="7">
        <f t="shared" si="39"/>
        <v>0</v>
      </c>
      <c r="AB104" s="6"/>
      <c r="AC104" s="5">
        <f>SUMIF('KPI data 2022'!$B:$B, $B104,'KPI data 2022'!$AI:$AI)</f>
        <v>19909.14</v>
      </c>
      <c r="AD104" s="5">
        <f>SUMIF('KPI data 2023'!$B:$B, $B104, 'KPI data 2023'!$AI:$AI)</f>
        <v>2817.61</v>
      </c>
      <c r="AE104" s="5">
        <f>SUMIF('KPI data 2024'!$B:$B, $B104, 'KPI data 2024'!$AI:$AI)</f>
        <v>0</v>
      </c>
      <c r="AF104" s="5">
        <f t="shared" si="48"/>
        <v>0</v>
      </c>
      <c r="AG104" s="5">
        <f>IF(D104="Switzerland",SUMIF('Combined Budget 2025 CHF'!$B:$B,$B104,'Combined Budget 2025 CHF'!$Q:$Q),SUMIF('Combined Budget 2025 EUR'!$B:$B,$B104,'Combined Budget 2025 EUR'!$Q:$Q))</f>
        <v>0</v>
      </c>
      <c r="AH104" s="6"/>
      <c r="AI104" s="6" t="str">
        <f t="shared" si="40"/>
        <v>N/A</v>
      </c>
      <c r="AJ104" s="6">
        <f t="shared" si="41"/>
        <v>-1</v>
      </c>
      <c r="AK104" s="6">
        <f t="shared" si="42"/>
        <v>-1</v>
      </c>
      <c r="AL104" s="6" t="str">
        <f t="shared" si="43"/>
        <v>N/A</v>
      </c>
      <c r="AM104" s="6">
        <f t="shared" si="49"/>
        <v>-1</v>
      </c>
      <c r="AN104" s="6"/>
      <c r="AO104" s="7">
        <f t="shared" si="44"/>
        <v>0</v>
      </c>
      <c r="AP104" s="7">
        <f t="shared" si="45"/>
        <v>-2817.61</v>
      </c>
      <c r="AQ104" s="7">
        <f t="shared" si="46"/>
        <v>-19909.14</v>
      </c>
      <c r="AR104" s="7">
        <f t="shared" si="47"/>
        <v>0</v>
      </c>
    </row>
    <row r="105" spans="2:44" x14ac:dyDescent="0.25">
      <c r="B105" s="1">
        <v>21029</v>
      </c>
      <c r="C105" s="1" t="s">
        <v>633</v>
      </c>
      <c r="D105" s="1" t="s">
        <v>31</v>
      </c>
      <c r="E105" s="1">
        <f>IF(D105="Switzerland", VLOOKUP($B105, 'Combined Budget 2025 CHF'!$B:$E, 4, 0), VLOOKUP($B105, 'Combined Budget 2025 EUR'!$B:$E, 4, 0))</f>
        <v>0</v>
      </c>
      <c r="F105" s="1" t="s">
        <v>535</v>
      </c>
      <c r="G105" s="1" t="s">
        <v>106</v>
      </c>
      <c r="H105">
        <f>IF(D105="Switzerland", VLOOKUP($B105, 'Combined Budget 2025 CHF'!$B:$K, 10, 0), VLOOKUP($B105, 'Combined Budget 2025 EUR'!$B:$K, 10, 0))</f>
        <v>0</v>
      </c>
      <c r="I105" t="s">
        <v>64</v>
      </c>
      <c r="J105">
        <f>YEAR(VLOOKUP($B105, 'KPI data 2025'!$B:$H, 7, 0))</f>
        <v>1900</v>
      </c>
      <c r="K105" t="str">
        <f t="shared" si="30"/>
        <v>Pre-2022</v>
      </c>
      <c r="L105" s="5">
        <f>SUMIF('KPI data 2022'!$B:$B, $B105,'KPI data 2022'!$X:$X)</f>
        <v>1747.5600000000002</v>
      </c>
      <c r="M105" s="5">
        <f>SUMIF('KPI data 2023'!$B:$B, $B105, 'KPI data 2023'!$X:$X)</f>
        <v>0</v>
      </c>
      <c r="N105" s="5">
        <f>SUMIF('KPI data 2024'!$B:$B, $B105, 'KPI data 2024'!$X:$X)</f>
        <v>0</v>
      </c>
      <c r="O105" s="5">
        <f>SUMIF('KPI data 2025'!$B:$B, $B105, 'KPI data 2025'!$X:$X)</f>
        <v>0</v>
      </c>
      <c r="P105" s="5">
        <f>IF(D105="Switzerland",SUMIF('Combined Budget 2025 CHF'!$B:$B,$B105,'Combined Budget 2025 CHF'!$AF:$AF),SUMIF('Combined Budget 2025 EUR'!$B:$B,$B105,'Combined Budget 2025 EUR'!$AN:$AN))</f>
        <v>0</v>
      </c>
      <c r="Q105" s="6"/>
      <c r="R105" s="6" t="str">
        <f t="shared" si="31"/>
        <v>N/A</v>
      </c>
      <c r="S105" s="6" t="str">
        <f t="shared" si="32"/>
        <v>N/A</v>
      </c>
      <c r="T105" s="6">
        <f t="shared" si="33"/>
        <v>-1</v>
      </c>
      <c r="U105" s="6" t="str">
        <f t="shared" si="34"/>
        <v>N/A</v>
      </c>
      <c r="V105" s="6">
        <f t="shared" si="35"/>
        <v>-1</v>
      </c>
      <c r="W105" s="6"/>
      <c r="X105" s="7">
        <f t="shared" si="36"/>
        <v>0</v>
      </c>
      <c r="Y105" s="7">
        <f t="shared" si="37"/>
        <v>0</v>
      </c>
      <c r="Z105" s="7">
        <f t="shared" si="38"/>
        <v>-1747.5600000000002</v>
      </c>
      <c r="AA105" s="7">
        <f t="shared" si="39"/>
        <v>0</v>
      </c>
      <c r="AB105" s="6"/>
      <c r="AC105" s="5">
        <f>SUMIF('KPI data 2022'!$B:$B, $B105,'KPI data 2022'!$AI:$AI)</f>
        <v>1747.5600000000002</v>
      </c>
      <c r="AD105" s="5">
        <f>SUMIF('KPI data 2023'!$B:$B, $B105, 'KPI data 2023'!$AI:$AI)</f>
        <v>0</v>
      </c>
      <c r="AE105" s="5">
        <f>SUMIF('KPI data 2024'!$B:$B, $B105, 'KPI data 2024'!$AI:$AI)</f>
        <v>0</v>
      </c>
      <c r="AF105" s="5">
        <f t="shared" si="48"/>
        <v>0</v>
      </c>
      <c r="AG105" s="5">
        <f>IF(D105="Switzerland",SUMIF('Combined Budget 2025 CHF'!$B:$B,$B105,'Combined Budget 2025 CHF'!$Q:$Q),SUMIF('Combined Budget 2025 EUR'!$B:$B,$B105,'Combined Budget 2025 EUR'!$Q:$Q))</f>
        <v>0</v>
      </c>
      <c r="AH105" s="6"/>
      <c r="AI105" s="6" t="str">
        <f t="shared" si="40"/>
        <v>N/A</v>
      </c>
      <c r="AJ105" s="6" t="str">
        <f t="shared" si="41"/>
        <v>N/A</v>
      </c>
      <c r="AK105" s="6">
        <f t="shared" si="42"/>
        <v>-1</v>
      </c>
      <c r="AL105" s="6" t="str">
        <f t="shared" si="43"/>
        <v>N/A</v>
      </c>
      <c r="AM105" s="6">
        <f t="shared" si="49"/>
        <v>-1</v>
      </c>
      <c r="AN105" s="6"/>
      <c r="AO105" s="7">
        <f t="shared" si="44"/>
        <v>0</v>
      </c>
      <c r="AP105" s="7">
        <f t="shared" si="45"/>
        <v>0</v>
      </c>
      <c r="AQ105" s="7">
        <f t="shared" si="46"/>
        <v>-1747.5600000000002</v>
      </c>
      <c r="AR105" s="7">
        <f t="shared" si="47"/>
        <v>0</v>
      </c>
    </row>
    <row r="106" spans="2:44" x14ac:dyDescent="0.25">
      <c r="B106">
        <v>21037</v>
      </c>
      <c r="C106" t="s">
        <v>634</v>
      </c>
      <c r="D106" t="s">
        <v>31</v>
      </c>
      <c r="E106" s="1">
        <f>IF(D106="Switzerland", VLOOKUP($B106, 'Combined Budget 2025 CHF'!$B:$E, 4, 0), VLOOKUP($B106, 'Combined Budget 2025 EUR'!$B:$E, 4, 0))</f>
        <v>0</v>
      </c>
      <c r="F106" s="1" t="s">
        <v>535</v>
      </c>
      <c r="G106" s="1" t="s">
        <v>106</v>
      </c>
      <c r="H106">
        <f>IF(D106="Switzerland", VLOOKUP($B106, 'Combined Budget 2025 CHF'!$B:$K, 10, 0), VLOOKUP($B106, 'Combined Budget 2025 EUR'!$B:$K, 10, 0))</f>
        <v>0</v>
      </c>
      <c r="I106" t="s">
        <v>64</v>
      </c>
      <c r="J106">
        <f>YEAR(VLOOKUP($B106, 'KPI data 2025'!$B:$H, 7, 0))</f>
        <v>1900</v>
      </c>
      <c r="K106" t="str">
        <f t="shared" si="30"/>
        <v>Pre-2022</v>
      </c>
      <c r="L106" s="5">
        <f>SUMIF('KPI data 2022'!$B:$B, $B106,'KPI data 2022'!$X:$X)</f>
        <v>885.32</v>
      </c>
      <c r="M106" s="5">
        <f>SUMIF('KPI data 2023'!$B:$B, $B106, 'KPI data 2023'!$X:$X)</f>
        <v>1222.8800000000001</v>
      </c>
      <c r="N106" s="5">
        <f>SUMIF('KPI data 2024'!$B:$B, $B106, 'KPI data 2024'!$X:$X)</f>
        <v>0</v>
      </c>
      <c r="O106" s="5">
        <f>SUMIF('KPI data 2025'!$B:$B, $B106, 'KPI data 2025'!$X:$X)</f>
        <v>0</v>
      </c>
      <c r="P106" s="5">
        <f>IF(D106="Switzerland",SUMIF('Combined Budget 2025 CHF'!$B:$B,$B106,'Combined Budget 2025 CHF'!$AF:$AF),SUMIF('Combined Budget 2025 EUR'!$B:$B,$B106,'Combined Budget 2025 EUR'!$AN:$AN))</f>
        <v>0</v>
      </c>
      <c r="Q106" s="6"/>
      <c r="R106" s="6" t="str">
        <f t="shared" si="31"/>
        <v>N/A</v>
      </c>
      <c r="S106" s="6">
        <f t="shared" si="32"/>
        <v>-1</v>
      </c>
      <c r="T106" s="6">
        <f t="shared" si="33"/>
        <v>-1</v>
      </c>
      <c r="U106" s="6" t="str">
        <f t="shared" si="34"/>
        <v>N/A</v>
      </c>
      <c r="V106" s="6">
        <f t="shared" si="35"/>
        <v>-1</v>
      </c>
      <c r="W106" s="6"/>
      <c r="X106" s="7">
        <f t="shared" si="36"/>
        <v>0</v>
      </c>
      <c r="Y106" s="7">
        <f t="shared" si="37"/>
        <v>-1222.8800000000001</v>
      </c>
      <c r="Z106" s="7">
        <f t="shared" si="38"/>
        <v>-885.32</v>
      </c>
      <c r="AA106" s="7">
        <f t="shared" si="39"/>
        <v>0</v>
      </c>
      <c r="AB106" s="6"/>
      <c r="AC106" s="5">
        <f>SUMIF('KPI data 2022'!$B:$B, $B106,'KPI data 2022'!$AI:$AI)</f>
        <v>885.32</v>
      </c>
      <c r="AD106" s="5">
        <f>SUMIF('KPI data 2023'!$B:$B, $B106, 'KPI data 2023'!$AI:$AI)</f>
        <v>1222.8800000000001</v>
      </c>
      <c r="AE106" s="5">
        <f>SUMIF('KPI data 2024'!$B:$B, $B106, 'KPI data 2024'!$AI:$AI)</f>
        <v>0</v>
      </c>
      <c r="AF106" s="5">
        <f t="shared" si="48"/>
        <v>0</v>
      </c>
      <c r="AG106" s="5">
        <f>IF(D106="Switzerland",SUMIF('Combined Budget 2025 CHF'!$B:$B,$B106,'Combined Budget 2025 CHF'!$Q:$Q),SUMIF('Combined Budget 2025 EUR'!$B:$B,$B106,'Combined Budget 2025 EUR'!$Q:$Q))</f>
        <v>0</v>
      </c>
      <c r="AH106" s="6"/>
      <c r="AI106" s="6" t="str">
        <f t="shared" si="40"/>
        <v>N/A</v>
      </c>
      <c r="AJ106" s="6">
        <f t="shared" si="41"/>
        <v>-1</v>
      </c>
      <c r="AK106" s="6">
        <f t="shared" si="42"/>
        <v>-1</v>
      </c>
      <c r="AL106" s="6" t="str">
        <f t="shared" si="43"/>
        <v>N/A</v>
      </c>
      <c r="AM106" s="6">
        <f t="shared" si="49"/>
        <v>-1</v>
      </c>
      <c r="AN106" s="6"/>
      <c r="AO106" s="7">
        <f t="shared" si="44"/>
        <v>0</v>
      </c>
      <c r="AP106" s="7">
        <f t="shared" si="45"/>
        <v>-1222.8800000000001</v>
      </c>
      <c r="AQ106" s="7">
        <f t="shared" si="46"/>
        <v>-885.32</v>
      </c>
      <c r="AR106" s="7">
        <f t="shared" si="47"/>
        <v>0</v>
      </c>
    </row>
    <row r="107" spans="2:44" x14ac:dyDescent="0.25">
      <c r="B107">
        <v>21052</v>
      </c>
      <c r="C107" t="s">
        <v>635</v>
      </c>
      <c r="D107" t="s">
        <v>31</v>
      </c>
      <c r="E107" s="1">
        <f>IF(D107="Switzerland", VLOOKUP($B107, 'Combined Budget 2025 CHF'!$B:$E, 4, 0), VLOOKUP($B107, 'Combined Budget 2025 EUR'!$B:$E, 4, 0))</f>
        <v>0</v>
      </c>
      <c r="F107" s="1" t="s">
        <v>535</v>
      </c>
      <c r="G107" s="1" t="s">
        <v>106</v>
      </c>
      <c r="H107">
        <f>IF(D107="Switzerland", VLOOKUP($B107, 'Combined Budget 2025 CHF'!$B:$K, 10, 0), VLOOKUP($B107, 'Combined Budget 2025 EUR'!$B:$K, 10, 0))</f>
        <v>0</v>
      </c>
      <c r="I107" t="s">
        <v>64</v>
      </c>
      <c r="J107">
        <f>YEAR(VLOOKUP($B107, 'KPI data 2025'!$B:$H, 7, 0))</f>
        <v>1900</v>
      </c>
      <c r="K107" t="str">
        <f t="shared" si="30"/>
        <v>Pre-2022</v>
      </c>
      <c r="L107" s="5">
        <f>SUMIF('KPI data 2022'!$B:$B, $B107,'KPI data 2022'!$X:$X)</f>
        <v>4878.17</v>
      </c>
      <c r="M107" s="5">
        <f>SUMIF('KPI data 2023'!$B:$B, $B107, 'KPI data 2023'!$X:$X)</f>
        <v>0</v>
      </c>
      <c r="N107" s="5">
        <f>SUMIF('KPI data 2024'!$B:$B, $B107, 'KPI data 2024'!$X:$X)</f>
        <v>0</v>
      </c>
      <c r="O107" s="5">
        <f>SUMIF('KPI data 2025'!$B:$B, $B107, 'KPI data 2025'!$X:$X)</f>
        <v>0</v>
      </c>
      <c r="P107" s="5">
        <f>IF(D107="Switzerland",SUMIF('Combined Budget 2025 CHF'!$B:$B,$B107,'Combined Budget 2025 CHF'!$AF:$AF),SUMIF('Combined Budget 2025 EUR'!$B:$B,$B107,'Combined Budget 2025 EUR'!$AN:$AN))</f>
        <v>0</v>
      </c>
      <c r="Q107" s="6"/>
      <c r="R107" s="6" t="str">
        <f t="shared" si="31"/>
        <v>N/A</v>
      </c>
      <c r="S107" s="6" t="str">
        <f t="shared" si="32"/>
        <v>N/A</v>
      </c>
      <c r="T107" s="6">
        <f t="shared" si="33"/>
        <v>-1</v>
      </c>
      <c r="U107" s="6" t="str">
        <f t="shared" si="34"/>
        <v>N/A</v>
      </c>
      <c r="V107" s="6">
        <f t="shared" si="35"/>
        <v>-1</v>
      </c>
      <c r="W107" s="6"/>
      <c r="X107" s="7">
        <f t="shared" si="36"/>
        <v>0</v>
      </c>
      <c r="Y107" s="7">
        <f t="shared" si="37"/>
        <v>0</v>
      </c>
      <c r="Z107" s="7">
        <f t="shared" si="38"/>
        <v>-4878.17</v>
      </c>
      <c r="AA107" s="7">
        <f t="shared" si="39"/>
        <v>0</v>
      </c>
      <c r="AB107" s="6"/>
      <c r="AC107" s="5">
        <f>SUMIF('KPI data 2022'!$B:$B, $B107,'KPI data 2022'!$AI:$AI)</f>
        <v>4878.17</v>
      </c>
      <c r="AD107" s="5">
        <f>SUMIF('KPI data 2023'!$B:$B, $B107, 'KPI data 2023'!$AI:$AI)</f>
        <v>0</v>
      </c>
      <c r="AE107" s="5">
        <f>SUMIF('KPI data 2024'!$B:$B, $B107, 'KPI data 2024'!$AI:$AI)</f>
        <v>0</v>
      </c>
      <c r="AF107" s="5">
        <f t="shared" si="48"/>
        <v>0</v>
      </c>
      <c r="AG107" s="5">
        <f>IF(D107="Switzerland",SUMIF('Combined Budget 2025 CHF'!$B:$B,$B107,'Combined Budget 2025 CHF'!$Q:$Q),SUMIF('Combined Budget 2025 EUR'!$B:$B,$B107,'Combined Budget 2025 EUR'!$Q:$Q))</f>
        <v>0</v>
      </c>
      <c r="AH107" s="6"/>
      <c r="AI107" s="6" t="str">
        <f t="shared" si="40"/>
        <v>N/A</v>
      </c>
      <c r="AJ107" s="6" t="str">
        <f t="shared" si="41"/>
        <v>N/A</v>
      </c>
      <c r="AK107" s="6">
        <f t="shared" si="42"/>
        <v>-1</v>
      </c>
      <c r="AL107" s="6" t="str">
        <f t="shared" si="43"/>
        <v>N/A</v>
      </c>
      <c r="AM107" s="6">
        <f t="shared" si="49"/>
        <v>-1</v>
      </c>
      <c r="AN107" s="6"/>
      <c r="AO107" s="7">
        <f t="shared" si="44"/>
        <v>0</v>
      </c>
      <c r="AP107" s="7">
        <f t="shared" si="45"/>
        <v>0</v>
      </c>
      <c r="AQ107" s="7">
        <f t="shared" si="46"/>
        <v>-4878.17</v>
      </c>
      <c r="AR107" s="7">
        <f t="shared" si="47"/>
        <v>0</v>
      </c>
    </row>
    <row r="108" spans="2:44" x14ac:dyDescent="0.25">
      <c r="B108">
        <v>21054</v>
      </c>
      <c r="C108" t="s">
        <v>636</v>
      </c>
      <c r="D108" t="s">
        <v>31</v>
      </c>
      <c r="E108" s="1" t="str">
        <f>IF(D108="Switzerland", VLOOKUP($B108, 'Combined Budget 2025 CHF'!$B:$E, 4, 0), VLOOKUP($B108, 'Combined Budget 2025 EUR'!$B:$E, 4, 0))</f>
        <v>German Switzerland</v>
      </c>
      <c r="F108" s="1" t="s">
        <v>535</v>
      </c>
      <c r="G108" s="1" t="s">
        <v>106</v>
      </c>
      <c r="H108">
        <f>IF(D108="Switzerland", VLOOKUP($B108, 'Combined Budget 2025 CHF'!$B:$K, 10, 0), VLOOKUP($B108, 'Combined Budget 2025 EUR'!$B:$K, 10, 0))</f>
        <v>0</v>
      </c>
      <c r="I108" t="s">
        <v>64</v>
      </c>
      <c r="J108">
        <f>YEAR(VLOOKUP($B108, 'KPI data 2025'!$B:$H, 7, 0))</f>
        <v>1900</v>
      </c>
      <c r="K108" t="str">
        <f t="shared" si="30"/>
        <v>Pre-2022</v>
      </c>
      <c r="L108" s="5">
        <f>SUMIF('KPI data 2022'!$B:$B, $B108,'KPI data 2022'!$X:$X)</f>
        <v>6888.32</v>
      </c>
      <c r="M108" s="5">
        <f>SUMIF('KPI data 2023'!$B:$B, $B108, 'KPI data 2023'!$X:$X)</f>
        <v>6863.4100000000008</v>
      </c>
      <c r="N108" s="5">
        <f>SUMIF('KPI data 2024'!$B:$B, $B108, 'KPI data 2024'!$X:$X)</f>
        <v>850.59</v>
      </c>
      <c r="O108" s="5">
        <f>SUMIF('KPI data 2025'!$B:$B, $B108, 'KPI data 2025'!$X:$X)</f>
        <v>3642.1400000000003</v>
      </c>
      <c r="P108" s="5">
        <f>IF(D108="Switzerland",SUMIF('Combined Budget 2025 CHF'!$B:$B,$B108,'Combined Budget 2025 CHF'!$AF:$AF),SUMIF('Combined Budget 2025 EUR'!$B:$B,$B108,'Combined Budget 2025 EUR'!$AN:$AN))</f>
        <v>0</v>
      </c>
      <c r="Q108" s="6"/>
      <c r="R108" s="6">
        <f t="shared" si="31"/>
        <v>3.2818984469603452</v>
      </c>
      <c r="S108" s="6">
        <f t="shared" si="32"/>
        <v>-0.46933958484193716</v>
      </c>
      <c r="T108" s="6">
        <f t="shared" si="33"/>
        <v>-0.47125859425810646</v>
      </c>
      <c r="U108" s="6" t="str">
        <f t="shared" si="34"/>
        <v>N/A</v>
      </c>
      <c r="V108" s="6">
        <f t="shared" si="35"/>
        <v>-0.14727139777369302</v>
      </c>
      <c r="W108" s="6"/>
      <c r="X108" s="7">
        <f t="shared" si="36"/>
        <v>2791.55</v>
      </c>
      <c r="Y108" s="7">
        <f t="shared" si="37"/>
        <v>-3221.2700000000004</v>
      </c>
      <c r="Z108" s="7">
        <f t="shared" si="38"/>
        <v>-3246.1799999999994</v>
      </c>
      <c r="AA108" s="7">
        <f t="shared" si="39"/>
        <v>3642.1400000000003</v>
      </c>
      <c r="AB108" s="6"/>
      <c r="AC108" s="5">
        <f>SUMIF('KPI data 2022'!$B:$B, $B108,'KPI data 2022'!$AI:$AI)</f>
        <v>6888.32</v>
      </c>
      <c r="AD108" s="5">
        <f>SUMIF('KPI data 2023'!$B:$B, $B108, 'KPI data 2023'!$AI:$AI)</f>
        <v>6863.4100000000008</v>
      </c>
      <c r="AE108" s="5">
        <f>SUMIF('KPI data 2024'!$B:$B, $B108, 'KPI data 2024'!$AI:$AI)</f>
        <v>850.59</v>
      </c>
      <c r="AF108" s="5">
        <f t="shared" si="48"/>
        <v>3642.1400000000003</v>
      </c>
      <c r="AG108" s="5">
        <f>IF(D108="Switzerland",SUMIF('Combined Budget 2025 CHF'!$B:$B,$B108,'Combined Budget 2025 CHF'!$Q:$Q),SUMIF('Combined Budget 2025 EUR'!$B:$B,$B108,'Combined Budget 2025 EUR'!$Q:$Q))</f>
        <v>0</v>
      </c>
      <c r="AH108" s="6"/>
      <c r="AI108" s="6">
        <f t="shared" si="40"/>
        <v>3.2818984469603452</v>
      </c>
      <c r="AJ108" s="6">
        <f t="shared" si="41"/>
        <v>-0.46933958484193716</v>
      </c>
      <c r="AK108" s="6">
        <f t="shared" si="42"/>
        <v>-0.47125859425810646</v>
      </c>
      <c r="AL108" s="6" t="str">
        <f t="shared" si="43"/>
        <v>N/A</v>
      </c>
      <c r="AM108" s="6">
        <f t="shared" si="49"/>
        <v>-0.14727139777369302</v>
      </c>
      <c r="AN108" s="6"/>
      <c r="AO108" s="7">
        <f t="shared" si="44"/>
        <v>2791.55</v>
      </c>
      <c r="AP108" s="7">
        <f t="shared" si="45"/>
        <v>-3221.2700000000004</v>
      </c>
      <c r="AQ108" s="7">
        <f t="shared" si="46"/>
        <v>-3246.1799999999994</v>
      </c>
      <c r="AR108" s="7">
        <f t="shared" si="47"/>
        <v>3642.1400000000003</v>
      </c>
    </row>
    <row r="109" spans="2:44" x14ac:dyDescent="0.25">
      <c r="B109">
        <v>21057</v>
      </c>
      <c r="C109" t="s">
        <v>637</v>
      </c>
      <c r="D109" t="s">
        <v>31</v>
      </c>
      <c r="E109" s="1" t="str">
        <f>IF(D109="Switzerland", VLOOKUP($B109, 'Combined Budget 2025 CHF'!$B:$E, 4, 0), VLOOKUP($B109, 'Combined Budget 2025 EUR'!$B:$E, 4, 0))</f>
        <v>German Switzerland</v>
      </c>
      <c r="F109" s="1" t="s">
        <v>535</v>
      </c>
      <c r="G109" s="1" t="s">
        <v>106</v>
      </c>
      <c r="H109">
        <f>IF(D109="Switzerland", VLOOKUP($B109, 'Combined Budget 2025 CHF'!$B:$K, 10, 0), VLOOKUP($B109, 'Combined Budget 2025 EUR'!$B:$K, 10, 0))</f>
        <v>0</v>
      </c>
      <c r="I109" t="s">
        <v>64</v>
      </c>
      <c r="J109">
        <f>YEAR(VLOOKUP($B109, 'KPI data 2025'!$B:$H, 7, 0))</f>
        <v>1900</v>
      </c>
      <c r="K109" t="str">
        <f t="shared" si="30"/>
        <v>Pre-2022</v>
      </c>
      <c r="L109" s="5">
        <f>SUMIF('KPI data 2022'!$B:$B, $B109,'KPI data 2022'!$X:$X)</f>
        <v>18034.870000000003</v>
      </c>
      <c r="M109" s="5">
        <f>SUMIF('KPI data 2023'!$B:$B, $B109, 'KPI data 2023'!$X:$X)</f>
        <v>20337.240000000002</v>
      </c>
      <c r="N109" s="5">
        <f>SUMIF('KPI data 2024'!$B:$B, $B109, 'KPI data 2024'!$X:$X)</f>
        <v>0</v>
      </c>
      <c r="O109" s="5">
        <f>SUMIF('KPI data 2025'!$B:$B, $B109, 'KPI data 2025'!$X:$X)</f>
        <v>0</v>
      </c>
      <c r="P109" s="5">
        <f>IF(D109="Switzerland",SUMIF('Combined Budget 2025 CHF'!$B:$B,$B109,'Combined Budget 2025 CHF'!$AF:$AF),SUMIF('Combined Budget 2025 EUR'!$B:$B,$B109,'Combined Budget 2025 EUR'!$AN:$AN))</f>
        <v>0</v>
      </c>
      <c r="Q109" s="6"/>
      <c r="R109" s="6" t="str">
        <f t="shared" si="31"/>
        <v>N/A</v>
      </c>
      <c r="S109" s="6">
        <f t="shared" si="32"/>
        <v>-1</v>
      </c>
      <c r="T109" s="6">
        <f t="shared" si="33"/>
        <v>-1</v>
      </c>
      <c r="U109" s="6" t="str">
        <f t="shared" si="34"/>
        <v>N/A</v>
      </c>
      <c r="V109" s="6">
        <f t="shared" si="35"/>
        <v>-1</v>
      </c>
      <c r="W109" s="6"/>
      <c r="X109" s="7">
        <f t="shared" si="36"/>
        <v>0</v>
      </c>
      <c r="Y109" s="7">
        <f t="shared" si="37"/>
        <v>-20337.240000000002</v>
      </c>
      <c r="Z109" s="7">
        <f t="shared" si="38"/>
        <v>-18034.870000000003</v>
      </c>
      <c r="AA109" s="7">
        <f t="shared" si="39"/>
        <v>0</v>
      </c>
      <c r="AB109" s="6"/>
      <c r="AC109" s="5">
        <f>SUMIF('KPI data 2022'!$B:$B, $B109,'KPI data 2022'!$AI:$AI)</f>
        <v>18034.870000000003</v>
      </c>
      <c r="AD109" s="5">
        <f>SUMIF('KPI data 2023'!$B:$B, $B109, 'KPI data 2023'!$AI:$AI)</f>
        <v>20337.240000000002</v>
      </c>
      <c r="AE109" s="5">
        <f>SUMIF('KPI data 2024'!$B:$B, $B109, 'KPI data 2024'!$AI:$AI)</f>
        <v>0</v>
      </c>
      <c r="AF109" s="5">
        <f t="shared" si="48"/>
        <v>0</v>
      </c>
      <c r="AG109" s="5">
        <f>IF(D109="Switzerland",SUMIF('Combined Budget 2025 CHF'!$B:$B,$B109,'Combined Budget 2025 CHF'!$Q:$Q),SUMIF('Combined Budget 2025 EUR'!$B:$B,$B109,'Combined Budget 2025 EUR'!$Q:$Q))</f>
        <v>0</v>
      </c>
      <c r="AH109" s="6"/>
      <c r="AI109" s="6" t="str">
        <f t="shared" si="40"/>
        <v>N/A</v>
      </c>
      <c r="AJ109" s="6">
        <f t="shared" si="41"/>
        <v>-1</v>
      </c>
      <c r="AK109" s="6">
        <f t="shared" si="42"/>
        <v>-1</v>
      </c>
      <c r="AL109" s="6" t="str">
        <f t="shared" si="43"/>
        <v>N/A</v>
      </c>
      <c r="AM109" s="6">
        <f t="shared" si="49"/>
        <v>-1</v>
      </c>
      <c r="AN109" s="6"/>
      <c r="AO109" s="7">
        <f t="shared" si="44"/>
        <v>0</v>
      </c>
      <c r="AP109" s="7">
        <f t="shared" si="45"/>
        <v>-20337.240000000002</v>
      </c>
      <c r="AQ109" s="7">
        <f t="shared" si="46"/>
        <v>-18034.870000000003</v>
      </c>
      <c r="AR109" s="7">
        <f t="shared" si="47"/>
        <v>0</v>
      </c>
    </row>
    <row r="110" spans="2:44" x14ac:dyDescent="0.25">
      <c r="B110">
        <v>21058</v>
      </c>
      <c r="C110" t="s">
        <v>638</v>
      </c>
      <c r="D110" t="s">
        <v>31</v>
      </c>
      <c r="E110" s="1" t="s">
        <v>28</v>
      </c>
      <c r="F110" s="1" t="s">
        <v>535</v>
      </c>
      <c r="G110" s="1" t="s">
        <v>106</v>
      </c>
      <c r="H110">
        <f>IF(D110="Switzerland", VLOOKUP($B110, 'Combined Budget 2025 CHF'!$B:$K, 10, 0), VLOOKUP($B110, 'Combined Budget 2025 EUR'!$B:$K, 10, 0))</f>
        <v>0</v>
      </c>
      <c r="I110" t="s">
        <v>64</v>
      </c>
      <c r="J110">
        <f>YEAR(VLOOKUP($B110, 'KPI data 2025'!$B:$H, 7, 0))</f>
        <v>1900</v>
      </c>
      <c r="K110" t="str">
        <f t="shared" si="30"/>
        <v>Pre-2022</v>
      </c>
      <c r="L110" s="5">
        <f>SUMIF('KPI data 2022'!$B:$B, $B110,'KPI data 2022'!$X:$X)</f>
        <v>1629.03</v>
      </c>
      <c r="M110" s="5">
        <f>SUMIF('KPI data 2023'!$B:$B, $B110, 'KPI data 2023'!$X:$X)</f>
        <v>935.2</v>
      </c>
      <c r="N110" s="5">
        <f>SUMIF('KPI data 2024'!$B:$B, $B110, 'KPI data 2024'!$X:$X)</f>
        <v>1603.25</v>
      </c>
      <c r="O110" s="5">
        <f>SUMIF('KPI data 2025'!$B:$B, $B110, 'KPI data 2025'!$X:$X)</f>
        <v>1597.76</v>
      </c>
      <c r="P110" s="5">
        <f>IF(D110="Switzerland",SUMIF('Combined Budget 2025 CHF'!$B:$B,$B110,'Combined Budget 2025 CHF'!$AF:$AF),SUMIF('Combined Budget 2025 EUR'!$B:$B,$B110,'Combined Budget 2025 EUR'!$AN:$AN))</f>
        <v>0</v>
      </c>
      <c r="Q110" s="6"/>
      <c r="R110" s="6">
        <f t="shared" si="31"/>
        <v>-3.4242944019959864E-3</v>
      </c>
      <c r="S110" s="6">
        <f t="shared" si="32"/>
        <v>0.70846877673224973</v>
      </c>
      <c r="T110" s="6">
        <f t="shared" si="33"/>
        <v>-1.919547215213957E-2</v>
      </c>
      <c r="U110" s="6" t="str">
        <f t="shared" si="34"/>
        <v>N/A</v>
      </c>
      <c r="V110" s="6">
        <f t="shared" si="35"/>
        <v>-4.8338037170799764E-3</v>
      </c>
      <c r="W110" s="6"/>
      <c r="X110" s="7">
        <f t="shared" si="36"/>
        <v>-5.4900000000000091</v>
      </c>
      <c r="Y110" s="7">
        <f t="shared" si="37"/>
        <v>662.56</v>
      </c>
      <c r="Z110" s="7">
        <f t="shared" si="38"/>
        <v>-31.269999999999982</v>
      </c>
      <c r="AA110" s="7">
        <f t="shared" si="39"/>
        <v>1597.76</v>
      </c>
      <c r="AB110" s="6"/>
      <c r="AC110" s="5">
        <f>SUMIF('KPI data 2022'!$B:$B, $B110,'KPI data 2022'!$AI:$AI)</f>
        <v>1629.03</v>
      </c>
      <c r="AD110" s="5">
        <f>SUMIF('KPI data 2023'!$B:$B, $B110, 'KPI data 2023'!$AI:$AI)</f>
        <v>935.2</v>
      </c>
      <c r="AE110" s="5">
        <f>SUMIF('KPI data 2024'!$B:$B, $B110, 'KPI data 2024'!$AI:$AI)</f>
        <v>1603.25</v>
      </c>
      <c r="AF110" s="5">
        <f t="shared" si="48"/>
        <v>1597.76</v>
      </c>
      <c r="AG110" s="5">
        <f>IF(D110="Switzerland",SUMIF('Combined Budget 2025 CHF'!$B:$B,$B110,'Combined Budget 2025 CHF'!$Q:$Q),SUMIF('Combined Budget 2025 EUR'!$B:$B,$B110,'Combined Budget 2025 EUR'!$Q:$Q))</f>
        <v>0</v>
      </c>
      <c r="AH110" s="6"/>
      <c r="AI110" s="6">
        <f t="shared" si="40"/>
        <v>-3.4242944019959864E-3</v>
      </c>
      <c r="AJ110" s="6">
        <f t="shared" si="41"/>
        <v>0.70846877673224973</v>
      </c>
      <c r="AK110" s="6">
        <f t="shared" si="42"/>
        <v>-1.919547215213957E-2</v>
      </c>
      <c r="AL110" s="6" t="str">
        <f t="shared" si="43"/>
        <v>N/A</v>
      </c>
      <c r="AM110" s="6">
        <f t="shared" si="49"/>
        <v>-4.8338037170799764E-3</v>
      </c>
      <c r="AN110" s="6"/>
      <c r="AO110" s="7">
        <f t="shared" si="44"/>
        <v>-5.4900000000000091</v>
      </c>
      <c r="AP110" s="7">
        <f t="shared" si="45"/>
        <v>662.56</v>
      </c>
      <c r="AQ110" s="7">
        <f t="shared" si="46"/>
        <v>-31.269999999999982</v>
      </c>
      <c r="AR110" s="7">
        <f t="shared" si="47"/>
        <v>1597.76</v>
      </c>
    </row>
    <row r="111" spans="2:44" x14ac:dyDescent="0.25">
      <c r="B111">
        <v>21067</v>
      </c>
      <c r="C111" t="s">
        <v>639</v>
      </c>
      <c r="D111" t="s">
        <v>31</v>
      </c>
      <c r="E111" s="1">
        <f>IF(D111="Switzerland", VLOOKUP($B111, 'Combined Budget 2025 CHF'!$B:$E, 4, 0), VLOOKUP($B111, 'Combined Budget 2025 EUR'!$B:$E, 4, 0))</f>
        <v>0</v>
      </c>
      <c r="F111" s="1" t="s">
        <v>535</v>
      </c>
      <c r="G111" s="1" t="s">
        <v>106</v>
      </c>
      <c r="H111">
        <f>IF(D111="Switzerland", VLOOKUP($B111, 'Combined Budget 2025 CHF'!$B:$K, 10, 0), VLOOKUP($B111, 'Combined Budget 2025 EUR'!$B:$K, 10, 0))</f>
        <v>0</v>
      </c>
      <c r="I111" t="s">
        <v>64</v>
      </c>
      <c r="J111">
        <f>YEAR(VLOOKUP($B111, 'KPI data 2025'!$B:$H, 7, 0))</f>
        <v>1900</v>
      </c>
      <c r="K111" t="str">
        <f t="shared" si="30"/>
        <v>Pre-2022</v>
      </c>
      <c r="L111" s="5">
        <f>SUMIF('KPI data 2022'!$B:$B, $B111,'KPI data 2022'!$X:$X)</f>
        <v>3747.0999999999995</v>
      </c>
      <c r="M111" s="5">
        <f>SUMIF('KPI data 2023'!$B:$B, $B111, 'KPI data 2023'!$X:$X)</f>
        <v>906.91</v>
      </c>
      <c r="N111" s="5">
        <f>SUMIF('KPI data 2024'!$B:$B, $B111, 'KPI data 2024'!$X:$X)</f>
        <v>0</v>
      </c>
      <c r="O111" s="5">
        <f>SUMIF('KPI data 2025'!$B:$B, $B111, 'KPI data 2025'!$X:$X)</f>
        <v>0</v>
      </c>
      <c r="P111" s="5">
        <f>IF(D111="Switzerland",SUMIF('Combined Budget 2025 CHF'!$B:$B,$B111,'Combined Budget 2025 CHF'!$AF:$AF),SUMIF('Combined Budget 2025 EUR'!$B:$B,$B111,'Combined Budget 2025 EUR'!$AN:$AN))</f>
        <v>0</v>
      </c>
      <c r="Q111" s="6"/>
      <c r="R111" s="6" t="str">
        <f t="shared" si="31"/>
        <v>N/A</v>
      </c>
      <c r="S111" s="6">
        <f t="shared" si="32"/>
        <v>-1</v>
      </c>
      <c r="T111" s="6">
        <f t="shared" si="33"/>
        <v>-1</v>
      </c>
      <c r="U111" s="6" t="str">
        <f t="shared" si="34"/>
        <v>N/A</v>
      </c>
      <c r="V111" s="6">
        <f t="shared" si="35"/>
        <v>-1</v>
      </c>
      <c r="W111" s="6"/>
      <c r="X111" s="7">
        <f t="shared" si="36"/>
        <v>0</v>
      </c>
      <c r="Y111" s="7">
        <f t="shared" si="37"/>
        <v>-906.91</v>
      </c>
      <c r="Z111" s="7">
        <f t="shared" si="38"/>
        <v>-3747.0999999999995</v>
      </c>
      <c r="AA111" s="7">
        <f t="shared" si="39"/>
        <v>0</v>
      </c>
      <c r="AB111" s="6"/>
      <c r="AC111" s="5">
        <f>SUMIF('KPI data 2022'!$B:$B, $B111,'KPI data 2022'!$AI:$AI)</f>
        <v>3747.0999999999995</v>
      </c>
      <c r="AD111" s="5">
        <f>SUMIF('KPI data 2023'!$B:$B, $B111, 'KPI data 2023'!$AI:$AI)</f>
        <v>906.91</v>
      </c>
      <c r="AE111" s="5">
        <f>SUMIF('KPI data 2024'!$B:$B, $B111, 'KPI data 2024'!$AI:$AI)</f>
        <v>0</v>
      </c>
      <c r="AF111" s="5">
        <f t="shared" si="48"/>
        <v>0</v>
      </c>
      <c r="AG111" s="5">
        <f>IF(D111="Switzerland",SUMIF('Combined Budget 2025 CHF'!$B:$B,$B111,'Combined Budget 2025 CHF'!$Q:$Q),SUMIF('Combined Budget 2025 EUR'!$B:$B,$B111,'Combined Budget 2025 EUR'!$Q:$Q))</f>
        <v>0</v>
      </c>
      <c r="AH111" s="6"/>
      <c r="AI111" s="6" t="str">
        <f t="shared" si="40"/>
        <v>N/A</v>
      </c>
      <c r="AJ111" s="6">
        <f t="shared" si="41"/>
        <v>-1</v>
      </c>
      <c r="AK111" s="6">
        <f t="shared" si="42"/>
        <v>-1</v>
      </c>
      <c r="AL111" s="6" t="str">
        <f t="shared" si="43"/>
        <v>N/A</v>
      </c>
      <c r="AM111" s="6">
        <f t="shared" si="49"/>
        <v>-1</v>
      </c>
      <c r="AN111" s="6"/>
      <c r="AO111" s="7">
        <f t="shared" si="44"/>
        <v>0</v>
      </c>
      <c r="AP111" s="7">
        <f t="shared" si="45"/>
        <v>-906.91</v>
      </c>
      <c r="AQ111" s="7">
        <f t="shared" si="46"/>
        <v>-3747.0999999999995</v>
      </c>
      <c r="AR111" s="7">
        <f t="shared" si="47"/>
        <v>0</v>
      </c>
    </row>
    <row r="112" spans="2:44" x14ac:dyDescent="0.25">
      <c r="B112">
        <v>21081</v>
      </c>
      <c r="C112" t="s">
        <v>640</v>
      </c>
      <c r="D112" t="s">
        <v>31</v>
      </c>
      <c r="E112" s="1">
        <f>IF(D112="Switzerland", VLOOKUP($B112, 'Combined Budget 2025 CHF'!$B:$E, 4, 0), VLOOKUP($B112, 'Combined Budget 2025 EUR'!$B:$E, 4, 0))</f>
        <v>0</v>
      </c>
      <c r="F112" s="1" t="s">
        <v>535</v>
      </c>
      <c r="G112" s="1" t="s">
        <v>106</v>
      </c>
      <c r="H112">
        <f>IF(D112="Switzerland", VLOOKUP($B112, 'Combined Budget 2025 CHF'!$B:$K, 10, 0), VLOOKUP($B112, 'Combined Budget 2025 EUR'!$B:$K, 10, 0))</f>
        <v>0</v>
      </c>
      <c r="I112" t="s">
        <v>64</v>
      </c>
      <c r="J112">
        <f>YEAR(VLOOKUP($B112, 'KPI data 2025'!$B:$H, 7, 0))</f>
        <v>1900</v>
      </c>
      <c r="K112" t="str">
        <f t="shared" si="30"/>
        <v>Pre-2022</v>
      </c>
      <c r="L112" s="5">
        <f>SUMIF('KPI data 2022'!$B:$B, $B112,'KPI data 2022'!$X:$X)</f>
        <v>422.13000000000005</v>
      </c>
      <c r="M112" s="5">
        <f>SUMIF('KPI data 2023'!$B:$B, $B112, 'KPI data 2023'!$X:$X)</f>
        <v>0</v>
      </c>
      <c r="N112" s="5">
        <f>SUMIF('KPI data 2024'!$B:$B, $B112, 'KPI data 2024'!$X:$X)</f>
        <v>0</v>
      </c>
      <c r="O112" s="5">
        <f>SUMIF('KPI data 2025'!$B:$B, $B112, 'KPI data 2025'!$X:$X)</f>
        <v>0</v>
      </c>
      <c r="P112" s="5">
        <f>IF(D112="Switzerland",SUMIF('Combined Budget 2025 CHF'!$B:$B,$B112,'Combined Budget 2025 CHF'!$AF:$AF),SUMIF('Combined Budget 2025 EUR'!$B:$B,$B112,'Combined Budget 2025 EUR'!$AN:$AN))</f>
        <v>0</v>
      </c>
      <c r="Q112" s="6"/>
      <c r="R112" s="6" t="str">
        <f t="shared" si="31"/>
        <v>N/A</v>
      </c>
      <c r="S112" s="6" t="str">
        <f t="shared" si="32"/>
        <v>N/A</v>
      </c>
      <c r="T112" s="6">
        <f t="shared" si="33"/>
        <v>-1</v>
      </c>
      <c r="U112" s="6" t="str">
        <f t="shared" si="34"/>
        <v>N/A</v>
      </c>
      <c r="V112" s="6">
        <f t="shared" si="35"/>
        <v>-1</v>
      </c>
      <c r="W112" s="6"/>
      <c r="X112" s="7">
        <f t="shared" si="36"/>
        <v>0</v>
      </c>
      <c r="Y112" s="7">
        <f t="shared" si="37"/>
        <v>0</v>
      </c>
      <c r="Z112" s="7">
        <f t="shared" si="38"/>
        <v>-422.13000000000005</v>
      </c>
      <c r="AA112" s="7">
        <f t="shared" si="39"/>
        <v>0</v>
      </c>
      <c r="AB112" s="6"/>
      <c r="AC112" s="5">
        <f>SUMIF('KPI data 2022'!$B:$B, $B112,'KPI data 2022'!$AI:$AI)</f>
        <v>422.13000000000005</v>
      </c>
      <c r="AD112" s="5">
        <f>SUMIF('KPI data 2023'!$B:$B, $B112, 'KPI data 2023'!$AI:$AI)</f>
        <v>0</v>
      </c>
      <c r="AE112" s="5">
        <f>SUMIF('KPI data 2024'!$B:$B, $B112, 'KPI data 2024'!$AI:$AI)</f>
        <v>0</v>
      </c>
      <c r="AF112" s="5">
        <f t="shared" si="48"/>
        <v>0</v>
      </c>
      <c r="AG112" s="5">
        <f>IF(D112="Switzerland",SUMIF('Combined Budget 2025 CHF'!$B:$B,$B112,'Combined Budget 2025 CHF'!$Q:$Q),SUMIF('Combined Budget 2025 EUR'!$B:$B,$B112,'Combined Budget 2025 EUR'!$Q:$Q))</f>
        <v>0</v>
      </c>
      <c r="AH112" s="6"/>
      <c r="AI112" s="6" t="str">
        <f t="shared" si="40"/>
        <v>N/A</v>
      </c>
      <c r="AJ112" s="6" t="str">
        <f t="shared" si="41"/>
        <v>N/A</v>
      </c>
      <c r="AK112" s="6">
        <f t="shared" si="42"/>
        <v>-1</v>
      </c>
      <c r="AL112" s="6" t="str">
        <f t="shared" si="43"/>
        <v>N/A</v>
      </c>
      <c r="AM112" s="6">
        <f t="shared" si="49"/>
        <v>-1</v>
      </c>
      <c r="AN112" s="6"/>
      <c r="AO112" s="7">
        <f t="shared" si="44"/>
        <v>0</v>
      </c>
      <c r="AP112" s="7">
        <f t="shared" si="45"/>
        <v>0</v>
      </c>
      <c r="AQ112" s="7">
        <f t="shared" si="46"/>
        <v>-422.13000000000005</v>
      </c>
      <c r="AR112" s="7">
        <f t="shared" si="47"/>
        <v>0</v>
      </c>
    </row>
    <row r="113" spans="2:44" x14ac:dyDescent="0.25">
      <c r="B113">
        <v>21089</v>
      </c>
      <c r="C113" t="s">
        <v>641</v>
      </c>
      <c r="D113" t="s">
        <v>31</v>
      </c>
      <c r="E113" s="1">
        <f>IF(D113="Switzerland", VLOOKUP($B113, 'Combined Budget 2025 CHF'!$B:$E, 4, 0), VLOOKUP($B113, 'Combined Budget 2025 EUR'!$B:$E, 4, 0))</f>
        <v>0</v>
      </c>
      <c r="F113" s="1" t="s">
        <v>535</v>
      </c>
      <c r="G113" s="1" t="s">
        <v>106</v>
      </c>
      <c r="H113">
        <f>IF(D113="Switzerland", VLOOKUP($B113, 'Combined Budget 2025 CHF'!$B:$K, 10, 0), VLOOKUP($B113, 'Combined Budget 2025 EUR'!$B:$K, 10, 0))</f>
        <v>0</v>
      </c>
      <c r="I113" t="s">
        <v>64</v>
      </c>
      <c r="J113">
        <f>YEAR(VLOOKUP($B113, 'KPI data 2025'!$B:$H, 7, 0))</f>
        <v>2021</v>
      </c>
      <c r="K113" t="str">
        <f t="shared" si="30"/>
        <v>Pre-2022</v>
      </c>
      <c r="L113" s="5">
        <f>SUMIF('KPI data 2022'!$B:$B, $B113,'KPI data 2022'!$X:$X)</f>
        <v>261.08000000000004</v>
      </c>
      <c r="M113" s="5">
        <f>SUMIF('KPI data 2023'!$B:$B, $B113, 'KPI data 2023'!$X:$X)</f>
        <v>0</v>
      </c>
      <c r="N113" s="5">
        <f>SUMIF('KPI data 2024'!$B:$B, $B113, 'KPI data 2024'!$X:$X)</f>
        <v>0</v>
      </c>
      <c r="O113" s="5">
        <f>SUMIF('KPI data 2025'!$B:$B, $B113, 'KPI data 2025'!$X:$X)</f>
        <v>0</v>
      </c>
      <c r="P113" s="5">
        <f>IF(D113="Switzerland",SUMIF('Combined Budget 2025 CHF'!$B:$B,$B113,'Combined Budget 2025 CHF'!$AF:$AF),SUMIF('Combined Budget 2025 EUR'!$B:$B,$B113,'Combined Budget 2025 EUR'!$AN:$AN))</f>
        <v>0</v>
      </c>
      <c r="Q113" s="6"/>
      <c r="R113" s="6" t="str">
        <f t="shared" si="31"/>
        <v>N/A</v>
      </c>
      <c r="S113" s="6" t="str">
        <f t="shared" si="32"/>
        <v>N/A</v>
      </c>
      <c r="T113" s="6">
        <f t="shared" si="33"/>
        <v>-1</v>
      </c>
      <c r="U113" s="6" t="str">
        <f t="shared" si="34"/>
        <v>N/A</v>
      </c>
      <c r="V113" s="6">
        <f t="shared" si="35"/>
        <v>-1</v>
      </c>
      <c r="W113" s="6"/>
      <c r="X113" s="7">
        <f t="shared" si="36"/>
        <v>0</v>
      </c>
      <c r="Y113" s="7">
        <f t="shared" si="37"/>
        <v>0</v>
      </c>
      <c r="Z113" s="7">
        <f t="shared" si="38"/>
        <v>-261.08000000000004</v>
      </c>
      <c r="AA113" s="7">
        <f t="shared" si="39"/>
        <v>0</v>
      </c>
      <c r="AB113" s="6"/>
      <c r="AC113" s="5">
        <f>SUMIF('KPI data 2022'!$B:$B, $B113,'KPI data 2022'!$AI:$AI)</f>
        <v>261.08000000000004</v>
      </c>
      <c r="AD113" s="5">
        <f>SUMIF('KPI data 2023'!$B:$B, $B113, 'KPI data 2023'!$AI:$AI)</f>
        <v>0</v>
      </c>
      <c r="AE113" s="5">
        <f>SUMIF('KPI data 2024'!$B:$B, $B113, 'KPI data 2024'!$AI:$AI)</f>
        <v>0</v>
      </c>
      <c r="AF113" s="5">
        <f t="shared" si="48"/>
        <v>0</v>
      </c>
      <c r="AG113" s="5">
        <f>IF(D113="Switzerland",SUMIF('Combined Budget 2025 CHF'!$B:$B,$B113,'Combined Budget 2025 CHF'!$Q:$Q),SUMIF('Combined Budget 2025 EUR'!$B:$B,$B113,'Combined Budget 2025 EUR'!$Q:$Q))</f>
        <v>0</v>
      </c>
      <c r="AH113" s="6"/>
      <c r="AI113" s="6" t="str">
        <f t="shared" si="40"/>
        <v>N/A</v>
      </c>
      <c r="AJ113" s="6" t="str">
        <f t="shared" si="41"/>
        <v>N/A</v>
      </c>
      <c r="AK113" s="6">
        <f t="shared" si="42"/>
        <v>-1</v>
      </c>
      <c r="AL113" s="6" t="str">
        <f t="shared" si="43"/>
        <v>N/A</v>
      </c>
      <c r="AM113" s="6">
        <f t="shared" si="49"/>
        <v>-1</v>
      </c>
      <c r="AN113" s="6"/>
      <c r="AO113" s="7">
        <f t="shared" si="44"/>
        <v>0</v>
      </c>
      <c r="AP113" s="7">
        <f t="shared" si="45"/>
        <v>0</v>
      </c>
      <c r="AQ113" s="7">
        <f t="shared" si="46"/>
        <v>-261.08000000000004</v>
      </c>
      <c r="AR113" s="7">
        <f t="shared" si="47"/>
        <v>0</v>
      </c>
    </row>
    <row r="114" spans="2:44" x14ac:dyDescent="0.25">
      <c r="B114">
        <v>21091</v>
      </c>
      <c r="C114" t="s">
        <v>642</v>
      </c>
      <c r="D114" t="s">
        <v>31</v>
      </c>
      <c r="E114" s="1">
        <f>IF(D114="Switzerland", VLOOKUP($B114, 'Combined Budget 2025 CHF'!$B:$E, 4, 0), VLOOKUP($B114, 'Combined Budget 2025 EUR'!$B:$E, 4, 0))</f>
        <v>0</v>
      </c>
      <c r="F114" s="1" t="s">
        <v>535</v>
      </c>
      <c r="G114" s="1" t="s">
        <v>106</v>
      </c>
      <c r="H114">
        <f>IF(D114="Switzerland", VLOOKUP($B114, 'Combined Budget 2025 CHF'!$B:$K, 10, 0), VLOOKUP($B114, 'Combined Budget 2025 EUR'!$B:$K, 10, 0))</f>
        <v>0</v>
      </c>
      <c r="I114" t="s">
        <v>64</v>
      </c>
      <c r="J114">
        <f>YEAR(VLOOKUP($B114, 'KPI data 2025'!$B:$H, 7, 0))</f>
        <v>2021</v>
      </c>
      <c r="K114" t="str">
        <f t="shared" si="30"/>
        <v>Pre-2022</v>
      </c>
      <c r="L114" s="5">
        <f>SUMIF('KPI data 2022'!$B:$B, $B114,'KPI data 2022'!$X:$X)</f>
        <v>2894.91</v>
      </c>
      <c r="M114" s="5">
        <f>SUMIF('KPI data 2023'!$B:$B, $B114, 'KPI data 2023'!$X:$X)</f>
        <v>504.97</v>
      </c>
      <c r="N114" s="5">
        <f>SUMIF('KPI data 2024'!$B:$B, $B114, 'KPI data 2024'!$X:$X)</f>
        <v>0</v>
      </c>
      <c r="O114" s="5">
        <f>SUMIF('KPI data 2025'!$B:$B, $B114, 'KPI data 2025'!$X:$X)</f>
        <v>0</v>
      </c>
      <c r="P114" s="5">
        <f>IF(D114="Switzerland",SUMIF('Combined Budget 2025 CHF'!$B:$B,$B114,'Combined Budget 2025 CHF'!$AF:$AF),SUMIF('Combined Budget 2025 EUR'!$B:$B,$B114,'Combined Budget 2025 EUR'!$AN:$AN))</f>
        <v>0</v>
      </c>
      <c r="Q114" s="6"/>
      <c r="R114" s="6" t="str">
        <f t="shared" si="31"/>
        <v>N/A</v>
      </c>
      <c r="S114" s="6">
        <f t="shared" si="32"/>
        <v>-1</v>
      </c>
      <c r="T114" s="6">
        <f t="shared" si="33"/>
        <v>-1</v>
      </c>
      <c r="U114" s="6" t="str">
        <f t="shared" si="34"/>
        <v>N/A</v>
      </c>
      <c r="V114" s="6">
        <f t="shared" si="35"/>
        <v>-1</v>
      </c>
      <c r="W114" s="6"/>
      <c r="X114" s="7">
        <f t="shared" si="36"/>
        <v>0</v>
      </c>
      <c r="Y114" s="7">
        <f t="shared" si="37"/>
        <v>-504.97</v>
      </c>
      <c r="Z114" s="7">
        <f t="shared" si="38"/>
        <v>-2894.91</v>
      </c>
      <c r="AA114" s="7">
        <f t="shared" si="39"/>
        <v>0</v>
      </c>
      <c r="AB114" s="6"/>
      <c r="AC114" s="5">
        <f>SUMIF('KPI data 2022'!$B:$B, $B114,'KPI data 2022'!$AI:$AI)</f>
        <v>2894.91</v>
      </c>
      <c r="AD114" s="5">
        <f>SUMIF('KPI data 2023'!$B:$B, $B114, 'KPI data 2023'!$AI:$AI)</f>
        <v>504.97</v>
      </c>
      <c r="AE114" s="5">
        <f>SUMIF('KPI data 2024'!$B:$B, $B114, 'KPI data 2024'!$AI:$AI)</f>
        <v>0</v>
      </c>
      <c r="AF114" s="5">
        <f t="shared" si="48"/>
        <v>0</v>
      </c>
      <c r="AG114" s="5">
        <f>IF(D114="Switzerland",SUMIF('Combined Budget 2025 CHF'!$B:$B,$B114,'Combined Budget 2025 CHF'!$Q:$Q),SUMIF('Combined Budget 2025 EUR'!$B:$B,$B114,'Combined Budget 2025 EUR'!$Q:$Q))</f>
        <v>0</v>
      </c>
      <c r="AH114" s="6"/>
      <c r="AI114" s="6" t="str">
        <f t="shared" si="40"/>
        <v>N/A</v>
      </c>
      <c r="AJ114" s="6">
        <f t="shared" si="41"/>
        <v>-1</v>
      </c>
      <c r="AK114" s="6">
        <f t="shared" si="42"/>
        <v>-1</v>
      </c>
      <c r="AL114" s="6" t="str">
        <f t="shared" si="43"/>
        <v>N/A</v>
      </c>
      <c r="AM114" s="6">
        <f t="shared" si="49"/>
        <v>-1</v>
      </c>
      <c r="AN114" s="6"/>
      <c r="AO114" s="7">
        <f t="shared" si="44"/>
        <v>0</v>
      </c>
      <c r="AP114" s="7">
        <f t="shared" si="45"/>
        <v>-504.97</v>
      </c>
      <c r="AQ114" s="7">
        <f t="shared" si="46"/>
        <v>-2894.91</v>
      </c>
      <c r="AR114" s="7">
        <f t="shared" si="47"/>
        <v>0</v>
      </c>
    </row>
    <row r="115" spans="2:44" x14ac:dyDescent="0.25">
      <c r="B115">
        <v>21094</v>
      </c>
      <c r="C115" t="s">
        <v>643</v>
      </c>
      <c r="D115" t="s">
        <v>31</v>
      </c>
      <c r="E115" s="1">
        <f>IF(D115="Switzerland", VLOOKUP($B115, 'Combined Budget 2025 CHF'!$B:$E, 4, 0), VLOOKUP($B115, 'Combined Budget 2025 EUR'!$B:$E, 4, 0))</f>
        <v>0</v>
      </c>
      <c r="F115" s="1" t="s">
        <v>535</v>
      </c>
      <c r="G115" s="1" t="s">
        <v>106</v>
      </c>
      <c r="H115">
        <f>IF(D115="Switzerland", VLOOKUP($B115, 'Combined Budget 2025 CHF'!$B:$K, 10, 0), VLOOKUP($B115, 'Combined Budget 2025 EUR'!$B:$K, 10, 0))</f>
        <v>0</v>
      </c>
      <c r="I115" t="s">
        <v>64</v>
      </c>
      <c r="J115">
        <f>YEAR(VLOOKUP($B115, 'KPI data 2025'!$B:$H, 7, 0))</f>
        <v>2021</v>
      </c>
      <c r="K115" t="str">
        <f t="shared" si="30"/>
        <v>Pre-2022</v>
      </c>
      <c r="L115" s="5">
        <f>SUMIF('KPI data 2022'!$B:$B, $B115,'KPI data 2022'!$X:$X)</f>
        <v>21881.56</v>
      </c>
      <c r="M115" s="5">
        <f>SUMIF('KPI data 2023'!$B:$B, $B115, 'KPI data 2023'!$X:$X)</f>
        <v>6269.82</v>
      </c>
      <c r="N115" s="5">
        <f>SUMIF('KPI data 2024'!$B:$B, $B115, 'KPI data 2024'!$X:$X)</f>
        <v>0</v>
      </c>
      <c r="O115" s="5">
        <f>SUMIF('KPI data 2025'!$B:$B, $B115, 'KPI data 2025'!$X:$X)</f>
        <v>0</v>
      </c>
      <c r="P115" s="5">
        <f>IF(D115="Switzerland",SUMIF('Combined Budget 2025 CHF'!$B:$B,$B115,'Combined Budget 2025 CHF'!$AF:$AF),SUMIF('Combined Budget 2025 EUR'!$B:$B,$B115,'Combined Budget 2025 EUR'!$AN:$AN))</f>
        <v>0</v>
      </c>
      <c r="Q115" s="6"/>
      <c r="R115" s="6" t="str">
        <f t="shared" si="31"/>
        <v>N/A</v>
      </c>
      <c r="S115" s="6">
        <f t="shared" si="32"/>
        <v>-1</v>
      </c>
      <c r="T115" s="6">
        <f t="shared" si="33"/>
        <v>-1</v>
      </c>
      <c r="U115" s="6" t="str">
        <f t="shared" si="34"/>
        <v>N/A</v>
      </c>
      <c r="V115" s="6">
        <f t="shared" si="35"/>
        <v>-1</v>
      </c>
      <c r="W115" s="6"/>
      <c r="X115" s="7">
        <f t="shared" si="36"/>
        <v>0</v>
      </c>
      <c r="Y115" s="7">
        <f t="shared" si="37"/>
        <v>-6269.82</v>
      </c>
      <c r="Z115" s="7">
        <f t="shared" si="38"/>
        <v>-21881.56</v>
      </c>
      <c r="AA115" s="7">
        <f t="shared" si="39"/>
        <v>0</v>
      </c>
      <c r="AB115" s="6"/>
      <c r="AC115" s="5">
        <f>SUMIF('KPI data 2022'!$B:$B, $B115,'KPI data 2022'!$AI:$AI)</f>
        <v>21881.56</v>
      </c>
      <c r="AD115" s="5">
        <f>SUMIF('KPI data 2023'!$B:$B, $B115, 'KPI data 2023'!$AI:$AI)</f>
        <v>6269.82</v>
      </c>
      <c r="AE115" s="5">
        <f>SUMIF('KPI data 2024'!$B:$B, $B115, 'KPI data 2024'!$AI:$AI)</f>
        <v>0</v>
      </c>
      <c r="AF115" s="5">
        <f t="shared" si="48"/>
        <v>0</v>
      </c>
      <c r="AG115" s="5">
        <f>IF(D115="Switzerland",SUMIF('Combined Budget 2025 CHF'!$B:$B,$B115,'Combined Budget 2025 CHF'!$Q:$Q),SUMIF('Combined Budget 2025 EUR'!$B:$B,$B115,'Combined Budget 2025 EUR'!$Q:$Q))</f>
        <v>0</v>
      </c>
      <c r="AH115" s="6"/>
      <c r="AI115" s="6" t="str">
        <f t="shared" si="40"/>
        <v>N/A</v>
      </c>
      <c r="AJ115" s="6">
        <f t="shared" si="41"/>
        <v>-1</v>
      </c>
      <c r="AK115" s="6">
        <f t="shared" si="42"/>
        <v>-1</v>
      </c>
      <c r="AL115" s="6" t="str">
        <f t="shared" si="43"/>
        <v>N/A</v>
      </c>
      <c r="AM115" s="6">
        <f t="shared" si="49"/>
        <v>-1</v>
      </c>
      <c r="AN115" s="6"/>
      <c r="AO115" s="7">
        <f t="shared" si="44"/>
        <v>0</v>
      </c>
      <c r="AP115" s="7">
        <f t="shared" si="45"/>
        <v>-6269.82</v>
      </c>
      <c r="AQ115" s="7">
        <f t="shared" si="46"/>
        <v>-21881.56</v>
      </c>
      <c r="AR115" s="7">
        <f t="shared" si="47"/>
        <v>0</v>
      </c>
    </row>
    <row r="116" spans="2:44" x14ac:dyDescent="0.25">
      <c r="B116">
        <v>21095</v>
      </c>
      <c r="C116" t="s">
        <v>644</v>
      </c>
      <c r="D116" t="s">
        <v>31</v>
      </c>
      <c r="E116" s="1" t="str">
        <f>IF(D116="Switzerland", VLOOKUP($B116, 'Combined Budget 2025 CHF'!$B:$E, 4, 0), VLOOKUP($B116, 'Combined Budget 2025 EUR'!$B:$E, 4, 0))</f>
        <v>German Switzerland</v>
      </c>
      <c r="F116" s="1" t="s">
        <v>535</v>
      </c>
      <c r="G116" s="1" t="s">
        <v>106</v>
      </c>
      <c r="H116">
        <f>IF(D116="Switzerland", VLOOKUP($B116, 'Combined Budget 2025 CHF'!$B:$K, 10, 0), VLOOKUP($B116, 'Combined Budget 2025 EUR'!$B:$K, 10, 0))</f>
        <v>0</v>
      </c>
      <c r="I116" t="s">
        <v>64</v>
      </c>
      <c r="J116">
        <f>YEAR(VLOOKUP($B116, 'KPI data 2025'!$B:$H, 7, 0))</f>
        <v>2021</v>
      </c>
      <c r="K116" t="str">
        <f t="shared" si="30"/>
        <v>Pre-2022</v>
      </c>
      <c r="L116" s="5">
        <f>SUMIF('KPI data 2022'!$B:$B, $B116,'KPI data 2022'!$X:$X)</f>
        <v>11333.37</v>
      </c>
      <c r="M116" s="5">
        <f>SUMIF('KPI data 2023'!$B:$B, $B116, 'KPI data 2023'!$X:$X)</f>
        <v>5162.5300000000007</v>
      </c>
      <c r="N116" s="5">
        <f>SUMIF('KPI data 2024'!$B:$B, $B116, 'KPI data 2024'!$X:$X)</f>
        <v>0</v>
      </c>
      <c r="O116" s="5">
        <f>SUMIF('KPI data 2025'!$B:$B, $B116, 'KPI data 2025'!$X:$X)</f>
        <v>0</v>
      </c>
      <c r="P116" s="5">
        <f>IF(D116="Switzerland",SUMIF('Combined Budget 2025 CHF'!$B:$B,$B116,'Combined Budget 2025 CHF'!$AF:$AF),SUMIF('Combined Budget 2025 EUR'!$B:$B,$B116,'Combined Budget 2025 EUR'!$AN:$AN))</f>
        <v>0</v>
      </c>
      <c r="Q116" s="6"/>
      <c r="R116" s="6" t="str">
        <f t="shared" si="31"/>
        <v>N/A</v>
      </c>
      <c r="S116" s="6">
        <f t="shared" si="32"/>
        <v>-1</v>
      </c>
      <c r="T116" s="6">
        <f t="shared" si="33"/>
        <v>-1</v>
      </c>
      <c r="U116" s="6" t="str">
        <f t="shared" si="34"/>
        <v>N/A</v>
      </c>
      <c r="V116" s="6">
        <f t="shared" si="35"/>
        <v>-1</v>
      </c>
      <c r="W116" s="6"/>
      <c r="X116" s="7">
        <f t="shared" si="36"/>
        <v>0</v>
      </c>
      <c r="Y116" s="7">
        <f t="shared" si="37"/>
        <v>-5162.5300000000007</v>
      </c>
      <c r="Z116" s="7">
        <f t="shared" si="38"/>
        <v>-11333.37</v>
      </c>
      <c r="AA116" s="7">
        <f t="shared" si="39"/>
        <v>0</v>
      </c>
      <c r="AB116" s="6"/>
      <c r="AC116" s="5">
        <f>SUMIF('KPI data 2022'!$B:$B, $B116,'KPI data 2022'!$AI:$AI)</f>
        <v>11333.37</v>
      </c>
      <c r="AD116" s="5">
        <f>SUMIF('KPI data 2023'!$B:$B, $B116, 'KPI data 2023'!$AI:$AI)</f>
        <v>5162.5300000000007</v>
      </c>
      <c r="AE116" s="5">
        <f>SUMIF('KPI data 2024'!$B:$B, $B116, 'KPI data 2024'!$AI:$AI)</f>
        <v>0</v>
      </c>
      <c r="AF116" s="5">
        <f t="shared" si="48"/>
        <v>0</v>
      </c>
      <c r="AG116" s="5">
        <f>IF(D116="Switzerland",SUMIF('Combined Budget 2025 CHF'!$B:$B,$B116,'Combined Budget 2025 CHF'!$Q:$Q),SUMIF('Combined Budget 2025 EUR'!$B:$B,$B116,'Combined Budget 2025 EUR'!$Q:$Q))</f>
        <v>0</v>
      </c>
      <c r="AH116" s="6"/>
      <c r="AI116" s="6" t="str">
        <f t="shared" si="40"/>
        <v>N/A</v>
      </c>
      <c r="AJ116" s="6">
        <f t="shared" si="41"/>
        <v>-1</v>
      </c>
      <c r="AK116" s="6">
        <f t="shared" si="42"/>
        <v>-1</v>
      </c>
      <c r="AL116" s="6" t="str">
        <f t="shared" si="43"/>
        <v>N/A</v>
      </c>
      <c r="AM116" s="6">
        <f t="shared" si="49"/>
        <v>-1</v>
      </c>
      <c r="AN116" s="6"/>
      <c r="AO116" s="7">
        <f t="shared" si="44"/>
        <v>0</v>
      </c>
      <c r="AP116" s="7">
        <f t="shared" si="45"/>
        <v>-5162.5300000000007</v>
      </c>
      <c r="AQ116" s="7">
        <f t="shared" si="46"/>
        <v>-11333.37</v>
      </c>
      <c r="AR116" s="7">
        <f t="shared" si="47"/>
        <v>0</v>
      </c>
    </row>
    <row r="117" spans="2:44" x14ac:dyDescent="0.25">
      <c r="B117">
        <v>21097</v>
      </c>
      <c r="C117" t="s">
        <v>645</v>
      </c>
      <c r="D117" t="s">
        <v>31</v>
      </c>
      <c r="E117" s="1">
        <f>IF(D117="Switzerland", VLOOKUP($B117, 'Combined Budget 2025 CHF'!$B:$E, 4, 0), VLOOKUP($B117, 'Combined Budget 2025 EUR'!$B:$E, 4, 0))</f>
        <v>0</v>
      </c>
      <c r="F117" s="1" t="s">
        <v>535</v>
      </c>
      <c r="G117" s="1" t="s">
        <v>106</v>
      </c>
      <c r="H117">
        <f>IF(D117="Switzerland", VLOOKUP($B117, 'Combined Budget 2025 CHF'!$B:$K, 10, 0), VLOOKUP($B117, 'Combined Budget 2025 EUR'!$B:$K, 10, 0))</f>
        <v>0</v>
      </c>
      <c r="I117" t="s">
        <v>64</v>
      </c>
      <c r="J117">
        <f>YEAR(VLOOKUP($B117, 'KPI data 2025'!$B:$H, 7, 0))</f>
        <v>2022</v>
      </c>
      <c r="K117">
        <f t="shared" si="30"/>
        <v>2022</v>
      </c>
      <c r="L117" s="5">
        <f>SUMIF('KPI data 2022'!$B:$B, $B117,'KPI data 2022'!$X:$X)</f>
        <v>21216.229999999996</v>
      </c>
      <c r="M117" s="5">
        <f>SUMIF('KPI data 2023'!$B:$B, $B117, 'KPI data 2023'!$X:$X)</f>
        <v>877.38</v>
      </c>
      <c r="N117" s="5">
        <f>SUMIF('KPI data 2024'!$B:$B, $B117, 'KPI data 2024'!$X:$X)</f>
        <v>0</v>
      </c>
      <c r="O117" s="5">
        <f>SUMIF('KPI data 2025'!$B:$B, $B117, 'KPI data 2025'!$X:$X)</f>
        <v>0</v>
      </c>
      <c r="P117" s="5">
        <f>IF(D117="Switzerland",SUMIF('Combined Budget 2025 CHF'!$B:$B,$B117,'Combined Budget 2025 CHF'!$AF:$AF),SUMIF('Combined Budget 2025 EUR'!$B:$B,$B117,'Combined Budget 2025 EUR'!$AN:$AN))</f>
        <v>0</v>
      </c>
      <c r="Q117" s="6"/>
      <c r="R117" s="6" t="str">
        <f t="shared" si="31"/>
        <v>N/A</v>
      </c>
      <c r="S117" s="6">
        <f t="shared" si="32"/>
        <v>-1</v>
      </c>
      <c r="T117" s="6">
        <f t="shared" si="33"/>
        <v>-1</v>
      </c>
      <c r="U117" s="6" t="str">
        <f t="shared" si="34"/>
        <v>N/A</v>
      </c>
      <c r="V117" s="6">
        <f t="shared" si="35"/>
        <v>-1</v>
      </c>
      <c r="W117" s="6"/>
      <c r="X117" s="7">
        <f t="shared" si="36"/>
        <v>0</v>
      </c>
      <c r="Y117" s="7">
        <f t="shared" si="37"/>
        <v>-877.38</v>
      </c>
      <c r="Z117" s="7">
        <f t="shared" si="38"/>
        <v>-21216.229999999996</v>
      </c>
      <c r="AA117" s="7">
        <f t="shared" si="39"/>
        <v>0</v>
      </c>
      <c r="AB117" s="6"/>
      <c r="AC117" s="5">
        <f>SUMIF('KPI data 2022'!$B:$B, $B117,'KPI data 2022'!$AI:$AI)</f>
        <v>21216.229999999996</v>
      </c>
      <c r="AD117" s="5">
        <f>SUMIF('KPI data 2023'!$B:$B, $B117, 'KPI data 2023'!$AI:$AI)</f>
        <v>877.38</v>
      </c>
      <c r="AE117" s="5">
        <f>SUMIF('KPI data 2024'!$B:$B, $B117, 'KPI data 2024'!$AI:$AI)</f>
        <v>0</v>
      </c>
      <c r="AF117" s="5">
        <f t="shared" si="48"/>
        <v>0</v>
      </c>
      <c r="AG117" s="5">
        <f>IF(D117="Switzerland",SUMIF('Combined Budget 2025 CHF'!$B:$B,$B117,'Combined Budget 2025 CHF'!$Q:$Q),SUMIF('Combined Budget 2025 EUR'!$B:$B,$B117,'Combined Budget 2025 EUR'!$Q:$Q))</f>
        <v>0</v>
      </c>
      <c r="AH117" s="6"/>
      <c r="AI117" s="6" t="str">
        <f t="shared" si="40"/>
        <v>N/A</v>
      </c>
      <c r="AJ117" s="6">
        <f t="shared" si="41"/>
        <v>-1</v>
      </c>
      <c r="AK117" s="6">
        <f t="shared" si="42"/>
        <v>-1</v>
      </c>
      <c r="AL117" s="6" t="str">
        <f t="shared" si="43"/>
        <v>N/A</v>
      </c>
      <c r="AM117" s="6">
        <f t="shared" si="49"/>
        <v>-1</v>
      </c>
      <c r="AN117" s="6"/>
      <c r="AO117" s="7">
        <f t="shared" si="44"/>
        <v>0</v>
      </c>
      <c r="AP117" s="7">
        <f t="shared" si="45"/>
        <v>-877.38</v>
      </c>
      <c r="AQ117" s="7">
        <f t="shared" si="46"/>
        <v>-21216.229999999996</v>
      </c>
      <c r="AR117" s="7">
        <f t="shared" si="47"/>
        <v>0</v>
      </c>
    </row>
    <row r="118" spans="2:44" x14ac:dyDescent="0.25">
      <c r="B118">
        <v>21100</v>
      </c>
      <c r="C118" t="s">
        <v>646</v>
      </c>
      <c r="D118" t="s">
        <v>31</v>
      </c>
      <c r="E118" s="1">
        <f>IF(D118="Switzerland", VLOOKUP($B118, 'Combined Budget 2025 CHF'!$B:$E, 4, 0), VLOOKUP($B118, 'Combined Budget 2025 EUR'!$B:$E, 4, 0))</f>
        <v>0</v>
      </c>
      <c r="F118" s="1" t="s">
        <v>535</v>
      </c>
      <c r="G118" s="1" t="s">
        <v>106</v>
      </c>
      <c r="H118">
        <f>IF(D118="Switzerland", VLOOKUP($B118, 'Combined Budget 2025 CHF'!$B:$K, 10, 0), VLOOKUP($B118, 'Combined Budget 2025 EUR'!$B:$K, 10, 0))</f>
        <v>0</v>
      </c>
      <c r="I118" t="s">
        <v>64</v>
      </c>
      <c r="J118">
        <f>YEAR(VLOOKUP($B118, 'KPI data 2025'!$B:$H, 7, 0))</f>
        <v>2022</v>
      </c>
      <c r="K118">
        <f t="shared" si="30"/>
        <v>2022</v>
      </c>
      <c r="L118" s="5">
        <f>SUMIF('KPI data 2022'!$B:$B, $B118,'KPI data 2022'!$X:$X)</f>
        <v>6205.09</v>
      </c>
      <c r="M118" s="5">
        <f>SUMIF('KPI data 2023'!$B:$B, $B118, 'KPI data 2023'!$X:$X)</f>
        <v>0</v>
      </c>
      <c r="N118" s="5">
        <f>SUMIF('KPI data 2024'!$B:$B, $B118, 'KPI data 2024'!$X:$X)</f>
        <v>0</v>
      </c>
      <c r="O118" s="5">
        <f>SUMIF('KPI data 2025'!$B:$B, $B118, 'KPI data 2025'!$X:$X)</f>
        <v>0</v>
      </c>
      <c r="P118" s="5">
        <f>IF(D118="Switzerland",SUMIF('Combined Budget 2025 CHF'!$B:$B,$B118,'Combined Budget 2025 CHF'!$AF:$AF),SUMIF('Combined Budget 2025 EUR'!$B:$B,$B118,'Combined Budget 2025 EUR'!$AN:$AN))</f>
        <v>0</v>
      </c>
      <c r="Q118" s="6"/>
      <c r="R118" s="6" t="str">
        <f t="shared" si="31"/>
        <v>N/A</v>
      </c>
      <c r="S118" s="6" t="str">
        <f t="shared" si="32"/>
        <v>N/A</v>
      </c>
      <c r="T118" s="6">
        <f t="shared" si="33"/>
        <v>-1</v>
      </c>
      <c r="U118" s="6" t="str">
        <f t="shared" si="34"/>
        <v>N/A</v>
      </c>
      <c r="V118" s="6">
        <f t="shared" si="35"/>
        <v>-1</v>
      </c>
      <c r="W118" s="6"/>
      <c r="X118" s="7">
        <f t="shared" si="36"/>
        <v>0</v>
      </c>
      <c r="Y118" s="7">
        <f t="shared" si="37"/>
        <v>0</v>
      </c>
      <c r="Z118" s="7">
        <f t="shared" si="38"/>
        <v>-6205.09</v>
      </c>
      <c r="AA118" s="7">
        <f t="shared" si="39"/>
        <v>0</v>
      </c>
      <c r="AB118" s="6"/>
      <c r="AC118" s="5">
        <f>SUMIF('KPI data 2022'!$B:$B, $B118,'KPI data 2022'!$AI:$AI)</f>
        <v>6205.09</v>
      </c>
      <c r="AD118" s="5">
        <f>SUMIF('KPI data 2023'!$B:$B, $B118, 'KPI data 2023'!$AI:$AI)</f>
        <v>0</v>
      </c>
      <c r="AE118" s="5">
        <f>SUMIF('KPI data 2024'!$B:$B, $B118, 'KPI data 2024'!$AI:$AI)</f>
        <v>0</v>
      </c>
      <c r="AF118" s="5">
        <f t="shared" si="48"/>
        <v>0</v>
      </c>
      <c r="AG118" s="5">
        <f>IF(D118="Switzerland",SUMIF('Combined Budget 2025 CHF'!$B:$B,$B118,'Combined Budget 2025 CHF'!$Q:$Q),SUMIF('Combined Budget 2025 EUR'!$B:$B,$B118,'Combined Budget 2025 EUR'!$Q:$Q))</f>
        <v>0</v>
      </c>
      <c r="AH118" s="6"/>
      <c r="AI118" s="6" t="str">
        <f t="shared" si="40"/>
        <v>N/A</v>
      </c>
      <c r="AJ118" s="6" t="str">
        <f t="shared" si="41"/>
        <v>N/A</v>
      </c>
      <c r="AK118" s="6">
        <f t="shared" si="42"/>
        <v>-1</v>
      </c>
      <c r="AL118" s="6" t="str">
        <f t="shared" si="43"/>
        <v>N/A</v>
      </c>
      <c r="AM118" s="6">
        <f t="shared" si="49"/>
        <v>-1</v>
      </c>
      <c r="AN118" s="6"/>
      <c r="AO118" s="7">
        <f t="shared" si="44"/>
        <v>0</v>
      </c>
      <c r="AP118" s="7">
        <f t="shared" si="45"/>
        <v>0</v>
      </c>
      <c r="AQ118" s="7">
        <f t="shared" si="46"/>
        <v>-6205.09</v>
      </c>
      <c r="AR118" s="7">
        <f t="shared" si="47"/>
        <v>0</v>
      </c>
    </row>
    <row r="119" spans="2:44" x14ac:dyDescent="0.25">
      <c r="B119">
        <v>23019</v>
      </c>
      <c r="C119" t="s">
        <v>647</v>
      </c>
      <c r="D119" t="s">
        <v>27</v>
      </c>
      <c r="E119" s="1">
        <f>IF(D119="Switzerland", VLOOKUP($B119, 'Combined Budget 2025 CHF'!$B:$E, 4, 0), VLOOKUP($B119, 'Combined Budget 2025 EUR'!$B:$E, 4, 0))</f>
        <v>0</v>
      </c>
      <c r="F119" s="1" t="s">
        <v>535</v>
      </c>
      <c r="G119" s="1" t="s">
        <v>106</v>
      </c>
      <c r="H119">
        <f>IF(D119="Switzerland", VLOOKUP($B119, 'Combined Budget 2025 CHF'!$B:$K, 10, 0), VLOOKUP($B119, 'Combined Budget 2025 EUR'!$B:$K, 10, 0))</f>
        <v>0</v>
      </c>
      <c r="I119" t="s">
        <v>64</v>
      </c>
      <c r="J119">
        <f>YEAR(VLOOKUP($B119, 'KPI data 2025'!$B:$H, 7, 0))</f>
        <v>1900</v>
      </c>
      <c r="K119" t="str">
        <f t="shared" si="30"/>
        <v>Pre-2022</v>
      </c>
      <c r="L119" s="5">
        <f>SUMIF('KPI data 2022'!$B:$B, $B119,'KPI data 2022'!$X:$X)</f>
        <v>1216.9000000000001</v>
      </c>
      <c r="M119" s="5">
        <f>SUMIF('KPI data 2023'!$B:$B, $B119, 'KPI data 2023'!$X:$X)</f>
        <v>0</v>
      </c>
      <c r="N119" s="5">
        <f>SUMIF('KPI data 2024'!$B:$B, $B119, 'KPI data 2024'!$X:$X)</f>
        <v>0</v>
      </c>
      <c r="O119" s="5">
        <f>SUMIF('KPI data 2025'!$B:$B, $B119, 'KPI data 2025'!$X:$X)</f>
        <v>0</v>
      </c>
      <c r="P119" s="5">
        <f>IF(D119="Switzerland",SUMIF('Combined Budget 2025 CHF'!$B:$B,$B119,'Combined Budget 2025 CHF'!$AF:$AF),SUMIF('Combined Budget 2025 EUR'!$B:$B,$B119,'Combined Budget 2025 EUR'!$AN:$AN))</f>
        <v>0</v>
      </c>
      <c r="Q119" s="6"/>
      <c r="R119" s="6" t="str">
        <f t="shared" si="31"/>
        <v>N/A</v>
      </c>
      <c r="S119" s="6" t="str">
        <f t="shared" si="32"/>
        <v>N/A</v>
      </c>
      <c r="T119" s="6">
        <f t="shared" si="33"/>
        <v>-1</v>
      </c>
      <c r="U119" s="6" t="str">
        <f t="shared" si="34"/>
        <v>N/A</v>
      </c>
      <c r="V119" s="6">
        <f t="shared" si="35"/>
        <v>-1</v>
      </c>
      <c r="W119" s="6"/>
      <c r="X119" s="7">
        <f t="shared" si="36"/>
        <v>0</v>
      </c>
      <c r="Y119" s="7">
        <f t="shared" si="37"/>
        <v>0</v>
      </c>
      <c r="Z119" s="7">
        <f t="shared" si="38"/>
        <v>-1216.9000000000001</v>
      </c>
      <c r="AA119" s="7">
        <f t="shared" si="39"/>
        <v>0</v>
      </c>
      <c r="AB119" s="6"/>
      <c r="AC119" s="5">
        <f>SUMIF('KPI data 2022'!$B:$B, $B119,'KPI data 2022'!$AI:$AI)</f>
        <v>1216.9000000000001</v>
      </c>
      <c r="AD119" s="5">
        <f>SUMIF('KPI data 2023'!$B:$B, $B119, 'KPI data 2023'!$AI:$AI)</f>
        <v>0</v>
      </c>
      <c r="AE119" s="5">
        <f>SUMIF('KPI data 2024'!$B:$B, $B119, 'KPI data 2024'!$AI:$AI)</f>
        <v>0</v>
      </c>
      <c r="AF119" s="5">
        <f t="shared" si="48"/>
        <v>0</v>
      </c>
      <c r="AG119" s="5">
        <f>IF(D119="Switzerland",SUMIF('Combined Budget 2025 CHF'!$B:$B,$B119,'Combined Budget 2025 CHF'!$Q:$Q),SUMIF('Combined Budget 2025 EUR'!$B:$B,$B119,'Combined Budget 2025 EUR'!$Q:$Q))</f>
        <v>0</v>
      </c>
      <c r="AH119" s="6"/>
      <c r="AI119" s="6" t="str">
        <f t="shared" si="40"/>
        <v>N/A</v>
      </c>
      <c r="AJ119" s="6" t="str">
        <f t="shared" si="41"/>
        <v>N/A</v>
      </c>
      <c r="AK119" s="6">
        <f t="shared" si="42"/>
        <v>-1</v>
      </c>
      <c r="AL119" s="6" t="str">
        <f t="shared" si="43"/>
        <v>N/A</v>
      </c>
      <c r="AM119" s="6">
        <f t="shared" si="49"/>
        <v>-1</v>
      </c>
      <c r="AN119" s="6"/>
      <c r="AO119" s="7">
        <f t="shared" si="44"/>
        <v>0</v>
      </c>
      <c r="AP119" s="7">
        <f t="shared" si="45"/>
        <v>0</v>
      </c>
      <c r="AQ119" s="7">
        <f t="shared" si="46"/>
        <v>-1216.9000000000001</v>
      </c>
      <c r="AR119" s="7">
        <f t="shared" si="47"/>
        <v>0</v>
      </c>
    </row>
    <row r="120" spans="2:44" x14ac:dyDescent="0.25">
      <c r="B120">
        <v>23021</v>
      </c>
      <c r="C120" t="s">
        <v>648</v>
      </c>
      <c r="D120" t="s">
        <v>27</v>
      </c>
      <c r="E120" s="1">
        <f>IF(D120="Switzerland", VLOOKUP($B120, 'Combined Budget 2025 CHF'!$B:$E, 4, 0), VLOOKUP($B120, 'Combined Budget 2025 EUR'!$B:$E, 4, 0))</f>
        <v>0</v>
      </c>
      <c r="F120" s="1" t="s">
        <v>535</v>
      </c>
      <c r="G120" s="1" t="s">
        <v>106</v>
      </c>
      <c r="H120">
        <f>IF(D120="Switzerland", VLOOKUP($B120, 'Combined Budget 2025 CHF'!$B:$K, 10, 0), VLOOKUP($B120, 'Combined Budget 2025 EUR'!$B:$K, 10, 0))</f>
        <v>0</v>
      </c>
      <c r="I120" t="s">
        <v>64</v>
      </c>
      <c r="J120">
        <f>YEAR(VLOOKUP($B120, 'KPI data 2025'!$B:$H, 7, 0))</f>
        <v>1900</v>
      </c>
      <c r="K120" t="str">
        <f t="shared" si="30"/>
        <v>Pre-2022</v>
      </c>
      <c r="L120" s="5">
        <f>SUMIF('KPI data 2022'!$B:$B, $B120,'KPI data 2022'!$X:$X)</f>
        <v>2428.7199999999998</v>
      </c>
      <c r="M120" s="5">
        <f>SUMIF('KPI data 2023'!$B:$B, $B120, 'KPI data 2023'!$X:$X)</f>
        <v>0</v>
      </c>
      <c r="N120" s="5">
        <f>SUMIF('KPI data 2024'!$B:$B, $B120, 'KPI data 2024'!$X:$X)</f>
        <v>0</v>
      </c>
      <c r="O120" s="5">
        <f>SUMIF('KPI data 2025'!$B:$B, $B120, 'KPI data 2025'!$X:$X)</f>
        <v>0</v>
      </c>
      <c r="P120" s="5">
        <f>IF(D120="Switzerland",SUMIF('Combined Budget 2025 CHF'!$B:$B,$B120,'Combined Budget 2025 CHF'!$AF:$AF),SUMIF('Combined Budget 2025 EUR'!$B:$B,$B120,'Combined Budget 2025 EUR'!$AN:$AN))</f>
        <v>0</v>
      </c>
      <c r="Q120" s="6"/>
      <c r="R120" s="6" t="str">
        <f t="shared" si="31"/>
        <v>N/A</v>
      </c>
      <c r="S120" s="6" t="str">
        <f t="shared" si="32"/>
        <v>N/A</v>
      </c>
      <c r="T120" s="6">
        <f t="shared" si="33"/>
        <v>-1</v>
      </c>
      <c r="U120" s="6" t="str">
        <f t="shared" si="34"/>
        <v>N/A</v>
      </c>
      <c r="V120" s="6">
        <f t="shared" si="35"/>
        <v>-1</v>
      </c>
      <c r="W120" s="6"/>
      <c r="X120" s="7">
        <f t="shared" si="36"/>
        <v>0</v>
      </c>
      <c r="Y120" s="7">
        <f t="shared" si="37"/>
        <v>0</v>
      </c>
      <c r="Z120" s="7">
        <f t="shared" si="38"/>
        <v>-2428.7199999999998</v>
      </c>
      <c r="AA120" s="7">
        <f t="shared" si="39"/>
        <v>0</v>
      </c>
      <c r="AB120" s="6"/>
      <c r="AC120" s="5">
        <f>SUMIF('KPI data 2022'!$B:$B, $B120,'KPI data 2022'!$AI:$AI)</f>
        <v>2428.7199999999998</v>
      </c>
      <c r="AD120" s="5">
        <f>SUMIF('KPI data 2023'!$B:$B, $B120, 'KPI data 2023'!$AI:$AI)</f>
        <v>0</v>
      </c>
      <c r="AE120" s="5">
        <f>SUMIF('KPI data 2024'!$B:$B, $B120, 'KPI data 2024'!$AI:$AI)</f>
        <v>0</v>
      </c>
      <c r="AF120" s="5">
        <f t="shared" si="48"/>
        <v>0</v>
      </c>
      <c r="AG120" s="5">
        <f>IF(D120="Switzerland",SUMIF('Combined Budget 2025 CHF'!$B:$B,$B120,'Combined Budget 2025 CHF'!$Q:$Q),SUMIF('Combined Budget 2025 EUR'!$B:$B,$B120,'Combined Budget 2025 EUR'!$Q:$Q))</f>
        <v>0</v>
      </c>
      <c r="AH120" s="6"/>
      <c r="AI120" s="6" t="str">
        <f t="shared" si="40"/>
        <v>N/A</v>
      </c>
      <c r="AJ120" s="6" t="str">
        <f t="shared" si="41"/>
        <v>N/A</v>
      </c>
      <c r="AK120" s="6">
        <f t="shared" si="42"/>
        <v>-1</v>
      </c>
      <c r="AL120" s="6" t="str">
        <f t="shared" si="43"/>
        <v>N/A</v>
      </c>
      <c r="AM120" s="6">
        <f t="shared" si="49"/>
        <v>-1</v>
      </c>
      <c r="AN120" s="6"/>
      <c r="AO120" s="7">
        <f t="shared" si="44"/>
        <v>0</v>
      </c>
      <c r="AP120" s="7">
        <f t="shared" si="45"/>
        <v>0</v>
      </c>
      <c r="AQ120" s="7">
        <f t="shared" si="46"/>
        <v>-2428.7199999999998</v>
      </c>
      <c r="AR120" s="7">
        <f t="shared" si="47"/>
        <v>0</v>
      </c>
    </row>
    <row r="121" spans="2:44" x14ac:dyDescent="0.25">
      <c r="B121">
        <v>23023</v>
      </c>
      <c r="C121" t="s">
        <v>649</v>
      </c>
      <c r="D121" t="s">
        <v>27</v>
      </c>
      <c r="E121" s="1">
        <f>IF(D121="Switzerland", VLOOKUP($B121, 'Combined Budget 2025 CHF'!$B:$E, 4, 0), VLOOKUP($B121, 'Combined Budget 2025 EUR'!$B:$E, 4, 0))</f>
        <v>0</v>
      </c>
      <c r="F121" s="1" t="s">
        <v>535</v>
      </c>
      <c r="G121" s="1" t="s">
        <v>106</v>
      </c>
      <c r="H121">
        <f>IF(D121="Switzerland", VLOOKUP($B121, 'Combined Budget 2025 CHF'!$B:$K, 10, 0), VLOOKUP($B121, 'Combined Budget 2025 EUR'!$B:$K, 10, 0))</f>
        <v>0</v>
      </c>
      <c r="I121" t="s">
        <v>64</v>
      </c>
      <c r="J121">
        <f>YEAR(VLOOKUP($B121, 'KPI data 2025'!$B:$H, 7, 0))</f>
        <v>1900</v>
      </c>
      <c r="K121" t="str">
        <f t="shared" si="30"/>
        <v>Pre-2022</v>
      </c>
      <c r="L121" s="5">
        <f>SUMIF('KPI data 2022'!$B:$B, $B121,'KPI data 2022'!$X:$X)</f>
        <v>1010.79</v>
      </c>
      <c r="M121" s="5">
        <f>SUMIF('KPI data 2023'!$B:$B, $B121, 'KPI data 2023'!$X:$X)</f>
        <v>717.64</v>
      </c>
      <c r="N121" s="5">
        <f>SUMIF('KPI data 2024'!$B:$B, $B121, 'KPI data 2024'!$X:$X)</f>
        <v>0</v>
      </c>
      <c r="O121" s="5">
        <f>SUMIF('KPI data 2025'!$B:$B, $B121, 'KPI data 2025'!$X:$X)</f>
        <v>0</v>
      </c>
      <c r="P121" s="5">
        <f>IF(D121="Switzerland",SUMIF('Combined Budget 2025 CHF'!$B:$B,$B121,'Combined Budget 2025 CHF'!$AF:$AF),SUMIF('Combined Budget 2025 EUR'!$B:$B,$B121,'Combined Budget 2025 EUR'!$AN:$AN))</f>
        <v>0</v>
      </c>
      <c r="Q121" s="6"/>
      <c r="R121" s="6" t="str">
        <f t="shared" si="31"/>
        <v>N/A</v>
      </c>
      <c r="S121" s="6">
        <f t="shared" si="32"/>
        <v>-1</v>
      </c>
      <c r="T121" s="6">
        <f t="shared" si="33"/>
        <v>-1</v>
      </c>
      <c r="U121" s="6" t="str">
        <f t="shared" si="34"/>
        <v>N/A</v>
      </c>
      <c r="V121" s="6">
        <f t="shared" si="35"/>
        <v>-1</v>
      </c>
      <c r="W121" s="6"/>
      <c r="X121" s="7">
        <f t="shared" si="36"/>
        <v>0</v>
      </c>
      <c r="Y121" s="7">
        <f t="shared" si="37"/>
        <v>-717.64</v>
      </c>
      <c r="Z121" s="7">
        <f t="shared" si="38"/>
        <v>-1010.79</v>
      </c>
      <c r="AA121" s="7">
        <f t="shared" si="39"/>
        <v>0</v>
      </c>
      <c r="AB121" s="6"/>
      <c r="AC121" s="5">
        <f>SUMIF('KPI data 2022'!$B:$B, $B121,'KPI data 2022'!$AI:$AI)</f>
        <v>1010.79</v>
      </c>
      <c r="AD121" s="5">
        <f>SUMIF('KPI data 2023'!$B:$B, $B121, 'KPI data 2023'!$AI:$AI)</f>
        <v>717.64</v>
      </c>
      <c r="AE121" s="5">
        <f>SUMIF('KPI data 2024'!$B:$B, $B121, 'KPI data 2024'!$AI:$AI)</f>
        <v>0</v>
      </c>
      <c r="AF121" s="5">
        <f t="shared" si="48"/>
        <v>0</v>
      </c>
      <c r="AG121" s="5">
        <f>IF(D121="Switzerland",SUMIF('Combined Budget 2025 CHF'!$B:$B,$B121,'Combined Budget 2025 CHF'!$Q:$Q),SUMIF('Combined Budget 2025 EUR'!$B:$B,$B121,'Combined Budget 2025 EUR'!$Q:$Q))</f>
        <v>0</v>
      </c>
      <c r="AH121" s="6"/>
      <c r="AI121" s="6" t="str">
        <f t="shared" si="40"/>
        <v>N/A</v>
      </c>
      <c r="AJ121" s="6">
        <f t="shared" si="41"/>
        <v>-1</v>
      </c>
      <c r="AK121" s="6">
        <f t="shared" si="42"/>
        <v>-1</v>
      </c>
      <c r="AL121" s="6" t="str">
        <f t="shared" si="43"/>
        <v>N/A</v>
      </c>
      <c r="AM121" s="6">
        <f t="shared" si="49"/>
        <v>-1</v>
      </c>
      <c r="AN121" s="6"/>
      <c r="AO121" s="7">
        <f t="shared" si="44"/>
        <v>0</v>
      </c>
      <c r="AP121" s="7">
        <f t="shared" si="45"/>
        <v>-717.64</v>
      </c>
      <c r="AQ121" s="7">
        <f t="shared" si="46"/>
        <v>-1010.79</v>
      </c>
      <c r="AR121" s="7">
        <f t="shared" si="47"/>
        <v>0</v>
      </c>
    </row>
    <row r="122" spans="2:44" x14ac:dyDescent="0.25">
      <c r="B122">
        <v>23026</v>
      </c>
      <c r="C122" t="s">
        <v>650</v>
      </c>
      <c r="D122" t="s">
        <v>27</v>
      </c>
      <c r="E122" s="1">
        <f>IF(D122="Switzerland", VLOOKUP($B122, 'Combined Budget 2025 CHF'!$B:$E, 4, 0), VLOOKUP($B122, 'Combined Budget 2025 EUR'!$B:$E, 4, 0))</f>
        <v>0</v>
      </c>
      <c r="F122" s="1" t="s">
        <v>535</v>
      </c>
      <c r="G122" s="1" t="s">
        <v>106</v>
      </c>
      <c r="H122">
        <f>IF(D122="Switzerland", VLOOKUP($B122, 'Combined Budget 2025 CHF'!$B:$K, 10, 0), VLOOKUP($B122, 'Combined Budget 2025 EUR'!$B:$K, 10, 0))</f>
        <v>0</v>
      </c>
      <c r="I122" t="s">
        <v>64</v>
      </c>
      <c r="J122">
        <f>YEAR(VLOOKUP($B122, 'KPI data 2025'!$B:$H, 7, 0))</f>
        <v>1900</v>
      </c>
      <c r="K122" t="str">
        <f t="shared" si="30"/>
        <v>Pre-2022</v>
      </c>
      <c r="L122" s="5">
        <f>SUMIF('KPI data 2022'!$B:$B, $B122,'KPI data 2022'!$X:$X)</f>
        <v>1889.1299999999999</v>
      </c>
      <c r="M122" s="5">
        <f>SUMIF('KPI data 2023'!$B:$B, $B122, 'KPI data 2023'!$X:$X)</f>
        <v>0</v>
      </c>
      <c r="N122" s="5">
        <f>SUMIF('KPI data 2024'!$B:$B, $B122, 'KPI data 2024'!$X:$X)</f>
        <v>0</v>
      </c>
      <c r="O122" s="5">
        <f>SUMIF('KPI data 2025'!$B:$B, $B122, 'KPI data 2025'!$X:$X)</f>
        <v>0</v>
      </c>
      <c r="P122" s="5">
        <f>IF(D122="Switzerland",SUMIF('Combined Budget 2025 CHF'!$B:$B,$B122,'Combined Budget 2025 CHF'!$AF:$AF),SUMIF('Combined Budget 2025 EUR'!$B:$B,$B122,'Combined Budget 2025 EUR'!$AN:$AN))</f>
        <v>0</v>
      </c>
      <c r="Q122" s="6"/>
      <c r="R122" s="6" t="str">
        <f t="shared" si="31"/>
        <v>N/A</v>
      </c>
      <c r="S122" s="6" t="str">
        <f t="shared" si="32"/>
        <v>N/A</v>
      </c>
      <c r="T122" s="6">
        <f t="shared" si="33"/>
        <v>-1</v>
      </c>
      <c r="U122" s="6" t="str">
        <f t="shared" si="34"/>
        <v>N/A</v>
      </c>
      <c r="V122" s="6">
        <f t="shared" si="35"/>
        <v>-1</v>
      </c>
      <c r="W122" s="6"/>
      <c r="X122" s="7">
        <f t="shared" si="36"/>
        <v>0</v>
      </c>
      <c r="Y122" s="7">
        <f t="shared" si="37"/>
        <v>0</v>
      </c>
      <c r="Z122" s="7">
        <f t="shared" si="38"/>
        <v>-1889.1299999999999</v>
      </c>
      <c r="AA122" s="7">
        <f t="shared" si="39"/>
        <v>0</v>
      </c>
      <c r="AB122" s="6"/>
      <c r="AC122" s="5">
        <f>SUMIF('KPI data 2022'!$B:$B, $B122,'KPI data 2022'!$AI:$AI)</f>
        <v>1889.1299999999999</v>
      </c>
      <c r="AD122" s="5">
        <f>SUMIF('KPI data 2023'!$B:$B, $B122, 'KPI data 2023'!$AI:$AI)</f>
        <v>0</v>
      </c>
      <c r="AE122" s="5">
        <f>SUMIF('KPI data 2024'!$B:$B, $B122, 'KPI data 2024'!$AI:$AI)</f>
        <v>0</v>
      </c>
      <c r="AF122" s="5">
        <f t="shared" si="48"/>
        <v>0</v>
      </c>
      <c r="AG122" s="5">
        <f>IF(D122="Switzerland",SUMIF('Combined Budget 2025 CHF'!$B:$B,$B122,'Combined Budget 2025 CHF'!$Q:$Q),SUMIF('Combined Budget 2025 EUR'!$B:$B,$B122,'Combined Budget 2025 EUR'!$Q:$Q))</f>
        <v>0</v>
      </c>
      <c r="AH122" s="6"/>
      <c r="AI122" s="6" t="str">
        <f t="shared" si="40"/>
        <v>N/A</v>
      </c>
      <c r="AJ122" s="6" t="str">
        <f t="shared" si="41"/>
        <v>N/A</v>
      </c>
      <c r="AK122" s="6">
        <f t="shared" si="42"/>
        <v>-1</v>
      </c>
      <c r="AL122" s="6" t="str">
        <f t="shared" si="43"/>
        <v>N/A</v>
      </c>
      <c r="AM122" s="6">
        <f t="shared" si="49"/>
        <v>-1</v>
      </c>
      <c r="AN122" s="6"/>
      <c r="AO122" s="7">
        <f t="shared" si="44"/>
        <v>0</v>
      </c>
      <c r="AP122" s="7">
        <f t="shared" si="45"/>
        <v>0</v>
      </c>
      <c r="AQ122" s="7">
        <f t="shared" si="46"/>
        <v>-1889.1299999999999</v>
      </c>
      <c r="AR122" s="7">
        <f t="shared" si="47"/>
        <v>0</v>
      </c>
    </row>
    <row r="123" spans="2:44" x14ac:dyDescent="0.25">
      <c r="B123">
        <v>23027</v>
      </c>
      <c r="C123" t="s">
        <v>651</v>
      </c>
      <c r="D123" t="s">
        <v>27</v>
      </c>
      <c r="E123" s="1">
        <f>IF(D123="Switzerland", VLOOKUP($B123, 'Combined Budget 2025 CHF'!$B:$E, 4, 0), VLOOKUP($B123, 'Combined Budget 2025 EUR'!$B:$E, 4, 0))</f>
        <v>0</v>
      </c>
      <c r="F123" s="1" t="s">
        <v>535</v>
      </c>
      <c r="G123" s="1" t="s">
        <v>106</v>
      </c>
      <c r="H123">
        <f>IF(D123="Switzerland", VLOOKUP($B123, 'Combined Budget 2025 CHF'!$B:$K, 10, 0), VLOOKUP($B123, 'Combined Budget 2025 EUR'!$B:$K, 10, 0))</f>
        <v>0</v>
      </c>
      <c r="I123" t="s">
        <v>64</v>
      </c>
      <c r="J123">
        <f>YEAR(VLOOKUP($B123, 'KPI data 2025'!$B:$H, 7, 0))</f>
        <v>1900</v>
      </c>
      <c r="K123" t="str">
        <f t="shared" si="30"/>
        <v>Pre-2022</v>
      </c>
      <c r="L123" s="5">
        <f>SUMIF('KPI data 2022'!$B:$B, $B123,'KPI data 2022'!$X:$X)</f>
        <v>124939.20000000003</v>
      </c>
      <c r="M123" s="5">
        <f>SUMIF('KPI data 2023'!$B:$B, $B123, 'KPI data 2023'!$X:$X)</f>
        <v>46824.400000000009</v>
      </c>
      <c r="N123" s="5">
        <f>SUMIF('KPI data 2024'!$B:$B, $B123, 'KPI data 2024'!$X:$X)</f>
        <v>0</v>
      </c>
      <c r="O123" s="5">
        <f>SUMIF('KPI data 2025'!$B:$B, $B123, 'KPI data 2025'!$X:$X)</f>
        <v>0</v>
      </c>
      <c r="P123" s="5">
        <f>IF(D123="Switzerland",SUMIF('Combined Budget 2025 CHF'!$B:$B,$B123,'Combined Budget 2025 CHF'!$AF:$AF),SUMIF('Combined Budget 2025 EUR'!$B:$B,$B123,'Combined Budget 2025 EUR'!$AN:$AN))</f>
        <v>0</v>
      </c>
      <c r="Q123" s="6"/>
      <c r="R123" s="6" t="str">
        <f t="shared" si="31"/>
        <v>N/A</v>
      </c>
      <c r="S123" s="6">
        <f t="shared" si="32"/>
        <v>-1</v>
      </c>
      <c r="T123" s="6">
        <f t="shared" si="33"/>
        <v>-1</v>
      </c>
      <c r="U123" s="6" t="str">
        <f t="shared" si="34"/>
        <v>N/A</v>
      </c>
      <c r="V123" s="6">
        <f t="shared" si="35"/>
        <v>-1</v>
      </c>
      <c r="W123" s="6"/>
      <c r="X123" s="7">
        <f t="shared" si="36"/>
        <v>0</v>
      </c>
      <c r="Y123" s="7">
        <f t="shared" si="37"/>
        <v>-46824.400000000009</v>
      </c>
      <c r="Z123" s="7">
        <f t="shared" si="38"/>
        <v>-124939.20000000003</v>
      </c>
      <c r="AA123" s="7">
        <f t="shared" si="39"/>
        <v>0</v>
      </c>
      <c r="AB123" s="6"/>
      <c r="AC123" s="5">
        <f>SUMIF('KPI data 2022'!$B:$B, $B123,'KPI data 2022'!$AI:$AI)</f>
        <v>124939.20000000003</v>
      </c>
      <c r="AD123" s="5">
        <f>SUMIF('KPI data 2023'!$B:$B, $B123, 'KPI data 2023'!$AI:$AI)</f>
        <v>46824.400000000009</v>
      </c>
      <c r="AE123" s="5">
        <f>SUMIF('KPI data 2024'!$B:$B, $B123, 'KPI data 2024'!$AI:$AI)</f>
        <v>0</v>
      </c>
      <c r="AF123" s="5">
        <f t="shared" si="48"/>
        <v>0</v>
      </c>
      <c r="AG123" s="5">
        <f>IF(D123="Switzerland",SUMIF('Combined Budget 2025 CHF'!$B:$B,$B123,'Combined Budget 2025 CHF'!$Q:$Q),SUMIF('Combined Budget 2025 EUR'!$B:$B,$B123,'Combined Budget 2025 EUR'!$Q:$Q))</f>
        <v>0</v>
      </c>
      <c r="AH123" s="6"/>
      <c r="AI123" s="6" t="str">
        <f t="shared" si="40"/>
        <v>N/A</v>
      </c>
      <c r="AJ123" s="6">
        <f t="shared" si="41"/>
        <v>-1</v>
      </c>
      <c r="AK123" s="6">
        <f t="shared" si="42"/>
        <v>-1</v>
      </c>
      <c r="AL123" s="6" t="str">
        <f t="shared" si="43"/>
        <v>N/A</v>
      </c>
      <c r="AM123" s="6">
        <f t="shared" si="49"/>
        <v>-1</v>
      </c>
      <c r="AN123" s="6"/>
      <c r="AO123" s="7">
        <f t="shared" si="44"/>
        <v>0</v>
      </c>
      <c r="AP123" s="7">
        <f t="shared" si="45"/>
        <v>-46824.400000000009</v>
      </c>
      <c r="AQ123" s="7">
        <f t="shared" si="46"/>
        <v>-124939.20000000003</v>
      </c>
      <c r="AR123" s="7">
        <f t="shared" si="47"/>
        <v>0</v>
      </c>
    </row>
    <row r="124" spans="2:44" x14ac:dyDescent="0.25">
      <c r="B124">
        <v>23028</v>
      </c>
      <c r="C124" t="s">
        <v>652</v>
      </c>
      <c r="D124" t="s">
        <v>27</v>
      </c>
      <c r="E124" s="1">
        <f>IF(D124="Switzerland", VLOOKUP($B124, 'Combined Budget 2025 CHF'!$B:$E, 4, 0), VLOOKUP($B124, 'Combined Budget 2025 EUR'!$B:$E, 4, 0))</f>
        <v>0</v>
      </c>
      <c r="F124" s="1" t="s">
        <v>535</v>
      </c>
      <c r="G124" s="1" t="s">
        <v>106</v>
      </c>
      <c r="H124">
        <f>IF(D124="Switzerland", VLOOKUP($B124, 'Combined Budget 2025 CHF'!$B:$K, 10, 0), VLOOKUP($B124, 'Combined Budget 2025 EUR'!$B:$K, 10, 0))</f>
        <v>0</v>
      </c>
      <c r="I124" t="s">
        <v>64</v>
      </c>
      <c r="J124">
        <f>YEAR(VLOOKUP($B124, 'KPI data 2025'!$B:$H, 7, 0))</f>
        <v>1900</v>
      </c>
      <c r="K124" t="str">
        <f t="shared" si="30"/>
        <v>Pre-2022</v>
      </c>
      <c r="L124" s="5">
        <f>SUMIF('KPI data 2022'!$B:$B, $B124,'KPI data 2022'!$X:$X)</f>
        <v>46085.29</v>
      </c>
      <c r="M124" s="5">
        <f>SUMIF('KPI data 2023'!$B:$B, $B124, 'KPI data 2023'!$X:$X)</f>
        <v>17849.41</v>
      </c>
      <c r="N124" s="5">
        <f>SUMIF('KPI data 2024'!$B:$B, $B124, 'KPI data 2024'!$X:$X)</f>
        <v>0</v>
      </c>
      <c r="O124" s="5">
        <f>SUMIF('KPI data 2025'!$B:$B, $B124, 'KPI data 2025'!$X:$X)</f>
        <v>0</v>
      </c>
      <c r="P124" s="5">
        <f>IF(D124="Switzerland",SUMIF('Combined Budget 2025 CHF'!$B:$B,$B124,'Combined Budget 2025 CHF'!$AF:$AF),SUMIF('Combined Budget 2025 EUR'!$B:$B,$B124,'Combined Budget 2025 EUR'!$AN:$AN))</f>
        <v>0</v>
      </c>
      <c r="Q124" s="6"/>
      <c r="R124" s="6" t="str">
        <f t="shared" si="31"/>
        <v>N/A</v>
      </c>
      <c r="S124" s="6">
        <f t="shared" si="32"/>
        <v>-1</v>
      </c>
      <c r="T124" s="6">
        <f t="shared" si="33"/>
        <v>-1</v>
      </c>
      <c r="U124" s="6" t="str">
        <f t="shared" si="34"/>
        <v>N/A</v>
      </c>
      <c r="V124" s="6">
        <f t="shared" si="35"/>
        <v>-1</v>
      </c>
      <c r="W124" s="6"/>
      <c r="X124" s="7">
        <f t="shared" si="36"/>
        <v>0</v>
      </c>
      <c r="Y124" s="7">
        <f t="shared" si="37"/>
        <v>-17849.41</v>
      </c>
      <c r="Z124" s="7">
        <f t="shared" si="38"/>
        <v>-46085.29</v>
      </c>
      <c r="AA124" s="7">
        <f t="shared" si="39"/>
        <v>0</v>
      </c>
      <c r="AB124" s="6"/>
      <c r="AC124" s="5">
        <f>SUMIF('KPI data 2022'!$B:$B, $B124,'KPI data 2022'!$AI:$AI)</f>
        <v>46085.29</v>
      </c>
      <c r="AD124" s="5">
        <f>SUMIF('KPI data 2023'!$B:$B, $B124, 'KPI data 2023'!$AI:$AI)</f>
        <v>17849.41</v>
      </c>
      <c r="AE124" s="5">
        <f>SUMIF('KPI data 2024'!$B:$B, $B124, 'KPI data 2024'!$AI:$AI)</f>
        <v>0</v>
      </c>
      <c r="AF124" s="5">
        <f t="shared" si="48"/>
        <v>0</v>
      </c>
      <c r="AG124" s="5">
        <f>IF(D124="Switzerland",SUMIF('Combined Budget 2025 CHF'!$B:$B,$B124,'Combined Budget 2025 CHF'!$Q:$Q),SUMIF('Combined Budget 2025 EUR'!$B:$B,$B124,'Combined Budget 2025 EUR'!$Q:$Q))</f>
        <v>0</v>
      </c>
      <c r="AH124" s="6"/>
      <c r="AI124" s="6" t="str">
        <f t="shared" si="40"/>
        <v>N/A</v>
      </c>
      <c r="AJ124" s="6">
        <f t="shared" si="41"/>
        <v>-1</v>
      </c>
      <c r="AK124" s="6">
        <f t="shared" si="42"/>
        <v>-1</v>
      </c>
      <c r="AL124" s="6" t="str">
        <f t="shared" si="43"/>
        <v>N/A</v>
      </c>
      <c r="AM124" s="6">
        <f t="shared" si="49"/>
        <v>-1</v>
      </c>
      <c r="AN124" s="6"/>
      <c r="AO124" s="7">
        <f t="shared" si="44"/>
        <v>0</v>
      </c>
      <c r="AP124" s="7">
        <f t="shared" si="45"/>
        <v>-17849.41</v>
      </c>
      <c r="AQ124" s="7">
        <f t="shared" si="46"/>
        <v>-46085.29</v>
      </c>
      <c r="AR124" s="7">
        <f t="shared" si="47"/>
        <v>0</v>
      </c>
    </row>
    <row r="125" spans="2:44" x14ac:dyDescent="0.25">
      <c r="B125">
        <v>23039</v>
      </c>
      <c r="C125" t="s">
        <v>653</v>
      </c>
      <c r="D125" t="s">
        <v>27</v>
      </c>
      <c r="E125" s="1">
        <f>IF(D125="Switzerland", VLOOKUP($B125, 'Combined Budget 2025 CHF'!$B:$E, 4, 0), VLOOKUP($B125, 'Combined Budget 2025 EUR'!$B:$E, 4, 0))</f>
        <v>0</v>
      </c>
      <c r="F125" s="1" t="s">
        <v>535</v>
      </c>
      <c r="G125" s="1" t="s">
        <v>106</v>
      </c>
      <c r="H125">
        <f>IF(D125="Switzerland", VLOOKUP($B125, 'Combined Budget 2025 CHF'!$B:$K, 10, 0), VLOOKUP($B125, 'Combined Budget 2025 EUR'!$B:$K, 10, 0))</f>
        <v>0</v>
      </c>
      <c r="I125" t="s">
        <v>64</v>
      </c>
      <c r="J125">
        <f>YEAR(VLOOKUP($B125, 'KPI data 2025'!$B:$H, 7, 0))</f>
        <v>1900</v>
      </c>
      <c r="K125" t="str">
        <f t="shared" si="30"/>
        <v>Pre-2022</v>
      </c>
      <c r="L125" s="5">
        <f>SUMIF('KPI data 2022'!$B:$B, $B125,'KPI data 2022'!$X:$X)</f>
        <v>3770.03</v>
      </c>
      <c r="M125" s="5">
        <f>SUMIF('KPI data 2023'!$B:$B, $B125, 'KPI data 2023'!$X:$X)</f>
        <v>0</v>
      </c>
      <c r="N125" s="5">
        <f>SUMIF('KPI data 2024'!$B:$B, $B125, 'KPI data 2024'!$X:$X)</f>
        <v>0</v>
      </c>
      <c r="O125" s="5">
        <f>SUMIF('KPI data 2025'!$B:$B, $B125, 'KPI data 2025'!$X:$X)</f>
        <v>0</v>
      </c>
      <c r="P125" s="5">
        <f>IF(D125="Switzerland",SUMIF('Combined Budget 2025 CHF'!$B:$B,$B125,'Combined Budget 2025 CHF'!$AF:$AF),SUMIF('Combined Budget 2025 EUR'!$B:$B,$B125,'Combined Budget 2025 EUR'!$AN:$AN))</f>
        <v>0</v>
      </c>
      <c r="Q125" s="6"/>
      <c r="R125" s="6" t="str">
        <f t="shared" si="31"/>
        <v>N/A</v>
      </c>
      <c r="S125" s="6" t="str">
        <f t="shared" si="32"/>
        <v>N/A</v>
      </c>
      <c r="T125" s="6">
        <f t="shared" si="33"/>
        <v>-1</v>
      </c>
      <c r="U125" s="6" t="str">
        <f t="shared" si="34"/>
        <v>N/A</v>
      </c>
      <c r="V125" s="6">
        <f t="shared" si="35"/>
        <v>-1</v>
      </c>
      <c r="W125" s="6"/>
      <c r="X125" s="7">
        <f t="shared" si="36"/>
        <v>0</v>
      </c>
      <c r="Y125" s="7">
        <f t="shared" si="37"/>
        <v>0</v>
      </c>
      <c r="Z125" s="7">
        <f t="shared" si="38"/>
        <v>-3770.03</v>
      </c>
      <c r="AA125" s="7">
        <f t="shared" si="39"/>
        <v>0</v>
      </c>
      <c r="AB125" s="6"/>
      <c r="AC125" s="5">
        <f>SUMIF('KPI data 2022'!$B:$B, $B125,'KPI data 2022'!$AI:$AI)</f>
        <v>3770.03</v>
      </c>
      <c r="AD125" s="5">
        <f>SUMIF('KPI data 2023'!$B:$B, $B125, 'KPI data 2023'!$AI:$AI)</f>
        <v>0</v>
      </c>
      <c r="AE125" s="5">
        <f>SUMIF('KPI data 2024'!$B:$B, $B125, 'KPI data 2024'!$AI:$AI)</f>
        <v>0</v>
      </c>
      <c r="AF125" s="5">
        <f t="shared" si="48"/>
        <v>0</v>
      </c>
      <c r="AG125" s="5">
        <f>IF(D125="Switzerland",SUMIF('Combined Budget 2025 CHF'!$B:$B,$B125,'Combined Budget 2025 CHF'!$Q:$Q),SUMIF('Combined Budget 2025 EUR'!$B:$B,$B125,'Combined Budget 2025 EUR'!$Q:$Q))</f>
        <v>0</v>
      </c>
      <c r="AH125" s="6"/>
      <c r="AI125" s="6" t="str">
        <f t="shared" si="40"/>
        <v>N/A</v>
      </c>
      <c r="AJ125" s="6" t="str">
        <f t="shared" si="41"/>
        <v>N/A</v>
      </c>
      <c r="AK125" s="6">
        <f t="shared" si="42"/>
        <v>-1</v>
      </c>
      <c r="AL125" s="6" t="str">
        <f t="shared" si="43"/>
        <v>N/A</v>
      </c>
      <c r="AM125" s="6">
        <f t="shared" si="49"/>
        <v>-1</v>
      </c>
      <c r="AN125" s="6"/>
      <c r="AO125" s="7">
        <f t="shared" si="44"/>
        <v>0</v>
      </c>
      <c r="AP125" s="7">
        <f t="shared" si="45"/>
        <v>0</v>
      </c>
      <c r="AQ125" s="7">
        <f t="shared" si="46"/>
        <v>-3770.03</v>
      </c>
      <c r="AR125" s="7">
        <f t="shared" si="47"/>
        <v>0</v>
      </c>
    </row>
    <row r="126" spans="2:44" x14ac:dyDescent="0.25">
      <c r="B126">
        <v>23044</v>
      </c>
      <c r="C126" t="s">
        <v>654</v>
      </c>
      <c r="D126" t="s">
        <v>27</v>
      </c>
      <c r="E126" s="1">
        <f>IF(D126="Switzerland", VLOOKUP($B126, 'Combined Budget 2025 CHF'!$B:$E, 4, 0), VLOOKUP($B126, 'Combined Budget 2025 EUR'!$B:$E, 4, 0))</f>
        <v>0</v>
      </c>
      <c r="F126" s="1" t="s">
        <v>535</v>
      </c>
      <c r="G126" s="1" t="s">
        <v>106</v>
      </c>
      <c r="H126">
        <f>IF(D126="Switzerland", VLOOKUP($B126, 'Combined Budget 2025 CHF'!$B:$K, 10, 0), VLOOKUP($B126, 'Combined Budget 2025 EUR'!$B:$K, 10, 0))</f>
        <v>0</v>
      </c>
      <c r="I126" t="s">
        <v>64</v>
      </c>
      <c r="J126">
        <f>YEAR(VLOOKUP($B126, 'KPI data 2025'!$B:$H, 7, 0))</f>
        <v>1900</v>
      </c>
      <c r="K126" t="str">
        <f t="shared" si="30"/>
        <v>Pre-2022</v>
      </c>
      <c r="L126" s="5">
        <f>SUMIF('KPI data 2022'!$B:$B, $B126,'KPI data 2022'!$X:$X)</f>
        <v>1122.58</v>
      </c>
      <c r="M126" s="5">
        <f>SUMIF('KPI data 2023'!$B:$B, $B126, 'KPI data 2023'!$X:$X)</f>
        <v>0</v>
      </c>
      <c r="N126" s="5">
        <f>SUMIF('KPI data 2024'!$B:$B, $B126, 'KPI data 2024'!$X:$X)</f>
        <v>0</v>
      </c>
      <c r="O126" s="5">
        <f>SUMIF('KPI data 2025'!$B:$B, $B126, 'KPI data 2025'!$X:$X)</f>
        <v>0</v>
      </c>
      <c r="P126" s="5">
        <f>IF(D126="Switzerland",SUMIF('Combined Budget 2025 CHF'!$B:$B,$B126,'Combined Budget 2025 CHF'!$AF:$AF),SUMIF('Combined Budget 2025 EUR'!$B:$B,$B126,'Combined Budget 2025 EUR'!$AN:$AN))</f>
        <v>0</v>
      </c>
      <c r="Q126" s="6"/>
      <c r="R126" s="6" t="str">
        <f t="shared" si="31"/>
        <v>N/A</v>
      </c>
      <c r="S126" s="6" t="str">
        <f t="shared" si="32"/>
        <v>N/A</v>
      </c>
      <c r="T126" s="6">
        <f t="shared" si="33"/>
        <v>-1</v>
      </c>
      <c r="U126" s="6" t="str">
        <f t="shared" si="34"/>
        <v>N/A</v>
      </c>
      <c r="V126" s="6">
        <f t="shared" si="35"/>
        <v>-1</v>
      </c>
      <c r="W126" s="6"/>
      <c r="X126" s="7">
        <f t="shared" si="36"/>
        <v>0</v>
      </c>
      <c r="Y126" s="7">
        <f t="shared" si="37"/>
        <v>0</v>
      </c>
      <c r="Z126" s="7">
        <f t="shared" si="38"/>
        <v>-1122.58</v>
      </c>
      <c r="AA126" s="7">
        <f t="shared" si="39"/>
        <v>0</v>
      </c>
      <c r="AB126" s="6"/>
      <c r="AC126" s="5">
        <f>SUMIF('KPI data 2022'!$B:$B, $B126,'KPI data 2022'!$AI:$AI)</f>
        <v>1122.58</v>
      </c>
      <c r="AD126" s="5">
        <f>SUMIF('KPI data 2023'!$B:$B, $B126, 'KPI data 2023'!$AI:$AI)</f>
        <v>0</v>
      </c>
      <c r="AE126" s="5">
        <f>SUMIF('KPI data 2024'!$B:$B, $B126, 'KPI data 2024'!$AI:$AI)</f>
        <v>0</v>
      </c>
      <c r="AF126" s="5">
        <f t="shared" si="48"/>
        <v>0</v>
      </c>
      <c r="AG126" s="5">
        <f>IF(D126="Switzerland",SUMIF('Combined Budget 2025 CHF'!$B:$B,$B126,'Combined Budget 2025 CHF'!$Q:$Q),SUMIF('Combined Budget 2025 EUR'!$B:$B,$B126,'Combined Budget 2025 EUR'!$Q:$Q))</f>
        <v>0</v>
      </c>
      <c r="AH126" s="6"/>
      <c r="AI126" s="6" t="str">
        <f t="shared" si="40"/>
        <v>N/A</v>
      </c>
      <c r="AJ126" s="6" t="str">
        <f t="shared" si="41"/>
        <v>N/A</v>
      </c>
      <c r="AK126" s="6">
        <f t="shared" si="42"/>
        <v>-1</v>
      </c>
      <c r="AL126" s="6" t="str">
        <f t="shared" si="43"/>
        <v>N/A</v>
      </c>
      <c r="AM126" s="6">
        <f t="shared" si="49"/>
        <v>-1</v>
      </c>
      <c r="AN126" s="6"/>
      <c r="AO126" s="7">
        <f t="shared" si="44"/>
        <v>0</v>
      </c>
      <c r="AP126" s="7">
        <f t="shared" si="45"/>
        <v>0</v>
      </c>
      <c r="AQ126" s="7">
        <f t="shared" si="46"/>
        <v>-1122.58</v>
      </c>
      <c r="AR126" s="7">
        <f t="shared" si="47"/>
        <v>0</v>
      </c>
    </row>
    <row r="127" spans="2:44" x14ac:dyDescent="0.25">
      <c r="B127">
        <v>23045</v>
      </c>
      <c r="C127" t="s">
        <v>655</v>
      </c>
      <c r="D127" t="s">
        <v>27</v>
      </c>
      <c r="E127" s="1">
        <f>IF(D127="Switzerland", VLOOKUP($B127, 'Combined Budget 2025 CHF'!$B:$E, 4, 0), VLOOKUP($B127, 'Combined Budget 2025 EUR'!$B:$E, 4, 0))</f>
        <v>0</v>
      </c>
      <c r="F127" s="1" t="s">
        <v>535</v>
      </c>
      <c r="G127" s="1" t="s">
        <v>106</v>
      </c>
      <c r="H127">
        <f>IF(D127="Switzerland", VLOOKUP($B127, 'Combined Budget 2025 CHF'!$B:$K, 10, 0), VLOOKUP($B127, 'Combined Budget 2025 EUR'!$B:$K, 10, 0))</f>
        <v>0</v>
      </c>
      <c r="I127" t="s">
        <v>64</v>
      </c>
      <c r="J127">
        <f>YEAR(VLOOKUP($B127, 'KPI data 2025'!$B:$H, 7, 0))</f>
        <v>1900</v>
      </c>
      <c r="K127" t="str">
        <f t="shared" si="30"/>
        <v>Pre-2022</v>
      </c>
      <c r="L127" s="5">
        <f>SUMIF('KPI data 2022'!$B:$B, $B127,'KPI data 2022'!$X:$X)</f>
        <v>3095.49</v>
      </c>
      <c r="M127" s="5">
        <f>SUMIF('KPI data 2023'!$B:$B, $B127, 'KPI data 2023'!$X:$X)</f>
        <v>0</v>
      </c>
      <c r="N127" s="5">
        <f>SUMIF('KPI data 2024'!$B:$B, $B127, 'KPI data 2024'!$X:$X)</f>
        <v>0</v>
      </c>
      <c r="O127" s="5">
        <f>SUMIF('KPI data 2025'!$B:$B, $B127, 'KPI data 2025'!$X:$X)</f>
        <v>0</v>
      </c>
      <c r="P127" s="5">
        <f>IF(D127="Switzerland",SUMIF('Combined Budget 2025 CHF'!$B:$B,$B127,'Combined Budget 2025 CHF'!$AF:$AF),SUMIF('Combined Budget 2025 EUR'!$B:$B,$B127,'Combined Budget 2025 EUR'!$AN:$AN))</f>
        <v>0</v>
      </c>
      <c r="Q127" s="6"/>
      <c r="R127" s="6" t="str">
        <f t="shared" si="31"/>
        <v>N/A</v>
      </c>
      <c r="S127" s="6" t="str">
        <f t="shared" si="32"/>
        <v>N/A</v>
      </c>
      <c r="T127" s="6">
        <f t="shared" si="33"/>
        <v>-1</v>
      </c>
      <c r="U127" s="6" t="str">
        <f t="shared" si="34"/>
        <v>N/A</v>
      </c>
      <c r="V127" s="6">
        <f t="shared" si="35"/>
        <v>-1</v>
      </c>
      <c r="W127" s="6"/>
      <c r="X127" s="7">
        <f t="shared" si="36"/>
        <v>0</v>
      </c>
      <c r="Y127" s="7">
        <f t="shared" si="37"/>
        <v>0</v>
      </c>
      <c r="Z127" s="7">
        <f t="shared" si="38"/>
        <v>-3095.49</v>
      </c>
      <c r="AA127" s="7">
        <f t="shared" si="39"/>
        <v>0</v>
      </c>
      <c r="AB127" s="6"/>
      <c r="AC127" s="5">
        <f>SUMIF('KPI data 2022'!$B:$B, $B127,'KPI data 2022'!$AI:$AI)</f>
        <v>3095.49</v>
      </c>
      <c r="AD127" s="5">
        <f>SUMIF('KPI data 2023'!$B:$B, $B127, 'KPI data 2023'!$AI:$AI)</f>
        <v>0</v>
      </c>
      <c r="AE127" s="5">
        <f>SUMIF('KPI data 2024'!$B:$B, $B127, 'KPI data 2024'!$AI:$AI)</f>
        <v>0</v>
      </c>
      <c r="AF127" s="5">
        <f t="shared" si="48"/>
        <v>0</v>
      </c>
      <c r="AG127" s="5">
        <f>IF(D127="Switzerland",SUMIF('Combined Budget 2025 CHF'!$B:$B,$B127,'Combined Budget 2025 CHF'!$Q:$Q),SUMIF('Combined Budget 2025 EUR'!$B:$B,$B127,'Combined Budget 2025 EUR'!$Q:$Q))</f>
        <v>0</v>
      </c>
      <c r="AH127" s="6"/>
      <c r="AI127" s="6" t="str">
        <f t="shared" si="40"/>
        <v>N/A</v>
      </c>
      <c r="AJ127" s="6" t="str">
        <f t="shared" si="41"/>
        <v>N/A</v>
      </c>
      <c r="AK127" s="6">
        <f t="shared" si="42"/>
        <v>-1</v>
      </c>
      <c r="AL127" s="6" t="str">
        <f t="shared" si="43"/>
        <v>N/A</v>
      </c>
      <c r="AM127" s="6">
        <f t="shared" si="49"/>
        <v>-1</v>
      </c>
      <c r="AN127" s="6"/>
      <c r="AO127" s="7">
        <f t="shared" si="44"/>
        <v>0</v>
      </c>
      <c r="AP127" s="7">
        <f t="shared" si="45"/>
        <v>0</v>
      </c>
      <c r="AQ127" s="7">
        <f t="shared" si="46"/>
        <v>-3095.49</v>
      </c>
      <c r="AR127" s="7">
        <f t="shared" si="47"/>
        <v>0</v>
      </c>
    </row>
    <row r="128" spans="2:44" x14ac:dyDescent="0.25">
      <c r="B128">
        <v>23051</v>
      </c>
      <c r="C128" t="s">
        <v>656</v>
      </c>
      <c r="D128" t="s">
        <v>27</v>
      </c>
      <c r="E128" s="1" t="s">
        <v>342</v>
      </c>
      <c r="F128" s="1" t="s">
        <v>535</v>
      </c>
      <c r="G128" s="1" t="s">
        <v>106</v>
      </c>
      <c r="H128">
        <f>IF(D128="Switzerland", VLOOKUP($B128, 'Combined Budget 2025 CHF'!$B:$K, 10, 0), VLOOKUP($B128, 'Combined Budget 2025 EUR'!$B:$K, 10, 0))</f>
        <v>0</v>
      </c>
      <c r="I128" t="s">
        <v>64</v>
      </c>
      <c r="J128">
        <f>YEAR(VLOOKUP($B128, 'KPI data 2025'!$B:$H, 7, 0))</f>
        <v>1900</v>
      </c>
      <c r="K128" t="str">
        <f t="shared" ref="K128:K191" si="50">IF(J128&lt;2022, "Pre-2022", J128)</f>
        <v>Pre-2022</v>
      </c>
      <c r="L128" s="5">
        <f>SUMIF('KPI data 2022'!$B:$B, $B128,'KPI data 2022'!$X:$X)</f>
        <v>1419.66</v>
      </c>
      <c r="M128" s="5">
        <f>SUMIF('KPI data 2023'!$B:$B, $B128, 'KPI data 2023'!$X:$X)</f>
        <v>0</v>
      </c>
      <c r="N128" s="5">
        <f>SUMIF('KPI data 2024'!$B:$B, $B128, 'KPI data 2024'!$X:$X)</f>
        <v>23734.639999999999</v>
      </c>
      <c r="O128" s="5">
        <f>SUMIF('KPI data 2025'!$B:$B, $B128, 'KPI data 2025'!$X:$X)</f>
        <v>33526.94</v>
      </c>
      <c r="P128" s="5">
        <f>IF(D128="Switzerland",SUMIF('Combined Budget 2025 CHF'!$B:$B,$B128,'Combined Budget 2025 CHF'!$AF:$AF),SUMIF('Combined Budget 2025 EUR'!$B:$B,$B128,'Combined Budget 2025 EUR'!$AN:$AN))</f>
        <v>0</v>
      </c>
      <c r="Q128" s="6"/>
      <c r="R128" s="6">
        <f t="shared" ref="R128:R191" si="51">IFERROR($O128/N128-1, "N/A")</f>
        <v>0.41257419535328976</v>
      </c>
      <c r="S128" s="6" t="str">
        <f t="shared" ref="S128:S191" si="52">IFERROR($O128/M128-1, "N/A")</f>
        <v>N/A</v>
      </c>
      <c r="T128" s="6">
        <f t="shared" ref="T128:T191" si="53">IFERROR($O128/L128-1, "N/A")</f>
        <v>22.616175704041812</v>
      </c>
      <c r="U128" s="6" t="str">
        <f t="shared" ref="U128:U191" si="54">IFERROR($O128/P128-1, "N/A")</f>
        <v>N/A</v>
      </c>
      <c r="V128" s="6">
        <f t="shared" ref="V128:V191" si="55">IFERROR(_xlfn.RRI(4,L128,O128), "N/A")</f>
        <v>1.2044608622988981</v>
      </c>
      <c r="W128" s="6"/>
      <c r="X128" s="7">
        <f t="shared" ref="X128:X191" si="56">$O128-N128</f>
        <v>9792.3000000000029</v>
      </c>
      <c r="Y128" s="7">
        <f t="shared" ref="Y128:Y191" si="57">$O128-M128</f>
        <v>33526.94</v>
      </c>
      <c r="Z128" s="7">
        <f t="shared" ref="Z128:Z191" si="58">$O128-L128</f>
        <v>32107.280000000002</v>
      </c>
      <c r="AA128" s="7">
        <f t="shared" ref="AA128:AA191" si="59">$O128-P128</f>
        <v>33526.94</v>
      </c>
      <c r="AB128" s="6"/>
      <c r="AC128" s="5">
        <f>SUMIF('KPI data 2022'!$B:$B, $B128,'KPI data 2022'!$AI:$AI)</f>
        <v>1419.66</v>
      </c>
      <c r="AD128" s="5">
        <f>SUMIF('KPI data 2023'!$B:$B, $B128, 'KPI data 2023'!$AI:$AI)</f>
        <v>0</v>
      </c>
      <c r="AE128" s="5">
        <f>SUMIF('KPI data 2024'!$B:$B, $B128, 'KPI data 2024'!$AI:$AI)</f>
        <v>23734.639999999999</v>
      </c>
      <c r="AF128" s="5">
        <f t="shared" si="48"/>
        <v>33526.94</v>
      </c>
      <c r="AG128" s="5">
        <f>IF(D128="Switzerland",SUMIF('Combined Budget 2025 CHF'!$B:$B,$B128,'Combined Budget 2025 CHF'!$Q:$Q),SUMIF('Combined Budget 2025 EUR'!$B:$B,$B128,'Combined Budget 2025 EUR'!$Q:$Q))</f>
        <v>0</v>
      </c>
      <c r="AH128" s="6"/>
      <c r="AI128" s="6">
        <f t="shared" si="40"/>
        <v>0.41257419535328976</v>
      </c>
      <c r="AJ128" s="6" t="str">
        <f t="shared" si="41"/>
        <v>N/A</v>
      </c>
      <c r="AK128" s="6">
        <f t="shared" si="42"/>
        <v>22.616175704041812</v>
      </c>
      <c r="AL128" s="6" t="str">
        <f t="shared" si="43"/>
        <v>N/A</v>
      </c>
      <c r="AM128" s="6">
        <f t="shared" si="49"/>
        <v>1.2044608622988981</v>
      </c>
      <c r="AN128" s="6"/>
      <c r="AO128" s="7">
        <f t="shared" si="44"/>
        <v>9792.3000000000029</v>
      </c>
      <c r="AP128" s="7">
        <f t="shared" si="45"/>
        <v>33526.94</v>
      </c>
      <c r="AQ128" s="7">
        <f t="shared" si="46"/>
        <v>32107.280000000002</v>
      </c>
      <c r="AR128" s="7">
        <f t="shared" si="47"/>
        <v>33526.94</v>
      </c>
    </row>
    <row r="129" spans="2:44" x14ac:dyDescent="0.25">
      <c r="B129">
        <v>23055</v>
      </c>
      <c r="C129" t="s">
        <v>657</v>
      </c>
      <c r="D129" t="s">
        <v>27</v>
      </c>
      <c r="E129" s="1" t="str">
        <f>IF(D129="Switzerland", VLOOKUP($B129, 'Combined Budget 2025 CHF'!$B:$E, 4, 0), VLOOKUP($B129, 'Combined Budget 2025 EUR'!$B:$E, 4, 0))</f>
        <v>Netherlands Central</v>
      </c>
      <c r="F129" s="1" t="s">
        <v>535</v>
      </c>
      <c r="G129" s="1" t="s">
        <v>106</v>
      </c>
      <c r="H129">
        <f>IF(D129="Switzerland", VLOOKUP($B129, 'Combined Budget 2025 CHF'!$B:$K, 10, 0), VLOOKUP($B129, 'Combined Budget 2025 EUR'!$B:$K, 10, 0))</f>
        <v>0</v>
      </c>
      <c r="I129" t="s">
        <v>64</v>
      </c>
      <c r="J129">
        <f>YEAR(VLOOKUP($B129, 'KPI data 2025'!$B:$H, 7, 0))</f>
        <v>1900</v>
      </c>
      <c r="K129" t="str">
        <f t="shared" si="50"/>
        <v>Pre-2022</v>
      </c>
      <c r="L129" s="5">
        <f>SUMIF('KPI data 2022'!$B:$B, $B129,'KPI data 2022'!$X:$X)</f>
        <v>66276.98000000001</v>
      </c>
      <c r="M129" s="5">
        <f>SUMIF('KPI data 2023'!$B:$B, $B129, 'KPI data 2023'!$X:$X)</f>
        <v>48451.33</v>
      </c>
      <c r="N129" s="5">
        <f>SUMIF('KPI data 2024'!$B:$B, $B129, 'KPI data 2024'!$X:$X)</f>
        <v>0</v>
      </c>
      <c r="O129" s="5">
        <f>SUMIF('KPI data 2025'!$B:$B, $B129, 'KPI data 2025'!$X:$X)</f>
        <v>0</v>
      </c>
      <c r="P129" s="5">
        <f>IF(D129="Switzerland",SUMIF('Combined Budget 2025 CHF'!$B:$B,$B129,'Combined Budget 2025 CHF'!$AF:$AF),SUMIF('Combined Budget 2025 EUR'!$B:$B,$B129,'Combined Budget 2025 EUR'!$AN:$AN))</f>
        <v>0</v>
      </c>
      <c r="Q129" s="6"/>
      <c r="R129" s="6" t="str">
        <f t="shared" si="51"/>
        <v>N/A</v>
      </c>
      <c r="S129" s="6">
        <f t="shared" si="52"/>
        <v>-1</v>
      </c>
      <c r="T129" s="6">
        <f t="shared" si="53"/>
        <v>-1</v>
      </c>
      <c r="U129" s="6" t="str">
        <f t="shared" si="54"/>
        <v>N/A</v>
      </c>
      <c r="V129" s="6">
        <f t="shared" si="55"/>
        <v>-1</v>
      </c>
      <c r="W129" s="6"/>
      <c r="X129" s="7">
        <f t="shared" si="56"/>
        <v>0</v>
      </c>
      <c r="Y129" s="7">
        <f t="shared" si="57"/>
        <v>-48451.33</v>
      </c>
      <c r="Z129" s="7">
        <f t="shared" si="58"/>
        <v>-66276.98000000001</v>
      </c>
      <c r="AA129" s="7">
        <f t="shared" si="59"/>
        <v>0</v>
      </c>
      <c r="AB129" s="6"/>
      <c r="AC129" s="5">
        <f>SUMIF('KPI data 2022'!$B:$B, $B129,'KPI data 2022'!$AI:$AI)</f>
        <v>66276.98000000001</v>
      </c>
      <c r="AD129" s="5">
        <f>SUMIF('KPI data 2023'!$B:$B, $B129, 'KPI data 2023'!$AI:$AI)</f>
        <v>48451.33</v>
      </c>
      <c r="AE129" s="5">
        <f>SUMIF('KPI data 2024'!$B:$B, $B129, 'KPI data 2024'!$AI:$AI)</f>
        <v>0</v>
      </c>
      <c r="AF129" s="5">
        <f t="shared" si="48"/>
        <v>0</v>
      </c>
      <c r="AG129" s="5">
        <f>IF(D129="Switzerland",SUMIF('Combined Budget 2025 CHF'!$B:$B,$B129,'Combined Budget 2025 CHF'!$Q:$Q),SUMIF('Combined Budget 2025 EUR'!$B:$B,$B129,'Combined Budget 2025 EUR'!$Q:$Q))</f>
        <v>0</v>
      </c>
      <c r="AH129" s="6"/>
      <c r="AI129" s="6" t="str">
        <f t="shared" si="40"/>
        <v>N/A</v>
      </c>
      <c r="AJ129" s="6">
        <f t="shared" si="41"/>
        <v>-1</v>
      </c>
      <c r="AK129" s="6">
        <f t="shared" si="42"/>
        <v>-1</v>
      </c>
      <c r="AL129" s="6" t="str">
        <f t="shared" si="43"/>
        <v>N/A</v>
      </c>
      <c r="AM129" s="6">
        <f t="shared" si="49"/>
        <v>-1</v>
      </c>
      <c r="AN129" s="6"/>
      <c r="AO129" s="7">
        <f t="shared" si="44"/>
        <v>0</v>
      </c>
      <c r="AP129" s="7">
        <f t="shared" si="45"/>
        <v>-48451.33</v>
      </c>
      <c r="AQ129" s="7">
        <f t="shared" si="46"/>
        <v>-66276.98000000001</v>
      </c>
      <c r="AR129" s="7">
        <f t="shared" si="47"/>
        <v>0</v>
      </c>
    </row>
    <row r="130" spans="2:44" x14ac:dyDescent="0.25">
      <c r="B130">
        <v>23065</v>
      </c>
      <c r="C130" t="s">
        <v>658</v>
      </c>
      <c r="D130" t="s">
        <v>27</v>
      </c>
      <c r="E130" s="1">
        <f>IF(D130="Switzerland", VLOOKUP($B130, 'Combined Budget 2025 CHF'!$B:$E, 4, 0), VLOOKUP($B130, 'Combined Budget 2025 EUR'!$B:$E, 4, 0))</f>
        <v>0</v>
      </c>
      <c r="F130" s="1" t="s">
        <v>535</v>
      </c>
      <c r="G130" s="1" t="s">
        <v>106</v>
      </c>
      <c r="H130">
        <f>IF(D130="Switzerland", VLOOKUP($B130, 'Combined Budget 2025 CHF'!$B:$K, 10, 0), VLOOKUP($B130, 'Combined Budget 2025 EUR'!$B:$K, 10, 0))</f>
        <v>0</v>
      </c>
      <c r="I130" t="s">
        <v>64</v>
      </c>
      <c r="J130">
        <f>YEAR(VLOOKUP($B130, 'KPI data 2025'!$B:$H, 7, 0))</f>
        <v>1900</v>
      </c>
      <c r="K130" t="str">
        <f t="shared" si="50"/>
        <v>Pre-2022</v>
      </c>
      <c r="L130" s="5">
        <f>SUMIF('KPI data 2022'!$B:$B, $B130,'KPI data 2022'!$X:$X)</f>
        <v>5760.9400000000005</v>
      </c>
      <c r="M130" s="5">
        <f>SUMIF('KPI data 2023'!$B:$B, $B130, 'KPI data 2023'!$X:$X)</f>
        <v>1681.35</v>
      </c>
      <c r="N130" s="5">
        <f>SUMIF('KPI data 2024'!$B:$B, $B130, 'KPI data 2024'!$X:$X)</f>
        <v>0</v>
      </c>
      <c r="O130" s="5">
        <f>SUMIF('KPI data 2025'!$B:$B, $B130, 'KPI data 2025'!$X:$X)</f>
        <v>0</v>
      </c>
      <c r="P130" s="5">
        <f>IF(D130="Switzerland",SUMIF('Combined Budget 2025 CHF'!$B:$B,$B130,'Combined Budget 2025 CHF'!$AF:$AF),SUMIF('Combined Budget 2025 EUR'!$B:$B,$B130,'Combined Budget 2025 EUR'!$AN:$AN))</f>
        <v>0</v>
      </c>
      <c r="Q130" s="6"/>
      <c r="R130" s="6" t="str">
        <f t="shared" si="51"/>
        <v>N/A</v>
      </c>
      <c r="S130" s="6">
        <f t="shared" si="52"/>
        <v>-1</v>
      </c>
      <c r="T130" s="6">
        <f t="shared" si="53"/>
        <v>-1</v>
      </c>
      <c r="U130" s="6" t="str">
        <f t="shared" si="54"/>
        <v>N/A</v>
      </c>
      <c r="V130" s="6">
        <f t="shared" si="55"/>
        <v>-1</v>
      </c>
      <c r="W130" s="6"/>
      <c r="X130" s="7">
        <f t="shared" si="56"/>
        <v>0</v>
      </c>
      <c r="Y130" s="7">
        <f t="shared" si="57"/>
        <v>-1681.35</v>
      </c>
      <c r="Z130" s="7">
        <f t="shared" si="58"/>
        <v>-5760.9400000000005</v>
      </c>
      <c r="AA130" s="7">
        <f t="shared" si="59"/>
        <v>0</v>
      </c>
      <c r="AB130" s="6"/>
      <c r="AC130" s="5">
        <f>SUMIF('KPI data 2022'!$B:$B, $B130,'KPI data 2022'!$AI:$AI)</f>
        <v>5760.9400000000005</v>
      </c>
      <c r="AD130" s="5">
        <f>SUMIF('KPI data 2023'!$B:$B, $B130, 'KPI data 2023'!$AI:$AI)</f>
        <v>1681.35</v>
      </c>
      <c r="AE130" s="5">
        <f>SUMIF('KPI data 2024'!$B:$B, $B130, 'KPI data 2024'!$AI:$AI)</f>
        <v>0</v>
      </c>
      <c r="AF130" s="5">
        <f t="shared" si="48"/>
        <v>0</v>
      </c>
      <c r="AG130" s="5">
        <f>IF(D130="Switzerland",SUMIF('Combined Budget 2025 CHF'!$B:$B,$B130,'Combined Budget 2025 CHF'!$Q:$Q),SUMIF('Combined Budget 2025 EUR'!$B:$B,$B130,'Combined Budget 2025 EUR'!$Q:$Q))</f>
        <v>0</v>
      </c>
      <c r="AH130" s="6"/>
      <c r="AI130" s="6" t="str">
        <f t="shared" si="40"/>
        <v>N/A</v>
      </c>
      <c r="AJ130" s="6">
        <f t="shared" si="41"/>
        <v>-1</v>
      </c>
      <c r="AK130" s="6">
        <f t="shared" si="42"/>
        <v>-1</v>
      </c>
      <c r="AL130" s="6" t="str">
        <f t="shared" si="43"/>
        <v>N/A</v>
      </c>
      <c r="AM130" s="6">
        <f t="shared" si="49"/>
        <v>-1</v>
      </c>
      <c r="AN130" s="6"/>
      <c r="AO130" s="7">
        <f t="shared" si="44"/>
        <v>0</v>
      </c>
      <c r="AP130" s="7">
        <f t="shared" si="45"/>
        <v>-1681.35</v>
      </c>
      <c r="AQ130" s="7">
        <f t="shared" si="46"/>
        <v>-5760.9400000000005</v>
      </c>
      <c r="AR130" s="7">
        <f t="shared" si="47"/>
        <v>0</v>
      </c>
    </row>
    <row r="131" spans="2:44" x14ac:dyDescent="0.25">
      <c r="B131">
        <v>23066</v>
      </c>
      <c r="C131" t="s">
        <v>659</v>
      </c>
      <c r="D131" t="s">
        <v>27</v>
      </c>
      <c r="E131" s="1">
        <f>IF(D131="Switzerland", VLOOKUP($B131, 'Combined Budget 2025 CHF'!$B:$E, 4, 0), VLOOKUP($B131, 'Combined Budget 2025 EUR'!$B:$E, 4, 0))</f>
        <v>0</v>
      </c>
      <c r="F131" s="1" t="s">
        <v>535</v>
      </c>
      <c r="G131" s="1" t="s">
        <v>106</v>
      </c>
      <c r="H131">
        <f>IF(D131="Switzerland", VLOOKUP($B131, 'Combined Budget 2025 CHF'!$B:$K, 10, 0), VLOOKUP($B131, 'Combined Budget 2025 EUR'!$B:$K, 10, 0))</f>
        <v>0</v>
      </c>
      <c r="I131" t="s">
        <v>64</v>
      </c>
      <c r="J131">
        <f>YEAR(VLOOKUP($B131, 'KPI data 2025'!$B:$H, 7, 0))</f>
        <v>1900</v>
      </c>
      <c r="K131" t="str">
        <f t="shared" si="50"/>
        <v>Pre-2022</v>
      </c>
      <c r="L131" s="5">
        <f>SUMIF('KPI data 2022'!$B:$B, $B131,'KPI data 2022'!$X:$X)</f>
        <v>37053.399999999994</v>
      </c>
      <c r="M131" s="5">
        <f>SUMIF('KPI data 2023'!$B:$B, $B131, 'KPI data 2023'!$X:$X)</f>
        <v>0</v>
      </c>
      <c r="N131" s="5">
        <f>SUMIF('KPI data 2024'!$B:$B, $B131, 'KPI data 2024'!$X:$X)</f>
        <v>0</v>
      </c>
      <c r="O131" s="5">
        <f>SUMIF('KPI data 2025'!$B:$B, $B131, 'KPI data 2025'!$X:$X)</f>
        <v>0</v>
      </c>
      <c r="P131" s="5">
        <f>IF(D131="Switzerland",SUMIF('Combined Budget 2025 CHF'!$B:$B,$B131,'Combined Budget 2025 CHF'!$AF:$AF),SUMIF('Combined Budget 2025 EUR'!$B:$B,$B131,'Combined Budget 2025 EUR'!$AN:$AN))</f>
        <v>0</v>
      </c>
      <c r="Q131" s="6"/>
      <c r="R131" s="6" t="str">
        <f t="shared" si="51"/>
        <v>N/A</v>
      </c>
      <c r="S131" s="6" t="str">
        <f t="shared" si="52"/>
        <v>N/A</v>
      </c>
      <c r="T131" s="6">
        <f t="shared" si="53"/>
        <v>-1</v>
      </c>
      <c r="U131" s="6" t="str">
        <f t="shared" si="54"/>
        <v>N/A</v>
      </c>
      <c r="V131" s="6">
        <f t="shared" si="55"/>
        <v>-1</v>
      </c>
      <c r="W131" s="6"/>
      <c r="X131" s="7">
        <f t="shared" si="56"/>
        <v>0</v>
      </c>
      <c r="Y131" s="7">
        <f t="shared" si="57"/>
        <v>0</v>
      </c>
      <c r="Z131" s="7">
        <f t="shared" si="58"/>
        <v>-37053.399999999994</v>
      </c>
      <c r="AA131" s="7">
        <f t="shared" si="59"/>
        <v>0</v>
      </c>
      <c r="AB131" s="6"/>
      <c r="AC131" s="5">
        <f>SUMIF('KPI data 2022'!$B:$B, $B131,'KPI data 2022'!$AI:$AI)</f>
        <v>37053.399999999994</v>
      </c>
      <c r="AD131" s="5">
        <f>SUMIF('KPI data 2023'!$B:$B, $B131, 'KPI data 2023'!$AI:$AI)</f>
        <v>0</v>
      </c>
      <c r="AE131" s="5">
        <f>SUMIF('KPI data 2024'!$B:$B, $B131, 'KPI data 2024'!$AI:$AI)</f>
        <v>0</v>
      </c>
      <c r="AF131" s="5">
        <f t="shared" si="48"/>
        <v>0</v>
      </c>
      <c r="AG131" s="5">
        <f>IF(D131="Switzerland",SUMIF('Combined Budget 2025 CHF'!$B:$B,$B131,'Combined Budget 2025 CHF'!$Q:$Q),SUMIF('Combined Budget 2025 EUR'!$B:$B,$B131,'Combined Budget 2025 EUR'!$Q:$Q))</f>
        <v>0</v>
      </c>
      <c r="AH131" s="6"/>
      <c r="AI131" s="6" t="str">
        <f t="shared" si="40"/>
        <v>N/A</v>
      </c>
      <c r="AJ131" s="6" t="str">
        <f t="shared" si="41"/>
        <v>N/A</v>
      </c>
      <c r="AK131" s="6">
        <f t="shared" si="42"/>
        <v>-1</v>
      </c>
      <c r="AL131" s="6" t="str">
        <f t="shared" si="43"/>
        <v>N/A</v>
      </c>
      <c r="AM131" s="6">
        <f t="shared" si="49"/>
        <v>-1</v>
      </c>
      <c r="AN131" s="6"/>
      <c r="AO131" s="7">
        <f t="shared" si="44"/>
        <v>0</v>
      </c>
      <c r="AP131" s="7">
        <f t="shared" si="45"/>
        <v>0</v>
      </c>
      <c r="AQ131" s="7">
        <f t="shared" si="46"/>
        <v>-37053.399999999994</v>
      </c>
      <c r="AR131" s="7">
        <f t="shared" si="47"/>
        <v>0</v>
      </c>
    </row>
    <row r="132" spans="2:44" x14ac:dyDescent="0.25">
      <c r="B132">
        <v>23073</v>
      </c>
      <c r="C132" t="s">
        <v>660</v>
      </c>
      <c r="D132" t="s">
        <v>27</v>
      </c>
      <c r="E132" s="1">
        <f>IF(D132="Switzerland", VLOOKUP($B132, 'Combined Budget 2025 CHF'!$B:$E, 4, 0), VLOOKUP($B132, 'Combined Budget 2025 EUR'!$B:$E, 4, 0))</f>
        <v>0</v>
      </c>
      <c r="F132" s="1" t="s">
        <v>535</v>
      </c>
      <c r="G132" s="1" t="s">
        <v>106</v>
      </c>
      <c r="H132">
        <f>IF(D132="Switzerland", VLOOKUP($B132, 'Combined Budget 2025 CHF'!$B:$K, 10, 0), VLOOKUP($B132, 'Combined Budget 2025 EUR'!$B:$K, 10, 0))</f>
        <v>0</v>
      </c>
      <c r="I132" t="s">
        <v>64</v>
      </c>
      <c r="J132">
        <f>YEAR(VLOOKUP($B132, 'KPI data 2025'!$B:$H, 7, 0))</f>
        <v>1900</v>
      </c>
      <c r="K132" t="str">
        <f t="shared" si="50"/>
        <v>Pre-2022</v>
      </c>
      <c r="L132" s="5">
        <f>SUMIF('KPI data 2022'!$B:$B, $B132,'KPI data 2022'!$X:$X)</f>
        <v>3624.2700000000004</v>
      </c>
      <c r="M132" s="5">
        <f>SUMIF('KPI data 2023'!$B:$B, $B132, 'KPI data 2023'!$X:$X)</f>
        <v>0</v>
      </c>
      <c r="N132" s="5">
        <f>SUMIF('KPI data 2024'!$B:$B, $B132, 'KPI data 2024'!$X:$X)</f>
        <v>0</v>
      </c>
      <c r="O132" s="5">
        <f>SUMIF('KPI data 2025'!$B:$B, $B132, 'KPI data 2025'!$X:$X)</f>
        <v>0</v>
      </c>
      <c r="P132" s="5">
        <f>IF(D132="Switzerland",SUMIF('Combined Budget 2025 CHF'!$B:$B,$B132,'Combined Budget 2025 CHF'!$AF:$AF),SUMIF('Combined Budget 2025 EUR'!$B:$B,$B132,'Combined Budget 2025 EUR'!$AN:$AN))</f>
        <v>0</v>
      </c>
      <c r="Q132" s="6"/>
      <c r="R132" s="6" t="str">
        <f t="shared" si="51"/>
        <v>N/A</v>
      </c>
      <c r="S132" s="6" t="str">
        <f t="shared" si="52"/>
        <v>N/A</v>
      </c>
      <c r="T132" s="6">
        <f t="shared" si="53"/>
        <v>-1</v>
      </c>
      <c r="U132" s="6" t="str">
        <f t="shared" si="54"/>
        <v>N/A</v>
      </c>
      <c r="V132" s="6">
        <f t="shared" si="55"/>
        <v>-1</v>
      </c>
      <c r="W132" s="6"/>
      <c r="X132" s="7">
        <f t="shared" si="56"/>
        <v>0</v>
      </c>
      <c r="Y132" s="7">
        <f t="shared" si="57"/>
        <v>0</v>
      </c>
      <c r="Z132" s="7">
        <f t="shared" si="58"/>
        <v>-3624.2700000000004</v>
      </c>
      <c r="AA132" s="7">
        <f t="shared" si="59"/>
        <v>0</v>
      </c>
      <c r="AB132" s="6"/>
      <c r="AC132" s="5">
        <f>SUMIF('KPI data 2022'!$B:$B, $B132,'KPI data 2022'!$AI:$AI)</f>
        <v>3624.2700000000004</v>
      </c>
      <c r="AD132" s="5">
        <f>SUMIF('KPI data 2023'!$B:$B, $B132, 'KPI data 2023'!$AI:$AI)</f>
        <v>0</v>
      </c>
      <c r="AE132" s="5">
        <f>SUMIF('KPI data 2024'!$B:$B, $B132, 'KPI data 2024'!$AI:$AI)</f>
        <v>0</v>
      </c>
      <c r="AF132" s="5">
        <f t="shared" si="48"/>
        <v>0</v>
      </c>
      <c r="AG132" s="5">
        <f>IF(D132="Switzerland",SUMIF('Combined Budget 2025 CHF'!$B:$B,$B132,'Combined Budget 2025 CHF'!$Q:$Q),SUMIF('Combined Budget 2025 EUR'!$B:$B,$B132,'Combined Budget 2025 EUR'!$Q:$Q))</f>
        <v>0</v>
      </c>
      <c r="AH132" s="6"/>
      <c r="AI132" s="6" t="str">
        <f t="shared" si="40"/>
        <v>N/A</v>
      </c>
      <c r="AJ132" s="6" t="str">
        <f t="shared" si="41"/>
        <v>N/A</v>
      </c>
      <c r="AK132" s="6">
        <f t="shared" si="42"/>
        <v>-1</v>
      </c>
      <c r="AL132" s="6" t="str">
        <f t="shared" si="43"/>
        <v>N/A</v>
      </c>
      <c r="AM132" s="6">
        <f t="shared" si="49"/>
        <v>-1</v>
      </c>
      <c r="AN132" s="6"/>
      <c r="AO132" s="7">
        <f t="shared" si="44"/>
        <v>0</v>
      </c>
      <c r="AP132" s="7">
        <f t="shared" si="45"/>
        <v>0</v>
      </c>
      <c r="AQ132" s="7">
        <f t="shared" si="46"/>
        <v>-3624.2700000000004</v>
      </c>
      <c r="AR132" s="7">
        <f t="shared" si="47"/>
        <v>0</v>
      </c>
    </row>
    <row r="133" spans="2:44" x14ac:dyDescent="0.25">
      <c r="B133">
        <v>23089</v>
      </c>
      <c r="C133" t="s">
        <v>661</v>
      </c>
      <c r="D133" t="s">
        <v>27</v>
      </c>
      <c r="E133" s="1">
        <f>IF(D133="Switzerland", VLOOKUP($B133, 'Combined Budget 2025 CHF'!$B:$E, 4, 0), VLOOKUP($B133, 'Combined Budget 2025 EUR'!$B:$E, 4, 0))</f>
        <v>0</v>
      </c>
      <c r="F133" s="1" t="s">
        <v>535</v>
      </c>
      <c r="G133" s="1" t="s">
        <v>106</v>
      </c>
      <c r="H133">
        <f>IF(D133="Switzerland", VLOOKUP($B133, 'Combined Budget 2025 CHF'!$B:$K, 10, 0), VLOOKUP($B133, 'Combined Budget 2025 EUR'!$B:$K, 10, 0))</f>
        <v>0</v>
      </c>
      <c r="I133" t="s">
        <v>64</v>
      </c>
      <c r="J133">
        <f>YEAR(VLOOKUP($B133, 'KPI data 2025'!$B:$H, 7, 0))</f>
        <v>1900</v>
      </c>
      <c r="K133" t="str">
        <f t="shared" si="50"/>
        <v>Pre-2022</v>
      </c>
      <c r="L133" s="5">
        <f>SUMIF('KPI data 2022'!$B:$B, $B133,'KPI data 2022'!$X:$X)</f>
        <v>2011.4399999999998</v>
      </c>
      <c r="M133" s="5">
        <f>SUMIF('KPI data 2023'!$B:$B, $B133, 'KPI data 2023'!$X:$X)</f>
        <v>2448.92</v>
      </c>
      <c r="N133" s="5">
        <f>SUMIF('KPI data 2024'!$B:$B, $B133, 'KPI data 2024'!$X:$X)</f>
        <v>0</v>
      </c>
      <c r="O133" s="5">
        <f>SUMIF('KPI data 2025'!$B:$B, $B133, 'KPI data 2025'!$X:$X)</f>
        <v>0</v>
      </c>
      <c r="P133" s="5">
        <f>IF(D133="Switzerland",SUMIF('Combined Budget 2025 CHF'!$B:$B,$B133,'Combined Budget 2025 CHF'!$AF:$AF),SUMIF('Combined Budget 2025 EUR'!$B:$B,$B133,'Combined Budget 2025 EUR'!$AN:$AN))</f>
        <v>0</v>
      </c>
      <c r="Q133" s="6"/>
      <c r="R133" s="6" t="str">
        <f t="shared" si="51"/>
        <v>N/A</v>
      </c>
      <c r="S133" s="6">
        <f t="shared" si="52"/>
        <v>-1</v>
      </c>
      <c r="T133" s="6">
        <f t="shared" si="53"/>
        <v>-1</v>
      </c>
      <c r="U133" s="6" t="str">
        <f t="shared" si="54"/>
        <v>N/A</v>
      </c>
      <c r="V133" s="6">
        <f t="shared" si="55"/>
        <v>-1</v>
      </c>
      <c r="W133" s="6"/>
      <c r="X133" s="7">
        <f t="shared" si="56"/>
        <v>0</v>
      </c>
      <c r="Y133" s="7">
        <f t="shared" si="57"/>
        <v>-2448.92</v>
      </c>
      <c r="Z133" s="7">
        <f t="shared" si="58"/>
        <v>-2011.4399999999998</v>
      </c>
      <c r="AA133" s="7">
        <f t="shared" si="59"/>
        <v>0</v>
      </c>
      <c r="AB133" s="6"/>
      <c r="AC133" s="5">
        <f>SUMIF('KPI data 2022'!$B:$B, $B133,'KPI data 2022'!$AI:$AI)</f>
        <v>2011.4399999999998</v>
      </c>
      <c r="AD133" s="5">
        <f>SUMIF('KPI data 2023'!$B:$B, $B133, 'KPI data 2023'!$AI:$AI)</f>
        <v>2448.92</v>
      </c>
      <c r="AE133" s="5">
        <f>SUMIF('KPI data 2024'!$B:$B, $B133, 'KPI data 2024'!$AI:$AI)</f>
        <v>0</v>
      </c>
      <c r="AF133" s="5">
        <f t="shared" si="48"/>
        <v>0</v>
      </c>
      <c r="AG133" s="5">
        <f>IF(D133="Switzerland",SUMIF('Combined Budget 2025 CHF'!$B:$B,$B133,'Combined Budget 2025 CHF'!$Q:$Q),SUMIF('Combined Budget 2025 EUR'!$B:$B,$B133,'Combined Budget 2025 EUR'!$Q:$Q))</f>
        <v>0</v>
      </c>
      <c r="AH133" s="6"/>
      <c r="AI133" s="6" t="str">
        <f t="shared" si="40"/>
        <v>N/A</v>
      </c>
      <c r="AJ133" s="6">
        <f t="shared" si="41"/>
        <v>-1</v>
      </c>
      <c r="AK133" s="6">
        <f t="shared" si="42"/>
        <v>-1</v>
      </c>
      <c r="AL133" s="6" t="str">
        <f t="shared" si="43"/>
        <v>N/A</v>
      </c>
      <c r="AM133" s="6">
        <f t="shared" si="49"/>
        <v>-1</v>
      </c>
      <c r="AN133" s="6"/>
      <c r="AO133" s="7">
        <f t="shared" si="44"/>
        <v>0</v>
      </c>
      <c r="AP133" s="7">
        <f t="shared" si="45"/>
        <v>-2448.92</v>
      </c>
      <c r="AQ133" s="7">
        <f t="shared" si="46"/>
        <v>-2011.4399999999998</v>
      </c>
      <c r="AR133" s="7">
        <f t="shared" si="47"/>
        <v>0</v>
      </c>
    </row>
    <row r="134" spans="2:44" x14ac:dyDescent="0.25">
      <c r="B134">
        <v>23094</v>
      </c>
      <c r="C134" t="s">
        <v>662</v>
      </c>
      <c r="D134" t="s">
        <v>27</v>
      </c>
      <c r="E134" s="1">
        <f>IF(D134="Switzerland", VLOOKUP($B134, 'Combined Budget 2025 CHF'!$B:$E, 4, 0), VLOOKUP($B134, 'Combined Budget 2025 EUR'!$B:$E, 4, 0))</f>
        <v>0</v>
      </c>
      <c r="F134" s="1" t="s">
        <v>535</v>
      </c>
      <c r="G134" s="1" t="s">
        <v>106</v>
      </c>
      <c r="H134">
        <f>IF(D134="Switzerland", VLOOKUP($B134, 'Combined Budget 2025 CHF'!$B:$K, 10, 0), VLOOKUP($B134, 'Combined Budget 2025 EUR'!$B:$K, 10, 0))</f>
        <v>0</v>
      </c>
      <c r="I134" t="s">
        <v>64</v>
      </c>
      <c r="J134">
        <f>YEAR(VLOOKUP($B134, 'KPI data 2025'!$B:$H, 7, 0))</f>
        <v>2021</v>
      </c>
      <c r="K134" t="str">
        <f t="shared" si="50"/>
        <v>Pre-2022</v>
      </c>
      <c r="L134" s="5">
        <f>SUMIF('KPI data 2022'!$B:$B, $B134,'KPI data 2022'!$X:$X)</f>
        <v>891.42000000000007</v>
      </c>
      <c r="M134" s="5">
        <f>SUMIF('KPI data 2023'!$B:$B, $B134, 'KPI data 2023'!$X:$X)</f>
        <v>0</v>
      </c>
      <c r="N134" s="5">
        <f>SUMIF('KPI data 2024'!$B:$B, $B134, 'KPI data 2024'!$X:$X)</f>
        <v>0</v>
      </c>
      <c r="O134" s="5">
        <f>SUMIF('KPI data 2025'!$B:$B, $B134, 'KPI data 2025'!$X:$X)</f>
        <v>0</v>
      </c>
      <c r="P134" s="5">
        <f>IF(D134="Switzerland",SUMIF('Combined Budget 2025 CHF'!$B:$B,$B134,'Combined Budget 2025 CHF'!$AF:$AF),SUMIF('Combined Budget 2025 EUR'!$B:$B,$B134,'Combined Budget 2025 EUR'!$AN:$AN))</f>
        <v>0</v>
      </c>
      <c r="Q134" s="6"/>
      <c r="R134" s="6" t="str">
        <f t="shared" si="51"/>
        <v>N/A</v>
      </c>
      <c r="S134" s="6" t="str">
        <f t="shared" si="52"/>
        <v>N/A</v>
      </c>
      <c r="T134" s="6">
        <f t="shared" si="53"/>
        <v>-1</v>
      </c>
      <c r="U134" s="6" t="str">
        <f t="shared" si="54"/>
        <v>N/A</v>
      </c>
      <c r="V134" s="6">
        <f t="shared" si="55"/>
        <v>-1</v>
      </c>
      <c r="W134" s="6"/>
      <c r="X134" s="7">
        <f t="shared" si="56"/>
        <v>0</v>
      </c>
      <c r="Y134" s="7">
        <f t="shared" si="57"/>
        <v>0</v>
      </c>
      <c r="Z134" s="7">
        <f t="shared" si="58"/>
        <v>-891.42000000000007</v>
      </c>
      <c r="AA134" s="7">
        <f t="shared" si="59"/>
        <v>0</v>
      </c>
      <c r="AB134" s="6"/>
      <c r="AC134" s="5">
        <f>SUMIF('KPI data 2022'!$B:$B, $B134,'KPI data 2022'!$AI:$AI)</f>
        <v>891.42000000000007</v>
      </c>
      <c r="AD134" s="5">
        <f>SUMIF('KPI data 2023'!$B:$B, $B134, 'KPI data 2023'!$AI:$AI)</f>
        <v>0</v>
      </c>
      <c r="AE134" s="5">
        <f>SUMIF('KPI data 2024'!$B:$B, $B134, 'KPI data 2024'!$AI:$AI)</f>
        <v>0</v>
      </c>
      <c r="AF134" s="5">
        <f t="shared" si="48"/>
        <v>0</v>
      </c>
      <c r="AG134" s="5">
        <f>IF(D134="Switzerland",SUMIF('Combined Budget 2025 CHF'!$B:$B,$B134,'Combined Budget 2025 CHF'!$Q:$Q),SUMIF('Combined Budget 2025 EUR'!$B:$B,$B134,'Combined Budget 2025 EUR'!$Q:$Q))</f>
        <v>0</v>
      </c>
      <c r="AH134" s="6"/>
      <c r="AI134" s="6" t="str">
        <f t="shared" si="40"/>
        <v>N/A</v>
      </c>
      <c r="AJ134" s="6" t="str">
        <f t="shared" si="41"/>
        <v>N/A</v>
      </c>
      <c r="AK134" s="6">
        <f t="shared" si="42"/>
        <v>-1</v>
      </c>
      <c r="AL134" s="6" t="str">
        <f t="shared" si="43"/>
        <v>N/A</v>
      </c>
      <c r="AM134" s="6">
        <f t="shared" si="49"/>
        <v>-1</v>
      </c>
      <c r="AN134" s="6"/>
      <c r="AO134" s="7">
        <f t="shared" si="44"/>
        <v>0</v>
      </c>
      <c r="AP134" s="7">
        <f t="shared" si="45"/>
        <v>0</v>
      </c>
      <c r="AQ134" s="7">
        <f t="shared" si="46"/>
        <v>-891.42000000000007</v>
      </c>
      <c r="AR134" s="7">
        <f t="shared" si="47"/>
        <v>0</v>
      </c>
    </row>
    <row r="135" spans="2:44" x14ac:dyDescent="0.25">
      <c r="B135">
        <v>23098</v>
      </c>
      <c r="C135" t="s">
        <v>663</v>
      </c>
      <c r="D135" t="s">
        <v>27</v>
      </c>
      <c r="E135" s="1">
        <f>IF(D135="Switzerland", VLOOKUP($B135, 'Combined Budget 2025 CHF'!$B:$E, 4, 0), VLOOKUP($B135, 'Combined Budget 2025 EUR'!$B:$E, 4, 0))</f>
        <v>0</v>
      </c>
      <c r="F135" s="1" t="s">
        <v>535</v>
      </c>
      <c r="G135" s="1" t="s">
        <v>106</v>
      </c>
      <c r="H135">
        <f>IF(D135="Switzerland", VLOOKUP($B135, 'Combined Budget 2025 CHF'!$B:$K, 10, 0), VLOOKUP($B135, 'Combined Budget 2025 EUR'!$B:$K, 10, 0))</f>
        <v>0</v>
      </c>
      <c r="I135" t="s">
        <v>64</v>
      </c>
      <c r="J135">
        <f>YEAR(VLOOKUP($B135, 'KPI data 2025'!$B:$H, 7, 0))</f>
        <v>2021</v>
      </c>
      <c r="K135" t="str">
        <f t="shared" si="50"/>
        <v>Pre-2022</v>
      </c>
      <c r="L135" s="5">
        <f>SUMIF('KPI data 2022'!$B:$B, $B135,'KPI data 2022'!$X:$X)</f>
        <v>2245.1799999999998</v>
      </c>
      <c r="M135" s="5">
        <f>SUMIF('KPI data 2023'!$B:$B, $B135, 'KPI data 2023'!$X:$X)</f>
        <v>599.80999999999995</v>
      </c>
      <c r="N135" s="5">
        <f>SUMIF('KPI data 2024'!$B:$B, $B135, 'KPI data 2024'!$X:$X)</f>
        <v>0</v>
      </c>
      <c r="O135" s="5">
        <f>SUMIF('KPI data 2025'!$B:$B, $B135, 'KPI data 2025'!$X:$X)</f>
        <v>0</v>
      </c>
      <c r="P135" s="5">
        <f>IF(D135="Switzerland",SUMIF('Combined Budget 2025 CHF'!$B:$B,$B135,'Combined Budget 2025 CHF'!$AF:$AF),SUMIF('Combined Budget 2025 EUR'!$B:$B,$B135,'Combined Budget 2025 EUR'!$AN:$AN))</f>
        <v>0</v>
      </c>
      <c r="Q135" s="6"/>
      <c r="R135" s="6" t="str">
        <f t="shared" si="51"/>
        <v>N/A</v>
      </c>
      <c r="S135" s="6">
        <f t="shared" si="52"/>
        <v>-1</v>
      </c>
      <c r="T135" s="6">
        <f t="shared" si="53"/>
        <v>-1</v>
      </c>
      <c r="U135" s="6" t="str">
        <f t="shared" si="54"/>
        <v>N/A</v>
      </c>
      <c r="V135" s="6">
        <f t="shared" si="55"/>
        <v>-1</v>
      </c>
      <c r="W135" s="6"/>
      <c r="X135" s="7">
        <f t="shared" si="56"/>
        <v>0</v>
      </c>
      <c r="Y135" s="7">
        <f t="shared" si="57"/>
        <v>-599.80999999999995</v>
      </c>
      <c r="Z135" s="7">
        <f t="shared" si="58"/>
        <v>-2245.1799999999998</v>
      </c>
      <c r="AA135" s="7">
        <f t="shared" si="59"/>
        <v>0</v>
      </c>
      <c r="AB135" s="6"/>
      <c r="AC135" s="5">
        <f>SUMIF('KPI data 2022'!$B:$B, $B135,'KPI data 2022'!$AI:$AI)</f>
        <v>2245.1799999999998</v>
      </c>
      <c r="AD135" s="5">
        <f>SUMIF('KPI data 2023'!$B:$B, $B135, 'KPI data 2023'!$AI:$AI)</f>
        <v>599.80999999999995</v>
      </c>
      <c r="AE135" s="5">
        <f>SUMIF('KPI data 2024'!$B:$B, $B135, 'KPI data 2024'!$AI:$AI)</f>
        <v>0</v>
      </c>
      <c r="AF135" s="5">
        <f t="shared" si="48"/>
        <v>0</v>
      </c>
      <c r="AG135" s="5">
        <f>IF(D135="Switzerland",SUMIF('Combined Budget 2025 CHF'!$B:$B,$B135,'Combined Budget 2025 CHF'!$Q:$Q),SUMIF('Combined Budget 2025 EUR'!$B:$B,$B135,'Combined Budget 2025 EUR'!$Q:$Q))</f>
        <v>0</v>
      </c>
      <c r="AH135" s="6"/>
      <c r="AI135" s="6" t="str">
        <f t="shared" si="40"/>
        <v>N/A</v>
      </c>
      <c r="AJ135" s="6">
        <f t="shared" si="41"/>
        <v>-1</v>
      </c>
      <c r="AK135" s="6">
        <f t="shared" si="42"/>
        <v>-1</v>
      </c>
      <c r="AL135" s="6" t="str">
        <f t="shared" si="43"/>
        <v>N/A</v>
      </c>
      <c r="AM135" s="6">
        <f t="shared" si="49"/>
        <v>-1</v>
      </c>
      <c r="AN135" s="6"/>
      <c r="AO135" s="7">
        <f t="shared" si="44"/>
        <v>0</v>
      </c>
      <c r="AP135" s="7">
        <f t="shared" si="45"/>
        <v>-599.80999999999995</v>
      </c>
      <c r="AQ135" s="7">
        <f t="shared" si="46"/>
        <v>-2245.1799999999998</v>
      </c>
      <c r="AR135" s="7">
        <f t="shared" si="47"/>
        <v>0</v>
      </c>
    </row>
    <row r="136" spans="2:44" x14ac:dyDescent="0.25">
      <c r="B136">
        <v>23100</v>
      </c>
      <c r="C136" t="s">
        <v>664</v>
      </c>
      <c r="D136" t="s">
        <v>27</v>
      </c>
      <c r="E136" s="1" t="str">
        <f>IF(D136="Switzerland", VLOOKUP($B136, 'Combined Budget 2025 CHF'!$B:$E, 4, 0), VLOOKUP($B136, 'Combined Budget 2025 EUR'!$B:$E, 4, 0))</f>
        <v>Netherlands Central</v>
      </c>
      <c r="F136" s="1" t="s">
        <v>535</v>
      </c>
      <c r="G136" s="1" t="s">
        <v>106</v>
      </c>
      <c r="H136">
        <f>IF(D136="Switzerland", VLOOKUP($B136, 'Combined Budget 2025 CHF'!$B:$K, 10, 0), VLOOKUP($B136, 'Combined Budget 2025 EUR'!$B:$K, 10, 0))</f>
        <v>0</v>
      </c>
      <c r="I136" t="s">
        <v>64</v>
      </c>
      <c r="J136">
        <f>YEAR(VLOOKUP($B136, 'KPI data 2025'!$B:$H, 7, 0))</f>
        <v>2021</v>
      </c>
      <c r="K136" t="str">
        <f t="shared" si="50"/>
        <v>Pre-2022</v>
      </c>
      <c r="L136" s="5">
        <f>SUMIF('KPI data 2022'!$B:$B, $B136,'KPI data 2022'!$X:$X)</f>
        <v>11806.83</v>
      </c>
      <c r="M136" s="5">
        <f>SUMIF('KPI data 2023'!$B:$B, $B136, 'KPI data 2023'!$X:$X)</f>
        <v>6277.26</v>
      </c>
      <c r="N136" s="5">
        <f>SUMIF('KPI data 2024'!$B:$B, $B136, 'KPI data 2024'!$X:$X)</f>
        <v>0</v>
      </c>
      <c r="O136" s="5">
        <f>SUMIF('KPI data 2025'!$B:$B, $B136, 'KPI data 2025'!$X:$X)</f>
        <v>0</v>
      </c>
      <c r="P136" s="5">
        <f>IF(D136="Switzerland",SUMIF('Combined Budget 2025 CHF'!$B:$B,$B136,'Combined Budget 2025 CHF'!$AF:$AF),SUMIF('Combined Budget 2025 EUR'!$B:$B,$B136,'Combined Budget 2025 EUR'!$AN:$AN))</f>
        <v>0</v>
      </c>
      <c r="Q136" s="6"/>
      <c r="R136" s="6" t="str">
        <f t="shared" si="51"/>
        <v>N/A</v>
      </c>
      <c r="S136" s="6">
        <f t="shared" si="52"/>
        <v>-1</v>
      </c>
      <c r="T136" s="6">
        <f t="shared" si="53"/>
        <v>-1</v>
      </c>
      <c r="U136" s="6" t="str">
        <f t="shared" si="54"/>
        <v>N/A</v>
      </c>
      <c r="V136" s="6">
        <f t="shared" si="55"/>
        <v>-1</v>
      </c>
      <c r="W136" s="6"/>
      <c r="X136" s="7">
        <f t="shared" si="56"/>
        <v>0</v>
      </c>
      <c r="Y136" s="7">
        <f t="shared" si="57"/>
        <v>-6277.26</v>
      </c>
      <c r="Z136" s="7">
        <f t="shared" si="58"/>
        <v>-11806.83</v>
      </c>
      <c r="AA136" s="7">
        <f t="shared" si="59"/>
        <v>0</v>
      </c>
      <c r="AB136" s="6"/>
      <c r="AC136" s="5">
        <f>SUMIF('KPI data 2022'!$B:$B, $B136,'KPI data 2022'!$AI:$AI)</f>
        <v>11806.83</v>
      </c>
      <c r="AD136" s="5">
        <f>SUMIF('KPI data 2023'!$B:$B, $B136, 'KPI data 2023'!$AI:$AI)</f>
        <v>6277.26</v>
      </c>
      <c r="AE136" s="5">
        <f>SUMIF('KPI data 2024'!$B:$B, $B136, 'KPI data 2024'!$AI:$AI)</f>
        <v>0</v>
      </c>
      <c r="AF136" s="5">
        <f t="shared" si="48"/>
        <v>0</v>
      </c>
      <c r="AG136" s="5">
        <f>IF(D136="Switzerland",SUMIF('Combined Budget 2025 CHF'!$B:$B,$B136,'Combined Budget 2025 CHF'!$Q:$Q),SUMIF('Combined Budget 2025 EUR'!$B:$B,$B136,'Combined Budget 2025 EUR'!$Q:$Q))</f>
        <v>0</v>
      </c>
      <c r="AH136" s="6"/>
      <c r="AI136" s="6" t="str">
        <f t="shared" si="40"/>
        <v>N/A</v>
      </c>
      <c r="AJ136" s="6">
        <f t="shared" si="41"/>
        <v>-1</v>
      </c>
      <c r="AK136" s="6">
        <f t="shared" si="42"/>
        <v>-1</v>
      </c>
      <c r="AL136" s="6" t="str">
        <f t="shared" si="43"/>
        <v>N/A</v>
      </c>
      <c r="AM136" s="6">
        <f t="shared" si="49"/>
        <v>-1</v>
      </c>
      <c r="AN136" s="6"/>
      <c r="AO136" s="7">
        <f t="shared" si="44"/>
        <v>0</v>
      </c>
      <c r="AP136" s="7">
        <f t="shared" si="45"/>
        <v>-6277.26</v>
      </c>
      <c r="AQ136" s="7">
        <f t="shared" si="46"/>
        <v>-11806.83</v>
      </c>
      <c r="AR136" s="7">
        <f t="shared" si="47"/>
        <v>0</v>
      </c>
    </row>
    <row r="137" spans="2:44" x14ac:dyDescent="0.25">
      <c r="B137">
        <v>23108</v>
      </c>
      <c r="C137" t="s">
        <v>665</v>
      </c>
      <c r="D137" t="s">
        <v>27</v>
      </c>
      <c r="E137" s="1">
        <f>IF(D137="Switzerland", VLOOKUP($B137, 'Combined Budget 2025 CHF'!$B:$E, 4, 0), VLOOKUP($B137, 'Combined Budget 2025 EUR'!$B:$E, 4, 0))</f>
        <v>0</v>
      </c>
      <c r="F137" s="1" t="s">
        <v>535</v>
      </c>
      <c r="G137" s="1" t="s">
        <v>106</v>
      </c>
      <c r="H137">
        <f>IF(D137="Switzerland", VLOOKUP($B137, 'Combined Budget 2025 CHF'!$B:$K, 10, 0), VLOOKUP($B137, 'Combined Budget 2025 EUR'!$B:$K, 10, 0))</f>
        <v>0</v>
      </c>
      <c r="I137" t="s">
        <v>64</v>
      </c>
      <c r="J137">
        <f>YEAR(VLOOKUP($B137, 'KPI data 2025'!$B:$H, 7, 0))</f>
        <v>2022</v>
      </c>
      <c r="K137">
        <f t="shared" si="50"/>
        <v>2022</v>
      </c>
      <c r="L137" s="5">
        <f>SUMIF('KPI data 2022'!$B:$B, $B137,'KPI data 2022'!$X:$X)</f>
        <v>3266.61</v>
      </c>
      <c r="M137" s="5">
        <f>SUMIF('KPI data 2023'!$B:$B, $B137, 'KPI data 2023'!$X:$X)</f>
        <v>917.78</v>
      </c>
      <c r="N137" s="5">
        <f>SUMIF('KPI data 2024'!$B:$B, $B137, 'KPI data 2024'!$X:$X)</f>
        <v>0</v>
      </c>
      <c r="O137" s="5">
        <f>SUMIF('KPI data 2025'!$B:$B, $B137, 'KPI data 2025'!$X:$X)</f>
        <v>0</v>
      </c>
      <c r="P137" s="5">
        <f>IF(D137="Switzerland",SUMIF('Combined Budget 2025 CHF'!$B:$B,$B137,'Combined Budget 2025 CHF'!$AF:$AF),SUMIF('Combined Budget 2025 EUR'!$B:$B,$B137,'Combined Budget 2025 EUR'!$AN:$AN))</f>
        <v>0</v>
      </c>
      <c r="Q137" s="6"/>
      <c r="R137" s="6" t="str">
        <f t="shared" si="51"/>
        <v>N/A</v>
      </c>
      <c r="S137" s="6">
        <f t="shared" si="52"/>
        <v>-1</v>
      </c>
      <c r="T137" s="6">
        <f t="shared" si="53"/>
        <v>-1</v>
      </c>
      <c r="U137" s="6" t="str">
        <f t="shared" si="54"/>
        <v>N/A</v>
      </c>
      <c r="V137" s="6">
        <f t="shared" si="55"/>
        <v>-1</v>
      </c>
      <c r="W137" s="6"/>
      <c r="X137" s="7">
        <f t="shared" si="56"/>
        <v>0</v>
      </c>
      <c r="Y137" s="7">
        <f t="shared" si="57"/>
        <v>-917.78</v>
      </c>
      <c r="Z137" s="7">
        <f t="shared" si="58"/>
        <v>-3266.61</v>
      </c>
      <c r="AA137" s="7">
        <f t="shared" si="59"/>
        <v>0</v>
      </c>
      <c r="AB137" s="6"/>
      <c r="AC137" s="5">
        <f>SUMIF('KPI data 2022'!$B:$B, $B137,'KPI data 2022'!$AI:$AI)</f>
        <v>3266.61</v>
      </c>
      <c r="AD137" s="5">
        <f>SUMIF('KPI data 2023'!$B:$B, $B137, 'KPI data 2023'!$AI:$AI)</f>
        <v>917.78</v>
      </c>
      <c r="AE137" s="5">
        <f>SUMIF('KPI data 2024'!$B:$B, $B137, 'KPI data 2024'!$AI:$AI)</f>
        <v>0</v>
      </c>
      <c r="AF137" s="5">
        <f t="shared" si="48"/>
        <v>0</v>
      </c>
      <c r="AG137" s="5">
        <f>IF(D137="Switzerland",SUMIF('Combined Budget 2025 CHF'!$B:$B,$B137,'Combined Budget 2025 CHF'!$Q:$Q),SUMIF('Combined Budget 2025 EUR'!$B:$B,$B137,'Combined Budget 2025 EUR'!$Q:$Q))</f>
        <v>0</v>
      </c>
      <c r="AH137" s="6"/>
      <c r="AI137" s="6" t="str">
        <f t="shared" si="40"/>
        <v>N/A</v>
      </c>
      <c r="AJ137" s="6">
        <f t="shared" si="41"/>
        <v>-1</v>
      </c>
      <c r="AK137" s="6">
        <f t="shared" si="42"/>
        <v>-1</v>
      </c>
      <c r="AL137" s="6" t="str">
        <f t="shared" si="43"/>
        <v>N/A</v>
      </c>
      <c r="AM137" s="6">
        <f t="shared" si="49"/>
        <v>-1</v>
      </c>
      <c r="AN137" s="6"/>
      <c r="AO137" s="7">
        <f t="shared" si="44"/>
        <v>0</v>
      </c>
      <c r="AP137" s="7">
        <f t="shared" si="45"/>
        <v>-917.78</v>
      </c>
      <c r="AQ137" s="7">
        <f t="shared" si="46"/>
        <v>-3266.61</v>
      </c>
      <c r="AR137" s="7">
        <f t="shared" si="47"/>
        <v>0</v>
      </c>
    </row>
    <row r="138" spans="2:44" x14ac:dyDescent="0.25">
      <c r="B138">
        <v>23110</v>
      </c>
      <c r="C138" t="s">
        <v>425</v>
      </c>
      <c r="D138" t="s">
        <v>27</v>
      </c>
      <c r="E138" s="1" t="str">
        <f>IF(D138="Switzerland", VLOOKUP($B138, 'Combined Budget 2025 CHF'!$B:$E, 4, 0), VLOOKUP($B138, 'Combined Budget 2025 EUR'!$B:$E, 4, 0))</f>
        <v>Netherlands Central</v>
      </c>
      <c r="F138" s="1" t="s">
        <v>535</v>
      </c>
      <c r="G138" s="1" t="s">
        <v>106</v>
      </c>
      <c r="H138">
        <f>IF(D138="Switzerland", VLOOKUP($B138, 'Combined Budget 2025 CHF'!$B:$K, 10, 0), VLOOKUP($B138, 'Combined Budget 2025 EUR'!$B:$K, 10, 0))</f>
        <v>0</v>
      </c>
      <c r="I138" t="s">
        <v>64</v>
      </c>
      <c r="J138">
        <f>YEAR(VLOOKUP($B138, 'KPI data 2025'!$B:$H, 7, 0))</f>
        <v>2023</v>
      </c>
      <c r="K138">
        <f t="shared" si="50"/>
        <v>2023</v>
      </c>
      <c r="L138" s="5">
        <f>SUMIF('KPI data 2022'!$B:$B, $B138,'KPI data 2022'!$X:$X)</f>
        <v>0</v>
      </c>
      <c r="M138" s="5">
        <f>SUMIF('KPI data 2023'!$B:$B, $B138, 'KPI data 2023'!$X:$X)</f>
        <v>18679.669999999998</v>
      </c>
      <c r="N138" s="5">
        <f>SUMIF('KPI data 2024'!$B:$B, $B138, 'KPI data 2024'!$X:$X)</f>
        <v>1007.3999999999999</v>
      </c>
      <c r="O138" s="5">
        <f>SUMIF('KPI data 2025'!$B:$B, $B138, 'KPI data 2025'!$X:$X)</f>
        <v>0</v>
      </c>
      <c r="P138" s="5">
        <f>IF(D138="Switzerland",SUMIF('Combined Budget 2025 CHF'!$B:$B,$B138,'Combined Budget 2025 CHF'!$AF:$AF),SUMIF('Combined Budget 2025 EUR'!$B:$B,$B138,'Combined Budget 2025 EUR'!$AN:$AN))</f>
        <v>0</v>
      </c>
      <c r="Q138" s="6"/>
      <c r="R138" s="6">
        <f t="shared" si="51"/>
        <v>-1</v>
      </c>
      <c r="S138" s="6">
        <f t="shared" si="52"/>
        <v>-1</v>
      </c>
      <c r="T138" s="6" t="str">
        <f t="shared" si="53"/>
        <v>N/A</v>
      </c>
      <c r="U138" s="6" t="str">
        <f t="shared" si="54"/>
        <v>N/A</v>
      </c>
      <c r="V138" s="6">
        <f t="shared" si="55"/>
        <v>0</v>
      </c>
      <c r="W138" s="6"/>
      <c r="X138" s="7">
        <f t="shared" si="56"/>
        <v>-1007.3999999999999</v>
      </c>
      <c r="Y138" s="7">
        <f t="shared" si="57"/>
        <v>-18679.669999999998</v>
      </c>
      <c r="Z138" s="7">
        <f t="shared" si="58"/>
        <v>0</v>
      </c>
      <c r="AA138" s="7">
        <f t="shared" si="59"/>
        <v>0</v>
      </c>
      <c r="AB138" s="6"/>
      <c r="AC138" s="5">
        <f>SUMIF('KPI data 2022'!$B:$B, $B138,'KPI data 2022'!$AI:$AI)</f>
        <v>0</v>
      </c>
      <c r="AD138" s="5">
        <f>SUMIF('KPI data 2023'!$B:$B, $B138, 'KPI data 2023'!$AI:$AI)</f>
        <v>18679.669999999998</v>
      </c>
      <c r="AE138" s="5">
        <f>SUMIF('KPI data 2024'!$B:$B, $B138, 'KPI data 2024'!$AI:$AI)</f>
        <v>1007.3999999999999</v>
      </c>
      <c r="AF138" s="5">
        <f t="shared" si="48"/>
        <v>0</v>
      </c>
      <c r="AG138" s="5">
        <f>IF(D138="Switzerland",SUMIF('Combined Budget 2025 CHF'!$B:$B,$B138,'Combined Budget 2025 CHF'!$Q:$Q),SUMIF('Combined Budget 2025 EUR'!$B:$B,$B138,'Combined Budget 2025 EUR'!$Q:$Q))</f>
        <v>0</v>
      </c>
      <c r="AH138" s="6"/>
      <c r="AI138" s="6">
        <f t="shared" si="40"/>
        <v>-1</v>
      </c>
      <c r="AJ138" s="6">
        <f t="shared" si="41"/>
        <v>-1</v>
      </c>
      <c r="AK138" s="6" t="str">
        <f t="shared" si="42"/>
        <v>N/A</v>
      </c>
      <c r="AL138" s="6" t="str">
        <f t="shared" si="43"/>
        <v>N/A</v>
      </c>
      <c r="AM138" s="6">
        <f t="shared" si="49"/>
        <v>0</v>
      </c>
      <c r="AN138" s="6"/>
      <c r="AO138" s="7">
        <f t="shared" si="44"/>
        <v>-1007.3999999999999</v>
      </c>
      <c r="AP138" s="7">
        <f t="shared" si="45"/>
        <v>-18679.669999999998</v>
      </c>
      <c r="AQ138" s="7">
        <f t="shared" si="46"/>
        <v>0</v>
      </c>
      <c r="AR138" s="7">
        <f t="shared" si="47"/>
        <v>0</v>
      </c>
    </row>
    <row r="139" spans="2:44" x14ac:dyDescent="0.25">
      <c r="B139">
        <v>23114</v>
      </c>
      <c r="C139" t="s">
        <v>666</v>
      </c>
      <c r="D139" t="s">
        <v>27</v>
      </c>
      <c r="E139" s="1" t="s">
        <v>342</v>
      </c>
      <c r="F139" s="1" t="s">
        <v>535</v>
      </c>
      <c r="G139" s="1" t="s">
        <v>106</v>
      </c>
      <c r="H139">
        <f>IF(D139="Switzerland", VLOOKUP($B139, 'Combined Budget 2025 CHF'!$B:$K, 10, 0), VLOOKUP($B139, 'Combined Budget 2025 EUR'!$B:$K, 10, 0))</f>
        <v>0</v>
      </c>
      <c r="I139" t="s">
        <v>64</v>
      </c>
      <c r="J139">
        <f>YEAR(VLOOKUP($B139, 'KPI data 2025'!$B:$H, 7, 0))</f>
        <v>1900</v>
      </c>
      <c r="K139" t="str">
        <f t="shared" si="50"/>
        <v>Pre-2022</v>
      </c>
      <c r="L139" s="5">
        <f>SUMIF('KPI data 2022'!$B:$B, $B139,'KPI data 2022'!$X:$X)</f>
        <v>0</v>
      </c>
      <c r="M139" s="5">
        <f>SUMIF('KPI data 2023'!$B:$B, $B139, 'KPI data 2023'!$X:$X)</f>
        <v>0</v>
      </c>
      <c r="N139" s="5">
        <f>SUMIF('KPI data 2024'!$B:$B, $B139, 'KPI data 2024'!$X:$X)</f>
        <v>0</v>
      </c>
      <c r="O139" s="5">
        <f>SUMIF('KPI data 2025'!$B:$B, $B139, 'KPI data 2025'!$X:$X)</f>
        <v>148.22999999999999</v>
      </c>
      <c r="P139" s="5">
        <f>IF(D139="Switzerland",SUMIF('Combined Budget 2025 CHF'!$B:$B,$B139,'Combined Budget 2025 CHF'!$AF:$AF),SUMIF('Combined Budget 2025 EUR'!$B:$B,$B139,'Combined Budget 2025 EUR'!$AN:$AN))</f>
        <v>0</v>
      </c>
      <c r="Q139" s="6"/>
      <c r="R139" s="6" t="str">
        <f t="shared" si="51"/>
        <v>N/A</v>
      </c>
      <c r="S139" s="6" t="str">
        <f t="shared" si="52"/>
        <v>N/A</v>
      </c>
      <c r="T139" s="6" t="str">
        <f t="shared" si="53"/>
        <v>N/A</v>
      </c>
      <c r="U139" s="6" t="str">
        <f t="shared" si="54"/>
        <v>N/A</v>
      </c>
      <c r="V139" s="6" t="str">
        <f t="shared" si="55"/>
        <v>N/A</v>
      </c>
      <c r="W139" s="6"/>
      <c r="X139" s="7">
        <f t="shared" si="56"/>
        <v>148.22999999999999</v>
      </c>
      <c r="Y139" s="7">
        <f t="shared" si="57"/>
        <v>148.22999999999999</v>
      </c>
      <c r="Z139" s="7">
        <f t="shared" si="58"/>
        <v>148.22999999999999</v>
      </c>
      <c r="AA139" s="7">
        <f t="shared" si="59"/>
        <v>148.22999999999999</v>
      </c>
      <c r="AB139" s="6"/>
      <c r="AC139" s="5">
        <f>SUMIF('KPI data 2022'!$B:$B, $B139,'KPI data 2022'!$AI:$AI)</f>
        <v>0</v>
      </c>
      <c r="AD139" s="5">
        <f>SUMIF('KPI data 2023'!$B:$B, $B139, 'KPI data 2023'!$AI:$AI)</f>
        <v>0</v>
      </c>
      <c r="AE139" s="5">
        <f>SUMIF('KPI data 2024'!$B:$B, $B139, 'KPI data 2024'!$AI:$AI)</f>
        <v>0</v>
      </c>
      <c r="AF139" s="5">
        <f t="shared" si="48"/>
        <v>148.22999999999999</v>
      </c>
      <c r="AG139" s="5">
        <f>IF(D139="Switzerland",SUMIF('Combined Budget 2025 CHF'!$B:$B,$B139,'Combined Budget 2025 CHF'!$Q:$Q),SUMIF('Combined Budget 2025 EUR'!$B:$B,$B139,'Combined Budget 2025 EUR'!$Q:$Q))</f>
        <v>0</v>
      </c>
      <c r="AH139" s="6"/>
      <c r="AI139" s="6" t="str">
        <f t="shared" si="40"/>
        <v>N/A</v>
      </c>
      <c r="AJ139" s="6" t="str">
        <f t="shared" si="41"/>
        <v>N/A</v>
      </c>
      <c r="AK139" s="6" t="str">
        <f t="shared" si="42"/>
        <v>N/A</v>
      </c>
      <c r="AL139" s="6" t="str">
        <f t="shared" si="43"/>
        <v>N/A</v>
      </c>
      <c r="AM139" s="6" t="str">
        <f t="shared" si="49"/>
        <v>N/A</v>
      </c>
      <c r="AN139" s="6"/>
      <c r="AO139" s="7">
        <f t="shared" si="44"/>
        <v>148.22999999999999</v>
      </c>
      <c r="AP139" s="7">
        <f t="shared" si="45"/>
        <v>148.22999999999999</v>
      </c>
      <c r="AQ139" s="7">
        <f t="shared" si="46"/>
        <v>148.22999999999999</v>
      </c>
      <c r="AR139" s="7">
        <f t="shared" si="47"/>
        <v>148.22999999999999</v>
      </c>
    </row>
    <row r="140" spans="2:44" x14ac:dyDescent="0.25">
      <c r="B140">
        <v>24021</v>
      </c>
      <c r="C140" t="s">
        <v>667</v>
      </c>
      <c r="D140" t="s">
        <v>27</v>
      </c>
      <c r="E140" s="1">
        <f>IF(D140="Switzerland", VLOOKUP($B140, 'Combined Budget 2025 CHF'!$B:$E, 4, 0), VLOOKUP($B140, 'Combined Budget 2025 EUR'!$B:$E, 4, 0))</f>
        <v>0</v>
      </c>
      <c r="F140" s="1" t="s">
        <v>535</v>
      </c>
      <c r="G140" s="1" t="s">
        <v>106</v>
      </c>
      <c r="H140">
        <f>IF(D140="Switzerland", VLOOKUP($B140, 'Combined Budget 2025 CHF'!$B:$K, 10, 0), VLOOKUP($B140, 'Combined Budget 2025 EUR'!$B:$K, 10, 0))</f>
        <v>0</v>
      </c>
      <c r="I140" t="s">
        <v>64</v>
      </c>
      <c r="J140">
        <f>YEAR(VLOOKUP($B140, 'KPI data 2025'!$B:$H, 7, 0))</f>
        <v>1900</v>
      </c>
      <c r="K140" t="str">
        <f t="shared" si="50"/>
        <v>Pre-2022</v>
      </c>
      <c r="L140" s="5">
        <f>SUMIF('KPI data 2022'!$B:$B, $B140,'KPI data 2022'!$X:$X)</f>
        <v>8085.75</v>
      </c>
      <c r="M140" s="5">
        <f>SUMIF('KPI data 2023'!$B:$B, $B140, 'KPI data 2023'!$X:$X)</f>
        <v>0</v>
      </c>
      <c r="N140" s="5">
        <f>SUMIF('KPI data 2024'!$B:$B, $B140, 'KPI data 2024'!$X:$X)</f>
        <v>0</v>
      </c>
      <c r="O140" s="5">
        <f>SUMIF('KPI data 2025'!$B:$B, $B140, 'KPI data 2025'!$X:$X)</f>
        <v>0</v>
      </c>
      <c r="P140" s="5">
        <f>IF(D140="Switzerland",SUMIF('Combined Budget 2025 CHF'!$B:$B,$B140,'Combined Budget 2025 CHF'!$AF:$AF),SUMIF('Combined Budget 2025 EUR'!$B:$B,$B140,'Combined Budget 2025 EUR'!$AN:$AN))</f>
        <v>0</v>
      </c>
      <c r="Q140" s="6"/>
      <c r="R140" s="6" t="str">
        <f t="shared" si="51"/>
        <v>N/A</v>
      </c>
      <c r="S140" s="6" t="str">
        <f t="shared" si="52"/>
        <v>N/A</v>
      </c>
      <c r="T140" s="6">
        <f t="shared" si="53"/>
        <v>-1</v>
      </c>
      <c r="U140" s="6" t="str">
        <f t="shared" si="54"/>
        <v>N/A</v>
      </c>
      <c r="V140" s="6">
        <f t="shared" si="55"/>
        <v>-1</v>
      </c>
      <c r="W140" s="6"/>
      <c r="X140" s="7">
        <f t="shared" si="56"/>
        <v>0</v>
      </c>
      <c r="Y140" s="7">
        <f t="shared" si="57"/>
        <v>0</v>
      </c>
      <c r="Z140" s="7">
        <f t="shared" si="58"/>
        <v>-8085.75</v>
      </c>
      <c r="AA140" s="7">
        <f t="shared" si="59"/>
        <v>0</v>
      </c>
      <c r="AB140" s="6"/>
      <c r="AC140" s="5">
        <f>SUMIF('KPI data 2022'!$B:$B, $B140,'KPI data 2022'!$AI:$AI)</f>
        <v>8085.75</v>
      </c>
      <c r="AD140" s="5">
        <f>SUMIF('KPI data 2023'!$B:$B, $B140, 'KPI data 2023'!$AI:$AI)</f>
        <v>0</v>
      </c>
      <c r="AE140" s="5">
        <f>SUMIF('KPI data 2024'!$B:$B, $B140, 'KPI data 2024'!$AI:$AI)</f>
        <v>0</v>
      </c>
      <c r="AF140" s="5">
        <f t="shared" si="48"/>
        <v>0</v>
      </c>
      <c r="AG140" s="5">
        <f>IF(D140="Switzerland",SUMIF('Combined Budget 2025 CHF'!$B:$B,$B140,'Combined Budget 2025 CHF'!$Q:$Q),SUMIF('Combined Budget 2025 EUR'!$B:$B,$B140,'Combined Budget 2025 EUR'!$Q:$Q))</f>
        <v>0</v>
      </c>
      <c r="AH140" s="6"/>
      <c r="AI140" s="6" t="str">
        <f t="shared" si="40"/>
        <v>N/A</v>
      </c>
      <c r="AJ140" s="6" t="str">
        <f t="shared" si="41"/>
        <v>N/A</v>
      </c>
      <c r="AK140" s="6">
        <f t="shared" si="42"/>
        <v>-1</v>
      </c>
      <c r="AL140" s="6" t="str">
        <f t="shared" si="43"/>
        <v>N/A</v>
      </c>
      <c r="AM140" s="6">
        <f t="shared" si="49"/>
        <v>-1</v>
      </c>
      <c r="AN140" s="6"/>
      <c r="AO140" s="7">
        <f t="shared" si="44"/>
        <v>0</v>
      </c>
      <c r="AP140" s="7">
        <f t="shared" si="45"/>
        <v>0</v>
      </c>
      <c r="AQ140" s="7">
        <f t="shared" si="46"/>
        <v>-8085.75</v>
      </c>
      <c r="AR140" s="7">
        <f t="shared" si="47"/>
        <v>0</v>
      </c>
    </row>
    <row r="141" spans="2:44" x14ac:dyDescent="0.25">
      <c r="B141">
        <v>24026</v>
      </c>
      <c r="C141" t="s">
        <v>668</v>
      </c>
      <c r="D141" t="s">
        <v>27</v>
      </c>
      <c r="E141" s="1">
        <f>IF(D141="Switzerland", VLOOKUP($B141, 'Combined Budget 2025 CHF'!$B:$E, 4, 0), VLOOKUP($B141, 'Combined Budget 2025 EUR'!$B:$E, 4, 0))</f>
        <v>0</v>
      </c>
      <c r="F141" s="1" t="s">
        <v>535</v>
      </c>
      <c r="G141" s="1" t="s">
        <v>106</v>
      </c>
      <c r="H141">
        <f>IF(D141="Switzerland", VLOOKUP($B141, 'Combined Budget 2025 CHF'!$B:$K, 10, 0), VLOOKUP($B141, 'Combined Budget 2025 EUR'!$B:$K, 10, 0))</f>
        <v>0</v>
      </c>
      <c r="I141" t="s">
        <v>64</v>
      </c>
      <c r="J141">
        <f>YEAR(VLOOKUP($B141, 'KPI data 2025'!$B:$H, 7, 0))</f>
        <v>1900</v>
      </c>
      <c r="K141" t="str">
        <f t="shared" si="50"/>
        <v>Pre-2022</v>
      </c>
      <c r="L141" s="5">
        <f>SUMIF('KPI data 2022'!$B:$B, $B141,'KPI data 2022'!$X:$X)</f>
        <v>2652.4100000000003</v>
      </c>
      <c r="M141" s="5">
        <f>SUMIF('KPI data 2023'!$B:$B, $B141, 'KPI data 2023'!$X:$X)</f>
        <v>0</v>
      </c>
      <c r="N141" s="5">
        <f>SUMIF('KPI data 2024'!$B:$B, $B141, 'KPI data 2024'!$X:$X)</f>
        <v>0</v>
      </c>
      <c r="O141" s="5">
        <f>SUMIF('KPI data 2025'!$B:$B, $B141, 'KPI data 2025'!$X:$X)</f>
        <v>0</v>
      </c>
      <c r="P141" s="5">
        <f>IF(D141="Switzerland",SUMIF('Combined Budget 2025 CHF'!$B:$B,$B141,'Combined Budget 2025 CHF'!$AF:$AF),SUMIF('Combined Budget 2025 EUR'!$B:$B,$B141,'Combined Budget 2025 EUR'!$AN:$AN))</f>
        <v>0</v>
      </c>
      <c r="Q141" s="6"/>
      <c r="R141" s="6" t="str">
        <f t="shared" si="51"/>
        <v>N/A</v>
      </c>
      <c r="S141" s="6" t="str">
        <f t="shared" si="52"/>
        <v>N/A</v>
      </c>
      <c r="T141" s="6">
        <f t="shared" si="53"/>
        <v>-1</v>
      </c>
      <c r="U141" s="6" t="str">
        <f t="shared" si="54"/>
        <v>N/A</v>
      </c>
      <c r="V141" s="6">
        <f t="shared" si="55"/>
        <v>-1</v>
      </c>
      <c r="W141" s="6"/>
      <c r="X141" s="7">
        <f t="shared" si="56"/>
        <v>0</v>
      </c>
      <c r="Y141" s="7">
        <f t="shared" si="57"/>
        <v>0</v>
      </c>
      <c r="Z141" s="7">
        <f t="shared" si="58"/>
        <v>-2652.4100000000003</v>
      </c>
      <c r="AA141" s="7">
        <f t="shared" si="59"/>
        <v>0</v>
      </c>
      <c r="AB141" s="6"/>
      <c r="AC141" s="5">
        <f>SUMIF('KPI data 2022'!$B:$B, $B141,'KPI data 2022'!$AI:$AI)</f>
        <v>2652.4100000000003</v>
      </c>
      <c r="AD141" s="5">
        <f>SUMIF('KPI data 2023'!$B:$B, $B141, 'KPI data 2023'!$AI:$AI)</f>
        <v>0</v>
      </c>
      <c r="AE141" s="5">
        <f>SUMIF('KPI data 2024'!$B:$B, $B141, 'KPI data 2024'!$AI:$AI)</f>
        <v>0</v>
      </c>
      <c r="AF141" s="5">
        <f t="shared" si="48"/>
        <v>0</v>
      </c>
      <c r="AG141" s="5">
        <f>IF(D141="Switzerland",SUMIF('Combined Budget 2025 CHF'!$B:$B,$B141,'Combined Budget 2025 CHF'!$Q:$Q),SUMIF('Combined Budget 2025 EUR'!$B:$B,$B141,'Combined Budget 2025 EUR'!$Q:$Q))</f>
        <v>0</v>
      </c>
      <c r="AH141" s="6"/>
      <c r="AI141" s="6" t="str">
        <f t="shared" si="40"/>
        <v>N/A</v>
      </c>
      <c r="AJ141" s="6" t="str">
        <f t="shared" si="41"/>
        <v>N/A</v>
      </c>
      <c r="AK141" s="6">
        <f t="shared" si="42"/>
        <v>-1</v>
      </c>
      <c r="AL141" s="6" t="str">
        <f t="shared" si="43"/>
        <v>N/A</v>
      </c>
      <c r="AM141" s="6">
        <f t="shared" si="49"/>
        <v>-1</v>
      </c>
      <c r="AN141" s="6"/>
      <c r="AO141" s="7">
        <f t="shared" si="44"/>
        <v>0</v>
      </c>
      <c r="AP141" s="7">
        <f t="shared" si="45"/>
        <v>0</v>
      </c>
      <c r="AQ141" s="7">
        <f t="shared" si="46"/>
        <v>-2652.4100000000003</v>
      </c>
      <c r="AR141" s="7">
        <f t="shared" si="47"/>
        <v>0</v>
      </c>
    </row>
    <row r="142" spans="2:44" x14ac:dyDescent="0.25">
      <c r="B142">
        <v>26003</v>
      </c>
      <c r="C142" t="s">
        <v>669</v>
      </c>
      <c r="D142" t="s">
        <v>36</v>
      </c>
      <c r="E142" s="1" t="str">
        <f>IF(D142="Switzerland", VLOOKUP($B142, 'Combined Budget 2025 CHF'!$B:$E, 4, 0), VLOOKUP($B142, 'Combined Budget 2025 EUR'!$B:$E, 4, 0))</f>
        <v>Spain</v>
      </c>
      <c r="F142" s="1" t="s">
        <v>535</v>
      </c>
      <c r="G142" s="1" t="s">
        <v>106</v>
      </c>
      <c r="H142">
        <f>IF(D142="Switzerland", VLOOKUP($B142, 'Combined Budget 2025 CHF'!$B:$K, 10, 0), VLOOKUP($B142, 'Combined Budget 2025 EUR'!$B:$K, 10, 0))</f>
        <v>0</v>
      </c>
      <c r="I142" t="s">
        <v>64</v>
      </c>
      <c r="J142">
        <f>YEAR(VLOOKUP($B142, 'KPI data 2025'!$B:$H, 7, 0))</f>
        <v>2023</v>
      </c>
      <c r="K142">
        <f t="shared" si="50"/>
        <v>2023</v>
      </c>
      <c r="L142" s="5">
        <f>SUMIF('KPI data 2022'!$B:$B, $B142,'KPI data 2022'!$X:$X)</f>
        <v>0</v>
      </c>
      <c r="M142" s="5">
        <f>SUMIF('KPI data 2023'!$B:$B, $B142, 'KPI data 2023'!$X:$X)</f>
        <v>1732.0599999999995</v>
      </c>
      <c r="N142" s="5">
        <f>SUMIF('KPI data 2024'!$B:$B, $B142, 'KPI data 2024'!$X:$X)</f>
        <v>0</v>
      </c>
      <c r="O142" s="5">
        <f>SUMIF('KPI data 2025'!$B:$B, $B142, 'KPI data 2025'!$X:$X)</f>
        <v>0</v>
      </c>
      <c r="P142" s="5">
        <f>IF(D142="Switzerland",SUMIF('Combined Budget 2025 CHF'!$B:$B,$B142,'Combined Budget 2025 CHF'!$AF:$AF),SUMIF('Combined Budget 2025 EUR'!$B:$B,$B142,'Combined Budget 2025 EUR'!$AN:$AN))</f>
        <v>0</v>
      </c>
      <c r="Q142" s="6"/>
      <c r="R142" s="6" t="str">
        <f t="shared" si="51"/>
        <v>N/A</v>
      </c>
      <c r="S142" s="6">
        <f t="shared" si="52"/>
        <v>-1</v>
      </c>
      <c r="T142" s="6" t="str">
        <f t="shared" si="53"/>
        <v>N/A</v>
      </c>
      <c r="U142" s="6" t="str">
        <f t="shared" si="54"/>
        <v>N/A</v>
      </c>
      <c r="V142" s="6">
        <f t="shared" si="55"/>
        <v>0</v>
      </c>
      <c r="W142" s="6"/>
      <c r="X142" s="7">
        <f t="shared" si="56"/>
        <v>0</v>
      </c>
      <c r="Y142" s="7">
        <f t="shared" si="57"/>
        <v>-1732.0599999999995</v>
      </c>
      <c r="Z142" s="7">
        <f t="shared" si="58"/>
        <v>0</v>
      </c>
      <c r="AA142" s="7">
        <f t="shared" si="59"/>
        <v>0</v>
      </c>
      <c r="AB142" s="6"/>
      <c r="AC142" s="5">
        <f>SUMIF('KPI data 2022'!$B:$B, $B142,'KPI data 2022'!$AI:$AI)</f>
        <v>0</v>
      </c>
      <c r="AD142" s="5">
        <f>SUMIF('KPI data 2023'!$B:$B, $B142, 'KPI data 2023'!$AI:$AI)</f>
        <v>1732.0599999999995</v>
      </c>
      <c r="AE142" s="5">
        <f>SUMIF('KPI data 2024'!$B:$B, $B142, 'KPI data 2024'!$AI:$AI)</f>
        <v>0</v>
      </c>
      <c r="AF142" s="5">
        <f t="shared" si="48"/>
        <v>0</v>
      </c>
      <c r="AG142" s="5">
        <f>IF(D142="Switzerland",SUMIF('Combined Budget 2025 CHF'!$B:$B,$B142,'Combined Budget 2025 CHF'!$Q:$Q),SUMIF('Combined Budget 2025 EUR'!$B:$B,$B142,'Combined Budget 2025 EUR'!$Q:$Q))</f>
        <v>0</v>
      </c>
      <c r="AH142" s="6"/>
      <c r="AI142" s="6" t="str">
        <f t="shared" si="40"/>
        <v>N/A</v>
      </c>
      <c r="AJ142" s="6">
        <f t="shared" si="41"/>
        <v>-1</v>
      </c>
      <c r="AK142" s="6" t="str">
        <f t="shared" si="42"/>
        <v>N/A</v>
      </c>
      <c r="AL142" s="6" t="str">
        <f t="shared" si="43"/>
        <v>N/A</v>
      </c>
      <c r="AM142" s="6">
        <f t="shared" si="49"/>
        <v>0</v>
      </c>
      <c r="AN142" s="6"/>
      <c r="AO142" s="7">
        <f t="shared" si="44"/>
        <v>0</v>
      </c>
      <c r="AP142" s="7">
        <f t="shared" si="45"/>
        <v>-1732.0599999999995</v>
      </c>
      <c r="AQ142" s="7">
        <f t="shared" si="46"/>
        <v>0</v>
      </c>
      <c r="AR142" s="7">
        <f t="shared" si="47"/>
        <v>0</v>
      </c>
    </row>
    <row r="143" spans="2:44" x14ac:dyDescent="0.25">
      <c r="B143">
        <v>29002</v>
      </c>
      <c r="C143" t="s">
        <v>670</v>
      </c>
      <c r="D143" t="s">
        <v>23</v>
      </c>
      <c r="E143" s="1" t="str">
        <f>IF(D143="Switzerland", VLOOKUP($B143, 'Combined Budget 2025 CHF'!$B:$E, 4, 0), VLOOKUP($B143, 'Combined Budget 2025 EUR'!$B:$E, 4, 0))</f>
        <v>NRW</v>
      </c>
      <c r="F143" s="1" t="s">
        <v>535</v>
      </c>
      <c r="G143" s="1" t="s">
        <v>106</v>
      </c>
      <c r="H143">
        <f>IF(D143="Switzerland", VLOOKUP($B143, 'Combined Budget 2025 CHF'!$B:$K, 10, 0), VLOOKUP($B143, 'Combined Budget 2025 EUR'!$B:$K, 10, 0))</f>
        <v>0</v>
      </c>
      <c r="I143" t="s">
        <v>64</v>
      </c>
      <c r="J143">
        <f>YEAR(VLOOKUP($B143, 'KPI data 2025'!$B:$H, 7, 0))</f>
        <v>2023</v>
      </c>
      <c r="K143">
        <f t="shared" si="50"/>
        <v>2023</v>
      </c>
      <c r="L143" s="5">
        <f>SUMIF('KPI data 2022'!$B:$B, $B143,'KPI data 2022'!$X:$X)</f>
        <v>0</v>
      </c>
      <c r="M143" s="5">
        <f>SUMIF('KPI data 2023'!$B:$B, $B143, 'KPI data 2023'!$X:$X)</f>
        <v>2273.87</v>
      </c>
      <c r="N143" s="5">
        <f>SUMIF('KPI data 2024'!$B:$B, $B143, 'KPI data 2024'!$X:$X)</f>
        <v>348.16</v>
      </c>
      <c r="O143" s="5">
        <f>SUMIF('KPI data 2025'!$B:$B, $B143, 'KPI data 2025'!$X:$X)</f>
        <v>0</v>
      </c>
      <c r="P143" s="5">
        <f>IF(D143="Switzerland",SUMIF('Combined Budget 2025 CHF'!$B:$B,$B143,'Combined Budget 2025 CHF'!$AF:$AF),SUMIF('Combined Budget 2025 EUR'!$B:$B,$B143,'Combined Budget 2025 EUR'!$AN:$AN))</f>
        <v>0</v>
      </c>
      <c r="Q143" s="6"/>
      <c r="R143" s="6">
        <f t="shared" si="51"/>
        <v>-1</v>
      </c>
      <c r="S143" s="6">
        <f t="shared" si="52"/>
        <v>-1</v>
      </c>
      <c r="T143" s="6" t="str">
        <f t="shared" si="53"/>
        <v>N/A</v>
      </c>
      <c r="U143" s="6" t="str">
        <f t="shared" si="54"/>
        <v>N/A</v>
      </c>
      <c r="V143" s="6">
        <f t="shared" si="55"/>
        <v>0</v>
      </c>
      <c r="W143" s="6"/>
      <c r="X143" s="7">
        <f t="shared" si="56"/>
        <v>-348.16</v>
      </c>
      <c r="Y143" s="7">
        <f t="shared" si="57"/>
        <v>-2273.87</v>
      </c>
      <c r="Z143" s="7">
        <f t="shared" si="58"/>
        <v>0</v>
      </c>
      <c r="AA143" s="7">
        <f t="shared" si="59"/>
        <v>0</v>
      </c>
      <c r="AB143" s="6"/>
      <c r="AC143" s="5">
        <f>SUMIF('KPI data 2022'!$B:$B, $B143,'KPI data 2022'!$AI:$AI)</f>
        <v>0</v>
      </c>
      <c r="AD143" s="5">
        <f>SUMIF('KPI data 2023'!$B:$B, $B143, 'KPI data 2023'!$AI:$AI)</f>
        <v>2273.87</v>
      </c>
      <c r="AE143" s="5">
        <f>SUMIF('KPI data 2024'!$B:$B, $B143, 'KPI data 2024'!$AI:$AI)</f>
        <v>348.16</v>
      </c>
      <c r="AF143" s="5">
        <f t="shared" si="48"/>
        <v>0</v>
      </c>
      <c r="AG143" s="5">
        <f>IF(D143="Switzerland",SUMIF('Combined Budget 2025 CHF'!$B:$B,$B143,'Combined Budget 2025 CHF'!$Q:$Q),SUMIF('Combined Budget 2025 EUR'!$B:$B,$B143,'Combined Budget 2025 EUR'!$Q:$Q))</f>
        <v>0</v>
      </c>
      <c r="AH143" s="6"/>
      <c r="AI143" s="6">
        <f t="shared" si="40"/>
        <v>-1</v>
      </c>
      <c r="AJ143" s="6">
        <f t="shared" si="41"/>
        <v>-1</v>
      </c>
      <c r="AK143" s="6" t="str">
        <f t="shared" si="42"/>
        <v>N/A</v>
      </c>
      <c r="AL143" s="6" t="str">
        <f t="shared" si="43"/>
        <v>N/A</v>
      </c>
      <c r="AM143" s="6">
        <f t="shared" si="49"/>
        <v>0</v>
      </c>
      <c r="AN143" s="6"/>
      <c r="AO143" s="7">
        <f t="shared" si="44"/>
        <v>-348.16</v>
      </c>
      <c r="AP143" s="7">
        <f t="shared" si="45"/>
        <v>-2273.87</v>
      </c>
      <c r="AQ143" s="7">
        <f t="shared" si="46"/>
        <v>0</v>
      </c>
      <c r="AR143" s="7">
        <f t="shared" si="47"/>
        <v>0</v>
      </c>
    </row>
    <row r="144" spans="2:44" x14ac:dyDescent="0.25">
      <c r="B144">
        <v>30065</v>
      </c>
      <c r="C144" t="s">
        <v>671</v>
      </c>
      <c r="D144" t="s">
        <v>23</v>
      </c>
      <c r="E144" s="1" t="s">
        <v>21</v>
      </c>
      <c r="F144" s="1" t="s">
        <v>535</v>
      </c>
      <c r="G144" s="1" t="s">
        <v>106</v>
      </c>
      <c r="H144">
        <f>IF(D144="Switzerland", VLOOKUP($B144, 'Combined Budget 2025 CHF'!$B:$K, 10, 0), VLOOKUP($B144, 'Combined Budget 2025 EUR'!$B:$K, 10, 0))</f>
        <v>0</v>
      </c>
      <c r="I144" t="s">
        <v>64</v>
      </c>
      <c r="J144">
        <f>YEAR(VLOOKUP($B144, 'KPI data 2025'!$B:$H, 7, 0))</f>
        <v>1900</v>
      </c>
      <c r="K144" t="str">
        <f t="shared" si="50"/>
        <v>Pre-2022</v>
      </c>
      <c r="L144" s="5">
        <f>SUMIF('KPI data 2022'!$B:$B, $B144,'KPI data 2022'!$X:$X)</f>
        <v>14317.31</v>
      </c>
      <c r="M144" s="5">
        <f>SUMIF('KPI data 2023'!$B:$B, $B144, 'KPI data 2023'!$X:$X)</f>
        <v>9638.9</v>
      </c>
      <c r="N144" s="5">
        <f>SUMIF('KPI data 2024'!$B:$B, $B144, 'KPI data 2024'!$X:$X)</f>
        <v>0</v>
      </c>
      <c r="O144" s="5">
        <f>SUMIF('KPI data 2025'!$B:$B, $B144, 'KPI data 2025'!$X:$X)</f>
        <v>0</v>
      </c>
      <c r="P144" s="5">
        <f>IF(D144="Switzerland",SUMIF('Combined Budget 2025 CHF'!$B:$B,$B144,'Combined Budget 2025 CHF'!$AF:$AF),SUMIF('Combined Budget 2025 EUR'!$B:$B,$B144,'Combined Budget 2025 EUR'!$AN:$AN))</f>
        <v>0</v>
      </c>
      <c r="Q144" s="6"/>
      <c r="R144" s="6" t="str">
        <f t="shared" si="51"/>
        <v>N/A</v>
      </c>
      <c r="S144" s="6">
        <f t="shared" si="52"/>
        <v>-1</v>
      </c>
      <c r="T144" s="6">
        <f t="shared" si="53"/>
        <v>-1</v>
      </c>
      <c r="U144" s="6" t="str">
        <f t="shared" si="54"/>
        <v>N/A</v>
      </c>
      <c r="V144" s="6">
        <f t="shared" si="55"/>
        <v>-1</v>
      </c>
      <c r="W144" s="6"/>
      <c r="X144" s="7">
        <f t="shared" si="56"/>
        <v>0</v>
      </c>
      <c r="Y144" s="7">
        <f t="shared" si="57"/>
        <v>-9638.9</v>
      </c>
      <c r="Z144" s="7">
        <f t="shared" si="58"/>
        <v>-14317.31</v>
      </c>
      <c r="AA144" s="7">
        <f t="shared" si="59"/>
        <v>0</v>
      </c>
      <c r="AB144" s="6"/>
      <c r="AC144" s="5">
        <f>SUMIF('KPI data 2022'!$B:$B, $B144,'KPI data 2022'!$AI:$AI)</f>
        <v>14317.31</v>
      </c>
      <c r="AD144" s="5">
        <f>SUMIF('KPI data 2023'!$B:$B, $B144, 'KPI data 2023'!$AI:$AI)</f>
        <v>9638.9</v>
      </c>
      <c r="AE144" s="5">
        <f>SUMIF('KPI data 2024'!$B:$B, $B144, 'KPI data 2024'!$AI:$AI)</f>
        <v>0</v>
      </c>
      <c r="AF144" s="5">
        <f t="shared" si="48"/>
        <v>0</v>
      </c>
      <c r="AG144" s="5">
        <f>IF(D144="Switzerland",SUMIF('Combined Budget 2025 CHF'!$B:$B,$B144,'Combined Budget 2025 CHF'!$Q:$Q),SUMIF('Combined Budget 2025 EUR'!$B:$B,$B144,'Combined Budget 2025 EUR'!$Q:$Q))</f>
        <v>0</v>
      </c>
      <c r="AH144" s="6"/>
      <c r="AI144" s="6" t="str">
        <f t="shared" si="40"/>
        <v>N/A</v>
      </c>
      <c r="AJ144" s="6">
        <f t="shared" si="41"/>
        <v>-1</v>
      </c>
      <c r="AK144" s="6">
        <f t="shared" si="42"/>
        <v>-1</v>
      </c>
      <c r="AL144" s="6" t="str">
        <f t="shared" si="43"/>
        <v>N/A</v>
      </c>
      <c r="AM144" s="6">
        <f t="shared" si="49"/>
        <v>-1</v>
      </c>
      <c r="AN144" s="6"/>
      <c r="AO144" s="7">
        <f t="shared" si="44"/>
        <v>0</v>
      </c>
      <c r="AP144" s="7">
        <f t="shared" si="45"/>
        <v>-9638.9</v>
      </c>
      <c r="AQ144" s="7">
        <f t="shared" si="46"/>
        <v>-14317.31</v>
      </c>
      <c r="AR144" s="7">
        <f t="shared" si="47"/>
        <v>0</v>
      </c>
    </row>
    <row r="145" spans="2:44" x14ac:dyDescent="0.25">
      <c r="B145">
        <v>20018</v>
      </c>
      <c r="C145" t="s">
        <v>63</v>
      </c>
      <c r="D145" s="1" t="s">
        <v>23</v>
      </c>
      <c r="E145" s="1" t="str">
        <f>IF(D145="Switzerland", VLOOKUP($B145, 'Combined Budget 2025 CHF'!$B:$E, 4, 0), VLOOKUP($B145, 'Combined Budget 2025 EUR'!$B:$E, 4, 0))</f>
        <v>NRW</v>
      </c>
      <c r="F145" s="1" t="s">
        <v>535</v>
      </c>
      <c r="G145" s="1" t="s">
        <v>106</v>
      </c>
      <c r="H145" t="str">
        <f>IF(D145="Switzerland", VLOOKUP($B145, 'Combined Budget 2025 CHF'!$B:$K, 10, 0), VLOOKUP($B145, 'Combined Budget 2025 EUR'!$B:$K, 10, 0))</f>
        <v>AA</v>
      </c>
      <c r="I145" t="s">
        <v>64</v>
      </c>
      <c r="J145">
        <f>YEAR(VLOOKUP($B145, 'KPI data 2025'!$B:$H, 7, 0))</f>
        <v>1900</v>
      </c>
      <c r="K145" t="str">
        <f t="shared" si="50"/>
        <v>Pre-2022</v>
      </c>
      <c r="L145" s="5">
        <f>SUMIF('KPI data 2022'!$B:$B, $B145,'KPI data 2022'!$X:$X)</f>
        <v>34150.32</v>
      </c>
      <c r="M145" s="5">
        <f>SUMIF('KPI data 2023'!$B:$B, $B145, 'KPI data 2023'!$X:$X)</f>
        <v>37681.89</v>
      </c>
      <c r="N145" s="5">
        <f>SUMIF('KPI data 2024'!$B:$B, $B145, 'KPI data 2024'!$X:$X)</f>
        <v>33166.949999999997</v>
      </c>
      <c r="O145" s="5">
        <f>SUMIF('KPI data 2025'!$B:$B, $B145, 'KPI data 2025'!$X:$X)</f>
        <v>45228.2</v>
      </c>
      <c r="P145" s="5">
        <f>IF(D145="Switzerland",SUMIF('Combined Budget 2025 CHF'!$B:$B,$B145,'Combined Budget 2025 CHF'!$AF:$AF),SUMIF('Combined Budget 2025 EUR'!$B:$B,$B145,'Combined Budget 2025 EUR'!$AN:$AN))</f>
        <v>25550</v>
      </c>
      <c r="Q145" s="6"/>
      <c r="R145" s="6">
        <f t="shared" si="51"/>
        <v>0.36365267231385467</v>
      </c>
      <c r="S145" s="6">
        <f t="shared" si="52"/>
        <v>0.20026357488968838</v>
      </c>
      <c r="T145" s="6">
        <f t="shared" si="53"/>
        <v>0.32438583298780199</v>
      </c>
      <c r="U145" s="6">
        <f t="shared" si="54"/>
        <v>0.77018395303326792</v>
      </c>
      <c r="V145" s="6">
        <f t="shared" si="55"/>
        <v>7.2762618335559415E-2</v>
      </c>
      <c r="W145" s="6"/>
      <c r="X145" s="7">
        <f t="shared" si="56"/>
        <v>12061.25</v>
      </c>
      <c r="Y145" s="7">
        <f t="shared" si="57"/>
        <v>7546.3099999999977</v>
      </c>
      <c r="Z145" s="7">
        <f t="shared" si="58"/>
        <v>11077.879999999997</v>
      </c>
      <c r="AA145" s="7">
        <f t="shared" si="59"/>
        <v>19678.199999999997</v>
      </c>
      <c r="AB145" s="6"/>
      <c r="AC145" s="5">
        <f>SUMIF('KPI data 2022'!$B:$B, $B145,'KPI data 2022'!$AI:$AI)</f>
        <v>34150.32</v>
      </c>
      <c r="AD145" s="5">
        <f>SUMIF('KPI data 2023'!$B:$B, $B145, 'KPI data 2023'!$AI:$AI)</f>
        <v>37681.89</v>
      </c>
      <c r="AE145" s="5">
        <f>SUMIF('KPI data 2024'!$B:$B, $B145, 'KPI data 2024'!$AI:$AI)</f>
        <v>33166.949999999997</v>
      </c>
      <c r="AF145" s="5">
        <f t="shared" si="48"/>
        <v>45228.2</v>
      </c>
      <c r="AG145" s="5">
        <f>IF(D145="Switzerland",SUMIF('Combined Budget 2025 CHF'!$B:$B,$B145,'Combined Budget 2025 CHF'!$Q:$Q),SUMIF('Combined Budget 2025 EUR'!$B:$B,$B145,'Combined Budget 2025 EUR'!$Q:$Q))</f>
        <v>35000</v>
      </c>
      <c r="AH145" s="6"/>
      <c r="AI145" s="6">
        <f t="shared" si="40"/>
        <v>0.36365267231385467</v>
      </c>
      <c r="AJ145" s="6">
        <f t="shared" si="41"/>
        <v>0.20026357488968838</v>
      </c>
      <c r="AK145" s="6">
        <f t="shared" si="42"/>
        <v>0.32438583298780199</v>
      </c>
      <c r="AL145" s="6">
        <f t="shared" si="43"/>
        <v>0.29223428571428567</v>
      </c>
      <c r="AM145" s="6">
        <f t="shared" si="49"/>
        <v>7.2762618335559415E-2</v>
      </c>
      <c r="AN145" s="6"/>
      <c r="AO145" s="7">
        <f t="shared" si="44"/>
        <v>12061.25</v>
      </c>
      <c r="AP145" s="7">
        <f t="shared" si="45"/>
        <v>7546.3099999999977</v>
      </c>
      <c r="AQ145" s="7">
        <f t="shared" si="46"/>
        <v>11077.879999999997</v>
      </c>
      <c r="AR145" s="7">
        <f t="shared" si="47"/>
        <v>10228.199999999997</v>
      </c>
    </row>
    <row r="146" spans="2:44" x14ac:dyDescent="0.25">
      <c r="B146">
        <v>20022</v>
      </c>
      <c r="C146" t="s">
        <v>176</v>
      </c>
      <c r="D146" s="1" t="s">
        <v>23</v>
      </c>
      <c r="E146" s="1" t="str">
        <f>IF(D146="Switzerland", VLOOKUP($B146, 'Combined Budget 2025 CHF'!$B:$E, 4, 0), VLOOKUP($B146, 'Combined Budget 2025 EUR'!$B:$E, 4, 0))</f>
        <v>South West</v>
      </c>
      <c r="F146" s="1" t="s">
        <v>535</v>
      </c>
      <c r="G146" s="1" t="s">
        <v>106</v>
      </c>
      <c r="H146" t="str">
        <f>IF(D146="Switzerland", VLOOKUP($B146, 'Combined Budget 2025 CHF'!$B:$K, 10, 0), VLOOKUP($B146, 'Combined Budget 2025 EUR'!$B:$K, 10, 0))</f>
        <v>AA</v>
      </c>
      <c r="I146" t="s">
        <v>64</v>
      </c>
      <c r="J146">
        <f>YEAR(VLOOKUP($B146, 'KPI data 2025'!$B:$H, 7, 0))</f>
        <v>1900</v>
      </c>
      <c r="K146" t="str">
        <f t="shared" si="50"/>
        <v>Pre-2022</v>
      </c>
      <c r="L146" s="5">
        <f>SUMIF('KPI data 2022'!$B:$B, $B146,'KPI data 2022'!$X:$X)</f>
        <v>22817.34</v>
      </c>
      <c r="M146" s="5">
        <f>SUMIF('KPI data 2023'!$B:$B, $B146, 'KPI data 2023'!$X:$X)</f>
        <v>30017.520000000004</v>
      </c>
      <c r="N146" s="5">
        <f>SUMIF('KPI data 2024'!$B:$B, $B146, 'KPI data 2024'!$X:$X)</f>
        <v>33025.350000000006</v>
      </c>
      <c r="O146" s="5">
        <f>SUMIF('KPI data 2025'!$B:$B, $B146, 'KPI data 2025'!$X:$X)</f>
        <v>19095.990000000002</v>
      </c>
      <c r="P146" s="5">
        <f>IF(D146="Switzerland",SUMIF('Combined Budget 2025 CHF'!$B:$B,$B146,'Combined Budget 2025 CHF'!$AF:$AF),SUMIF('Combined Budget 2025 EUR'!$B:$B,$B146,'Combined Budget 2025 EUR'!$AN:$AN))</f>
        <v>25550</v>
      </c>
      <c r="Q146" s="6"/>
      <c r="R146" s="6">
        <f t="shared" si="51"/>
        <v>-0.42177781613215304</v>
      </c>
      <c r="S146" s="6">
        <f t="shared" si="52"/>
        <v>-0.36383851830530978</v>
      </c>
      <c r="T146" s="6">
        <f t="shared" si="53"/>
        <v>-0.16309306869249429</v>
      </c>
      <c r="U146" s="6">
        <f t="shared" si="54"/>
        <v>-0.25260313111545984</v>
      </c>
      <c r="V146" s="6">
        <f t="shared" si="55"/>
        <v>-4.3534540372522579E-2</v>
      </c>
      <c r="W146" s="6"/>
      <c r="X146" s="7">
        <f t="shared" si="56"/>
        <v>-13929.360000000004</v>
      </c>
      <c r="Y146" s="7">
        <f t="shared" si="57"/>
        <v>-10921.530000000002</v>
      </c>
      <c r="Z146" s="7">
        <f t="shared" si="58"/>
        <v>-3721.3499999999985</v>
      </c>
      <c r="AA146" s="7">
        <f t="shared" si="59"/>
        <v>-6454.0099999999984</v>
      </c>
      <c r="AB146" s="6"/>
      <c r="AC146" s="5">
        <f>SUMIF('KPI data 2022'!$B:$B, $B146,'KPI data 2022'!$AI:$AI)</f>
        <v>22817.34</v>
      </c>
      <c r="AD146" s="5">
        <f>SUMIF('KPI data 2023'!$B:$B, $B146, 'KPI data 2023'!$AI:$AI)</f>
        <v>30017.520000000004</v>
      </c>
      <c r="AE146" s="5">
        <f>SUMIF('KPI data 2024'!$B:$B, $B146, 'KPI data 2024'!$AI:$AI)</f>
        <v>33025.350000000006</v>
      </c>
      <c r="AF146" s="5">
        <f t="shared" si="48"/>
        <v>19095.990000000002</v>
      </c>
      <c r="AG146" s="5">
        <f>IF(D146="Switzerland",SUMIF('Combined Budget 2025 CHF'!$B:$B,$B146,'Combined Budget 2025 CHF'!$Q:$Q),SUMIF('Combined Budget 2025 EUR'!$B:$B,$B146,'Combined Budget 2025 EUR'!$Q:$Q))</f>
        <v>35000</v>
      </c>
      <c r="AH146" s="6"/>
      <c r="AI146" s="6">
        <f t="shared" si="40"/>
        <v>-0.42177781613215304</v>
      </c>
      <c r="AJ146" s="6">
        <f t="shared" si="41"/>
        <v>-0.36383851830530978</v>
      </c>
      <c r="AK146" s="6">
        <f t="shared" si="42"/>
        <v>-0.16309306869249429</v>
      </c>
      <c r="AL146" s="6">
        <f t="shared" si="43"/>
        <v>-0.4544002857142857</v>
      </c>
      <c r="AM146" s="6">
        <f t="shared" si="49"/>
        <v>-4.3534540372522579E-2</v>
      </c>
      <c r="AN146" s="6"/>
      <c r="AO146" s="7">
        <f t="shared" si="44"/>
        <v>-13929.360000000004</v>
      </c>
      <c r="AP146" s="7">
        <f t="shared" si="45"/>
        <v>-10921.530000000002</v>
      </c>
      <c r="AQ146" s="7">
        <f t="shared" si="46"/>
        <v>-3721.3499999999985</v>
      </c>
      <c r="AR146" s="7">
        <f t="shared" si="47"/>
        <v>-15904.009999999998</v>
      </c>
    </row>
    <row r="147" spans="2:44" x14ac:dyDescent="0.25">
      <c r="B147">
        <v>20070</v>
      </c>
      <c r="C147" t="s">
        <v>177</v>
      </c>
      <c r="D147" s="1" t="s">
        <v>23</v>
      </c>
      <c r="E147" s="1" t="str">
        <f>IF(D147="Switzerland", VLOOKUP($B147, 'Combined Budget 2025 CHF'!$B:$E, 4, 0), VLOOKUP($B147, 'Combined Budget 2025 EUR'!$B:$E, 4, 0))</f>
        <v>South West</v>
      </c>
      <c r="F147" s="1" t="s">
        <v>535</v>
      </c>
      <c r="G147" s="1" t="s">
        <v>106</v>
      </c>
      <c r="H147" t="str">
        <f>IF(D147="Switzerland", VLOOKUP($B147, 'Combined Budget 2025 CHF'!$B:$K, 10, 0), VLOOKUP($B147, 'Combined Budget 2025 EUR'!$B:$K, 10, 0))</f>
        <v>AA</v>
      </c>
      <c r="I147" t="s">
        <v>64</v>
      </c>
      <c r="J147">
        <f>YEAR(VLOOKUP($B147, 'KPI data 2025'!$B:$H, 7, 0))</f>
        <v>1900</v>
      </c>
      <c r="K147" t="str">
        <f t="shared" si="50"/>
        <v>Pre-2022</v>
      </c>
      <c r="L147" s="5">
        <f>SUMIF('KPI data 2022'!$B:$B, $B147,'KPI data 2022'!$X:$X)</f>
        <v>25575.23</v>
      </c>
      <c r="M147" s="5">
        <f>SUMIF('KPI data 2023'!$B:$B, $B147, 'KPI data 2023'!$X:$X)</f>
        <v>32944.54</v>
      </c>
      <c r="N147" s="5">
        <f>SUMIF('KPI data 2024'!$B:$B, $B147, 'KPI data 2024'!$X:$X)</f>
        <v>32237.23</v>
      </c>
      <c r="O147" s="5">
        <f>SUMIF('KPI data 2025'!$B:$B, $B147, 'KPI data 2025'!$X:$X)</f>
        <v>35513</v>
      </c>
      <c r="P147" s="5">
        <f>IF(D147="Switzerland",SUMIF('Combined Budget 2025 CHF'!$B:$B,$B147,'Combined Budget 2025 CHF'!$AF:$AF),SUMIF('Combined Budget 2025 EUR'!$B:$B,$B147,'Combined Budget 2025 EUR'!$AN:$AN))</f>
        <v>24090</v>
      </c>
      <c r="Q147" s="6"/>
      <c r="R147" s="6">
        <f t="shared" si="51"/>
        <v>0.10161449975695813</v>
      </c>
      <c r="S147" s="6">
        <f t="shared" si="52"/>
        <v>7.7963146548714946E-2</v>
      </c>
      <c r="T147" s="6">
        <f t="shared" si="53"/>
        <v>0.38857011256594753</v>
      </c>
      <c r="U147" s="6">
        <f t="shared" si="54"/>
        <v>0.47418015774180167</v>
      </c>
      <c r="V147" s="6">
        <f t="shared" si="55"/>
        <v>8.5530307672966988E-2</v>
      </c>
      <c r="W147" s="6"/>
      <c r="X147" s="7">
        <f t="shared" si="56"/>
        <v>3275.7700000000004</v>
      </c>
      <c r="Y147" s="7">
        <f t="shared" si="57"/>
        <v>2568.4599999999991</v>
      </c>
      <c r="Z147" s="7">
        <f t="shared" si="58"/>
        <v>9937.77</v>
      </c>
      <c r="AA147" s="7">
        <f t="shared" si="59"/>
        <v>11423</v>
      </c>
      <c r="AB147" s="6"/>
      <c r="AC147" s="5">
        <f>SUMIF('KPI data 2022'!$B:$B, $B147,'KPI data 2022'!$AI:$AI)</f>
        <v>25575.23</v>
      </c>
      <c r="AD147" s="5">
        <f>SUMIF('KPI data 2023'!$B:$B, $B147, 'KPI data 2023'!$AI:$AI)</f>
        <v>32944.54</v>
      </c>
      <c r="AE147" s="5">
        <f>SUMIF('KPI data 2024'!$B:$B, $B147, 'KPI data 2024'!$AI:$AI)</f>
        <v>32237.23</v>
      </c>
      <c r="AF147" s="5">
        <f t="shared" si="48"/>
        <v>35513</v>
      </c>
      <c r="AG147" s="5">
        <f>IF(D147="Switzerland",SUMIF('Combined Budget 2025 CHF'!$B:$B,$B147,'Combined Budget 2025 CHF'!$Q:$Q),SUMIF('Combined Budget 2025 EUR'!$B:$B,$B147,'Combined Budget 2025 EUR'!$Q:$Q))</f>
        <v>33000</v>
      </c>
      <c r="AH147" s="6"/>
      <c r="AI147" s="6">
        <f t="shared" si="40"/>
        <v>0.10161449975695813</v>
      </c>
      <c r="AJ147" s="6">
        <f t="shared" si="41"/>
        <v>7.7963146548714946E-2</v>
      </c>
      <c r="AK147" s="6">
        <f t="shared" si="42"/>
        <v>0.38857011256594753</v>
      </c>
      <c r="AL147" s="6">
        <f t="shared" si="43"/>
        <v>7.6151515151515081E-2</v>
      </c>
      <c r="AM147" s="6">
        <f t="shared" si="49"/>
        <v>8.5530307672966988E-2</v>
      </c>
      <c r="AN147" s="6"/>
      <c r="AO147" s="7">
        <f t="shared" si="44"/>
        <v>3275.7700000000004</v>
      </c>
      <c r="AP147" s="7">
        <f t="shared" si="45"/>
        <v>2568.4599999999991</v>
      </c>
      <c r="AQ147" s="7">
        <f t="shared" si="46"/>
        <v>9937.77</v>
      </c>
      <c r="AR147" s="7">
        <f t="shared" si="47"/>
        <v>2513</v>
      </c>
    </row>
    <row r="148" spans="2:44" x14ac:dyDescent="0.25">
      <c r="B148">
        <v>20097</v>
      </c>
      <c r="C148" t="s">
        <v>120</v>
      </c>
      <c r="D148" s="1" t="s">
        <v>23</v>
      </c>
      <c r="E148" s="1" t="str">
        <f>IF(D148="Switzerland", VLOOKUP($B148, 'Combined Budget 2025 CHF'!$B:$E, 4, 0), VLOOKUP($B148, 'Combined Budget 2025 EUR'!$B:$E, 4, 0))</f>
        <v>North</v>
      </c>
      <c r="F148" s="1" t="s">
        <v>535</v>
      </c>
      <c r="G148" s="1" t="s">
        <v>106</v>
      </c>
      <c r="H148" t="str">
        <f>IF(D148="Switzerland", VLOOKUP($B148, 'Combined Budget 2025 CHF'!$B:$K, 10, 0), VLOOKUP($B148, 'Combined Budget 2025 EUR'!$B:$K, 10, 0))</f>
        <v>AA</v>
      </c>
      <c r="I148" t="s">
        <v>358</v>
      </c>
      <c r="J148">
        <f>YEAR(VLOOKUP($B148, 'KPI data 2025'!$B:$H, 7, 0))</f>
        <v>1900</v>
      </c>
      <c r="K148" t="str">
        <f t="shared" si="50"/>
        <v>Pre-2022</v>
      </c>
      <c r="L148" s="5">
        <f>SUMIF('KPI data 2022'!$B:$B, $B148,'KPI data 2022'!$X:$X)</f>
        <v>19794.820000000003</v>
      </c>
      <c r="M148" s="5">
        <f>SUMIF('KPI data 2023'!$B:$B, $B148, 'KPI data 2023'!$X:$X)</f>
        <v>27422.970000000008</v>
      </c>
      <c r="N148" s="5">
        <f>SUMIF('KPI data 2024'!$B:$B, $B148, 'KPI data 2024'!$X:$X)</f>
        <v>40302.769999999997</v>
      </c>
      <c r="O148" s="5">
        <f>SUMIF('KPI data 2025'!$B:$B, $B148, 'KPI data 2025'!$X:$X)</f>
        <v>27253.64</v>
      </c>
      <c r="P148" s="5">
        <f>IF(D148="Switzerland",SUMIF('Combined Budget 2025 CHF'!$B:$B,$B148,'Combined Budget 2025 CHF'!$AF:$AF),SUMIF('Combined Budget 2025 EUR'!$B:$B,$B148,'Combined Budget 2025 EUR'!$AN:$AN))</f>
        <v>31390</v>
      </c>
      <c r="Q148" s="6"/>
      <c r="R148" s="6">
        <f t="shared" si="51"/>
        <v>-0.32377749717947424</v>
      </c>
      <c r="S148" s="6">
        <f t="shared" si="52"/>
        <v>-6.1747505831792893E-3</v>
      </c>
      <c r="T148" s="6">
        <f t="shared" si="53"/>
        <v>0.37680665952001569</v>
      </c>
      <c r="U148" s="6">
        <f t="shared" si="54"/>
        <v>-0.13177317617075501</v>
      </c>
      <c r="V148" s="6">
        <f t="shared" si="55"/>
        <v>8.3223914654034559E-2</v>
      </c>
      <c r="W148" s="6"/>
      <c r="X148" s="7">
        <f t="shared" si="56"/>
        <v>-13049.129999999997</v>
      </c>
      <c r="Y148" s="7">
        <f t="shared" si="57"/>
        <v>-169.33000000000902</v>
      </c>
      <c r="Z148" s="7">
        <f t="shared" si="58"/>
        <v>7458.8199999999961</v>
      </c>
      <c r="AA148" s="7">
        <f t="shared" si="59"/>
        <v>-4136.3600000000006</v>
      </c>
      <c r="AB148" s="6"/>
      <c r="AC148" s="5">
        <f>SUMIF('KPI data 2022'!$B:$B, $B148,'KPI data 2022'!$AI:$AI)</f>
        <v>19794.820000000003</v>
      </c>
      <c r="AD148" s="5">
        <f>SUMIF('KPI data 2023'!$B:$B, $B148, 'KPI data 2023'!$AI:$AI)</f>
        <v>27422.970000000008</v>
      </c>
      <c r="AE148" s="5">
        <f>SUMIF('KPI data 2024'!$B:$B, $B148, 'KPI data 2024'!$AI:$AI)</f>
        <v>40302.769999999997</v>
      </c>
      <c r="AF148" s="5">
        <f t="shared" si="48"/>
        <v>27253.64</v>
      </c>
      <c r="AG148" s="5">
        <f>IF(D148="Switzerland",SUMIF('Combined Budget 2025 CHF'!$B:$B,$B148,'Combined Budget 2025 CHF'!$Q:$Q),SUMIF('Combined Budget 2025 EUR'!$B:$B,$B148,'Combined Budget 2025 EUR'!$Q:$Q))</f>
        <v>43000</v>
      </c>
      <c r="AH148" s="6"/>
      <c r="AI148" s="6">
        <f t="shared" si="40"/>
        <v>-0.32377749717947424</v>
      </c>
      <c r="AJ148" s="6">
        <f t="shared" si="41"/>
        <v>-6.1747505831792893E-3</v>
      </c>
      <c r="AK148" s="6">
        <f t="shared" si="42"/>
        <v>0.37680665952001569</v>
      </c>
      <c r="AL148" s="6">
        <f t="shared" si="43"/>
        <v>-0.36619441860465118</v>
      </c>
      <c r="AM148" s="6">
        <f t="shared" si="49"/>
        <v>8.3223914654034559E-2</v>
      </c>
      <c r="AN148" s="6"/>
      <c r="AO148" s="7">
        <f t="shared" si="44"/>
        <v>-13049.129999999997</v>
      </c>
      <c r="AP148" s="7">
        <f t="shared" si="45"/>
        <v>-169.33000000000902</v>
      </c>
      <c r="AQ148" s="7">
        <f t="shared" si="46"/>
        <v>7458.8199999999961</v>
      </c>
      <c r="AR148" s="7">
        <f t="shared" si="47"/>
        <v>-15746.36</v>
      </c>
    </row>
    <row r="149" spans="2:44" x14ac:dyDescent="0.25">
      <c r="B149">
        <v>20106</v>
      </c>
      <c r="C149" t="s">
        <v>156</v>
      </c>
      <c r="D149" s="1" t="s">
        <v>23</v>
      </c>
      <c r="E149" s="1" t="str">
        <f>IF(D149="Switzerland", VLOOKUP($B149, 'Combined Budget 2025 CHF'!$B:$E, 4, 0), VLOOKUP($B149, 'Combined Budget 2025 EUR'!$B:$E, 4, 0))</f>
        <v>North</v>
      </c>
      <c r="F149" s="1" t="s">
        <v>535</v>
      </c>
      <c r="G149" s="1" t="s">
        <v>106</v>
      </c>
      <c r="H149" t="str">
        <f>IF(D149="Switzerland", VLOOKUP($B149, 'Combined Budget 2025 CHF'!$B:$K, 10, 0), VLOOKUP($B149, 'Combined Budget 2025 EUR'!$B:$K, 10, 0))</f>
        <v>AA</v>
      </c>
      <c r="I149" t="s">
        <v>64</v>
      </c>
      <c r="J149">
        <f>YEAR(VLOOKUP($B149, 'KPI data 2025'!$B:$H, 7, 0))</f>
        <v>1900</v>
      </c>
      <c r="K149" t="str">
        <f t="shared" si="50"/>
        <v>Pre-2022</v>
      </c>
      <c r="L149" s="5">
        <f>SUMIF('KPI data 2022'!$B:$B, $B149,'KPI data 2022'!$X:$X)</f>
        <v>21034.839999999997</v>
      </c>
      <c r="M149" s="5">
        <f>SUMIF('KPI data 2023'!$B:$B, $B149, 'KPI data 2023'!$X:$X)</f>
        <v>23256.36</v>
      </c>
      <c r="N149" s="5">
        <f>SUMIF('KPI data 2024'!$B:$B, $B149, 'KPI data 2024'!$X:$X)</f>
        <v>25750.07</v>
      </c>
      <c r="O149" s="5">
        <f>SUMIF('KPI data 2025'!$B:$B, $B149, 'KPI data 2025'!$X:$X)</f>
        <v>19012.77</v>
      </c>
      <c r="P149" s="5">
        <f>IF(D149="Switzerland",SUMIF('Combined Budget 2025 CHF'!$B:$B,$B149,'Combined Budget 2025 CHF'!$AF:$AF),SUMIF('Combined Budget 2025 EUR'!$B:$B,$B149,'Combined Budget 2025 EUR'!$AN:$AN))</f>
        <v>19710</v>
      </c>
      <c r="Q149" s="6"/>
      <c r="R149" s="6">
        <f t="shared" si="51"/>
        <v>-0.26164200718677655</v>
      </c>
      <c r="S149" s="6">
        <f t="shared" si="52"/>
        <v>-0.18247008560239009</v>
      </c>
      <c r="T149" s="6">
        <f t="shared" si="53"/>
        <v>-9.6129564094616149E-2</v>
      </c>
      <c r="U149" s="6">
        <f t="shared" si="54"/>
        <v>-3.537442922374423E-2</v>
      </c>
      <c r="V149" s="6">
        <f t="shared" si="55"/>
        <v>-2.4950766141254355E-2</v>
      </c>
      <c r="W149" s="6"/>
      <c r="X149" s="7">
        <f t="shared" si="56"/>
        <v>-6737.2999999999993</v>
      </c>
      <c r="Y149" s="7">
        <f t="shared" si="57"/>
        <v>-4243.59</v>
      </c>
      <c r="Z149" s="7">
        <f t="shared" si="58"/>
        <v>-2022.0699999999961</v>
      </c>
      <c r="AA149" s="7">
        <f t="shared" si="59"/>
        <v>-697.22999999999956</v>
      </c>
      <c r="AB149" s="6"/>
      <c r="AC149" s="5">
        <f>SUMIF('KPI data 2022'!$B:$B, $B149,'KPI data 2022'!$AI:$AI)</f>
        <v>21034.839999999997</v>
      </c>
      <c r="AD149" s="5">
        <f>SUMIF('KPI data 2023'!$B:$B, $B149, 'KPI data 2023'!$AI:$AI)</f>
        <v>23256.36</v>
      </c>
      <c r="AE149" s="5">
        <f>SUMIF('KPI data 2024'!$B:$B, $B149, 'KPI data 2024'!$AI:$AI)</f>
        <v>25750.07</v>
      </c>
      <c r="AF149" s="5">
        <f t="shared" si="48"/>
        <v>19012.77</v>
      </c>
      <c r="AG149" s="5">
        <f>IF(D149="Switzerland",SUMIF('Combined Budget 2025 CHF'!$B:$B,$B149,'Combined Budget 2025 CHF'!$Q:$Q),SUMIF('Combined Budget 2025 EUR'!$B:$B,$B149,'Combined Budget 2025 EUR'!$Q:$Q))</f>
        <v>27000</v>
      </c>
      <c r="AH149" s="6"/>
      <c r="AI149" s="6">
        <f t="shared" si="40"/>
        <v>-0.26164200718677655</v>
      </c>
      <c r="AJ149" s="6">
        <f t="shared" si="41"/>
        <v>-0.18247008560239009</v>
      </c>
      <c r="AK149" s="6">
        <f t="shared" si="42"/>
        <v>-9.6129564094616149E-2</v>
      </c>
      <c r="AL149" s="6">
        <f t="shared" si="43"/>
        <v>-0.29582333333333333</v>
      </c>
      <c r="AM149" s="6">
        <f t="shared" si="49"/>
        <v>-2.4950766141254355E-2</v>
      </c>
      <c r="AN149" s="6"/>
      <c r="AO149" s="7">
        <f t="shared" si="44"/>
        <v>-6737.2999999999993</v>
      </c>
      <c r="AP149" s="7">
        <f t="shared" si="45"/>
        <v>-4243.59</v>
      </c>
      <c r="AQ149" s="7">
        <f t="shared" si="46"/>
        <v>-2022.0699999999961</v>
      </c>
      <c r="AR149" s="7">
        <f t="shared" si="47"/>
        <v>-7987.23</v>
      </c>
    </row>
    <row r="150" spans="2:44" x14ac:dyDescent="0.25">
      <c r="B150">
        <v>20132</v>
      </c>
      <c r="C150" t="s">
        <v>172</v>
      </c>
      <c r="D150" s="1" t="s">
        <v>23</v>
      </c>
      <c r="E150" s="1" t="str">
        <f>IF(D150="Switzerland", VLOOKUP($B150, 'Combined Budget 2025 CHF'!$B:$E, 4, 0), VLOOKUP($B150, 'Combined Budget 2025 EUR'!$B:$E, 4, 0))</f>
        <v>South East / Bayern</v>
      </c>
      <c r="F150" s="1" t="s">
        <v>535</v>
      </c>
      <c r="G150" s="1" t="s">
        <v>106</v>
      </c>
      <c r="H150" t="str">
        <f>IF(D150="Switzerland", VLOOKUP($B150, 'Combined Budget 2025 CHF'!$B:$K, 10, 0), VLOOKUP($B150, 'Combined Budget 2025 EUR'!$B:$K, 10, 0))</f>
        <v>AA</v>
      </c>
      <c r="I150" t="s">
        <v>64</v>
      </c>
      <c r="J150">
        <f>YEAR(VLOOKUP($B150, 'KPI data 2025'!$B:$H, 7, 0))</f>
        <v>1900</v>
      </c>
      <c r="K150" t="str">
        <f t="shared" si="50"/>
        <v>Pre-2022</v>
      </c>
      <c r="L150" s="5">
        <f>SUMIF('KPI data 2022'!$B:$B, $B150,'KPI data 2022'!$X:$X)</f>
        <v>21239.85</v>
      </c>
      <c r="M150" s="5">
        <f>SUMIF('KPI data 2023'!$B:$B, $B150, 'KPI data 2023'!$X:$X)</f>
        <v>26733.17</v>
      </c>
      <c r="N150" s="5">
        <f>SUMIF('KPI data 2024'!$B:$B, $B150, 'KPI data 2024'!$X:$X)</f>
        <v>39751.780000000006</v>
      </c>
      <c r="O150" s="5">
        <f>SUMIF('KPI data 2025'!$B:$B, $B150, 'KPI data 2025'!$X:$X)</f>
        <v>44480.240000000005</v>
      </c>
      <c r="P150" s="5">
        <f>IF(D150="Switzerland",SUMIF('Combined Budget 2025 CHF'!$B:$B,$B150,'Combined Budget 2025 CHF'!$AF:$AF),SUMIF('Combined Budget 2025 EUR'!$B:$B,$B150,'Combined Budget 2025 EUR'!$AN:$AN))</f>
        <v>32850</v>
      </c>
      <c r="Q150" s="6"/>
      <c r="R150" s="6">
        <f t="shared" si="51"/>
        <v>0.11894964200345237</v>
      </c>
      <c r="S150" s="6">
        <f t="shared" si="52"/>
        <v>0.6638595422839868</v>
      </c>
      <c r="T150" s="6">
        <f t="shared" si="53"/>
        <v>1.0941880474673789</v>
      </c>
      <c r="U150" s="6">
        <f t="shared" si="54"/>
        <v>0.3540407914764081</v>
      </c>
      <c r="V150" s="6">
        <f t="shared" si="55"/>
        <v>0.20296756859148712</v>
      </c>
      <c r="W150" s="6"/>
      <c r="X150" s="7">
        <f t="shared" si="56"/>
        <v>4728.4599999999991</v>
      </c>
      <c r="Y150" s="7">
        <f t="shared" si="57"/>
        <v>17747.070000000007</v>
      </c>
      <c r="Z150" s="7">
        <f t="shared" si="58"/>
        <v>23240.390000000007</v>
      </c>
      <c r="AA150" s="7">
        <f t="shared" si="59"/>
        <v>11630.240000000005</v>
      </c>
      <c r="AB150" s="6"/>
      <c r="AC150" s="5">
        <f>SUMIF('KPI data 2022'!$B:$B, $B150,'KPI data 2022'!$AI:$AI)</f>
        <v>21239.85</v>
      </c>
      <c r="AD150" s="5">
        <f>SUMIF('KPI data 2023'!$B:$B, $B150, 'KPI data 2023'!$AI:$AI)</f>
        <v>26733.17</v>
      </c>
      <c r="AE150" s="5">
        <f>SUMIF('KPI data 2024'!$B:$B, $B150, 'KPI data 2024'!$AI:$AI)</f>
        <v>39751.780000000006</v>
      </c>
      <c r="AF150" s="5">
        <f t="shared" si="48"/>
        <v>44480.240000000005</v>
      </c>
      <c r="AG150" s="5">
        <f>IF(D150="Switzerland",SUMIF('Combined Budget 2025 CHF'!$B:$B,$B150,'Combined Budget 2025 CHF'!$Q:$Q),SUMIF('Combined Budget 2025 EUR'!$B:$B,$B150,'Combined Budget 2025 EUR'!$Q:$Q))</f>
        <v>45000</v>
      </c>
      <c r="AH150" s="6"/>
      <c r="AI150" s="6">
        <f t="shared" si="40"/>
        <v>0.11894964200345237</v>
      </c>
      <c r="AJ150" s="6">
        <f t="shared" si="41"/>
        <v>0.6638595422839868</v>
      </c>
      <c r="AK150" s="6">
        <f t="shared" si="42"/>
        <v>1.0941880474673789</v>
      </c>
      <c r="AL150" s="6">
        <f t="shared" si="43"/>
        <v>-1.1550222222222128E-2</v>
      </c>
      <c r="AM150" s="6">
        <f t="shared" si="49"/>
        <v>0.20296756859148712</v>
      </c>
      <c r="AN150" s="6"/>
      <c r="AO150" s="7">
        <f t="shared" si="44"/>
        <v>4728.4599999999991</v>
      </c>
      <c r="AP150" s="7">
        <f t="shared" si="45"/>
        <v>17747.070000000007</v>
      </c>
      <c r="AQ150" s="7">
        <f t="shared" si="46"/>
        <v>23240.390000000007</v>
      </c>
      <c r="AR150" s="7">
        <f t="shared" si="47"/>
        <v>-519.75999999999476</v>
      </c>
    </row>
    <row r="151" spans="2:44" x14ac:dyDescent="0.25">
      <c r="B151">
        <v>20147</v>
      </c>
      <c r="C151" t="s">
        <v>126</v>
      </c>
      <c r="D151" s="1" t="s">
        <v>23</v>
      </c>
      <c r="E151" s="1" t="str">
        <f>IF(D151="Switzerland", VLOOKUP($B151, 'Combined Budget 2025 CHF'!$B:$E, 4, 0), VLOOKUP($B151, 'Combined Budget 2025 EUR'!$B:$E, 4, 0))</f>
        <v>NRW</v>
      </c>
      <c r="F151" s="1" t="s">
        <v>535</v>
      </c>
      <c r="G151" s="1" t="s">
        <v>106</v>
      </c>
      <c r="H151" t="str">
        <f>IF(D151="Switzerland", VLOOKUP($B151, 'Combined Budget 2025 CHF'!$B:$K, 10, 0), VLOOKUP($B151, 'Combined Budget 2025 EUR'!$B:$K, 10, 0))</f>
        <v>AA</v>
      </c>
      <c r="I151" t="s">
        <v>64</v>
      </c>
      <c r="J151">
        <f>YEAR(VLOOKUP($B151, 'KPI data 2025'!$B:$H, 7, 0))</f>
        <v>1900</v>
      </c>
      <c r="K151" t="str">
        <f t="shared" si="50"/>
        <v>Pre-2022</v>
      </c>
      <c r="L151" s="5">
        <f>SUMIF('KPI data 2022'!$B:$B, $B151,'KPI data 2022'!$X:$X)</f>
        <v>15388.369999999999</v>
      </c>
      <c r="M151" s="5">
        <f>SUMIF('KPI data 2023'!$B:$B, $B151, 'KPI data 2023'!$X:$X)</f>
        <v>25299.61</v>
      </c>
      <c r="N151" s="5">
        <f>SUMIF('KPI data 2024'!$B:$B, $B151, 'KPI data 2024'!$X:$X)</f>
        <v>30941.22</v>
      </c>
      <c r="O151" s="5">
        <f>SUMIF('KPI data 2025'!$B:$B, $B151, 'KPI data 2025'!$X:$X)</f>
        <v>47806.299999999996</v>
      </c>
      <c r="P151" s="5">
        <f>IF(D151="Switzerland",SUMIF('Combined Budget 2025 CHF'!$B:$B,$B151,'Combined Budget 2025 CHF'!$AF:$AF),SUMIF('Combined Budget 2025 EUR'!$B:$B,$B151,'Combined Budget 2025 EUR'!$AN:$AN))</f>
        <v>25550</v>
      </c>
      <c r="Q151" s="6"/>
      <c r="R151" s="6">
        <f t="shared" si="51"/>
        <v>0.54506835864907699</v>
      </c>
      <c r="S151" s="6">
        <f t="shared" si="52"/>
        <v>0.88960620341578367</v>
      </c>
      <c r="T151" s="6">
        <f t="shared" si="53"/>
        <v>2.1066513217449279</v>
      </c>
      <c r="U151" s="6">
        <f t="shared" si="54"/>
        <v>0.87108806262230898</v>
      </c>
      <c r="V151" s="6">
        <f t="shared" si="55"/>
        <v>0.32761798817585253</v>
      </c>
      <c r="W151" s="6"/>
      <c r="X151" s="7">
        <f t="shared" si="56"/>
        <v>16865.079999999994</v>
      </c>
      <c r="Y151" s="7">
        <f t="shared" si="57"/>
        <v>22506.689999999995</v>
      </c>
      <c r="Z151" s="7">
        <f t="shared" si="58"/>
        <v>32417.929999999997</v>
      </c>
      <c r="AA151" s="7">
        <f t="shared" si="59"/>
        <v>22256.299999999996</v>
      </c>
      <c r="AB151" s="6"/>
      <c r="AC151" s="5">
        <f>SUMIF('KPI data 2022'!$B:$B, $B151,'KPI data 2022'!$AI:$AI)</f>
        <v>15388.369999999999</v>
      </c>
      <c r="AD151" s="5">
        <f>SUMIF('KPI data 2023'!$B:$B, $B151, 'KPI data 2023'!$AI:$AI)</f>
        <v>25299.61</v>
      </c>
      <c r="AE151" s="5">
        <f>SUMIF('KPI data 2024'!$B:$B, $B151, 'KPI data 2024'!$AI:$AI)</f>
        <v>30941.22</v>
      </c>
      <c r="AF151" s="5">
        <f t="shared" si="48"/>
        <v>47806.299999999996</v>
      </c>
      <c r="AG151" s="5">
        <f>IF(D151="Switzerland",SUMIF('Combined Budget 2025 CHF'!$B:$B,$B151,'Combined Budget 2025 CHF'!$Q:$Q),SUMIF('Combined Budget 2025 EUR'!$B:$B,$B151,'Combined Budget 2025 EUR'!$Q:$Q))</f>
        <v>35000</v>
      </c>
      <c r="AH151" s="6"/>
      <c r="AI151" s="6">
        <f t="shared" si="40"/>
        <v>0.54506835864907699</v>
      </c>
      <c r="AJ151" s="6">
        <f t="shared" si="41"/>
        <v>0.88960620341578367</v>
      </c>
      <c r="AK151" s="6">
        <f t="shared" si="42"/>
        <v>2.1066513217449279</v>
      </c>
      <c r="AL151" s="6">
        <f t="shared" si="43"/>
        <v>0.36589428571428551</v>
      </c>
      <c r="AM151" s="6">
        <f t="shared" si="49"/>
        <v>0.32761798817585253</v>
      </c>
      <c r="AN151" s="6"/>
      <c r="AO151" s="7">
        <f t="shared" si="44"/>
        <v>16865.079999999994</v>
      </c>
      <c r="AP151" s="7">
        <f t="shared" si="45"/>
        <v>22506.689999999995</v>
      </c>
      <c r="AQ151" s="7">
        <f t="shared" si="46"/>
        <v>32417.929999999997</v>
      </c>
      <c r="AR151" s="7">
        <f t="shared" si="47"/>
        <v>12806.299999999996</v>
      </c>
    </row>
    <row r="152" spans="2:44" x14ac:dyDescent="0.25">
      <c r="B152">
        <v>20148</v>
      </c>
      <c r="C152" t="s">
        <v>241</v>
      </c>
      <c r="D152" s="1" t="s">
        <v>23</v>
      </c>
      <c r="E152" s="1" t="str">
        <f>IF(D152="Switzerland", VLOOKUP($B152, 'Combined Budget 2025 CHF'!$B:$E, 4, 0), VLOOKUP($B152, 'Combined Budget 2025 EUR'!$B:$E, 4, 0))</f>
        <v>South East / Bayern</v>
      </c>
      <c r="F152" s="1" t="s">
        <v>535</v>
      </c>
      <c r="G152" s="1" t="s">
        <v>106</v>
      </c>
      <c r="H152" t="str">
        <f>IF(D152="Switzerland", VLOOKUP($B152, 'Combined Budget 2025 CHF'!$B:$K, 10, 0), VLOOKUP($B152, 'Combined Budget 2025 EUR'!$B:$K, 10, 0))</f>
        <v>AA</v>
      </c>
      <c r="I152" t="s">
        <v>64</v>
      </c>
      <c r="J152">
        <f>YEAR(VLOOKUP($B152, 'KPI data 2025'!$B:$H, 7, 0))</f>
        <v>1900</v>
      </c>
      <c r="K152" t="str">
        <f t="shared" si="50"/>
        <v>Pre-2022</v>
      </c>
      <c r="L152" s="5">
        <f>SUMIF('KPI data 2022'!$B:$B, $B152,'KPI data 2022'!$X:$X)</f>
        <v>71689.320000000007</v>
      </c>
      <c r="M152" s="5">
        <f>SUMIF('KPI data 2023'!$B:$B, $B152, 'KPI data 2023'!$X:$X)</f>
        <v>66995.38</v>
      </c>
      <c r="N152" s="5">
        <f>SUMIF('KPI data 2024'!$B:$B, $B152, 'KPI data 2024'!$X:$X)</f>
        <v>62631.07</v>
      </c>
      <c r="O152" s="5">
        <f>SUMIF('KPI data 2025'!$B:$B, $B152, 'KPI data 2025'!$X:$X)</f>
        <v>69770.81</v>
      </c>
      <c r="P152" s="5">
        <f>IF(D152="Switzerland",SUMIF('Combined Budget 2025 CHF'!$B:$B,$B152,'Combined Budget 2025 CHF'!$AF:$AF),SUMIF('Combined Budget 2025 EUR'!$B:$B,$B152,'Combined Budget 2025 EUR'!$AN:$AN))</f>
        <v>48180</v>
      </c>
      <c r="Q152" s="6"/>
      <c r="R152" s="6">
        <f t="shared" si="51"/>
        <v>0.11399677508303774</v>
      </c>
      <c r="S152" s="6">
        <f t="shared" si="52"/>
        <v>4.1427184979023757E-2</v>
      </c>
      <c r="T152" s="6">
        <f t="shared" si="53"/>
        <v>-2.6761447869780408E-2</v>
      </c>
      <c r="U152" s="6">
        <f t="shared" si="54"/>
        <v>0.44812806143628059</v>
      </c>
      <c r="V152" s="6">
        <f t="shared" si="55"/>
        <v>-6.7585711960509443E-3</v>
      </c>
      <c r="W152" s="6"/>
      <c r="X152" s="7">
        <f t="shared" si="56"/>
        <v>7139.739999999998</v>
      </c>
      <c r="Y152" s="7">
        <f t="shared" si="57"/>
        <v>2775.429999999993</v>
      </c>
      <c r="Z152" s="7">
        <f t="shared" si="58"/>
        <v>-1918.5100000000093</v>
      </c>
      <c r="AA152" s="7">
        <f t="shared" si="59"/>
        <v>21590.809999999998</v>
      </c>
      <c r="AB152" s="6"/>
      <c r="AC152" s="5">
        <f>SUMIF('KPI data 2022'!$B:$B, $B152,'KPI data 2022'!$AI:$AI)</f>
        <v>71689.320000000007</v>
      </c>
      <c r="AD152" s="5">
        <f>SUMIF('KPI data 2023'!$B:$B, $B152, 'KPI data 2023'!$AI:$AI)</f>
        <v>66995.38</v>
      </c>
      <c r="AE152" s="5">
        <f>SUMIF('KPI data 2024'!$B:$B, $B152, 'KPI data 2024'!$AI:$AI)</f>
        <v>62631.07</v>
      </c>
      <c r="AF152" s="5">
        <f t="shared" si="48"/>
        <v>69770.81</v>
      </c>
      <c r="AG152" s="5">
        <f>IF(D152="Switzerland",SUMIF('Combined Budget 2025 CHF'!$B:$B,$B152,'Combined Budget 2025 CHF'!$Q:$Q),SUMIF('Combined Budget 2025 EUR'!$B:$B,$B152,'Combined Budget 2025 EUR'!$Q:$Q))</f>
        <v>66000</v>
      </c>
      <c r="AH152" s="6"/>
      <c r="AI152" s="6">
        <f t="shared" ref="AI152:AI196" si="60">IFERROR($AF152/AE152-1, "N/A")</f>
        <v>0.11399677508303774</v>
      </c>
      <c r="AJ152" s="6">
        <f t="shared" ref="AJ152:AJ196" si="61">IFERROR($AF152/AD152-1, "N/A")</f>
        <v>4.1427184979023757E-2</v>
      </c>
      <c r="AK152" s="6">
        <f t="shared" ref="AK152:AK196" si="62">IFERROR($AF152/AC152-1, "N/A")</f>
        <v>-2.6761447869780408E-2</v>
      </c>
      <c r="AL152" s="6">
        <f t="shared" ref="AL152:AL196" si="63">IFERROR($AF152/AG152-1, "N/A")</f>
        <v>5.7133484848484795E-2</v>
      </c>
      <c r="AM152" s="6">
        <f t="shared" si="49"/>
        <v>-6.7585711960509443E-3</v>
      </c>
      <c r="AN152" s="6"/>
      <c r="AO152" s="7">
        <f t="shared" ref="AO152:AO196" si="64">$AF152-AE152</f>
        <v>7139.739999999998</v>
      </c>
      <c r="AP152" s="7">
        <f t="shared" ref="AP152:AP196" si="65">$AF152-AD152</f>
        <v>2775.429999999993</v>
      </c>
      <c r="AQ152" s="7">
        <f t="shared" ref="AQ152:AQ196" si="66">$AF152-AC152</f>
        <v>-1918.5100000000093</v>
      </c>
      <c r="AR152" s="7">
        <f t="shared" ref="AR152:AR196" si="67">$AF152-AG152</f>
        <v>3770.8099999999977</v>
      </c>
    </row>
    <row r="153" spans="2:44" x14ac:dyDescent="0.25">
      <c r="B153">
        <v>20206</v>
      </c>
      <c r="C153" t="s">
        <v>242</v>
      </c>
      <c r="D153" s="1" t="s">
        <v>23</v>
      </c>
      <c r="E153" s="1" t="str">
        <f>IF(D153="Switzerland", VLOOKUP($B153, 'Combined Budget 2025 CHF'!$B:$E, 4, 0), VLOOKUP($B153, 'Combined Budget 2025 EUR'!$B:$E, 4, 0))</f>
        <v>South East / Bayern</v>
      </c>
      <c r="F153" s="1" t="s">
        <v>535</v>
      </c>
      <c r="G153" s="1" t="s">
        <v>106</v>
      </c>
      <c r="H153" t="str">
        <f>IF(D153="Switzerland", VLOOKUP($B153, 'Combined Budget 2025 CHF'!$B:$K, 10, 0), VLOOKUP($B153, 'Combined Budget 2025 EUR'!$B:$K, 10, 0))</f>
        <v>AA</v>
      </c>
      <c r="I153" t="s">
        <v>64</v>
      </c>
      <c r="J153">
        <f>YEAR(VLOOKUP($B153, 'KPI data 2025'!$B:$H, 7, 0))</f>
        <v>1900</v>
      </c>
      <c r="K153" t="str">
        <f t="shared" si="50"/>
        <v>Pre-2022</v>
      </c>
      <c r="L153" s="5">
        <f>SUMIF('KPI data 2022'!$B:$B, $B153,'KPI data 2022'!$X:$X)</f>
        <v>37805.32</v>
      </c>
      <c r="M153" s="5">
        <f>SUMIF('KPI data 2023'!$B:$B, $B153, 'KPI data 2023'!$X:$X)</f>
        <v>42977.619999999988</v>
      </c>
      <c r="N153" s="5">
        <f>SUMIF('KPI data 2024'!$B:$B, $B153, 'KPI data 2024'!$X:$X)</f>
        <v>53315.979999999996</v>
      </c>
      <c r="O153" s="5">
        <f>SUMIF('KPI data 2025'!$B:$B, $B153, 'KPI data 2025'!$X:$X)</f>
        <v>60225.35</v>
      </c>
      <c r="P153" s="5">
        <f>IF(D153="Switzerland",SUMIF('Combined Budget 2025 CHF'!$B:$B,$B153,'Combined Budget 2025 CHF'!$AF:$AF),SUMIF('Combined Budget 2025 EUR'!$B:$B,$B153,'Combined Budget 2025 EUR'!$AN:$AN))</f>
        <v>43800</v>
      </c>
      <c r="Q153" s="6"/>
      <c r="R153" s="6">
        <f t="shared" si="51"/>
        <v>0.12959285377479701</v>
      </c>
      <c r="S153" s="6">
        <f t="shared" si="52"/>
        <v>0.40131887247362741</v>
      </c>
      <c r="T153" s="6">
        <f t="shared" si="53"/>
        <v>0.59303902202123937</v>
      </c>
      <c r="U153" s="6">
        <f t="shared" si="54"/>
        <v>0.37500799086757985</v>
      </c>
      <c r="V153" s="6">
        <f t="shared" si="55"/>
        <v>0.12345738532631101</v>
      </c>
      <c r="W153" s="6"/>
      <c r="X153" s="7">
        <f t="shared" si="56"/>
        <v>6909.3700000000026</v>
      </c>
      <c r="Y153" s="7">
        <f t="shared" si="57"/>
        <v>17247.73000000001</v>
      </c>
      <c r="Z153" s="7">
        <f t="shared" si="58"/>
        <v>22420.03</v>
      </c>
      <c r="AA153" s="7">
        <f t="shared" si="59"/>
        <v>16425.349999999999</v>
      </c>
      <c r="AB153" s="6"/>
      <c r="AC153" s="5">
        <f>SUMIF('KPI data 2022'!$B:$B, $B153,'KPI data 2022'!$AI:$AI)</f>
        <v>37805.32</v>
      </c>
      <c r="AD153" s="5">
        <f>SUMIF('KPI data 2023'!$B:$B, $B153, 'KPI data 2023'!$AI:$AI)</f>
        <v>42977.619999999988</v>
      </c>
      <c r="AE153" s="5">
        <f>SUMIF('KPI data 2024'!$B:$B, $B153, 'KPI data 2024'!$AI:$AI)</f>
        <v>53315.979999999996</v>
      </c>
      <c r="AF153" s="5">
        <f t="shared" ref="AF153:AF197" si="68">O153</f>
        <v>60225.35</v>
      </c>
      <c r="AG153" s="5">
        <f>IF(D153="Switzerland",SUMIF('Combined Budget 2025 CHF'!$B:$B,$B153,'Combined Budget 2025 CHF'!$Q:$Q),SUMIF('Combined Budget 2025 EUR'!$B:$B,$B153,'Combined Budget 2025 EUR'!$Q:$Q))</f>
        <v>60000</v>
      </c>
      <c r="AH153" s="6"/>
      <c r="AI153" s="6">
        <f t="shared" si="60"/>
        <v>0.12959285377479701</v>
      </c>
      <c r="AJ153" s="6">
        <f t="shared" si="61"/>
        <v>0.40131887247362741</v>
      </c>
      <c r="AK153" s="6">
        <f t="shared" si="62"/>
        <v>0.59303902202123937</v>
      </c>
      <c r="AL153" s="6">
        <f t="shared" si="63"/>
        <v>3.7558333333334026E-3</v>
      </c>
      <c r="AM153" s="6">
        <f t="shared" ref="AM153:AM197" si="69">IFERROR(_xlfn.RRI(4,AC153,AF153), "N/A")</f>
        <v>0.12345738532631101</v>
      </c>
      <c r="AN153" s="6"/>
      <c r="AO153" s="7">
        <f t="shared" si="64"/>
        <v>6909.3700000000026</v>
      </c>
      <c r="AP153" s="7">
        <f t="shared" si="65"/>
        <v>17247.73000000001</v>
      </c>
      <c r="AQ153" s="7">
        <f t="shared" si="66"/>
        <v>22420.03</v>
      </c>
      <c r="AR153" s="7">
        <f t="shared" si="67"/>
        <v>225.34999999999854</v>
      </c>
    </row>
    <row r="154" spans="2:44" x14ac:dyDescent="0.25">
      <c r="B154">
        <v>20245</v>
      </c>
      <c r="C154" t="s">
        <v>178</v>
      </c>
      <c r="D154" s="1" t="s">
        <v>23</v>
      </c>
      <c r="E154" s="1" t="str">
        <f>IF(D154="Switzerland", VLOOKUP($B154, 'Combined Budget 2025 CHF'!$B:$E, 4, 0), VLOOKUP($B154, 'Combined Budget 2025 EUR'!$B:$E, 4, 0))</f>
        <v>South West</v>
      </c>
      <c r="F154" s="1" t="s">
        <v>533</v>
      </c>
      <c r="G154" s="1" t="s">
        <v>533</v>
      </c>
      <c r="H154" t="str">
        <f>IF(D154="Switzerland", VLOOKUP($B154, 'Combined Budget 2025 CHF'!$B:$K, 10, 0), VLOOKUP($B154, 'Combined Budget 2025 EUR'!$B:$K, 10, 0))</f>
        <v>AA</v>
      </c>
      <c r="I154" t="s">
        <v>64</v>
      </c>
      <c r="J154">
        <f>YEAR(VLOOKUP($B154, 'KPI data 2025'!$B:$H, 7, 0))</f>
        <v>1900</v>
      </c>
      <c r="K154" t="str">
        <f t="shared" si="50"/>
        <v>Pre-2022</v>
      </c>
      <c r="L154" s="5">
        <f>SUMIF('KPI data 2022'!$B:$B, $B154,'KPI data 2022'!$X:$X)</f>
        <v>87454.68</v>
      </c>
      <c r="M154" s="5">
        <f>SUMIF('KPI data 2023'!$B:$B, $B154, 'KPI data 2023'!$X:$X)</f>
        <v>139137.54999999999</v>
      </c>
      <c r="N154" s="5">
        <f>SUMIF('KPI data 2024'!$B:$B, $B154, 'KPI data 2024'!$X:$X)</f>
        <v>189932.27000000002</v>
      </c>
      <c r="O154" s="5">
        <f>SUMIF('KPI data 2025'!$B:$B, $B154, 'KPI data 2025'!$X:$X)</f>
        <v>209509.22999999998</v>
      </c>
      <c r="P154" s="5">
        <f>IF(D154="Switzerland",SUMIF('Combined Budget 2025 CHF'!$B:$B,$B154,'Combined Budget 2025 CHF'!$AF:$AF),SUMIF('Combined Budget 2025 EUR'!$B:$B,$B154,'Combined Budget 2025 EUR'!$AN:$AN))</f>
        <v>144540</v>
      </c>
      <c r="Q154" s="6"/>
      <c r="R154" s="6">
        <f t="shared" si="51"/>
        <v>0.10307337452450782</v>
      </c>
      <c r="S154" s="6">
        <f t="shared" si="52"/>
        <v>0.50577058457619817</v>
      </c>
      <c r="T154" s="6">
        <f t="shared" si="53"/>
        <v>1.3956320004829932</v>
      </c>
      <c r="U154" s="6">
        <f t="shared" si="54"/>
        <v>0.44948962224989608</v>
      </c>
      <c r="V154" s="6">
        <f t="shared" si="55"/>
        <v>0.24409924470401245</v>
      </c>
      <c r="W154" s="6"/>
      <c r="X154" s="7">
        <f t="shared" si="56"/>
        <v>19576.959999999963</v>
      </c>
      <c r="Y154" s="7">
        <f t="shared" si="57"/>
        <v>70371.679999999993</v>
      </c>
      <c r="Z154" s="7">
        <f t="shared" si="58"/>
        <v>122054.54999999999</v>
      </c>
      <c r="AA154" s="7">
        <f t="shared" si="59"/>
        <v>64969.229999999981</v>
      </c>
      <c r="AB154" s="6"/>
      <c r="AC154" s="5">
        <f>SUMIF('KPI data 2022'!$B:$B, $B154,'KPI data 2022'!$AI:$AI)</f>
        <v>87454.68</v>
      </c>
      <c r="AD154" s="5">
        <f>SUMIF('KPI data 2023'!$B:$B, $B154, 'KPI data 2023'!$AI:$AI)</f>
        <v>139137.54999999999</v>
      </c>
      <c r="AE154" s="5">
        <f>SUMIF('KPI data 2024'!$B:$B, $B154, 'KPI data 2024'!$AI:$AI)</f>
        <v>189932.27000000002</v>
      </c>
      <c r="AF154" s="5">
        <f t="shared" si="68"/>
        <v>209509.22999999998</v>
      </c>
      <c r="AG154" s="5">
        <f>IF(D154="Switzerland",SUMIF('Combined Budget 2025 CHF'!$B:$B,$B154,'Combined Budget 2025 CHF'!$Q:$Q),SUMIF('Combined Budget 2025 EUR'!$B:$B,$B154,'Combined Budget 2025 EUR'!$Q:$Q))</f>
        <v>198000</v>
      </c>
      <c r="AH154" s="6"/>
      <c r="AI154" s="6">
        <f t="shared" si="60"/>
        <v>0.10307337452450782</v>
      </c>
      <c r="AJ154" s="6">
        <f t="shared" si="61"/>
        <v>0.50577058457619817</v>
      </c>
      <c r="AK154" s="6">
        <f t="shared" si="62"/>
        <v>1.3956320004829932</v>
      </c>
      <c r="AL154" s="6">
        <f t="shared" si="63"/>
        <v>5.8127424242424119E-2</v>
      </c>
      <c r="AM154" s="6">
        <f t="shared" si="69"/>
        <v>0.24409924470401245</v>
      </c>
      <c r="AN154" s="6"/>
      <c r="AO154" s="7">
        <f t="shared" si="64"/>
        <v>19576.959999999963</v>
      </c>
      <c r="AP154" s="7">
        <f t="shared" si="65"/>
        <v>70371.679999999993</v>
      </c>
      <c r="AQ154" s="7">
        <f t="shared" si="66"/>
        <v>122054.54999999999</v>
      </c>
      <c r="AR154" s="7">
        <f t="shared" si="67"/>
        <v>11509.229999999981</v>
      </c>
    </row>
    <row r="155" spans="2:44" x14ac:dyDescent="0.25">
      <c r="B155">
        <v>20255</v>
      </c>
      <c r="C155" t="s">
        <v>157</v>
      </c>
      <c r="D155" s="1" t="s">
        <v>23</v>
      </c>
      <c r="E155" s="1" t="str">
        <f>IF(D155="Switzerland", VLOOKUP($B155, 'Combined Budget 2025 CHF'!$B:$E, 4, 0), VLOOKUP($B155, 'Combined Budget 2025 EUR'!$B:$E, 4, 0))</f>
        <v>North</v>
      </c>
      <c r="F155" s="1" t="s">
        <v>535</v>
      </c>
      <c r="G155" s="1" t="s">
        <v>106</v>
      </c>
      <c r="H155" t="str">
        <f>IF(D155="Switzerland", VLOOKUP($B155, 'Combined Budget 2025 CHF'!$B:$K, 10, 0), VLOOKUP($B155, 'Combined Budget 2025 EUR'!$B:$K, 10, 0))</f>
        <v>AA</v>
      </c>
      <c r="I155" t="s">
        <v>64</v>
      </c>
      <c r="J155">
        <f>YEAR(VLOOKUP($B155, 'KPI data 2025'!$B:$H, 7, 0))</f>
        <v>1900</v>
      </c>
      <c r="K155" t="str">
        <f t="shared" si="50"/>
        <v>Pre-2022</v>
      </c>
      <c r="L155" s="5">
        <f>SUMIF('KPI data 2022'!$B:$B, $B155,'KPI data 2022'!$X:$X)</f>
        <v>20821.62</v>
      </c>
      <c r="M155" s="5">
        <f>SUMIF('KPI data 2023'!$B:$B, $B155, 'KPI data 2023'!$X:$X)</f>
        <v>23499.329999999994</v>
      </c>
      <c r="N155" s="5">
        <f>SUMIF('KPI data 2024'!$B:$B, $B155, 'KPI data 2024'!$X:$X)</f>
        <v>28221.5</v>
      </c>
      <c r="O155" s="5">
        <f>SUMIF('KPI data 2025'!$B:$B, $B155, 'KPI data 2025'!$X:$X)</f>
        <v>26100.01</v>
      </c>
      <c r="P155" s="5">
        <f>IF(D155="Switzerland",SUMIF('Combined Budget 2025 CHF'!$B:$B,$B155,'Combined Budget 2025 CHF'!$AF:$AF),SUMIF('Combined Budget 2025 EUR'!$B:$B,$B155,'Combined Budget 2025 EUR'!$AN:$AN))</f>
        <v>21900</v>
      </c>
      <c r="Q155" s="6"/>
      <c r="R155" s="6">
        <f t="shared" si="51"/>
        <v>-7.5172829225944815E-2</v>
      </c>
      <c r="S155" s="6">
        <f t="shared" si="52"/>
        <v>0.11067038932599371</v>
      </c>
      <c r="T155" s="6">
        <f t="shared" si="53"/>
        <v>0.25350525079220532</v>
      </c>
      <c r="U155" s="6">
        <f t="shared" si="54"/>
        <v>0.19178127853881266</v>
      </c>
      <c r="V155" s="6">
        <f t="shared" si="55"/>
        <v>5.8111755503489571E-2</v>
      </c>
      <c r="W155" s="6"/>
      <c r="X155" s="7">
        <f t="shared" si="56"/>
        <v>-2121.4900000000016</v>
      </c>
      <c r="Y155" s="7">
        <f t="shared" si="57"/>
        <v>2600.6800000000039</v>
      </c>
      <c r="Z155" s="7">
        <f t="shared" si="58"/>
        <v>5278.3899999999994</v>
      </c>
      <c r="AA155" s="7">
        <f t="shared" si="59"/>
        <v>4200.0099999999984</v>
      </c>
      <c r="AB155" s="6"/>
      <c r="AC155" s="5">
        <f>SUMIF('KPI data 2022'!$B:$B, $B155,'KPI data 2022'!$AI:$AI)</f>
        <v>20821.62</v>
      </c>
      <c r="AD155" s="5">
        <f>SUMIF('KPI data 2023'!$B:$B, $B155, 'KPI data 2023'!$AI:$AI)</f>
        <v>23499.329999999994</v>
      </c>
      <c r="AE155" s="5">
        <f>SUMIF('KPI data 2024'!$B:$B, $B155, 'KPI data 2024'!$AI:$AI)</f>
        <v>28221.5</v>
      </c>
      <c r="AF155" s="5">
        <f t="shared" si="68"/>
        <v>26100.01</v>
      </c>
      <c r="AG155" s="5">
        <f>IF(D155="Switzerland",SUMIF('Combined Budget 2025 CHF'!$B:$B,$B155,'Combined Budget 2025 CHF'!$Q:$Q),SUMIF('Combined Budget 2025 EUR'!$B:$B,$B155,'Combined Budget 2025 EUR'!$Q:$Q))</f>
        <v>30000</v>
      </c>
      <c r="AH155" s="6"/>
      <c r="AI155" s="6">
        <f t="shared" si="60"/>
        <v>-7.5172829225944815E-2</v>
      </c>
      <c r="AJ155" s="6">
        <f t="shared" si="61"/>
        <v>0.11067038932599371</v>
      </c>
      <c r="AK155" s="6">
        <f t="shared" si="62"/>
        <v>0.25350525079220532</v>
      </c>
      <c r="AL155" s="6">
        <f t="shared" si="63"/>
        <v>-0.12999966666666674</v>
      </c>
      <c r="AM155" s="6">
        <f t="shared" si="69"/>
        <v>5.8111755503489571E-2</v>
      </c>
      <c r="AN155" s="6"/>
      <c r="AO155" s="7">
        <f t="shared" si="64"/>
        <v>-2121.4900000000016</v>
      </c>
      <c r="AP155" s="7">
        <f t="shared" si="65"/>
        <v>2600.6800000000039</v>
      </c>
      <c r="AQ155" s="7">
        <f t="shared" si="66"/>
        <v>5278.3899999999994</v>
      </c>
      <c r="AR155" s="7">
        <f t="shared" si="67"/>
        <v>-3899.9900000000016</v>
      </c>
    </row>
    <row r="156" spans="2:44" x14ac:dyDescent="0.25">
      <c r="B156">
        <v>20263</v>
      </c>
      <c r="C156" t="s">
        <v>121</v>
      </c>
      <c r="D156" s="1" t="s">
        <v>23</v>
      </c>
      <c r="E156" s="1" t="str">
        <f>IF(D156="Switzerland", VLOOKUP($B156, 'Combined Budget 2025 CHF'!$B:$E, 4, 0), VLOOKUP($B156, 'Combined Budget 2025 EUR'!$B:$E, 4, 0))</f>
        <v>North</v>
      </c>
      <c r="F156" s="1" t="s">
        <v>535</v>
      </c>
      <c r="G156" s="1" t="s">
        <v>106</v>
      </c>
      <c r="H156" t="str">
        <f>IF(D156="Switzerland", VLOOKUP($B156, 'Combined Budget 2025 CHF'!$B:$K, 10, 0), VLOOKUP($B156, 'Combined Budget 2025 EUR'!$B:$K, 10, 0))</f>
        <v>AA</v>
      </c>
      <c r="I156" t="s">
        <v>64</v>
      </c>
      <c r="J156">
        <f>YEAR(VLOOKUP($B156, 'KPI data 2025'!$B:$H, 7, 0))</f>
        <v>1900</v>
      </c>
      <c r="K156" t="str">
        <f t="shared" si="50"/>
        <v>Pre-2022</v>
      </c>
      <c r="L156" s="5">
        <f>SUMIF('KPI data 2022'!$B:$B, $B156,'KPI data 2022'!$X:$X)</f>
        <v>26648.239999999998</v>
      </c>
      <c r="M156" s="5">
        <f>SUMIF('KPI data 2023'!$B:$B, $B156, 'KPI data 2023'!$X:$X)</f>
        <v>29316.99</v>
      </c>
      <c r="N156" s="5">
        <f>SUMIF('KPI data 2024'!$B:$B, $B156, 'KPI data 2024'!$X:$X)</f>
        <v>33641.199999999997</v>
      </c>
      <c r="O156" s="5">
        <f>SUMIF('KPI data 2025'!$B:$B, $B156, 'KPI data 2025'!$X:$X)</f>
        <v>40802.74</v>
      </c>
      <c r="P156" s="5">
        <f>IF(D156="Switzerland",SUMIF('Combined Budget 2025 CHF'!$B:$B,$B156,'Combined Budget 2025 CHF'!$AF:$AF),SUMIF('Combined Budget 2025 EUR'!$B:$B,$B156,'Combined Budget 2025 EUR'!$AN:$AN))</f>
        <v>26280</v>
      </c>
      <c r="Q156" s="6"/>
      <c r="R156" s="6">
        <f t="shared" si="51"/>
        <v>0.21288003995101246</v>
      </c>
      <c r="S156" s="6">
        <f t="shared" si="52"/>
        <v>0.39177794173276292</v>
      </c>
      <c r="T156" s="6">
        <f t="shared" si="53"/>
        <v>0.53116078210043138</v>
      </c>
      <c r="U156" s="6">
        <f t="shared" si="54"/>
        <v>0.5526156773211568</v>
      </c>
      <c r="V156" s="6">
        <f t="shared" si="55"/>
        <v>0.11238519276194614</v>
      </c>
      <c r="W156" s="6"/>
      <c r="X156" s="7">
        <f t="shared" si="56"/>
        <v>7161.5400000000009</v>
      </c>
      <c r="Y156" s="7">
        <f t="shared" si="57"/>
        <v>11485.749999999996</v>
      </c>
      <c r="Z156" s="7">
        <f t="shared" si="58"/>
        <v>14154.5</v>
      </c>
      <c r="AA156" s="7">
        <f t="shared" si="59"/>
        <v>14522.739999999998</v>
      </c>
      <c r="AB156" s="6"/>
      <c r="AC156" s="5">
        <f>SUMIF('KPI data 2022'!$B:$B, $B156,'KPI data 2022'!$AI:$AI)</f>
        <v>26648.239999999998</v>
      </c>
      <c r="AD156" s="5">
        <f>SUMIF('KPI data 2023'!$B:$B, $B156, 'KPI data 2023'!$AI:$AI)</f>
        <v>29316.99</v>
      </c>
      <c r="AE156" s="5">
        <f>SUMIF('KPI data 2024'!$B:$B, $B156, 'KPI data 2024'!$AI:$AI)</f>
        <v>33641.199999999997</v>
      </c>
      <c r="AF156" s="5">
        <f t="shared" si="68"/>
        <v>40802.74</v>
      </c>
      <c r="AG156" s="5">
        <f>IF(D156="Switzerland",SUMIF('Combined Budget 2025 CHF'!$B:$B,$B156,'Combined Budget 2025 CHF'!$Q:$Q),SUMIF('Combined Budget 2025 EUR'!$B:$B,$B156,'Combined Budget 2025 EUR'!$Q:$Q))</f>
        <v>36000</v>
      </c>
      <c r="AH156" s="6"/>
      <c r="AI156" s="6">
        <f t="shared" si="60"/>
        <v>0.21288003995101246</v>
      </c>
      <c r="AJ156" s="6">
        <f t="shared" si="61"/>
        <v>0.39177794173276292</v>
      </c>
      <c r="AK156" s="6">
        <f t="shared" si="62"/>
        <v>0.53116078210043138</v>
      </c>
      <c r="AL156" s="6">
        <f t="shared" si="63"/>
        <v>0.13340944444444447</v>
      </c>
      <c r="AM156" s="6">
        <f t="shared" si="69"/>
        <v>0.11238519276194614</v>
      </c>
      <c r="AN156" s="6"/>
      <c r="AO156" s="7">
        <f t="shared" si="64"/>
        <v>7161.5400000000009</v>
      </c>
      <c r="AP156" s="7">
        <f t="shared" si="65"/>
        <v>11485.749999999996</v>
      </c>
      <c r="AQ156" s="7">
        <f t="shared" si="66"/>
        <v>14154.5</v>
      </c>
      <c r="AR156" s="7">
        <f t="shared" si="67"/>
        <v>4802.739999999998</v>
      </c>
    </row>
    <row r="157" spans="2:44" x14ac:dyDescent="0.25">
      <c r="B157">
        <v>20266</v>
      </c>
      <c r="C157" t="s">
        <v>122</v>
      </c>
      <c r="D157" s="1" t="s">
        <v>23</v>
      </c>
      <c r="E157" s="1" t="str">
        <f>IF(D157="Switzerland", VLOOKUP($B157, 'Combined Budget 2025 CHF'!$B:$E, 4, 0), VLOOKUP($B157, 'Combined Budget 2025 EUR'!$B:$E, 4, 0))</f>
        <v>North</v>
      </c>
      <c r="F157" s="1" t="s">
        <v>535</v>
      </c>
      <c r="G157" s="1" t="s">
        <v>106</v>
      </c>
      <c r="H157" t="str">
        <f>IF(D157="Switzerland", VLOOKUP($B157, 'Combined Budget 2025 CHF'!$B:$K, 10, 0), VLOOKUP($B157, 'Combined Budget 2025 EUR'!$B:$K, 10, 0))</f>
        <v>AA</v>
      </c>
      <c r="I157" t="s">
        <v>64</v>
      </c>
      <c r="J157">
        <f>YEAR(VLOOKUP($B157, 'KPI data 2025'!$B:$H, 7, 0))</f>
        <v>1900</v>
      </c>
      <c r="K157" t="str">
        <f t="shared" si="50"/>
        <v>Pre-2022</v>
      </c>
      <c r="L157" s="5">
        <f>SUMIF('KPI data 2022'!$B:$B, $B157,'KPI data 2022'!$X:$X)</f>
        <v>36178.74</v>
      </c>
      <c r="M157" s="5">
        <f>SUMIF('KPI data 2023'!$B:$B, $B157, 'KPI data 2023'!$X:$X)</f>
        <v>46826.3</v>
      </c>
      <c r="N157" s="5">
        <f>SUMIF('KPI data 2024'!$B:$B, $B157, 'KPI data 2024'!$X:$X)</f>
        <v>60289.61</v>
      </c>
      <c r="O157" s="5">
        <f>SUMIF('KPI data 2025'!$B:$B, $B157, 'KPI data 2025'!$X:$X)</f>
        <v>61046.21</v>
      </c>
      <c r="P157" s="5">
        <f>IF(D157="Switzerland",SUMIF('Combined Budget 2025 CHF'!$B:$B,$B157,'Combined Budget 2025 CHF'!$AF:$AF),SUMIF('Combined Budget 2025 EUR'!$B:$B,$B157,'Combined Budget 2025 EUR'!$AN:$AN))</f>
        <v>46720</v>
      </c>
      <c r="Q157" s="6"/>
      <c r="R157" s="6">
        <f t="shared" si="51"/>
        <v>1.2549426012210096E-2</v>
      </c>
      <c r="S157" s="6">
        <f t="shared" si="52"/>
        <v>0.30367357660118333</v>
      </c>
      <c r="T157" s="6">
        <f t="shared" si="53"/>
        <v>0.68735036101312552</v>
      </c>
      <c r="U157" s="6">
        <f t="shared" si="54"/>
        <v>0.30663976883561639</v>
      </c>
      <c r="V157" s="6">
        <f t="shared" si="55"/>
        <v>0.13972826073887745</v>
      </c>
      <c r="W157" s="6"/>
      <c r="X157" s="7">
        <f t="shared" si="56"/>
        <v>756.59999999999854</v>
      </c>
      <c r="Y157" s="7">
        <f t="shared" si="57"/>
        <v>14219.909999999996</v>
      </c>
      <c r="Z157" s="7">
        <f t="shared" si="58"/>
        <v>24867.47</v>
      </c>
      <c r="AA157" s="7">
        <f t="shared" si="59"/>
        <v>14326.21</v>
      </c>
      <c r="AB157" s="6"/>
      <c r="AC157" s="5">
        <f>SUMIF('KPI data 2022'!$B:$B, $B157,'KPI data 2022'!$AI:$AI)</f>
        <v>36178.74</v>
      </c>
      <c r="AD157" s="5">
        <f>SUMIF('KPI data 2023'!$B:$B, $B157, 'KPI data 2023'!$AI:$AI)</f>
        <v>46826.3</v>
      </c>
      <c r="AE157" s="5">
        <f>SUMIF('KPI data 2024'!$B:$B, $B157, 'KPI data 2024'!$AI:$AI)</f>
        <v>60289.61</v>
      </c>
      <c r="AF157" s="5">
        <f t="shared" si="68"/>
        <v>61046.21</v>
      </c>
      <c r="AG157" s="5">
        <f>IF(D157="Switzerland",SUMIF('Combined Budget 2025 CHF'!$B:$B,$B157,'Combined Budget 2025 CHF'!$Q:$Q),SUMIF('Combined Budget 2025 EUR'!$B:$B,$B157,'Combined Budget 2025 EUR'!$Q:$Q))</f>
        <v>64000</v>
      </c>
      <c r="AH157" s="6"/>
      <c r="AI157" s="6">
        <f t="shared" si="60"/>
        <v>1.2549426012210096E-2</v>
      </c>
      <c r="AJ157" s="6">
        <f t="shared" si="61"/>
        <v>0.30367357660118333</v>
      </c>
      <c r="AK157" s="6">
        <f t="shared" si="62"/>
        <v>0.68735036101312552</v>
      </c>
      <c r="AL157" s="6">
        <f t="shared" si="63"/>
        <v>-4.6152968749999967E-2</v>
      </c>
      <c r="AM157" s="6">
        <f t="shared" si="69"/>
        <v>0.13972826073887745</v>
      </c>
      <c r="AN157" s="6"/>
      <c r="AO157" s="7">
        <f t="shared" si="64"/>
        <v>756.59999999999854</v>
      </c>
      <c r="AP157" s="7">
        <f t="shared" si="65"/>
        <v>14219.909999999996</v>
      </c>
      <c r="AQ157" s="7">
        <f t="shared" si="66"/>
        <v>24867.47</v>
      </c>
      <c r="AR157" s="7">
        <f t="shared" si="67"/>
        <v>-2953.7900000000009</v>
      </c>
    </row>
    <row r="158" spans="2:44" x14ac:dyDescent="0.25">
      <c r="B158">
        <v>20295</v>
      </c>
      <c r="C158" t="s">
        <v>179</v>
      </c>
      <c r="D158" s="1" t="s">
        <v>23</v>
      </c>
      <c r="E158" s="1" t="str">
        <f>IF(D158="Switzerland", VLOOKUP($B158, 'Combined Budget 2025 CHF'!$B:$E, 4, 0), VLOOKUP($B158, 'Combined Budget 2025 EUR'!$B:$E, 4, 0))</f>
        <v>South West</v>
      </c>
      <c r="F158" s="1">
        <v>0</v>
      </c>
      <c r="G158" s="1">
        <v>0</v>
      </c>
      <c r="H158" t="str">
        <f>IF(D158="Switzerland", VLOOKUP($B158, 'Combined Budget 2025 CHF'!$B:$K, 10, 0), VLOOKUP($B158, 'Combined Budget 2025 EUR'!$B:$K, 10, 0))</f>
        <v>AA</v>
      </c>
      <c r="I158" t="s">
        <v>64</v>
      </c>
      <c r="J158">
        <f>YEAR(VLOOKUP($B158, 'KPI data 2025'!$B:$H, 7, 0))</f>
        <v>1900</v>
      </c>
      <c r="K158" t="str">
        <f t="shared" si="50"/>
        <v>Pre-2022</v>
      </c>
      <c r="L158" s="5">
        <f>SUMIF('KPI data 2022'!$B:$B, $B158,'KPI data 2022'!$X:$X)</f>
        <v>14797.38</v>
      </c>
      <c r="M158" s="5">
        <f>SUMIF('KPI data 2023'!$B:$B, $B158, 'KPI data 2023'!$X:$X)</f>
        <v>17459.39</v>
      </c>
      <c r="N158" s="5">
        <f>SUMIF('KPI data 2024'!$B:$B, $B158, 'KPI data 2024'!$X:$X)</f>
        <v>22641.96</v>
      </c>
      <c r="O158" s="5">
        <f>SUMIF('KPI data 2025'!$B:$B, $B158, 'KPI data 2025'!$X:$X)</f>
        <v>27063.059999999998</v>
      </c>
      <c r="P158" s="5">
        <f>IF(D158="Switzerland",SUMIF('Combined Budget 2025 CHF'!$B:$B,$B158,'Combined Budget 2025 CHF'!$AF:$AF),SUMIF('Combined Budget 2025 EUR'!$B:$B,$B158,'Combined Budget 2025 EUR'!$AN:$AN))</f>
        <v>19710</v>
      </c>
      <c r="Q158" s="6"/>
      <c r="R158" s="6">
        <f t="shared" si="51"/>
        <v>0.19526136429885033</v>
      </c>
      <c r="S158" s="6">
        <f t="shared" si="52"/>
        <v>0.55005759078639049</v>
      </c>
      <c r="T158" s="6">
        <f t="shared" si="53"/>
        <v>0.82890890144066032</v>
      </c>
      <c r="U158" s="6">
        <f t="shared" si="54"/>
        <v>0.37306240487062392</v>
      </c>
      <c r="V158" s="6">
        <f t="shared" si="55"/>
        <v>0.16291512333662284</v>
      </c>
      <c r="W158" s="6"/>
      <c r="X158" s="7">
        <f t="shared" si="56"/>
        <v>4421.0999999999985</v>
      </c>
      <c r="Y158" s="7">
        <f t="shared" si="57"/>
        <v>9603.6699999999983</v>
      </c>
      <c r="Z158" s="7">
        <f t="shared" si="58"/>
        <v>12265.679999999998</v>
      </c>
      <c r="AA158" s="7">
        <f t="shared" si="59"/>
        <v>7353.0599999999977</v>
      </c>
      <c r="AB158" s="6"/>
      <c r="AC158" s="5">
        <f>SUMIF('KPI data 2022'!$B:$B, $B158,'KPI data 2022'!$AI:$AI)</f>
        <v>14797.38</v>
      </c>
      <c r="AD158" s="5">
        <f>SUMIF('KPI data 2023'!$B:$B, $B158, 'KPI data 2023'!$AI:$AI)</f>
        <v>17459.39</v>
      </c>
      <c r="AE158" s="5">
        <f>SUMIF('KPI data 2024'!$B:$B, $B158, 'KPI data 2024'!$AI:$AI)</f>
        <v>22641.96</v>
      </c>
      <c r="AF158" s="5">
        <f t="shared" si="68"/>
        <v>27063.059999999998</v>
      </c>
      <c r="AG158" s="5">
        <f>IF(D158="Switzerland",SUMIF('Combined Budget 2025 CHF'!$B:$B,$B158,'Combined Budget 2025 CHF'!$Q:$Q),SUMIF('Combined Budget 2025 EUR'!$B:$B,$B158,'Combined Budget 2025 EUR'!$Q:$Q))</f>
        <v>27000</v>
      </c>
      <c r="AH158" s="6"/>
      <c r="AI158" s="6">
        <f t="shared" si="60"/>
        <v>0.19526136429885033</v>
      </c>
      <c r="AJ158" s="6">
        <f t="shared" si="61"/>
        <v>0.55005759078639049</v>
      </c>
      <c r="AK158" s="6">
        <f t="shared" si="62"/>
        <v>0.82890890144066032</v>
      </c>
      <c r="AL158" s="6">
        <f t="shared" si="63"/>
        <v>2.3355555555555352E-3</v>
      </c>
      <c r="AM158" s="6">
        <f t="shared" si="69"/>
        <v>0.16291512333662284</v>
      </c>
      <c r="AN158" s="6"/>
      <c r="AO158" s="7">
        <f t="shared" si="64"/>
        <v>4421.0999999999985</v>
      </c>
      <c r="AP158" s="7">
        <f t="shared" si="65"/>
        <v>9603.6699999999983</v>
      </c>
      <c r="AQ158" s="7">
        <f t="shared" si="66"/>
        <v>12265.679999999998</v>
      </c>
      <c r="AR158" s="7">
        <f t="shared" si="67"/>
        <v>63.059999999997672</v>
      </c>
    </row>
    <row r="159" spans="2:44" x14ac:dyDescent="0.25">
      <c r="B159">
        <v>20334</v>
      </c>
      <c r="C159" t="s">
        <v>162</v>
      </c>
      <c r="D159" s="1" t="s">
        <v>23</v>
      </c>
      <c r="E159" s="1" t="str">
        <f>IF(D159="Switzerland", VLOOKUP($B159, 'Combined Budget 2025 CHF'!$B:$E, 4, 0), VLOOKUP($B159, 'Combined Budget 2025 EUR'!$B:$E, 4, 0))</f>
        <v>South East / Bayern</v>
      </c>
      <c r="F159" s="1" t="s">
        <v>535</v>
      </c>
      <c r="G159" s="1" t="s">
        <v>106</v>
      </c>
      <c r="H159" t="str">
        <f>IF(D159="Switzerland", VLOOKUP($B159, 'Combined Budget 2025 CHF'!$B:$K, 10, 0), VLOOKUP($B159, 'Combined Budget 2025 EUR'!$B:$K, 10, 0))</f>
        <v>AA</v>
      </c>
      <c r="I159" t="s">
        <v>64</v>
      </c>
      <c r="J159">
        <f>YEAR(VLOOKUP($B159, 'KPI data 2025'!$B:$H, 7, 0))</f>
        <v>1900</v>
      </c>
      <c r="K159" t="str">
        <f t="shared" si="50"/>
        <v>Pre-2022</v>
      </c>
      <c r="L159" s="5">
        <f>SUMIF('KPI data 2022'!$B:$B, $B159,'KPI data 2022'!$X:$X)</f>
        <v>23409.82</v>
      </c>
      <c r="M159" s="5">
        <f>SUMIF('KPI data 2023'!$B:$B, $B159, 'KPI data 2023'!$X:$X)</f>
        <v>27161.15</v>
      </c>
      <c r="N159" s="5">
        <f>SUMIF('KPI data 2024'!$B:$B, $B159, 'KPI data 2024'!$X:$X)</f>
        <v>30003.700000000004</v>
      </c>
      <c r="O159" s="5">
        <f>SUMIF('KPI data 2025'!$B:$B, $B159, 'KPI data 2025'!$X:$X)</f>
        <v>33226.21</v>
      </c>
      <c r="P159" s="5">
        <f>IF(D159="Switzerland",SUMIF('Combined Budget 2025 CHF'!$B:$B,$B159,'Combined Budget 2025 CHF'!$AF:$AF),SUMIF('Combined Budget 2025 EUR'!$B:$B,$B159,'Combined Budget 2025 EUR'!$AN:$AN))</f>
        <v>24090</v>
      </c>
      <c r="Q159" s="6"/>
      <c r="R159" s="6">
        <f t="shared" si="51"/>
        <v>0.10740375353706355</v>
      </c>
      <c r="S159" s="6">
        <f t="shared" si="52"/>
        <v>0.22329908711523627</v>
      </c>
      <c r="T159" s="6">
        <f t="shared" si="53"/>
        <v>0.41932787180764319</v>
      </c>
      <c r="U159" s="6">
        <f t="shared" si="54"/>
        <v>0.37925321710253224</v>
      </c>
      <c r="V159" s="6">
        <f t="shared" si="55"/>
        <v>9.1492316361746928E-2</v>
      </c>
      <c r="W159" s="6"/>
      <c r="X159" s="7">
        <f t="shared" si="56"/>
        <v>3222.5099999999948</v>
      </c>
      <c r="Y159" s="7">
        <f t="shared" si="57"/>
        <v>6065.0599999999977</v>
      </c>
      <c r="Z159" s="7">
        <f t="shared" si="58"/>
        <v>9816.39</v>
      </c>
      <c r="AA159" s="7">
        <f t="shared" si="59"/>
        <v>9136.2099999999991</v>
      </c>
      <c r="AB159" s="6"/>
      <c r="AC159" s="5">
        <f>SUMIF('KPI data 2022'!$B:$B, $B159,'KPI data 2022'!$AI:$AI)</f>
        <v>23409.82</v>
      </c>
      <c r="AD159" s="5">
        <f>SUMIF('KPI data 2023'!$B:$B, $B159, 'KPI data 2023'!$AI:$AI)</f>
        <v>27161.15</v>
      </c>
      <c r="AE159" s="5">
        <f>SUMIF('KPI data 2024'!$B:$B, $B159, 'KPI data 2024'!$AI:$AI)</f>
        <v>30003.700000000004</v>
      </c>
      <c r="AF159" s="5">
        <f t="shared" si="68"/>
        <v>33226.21</v>
      </c>
      <c r="AG159" s="5">
        <f>IF(D159="Switzerland",SUMIF('Combined Budget 2025 CHF'!$B:$B,$B159,'Combined Budget 2025 CHF'!$Q:$Q),SUMIF('Combined Budget 2025 EUR'!$B:$B,$B159,'Combined Budget 2025 EUR'!$Q:$Q))</f>
        <v>33000</v>
      </c>
      <c r="AH159" s="6"/>
      <c r="AI159" s="6">
        <f t="shared" si="60"/>
        <v>0.10740375353706355</v>
      </c>
      <c r="AJ159" s="6">
        <f t="shared" si="61"/>
        <v>0.22329908711523627</v>
      </c>
      <c r="AK159" s="6">
        <f t="shared" si="62"/>
        <v>0.41932787180764319</v>
      </c>
      <c r="AL159" s="6">
        <f t="shared" si="63"/>
        <v>6.8548484848485192E-3</v>
      </c>
      <c r="AM159" s="6">
        <f t="shared" si="69"/>
        <v>9.1492316361746928E-2</v>
      </c>
      <c r="AN159" s="6"/>
      <c r="AO159" s="7">
        <f t="shared" si="64"/>
        <v>3222.5099999999948</v>
      </c>
      <c r="AP159" s="7">
        <f t="shared" si="65"/>
        <v>6065.0599999999977</v>
      </c>
      <c r="AQ159" s="7">
        <f t="shared" si="66"/>
        <v>9816.39</v>
      </c>
      <c r="AR159" s="7">
        <f t="shared" si="67"/>
        <v>226.20999999999913</v>
      </c>
    </row>
    <row r="160" spans="2:44" x14ac:dyDescent="0.25">
      <c r="B160">
        <v>20370</v>
      </c>
      <c r="C160" t="s">
        <v>158</v>
      </c>
      <c r="D160" s="1" t="s">
        <v>23</v>
      </c>
      <c r="E160" s="1" t="str">
        <f>IF(D160="Switzerland", VLOOKUP($B160, 'Combined Budget 2025 CHF'!$B:$E, 4, 0), VLOOKUP($B160, 'Combined Budget 2025 EUR'!$B:$E, 4, 0))</f>
        <v>North</v>
      </c>
      <c r="F160" s="1" t="s">
        <v>535</v>
      </c>
      <c r="G160" s="1" t="s">
        <v>106</v>
      </c>
      <c r="H160" t="str">
        <f>IF(D160="Switzerland", VLOOKUP($B160, 'Combined Budget 2025 CHF'!$B:$K, 10, 0), VLOOKUP($B160, 'Combined Budget 2025 EUR'!$B:$K, 10, 0))</f>
        <v>AA</v>
      </c>
      <c r="I160" t="s">
        <v>64</v>
      </c>
      <c r="J160">
        <f>YEAR(VLOOKUP($B160, 'KPI data 2025'!$B:$H, 7, 0))</f>
        <v>1900</v>
      </c>
      <c r="K160" t="str">
        <f t="shared" si="50"/>
        <v>Pre-2022</v>
      </c>
      <c r="L160" s="5">
        <f>SUMIF('KPI data 2022'!$B:$B, $B160,'KPI data 2022'!$X:$X)</f>
        <v>13827.769999999999</v>
      </c>
      <c r="M160" s="5">
        <f>SUMIF('KPI data 2023'!$B:$B, $B160, 'KPI data 2023'!$X:$X)</f>
        <v>21676.879999999994</v>
      </c>
      <c r="N160" s="5">
        <f>SUMIF('KPI data 2024'!$B:$B, $B160, 'KPI data 2024'!$X:$X)</f>
        <v>20271.780000000002</v>
      </c>
      <c r="O160" s="5">
        <f>SUMIF('KPI data 2025'!$B:$B, $B160, 'KPI data 2025'!$X:$X)</f>
        <v>30646.91</v>
      </c>
      <c r="P160" s="5">
        <f>IF(D160="Switzerland",SUMIF('Combined Budget 2025 CHF'!$B:$B,$B160,'Combined Budget 2025 CHF'!$AF:$AF),SUMIF('Combined Budget 2025 EUR'!$B:$B,$B160,'Combined Budget 2025 EUR'!$AN:$AN))</f>
        <v>16060</v>
      </c>
      <c r="Q160" s="6"/>
      <c r="R160" s="6">
        <f t="shared" si="51"/>
        <v>0.51180162768143678</v>
      </c>
      <c r="S160" s="6">
        <f t="shared" si="52"/>
        <v>0.41380632268112416</v>
      </c>
      <c r="T160" s="6">
        <f t="shared" si="53"/>
        <v>1.2163306158549068</v>
      </c>
      <c r="U160" s="6">
        <f t="shared" si="54"/>
        <v>0.90827584059775845</v>
      </c>
      <c r="V160" s="6">
        <f t="shared" si="55"/>
        <v>0.22013711058923113</v>
      </c>
      <c r="W160" s="6"/>
      <c r="X160" s="7">
        <f t="shared" si="56"/>
        <v>10375.129999999997</v>
      </c>
      <c r="Y160" s="7">
        <f t="shared" si="57"/>
        <v>8970.0300000000061</v>
      </c>
      <c r="Z160" s="7">
        <f t="shared" si="58"/>
        <v>16819.14</v>
      </c>
      <c r="AA160" s="7">
        <f t="shared" si="59"/>
        <v>14586.91</v>
      </c>
      <c r="AB160" s="6"/>
      <c r="AC160" s="5">
        <f>SUMIF('KPI data 2022'!$B:$B, $B160,'KPI data 2022'!$AI:$AI)</f>
        <v>13827.769999999999</v>
      </c>
      <c r="AD160" s="5">
        <f>SUMIF('KPI data 2023'!$B:$B, $B160, 'KPI data 2023'!$AI:$AI)</f>
        <v>21676.879999999994</v>
      </c>
      <c r="AE160" s="5">
        <f>SUMIF('KPI data 2024'!$B:$B, $B160, 'KPI data 2024'!$AI:$AI)</f>
        <v>20271.780000000002</v>
      </c>
      <c r="AF160" s="5">
        <f t="shared" si="68"/>
        <v>30646.91</v>
      </c>
      <c r="AG160" s="5">
        <f>IF(D160="Switzerland",SUMIF('Combined Budget 2025 CHF'!$B:$B,$B160,'Combined Budget 2025 CHF'!$Q:$Q),SUMIF('Combined Budget 2025 EUR'!$B:$B,$B160,'Combined Budget 2025 EUR'!$Q:$Q))</f>
        <v>22000</v>
      </c>
      <c r="AH160" s="6"/>
      <c r="AI160" s="6">
        <f t="shared" si="60"/>
        <v>0.51180162768143678</v>
      </c>
      <c r="AJ160" s="6">
        <f t="shared" si="61"/>
        <v>0.41380632268112416</v>
      </c>
      <c r="AK160" s="6">
        <f t="shared" si="62"/>
        <v>1.2163306158549068</v>
      </c>
      <c r="AL160" s="6">
        <f t="shared" si="63"/>
        <v>0.39304136363636366</v>
      </c>
      <c r="AM160" s="6">
        <f t="shared" si="69"/>
        <v>0.22013711058923113</v>
      </c>
      <c r="AN160" s="6"/>
      <c r="AO160" s="7">
        <f t="shared" si="64"/>
        <v>10375.129999999997</v>
      </c>
      <c r="AP160" s="7">
        <f t="shared" si="65"/>
        <v>8970.0300000000061</v>
      </c>
      <c r="AQ160" s="7">
        <f t="shared" si="66"/>
        <v>16819.14</v>
      </c>
      <c r="AR160" s="7">
        <f t="shared" si="67"/>
        <v>8646.91</v>
      </c>
    </row>
    <row r="161" spans="2:44" x14ac:dyDescent="0.25">
      <c r="B161">
        <v>20395</v>
      </c>
      <c r="C161" t="s">
        <v>66</v>
      </c>
      <c r="D161" s="1" t="s">
        <v>23</v>
      </c>
      <c r="E161" s="1" t="str">
        <f>IF(D161="Switzerland", VLOOKUP($B161, 'Combined Budget 2025 CHF'!$B:$E, 4, 0), VLOOKUP($B161, 'Combined Budget 2025 EUR'!$B:$E, 4, 0))</f>
        <v>NRW</v>
      </c>
      <c r="F161" s="1" t="s">
        <v>535</v>
      </c>
      <c r="G161" s="1" t="s">
        <v>106</v>
      </c>
      <c r="H161" t="str">
        <f>IF(D161="Switzerland", VLOOKUP($B161, 'Combined Budget 2025 CHF'!$B:$K, 10, 0), VLOOKUP($B161, 'Combined Budget 2025 EUR'!$B:$K, 10, 0))</f>
        <v>AA</v>
      </c>
      <c r="I161" t="s">
        <v>64</v>
      </c>
      <c r="J161">
        <f>YEAR(VLOOKUP($B161, 'KPI data 2025'!$B:$H, 7, 0))</f>
        <v>1900</v>
      </c>
      <c r="K161" t="str">
        <f t="shared" si="50"/>
        <v>Pre-2022</v>
      </c>
      <c r="L161" s="5">
        <f>SUMIF('KPI data 2022'!$B:$B, $B161,'KPI data 2022'!$X:$X)</f>
        <v>20225.519999999997</v>
      </c>
      <c r="M161" s="5">
        <f>SUMIF('KPI data 2023'!$B:$B, $B161, 'KPI data 2023'!$X:$X)</f>
        <v>22701.68</v>
      </c>
      <c r="N161" s="5">
        <f>SUMIF('KPI data 2024'!$B:$B, $B161, 'KPI data 2024'!$X:$X)</f>
        <v>24902.710000000003</v>
      </c>
      <c r="O161" s="5">
        <f>SUMIF('KPI data 2025'!$B:$B, $B161, 'KPI data 2025'!$X:$X)</f>
        <v>38545.42</v>
      </c>
      <c r="P161" s="5">
        <f>IF(D161="Switzerland",SUMIF('Combined Budget 2025 CHF'!$B:$B,$B161,'Combined Budget 2025 CHF'!$AF:$AF),SUMIF('Combined Budget 2025 EUR'!$B:$B,$B161,'Combined Budget 2025 EUR'!$AN:$AN))</f>
        <v>19345</v>
      </c>
      <c r="Q161" s="6"/>
      <c r="R161" s="6">
        <f t="shared" si="51"/>
        <v>0.54784037560570686</v>
      </c>
      <c r="S161" s="6">
        <f t="shared" si="52"/>
        <v>0.69791046301419102</v>
      </c>
      <c r="T161" s="6">
        <f t="shared" si="53"/>
        <v>0.90578140883398817</v>
      </c>
      <c r="U161" s="6">
        <f t="shared" si="54"/>
        <v>0.99252623416903574</v>
      </c>
      <c r="V161" s="6">
        <f t="shared" si="55"/>
        <v>0.17494698591691882</v>
      </c>
      <c r="W161" s="6"/>
      <c r="X161" s="7">
        <f t="shared" si="56"/>
        <v>13642.709999999995</v>
      </c>
      <c r="Y161" s="7">
        <f t="shared" si="57"/>
        <v>15843.739999999998</v>
      </c>
      <c r="Z161" s="7">
        <f t="shared" si="58"/>
        <v>18319.900000000001</v>
      </c>
      <c r="AA161" s="7">
        <f t="shared" si="59"/>
        <v>19200.419999999998</v>
      </c>
      <c r="AB161" s="6"/>
      <c r="AC161" s="5">
        <f>SUMIF('KPI data 2022'!$B:$B, $B161,'KPI data 2022'!$AI:$AI)</f>
        <v>20225.519999999997</v>
      </c>
      <c r="AD161" s="5">
        <f>SUMIF('KPI data 2023'!$B:$B, $B161, 'KPI data 2023'!$AI:$AI)</f>
        <v>22701.68</v>
      </c>
      <c r="AE161" s="5">
        <f>SUMIF('KPI data 2024'!$B:$B, $B161, 'KPI data 2024'!$AI:$AI)</f>
        <v>24902.710000000003</v>
      </c>
      <c r="AF161" s="5">
        <f t="shared" si="68"/>
        <v>38545.42</v>
      </c>
      <c r="AG161" s="5">
        <f>IF(D161="Switzerland",SUMIF('Combined Budget 2025 CHF'!$B:$B,$B161,'Combined Budget 2025 CHF'!$Q:$Q),SUMIF('Combined Budget 2025 EUR'!$B:$B,$B161,'Combined Budget 2025 EUR'!$Q:$Q))</f>
        <v>26500</v>
      </c>
      <c r="AH161" s="6"/>
      <c r="AI161" s="6">
        <f t="shared" si="60"/>
        <v>0.54784037560570686</v>
      </c>
      <c r="AJ161" s="6">
        <f t="shared" si="61"/>
        <v>0.69791046301419102</v>
      </c>
      <c r="AK161" s="6">
        <f t="shared" si="62"/>
        <v>0.90578140883398817</v>
      </c>
      <c r="AL161" s="6">
        <f t="shared" si="63"/>
        <v>0.45454415094339606</v>
      </c>
      <c r="AM161" s="6">
        <f t="shared" si="69"/>
        <v>0.17494698591691882</v>
      </c>
      <c r="AN161" s="6"/>
      <c r="AO161" s="7">
        <f t="shared" si="64"/>
        <v>13642.709999999995</v>
      </c>
      <c r="AP161" s="7">
        <f t="shared" si="65"/>
        <v>15843.739999999998</v>
      </c>
      <c r="AQ161" s="7">
        <f t="shared" si="66"/>
        <v>18319.900000000001</v>
      </c>
      <c r="AR161" s="7">
        <f t="shared" si="67"/>
        <v>12045.419999999998</v>
      </c>
    </row>
    <row r="162" spans="2:44" x14ac:dyDescent="0.25">
      <c r="B162">
        <v>20434</v>
      </c>
      <c r="C162" t="s">
        <v>180</v>
      </c>
      <c r="D162" s="1" t="s">
        <v>23</v>
      </c>
      <c r="E162" s="1" t="str">
        <f>IF(D162="Switzerland", VLOOKUP($B162, 'Combined Budget 2025 CHF'!$B:$E, 4, 0), VLOOKUP($B162, 'Combined Budget 2025 EUR'!$B:$E, 4, 0))</f>
        <v>South West</v>
      </c>
      <c r="F162" s="1" t="s">
        <v>531</v>
      </c>
      <c r="G162" s="1" t="s">
        <v>531</v>
      </c>
      <c r="H162" t="str">
        <f>IF(D162="Switzerland", VLOOKUP($B162, 'Combined Budget 2025 CHF'!$B:$K, 10, 0), VLOOKUP($B162, 'Combined Budget 2025 EUR'!$B:$K, 10, 0))</f>
        <v>AA</v>
      </c>
      <c r="I162" t="s">
        <v>64</v>
      </c>
      <c r="J162">
        <f>YEAR(VLOOKUP($B162, 'KPI data 2025'!$B:$H, 7, 0))</f>
        <v>1900</v>
      </c>
      <c r="K162" t="str">
        <f t="shared" si="50"/>
        <v>Pre-2022</v>
      </c>
      <c r="L162" s="5">
        <f>SUMIF('KPI data 2022'!$B:$B, $B162,'KPI data 2022'!$X:$X)</f>
        <v>34264.81</v>
      </c>
      <c r="M162" s="5">
        <f>SUMIF('KPI data 2023'!$B:$B, $B162, 'KPI data 2023'!$X:$X)</f>
        <v>27316.690000000002</v>
      </c>
      <c r="N162" s="5">
        <f>SUMIF('KPI data 2024'!$B:$B, $B162, 'KPI data 2024'!$X:$X)</f>
        <v>30102.47</v>
      </c>
      <c r="O162" s="5">
        <f>SUMIF('KPI data 2025'!$B:$B, $B162, 'KPI data 2025'!$X:$X)</f>
        <v>26347.75</v>
      </c>
      <c r="P162" s="5">
        <f>IF(D162="Switzerland",SUMIF('Combined Budget 2025 CHF'!$B:$B,$B162,'Combined Budget 2025 CHF'!$AF:$AF),SUMIF('Combined Budget 2025 EUR'!$B:$B,$B162,'Combined Budget 2025 EUR'!$AN:$AN))</f>
        <v>23360</v>
      </c>
      <c r="Q162" s="6"/>
      <c r="R162" s="6">
        <f t="shared" si="51"/>
        <v>-0.12473129281417772</v>
      </c>
      <c r="S162" s="6">
        <f t="shared" si="52"/>
        <v>-3.5470622538821606E-2</v>
      </c>
      <c r="T162" s="6">
        <f t="shared" si="53"/>
        <v>-0.23105512623592539</v>
      </c>
      <c r="U162" s="6">
        <f t="shared" si="54"/>
        <v>0.12790025684931505</v>
      </c>
      <c r="V162" s="6">
        <f t="shared" si="55"/>
        <v>-6.3573271063019243E-2</v>
      </c>
      <c r="W162" s="6"/>
      <c r="X162" s="7">
        <f t="shared" si="56"/>
        <v>-3754.7200000000012</v>
      </c>
      <c r="Y162" s="7">
        <f t="shared" si="57"/>
        <v>-968.94000000000233</v>
      </c>
      <c r="Z162" s="7">
        <f t="shared" si="58"/>
        <v>-7917.0599999999977</v>
      </c>
      <c r="AA162" s="7">
        <f t="shared" si="59"/>
        <v>2987.75</v>
      </c>
      <c r="AB162" s="6"/>
      <c r="AC162" s="5">
        <f>SUMIF('KPI data 2022'!$B:$B, $B162,'KPI data 2022'!$AI:$AI)</f>
        <v>34264.81</v>
      </c>
      <c r="AD162" s="5">
        <f>SUMIF('KPI data 2023'!$B:$B, $B162, 'KPI data 2023'!$AI:$AI)</f>
        <v>27316.690000000002</v>
      </c>
      <c r="AE162" s="5">
        <f>SUMIF('KPI data 2024'!$B:$B, $B162, 'KPI data 2024'!$AI:$AI)</f>
        <v>30102.47</v>
      </c>
      <c r="AF162" s="5">
        <f t="shared" si="68"/>
        <v>26347.75</v>
      </c>
      <c r="AG162" s="5">
        <f>IF(D162="Switzerland",SUMIF('Combined Budget 2025 CHF'!$B:$B,$B162,'Combined Budget 2025 CHF'!$Q:$Q),SUMIF('Combined Budget 2025 EUR'!$B:$B,$B162,'Combined Budget 2025 EUR'!$Q:$Q))</f>
        <v>32000</v>
      </c>
      <c r="AH162" s="6"/>
      <c r="AI162" s="6">
        <f t="shared" si="60"/>
        <v>-0.12473129281417772</v>
      </c>
      <c r="AJ162" s="6">
        <f t="shared" si="61"/>
        <v>-3.5470622538821606E-2</v>
      </c>
      <c r="AK162" s="6">
        <f t="shared" si="62"/>
        <v>-0.23105512623592539</v>
      </c>
      <c r="AL162" s="6">
        <f t="shared" si="63"/>
        <v>-0.17663281249999996</v>
      </c>
      <c r="AM162" s="6">
        <f t="shared" si="69"/>
        <v>-6.3573271063019243E-2</v>
      </c>
      <c r="AN162" s="6"/>
      <c r="AO162" s="7">
        <f t="shared" si="64"/>
        <v>-3754.7200000000012</v>
      </c>
      <c r="AP162" s="7">
        <f t="shared" si="65"/>
        <v>-968.94000000000233</v>
      </c>
      <c r="AQ162" s="7">
        <f t="shared" si="66"/>
        <v>-7917.0599999999977</v>
      </c>
      <c r="AR162" s="7">
        <f t="shared" si="67"/>
        <v>-5652.25</v>
      </c>
    </row>
    <row r="163" spans="2:44" x14ac:dyDescent="0.25">
      <c r="B163">
        <v>20509</v>
      </c>
      <c r="C163" t="s">
        <v>181</v>
      </c>
      <c r="D163" s="1" t="s">
        <v>23</v>
      </c>
      <c r="E163" s="1" t="str">
        <f>IF(D163="Switzerland", VLOOKUP($B163, 'Combined Budget 2025 CHF'!$B:$E, 4, 0), VLOOKUP($B163, 'Combined Budget 2025 EUR'!$B:$E, 4, 0))</f>
        <v>South West</v>
      </c>
      <c r="F163" s="1" t="s">
        <v>535</v>
      </c>
      <c r="G163" s="1" t="s">
        <v>106</v>
      </c>
      <c r="H163" t="str">
        <f>IF(D163="Switzerland", VLOOKUP($B163, 'Combined Budget 2025 CHF'!$B:$K, 10, 0), VLOOKUP($B163, 'Combined Budget 2025 EUR'!$B:$K, 10, 0))</f>
        <v>AA</v>
      </c>
      <c r="I163" t="s">
        <v>64</v>
      </c>
      <c r="J163">
        <f>YEAR(VLOOKUP($B163, 'KPI data 2025'!$B:$H, 7, 0))</f>
        <v>1900</v>
      </c>
      <c r="K163" t="str">
        <f t="shared" si="50"/>
        <v>Pre-2022</v>
      </c>
      <c r="L163" s="5">
        <f>SUMIF('KPI data 2022'!$B:$B, $B163,'KPI data 2022'!$X:$X)</f>
        <v>21063.299999999996</v>
      </c>
      <c r="M163" s="5">
        <f>SUMIF('KPI data 2023'!$B:$B, $B163, 'KPI data 2023'!$X:$X)</f>
        <v>19661.52</v>
      </c>
      <c r="N163" s="5">
        <f>SUMIF('KPI data 2024'!$B:$B, $B163, 'KPI data 2024'!$X:$X)</f>
        <v>22479.380000000005</v>
      </c>
      <c r="O163" s="5">
        <f>SUMIF('KPI data 2025'!$B:$B, $B163, 'KPI data 2025'!$X:$X)</f>
        <v>25600.31</v>
      </c>
      <c r="P163" s="5">
        <f>IF(D163="Switzerland",SUMIF('Combined Budget 2025 CHF'!$B:$B,$B163,'Combined Budget 2025 CHF'!$AF:$AF),SUMIF('Combined Budget 2025 EUR'!$B:$B,$B163,'Combined Budget 2025 EUR'!$AN:$AN))</f>
        <v>18250</v>
      </c>
      <c r="Q163" s="6"/>
      <c r="R163" s="6">
        <f t="shared" si="51"/>
        <v>0.13883523477960669</v>
      </c>
      <c r="S163" s="6">
        <f t="shared" si="52"/>
        <v>0.30205141820164472</v>
      </c>
      <c r="T163" s="6">
        <f t="shared" si="53"/>
        <v>0.21539882164713053</v>
      </c>
      <c r="U163" s="6">
        <f t="shared" si="54"/>
        <v>0.4027567123287672</v>
      </c>
      <c r="V163" s="6">
        <f t="shared" si="55"/>
        <v>4.9976799068446098E-2</v>
      </c>
      <c r="W163" s="6"/>
      <c r="X163" s="7">
        <f t="shared" si="56"/>
        <v>3120.9299999999967</v>
      </c>
      <c r="Y163" s="7">
        <f t="shared" si="57"/>
        <v>5938.7900000000009</v>
      </c>
      <c r="Z163" s="7">
        <f t="shared" si="58"/>
        <v>4537.0100000000057</v>
      </c>
      <c r="AA163" s="7">
        <f t="shared" si="59"/>
        <v>7350.3100000000013</v>
      </c>
      <c r="AB163" s="6"/>
      <c r="AC163" s="5">
        <f>SUMIF('KPI data 2022'!$B:$B, $B163,'KPI data 2022'!$AI:$AI)</f>
        <v>21063.299999999996</v>
      </c>
      <c r="AD163" s="5">
        <f>SUMIF('KPI data 2023'!$B:$B, $B163, 'KPI data 2023'!$AI:$AI)</f>
        <v>19661.52</v>
      </c>
      <c r="AE163" s="5">
        <f>SUMIF('KPI data 2024'!$B:$B, $B163, 'KPI data 2024'!$AI:$AI)</f>
        <v>22479.380000000005</v>
      </c>
      <c r="AF163" s="5">
        <f t="shared" si="68"/>
        <v>25600.31</v>
      </c>
      <c r="AG163" s="5">
        <f>IF(D163="Switzerland",SUMIF('Combined Budget 2025 CHF'!$B:$B,$B163,'Combined Budget 2025 CHF'!$Q:$Q),SUMIF('Combined Budget 2025 EUR'!$B:$B,$B163,'Combined Budget 2025 EUR'!$Q:$Q))</f>
        <v>25000</v>
      </c>
      <c r="AH163" s="6"/>
      <c r="AI163" s="6">
        <f t="shared" si="60"/>
        <v>0.13883523477960669</v>
      </c>
      <c r="AJ163" s="6">
        <f t="shared" si="61"/>
        <v>0.30205141820164472</v>
      </c>
      <c r="AK163" s="6">
        <f t="shared" si="62"/>
        <v>0.21539882164713053</v>
      </c>
      <c r="AL163" s="6">
        <f t="shared" si="63"/>
        <v>2.4012400000000156E-2</v>
      </c>
      <c r="AM163" s="6">
        <f t="shared" si="69"/>
        <v>4.9976799068446098E-2</v>
      </c>
      <c r="AN163" s="6"/>
      <c r="AO163" s="7">
        <f t="shared" si="64"/>
        <v>3120.9299999999967</v>
      </c>
      <c r="AP163" s="7">
        <f t="shared" si="65"/>
        <v>5938.7900000000009</v>
      </c>
      <c r="AQ163" s="7">
        <f t="shared" si="66"/>
        <v>4537.0100000000057</v>
      </c>
      <c r="AR163" s="7">
        <f t="shared" si="67"/>
        <v>600.31000000000131</v>
      </c>
    </row>
    <row r="164" spans="2:44" x14ac:dyDescent="0.25">
      <c r="B164">
        <v>20519</v>
      </c>
      <c r="C164" t="s">
        <v>67</v>
      </c>
      <c r="D164" s="1" t="s">
        <v>23</v>
      </c>
      <c r="E164" s="1" t="str">
        <f>IF(D164="Switzerland", VLOOKUP($B164, 'Combined Budget 2025 CHF'!$B:$E, 4, 0), VLOOKUP($B164, 'Combined Budget 2025 EUR'!$B:$E, 4, 0))</f>
        <v>NRW</v>
      </c>
      <c r="F164" s="1">
        <v>0</v>
      </c>
      <c r="G164" s="1">
        <v>0</v>
      </c>
      <c r="H164" t="str">
        <f>IF(D164="Switzerland", VLOOKUP($B164, 'Combined Budget 2025 CHF'!$B:$K, 10, 0), VLOOKUP($B164, 'Combined Budget 2025 EUR'!$B:$K, 10, 0))</f>
        <v>AA</v>
      </c>
      <c r="I164" t="s">
        <v>64</v>
      </c>
      <c r="J164">
        <f>YEAR(VLOOKUP($B164, 'KPI data 2025'!$B:$H, 7, 0))</f>
        <v>1900</v>
      </c>
      <c r="K164" t="str">
        <f t="shared" si="50"/>
        <v>Pre-2022</v>
      </c>
      <c r="L164" s="5">
        <f>SUMIF('KPI data 2022'!$B:$B, $B164,'KPI data 2022'!$X:$X)</f>
        <v>10659.140000000001</v>
      </c>
      <c r="M164" s="5">
        <f>SUMIF('KPI data 2023'!$B:$B, $B164, 'KPI data 2023'!$X:$X)</f>
        <v>14136.59</v>
      </c>
      <c r="N164" s="5">
        <f>SUMIF('KPI data 2024'!$B:$B, $B164, 'KPI data 2024'!$X:$X)</f>
        <v>20150.650000000001</v>
      </c>
      <c r="O164" s="5">
        <f>SUMIF('KPI data 2025'!$B:$B, $B164, 'KPI data 2025'!$X:$X)</f>
        <v>19654.559999999998</v>
      </c>
      <c r="P164" s="5">
        <f>IF(D164="Switzerland",SUMIF('Combined Budget 2025 CHF'!$B:$B,$B164,'Combined Budget 2025 CHF'!$AF:$AF),SUMIF('Combined Budget 2025 EUR'!$B:$B,$B164,'Combined Budget 2025 EUR'!$AN:$AN))</f>
        <v>17520</v>
      </c>
      <c r="Q164" s="6"/>
      <c r="R164" s="6">
        <f t="shared" si="51"/>
        <v>-2.4619056953497975E-2</v>
      </c>
      <c r="S164" s="6">
        <f t="shared" si="52"/>
        <v>0.39033246348659745</v>
      </c>
      <c r="T164" s="6">
        <f t="shared" si="53"/>
        <v>0.8439161133074522</v>
      </c>
      <c r="U164" s="6">
        <f t="shared" si="54"/>
        <v>0.12183561643835605</v>
      </c>
      <c r="V164" s="6">
        <f t="shared" si="55"/>
        <v>0.16529340850284058</v>
      </c>
      <c r="W164" s="6"/>
      <c r="X164" s="7">
        <f t="shared" si="56"/>
        <v>-496.09000000000378</v>
      </c>
      <c r="Y164" s="7">
        <f t="shared" si="57"/>
        <v>5517.9699999999975</v>
      </c>
      <c r="Z164" s="7">
        <f t="shared" si="58"/>
        <v>8995.4199999999964</v>
      </c>
      <c r="AA164" s="7">
        <f t="shared" si="59"/>
        <v>2134.5599999999977</v>
      </c>
      <c r="AB164" s="6"/>
      <c r="AC164" s="5">
        <f>SUMIF('KPI data 2022'!$B:$B, $B164,'KPI data 2022'!$AI:$AI)</f>
        <v>10659.140000000001</v>
      </c>
      <c r="AD164" s="5">
        <f>SUMIF('KPI data 2023'!$B:$B, $B164, 'KPI data 2023'!$AI:$AI)</f>
        <v>14136.59</v>
      </c>
      <c r="AE164" s="5">
        <f>SUMIF('KPI data 2024'!$B:$B, $B164, 'KPI data 2024'!$AI:$AI)</f>
        <v>20150.650000000001</v>
      </c>
      <c r="AF164" s="5">
        <f t="shared" si="68"/>
        <v>19654.559999999998</v>
      </c>
      <c r="AG164" s="5">
        <f>IF(D164="Switzerland",SUMIF('Combined Budget 2025 CHF'!$B:$B,$B164,'Combined Budget 2025 CHF'!$Q:$Q),SUMIF('Combined Budget 2025 EUR'!$B:$B,$B164,'Combined Budget 2025 EUR'!$Q:$Q))</f>
        <v>24000</v>
      </c>
      <c r="AH164" s="6"/>
      <c r="AI164" s="6">
        <f t="shared" si="60"/>
        <v>-2.4619056953497975E-2</v>
      </c>
      <c r="AJ164" s="6">
        <f t="shared" si="61"/>
        <v>0.39033246348659745</v>
      </c>
      <c r="AK164" s="6">
        <f t="shared" si="62"/>
        <v>0.8439161133074522</v>
      </c>
      <c r="AL164" s="6">
        <f t="shared" si="63"/>
        <v>-0.18106000000000011</v>
      </c>
      <c r="AM164" s="6">
        <f t="shared" si="69"/>
        <v>0.16529340850284058</v>
      </c>
      <c r="AN164" s="6"/>
      <c r="AO164" s="7">
        <f t="shared" si="64"/>
        <v>-496.09000000000378</v>
      </c>
      <c r="AP164" s="7">
        <f t="shared" si="65"/>
        <v>5517.9699999999975</v>
      </c>
      <c r="AQ164" s="7">
        <f t="shared" si="66"/>
        <v>8995.4199999999964</v>
      </c>
      <c r="AR164" s="7">
        <f t="shared" si="67"/>
        <v>-4345.4400000000023</v>
      </c>
    </row>
    <row r="165" spans="2:44" x14ac:dyDescent="0.25">
      <c r="B165">
        <v>20536</v>
      </c>
      <c r="C165" s="9" t="s">
        <v>243</v>
      </c>
      <c r="D165" s="1" t="s">
        <v>23</v>
      </c>
      <c r="E165" s="1" t="str">
        <f>IF(D165="Switzerland", VLOOKUP($B165, 'Combined Budget 2025 CHF'!$B:$E, 4, 0), VLOOKUP($B165, 'Combined Budget 2025 EUR'!$B:$E, 4, 0))</f>
        <v>South East / Bayern</v>
      </c>
      <c r="F165" s="1" t="s">
        <v>535</v>
      </c>
      <c r="G165" s="1" t="s">
        <v>106</v>
      </c>
      <c r="H165" t="str">
        <f>IF(D165="Switzerland", VLOOKUP($B165, 'Combined Budget 2025 CHF'!$B:$K, 10, 0), VLOOKUP($B165, 'Combined Budget 2025 EUR'!$B:$K, 10, 0))</f>
        <v>AA</v>
      </c>
      <c r="I165" t="s">
        <v>64</v>
      </c>
      <c r="J165">
        <f>YEAR(VLOOKUP($B165, 'KPI data 2025'!$B:$H, 7, 0))</f>
        <v>1900</v>
      </c>
      <c r="K165" t="str">
        <f t="shared" si="50"/>
        <v>Pre-2022</v>
      </c>
      <c r="L165" s="5">
        <f>SUMIF('KPI data 2022'!$B:$B, $B165,'KPI data 2022'!$X:$X)</f>
        <v>18707.400000000001</v>
      </c>
      <c r="M165" s="5">
        <f>SUMIF('KPI data 2023'!$B:$B, $B165, 'KPI data 2023'!$X:$X)</f>
        <v>20192.829999999998</v>
      </c>
      <c r="N165" s="5">
        <f>SUMIF('KPI data 2024'!$B:$B, $B165, 'KPI data 2024'!$X:$X)</f>
        <v>25848.739999999998</v>
      </c>
      <c r="O165" s="5">
        <f>SUMIF('KPI data 2025'!$B:$B, $B165, 'KPI data 2025'!$X:$X)</f>
        <v>19408.719999999998</v>
      </c>
      <c r="P165" s="5">
        <f>IF(D165="Switzerland",SUMIF('Combined Budget 2025 CHF'!$B:$B,$B165,'Combined Budget 2025 CHF'!$AF:$AF),SUMIF('Combined Budget 2025 EUR'!$B:$B,$B165,'Combined Budget 2025 EUR'!$AN:$AN))</f>
        <v>21900</v>
      </c>
      <c r="Q165" s="6"/>
      <c r="R165" s="6">
        <f t="shared" si="51"/>
        <v>-0.24914251139513965</v>
      </c>
      <c r="S165" s="6">
        <f t="shared" si="52"/>
        <v>-3.8831109854339463E-2</v>
      </c>
      <c r="T165" s="6">
        <f t="shared" si="53"/>
        <v>3.748890813261041E-2</v>
      </c>
      <c r="U165" s="6">
        <f t="shared" si="54"/>
        <v>-0.11375707762557086</v>
      </c>
      <c r="V165" s="6">
        <f t="shared" si="55"/>
        <v>9.2432781916642615E-3</v>
      </c>
      <c r="W165" s="6"/>
      <c r="X165" s="7">
        <f t="shared" si="56"/>
        <v>-6440.02</v>
      </c>
      <c r="Y165" s="7">
        <f t="shared" si="57"/>
        <v>-784.11000000000058</v>
      </c>
      <c r="Z165" s="7">
        <f t="shared" si="58"/>
        <v>701.31999999999607</v>
      </c>
      <c r="AA165" s="7">
        <f t="shared" si="59"/>
        <v>-2491.2800000000025</v>
      </c>
      <c r="AB165" s="6"/>
      <c r="AC165" s="5">
        <f>SUMIF('KPI data 2022'!$B:$B, $B165,'KPI data 2022'!$AI:$AI)</f>
        <v>18707.400000000001</v>
      </c>
      <c r="AD165" s="5">
        <f>SUMIF('KPI data 2023'!$B:$B, $B165, 'KPI data 2023'!$AI:$AI)</f>
        <v>20192.829999999998</v>
      </c>
      <c r="AE165" s="5">
        <f>SUMIF('KPI data 2024'!$B:$B, $B165, 'KPI data 2024'!$AI:$AI)</f>
        <v>25848.739999999998</v>
      </c>
      <c r="AF165" s="5">
        <f t="shared" si="68"/>
        <v>19408.719999999998</v>
      </c>
      <c r="AG165" s="5">
        <f>IF(D165="Switzerland",SUMIF('Combined Budget 2025 CHF'!$B:$B,$B165,'Combined Budget 2025 CHF'!$Q:$Q),SUMIF('Combined Budget 2025 EUR'!$B:$B,$B165,'Combined Budget 2025 EUR'!$Q:$Q))</f>
        <v>30000</v>
      </c>
      <c r="AH165" s="6"/>
      <c r="AI165" s="6">
        <f t="shared" si="60"/>
        <v>-0.24914251139513965</v>
      </c>
      <c r="AJ165" s="6">
        <f t="shared" si="61"/>
        <v>-3.8831109854339463E-2</v>
      </c>
      <c r="AK165" s="6">
        <f t="shared" si="62"/>
        <v>3.748890813261041E-2</v>
      </c>
      <c r="AL165" s="6">
        <f t="shared" si="63"/>
        <v>-0.35304266666666673</v>
      </c>
      <c r="AM165" s="6">
        <f t="shared" si="69"/>
        <v>9.2432781916642615E-3</v>
      </c>
      <c r="AN165" s="6"/>
      <c r="AO165" s="7">
        <f t="shared" si="64"/>
        <v>-6440.02</v>
      </c>
      <c r="AP165" s="7">
        <f t="shared" si="65"/>
        <v>-784.11000000000058</v>
      </c>
      <c r="AQ165" s="7">
        <f t="shared" si="66"/>
        <v>701.31999999999607</v>
      </c>
      <c r="AR165" s="7">
        <f t="shared" si="67"/>
        <v>-10591.280000000002</v>
      </c>
    </row>
    <row r="166" spans="2:44" x14ac:dyDescent="0.25">
      <c r="B166" s="1">
        <v>20573</v>
      </c>
      <c r="C166" s="1" t="s">
        <v>182</v>
      </c>
      <c r="D166" s="1" t="s">
        <v>23</v>
      </c>
      <c r="E166" s="1" t="str">
        <f>IF(D166="Switzerland", VLOOKUP($B166, 'Combined Budget 2025 CHF'!$B:$E, 4, 0), VLOOKUP($B166, 'Combined Budget 2025 EUR'!$B:$E, 4, 0))</f>
        <v>South West</v>
      </c>
      <c r="F166" s="1">
        <v>0</v>
      </c>
      <c r="G166" s="1">
        <v>0</v>
      </c>
      <c r="H166" t="str">
        <f>IF(D166="Switzerland", VLOOKUP($B166, 'Combined Budget 2025 CHF'!$B:$K, 10, 0), VLOOKUP($B166, 'Combined Budget 2025 EUR'!$B:$K, 10, 0))</f>
        <v>AA</v>
      </c>
      <c r="I166" t="s">
        <v>64</v>
      </c>
      <c r="J166">
        <f>YEAR(VLOOKUP($B166, 'KPI data 2025'!$B:$H, 7, 0))</f>
        <v>1900</v>
      </c>
      <c r="K166" t="str">
        <f t="shared" si="50"/>
        <v>Pre-2022</v>
      </c>
      <c r="L166" s="5">
        <f>SUMIF('KPI data 2022'!$B:$B, $B166,'KPI data 2022'!$X:$X)</f>
        <v>18571.829999999998</v>
      </c>
      <c r="M166" s="5">
        <f>SUMIF('KPI data 2023'!$B:$B, $B166, 'KPI data 2023'!$X:$X)</f>
        <v>13929.83</v>
      </c>
      <c r="N166" s="5">
        <f>SUMIF('KPI data 2024'!$B:$B, $B166, 'KPI data 2024'!$X:$X)</f>
        <v>21898.959999999999</v>
      </c>
      <c r="O166" s="5">
        <f>SUMIF('KPI data 2025'!$B:$B, $B166, 'KPI data 2025'!$X:$X)</f>
        <v>18818.68</v>
      </c>
      <c r="P166" s="5">
        <f>IF(D166="Switzerland",SUMIF('Combined Budget 2025 CHF'!$B:$B,$B166,'Combined Budget 2025 CHF'!$AF:$AF),SUMIF('Combined Budget 2025 EUR'!$B:$B,$B166,'Combined Budget 2025 EUR'!$AN:$AN))</f>
        <v>18250</v>
      </c>
      <c r="Q166" s="6"/>
      <c r="R166" s="6">
        <f t="shared" si="51"/>
        <v>-0.14065873447871491</v>
      </c>
      <c r="S166" s="6">
        <f t="shared" si="52"/>
        <v>0.35096264634959651</v>
      </c>
      <c r="T166" s="6">
        <f t="shared" si="53"/>
        <v>1.3291635773103883E-2</v>
      </c>
      <c r="U166" s="6">
        <f t="shared" si="54"/>
        <v>3.1160547945205508E-2</v>
      </c>
      <c r="V166" s="6">
        <f t="shared" si="55"/>
        <v>3.306473612857852E-3</v>
      </c>
      <c r="W166" s="6"/>
      <c r="X166" s="7">
        <f t="shared" si="56"/>
        <v>-3080.2799999999988</v>
      </c>
      <c r="Y166" s="7">
        <f t="shared" si="57"/>
        <v>4888.8500000000004</v>
      </c>
      <c r="Z166" s="7">
        <f t="shared" si="58"/>
        <v>246.85000000000218</v>
      </c>
      <c r="AA166" s="7">
        <f t="shared" si="59"/>
        <v>568.68000000000029</v>
      </c>
      <c r="AB166" s="6"/>
      <c r="AC166" s="5">
        <f>SUMIF('KPI data 2022'!$B:$B, $B166,'KPI data 2022'!$AI:$AI)</f>
        <v>18571.829999999998</v>
      </c>
      <c r="AD166" s="5">
        <f>SUMIF('KPI data 2023'!$B:$B, $B166, 'KPI data 2023'!$AI:$AI)</f>
        <v>13929.83</v>
      </c>
      <c r="AE166" s="5">
        <f>SUMIF('KPI data 2024'!$B:$B, $B166, 'KPI data 2024'!$AI:$AI)</f>
        <v>21898.959999999999</v>
      </c>
      <c r="AF166" s="5">
        <f t="shared" si="68"/>
        <v>18818.68</v>
      </c>
      <c r="AG166" s="5">
        <f>IF(D166="Switzerland",SUMIF('Combined Budget 2025 CHF'!$B:$B,$B166,'Combined Budget 2025 CHF'!$Q:$Q),SUMIF('Combined Budget 2025 EUR'!$B:$B,$B166,'Combined Budget 2025 EUR'!$Q:$Q))</f>
        <v>25000</v>
      </c>
      <c r="AH166" s="6"/>
      <c r="AI166" s="6">
        <f t="shared" si="60"/>
        <v>-0.14065873447871491</v>
      </c>
      <c r="AJ166" s="6">
        <f t="shared" si="61"/>
        <v>0.35096264634959651</v>
      </c>
      <c r="AK166" s="6">
        <f t="shared" si="62"/>
        <v>1.3291635773103883E-2</v>
      </c>
      <c r="AL166" s="6">
        <f t="shared" si="63"/>
        <v>-0.24725279999999994</v>
      </c>
      <c r="AM166" s="6">
        <f t="shared" si="69"/>
        <v>3.306473612857852E-3</v>
      </c>
      <c r="AN166" s="6"/>
      <c r="AO166" s="7">
        <f t="shared" si="64"/>
        <v>-3080.2799999999988</v>
      </c>
      <c r="AP166" s="7">
        <f t="shared" si="65"/>
        <v>4888.8500000000004</v>
      </c>
      <c r="AQ166" s="7">
        <f t="shared" si="66"/>
        <v>246.85000000000218</v>
      </c>
      <c r="AR166" s="7">
        <f t="shared" si="67"/>
        <v>-6181.32</v>
      </c>
    </row>
    <row r="167" spans="2:44" x14ac:dyDescent="0.25">
      <c r="B167" s="1">
        <v>20598</v>
      </c>
      <c r="C167" s="1" t="s">
        <v>123</v>
      </c>
      <c r="D167" s="1" t="s">
        <v>23</v>
      </c>
      <c r="E167" s="1" t="str">
        <f>IF(D167="Switzerland", VLOOKUP($B167, 'Combined Budget 2025 CHF'!$B:$E, 4, 0), VLOOKUP($B167, 'Combined Budget 2025 EUR'!$B:$E, 4, 0))</f>
        <v>North</v>
      </c>
      <c r="F167" s="1" t="s">
        <v>535</v>
      </c>
      <c r="G167" s="1" t="s">
        <v>106</v>
      </c>
      <c r="H167" t="str">
        <f>IF(D167="Switzerland", VLOOKUP($B167, 'Combined Budget 2025 CHF'!$B:$K, 10, 0), VLOOKUP($B167, 'Combined Budget 2025 EUR'!$B:$K, 10, 0))</f>
        <v>AA</v>
      </c>
      <c r="I167" t="s">
        <v>64</v>
      </c>
      <c r="J167">
        <f>YEAR(VLOOKUP($B167, 'KPI data 2025'!$B:$H, 7, 0))</f>
        <v>1900</v>
      </c>
      <c r="K167" t="str">
        <f t="shared" si="50"/>
        <v>Pre-2022</v>
      </c>
      <c r="L167" s="5">
        <f>SUMIF('KPI data 2022'!$B:$B, $B167,'KPI data 2022'!$X:$X)</f>
        <v>53357.93</v>
      </c>
      <c r="M167" s="5">
        <f>SUMIF('KPI data 2023'!$B:$B, $B167, 'KPI data 2023'!$X:$X)</f>
        <v>58398.78</v>
      </c>
      <c r="N167" s="5">
        <f>SUMIF('KPI data 2024'!$B:$B, $B167, 'KPI data 2024'!$X:$X)</f>
        <v>71215.659999999989</v>
      </c>
      <c r="O167" s="5">
        <f>SUMIF('KPI data 2025'!$B:$B, $B167, 'KPI data 2025'!$X:$X)</f>
        <v>70864.570000000007</v>
      </c>
      <c r="P167" s="5">
        <f>IF(D167="Switzerland",SUMIF('Combined Budget 2025 CHF'!$B:$B,$B167,'Combined Budget 2025 CHF'!$AF:$AF),SUMIF('Combined Budget 2025 EUR'!$B:$B,$B167,'Combined Budget 2025 EUR'!$AN:$AN))</f>
        <v>51100</v>
      </c>
      <c r="Q167" s="6"/>
      <c r="R167" s="6">
        <f t="shared" si="51"/>
        <v>-4.9299550127034353E-3</v>
      </c>
      <c r="S167" s="6">
        <f t="shared" si="52"/>
        <v>0.21345976748144402</v>
      </c>
      <c r="T167" s="6">
        <f t="shared" si="53"/>
        <v>0.32809818521820477</v>
      </c>
      <c r="U167" s="6">
        <f t="shared" si="54"/>
        <v>0.38678219178082207</v>
      </c>
      <c r="V167" s="6">
        <f t="shared" si="55"/>
        <v>7.351358781205275E-2</v>
      </c>
      <c r="W167" s="6"/>
      <c r="X167" s="7">
        <f t="shared" si="56"/>
        <v>-351.08999999998196</v>
      </c>
      <c r="Y167" s="7">
        <f t="shared" si="57"/>
        <v>12465.790000000008</v>
      </c>
      <c r="Z167" s="7">
        <f t="shared" si="58"/>
        <v>17506.640000000007</v>
      </c>
      <c r="AA167" s="7">
        <f t="shared" si="59"/>
        <v>19764.570000000007</v>
      </c>
      <c r="AB167" s="6"/>
      <c r="AC167" s="5">
        <f>SUMIF('KPI data 2022'!$B:$B, $B167,'KPI data 2022'!$AI:$AI)</f>
        <v>53357.93</v>
      </c>
      <c r="AD167" s="5">
        <f>SUMIF('KPI data 2023'!$B:$B, $B167, 'KPI data 2023'!$AI:$AI)</f>
        <v>58398.78</v>
      </c>
      <c r="AE167" s="5">
        <f>SUMIF('KPI data 2024'!$B:$B, $B167, 'KPI data 2024'!$AI:$AI)</f>
        <v>71215.659999999989</v>
      </c>
      <c r="AF167" s="5">
        <f t="shared" si="68"/>
        <v>70864.570000000007</v>
      </c>
      <c r="AG167" s="5">
        <f>IF(D167="Switzerland",SUMIF('Combined Budget 2025 CHF'!$B:$B,$B167,'Combined Budget 2025 CHF'!$Q:$Q),SUMIF('Combined Budget 2025 EUR'!$B:$B,$B167,'Combined Budget 2025 EUR'!$Q:$Q))</f>
        <v>70000</v>
      </c>
      <c r="AH167" s="6"/>
      <c r="AI167" s="6">
        <f t="shared" si="60"/>
        <v>-4.9299550127034353E-3</v>
      </c>
      <c r="AJ167" s="6">
        <f t="shared" si="61"/>
        <v>0.21345976748144402</v>
      </c>
      <c r="AK167" s="6">
        <f t="shared" si="62"/>
        <v>0.32809818521820477</v>
      </c>
      <c r="AL167" s="6">
        <f t="shared" si="63"/>
        <v>1.2351000000000001E-2</v>
      </c>
      <c r="AM167" s="6">
        <f t="shared" si="69"/>
        <v>7.351358781205275E-2</v>
      </c>
      <c r="AN167" s="6"/>
      <c r="AO167" s="7">
        <f t="shared" si="64"/>
        <v>-351.08999999998196</v>
      </c>
      <c r="AP167" s="7">
        <f t="shared" si="65"/>
        <v>12465.790000000008</v>
      </c>
      <c r="AQ167" s="7">
        <f t="shared" si="66"/>
        <v>17506.640000000007</v>
      </c>
      <c r="AR167" s="7">
        <f t="shared" si="67"/>
        <v>864.57000000000698</v>
      </c>
    </row>
    <row r="168" spans="2:44" x14ac:dyDescent="0.25">
      <c r="B168" s="1">
        <v>20601</v>
      </c>
      <c r="C168" s="1" t="s">
        <v>183</v>
      </c>
      <c r="D168" s="1" t="s">
        <v>23</v>
      </c>
      <c r="E168" s="1" t="str">
        <f>IF(D168="Switzerland", VLOOKUP($B168, 'Combined Budget 2025 CHF'!$B:$E, 4, 0), VLOOKUP($B168, 'Combined Budget 2025 EUR'!$B:$E, 4, 0))</f>
        <v>South West</v>
      </c>
      <c r="F168" s="1" t="s">
        <v>535</v>
      </c>
      <c r="G168" s="1" t="s">
        <v>106</v>
      </c>
      <c r="H168" t="str">
        <f>IF(D168="Switzerland", VLOOKUP($B168, 'Combined Budget 2025 CHF'!$B:$K, 10, 0), VLOOKUP($B168, 'Combined Budget 2025 EUR'!$B:$K, 10, 0))</f>
        <v>AA</v>
      </c>
      <c r="I168" t="s">
        <v>64</v>
      </c>
      <c r="J168">
        <f>YEAR(VLOOKUP($B168, 'KPI data 2025'!$B:$H, 7, 0))</f>
        <v>1900</v>
      </c>
      <c r="K168" t="str">
        <f t="shared" si="50"/>
        <v>Pre-2022</v>
      </c>
      <c r="L168" s="5">
        <f>SUMIF('KPI data 2022'!$B:$B, $B168,'KPI data 2022'!$X:$X)</f>
        <v>85980.50999999998</v>
      </c>
      <c r="M168" s="5">
        <f>SUMIF('KPI data 2023'!$B:$B, $B168, 'KPI data 2023'!$X:$X)</f>
        <v>89535.349999999991</v>
      </c>
      <c r="N168" s="5">
        <f>SUMIF('KPI data 2024'!$B:$B, $B168, 'KPI data 2024'!$X:$X)</f>
        <v>94434.069999999992</v>
      </c>
      <c r="O168" s="5">
        <f>SUMIF('KPI data 2025'!$B:$B, $B168, 'KPI data 2025'!$X:$X)</f>
        <v>94517.759999999995</v>
      </c>
      <c r="P168" s="5">
        <f>IF(D168="Switzerland",SUMIF('Combined Budget 2025 CHF'!$B:$B,$B168,'Combined Budget 2025 CHF'!$AF:$AF),SUMIF('Combined Budget 2025 EUR'!$B:$B,$B168,'Combined Budget 2025 EUR'!$AN:$AN))</f>
        <v>71540</v>
      </c>
      <c r="Q168" s="6"/>
      <c r="R168" s="6">
        <f t="shared" si="51"/>
        <v>8.8622676116778543E-4</v>
      </c>
      <c r="S168" s="6">
        <f t="shared" si="52"/>
        <v>5.5647406303767299E-2</v>
      </c>
      <c r="T168" s="6">
        <f t="shared" si="53"/>
        <v>9.9292851368292911E-2</v>
      </c>
      <c r="U168" s="6">
        <f t="shared" si="54"/>
        <v>0.32118758736371245</v>
      </c>
      <c r="V168" s="6">
        <f t="shared" si="55"/>
        <v>2.3949058346957708E-2</v>
      </c>
      <c r="W168" s="6"/>
      <c r="X168" s="7">
        <f t="shared" si="56"/>
        <v>83.690000000002328</v>
      </c>
      <c r="Y168" s="7">
        <f t="shared" si="57"/>
        <v>4982.4100000000035</v>
      </c>
      <c r="Z168" s="7">
        <f t="shared" si="58"/>
        <v>8537.2500000000146</v>
      </c>
      <c r="AA168" s="7">
        <f t="shared" si="59"/>
        <v>22977.759999999995</v>
      </c>
      <c r="AB168" s="6"/>
      <c r="AC168" s="5">
        <f>SUMIF('KPI data 2022'!$B:$B, $B168,'KPI data 2022'!$AI:$AI)</f>
        <v>85980.50999999998</v>
      </c>
      <c r="AD168" s="5">
        <f>SUMIF('KPI data 2023'!$B:$B, $B168, 'KPI data 2023'!$AI:$AI)</f>
        <v>89535.349999999991</v>
      </c>
      <c r="AE168" s="5">
        <f>SUMIF('KPI data 2024'!$B:$B, $B168, 'KPI data 2024'!$AI:$AI)</f>
        <v>94434.069999999992</v>
      </c>
      <c r="AF168" s="5">
        <f t="shared" si="68"/>
        <v>94517.759999999995</v>
      </c>
      <c r="AG168" s="5">
        <f>IF(D168="Switzerland",SUMIF('Combined Budget 2025 CHF'!$B:$B,$B168,'Combined Budget 2025 CHF'!$Q:$Q),SUMIF('Combined Budget 2025 EUR'!$B:$B,$B168,'Combined Budget 2025 EUR'!$Q:$Q))</f>
        <v>98000</v>
      </c>
      <c r="AH168" s="6"/>
      <c r="AI168" s="6">
        <f t="shared" si="60"/>
        <v>8.8622676116778543E-4</v>
      </c>
      <c r="AJ168" s="6">
        <f t="shared" si="61"/>
        <v>5.5647406303767299E-2</v>
      </c>
      <c r="AK168" s="6">
        <f t="shared" si="62"/>
        <v>9.9292851368292911E-2</v>
      </c>
      <c r="AL168" s="6">
        <f t="shared" si="63"/>
        <v>-3.5533061224489848E-2</v>
      </c>
      <c r="AM168" s="6">
        <f t="shared" si="69"/>
        <v>2.3949058346957708E-2</v>
      </c>
      <c r="AN168" s="6"/>
      <c r="AO168" s="7">
        <f t="shared" si="64"/>
        <v>83.690000000002328</v>
      </c>
      <c r="AP168" s="7">
        <f t="shared" si="65"/>
        <v>4982.4100000000035</v>
      </c>
      <c r="AQ168" s="7">
        <f t="shared" si="66"/>
        <v>8537.2500000000146</v>
      </c>
      <c r="AR168" s="7">
        <f t="shared" si="67"/>
        <v>-3482.2400000000052</v>
      </c>
    </row>
    <row r="169" spans="2:44" x14ac:dyDescent="0.25">
      <c r="B169" s="1">
        <v>20613</v>
      </c>
      <c r="C169" s="1" t="s">
        <v>184</v>
      </c>
      <c r="D169" s="1" t="s">
        <v>23</v>
      </c>
      <c r="E169" s="1" t="str">
        <f>IF(D169="Switzerland", VLOOKUP($B169, 'Combined Budget 2025 CHF'!$B:$E, 4, 0), VLOOKUP($B169, 'Combined Budget 2025 EUR'!$B:$E, 4, 0))</f>
        <v>South West</v>
      </c>
      <c r="F169" s="1" t="s">
        <v>535</v>
      </c>
      <c r="G169" s="1" t="s">
        <v>106</v>
      </c>
      <c r="H169" t="str">
        <f>IF(D169="Switzerland", VLOOKUP($B169, 'Combined Budget 2025 CHF'!$B:$K, 10, 0), VLOOKUP($B169, 'Combined Budget 2025 EUR'!$B:$K, 10, 0))</f>
        <v>AA</v>
      </c>
      <c r="I169" t="s">
        <v>358</v>
      </c>
      <c r="J169">
        <f>YEAR(VLOOKUP($B169, 'KPI data 2025'!$B:$H, 7, 0))</f>
        <v>1900</v>
      </c>
      <c r="K169" t="str">
        <f t="shared" si="50"/>
        <v>Pre-2022</v>
      </c>
      <c r="L169" s="5">
        <f>SUMIF('KPI data 2022'!$B:$B, $B169,'KPI data 2022'!$X:$X)</f>
        <v>40239.229999999996</v>
      </c>
      <c r="M169" s="5">
        <f>SUMIF('KPI data 2023'!$B:$B, $B169, 'KPI data 2023'!$X:$X)</f>
        <v>32891.370000000003</v>
      </c>
      <c r="N169" s="5">
        <f>SUMIF('KPI data 2024'!$B:$B, $B169, 'KPI data 2024'!$X:$X)</f>
        <v>39580.539999999994</v>
      </c>
      <c r="O169" s="5">
        <f>SUMIF('KPI data 2025'!$B:$B, $B169, 'KPI data 2025'!$X:$X)</f>
        <v>35005.930000000008</v>
      </c>
      <c r="P169" s="5">
        <f>IF(D169="Switzerland",SUMIF('Combined Budget 2025 CHF'!$B:$B,$B169,'Combined Budget 2025 CHF'!$AF:$AF),SUMIF('Combined Budget 2025 EUR'!$B:$B,$B169,'Combined Budget 2025 EUR'!$AN:$AN))</f>
        <v>30660</v>
      </c>
      <c r="Q169" s="6"/>
      <c r="R169" s="6">
        <f t="shared" si="51"/>
        <v>-0.11557725084094317</v>
      </c>
      <c r="S169" s="6">
        <f t="shared" si="52"/>
        <v>6.4289204128621158E-2</v>
      </c>
      <c r="T169" s="6">
        <f t="shared" si="53"/>
        <v>-0.130054675499506</v>
      </c>
      <c r="U169" s="6">
        <f t="shared" si="54"/>
        <v>0.14174592302674527</v>
      </c>
      <c r="V169" s="6">
        <f t="shared" si="55"/>
        <v>-3.4231603486531426E-2</v>
      </c>
      <c r="W169" s="6"/>
      <c r="X169" s="7">
        <f t="shared" si="56"/>
        <v>-4574.609999999986</v>
      </c>
      <c r="Y169" s="7">
        <f t="shared" si="57"/>
        <v>2114.5600000000049</v>
      </c>
      <c r="Z169" s="7">
        <f t="shared" si="58"/>
        <v>-5233.2999999999884</v>
      </c>
      <c r="AA169" s="7">
        <f t="shared" si="59"/>
        <v>4345.9300000000076</v>
      </c>
      <c r="AB169" s="6"/>
      <c r="AC169" s="5">
        <f>SUMIF('KPI data 2022'!$B:$B, $B169,'KPI data 2022'!$AI:$AI)</f>
        <v>40239.229999999996</v>
      </c>
      <c r="AD169" s="5">
        <f>SUMIF('KPI data 2023'!$B:$B, $B169, 'KPI data 2023'!$AI:$AI)</f>
        <v>32891.370000000003</v>
      </c>
      <c r="AE169" s="5">
        <f>SUMIF('KPI data 2024'!$B:$B, $B169, 'KPI data 2024'!$AI:$AI)</f>
        <v>39580.539999999994</v>
      </c>
      <c r="AF169" s="5">
        <f t="shared" si="68"/>
        <v>35005.930000000008</v>
      </c>
      <c r="AG169" s="5">
        <f>IF(D169="Switzerland",SUMIF('Combined Budget 2025 CHF'!$B:$B,$B169,'Combined Budget 2025 CHF'!$Q:$Q),SUMIF('Combined Budget 2025 EUR'!$B:$B,$B169,'Combined Budget 2025 EUR'!$Q:$Q))</f>
        <v>42000</v>
      </c>
      <c r="AH169" s="6"/>
      <c r="AI169" s="6">
        <f t="shared" si="60"/>
        <v>-0.11557725084094317</v>
      </c>
      <c r="AJ169" s="6">
        <f t="shared" si="61"/>
        <v>6.4289204128621158E-2</v>
      </c>
      <c r="AK169" s="6">
        <f t="shared" si="62"/>
        <v>-0.130054675499506</v>
      </c>
      <c r="AL169" s="6">
        <f t="shared" si="63"/>
        <v>-0.16652547619047597</v>
      </c>
      <c r="AM169" s="6">
        <f t="shared" si="69"/>
        <v>-3.4231603486531426E-2</v>
      </c>
      <c r="AN169" s="6"/>
      <c r="AO169" s="7">
        <f t="shared" si="64"/>
        <v>-4574.609999999986</v>
      </c>
      <c r="AP169" s="7">
        <f t="shared" si="65"/>
        <v>2114.5600000000049</v>
      </c>
      <c r="AQ169" s="7">
        <f t="shared" si="66"/>
        <v>-5233.2999999999884</v>
      </c>
      <c r="AR169" s="7">
        <f t="shared" si="67"/>
        <v>-6994.0699999999924</v>
      </c>
    </row>
    <row r="170" spans="2:44" x14ac:dyDescent="0.25">
      <c r="B170" s="1">
        <v>20674</v>
      </c>
      <c r="C170" s="1" t="s">
        <v>124</v>
      </c>
      <c r="D170" s="1" t="s">
        <v>23</v>
      </c>
      <c r="E170" s="1" t="str">
        <f>IF(D170="Switzerland", VLOOKUP($B170, 'Combined Budget 2025 CHF'!$B:$E, 4, 0), VLOOKUP($B170, 'Combined Budget 2025 EUR'!$B:$E, 4, 0))</f>
        <v>North</v>
      </c>
      <c r="F170" s="1">
        <v>0</v>
      </c>
      <c r="G170" s="1">
        <v>0</v>
      </c>
      <c r="H170" t="str">
        <f>IF(D170="Switzerland", VLOOKUP($B170, 'Combined Budget 2025 CHF'!$B:$K, 10, 0), VLOOKUP($B170, 'Combined Budget 2025 EUR'!$B:$K, 10, 0))</f>
        <v>AA</v>
      </c>
      <c r="I170" t="s">
        <v>64</v>
      </c>
      <c r="J170">
        <f>YEAR(VLOOKUP($B170, 'KPI data 2025'!$B:$H, 7, 0))</f>
        <v>1900</v>
      </c>
      <c r="K170" t="str">
        <f t="shared" si="50"/>
        <v>Pre-2022</v>
      </c>
      <c r="L170" s="5">
        <f>SUMIF('KPI data 2022'!$B:$B, $B170,'KPI data 2022'!$X:$X)</f>
        <v>133976.27000000002</v>
      </c>
      <c r="M170" s="5">
        <f>SUMIF('KPI data 2023'!$B:$B, $B170, 'KPI data 2023'!$X:$X)</f>
        <v>134434.72999999998</v>
      </c>
      <c r="N170" s="5">
        <f>SUMIF('KPI data 2024'!$B:$B, $B170, 'KPI data 2024'!$X:$X)</f>
        <v>131844.97</v>
      </c>
      <c r="O170" s="5">
        <f>SUMIF('KPI data 2025'!$B:$B, $B170, 'KPI data 2025'!$X:$X)</f>
        <v>92430.47</v>
      </c>
      <c r="P170" s="5">
        <f>IF(D170="Switzerland",SUMIF('Combined Budget 2025 CHF'!$B:$B,$B170,'Combined Budget 2025 CHF'!$AF:$AF),SUMIF('Combined Budget 2025 EUR'!$B:$B,$B170,'Combined Budget 2025 EUR'!$AN:$AN))</f>
        <v>102200</v>
      </c>
      <c r="Q170" s="6"/>
      <c r="R170" s="6">
        <f t="shared" si="51"/>
        <v>-0.29894579975254265</v>
      </c>
      <c r="S170" s="6">
        <f t="shared" si="52"/>
        <v>-0.31245095668358902</v>
      </c>
      <c r="T170" s="6">
        <f t="shared" si="53"/>
        <v>-0.31009819873325339</v>
      </c>
      <c r="U170" s="6">
        <f t="shared" si="54"/>
        <v>-9.5592270058708406E-2</v>
      </c>
      <c r="V170" s="6">
        <f t="shared" si="55"/>
        <v>-8.8625611783367253E-2</v>
      </c>
      <c r="W170" s="6"/>
      <c r="X170" s="7">
        <f t="shared" si="56"/>
        <v>-39414.5</v>
      </c>
      <c r="Y170" s="7">
        <f t="shared" si="57"/>
        <v>-42004.25999999998</v>
      </c>
      <c r="Z170" s="7">
        <f t="shared" si="58"/>
        <v>-41545.800000000017</v>
      </c>
      <c r="AA170" s="7">
        <f t="shared" si="59"/>
        <v>-9769.5299999999988</v>
      </c>
      <c r="AB170" s="6"/>
      <c r="AC170" s="5">
        <f>SUMIF('KPI data 2022'!$B:$B, $B170,'KPI data 2022'!$AI:$AI)</f>
        <v>133976.27000000002</v>
      </c>
      <c r="AD170" s="5">
        <f>SUMIF('KPI data 2023'!$B:$B, $B170, 'KPI data 2023'!$AI:$AI)</f>
        <v>134434.72999999998</v>
      </c>
      <c r="AE170" s="5">
        <f>SUMIF('KPI data 2024'!$B:$B, $B170, 'KPI data 2024'!$AI:$AI)</f>
        <v>131844.97</v>
      </c>
      <c r="AF170" s="5">
        <f t="shared" si="68"/>
        <v>92430.47</v>
      </c>
      <c r="AG170" s="5">
        <f>IF(D170="Switzerland",SUMIF('Combined Budget 2025 CHF'!$B:$B,$B170,'Combined Budget 2025 CHF'!$Q:$Q),SUMIF('Combined Budget 2025 EUR'!$B:$B,$B170,'Combined Budget 2025 EUR'!$Q:$Q))</f>
        <v>140000</v>
      </c>
      <c r="AH170" s="6"/>
      <c r="AI170" s="6">
        <f t="shared" si="60"/>
        <v>-0.29894579975254265</v>
      </c>
      <c r="AJ170" s="6">
        <f t="shared" si="61"/>
        <v>-0.31245095668358902</v>
      </c>
      <c r="AK170" s="6">
        <f t="shared" si="62"/>
        <v>-0.31009819873325339</v>
      </c>
      <c r="AL170" s="6">
        <f t="shared" si="63"/>
        <v>-0.33978235714285709</v>
      </c>
      <c r="AM170" s="6">
        <f t="shared" si="69"/>
        <v>-8.8625611783367253E-2</v>
      </c>
      <c r="AN170" s="6"/>
      <c r="AO170" s="7">
        <f t="shared" si="64"/>
        <v>-39414.5</v>
      </c>
      <c r="AP170" s="7">
        <f t="shared" si="65"/>
        <v>-42004.25999999998</v>
      </c>
      <c r="AQ170" s="7">
        <f t="shared" si="66"/>
        <v>-41545.800000000017</v>
      </c>
      <c r="AR170" s="7">
        <f t="shared" si="67"/>
        <v>-47569.53</v>
      </c>
    </row>
    <row r="171" spans="2:44" x14ac:dyDescent="0.25">
      <c r="B171" s="1">
        <v>20679</v>
      </c>
      <c r="C171" s="1" t="s">
        <v>185</v>
      </c>
      <c r="D171" s="1" t="s">
        <v>23</v>
      </c>
      <c r="E171" s="1" t="str">
        <f>IF(D171="Switzerland", VLOOKUP($B171, 'Combined Budget 2025 CHF'!$B:$E, 4, 0), VLOOKUP($B171, 'Combined Budget 2025 EUR'!$B:$E, 4, 0))</f>
        <v>South West</v>
      </c>
      <c r="F171" s="1" t="s">
        <v>564</v>
      </c>
      <c r="G171" s="1" t="s">
        <v>564</v>
      </c>
      <c r="H171" t="str">
        <f>IF(D171="Switzerland", VLOOKUP($B171, 'Combined Budget 2025 CHF'!$B:$K, 10, 0), VLOOKUP($B171, 'Combined Budget 2025 EUR'!$B:$K, 10, 0))</f>
        <v>AA</v>
      </c>
      <c r="I171" t="s">
        <v>64</v>
      </c>
      <c r="J171">
        <f>YEAR(VLOOKUP($B171, 'KPI data 2025'!$B:$H, 7, 0))</f>
        <v>1900</v>
      </c>
      <c r="K171" t="str">
        <f t="shared" si="50"/>
        <v>Pre-2022</v>
      </c>
      <c r="L171" s="5">
        <f>SUMIF('KPI data 2022'!$B:$B, $B171,'KPI data 2022'!$X:$X)</f>
        <v>45950.859999999986</v>
      </c>
      <c r="M171" s="5">
        <f>SUMIF('KPI data 2023'!$B:$B, $B171, 'KPI data 2023'!$X:$X)</f>
        <v>42654.879999999997</v>
      </c>
      <c r="N171" s="5">
        <f>SUMIF('KPI data 2024'!$B:$B, $B171, 'KPI data 2024'!$X:$X)</f>
        <v>41609.440000000002</v>
      </c>
      <c r="O171" s="5">
        <f>SUMIF('KPI data 2025'!$B:$B, $B171, 'KPI data 2025'!$X:$X)</f>
        <v>29734.440000000002</v>
      </c>
      <c r="P171" s="5">
        <f>IF(D171="Switzerland",SUMIF('Combined Budget 2025 CHF'!$B:$B,$B171,'Combined Budget 2025 CHF'!$AF:$AF),SUMIF('Combined Budget 2025 EUR'!$B:$B,$B171,'Combined Budget 2025 EUR'!$AN:$AN))</f>
        <v>29200</v>
      </c>
      <c r="Q171" s="6"/>
      <c r="R171" s="6">
        <f t="shared" si="51"/>
        <v>-0.28539196874555384</v>
      </c>
      <c r="S171" s="6">
        <f t="shared" si="52"/>
        <v>-0.3029064904179779</v>
      </c>
      <c r="T171" s="6">
        <f t="shared" si="53"/>
        <v>-0.35290786723034107</v>
      </c>
      <c r="U171" s="6">
        <f t="shared" si="54"/>
        <v>1.8302739726027584E-2</v>
      </c>
      <c r="V171" s="6">
        <f t="shared" si="55"/>
        <v>-0.10310515071000226</v>
      </c>
      <c r="W171" s="6"/>
      <c r="X171" s="7">
        <f t="shared" si="56"/>
        <v>-11875</v>
      </c>
      <c r="Y171" s="7">
        <f t="shared" si="57"/>
        <v>-12920.439999999995</v>
      </c>
      <c r="Z171" s="7">
        <f t="shared" si="58"/>
        <v>-16216.419999999984</v>
      </c>
      <c r="AA171" s="7">
        <f t="shared" si="59"/>
        <v>534.44000000000233</v>
      </c>
      <c r="AB171" s="6"/>
      <c r="AC171" s="5">
        <f>SUMIF('KPI data 2022'!$B:$B, $B171,'KPI data 2022'!$AI:$AI)</f>
        <v>45950.859999999986</v>
      </c>
      <c r="AD171" s="5">
        <f>SUMIF('KPI data 2023'!$B:$B, $B171, 'KPI data 2023'!$AI:$AI)</f>
        <v>42654.879999999997</v>
      </c>
      <c r="AE171" s="5">
        <f>SUMIF('KPI data 2024'!$B:$B, $B171, 'KPI data 2024'!$AI:$AI)</f>
        <v>41609.440000000002</v>
      </c>
      <c r="AF171" s="5">
        <f t="shared" si="68"/>
        <v>29734.440000000002</v>
      </c>
      <c r="AG171" s="5">
        <f>IF(D171="Switzerland",SUMIF('Combined Budget 2025 CHF'!$B:$B,$B171,'Combined Budget 2025 CHF'!$Q:$Q),SUMIF('Combined Budget 2025 EUR'!$B:$B,$B171,'Combined Budget 2025 EUR'!$Q:$Q))</f>
        <v>40000</v>
      </c>
      <c r="AH171" s="6"/>
      <c r="AI171" s="6">
        <f t="shared" si="60"/>
        <v>-0.28539196874555384</v>
      </c>
      <c r="AJ171" s="6">
        <f t="shared" si="61"/>
        <v>-0.3029064904179779</v>
      </c>
      <c r="AK171" s="6">
        <f t="shared" si="62"/>
        <v>-0.35290786723034107</v>
      </c>
      <c r="AL171" s="6">
        <f t="shared" si="63"/>
        <v>-0.25663899999999995</v>
      </c>
      <c r="AM171" s="6">
        <f t="shared" si="69"/>
        <v>-0.10310515071000226</v>
      </c>
      <c r="AN171" s="6"/>
      <c r="AO171" s="7">
        <f t="shared" si="64"/>
        <v>-11875</v>
      </c>
      <c r="AP171" s="7">
        <f t="shared" si="65"/>
        <v>-12920.439999999995</v>
      </c>
      <c r="AQ171" s="7">
        <f t="shared" si="66"/>
        <v>-16216.419999999984</v>
      </c>
      <c r="AR171" s="7">
        <f t="shared" si="67"/>
        <v>-10265.559999999998</v>
      </c>
    </row>
    <row r="172" spans="2:44" x14ac:dyDescent="0.25">
      <c r="B172" s="1">
        <v>20731</v>
      </c>
      <c r="C172" s="1" t="s">
        <v>186</v>
      </c>
      <c r="D172" s="1" t="s">
        <v>23</v>
      </c>
      <c r="E172" s="1" t="str">
        <f>IF(D172="Switzerland", VLOOKUP($B172, 'Combined Budget 2025 CHF'!$B:$E, 4, 0), VLOOKUP($B172, 'Combined Budget 2025 EUR'!$B:$E, 4, 0))</f>
        <v>South West</v>
      </c>
      <c r="F172" s="1" t="s">
        <v>535</v>
      </c>
      <c r="G172" s="1" t="s">
        <v>106</v>
      </c>
      <c r="H172" t="str">
        <f>IF(D172="Switzerland", VLOOKUP($B172, 'Combined Budget 2025 CHF'!$B:$K, 10, 0), VLOOKUP($B172, 'Combined Budget 2025 EUR'!$B:$K, 10, 0))</f>
        <v>AA</v>
      </c>
      <c r="I172" t="s">
        <v>64</v>
      </c>
      <c r="J172">
        <f>YEAR(VLOOKUP($B172, 'KPI data 2025'!$B:$H, 7, 0))</f>
        <v>1900</v>
      </c>
      <c r="K172" t="str">
        <f t="shared" si="50"/>
        <v>Pre-2022</v>
      </c>
      <c r="L172" s="5">
        <f>SUMIF('KPI data 2022'!$B:$B, $B172,'KPI data 2022'!$X:$X)</f>
        <v>148972.96</v>
      </c>
      <c r="M172" s="5">
        <f>SUMIF('KPI data 2023'!$B:$B, $B172, 'KPI data 2023'!$X:$X)</f>
        <v>164493.68</v>
      </c>
      <c r="N172" s="5">
        <f>SUMIF('KPI data 2024'!$B:$B, $B172, 'KPI data 2024'!$X:$X)</f>
        <v>187118.25000000003</v>
      </c>
      <c r="O172" s="5">
        <f>SUMIF('KPI data 2025'!$B:$B, $B172, 'KPI data 2025'!$X:$X)</f>
        <v>228998.10000000003</v>
      </c>
      <c r="P172" s="5">
        <f>IF(D172="Switzerland",SUMIF('Combined Budget 2025 CHF'!$B:$B,$B172,'Combined Budget 2025 CHF'!$AF:$AF),SUMIF('Combined Budget 2025 EUR'!$B:$B,$B172,'Combined Budget 2025 EUR'!$AN:$AN))</f>
        <v>146000</v>
      </c>
      <c r="Q172" s="6"/>
      <c r="R172" s="6">
        <f t="shared" si="51"/>
        <v>0.22381488711015618</v>
      </c>
      <c r="S172" s="6">
        <f t="shared" si="52"/>
        <v>0.39213919951210308</v>
      </c>
      <c r="T172" s="6">
        <f t="shared" si="53"/>
        <v>0.53717896187334979</v>
      </c>
      <c r="U172" s="6">
        <f t="shared" si="54"/>
        <v>0.56848013698630151</v>
      </c>
      <c r="V172" s="6">
        <f t="shared" si="55"/>
        <v>0.11347663421288612</v>
      </c>
      <c r="W172" s="6"/>
      <c r="X172" s="7">
        <f t="shared" si="56"/>
        <v>41879.850000000006</v>
      </c>
      <c r="Y172" s="7">
        <f t="shared" si="57"/>
        <v>64504.420000000042</v>
      </c>
      <c r="Z172" s="7">
        <f t="shared" si="58"/>
        <v>80025.140000000043</v>
      </c>
      <c r="AA172" s="7">
        <f t="shared" si="59"/>
        <v>82998.100000000035</v>
      </c>
      <c r="AB172" s="6"/>
      <c r="AC172" s="5">
        <f>SUMIF('KPI data 2022'!$B:$B, $B172,'KPI data 2022'!$AI:$AI)</f>
        <v>148972.96</v>
      </c>
      <c r="AD172" s="5">
        <f>SUMIF('KPI data 2023'!$B:$B, $B172, 'KPI data 2023'!$AI:$AI)</f>
        <v>164493.68</v>
      </c>
      <c r="AE172" s="5">
        <f>SUMIF('KPI data 2024'!$B:$B, $B172, 'KPI data 2024'!$AI:$AI)</f>
        <v>187118.25000000003</v>
      </c>
      <c r="AF172" s="5">
        <f t="shared" si="68"/>
        <v>228998.10000000003</v>
      </c>
      <c r="AG172" s="5">
        <f>IF(D172="Switzerland",SUMIF('Combined Budget 2025 CHF'!$B:$B,$B172,'Combined Budget 2025 CHF'!$Q:$Q),SUMIF('Combined Budget 2025 EUR'!$B:$B,$B172,'Combined Budget 2025 EUR'!$Q:$Q))</f>
        <v>200000</v>
      </c>
      <c r="AH172" s="6"/>
      <c r="AI172" s="6">
        <f t="shared" si="60"/>
        <v>0.22381488711015618</v>
      </c>
      <c r="AJ172" s="6">
        <f t="shared" si="61"/>
        <v>0.39213919951210308</v>
      </c>
      <c r="AK172" s="6">
        <f t="shared" si="62"/>
        <v>0.53717896187334979</v>
      </c>
      <c r="AL172" s="6">
        <f t="shared" si="63"/>
        <v>0.14499050000000024</v>
      </c>
      <c r="AM172" s="6">
        <f t="shared" si="69"/>
        <v>0.11347663421288612</v>
      </c>
      <c r="AN172" s="6"/>
      <c r="AO172" s="7">
        <f t="shared" si="64"/>
        <v>41879.850000000006</v>
      </c>
      <c r="AP172" s="7">
        <f t="shared" si="65"/>
        <v>64504.420000000042</v>
      </c>
      <c r="AQ172" s="7">
        <f t="shared" si="66"/>
        <v>80025.140000000043</v>
      </c>
      <c r="AR172" s="7">
        <f t="shared" si="67"/>
        <v>28998.100000000035</v>
      </c>
    </row>
    <row r="173" spans="2:44" x14ac:dyDescent="0.25">
      <c r="B173" s="1">
        <v>20745</v>
      </c>
      <c r="C173" s="1" t="s">
        <v>244</v>
      </c>
      <c r="D173" s="1" t="s">
        <v>23</v>
      </c>
      <c r="E173" s="1" t="str">
        <f>IF(D173="Switzerland", VLOOKUP($B173, 'Combined Budget 2025 CHF'!$B:$E, 4, 0), VLOOKUP($B173, 'Combined Budget 2025 EUR'!$B:$E, 4, 0))</f>
        <v>South East / Bayern</v>
      </c>
      <c r="F173" s="1" t="s">
        <v>535</v>
      </c>
      <c r="G173" s="1" t="s">
        <v>106</v>
      </c>
      <c r="H173" t="str">
        <f>IF(D173="Switzerland", VLOOKUP($B173, 'Combined Budget 2025 CHF'!$B:$K, 10, 0), VLOOKUP($B173, 'Combined Budget 2025 EUR'!$B:$K, 10, 0))</f>
        <v>AA</v>
      </c>
      <c r="I173" t="s">
        <v>64</v>
      </c>
      <c r="J173">
        <f>YEAR(VLOOKUP($B173, 'KPI data 2025'!$B:$H, 7, 0))</f>
        <v>1900</v>
      </c>
      <c r="K173" t="str">
        <f t="shared" si="50"/>
        <v>Pre-2022</v>
      </c>
      <c r="L173" s="5">
        <f>SUMIF('KPI data 2022'!$B:$B, $B173,'KPI data 2022'!$X:$X)</f>
        <v>22325.55</v>
      </c>
      <c r="M173" s="5">
        <f>SUMIF('KPI data 2023'!$B:$B, $B173, 'KPI data 2023'!$X:$X)</f>
        <v>25494.81</v>
      </c>
      <c r="N173" s="5">
        <f>SUMIF('KPI data 2024'!$B:$B, $B173, 'KPI data 2024'!$X:$X)</f>
        <v>50369.01</v>
      </c>
      <c r="O173" s="5">
        <f>SUMIF('KPI data 2025'!$B:$B, $B173, 'KPI data 2025'!$X:$X)</f>
        <v>40306.470000000008</v>
      </c>
      <c r="P173" s="5">
        <f>IF(D173="Switzerland",SUMIF('Combined Budget 2025 CHF'!$B:$B,$B173,'Combined Budget 2025 CHF'!$AF:$AF),SUMIF('Combined Budget 2025 EUR'!$B:$B,$B173,'Combined Budget 2025 EUR'!$AN:$AN))</f>
        <v>40150</v>
      </c>
      <c r="Q173" s="6"/>
      <c r="R173" s="6">
        <f t="shared" si="51"/>
        <v>-0.19977641013790015</v>
      </c>
      <c r="S173" s="6">
        <f t="shared" si="52"/>
        <v>0.58096765576993925</v>
      </c>
      <c r="T173" s="6">
        <f t="shared" si="53"/>
        <v>0.80539650758883918</v>
      </c>
      <c r="U173" s="6">
        <f t="shared" si="54"/>
        <v>3.8971357409716134E-3</v>
      </c>
      <c r="V173" s="6">
        <f t="shared" si="55"/>
        <v>0.15915936824753962</v>
      </c>
      <c r="W173" s="6"/>
      <c r="X173" s="7">
        <f t="shared" si="56"/>
        <v>-10062.539999999994</v>
      </c>
      <c r="Y173" s="7">
        <f t="shared" si="57"/>
        <v>14811.660000000007</v>
      </c>
      <c r="Z173" s="7">
        <f t="shared" si="58"/>
        <v>17980.920000000009</v>
      </c>
      <c r="AA173" s="7">
        <f t="shared" si="59"/>
        <v>156.47000000000844</v>
      </c>
      <c r="AB173" s="6"/>
      <c r="AC173" s="5">
        <f>SUMIF('KPI data 2022'!$B:$B, $B173,'KPI data 2022'!$AI:$AI)</f>
        <v>22325.55</v>
      </c>
      <c r="AD173" s="5">
        <f>SUMIF('KPI data 2023'!$B:$B, $B173, 'KPI data 2023'!$AI:$AI)</f>
        <v>25494.81</v>
      </c>
      <c r="AE173" s="5">
        <f>SUMIF('KPI data 2024'!$B:$B, $B173, 'KPI data 2024'!$AI:$AI)</f>
        <v>50369.01</v>
      </c>
      <c r="AF173" s="5">
        <f t="shared" si="68"/>
        <v>40306.470000000008</v>
      </c>
      <c r="AG173" s="5">
        <f>IF(D173="Switzerland",SUMIF('Combined Budget 2025 CHF'!$B:$B,$B173,'Combined Budget 2025 CHF'!$Q:$Q),SUMIF('Combined Budget 2025 EUR'!$B:$B,$B173,'Combined Budget 2025 EUR'!$Q:$Q))</f>
        <v>55000</v>
      </c>
      <c r="AH173" s="6"/>
      <c r="AI173" s="6">
        <f t="shared" si="60"/>
        <v>-0.19977641013790015</v>
      </c>
      <c r="AJ173" s="6">
        <f t="shared" si="61"/>
        <v>0.58096765576993925</v>
      </c>
      <c r="AK173" s="6">
        <f t="shared" si="62"/>
        <v>0.80539650758883918</v>
      </c>
      <c r="AL173" s="6">
        <f t="shared" si="63"/>
        <v>-0.26715509090909073</v>
      </c>
      <c r="AM173" s="6">
        <f t="shared" si="69"/>
        <v>0.15915936824753962</v>
      </c>
      <c r="AN173" s="6"/>
      <c r="AO173" s="7">
        <f t="shared" si="64"/>
        <v>-10062.539999999994</v>
      </c>
      <c r="AP173" s="7">
        <f t="shared" si="65"/>
        <v>14811.660000000007</v>
      </c>
      <c r="AQ173" s="7">
        <f t="shared" si="66"/>
        <v>17980.920000000009</v>
      </c>
      <c r="AR173" s="7">
        <f t="shared" si="67"/>
        <v>-14693.529999999992</v>
      </c>
    </row>
    <row r="174" spans="2:44" x14ac:dyDescent="0.25">
      <c r="B174" s="1">
        <v>20749</v>
      </c>
      <c r="C174" s="1" t="s">
        <v>501</v>
      </c>
      <c r="D174" s="1" t="s">
        <v>36</v>
      </c>
      <c r="E174" s="1" t="str">
        <f>IF(D174="Switzerland", VLOOKUP($B174, 'Combined Budget 2025 CHF'!$B:$E, 4, 0), VLOOKUP($B174, 'Combined Budget 2025 EUR'!$B:$E, 4, 0))</f>
        <v>Spain</v>
      </c>
      <c r="F174" s="1" t="s">
        <v>535</v>
      </c>
      <c r="G174" s="1" t="s">
        <v>106</v>
      </c>
      <c r="H174" t="str">
        <f>IF(D174="Switzerland", VLOOKUP($B174, 'Combined Budget 2025 CHF'!$B:$K, 10, 0), VLOOKUP($B174, 'Combined Budget 2025 EUR'!$B:$K, 10, 0))</f>
        <v>AA</v>
      </c>
      <c r="I174" t="s">
        <v>64</v>
      </c>
      <c r="J174">
        <f>YEAR(VLOOKUP($B174, 'KPI data 2025'!$B:$H, 7, 0))</f>
        <v>1900</v>
      </c>
      <c r="K174" t="str">
        <f t="shared" si="50"/>
        <v>Pre-2022</v>
      </c>
      <c r="L174" s="5">
        <f>SUMIF('KPI data 2022'!$B:$B, $B174,'KPI data 2022'!$X:$X)</f>
        <v>10585.41</v>
      </c>
      <c r="M174" s="5">
        <f>SUMIF('KPI data 2023'!$B:$B, $B174, 'KPI data 2023'!$X:$X)</f>
        <v>11882.419999999998</v>
      </c>
      <c r="N174" s="5">
        <f>SUMIF('KPI data 2024'!$B:$B, $B174, 'KPI data 2024'!$X:$X)</f>
        <v>24210.05</v>
      </c>
      <c r="O174" s="5">
        <f>SUMIF('KPI data 2025'!$B:$B, $B174, 'KPI data 2025'!$X:$X)</f>
        <v>7868.04</v>
      </c>
      <c r="P174" s="5">
        <f>IF(D174="Switzerland",SUMIF('Combined Budget 2025 CHF'!$B:$B,$B174,'Combined Budget 2025 CHF'!$AF:$AF),SUMIF('Combined Budget 2025 EUR'!$B:$B,$B174,'Combined Budget 2025 EUR'!$AN:$AN))</f>
        <v>20075</v>
      </c>
      <c r="Q174" s="6"/>
      <c r="R174" s="6">
        <f t="shared" si="51"/>
        <v>-0.67500934529255407</v>
      </c>
      <c r="S174" s="6">
        <f t="shared" si="52"/>
        <v>-0.33784195475332457</v>
      </c>
      <c r="T174" s="6">
        <f t="shared" si="53"/>
        <v>-0.25670899851777118</v>
      </c>
      <c r="U174" s="6">
        <f t="shared" si="54"/>
        <v>-0.60806774595267754</v>
      </c>
      <c r="V174" s="6">
        <f t="shared" si="55"/>
        <v>-7.1483300948836592E-2</v>
      </c>
      <c r="W174" s="6"/>
      <c r="X174" s="7">
        <f t="shared" si="56"/>
        <v>-16342.009999999998</v>
      </c>
      <c r="Y174" s="7">
        <f t="shared" si="57"/>
        <v>-4014.3799999999983</v>
      </c>
      <c r="Z174" s="7">
        <f t="shared" si="58"/>
        <v>-2717.37</v>
      </c>
      <c r="AA174" s="7">
        <f t="shared" si="59"/>
        <v>-12206.96</v>
      </c>
      <c r="AB174" s="6"/>
      <c r="AC174" s="5">
        <f>SUMIF('KPI data 2022'!$B:$B, $B174,'KPI data 2022'!$AI:$AI)</f>
        <v>10585.41</v>
      </c>
      <c r="AD174" s="5">
        <f>SUMIF('KPI data 2023'!$B:$B, $B174, 'KPI data 2023'!$AI:$AI)</f>
        <v>11882.419999999998</v>
      </c>
      <c r="AE174" s="5">
        <f>SUMIF('KPI data 2024'!$B:$B, $B174, 'KPI data 2024'!$AI:$AI)</f>
        <v>24210.05</v>
      </c>
      <c r="AF174" s="5">
        <f t="shared" si="68"/>
        <v>7868.04</v>
      </c>
      <c r="AG174" s="5">
        <f>IF(D174="Switzerland",SUMIF('Combined Budget 2025 CHF'!$B:$B,$B174,'Combined Budget 2025 CHF'!$Q:$Q),SUMIF('Combined Budget 2025 EUR'!$B:$B,$B174,'Combined Budget 2025 EUR'!$Q:$Q))</f>
        <v>27500</v>
      </c>
      <c r="AH174" s="6"/>
      <c r="AI174" s="6">
        <f t="shared" si="60"/>
        <v>-0.67500934529255407</v>
      </c>
      <c r="AJ174" s="6">
        <f t="shared" si="61"/>
        <v>-0.33784195475332457</v>
      </c>
      <c r="AK174" s="6">
        <f t="shared" si="62"/>
        <v>-0.25670899851777118</v>
      </c>
      <c r="AL174" s="6">
        <f t="shared" si="63"/>
        <v>-0.7138894545454546</v>
      </c>
      <c r="AM174" s="6">
        <f t="shared" si="69"/>
        <v>-7.1483300948836592E-2</v>
      </c>
      <c r="AN174" s="6"/>
      <c r="AO174" s="7">
        <f t="shared" si="64"/>
        <v>-16342.009999999998</v>
      </c>
      <c r="AP174" s="7">
        <f t="shared" si="65"/>
        <v>-4014.3799999999983</v>
      </c>
      <c r="AQ174" s="7">
        <f t="shared" si="66"/>
        <v>-2717.37</v>
      </c>
      <c r="AR174" s="7">
        <f t="shared" si="67"/>
        <v>-19631.96</v>
      </c>
    </row>
    <row r="175" spans="2:44" x14ac:dyDescent="0.25">
      <c r="B175" s="1">
        <v>20768</v>
      </c>
      <c r="C175" s="1" t="s">
        <v>161</v>
      </c>
      <c r="D175" s="1" t="s">
        <v>23</v>
      </c>
      <c r="E175" s="1" t="str">
        <f>IF(D175="Switzerland", VLOOKUP($B175, 'Combined Budget 2025 CHF'!$B:$E, 4, 0), VLOOKUP($B175, 'Combined Budget 2025 EUR'!$B:$E, 4, 0))</f>
        <v>North</v>
      </c>
      <c r="F175" s="1" t="s">
        <v>564</v>
      </c>
      <c r="G175" s="1" t="s">
        <v>564</v>
      </c>
      <c r="H175" t="str">
        <f>IF(D175="Switzerland", VLOOKUP($B175, 'Combined Budget 2025 CHF'!$B:$K, 10, 0), VLOOKUP($B175, 'Combined Budget 2025 EUR'!$B:$K, 10, 0))</f>
        <v>AA</v>
      </c>
      <c r="I175" t="s">
        <v>64</v>
      </c>
      <c r="J175">
        <f>YEAR(VLOOKUP($B175, 'KPI data 2025'!$B:$H, 7, 0))</f>
        <v>1900</v>
      </c>
      <c r="K175" t="str">
        <f t="shared" si="50"/>
        <v>Pre-2022</v>
      </c>
      <c r="L175" s="5">
        <f>SUMIF('KPI data 2022'!$B:$B, $B175,'KPI data 2022'!$X:$X)</f>
        <v>33029.46</v>
      </c>
      <c r="M175" s="5">
        <f>SUMIF('KPI data 2023'!$B:$B, $B175, 'KPI data 2023'!$X:$X)</f>
        <v>30364.570000000003</v>
      </c>
      <c r="N175" s="5">
        <f>SUMIF('KPI data 2024'!$B:$B, $B175, 'KPI data 2024'!$X:$X)</f>
        <v>34917.56</v>
      </c>
      <c r="O175" s="5">
        <f>SUMIF('KPI data 2025'!$B:$B, $B175, 'KPI data 2025'!$X:$X)</f>
        <v>32377.18</v>
      </c>
      <c r="P175" s="5">
        <f>IF(D175="Switzerland",SUMIF('Combined Budget 2025 CHF'!$B:$B,$B175,'Combined Budget 2025 CHF'!$AF:$AF),SUMIF('Combined Budget 2025 EUR'!$B:$B,$B175,'Combined Budget 2025 EUR'!$AN:$AN))</f>
        <v>27740</v>
      </c>
      <c r="Q175" s="6"/>
      <c r="R175" s="6">
        <f t="shared" si="51"/>
        <v>-7.2753651744279835E-2</v>
      </c>
      <c r="S175" s="6">
        <f t="shared" si="52"/>
        <v>6.6281524816587112E-2</v>
      </c>
      <c r="T175" s="6">
        <f t="shared" si="53"/>
        <v>-1.9748430643431569E-2</v>
      </c>
      <c r="U175" s="6">
        <f t="shared" si="54"/>
        <v>0.16716582552271086</v>
      </c>
      <c r="V175" s="6">
        <f t="shared" si="55"/>
        <v>-4.9740972111563808E-3</v>
      </c>
      <c r="W175" s="6"/>
      <c r="X175" s="7">
        <f t="shared" si="56"/>
        <v>-2540.3799999999974</v>
      </c>
      <c r="Y175" s="7">
        <f t="shared" si="57"/>
        <v>2012.6099999999969</v>
      </c>
      <c r="Z175" s="7">
        <f t="shared" si="58"/>
        <v>-652.27999999999884</v>
      </c>
      <c r="AA175" s="7">
        <f t="shared" si="59"/>
        <v>4637.18</v>
      </c>
      <c r="AB175" s="6"/>
      <c r="AC175" s="5">
        <f>SUMIF('KPI data 2022'!$B:$B, $B175,'KPI data 2022'!$AI:$AI)</f>
        <v>33029.46</v>
      </c>
      <c r="AD175" s="5">
        <f>SUMIF('KPI data 2023'!$B:$B, $B175, 'KPI data 2023'!$AI:$AI)</f>
        <v>30364.570000000003</v>
      </c>
      <c r="AE175" s="5">
        <f>SUMIF('KPI data 2024'!$B:$B, $B175, 'KPI data 2024'!$AI:$AI)</f>
        <v>34917.56</v>
      </c>
      <c r="AF175" s="5">
        <f t="shared" si="68"/>
        <v>32377.18</v>
      </c>
      <c r="AG175" s="5">
        <f>IF(D175="Switzerland",SUMIF('Combined Budget 2025 CHF'!$B:$B,$B175,'Combined Budget 2025 CHF'!$Q:$Q),SUMIF('Combined Budget 2025 EUR'!$B:$B,$B175,'Combined Budget 2025 EUR'!$Q:$Q))</f>
        <v>38000</v>
      </c>
      <c r="AH175" s="6"/>
      <c r="AI175" s="6">
        <f t="shared" si="60"/>
        <v>-7.2753651744279835E-2</v>
      </c>
      <c r="AJ175" s="6">
        <f t="shared" si="61"/>
        <v>6.6281524816587112E-2</v>
      </c>
      <c r="AK175" s="6">
        <f t="shared" si="62"/>
        <v>-1.9748430643431569E-2</v>
      </c>
      <c r="AL175" s="6">
        <f t="shared" si="63"/>
        <v>-0.14796894736842103</v>
      </c>
      <c r="AM175" s="6">
        <f t="shared" si="69"/>
        <v>-4.9740972111563808E-3</v>
      </c>
      <c r="AN175" s="6"/>
      <c r="AO175" s="7">
        <f t="shared" si="64"/>
        <v>-2540.3799999999974</v>
      </c>
      <c r="AP175" s="7">
        <f t="shared" si="65"/>
        <v>2012.6099999999969</v>
      </c>
      <c r="AQ175" s="7">
        <f t="shared" si="66"/>
        <v>-652.27999999999884</v>
      </c>
      <c r="AR175" s="7">
        <f t="shared" si="67"/>
        <v>-5622.82</v>
      </c>
    </row>
    <row r="176" spans="2:44" x14ac:dyDescent="0.25">
      <c r="B176" s="1">
        <v>20772</v>
      </c>
      <c r="C176" s="1" t="s">
        <v>69</v>
      </c>
      <c r="D176" s="1" t="s">
        <v>23</v>
      </c>
      <c r="E176" s="1" t="str">
        <f>IF(D176="Switzerland", VLOOKUP($B176, 'Combined Budget 2025 CHF'!$B:$E, 4, 0), VLOOKUP($B176, 'Combined Budget 2025 EUR'!$B:$E, 4, 0))</f>
        <v>NRW</v>
      </c>
      <c r="F176" s="1" t="s">
        <v>564</v>
      </c>
      <c r="G176" s="1" t="s">
        <v>564</v>
      </c>
      <c r="H176" t="str">
        <f>IF(D176="Switzerland", VLOOKUP($B176, 'Combined Budget 2025 CHF'!$B:$K, 10, 0), VLOOKUP($B176, 'Combined Budget 2025 EUR'!$B:$K, 10, 0))</f>
        <v>AA</v>
      </c>
      <c r="I176" t="s">
        <v>107</v>
      </c>
      <c r="J176">
        <f>YEAR(VLOOKUP($B176, 'KPI data 2025'!$B:$H, 7, 0))</f>
        <v>1900</v>
      </c>
      <c r="K176" t="str">
        <f t="shared" si="50"/>
        <v>Pre-2022</v>
      </c>
      <c r="L176" s="5">
        <f>SUMIF('KPI data 2022'!$B:$B, $B176,'KPI data 2022'!$X:$X)</f>
        <v>173169.81999999998</v>
      </c>
      <c r="M176" s="5">
        <f>SUMIF('KPI data 2023'!$B:$B, $B176, 'KPI data 2023'!$X:$X)</f>
        <v>101481.39</v>
      </c>
      <c r="N176" s="5">
        <f>SUMIF('KPI data 2024'!$B:$B, $B176, 'KPI data 2024'!$X:$X)</f>
        <v>131126.56</v>
      </c>
      <c r="O176" s="5">
        <f>SUMIF('KPI data 2025'!$B:$B, $B176, 'KPI data 2025'!$X:$X)</f>
        <v>143991.41</v>
      </c>
      <c r="P176" s="5">
        <f>IF(D176="Switzerland",SUMIF('Combined Budget 2025 CHF'!$B:$B,$B176,'Combined Budget 2025 CHF'!$AF:$AF),SUMIF('Combined Budget 2025 EUR'!$B:$B,$B176,'Combined Budget 2025 EUR'!$AN:$AN))</f>
        <v>102200</v>
      </c>
      <c r="Q176" s="6"/>
      <c r="R176" s="6">
        <f t="shared" si="51"/>
        <v>9.811017691610302E-2</v>
      </c>
      <c r="S176" s="6">
        <f t="shared" si="52"/>
        <v>0.41889473528102061</v>
      </c>
      <c r="T176" s="6">
        <f t="shared" si="53"/>
        <v>-0.1684959307574494</v>
      </c>
      <c r="U176" s="6">
        <f t="shared" si="54"/>
        <v>0.40891790606653622</v>
      </c>
      <c r="V176" s="6">
        <f t="shared" si="55"/>
        <v>-4.5081967116089583E-2</v>
      </c>
      <c r="W176" s="6"/>
      <c r="X176" s="7">
        <f t="shared" si="56"/>
        <v>12864.850000000006</v>
      </c>
      <c r="Y176" s="7">
        <f t="shared" si="57"/>
        <v>42510.020000000004</v>
      </c>
      <c r="Z176" s="7">
        <f t="shared" si="58"/>
        <v>-29178.409999999974</v>
      </c>
      <c r="AA176" s="7">
        <f t="shared" si="59"/>
        <v>41791.410000000003</v>
      </c>
      <c r="AB176" s="6"/>
      <c r="AC176" s="5">
        <f>SUMIF('KPI data 2022'!$B:$B, $B176,'KPI data 2022'!$AI:$AI)</f>
        <v>173169.81999999998</v>
      </c>
      <c r="AD176" s="5">
        <f>SUMIF('KPI data 2023'!$B:$B, $B176, 'KPI data 2023'!$AI:$AI)</f>
        <v>101481.39</v>
      </c>
      <c r="AE176" s="5">
        <f>SUMIF('KPI data 2024'!$B:$B, $B176, 'KPI data 2024'!$AI:$AI)</f>
        <v>131126.56</v>
      </c>
      <c r="AF176" s="5">
        <f t="shared" si="68"/>
        <v>143991.41</v>
      </c>
      <c r="AG176" s="5">
        <f>IF(D176="Switzerland",SUMIF('Combined Budget 2025 CHF'!$B:$B,$B176,'Combined Budget 2025 CHF'!$Q:$Q),SUMIF('Combined Budget 2025 EUR'!$B:$B,$B176,'Combined Budget 2025 EUR'!$Q:$Q))</f>
        <v>140000</v>
      </c>
      <c r="AH176" s="6"/>
      <c r="AI176" s="6">
        <f t="shared" si="60"/>
        <v>9.811017691610302E-2</v>
      </c>
      <c r="AJ176" s="6">
        <f t="shared" si="61"/>
        <v>0.41889473528102061</v>
      </c>
      <c r="AK176" s="6">
        <f t="shared" si="62"/>
        <v>-0.1684959307574494</v>
      </c>
      <c r="AL176" s="6">
        <f t="shared" si="63"/>
        <v>2.8510071428571537E-2</v>
      </c>
      <c r="AM176" s="6">
        <f t="shared" si="69"/>
        <v>-4.5081967116089583E-2</v>
      </c>
      <c r="AN176" s="6"/>
      <c r="AO176" s="7">
        <f t="shared" si="64"/>
        <v>12864.850000000006</v>
      </c>
      <c r="AP176" s="7">
        <f t="shared" si="65"/>
        <v>42510.020000000004</v>
      </c>
      <c r="AQ176" s="7">
        <f t="shared" si="66"/>
        <v>-29178.409999999974</v>
      </c>
      <c r="AR176" s="7">
        <f t="shared" si="67"/>
        <v>3991.4100000000035</v>
      </c>
    </row>
    <row r="177" spans="2:44" x14ac:dyDescent="0.25">
      <c r="B177" s="1">
        <v>20808</v>
      </c>
      <c r="C177" s="1" t="s">
        <v>187</v>
      </c>
      <c r="D177" s="1" t="s">
        <v>23</v>
      </c>
      <c r="E177" s="1" t="str">
        <f>IF(D177="Switzerland", VLOOKUP($B177, 'Combined Budget 2025 CHF'!$B:$E, 4, 0), VLOOKUP($B177, 'Combined Budget 2025 EUR'!$B:$E, 4, 0))</f>
        <v>South West</v>
      </c>
      <c r="F177" s="1" t="s">
        <v>535</v>
      </c>
      <c r="G177" s="1" t="s">
        <v>106</v>
      </c>
      <c r="H177" t="str">
        <f>IF(D177="Switzerland", VLOOKUP($B177, 'Combined Budget 2025 CHF'!$B:$K, 10, 0), VLOOKUP($B177, 'Combined Budget 2025 EUR'!$B:$K, 10, 0))</f>
        <v>AA</v>
      </c>
      <c r="I177" t="s">
        <v>64</v>
      </c>
      <c r="J177">
        <f>YEAR(VLOOKUP($B177, 'KPI data 2025'!$B:$H, 7, 0))</f>
        <v>1900</v>
      </c>
      <c r="K177" t="str">
        <f t="shared" si="50"/>
        <v>Pre-2022</v>
      </c>
      <c r="L177" s="5">
        <f>SUMIF('KPI data 2022'!$B:$B, $B177,'KPI data 2022'!$X:$X)</f>
        <v>271501.15000000002</v>
      </c>
      <c r="M177" s="5">
        <f>SUMIF('KPI data 2023'!$B:$B, $B177, 'KPI data 2023'!$X:$X)</f>
        <v>210216.65</v>
      </c>
      <c r="N177" s="5">
        <f>SUMIF('KPI data 2024'!$B:$B, $B177, 'KPI data 2024'!$X:$X)</f>
        <v>232217.39</v>
      </c>
      <c r="O177" s="5">
        <f>SUMIF('KPI data 2025'!$B:$B, $B177, 'KPI data 2025'!$X:$X)</f>
        <v>258420.55000000002</v>
      </c>
      <c r="P177" s="5">
        <f>IF(D177="Switzerland",SUMIF('Combined Budget 2025 CHF'!$B:$B,$B177,'Combined Budget 2025 CHF'!$AF:$AF),SUMIF('Combined Budget 2025 EUR'!$B:$B,$B177,'Combined Budget 2025 EUR'!$AN:$AN))</f>
        <v>175200</v>
      </c>
      <c r="Q177" s="6"/>
      <c r="R177" s="6">
        <f t="shared" si="51"/>
        <v>0.11283892218407932</v>
      </c>
      <c r="S177" s="6">
        <f t="shared" si="52"/>
        <v>0.22930581378782322</v>
      </c>
      <c r="T177" s="6">
        <f t="shared" si="53"/>
        <v>-4.8178801452590569E-2</v>
      </c>
      <c r="U177" s="6">
        <f t="shared" si="54"/>
        <v>0.47500313926940652</v>
      </c>
      <c r="V177" s="6">
        <f t="shared" si="55"/>
        <v>-1.2268638597468073E-2</v>
      </c>
      <c r="W177" s="6"/>
      <c r="X177" s="7">
        <f t="shared" si="56"/>
        <v>26203.160000000003</v>
      </c>
      <c r="Y177" s="7">
        <f t="shared" si="57"/>
        <v>48203.900000000023</v>
      </c>
      <c r="Z177" s="7">
        <f t="shared" si="58"/>
        <v>-13080.600000000006</v>
      </c>
      <c r="AA177" s="7">
        <f t="shared" si="59"/>
        <v>83220.550000000017</v>
      </c>
      <c r="AB177" s="6"/>
      <c r="AC177" s="5">
        <f>SUMIF('KPI data 2022'!$B:$B, $B177,'KPI data 2022'!$AI:$AI)</f>
        <v>271501.15000000002</v>
      </c>
      <c r="AD177" s="5">
        <f>SUMIF('KPI data 2023'!$B:$B, $B177, 'KPI data 2023'!$AI:$AI)</f>
        <v>210216.65</v>
      </c>
      <c r="AE177" s="5">
        <f>SUMIF('KPI data 2024'!$B:$B, $B177, 'KPI data 2024'!$AI:$AI)</f>
        <v>232217.39</v>
      </c>
      <c r="AF177" s="5">
        <f t="shared" si="68"/>
        <v>258420.55000000002</v>
      </c>
      <c r="AG177" s="5">
        <f>IF(D177="Switzerland",SUMIF('Combined Budget 2025 CHF'!$B:$B,$B177,'Combined Budget 2025 CHF'!$Q:$Q),SUMIF('Combined Budget 2025 EUR'!$B:$B,$B177,'Combined Budget 2025 EUR'!$Q:$Q))</f>
        <v>240000</v>
      </c>
      <c r="AH177" s="6"/>
      <c r="AI177" s="6">
        <f t="shared" si="60"/>
        <v>0.11283892218407932</v>
      </c>
      <c r="AJ177" s="6">
        <f t="shared" si="61"/>
        <v>0.22930581378782322</v>
      </c>
      <c r="AK177" s="6">
        <f t="shared" si="62"/>
        <v>-4.8178801452590569E-2</v>
      </c>
      <c r="AL177" s="6">
        <f t="shared" si="63"/>
        <v>7.675229166666675E-2</v>
      </c>
      <c r="AM177" s="6">
        <f t="shared" si="69"/>
        <v>-1.2268638597468073E-2</v>
      </c>
      <c r="AN177" s="6"/>
      <c r="AO177" s="7">
        <f t="shared" si="64"/>
        <v>26203.160000000003</v>
      </c>
      <c r="AP177" s="7">
        <f t="shared" si="65"/>
        <v>48203.900000000023</v>
      </c>
      <c r="AQ177" s="7">
        <f t="shared" si="66"/>
        <v>-13080.600000000006</v>
      </c>
      <c r="AR177" s="7">
        <f t="shared" si="67"/>
        <v>18420.550000000017</v>
      </c>
    </row>
    <row r="178" spans="2:44" x14ac:dyDescent="0.25">
      <c r="B178" s="1">
        <v>20830</v>
      </c>
      <c r="C178" s="1" t="s">
        <v>245</v>
      </c>
      <c r="D178" s="1" t="s">
        <v>23</v>
      </c>
      <c r="E178" s="1" t="str">
        <f>IF(D178="Switzerland", VLOOKUP($B178, 'Combined Budget 2025 CHF'!$B:$E, 4, 0), VLOOKUP($B178, 'Combined Budget 2025 EUR'!$B:$E, 4, 0))</f>
        <v>South East / Bayern</v>
      </c>
      <c r="F178" s="1" t="s">
        <v>535</v>
      </c>
      <c r="G178" s="1" t="s">
        <v>106</v>
      </c>
      <c r="H178" t="str">
        <f>IF(D178="Switzerland", VLOOKUP($B178, 'Combined Budget 2025 CHF'!$B:$K, 10, 0), VLOOKUP($B178, 'Combined Budget 2025 EUR'!$B:$K, 10, 0))</f>
        <v>AA</v>
      </c>
      <c r="I178" t="s">
        <v>64</v>
      </c>
      <c r="J178">
        <f>YEAR(VLOOKUP($B178, 'KPI data 2025'!$B:$H, 7, 0))</f>
        <v>1900</v>
      </c>
      <c r="K178" t="str">
        <f t="shared" si="50"/>
        <v>Pre-2022</v>
      </c>
      <c r="L178" s="5">
        <f>SUMIF('KPI data 2022'!$B:$B, $B178,'KPI data 2022'!$X:$X)</f>
        <v>20597.059999999998</v>
      </c>
      <c r="M178" s="5">
        <f>SUMIF('KPI data 2023'!$B:$B, $B178, 'KPI data 2023'!$X:$X)</f>
        <v>22198.17</v>
      </c>
      <c r="N178" s="5">
        <f>SUMIF('KPI data 2024'!$B:$B, $B178, 'KPI data 2024'!$X:$X)</f>
        <v>27645.62</v>
      </c>
      <c r="O178" s="5">
        <f>SUMIF('KPI data 2025'!$B:$B, $B178, 'KPI data 2025'!$X:$X)</f>
        <v>36261.960000000006</v>
      </c>
      <c r="P178" s="5">
        <f>IF(D178="Switzerland",SUMIF('Combined Budget 2025 CHF'!$B:$B,$B178,'Combined Budget 2025 CHF'!$AF:$AF),SUMIF('Combined Budget 2025 EUR'!$B:$B,$B178,'Combined Budget 2025 EUR'!$AN:$AN))</f>
        <v>23360</v>
      </c>
      <c r="Q178" s="6"/>
      <c r="R178" s="6">
        <f t="shared" si="51"/>
        <v>0.31167107122213245</v>
      </c>
      <c r="S178" s="6">
        <f t="shared" si="52"/>
        <v>0.63355627963926797</v>
      </c>
      <c r="T178" s="6">
        <f t="shared" si="53"/>
        <v>0.76054058200539343</v>
      </c>
      <c r="U178" s="6">
        <f t="shared" si="54"/>
        <v>0.55230993150684959</v>
      </c>
      <c r="V178" s="6">
        <f t="shared" si="55"/>
        <v>0.15189133168415592</v>
      </c>
      <c r="W178" s="6"/>
      <c r="X178" s="7">
        <f t="shared" si="56"/>
        <v>8616.3400000000074</v>
      </c>
      <c r="Y178" s="7">
        <f t="shared" si="57"/>
        <v>14063.790000000008</v>
      </c>
      <c r="Z178" s="7">
        <f t="shared" si="58"/>
        <v>15664.900000000009</v>
      </c>
      <c r="AA178" s="7">
        <f t="shared" si="59"/>
        <v>12901.960000000006</v>
      </c>
      <c r="AB178" s="6"/>
      <c r="AC178" s="5">
        <f>SUMIF('KPI data 2022'!$B:$B, $B178,'KPI data 2022'!$AI:$AI)</f>
        <v>20597.059999999998</v>
      </c>
      <c r="AD178" s="5">
        <f>SUMIF('KPI data 2023'!$B:$B, $B178, 'KPI data 2023'!$AI:$AI)</f>
        <v>22198.17</v>
      </c>
      <c r="AE178" s="5">
        <f>SUMIF('KPI data 2024'!$B:$B, $B178, 'KPI data 2024'!$AI:$AI)</f>
        <v>27645.62</v>
      </c>
      <c r="AF178" s="5">
        <f t="shared" si="68"/>
        <v>36261.960000000006</v>
      </c>
      <c r="AG178" s="5">
        <f>IF(D178="Switzerland",SUMIF('Combined Budget 2025 CHF'!$B:$B,$B178,'Combined Budget 2025 CHF'!$Q:$Q),SUMIF('Combined Budget 2025 EUR'!$B:$B,$B178,'Combined Budget 2025 EUR'!$Q:$Q))</f>
        <v>32000</v>
      </c>
      <c r="AH178" s="6"/>
      <c r="AI178" s="6">
        <f t="shared" si="60"/>
        <v>0.31167107122213245</v>
      </c>
      <c r="AJ178" s="6">
        <f t="shared" si="61"/>
        <v>0.63355627963926797</v>
      </c>
      <c r="AK178" s="6">
        <f t="shared" si="62"/>
        <v>0.76054058200539343</v>
      </c>
      <c r="AL178" s="6">
        <f t="shared" si="63"/>
        <v>0.13318625000000028</v>
      </c>
      <c r="AM178" s="6">
        <f t="shared" si="69"/>
        <v>0.15189133168415592</v>
      </c>
      <c r="AN178" s="6"/>
      <c r="AO178" s="7">
        <f t="shared" si="64"/>
        <v>8616.3400000000074</v>
      </c>
      <c r="AP178" s="7">
        <f t="shared" si="65"/>
        <v>14063.790000000008</v>
      </c>
      <c r="AQ178" s="7">
        <f t="shared" si="66"/>
        <v>15664.900000000009</v>
      </c>
      <c r="AR178" s="7">
        <f t="shared" si="67"/>
        <v>4261.9600000000064</v>
      </c>
    </row>
    <row r="179" spans="2:44" x14ac:dyDescent="0.25">
      <c r="B179" s="1">
        <v>20848</v>
      </c>
      <c r="C179" s="1" t="s">
        <v>188</v>
      </c>
      <c r="D179" s="1" t="s">
        <v>23</v>
      </c>
      <c r="E179" s="1" t="str">
        <f>IF(D179="Switzerland", VLOOKUP($B179, 'Combined Budget 2025 CHF'!$B:$E, 4, 0), VLOOKUP($B179, 'Combined Budget 2025 EUR'!$B:$E, 4, 0))</f>
        <v>South West</v>
      </c>
      <c r="F179" s="1" t="s">
        <v>535</v>
      </c>
      <c r="G179" s="1" t="s">
        <v>106</v>
      </c>
      <c r="H179" t="str">
        <f>IF(D179="Switzerland", VLOOKUP($B179, 'Combined Budget 2025 CHF'!$B:$K, 10, 0), VLOOKUP($B179, 'Combined Budget 2025 EUR'!$B:$K, 10, 0))</f>
        <v>AA</v>
      </c>
      <c r="I179" t="s">
        <v>64</v>
      </c>
      <c r="J179">
        <f>YEAR(VLOOKUP($B179, 'KPI data 2025'!$B:$H, 7, 0))</f>
        <v>1900</v>
      </c>
      <c r="K179" t="str">
        <f t="shared" si="50"/>
        <v>Pre-2022</v>
      </c>
      <c r="L179" s="5">
        <f>SUMIF('KPI data 2022'!$B:$B, $B179,'KPI data 2022'!$X:$X)</f>
        <v>67148.209999999992</v>
      </c>
      <c r="M179" s="5">
        <f>SUMIF('KPI data 2023'!$B:$B, $B179, 'KPI data 2023'!$X:$X)</f>
        <v>57210.12</v>
      </c>
      <c r="N179" s="5">
        <f>SUMIF('KPI data 2024'!$B:$B, $B179, 'KPI data 2024'!$X:$X)</f>
        <v>75211.939999999988</v>
      </c>
      <c r="O179" s="5">
        <f>SUMIF('KPI data 2025'!$B:$B, $B179, 'KPI data 2025'!$X:$X)</f>
        <v>85911.62</v>
      </c>
      <c r="P179" s="5">
        <f>IF(D179="Switzerland",SUMIF('Combined Budget 2025 CHF'!$B:$B,$B179,'Combined Budget 2025 CHF'!$AF:$AF),SUMIF('Combined Budget 2025 EUR'!$B:$B,$B179,'Combined Budget 2025 EUR'!$AN:$AN))</f>
        <v>58400</v>
      </c>
      <c r="Q179" s="6"/>
      <c r="R179" s="6">
        <f t="shared" si="51"/>
        <v>0.14226039110279576</v>
      </c>
      <c r="S179" s="6">
        <f t="shared" si="52"/>
        <v>0.50168571574399756</v>
      </c>
      <c r="T179" s="6">
        <f t="shared" si="53"/>
        <v>0.27943276522188754</v>
      </c>
      <c r="U179" s="6">
        <f t="shared" si="54"/>
        <v>0.47108938356164365</v>
      </c>
      <c r="V179" s="6">
        <f t="shared" si="55"/>
        <v>6.3541319082441872E-2</v>
      </c>
      <c r="W179" s="6"/>
      <c r="X179" s="7">
        <f t="shared" si="56"/>
        <v>10699.680000000008</v>
      </c>
      <c r="Y179" s="7">
        <f t="shared" si="57"/>
        <v>28701.499999999993</v>
      </c>
      <c r="Z179" s="7">
        <f t="shared" si="58"/>
        <v>18763.410000000003</v>
      </c>
      <c r="AA179" s="7">
        <f t="shared" si="59"/>
        <v>27511.619999999995</v>
      </c>
      <c r="AB179" s="6"/>
      <c r="AC179" s="5">
        <f>SUMIF('KPI data 2022'!$B:$B, $B179,'KPI data 2022'!$AI:$AI)</f>
        <v>67148.209999999992</v>
      </c>
      <c r="AD179" s="5">
        <f>SUMIF('KPI data 2023'!$B:$B, $B179, 'KPI data 2023'!$AI:$AI)</f>
        <v>57210.12</v>
      </c>
      <c r="AE179" s="5">
        <f>SUMIF('KPI data 2024'!$B:$B, $B179, 'KPI data 2024'!$AI:$AI)</f>
        <v>75211.939999999988</v>
      </c>
      <c r="AF179" s="5">
        <f t="shared" si="68"/>
        <v>85911.62</v>
      </c>
      <c r="AG179" s="5">
        <f>IF(D179="Switzerland",SUMIF('Combined Budget 2025 CHF'!$B:$B,$B179,'Combined Budget 2025 CHF'!$Q:$Q),SUMIF('Combined Budget 2025 EUR'!$B:$B,$B179,'Combined Budget 2025 EUR'!$Q:$Q))</f>
        <v>80000</v>
      </c>
      <c r="AH179" s="6"/>
      <c r="AI179" s="6">
        <f t="shared" si="60"/>
        <v>0.14226039110279576</v>
      </c>
      <c r="AJ179" s="6">
        <f t="shared" si="61"/>
        <v>0.50168571574399756</v>
      </c>
      <c r="AK179" s="6">
        <f t="shared" si="62"/>
        <v>0.27943276522188754</v>
      </c>
      <c r="AL179" s="6">
        <f t="shared" si="63"/>
        <v>7.3895249999999857E-2</v>
      </c>
      <c r="AM179" s="6">
        <f t="shared" si="69"/>
        <v>6.3541319082441872E-2</v>
      </c>
      <c r="AN179" s="6"/>
      <c r="AO179" s="7">
        <f t="shared" si="64"/>
        <v>10699.680000000008</v>
      </c>
      <c r="AP179" s="7">
        <f t="shared" si="65"/>
        <v>28701.499999999993</v>
      </c>
      <c r="AQ179" s="7">
        <f t="shared" si="66"/>
        <v>18763.410000000003</v>
      </c>
      <c r="AR179" s="7">
        <f t="shared" si="67"/>
        <v>5911.6199999999953</v>
      </c>
    </row>
    <row r="180" spans="2:44" x14ac:dyDescent="0.25">
      <c r="B180" s="1">
        <v>20881</v>
      </c>
      <c r="C180" s="1" t="s">
        <v>70</v>
      </c>
      <c r="D180" s="1" t="s">
        <v>23</v>
      </c>
      <c r="E180" s="1" t="str">
        <f>IF(D180="Switzerland", VLOOKUP($B180, 'Combined Budget 2025 CHF'!$B:$E, 4, 0), VLOOKUP($B180, 'Combined Budget 2025 EUR'!$B:$E, 4, 0))</f>
        <v>NRW</v>
      </c>
      <c r="F180" s="1">
        <v>0</v>
      </c>
      <c r="G180" s="1">
        <v>0</v>
      </c>
      <c r="H180" t="str">
        <f>IF(D180="Switzerland", VLOOKUP($B180, 'Combined Budget 2025 CHF'!$B:$K, 10, 0), VLOOKUP($B180, 'Combined Budget 2025 EUR'!$B:$K, 10, 0))</f>
        <v>AA</v>
      </c>
      <c r="I180" t="s">
        <v>358</v>
      </c>
      <c r="J180">
        <f>YEAR(VLOOKUP($B180, 'KPI data 2025'!$B:$H, 7, 0))</f>
        <v>1900</v>
      </c>
      <c r="K180" t="str">
        <f t="shared" si="50"/>
        <v>Pre-2022</v>
      </c>
      <c r="L180" s="5">
        <f>SUMIF('KPI data 2022'!$B:$B, $B180,'KPI data 2022'!$X:$X)</f>
        <v>43016.139999999992</v>
      </c>
      <c r="M180" s="5">
        <f>SUMIF('KPI data 2023'!$B:$B, $B180, 'KPI data 2023'!$X:$X)</f>
        <v>52186.610000000008</v>
      </c>
      <c r="N180" s="5">
        <f>SUMIF('KPI data 2024'!$B:$B, $B180, 'KPI data 2024'!$X:$X)</f>
        <v>22901.430000000004</v>
      </c>
      <c r="O180" s="5">
        <f>SUMIF('KPI data 2025'!$B:$B, $B180, 'KPI data 2025'!$X:$X)</f>
        <v>16613.580000000002</v>
      </c>
      <c r="P180" s="5">
        <f>IF(D180="Switzerland",SUMIF('Combined Budget 2025 CHF'!$B:$B,$B180,'Combined Budget 2025 CHF'!$AF:$AF),SUMIF('Combined Budget 2025 EUR'!$B:$B,$B180,'Combined Budget 2025 EUR'!$AN:$AN))</f>
        <v>18250</v>
      </c>
      <c r="Q180" s="6"/>
      <c r="R180" s="6">
        <f t="shared" si="51"/>
        <v>-0.27456145751597172</v>
      </c>
      <c r="S180" s="6">
        <f t="shared" si="52"/>
        <v>-0.68165052299814066</v>
      </c>
      <c r="T180" s="6">
        <f t="shared" si="53"/>
        <v>-0.6137826406553446</v>
      </c>
      <c r="U180" s="6">
        <f t="shared" si="54"/>
        <v>-8.9666849315068409E-2</v>
      </c>
      <c r="V180" s="6">
        <f t="shared" si="55"/>
        <v>-0.21167019326701142</v>
      </c>
      <c r="W180" s="6"/>
      <c r="X180" s="7">
        <f t="shared" si="56"/>
        <v>-6287.8500000000022</v>
      </c>
      <c r="Y180" s="7">
        <f t="shared" si="57"/>
        <v>-35573.030000000006</v>
      </c>
      <c r="Z180" s="7">
        <f t="shared" si="58"/>
        <v>-26402.55999999999</v>
      </c>
      <c r="AA180" s="7">
        <f t="shared" si="59"/>
        <v>-1636.4199999999983</v>
      </c>
      <c r="AB180" s="6"/>
      <c r="AC180" s="5">
        <f>SUMIF('KPI data 2022'!$B:$B, $B180,'KPI data 2022'!$AI:$AI)</f>
        <v>43016.139999999992</v>
      </c>
      <c r="AD180" s="5">
        <f>SUMIF('KPI data 2023'!$B:$B, $B180, 'KPI data 2023'!$AI:$AI)</f>
        <v>52186.610000000008</v>
      </c>
      <c r="AE180" s="5">
        <f>SUMIF('KPI data 2024'!$B:$B, $B180, 'KPI data 2024'!$AI:$AI)</f>
        <v>22901.430000000004</v>
      </c>
      <c r="AF180" s="5">
        <f t="shared" si="68"/>
        <v>16613.580000000002</v>
      </c>
      <c r="AG180" s="5">
        <f>IF(D180="Switzerland",SUMIF('Combined Budget 2025 CHF'!$B:$B,$B180,'Combined Budget 2025 CHF'!$Q:$Q),SUMIF('Combined Budget 2025 EUR'!$B:$B,$B180,'Combined Budget 2025 EUR'!$Q:$Q))</f>
        <v>25000</v>
      </c>
      <c r="AH180" s="6"/>
      <c r="AI180" s="6">
        <f t="shared" si="60"/>
        <v>-0.27456145751597172</v>
      </c>
      <c r="AJ180" s="6">
        <f t="shared" si="61"/>
        <v>-0.68165052299814066</v>
      </c>
      <c r="AK180" s="6">
        <f t="shared" si="62"/>
        <v>-0.6137826406553446</v>
      </c>
      <c r="AL180" s="6">
        <f t="shared" si="63"/>
        <v>-0.33545679999999989</v>
      </c>
      <c r="AM180" s="6">
        <f t="shared" si="69"/>
        <v>-0.21167019326701142</v>
      </c>
      <c r="AN180" s="6"/>
      <c r="AO180" s="7">
        <f t="shared" si="64"/>
        <v>-6287.8500000000022</v>
      </c>
      <c r="AP180" s="7">
        <f t="shared" si="65"/>
        <v>-35573.030000000006</v>
      </c>
      <c r="AQ180" s="7">
        <f t="shared" si="66"/>
        <v>-26402.55999999999</v>
      </c>
      <c r="AR180" s="7">
        <f t="shared" si="67"/>
        <v>-8386.4199999999983</v>
      </c>
    </row>
    <row r="181" spans="2:44" x14ac:dyDescent="0.25">
      <c r="B181" s="1">
        <v>20898</v>
      </c>
      <c r="C181" s="1" t="s">
        <v>246</v>
      </c>
      <c r="D181" s="1" t="s">
        <v>23</v>
      </c>
      <c r="E181" s="1" t="str">
        <f>IF(D181="Switzerland", VLOOKUP($B181, 'Combined Budget 2025 CHF'!$B:$E, 4, 0), VLOOKUP($B181, 'Combined Budget 2025 EUR'!$B:$E, 4, 0))</f>
        <v>South East / Bayern</v>
      </c>
      <c r="F181" s="1" t="s">
        <v>535</v>
      </c>
      <c r="G181" s="1" t="s">
        <v>106</v>
      </c>
      <c r="H181" t="str">
        <f>IF(D181="Switzerland", VLOOKUP($B181, 'Combined Budget 2025 CHF'!$B:$K, 10, 0), VLOOKUP($B181, 'Combined Budget 2025 EUR'!$B:$K, 10, 0))</f>
        <v>AA</v>
      </c>
      <c r="I181" t="s">
        <v>64</v>
      </c>
      <c r="J181">
        <f>YEAR(VLOOKUP($B181, 'KPI data 2025'!$B:$H, 7, 0))</f>
        <v>1900</v>
      </c>
      <c r="K181" t="str">
        <f t="shared" si="50"/>
        <v>Pre-2022</v>
      </c>
      <c r="L181" s="5">
        <f>SUMIF('KPI data 2022'!$B:$B, $B181,'KPI data 2022'!$X:$X)</f>
        <v>25167.229999999992</v>
      </c>
      <c r="M181" s="5">
        <f>SUMIF('KPI data 2023'!$B:$B, $B181, 'KPI data 2023'!$X:$X)</f>
        <v>30414.98</v>
      </c>
      <c r="N181" s="5">
        <f>SUMIF('KPI data 2024'!$B:$B, $B181, 'KPI data 2024'!$X:$X)</f>
        <v>36350.509999999995</v>
      </c>
      <c r="O181" s="5">
        <f>SUMIF('KPI data 2025'!$B:$B, $B181, 'KPI data 2025'!$X:$X)</f>
        <v>40011.909999999996</v>
      </c>
      <c r="P181" s="5">
        <f>IF(D181="Switzerland",SUMIF('Combined Budget 2025 CHF'!$B:$B,$B181,'Combined Budget 2025 CHF'!$AF:$AF),SUMIF('Combined Budget 2025 EUR'!$B:$B,$B181,'Combined Budget 2025 EUR'!$AN:$AN))</f>
        <v>29200</v>
      </c>
      <c r="Q181" s="6"/>
      <c r="R181" s="6">
        <f t="shared" si="51"/>
        <v>0.10072485915603391</v>
      </c>
      <c r="S181" s="6">
        <f t="shared" si="52"/>
        <v>0.3155330038027313</v>
      </c>
      <c r="T181" s="6">
        <f t="shared" si="53"/>
        <v>0.58984163135951029</v>
      </c>
      <c r="U181" s="6">
        <f t="shared" si="54"/>
        <v>0.37027089041095884</v>
      </c>
      <c r="V181" s="6">
        <f t="shared" si="55"/>
        <v>0.1228932373459819</v>
      </c>
      <c r="W181" s="6"/>
      <c r="X181" s="7">
        <f t="shared" si="56"/>
        <v>3661.4000000000015</v>
      </c>
      <c r="Y181" s="7">
        <f t="shared" si="57"/>
        <v>9596.9299999999967</v>
      </c>
      <c r="Z181" s="7">
        <f t="shared" si="58"/>
        <v>14844.680000000004</v>
      </c>
      <c r="AA181" s="7">
        <f t="shared" si="59"/>
        <v>10811.909999999996</v>
      </c>
      <c r="AB181" s="6"/>
      <c r="AC181" s="5">
        <f>SUMIF('KPI data 2022'!$B:$B, $B181,'KPI data 2022'!$AI:$AI)</f>
        <v>25167.229999999992</v>
      </c>
      <c r="AD181" s="5">
        <f>SUMIF('KPI data 2023'!$B:$B, $B181, 'KPI data 2023'!$AI:$AI)</f>
        <v>30414.98</v>
      </c>
      <c r="AE181" s="5">
        <f>SUMIF('KPI data 2024'!$B:$B, $B181, 'KPI data 2024'!$AI:$AI)</f>
        <v>36350.509999999995</v>
      </c>
      <c r="AF181" s="5">
        <f t="shared" si="68"/>
        <v>40011.909999999996</v>
      </c>
      <c r="AG181" s="5">
        <f>IF(D181="Switzerland",SUMIF('Combined Budget 2025 CHF'!$B:$B,$B181,'Combined Budget 2025 CHF'!$Q:$Q),SUMIF('Combined Budget 2025 EUR'!$B:$B,$B181,'Combined Budget 2025 EUR'!$Q:$Q))</f>
        <v>40000</v>
      </c>
      <c r="AH181" s="6"/>
      <c r="AI181" s="6">
        <f t="shared" si="60"/>
        <v>0.10072485915603391</v>
      </c>
      <c r="AJ181" s="6">
        <f t="shared" si="61"/>
        <v>0.3155330038027313</v>
      </c>
      <c r="AK181" s="6">
        <f t="shared" si="62"/>
        <v>0.58984163135951029</v>
      </c>
      <c r="AL181" s="6">
        <f t="shared" si="63"/>
        <v>2.977499999998745E-4</v>
      </c>
      <c r="AM181" s="6">
        <f t="shared" si="69"/>
        <v>0.1228932373459819</v>
      </c>
      <c r="AN181" s="6"/>
      <c r="AO181" s="7">
        <f t="shared" si="64"/>
        <v>3661.4000000000015</v>
      </c>
      <c r="AP181" s="7">
        <f t="shared" si="65"/>
        <v>9596.9299999999967</v>
      </c>
      <c r="AQ181" s="7">
        <f t="shared" si="66"/>
        <v>14844.680000000004</v>
      </c>
      <c r="AR181" s="7">
        <f t="shared" si="67"/>
        <v>11.909999999996217</v>
      </c>
    </row>
    <row r="182" spans="2:44" x14ac:dyDescent="0.25">
      <c r="B182" s="1">
        <v>20912</v>
      </c>
      <c r="C182" s="1" t="s">
        <v>189</v>
      </c>
      <c r="D182" s="1" t="s">
        <v>23</v>
      </c>
      <c r="E182" s="1" t="str">
        <f>IF(D182="Switzerland", VLOOKUP($B182, 'Combined Budget 2025 CHF'!$B:$E, 4, 0), VLOOKUP($B182, 'Combined Budget 2025 EUR'!$B:$E, 4, 0))</f>
        <v>South West</v>
      </c>
      <c r="F182" s="1" t="s">
        <v>535</v>
      </c>
      <c r="G182" s="1" t="s">
        <v>106</v>
      </c>
      <c r="H182" t="str">
        <f>IF(D182="Switzerland", VLOOKUP($B182, 'Combined Budget 2025 CHF'!$B:$K, 10, 0), VLOOKUP($B182, 'Combined Budget 2025 EUR'!$B:$K, 10, 0))</f>
        <v>AA</v>
      </c>
      <c r="I182" t="s">
        <v>64</v>
      </c>
      <c r="J182">
        <f>YEAR(VLOOKUP($B182, 'KPI data 2025'!$B:$H, 7, 0))</f>
        <v>2021</v>
      </c>
      <c r="K182" t="str">
        <f t="shared" si="50"/>
        <v>Pre-2022</v>
      </c>
      <c r="L182" s="5">
        <f>SUMIF('KPI data 2022'!$B:$B, $B182,'KPI data 2022'!$X:$X)</f>
        <v>27657.35</v>
      </c>
      <c r="M182" s="5">
        <f>SUMIF('KPI data 2023'!$B:$B, $B182, 'KPI data 2023'!$X:$X)</f>
        <v>21023.8</v>
      </c>
      <c r="N182" s="5">
        <f>SUMIF('KPI data 2024'!$B:$B, $B182, 'KPI data 2024'!$X:$X)</f>
        <v>41816.839999999997</v>
      </c>
      <c r="O182" s="5">
        <f>SUMIF('KPI data 2025'!$B:$B, $B182, 'KPI data 2025'!$X:$X)</f>
        <v>35068.319999999992</v>
      </c>
      <c r="P182" s="5">
        <f>IF(D182="Switzerland",SUMIF('Combined Budget 2025 CHF'!$B:$B,$B182,'Combined Budget 2025 CHF'!$AF:$AF),SUMIF('Combined Budget 2025 EUR'!$B:$B,$B182,'Combined Budget 2025 EUR'!$AN:$AN))</f>
        <v>32850</v>
      </c>
      <c r="Q182" s="6"/>
      <c r="R182" s="6">
        <f t="shared" si="51"/>
        <v>-0.16138283045777746</v>
      </c>
      <c r="S182" s="6">
        <f t="shared" si="52"/>
        <v>0.66802956649130962</v>
      </c>
      <c r="T182" s="6">
        <f t="shared" si="53"/>
        <v>0.26795661912656099</v>
      </c>
      <c r="U182" s="6">
        <f t="shared" si="54"/>
        <v>6.752876712328737E-2</v>
      </c>
      <c r="V182" s="6">
        <f t="shared" si="55"/>
        <v>6.1148339457123724E-2</v>
      </c>
      <c r="W182" s="6"/>
      <c r="X182" s="7">
        <f t="shared" si="56"/>
        <v>-6748.5200000000041</v>
      </c>
      <c r="Y182" s="7">
        <f t="shared" si="57"/>
        <v>14044.519999999993</v>
      </c>
      <c r="Z182" s="7">
        <f t="shared" si="58"/>
        <v>7410.9699999999939</v>
      </c>
      <c r="AA182" s="7">
        <f t="shared" si="59"/>
        <v>2218.3199999999924</v>
      </c>
      <c r="AB182" s="6"/>
      <c r="AC182" s="5">
        <f>SUMIF('KPI data 2022'!$B:$B, $B182,'KPI data 2022'!$AI:$AI)</f>
        <v>27657.35</v>
      </c>
      <c r="AD182" s="5">
        <f>SUMIF('KPI data 2023'!$B:$B, $B182, 'KPI data 2023'!$AI:$AI)</f>
        <v>21023.8</v>
      </c>
      <c r="AE182" s="5">
        <f>SUMIF('KPI data 2024'!$B:$B, $B182, 'KPI data 2024'!$AI:$AI)</f>
        <v>41816.839999999997</v>
      </c>
      <c r="AF182" s="5">
        <f t="shared" si="68"/>
        <v>35068.319999999992</v>
      </c>
      <c r="AG182" s="5">
        <f>IF(D182="Switzerland",SUMIF('Combined Budget 2025 CHF'!$B:$B,$B182,'Combined Budget 2025 CHF'!$Q:$Q),SUMIF('Combined Budget 2025 EUR'!$B:$B,$B182,'Combined Budget 2025 EUR'!$Q:$Q))</f>
        <v>45000</v>
      </c>
      <c r="AH182" s="6"/>
      <c r="AI182" s="6">
        <f t="shared" si="60"/>
        <v>-0.16138283045777746</v>
      </c>
      <c r="AJ182" s="6">
        <f t="shared" si="61"/>
        <v>0.66802956649130962</v>
      </c>
      <c r="AK182" s="6">
        <f t="shared" si="62"/>
        <v>0.26795661912656099</v>
      </c>
      <c r="AL182" s="6">
        <f t="shared" si="63"/>
        <v>-0.22070400000000012</v>
      </c>
      <c r="AM182" s="6">
        <f t="shared" si="69"/>
        <v>6.1148339457123724E-2</v>
      </c>
      <c r="AN182" s="6"/>
      <c r="AO182" s="7">
        <f t="shared" si="64"/>
        <v>-6748.5200000000041</v>
      </c>
      <c r="AP182" s="7">
        <f t="shared" si="65"/>
        <v>14044.519999999993</v>
      </c>
      <c r="AQ182" s="7">
        <f t="shared" si="66"/>
        <v>7410.9699999999939</v>
      </c>
      <c r="AR182" s="7">
        <f t="shared" si="67"/>
        <v>-9931.6800000000076</v>
      </c>
    </row>
    <row r="183" spans="2:44" x14ac:dyDescent="0.25">
      <c r="B183" s="1">
        <v>20917</v>
      </c>
      <c r="C183" s="1" t="s">
        <v>190</v>
      </c>
      <c r="D183" s="1" t="s">
        <v>23</v>
      </c>
      <c r="E183" s="1" t="str">
        <f>IF(D183="Switzerland", VLOOKUP($B183, 'Combined Budget 2025 CHF'!$B:$E, 4, 0), VLOOKUP($B183, 'Combined Budget 2025 EUR'!$B:$E, 4, 0))</f>
        <v>South West</v>
      </c>
      <c r="F183" s="1" t="s">
        <v>535</v>
      </c>
      <c r="G183" s="1" t="s">
        <v>106</v>
      </c>
      <c r="H183" t="str">
        <f>IF(D183="Switzerland", VLOOKUP($B183, 'Combined Budget 2025 CHF'!$B:$K, 10, 0), VLOOKUP($B183, 'Combined Budget 2025 EUR'!$B:$K, 10, 0))</f>
        <v>AA</v>
      </c>
      <c r="I183" t="s">
        <v>358</v>
      </c>
      <c r="J183">
        <f>YEAR(VLOOKUP($B183, 'KPI data 2025'!$B:$H, 7, 0))</f>
        <v>2021</v>
      </c>
      <c r="K183" t="str">
        <f t="shared" si="50"/>
        <v>Pre-2022</v>
      </c>
      <c r="L183" s="5">
        <f>SUMIF('KPI data 2022'!$B:$B, $B183,'KPI data 2022'!$X:$X)</f>
        <v>58062.85</v>
      </c>
      <c r="M183" s="5">
        <f>SUMIF('KPI data 2023'!$B:$B, $B183, 'KPI data 2023'!$X:$X)</f>
        <v>81136.930000000008</v>
      </c>
      <c r="N183" s="5">
        <f>SUMIF('KPI data 2024'!$B:$B, $B183, 'KPI data 2024'!$X:$X)</f>
        <v>61696.1</v>
      </c>
      <c r="O183" s="5">
        <f>SUMIF('KPI data 2025'!$B:$B, $B183, 'KPI data 2025'!$X:$X)</f>
        <v>48319.479999999996</v>
      </c>
      <c r="P183" s="5">
        <f>IF(D183="Switzerland",SUMIF('Combined Budget 2025 CHF'!$B:$B,$B183,'Combined Budget 2025 CHF'!$AF:$AF),SUMIF('Combined Budget 2025 EUR'!$B:$B,$B183,'Combined Budget 2025 EUR'!$AN:$AN))</f>
        <v>45260</v>
      </c>
      <c r="Q183" s="6"/>
      <c r="R183" s="6">
        <f t="shared" si="51"/>
        <v>-0.2168146771027667</v>
      </c>
      <c r="S183" s="6">
        <f t="shared" si="52"/>
        <v>-0.40446994975037887</v>
      </c>
      <c r="T183" s="6">
        <f t="shared" si="53"/>
        <v>-0.16780729847053677</v>
      </c>
      <c r="U183" s="6">
        <f t="shared" si="54"/>
        <v>6.7597878921785259E-2</v>
      </c>
      <c r="V183" s="6">
        <f t="shared" si="55"/>
        <v>-4.4884318274891477E-2</v>
      </c>
      <c r="W183" s="6"/>
      <c r="X183" s="7">
        <f t="shared" si="56"/>
        <v>-13376.620000000003</v>
      </c>
      <c r="Y183" s="7">
        <f t="shared" si="57"/>
        <v>-32817.450000000012</v>
      </c>
      <c r="Z183" s="7">
        <f t="shared" si="58"/>
        <v>-9743.3700000000026</v>
      </c>
      <c r="AA183" s="7">
        <f t="shared" si="59"/>
        <v>3059.4799999999959</v>
      </c>
      <c r="AB183" s="6"/>
      <c r="AC183" s="5">
        <f>SUMIF('KPI data 2022'!$B:$B, $B183,'KPI data 2022'!$AI:$AI)</f>
        <v>58062.85</v>
      </c>
      <c r="AD183" s="5">
        <f>SUMIF('KPI data 2023'!$B:$B, $B183, 'KPI data 2023'!$AI:$AI)</f>
        <v>81136.930000000008</v>
      </c>
      <c r="AE183" s="5">
        <f>SUMIF('KPI data 2024'!$B:$B, $B183, 'KPI data 2024'!$AI:$AI)</f>
        <v>61696.1</v>
      </c>
      <c r="AF183" s="5">
        <f t="shared" si="68"/>
        <v>48319.479999999996</v>
      </c>
      <c r="AG183" s="5">
        <f>IF(D183="Switzerland",SUMIF('Combined Budget 2025 CHF'!$B:$B,$B183,'Combined Budget 2025 CHF'!$Q:$Q),SUMIF('Combined Budget 2025 EUR'!$B:$B,$B183,'Combined Budget 2025 EUR'!$Q:$Q))</f>
        <v>62000</v>
      </c>
      <c r="AH183" s="6"/>
      <c r="AI183" s="6">
        <f t="shared" si="60"/>
        <v>-0.2168146771027667</v>
      </c>
      <c r="AJ183" s="6">
        <f t="shared" si="61"/>
        <v>-0.40446994975037887</v>
      </c>
      <c r="AK183" s="6">
        <f t="shared" si="62"/>
        <v>-0.16780729847053677</v>
      </c>
      <c r="AL183" s="6">
        <f t="shared" si="63"/>
        <v>-0.22065354838709683</v>
      </c>
      <c r="AM183" s="6">
        <f t="shared" si="69"/>
        <v>-4.4884318274891477E-2</v>
      </c>
      <c r="AN183" s="6"/>
      <c r="AO183" s="7">
        <f t="shared" si="64"/>
        <v>-13376.620000000003</v>
      </c>
      <c r="AP183" s="7">
        <f t="shared" si="65"/>
        <v>-32817.450000000012</v>
      </c>
      <c r="AQ183" s="7">
        <f t="shared" si="66"/>
        <v>-9743.3700000000026</v>
      </c>
      <c r="AR183" s="7">
        <f t="shared" si="67"/>
        <v>-13680.520000000004</v>
      </c>
    </row>
    <row r="184" spans="2:44" x14ac:dyDescent="0.25">
      <c r="B184" s="1">
        <v>20932</v>
      </c>
      <c r="C184" s="1" t="s">
        <v>247</v>
      </c>
      <c r="D184" s="1" t="s">
        <v>23</v>
      </c>
      <c r="E184" s="1" t="str">
        <f>IF(D184="Switzerland", VLOOKUP($B184, 'Combined Budget 2025 CHF'!$B:$E, 4, 0), VLOOKUP($B184, 'Combined Budget 2025 EUR'!$B:$E, 4, 0))</f>
        <v>South East / Bayern</v>
      </c>
      <c r="F184" s="1" t="s">
        <v>535</v>
      </c>
      <c r="G184" s="1" t="s">
        <v>106</v>
      </c>
      <c r="H184" t="str">
        <f>IF(D184="Switzerland", VLOOKUP($B184, 'Combined Budget 2025 CHF'!$B:$K, 10, 0), VLOOKUP($B184, 'Combined Budget 2025 EUR'!$B:$K, 10, 0))</f>
        <v>AA</v>
      </c>
      <c r="I184" t="s">
        <v>107</v>
      </c>
      <c r="J184">
        <f>YEAR(VLOOKUP($B184, 'KPI data 2025'!$B:$H, 7, 0))</f>
        <v>2021</v>
      </c>
      <c r="K184" t="str">
        <f t="shared" si="50"/>
        <v>Pre-2022</v>
      </c>
      <c r="L184" s="5">
        <f>SUMIF('KPI data 2022'!$B:$B, $B184,'KPI data 2022'!$X:$X)</f>
        <v>28619.379999999994</v>
      </c>
      <c r="M184" s="5">
        <f>SUMIF('KPI data 2023'!$B:$B, $B184, 'KPI data 2023'!$X:$X)</f>
        <v>29083.61</v>
      </c>
      <c r="N184" s="5">
        <f>SUMIF('KPI data 2024'!$B:$B, $B184, 'KPI data 2024'!$X:$X)</f>
        <v>25261.559999999998</v>
      </c>
      <c r="O184" s="5">
        <f>SUMIF('KPI data 2025'!$B:$B, $B184, 'KPI data 2025'!$X:$X)</f>
        <v>27219.769999999997</v>
      </c>
      <c r="P184" s="5">
        <f>IF(D184="Switzerland",SUMIF('Combined Budget 2025 CHF'!$B:$B,$B184,'Combined Budget 2025 CHF'!$AF:$AF),SUMIF('Combined Budget 2025 EUR'!$B:$B,$B184,'Combined Budget 2025 EUR'!$AN:$AN))</f>
        <v>18250</v>
      </c>
      <c r="Q184" s="6"/>
      <c r="R184" s="6">
        <f t="shared" si="51"/>
        <v>7.7517382141087054E-2</v>
      </c>
      <c r="S184" s="6">
        <f t="shared" si="52"/>
        <v>-6.4085579472424659E-2</v>
      </c>
      <c r="T184" s="6">
        <f t="shared" si="53"/>
        <v>-4.8904273957017796E-2</v>
      </c>
      <c r="U184" s="6">
        <f t="shared" si="54"/>
        <v>0.49149424657534224</v>
      </c>
      <c r="V184" s="6">
        <f t="shared" si="55"/>
        <v>-1.2456903171017553E-2</v>
      </c>
      <c r="W184" s="6"/>
      <c r="X184" s="7">
        <f t="shared" si="56"/>
        <v>1958.2099999999991</v>
      </c>
      <c r="Y184" s="7">
        <f t="shared" si="57"/>
        <v>-1863.8400000000038</v>
      </c>
      <c r="Z184" s="7">
        <f t="shared" si="58"/>
        <v>-1399.6099999999969</v>
      </c>
      <c r="AA184" s="7">
        <f t="shared" si="59"/>
        <v>8969.7699999999968</v>
      </c>
      <c r="AB184" s="6"/>
      <c r="AC184" s="5">
        <f>SUMIF('KPI data 2022'!$B:$B, $B184,'KPI data 2022'!$AI:$AI)</f>
        <v>28619.379999999994</v>
      </c>
      <c r="AD184" s="5">
        <f>SUMIF('KPI data 2023'!$B:$B, $B184, 'KPI data 2023'!$AI:$AI)</f>
        <v>29083.61</v>
      </c>
      <c r="AE184" s="5">
        <f>SUMIF('KPI data 2024'!$B:$B, $B184, 'KPI data 2024'!$AI:$AI)</f>
        <v>25261.559999999998</v>
      </c>
      <c r="AF184" s="5">
        <f t="shared" si="68"/>
        <v>27219.769999999997</v>
      </c>
      <c r="AG184" s="5">
        <f>IF(D184="Switzerland",SUMIF('Combined Budget 2025 CHF'!$B:$B,$B184,'Combined Budget 2025 CHF'!$Q:$Q),SUMIF('Combined Budget 2025 EUR'!$B:$B,$B184,'Combined Budget 2025 EUR'!$Q:$Q))</f>
        <v>25000</v>
      </c>
      <c r="AH184" s="6"/>
      <c r="AI184" s="6">
        <f t="shared" si="60"/>
        <v>7.7517382141087054E-2</v>
      </c>
      <c r="AJ184" s="6">
        <f t="shared" si="61"/>
        <v>-6.4085579472424659E-2</v>
      </c>
      <c r="AK184" s="6">
        <f t="shared" si="62"/>
        <v>-4.8904273957017796E-2</v>
      </c>
      <c r="AL184" s="6">
        <f t="shared" si="63"/>
        <v>8.8790799999999948E-2</v>
      </c>
      <c r="AM184" s="6">
        <f t="shared" si="69"/>
        <v>-1.2456903171017553E-2</v>
      </c>
      <c r="AN184" s="6"/>
      <c r="AO184" s="7">
        <f t="shared" si="64"/>
        <v>1958.2099999999991</v>
      </c>
      <c r="AP184" s="7">
        <f t="shared" si="65"/>
        <v>-1863.8400000000038</v>
      </c>
      <c r="AQ184" s="7">
        <f t="shared" si="66"/>
        <v>-1399.6099999999969</v>
      </c>
      <c r="AR184" s="7">
        <f t="shared" si="67"/>
        <v>2219.7699999999968</v>
      </c>
    </row>
    <row r="185" spans="2:44" x14ac:dyDescent="0.25">
      <c r="B185" s="1">
        <v>20933</v>
      </c>
      <c r="C185" s="1" t="s">
        <v>125</v>
      </c>
      <c r="D185" s="1" t="s">
        <v>23</v>
      </c>
      <c r="E185" s="1" t="str">
        <f>IF(D185="Switzerland", VLOOKUP($B185, 'Combined Budget 2025 CHF'!$B:$E, 4, 0), VLOOKUP($B185, 'Combined Budget 2025 EUR'!$B:$E, 4, 0))</f>
        <v>North</v>
      </c>
      <c r="F185" s="1" t="s">
        <v>533</v>
      </c>
      <c r="G185" s="1" t="s">
        <v>533</v>
      </c>
      <c r="H185" t="str">
        <f>IF(D185="Switzerland", VLOOKUP($B185, 'Combined Budget 2025 CHF'!$B:$K, 10, 0), VLOOKUP($B185, 'Combined Budget 2025 EUR'!$B:$K, 10, 0))</f>
        <v>AA</v>
      </c>
      <c r="I185" t="s">
        <v>64</v>
      </c>
      <c r="J185">
        <f>YEAR(VLOOKUP($B185, 'KPI data 2025'!$B:$H, 7, 0))</f>
        <v>2021</v>
      </c>
      <c r="K185" t="str">
        <f t="shared" si="50"/>
        <v>Pre-2022</v>
      </c>
      <c r="L185" s="5">
        <f>SUMIF('KPI data 2022'!$B:$B, $B185,'KPI data 2022'!$X:$X)</f>
        <v>53437.85</v>
      </c>
      <c r="M185" s="5">
        <f>SUMIF('KPI data 2023'!$B:$B, $B185, 'KPI data 2023'!$X:$X)</f>
        <v>79726.2</v>
      </c>
      <c r="N185" s="5">
        <f>SUMIF('KPI data 2024'!$B:$B, $B185, 'KPI data 2024'!$X:$X)</f>
        <v>100288.01</v>
      </c>
      <c r="O185" s="5">
        <f>SUMIF('KPI data 2025'!$B:$B, $B185, 'KPI data 2025'!$X:$X)</f>
        <v>28202.059999999998</v>
      </c>
      <c r="P185" s="5">
        <f>IF(D185="Switzerland",SUMIF('Combined Budget 2025 CHF'!$B:$B,$B185,'Combined Budget 2025 CHF'!$AF:$AF),SUMIF('Combined Budget 2025 EUR'!$B:$B,$B185,'Combined Budget 2025 EUR'!$AN:$AN))</f>
        <v>80300</v>
      </c>
      <c r="Q185" s="6"/>
      <c r="R185" s="6">
        <f t="shared" si="51"/>
        <v>-0.7187893148941733</v>
      </c>
      <c r="S185" s="6">
        <f t="shared" si="52"/>
        <v>-0.64626358712694199</v>
      </c>
      <c r="T185" s="6">
        <f t="shared" si="53"/>
        <v>-0.47224560868373266</v>
      </c>
      <c r="U185" s="6">
        <f t="shared" si="54"/>
        <v>-0.64879128268991293</v>
      </c>
      <c r="V185" s="6">
        <f t="shared" si="55"/>
        <v>-0.14766962895143743</v>
      </c>
      <c r="W185" s="6"/>
      <c r="X185" s="7">
        <f t="shared" si="56"/>
        <v>-72085.95</v>
      </c>
      <c r="Y185" s="7">
        <f t="shared" si="57"/>
        <v>-51524.14</v>
      </c>
      <c r="Z185" s="7">
        <f t="shared" si="58"/>
        <v>-25235.79</v>
      </c>
      <c r="AA185" s="7">
        <f t="shared" si="59"/>
        <v>-52097.94</v>
      </c>
      <c r="AB185" s="6"/>
      <c r="AC185" s="5">
        <f>SUMIF('KPI data 2022'!$B:$B, $B185,'KPI data 2022'!$AI:$AI)</f>
        <v>53437.85</v>
      </c>
      <c r="AD185" s="5">
        <f>SUMIF('KPI data 2023'!$B:$B, $B185, 'KPI data 2023'!$AI:$AI)</f>
        <v>79726.2</v>
      </c>
      <c r="AE185" s="5">
        <f>SUMIF('KPI data 2024'!$B:$B, $B185, 'KPI data 2024'!$AI:$AI)</f>
        <v>100288.01</v>
      </c>
      <c r="AF185" s="5">
        <f t="shared" si="68"/>
        <v>28202.059999999998</v>
      </c>
      <c r="AG185" s="5">
        <f>IF(D185="Switzerland",SUMIF('Combined Budget 2025 CHF'!$B:$B,$B185,'Combined Budget 2025 CHF'!$Q:$Q),SUMIF('Combined Budget 2025 EUR'!$B:$B,$B185,'Combined Budget 2025 EUR'!$Q:$Q))</f>
        <v>110000</v>
      </c>
      <c r="AH185" s="6"/>
      <c r="AI185" s="6">
        <f t="shared" si="60"/>
        <v>-0.7187893148941733</v>
      </c>
      <c r="AJ185" s="6">
        <f t="shared" si="61"/>
        <v>-0.64626358712694199</v>
      </c>
      <c r="AK185" s="6">
        <f t="shared" si="62"/>
        <v>-0.47224560868373266</v>
      </c>
      <c r="AL185" s="6">
        <f t="shared" si="63"/>
        <v>-0.74361763636363643</v>
      </c>
      <c r="AM185" s="6">
        <f t="shared" si="69"/>
        <v>-0.14766962895143743</v>
      </c>
      <c r="AN185" s="6"/>
      <c r="AO185" s="7">
        <f t="shared" si="64"/>
        <v>-72085.95</v>
      </c>
      <c r="AP185" s="7">
        <f t="shared" si="65"/>
        <v>-51524.14</v>
      </c>
      <c r="AQ185" s="7">
        <f t="shared" si="66"/>
        <v>-25235.79</v>
      </c>
      <c r="AR185" s="7">
        <f t="shared" si="67"/>
        <v>-81797.94</v>
      </c>
    </row>
    <row r="186" spans="2:44" x14ac:dyDescent="0.25">
      <c r="B186" s="1">
        <v>20940</v>
      </c>
      <c r="C186" s="1" t="s">
        <v>191</v>
      </c>
      <c r="D186" s="1" t="s">
        <v>23</v>
      </c>
      <c r="E186" s="1" t="str">
        <f>IF(D186="Switzerland", VLOOKUP($B186, 'Combined Budget 2025 CHF'!$B:$E, 4, 0), VLOOKUP($B186, 'Combined Budget 2025 EUR'!$B:$E, 4, 0))</f>
        <v>South West</v>
      </c>
      <c r="F186" s="1" t="s">
        <v>535</v>
      </c>
      <c r="G186" s="1" t="s">
        <v>106</v>
      </c>
      <c r="H186" t="str">
        <f>IF(D186="Switzerland", VLOOKUP($B186, 'Combined Budget 2025 CHF'!$B:$K, 10, 0), VLOOKUP($B186, 'Combined Budget 2025 EUR'!$B:$K, 10, 0))</f>
        <v>AA</v>
      </c>
      <c r="I186" t="s">
        <v>64</v>
      </c>
      <c r="J186">
        <f>YEAR(VLOOKUP($B186, 'KPI data 2025'!$B:$H, 7, 0))</f>
        <v>2022</v>
      </c>
      <c r="K186">
        <f t="shared" si="50"/>
        <v>2022</v>
      </c>
      <c r="L186" s="5">
        <f>SUMIF('KPI data 2022'!$B:$B, $B186,'KPI data 2022'!$X:$X)</f>
        <v>17985.449999999997</v>
      </c>
      <c r="M186" s="5">
        <f>SUMIF('KPI data 2023'!$B:$B, $B186, 'KPI data 2023'!$X:$X)</f>
        <v>128328.92</v>
      </c>
      <c r="N186" s="5">
        <f>SUMIF('KPI data 2024'!$B:$B, $B186, 'KPI data 2024'!$X:$X)</f>
        <v>102547.79000000002</v>
      </c>
      <c r="O186" s="5">
        <f>SUMIF('KPI data 2025'!$B:$B, $B186, 'KPI data 2025'!$X:$X)</f>
        <v>63824.070000000007</v>
      </c>
      <c r="P186" s="5">
        <f>IF(D186="Switzerland",SUMIF('Combined Budget 2025 CHF'!$B:$B,$B186,'Combined Budget 2025 CHF'!$AF:$AF),SUMIF('Combined Budget 2025 EUR'!$B:$B,$B186,'Combined Budget 2025 EUR'!$AN:$AN))</f>
        <v>73000</v>
      </c>
      <c r="Q186" s="6"/>
      <c r="R186" s="6">
        <f t="shared" si="51"/>
        <v>-0.37761632893307606</v>
      </c>
      <c r="S186" s="6">
        <f t="shared" si="52"/>
        <v>-0.50265248082817182</v>
      </c>
      <c r="T186" s="6">
        <f t="shared" si="53"/>
        <v>2.5486501588784276</v>
      </c>
      <c r="U186" s="6">
        <f t="shared" si="54"/>
        <v>-0.12569767123287656</v>
      </c>
      <c r="V186" s="6">
        <f t="shared" si="55"/>
        <v>0.37251088281424449</v>
      </c>
      <c r="W186" s="6"/>
      <c r="X186" s="7">
        <f t="shared" si="56"/>
        <v>-38723.720000000016</v>
      </c>
      <c r="Y186" s="7">
        <f t="shared" si="57"/>
        <v>-64504.849999999991</v>
      </c>
      <c r="Z186" s="7">
        <f t="shared" si="58"/>
        <v>45838.62000000001</v>
      </c>
      <c r="AA186" s="7">
        <f t="shared" si="59"/>
        <v>-9175.929999999993</v>
      </c>
      <c r="AB186" s="6"/>
      <c r="AC186" s="5">
        <f>SUMIF('KPI data 2022'!$B:$B, $B186,'KPI data 2022'!$AI:$AI)</f>
        <v>17985.449999999997</v>
      </c>
      <c r="AD186" s="5">
        <f>SUMIF('KPI data 2023'!$B:$B, $B186, 'KPI data 2023'!$AI:$AI)</f>
        <v>128328.92</v>
      </c>
      <c r="AE186" s="5">
        <f>SUMIF('KPI data 2024'!$B:$B, $B186, 'KPI data 2024'!$AI:$AI)</f>
        <v>102547.79000000002</v>
      </c>
      <c r="AF186" s="5">
        <f t="shared" si="68"/>
        <v>63824.070000000007</v>
      </c>
      <c r="AG186" s="5">
        <f>IF(D186="Switzerland",SUMIF('Combined Budget 2025 CHF'!$B:$B,$B186,'Combined Budget 2025 CHF'!$Q:$Q),SUMIF('Combined Budget 2025 EUR'!$B:$B,$B186,'Combined Budget 2025 EUR'!$Q:$Q))</f>
        <v>100000</v>
      </c>
      <c r="AH186" s="6"/>
      <c r="AI186" s="6">
        <f t="shared" si="60"/>
        <v>-0.37761632893307606</v>
      </c>
      <c r="AJ186" s="6">
        <f t="shared" si="61"/>
        <v>-0.50265248082817182</v>
      </c>
      <c r="AK186" s="6">
        <f t="shared" si="62"/>
        <v>2.5486501588784276</v>
      </c>
      <c r="AL186" s="6">
        <f t="shared" si="63"/>
        <v>-0.36175929999999989</v>
      </c>
      <c r="AM186" s="6">
        <f t="shared" si="69"/>
        <v>0.37251088281424449</v>
      </c>
      <c r="AN186" s="6"/>
      <c r="AO186" s="7">
        <f t="shared" si="64"/>
        <v>-38723.720000000016</v>
      </c>
      <c r="AP186" s="7">
        <f t="shared" si="65"/>
        <v>-64504.849999999991</v>
      </c>
      <c r="AQ186" s="7">
        <f t="shared" si="66"/>
        <v>45838.62000000001</v>
      </c>
      <c r="AR186" s="7">
        <f t="shared" si="67"/>
        <v>-36175.929999999993</v>
      </c>
    </row>
    <row r="187" spans="2:44" x14ac:dyDescent="0.25">
      <c r="B187" s="1">
        <v>20948</v>
      </c>
      <c r="C187" s="11" t="s">
        <v>165</v>
      </c>
      <c r="D187" s="1" t="s">
        <v>23</v>
      </c>
      <c r="E187" s="1" t="str">
        <f>IF(D187="Switzerland", VLOOKUP($B187, 'Combined Budget 2025 CHF'!$B:$E, 4, 0), VLOOKUP($B187, 'Combined Budget 2025 EUR'!$B:$E, 4, 0))</f>
        <v>North</v>
      </c>
      <c r="F187" s="1" t="s">
        <v>535</v>
      </c>
      <c r="G187" s="1" t="s">
        <v>106</v>
      </c>
      <c r="H187" t="str">
        <f>IF(D187="Switzerland", VLOOKUP($B187, 'Combined Budget 2025 CHF'!$B:$K, 10, 0), VLOOKUP($B187, 'Combined Budget 2025 EUR'!$B:$K, 10, 0))</f>
        <v>AA</v>
      </c>
      <c r="I187" t="s">
        <v>64</v>
      </c>
      <c r="J187">
        <f>YEAR(VLOOKUP($B187, 'KPI data 2025'!$B:$H, 7, 0))</f>
        <v>2022</v>
      </c>
      <c r="K187">
        <f t="shared" si="50"/>
        <v>2022</v>
      </c>
      <c r="L187" s="5">
        <f>SUMIF('KPI data 2022'!$B:$B, $B187,'KPI data 2022'!$X:$X)</f>
        <v>12147.47</v>
      </c>
      <c r="M187" s="5">
        <f>SUMIF('KPI data 2023'!$B:$B, $B187, 'KPI data 2023'!$X:$X)</f>
        <v>25271.08</v>
      </c>
      <c r="N187" s="5">
        <f>SUMIF('KPI data 2024'!$B:$B, $B187, 'KPI data 2024'!$X:$X)</f>
        <v>21467.579999999998</v>
      </c>
      <c r="O187" s="5">
        <f>SUMIF('KPI data 2025'!$B:$B, $B187, 'KPI data 2025'!$X:$X)</f>
        <v>39367.539999999994</v>
      </c>
      <c r="P187" s="5">
        <f>IF(D187="Switzerland",SUMIF('Combined Budget 2025 CHF'!$B:$B,$B187,'Combined Budget 2025 CHF'!$AF:$AF),SUMIF('Combined Budget 2025 EUR'!$B:$B,$B187,'Combined Budget 2025 EUR'!$AN:$AN))</f>
        <v>16790</v>
      </c>
      <c r="Q187" s="6"/>
      <c r="R187" s="6">
        <f t="shared" si="51"/>
        <v>0.83381359240305608</v>
      </c>
      <c r="S187" s="6">
        <f t="shared" si="52"/>
        <v>0.55780995509491449</v>
      </c>
      <c r="T187" s="6">
        <f t="shared" si="53"/>
        <v>2.2408015825517573</v>
      </c>
      <c r="U187" s="6">
        <f t="shared" si="54"/>
        <v>1.3447016081000593</v>
      </c>
      <c r="V187" s="6">
        <f t="shared" si="55"/>
        <v>0.34172375996323834</v>
      </c>
      <c r="W187" s="6"/>
      <c r="X187" s="7">
        <f t="shared" si="56"/>
        <v>17899.959999999995</v>
      </c>
      <c r="Y187" s="7">
        <f t="shared" si="57"/>
        <v>14096.459999999992</v>
      </c>
      <c r="Z187" s="7">
        <f t="shared" si="58"/>
        <v>27220.069999999992</v>
      </c>
      <c r="AA187" s="7">
        <f t="shared" si="59"/>
        <v>22577.539999999994</v>
      </c>
      <c r="AB187" s="6"/>
      <c r="AC187" s="5">
        <f>SUMIF('KPI data 2022'!$B:$B, $B187,'KPI data 2022'!$AI:$AI)</f>
        <v>12147.47</v>
      </c>
      <c r="AD187" s="5">
        <f>SUMIF('KPI data 2023'!$B:$B, $B187, 'KPI data 2023'!$AI:$AI)</f>
        <v>25271.08</v>
      </c>
      <c r="AE187" s="5">
        <f>SUMIF('KPI data 2024'!$B:$B, $B187, 'KPI data 2024'!$AI:$AI)</f>
        <v>21467.579999999998</v>
      </c>
      <c r="AF187" s="5">
        <f t="shared" si="68"/>
        <v>39367.539999999994</v>
      </c>
      <c r="AG187" s="5">
        <f>IF(D187="Switzerland",SUMIF('Combined Budget 2025 CHF'!$B:$B,$B187,'Combined Budget 2025 CHF'!$Q:$Q),SUMIF('Combined Budget 2025 EUR'!$B:$B,$B187,'Combined Budget 2025 EUR'!$Q:$Q))</f>
        <v>23000</v>
      </c>
      <c r="AH187" s="6"/>
      <c r="AI187" s="6">
        <f t="shared" si="60"/>
        <v>0.83381359240305608</v>
      </c>
      <c r="AJ187" s="6">
        <f t="shared" si="61"/>
        <v>0.55780995509491449</v>
      </c>
      <c r="AK187" s="6">
        <f t="shared" si="62"/>
        <v>2.2408015825517573</v>
      </c>
      <c r="AL187" s="6">
        <f t="shared" si="63"/>
        <v>0.71163217391304312</v>
      </c>
      <c r="AM187" s="6">
        <f t="shared" si="69"/>
        <v>0.34172375996323834</v>
      </c>
      <c r="AN187" s="6"/>
      <c r="AO187" s="7">
        <f t="shared" si="64"/>
        <v>17899.959999999995</v>
      </c>
      <c r="AP187" s="7">
        <f t="shared" si="65"/>
        <v>14096.459999999992</v>
      </c>
      <c r="AQ187" s="7">
        <f t="shared" si="66"/>
        <v>27220.069999999992</v>
      </c>
      <c r="AR187" s="7">
        <f t="shared" si="67"/>
        <v>16367.539999999994</v>
      </c>
    </row>
    <row r="188" spans="2:44" x14ac:dyDescent="0.25">
      <c r="B188" s="1">
        <v>20985</v>
      </c>
      <c r="C188" s="1" t="s">
        <v>71</v>
      </c>
      <c r="D188" s="1" t="s">
        <v>23</v>
      </c>
      <c r="E188" s="1" t="str">
        <f>IF(D188="Switzerland", VLOOKUP($B188, 'Combined Budget 2025 CHF'!$B:$E, 4, 0), VLOOKUP($B188, 'Combined Budget 2025 EUR'!$B:$E, 4, 0))</f>
        <v>NRW</v>
      </c>
      <c r="F188" s="1" t="s">
        <v>535</v>
      </c>
      <c r="G188" s="1" t="s">
        <v>106</v>
      </c>
      <c r="H188" t="str">
        <f>IF(D188="Switzerland", VLOOKUP($B188, 'Combined Budget 2025 CHF'!$B:$K, 10, 0), VLOOKUP($B188, 'Combined Budget 2025 EUR'!$B:$K, 10, 0))</f>
        <v>AA</v>
      </c>
      <c r="I188" t="s">
        <v>64</v>
      </c>
      <c r="J188">
        <f>YEAR(VLOOKUP($B188, 'KPI data 2025'!$B:$H, 7, 0))</f>
        <v>2023</v>
      </c>
      <c r="K188">
        <f t="shared" si="50"/>
        <v>2023</v>
      </c>
      <c r="L188" s="5">
        <f>SUMIF('KPI data 2022'!$B:$B, $B188,'KPI data 2022'!$X:$X)</f>
        <v>0</v>
      </c>
      <c r="M188" s="5">
        <f>SUMIF('KPI data 2023'!$B:$B, $B188, 'KPI data 2023'!$X:$X)</f>
        <v>25245.06</v>
      </c>
      <c r="N188" s="5">
        <f>SUMIF('KPI data 2024'!$B:$B, $B188, 'KPI data 2024'!$X:$X)</f>
        <v>24748.07</v>
      </c>
      <c r="O188" s="5">
        <f>SUMIF('KPI data 2025'!$B:$B, $B188, 'KPI data 2025'!$X:$X)</f>
        <v>17987.62</v>
      </c>
      <c r="P188" s="5">
        <f>IF(D188="Switzerland",SUMIF('Combined Budget 2025 CHF'!$B:$B,$B188,'Combined Budget 2025 CHF'!$AF:$AF),SUMIF('Combined Budget 2025 EUR'!$B:$B,$B188,'Combined Budget 2025 EUR'!$AN:$AN))</f>
        <v>18250</v>
      </c>
      <c r="Q188" s="6"/>
      <c r="R188" s="6">
        <f t="shared" si="51"/>
        <v>-0.27317079675303979</v>
      </c>
      <c r="S188" s="6">
        <f t="shared" si="52"/>
        <v>-0.2874796098721889</v>
      </c>
      <c r="T188" s="6" t="str">
        <f t="shared" si="53"/>
        <v>N/A</v>
      </c>
      <c r="U188" s="6">
        <f t="shared" si="54"/>
        <v>-1.4376986301369965E-2</v>
      </c>
      <c r="V188" s="6" t="str">
        <f t="shared" si="55"/>
        <v>N/A</v>
      </c>
      <c r="W188" s="6"/>
      <c r="X188" s="7">
        <f t="shared" si="56"/>
        <v>-6760.4500000000007</v>
      </c>
      <c r="Y188" s="7">
        <f t="shared" si="57"/>
        <v>-7257.4400000000023</v>
      </c>
      <c r="Z188" s="7">
        <f t="shared" si="58"/>
        <v>17987.62</v>
      </c>
      <c r="AA188" s="7">
        <f t="shared" si="59"/>
        <v>-262.38000000000102</v>
      </c>
      <c r="AB188" s="6"/>
      <c r="AC188" s="5">
        <f>SUMIF('KPI data 2022'!$B:$B, $B188,'KPI data 2022'!$AI:$AI)</f>
        <v>0</v>
      </c>
      <c r="AD188" s="5">
        <f>SUMIF('KPI data 2023'!$B:$B, $B188, 'KPI data 2023'!$AI:$AI)</f>
        <v>25245.06</v>
      </c>
      <c r="AE188" s="5">
        <f>SUMIF('KPI data 2024'!$B:$B, $B188, 'KPI data 2024'!$AI:$AI)</f>
        <v>24748.07</v>
      </c>
      <c r="AF188" s="5">
        <f t="shared" si="68"/>
        <v>17987.62</v>
      </c>
      <c r="AG188" s="5">
        <f>IF(D188="Switzerland",SUMIF('Combined Budget 2025 CHF'!$B:$B,$B188,'Combined Budget 2025 CHF'!$Q:$Q),SUMIF('Combined Budget 2025 EUR'!$B:$B,$B188,'Combined Budget 2025 EUR'!$Q:$Q))</f>
        <v>25000</v>
      </c>
      <c r="AH188" s="6"/>
      <c r="AI188" s="6">
        <f t="shared" si="60"/>
        <v>-0.27317079675303979</v>
      </c>
      <c r="AJ188" s="6">
        <f t="shared" si="61"/>
        <v>-0.2874796098721889</v>
      </c>
      <c r="AK188" s="6" t="str">
        <f t="shared" si="62"/>
        <v>N/A</v>
      </c>
      <c r="AL188" s="6">
        <f t="shared" si="63"/>
        <v>-0.28049520000000006</v>
      </c>
      <c r="AM188" s="6" t="str">
        <f t="shared" si="69"/>
        <v>N/A</v>
      </c>
      <c r="AN188" s="6"/>
      <c r="AO188" s="7">
        <f t="shared" si="64"/>
        <v>-6760.4500000000007</v>
      </c>
      <c r="AP188" s="7">
        <f t="shared" si="65"/>
        <v>-7257.4400000000023</v>
      </c>
      <c r="AQ188" s="7">
        <f t="shared" si="66"/>
        <v>17987.62</v>
      </c>
      <c r="AR188" s="7">
        <f t="shared" si="67"/>
        <v>-7012.380000000001</v>
      </c>
    </row>
    <row r="189" spans="2:44" x14ac:dyDescent="0.25">
      <c r="B189">
        <v>21050</v>
      </c>
      <c r="C189" t="s">
        <v>428</v>
      </c>
      <c r="D189" t="s">
        <v>31</v>
      </c>
      <c r="E189" s="1" t="str">
        <f>IF(D189="Switzerland", VLOOKUP($B189, 'Combined Budget 2025 CHF'!$B:$E, 4, 0), VLOOKUP($B189, 'Combined Budget 2025 EUR'!$B:$E, 4, 0))</f>
        <v>German Switzerland</v>
      </c>
      <c r="F189" s="1" t="s">
        <v>535</v>
      </c>
      <c r="G189" s="1" t="s">
        <v>106</v>
      </c>
      <c r="H189" t="str">
        <f>IF(D189="Switzerland", VLOOKUP($B189, 'Combined Budget 2025 CHF'!$B:$K, 10, 0), VLOOKUP($B189, 'Combined Budget 2025 EUR'!$B:$K, 10, 0))</f>
        <v>AA</v>
      </c>
      <c r="I189" t="s">
        <v>64</v>
      </c>
      <c r="J189">
        <f>YEAR(VLOOKUP($B189, 'KPI data 2025'!$B:$H, 7, 0))</f>
        <v>1900</v>
      </c>
      <c r="K189" t="str">
        <f t="shared" si="50"/>
        <v>Pre-2022</v>
      </c>
      <c r="L189" s="5">
        <f>SUMIF('KPI data 2022'!$B:$B, $B189,'KPI data 2022'!$X:$X)</f>
        <v>28699.41</v>
      </c>
      <c r="M189" s="5">
        <f>SUMIF('KPI data 2023'!$B:$B, $B189, 'KPI data 2023'!$X:$X)</f>
        <v>25971.329999999998</v>
      </c>
      <c r="N189" s="5">
        <f>SUMIF('KPI data 2024'!$B:$B, $B189, 'KPI data 2024'!$X:$X)</f>
        <v>34613.770000000004</v>
      </c>
      <c r="O189" s="5">
        <f>SUMIF('KPI data 2025'!$B:$B, $B189, 'KPI data 2025'!$X:$X)</f>
        <v>30550.399999999998</v>
      </c>
      <c r="P189" s="5">
        <f>IF(D189="Switzerland",SUMIF('Combined Budget 2025 CHF'!$B:$B,$B189,'Combined Budget 2025 CHF'!$AF:$AF),SUMIF('Combined Budget 2025 EUR'!$B:$B,$B189,'Combined Budget 2025 EUR'!$AN:$AN))</f>
        <v>27010</v>
      </c>
      <c r="Q189" s="6"/>
      <c r="R189" s="6">
        <f t="shared" si="51"/>
        <v>-0.11739172011601184</v>
      </c>
      <c r="S189" s="6">
        <f t="shared" si="52"/>
        <v>0.17631249535545535</v>
      </c>
      <c r="T189" s="6">
        <f t="shared" si="53"/>
        <v>6.4495750957946463E-2</v>
      </c>
      <c r="U189" s="6">
        <f t="shared" si="54"/>
        <v>0.13107737874861147</v>
      </c>
      <c r="V189" s="6">
        <f t="shared" si="55"/>
        <v>1.5748016804861376E-2</v>
      </c>
      <c r="W189" s="6"/>
      <c r="X189" s="7">
        <f t="shared" si="56"/>
        <v>-4063.3700000000063</v>
      </c>
      <c r="Y189" s="7">
        <f t="shared" si="57"/>
        <v>4579.07</v>
      </c>
      <c r="Z189" s="7">
        <f t="shared" si="58"/>
        <v>1850.989999999998</v>
      </c>
      <c r="AA189" s="7">
        <f t="shared" si="59"/>
        <v>3540.3999999999978</v>
      </c>
      <c r="AB189" s="6"/>
      <c r="AC189" s="5">
        <f>SUMIF('KPI data 2022'!$B:$B, $B189,'KPI data 2022'!$AI:$AI)</f>
        <v>28699.41</v>
      </c>
      <c r="AD189" s="5">
        <f>SUMIF('KPI data 2023'!$B:$B, $B189, 'KPI data 2023'!$AI:$AI)</f>
        <v>25971.329999999998</v>
      </c>
      <c r="AE189" s="5">
        <f>SUMIF('KPI data 2024'!$B:$B, $B189, 'KPI data 2024'!$AI:$AI)</f>
        <v>34613.770000000004</v>
      </c>
      <c r="AF189" s="5">
        <f t="shared" si="68"/>
        <v>30550.399999999998</v>
      </c>
      <c r="AG189" s="5">
        <f>IF(D189="Switzerland",SUMIF('Combined Budget 2025 CHF'!$B:$B,$B189,'Combined Budget 2025 CHF'!$Q:$Q),SUMIF('Combined Budget 2025 EUR'!$B:$B,$B189,'Combined Budget 2025 EUR'!$Q:$Q))</f>
        <v>37000</v>
      </c>
      <c r="AH189" s="6"/>
      <c r="AI189" s="6">
        <f t="shared" si="60"/>
        <v>-0.11739172011601184</v>
      </c>
      <c r="AJ189" s="6">
        <f t="shared" si="61"/>
        <v>0.17631249535545535</v>
      </c>
      <c r="AK189" s="6">
        <f t="shared" si="62"/>
        <v>6.4495750957946463E-2</v>
      </c>
      <c r="AL189" s="6">
        <f t="shared" si="63"/>
        <v>-0.17431351351351354</v>
      </c>
      <c r="AM189" s="6">
        <f t="shared" si="69"/>
        <v>1.5748016804861376E-2</v>
      </c>
      <c r="AN189" s="6"/>
      <c r="AO189" s="7">
        <f t="shared" si="64"/>
        <v>-4063.3700000000063</v>
      </c>
      <c r="AP189" s="7">
        <f t="shared" si="65"/>
        <v>4579.07</v>
      </c>
      <c r="AQ189" s="7">
        <f t="shared" si="66"/>
        <v>1850.989999999998</v>
      </c>
      <c r="AR189" s="7">
        <f t="shared" si="67"/>
        <v>-6449.6000000000022</v>
      </c>
    </row>
    <row r="190" spans="2:44" x14ac:dyDescent="0.25">
      <c r="B190">
        <v>21064</v>
      </c>
      <c r="C190" t="s">
        <v>429</v>
      </c>
      <c r="D190" t="s">
        <v>31</v>
      </c>
      <c r="E190" s="1" t="str">
        <f>IF(D190="Switzerland", VLOOKUP($B190, 'Combined Budget 2025 CHF'!$B:$E, 4, 0), VLOOKUP($B190, 'Combined Budget 2025 EUR'!$B:$E, 4, 0))</f>
        <v>German Switzerland</v>
      </c>
      <c r="F190" s="1" t="s">
        <v>535</v>
      </c>
      <c r="G190" s="1" t="s">
        <v>106</v>
      </c>
      <c r="H190" t="str">
        <f>IF(D190="Switzerland", VLOOKUP($B190, 'Combined Budget 2025 CHF'!$B:$K, 10, 0), VLOOKUP($B190, 'Combined Budget 2025 EUR'!$B:$K, 10, 0))</f>
        <v>AA</v>
      </c>
      <c r="I190" t="s">
        <v>64</v>
      </c>
      <c r="J190">
        <f>YEAR(VLOOKUP($B190, 'KPI data 2025'!$B:$H, 7, 0))</f>
        <v>1900</v>
      </c>
      <c r="K190" t="str">
        <f t="shared" si="50"/>
        <v>Pre-2022</v>
      </c>
      <c r="L190" s="5">
        <f>SUMIF('KPI data 2022'!$B:$B, $B190,'KPI data 2022'!$X:$X)</f>
        <v>12843.699999999997</v>
      </c>
      <c r="M190" s="5">
        <f>SUMIF('KPI data 2023'!$B:$B, $B190, 'KPI data 2023'!$X:$X)</f>
        <v>26129.989999999998</v>
      </c>
      <c r="N190" s="5">
        <f>SUMIF('KPI data 2024'!$B:$B, $B190, 'KPI data 2024'!$X:$X)</f>
        <v>23384.240000000002</v>
      </c>
      <c r="O190" s="5">
        <f>SUMIF('KPI data 2025'!$B:$B, $B190, 'KPI data 2025'!$X:$X)</f>
        <v>21405.4</v>
      </c>
      <c r="P190" s="5">
        <f>IF(D190="Switzerland",SUMIF('Combined Budget 2025 CHF'!$B:$B,$B190,'Combined Budget 2025 CHF'!$AF:$AF),SUMIF('Combined Budget 2025 EUR'!$B:$B,$B190,'Combined Budget 2025 EUR'!$AN:$AN))</f>
        <v>18250</v>
      </c>
      <c r="Q190" s="6"/>
      <c r="R190" s="6">
        <f t="shared" si="51"/>
        <v>-8.4622805787145539E-2</v>
      </c>
      <c r="S190" s="6">
        <f t="shared" si="52"/>
        <v>-0.18081101447034598</v>
      </c>
      <c r="T190" s="6">
        <f t="shared" si="53"/>
        <v>0.66660697462569241</v>
      </c>
      <c r="U190" s="6">
        <f t="shared" si="54"/>
        <v>0.17289863013698636</v>
      </c>
      <c r="V190" s="6">
        <f t="shared" si="55"/>
        <v>0.13620919284291255</v>
      </c>
      <c r="W190" s="6"/>
      <c r="X190" s="7">
        <f t="shared" si="56"/>
        <v>-1978.8400000000001</v>
      </c>
      <c r="Y190" s="7">
        <f t="shared" si="57"/>
        <v>-4724.5899999999965</v>
      </c>
      <c r="Z190" s="7">
        <f t="shared" si="58"/>
        <v>8561.7000000000044</v>
      </c>
      <c r="AA190" s="7">
        <f t="shared" si="59"/>
        <v>3155.4000000000015</v>
      </c>
      <c r="AB190" s="6"/>
      <c r="AC190" s="5">
        <f>SUMIF('KPI data 2022'!$B:$B, $B190,'KPI data 2022'!$AI:$AI)</f>
        <v>12843.699999999997</v>
      </c>
      <c r="AD190" s="5">
        <f>SUMIF('KPI data 2023'!$B:$B, $B190, 'KPI data 2023'!$AI:$AI)</f>
        <v>26129.989999999998</v>
      </c>
      <c r="AE190" s="5">
        <f>SUMIF('KPI data 2024'!$B:$B, $B190, 'KPI data 2024'!$AI:$AI)</f>
        <v>23384.240000000002</v>
      </c>
      <c r="AF190" s="5">
        <f t="shared" si="68"/>
        <v>21405.4</v>
      </c>
      <c r="AG190" s="5">
        <f>IF(D190="Switzerland",SUMIF('Combined Budget 2025 CHF'!$B:$B,$B190,'Combined Budget 2025 CHF'!$Q:$Q),SUMIF('Combined Budget 2025 EUR'!$B:$B,$B190,'Combined Budget 2025 EUR'!$Q:$Q))</f>
        <v>25000</v>
      </c>
      <c r="AH190" s="6"/>
      <c r="AI190" s="6">
        <f t="shared" si="60"/>
        <v>-8.4622805787145539E-2</v>
      </c>
      <c r="AJ190" s="6">
        <f t="shared" si="61"/>
        <v>-0.18081101447034598</v>
      </c>
      <c r="AK190" s="6">
        <f t="shared" si="62"/>
        <v>0.66660697462569241</v>
      </c>
      <c r="AL190" s="6">
        <f t="shared" si="63"/>
        <v>-0.14378399999999991</v>
      </c>
      <c r="AM190" s="6">
        <f t="shared" si="69"/>
        <v>0.13620919284291255</v>
      </c>
      <c r="AN190" s="6"/>
      <c r="AO190" s="7">
        <f t="shared" si="64"/>
        <v>-1978.8400000000001</v>
      </c>
      <c r="AP190" s="7">
        <f t="shared" si="65"/>
        <v>-4724.5899999999965</v>
      </c>
      <c r="AQ190" s="7">
        <f t="shared" si="66"/>
        <v>8561.7000000000044</v>
      </c>
      <c r="AR190" s="7">
        <f t="shared" si="67"/>
        <v>-3594.5999999999985</v>
      </c>
    </row>
    <row r="191" spans="2:44" x14ac:dyDescent="0.25">
      <c r="B191">
        <v>21068</v>
      </c>
      <c r="C191" t="s">
        <v>430</v>
      </c>
      <c r="D191" t="s">
        <v>31</v>
      </c>
      <c r="E191" s="1" t="str">
        <f>IF(D191="Switzerland", VLOOKUP($B191, 'Combined Budget 2025 CHF'!$B:$E, 4, 0), VLOOKUP($B191, 'Combined Budget 2025 EUR'!$B:$E, 4, 0))</f>
        <v>German Switzerland</v>
      </c>
      <c r="F191" s="1" t="s">
        <v>535</v>
      </c>
      <c r="G191" s="1" t="s">
        <v>106</v>
      </c>
      <c r="H191" t="str">
        <f>IF(D191="Switzerland", VLOOKUP($B191, 'Combined Budget 2025 CHF'!$B:$K, 10, 0), VLOOKUP($B191, 'Combined Budget 2025 EUR'!$B:$K, 10, 0))</f>
        <v>AA</v>
      </c>
      <c r="I191" t="s">
        <v>64</v>
      </c>
      <c r="J191">
        <f>YEAR(VLOOKUP($B191, 'KPI data 2025'!$B:$H, 7, 0))</f>
        <v>1900</v>
      </c>
      <c r="K191" t="str">
        <f t="shared" si="50"/>
        <v>Pre-2022</v>
      </c>
      <c r="L191" s="5">
        <f>SUMIF('KPI data 2022'!$B:$B, $B191,'KPI data 2022'!$X:$X)</f>
        <v>27242.579999999998</v>
      </c>
      <c r="M191" s="5">
        <f>SUMIF('KPI data 2023'!$B:$B, $B191, 'KPI data 2023'!$X:$X)</f>
        <v>43974.640000000007</v>
      </c>
      <c r="N191" s="5">
        <f>SUMIF('KPI data 2024'!$B:$B, $B191, 'KPI data 2024'!$X:$X)</f>
        <v>38522.9</v>
      </c>
      <c r="O191" s="5">
        <f>SUMIF('KPI data 2025'!$B:$B, $B191, 'KPI data 2025'!$X:$X)</f>
        <v>35717.25</v>
      </c>
      <c r="P191" s="5">
        <f>IF(D191="Switzerland",SUMIF('Combined Budget 2025 CHF'!$B:$B,$B191,'Combined Budget 2025 CHF'!$AF:$AF),SUMIF('Combined Budget 2025 EUR'!$B:$B,$B191,'Combined Budget 2025 EUR'!$AN:$AN))</f>
        <v>29200</v>
      </c>
      <c r="Q191" s="6"/>
      <c r="R191" s="6">
        <f t="shared" si="51"/>
        <v>-7.283070589182028E-2</v>
      </c>
      <c r="S191" s="6">
        <f t="shared" si="52"/>
        <v>-0.18777618190848189</v>
      </c>
      <c r="T191" s="6">
        <f t="shared" si="53"/>
        <v>0.31108176978832414</v>
      </c>
      <c r="U191" s="6">
        <f t="shared" si="54"/>
        <v>0.22319349315068493</v>
      </c>
      <c r="V191" s="6">
        <f t="shared" si="55"/>
        <v>7.005831151027353E-2</v>
      </c>
      <c r="W191" s="6"/>
      <c r="X191" s="7">
        <f t="shared" si="56"/>
        <v>-2805.6500000000015</v>
      </c>
      <c r="Y191" s="7">
        <f t="shared" si="57"/>
        <v>-8257.3900000000067</v>
      </c>
      <c r="Z191" s="7">
        <f t="shared" si="58"/>
        <v>8474.6700000000019</v>
      </c>
      <c r="AA191" s="7">
        <f t="shared" si="59"/>
        <v>6517.25</v>
      </c>
      <c r="AB191" s="6"/>
      <c r="AC191" s="5">
        <f>SUMIF('KPI data 2022'!$B:$B, $B191,'KPI data 2022'!$AI:$AI)</f>
        <v>27242.579999999998</v>
      </c>
      <c r="AD191" s="5">
        <f>SUMIF('KPI data 2023'!$B:$B, $B191, 'KPI data 2023'!$AI:$AI)</f>
        <v>43974.640000000007</v>
      </c>
      <c r="AE191" s="5">
        <f>SUMIF('KPI data 2024'!$B:$B, $B191, 'KPI data 2024'!$AI:$AI)</f>
        <v>38522.9</v>
      </c>
      <c r="AF191" s="5">
        <f t="shared" si="68"/>
        <v>35717.25</v>
      </c>
      <c r="AG191" s="5">
        <f>IF(D191="Switzerland",SUMIF('Combined Budget 2025 CHF'!$B:$B,$B191,'Combined Budget 2025 CHF'!$Q:$Q),SUMIF('Combined Budget 2025 EUR'!$B:$B,$B191,'Combined Budget 2025 EUR'!$Q:$Q))</f>
        <v>40000</v>
      </c>
      <c r="AH191" s="6"/>
      <c r="AI191" s="6">
        <f t="shared" si="60"/>
        <v>-7.283070589182028E-2</v>
      </c>
      <c r="AJ191" s="6">
        <f t="shared" si="61"/>
        <v>-0.18777618190848189</v>
      </c>
      <c r="AK191" s="6">
        <f t="shared" si="62"/>
        <v>0.31108176978832414</v>
      </c>
      <c r="AL191" s="6">
        <f t="shared" si="63"/>
        <v>-0.10706875000000005</v>
      </c>
      <c r="AM191" s="6">
        <f t="shared" si="69"/>
        <v>7.005831151027353E-2</v>
      </c>
      <c r="AN191" s="6"/>
      <c r="AO191" s="7">
        <f t="shared" si="64"/>
        <v>-2805.6500000000015</v>
      </c>
      <c r="AP191" s="7">
        <f t="shared" si="65"/>
        <v>-8257.3900000000067</v>
      </c>
      <c r="AQ191" s="7">
        <f t="shared" si="66"/>
        <v>8474.6700000000019</v>
      </c>
      <c r="AR191" s="7">
        <f t="shared" si="67"/>
        <v>-4282.75</v>
      </c>
    </row>
    <row r="192" spans="2:44" x14ac:dyDescent="0.25">
      <c r="B192">
        <v>21078</v>
      </c>
      <c r="C192" t="s">
        <v>431</v>
      </c>
      <c r="D192" t="s">
        <v>31</v>
      </c>
      <c r="E192" s="1" t="str">
        <f>IF(D192="Switzerland", VLOOKUP($B192, 'Combined Budget 2025 CHF'!$B:$E, 4, 0), VLOOKUP($B192, 'Combined Budget 2025 EUR'!$B:$E, 4, 0))</f>
        <v>German Switzerland</v>
      </c>
      <c r="F192" s="1" t="s">
        <v>535</v>
      </c>
      <c r="G192" s="1" t="s">
        <v>106</v>
      </c>
      <c r="H192" t="str">
        <f>IF(D192="Switzerland", VLOOKUP($B192, 'Combined Budget 2025 CHF'!$B:$K, 10, 0), VLOOKUP($B192, 'Combined Budget 2025 EUR'!$B:$K, 10, 0))</f>
        <v>AA</v>
      </c>
      <c r="I192" t="s">
        <v>64</v>
      </c>
      <c r="J192">
        <f>YEAR(VLOOKUP($B192, 'KPI data 2025'!$B:$H, 7, 0))</f>
        <v>1900</v>
      </c>
      <c r="K192" t="str">
        <f t="shared" ref="K192:K255" si="70">IF(J192&lt;2022, "Pre-2022", J192)</f>
        <v>Pre-2022</v>
      </c>
      <c r="L192" s="5">
        <f>SUMIF('KPI data 2022'!$B:$B, $B192,'KPI data 2022'!$X:$X)</f>
        <v>30538.79</v>
      </c>
      <c r="M192" s="5">
        <f>SUMIF('KPI data 2023'!$B:$B, $B192, 'KPI data 2023'!$X:$X)</f>
        <v>23875.84</v>
      </c>
      <c r="N192" s="5">
        <f>SUMIF('KPI data 2024'!$B:$B, $B192, 'KPI data 2024'!$X:$X)</f>
        <v>29738.52</v>
      </c>
      <c r="O192" s="5">
        <f>SUMIF('KPI data 2025'!$B:$B, $B192, 'KPI data 2025'!$X:$X)</f>
        <v>7856.42</v>
      </c>
      <c r="P192" s="5">
        <f>IF(D192="Switzerland",SUMIF('Combined Budget 2025 CHF'!$B:$B,$B192,'Combined Budget 2025 CHF'!$AF:$AF),SUMIF('Combined Budget 2025 EUR'!$B:$B,$B192,'Combined Budget 2025 EUR'!$AN:$AN))</f>
        <v>24090</v>
      </c>
      <c r="Q192" s="6"/>
      <c r="R192" s="6">
        <f t="shared" ref="R192:R255" si="71">IFERROR($O192/N192-1, "N/A")</f>
        <v>-0.73581671179332386</v>
      </c>
      <c r="S192" s="6">
        <f t="shared" ref="S192:S255" si="72">IFERROR($O192/M192-1, "N/A")</f>
        <v>-0.67094686511553103</v>
      </c>
      <c r="T192" s="6">
        <f t="shared" ref="T192:T255" si="73">IFERROR($O192/L192-1, "N/A")</f>
        <v>-0.74273964358116351</v>
      </c>
      <c r="U192" s="6">
        <f t="shared" ref="U192:U255" si="74">IFERROR($O192/P192-1, "N/A")</f>
        <v>-0.67387214611872148</v>
      </c>
      <c r="V192" s="6">
        <f t="shared" ref="V192:V255" si="75">IFERROR(_xlfn.RRI(4,L192,O192), "N/A")</f>
        <v>-0.2878143532379932</v>
      </c>
      <c r="W192" s="6"/>
      <c r="X192" s="7">
        <f t="shared" ref="X192:X255" si="76">$O192-N192</f>
        <v>-21882.1</v>
      </c>
      <c r="Y192" s="7">
        <f t="shared" ref="Y192:Y255" si="77">$O192-M192</f>
        <v>-16019.42</v>
      </c>
      <c r="Z192" s="7">
        <f t="shared" ref="Z192:Z255" si="78">$O192-L192</f>
        <v>-22682.370000000003</v>
      </c>
      <c r="AA192" s="7">
        <f t="shared" ref="AA192:AA255" si="79">$O192-P192</f>
        <v>-16233.58</v>
      </c>
      <c r="AB192" s="6"/>
      <c r="AC192" s="5">
        <f>SUMIF('KPI data 2022'!$B:$B, $B192,'KPI data 2022'!$AI:$AI)</f>
        <v>30538.79</v>
      </c>
      <c r="AD192" s="5">
        <f>SUMIF('KPI data 2023'!$B:$B, $B192, 'KPI data 2023'!$AI:$AI)</f>
        <v>23875.84</v>
      </c>
      <c r="AE192" s="5">
        <f>SUMIF('KPI data 2024'!$B:$B, $B192, 'KPI data 2024'!$AI:$AI)</f>
        <v>29738.52</v>
      </c>
      <c r="AF192" s="5">
        <f t="shared" si="68"/>
        <v>7856.42</v>
      </c>
      <c r="AG192" s="5">
        <f>IF(D192="Switzerland",SUMIF('Combined Budget 2025 CHF'!$B:$B,$B192,'Combined Budget 2025 CHF'!$Q:$Q),SUMIF('Combined Budget 2025 EUR'!$B:$B,$B192,'Combined Budget 2025 EUR'!$Q:$Q))</f>
        <v>33000</v>
      </c>
      <c r="AH192" s="6"/>
      <c r="AI192" s="6">
        <f t="shared" si="60"/>
        <v>-0.73581671179332386</v>
      </c>
      <c r="AJ192" s="6">
        <f t="shared" si="61"/>
        <v>-0.67094686511553103</v>
      </c>
      <c r="AK192" s="6">
        <f t="shared" si="62"/>
        <v>-0.74273964358116351</v>
      </c>
      <c r="AL192" s="6">
        <f t="shared" si="63"/>
        <v>-0.76192666666666664</v>
      </c>
      <c r="AM192" s="6">
        <f t="shared" si="69"/>
        <v>-0.2878143532379932</v>
      </c>
      <c r="AN192" s="6"/>
      <c r="AO192" s="7">
        <f t="shared" si="64"/>
        <v>-21882.1</v>
      </c>
      <c r="AP192" s="7">
        <f t="shared" si="65"/>
        <v>-16019.42</v>
      </c>
      <c r="AQ192" s="7">
        <f t="shared" si="66"/>
        <v>-22682.370000000003</v>
      </c>
      <c r="AR192" s="7">
        <f t="shared" si="67"/>
        <v>-25143.58</v>
      </c>
    </row>
    <row r="193" spans="2:44" x14ac:dyDescent="0.25">
      <c r="B193">
        <v>21085</v>
      </c>
      <c r="C193" t="s">
        <v>432</v>
      </c>
      <c r="D193" t="s">
        <v>31</v>
      </c>
      <c r="E193" s="1" t="str">
        <f>IF(D193="Switzerland", VLOOKUP($B193, 'Combined Budget 2025 CHF'!$B:$E, 4, 0), VLOOKUP($B193, 'Combined Budget 2025 EUR'!$B:$E, 4, 0))</f>
        <v>German Switzerland</v>
      </c>
      <c r="F193" s="1" t="s">
        <v>535</v>
      </c>
      <c r="G193" s="1" t="s">
        <v>106</v>
      </c>
      <c r="H193" t="str">
        <f>IF(D193="Switzerland", VLOOKUP($B193, 'Combined Budget 2025 CHF'!$B:$K, 10, 0), VLOOKUP($B193, 'Combined Budget 2025 EUR'!$B:$K, 10, 0))</f>
        <v>AA</v>
      </c>
      <c r="I193" t="s">
        <v>64</v>
      </c>
      <c r="J193">
        <f>YEAR(VLOOKUP($B193, 'KPI data 2025'!$B:$H, 7, 0))</f>
        <v>1900</v>
      </c>
      <c r="K193" t="str">
        <f t="shared" si="70"/>
        <v>Pre-2022</v>
      </c>
      <c r="L193" s="5">
        <f>SUMIF('KPI data 2022'!$B:$B, $B193,'KPI data 2022'!$X:$X)</f>
        <v>38225.139999999992</v>
      </c>
      <c r="M193" s="5">
        <f>SUMIF('KPI data 2023'!$B:$B, $B193, 'KPI data 2023'!$X:$X)</f>
        <v>23331.190000000002</v>
      </c>
      <c r="N193" s="5">
        <f>SUMIF('KPI data 2024'!$B:$B, $B193, 'KPI data 2024'!$X:$X)</f>
        <v>20120.59</v>
      </c>
      <c r="O193" s="5">
        <f>SUMIF('KPI data 2025'!$B:$B, $B193, 'KPI data 2025'!$X:$X)</f>
        <v>13033.66</v>
      </c>
      <c r="P193" s="5">
        <f>IF(D193="Switzerland",SUMIF('Combined Budget 2025 CHF'!$B:$B,$B193,'Combined Budget 2025 CHF'!$AF:$AF),SUMIF('Combined Budget 2025 EUR'!$B:$B,$B193,'Combined Budget 2025 EUR'!$AN:$AN))</f>
        <v>14600</v>
      </c>
      <c r="Q193" s="6"/>
      <c r="R193" s="6">
        <f t="shared" si="71"/>
        <v>-0.35222277279145398</v>
      </c>
      <c r="S193" s="6">
        <f t="shared" si="72"/>
        <v>-0.44136325665343268</v>
      </c>
      <c r="T193" s="6">
        <f t="shared" si="73"/>
        <v>-0.65902911016153243</v>
      </c>
      <c r="U193" s="6">
        <f t="shared" si="74"/>
        <v>-0.10728356164383568</v>
      </c>
      <c r="V193" s="6">
        <f t="shared" si="75"/>
        <v>-0.23584875373758729</v>
      </c>
      <c r="W193" s="6"/>
      <c r="X193" s="7">
        <f t="shared" si="76"/>
        <v>-7086.93</v>
      </c>
      <c r="Y193" s="7">
        <f t="shared" si="77"/>
        <v>-10297.530000000002</v>
      </c>
      <c r="Z193" s="7">
        <f t="shared" si="78"/>
        <v>-25191.479999999992</v>
      </c>
      <c r="AA193" s="7">
        <f t="shared" si="79"/>
        <v>-1566.3400000000001</v>
      </c>
      <c r="AB193" s="6"/>
      <c r="AC193" s="5">
        <f>SUMIF('KPI data 2022'!$B:$B, $B193,'KPI data 2022'!$AI:$AI)</f>
        <v>38225.139999999992</v>
      </c>
      <c r="AD193" s="5">
        <f>SUMIF('KPI data 2023'!$B:$B, $B193, 'KPI data 2023'!$AI:$AI)</f>
        <v>23331.190000000002</v>
      </c>
      <c r="AE193" s="5">
        <f>SUMIF('KPI data 2024'!$B:$B, $B193, 'KPI data 2024'!$AI:$AI)</f>
        <v>20120.59</v>
      </c>
      <c r="AF193" s="5">
        <f t="shared" si="68"/>
        <v>13033.66</v>
      </c>
      <c r="AG193" s="5">
        <f>IF(D193="Switzerland",SUMIF('Combined Budget 2025 CHF'!$B:$B,$B193,'Combined Budget 2025 CHF'!$Q:$Q),SUMIF('Combined Budget 2025 EUR'!$B:$B,$B193,'Combined Budget 2025 EUR'!$Q:$Q))</f>
        <v>20000</v>
      </c>
      <c r="AH193" s="6"/>
      <c r="AI193" s="6">
        <f t="shared" si="60"/>
        <v>-0.35222277279145398</v>
      </c>
      <c r="AJ193" s="6">
        <f t="shared" si="61"/>
        <v>-0.44136325665343268</v>
      </c>
      <c r="AK193" s="6">
        <f t="shared" si="62"/>
        <v>-0.65902911016153243</v>
      </c>
      <c r="AL193" s="6">
        <f t="shared" si="63"/>
        <v>-0.34831699999999999</v>
      </c>
      <c r="AM193" s="6">
        <f t="shared" si="69"/>
        <v>-0.23584875373758729</v>
      </c>
      <c r="AN193" s="6"/>
      <c r="AO193" s="7">
        <f t="shared" si="64"/>
        <v>-7086.93</v>
      </c>
      <c r="AP193" s="7">
        <f t="shared" si="65"/>
        <v>-10297.530000000002</v>
      </c>
      <c r="AQ193" s="7">
        <f t="shared" si="66"/>
        <v>-25191.479999999992</v>
      </c>
      <c r="AR193" s="7">
        <f t="shared" si="67"/>
        <v>-6966.34</v>
      </c>
    </row>
    <row r="194" spans="2:44" x14ac:dyDescent="0.25">
      <c r="B194">
        <v>21092</v>
      </c>
      <c r="C194" t="s">
        <v>433</v>
      </c>
      <c r="D194" t="s">
        <v>31</v>
      </c>
      <c r="E194" s="1" t="str">
        <f>IF(D194="Switzerland", VLOOKUP($B194, 'Combined Budget 2025 CHF'!$B:$E, 4, 0), VLOOKUP($B194, 'Combined Budget 2025 EUR'!$B:$E, 4, 0))</f>
        <v>German Switzerland</v>
      </c>
      <c r="F194" s="1" t="s">
        <v>535</v>
      </c>
      <c r="G194" s="1" t="s">
        <v>106</v>
      </c>
      <c r="H194" t="str">
        <f>IF(D194="Switzerland", VLOOKUP($B194, 'Combined Budget 2025 CHF'!$B:$K, 10, 0), VLOOKUP($B194, 'Combined Budget 2025 EUR'!$B:$K, 10, 0))</f>
        <v>AA</v>
      </c>
      <c r="I194" t="s">
        <v>64</v>
      </c>
      <c r="J194">
        <f>YEAR(VLOOKUP($B194, 'KPI data 2025'!$B:$H, 7, 0))</f>
        <v>2021</v>
      </c>
      <c r="K194" t="str">
        <f t="shared" si="70"/>
        <v>Pre-2022</v>
      </c>
      <c r="L194" s="5">
        <f>SUMIF('KPI data 2022'!$B:$B, $B194,'KPI data 2022'!$X:$X)</f>
        <v>39805.769999999997</v>
      </c>
      <c r="M194" s="5">
        <f>SUMIF('KPI data 2023'!$B:$B, $B194, 'KPI data 2023'!$X:$X)</f>
        <v>66093.51999999999</v>
      </c>
      <c r="N194" s="5">
        <f>SUMIF('KPI data 2024'!$B:$B, $B194, 'KPI data 2024'!$X:$X)</f>
        <v>82066.12999999999</v>
      </c>
      <c r="O194" s="5">
        <f>SUMIF('KPI data 2025'!$B:$B, $B194, 'KPI data 2025'!$X:$X)</f>
        <v>80923.220000000016</v>
      </c>
      <c r="P194" s="5">
        <f>IF(D194="Switzerland",SUMIF('Combined Budget 2025 CHF'!$B:$B,$B194,'Combined Budget 2025 CHF'!$AF:$AF),SUMIF('Combined Budget 2025 EUR'!$B:$B,$B194,'Combined Budget 2025 EUR'!$AN:$AN))</f>
        <v>65700</v>
      </c>
      <c r="Q194" s="6"/>
      <c r="R194" s="6">
        <f t="shared" si="71"/>
        <v>-1.3926695458893579E-2</v>
      </c>
      <c r="S194" s="6">
        <f t="shared" si="72"/>
        <v>0.22437449238594076</v>
      </c>
      <c r="T194" s="6">
        <f t="shared" si="73"/>
        <v>1.0329520067065658</v>
      </c>
      <c r="U194" s="6">
        <f t="shared" si="74"/>
        <v>0.23170806697108093</v>
      </c>
      <c r="V194" s="6">
        <f t="shared" si="75"/>
        <v>0.19407548329189561</v>
      </c>
      <c r="W194" s="6"/>
      <c r="X194" s="7">
        <f t="shared" si="76"/>
        <v>-1142.9099999999744</v>
      </c>
      <c r="Y194" s="7">
        <f t="shared" si="77"/>
        <v>14829.700000000026</v>
      </c>
      <c r="Z194" s="7">
        <f t="shared" si="78"/>
        <v>41117.450000000019</v>
      </c>
      <c r="AA194" s="7">
        <f t="shared" si="79"/>
        <v>15223.220000000016</v>
      </c>
      <c r="AB194" s="6"/>
      <c r="AC194" s="5">
        <f>SUMIF('KPI data 2022'!$B:$B, $B194,'KPI data 2022'!$AI:$AI)</f>
        <v>39805.769999999997</v>
      </c>
      <c r="AD194" s="5">
        <f>SUMIF('KPI data 2023'!$B:$B, $B194, 'KPI data 2023'!$AI:$AI)</f>
        <v>66093.51999999999</v>
      </c>
      <c r="AE194" s="5">
        <f>SUMIF('KPI data 2024'!$B:$B, $B194, 'KPI data 2024'!$AI:$AI)</f>
        <v>82066.12999999999</v>
      </c>
      <c r="AF194" s="5">
        <f t="shared" si="68"/>
        <v>80923.220000000016</v>
      </c>
      <c r="AG194" s="5">
        <f>IF(D194="Switzerland",SUMIF('Combined Budget 2025 CHF'!$B:$B,$B194,'Combined Budget 2025 CHF'!$Q:$Q),SUMIF('Combined Budget 2025 EUR'!$B:$B,$B194,'Combined Budget 2025 EUR'!$Q:$Q))</f>
        <v>90000</v>
      </c>
      <c r="AH194" s="6"/>
      <c r="AI194" s="6">
        <f t="shared" si="60"/>
        <v>-1.3926695458893579E-2</v>
      </c>
      <c r="AJ194" s="6">
        <f t="shared" si="61"/>
        <v>0.22437449238594076</v>
      </c>
      <c r="AK194" s="6">
        <f t="shared" si="62"/>
        <v>1.0329520067065658</v>
      </c>
      <c r="AL194" s="6">
        <f t="shared" si="63"/>
        <v>-0.10085311111111095</v>
      </c>
      <c r="AM194" s="6">
        <f t="shared" si="69"/>
        <v>0.19407548329189561</v>
      </c>
      <c r="AN194" s="6"/>
      <c r="AO194" s="7">
        <f t="shared" si="64"/>
        <v>-1142.9099999999744</v>
      </c>
      <c r="AP194" s="7">
        <f t="shared" si="65"/>
        <v>14829.700000000026</v>
      </c>
      <c r="AQ194" s="7">
        <f t="shared" si="66"/>
        <v>41117.450000000019</v>
      </c>
      <c r="AR194" s="7">
        <f t="shared" si="67"/>
        <v>-9076.7799999999843</v>
      </c>
    </row>
    <row r="195" spans="2:44" x14ac:dyDescent="0.25">
      <c r="B195">
        <v>21106</v>
      </c>
      <c r="C195" t="s">
        <v>434</v>
      </c>
      <c r="D195" t="s">
        <v>31</v>
      </c>
      <c r="E195" s="1" t="str">
        <f>IF(D195="Switzerland", VLOOKUP($B195, 'Combined Budget 2025 CHF'!$B:$E, 4, 0), VLOOKUP($B195, 'Combined Budget 2025 EUR'!$B:$E, 4, 0))</f>
        <v>German Switzerland</v>
      </c>
      <c r="F195" s="1" t="s">
        <v>535</v>
      </c>
      <c r="G195" s="1" t="s">
        <v>106</v>
      </c>
      <c r="H195" t="str">
        <f>IF(D195="Switzerland", VLOOKUP($B195, 'Combined Budget 2025 CHF'!$B:$K, 10, 0), VLOOKUP($B195, 'Combined Budget 2025 EUR'!$B:$K, 10, 0))</f>
        <v>AA</v>
      </c>
      <c r="I195" t="s">
        <v>64</v>
      </c>
      <c r="J195">
        <f>YEAR(VLOOKUP($B195, 'KPI data 2025'!$B:$H, 7, 0))</f>
        <v>2023</v>
      </c>
      <c r="K195">
        <f t="shared" si="70"/>
        <v>2023</v>
      </c>
      <c r="L195" s="5">
        <f>SUMIF('KPI data 2022'!$B:$B, $B195,'KPI data 2022'!$X:$X)</f>
        <v>0</v>
      </c>
      <c r="M195" s="5">
        <f>SUMIF('KPI data 2023'!$B:$B, $B195, 'KPI data 2023'!$X:$X)</f>
        <v>15778.029999999999</v>
      </c>
      <c r="N195" s="5">
        <f>SUMIF('KPI data 2024'!$B:$B, $B195, 'KPI data 2024'!$X:$X)</f>
        <v>25043.07</v>
      </c>
      <c r="O195" s="5">
        <f>SUMIF('KPI data 2025'!$B:$B, $B195, 'KPI data 2025'!$X:$X)</f>
        <v>21585.66</v>
      </c>
      <c r="P195" s="5">
        <f>IF(D195="Switzerland",SUMIF('Combined Budget 2025 CHF'!$B:$B,$B195,'Combined Budget 2025 CHF'!$AF:$AF),SUMIF('Combined Budget 2025 EUR'!$B:$B,$B195,'Combined Budget 2025 EUR'!$AN:$AN))</f>
        <v>20440</v>
      </c>
      <c r="Q195" s="6"/>
      <c r="R195" s="6">
        <f t="shared" si="71"/>
        <v>-0.13805855272536471</v>
      </c>
      <c r="S195" s="6">
        <f t="shared" si="72"/>
        <v>0.36808334120292585</v>
      </c>
      <c r="T195" s="6" t="str">
        <f t="shared" si="73"/>
        <v>N/A</v>
      </c>
      <c r="U195" s="6">
        <f t="shared" si="74"/>
        <v>5.6049902152641939E-2</v>
      </c>
      <c r="V195" s="6" t="str">
        <f t="shared" si="75"/>
        <v>N/A</v>
      </c>
      <c r="W195" s="6"/>
      <c r="X195" s="7">
        <f t="shared" si="76"/>
        <v>-3457.41</v>
      </c>
      <c r="Y195" s="7">
        <f t="shared" si="77"/>
        <v>5807.630000000001</v>
      </c>
      <c r="Z195" s="7">
        <f t="shared" si="78"/>
        <v>21585.66</v>
      </c>
      <c r="AA195" s="7">
        <f t="shared" si="79"/>
        <v>1145.6599999999999</v>
      </c>
      <c r="AB195" s="6"/>
      <c r="AC195" s="5">
        <f>SUMIF('KPI data 2022'!$B:$B, $B195,'KPI data 2022'!$AI:$AI)</f>
        <v>0</v>
      </c>
      <c r="AD195" s="5">
        <f>SUMIF('KPI data 2023'!$B:$B, $B195, 'KPI data 2023'!$AI:$AI)</f>
        <v>15778.029999999999</v>
      </c>
      <c r="AE195" s="5">
        <f>SUMIF('KPI data 2024'!$B:$B, $B195, 'KPI data 2024'!$AI:$AI)</f>
        <v>25043.07</v>
      </c>
      <c r="AF195" s="5">
        <f t="shared" si="68"/>
        <v>21585.66</v>
      </c>
      <c r="AG195" s="5">
        <f>IF(D195="Switzerland",SUMIF('Combined Budget 2025 CHF'!$B:$B,$B195,'Combined Budget 2025 CHF'!$Q:$Q),SUMIF('Combined Budget 2025 EUR'!$B:$B,$B195,'Combined Budget 2025 EUR'!$Q:$Q))</f>
        <v>28000</v>
      </c>
      <c r="AH195" s="6"/>
      <c r="AI195" s="6">
        <f t="shared" si="60"/>
        <v>-0.13805855272536471</v>
      </c>
      <c r="AJ195" s="6">
        <f t="shared" si="61"/>
        <v>0.36808334120292585</v>
      </c>
      <c r="AK195" s="6" t="str">
        <f t="shared" si="62"/>
        <v>N/A</v>
      </c>
      <c r="AL195" s="6">
        <f t="shared" si="63"/>
        <v>-0.22908357142857139</v>
      </c>
      <c r="AM195" s="6" t="str">
        <f t="shared" si="69"/>
        <v>N/A</v>
      </c>
      <c r="AN195" s="6"/>
      <c r="AO195" s="7">
        <f t="shared" si="64"/>
        <v>-3457.41</v>
      </c>
      <c r="AP195" s="7">
        <f t="shared" si="65"/>
        <v>5807.630000000001</v>
      </c>
      <c r="AQ195" s="7">
        <f t="shared" si="66"/>
        <v>21585.66</v>
      </c>
      <c r="AR195" s="7">
        <f t="shared" si="67"/>
        <v>-6414.34</v>
      </c>
    </row>
    <row r="196" spans="2:44" x14ac:dyDescent="0.25">
      <c r="B196">
        <v>23001</v>
      </c>
      <c r="C196" t="s">
        <v>374</v>
      </c>
      <c r="D196" t="s">
        <v>27</v>
      </c>
      <c r="E196" s="1" t="str">
        <f>IF(D196="Switzerland", VLOOKUP($B196, 'Combined Budget 2025 CHF'!$B:$E, 4, 0), VLOOKUP($B196, 'Combined Budget 2025 EUR'!$B:$E, 4, 0))</f>
        <v>Netherlands Other / Belgium</v>
      </c>
      <c r="F196" s="1" t="s">
        <v>535</v>
      </c>
      <c r="G196" s="1" t="s">
        <v>106</v>
      </c>
      <c r="H196" t="str">
        <f>IF(D196="Switzerland", VLOOKUP($B196, 'Combined Budget 2025 CHF'!$B:$K, 10, 0), VLOOKUP($B196, 'Combined Budget 2025 EUR'!$B:$K, 10, 0))</f>
        <v>AA</v>
      </c>
      <c r="I196" t="s">
        <v>64</v>
      </c>
      <c r="J196">
        <f>YEAR(VLOOKUP($B196, 'KPI data 2025'!$B:$H, 7, 0))</f>
        <v>1900</v>
      </c>
      <c r="K196" t="str">
        <f t="shared" si="70"/>
        <v>Pre-2022</v>
      </c>
      <c r="L196" s="5">
        <f>SUMIF('KPI data 2022'!$B:$B, $B196,'KPI data 2022'!$X:$X)</f>
        <v>61796.590000000004</v>
      </c>
      <c r="M196" s="5">
        <f>SUMIF('KPI data 2023'!$B:$B, $B196, 'KPI data 2023'!$X:$X)</f>
        <v>124022.42</v>
      </c>
      <c r="N196" s="5">
        <f>SUMIF('KPI data 2024'!$B:$B, $B196, 'KPI data 2024'!$X:$X)</f>
        <v>88076.13</v>
      </c>
      <c r="O196" s="5">
        <f>SUMIF('KPI data 2025'!$B:$B, $B196, 'KPI data 2025'!$X:$X)</f>
        <v>96798.8</v>
      </c>
      <c r="P196" s="5">
        <f>IF(D196="Switzerland",SUMIF('Combined Budget 2025 CHF'!$B:$B,$B196,'Combined Budget 2025 CHF'!$AF:$AF),SUMIF('Combined Budget 2025 EUR'!$B:$B,$B196,'Combined Budget 2025 EUR'!$AN:$AN))</f>
        <v>43800</v>
      </c>
      <c r="Q196" s="6"/>
      <c r="R196" s="6">
        <f t="shared" si="71"/>
        <v>9.903557297533383E-2</v>
      </c>
      <c r="S196" s="6">
        <f t="shared" si="72"/>
        <v>-0.21950563454575389</v>
      </c>
      <c r="T196" s="6">
        <f t="shared" si="73"/>
        <v>0.56641005595939831</v>
      </c>
      <c r="U196" s="6">
        <f t="shared" si="74"/>
        <v>1.2100182648401829</v>
      </c>
      <c r="V196" s="6">
        <f t="shared" si="75"/>
        <v>0.11873278540485965</v>
      </c>
      <c r="W196" s="6"/>
      <c r="X196" s="7">
        <f t="shared" si="76"/>
        <v>8722.6699999999983</v>
      </c>
      <c r="Y196" s="7">
        <f t="shared" si="77"/>
        <v>-27223.619999999995</v>
      </c>
      <c r="Z196" s="7">
        <f t="shared" si="78"/>
        <v>35002.21</v>
      </c>
      <c r="AA196" s="7">
        <f t="shared" si="79"/>
        <v>52998.8</v>
      </c>
      <c r="AB196" s="6"/>
      <c r="AC196" s="5">
        <f>SUMIF('KPI data 2022'!$B:$B, $B196,'KPI data 2022'!$AI:$AI)</f>
        <v>61796.590000000004</v>
      </c>
      <c r="AD196" s="5">
        <f>SUMIF('KPI data 2023'!$B:$B, $B196, 'KPI data 2023'!$AI:$AI)</f>
        <v>124022.42</v>
      </c>
      <c r="AE196" s="5">
        <f>SUMIF('KPI data 2024'!$B:$B, $B196, 'KPI data 2024'!$AI:$AI)</f>
        <v>88076.13</v>
      </c>
      <c r="AF196" s="5">
        <f t="shared" si="68"/>
        <v>96798.8</v>
      </c>
      <c r="AG196" s="5">
        <f>IF(D196="Switzerland",SUMIF('Combined Budget 2025 CHF'!$B:$B,$B196,'Combined Budget 2025 CHF'!$Q:$Q),SUMIF('Combined Budget 2025 EUR'!$B:$B,$B196,'Combined Budget 2025 EUR'!$Q:$Q))</f>
        <v>60000</v>
      </c>
      <c r="AH196" s="6"/>
      <c r="AI196" s="6">
        <f t="shared" si="60"/>
        <v>9.903557297533383E-2</v>
      </c>
      <c r="AJ196" s="6">
        <f t="shared" si="61"/>
        <v>-0.21950563454575389</v>
      </c>
      <c r="AK196" s="6">
        <f t="shared" si="62"/>
        <v>0.56641005595939831</v>
      </c>
      <c r="AL196" s="6">
        <f t="shared" si="63"/>
        <v>0.61331333333333338</v>
      </c>
      <c r="AM196" s="6">
        <f t="shared" si="69"/>
        <v>0.11873278540485965</v>
      </c>
      <c r="AN196" s="6"/>
      <c r="AO196" s="7">
        <f t="shared" si="64"/>
        <v>8722.6699999999983</v>
      </c>
      <c r="AP196" s="7">
        <f t="shared" si="65"/>
        <v>-27223.619999999995</v>
      </c>
      <c r="AQ196" s="7">
        <f t="shared" si="66"/>
        <v>35002.21</v>
      </c>
      <c r="AR196" s="7">
        <f t="shared" si="67"/>
        <v>36798.800000000003</v>
      </c>
    </row>
    <row r="197" spans="2:44" x14ac:dyDescent="0.25">
      <c r="B197">
        <v>23003</v>
      </c>
      <c r="C197" t="s">
        <v>332</v>
      </c>
      <c r="D197" t="s">
        <v>27</v>
      </c>
      <c r="E197" s="1" t="str">
        <f>IF(D197="Switzerland", VLOOKUP($B197, 'Combined Budget 2025 CHF'!$B:$E, 4, 0), VLOOKUP($B197, 'Combined Budget 2025 EUR'!$B:$E, 4, 0))</f>
        <v>Netherlands Central</v>
      </c>
      <c r="F197" s="1" t="s">
        <v>535</v>
      </c>
      <c r="G197" s="1" t="s">
        <v>106</v>
      </c>
      <c r="H197" t="str">
        <f>IF(D197="Switzerland", VLOOKUP($B197, 'Combined Budget 2025 CHF'!$B:$K, 10, 0), VLOOKUP($B197, 'Combined Budget 2025 EUR'!$B:$K, 10, 0))</f>
        <v>AA</v>
      </c>
      <c r="I197" t="s">
        <v>64</v>
      </c>
      <c r="J197">
        <f>YEAR(VLOOKUP($B197, 'KPI data 2025'!$B:$H, 7, 0))</f>
        <v>1900</v>
      </c>
      <c r="K197" t="str">
        <f t="shared" si="70"/>
        <v>Pre-2022</v>
      </c>
      <c r="L197" s="5">
        <f>SUMIF('KPI data 2022'!$B:$B, $B197,'KPI data 2022'!$X:$X)</f>
        <v>45286.89</v>
      </c>
      <c r="M197" s="5">
        <f>SUMIF('KPI data 2023'!$B:$B, $B197, 'KPI data 2023'!$X:$X)</f>
        <v>36996.020000000004</v>
      </c>
      <c r="N197" s="5">
        <f>SUMIF('KPI data 2024'!$B:$B, $B197, 'KPI data 2024'!$X:$X)</f>
        <v>33204.769999999997</v>
      </c>
      <c r="O197" s="5">
        <f>SUMIF('KPI data 2025'!$B:$B, $B197, 'KPI data 2025'!$X:$X)</f>
        <v>33431.480000000003</v>
      </c>
      <c r="P197" s="5">
        <f>IF(D197="Switzerland",SUMIF('Combined Budget 2025 CHF'!$B:$B,$B197,'Combined Budget 2025 CHF'!$AF:$AF),SUMIF('Combined Budget 2025 EUR'!$B:$B,$B197,'Combined Budget 2025 EUR'!$AN:$AN))</f>
        <v>24090</v>
      </c>
      <c r="Q197" s="6"/>
      <c r="R197" s="6">
        <f t="shared" si="71"/>
        <v>6.8276334996448806E-3</v>
      </c>
      <c r="S197" s="6">
        <f t="shared" si="72"/>
        <v>-9.6349282976925688E-2</v>
      </c>
      <c r="T197" s="6">
        <f t="shared" si="73"/>
        <v>-0.26178459152306544</v>
      </c>
      <c r="U197" s="6">
        <f t="shared" si="74"/>
        <v>0.3877741801577419</v>
      </c>
      <c r="V197" s="6">
        <f t="shared" si="75"/>
        <v>-7.3072479736806861E-2</v>
      </c>
      <c r="W197" s="6"/>
      <c r="X197" s="7">
        <f t="shared" si="76"/>
        <v>226.7100000000064</v>
      </c>
      <c r="Y197" s="7">
        <f t="shared" si="77"/>
        <v>-3564.5400000000009</v>
      </c>
      <c r="Z197" s="7">
        <f t="shared" si="78"/>
        <v>-11855.409999999996</v>
      </c>
      <c r="AA197" s="7">
        <f t="shared" si="79"/>
        <v>9341.4800000000032</v>
      </c>
      <c r="AB197" s="6"/>
      <c r="AC197" s="5">
        <f>SUMIF('KPI data 2022'!$B:$B, $B197,'KPI data 2022'!$AI:$AI)</f>
        <v>45286.89</v>
      </c>
      <c r="AD197" s="5">
        <f>SUMIF('KPI data 2023'!$B:$B, $B197, 'KPI data 2023'!$AI:$AI)</f>
        <v>36996.020000000004</v>
      </c>
      <c r="AE197" s="5">
        <f>SUMIF('KPI data 2024'!$B:$B, $B197, 'KPI data 2024'!$AI:$AI)</f>
        <v>33204.769999999997</v>
      </c>
      <c r="AF197" s="5">
        <f t="shared" si="68"/>
        <v>33431.480000000003</v>
      </c>
      <c r="AG197" s="5">
        <f>IF(D197="Switzerland",SUMIF('Combined Budget 2025 CHF'!$B:$B,$B197,'Combined Budget 2025 CHF'!$Q:$Q),SUMIF('Combined Budget 2025 EUR'!$B:$B,$B197,'Combined Budget 2025 EUR'!$Q:$Q))</f>
        <v>33000</v>
      </c>
      <c r="AH197" s="6"/>
      <c r="AI197" s="6">
        <f t="shared" ref="AI197:AI241" si="80">IFERROR($AF197/AE197-1, "N/A")</f>
        <v>6.8276334996448806E-3</v>
      </c>
      <c r="AJ197" s="6">
        <f t="shared" ref="AJ197:AJ241" si="81">IFERROR($AF197/AD197-1, "N/A")</f>
        <v>-9.6349282976925688E-2</v>
      </c>
      <c r="AK197" s="6">
        <f t="shared" ref="AK197:AK241" si="82">IFERROR($AF197/AC197-1, "N/A")</f>
        <v>-0.26178459152306544</v>
      </c>
      <c r="AL197" s="6">
        <f t="shared" ref="AL197:AL241" si="83">IFERROR($AF197/AG197-1, "N/A")</f>
        <v>1.3075151515151706E-2</v>
      </c>
      <c r="AM197" s="6">
        <f t="shared" si="69"/>
        <v>-7.3072479736806861E-2</v>
      </c>
      <c r="AN197" s="6"/>
      <c r="AO197" s="7">
        <f t="shared" ref="AO197:AO241" si="84">$AF197-AE197</f>
        <v>226.7100000000064</v>
      </c>
      <c r="AP197" s="7">
        <f t="shared" ref="AP197:AP241" si="85">$AF197-AD197</f>
        <v>-3564.5400000000009</v>
      </c>
      <c r="AQ197" s="7">
        <f t="shared" ref="AQ197:AQ241" si="86">$AF197-AC197</f>
        <v>-11855.409999999996</v>
      </c>
      <c r="AR197" s="7">
        <f t="shared" ref="AR197:AR241" si="87">$AF197-AG197</f>
        <v>431.4800000000032</v>
      </c>
    </row>
    <row r="198" spans="2:44" x14ac:dyDescent="0.25">
      <c r="B198">
        <v>23005</v>
      </c>
      <c r="C198" t="s">
        <v>333</v>
      </c>
      <c r="D198" t="s">
        <v>27</v>
      </c>
      <c r="E198" s="1" t="str">
        <f>IF(D198="Switzerland", VLOOKUP($B198, 'Combined Budget 2025 CHF'!$B:$E, 4, 0), VLOOKUP($B198, 'Combined Budget 2025 EUR'!$B:$E, 4, 0))</f>
        <v>Netherlands Central</v>
      </c>
      <c r="F198" s="1" t="s">
        <v>535</v>
      </c>
      <c r="G198" s="1" t="s">
        <v>106</v>
      </c>
      <c r="H198" t="str">
        <f>IF(D198="Switzerland", VLOOKUP($B198, 'Combined Budget 2025 CHF'!$B:$K, 10, 0), VLOOKUP($B198, 'Combined Budget 2025 EUR'!$B:$K, 10, 0))</f>
        <v>AA</v>
      </c>
      <c r="I198" t="s">
        <v>64</v>
      </c>
      <c r="J198">
        <f>YEAR(VLOOKUP($B198, 'KPI data 2025'!$B:$H, 7, 0))</f>
        <v>1900</v>
      </c>
      <c r="K198" t="str">
        <f t="shared" si="70"/>
        <v>Pre-2022</v>
      </c>
      <c r="L198" s="5">
        <f>SUMIF('KPI data 2022'!$B:$B, $B198,'KPI data 2022'!$X:$X)</f>
        <v>51366.080000000002</v>
      </c>
      <c r="M198" s="5">
        <f>SUMIF('KPI data 2023'!$B:$B, $B198, 'KPI data 2023'!$X:$X)</f>
        <v>41745.18</v>
      </c>
      <c r="N198" s="5">
        <f>SUMIF('KPI data 2024'!$B:$B, $B198, 'KPI data 2024'!$X:$X)</f>
        <v>46481.549999999996</v>
      </c>
      <c r="O198" s="5">
        <f>SUMIF('KPI data 2025'!$B:$B, $B198, 'KPI data 2025'!$X:$X)</f>
        <v>47046.58</v>
      </c>
      <c r="P198" s="5">
        <f>IF(D198="Switzerland",SUMIF('Combined Budget 2025 CHF'!$B:$B,$B198,'Combined Budget 2025 CHF'!$AF:$AF),SUMIF('Combined Budget 2025 EUR'!$B:$B,$B198,'Combined Budget 2025 EUR'!$AN:$AN))</f>
        <v>36500</v>
      </c>
      <c r="Q198" s="6"/>
      <c r="R198" s="6">
        <f t="shared" si="71"/>
        <v>1.2156005985170637E-2</v>
      </c>
      <c r="S198" s="6">
        <f t="shared" si="72"/>
        <v>0.12699430209667328</v>
      </c>
      <c r="T198" s="6">
        <f t="shared" si="73"/>
        <v>-8.4092459459627844E-2</v>
      </c>
      <c r="U198" s="6">
        <f t="shared" si="74"/>
        <v>0.28894739726027407</v>
      </c>
      <c r="V198" s="6">
        <f t="shared" si="75"/>
        <v>-2.1720599748949465E-2</v>
      </c>
      <c r="W198" s="6"/>
      <c r="X198" s="7">
        <f t="shared" si="76"/>
        <v>565.03000000000611</v>
      </c>
      <c r="Y198" s="7">
        <f t="shared" si="77"/>
        <v>5301.4000000000015</v>
      </c>
      <c r="Z198" s="7">
        <f t="shared" si="78"/>
        <v>-4319.5</v>
      </c>
      <c r="AA198" s="7">
        <f t="shared" si="79"/>
        <v>10546.580000000002</v>
      </c>
      <c r="AB198" s="6"/>
      <c r="AC198" s="5">
        <f>SUMIF('KPI data 2022'!$B:$B, $B198,'KPI data 2022'!$AI:$AI)</f>
        <v>51366.080000000002</v>
      </c>
      <c r="AD198" s="5">
        <f>SUMIF('KPI data 2023'!$B:$B, $B198, 'KPI data 2023'!$AI:$AI)</f>
        <v>41745.18</v>
      </c>
      <c r="AE198" s="5">
        <f>SUMIF('KPI data 2024'!$B:$B, $B198, 'KPI data 2024'!$AI:$AI)</f>
        <v>46481.549999999996</v>
      </c>
      <c r="AF198" s="5">
        <f t="shared" ref="AF198:AF242" si="88">O198</f>
        <v>47046.58</v>
      </c>
      <c r="AG198" s="5">
        <f>IF(D198="Switzerland",SUMIF('Combined Budget 2025 CHF'!$B:$B,$B198,'Combined Budget 2025 CHF'!$Q:$Q),SUMIF('Combined Budget 2025 EUR'!$B:$B,$B198,'Combined Budget 2025 EUR'!$Q:$Q))</f>
        <v>50000</v>
      </c>
      <c r="AH198" s="6"/>
      <c r="AI198" s="6">
        <f t="shared" si="80"/>
        <v>1.2156005985170637E-2</v>
      </c>
      <c r="AJ198" s="6">
        <f t="shared" si="81"/>
        <v>0.12699430209667328</v>
      </c>
      <c r="AK198" s="6">
        <f t="shared" si="82"/>
        <v>-8.4092459459627844E-2</v>
      </c>
      <c r="AL198" s="6">
        <f t="shared" si="83"/>
        <v>-5.906839999999991E-2</v>
      </c>
      <c r="AM198" s="6">
        <f t="shared" ref="AM198:AM242" si="89">IFERROR(_xlfn.RRI(4,AC198,AF198), "N/A")</f>
        <v>-2.1720599748949465E-2</v>
      </c>
      <c r="AN198" s="6"/>
      <c r="AO198" s="7">
        <f t="shared" si="84"/>
        <v>565.03000000000611</v>
      </c>
      <c r="AP198" s="7">
        <f t="shared" si="85"/>
        <v>5301.4000000000015</v>
      </c>
      <c r="AQ198" s="7">
        <f t="shared" si="86"/>
        <v>-4319.5</v>
      </c>
      <c r="AR198" s="7">
        <f t="shared" si="87"/>
        <v>-2953.4199999999983</v>
      </c>
    </row>
    <row r="199" spans="2:44" x14ac:dyDescent="0.25">
      <c r="B199">
        <v>23007</v>
      </c>
      <c r="C199" t="s">
        <v>334</v>
      </c>
      <c r="D199" t="s">
        <v>27</v>
      </c>
      <c r="E199" s="1" t="str">
        <f>IF(D199="Switzerland", VLOOKUP($B199, 'Combined Budget 2025 CHF'!$B:$E, 4, 0), VLOOKUP($B199, 'Combined Budget 2025 EUR'!$B:$E, 4, 0))</f>
        <v>Netherlands Central</v>
      </c>
      <c r="F199" s="1" t="s">
        <v>535</v>
      </c>
      <c r="G199" s="1" t="s">
        <v>106</v>
      </c>
      <c r="H199" t="str">
        <f>IF(D199="Switzerland", VLOOKUP($B199, 'Combined Budget 2025 CHF'!$B:$K, 10, 0), VLOOKUP($B199, 'Combined Budget 2025 EUR'!$B:$K, 10, 0))</f>
        <v>AA</v>
      </c>
      <c r="I199" t="s">
        <v>64</v>
      </c>
      <c r="J199">
        <f>YEAR(VLOOKUP($B199, 'KPI data 2025'!$B:$H, 7, 0))</f>
        <v>1900</v>
      </c>
      <c r="K199" t="str">
        <f t="shared" si="70"/>
        <v>Pre-2022</v>
      </c>
      <c r="L199" s="5">
        <f>SUMIF('KPI data 2022'!$B:$B, $B199,'KPI data 2022'!$X:$X)</f>
        <v>46684.1</v>
      </c>
      <c r="M199" s="5">
        <f>SUMIF('KPI data 2023'!$B:$B, $B199, 'KPI data 2023'!$X:$X)</f>
        <v>32458.45</v>
      </c>
      <c r="N199" s="5">
        <f>SUMIF('KPI data 2024'!$B:$B, $B199, 'KPI data 2024'!$X:$X)</f>
        <v>38695.58</v>
      </c>
      <c r="O199" s="5">
        <f>SUMIF('KPI data 2025'!$B:$B, $B199, 'KPI data 2025'!$X:$X)</f>
        <v>50095.87000000001</v>
      </c>
      <c r="P199" s="5">
        <f>IF(D199="Switzerland",SUMIF('Combined Budget 2025 CHF'!$B:$B,$B199,'Combined Budget 2025 CHF'!$AF:$AF),SUMIF('Combined Budget 2025 EUR'!$B:$B,$B199,'Combined Budget 2025 EUR'!$AN:$AN))</f>
        <v>30660</v>
      </c>
      <c r="Q199" s="6"/>
      <c r="R199" s="6">
        <f t="shared" si="71"/>
        <v>0.2946147854612855</v>
      </c>
      <c r="S199" s="6">
        <f t="shared" si="72"/>
        <v>0.54338454239188905</v>
      </c>
      <c r="T199" s="6">
        <f t="shared" si="73"/>
        <v>7.3082055774878585E-2</v>
      </c>
      <c r="U199" s="6">
        <f t="shared" si="74"/>
        <v>0.63391617742987649</v>
      </c>
      <c r="V199" s="6">
        <f t="shared" si="75"/>
        <v>1.7790125673771584E-2</v>
      </c>
      <c r="W199" s="6"/>
      <c r="X199" s="7">
        <f t="shared" si="76"/>
        <v>11400.290000000008</v>
      </c>
      <c r="Y199" s="7">
        <f t="shared" si="77"/>
        <v>17637.420000000009</v>
      </c>
      <c r="Z199" s="7">
        <f t="shared" si="78"/>
        <v>3411.7700000000114</v>
      </c>
      <c r="AA199" s="7">
        <f t="shared" si="79"/>
        <v>19435.87000000001</v>
      </c>
      <c r="AB199" s="6"/>
      <c r="AC199" s="5">
        <f>SUMIF('KPI data 2022'!$B:$B, $B199,'KPI data 2022'!$AI:$AI)</f>
        <v>46684.1</v>
      </c>
      <c r="AD199" s="5">
        <f>SUMIF('KPI data 2023'!$B:$B, $B199, 'KPI data 2023'!$AI:$AI)</f>
        <v>32458.45</v>
      </c>
      <c r="AE199" s="5">
        <f>SUMIF('KPI data 2024'!$B:$B, $B199, 'KPI data 2024'!$AI:$AI)</f>
        <v>38695.58</v>
      </c>
      <c r="AF199" s="5">
        <f t="shared" si="88"/>
        <v>50095.87000000001</v>
      </c>
      <c r="AG199" s="5">
        <f>IF(D199="Switzerland",SUMIF('Combined Budget 2025 CHF'!$B:$B,$B199,'Combined Budget 2025 CHF'!$Q:$Q),SUMIF('Combined Budget 2025 EUR'!$B:$B,$B199,'Combined Budget 2025 EUR'!$Q:$Q))</f>
        <v>42000</v>
      </c>
      <c r="AH199" s="6"/>
      <c r="AI199" s="6">
        <f t="shared" si="80"/>
        <v>0.2946147854612855</v>
      </c>
      <c r="AJ199" s="6">
        <f t="shared" si="81"/>
        <v>0.54338454239188905</v>
      </c>
      <c r="AK199" s="6">
        <f t="shared" si="82"/>
        <v>7.3082055774878585E-2</v>
      </c>
      <c r="AL199" s="6">
        <f t="shared" si="83"/>
        <v>0.19275880952380975</v>
      </c>
      <c r="AM199" s="6">
        <f t="shared" si="89"/>
        <v>1.7790125673771584E-2</v>
      </c>
      <c r="AN199" s="6"/>
      <c r="AO199" s="7">
        <f t="shared" si="84"/>
        <v>11400.290000000008</v>
      </c>
      <c r="AP199" s="7">
        <f t="shared" si="85"/>
        <v>17637.420000000009</v>
      </c>
      <c r="AQ199" s="7">
        <f t="shared" si="86"/>
        <v>3411.7700000000114</v>
      </c>
      <c r="AR199" s="7">
        <f t="shared" si="87"/>
        <v>8095.8700000000099</v>
      </c>
    </row>
    <row r="200" spans="2:44" x14ac:dyDescent="0.25">
      <c r="B200">
        <v>23009</v>
      </c>
      <c r="C200" t="s">
        <v>375</v>
      </c>
      <c r="D200" t="s">
        <v>27</v>
      </c>
      <c r="E200" s="1" t="str">
        <f>IF(D200="Switzerland", VLOOKUP($B200, 'Combined Budget 2025 CHF'!$B:$E, 4, 0), VLOOKUP($B200, 'Combined Budget 2025 EUR'!$B:$E, 4, 0))</f>
        <v>Netherlands Other / Belgium</v>
      </c>
      <c r="F200" s="1" t="s">
        <v>535</v>
      </c>
      <c r="G200" s="1" t="s">
        <v>106</v>
      </c>
      <c r="H200" t="str">
        <f>IF(D200="Switzerland", VLOOKUP($B200, 'Combined Budget 2025 CHF'!$B:$K, 10, 0), VLOOKUP($B200, 'Combined Budget 2025 EUR'!$B:$K, 10, 0))</f>
        <v>AA</v>
      </c>
      <c r="I200" t="s">
        <v>64</v>
      </c>
      <c r="J200">
        <f>YEAR(VLOOKUP($B200, 'KPI data 2025'!$B:$H, 7, 0))</f>
        <v>1900</v>
      </c>
      <c r="K200" t="str">
        <f t="shared" si="70"/>
        <v>Pre-2022</v>
      </c>
      <c r="L200" s="5">
        <f>SUMIF('KPI data 2022'!$B:$B, $B200,'KPI data 2022'!$X:$X)</f>
        <v>332418.05</v>
      </c>
      <c r="M200" s="5">
        <f>SUMIF('KPI data 2023'!$B:$B, $B200, 'KPI data 2023'!$X:$X)</f>
        <v>305894.57</v>
      </c>
      <c r="N200" s="5">
        <f>SUMIF('KPI data 2024'!$B:$B, $B200, 'KPI data 2024'!$X:$X)</f>
        <v>274332.01999999996</v>
      </c>
      <c r="O200" s="5">
        <f>SUMIF('KPI data 2025'!$B:$B, $B200, 'KPI data 2025'!$X:$X)</f>
        <v>263257.2</v>
      </c>
      <c r="P200" s="5">
        <f>IF(D200="Switzerland",SUMIF('Combined Budget 2025 CHF'!$B:$B,$B200,'Combined Budget 2025 CHF'!$AF:$AF),SUMIF('Combined Budget 2025 EUR'!$B:$B,$B200,'Combined Budget 2025 EUR'!$AN:$AN))</f>
        <v>219000</v>
      </c>
      <c r="Q200" s="6"/>
      <c r="R200" s="6">
        <f t="shared" si="71"/>
        <v>-4.0370132513149359E-2</v>
      </c>
      <c r="S200" s="6">
        <f t="shared" si="72"/>
        <v>-0.13938583479922506</v>
      </c>
      <c r="T200" s="6">
        <f t="shared" si="73"/>
        <v>-0.20805383462179616</v>
      </c>
      <c r="U200" s="6">
        <f t="shared" si="74"/>
        <v>0.20208767123287674</v>
      </c>
      <c r="V200" s="6">
        <f t="shared" si="75"/>
        <v>-5.6647694729778819E-2</v>
      </c>
      <c r="W200" s="6"/>
      <c r="X200" s="7">
        <f t="shared" si="76"/>
        <v>-11074.819999999949</v>
      </c>
      <c r="Y200" s="7">
        <f t="shared" si="77"/>
        <v>-42637.369999999995</v>
      </c>
      <c r="Z200" s="7">
        <f t="shared" si="78"/>
        <v>-69160.849999999977</v>
      </c>
      <c r="AA200" s="7">
        <f t="shared" si="79"/>
        <v>44257.200000000012</v>
      </c>
      <c r="AB200" s="6"/>
      <c r="AC200" s="5">
        <f>SUMIF('KPI data 2022'!$B:$B, $B200,'KPI data 2022'!$AI:$AI)</f>
        <v>332418.05</v>
      </c>
      <c r="AD200" s="5">
        <f>SUMIF('KPI data 2023'!$B:$B, $B200, 'KPI data 2023'!$AI:$AI)</f>
        <v>305894.57</v>
      </c>
      <c r="AE200" s="5">
        <f>SUMIF('KPI data 2024'!$B:$B, $B200, 'KPI data 2024'!$AI:$AI)</f>
        <v>274332.01999999996</v>
      </c>
      <c r="AF200" s="5">
        <f t="shared" si="88"/>
        <v>263257.2</v>
      </c>
      <c r="AG200" s="5">
        <f>IF(D200="Switzerland",SUMIF('Combined Budget 2025 CHF'!$B:$B,$B200,'Combined Budget 2025 CHF'!$Q:$Q),SUMIF('Combined Budget 2025 EUR'!$B:$B,$B200,'Combined Budget 2025 EUR'!$Q:$Q))</f>
        <v>300000</v>
      </c>
      <c r="AH200" s="6"/>
      <c r="AI200" s="6">
        <f t="shared" si="80"/>
        <v>-4.0370132513149359E-2</v>
      </c>
      <c r="AJ200" s="6">
        <f t="shared" si="81"/>
        <v>-0.13938583479922506</v>
      </c>
      <c r="AK200" s="6">
        <f t="shared" si="82"/>
        <v>-0.20805383462179616</v>
      </c>
      <c r="AL200" s="6">
        <f t="shared" si="83"/>
        <v>-0.12247599999999992</v>
      </c>
      <c r="AM200" s="6">
        <f t="shared" si="89"/>
        <v>-5.6647694729778819E-2</v>
      </c>
      <c r="AN200" s="6"/>
      <c r="AO200" s="7">
        <f t="shared" si="84"/>
        <v>-11074.819999999949</v>
      </c>
      <c r="AP200" s="7">
        <f t="shared" si="85"/>
        <v>-42637.369999999995</v>
      </c>
      <c r="AQ200" s="7">
        <f t="shared" si="86"/>
        <v>-69160.849999999977</v>
      </c>
      <c r="AR200" s="7">
        <f t="shared" si="87"/>
        <v>-36742.799999999988</v>
      </c>
    </row>
    <row r="201" spans="2:44" x14ac:dyDescent="0.25">
      <c r="B201">
        <v>23011</v>
      </c>
      <c r="C201" t="s">
        <v>335</v>
      </c>
      <c r="D201" t="s">
        <v>27</v>
      </c>
      <c r="E201" s="1" t="str">
        <f>IF(D201="Switzerland", VLOOKUP($B201, 'Combined Budget 2025 CHF'!$B:$E, 4, 0), VLOOKUP($B201, 'Combined Budget 2025 EUR'!$B:$E, 4, 0))</f>
        <v>Netherlands Central</v>
      </c>
      <c r="F201" s="1" t="s">
        <v>535</v>
      </c>
      <c r="G201" s="1" t="s">
        <v>106</v>
      </c>
      <c r="H201" t="str">
        <f>IF(D201="Switzerland", VLOOKUP($B201, 'Combined Budget 2025 CHF'!$B:$K, 10, 0), VLOOKUP($B201, 'Combined Budget 2025 EUR'!$B:$K, 10, 0))</f>
        <v>AA</v>
      </c>
      <c r="I201" t="s">
        <v>64</v>
      </c>
      <c r="J201">
        <f>YEAR(VLOOKUP($B201, 'KPI data 2025'!$B:$H, 7, 0))</f>
        <v>1900</v>
      </c>
      <c r="K201" t="str">
        <f t="shared" si="70"/>
        <v>Pre-2022</v>
      </c>
      <c r="L201" s="5">
        <f>SUMIF('KPI data 2022'!$B:$B, $B201,'KPI data 2022'!$X:$X)</f>
        <v>51350.17</v>
      </c>
      <c r="M201" s="5">
        <f>SUMIF('KPI data 2023'!$B:$B, $B201, 'KPI data 2023'!$X:$X)</f>
        <v>50979.920000000013</v>
      </c>
      <c r="N201" s="5">
        <f>SUMIF('KPI data 2024'!$B:$B, $B201, 'KPI data 2024'!$X:$X)</f>
        <v>56718.79</v>
      </c>
      <c r="O201" s="5">
        <f>SUMIF('KPI data 2025'!$B:$B, $B201, 'KPI data 2025'!$X:$X)</f>
        <v>47784.110000000008</v>
      </c>
      <c r="P201" s="5">
        <f>IF(D201="Switzerland",SUMIF('Combined Budget 2025 CHF'!$B:$B,$B201,'Combined Budget 2025 CHF'!$AF:$AF),SUMIF('Combined Budget 2025 EUR'!$B:$B,$B201,'Combined Budget 2025 EUR'!$AN:$AN))</f>
        <v>43800</v>
      </c>
      <c r="Q201" s="6"/>
      <c r="R201" s="6">
        <f t="shared" si="71"/>
        <v>-0.15752592747482785</v>
      </c>
      <c r="S201" s="6">
        <f t="shared" si="72"/>
        <v>-6.2687622891522854E-2</v>
      </c>
      <c r="T201" s="6">
        <f t="shared" si="73"/>
        <v>-6.9445923937544674E-2</v>
      </c>
      <c r="U201" s="6">
        <f t="shared" si="74"/>
        <v>9.0961415525114386E-2</v>
      </c>
      <c r="V201" s="6">
        <f t="shared" si="75"/>
        <v>-1.7832851099269909E-2</v>
      </c>
      <c r="W201" s="6"/>
      <c r="X201" s="7">
        <f t="shared" si="76"/>
        <v>-8934.679999999993</v>
      </c>
      <c r="Y201" s="7">
        <f t="shared" si="77"/>
        <v>-3195.8100000000049</v>
      </c>
      <c r="Z201" s="7">
        <f t="shared" si="78"/>
        <v>-3566.0599999999904</v>
      </c>
      <c r="AA201" s="7">
        <f t="shared" si="79"/>
        <v>3984.1100000000079</v>
      </c>
      <c r="AB201" s="6"/>
      <c r="AC201" s="5">
        <f>SUMIF('KPI data 2022'!$B:$B, $B201,'KPI data 2022'!$AI:$AI)</f>
        <v>51350.17</v>
      </c>
      <c r="AD201" s="5">
        <f>SUMIF('KPI data 2023'!$B:$B, $B201, 'KPI data 2023'!$AI:$AI)</f>
        <v>50979.920000000013</v>
      </c>
      <c r="AE201" s="5">
        <f>SUMIF('KPI data 2024'!$B:$B, $B201, 'KPI data 2024'!$AI:$AI)</f>
        <v>56718.79</v>
      </c>
      <c r="AF201" s="5">
        <f t="shared" si="88"/>
        <v>47784.110000000008</v>
      </c>
      <c r="AG201" s="5">
        <f>IF(D201="Switzerland",SUMIF('Combined Budget 2025 CHF'!$B:$B,$B201,'Combined Budget 2025 CHF'!$Q:$Q),SUMIF('Combined Budget 2025 EUR'!$B:$B,$B201,'Combined Budget 2025 EUR'!$Q:$Q))</f>
        <v>60000</v>
      </c>
      <c r="AH201" s="6"/>
      <c r="AI201" s="6">
        <f t="shared" si="80"/>
        <v>-0.15752592747482785</v>
      </c>
      <c r="AJ201" s="6">
        <f t="shared" si="81"/>
        <v>-6.2687622891522854E-2</v>
      </c>
      <c r="AK201" s="6">
        <f t="shared" si="82"/>
        <v>-6.9445923937544674E-2</v>
      </c>
      <c r="AL201" s="6">
        <f t="shared" si="83"/>
        <v>-0.20359816666666652</v>
      </c>
      <c r="AM201" s="6">
        <f t="shared" si="89"/>
        <v>-1.7832851099269909E-2</v>
      </c>
      <c r="AN201" s="6"/>
      <c r="AO201" s="7">
        <f t="shared" si="84"/>
        <v>-8934.679999999993</v>
      </c>
      <c r="AP201" s="7">
        <f t="shared" si="85"/>
        <v>-3195.8100000000049</v>
      </c>
      <c r="AQ201" s="7">
        <f t="shared" si="86"/>
        <v>-3566.0599999999904</v>
      </c>
      <c r="AR201" s="7">
        <f t="shared" si="87"/>
        <v>-12215.889999999992</v>
      </c>
    </row>
    <row r="202" spans="2:44" x14ac:dyDescent="0.25">
      <c r="B202">
        <v>23031</v>
      </c>
      <c r="C202" t="s">
        <v>336</v>
      </c>
      <c r="D202" t="s">
        <v>27</v>
      </c>
      <c r="E202" s="1" t="str">
        <f>IF(D202="Switzerland", VLOOKUP($B202, 'Combined Budget 2025 CHF'!$B:$E, 4, 0), VLOOKUP($B202, 'Combined Budget 2025 EUR'!$B:$E, 4, 0))</f>
        <v>Netherlands Central</v>
      </c>
      <c r="F202" s="1" t="s">
        <v>535</v>
      </c>
      <c r="G202" s="1" t="s">
        <v>106</v>
      </c>
      <c r="H202" t="str">
        <f>IF(D202="Switzerland", VLOOKUP($B202, 'Combined Budget 2025 CHF'!$B:$K, 10, 0), VLOOKUP($B202, 'Combined Budget 2025 EUR'!$B:$K, 10, 0))</f>
        <v>AA</v>
      </c>
      <c r="I202" t="s">
        <v>64</v>
      </c>
      <c r="J202">
        <f>YEAR(VLOOKUP($B202, 'KPI data 2025'!$B:$H, 7, 0))</f>
        <v>1900</v>
      </c>
      <c r="K202" t="str">
        <f t="shared" si="70"/>
        <v>Pre-2022</v>
      </c>
      <c r="L202" s="5">
        <f>SUMIF('KPI data 2022'!$B:$B, $B202,'KPI data 2022'!$X:$X)</f>
        <v>3319.99</v>
      </c>
      <c r="M202" s="5">
        <f>SUMIF('KPI data 2023'!$B:$B, $B202, 'KPI data 2023'!$X:$X)</f>
        <v>15453.9</v>
      </c>
      <c r="N202" s="5">
        <f>SUMIF('KPI data 2024'!$B:$B, $B202, 'KPI data 2024'!$X:$X)</f>
        <v>23965.66</v>
      </c>
      <c r="O202" s="5">
        <f>SUMIF('KPI data 2025'!$B:$B, $B202, 'KPI data 2025'!$X:$X)</f>
        <v>16707.689999999999</v>
      </c>
      <c r="P202" s="5">
        <f>IF(D202="Switzerland",SUMIF('Combined Budget 2025 CHF'!$B:$B,$B202,'Combined Budget 2025 CHF'!$AF:$AF),SUMIF('Combined Budget 2025 EUR'!$B:$B,$B202,'Combined Budget 2025 EUR'!$AN:$AN))</f>
        <v>18980</v>
      </c>
      <c r="Q202" s="6"/>
      <c r="R202" s="6">
        <f t="shared" si="71"/>
        <v>-0.30284874274274109</v>
      </c>
      <c r="S202" s="6">
        <f t="shared" si="72"/>
        <v>8.1130976646671682E-2</v>
      </c>
      <c r="T202" s="6">
        <f t="shared" si="73"/>
        <v>4.0324519049756171</v>
      </c>
      <c r="U202" s="6">
        <f t="shared" si="74"/>
        <v>-0.11972128556375139</v>
      </c>
      <c r="V202" s="6">
        <f t="shared" si="75"/>
        <v>0.49776924384222121</v>
      </c>
      <c r="W202" s="6"/>
      <c r="X202" s="7">
        <f t="shared" si="76"/>
        <v>-7257.9700000000012</v>
      </c>
      <c r="Y202" s="7">
        <f t="shared" si="77"/>
        <v>1253.7899999999991</v>
      </c>
      <c r="Z202" s="7">
        <f t="shared" si="78"/>
        <v>13387.699999999999</v>
      </c>
      <c r="AA202" s="7">
        <f t="shared" si="79"/>
        <v>-2272.3100000000013</v>
      </c>
      <c r="AB202" s="6"/>
      <c r="AC202" s="5">
        <f>SUMIF('KPI data 2022'!$B:$B, $B202,'KPI data 2022'!$AI:$AI)</f>
        <v>3319.99</v>
      </c>
      <c r="AD202" s="5">
        <f>SUMIF('KPI data 2023'!$B:$B, $B202, 'KPI data 2023'!$AI:$AI)</f>
        <v>15453.9</v>
      </c>
      <c r="AE202" s="5">
        <f>SUMIF('KPI data 2024'!$B:$B, $B202, 'KPI data 2024'!$AI:$AI)</f>
        <v>23965.66</v>
      </c>
      <c r="AF202" s="5">
        <f t="shared" si="88"/>
        <v>16707.689999999999</v>
      </c>
      <c r="AG202" s="5">
        <f>IF(D202="Switzerland",SUMIF('Combined Budget 2025 CHF'!$B:$B,$B202,'Combined Budget 2025 CHF'!$Q:$Q),SUMIF('Combined Budget 2025 EUR'!$B:$B,$B202,'Combined Budget 2025 EUR'!$Q:$Q))</f>
        <v>26000</v>
      </c>
      <c r="AH202" s="6"/>
      <c r="AI202" s="6">
        <f t="shared" si="80"/>
        <v>-0.30284874274274109</v>
      </c>
      <c r="AJ202" s="6">
        <f t="shared" si="81"/>
        <v>8.1130976646671682E-2</v>
      </c>
      <c r="AK202" s="6">
        <f t="shared" si="82"/>
        <v>4.0324519049756171</v>
      </c>
      <c r="AL202" s="6">
        <f t="shared" si="83"/>
        <v>-0.35739653846153852</v>
      </c>
      <c r="AM202" s="6">
        <f t="shared" si="89"/>
        <v>0.49776924384222121</v>
      </c>
      <c r="AN202" s="6"/>
      <c r="AO202" s="7">
        <f t="shared" si="84"/>
        <v>-7257.9700000000012</v>
      </c>
      <c r="AP202" s="7">
        <f t="shared" si="85"/>
        <v>1253.7899999999991</v>
      </c>
      <c r="AQ202" s="7">
        <f t="shared" si="86"/>
        <v>13387.699999999999</v>
      </c>
      <c r="AR202" s="7">
        <f t="shared" si="87"/>
        <v>-9292.3100000000013</v>
      </c>
    </row>
    <row r="203" spans="2:44" x14ac:dyDescent="0.25">
      <c r="B203">
        <v>23035</v>
      </c>
      <c r="C203" t="s">
        <v>337</v>
      </c>
      <c r="D203" t="s">
        <v>27</v>
      </c>
      <c r="E203" s="1" t="str">
        <f>IF(D203="Switzerland", VLOOKUP($B203, 'Combined Budget 2025 CHF'!$B:$E, 4, 0), VLOOKUP($B203, 'Combined Budget 2025 EUR'!$B:$E, 4, 0))</f>
        <v>Netherlands Central</v>
      </c>
      <c r="F203" s="1" t="s">
        <v>535</v>
      </c>
      <c r="G203" s="1" t="s">
        <v>106</v>
      </c>
      <c r="H203" t="str">
        <f>IF(D203="Switzerland", VLOOKUP($B203, 'Combined Budget 2025 CHF'!$B:$K, 10, 0), VLOOKUP($B203, 'Combined Budget 2025 EUR'!$B:$K, 10, 0))</f>
        <v>AA</v>
      </c>
      <c r="I203" t="s">
        <v>64</v>
      </c>
      <c r="J203">
        <f>YEAR(VLOOKUP($B203, 'KPI data 2025'!$B:$H, 7, 0))</f>
        <v>1900</v>
      </c>
      <c r="K203" t="str">
        <f t="shared" si="70"/>
        <v>Pre-2022</v>
      </c>
      <c r="L203" s="5">
        <f>SUMIF('KPI data 2022'!$B:$B, $B203,'KPI data 2022'!$X:$X)</f>
        <v>30559.55</v>
      </c>
      <c r="M203" s="5">
        <f>SUMIF('KPI data 2023'!$B:$B, $B203, 'KPI data 2023'!$X:$X)</f>
        <v>43308.27</v>
      </c>
      <c r="N203" s="5">
        <f>SUMIF('KPI data 2024'!$B:$B, $B203, 'KPI data 2024'!$X:$X)</f>
        <v>40132.15</v>
      </c>
      <c r="O203" s="5">
        <f>SUMIF('KPI data 2025'!$B:$B, $B203, 'KPI data 2025'!$X:$X)</f>
        <v>36708.78</v>
      </c>
      <c r="P203" s="5">
        <f>IF(D203="Switzerland",SUMIF('Combined Budget 2025 CHF'!$B:$B,$B203,'Combined Budget 2025 CHF'!$AF:$AF),SUMIF('Combined Budget 2025 EUR'!$B:$B,$B203,'Combined Budget 2025 EUR'!$AN:$AN))</f>
        <v>29200</v>
      </c>
      <c r="Q203" s="6"/>
      <c r="R203" s="6">
        <f t="shared" si="71"/>
        <v>-8.5302432089982783E-2</v>
      </c>
      <c r="S203" s="6">
        <f t="shared" si="72"/>
        <v>-0.15238405967266755</v>
      </c>
      <c r="T203" s="6">
        <f t="shared" si="73"/>
        <v>0.20122122217113803</v>
      </c>
      <c r="U203" s="6">
        <f t="shared" si="74"/>
        <v>0.25714999999999999</v>
      </c>
      <c r="V203" s="6">
        <f t="shared" si="75"/>
        <v>4.6901324086828566E-2</v>
      </c>
      <c r="W203" s="6"/>
      <c r="X203" s="7">
        <f t="shared" si="76"/>
        <v>-3423.3700000000026</v>
      </c>
      <c r="Y203" s="7">
        <f t="shared" si="77"/>
        <v>-6599.489999999998</v>
      </c>
      <c r="Z203" s="7">
        <f t="shared" si="78"/>
        <v>6149.23</v>
      </c>
      <c r="AA203" s="7">
        <f t="shared" si="79"/>
        <v>7508.7799999999988</v>
      </c>
      <c r="AB203" s="6"/>
      <c r="AC203" s="5">
        <f>SUMIF('KPI data 2022'!$B:$B, $B203,'KPI data 2022'!$AI:$AI)</f>
        <v>30559.55</v>
      </c>
      <c r="AD203" s="5">
        <f>SUMIF('KPI data 2023'!$B:$B, $B203, 'KPI data 2023'!$AI:$AI)</f>
        <v>43308.27</v>
      </c>
      <c r="AE203" s="5">
        <f>SUMIF('KPI data 2024'!$B:$B, $B203, 'KPI data 2024'!$AI:$AI)</f>
        <v>40132.15</v>
      </c>
      <c r="AF203" s="5">
        <f t="shared" si="88"/>
        <v>36708.78</v>
      </c>
      <c r="AG203" s="5">
        <f>IF(D203="Switzerland",SUMIF('Combined Budget 2025 CHF'!$B:$B,$B203,'Combined Budget 2025 CHF'!$Q:$Q),SUMIF('Combined Budget 2025 EUR'!$B:$B,$B203,'Combined Budget 2025 EUR'!$Q:$Q))</f>
        <v>40000</v>
      </c>
      <c r="AH203" s="6"/>
      <c r="AI203" s="6">
        <f t="shared" si="80"/>
        <v>-8.5302432089982783E-2</v>
      </c>
      <c r="AJ203" s="6">
        <f t="shared" si="81"/>
        <v>-0.15238405967266755</v>
      </c>
      <c r="AK203" s="6">
        <f t="shared" si="82"/>
        <v>0.20122122217113803</v>
      </c>
      <c r="AL203" s="6">
        <f t="shared" si="83"/>
        <v>-8.2280499999999979E-2</v>
      </c>
      <c r="AM203" s="6">
        <f t="shared" si="89"/>
        <v>4.6901324086828566E-2</v>
      </c>
      <c r="AN203" s="6"/>
      <c r="AO203" s="7">
        <f t="shared" si="84"/>
        <v>-3423.3700000000026</v>
      </c>
      <c r="AP203" s="7">
        <f t="shared" si="85"/>
        <v>-6599.489999999998</v>
      </c>
      <c r="AQ203" s="7">
        <f t="shared" si="86"/>
        <v>6149.23</v>
      </c>
      <c r="AR203" s="7">
        <f t="shared" si="87"/>
        <v>-3291.2200000000012</v>
      </c>
    </row>
    <row r="204" spans="2:44" x14ac:dyDescent="0.25">
      <c r="B204">
        <v>23038</v>
      </c>
      <c r="C204" t="s">
        <v>376</v>
      </c>
      <c r="D204" t="s">
        <v>27</v>
      </c>
      <c r="E204" s="1" t="str">
        <f>IF(D204="Switzerland", VLOOKUP($B204, 'Combined Budget 2025 CHF'!$B:$E, 4, 0), VLOOKUP($B204, 'Combined Budget 2025 EUR'!$B:$E, 4, 0))</f>
        <v>Netherlands Other / Belgium</v>
      </c>
      <c r="F204" s="1" t="s">
        <v>535</v>
      </c>
      <c r="G204" s="1" t="s">
        <v>106</v>
      </c>
      <c r="H204" t="str">
        <f>IF(D204="Switzerland", VLOOKUP($B204, 'Combined Budget 2025 CHF'!$B:$K, 10, 0), VLOOKUP($B204, 'Combined Budget 2025 EUR'!$B:$K, 10, 0))</f>
        <v>AA</v>
      </c>
      <c r="I204" t="s">
        <v>64</v>
      </c>
      <c r="J204">
        <f>YEAR(VLOOKUP($B204, 'KPI data 2025'!$B:$H, 7, 0))</f>
        <v>1900</v>
      </c>
      <c r="K204" t="str">
        <f t="shared" si="70"/>
        <v>Pre-2022</v>
      </c>
      <c r="L204" s="5">
        <f>SUMIF('KPI data 2022'!$B:$B, $B204,'KPI data 2022'!$X:$X)</f>
        <v>22021.930000000004</v>
      </c>
      <c r="M204" s="5">
        <f>SUMIF('KPI data 2023'!$B:$B, $B204, 'KPI data 2023'!$X:$X)</f>
        <v>25178.83</v>
      </c>
      <c r="N204" s="5">
        <f>SUMIF('KPI data 2024'!$B:$B, $B204, 'KPI data 2024'!$X:$X)</f>
        <v>31484.470000000005</v>
      </c>
      <c r="O204" s="5">
        <f>SUMIF('KPI data 2025'!$B:$B, $B204, 'KPI data 2025'!$X:$X)</f>
        <v>35727.409999999996</v>
      </c>
      <c r="P204" s="5">
        <f>IF(D204="Switzerland",SUMIF('Combined Budget 2025 CHF'!$B:$B,$B204,'Combined Budget 2025 CHF'!$AF:$AF),SUMIF('Combined Budget 2025 EUR'!$B:$B,$B204,'Combined Budget 2025 EUR'!$AN:$AN))</f>
        <v>25550</v>
      </c>
      <c r="Q204" s="6"/>
      <c r="R204" s="6">
        <f t="shared" si="71"/>
        <v>0.13476294820906909</v>
      </c>
      <c r="S204" s="6">
        <f t="shared" si="72"/>
        <v>0.41894639266399558</v>
      </c>
      <c r="T204" s="6">
        <f t="shared" si="73"/>
        <v>0.62235598787208879</v>
      </c>
      <c r="U204" s="6">
        <f t="shared" si="74"/>
        <v>0.39833307240704485</v>
      </c>
      <c r="V204" s="6">
        <f t="shared" si="75"/>
        <v>0.12859088660428863</v>
      </c>
      <c r="W204" s="6"/>
      <c r="X204" s="7">
        <f t="shared" si="76"/>
        <v>4242.9399999999914</v>
      </c>
      <c r="Y204" s="7">
        <f t="shared" si="77"/>
        <v>10548.579999999994</v>
      </c>
      <c r="Z204" s="7">
        <f t="shared" si="78"/>
        <v>13705.479999999992</v>
      </c>
      <c r="AA204" s="7">
        <f t="shared" si="79"/>
        <v>10177.409999999996</v>
      </c>
      <c r="AB204" s="6"/>
      <c r="AC204" s="5">
        <f>SUMIF('KPI data 2022'!$B:$B, $B204,'KPI data 2022'!$AI:$AI)</f>
        <v>22021.930000000004</v>
      </c>
      <c r="AD204" s="5">
        <f>SUMIF('KPI data 2023'!$B:$B, $B204, 'KPI data 2023'!$AI:$AI)</f>
        <v>25178.83</v>
      </c>
      <c r="AE204" s="5">
        <f>SUMIF('KPI data 2024'!$B:$B, $B204, 'KPI data 2024'!$AI:$AI)</f>
        <v>31484.470000000005</v>
      </c>
      <c r="AF204" s="5">
        <f t="shared" si="88"/>
        <v>35727.409999999996</v>
      </c>
      <c r="AG204" s="5">
        <f>IF(D204="Switzerland",SUMIF('Combined Budget 2025 CHF'!$B:$B,$B204,'Combined Budget 2025 CHF'!$Q:$Q),SUMIF('Combined Budget 2025 EUR'!$B:$B,$B204,'Combined Budget 2025 EUR'!$Q:$Q))</f>
        <v>35000</v>
      </c>
      <c r="AH204" s="6"/>
      <c r="AI204" s="6">
        <f t="shared" si="80"/>
        <v>0.13476294820906909</v>
      </c>
      <c r="AJ204" s="6">
        <f t="shared" si="81"/>
        <v>0.41894639266399558</v>
      </c>
      <c r="AK204" s="6">
        <f t="shared" si="82"/>
        <v>0.62235598787208879</v>
      </c>
      <c r="AL204" s="6">
        <f t="shared" si="83"/>
        <v>2.0783142857142778E-2</v>
      </c>
      <c r="AM204" s="6">
        <f t="shared" si="89"/>
        <v>0.12859088660428863</v>
      </c>
      <c r="AN204" s="6"/>
      <c r="AO204" s="7">
        <f t="shared" si="84"/>
        <v>4242.9399999999914</v>
      </c>
      <c r="AP204" s="7">
        <f t="shared" si="85"/>
        <v>10548.579999999994</v>
      </c>
      <c r="AQ204" s="7">
        <f t="shared" si="86"/>
        <v>13705.479999999992</v>
      </c>
      <c r="AR204" s="7">
        <f t="shared" si="87"/>
        <v>727.40999999999622</v>
      </c>
    </row>
    <row r="205" spans="2:44" x14ac:dyDescent="0.25">
      <c r="B205">
        <v>23049</v>
      </c>
      <c r="C205" t="s">
        <v>338</v>
      </c>
      <c r="D205" t="s">
        <v>27</v>
      </c>
      <c r="E205" s="1" t="str">
        <f>IF(D205="Switzerland", VLOOKUP($B205, 'Combined Budget 2025 CHF'!$B:$E, 4, 0), VLOOKUP($B205, 'Combined Budget 2025 EUR'!$B:$E, 4, 0))</f>
        <v>Netherlands Central</v>
      </c>
      <c r="F205" s="1" t="s">
        <v>535</v>
      </c>
      <c r="G205" s="1" t="s">
        <v>106</v>
      </c>
      <c r="H205" t="str">
        <f>IF(D205="Switzerland", VLOOKUP($B205, 'Combined Budget 2025 CHF'!$B:$K, 10, 0), VLOOKUP($B205, 'Combined Budget 2025 EUR'!$B:$K, 10, 0))</f>
        <v>AA</v>
      </c>
      <c r="I205" t="s">
        <v>64</v>
      </c>
      <c r="J205">
        <f>YEAR(VLOOKUP($B205, 'KPI data 2025'!$B:$H, 7, 0))</f>
        <v>1900</v>
      </c>
      <c r="K205" t="str">
        <f t="shared" si="70"/>
        <v>Pre-2022</v>
      </c>
      <c r="L205" s="5">
        <f>SUMIF('KPI data 2022'!$B:$B, $B205,'KPI data 2022'!$X:$X)</f>
        <v>58268.2</v>
      </c>
      <c r="M205" s="5">
        <f>SUMIF('KPI data 2023'!$B:$B, $B205, 'KPI data 2023'!$X:$X)</f>
        <v>36476.800000000003</v>
      </c>
      <c r="N205" s="5">
        <f>SUMIF('KPI data 2024'!$B:$B, $B205, 'KPI data 2024'!$X:$X)</f>
        <v>38404.31</v>
      </c>
      <c r="O205" s="5">
        <f>SUMIF('KPI data 2025'!$B:$B, $B205, 'KPI data 2025'!$X:$X)</f>
        <v>30637.089999999997</v>
      </c>
      <c r="P205" s="5">
        <f>IF(D205="Switzerland",SUMIF('Combined Budget 2025 CHF'!$B:$B,$B205,'Combined Budget 2025 CHF'!$AF:$AF),SUMIF('Combined Budget 2025 EUR'!$B:$B,$B205,'Combined Budget 2025 EUR'!$AN:$AN))</f>
        <v>29200</v>
      </c>
      <c r="Q205" s="6"/>
      <c r="R205" s="6">
        <f t="shared" si="71"/>
        <v>-0.20224865386202751</v>
      </c>
      <c r="S205" s="6">
        <f t="shared" si="72"/>
        <v>-0.16009381305377679</v>
      </c>
      <c r="T205" s="6">
        <f t="shared" si="73"/>
        <v>-0.47420565591523334</v>
      </c>
      <c r="U205" s="6">
        <f t="shared" si="74"/>
        <v>4.9215410958904027E-2</v>
      </c>
      <c r="V205" s="6">
        <f t="shared" si="75"/>
        <v>-0.14846210911150948</v>
      </c>
      <c r="W205" s="6"/>
      <c r="X205" s="7">
        <f t="shared" si="76"/>
        <v>-7767.2200000000012</v>
      </c>
      <c r="Y205" s="7">
        <f t="shared" si="77"/>
        <v>-5839.7100000000064</v>
      </c>
      <c r="Z205" s="7">
        <f t="shared" si="78"/>
        <v>-27631.11</v>
      </c>
      <c r="AA205" s="7">
        <f t="shared" si="79"/>
        <v>1437.0899999999965</v>
      </c>
      <c r="AB205" s="6"/>
      <c r="AC205" s="5">
        <f>SUMIF('KPI data 2022'!$B:$B, $B205,'KPI data 2022'!$AI:$AI)</f>
        <v>58268.2</v>
      </c>
      <c r="AD205" s="5">
        <f>SUMIF('KPI data 2023'!$B:$B, $B205, 'KPI data 2023'!$AI:$AI)</f>
        <v>36476.800000000003</v>
      </c>
      <c r="AE205" s="5">
        <f>SUMIF('KPI data 2024'!$B:$B, $B205, 'KPI data 2024'!$AI:$AI)</f>
        <v>38404.31</v>
      </c>
      <c r="AF205" s="5">
        <f t="shared" si="88"/>
        <v>30637.089999999997</v>
      </c>
      <c r="AG205" s="5">
        <f>IF(D205="Switzerland",SUMIF('Combined Budget 2025 CHF'!$B:$B,$B205,'Combined Budget 2025 CHF'!$Q:$Q),SUMIF('Combined Budget 2025 EUR'!$B:$B,$B205,'Combined Budget 2025 EUR'!$Q:$Q))</f>
        <v>40000</v>
      </c>
      <c r="AH205" s="6"/>
      <c r="AI205" s="6">
        <f t="shared" si="80"/>
        <v>-0.20224865386202751</v>
      </c>
      <c r="AJ205" s="6">
        <f t="shared" si="81"/>
        <v>-0.16009381305377679</v>
      </c>
      <c r="AK205" s="6">
        <f t="shared" si="82"/>
        <v>-0.47420565591523334</v>
      </c>
      <c r="AL205" s="6">
        <f t="shared" si="83"/>
        <v>-0.23407275000000005</v>
      </c>
      <c r="AM205" s="6">
        <f t="shared" si="89"/>
        <v>-0.14846210911150948</v>
      </c>
      <c r="AN205" s="6"/>
      <c r="AO205" s="7">
        <f t="shared" si="84"/>
        <v>-7767.2200000000012</v>
      </c>
      <c r="AP205" s="7">
        <f t="shared" si="85"/>
        <v>-5839.7100000000064</v>
      </c>
      <c r="AQ205" s="7">
        <f t="shared" si="86"/>
        <v>-27631.11</v>
      </c>
      <c r="AR205" s="7">
        <f t="shared" si="87"/>
        <v>-9362.9100000000035</v>
      </c>
    </row>
    <row r="206" spans="2:44" x14ac:dyDescent="0.25">
      <c r="B206">
        <v>23056</v>
      </c>
      <c r="C206" t="s">
        <v>339</v>
      </c>
      <c r="D206" t="s">
        <v>27</v>
      </c>
      <c r="E206" s="1" t="str">
        <f>IF(D206="Switzerland", VLOOKUP($B206, 'Combined Budget 2025 CHF'!$B:$E, 4, 0), VLOOKUP($B206, 'Combined Budget 2025 EUR'!$B:$E, 4, 0))</f>
        <v>Netherlands Central</v>
      </c>
      <c r="F206" s="1" t="s">
        <v>535</v>
      </c>
      <c r="G206" s="1" t="s">
        <v>106</v>
      </c>
      <c r="H206" t="str">
        <f>IF(D206="Switzerland", VLOOKUP($B206, 'Combined Budget 2025 CHF'!$B:$K, 10, 0), VLOOKUP($B206, 'Combined Budget 2025 EUR'!$B:$K, 10, 0))</f>
        <v>AA</v>
      </c>
      <c r="I206" t="s">
        <v>64</v>
      </c>
      <c r="J206">
        <f>YEAR(VLOOKUP($B206, 'KPI data 2025'!$B:$H, 7, 0))</f>
        <v>1900</v>
      </c>
      <c r="K206" t="str">
        <f t="shared" si="70"/>
        <v>Pre-2022</v>
      </c>
      <c r="L206" s="5">
        <f>SUMIF('KPI data 2022'!$B:$B, $B206,'KPI data 2022'!$X:$X)</f>
        <v>22960.58</v>
      </c>
      <c r="M206" s="5">
        <f>SUMIF('KPI data 2023'!$B:$B, $B206, 'KPI data 2023'!$X:$X)</f>
        <v>25003.200000000001</v>
      </c>
      <c r="N206" s="5">
        <f>SUMIF('KPI data 2024'!$B:$B, $B206, 'KPI data 2024'!$X:$X)</f>
        <v>37046.870000000003</v>
      </c>
      <c r="O206" s="5">
        <f>SUMIF('KPI data 2025'!$B:$B, $B206, 'KPI data 2025'!$X:$X)</f>
        <v>48728.599999999991</v>
      </c>
      <c r="P206" s="5">
        <f>IF(D206="Switzerland",SUMIF('Combined Budget 2025 CHF'!$B:$B,$B206,'Combined Budget 2025 CHF'!$AF:$AF),SUMIF('Combined Budget 2025 EUR'!$B:$B,$B206,'Combined Budget 2025 EUR'!$AN:$AN))</f>
        <v>29200</v>
      </c>
      <c r="Q206" s="6"/>
      <c r="R206" s="6">
        <f t="shared" si="71"/>
        <v>0.31532299489808424</v>
      </c>
      <c r="S206" s="6">
        <f t="shared" si="72"/>
        <v>0.94889454149868779</v>
      </c>
      <c r="T206" s="6">
        <f t="shared" si="73"/>
        <v>1.1222721725670688</v>
      </c>
      <c r="U206" s="6">
        <f t="shared" si="74"/>
        <v>0.66878767123287641</v>
      </c>
      <c r="V206" s="6">
        <f t="shared" si="75"/>
        <v>0.20698054506377739</v>
      </c>
      <c r="W206" s="6"/>
      <c r="X206" s="7">
        <f t="shared" si="76"/>
        <v>11681.729999999989</v>
      </c>
      <c r="Y206" s="7">
        <f t="shared" si="77"/>
        <v>23725.399999999991</v>
      </c>
      <c r="Z206" s="7">
        <f t="shared" si="78"/>
        <v>25768.01999999999</v>
      </c>
      <c r="AA206" s="7">
        <f t="shared" si="79"/>
        <v>19528.599999999991</v>
      </c>
      <c r="AB206" s="6"/>
      <c r="AC206" s="5">
        <f>SUMIF('KPI data 2022'!$B:$B, $B206,'KPI data 2022'!$AI:$AI)</f>
        <v>22960.58</v>
      </c>
      <c r="AD206" s="5">
        <f>SUMIF('KPI data 2023'!$B:$B, $B206, 'KPI data 2023'!$AI:$AI)</f>
        <v>25003.200000000001</v>
      </c>
      <c r="AE206" s="5">
        <f>SUMIF('KPI data 2024'!$B:$B, $B206, 'KPI data 2024'!$AI:$AI)</f>
        <v>37046.870000000003</v>
      </c>
      <c r="AF206" s="5">
        <f t="shared" si="88"/>
        <v>48728.599999999991</v>
      </c>
      <c r="AG206" s="5">
        <f>IF(D206="Switzerland",SUMIF('Combined Budget 2025 CHF'!$B:$B,$B206,'Combined Budget 2025 CHF'!$Q:$Q),SUMIF('Combined Budget 2025 EUR'!$B:$B,$B206,'Combined Budget 2025 EUR'!$Q:$Q))</f>
        <v>40000</v>
      </c>
      <c r="AH206" s="6"/>
      <c r="AI206" s="6">
        <f t="shared" si="80"/>
        <v>0.31532299489808424</v>
      </c>
      <c r="AJ206" s="6">
        <f t="shared" si="81"/>
        <v>0.94889454149868779</v>
      </c>
      <c r="AK206" s="6">
        <f t="shared" si="82"/>
        <v>1.1222721725670688</v>
      </c>
      <c r="AL206" s="6">
        <f t="shared" si="83"/>
        <v>0.21821499999999983</v>
      </c>
      <c r="AM206" s="6">
        <f t="shared" si="89"/>
        <v>0.20698054506377739</v>
      </c>
      <c r="AN206" s="6"/>
      <c r="AO206" s="7">
        <f t="shared" si="84"/>
        <v>11681.729999999989</v>
      </c>
      <c r="AP206" s="7">
        <f t="shared" si="85"/>
        <v>23725.399999999991</v>
      </c>
      <c r="AQ206" s="7">
        <f t="shared" si="86"/>
        <v>25768.01999999999</v>
      </c>
      <c r="AR206" s="7">
        <f t="shared" si="87"/>
        <v>8728.5999999999913</v>
      </c>
    </row>
    <row r="207" spans="2:44" x14ac:dyDescent="0.25">
      <c r="B207">
        <v>23058</v>
      </c>
      <c r="C207" t="s">
        <v>340</v>
      </c>
      <c r="D207" t="s">
        <v>27</v>
      </c>
      <c r="E207" s="1" t="str">
        <f>IF(D207="Switzerland", VLOOKUP($B207, 'Combined Budget 2025 CHF'!$B:$E, 4, 0), VLOOKUP($B207, 'Combined Budget 2025 EUR'!$B:$E, 4, 0))</f>
        <v>Netherlands Central</v>
      </c>
      <c r="F207" s="1" t="s">
        <v>535</v>
      </c>
      <c r="G207" s="1" t="s">
        <v>106</v>
      </c>
      <c r="H207" t="str">
        <f>IF(D207="Switzerland", VLOOKUP($B207, 'Combined Budget 2025 CHF'!$B:$K, 10, 0), VLOOKUP($B207, 'Combined Budget 2025 EUR'!$B:$K, 10, 0))</f>
        <v>AA</v>
      </c>
      <c r="I207" t="s">
        <v>64</v>
      </c>
      <c r="J207">
        <f>YEAR(VLOOKUP($B207, 'KPI data 2025'!$B:$H, 7, 0))</f>
        <v>1900</v>
      </c>
      <c r="K207" t="str">
        <f t="shared" si="70"/>
        <v>Pre-2022</v>
      </c>
      <c r="L207" s="5">
        <f>SUMIF('KPI data 2022'!$B:$B, $B207,'KPI data 2022'!$X:$X)</f>
        <v>33495.379999999997</v>
      </c>
      <c r="M207" s="5">
        <f>SUMIF('KPI data 2023'!$B:$B, $B207, 'KPI data 2023'!$X:$X)</f>
        <v>40447.53</v>
      </c>
      <c r="N207" s="5">
        <f>SUMIF('KPI data 2024'!$B:$B, $B207, 'KPI data 2024'!$X:$X)</f>
        <v>44736.299999999996</v>
      </c>
      <c r="O207" s="5">
        <f>SUMIF('KPI data 2025'!$B:$B, $B207, 'KPI data 2025'!$X:$X)</f>
        <v>50048.02</v>
      </c>
      <c r="P207" s="5">
        <f>IF(D207="Switzerland",SUMIF('Combined Budget 2025 CHF'!$B:$B,$B207,'Combined Budget 2025 CHF'!$AF:$AF),SUMIF('Combined Budget 2025 EUR'!$B:$B,$B207,'Combined Budget 2025 EUR'!$AN:$AN))</f>
        <v>35040</v>
      </c>
      <c r="Q207" s="6"/>
      <c r="R207" s="6">
        <f t="shared" si="71"/>
        <v>0.11873400348263052</v>
      </c>
      <c r="S207" s="6">
        <f t="shared" si="72"/>
        <v>0.23735664452192751</v>
      </c>
      <c r="T207" s="6">
        <f t="shared" si="73"/>
        <v>0.49417680886140114</v>
      </c>
      <c r="U207" s="6">
        <f t="shared" si="74"/>
        <v>0.42831107305936067</v>
      </c>
      <c r="V207" s="6">
        <f t="shared" si="75"/>
        <v>0.1056062824630708</v>
      </c>
      <c r="W207" s="6"/>
      <c r="X207" s="7">
        <f t="shared" si="76"/>
        <v>5311.7200000000012</v>
      </c>
      <c r="Y207" s="7">
        <f t="shared" si="77"/>
        <v>9600.489999999998</v>
      </c>
      <c r="Z207" s="7">
        <f t="shared" si="78"/>
        <v>16552.64</v>
      </c>
      <c r="AA207" s="7">
        <f t="shared" si="79"/>
        <v>15008.019999999997</v>
      </c>
      <c r="AB207" s="6"/>
      <c r="AC207" s="5">
        <f>SUMIF('KPI data 2022'!$B:$B, $B207,'KPI data 2022'!$AI:$AI)</f>
        <v>33495.379999999997</v>
      </c>
      <c r="AD207" s="5">
        <f>SUMIF('KPI data 2023'!$B:$B, $B207, 'KPI data 2023'!$AI:$AI)</f>
        <v>40447.53</v>
      </c>
      <c r="AE207" s="5">
        <f>SUMIF('KPI data 2024'!$B:$B, $B207, 'KPI data 2024'!$AI:$AI)</f>
        <v>44736.299999999996</v>
      </c>
      <c r="AF207" s="5">
        <f t="shared" si="88"/>
        <v>50048.02</v>
      </c>
      <c r="AG207" s="5">
        <f>IF(D207="Switzerland",SUMIF('Combined Budget 2025 CHF'!$B:$B,$B207,'Combined Budget 2025 CHF'!$Q:$Q),SUMIF('Combined Budget 2025 EUR'!$B:$B,$B207,'Combined Budget 2025 EUR'!$Q:$Q))</f>
        <v>48000</v>
      </c>
      <c r="AH207" s="6"/>
      <c r="AI207" s="6">
        <f t="shared" si="80"/>
        <v>0.11873400348263052</v>
      </c>
      <c r="AJ207" s="6">
        <f t="shared" si="81"/>
        <v>0.23735664452192751</v>
      </c>
      <c r="AK207" s="6">
        <f t="shared" si="82"/>
        <v>0.49417680886140114</v>
      </c>
      <c r="AL207" s="6">
        <f t="shared" si="83"/>
        <v>4.2667083333333355E-2</v>
      </c>
      <c r="AM207" s="6">
        <f t="shared" si="89"/>
        <v>0.1056062824630708</v>
      </c>
      <c r="AN207" s="6"/>
      <c r="AO207" s="7">
        <f t="shared" si="84"/>
        <v>5311.7200000000012</v>
      </c>
      <c r="AP207" s="7">
        <f t="shared" si="85"/>
        <v>9600.489999999998</v>
      </c>
      <c r="AQ207" s="7">
        <f t="shared" si="86"/>
        <v>16552.64</v>
      </c>
      <c r="AR207" s="7">
        <f t="shared" si="87"/>
        <v>2048.0199999999968</v>
      </c>
    </row>
    <row r="208" spans="2:44" x14ac:dyDescent="0.25">
      <c r="B208">
        <v>23061</v>
      </c>
      <c r="C208" t="s">
        <v>343</v>
      </c>
      <c r="D208" t="s">
        <v>27</v>
      </c>
      <c r="E208" s="1" t="str">
        <f>IF(D208="Switzerland", VLOOKUP($B208, 'Combined Budget 2025 CHF'!$B:$E, 4, 0), VLOOKUP($B208, 'Combined Budget 2025 EUR'!$B:$E, 4, 0))</f>
        <v>Netherlands Central</v>
      </c>
      <c r="F208" s="1" t="s">
        <v>535</v>
      </c>
      <c r="G208" s="1" t="s">
        <v>106</v>
      </c>
      <c r="H208" t="str">
        <f>IF(D208="Switzerland", VLOOKUP($B208, 'Combined Budget 2025 CHF'!$B:$K, 10, 0), VLOOKUP($B208, 'Combined Budget 2025 EUR'!$B:$K, 10, 0))</f>
        <v>AA</v>
      </c>
      <c r="I208" t="s">
        <v>64</v>
      </c>
      <c r="J208">
        <f>YEAR(VLOOKUP($B208, 'KPI data 2025'!$B:$H, 7, 0))</f>
        <v>1900</v>
      </c>
      <c r="K208" t="str">
        <f t="shared" si="70"/>
        <v>Pre-2022</v>
      </c>
      <c r="L208" s="5">
        <f>SUMIF('KPI data 2022'!$B:$B, $B208,'KPI data 2022'!$X:$X)</f>
        <v>54469.13</v>
      </c>
      <c r="M208" s="5">
        <f>SUMIF('KPI data 2023'!$B:$B, $B208, 'KPI data 2023'!$X:$X)</f>
        <v>61873.43</v>
      </c>
      <c r="N208" s="5">
        <f>SUMIF('KPI data 2024'!$B:$B, $B208, 'KPI data 2024'!$X:$X)</f>
        <v>77076.08</v>
      </c>
      <c r="O208" s="5">
        <f>SUMIF('KPI data 2025'!$B:$B, $B208, 'KPI data 2025'!$X:$X)</f>
        <v>45346.899999999994</v>
      </c>
      <c r="P208" s="5">
        <f>IF(D208="Switzerland",SUMIF('Combined Budget 2025 CHF'!$B:$B,$B208,'Combined Budget 2025 CHF'!$AF:$AF),SUMIF('Combined Budget 2025 EUR'!$B:$B,$B208,'Combined Budget 2025 EUR'!$AN:$AN))</f>
        <v>51100</v>
      </c>
      <c r="Q208" s="6"/>
      <c r="R208" s="6">
        <f t="shared" si="71"/>
        <v>-0.41166053073794107</v>
      </c>
      <c r="S208" s="6">
        <f t="shared" si="72"/>
        <v>-0.26710221172480664</v>
      </c>
      <c r="T208" s="6">
        <f t="shared" si="73"/>
        <v>-0.16747522862950082</v>
      </c>
      <c r="U208" s="6">
        <f t="shared" si="74"/>
        <v>-0.11258512720156566</v>
      </c>
      <c r="V208" s="6">
        <f t="shared" si="75"/>
        <v>-4.4789052579918942E-2</v>
      </c>
      <c r="W208" s="6"/>
      <c r="X208" s="7">
        <f t="shared" si="76"/>
        <v>-31729.180000000008</v>
      </c>
      <c r="Y208" s="7">
        <f t="shared" si="77"/>
        <v>-16526.530000000006</v>
      </c>
      <c r="Z208" s="7">
        <f t="shared" si="78"/>
        <v>-9122.2300000000032</v>
      </c>
      <c r="AA208" s="7">
        <f t="shared" si="79"/>
        <v>-5753.1000000000058</v>
      </c>
      <c r="AB208" s="6"/>
      <c r="AC208" s="5">
        <f>SUMIF('KPI data 2022'!$B:$B, $B208,'KPI data 2022'!$AI:$AI)</f>
        <v>54469.13</v>
      </c>
      <c r="AD208" s="5">
        <f>SUMIF('KPI data 2023'!$B:$B, $B208, 'KPI data 2023'!$AI:$AI)</f>
        <v>61873.43</v>
      </c>
      <c r="AE208" s="5">
        <f>SUMIF('KPI data 2024'!$B:$B, $B208, 'KPI data 2024'!$AI:$AI)</f>
        <v>77076.08</v>
      </c>
      <c r="AF208" s="5">
        <f t="shared" si="88"/>
        <v>45346.899999999994</v>
      </c>
      <c r="AG208" s="5">
        <f>IF(D208="Switzerland",SUMIF('Combined Budget 2025 CHF'!$B:$B,$B208,'Combined Budget 2025 CHF'!$Q:$Q),SUMIF('Combined Budget 2025 EUR'!$B:$B,$B208,'Combined Budget 2025 EUR'!$Q:$Q))</f>
        <v>70000</v>
      </c>
      <c r="AH208" s="6"/>
      <c r="AI208" s="6">
        <f t="shared" si="80"/>
        <v>-0.41166053073794107</v>
      </c>
      <c r="AJ208" s="6">
        <f t="shared" si="81"/>
        <v>-0.26710221172480664</v>
      </c>
      <c r="AK208" s="6">
        <f t="shared" si="82"/>
        <v>-0.16747522862950082</v>
      </c>
      <c r="AL208" s="6">
        <f t="shared" si="83"/>
        <v>-0.35218714285714292</v>
      </c>
      <c r="AM208" s="6">
        <f t="shared" si="89"/>
        <v>-4.4789052579918942E-2</v>
      </c>
      <c r="AN208" s="6"/>
      <c r="AO208" s="7">
        <f t="shared" si="84"/>
        <v>-31729.180000000008</v>
      </c>
      <c r="AP208" s="7">
        <f t="shared" si="85"/>
        <v>-16526.530000000006</v>
      </c>
      <c r="AQ208" s="7">
        <f t="shared" si="86"/>
        <v>-9122.2300000000032</v>
      </c>
      <c r="AR208" s="7">
        <f t="shared" si="87"/>
        <v>-24653.100000000006</v>
      </c>
    </row>
    <row r="209" spans="2:44" x14ac:dyDescent="0.25">
      <c r="B209">
        <v>23064</v>
      </c>
      <c r="C209" t="s">
        <v>344</v>
      </c>
      <c r="D209" t="s">
        <v>27</v>
      </c>
      <c r="E209" s="1" t="str">
        <f>IF(D209="Switzerland", VLOOKUP($B209, 'Combined Budget 2025 CHF'!$B:$E, 4, 0), VLOOKUP($B209, 'Combined Budget 2025 EUR'!$B:$E, 4, 0))</f>
        <v>Netherlands Central</v>
      </c>
      <c r="F209" s="1" t="s">
        <v>535</v>
      </c>
      <c r="G209" s="1" t="s">
        <v>106</v>
      </c>
      <c r="H209" t="str">
        <f>IF(D209="Switzerland", VLOOKUP($B209, 'Combined Budget 2025 CHF'!$B:$K, 10, 0), VLOOKUP($B209, 'Combined Budget 2025 EUR'!$B:$K, 10, 0))</f>
        <v>AA</v>
      </c>
      <c r="I209" t="s">
        <v>64</v>
      </c>
      <c r="J209">
        <f>YEAR(VLOOKUP($B209, 'KPI data 2025'!$B:$H, 7, 0))</f>
        <v>1900</v>
      </c>
      <c r="K209" t="str">
        <f t="shared" si="70"/>
        <v>Pre-2022</v>
      </c>
      <c r="L209" s="5">
        <f>SUMIF('KPI data 2022'!$B:$B, $B209,'KPI data 2022'!$X:$X)</f>
        <v>52675.08</v>
      </c>
      <c r="M209" s="5">
        <f>SUMIF('KPI data 2023'!$B:$B, $B209, 'KPI data 2023'!$X:$X)</f>
        <v>44729.299999999996</v>
      </c>
      <c r="N209" s="5">
        <f>SUMIF('KPI data 2024'!$B:$B, $B209, 'KPI data 2024'!$X:$X)</f>
        <v>33836.339999999997</v>
      </c>
      <c r="O209" s="5">
        <f>SUMIF('KPI data 2025'!$B:$B, $B209, 'KPI data 2025'!$X:$X)</f>
        <v>42894.75</v>
      </c>
      <c r="P209" s="5">
        <f>IF(D209="Switzerland",SUMIF('Combined Budget 2025 CHF'!$B:$B,$B209,'Combined Budget 2025 CHF'!$AF:$AF),SUMIF('Combined Budget 2025 EUR'!$B:$B,$B209,'Combined Budget 2025 EUR'!$AN:$AN))</f>
        <v>24820</v>
      </c>
      <c r="Q209" s="6"/>
      <c r="R209" s="6">
        <f t="shared" si="71"/>
        <v>0.26771246535529558</v>
      </c>
      <c r="S209" s="6">
        <f t="shared" si="72"/>
        <v>-4.1014502797942165E-2</v>
      </c>
      <c r="T209" s="6">
        <f t="shared" si="73"/>
        <v>-0.18567280771097072</v>
      </c>
      <c r="U209" s="6">
        <f t="shared" si="74"/>
        <v>0.72823327961321516</v>
      </c>
      <c r="V209" s="6">
        <f t="shared" si="75"/>
        <v>-5.0052215329962402E-2</v>
      </c>
      <c r="W209" s="6"/>
      <c r="X209" s="7">
        <f t="shared" si="76"/>
        <v>9058.4100000000035</v>
      </c>
      <c r="Y209" s="7">
        <f t="shared" si="77"/>
        <v>-1834.5499999999956</v>
      </c>
      <c r="Z209" s="7">
        <f t="shared" si="78"/>
        <v>-9780.3300000000017</v>
      </c>
      <c r="AA209" s="7">
        <f t="shared" si="79"/>
        <v>18074.75</v>
      </c>
      <c r="AB209" s="6"/>
      <c r="AC209" s="5">
        <f>SUMIF('KPI data 2022'!$B:$B, $B209,'KPI data 2022'!$AI:$AI)</f>
        <v>52675.08</v>
      </c>
      <c r="AD209" s="5">
        <f>SUMIF('KPI data 2023'!$B:$B, $B209, 'KPI data 2023'!$AI:$AI)</f>
        <v>44729.299999999996</v>
      </c>
      <c r="AE209" s="5">
        <f>SUMIF('KPI data 2024'!$B:$B, $B209, 'KPI data 2024'!$AI:$AI)</f>
        <v>33836.339999999997</v>
      </c>
      <c r="AF209" s="5">
        <f t="shared" si="88"/>
        <v>42894.75</v>
      </c>
      <c r="AG209" s="5">
        <f>IF(D209="Switzerland",SUMIF('Combined Budget 2025 CHF'!$B:$B,$B209,'Combined Budget 2025 CHF'!$Q:$Q),SUMIF('Combined Budget 2025 EUR'!$B:$B,$B209,'Combined Budget 2025 EUR'!$Q:$Q))</f>
        <v>34000</v>
      </c>
      <c r="AH209" s="6"/>
      <c r="AI209" s="6">
        <f t="shared" si="80"/>
        <v>0.26771246535529558</v>
      </c>
      <c r="AJ209" s="6">
        <f t="shared" si="81"/>
        <v>-4.1014502797942165E-2</v>
      </c>
      <c r="AK209" s="6">
        <f t="shared" si="82"/>
        <v>-0.18567280771097072</v>
      </c>
      <c r="AL209" s="6">
        <f t="shared" si="83"/>
        <v>0.26161029411764702</v>
      </c>
      <c r="AM209" s="6">
        <f t="shared" si="89"/>
        <v>-5.0052215329962402E-2</v>
      </c>
      <c r="AN209" s="6"/>
      <c r="AO209" s="7">
        <f t="shared" si="84"/>
        <v>9058.4100000000035</v>
      </c>
      <c r="AP209" s="7">
        <f t="shared" si="85"/>
        <v>-1834.5499999999956</v>
      </c>
      <c r="AQ209" s="7">
        <f t="shared" si="86"/>
        <v>-9780.3300000000017</v>
      </c>
      <c r="AR209" s="7">
        <f t="shared" si="87"/>
        <v>8894.75</v>
      </c>
    </row>
    <row r="210" spans="2:44" x14ac:dyDescent="0.25">
      <c r="B210">
        <v>23077</v>
      </c>
      <c r="C210" t="s">
        <v>345</v>
      </c>
      <c r="D210" t="s">
        <v>27</v>
      </c>
      <c r="E210" s="1" t="str">
        <f>IF(D210="Switzerland", VLOOKUP($B210, 'Combined Budget 2025 CHF'!$B:$E, 4, 0), VLOOKUP($B210, 'Combined Budget 2025 EUR'!$B:$E, 4, 0))</f>
        <v>Netherlands Central</v>
      </c>
      <c r="F210" s="1" t="s">
        <v>535</v>
      </c>
      <c r="G210" s="1" t="s">
        <v>106</v>
      </c>
      <c r="H210" t="str">
        <f>IF(D210="Switzerland", VLOOKUP($B210, 'Combined Budget 2025 CHF'!$B:$K, 10, 0), VLOOKUP($B210, 'Combined Budget 2025 EUR'!$B:$K, 10, 0))</f>
        <v>AA</v>
      </c>
      <c r="I210" t="s">
        <v>64</v>
      </c>
      <c r="J210">
        <f>YEAR(VLOOKUP($B210, 'KPI data 2025'!$B:$H, 7, 0))</f>
        <v>1900</v>
      </c>
      <c r="K210" t="str">
        <f t="shared" si="70"/>
        <v>Pre-2022</v>
      </c>
      <c r="L210" s="5">
        <f>SUMIF('KPI data 2022'!$B:$B, $B210,'KPI data 2022'!$X:$X)</f>
        <v>13150.769999999999</v>
      </c>
      <c r="M210" s="5">
        <f>SUMIF('KPI data 2023'!$B:$B, $B210, 'KPI data 2023'!$X:$X)</f>
        <v>17479.38</v>
      </c>
      <c r="N210" s="5">
        <f>SUMIF('KPI data 2024'!$B:$B, $B210, 'KPI data 2024'!$X:$X)</f>
        <v>21510.39</v>
      </c>
      <c r="O210" s="5">
        <f>SUMIF('KPI data 2025'!$B:$B, $B210, 'KPI data 2025'!$X:$X)</f>
        <v>21520.39</v>
      </c>
      <c r="P210" s="5">
        <f>IF(D210="Switzerland",SUMIF('Combined Budget 2025 CHF'!$B:$B,$B210,'Combined Budget 2025 CHF'!$AF:$AF),SUMIF('Combined Budget 2025 EUR'!$B:$B,$B210,'Combined Budget 2025 EUR'!$AN:$AN))</f>
        <v>17520</v>
      </c>
      <c r="Q210" s="6"/>
      <c r="R210" s="6">
        <f t="shared" si="71"/>
        <v>4.6489161749274643E-4</v>
      </c>
      <c r="S210" s="6">
        <f t="shared" si="72"/>
        <v>0.23118726179075</v>
      </c>
      <c r="T210" s="6">
        <f t="shared" si="73"/>
        <v>0.63643573722299163</v>
      </c>
      <c r="U210" s="6">
        <f t="shared" si="74"/>
        <v>0.22833276255707768</v>
      </c>
      <c r="V210" s="6">
        <f t="shared" si="75"/>
        <v>0.13103159979749712</v>
      </c>
      <c r="W210" s="6"/>
      <c r="X210" s="7">
        <f t="shared" si="76"/>
        <v>10</v>
      </c>
      <c r="Y210" s="7">
        <f t="shared" si="77"/>
        <v>4041.0099999999984</v>
      </c>
      <c r="Z210" s="7">
        <f t="shared" si="78"/>
        <v>8369.6200000000008</v>
      </c>
      <c r="AA210" s="7">
        <f t="shared" si="79"/>
        <v>4000.3899999999994</v>
      </c>
      <c r="AB210" s="6"/>
      <c r="AC210" s="5">
        <f>SUMIF('KPI data 2022'!$B:$B, $B210,'KPI data 2022'!$AI:$AI)</f>
        <v>13150.769999999999</v>
      </c>
      <c r="AD210" s="5">
        <f>SUMIF('KPI data 2023'!$B:$B, $B210, 'KPI data 2023'!$AI:$AI)</f>
        <v>17479.38</v>
      </c>
      <c r="AE210" s="5">
        <f>SUMIF('KPI data 2024'!$B:$B, $B210, 'KPI data 2024'!$AI:$AI)</f>
        <v>21510.39</v>
      </c>
      <c r="AF210" s="5">
        <f t="shared" si="88"/>
        <v>21520.39</v>
      </c>
      <c r="AG210" s="5">
        <f>IF(D210="Switzerland",SUMIF('Combined Budget 2025 CHF'!$B:$B,$B210,'Combined Budget 2025 CHF'!$Q:$Q),SUMIF('Combined Budget 2025 EUR'!$B:$B,$B210,'Combined Budget 2025 EUR'!$Q:$Q))</f>
        <v>24000</v>
      </c>
      <c r="AH210" s="6"/>
      <c r="AI210" s="6">
        <f t="shared" si="80"/>
        <v>4.6489161749274643E-4</v>
      </c>
      <c r="AJ210" s="6">
        <f t="shared" si="81"/>
        <v>0.23118726179075</v>
      </c>
      <c r="AK210" s="6">
        <f t="shared" si="82"/>
        <v>0.63643573722299163</v>
      </c>
      <c r="AL210" s="6">
        <f t="shared" si="83"/>
        <v>-0.10331708333333334</v>
      </c>
      <c r="AM210" s="6">
        <f t="shared" si="89"/>
        <v>0.13103159979749712</v>
      </c>
      <c r="AN210" s="6"/>
      <c r="AO210" s="7">
        <f t="shared" si="84"/>
        <v>10</v>
      </c>
      <c r="AP210" s="7">
        <f t="shared" si="85"/>
        <v>4041.0099999999984</v>
      </c>
      <c r="AQ210" s="7">
        <f t="shared" si="86"/>
        <v>8369.6200000000008</v>
      </c>
      <c r="AR210" s="7">
        <f t="shared" si="87"/>
        <v>-2479.6100000000006</v>
      </c>
    </row>
    <row r="211" spans="2:44" x14ac:dyDescent="0.25">
      <c r="B211">
        <v>23080</v>
      </c>
      <c r="C211" t="s">
        <v>346</v>
      </c>
      <c r="D211" t="s">
        <v>27</v>
      </c>
      <c r="E211" s="1" t="str">
        <f>IF(D211="Switzerland", VLOOKUP($B211, 'Combined Budget 2025 CHF'!$B:$E, 4, 0), VLOOKUP($B211, 'Combined Budget 2025 EUR'!$B:$E, 4, 0))</f>
        <v>Netherlands Central</v>
      </c>
      <c r="F211" s="1" t="s">
        <v>535</v>
      </c>
      <c r="G211" s="1" t="s">
        <v>106</v>
      </c>
      <c r="H211" t="str">
        <f>IF(D211="Switzerland", VLOOKUP($B211, 'Combined Budget 2025 CHF'!$B:$K, 10, 0), VLOOKUP($B211, 'Combined Budget 2025 EUR'!$B:$K, 10, 0))</f>
        <v>AA</v>
      </c>
      <c r="I211" t="s">
        <v>64</v>
      </c>
      <c r="J211">
        <f>YEAR(VLOOKUP($B211, 'KPI data 2025'!$B:$H, 7, 0))</f>
        <v>1900</v>
      </c>
      <c r="K211" t="str">
        <f t="shared" si="70"/>
        <v>Pre-2022</v>
      </c>
      <c r="L211" s="5">
        <f>SUMIF('KPI data 2022'!$B:$B, $B211,'KPI data 2022'!$X:$X)</f>
        <v>16940.95</v>
      </c>
      <c r="M211" s="5">
        <f>SUMIF('KPI data 2023'!$B:$B, $B211, 'KPI data 2023'!$X:$X)</f>
        <v>22144.2</v>
      </c>
      <c r="N211" s="5">
        <f>SUMIF('KPI data 2024'!$B:$B, $B211, 'KPI data 2024'!$X:$X)</f>
        <v>20304.599999999999</v>
      </c>
      <c r="O211" s="5">
        <f>SUMIF('KPI data 2025'!$B:$B, $B211, 'KPI data 2025'!$X:$X)</f>
        <v>22624.540000000005</v>
      </c>
      <c r="P211" s="5">
        <f>IF(D211="Switzerland",SUMIF('Combined Budget 2025 CHF'!$B:$B,$B211,'Combined Budget 2025 CHF'!$AF:$AF),SUMIF('Combined Budget 2025 EUR'!$B:$B,$B211,'Combined Budget 2025 EUR'!$AN:$AN))</f>
        <v>14600</v>
      </c>
      <c r="Q211" s="6"/>
      <c r="R211" s="6">
        <f t="shared" si="71"/>
        <v>0.11425686790185496</v>
      </c>
      <c r="S211" s="6">
        <f t="shared" si="72"/>
        <v>2.1691458711536438E-2</v>
      </c>
      <c r="T211" s="6">
        <f t="shared" si="73"/>
        <v>0.33549417240473556</v>
      </c>
      <c r="U211" s="6">
        <f t="shared" si="74"/>
        <v>0.54962602739726063</v>
      </c>
      <c r="V211" s="6">
        <f t="shared" si="75"/>
        <v>7.5005037363510718E-2</v>
      </c>
      <c r="W211" s="6"/>
      <c r="X211" s="7">
        <f t="shared" si="76"/>
        <v>2319.940000000006</v>
      </c>
      <c r="Y211" s="7">
        <f t="shared" si="77"/>
        <v>480.34000000000378</v>
      </c>
      <c r="Z211" s="7">
        <f t="shared" si="78"/>
        <v>5683.5900000000038</v>
      </c>
      <c r="AA211" s="7">
        <f t="shared" si="79"/>
        <v>8024.5400000000045</v>
      </c>
      <c r="AB211" s="6"/>
      <c r="AC211" s="5">
        <f>SUMIF('KPI data 2022'!$B:$B, $B211,'KPI data 2022'!$AI:$AI)</f>
        <v>16940.95</v>
      </c>
      <c r="AD211" s="5">
        <f>SUMIF('KPI data 2023'!$B:$B, $B211, 'KPI data 2023'!$AI:$AI)</f>
        <v>22144.2</v>
      </c>
      <c r="AE211" s="5">
        <f>SUMIF('KPI data 2024'!$B:$B, $B211, 'KPI data 2024'!$AI:$AI)</f>
        <v>20304.599999999999</v>
      </c>
      <c r="AF211" s="5">
        <f t="shared" si="88"/>
        <v>22624.540000000005</v>
      </c>
      <c r="AG211" s="5">
        <f>IF(D211="Switzerland",SUMIF('Combined Budget 2025 CHF'!$B:$B,$B211,'Combined Budget 2025 CHF'!$Q:$Q),SUMIF('Combined Budget 2025 EUR'!$B:$B,$B211,'Combined Budget 2025 EUR'!$Q:$Q))</f>
        <v>20000</v>
      </c>
      <c r="AH211" s="6"/>
      <c r="AI211" s="6">
        <f t="shared" si="80"/>
        <v>0.11425686790185496</v>
      </c>
      <c r="AJ211" s="6">
        <f t="shared" si="81"/>
        <v>2.1691458711536438E-2</v>
      </c>
      <c r="AK211" s="6">
        <f t="shared" si="82"/>
        <v>0.33549417240473556</v>
      </c>
      <c r="AL211" s="6">
        <f t="shared" si="83"/>
        <v>0.1312270000000002</v>
      </c>
      <c r="AM211" s="6">
        <f t="shared" si="89"/>
        <v>7.5005037363510718E-2</v>
      </c>
      <c r="AN211" s="6"/>
      <c r="AO211" s="7">
        <f t="shared" si="84"/>
        <v>2319.940000000006</v>
      </c>
      <c r="AP211" s="7">
        <f t="shared" si="85"/>
        <v>480.34000000000378</v>
      </c>
      <c r="AQ211" s="7">
        <f t="shared" si="86"/>
        <v>5683.5900000000038</v>
      </c>
      <c r="AR211" s="7">
        <f t="shared" si="87"/>
        <v>2624.5400000000045</v>
      </c>
    </row>
    <row r="212" spans="2:44" x14ac:dyDescent="0.25">
      <c r="B212">
        <v>23084</v>
      </c>
      <c r="C212" t="s">
        <v>347</v>
      </c>
      <c r="D212" t="s">
        <v>27</v>
      </c>
      <c r="E212" s="1" t="str">
        <f>IF(D212="Switzerland", VLOOKUP($B212, 'Combined Budget 2025 CHF'!$B:$E, 4, 0), VLOOKUP($B212, 'Combined Budget 2025 EUR'!$B:$E, 4, 0))</f>
        <v>Netherlands Central</v>
      </c>
      <c r="F212" s="1" t="s">
        <v>535</v>
      </c>
      <c r="G212" s="1" t="s">
        <v>106</v>
      </c>
      <c r="H212" t="str">
        <f>IF(D212="Switzerland", VLOOKUP($B212, 'Combined Budget 2025 CHF'!$B:$K, 10, 0), VLOOKUP($B212, 'Combined Budget 2025 EUR'!$B:$K, 10, 0))</f>
        <v>AA</v>
      </c>
      <c r="I212" t="s">
        <v>64</v>
      </c>
      <c r="J212">
        <f>YEAR(VLOOKUP($B212, 'KPI data 2025'!$B:$H, 7, 0))</f>
        <v>1900</v>
      </c>
      <c r="K212" t="str">
        <f t="shared" si="70"/>
        <v>Pre-2022</v>
      </c>
      <c r="L212" s="5">
        <f>SUMIF('KPI data 2022'!$B:$B, $B212,'KPI data 2022'!$X:$X)</f>
        <v>40250.049999999996</v>
      </c>
      <c r="M212" s="5">
        <f>SUMIF('KPI data 2023'!$B:$B, $B212, 'KPI data 2023'!$X:$X)</f>
        <v>29925.320000000003</v>
      </c>
      <c r="N212" s="5">
        <f>SUMIF('KPI data 2024'!$B:$B, $B212, 'KPI data 2024'!$X:$X)</f>
        <v>23259.420000000002</v>
      </c>
      <c r="O212" s="5">
        <f>SUMIF('KPI data 2025'!$B:$B, $B212, 'KPI data 2025'!$X:$X)</f>
        <v>20634.72</v>
      </c>
      <c r="P212" s="5">
        <f>IF(D212="Switzerland",SUMIF('Combined Budget 2025 CHF'!$B:$B,$B212,'Combined Budget 2025 CHF'!$AF:$AF),SUMIF('Combined Budget 2025 EUR'!$B:$B,$B212,'Combined Budget 2025 EUR'!$AN:$AN))</f>
        <v>16790</v>
      </c>
      <c r="Q212" s="6"/>
      <c r="R212" s="6">
        <f t="shared" si="71"/>
        <v>-0.11284460231596494</v>
      </c>
      <c r="S212" s="6">
        <f t="shared" si="72"/>
        <v>-0.31045950385827126</v>
      </c>
      <c r="T212" s="6">
        <f t="shared" si="73"/>
        <v>-0.487336785917036</v>
      </c>
      <c r="U212" s="6">
        <f t="shared" si="74"/>
        <v>0.22898868374032166</v>
      </c>
      <c r="V212" s="6">
        <f t="shared" si="75"/>
        <v>-0.15382919115009042</v>
      </c>
      <c r="W212" s="6"/>
      <c r="X212" s="7">
        <f t="shared" si="76"/>
        <v>-2624.7000000000007</v>
      </c>
      <c r="Y212" s="7">
        <f t="shared" si="77"/>
        <v>-9290.6000000000022</v>
      </c>
      <c r="Z212" s="7">
        <f t="shared" si="78"/>
        <v>-19615.329999999994</v>
      </c>
      <c r="AA212" s="7">
        <f t="shared" si="79"/>
        <v>3844.7200000000012</v>
      </c>
      <c r="AB212" s="6"/>
      <c r="AC212" s="5">
        <f>SUMIF('KPI data 2022'!$B:$B, $B212,'KPI data 2022'!$AI:$AI)</f>
        <v>40250.049999999996</v>
      </c>
      <c r="AD212" s="5">
        <f>SUMIF('KPI data 2023'!$B:$B, $B212, 'KPI data 2023'!$AI:$AI)</f>
        <v>29925.320000000003</v>
      </c>
      <c r="AE212" s="5">
        <f>SUMIF('KPI data 2024'!$B:$B, $B212, 'KPI data 2024'!$AI:$AI)</f>
        <v>23259.420000000002</v>
      </c>
      <c r="AF212" s="5">
        <f t="shared" si="88"/>
        <v>20634.72</v>
      </c>
      <c r="AG212" s="5">
        <f>IF(D212="Switzerland",SUMIF('Combined Budget 2025 CHF'!$B:$B,$B212,'Combined Budget 2025 CHF'!$Q:$Q),SUMIF('Combined Budget 2025 EUR'!$B:$B,$B212,'Combined Budget 2025 EUR'!$Q:$Q))</f>
        <v>23000</v>
      </c>
      <c r="AH212" s="6"/>
      <c r="AI212" s="6">
        <f t="shared" si="80"/>
        <v>-0.11284460231596494</v>
      </c>
      <c r="AJ212" s="6">
        <f t="shared" si="81"/>
        <v>-0.31045950385827126</v>
      </c>
      <c r="AK212" s="6">
        <f t="shared" si="82"/>
        <v>-0.487336785917036</v>
      </c>
      <c r="AL212" s="6">
        <f t="shared" si="83"/>
        <v>-0.10283826086956516</v>
      </c>
      <c r="AM212" s="6">
        <f t="shared" si="89"/>
        <v>-0.15382919115009042</v>
      </c>
      <c r="AN212" s="6"/>
      <c r="AO212" s="7">
        <f t="shared" si="84"/>
        <v>-2624.7000000000007</v>
      </c>
      <c r="AP212" s="7">
        <f t="shared" si="85"/>
        <v>-9290.6000000000022</v>
      </c>
      <c r="AQ212" s="7">
        <f t="shared" si="86"/>
        <v>-19615.329999999994</v>
      </c>
      <c r="AR212" s="7">
        <f t="shared" si="87"/>
        <v>-2365.2799999999988</v>
      </c>
    </row>
    <row r="213" spans="2:44" x14ac:dyDescent="0.25">
      <c r="B213">
        <v>23088</v>
      </c>
      <c r="C213" t="s">
        <v>348</v>
      </c>
      <c r="D213" t="s">
        <v>27</v>
      </c>
      <c r="E213" s="1" t="str">
        <f>IF(D213="Switzerland", VLOOKUP($B213, 'Combined Budget 2025 CHF'!$B:$E, 4, 0), VLOOKUP($B213, 'Combined Budget 2025 EUR'!$B:$E, 4, 0))</f>
        <v>Netherlands Central</v>
      </c>
      <c r="F213" s="1" t="s">
        <v>535</v>
      </c>
      <c r="G213" s="1" t="s">
        <v>106</v>
      </c>
      <c r="H213" t="str">
        <f>IF(D213="Switzerland", VLOOKUP($B213, 'Combined Budget 2025 CHF'!$B:$K, 10, 0), VLOOKUP($B213, 'Combined Budget 2025 EUR'!$B:$K, 10, 0))</f>
        <v>AA</v>
      </c>
      <c r="I213" t="s">
        <v>64</v>
      </c>
      <c r="J213">
        <f>YEAR(VLOOKUP($B213, 'KPI data 2025'!$B:$H, 7, 0))</f>
        <v>1900</v>
      </c>
      <c r="K213" t="str">
        <f t="shared" si="70"/>
        <v>Pre-2022</v>
      </c>
      <c r="L213" s="5">
        <f>SUMIF('KPI data 2022'!$B:$B, $B213,'KPI data 2022'!$X:$X)</f>
        <v>22635.61</v>
      </c>
      <c r="M213" s="5">
        <f>SUMIF('KPI data 2023'!$B:$B, $B213, 'KPI data 2023'!$X:$X)</f>
        <v>26468.510000000002</v>
      </c>
      <c r="N213" s="5">
        <f>SUMIF('KPI data 2024'!$B:$B, $B213, 'KPI data 2024'!$X:$X)</f>
        <v>54831.319999999992</v>
      </c>
      <c r="O213" s="5">
        <f>SUMIF('KPI data 2025'!$B:$B, $B213, 'KPI data 2025'!$X:$X)</f>
        <v>59414.739999999991</v>
      </c>
      <c r="P213" s="5">
        <f>IF(D213="Switzerland",SUMIF('Combined Budget 2025 CHF'!$B:$B,$B213,'Combined Budget 2025 CHF'!$AF:$AF),SUMIF('Combined Budget 2025 EUR'!$B:$B,$B213,'Combined Budget 2025 EUR'!$AN:$AN))</f>
        <v>43800</v>
      </c>
      <c r="Q213" s="6"/>
      <c r="R213" s="6">
        <f t="shared" si="71"/>
        <v>8.3591275934994824E-2</v>
      </c>
      <c r="S213" s="6">
        <f t="shared" si="72"/>
        <v>1.2447330809327757</v>
      </c>
      <c r="T213" s="6">
        <f t="shared" si="73"/>
        <v>1.6248349392837209</v>
      </c>
      <c r="U213" s="6">
        <f t="shared" si="74"/>
        <v>0.35650091324200894</v>
      </c>
      <c r="V213" s="6">
        <f t="shared" si="75"/>
        <v>0.27284493751526528</v>
      </c>
      <c r="W213" s="6"/>
      <c r="X213" s="7">
        <f t="shared" si="76"/>
        <v>4583.4199999999983</v>
      </c>
      <c r="Y213" s="7">
        <f t="shared" si="77"/>
        <v>32946.229999999989</v>
      </c>
      <c r="Z213" s="7">
        <f t="shared" si="78"/>
        <v>36779.12999999999</v>
      </c>
      <c r="AA213" s="7">
        <f t="shared" si="79"/>
        <v>15614.739999999991</v>
      </c>
      <c r="AB213" s="6"/>
      <c r="AC213" s="5">
        <f>SUMIF('KPI data 2022'!$B:$B, $B213,'KPI data 2022'!$AI:$AI)</f>
        <v>22635.61</v>
      </c>
      <c r="AD213" s="5">
        <f>SUMIF('KPI data 2023'!$B:$B, $B213, 'KPI data 2023'!$AI:$AI)</f>
        <v>26468.510000000002</v>
      </c>
      <c r="AE213" s="5">
        <f>SUMIF('KPI data 2024'!$B:$B, $B213, 'KPI data 2024'!$AI:$AI)</f>
        <v>54831.319999999992</v>
      </c>
      <c r="AF213" s="5">
        <f t="shared" si="88"/>
        <v>59414.739999999991</v>
      </c>
      <c r="AG213" s="5">
        <f>IF(D213="Switzerland",SUMIF('Combined Budget 2025 CHF'!$B:$B,$B213,'Combined Budget 2025 CHF'!$Q:$Q),SUMIF('Combined Budget 2025 EUR'!$B:$B,$B213,'Combined Budget 2025 EUR'!$Q:$Q))</f>
        <v>60000</v>
      </c>
      <c r="AH213" s="6"/>
      <c r="AI213" s="6">
        <f t="shared" si="80"/>
        <v>8.3591275934994824E-2</v>
      </c>
      <c r="AJ213" s="6">
        <f t="shared" si="81"/>
        <v>1.2447330809327757</v>
      </c>
      <c r="AK213" s="6">
        <f t="shared" si="82"/>
        <v>1.6248349392837209</v>
      </c>
      <c r="AL213" s="6">
        <f t="shared" si="83"/>
        <v>-9.7543333333335314E-3</v>
      </c>
      <c r="AM213" s="6">
        <f t="shared" si="89"/>
        <v>0.27284493751526528</v>
      </c>
      <c r="AN213" s="6"/>
      <c r="AO213" s="7">
        <f t="shared" si="84"/>
        <v>4583.4199999999983</v>
      </c>
      <c r="AP213" s="7">
        <f t="shared" si="85"/>
        <v>32946.229999999989</v>
      </c>
      <c r="AQ213" s="7">
        <f t="shared" si="86"/>
        <v>36779.12999999999</v>
      </c>
      <c r="AR213" s="7">
        <f t="shared" si="87"/>
        <v>-585.26000000000931</v>
      </c>
    </row>
    <row r="214" spans="2:44" x14ac:dyDescent="0.25">
      <c r="B214">
        <v>23107</v>
      </c>
      <c r="C214" t="s">
        <v>349</v>
      </c>
      <c r="D214" t="s">
        <v>27</v>
      </c>
      <c r="E214" s="1" t="str">
        <f>IF(D214="Switzerland", VLOOKUP($B214, 'Combined Budget 2025 CHF'!$B:$E, 4, 0), VLOOKUP($B214, 'Combined Budget 2025 EUR'!$B:$E, 4, 0))</f>
        <v>Netherlands Central</v>
      </c>
      <c r="F214" s="1" t="s">
        <v>535</v>
      </c>
      <c r="G214" s="1" t="s">
        <v>106</v>
      </c>
      <c r="H214" t="str">
        <f>IF(D214="Switzerland", VLOOKUP($B214, 'Combined Budget 2025 CHF'!$B:$K, 10, 0), VLOOKUP($B214, 'Combined Budget 2025 EUR'!$B:$K, 10, 0))</f>
        <v>AA</v>
      </c>
      <c r="I214" t="s">
        <v>64</v>
      </c>
      <c r="J214">
        <f>YEAR(VLOOKUP($B214, 'KPI data 2025'!$B:$H, 7, 0))</f>
        <v>2022</v>
      </c>
      <c r="K214">
        <f t="shared" si="70"/>
        <v>2022</v>
      </c>
      <c r="L214" s="5">
        <f>SUMIF('KPI data 2022'!$B:$B, $B214,'KPI data 2022'!$X:$X)</f>
        <v>6244.170000000001</v>
      </c>
      <c r="M214" s="5">
        <f>SUMIF('KPI data 2023'!$B:$B, $B214, 'KPI data 2023'!$X:$X)</f>
        <v>15353.340000000002</v>
      </c>
      <c r="N214" s="5">
        <f>SUMIF('KPI data 2024'!$B:$B, $B214, 'KPI data 2024'!$X:$X)</f>
        <v>30870.859999999997</v>
      </c>
      <c r="O214" s="5">
        <f>SUMIF('KPI data 2025'!$B:$B, $B214, 'KPI data 2025'!$X:$X)</f>
        <v>36702.30999999999</v>
      </c>
      <c r="P214" s="5">
        <f>IF(D214="Switzerland",SUMIF('Combined Budget 2025 CHF'!$B:$B,$B214,'Combined Budget 2025 CHF'!$AF:$AF),SUMIF('Combined Budget 2025 EUR'!$B:$B,$B214,'Combined Budget 2025 EUR'!$AN:$AN))</f>
        <v>24820</v>
      </c>
      <c r="Q214" s="6"/>
      <c r="R214" s="6">
        <f t="shared" si="71"/>
        <v>0.18889820367816101</v>
      </c>
      <c r="S214" s="6">
        <f t="shared" si="72"/>
        <v>1.3905098174078074</v>
      </c>
      <c r="T214" s="6">
        <f t="shared" si="73"/>
        <v>4.8778524607754088</v>
      </c>
      <c r="U214" s="6">
        <f t="shared" si="74"/>
        <v>0.47873932312651046</v>
      </c>
      <c r="V214" s="6">
        <f t="shared" si="75"/>
        <v>0.55705756959470154</v>
      </c>
      <c r="W214" s="6"/>
      <c r="X214" s="7">
        <f t="shared" si="76"/>
        <v>5831.4499999999935</v>
      </c>
      <c r="Y214" s="7">
        <f t="shared" si="77"/>
        <v>21348.969999999987</v>
      </c>
      <c r="Z214" s="7">
        <f t="shared" si="78"/>
        <v>30458.139999999989</v>
      </c>
      <c r="AA214" s="7">
        <f t="shared" si="79"/>
        <v>11882.30999999999</v>
      </c>
      <c r="AB214" s="6"/>
      <c r="AC214" s="5">
        <f>SUMIF('KPI data 2022'!$B:$B, $B214,'KPI data 2022'!$AI:$AI)</f>
        <v>6244.170000000001</v>
      </c>
      <c r="AD214" s="5">
        <f>SUMIF('KPI data 2023'!$B:$B, $B214, 'KPI data 2023'!$AI:$AI)</f>
        <v>15353.340000000002</v>
      </c>
      <c r="AE214" s="5">
        <f>SUMIF('KPI data 2024'!$B:$B, $B214, 'KPI data 2024'!$AI:$AI)</f>
        <v>30870.859999999997</v>
      </c>
      <c r="AF214" s="5">
        <f t="shared" si="88"/>
        <v>36702.30999999999</v>
      </c>
      <c r="AG214" s="5">
        <f>IF(D214="Switzerland",SUMIF('Combined Budget 2025 CHF'!$B:$B,$B214,'Combined Budget 2025 CHF'!$Q:$Q),SUMIF('Combined Budget 2025 EUR'!$B:$B,$B214,'Combined Budget 2025 EUR'!$Q:$Q))</f>
        <v>34000</v>
      </c>
      <c r="AH214" s="6"/>
      <c r="AI214" s="6">
        <f t="shared" si="80"/>
        <v>0.18889820367816101</v>
      </c>
      <c r="AJ214" s="6">
        <f t="shared" si="81"/>
        <v>1.3905098174078074</v>
      </c>
      <c r="AK214" s="6">
        <f t="shared" si="82"/>
        <v>4.8778524607754088</v>
      </c>
      <c r="AL214" s="6">
        <f t="shared" si="83"/>
        <v>7.9479705882352647E-2</v>
      </c>
      <c r="AM214" s="6">
        <f t="shared" si="89"/>
        <v>0.55705756959470154</v>
      </c>
      <c r="AN214" s="6"/>
      <c r="AO214" s="7">
        <f t="shared" si="84"/>
        <v>5831.4499999999935</v>
      </c>
      <c r="AP214" s="7">
        <f t="shared" si="85"/>
        <v>21348.969999999987</v>
      </c>
      <c r="AQ214" s="7">
        <f t="shared" si="86"/>
        <v>30458.139999999989</v>
      </c>
      <c r="AR214" s="7">
        <f t="shared" si="87"/>
        <v>2702.3099999999904</v>
      </c>
    </row>
    <row r="215" spans="2:44" x14ac:dyDescent="0.25">
      <c r="B215">
        <v>23111</v>
      </c>
      <c r="C215" t="s">
        <v>350</v>
      </c>
      <c r="D215" t="s">
        <v>27</v>
      </c>
      <c r="E215" s="1" t="str">
        <f>IF(D215="Switzerland", VLOOKUP($B215, 'Combined Budget 2025 CHF'!$B:$E, 4, 0), VLOOKUP($B215, 'Combined Budget 2025 EUR'!$B:$E, 4, 0))</f>
        <v>Netherlands Central</v>
      </c>
      <c r="F215" s="1" t="s">
        <v>535</v>
      </c>
      <c r="G215" s="1" t="s">
        <v>106</v>
      </c>
      <c r="H215" t="str">
        <f>IF(D215="Switzerland", VLOOKUP($B215, 'Combined Budget 2025 CHF'!$B:$K, 10, 0), VLOOKUP($B215, 'Combined Budget 2025 EUR'!$B:$K, 10, 0))</f>
        <v>AA</v>
      </c>
      <c r="I215" t="s">
        <v>64</v>
      </c>
      <c r="J215">
        <f>YEAR(VLOOKUP($B215, 'KPI data 2025'!$B:$H, 7, 0))</f>
        <v>2023</v>
      </c>
      <c r="K215">
        <f t="shared" si="70"/>
        <v>2023</v>
      </c>
      <c r="L215" s="5">
        <f>SUMIF('KPI data 2022'!$B:$B, $B215,'KPI data 2022'!$X:$X)</f>
        <v>0</v>
      </c>
      <c r="M215" s="5">
        <f>SUMIF('KPI data 2023'!$B:$B, $B215, 'KPI data 2023'!$X:$X)</f>
        <v>45375.77</v>
      </c>
      <c r="N215" s="5">
        <f>SUMIF('KPI data 2024'!$B:$B, $B215, 'KPI data 2024'!$X:$X)</f>
        <v>50517.400000000009</v>
      </c>
      <c r="O215" s="5">
        <f>SUMIF('KPI data 2025'!$B:$B, $B215, 'KPI data 2025'!$X:$X)</f>
        <v>42526.19</v>
      </c>
      <c r="P215" s="5">
        <f>IF(D215="Switzerland",SUMIF('Combined Budget 2025 CHF'!$B:$B,$B215,'Combined Budget 2025 CHF'!$AF:$AF),SUMIF('Combined Budget 2025 EUR'!$B:$B,$B215,'Combined Budget 2025 EUR'!$AN:$AN))</f>
        <v>38690</v>
      </c>
      <c r="Q215" s="6"/>
      <c r="R215" s="6">
        <f t="shared" si="71"/>
        <v>-0.15818727804677213</v>
      </c>
      <c r="S215" s="6">
        <f t="shared" si="72"/>
        <v>-6.2799595466919822E-2</v>
      </c>
      <c r="T215" s="6" t="str">
        <f t="shared" si="73"/>
        <v>N/A</v>
      </c>
      <c r="U215" s="6">
        <f t="shared" si="74"/>
        <v>9.9151977255104828E-2</v>
      </c>
      <c r="V215" s="6" t="str">
        <f t="shared" si="75"/>
        <v>N/A</v>
      </c>
      <c r="W215" s="6"/>
      <c r="X215" s="7">
        <f t="shared" si="76"/>
        <v>-7991.2100000000064</v>
      </c>
      <c r="Y215" s="7">
        <f t="shared" si="77"/>
        <v>-2849.5799999999945</v>
      </c>
      <c r="Z215" s="7">
        <f t="shared" si="78"/>
        <v>42526.19</v>
      </c>
      <c r="AA215" s="7">
        <f t="shared" si="79"/>
        <v>3836.1900000000023</v>
      </c>
      <c r="AB215" s="6"/>
      <c r="AC215" s="5">
        <f>SUMIF('KPI data 2022'!$B:$B, $B215,'KPI data 2022'!$AI:$AI)</f>
        <v>0</v>
      </c>
      <c r="AD215" s="5">
        <f>SUMIF('KPI data 2023'!$B:$B, $B215, 'KPI data 2023'!$AI:$AI)</f>
        <v>45375.77</v>
      </c>
      <c r="AE215" s="5">
        <f>SUMIF('KPI data 2024'!$B:$B, $B215, 'KPI data 2024'!$AI:$AI)</f>
        <v>50517.400000000009</v>
      </c>
      <c r="AF215" s="5">
        <f t="shared" si="88"/>
        <v>42526.19</v>
      </c>
      <c r="AG215" s="5">
        <f>IF(D215="Switzerland",SUMIF('Combined Budget 2025 CHF'!$B:$B,$B215,'Combined Budget 2025 CHF'!$Q:$Q),SUMIF('Combined Budget 2025 EUR'!$B:$B,$B215,'Combined Budget 2025 EUR'!$Q:$Q))</f>
        <v>53000</v>
      </c>
      <c r="AH215" s="6"/>
      <c r="AI215" s="6">
        <f t="shared" si="80"/>
        <v>-0.15818727804677213</v>
      </c>
      <c r="AJ215" s="6">
        <f t="shared" si="81"/>
        <v>-6.2799595466919822E-2</v>
      </c>
      <c r="AK215" s="6" t="str">
        <f t="shared" si="82"/>
        <v>N/A</v>
      </c>
      <c r="AL215" s="6">
        <f t="shared" si="83"/>
        <v>-0.19761905660377355</v>
      </c>
      <c r="AM215" s="6" t="str">
        <f t="shared" si="89"/>
        <v>N/A</v>
      </c>
      <c r="AN215" s="6"/>
      <c r="AO215" s="7">
        <f t="shared" si="84"/>
        <v>-7991.2100000000064</v>
      </c>
      <c r="AP215" s="7">
        <f t="shared" si="85"/>
        <v>-2849.5799999999945</v>
      </c>
      <c r="AQ215" s="7">
        <f t="shared" si="86"/>
        <v>42526.19</v>
      </c>
      <c r="AR215" s="7">
        <f t="shared" si="87"/>
        <v>-10473.809999999998</v>
      </c>
    </row>
    <row r="216" spans="2:44" x14ac:dyDescent="0.25">
      <c r="B216">
        <v>24002</v>
      </c>
      <c r="C216" t="s">
        <v>377</v>
      </c>
      <c r="D216" t="s">
        <v>27</v>
      </c>
      <c r="E216" s="1" t="str">
        <f>IF(D216="Switzerland", VLOOKUP($B216, 'Combined Budget 2025 CHF'!$B:$E, 4, 0), VLOOKUP($B216, 'Combined Budget 2025 EUR'!$B:$E, 4, 0))</f>
        <v>Netherlands Other / Belgium</v>
      </c>
      <c r="F216" s="1" t="s">
        <v>535</v>
      </c>
      <c r="G216" s="1" t="s">
        <v>106</v>
      </c>
      <c r="H216" t="str">
        <f>IF(D216="Switzerland", VLOOKUP($B216, 'Combined Budget 2025 CHF'!$B:$K, 10, 0), VLOOKUP($B216, 'Combined Budget 2025 EUR'!$B:$K, 10, 0))</f>
        <v>AA</v>
      </c>
      <c r="I216" t="s">
        <v>64</v>
      </c>
      <c r="J216">
        <f>YEAR(VLOOKUP($B216, 'KPI data 2025'!$B:$H, 7, 0))</f>
        <v>1900</v>
      </c>
      <c r="K216" t="str">
        <f t="shared" si="70"/>
        <v>Pre-2022</v>
      </c>
      <c r="L216" s="5">
        <f>SUMIF('KPI data 2022'!$B:$B, $B216,'KPI data 2022'!$X:$X)</f>
        <v>37879.83</v>
      </c>
      <c r="M216" s="5">
        <f>SUMIF('KPI data 2023'!$B:$B, $B216, 'KPI data 2023'!$X:$X)</f>
        <v>27052.140000000003</v>
      </c>
      <c r="N216" s="5">
        <f>SUMIF('KPI data 2024'!$B:$B, $B216, 'KPI data 2024'!$X:$X)</f>
        <v>26972.5</v>
      </c>
      <c r="O216" s="5">
        <f>SUMIF('KPI data 2025'!$B:$B, $B216, 'KPI data 2025'!$X:$X)</f>
        <v>20434.629999999997</v>
      </c>
      <c r="P216" s="5">
        <f>IF(D216="Switzerland",SUMIF('Combined Budget 2025 CHF'!$B:$B,$B216,'Combined Budget 2025 CHF'!$AF:$AF),SUMIF('Combined Budget 2025 EUR'!$B:$B,$B216,'Combined Budget 2025 EUR'!$AN:$AN))</f>
        <v>20440</v>
      </c>
      <c r="Q216" s="6"/>
      <c r="R216" s="6">
        <f t="shared" si="71"/>
        <v>-0.24239021225322099</v>
      </c>
      <c r="S216" s="6">
        <f t="shared" si="72"/>
        <v>-0.24462057345555677</v>
      </c>
      <c r="T216" s="6">
        <f t="shared" si="73"/>
        <v>-0.46054060960674859</v>
      </c>
      <c r="U216" s="6">
        <f t="shared" si="74"/>
        <v>-2.6272015655592895E-4</v>
      </c>
      <c r="V216" s="6">
        <f t="shared" si="75"/>
        <v>-0.14298250164935744</v>
      </c>
      <c r="W216" s="6"/>
      <c r="X216" s="7">
        <f t="shared" si="76"/>
        <v>-6537.8700000000026</v>
      </c>
      <c r="Y216" s="7">
        <f t="shared" si="77"/>
        <v>-6617.5100000000057</v>
      </c>
      <c r="Z216" s="7">
        <f t="shared" si="78"/>
        <v>-17445.200000000004</v>
      </c>
      <c r="AA216" s="7">
        <f t="shared" si="79"/>
        <v>-5.3700000000026193</v>
      </c>
      <c r="AB216" s="6"/>
      <c r="AC216" s="5">
        <f>SUMIF('KPI data 2022'!$B:$B, $B216,'KPI data 2022'!$AI:$AI)</f>
        <v>37879.83</v>
      </c>
      <c r="AD216" s="5">
        <f>SUMIF('KPI data 2023'!$B:$B, $B216, 'KPI data 2023'!$AI:$AI)</f>
        <v>27052.140000000003</v>
      </c>
      <c r="AE216" s="5">
        <f>SUMIF('KPI data 2024'!$B:$B, $B216, 'KPI data 2024'!$AI:$AI)</f>
        <v>26972.5</v>
      </c>
      <c r="AF216" s="5">
        <f t="shared" si="88"/>
        <v>20434.629999999997</v>
      </c>
      <c r="AG216" s="5">
        <f>IF(D216="Switzerland",SUMIF('Combined Budget 2025 CHF'!$B:$B,$B216,'Combined Budget 2025 CHF'!$Q:$Q),SUMIF('Combined Budget 2025 EUR'!$B:$B,$B216,'Combined Budget 2025 EUR'!$Q:$Q))</f>
        <v>28000</v>
      </c>
      <c r="AH216" s="6"/>
      <c r="AI216" s="6">
        <f t="shared" si="80"/>
        <v>-0.24239021225322099</v>
      </c>
      <c r="AJ216" s="6">
        <f t="shared" si="81"/>
        <v>-0.24462057345555677</v>
      </c>
      <c r="AK216" s="6">
        <f t="shared" si="82"/>
        <v>-0.46054060960674859</v>
      </c>
      <c r="AL216" s="6">
        <f t="shared" si="83"/>
        <v>-0.27019178571428581</v>
      </c>
      <c r="AM216" s="6">
        <f t="shared" si="89"/>
        <v>-0.14298250164935744</v>
      </c>
      <c r="AN216" s="6"/>
      <c r="AO216" s="7">
        <f t="shared" si="84"/>
        <v>-6537.8700000000026</v>
      </c>
      <c r="AP216" s="7">
        <f t="shared" si="85"/>
        <v>-6617.5100000000057</v>
      </c>
      <c r="AQ216" s="7">
        <f t="shared" si="86"/>
        <v>-17445.200000000004</v>
      </c>
      <c r="AR216" s="7">
        <f t="shared" si="87"/>
        <v>-7565.3700000000026</v>
      </c>
    </row>
    <row r="217" spans="2:44" x14ac:dyDescent="0.25">
      <c r="B217">
        <v>24007</v>
      </c>
      <c r="C217" t="s">
        <v>378</v>
      </c>
      <c r="D217" t="s">
        <v>27</v>
      </c>
      <c r="E217" s="1" t="str">
        <f>IF(D217="Switzerland", VLOOKUP($B217, 'Combined Budget 2025 CHF'!$B:$E, 4, 0), VLOOKUP($B217, 'Combined Budget 2025 EUR'!$B:$E, 4, 0))</f>
        <v>Netherlands Other / Belgium</v>
      </c>
      <c r="F217" s="1" t="s">
        <v>535</v>
      </c>
      <c r="G217" s="1" t="s">
        <v>106</v>
      </c>
      <c r="H217" t="str">
        <f>IF(D217="Switzerland", VLOOKUP($B217, 'Combined Budget 2025 CHF'!$B:$K, 10, 0), VLOOKUP($B217, 'Combined Budget 2025 EUR'!$B:$K, 10, 0))</f>
        <v>AA</v>
      </c>
      <c r="I217" t="s">
        <v>64</v>
      </c>
      <c r="J217">
        <f>YEAR(VLOOKUP($B217, 'KPI data 2025'!$B:$H, 7, 0))</f>
        <v>1900</v>
      </c>
      <c r="K217" t="str">
        <f t="shared" si="70"/>
        <v>Pre-2022</v>
      </c>
      <c r="L217" s="5">
        <f>SUMIF('KPI data 2022'!$B:$B, $B217,'KPI data 2022'!$X:$X)</f>
        <v>9423.8499999999985</v>
      </c>
      <c r="M217" s="5">
        <f>SUMIF('KPI data 2023'!$B:$B, $B217, 'KPI data 2023'!$X:$X)</f>
        <v>24454.74</v>
      </c>
      <c r="N217" s="5">
        <f>SUMIF('KPI data 2024'!$B:$B, $B217, 'KPI data 2024'!$X:$X)</f>
        <v>20319.619999999995</v>
      </c>
      <c r="O217" s="5">
        <f>SUMIF('KPI data 2025'!$B:$B, $B217, 'KPI data 2025'!$X:$X)</f>
        <v>18725.5</v>
      </c>
      <c r="P217" s="5">
        <f>IF(D217="Switzerland",SUMIF('Combined Budget 2025 CHF'!$B:$B,$B217,'Combined Budget 2025 CHF'!$AF:$AF),SUMIF('Combined Budget 2025 EUR'!$B:$B,$B217,'Combined Budget 2025 EUR'!$AN:$AN))</f>
        <v>14600</v>
      </c>
      <c r="Q217" s="6"/>
      <c r="R217" s="6">
        <f t="shared" si="71"/>
        <v>-7.8452254520507525E-2</v>
      </c>
      <c r="S217" s="6">
        <f t="shared" si="72"/>
        <v>-0.23427932580759403</v>
      </c>
      <c r="T217" s="6">
        <f t="shared" si="73"/>
        <v>0.98703290056611714</v>
      </c>
      <c r="U217" s="6">
        <f t="shared" si="74"/>
        <v>0.28256849315068489</v>
      </c>
      <c r="V217" s="6">
        <f t="shared" si="75"/>
        <v>0.18727483977187687</v>
      </c>
      <c r="W217" s="6"/>
      <c r="X217" s="7">
        <f t="shared" si="76"/>
        <v>-1594.1199999999953</v>
      </c>
      <c r="Y217" s="7">
        <f t="shared" si="77"/>
        <v>-5729.2400000000016</v>
      </c>
      <c r="Z217" s="7">
        <f t="shared" si="78"/>
        <v>9301.6500000000015</v>
      </c>
      <c r="AA217" s="7">
        <f t="shared" si="79"/>
        <v>4125.5</v>
      </c>
      <c r="AB217" s="6"/>
      <c r="AC217" s="5">
        <f>SUMIF('KPI data 2022'!$B:$B, $B217,'KPI data 2022'!$AI:$AI)</f>
        <v>9423.8499999999985</v>
      </c>
      <c r="AD217" s="5">
        <f>SUMIF('KPI data 2023'!$B:$B, $B217, 'KPI data 2023'!$AI:$AI)</f>
        <v>24454.74</v>
      </c>
      <c r="AE217" s="5">
        <f>SUMIF('KPI data 2024'!$B:$B, $B217, 'KPI data 2024'!$AI:$AI)</f>
        <v>20319.619999999995</v>
      </c>
      <c r="AF217" s="5">
        <f t="shared" si="88"/>
        <v>18725.5</v>
      </c>
      <c r="AG217" s="5">
        <f>IF(D217="Switzerland",SUMIF('Combined Budget 2025 CHF'!$B:$B,$B217,'Combined Budget 2025 CHF'!$Q:$Q),SUMIF('Combined Budget 2025 EUR'!$B:$B,$B217,'Combined Budget 2025 EUR'!$Q:$Q))</f>
        <v>20000</v>
      </c>
      <c r="AH217" s="6"/>
      <c r="AI217" s="6">
        <f t="shared" si="80"/>
        <v>-7.8452254520507525E-2</v>
      </c>
      <c r="AJ217" s="6">
        <f t="shared" si="81"/>
        <v>-0.23427932580759403</v>
      </c>
      <c r="AK217" s="6">
        <f t="shared" si="82"/>
        <v>0.98703290056611714</v>
      </c>
      <c r="AL217" s="6">
        <f t="shared" si="83"/>
        <v>-6.3725000000000032E-2</v>
      </c>
      <c r="AM217" s="6">
        <f t="shared" si="89"/>
        <v>0.18727483977187687</v>
      </c>
      <c r="AN217" s="6"/>
      <c r="AO217" s="7">
        <f t="shared" si="84"/>
        <v>-1594.1199999999953</v>
      </c>
      <c r="AP217" s="7">
        <f t="shared" si="85"/>
        <v>-5729.2400000000016</v>
      </c>
      <c r="AQ217" s="7">
        <f t="shared" si="86"/>
        <v>9301.6500000000015</v>
      </c>
      <c r="AR217" s="7">
        <f t="shared" si="87"/>
        <v>-1274.5</v>
      </c>
    </row>
    <row r="218" spans="2:44" x14ac:dyDescent="0.25">
      <c r="B218">
        <v>24009</v>
      </c>
      <c r="C218" t="s">
        <v>379</v>
      </c>
      <c r="D218" t="s">
        <v>27</v>
      </c>
      <c r="E218" s="1" t="str">
        <f>IF(D218="Switzerland", VLOOKUP($B218, 'Combined Budget 2025 CHF'!$B:$E, 4, 0), VLOOKUP($B218, 'Combined Budget 2025 EUR'!$B:$E, 4, 0))</f>
        <v>Netherlands Other / Belgium</v>
      </c>
      <c r="F218" s="1" t="s">
        <v>535</v>
      </c>
      <c r="G218" s="1" t="s">
        <v>106</v>
      </c>
      <c r="H218" t="str">
        <f>IF(D218="Switzerland", VLOOKUP($B218, 'Combined Budget 2025 CHF'!$B:$K, 10, 0), VLOOKUP($B218, 'Combined Budget 2025 EUR'!$B:$K, 10, 0))</f>
        <v>AA</v>
      </c>
      <c r="I218" t="s">
        <v>64</v>
      </c>
      <c r="J218">
        <f>YEAR(VLOOKUP($B218, 'KPI data 2025'!$B:$H, 7, 0))</f>
        <v>1900</v>
      </c>
      <c r="K218" t="str">
        <f t="shared" si="70"/>
        <v>Pre-2022</v>
      </c>
      <c r="L218" s="5">
        <f>SUMIF('KPI data 2022'!$B:$B, $B218,'KPI data 2022'!$X:$X)</f>
        <v>26842.43</v>
      </c>
      <c r="M218" s="5">
        <f>SUMIF('KPI data 2023'!$B:$B, $B218, 'KPI data 2023'!$X:$X)</f>
        <v>42646.310000000005</v>
      </c>
      <c r="N218" s="5">
        <f>SUMIF('KPI data 2024'!$B:$B, $B218, 'KPI data 2024'!$X:$X)</f>
        <v>44510.79</v>
      </c>
      <c r="O218" s="5">
        <f>SUMIF('KPI data 2025'!$B:$B, $B218, 'KPI data 2025'!$X:$X)</f>
        <v>43003.130000000005</v>
      </c>
      <c r="P218" s="5">
        <f>IF(D218="Switzerland",SUMIF('Combined Budget 2025 CHF'!$B:$B,$B218,'Combined Budget 2025 CHF'!$AF:$AF),SUMIF('Combined Budget 2025 EUR'!$B:$B,$B218,'Combined Budget 2025 EUR'!$AN:$AN))</f>
        <v>34310</v>
      </c>
      <c r="Q218" s="6"/>
      <c r="R218" s="6">
        <f t="shared" si="71"/>
        <v>-3.3871787043096679E-2</v>
      </c>
      <c r="S218" s="6">
        <f t="shared" si="72"/>
        <v>8.3669607053928896E-3</v>
      </c>
      <c r="T218" s="6">
        <f t="shared" si="73"/>
        <v>0.60205801039622742</v>
      </c>
      <c r="U218" s="6">
        <f t="shared" si="74"/>
        <v>0.25337015447391442</v>
      </c>
      <c r="V218" s="6">
        <f t="shared" si="75"/>
        <v>0.12504413365902001</v>
      </c>
      <c r="W218" s="6"/>
      <c r="X218" s="7">
        <f t="shared" si="76"/>
        <v>-1507.6599999999962</v>
      </c>
      <c r="Y218" s="7">
        <f t="shared" si="77"/>
        <v>356.81999999999971</v>
      </c>
      <c r="Z218" s="7">
        <f t="shared" si="78"/>
        <v>16160.700000000004</v>
      </c>
      <c r="AA218" s="7">
        <f t="shared" si="79"/>
        <v>8693.1300000000047</v>
      </c>
      <c r="AB218" s="6"/>
      <c r="AC218" s="5">
        <f>SUMIF('KPI data 2022'!$B:$B, $B218,'KPI data 2022'!$AI:$AI)</f>
        <v>26842.43</v>
      </c>
      <c r="AD218" s="5">
        <f>SUMIF('KPI data 2023'!$B:$B, $B218, 'KPI data 2023'!$AI:$AI)</f>
        <v>42646.310000000005</v>
      </c>
      <c r="AE218" s="5">
        <f>SUMIF('KPI data 2024'!$B:$B, $B218, 'KPI data 2024'!$AI:$AI)</f>
        <v>44510.79</v>
      </c>
      <c r="AF218" s="5">
        <f t="shared" si="88"/>
        <v>43003.130000000005</v>
      </c>
      <c r="AG218" s="5">
        <f>IF(D218="Switzerland",SUMIF('Combined Budget 2025 CHF'!$B:$B,$B218,'Combined Budget 2025 CHF'!$Q:$Q),SUMIF('Combined Budget 2025 EUR'!$B:$B,$B218,'Combined Budget 2025 EUR'!$Q:$Q))</f>
        <v>47000</v>
      </c>
      <c r="AH218" s="6"/>
      <c r="AI218" s="6">
        <f t="shared" si="80"/>
        <v>-3.3871787043096679E-2</v>
      </c>
      <c r="AJ218" s="6">
        <f t="shared" si="81"/>
        <v>8.3669607053928896E-3</v>
      </c>
      <c r="AK218" s="6">
        <f t="shared" si="82"/>
        <v>0.60205801039622742</v>
      </c>
      <c r="AL218" s="6">
        <f t="shared" si="83"/>
        <v>-8.5039787234042485E-2</v>
      </c>
      <c r="AM218" s="6">
        <f t="shared" si="89"/>
        <v>0.12504413365902001</v>
      </c>
      <c r="AN218" s="6"/>
      <c r="AO218" s="7">
        <f t="shared" si="84"/>
        <v>-1507.6599999999962</v>
      </c>
      <c r="AP218" s="7">
        <f t="shared" si="85"/>
        <v>356.81999999999971</v>
      </c>
      <c r="AQ218" s="7">
        <f t="shared" si="86"/>
        <v>16160.700000000004</v>
      </c>
      <c r="AR218" s="7">
        <f t="shared" si="87"/>
        <v>-3996.8699999999953</v>
      </c>
    </row>
    <row r="219" spans="2:44" x14ac:dyDescent="0.25">
      <c r="B219">
        <v>24016</v>
      </c>
      <c r="C219" t="s">
        <v>380</v>
      </c>
      <c r="D219" t="s">
        <v>27</v>
      </c>
      <c r="E219" s="1" t="str">
        <f>IF(D219="Switzerland", VLOOKUP($B219, 'Combined Budget 2025 CHF'!$B:$E, 4, 0), VLOOKUP($B219, 'Combined Budget 2025 EUR'!$B:$E, 4, 0))</f>
        <v>Netherlands Other / Belgium</v>
      </c>
      <c r="F219" s="1" t="s">
        <v>535</v>
      </c>
      <c r="G219" s="1" t="s">
        <v>106</v>
      </c>
      <c r="H219" t="str">
        <f>IF(D219="Switzerland", VLOOKUP($B219, 'Combined Budget 2025 CHF'!$B:$K, 10, 0), VLOOKUP($B219, 'Combined Budget 2025 EUR'!$B:$K, 10, 0))</f>
        <v>AA</v>
      </c>
      <c r="I219" t="s">
        <v>64</v>
      </c>
      <c r="J219">
        <f>YEAR(VLOOKUP($B219, 'KPI data 2025'!$B:$H, 7, 0))</f>
        <v>1900</v>
      </c>
      <c r="K219" t="str">
        <f t="shared" si="70"/>
        <v>Pre-2022</v>
      </c>
      <c r="L219" s="5">
        <f>SUMIF('KPI data 2022'!$B:$B, $B219,'KPI data 2022'!$X:$X)</f>
        <v>26797.699999999997</v>
      </c>
      <c r="M219" s="5">
        <f>SUMIF('KPI data 2023'!$B:$B, $B219, 'KPI data 2023'!$X:$X)</f>
        <v>29345.919999999998</v>
      </c>
      <c r="N219" s="5">
        <f>SUMIF('KPI data 2024'!$B:$B, $B219, 'KPI data 2024'!$X:$X)</f>
        <v>26234</v>
      </c>
      <c r="O219" s="5">
        <f>SUMIF('KPI data 2025'!$B:$B, $B219, 'KPI data 2025'!$X:$X)</f>
        <v>8852.9599999999991</v>
      </c>
      <c r="P219" s="5">
        <f>IF(D219="Switzerland",SUMIF('Combined Budget 2025 CHF'!$B:$B,$B219,'Combined Budget 2025 CHF'!$AF:$AF),SUMIF('Combined Budget 2025 EUR'!$B:$B,$B219,'Combined Budget 2025 EUR'!$AN:$AN))</f>
        <v>19710</v>
      </c>
      <c r="Q219" s="6"/>
      <c r="R219" s="6">
        <f t="shared" si="71"/>
        <v>-0.6625386902492949</v>
      </c>
      <c r="S219" s="6">
        <f t="shared" si="72"/>
        <v>-0.69832399188711758</v>
      </c>
      <c r="T219" s="6">
        <f t="shared" si="73"/>
        <v>-0.66963731962071371</v>
      </c>
      <c r="U219" s="6">
        <f t="shared" si="74"/>
        <v>-0.55083916793505838</v>
      </c>
      <c r="V219" s="6">
        <f t="shared" si="75"/>
        <v>-0.24186290770118801</v>
      </c>
      <c r="W219" s="6"/>
      <c r="X219" s="7">
        <f t="shared" si="76"/>
        <v>-17381.04</v>
      </c>
      <c r="Y219" s="7">
        <f t="shared" si="77"/>
        <v>-20492.96</v>
      </c>
      <c r="Z219" s="7">
        <f t="shared" si="78"/>
        <v>-17944.739999999998</v>
      </c>
      <c r="AA219" s="7">
        <f t="shared" si="79"/>
        <v>-10857.04</v>
      </c>
      <c r="AB219" s="6"/>
      <c r="AC219" s="5">
        <f>SUMIF('KPI data 2022'!$B:$B, $B219,'KPI data 2022'!$AI:$AI)</f>
        <v>26797.699999999997</v>
      </c>
      <c r="AD219" s="5">
        <f>SUMIF('KPI data 2023'!$B:$B, $B219, 'KPI data 2023'!$AI:$AI)</f>
        <v>29345.919999999998</v>
      </c>
      <c r="AE219" s="5">
        <f>SUMIF('KPI data 2024'!$B:$B, $B219, 'KPI data 2024'!$AI:$AI)</f>
        <v>26234</v>
      </c>
      <c r="AF219" s="5">
        <f t="shared" si="88"/>
        <v>8852.9599999999991</v>
      </c>
      <c r="AG219" s="5">
        <f>IF(D219="Switzerland",SUMIF('Combined Budget 2025 CHF'!$B:$B,$B219,'Combined Budget 2025 CHF'!$Q:$Q),SUMIF('Combined Budget 2025 EUR'!$B:$B,$B219,'Combined Budget 2025 EUR'!$Q:$Q))</f>
        <v>27000</v>
      </c>
      <c r="AH219" s="6"/>
      <c r="AI219" s="6">
        <f t="shared" si="80"/>
        <v>-0.6625386902492949</v>
      </c>
      <c r="AJ219" s="6">
        <f t="shared" si="81"/>
        <v>-0.69832399188711758</v>
      </c>
      <c r="AK219" s="6">
        <f t="shared" si="82"/>
        <v>-0.66963731962071371</v>
      </c>
      <c r="AL219" s="6">
        <f t="shared" si="83"/>
        <v>-0.67211259259259259</v>
      </c>
      <c r="AM219" s="6">
        <f t="shared" si="89"/>
        <v>-0.24186290770118801</v>
      </c>
      <c r="AN219" s="6"/>
      <c r="AO219" s="7">
        <f t="shared" si="84"/>
        <v>-17381.04</v>
      </c>
      <c r="AP219" s="7">
        <f t="shared" si="85"/>
        <v>-20492.96</v>
      </c>
      <c r="AQ219" s="7">
        <f t="shared" si="86"/>
        <v>-17944.739999999998</v>
      </c>
      <c r="AR219" s="7">
        <f t="shared" si="87"/>
        <v>-18147.04</v>
      </c>
    </row>
    <row r="220" spans="2:44" x14ac:dyDescent="0.25">
      <c r="B220">
        <v>24025</v>
      </c>
      <c r="C220" t="s">
        <v>381</v>
      </c>
      <c r="D220" t="s">
        <v>27</v>
      </c>
      <c r="E220" s="1" t="str">
        <f>IF(D220="Switzerland", VLOOKUP($B220, 'Combined Budget 2025 CHF'!$B:$E, 4, 0), VLOOKUP($B220, 'Combined Budget 2025 EUR'!$B:$E, 4, 0))</f>
        <v>Netherlands Other / Belgium</v>
      </c>
      <c r="F220" s="1" t="s">
        <v>535</v>
      </c>
      <c r="G220" s="1" t="s">
        <v>106</v>
      </c>
      <c r="H220" t="str">
        <f>IF(D220="Switzerland", VLOOKUP($B220, 'Combined Budget 2025 CHF'!$B:$K, 10, 0), VLOOKUP($B220, 'Combined Budget 2025 EUR'!$B:$K, 10, 0))</f>
        <v>AA</v>
      </c>
      <c r="I220" t="s">
        <v>64</v>
      </c>
      <c r="J220">
        <f>YEAR(VLOOKUP($B220, 'KPI data 2025'!$B:$H, 7, 0))</f>
        <v>1900</v>
      </c>
      <c r="K220" t="str">
        <f t="shared" si="70"/>
        <v>Pre-2022</v>
      </c>
      <c r="L220" s="5">
        <f>SUMIF('KPI data 2022'!$B:$B, $B220,'KPI data 2022'!$X:$X)</f>
        <v>16187.869999999999</v>
      </c>
      <c r="M220" s="5">
        <f>SUMIF('KPI data 2023'!$B:$B, $B220, 'KPI data 2023'!$X:$X)</f>
        <v>14858.599999999999</v>
      </c>
      <c r="N220" s="5">
        <f>SUMIF('KPI data 2024'!$B:$B, $B220, 'KPI data 2024'!$X:$X)</f>
        <v>20190.990000000002</v>
      </c>
      <c r="O220" s="5">
        <f>SUMIF('KPI data 2025'!$B:$B, $B220, 'KPI data 2025'!$X:$X)</f>
        <v>4050.33</v>
      </c>
      <c r="P220" s="5">
        <f>IF(D220="Switzerland",SUMIF('Combined Budget 2025 CHF'!$B:$B,$B220,'Combined Budget 2025 CHF'!$AF:$AF),SUMIF('Combined Budget 2025 EUR'!$B:$B,$B220,'Combined Budget 2025 EUR'!$AN:$AN))</f>
        <v>16790</v>
      </c>
      <c r="Q220" s="6"/>
      <c r="R220" s="6">
        <f t="shared" si="71"/>
        <v>-0.79939913793231532</v>
      </c>
      <c r="S220" s="6">
        <f t="shared" si="72"/>
        <v>-0.72740836956375432</v>
      </c>
      <c r="T220" s="6">
        <f t="shared" si="73"/>
        <v>-0.74979228274010112</v>
      </c>
      <c r="U220" s="6">
        <f t="shared" si="74"/>
        <v>-0.75876533650982725</v>
      </c>
      <c r="V220" s="6">
        <f t="shared" si="75"/>
        <v>-0.29274638627197236</v>
      </c>
      <c r="W220" s="6"/>
      <c r="X220" s="7">
        <f t="shared" si="76"/>
        <v>-16140.660000000002</v>
      </c>
      <c r="Y220" s="7">
        <f t="shared" si="77"/>
        <v>-10808.269999999999</v>
      </c>
      <c r="Z220" s="7">
        <f t="shared" si="78"/>
        <v>-12137.539999999999</v>
      </c>
      <c r="AA220" s="7">
        <f t="shared" si="79"/>
        <v>-12739.67</v>
      </c>
      <c r="AB220" s="6"/>
      <c r="AC220" s="5">
        <f>SUMIF('KPI data 2022'!$B:$B, $B220,'KPI data 2022'!$AI:$AI)</f>
        <v>16187.869999999999</v>
      </c>
      <c r="AD220" s="5">
        <f>SUMIF('KPI data 2023'!$B:$B, $B220, 'KPI data 2023'!$AI:$AI)</f>
        <v>14858.599999999999</v>
      </c>
      <c r="AE220" s="5">
        <f>SUMIF('KPI data 2024'!$B:$B, $B220, 'KPI data 2024'!$AI:$AI)</f>
        <v>20190.990000000002</v>
      </c>
      <c r="AF220" s="5">
        <f t="shared" si="88"/>
        <v>4050.33</v>
      </c>
      <c r="AG220" s="5">
        <f>IF(D220="Switzerland",SUMIF('Combined Budget 2025 CHF'!$B:$B,$B220,'Combined Budget 2025 CHF'!$Q:$Q),SUMIF('Combined Budget 2025 EUR'!$B:$B,$B220,'Combined Budget 2025 EUR'!$Q:$Q))</f>
        <v>23000</v>
      </c>
      <c r="AH220" s="6"/>
      <c r="AI220" s="6">
        <f t="shared" si="80"/>
        <v>-0.79939913793231532</v>
      </c>
      <c r="AJ220" s="6">
        <f t="shared" si="81"/>
        <v>-0.72740836956375432</v>
      </c>
      <c r="AK220" s="6">
        <f t="shared" si="82"/>
        <v>-0.74979228274010112</v>
      </c>
      <c r="AL220" s="6">
        <f t="shared" si="83"/>
        <v>-0.82389869565217388</v>
      </c>
      <c r="AM220" s="6">
        <f t="shared" si="89"/>
        <v>-0.29274638627197236</v>
      </c>
      <c r="AN220" s="6"/>
      <c r="AO220" s="7">
        <f t="shared" si="84"/>
        <v>-16140.660000000002</v>
      </c>
      <c r="AP220" s="7">
        <f t="shared" si="85"/>
        <v>-10808.269999999999</v>
      </c>
      <c r="AQ220" s="7">
        <f t="shared" si="86"/>
        <v>-12137.539999999999</v>
      </c>
      <c r="AR220" s="7">
        <f t="shared" si="87"/>
        <v>-18949.669999999998</v>
      </c>
    </row>
    <row r="221" spans="2:44" x14ac:dyDescent="0.25">
      <c r="B221">
        <v>24027</v>
      </c>
      <c r="C221" t="s">
        <v>382</v>
      </c>
      <c r="D221" t="s">
        <v>27</v>
      </c>
      <c r="E221" s="1" t="str">
        <f>IF(D221="Switzerland", VLOOKUP($B221, 'Combined Budget 2025 CHF'!$B:$E, 4, 0), VLOOKUP($B221, 'Combined Budget 2025 EUR'!$B:$E, 4, 0))</f>
        <v>Netherlands Other / Belgium</v>
      </c>
      <c r="F221" s="1" t="s">
        <v>535</v>
      </c>
      <c r="G221" s="1" t="s">
        <v>106</v>
      </c>
      <c r="H221" t="str">
        <f>IF(D221="Switzerland", VLOOKUP($B221, 'Combined Budget 2025 CHF'!$B:$K, 10, 0), VLOOKUP($B221, 'Combined Budget 2025 EUR'!$B:$K, 10, 0))</f>
        <v>AA</v>
      </c>
      <c r="I221" t="s">
        <v>64</v>
      </c>
      <c r="J221">
        <f>YEAR(VLOOKUP($B221, 'KPI data 2025'!$B:$H, 7, 0))</f>
        <v>1900</v>
      </c>
      <c r="K221" t="str">
        <f t="shared" si="70"/>
        <v>Pre-2022</v>
      </c>
      <c r="L221" s="5">
        <f>SUMIF('KPI data 2022'!$B:$B, $B221,'KPI data 2022'!$X:$X)</f>
        <v>36141.599999999999</v>
      </c>
      <c r="M221" s="5">
        <f>SUMIF('KPI data 2023'!$B:$B, $B221, 'KPI data 2023'!$X:$X)</f>
        <v>36757.179999999993</v>
      </c>
      <c r="N221" s="5">
        <f>SUMIF('KPI data 2024'!$B:$B, $B221, 'KPI data 2024'!$X:$X)</f>
        <v>40546.819999999992</v>
      </c>
      <c r="O221" s="5">
        <f>SUMIF('KPI data 2025'!$B:$B, $B221, 'KPI data 2025'!$X:$X)</f>
        <v>45002.19</v>
      </c>
      <c r="P221" s="5">
        <f>IF(D221="Switzerland",SUMIF('Combined Budget 2025 CHF'!$B:$B,$B221,'Combined Budget 2025 CHF'!$AF:$AF),SUMIF('Combined Budget 2025 EUR'!$B:$B,$B221,'Combined Budget 2025 EUR'!$AN:$AN))</f>
        <v>32850</v>
      </c>
      <c r="Q221" s="6"/>
      <c r="R221" s="6">
        <f t="shared" si="71"/>
        <v>0.1098821066608926</v>
      </c>
      <c r="S221" s="6">
        <f t="shared" si="72"/>
        <v>0.22431018919296886</v>
      </c>
      <c r="T221" s="6">
        <f t="shared" si="73"/>
        <v>0.2451631914469754</v>
      </c>
      <c r="U221" s="6">
        <f t="shared" si="74"/>
        <v>0.36992968036529694</v>
      </c>
      <c r="V221" s="6">
        <f t="shared" si="75"/>
        <v>5.6346915393258312E-2</v>
      </c>
      <c r="W221" s="6"/>
      <c r="X221" s="7">
        <f t="shared" si="76"/>
        <v>4455.3700000000099</v>
      </c>
      <c r="Y221" s="7">
        <f t="shared" si="77"/>
        <v>8245.0100000000093</v>
      </c>
      <c r="Z221" s="7">
        <f t="shared" si="78"/>
        <v>8860.5900000000038</v>
      </c>
      <c r="AA221" s="7">
        <f t="shared" si="79"/>
        <v>12152.190000000002</v>
      </c>
      <c r="AB221" s="6"/>
      <c r="AC221" s="5">
        <f>SUMIF('KPI data 2022'!$B:$B, $B221,'KPI data 2022'!$AI:$AI)</f>
        <v>36141.599999999999</v>
      </c>
      <c r="AD221" s="5">
        <f>SUMIF('KPI data 2023'!$B:$B, $B221, 'KPI data 2023'!$AI:$AI)</f>
        <v>36757.179999999993</v>
      </c>
      <c r="AE221" s="5">
        <f>SUMIF('KPI data 2024'!$B:$B, $B221, 'KPI data 2024'!$AI:$AI)</f>
        <v>40546.819999999992</v>
      </c>
      <c r="AF221" s="5">
        <f t="shared" si="88"/>
        <v>45002.19</v>
      </c>
      <c r="AG221" s="5">
        <f>IF(D221="Switzerland",SUMIF('Combined Budget 2025 CHF'!$B:$B,$B221,'Combined Budget 2025 CHF'!$Q:$Q),SUMIF('Combined Budget 2025 EUR'!$B:$B,$B221,'Combined Budget 2025 EUR'!$Q:$Q))</f>
        <v>45000</v>
      </c>
      <c r="AH221" s="6"/>
      <c r="AI221" s="6">
        <f t="shared" si="80"/>
        <v>0.1098821066608926</v>
      </c>
      <c r="AJ221" s="6">
        <f t="shared" si="81"/>
        <v>0.22431018919296886</v>
      </c>
      <c r="AK221" s="6">
        <f t="shared" si="82"/>
        <v>0.2451631914469754</v>
      </c>
      <c r="AL221" s="6">
        <f t="shared" si="83"/>
        <v>4.8666666666807856E-5</v>
      </c>
      <c r="AM221" s="6">
        <f t="shared" si="89"/>
        <v>5.6346915393258312E-2</v>
      </c>
      <c r="AN221" s="6"/>
      <c r="AO221" s="7">
        <f t="shared" si="84"/>
        <v>4455.3700000000099</v>
      </c>
      <c r="AP221" s="7">
        <f t="shared" si="85"/>
        <v>8245.0100000000093</v>
      </c>
      <c r="AQ221" s="7">
        <f t="shared" si="86"/>
        <v>8860.5900000000038</v>
      </c>
      <c r="AR221" s="7">
        <f t="shared" si="87"/>
        <v>2.1900000000023283</v>
      </c>
    </row>
    <row r="222" spans="2:44" x14ac:dyDescent="0.25">
      <c r="B222">
        <v>30066</v>
      </c>
      <c r="C222" t="s">
        <v>329</v>
      </c>
      <c r="D222" t="s">
        <v>23</v>
      </c>
      <c r="E222" s="1" t="str">
        <f>IF(D222="Switzerland", VLOOKUP($B222, 'Combined Budget 2025 CHF'!$B:$E, 4, 0), VLOOKUP($B222, 'Combined Budget 2025 EUR'!$B:$E, 4, 0))</f>
        <v>Retail</v>
      </c>
      <c r="F222" s="1" t="s">
        <v>535</v>
      </c>
      <c r="G222" s="1" t="s">
        <v>106</v>
      </c>
      <c r="H222" t="str">
        <f>IF(D222="Switzerland", VLOOKUP($B222, 'Combined Budget 2025 CHF'!$B:$K, 10, 0), VLOOKUP($B222, 'Combined Budget 2025 EUR'!$B:$K, 10, 0))</f>
        <v>AA</v>
      </c>
      <c r="I222" t="s">
        <v>64</v>
      </c>
      <c r="J222">
        <f>YEAR(VLOOKUP($B222, 'KPI data 2025'!$B:$H, 7, 0))</f>
        <v>1900</v>
      </c>
      <c r="K222" t="str">
        <f t="shared" si="70"/>
        <v>Pre-2022</v>
      </c>
      <c r="L222" s="5">
        <f>SUMIF('KPI data 2022'!$B:$B, $B222,'KPI data 2022'!$X:$X)</f>
        <v>114021.82999999999</v>
      </c>
      <c r="M222" s="5">
        <f>SUMIF('KPI data 2023'!$B:$B, $B222, 'KPI data 2023'!$X:$X)</f>
        <v>98950.65</v>
      </c>
      <c r="N222" s="5">
        <f>SUMIF('KPI data 2024'!$B:$B, $B222, 'KPI data 2024'!$X:$X)</f>
        <v>49947.75</v>
      </c>
      <c r="O222" s="5">
        <f>SUMIF('KPI data 2025'!$B:$B, $B222, 'KPI data 2025'!$X:$X)</f>
        <v>118324.5</v>
      </c>
      <c r="P222" s="5">
        <f>IF(D222="Switzerland",SUMIF('Combined Budget 2025 CHF'!$B:$B,$B222,'Combined Budget 2025 CHF'!$AF:$AF),SUMIF('Combined Budget 2025 EUR'!$B:$B,$B222,'Combined Budget 2025 EUR'!$AN:$AN))</f>
        <v>124100</v>
      </c>
      <c r="Q222" s="6"/>
      <c r="R222" s="6">
        <f t="shared" si="71"/>
        <v>1.3689655690196254</v>
      </c>
      <c r="S222" s="6">
        <f t="shared" si="72"/>
        <v>0.19579305441651984</v>
      </c>
      <c r="T222" s="6">
        <f t="shared" si="73"/>
        <v>3.7735493282295307E-2</v>
      </c>
      <c r="U222" s="6">
        <f t="shared" si="74"/>
        <v>-4.6539081385979064E-2</v>
      </c>
      <c r="V222" s="6">
        <f t="shared" si="75"/>
        <v>9.3032408151512147E-3</v>
      </c>
      <c r="W222" s="6"/>
      <c r="X222" s="7">
        <f t="shared" si="76"/>
        <v>68376.75</v>
      </c>
      <c r="Y222" s="7">
        <f t="shared" si="77"/>
        <v>19373.850000000006</v>
      </c>
      <c r="Z222" s="7">
        <f t="shared" si="78"/>
        <v>4302.6700000000128</v>
      </c>
      <c r="AA222" s="7">
        <f t="shared" si="79"/>
        <v>-5775.5</v>
      </c>
      <c r="AB222" s="6"/>
      <c r="AC222" s="5">
        <f>SUMIF('KPI data 2022'!$B:$B, $B222,'KPI data 2022'!$AI:$AI)</f>
        <v>114021.82999999999</v>
      </c>
      <c r="AD222" s="5">
        <f>SUMIF('KPI data 2023'!$B:$B, $B222, 'KPI data 2023'!$AI:$AI)</f>
        <v>98950.65</v>
      </c>
      <c r="AE222" s="5">
        <f>SUMIF('KPI data 2024'!$B:$B, $B222, 'KPI data 2024'!$AI:$AI)</f>
        <v>49947.75</v>
      </c>
      <c r="AF222" s="5">
        <f t="shared" si="88"/>
        <v>118324.5</v>
      </c>
      <c r="AG222" s="5">
        <f>IF(D222="Switzerland",SUMIF('Combined Budget 2025 CHF'!$B:$B,$B222,'Combined Budget 2025 CHF'!$Q:$Q),SUMIF('Combined Budget 2025 EUR'!$B:$B,$B222,'Combined Budget 2025 EUR'!$Q:$Q))</f>
        <v>170000</v>
      </c>
      <c r="AH222" s="6"/>
      <c r="AI222" s="6">
        <f t="shared" si="80"/>
        <v>1.3689655690196254</v>
      </c>
      <c r="AJ222" s="6">
        <f t="shared" si="81"/>
        <v>0.19579305441651984</v>
      </c>
      <c r="AK222" s="6">
        <f t="shared" si="82"/>
        <v>3.7735493282295307E-2</v>
      </c>
      <c r="AL222" s="6">
        <f t="shared" si="83"/>
        <v>-0.3039735294117647</v>
      </c>
      <c r="AM222" s="6">
        <f t="shared" si="89"/>
        <v>9.3032408151512147E-3</v>
      </c>
      <c r="AN222" s="6"/>
      <c r="AO222" s="7">
        <f t="shared" si="84"/>
        <v>68376.75</v>
      </c>
      <c r="AP222" s="7">
        <f t="shared" si="85"/>
        <v>19373.850000000006</v>
      </c>
      <c r="AQ222" s="7">
        <f t="shared" si="86"/>
        <v>4302.6700000000128</v>
      </c>
      <c r="AR222" s="7">
        <f t="shared" si="87"/>
        <v>-51675.5</v>
      </c>
    </row>
    <row r="223" spans="2:44" x14ac:dyDescent="0.25">
      <c r="B223">
        <v>30676</v>
      </c>
      <c r="C223" t="s">
        <v>330</v>
      </c>
      <c r="D223" t="s">
        <v>23</v>
      </c>
      <c r="E223" s="1" t="str">
        <f>IF(D223="Switzerland", VLOOKUP($B223, 'Combined Budget 2025 CHF'!$B:$E, 4, 0), VLOOKUP($B223, 'Combined Budget 2025 EUR'!$B:$E, 4, 0))</f>
        <v>Retail</v>
      </c>
      <c r="F223" s="1" t="s">
        <v>535</v>
      </c>
      <c r="G223" s="1" t="s">
        <v>106</v>
      </c>
      <c r="H223" t="str">
        <f>IF(D223="Switzerland", VLOOKUP($B223, 'Combined Budget 2025 CHF'!$B:$K, 10, 0), VLOOKUP($B223, 'Combined Budget 2025 EUR'!$B:$K, 10, 0))</f>
        <v>AA</v>
      </c>
      <c r="I223" t="s">
        <v>64</v>
      </c>
      <c r="J223">
        <f>YEAR(VLOOKUP($B223, 'KPI data 2025'!$B:$H, 7, 0))</f>
        <v>1900</v>
      </c>
      <c r="K223" t="str">
        <f t="shared" si="70"/>
        <v>Pre-2022</v>
      </c>
      <c r="L223" s="5">
        <f>SUMIF('KPI data 2022'!$B:$B, $B223,'KPI data 2022'!$X:$X)</f>
        <v>20412.52</v>
      </c>
      <c r="M223" s="5">
        <f>SUMIF('KPI data 2023'!$B:$B, $B223, 'KPI data 2023'!$X:$X)</f>
        <v>20890.57</v>
      </c>
      <c r="N223" s="5">
        <f>SUMIF('KPI data 2024'!$B:$B, $B223, 'KPI data 2024'!$X:$X)</f>
        <v>17788.629999999997</v>
      </c>
      <c r="O223" s="5">
        <f>SUMIF('KPI data 2025'!$B:$B, $B223, 'KPI data 2025'!$X:$X)</f>
        <v>31757.879999999997</v>
      </c>
      <c r="P223" s="5">
        <f>IF(D223="Switzerland",SUMIF('Combined Budget 2025 CHF'!$B:$B,$B223,'Combined Budget 2025 CHF'!$AF:$AF),SUMIF('Combined Budget 2025 EUR'!$B:$B,$B223,'Combined Budget 2025 EUR'!$AN:$AN))</f>
        <v>14600</v>
      </c>
      <c r="Q223" s="6"/>
      <c r="R223" s="6">
        <f t="shared" si="71"/>
        <v>0.78529094146092215</v>
      </c>
      <c r="S223" s="6">
        <f t="shared" si="72"/>
        <v>0.52020169866116617</v>
      </c>
      <c r="T223" s="6">
        <f t="shared" si="73"/>
        <v>0.55580398696486255</v>
      </c>
      <c r="U223" s="6">
        <f t="shared" si="74"/>
        <v>1.1751972602739724</v>
      </c>
      <c r="V223" s="6">
        <f t="shared" si="75"/>
        <v>0.1168342397504627</v>
      </c>
      <c r="W223" s="6"/>
      <c r="X223" s="7">
        <f t="shared" si="76"/>
        <v>13969.25</v>
      </c>
      <c r="Y223" s="7">
        <f t="shared" si="77"/>
        <v>10867.309999999998</v>
      </c>
      <c r="Z223" s="7">
        <f t="shared" si="78"/>
        <v>11345.359999999997</v>
      </c>
      <c r="AA223" s="7">
        <f t="shared" si="79"/>
        <v>17157.879999999997</v>
      </c>
      <c r="AB223" s="6"/>
      <c r="AC223" s="5">
        <f>SUMIF('KPI data 2022'!$B:$B, $B223,'KPI data 2022'!$AI:$AI)</f>
        <v>20412.52</v>
      </c>
      <c r="AD223" s="5">
        <f>SUMIF('KPI data 2023'!$B:$B, $B223, 'KPI data 2023'!$AI:$AI)</f>
        <v>20890.57</v>
      </c>
      <c r="AE223" s="5">
        <f>SUMIF('KPI data 2024'!$B:$B, $B223, 'KPI data 2024'!$AI:$AI)</f>
        <v>17788.629999999997</v>
      </c>
      <c r="AF223" s="5">
        <f t="shared" si="88"/>
        <v>31757.879999999997</v>
      </c>
      <c r="AG223" s="5">
        <f>IF(D223="Switzerland",SUMIF('Combined Budget 2025 CHF'!$B:$B,$B223,'Combined Budget 2025 CHF'!$Q:$Q),SUMIF('Combined Budget 2025 EUR'!$B:$B,$B223,'Combined Budget 2025 EUR'!$Q:$Q))</f>
        <v>20000</v>
      </c>
      <c r="AH223" s="6"/>
      <c r="AI223" s="6">
        <f t="shared" si="80"/>
        <v>0.78529094146092215</v>
      </c>
      <c r="AJ223" s="6">
        <f t="shared" si="81"/>
        <v>0.52020169866116617</v>
      </c>
      <c r="AK223" s="6">
        <f t="shared" si="82"/>
        <v>0.55580398696486255</v>
      </c>
      <c r="AL223" s="6">
        <f t="shared" si="83"/>
        <v>0.58789399999999992</v>
      </c>
      <c r="AM223" s="6">
        <f t="shared" si="89"/>
        <v>0.1168342397504627</v>
      </c>
      <c r="AN223" s="6"/>
      <c r="AO223" s="7">
        <f t="shared" si="84"/>
        <v>13969.25</v>
      </c>
      <c r="AP223" s="7">
        <f t="shared" si="85"/>
        <v>10867.309999999998</v>
      </c>
      <c r="AQ223" s="7">
        <f t="shared" si="86"/>
        <v>11345.359999999997</v>
      </c>
      <c r="AR223" s="7">
        <f t="shared" si="87"/>
        <v>11757.879999999997</v>
      </c>
    </row>
    <row r="224" spans="2:44" x14ac:dyDescent="0.25">
      <c r="B224">
        <v>30678</v>
      </c>
      <c r="C224" t="s">
        <v>331</v>
      </c>
      <c r="D224" t="s">
        <v>23</v>
      </c>
      <c r="E224" s="1" t="str">
        <f>IF(D224="Switzerland", VLOOKUP($B224, 'Combined Budget 2025 CHF'!$B:$E, 4, 0), VLOOKUP($B224, 'Combined Budget 2025 EUR'!$B:$E, 4, 0))</f>
        <v>Retail</v>
      </c>
      <c r="F224" s="1" t="s">
        <v>535</v>
      </c>
      <c r="G224" s="1" t="s">
        <v>106</v>
      </c>
      <c r="H224" t="str">
        <f>IF(D224="Switzerland", VLOOKUP($B224, 'Combined Budget 2025 CHF'!$B:$K, 10, 0), VLOOKUP($B224, 'Combined Budget 2025 EUR'!$B:$K, 10, 0))</f>
        <v>AA</v>
      </c>
      <c r="I224" t="s">
        <v>64</v>
      </c>
      <c r="J224">
        <f>YEAR(VLOOKUP($B224, 'KPI data 2025'!$B:$H, 7, 0))</f>
        <v>2021</v>
      </c>
      <c r="K224" t="str">
        <f t="shared" si="70"/>
        <v>Pre-2022</v>
      </c>
      <c r="L224" s="5">
        <f>SUMIF('KPI data 2022'!$B:$B, $B224,'KPI data 2022'!$X:$X)</f>
        <v>25658.499999999996</v>
      </c>
      <c r="M224" s="5">
        <f>SUMIF('KPI data 2023'!$B:$B, $B224, 'KPI data 2023'!$X:$X)</f>
        <v>17501.41</v>
      </c>
      <c r="N224" s="5">
        <f>SUMIF('KPI data 2024'!$B:$B, $B224, 'KPI data 2024'!$X:$X)</f>
        <v>8268.67</v>
      </c>
      <c r="O224" s="5">
        <f>SUMIF('KPI data 2025'!$B:$B, $B224, 'KPI data 2025'!$X:$X)</f>
        <v>22002.87</v>
      </c>
      <c r="P224" s="5">
        <f>IF(D224="Switzerland",SUMIF('Combined Budget 2025 CHF'!$B:$B,$B224,'Combined Budget 2025 CHF'!$AF:$AF),SUMIF('Combined Budget 2025 EUR'!$B:$B,$B224,'Combined Budget 2025 EUR'!$AN:$AN))</f>
        <v>7300</v>
      </c>
      <c r="Q224" s="6"/>
      <c r="R224" s="6">
        <f t="shared" si="71"/>
        <v>1.6609926384775302</v>
      </c>
      <c r="S224" s="6">
        <f t="shared" si="72"/>
        <v>0.25720556229469516</v>
      </c>
      <c r="T224" s="6">
        <f t="shared" si="73"/>
        <v>-0.14247247500828175</v>
      </c>
      <c r="U224" s="6">
        <f t="shared" si="74"/>
        <v>2.0140917808219179</v>
      </c>
      <c r="V224" s="6">
        <f t="shared" si="75"/>
        <v>-3.7696606650532538E-2</v>
      </c>
      <c r="W224" s="6"/>
      <c r="X224" s="7">
        <f t="shared" si="76"/>
        <v>13734.199999999999</v>
      </c>
      <c r="Y224" s="7">
        <f t="shared" si="77"/>
        <v>4501.4599999999991</v>
      </c>
      <c r="Z224" s="7">
        <f t="shared" si="78"/>
        <v>-3655.6299999999974</v>
      </c>
      <c r="AA224" s="7">
        <f t="shared" si="79"/>
        <v>14702.869999999999</v>
      </c>
      <c r="AB224" s="6"/>
      <c r="AC224" s="5">
        <f>SUMIF('KPI data 2022'!$B:$B, $B224,'KPI data 2022'!$AI:$AI)</f>
        <v>25658.499999999996</v>
      </c>
      <c r="AD224" s="5">
        <f>SUMIF('KPI data 2023'!$B:$B, $B224, 'KPI data 2023'!$AI:$AI)</f>
        <v>17501.41</v>
      </c>
      <c r="AE224" s="5">
        <f>SUMIF('KPI data 2024'!$B:$B, $B224, 'KPI data 2024'!$AI:$AI)</f>
        <v>8268.67</v>
      </c>
      <c r="AF224" s="5">
        <f t="shared" si="88"/>
        <v>22002.87</v>
      </c>
      <c r="AG224" s="5">
        <f>IF(D224="Switzerland",SUMIF('Combined Budget 2025 CHF'!$B:$B,$B224,'Combined Budget 2025 CHF'!$Q:$Q),SUMIF('Combined Budget 2025 EUR'!$B:$B,$B224,'Combined Budget 2025 EUR'!$Q:$Q))</f>
        <v>10000</v>
      </c>
      <c r="AH224" s="6"/>
      <c r="AI224" s="6">
        <f t="shared" si="80"/>
        <v>1.6609926384775302</v>
      </c>
      <c r="AJ224" s="6">
        <f t="shared" si="81"/>
        <v>0.25720556229469516</v>
      </c>
      <c r="AK224" s="6">
        <f t="shared" si="82"/>
        <v>-0.14247247500828175</v>
      </c>
      <c r="AL224" s="6">
        <f t="shared" si="83"/>
        <v>1.2002869999999999</v>
      </c>
      <c r="AM224" s="6">
        <f t="shared" si="89"/>
        <v>-3.7696606650532538E-2</v>
      </c>
      <c r="AN224" s="6"/>
      <c r="AO224" s="7">
        <f t="shared" si="84"/>
        <v>13734.199999999999</v>
      </c>
      <c r="AP224" s="7">
        <f t="shared" si="85"/>
        <v>4501.4599999999991</v>
      </c>
      <c r="AQ224" s="7">
        <f t="shared" si="86"/>
        <v>-3655.6299999999974</v>
      </c>
      <c r="AR224" s="7">
        <f t="shared" si="87"/>
        <v>12002.869999999999</v>
      </c>
    </row>
    <row r="225" spans="2:44" x14ac:dyDescent="0.25">
      <c r="B225">
        <v>20024</v>
      </c>
      <c r="C225" t="s">
        <v>164</v>
      </c>
      <c r="D225" s="1" t="s">
        <v>23</v>
      </c>
      <c r="E225" s="1" t="str">
        <f>IF(D225="Switzerland", VLOOKUP($B225, 'Combined Budget 2025 CHF'!$B:$E, 4, 0), VLOOKUP($B225, 'Combined Budget 2025 EUR'!$B:$E, 4, 0))</f>
        <v>South East / Bayern</v>
      </c>
      <c r="F225" s="1" t="s">
        <v>533</v>
      </c>
      <c r="G225" s="1" t="s">
        <v>533</v>
      </c>
      <c r="H225" t="str">
        <f>IF(D225="Switzerland", VLOOKUP($B225, 'Combined Budget 2025 CHF'!$B:$K, 10, 0), VLOOKUP($B225, 'Combined Budget 2025 EUR'!$B:$K, 10, 0))</f>
        <v>AB</v>
      </c>
      <c r="I225" t="s">
        <v>548</v>
      </c>
      <c r="J225">
        <f>YEAR(VLOOKUP($B225, 'KPI data 2025'!$B:$H, 7, 0))</f>
        <v>1900</v>
      </c>
      <c r="K225" t="str">
        <f t="shared" si="70"/>
        <v>Pre-2022</v>
      </c>
      <c r="L225" s="5">
        <f>SUMIF('KPI data 2022'!$B:$B, $B225,'KPI data 2022'!$X:$X)</f>
        <v>21974.440000000002</v>
      </c>
      <c r="M225" s="5">
        <f>SUMIF('KPI data 2023'!$B:$B, $B225, 'KPI data 2023'!$X:$X)</f>
        <v>23292.940000000002</v>
      </c>
      <c r="N225" s="5">
        <f>SUMIF('KPI data 2024'!$B:$B, $B225, 'KPI data 2024'!$X:$X)</f>
        <v>26706.73</v>
      </c>
      <c r="O225" s="5">
        <f>SUMIF('KPI data 2025'!$B:$B, $B225, 'KPI data 2025'!$X:$X)</f>
        <v>26726.42</v>
      </c>
      <c r="P225" s="5">
        <f>IF(D225="Switzerland",SUMIF('Combined Budget 2025 CHF'!$B:$B,$B225,'Combined Budget 2025 CHF'!$AF:$AF),SUMIF('Combined Budget 2025 EUR'!$B:$B,$B225,'Combined Budget 2025 EUR'!$AN:$AN))</f>
        <v>20440</v>
      </c>
      <c r="Q225" s="6"/>
      <c r="R225" s="6">
        <f t="shared" si="71"/>
        <v>7.3726734796797366E-4</v>
      </c>
      <c r="S225" s="6">
        <f t="shared" si="72"/>
        <v>0.14740432079419752</v>
      </c>
      <c r="T225" s="6">
        <f t="shared" si="73"/>
        <v>0.21625033447951325</v>
      </c>
      <c r="U225" s="6">
        <f t="shared" si="74"/>
        <v>0.3075547945205479</v>
      </c>
      <c r="V225" s="6">
        <f t="shared" si="75"/>
        <v>5.0160655162166279E-2</v>
      </c>
      <c r="W225" s="6"/>
      <c r="X225" s="7">
        <f t="shared" si="76"/>
        <v>19.68999999999869</v>
      </c>
      <c r="Y225" s="7">
        <f t="shared" si="77"/>
        <v>3433.4799999999959</v>
      </c>
      <c r="Z225" s="7">
        <f t="shared" si="78"/>
        <v>4751.9799999999959</v>
      </c>
      <c r="AA225" s="7">
        <f t="shared" si="79"/>
        <v>6286.4199999999983</v>
      </c>
      <c r="AB225" s="6"/>
      <c r="AC225" s="5">
        <f>SUMIF('KPI data 2022'!$B:$B, $B225,'KPI data 2022'!$AI:$AI)</f>
        <v>21974.440000000002</v>
      </c>
      <c r="AD225" s="5">
        <f>SUMIF('KPI data 2023'!$B:$B, $B225, 'KPI data 2023'!$AI:$AI)</f>
        <v>23292.940000000002</v>
      </c>
      <c r="AE225" s="5">
        <f>SUMIF('KPI data 2024'!$B:$B, $B225, 'KPI data 2024'!$AI:$AI)</f>
        <v>26706.73</v>
      </c>
      <c r="AF225" s="5">
        <f t="shared" si="88"/>
        <v>26726.42</v>
      </c>
      <c r="AG225" s="5">
        <f>IF(D225="Switzerland",SUMIF('Combined Budget 2025 CHF'!$B:$B,$B225,'Combined Budget 2025 CHF'!$Q:$Q),SUMIF('Combined Budget 2025 EUR'!$B:$B,$B225,'Combined Budget 2025 EUR'!$Q:$Q))</f>
        <v>28000</v>
      </c>
      <c r="AH225" s="6"/>
      <c r="AI225" s="6">
        <f t="shared" si="80"/>
        <v>7.3726734796797366E-4</v>
      </c>
      <c r="AJ225" s="6">
        <f t="shared" si="81"/>
        <v>0.14740432079419752</v>
      </c>
      <c r="AK225" s="6">
        <f t="shared" si="82"/>
        <v>0.21625033447951325</v>
      </c>
      <c r="AL225" s="6">
        <f t="shared" si="83"/>
        <v>-4.5485000000000109E-2</v>
      </c>
      <c r="AM225" s="6">
        <f t="shared" si="89"/>
        <v>5.0160655162166279E-2</v>
      </c>
      <c r="AN225" s="6"/>
      <c r="AO225" s="7">
        <f t="shared" si="84"/>
        <v>19.68999999999869</v>
      </c>
      <c r="AP225" s="7">
        <f t="shared" si="85"/>
        <v>3433.4799999999959</v>
      </c>
      <c r="AQ225" s="7">
        <f t="shared" si="86"/>
        <v>4751.9799999999959</v>
      </c>
      <c r="AR225" s="7">
        <f t="shared" si="87"/>
        <v>-1273.5800000000017</v>
      </c>
    </row>
    <row r="226" spans="2:44" x14ac:dyDescent="0.25">
      <c r="B226">
        <v>20142</v>
      </c>
      <c r="C226" t="s">
        <v>192</v>
      </c>
      <c r="D226" s="1" t="s">
        <v>23</v>
      </c>
      <c r="E226" s="1" t="str">
        <f>IF(D226="Switzerland", VLOOKUP($B226, 'Combined Budget 2025 CHF'!$B:$E, 4, 0), VLOOKUP($B226, 'Combined Budget 2025 EUR'!$B:$E, 4, 0))</f>
        <v>South West</v>
      </c>
      <c r="F226" s="1" t="s">
        <v>535</v>
      </c>
      <c r="G226" s="1" t="s">
        <v>106</v>
      </c>
      <c r="H226" t="str">
        <f>IF(D226="Switzerland", VLOOKUP($B226, 'Combined Budget 2025 CHF'!$B:$K, 10, 0), VLOOKUP($B226, 'Combined Budget 2025 EUR'!$B:$K, 10, 0))</f>
        <v>AB</v>
      </c>
      <c r="I226" t="s">
        <v>64</v>
      </c>
      <c r="J226">
        <f>YEAR(VLOOKUP($B226, 'KPI data 2025'!$B:$H, 7, 0))</f>
        <v>1900</v>
      </c>
      <c r="K226" t="str">
        <f t="shared" si="70"/>
        <v>Pre-2022</v>
      </c>
      <c r="L226" s="5">
        <f>SUMIF('KPI data 2022'!$B:$B, $B226,'KPI data 2022'!$X:$X)</f>
        <v>54309.239999999991</v>
      </c>
      <c r="M226" s="5">
        <f>SUMIF('KPI data 2023'!$B:$B, $B226, 'KPI data 2023'!$X:$X)</f>
        <v>59941.820000000007</v>
      </c>
      <c r="N226" s="5">
        <f>SUMIF('KPI data 2024'!$B:$B, $B226, 'KPI data 2024'!$X:$X)</f>
        <v>45650.87</v>
      </c>
      <c r="O226" s="5">
        <f>SUMIF('KPI data 2025'!$B:$B, $B226, 'KPI data 2025'!$X:$X)</f>
        <v>59153.67</v>
      </c>
      <c r="P226" s="5">
        <f>IF(D226="Switzerland",SUMIF('Combined Budget 2025 CHF'!$B:$B,$B226,'Combined Budget 2025 CHF'!$AF:$AF),SUMIF('Combined Budget 2025 EUR'!$B:$B,$B226,'Combined Budget 2025 EUR'!$AN:$AN))</f>
        <v>29200</v>
      </c>
      <c r="Q226" s="6"/>
      <c r="R226" s="6">
        <f t="shared" si="71"/>
        <v>0.29578406720397643</v>
      </c>
      <c r="S226" s="6">
        <f t="shared" si="72"/>
        <v>-1.3148583076056264E-2</v>
      </c>
      <c r="T226" s="6">
        <f t="shared" si="73"/>
        <v>8.9200843171438393E-2</v>
      </c>
      <c r="U226" s="6">
        <f t="shared" si="74"/>
        <v>1.0258106164383562</v>
      </c>
      <c r="V226" s="6">
        <f t="shared" si="75"/>
        <v>2.1590844715266844E-2</v>
      </c>
      <c r="W226" s="6"/>
      <c r="X226" s="7">
        <f t="shared" si="76"/>
        <v>13502.799999999996</v>
      </c>
      <c r="Y226" s="7">
        <f t="shared" si="77"/>
        <v>-788.15000000000873</v>
      </c>
      <c r="Z226" s="7">
        <f t="shared" si="78"/>
        <v>4844.4300000000076</v>
      </c>
      <c r="AA226" s="7">
        <f t="shared" si="79"/>
        <v>29953.67</v>
      </c>
      <c r="AB226" s="6"/>
      <c r="AC226" s="5">
        <f>SUMIF('KPI data 2022'!$B:$B, $B226,'KPI data 2022'!$AI:$AI)</f>
        <v>54309.239999999991</v>
      </c>
      <c r="AD226" s="5">
        <f>SUMIF('KPI data 2023'!$B:$B, $B226, 'KPI data 2023'!$AI:$AI)</f>
        <v>59941.820000000007</v>
      </c>
      <c r="AE226" s="5">
        <f>SUMIF('KPI data 2024'!$B:$B, $B226, 'KPI data 2024'!$AI:$AI)</f>
        <v>45650.87</v>
      </c>
      <c r="AF226" s="5">
        <f t="shared" si="88"/>
        <v>59153.67</v>
      </c>
      <c r="AG226" s="5">
        <f>IF(D226="Switzerland",SUMIF('Combined Budget 2025 CHF'!$B:$B,$B226,'Combined Budget 2025 CHF'!$Q:$Q),SUMIF('Combined Budget 2025 EUR'!$B:$B,$B226,'Combined Budget 2025 EUR'!$Q:$Q))</f>
        <v>40000</v>
      </c>
      <c r="AH226" s="6"/>
      <c r="AI226" s="6">
        <f t="shared" si="80"/>
        <v>0.29578406720397643</v>
      </c>
      <c r="AJ226" s="6">
        <f t="shared" si="81"/>
        <v>-1.3148583076056264E-2</v>
      </c>
      <c r="AK226" s="6">
        <f t="shared" si="82"/>
        <v>8.9200843171438393E-2</v>
      </c>
      <c r="AL226" s="6">
        <f t="shared" si="83"/>
        <v>0.47884174999999995</v>
      </c>
      <c r="AM226" s="6">
        <f t="shared" si="89"/>
        <v>2.1590844715266844E-2</v>
      </c>
      <c r="AN226" s="6"/>
      <c r="AO226" s="7">
        <f t="shared" si="84"/>
        <v>13502.799999999996</v>
      </c>
      <c r="AP226" s="7">
        <f t="shared" si="85"/>
        <v>-788.15000000000873</v>
      </c>
      <c r="AQ226" s="7">
        <f t="shared" si="86"/>
        <v>4844.4300000000076</v>
      </c>
      <c r="AR226" s="7">
        <f t="shared" si="87"/>
        <v>19153.669999999998</v>
      </c>
    </row>
    <row r="227" spans="2:44" x14ac:dyDescent="0.25">
      <c r="B227">
        <v>20163</v>
      </c>
      <c r="C227" t="s">
        <v>248</v>
      </c>
      <c r="D227" s="1" t="s">
        <v>23</v>
      </c>
      <c r="E227" s="1" t="str">
        <f>IF(D227="Switzerland", VLOOKUP($B227, 'Combined Budget 2025 CHF'!$B:$E, 4, 0), VLOOKUP($B227, 'Combined Budget 2025 EUR'!$B:$E, 4, 0))</f>
        <v>South East / Bayern</v>
      </c>
      <c r="F227" s="1" t="s">
        <v>535</v>
      </c>
      <c r="G227" s="1" t="s">
        <v>106</v>
      </c>
      <c r="H227" t="str">
        <f>IF(D227="Switzerland", VLOOKUP($B227, 'Combined Budget 2025 CHF'!$B:$K, 10, 0), VLOOKUP($B227, 'Combined Budget 2025 EUR'!$B:$K, 10, 0))</f>
        <v>AB</v>
      </c>
      <c r="I227" t="s">
        <v>64</v>
      </c>
      <c r="J227">
        <f>YEAR(VLOOKUP($B227, 'KPI data 2025'!$B:$H, 7, 0))</f>
        <v>1900</v>
      </c>
      <c r="K227" t="str">
        <f t="shared" si="70"/>
        <v>Pre-2022</v>
      </c>
      <c r="L227" s="5">
        <f>SUMIF('KPI data 2022'!$B:$B, $B227,'KPI data 2022'!$X:$X)</f>
        <v>14756.55</v>
      </c>
      <c r="M227" s="5">
        <f>SUMIF('KPI data 2023'!$B:$B, $B227, 'KPI data 2023'!$X:$X)</f>
        <v>11089.16</v>
      </c>
      <c r="N227" s="5">
        <f>SUMIF('KPI data 2024'!$B:$B, $B227, 'KPI data 2024'!$X:$X)</f>
        <v>20862.02</v>
      </c>
      <c r="O227" s="5">
        <f>SUMIF('KPI data 2025'!$B:$B, $B227, 'KPI data 2025'!$X:$X)</f>
        <v>20349.91</v>
      </c>
      <c r="P227" s="5">
        <f>IF(D227="Switzerland",SUMIF('Combined Budget 2025 CHF'!$B:$B,$B227,'Combined Budget 2025 CHF'!$AF:$AF),SUMIF('Combined Budget 2025 EUR'!$B:$B,$B227,'Combined Budget 2025 EUR'!$AN:$AN))</f>
        <v>16790</v>
      </c>
      <c r="Q227" s="6"/>
      <c r="R227" s="6">
        <f t="shared" si="71"/>
        <v>-2.4547479103174119E-2</v>
      </c>
      <c r="S227" s="6">
        <f t="shared" si="72"/>
        <v>0.83511735785217267</v>
      </c>
      <c r="T227" s="6">
        <f t="shared" si="73"/>
        <v>0.37904252687789497</v>
      </c>
      <c r="U227" s="6">
        <f t="shared" si="74"/>
        <v>0.21202561048243007</v>
      </c>
      <c r="V227" s="6">
        <f t="shared" si="75"/>
        <v>8.3663422890435379E-2</v>
      </c>
      <c r="W227" s="6"/>
      <c r="X227" s="7">
        <f t="shared" si="76"/>
        <v>-512.11000000000058</v>
      </c>
      <c r="Y227" s="7">
        <f t="shared" si="77"/>
        <v>9260.75</v>
      </c>
      <c r="Z227" s="7">
        <f t="shared" si="78"/>
        <v>5593.3600000000006</v>
      </c>
      <c r="AA227" s="7">
        <f t="shared" si="79"/>
        <v>3559.91</v>
      </c>
      <c r="AB227" s="6"/>
      <c r="AC227" s="5">
        <f>SUMIF('KPI data 2022'!$B:$B, $B227,'KPI data 2022'!$AI:$AI)</f>
        <v>14756.55</v>
      </c>
      <c r="AD227" s="5">
        <f>SUMIF('KPI data 2023'!$B:$B, $B227, 'KPI data 2023'!$AI:$AI)</f>
        <v>11089.16</v>
      </c>
      <c r="AE227" s="5">
        <f>SUMIF('KPI data 2024'!$B:$B, $B227, 'KPI data 2024'!$AI:$AI)</f>
        <v>20862.02</v>
      </c>
      <c r="AF227" s="5">
        <f t="shared" si="88"/>
        <v>20349.91</v>
      </c>
      <c r="AG227" s="5">
        <f>IF(D227="Switzerland",SUMIF('Combined Budget 2025 CHF'!$B:$B,$B227,'Combined Budget 2025 CHF'!$Q:$Q),SUMIF('Combined Budget 2025 EUR'!$B:$B,$B227,'Combined Budget 2025 EUR'!$Q:$Q))</f>
        <v>23000</v>
      </c>
      <c r="AH227" s="6"/>
      <c r="AI227" s="6">
        <f t="shared" si="80"/>
        <v>-2.4547479103174119E-2</v>
      </c>
      <c r="AJ227" s="6">
        <f t="shared" si="81"/>
        <v>0.83511735785217267</v>
      </c>
      <c r="AK227" s="6">
        <f t="shared" si="82"/>
        <v>0.37904252687789497</v>
      </c>
      <c r="AL227" s="6">
        <f t="shared" si="83"/>
        <v>-0.11522130434782607</v>
      </c>
      <c r="AM227" s="6">
        <f t="shared" si="89"/>
        <v>8.3663422890435379E-2</v>
      </c>
      <c r="AN227" s="6"/>
      <c r="AO227" s="7">
        <f t="shared" si="84"/>
        <v>-512.11000000000058</v>
      </c>
      <c r="AP227" s="7">
        <f t="shared" si="85"/>
        <v>9260.75</v>
      </c>
      <c r="AQ227" s="7">
        <f t="shared" si="86"/>
        <v>5593.3600000000006</v>
      </c>
      <c r="AR227" s="7">
        <f t="shared" si="87"/>
        <v>-2650.09</v>
      </c>
    </row>
    <row r="228" spans="2:44" x14ac:dyDescent="0.25">
      <c r="B228">
        <v>20172</v>
      </c>
      <c r="C228" t="s">
        <v>129</v>
      </c>
      <c r="D228" s="1" t="s">
        <v>23</v>
      </c>
      <c r="E228" s="1" t="str">
        <f>IF(D228="Switzerland", VLOOKUP($B228, 'Combined Budget 2025 CHF'!$B:$E, 4, 0), VLOOKUP($B228, 'Combined Budget 2025 EUR'!$B:$E, 4, 0))</f>
        <v>North</v>
      </c>
      <c r="F228" s="1" t="s">
        <v>533</v>
      </c>
      <c r="G228" s="1" t="s">
        <v>533</v>
      </c>
      <c r="H228" t="str">
        <f>IF(D228="Switzerland", VLOOKUP($B228, 'Combined Budget 2025 CHF'!$B:$K, 10, 0), VLOOKUP($B228, 'Combined Budget 2025 EUR'!$B:$K, 10, 0))</f>
        <v>AB</v>
      </c>
      <c r="I228" t="s">
        <v>64</v>
      </c>
      <c r="J228">
        <f>YEAR(VLOOKUP($B228, 'KPI data 2025'!$B:$H, 7, 0))</f>
        <v>1900</v>
      </c>
      <c r="K228" t="str">
        <f t="shared" si="70"/>
        <v>Pre-2022</v>
      </c>
      <c r="L228" s="5">
        <f>SUMIF('KPI data 2022'!$B:$B, $B228,'KPI data 2022'!$X:$X)</f>
        <v>16386.620000000003</v>
      </c>
      <c r="M228" s="5">
        <f>SUMIF('KPI data 2023'!$B:$B, $B228, 'KPI data 2023'!$X:$X)</f>
        <v>21111.439999999999</v>
      </c>
      <c r="N228" s="5">
        <f>SUMIF('KPI data 2024'!$B:$B, $B228, 'KPI data 2024'!$X:$X)</f>
        <v>23517.070000000003</v>
      </c>
      <c r="O228" s="5">
        <f>SUMIF('KPI data 2025'!$B:$B, $B228, 'KPI data 2025'!$X:$X)</f>
        <v>19157.530000000002</v>
      </c>
      <c r="P228" s="5">
        <f>IF(D228="Switzerland",SUMIF('Combined Budget 2025 CHF'!$B:$B,$B228,'Combined Budget 2025 CHF'!$AF:$AF),SUMIF('Combined Budget 2025 EUR'!$B:$B,$B228,'Combined Budget 2025 EUR'!$AN:$AN))</f>
        <v>18250</v>
      </c>
      <c r="Q228" s="6"/>
      <c r="R228" s="6">
        <f t="shared" si="71"/>
        <v>-0.18537768523034548</v>
      </c>
      <c r="S228" s="6">
        <f t="shared" si="72"/>
        <v>-9.2552189713254851E-2</v>
      </c>
      <c r="T228" s="6">
        <f t="shared" si="73"/>
        <v>0.16909588432513845</v>
      </c>
      <c r="U228" s="6">
        <f t="shared" si="74"/>
        <v>4.9727671232876913E-2</v>
      </c>
      <c r="V228" s="6">
        <f t="shared" si="75"/>
        <v>3.9830454569979912E-2</v>
      </c>
      <c r="W228" s="6"/>
      <c r="X228" s="7">
        <f t="shared" si="76"/>
        <v>-4359.5400000000009</v>
      </c>
      <c r="Y228" s="7">
        <f t="shared" si="77"/>
        <v>-1953.9099999999962</v>
      </c>
      <c r="Z228" s="7">
        <f t="shared" si="78"/>
        <v>2770.91</v>
      </c>
      <c r="AA228" s="7">
        <f t="shared" si="79"/>
        <v>907.53000000000247</v>
      </c>
      <c r="AB228" s="6"/>
      <c r="AC228" s="5">
        <f>SUMIF('KPI data 2022'!$B:$B, $B228,'KPI data 2022'!$AI:$AI)</f>
        <v>16386.620000000003</v>
      </c>
      <c r="AD228" s="5">
        <f>SUMIF('KPI data 2023'!$B:$B, $B228, 'KPI data 2023'!$AI:$AI)</f>
        <v>21111.439999999999</v>
      </c>
      <c r="AE228" s="5">
        <f>SUMIF('KPI data 2024'!$B:$B, $B228, 'KPI data 2024'!$AI:$AI)</f>
        <v>23517.070000000003</v>
      </c>
      <c r="AF228" s="5">
        <f t="shared" si="88"/>
        <v>19157.530000000002</v>
      </c>
      <c r="AG228" s="5">
        <f>IF(D228="Switzerland",SUMIF('Combined Budget 2025 CHF'!$B:$B,$B228,'Combined Budget 2025 CHF'!$Q:$Q),SUMIF('Combined Budget 2025 EUR'!$B:$B,$B228,'Combined Budget 2025 EUR'!$Q:$Q))</f>
        <v>25000</v>
      </c>
      <c r="AH228" s="6"/>
      <c r="AI228" s="6">
        <f t="shared" si="80"/>
        <v>-0.18537768523034548</v>
      </c>
      <c r="AJ228" s="6">
        <f t="shared" si="81"/>
        <v>-9.2552189713254851E-2</v>
      </c>
      <c r="AK228" s="6">
        <f t="shared" si="82"/>
        <v>0.16909588432513845</v>
      </c>
      <c r="AL228" s="6">
        <f t="shared" si="83"/>
        <v>-0.23369879999999987</v>
      </c>
      <c r="AM228" s="6">
        <f t="shared" si="89"/>
        <v>3.9830454569979912E-2</v>
      </c>
      <c r="AN228" s="6"/>
      <c r="AO228" s="7">
        <f t="shared" si="84"/>
        <v>-4359.5400000000009</v>
      </c>
      <c r="AP228" s="7">
        <f t="shared" si="85"/>
        <v>-1953.9099999999962</v>
      </c>
      <c r="AQ228" s="7">
        <f t="shared" si="86"/>
        <v>2770.91</v>
      </c>
      <c r="AR228" s="7">
        <f t="shared" si="87"/>
        <v>-5842.4699999999975</v>
      </c>
    </row>
    <row r="229" spans="2:44" x14ac:dyDescent="0.25">
      <c r="B229">
        <v>20309</v>
      </c>
      <c r="C229" t="s">
        <v>193</v>
      </c>
      <c r="D229" s="1" t="s">
        <v>23</v>
      </c>
      <c r="E229" s="1" t="str">
        <f>IF(D229="Switzerland", VLOOKUP($B229, 'Combined Budget 2025 CHF'!$B:$E, 4, 0), VLOOKUP($B229, 'Combined Budget 2025 EUR'!$B:$E, 4, 0))</f>
        <v>South West</v>
      </c>
      <c r="F229" s="1" t="s">
        <v>535</v>
      </c>
      <c r="G229" s="1" t="s">
        <v>106</v>
      </c>
      <c r="H229" t="str">
        <f>IF(D229="Switzerland", VLOOKUP($B229, 'Combined Budget 2025 CHF'!$B:$K, 10, 0), VLOOKUP($B229, 'Combined Budget 2025 EUR'!$B:$K, 10, 0))</f>
        <v>AB</v>
      </c>
      <c r="I229" t="s">
        <v>64</v>
      </c>
      <c r="J229">
        <f>YEAR(VLOOKUP($B229, 'KPI data 2025'!$B:$H, 7, 0))</f>
        <v>1900</v>
      </c>
      <c r="K229" t="str">
        <f t="shared" si="70"/>
        <v>Pre-2022</v>
      </c>
      <c r="L229" s="5">
        <f>SUMIF('KPI data 2022'!$B:$B, $B229,'KPI data 2022'!$X:$X)</f>
        <v>22251.69</v>
      </c>
      <c r="M229" s="5">
        <f>SUMIF('KPI data 2023'!$B:$B, $B229, 'KPI data 2023'!$X:$X)</f>
        <v>19943.440000000002</v>
      </c>
      <c r="N229" s="5">
        <f>SUMIF('KPI data 2024'!$B:$B, $B229, 'KPI data 2024'!$X:$X)</f>
        <v>20862.36</v>
      </c>
      <c r="O229" s="5">
        <f>SUMIF('KPI data 2025'!$B:$B, $B229, 'KPI data 2025'!$X:$X)</f>
        <v>17232.430000000004</v>
      </c>
      <c r="P229" s="5">
        <f>IF(D229="Switzerland",SUMIF('Combined Budget 2025 CHF'!$B:$B,$B229,'Combined Budget 2025 CHF'!$AF:$AF),SUMIF('Combined Budget 2025 EUR'!$B:$B,$B229,'Combined Budget 2025 EUR'!$AN:$AN))</f>
        <v>16790</v>
      </c>
      <c r="Q229" s="6"/>
      <c r="R229" s="6">
        <f t="shared" si="71"/>
        <v>-0.17399421733686871</v>
      </c>
      <c r="S229" s="6">
        <f t="shared" si="72"/>
        <v>-0.13593492396497286</v>
      </c>
      <c r="T229" s="6">
        <f t="shared" si="73"/>
        <v>-0.22556758610244865</v>
      </c>
      <c r="U229" s="6">
        <f t="shared" si="74"/>
        <v>2.6350804050029986E-2</v>
      </c>
      <c r="V229" s="6">
        <f t="shared" si="75"/>
        <v>-6.1907031902205256E-2</v>
      </c>
      <c r="W229" s="6"/>
      <c r="X229" s="7">
        <f t="shared" si="76"/>
        <v>-3629.9299999999967</v>
      </c>
      <c r="Y229" s="7">
        <f t="shared" si="77"/>
        <v>-2711.0099999999984</v>
      </c>
      <c r="Z229" s="7">
        <f t="shared" si="78"/>
        <v>-5019.2599999999948</v>
      </c>
      <c r="AA229" s="7">
        <f t="shared" si="79"/>
        <v>442.43000000000393</v>
      </c>
      <c r="AB229" s="6"/>
      <c r="AC229" s="5">
        <f>SUMIF('KPI data 2022'!$B:$B, $B229,'KPI data 2022'!$AI:$AI)</f>
        <v>22251.69</v>
      </c>
      <c r="AD229" s="5">
        <f>SUMIF('KPI data 2023'!$B:$B, $B229, 'KPI data 2023'!$AI:$AI)</f>
        <v>19943.440000000002</v>
      </c>
      <c r="AE229" s="5">
        <f>SUMIF('KPI data 2024'!$B:$B, $B229, 'KPI data 2024'!$AI:$AI)</f>
        <v>20862.36</v>
      </c>
      <c r="AF229" s="5">
        <f t="shared" si="88"/>
        <v>17232.430000000004</v>
      </c>
      <c r="AG229" s="5">
        <f>IF(D229="Switzerland",SUMIF('Combined Budget 2025 CHF'!$B:$B,$B229,'Combined Budget 2025 CHF'!$Q:$Q),SUMIF('Combined Budget 2025 EUR'!$B:$B,$B229,'Combined Budget 2025 EUR'!$Q:$Q))</f>
        <v>23000</v>
      </c>
      <c r="AH229" s="6"/>
      <c r="AI229" s="6">
        <f t="shared" si="80"/>
        <v>-0.17399421733686871</v>
      </c>
      <c r="AJ229" s="6">
        <f t="shared" si="81"/>
        <v>-0.13593492396497286</v>
      </c>
      <c r="AK229" s="6">
        <f t="shared" si="82"/>
        <v>-0.22556758610244865</v>
      </c>
      <c r="AL229" s="6">
        <f t="shared" si="83"/>
        <v>-0.25076391304347811</v>
      </c>
      <c r="AM229" s="6">
        <f t="shared" si="89"/>
        <v>-6.1907031902205256E-2</v>
      </c>
      <c r="AN229" s="6"/>
      <c r="AO229" s="7">
        <f t="shared" si="84"/>
        <v>-3629.9299999999967</v>
      </c>
      <c r="AP229" s="7">
        <f t="shared" si="85"/>
        <v>-2711.0099999999984</v>
      </c>
      <c r="AQ229" s="7">
        <f t="shared" si="86"/>
        <v>-5019.2599999999948</v>
      </c>
      <c r="AR229" s="7">
        <f t="shared" si="87"/>
        <v>-5767.5699999999961</v>
      </c>
    </row>
    <row r="230" spans="2:44" x14ac:dyDescent="0.25">
      <c r="B230">
        <v>20313</v>
      </c>
      <c r="C230" t="s">
        <v>249</v>
      </c>
      <c r="D230" s="1" t="s">
        <v>23</v>
      </c>
      <c r="E230" s="1" t="str">
        <f>IF(D230="Switzerland", VLOOKUP($B230, 'Combined Budget 2025 CHF'!$B:$E, 4, 0), VLOOKUP($B230, 'Combined Budget 2025 EUR'!$B:$E, 4, 0))</f>
        <v>South East / Bayern</v>
      </c>
      <c r="F230" s="1" t="s">
        <v>535</v>
      </c>
      <c r="G230" s="1" t="s">
        <v>106</v>
      </c>
      <c r="H230" t="str">
        <f>IF(D230="Switzerland", VLOOKUP($B230, 'Combined Budget 2025 CHF'!$B:$K, 10, 0), VLOOKUP($B230, 'Combined Budget 2025 EUR'!$B:$K, 10, 0))</f>
        <v>AB</v>
      </c>
      <c r="I230" t="s">
        <v>64</v>
      </c>
      <c r="J230">
        <f>YEAR(VLOOKUP($B230, 'KPI data 2025'!$B:$H, 7, 0))</f>
        <v>1900</v>
      </c>
      <c r="K230" t="str">
        <f t="shared" si="70"/>
        <v>Pre-2022</v>
      </c>
      <c r="L230" s="5">
        <f>SUMIF('KPI data 2022'!$B:$B, $B230,'KPI data 2022'!$X:$X)</f>
        <v>17516.25</v>
      </c>
      <c r="M230" s="5">
        <f>SUMIF('KPI data 2023'!$B:$B, $B230, 'KPI data 2023'!$X:$X)</f>
        <v>9528.17</v>
      </c>
      <c r="N230" s="5">
        <f>SUMIF('KPI data 2024'!$B:$B, $B230, 'KPI data 2024'!$X:$X)</f>
        <v>20040.52</v>
      </c>
      <c r="O230" s="5">
        <f>SUMIF('KPI data 2025'!$B:$B, $B230, 'KPI data 2025'!$X:$X)</f>
        <v>10741.320000000002</v>
      </c>
      <c r="P230" s="5">
        <f>IF(D230="Switzerland",SUMIF('Combined Budget 2025 CHF'!$B:$B,$B230,'Combined Budget 2025 CHF'!$AF:$AF),SUMIF('Combined Budget 2025 EUR'!$B:$B,$B230,'Combined Budget 2025 EUR'!$AN:$AN))</f>
        <v>16790</v>
      </c>
      <c r="Q230" s="6"/>
      <c r="R230" s="6">
        <f t="shared" si="71"/>
        <v>-0.46401989569132929</v>
      </c>
      <c r="S230" s="6">
        <f t="shared" si="72"/>
        <v>0.12732245541378884</v>
      </c>
      <c r="T230" s="6">
        <f t="shared" si="73"/>
        <v>-0.38677970456005129</v>
      </c>
      <c r="U230" s="6">
        <f t="shared" si="74"/>
        <v>-0.36025491363907081</v>
      </c>
      <c r="V230" s="6">
        <f t="shared" si="75"/>
        <v>-0.11507975682050786</v>
      </c>
      <c r="W230" s="6"/>
      <c r="X230" s="7">
        <f t="shared" si="76"/>
        <v>-9299.1999999999989</v>
      </c>
      <c r="Y230" s="7">
        <f t="shared" si="77"/>
        <v>1213.1500000000015</v>
      </c>
      <c r="Z230" s="7">
        <f t="shared" si="78"/>
        <v>-6774.9299999999985</v>
      </c>
      <c r="AA230" s="7">
        <f t="shared" si="79"/>
        <v>-6048.6799999999985</v>
      </c>
      <c r="AB230" s="6"/>
      <c r="AC230" s="5">
        <f>SUMIF('KPI data 2022'!$B:$B, $B230,'KPI data 2022'!$AI:$AI)</f>
        <v>17516.25</v>
      </c>
      <c r="AD230" s="5">
        <f>SUMIF('KPI data 2023'!$B:$B, $B230, 'KPI data 2023'!$AI:$AI)</f>
        <v>9528.17</v>
      </c>
      <c r="AE230" s="5">
        <f>SUMIF('KPI data 2024'!$B:$B, $B230, 'KPI data 2024'!$AI:$AI)</f>
        <v>20040.52</v>
      </c>
      <c r="AF230" s="5">
        <f t="shared" si="88"/>
        <v>10741.320000000002</v>
      </c>
      <c r="AG230" s="5">
        <f>IF(D230="Switzerland",SUMIF('Combined Budget 2025 CHF'!$B:$B,$B230,'Combined Budget 2025 CHF'!$Q:$Q),SUMIF('Combined Budget 2025 EUR'!$B:$B,$B230,'Combined Budget 2025 EUR'!$Q:$Q))</f>
        <v>23000</v>
      </c>
      <c r="AH230" s="6"/>
      <c r="AI230" s="6">
        <f t="shared" si="80"/>
        <v>-0.46401989569132929</v>
      </c>
      <c r="AJ230" s="6">
        <f t="shared" si="81"/>
        <v>0.12732245541378884</v>
      </c>
      <c r="AK230" s="6">
        <f t="shared" si="82"/>
        <v>-0.38677970456005129</v>
      </c>
      <c r="AL230" s="6">
        <f t="shared" si="83"/>
        <v>-0.53298608695652172</v>
      </c>
      <c r="AM230" s="6">
        <f t="shared" si="89"/>
        <v>-0.11507975682050786</v>
      </c>
      <c r="AN230" s="6"/>
      <c r="AO230" s="7">
        <f t="shared" si="84"/>
        <v>-9299.1999999999989</v>
      </c>
      <c r="AP230" s="7">
        <f t="shared" si="85"/>
        <v>1213.1500000000015</v>
      </c>
      <c r="AQ230" s="7">
        <f t="shared" si="86"/>
        <v>-6774.9299999999985</v>
      </c>
      <c r="AR230" s="7">
        <f t="shared" si="87"/>
        <v>-12258.679999999998</v>
      </c>
    </row>
    <row r="231" spans="2:44" x14ac:dyDescent="0.25">
      <c r="B231">
        <v>20317</v>
      </c>
      <c r="C231" t="s">
        <v>194</v>
      </c>
      <c r="D231" s="1" t="s">
        <v>23</v>
      </c>
      <c r="E231" s="1" t="str">
        <f>IF(D231="Switzerland", VLOOKUP($B231, 'Combined Budget 2025 CHF'!$B:$E, 4, 0), VLOOKUP($B231, 'Combined Budget 2025 EUR'!$B:$E, 4, 0))</f>
        <v>South West</v>
      </c>
      <c r="F231" s="1" t="s">
        <v>533</v>
      </c>
      <c r="G231" s="1" t="s">
        <v>533</v>
      </c>
      <c r="H231" t="str">
        <f>IF(D231="Switzerland", VLOOKUP($B231, 'Combined Budget 2025 CHF'!$B:$K, 10, 0), VLOOKUP($B231, 'Combined Budget 2025 EUR'!$B:$K, 10, 0))</f>
        <v>AB</v>
      </c>
      <c r="I231" t="s">
        <v>64</v>
      </c>
      <c r="J231">
        <f>YEAR(VLOOKUP($B231, 'KPI data 2025'!$B:$H, 7, 0))</f>
        <v>1900</v>
      </c>
      <c r="K231" t="str">
        <f t="shared" si="70"/>
        <v>Pre-2022</v>
      </c>
      <c r="L231" s="5">
        <f>SUMIF('KPI data 2022'!$B:$B, $B231,'KPI data 2022'!$X:$X)</f>
        <v>20151.71</v>
      </c>
      <c r="M231" s="5">
        <f>SUMIF('KPI data 2023'!$B:$B, $B231, 'KPI data 2023'!$X:$X)</f>
        <v>18063.120000000003</v>
      </c>
      <c r="N231" s="5">
        <f>SUMIF('KPI data 2024'!$B:$B, $B231, 'KPI data 2024'!$X:$X)</f>
        <v>21777.200000000001</v>
      </c>
      <c r="O231" s="5">
        <f>SUMIF('KPI data 2025'!$B:$B, $B231, 'KPI data 2025'!$X:$X)</f>
        <v>19175.430000000004</v>
      </c>
      <c r="P231" s="5">
        <f>IF(D231="Switzerland",SUMIF('Combined Budget 2025 CHF'!$B:$B,$B231,'Combined Budget 2025 CHF'!$AF:$AF),SUMIF('Combined Budget 2025 EUR'!$B:$B,$B231,'Combined Budget 2025 EUR'!$AN:$AN))</f>
        <v>17520</v>
      </c>
      <c r="Q231" s="6"/>
      <c r="R231" s="6">
        <f t="shared" si="71"/>
        <v>-0.11947220028286454</v>
      </c>
      <c r="S231" s="6">
        <f t="shared" si="72"/>
        <v>6.1579062753278624E-2</v>
      </c>
      <c r="T231" s="6">
        <f t="shared" si="73"/>
        <v>-4.8446509005935279E-2</v>
      </c>
      <c r="U231" s="6">
        <f t="shared" si="74"/>
        <v>9.4488013698630358E-2</v>
      </c>
      <c r="V231" s="6">
        <f t="shared" si="75"/>
        <v>-1.2338097819509675E-2</v>
      </c>
      <c r="W231" s="6"/>
      <c r="X231" s="7">
        <f t="shared" si="76"/>
        <v>-2601.7699999999968</v>
      </c>
      <c r="Y231" s="7">
        <f t="shared" si="77"/>
        <v>1112.3100000000013</v>
      </c>
      <c r="Z231" s="7">
        <f t="shared" si="78"/>
        <v>-976.2799999999952</v>
      </c>
      <c r="AA231" s="7">
        <f t="shared" si="79"/>
        <v>1655.4300000000039</v>
      </c>
      <c r="AB231" s="6"/>
      <c r="AC231" s="5">
        <f>SUMIF('KPI data 2022'!$B:$B, $B231,'KPI data 2022'!$AI:$AI)</f>
        <v>20151.71</v>
      </c>
      <c r="AD231" s="5">
        <f>SUMIF('KPI data 2023'!$B:$B, $B231, 'KPI data 2023'!$AI:$AI)</f>
        <v>18063.120000000003</v>
      </c>
      <c r="AE231" s="5">
        <f>SUMIF('KPI data 2024'!$B:$B, $B231, 'KPI data 2024'!$AI:$AI)</f>
        <v>21777.200000000001</v>
      </c>
      <c r="AF231" s="5">
        <f t="shared" si="88"/>
        <v>19175.430000000004</v>
      </c>
      <c r="AG231" s="5">
        <f>IF(D231="Switzerland",SUMIF('Combined Budget 2025 CHF'!$B:$B,$B231,'Combined Budget 2025 CHF'!$Q:$Q),SUMIF('Combined Budget 2025 EUR'!$B:$B,$B231,'Combined Budget 2025 EUR'!$Q:$Q))</f>
        <v>24000</v>
      </c>
      <c r="AH231" s="6"/>
      <c r="AI231" s="6">
        <f t="shared" si="80"/>
        <v>-0.11947220028286454</v>
      </c>
      <c r="AJ231" s="6">
        <f t="shared" si="81"/>
        <v>6.1579062753278624E-2</v>
      </c>
      <c r="AK231" s="6">
        <f t="shared" si="82"/>
        <v>-4.8446509005935279E-2</v>
      </c>
      <c r="AL231" s="6">
        <f t="shared" si="83"/>
        <v>-0.20102374999999983</v>
      </c>
      <c r="AM231" s="6">
        <f t="shared" si="89"/>
        <v>-1.2338097819509675E-2</v>
      </c>
      <c r="AN231" s="6"/>
      <c r="AO231" s="7">
        <f t="shared" si="84"/>
        <v>-2601.7699999999968</v>
      </c>
      <c r="AP231" s="7">
        <f t="shared" si="85"/>
        <v>1112.3100000000013</v>
      </c>
      <c r="AQ231" s="7">
        <f t="shared" si="86"/>
        <v>-976.2799999999952</v>
      </c>
      <c r="AR231" s="7">
        <f t="shared" si="87"/>
        <v>-4824.5699999999961</v>
      </c>
    </row>
    <row r="232" spans="2:44" x14ac:dyDescent="0.25">
      <c r="B232">
        <v>20345</v>
      </c>
      <c r="C232" t="s">
        <v>195</v>
      </c>
      <c r="D232" s="1" t="s">
        <v>23</v>
      </c>
      <c r="E232" s="1" t="str">
        <f>IF(D232="Switzerland", VLOOKUP($B232, 'Combined Budget 2025 CHF'!$B:$E, 4, 0), VLOOKUP($B232, 'Combined Budget 2025 EUR'!$B:$E, 4, 0))</f>
        <v>South West</v>
      </c>
      <c r="F232" s="1" t="s">
        <v>533</v>
      </c>
      <c r="G232" s="1" t="s">
        <v>533</v>
      </c>
      <c r="H232" t="str">
        <f>IF(D232="Switzerland", VLOOKUP($B232, 'Combined Budget 2025 CHF'!$B:$K, 10, 0), VLOOKUP($B232, 'Combined Budget 2025 EUR'!$B:$K, 10, 0))</f>
        <v>AB</v>
      </c>
      <c r="I232" t="s">
        <v>64</v>
      </c>
      <c r="J232">
        <f>YEAR(VLOOKUP($B232, 'KPI data 2025'!$B:$H, 7, 0))</f>
        <v>1900</v>
      </c>
      <c r="K232" t="str">
        <f t="shared" si="70"/>
        <v>Pre-2022</v>
      </c>
      <c r="L232" s="5">
        <f>SUMIF('KPI data 2022'!$B:$B, $B232,'KPI data 2022'!$X:$X)</f>
        <v>43185.200000000004</v>
      </c>
      <c r="M232" s="5">
        <f>SUMIF('KPI data 2023'!$B:$B, $B232, 'KPI data 2023'!$X:$X)</f>
        <v>49465.83</v>
      </c>
      <c r="N232" s="5">
        <f>SUMIF('KPI data 2024'!$B:$B, $B232, 'KPI data 2024'!$X:$X)</f>
        <v>58780.990000000005</v>
      </c>
      <c r="O232" s="5">
        <f>SUMIF('KPI data 2025'!$B:$B, $B232, 'KPI data 2025'!$X:$X)</f>
        <v>58028.179999999993</v>
      </c>
      <c r="P232" s="5">
        <f>IF(D232="Switzerland",SUMIF('Combined Budget 2025 CHF'!$B:$B,$B232,'Combined Budget 2025 CHF'!$AF:$AF),SUMIF('Combined Budget 2025 EUR'!$B:$B,$B232,'Combined Budget 2025 EUR'!$AN:$AN))</f>
        <v>45260</v>
      </c>
      <c r="Q232" s="6"/>
      <c r="R232" s="6">
        <f t="shared" si="71"/>
        <v>-1.2807031661086543E-2</v>
      </c>
      <c r="S232" s="6">
        <f t="shared" si="72"/>
        <v>0.17309625654719607</v>
      </c>
      <c r="T232" s="6">
        <f t="shared" si="73"/>
        <v>0.34370525087298387</v>
      </c>
      <c r="U232" s="6">
        <f t="shared" si="74"/>
        <v>0.28210737958462206</v>
      </c>
      <c r="V232" s="6">
        <f t="shared" si="75"/>
        <v>7.6653616576105366E-2</v>
      </c>
      <c r="W232" s="6"/>
      <c r="X232" s="7">
        <f t="shared" si="76"/>
        <v>-752.81000000001222</v>
      </c>
      <c r="Y232" s="7">
        <f t="shared" si="77"/>
        <v>8562.3499999999913</v>
      </c>
      <c r="Z232" s="7">
        <f t="shared" si="78"/>
        <v>14842.979999999989</v>
      </c>
      <c r="AA232" s="7">
        <f t="shared" si="79"/>
        <v>12768.179999999993</v>
      </c>
      <c r="AB232" s="6"/>
      <c r="AC232" s="5">
        <f>SUMIF('KPI data 2022'!$B:$B, $B232,'KPI data 2022'!$AI:$AI)</f>
        <v>43185.200000000004</v>
      </c>
      <c r="AD232" s="5">
        <f>SUMIF('KPI data 2023'!$B:$B, $B232, 'KPI data 2023'!$AI:$AI)</f>
        <v>49465.83</v>
      </c>
      <c r="AE232" s="5">
        <f>SUMIF('KPI data 2024'!$B:$B, $B232, 'KPI data 2024'!$AI:$AI)</f>
        <v>58780.990000000005</v>
      </c>
      <c r="AF232" s="5">
        <f t="shared" si="88"/>
        <v>58028.179999999993</v>
      </c>
      <c r="AG232" s="5">
        <f>IF(D232="Switzerland",SUMIF('Combined Budget 2025 CHF'!$B:$B,$B232,'Combined Budget 2025 CHF'!$Q:$Q),SUMIF('Combined Budget 2025 EUR'!$B:$B,$B232,'Combined Budget 2025 EUR'!$Q:$Q))</f>
        <v>62000</v>
      </c>
      <c r="AH232" s="6"/>
      <c r="AI232" s="6">
        <f t="shared" si="80"/>
        <v>-1.2807031661086543E-2</v>
      </c>
      <c r="AJ232" s="6">
        <f t="shared" si="81"/>
        <v>0.17309625654719607</v>
      </c>
      <c r="AK232" s="6">
        <f t="shared" si="82"/>
        <v>0.34370525087298387</v>
      </c>
      <c r="AL232" s="6">
        <f t="shared" si="83"/>
        <v>-6.4061612903225873E-2</v>
      </c>
      <c r="AM232" s="6">
        <f t="shared" si="89"/>
        <v>7.6653616576105366E-2</v>
      </c>
      <c r="AN232" s="6"/>
      <c r="AO232" s="7">
        <f t="shared" si="84"/>
        <v>-752.81000000001222</v>
      </c>
      <c r="AP232" s="7">
        <f t="shared" si="85"/>
        <v>8562.3499999999913</v>
      </c>
      <c r="AQ232" s="7">
        <f t="shared" si="86"/>
        <v>14842.979999999989</v>
      </c>
      <c r="AR232" s="7">
        <f t="shared" si="87"/>
        <v>-3971.820000000007</v>
      </c>
    </row>
    <row r="233" spans="2:44" x14ac:dyDescent="0.25">
      <c r="B233">
        <v>20433</v>
      </c>
      <c r="C233" t="s">
        <v>250</v>
      </c>
      <c r="D233" s="1" t="s">
        <v>23</v>
      </c>
      <c r="E233" s="1" t="str">
        <f>IF(D233="Switzerland", VLOOKUP($B233, 'Combined Budget 2025 CHF'!$B:$E, 4, 0), VLOOKUP($B233, 'Combined Budget 2025 EUR'!$B:$E, 4, 0))</f>
        <v>South East / Bayern</v>
      </c>
      <c r="F233" s="1" t="s">
        <v>545</v>
      </c>
      <c r="G233" s="1" t="s">
        <v>545</v>
      </c>
      <c r="H233" t="str">
        <f>IF(D233="Switzerland", VLOOKUP($B233, 'Combined Budget 2025 CHF'!$B:$K, 10, 0), VLOOKUP($B233, 'Combined Budget 2025 EUR'!$B:$K, 10, 0))</f>
        <v>AB</v>
      </c>
      <c r="I233" t="s">
        <v>64</v>
      </c>
      <c r="J233">
        <f>YEAR(VLOOKUP($B233, 'KPI data 2025'!$B:$H, 7, 0))</f>
        <v>1900</v>
      </c>
      <c r="K233" t="str">
        <f t="shared" si="70"/>
        <v>Pre-2022</v>
      </c>
      <c r="L233" s="5">
        <f>SUMIF('KPI data 2022'!$B:$B, $B233,'KPI data 2022'!$X:$X)</f>
        <v>23806.5</v>
      </c>
      <c r="M233" s="5">
        <f>SUMIF('KPI data 2023'!$B:$B, $B233, 'KPI data 2023'!$X:$X)</f>
        <v>21214.16</v>
      </c>
      <c r="N233" s="5">
        <f>SUMIF('KPI data 2024'!$B:$B, $B233, 'KPI data 2024'!$X:$X)</f>
        <v>23607.37</v>
      </c>
      <c r="O233" s="5">
        <f>SUMIF('KPI data 2025'!$B:$B, $B233, 'KPI data 2025'!$X:$X)</f>
        <v>28045.389999999996</v>
      </c>
      <c r="P233" s="5">
        <f>IF(D233="Switzerland",SUMIF('Combined Budget 2025 CHF'!$B:$B,$B233,'Combined Budget 2025 CHF'!$AF:$AF),SUMIF('Combined Budget 2025 EUR'!$B:$B,$B233,'Combined Budget 2025 EUR'!$AN:$AN))</f>
        <v>20075</v>
      </c>
      <c r="Q233" s="6"/>
      <c r="R233" s="6">
        <f t="shared" si="71"/>
        <v>0.18799298693585942</v>
      </c>
      <c r="S233" s="6">
        <f t="shared" si="72"/>
        <v>0.3220127499745451</v>
      </c>
      <c r="T233" s="6">
        <f t="shared" si="73"/>
        <v>0.17805599311112497</v>
      </c>
      <c r="U233" s="6">
        <f t="shared" si="74"/>
        <v>0.39703063511830616</v>
      </c>
      <c r="V233" s="6">
        <f t="shared" si="75"/>
        <v>4.1817104187868548E-2</v>
      </c>
      <c r="W233" s="6"/>
      <c r="X233" s="7">
        <f t="shared" si="76"/>
        <v>4438.0199999999968</v>
      </c>
      <c r="Y233" s="7">
        <f t="shared" si="77"/>
        <v>6831.2299999999959</v>
      </c>
      <c r="Z233" s="7">
        <f t="shared" si="78"/>
        <v>4238.8899999999958</v>
      </c>
      <c r="AA233" s="7">
        <f t="shared" si="79"/>
        <v>7970.3899999999958</v>
      </c>
      <c r="AB233" s="6"/>
      <c r="AC233" s="5">
        <f>SUMIF('KPI data 2022'!$B:$B, $B233,'KPI data 2022'!$AI:$AI)</f>
        <v>23806.5</v>
      </c>
      <c r="AD233" s="5">
        <f>SUMIF('KPI data 2023'!$B:$B, $B233, 'KPI data 2023'!$AI:$AI)</f>
        <v>21214.16</v>
      </c>
      <c r="AE233" s="5">
        <f>SUMIF('KPI data 2024'!$B:$B, $B233, 'KPI data 2024'!$AI:$AI)</f>
        <v>23607.37</v>
      </c>
      <c r="AF233" s="5">
        <f t="shared" si="88"/>
        <v>28045.389999999996</v>
      </c>
      <c r="AG233" s="5">
        <f>IF(D233="Switzerland",SUMIF('Combined Budget 2025 CHF'!$B:$B,$B233,'Combined Budget 2025 CHF'!$Q:$Q),SUMIF('Combined Budget 2025 EUR'!$B:$B,$B233,'Combined Budget 2025 EUR'!$Q:$Q))</f>
        <v>27500</v>
      </c>
      <c r="AH233" s="6"/>
      <c r="AI233" s="6">
        <f t="shared" si="80"/>
        <v>0.18799298693585942</v>
      </c>
      <c r="AJ233" s="6">
        <f t="shared" si="81"/>
        <v>0.3220127499745451</v>
      </c>
      <c r="AK233" s="6">
        <f t="shared" si="82"/>
        <v>0.17805599311112497</v>
      </c>
      <c r="AL233" s="6">
        <f t="shared" si="83"/>
        <v>1.9832363636363537E-2</v>
      </c>
      <c r="AM233" s="6">
        <f t="shared" si="89"/>
        <v>4.1817104187868548E-2</v>
      </c>
      <c r="AN233" s="6"/>
      <c r="AO233" s="7">
        <f t="shared" si="84"/>
        <v>4438.0199999999968</v>
      </c>
      <c r="AP233" s="7">
        <f t="shared" si="85"/>
        <v>6831.2299999999959</v>
      </c>
      <c r="AQ233" s="7">
        <f t="shared" si="86"/>
        <v>4238.8899999999958</v>
      </c>
      <c r="AR233" s="7">
        <f t="shared" si="87"/>
        <v>545.38999999999578</v>
      </c>
    </row>
    <row r="234" spans="2:44" x14ac:dyDescent="0.25">
      <c r="B234" s="1">
        <v>20710</v>
      </c>
      <c r="C234" s="1" t="s">
        <v>196</v>
      </c>
      <c r="D234" s="1" t="s">
        <v>23</v>
      </c>
      <c r="E234" s="1" t="str">
        <f>IF(D234="Switzerland", VLOOKUP($B234, 'Combined Budget 2025 CHF'!$B:$E, 4, 0), VLOOKUP($B234, 'Combined Budget 2025 EUR'!$B:$E, 4, 0))</f>
        <v>South West</v>
      </c>
      <c r="F234" s="1" t="s">
        <v>535</v>
      </c>
      <c r="G234" s="1" t="s">
        <v>106</v>
      </c>
      <c r="H234" t="str">
        <f>IF(D234="Switzerland", VLOOKUP($B234, 'Combined Budget 2025 CHF'!$B:$K, 10, 0), VLOOKUP($B234, 'Combined Budget 2025 EUR'!$B:$K, 10, 0))</f>
        <v>AB</v>
      </c>
      <c r="I234" t="s">
        <v>64</v>
      </c>
      <c r="J234">
        <f>YEAR(VLOOKUP($B234, 'KPI data 2025'!$B:$H, 7, 0))</f>
        <v>1900</v>
      </c>
      <c r="K234" t="str">
        <f t="shared" si="70"/>
        <v>Pre-2022</v>
      </c>
      <c r="L234" s="5">
        <f>SUMIF('KPI data 2022'!$B:$B, $B234,'KPI data 2022'!$X:$X)</f>
        <v>29013.640000000003</v>
      </c>
      <c r="M234" s="5">
        <f>SUMIF('KPI data 2023'!$B:$B, $B234, 'KPI data 2023'!$X:$X)</f>
        <v>32086.23</v>
      </c>
      <c r="N234" s="5">
        <f>SUMIF('KPI data 2024'!$B:$B, $B234, 'KPI data 2024'!$X:$X)</f>
        <v>27609.9</v>
      </c>
      <c r="O234" s="5">
        <f>SUMIF('KPI data 2025'!$B:$B, $B234, 'KPI data 2025'!$X:$X)</f>
        <v>26361.110000000004</v>
      </c>
      <c r="P234" s="5">
        <f>IF(D234="Switzerland",SUMIF('Combined Budget 2025 CHF'!$B:$B,$B234,'Combined Budget 2025 CHF'!$AF:$AF),SUMIF('Combined Budget 2025 EUR'!$B:$B,$B234,'Combined Budget 2025 EUR'!$AN:$AN))</f>
        <v>19710</v>
      </c>
      <c r="Q234" s="6"/>
      <c r="R234" s="6">
        <f t="shared" si="71"/>
        <v>-4.52297907634579E-2</v>
      </c>
      <c r="S234" s="6">
        <f t="shared" si="72"/>
        <v>-0.17842918909451178</v>
      </c>
      <c r="T234" s="6">
        <f t="shared" si="73"/>
        <v>-9.1423551129744429E-2</v>
      </c>
      <c r="U234" s="6">
        <f t="shared" si="74"/>
        <v>0.3374485032978185</v>
      </c>
      <c r="V234" s="6">
        <f t="shared" si="75"/>
        <v>-2.3684085016136946E-2</v>
      </c>
      <c r="W234" s="6"/>
      <c r="X234" s="7">
        <f t="shared" si="76"/>
        <v>-1248.7899999999972</v>
      </c>
      <c r="Y234" s="7">
        <f t="shared" si="77"/>
        <v>-5725.1199999999953</v>
      </c>
      <c r="Z234" s="7">
        <f t="shared" si="78"/>
        <v>-2652.5299999999988</v>
      </c>
      <c r="AA234" s="7">
        <f t="shared" si="79"/>
        <v>6651.1100000000042</v>
      </c>
      <c r="AB234" s="6"/>
      <c r="AC234" s="5">
        <f>SUMIF('KPI data 2022'!$B:$B, $B234,'KPI data 2022'!$AI:$AI)</f>
        <v>29013.640000000003</v>
      </c>
      <c r="AD234" s="5">
        <f>SUMIF('KPI data 2023'!$B:$B, $B234, 'KPI data 2023'!$AI:$AI)</f>
        <v>32086.23</v>
      </c>
      <c r="AE234" s="5">
        <f>SUMIF('KPI data 2024'!$B:$B, $B234, 'KPI data 2024'!$AI:$AI)</f>
        <v>27609.9</v>
      </c>
      <c r="AF234" s="5">
        <f t="shared" si="88"/>
        <v>26361.110000000004</v>
      </c>
      <c r="AG234" s="5">
        <f>IF(D234="Switzerland",SUMIF('Combined Budget 2025 CHF'!$B:$B,$B234,'Combined Budget 2025 CHF'!$Q:$Q),SUMIF('Combined Budget 2025 EUR'!$B:$B,$B234,'Combined Budget 2025 EUR'!$Q:$Q))</f>
        <v>27000</v>
      </c>
      <c r="AH234" s="6"/>
      <c r="AI234" s="6">
        <f t="shared" si="80"/>
        <v>-4.52297907634579E-2</v>
      </c>
      <c r="AJ234" s="6">
        <f t="shared" si="81"/>
        <v>-0.17842918909451178</v>
      </c>
      <c r="AK234" s="6">
        <f t="shared" si="82"/>
        <v>-9.1423551129744429E-2</v>
      </c>
      <c r="AL234" s="6">
        <f t="shared" si="83"/>
        <v>-2.3662592592592402E-2</v>
      </c>
      <c r="AM234" s="6">
        <f t="shared" si="89"/>
        <v>-2.3684085016136946E-2</v>
      </c>
      <c r="AN234" s="6"/>
      <c r="AO234" s="7">
        <f t="shared" si="84"/>
        <v>-1248.7899999999972</v>
      </c>
      <c r="AP234" s="7">
        <f t="shared" si="85"/>
        <v>-5725.1199999999953</v>
      </c>
      <c r="AQ234" s="7">
        <f t="shared" si="86"/>
        <v>-2652.5299999999988</v>
      </c>
      <c r="AR234" s="7">
        <f t="shared" si="87"/>
        <v>-638.88999999999578</v>
      </c>
    </row>
    <row r="235" spans="2:44" x14ac:dyDescent="0.25">
      <c r="B235">
        <v>21061</v>
      </c>
      <c r="C235" t="s">
        <v>435</v>
      </c>
      <c r="D235" t="s">
        <v>31</v>
      </c>
      <c r="E235" s="1" t="str">
        <f>IF(D235="Switzerland", VLOOKUP($B235, 'Combined Budget 2025 CHF'!$B:$E, 4, 0), VLOOKUP($B235, 'Combined Budget 2025 EUR'!$B:$E, 4, 0))</f>
        <v>German Switzerland</v>
      </c>
      <c r="F235" s="1" t="s">
        <v>535</v>
      </c>
      <c r="G235" s="1" t="s">
        <v>106</v>
      </c>
      <c r="H235" t="str">
        <f>IF(D235="Switzerland", VLOOKUP($B235, 'Combined Budget 2025 CHF'!$B:$K, 10, 0), VLOOKUP($B235, 'Combined Budget 2025 EUR'!$B:$K, 10, 0))</f>
        <v>AB</v>
      </c>
      <c r="I235" t="s">
        <v>64</v>
      </c>
      <c r="J235">
        <f>YEAR(VLOOKUP($B235, 'KPI data 2025'!$B:$H, 7, 0))</f>
        <v>1900</v>
      </c>
      <c r="K235" t="str">
        <f t="shared" si="70"/>
        <v>Pre-2022</v>
      </c>
      <c r="L235" s="5">
        <f>SUMIF('KPI data 2022'!$B:$B, $B235,'KPI data 2022'!$X:$X)</f>
        <v>21282.059999999998</v>
      </c>
      <c r="M235" s="5">
        <f>SUMIF('KPI data 2023'!$B:$B, $B235, 'KPI data 2023'!$X:$X)</f>
        <v>21965.9</v>
      </c>
      <c r="N235" s="5">
        <f>SUMIF('KPI data 2024'!$B:$B, $B235, 'KPI data 2024'!$X:$X)</f>
        <v>20598.18</v>
      </c>
      <c r="O235" s="5">
        <f>SUMIF('KPI data 2025'!$B:$B, $B235, 'KPI data 2025'!$X:$X)</f>
        <v>18504.829999999998</v>
      </c>
      <c r="P235" s="5">
        <f>IF(D235="Switzerland",SUMIF('Combined Budget 2025 CHF'!$B:$B,$B235,'Combined Budget 2025 CHF'!$AF:$AF),SUMIF('Combined Budget 2025 EUR'!$B:$B,$B235,'Combined Budget 2025 EUR'!$AN:$AN))</f>
        <v>15330</v>
      </c>
      <c r="Q235" s="6"/>
      <c r="R235" s="6">
        <f t="shared" si="71"/>
        <v>-0.10162791081542166</v>
      </c>
      <c r="S235" s="6">
        <f t="shared" si="72"/>
        <v>-0.15756559030133088</v>
      </c>
      <c r="T235" s="6">
        <f t="shared" si="73"/>
        <v>-0.13049629594127632</v>
      </c>
      <c r="U235" s="6">
        <f t="shared" si="74"/>
        <v>0.20709915198956286</v>
      </c>
      <c r="V235" s="6">
        <f t="shared" si="75"/>
        <v>-3.4354192880791667E-2</v>
      </c>
      <c r="W235" s="6"/>
      <c r="X235" s="7">
        <f t="shared" si="76"/>
        <v>-2093.3500000000022</v>
      </c>
      <c r="Y235" s="7">
        <f t="shared" si="77"/>
        <v>-3461.0700000000033</v>
      </c>
      <c r="Z235" s="7">
        <f t="shared" si="78"/>
        <v>-2777.2299999999996</v>
      </c>
      <c r="AA235" s="7">
        <f t="shared" si="79"/>
        <v>3174.8299999999981</v>
      </c>
      <c r="AB235" s="6"/>
      <c r="AC235" s="5">
        <f>SUMIF('KPI data 2022'!$B:$B, $B235,'KPI data 2022'!$AI:$AI)</f>
        <v>21282.059999999998</v>
      </c>
      <c r="AD235" s="5">
        <f>SUMIF('KPI data 2023'!$B:$B, $B235, 'KPI data 2023'!$AI:$AI)</f>
        <v>21965.9</v>
      </c>
      <c r="AE235" s="5">
        <f>SUMIF('KPI data 2024'!$B:$B, $B235, 'KPI data 2024'!$AI:$AI)</f>
        <v>20598.18</v>
      </c>
      <c r="AF235" s="5">
        <f t="shared" si="88"/>
        <v>18504.829999999998</v>
      </c>
      <c r="AG235" s="5">
        <f>IF(D235="Switzerland",SUMIF('Combined Budget 2025 CHF'!$B:$B,$B235,'Combined Budget 2025 CHF'!$Q:$Q),SUMIF('Combined Budget 2025 EUR'!$B:$B,$B235,'Combined Budget 2025 EUR'!$Q:$Q))</f>
        <v>21000</v>
      </c>
      <c r="AH235" s="6"/>
      <c r="AI235" s="6">
        <f t="shared" si="80"/>
        <v>-0.10162791081542166</v>
      </c>
      <c r="AJ235" s="6">
        <f t="shared" si="81"/>
        <v>-0.15756559030133088</v>
      </c>
      <c r="AK235" s="6">
        <f t="shared" si="82"/>
        <v>-0.13049629594127632</v>
      </c>
      <c r="AL235" s="6">
        <f t="shared" si="83"/>
        <v>-0.11881761904761912</v>
      </c>
      <c r="AM235" s="6">
        <f t="shared" si="89"/>
        <v>-3.4354192880791667E-2</v>
      </c>
      <c r="AN235" s="6"/>
      <c r="AO235" s="7">
        <f t="shared" si="84"/>
        <v>-2093.3500000000022</v>
      </c>
      <c r="AP235" s="7">
        <f t="shared" si="85"/>
        <v>-3461.0700000000033</v>
      </c>
      <c r="AQ235" s="7">
        <f t="shared" si="86"/>
        <v>-2777.2299999999996</v>
      </c>
      <c r="AR235" s="7">
        <f t="shared" si="87"/>
        <v>-2495.1700000000019</v>
      </c>
    </row>
    <row r="236" spans="2:44" x14ac:dyDescent="0.25">
      <c r="B236">
        <v>21063</v>
      </c>
      <c r="C236" t="s">
        <v>436</v>
      </c>
      <c r="D236" t="s">
        <v>31</v>
      </c>
      <c r="E236" s="1" t="str">
        <f>IF(D236="Switzerland", VLOOKUP($B236, 'Combined Budget 2025 CHF'!$B:$E, 4, 0), VLOOKUP($B236, 'Combined Budget 2025 EUR'!$B:$E, 4, 0))</f>
        <v>German Switzerland</v>
      </c>
      <c r="F236" s="1" t="s">
        <v>535</v>
      </c>
      <c r="G236" s="1" t="s">
        <v>106</v>
      </c>
      <c r="H236" t="str">
        <f>IF(D236="Switzerland", VLOOKUP($B236, 'Combined Budget 2025 CHF'!$B:$K, 10, 0), VLOOKUP($B236, 'Combined Budget 2025 EUR'!$B:$K, 10, 0))</f>
        <v>AB</v>
      </c>
      <c r="I236" t="s">
        <v>64</v>
      </c>
      <c r="J236">
        <f>YEAR(VLOOKUP($B236, 'KPI data 2025'!$B:$H, 7, 0))</f>
        <v>1900</v>
      </c>
      <c r="K236" t="str">
        <f t="shared" si="70"/>
        <v>Pre-2022</v>
      </c>
      <c r="L236" s="5">
        <f>SUMIF('KPI data 2022'!$B:$B, $B236,'KPI data 2022'!$X:$X)</f>
        <v>5081.1200000000008</v>
      </c>
      <c r="M236" s="5">
        <f>SUMIF('KPI data 2023'!$B:$B, $B236, 'KPI data 2023'!$X:$X)</f>
        <v>6642.99</v>
      </c>
      <c r="N236" s="5">
        <f>SUMIF('KPI data 2024'!$B:$B, $B236, 'KPI data 2024'!$X:$X)</f>
        <v>21697.08</v>
      </c>
      <c r="O236" s="5">
        <f>SUMIF('KPI data 2025'!$B:$B, $B236, 'KPI data 2025'!$X:$X)</f>
        <v>10267.810000000001</v>
      </c>
      <c r="P236" s="5">
        <f>IF(D236="Switzerland",SUMIF('Combined Budget 2025 CHF'!$B:$B,$B236,'Combined Budget 2025 CHF'!$AF:$AF),SUMIF('Combined Budget 2025 EUR'!$B:$B,$B236,'Combined Budget 2025 EUR'!$AN:$AN))</f>
        <v>17520</v>
      </c>
      <c r="Q236" s="6"/>
      <c r="R236" s="6">
        <f t="shared" si="71"/>
        <v>-0.5267653527571452</v>
      </c>
      <c r="S236" s="6">
        <f t="shared" si="72"/>
        <v>0.54566091473869482</v>
      </c>
      <c r="T236" s="6">
        <f t="shared" si="73"/>
        <v>1.0207769153257549</v>
      </c>
      <c r="U236" s="6">
        <f t="shared" si="74"/>
        <v>-0.41393778538812775</v>
      </c>
      <c r="V236" s="6">
        <f t="shared" si="75"/>
        <v>0.19228366253076423</v>
      </c>
      <c r="W236" s="6"/>
      <c r="X236" s="7">
        <f t="shared" si="76"/>
        <v>-11429.27</v>
      </c>
      <c r="Y236" s="7">
        <f t="shared" si="77"/>
        <v>3624.8200000000015</v>
      </c>
      <c r="Z236" s="7">
        <f t="shared" si="78"/>
        <v>5186.6900000000005</v>
      </c>
      <c r="AA236" s="7">
        <f t="shared" si="79"/>
        <v>-7252.1899999999987</v>
      </c>
      <c r="AB236" s="6"/>
      <c r="AC236" s="5">
        <f>SUMIF('KPI data 2022'!$B:$B, $B236,'KPI data 2022'!$AI:$AI)</f>
        <v>5081.1200000000008</v>
      </c>
      <c r="AD236" s="5">
        <f>SUMIF('KPI data 2023'!$B:$B, $B236, 'KPI data 2023'!$AI:$AI)</f>
        <v>6642.99</v>
      </c>
      <c r="AE236" s="5">
        <f>SUMIF('KPI data 2024'!$B:$B, $B236, 'KPI data 2024'!$AI:$AI)</f>
        <v>21697.08</v>
      </c>
      <c r="AF236" s="5">
        <f t="shared" si="88"/>
        <v>10267.810000000001</v>
      </c>
      <c r="AG236" s="5">
        <f>IF(D236="Switzerland",SUMIF('Combined Budget 2025 CHF'!$B:$B,$B236,'Combined Budget 2025 CHF'!$Q:$Q),SUMIF('Combined Budget 2025 EUR'!$B:$B,$B236,'Combined Budget 2025 EUR'!$Q:$Q))</f>
        <v>24000</v>
      </c>
      <c r="AH236" s="6"/>
      <c r="AI236" s="6">
        <f t="shared" si="80"/>
        <v>-0.5267653527571452</v>
      </c>
      <c r="AJ236" s="6">
        <f t="shared" si="81"/>
        <v>0.54566091473869482</v>
      </c>
      <c r="AK236" s="6">
        <f t="shared" si="82"/>
        <v>1.0207769153257549</v>
      </c>
      <c r="AL236" s="6">
        <f t="shared" si="83"/>
        <v>-0.57217458333333326</v>
      </c>
      <c r="AM236" s="6">
        <f t="shared" si="89"/>
        <v>0.19228366253076423</v>
      </c>
      <c r="AN236" s="6"/>
      <c r="AO236" s="7">
        <f t="shared" si="84"/>
        <v>-11429.27</v>
      </c>
      <c r="AP236" s="7">
        <f t="shared" si="85"/>
        <v>3624.8200000000015</v>
      </c>
      <c r="AQ236" s="7">
        <f t="shared" si="86"/>
        <v>5186.6900000000005</v>
      </c>
      <c r="AR236" s="7">
        <f t="shared" si="87"/>
        <v>-13732.189999999999</v>
      </c>
    </row>
    <row r="237" spans="2:44" x14ac:dyDescent="0.25">
      <c r="B237">
        <v>21069</v>
      </c>
      <c r="C237" t="s">
        <v>437</v>
      </c>
      <c r="D237" t="s">
        <v>31</v>
      </c>
      <c r="E237" s="1" t="str">
        <f>IF(D237="Switzerland", VLOOKUP($B237, 'Combined Budget 2025 CHF'!$B:$E, 4, 0), VLOOKUP($B237, 'Combined Budget 2025 EUR'!$B:$E, 4, 0))</f>
        <v>German Switzerland</v>
      </c>
      <c r="F237" s="1" t="s">
        <v>535</v>
      </c>
      <c r="G237" s="1" t="s">
        <v>106</v>
      </c>
      <c r="H237" t="str">
        <f>IF(D237="Switzerland", VLOOKUP($B237, 'Combined Budget 2025 CHF'!$B:$K, 10, 0), VLOOKUP($B237, 'Combined Budget 2025 EUR'!$B:$K, 10, 0))</f>
        <v>AB</v>
      </c>
      <c r="I237" t="s">
        <v>64</v>
      </c>
      <c r="J237">
        <f>YEAR(VLOOKUP($B237, 'KPI data 2025'!$B:$H, 7, 0))</f>
        <v>1900</v>
      </c>
      <c r="K237" t="str">
        <f t="shared" si="70"/>
        <v>Pre-2022</v>
      </c>
      <c r="L237" s="5">
        <f>SUMIF('KPI data 2022'!$B:$B, $B237,'KPI data 2022'!$X:$X)</f>
        <v>27611.559999999998</v>
      </c>
      <c r="M237" s="5">
        <f>SUMIF('KPI data 2023'!$B:$B, $B237, 'KPI data 2023'!$X:$X)</f>
        <v>31423.670000000006</v>
      </c>
      <c r="N237" s="5">
        <f>SUMIF('KPI data 2024'!$B:$B, $B237, 'KPI data 2024'!$X:$X)</f>
        <v>27564.43</v>
      </c>
      <c r="O237" s="5">
        <f>SUMIF('KPI data 2025'!$B:$B, $B237, 'KPI data 2025'!$X:$X)</f>
        <v>23269.1</v>
      </c>
      <c r="P237" s="5">
        <f>IF(D237="Switzerland",SUMIF('Combined Budget 2025 CHF'!$B:$B,$B237,'Combined Budget 2025 CHF'!$AF:$AF),SUMIF('Combined Budget 2025 EUR'!$B:$B,$B237,'Combined Budget 2025 EUR'!$AN:$AN))</f>
        <v>19710</v>
      </c>
      <c r="Q237" s="6"/>
      <c r="R237" s="6">
        <f t="shared" si="71"/>
        <v>-0.15582872564388239</v>
      </c>
      <c r="S237" s="6">
        <f t="shared" si="72"/>
        <v>-0.25950406174708451</v>
      </c>
      <c r="T237" s="6">
        <f t="shared" si="73"/>
        <v>-0.157269636340721</v>
      </c>
      <c r="U237" s="6">
        <f t="shared" si="74"/>
        <v>0.18057331303906632</v>
      </c>
      <c r="V237" s="6">
        <f t="shared" si="75"/>
        <v>-4.1875025876678351E-2</v>
      </c>
      <c r="W237" s="6"/>
      <c r="X237" s="7">
        <f t="shared" si="76"/>
        <v>-4295.3300000000017</v>
      </c>
      <c r="Y237" s="7">
        <f t="shared" si="77"/>
        <v>-8154.570000000007</v>
      </c>
      <c r="Z237" s="7">
        <f t="shared" si="78"/>
        <v>-4342.4599999999991</v>
      </c>
      <c r="AA237" s="7">
        <f t="shared" si="79"/>
        <v>3559.0999999999985</v>
      </c>
      <c r="AB237" s="6"/>
      <c r="AC237" s="5">
        <f>SUMIF('KPI data 2022'!$B:$B, $B237,'KPI data 2022'!$AI:$AI)</f>
        <v>27611.559999999998</v>
      </c>
      <c r="AD237" s="5">
        <f>SUMIF('KPI data 2023'!$B:$B, $B237, 'KPI data 2023'!$AI:$AI)</f>
        <v>31423.670000000006</v>
      </c>
      <c r="AE237" s="5">
        <f>SUMIF('KPI data 2024'!$B:$B, $B237, 'KPI data 2024'!$AI:$AI)</f>
        <v>27564.43</v>
      </c>
      <c r="AF237" s="5">
        <f t="shared" si="88"/>
        <v>23269.1</v>
      </c>
      <c r="AG237" s="5">
        <f>IF(D237="Switzerland",SUMIF('Combined Budget 2025 CHF'!$B:$B,$B237,'Combined Budget 2025 CHF'!$Q:$Q),SUMIF('Combined Budget 2025 EUR'!$B:$B,$B237,'Combined Budget 2025 EUR'!$Q:$Q))</f>
        <v>27000</v>
      </c>
      <c r="AH237" s="6"/>
      <c r="AI237" s="6">
        <f t="shared" si="80"/>
        <v>-0.15582872564388239</v>
      </c>
      <c r="AJ237" s="6">
        <f t="shared" si="81"/>
        <v>-0.25950406174708451</v>
      </c>
      <c r="AK237" s="6">
        <f t="shared" si="82"/>
        <v>-0.157269636340721</v>
      </c>
      <c r="AL237" s="6">
        <f t="shared" si="83"/>
        <v>-0.13818148148148157</v>
      </c>
      <c r="AM237" s="6">
        <f t="shared" si="89"/>
        <v>-4.1875025876678351E-2</v>
      </c>
      <c r="AN237" s="6"/>
      <c r="AO237" s="7">
        <f t="shared" si="84"/>
        <v>-4295.3300000000017</v>
      </c>
      <c r="AP237" s="7">
        <f t="shared" si="85"/>
        <v>-8154.570000000007</v>
      </c>
      <c r="AQ237" s="7">
        <f t="shared" si="86"/>
        <v>-4342.4599999999991</v>
      </c>
      <c r="AR237" s="7">
        <f t="shared" si="87"/>
        <v>-3730.9000000000015</v>
      </c>
    </row>
    <row r="238" spans="2:44" x14ac:dyDescent="0.25">
      <c r="B238">
        <v>21074</v>
      </c>
      <c r="C238" t="s">
        <v>438</v>
      </c>
      <c r="D238" t="s">
        <v>31</v>
      </c>
      <c r="E238" s="1" t="str">
        <f>IF(D238="Switzerland", VLOOKUP($B238, 'Combined Budget 2025 CHF'!$B:$E, 4, 0), VLOOKUP($B238, 'Combined Budget 2025 EUR'!$B:$E, 4, 0))</f>
        <v>German Switzerland</v>
      </c>
      <c r="F238" s="1" t="s">
        <v>535</v>
      </c>
      <c r="G238" s="1" t="s">
        <v>106</v>
      </c>
      <c r="H238" t="str">
        <f>IF(D238="Switzerland", VLOOKUP($B238, 'Combined Budget 2025 CHF'!$B:$K, 10, 0), VLOOKUP($B238, 'Combined Budget 2025 EUR'!$B:$K, 10, 0))</f>
        <v>AB</v>
      </c>
      <c r="I238" t="s">
        <v>64</v>
      </c>
      <c r="J238">
        <f>YEAR(VLOOKUP($B238, 'KPI data 2025'!$B:$H, 7, 0))</f>
        <v>1900</v>
      </c>
      <c r="K238" t="str">
        <f t="shared" si="70"/>
        <v>Pre-2022</v>
      </c>
      <c r="L238" s="5">
        <f>SUMIF('KPI data 2022'!$B:$B, $B238,'KPI data 2022'!$X:$X)</f>
        <v>17083.629999999997</v>
      </c>
      <c r="M238" s="5">
        <f>SUMIF('KPI data 2023'!$B:$B, $B238, 'KPI data 2023'!$X:$X)</f>
        <v>18842.98</v>
      </c>
      <c r="N238" s="5">
        <f>SUMIF('KPI data 2024'!$B:$B, $B238, 'KPI data 2024'!$X:$X)</f>
        <v>40177.129999999997</v>
      </c>
      <c r="O238" s="5">
        <f>SUMIF('KPI data 2025'!$B:$B, $B238, 'KPI data 2025'!$X:$X)</f>
        <v>16033.719999999998</v>
      </c>
      <c r="P238" s="5">
        <f>IF(D238="Switzerland",SUMIF('Combined Budget 2025 CHF'!$B:$B,$B238,'Combined Budget 2025 CHF'!$AF:$AF),SUMIF('Combined Budget 2025 EUR'!$B:$B,$B238,'Combined Budget 2025 EUR'!$AN:$AN))</f>
        <v>32850</v>
      </c>
      <c r="Q238" s="6"/>
      <c r="R238" s="6">
        <f t="shared" si="71"/>
        <v>-0.60092420737867536</v>
      </c>
      <c r="S238" s="6">
        <f t="shared" si="72"/>
        <v>-0.14908788312676668</v>
      </c>
      <c r="T238" s="6">
        <f t="shared" si="73"/>
        <v>-6.1457079086821742E-2</v>
      </c>
      <c r="U238" s="6">
        <f t="shared" si="74"/>
        <v>-0.51191111111111121</v>
      </c>
      <c r="V238" s="6">
        <f t="shared" si="75"/>
        <v>-1.5731617444630475E-2</v>
      </c>
      <c r="W238" s="6"/>
      <c r="X238" s="7">
        <f t="shared" si="76"/>
        <v>-24143.41</v>
      </c>
      <c r="Y238" s="7">
        <f t="shared" si="77"/>
        <v>-2809.260000000002</v>
      </c>
      <c r="Z238" s="7">
        <f t="shared" si="78"/>
        <v>-1049.9099999999999</v>
      </c>
      <c r="AA238" s="7">
        <f t="shared" si="79"/>
        <v>-16816.280000000002</v>
      </c>
      <c r="AB238" s="6"/>
      <c r="AC238" s="5">
        <f>SUMIF('KPI data 2022'!$B:$B, $B238,'KPI data 2022'!$AI:$AI)</f>
        <v>17083.629999999997</v>
      </c>
      <c r="AD238" s="5">
        <f>SUMIF('KPI data 2023'!$B:$B, $B238, 'KPI data 2023'!$AI:$AI)</f>
        <v>18842.98</v>
      </c>
      <c r="AE238" s="5">
        <f>SUMIF('KPI data 2024'!$B:$B, $B238, 'KPI data 2024'!$AI:$AI)</f>
        <v>40177.129999999997</v>
      </c>
      <c r="AF238" s="5">
        <f t="shared" si="88"/>
        <v>16033.719999999998</v>
      </c>
      <c r="AG238" s="5">
        <f>IF(D238="Switzerland",SUMIF('Combined Budget 2025 CHF'!$B:$B,$B238,'Combined Budget 2025 CHF'!$Q:$Q),SUMIF('Combined Budget 2025 EUR'!$B:$B,$B238,'Combined Budget 2025 EUR'!$Q:$Q))</f>
        <v>45000</v>
      </c>
      <c r="AH238" s="6"/>
      <c r="AI238" s="6">
        <f t="shared" si="80"/>
        <v>-0.60092420737867536</v>
      </c>
      <c r="AJ238" s="6">
        <f t="shared" si="81"/>
        <v>-0.14908788312676668</v>
      </c>
      <c r="AK238" s="6">
        <f t="shared" si="82"/>
        <v>-6.1457079086821742E-2</v>
      </c>
      <c r="AL238" s="6">
        <f t="shared" si="83"/>
        <v>-0.64369511111111111</v>
      </c>
      <c r="AM238" s="6">
        <f t="shared" si="89"/>
        <v>-1.5731617444630475E-2</v>
      </c>
      <c r="AN238" s="6"/>
      <c r="AO238" s="7">
        <f t="shared" si="84"/>
        <v>-24143.41</v>
      </c>
      <c r="AP238" s="7">
        <f t="shared" si="85"/>
        <v>-2809.260000000002</v>
      </c>
      <c r="AQ238" s="7">
        <f t="shared" si="86"/>
        <v>-1049.9099999999999</v>
      </c>
      <c r="AR238" s="7">
        <f t="shared" si="87"/>
        <v>-28966.280000000002</v>
      </c>
    </row>
    <row r="239" spans="2:44" x14ac:dyDescent="0.25">
      <c r="B239">
        <v>23020</v>
      </c>
      <c r="C239" t="s">
        <v>351</v>
      </c>
      <c r="D239" t="s">
        <v>27</v>
      </c>
      <c r="E239" s="1" t="str">
        <f>IF(D239="Switzerland", VLOOKUP($B239, 'Combined Budget 2025 CHF'!$B:$E, 4, 0), VLOOKUP($B239, 'Combined Budget 2025 EUR'!$B:$E, 4, 0))</f>
        <v>Netherlands Central</v>
      </c>
      <c r="F239" s="1" t="s">
        <v>535</v>
      </c>
      <c r="G239" s="1" t="s">
        <v>106</v>
      </c>
      <c r="H239" t="str">
        <f>IF(D239="Switzerland", VLOOKUP($B239, 'Combined Budget 2025 CHF'!$B:$K, 10, 0), VLOOKUP($B239, 'Combined Budget 2025 EUR'!$B:$K, 10, 0))</f>
        <v>AB</v>
      </c>
      <c r="I239" t="s">
        <v>64</v>
      </c>
      <c r="J239">
        <f>YEAR(VLOOKUP($B239, 'KPI data 2025'!$B:$H, 7, 0))</f>
        <v>1900</v>
      </c>
      <c r="K239" t="str">
        <f t="shared" si="70"/>
        <v>Pre-2022</v>
      </c>
      <c r="L239" s="5">
        <f>SUMIF('KPI data 2022'!$B:$B, $B239,'KPI data 2022'!$X:$X)</f>
        <v>28120.789999999997</v>
      </c>
      <c r="M239" s="5">
        <f>SUMIF('KPI data 2023'!$B:$B, $B239, 'KPI data 2023'!$X:$X)</f>
        <v>24217.86</v>
      </c>
      <c r="N239" s="5">
        <f>SUMIF('KPI data 2024'!$B:$B, $B239, 'KPI data 2024'!$X:$X)</f>
        <v>25498.58</v>
      </c>
      <c r="O239" s="5">
        <f>SUMIF('KPI data 2025'!$B:$B, $B239, 'KPI data 2025'!$X:$X)</f>
        <v>23975.16</v>
      </c>
      <c r="P239" s="5">
        <f>IF(D239="Switzerland",SUMIF('Combined Budget 2025 CHF'!$B:$B,$B239,'Combined Budget 2025 CHF'!$AF:$AF),SUMIF('Combined Budget 2025 EUR'!$B:$B,$B239,'Combined Budget 2025 EUR'!$AN:$AN))</f>
        <v>20440</v>
      </c>
      <c r="Q239" s="6"/>
      <c r="R239" s="6">
        <f t="shared" si="71"/>
        <v>-5.9745287776809652E-2</v>
      </c>
      <c r="S239" s="6">
        <f t="shared" si="72"/>
        <v>-1.0021529565370391E-2</v>
      </c>
      <c r="T239" s="6">
        <f t="shared" si="73"/>
        <v>-0.14742224524986669</v>
      </c>
      <c r="U239" s="6">
        <f t="shared" si="74"/>
        <v>0.17295303326810174</v>
      </c>
      <c r="V239" s="6">
        <f t="shared" si="75"/>
        <v>-3.908826043761171E-2</v>
      </c>
      <c r="W239" s="6"/>
      <c r="X239" s="7">
        <f t="shared" si="76"/>
        <v>-1523.4200000000019</v>
      </c>
      <c r="Y239" s="7">
        <f t="shared" si="77"/>
        <v>-242.70000000000073</v>
      </c>
      <c r="Z239" s="7">
        <f t="shared" si="78"/>
        <v>-4145.6299999999974</v>
      </c>
      <c r="AA239" s="7">
        <f t="shared" si="79"/>
        <v>3535.16</v>
      </c>
      <c r="AB239" s="6"/>
      <c r="AC239" s="5">
        <f>SUMIF('KPI data 2022'!$B:$B, $B239,'KPI data 2022'!$AI:$AI)</f>
        <v>28120.789999999997</v>
      </c>
      <c r="AD239" s="5">
        <f>SUMIF('KPI data 2023'!$B:$B, $B239, 'KPI data 2023'!$AI:$AI)</f>
        <v>24217.86</v>
      </c>
      <c r="AE239" s="5">
        <f>SUMIF('KPI data 2024'!$B:$B, $B239, 'KPI data 2024'!$AI:$AI)</f>
        <v>25498.58</v>
      </c>
      <c r="AF239" s="5">
        <f t="shared" si="88"/>
        <v>23975.16</v>
      </c>
      <c r="AG239" s="5">
        <f>IF(D239="Switzerland",SUMIF('Combined Budget 2025 CHF'!$B:$B,$B239,'Combined Budget 2025 CHF'!$Q:$Q),SUMIF('Combined Budget 2025 EUR'!$B:$B,$B239,'Combined Budget 2025 EUR'!$Q:$Q))</f>
        <v>28000</v>
      </c>
      <c r="AH239" s="6"/>
      <c r="AI239" s="6">
        <f t="shared" si="80"/>
        <v>-5.9745287776809652E-2</v>
      </c>
      <c r="AJ239" s="6">
        <f t="shared" si="81"/>
        <v>-1.0021529565370391E-2</v>
      </c>
      <c r="AK239" s="6">
        <f t="shared" si="82"/>
        <v>-0.14742224524986669</v>
      </c>
      <c r="AL239" s="6">
        <f t="shared" si="83"/>
        <v>-0.14374428571428577</v>
      </c>
      <c r="AM239" s="6">
        <f t="shared" si="89"/>
        <v>-3.908826043761171E-2</v>
      </c>
      <c r="AN239" s="6"/>
      <c r="AO239" s="7">
        <f t="shared" si="84"/>
        <v>-1523.4200000000019</v>
      </c>
      <c r="AP239" s="7">
        <f t="shared" si="85"/>
        <v>-242.70000000000073</v>
      </c>
      <c r="AQ239" s="7">
        <f t="shared" si="86"/>
        <v>-4145.6299999999974</v>
      </c>
      <c r="AR239" s="7">
        <f t="shared" si="87"/>
        <v>-4024.84</v>
      </c>
    </row>
    <row r="240" spans="2:44" x14ac:dyDescent="0.25">
      <c r="B240">
        <v>24000</v>
      </c>
      <c r="C240" t="s">
        <v>383</v>
      </c>
      <c r="D240" t="s">
        <v>27</v>
      </c>
      <c r="E240" s="1" t="str">
        <f>IF(D240="Switzerland", VLOOKUP($B240, 'Combined Budget 2025 CHF'!$B:$E, 4, 0), VLOOKUP($B240, 'Combined Budget 2025 EUR'!$B:$E, 4, 0))</f>
        <v>Netherlands Other / Belgium</v>
      </c>
      <c r="F240" s="1" t="s">
        <v>535</v>
      </c>
      <c r="G240" s="1" t="s">
        <v>106</v>
      </c>
      <c r="H240" t="str">
        <f>IF(D240="Switzerland", VLOOKUP($B240, 'Combined Budget 2025 CHF'!$B:$K, 10, 0), VLOOKUP($B240, 'Combined Budget 2025 EUR'!$B:$K, 10, 0))</f>
        <v>AB</v>
      </c>
      <c r="I240" t="s">
        <v>64</v>
      </c>
      <c r="J240">
        <f>YEAR(VLOOKUP($B240, 'KPI data 2025'!$B:$H, 7, 0))</f>
        <v>1900</v>
      </c>
      <c r="K240" t="str">
        <f t="shared" si="70"/>
        <v>Pre-2022</v>
      </c>
      <c r="L240" s="5">
        <f>SUMIF('KPI data 2022'!$B:$B, $B240,'KPI data 2022'!$X:$X)</f>
        <v>50309.13</v>
      </c>
      <c r="M240" s="5">
        <f>SUMIF('KPI data 2023'!$B:$B, $B240, 'KPI data 2023'!$X:$X)</f>
        <v>34774.9</v>
      </c>
      <c r="N240" s="5">
        <f>SUMIF('KPI data 2024'!$B:$B, $B240, 'KPI data 2024'!$X:$X)</f>
        <v>43744.030000000006</v>
      </c>
      <c r="O240" s="5">
        <f>SUMIF('KPI data 2025'!$B:$B, $B240, 'KPI data 2025'!$X:$X)</f>
        <v>49279.86</v>
      </c>
      <c r="P240" s="5">
        <f>IF(D240="Switzerland",SUMIF('Combined Budget 2025 CHF'!$B:$B,$B240,'Combined Budget 2025 CHF'!$AF:$AF),SUMIF('Combined Budget 2025 EUR'!$B:$B,$B240,'Combined Budget 2025 EUR'!$AN:$AN))</f>
        <v>35040</v>
      </c>
      <c r="Q240" s="6"/>
      <c r="R240" s="6">
        <f t="shared" si="71"/>
        <v>0.12655052586604376</v>
      </c>
      <c r="S240" s="6">
        <f t="shared" si="72"/>
        <v>0.41711004201306112</v>
      </c>
      <c r="T240" s="6">
        <f t="shared" si="73"/>
        <v>-2.0458910738468283E-2</v>
      </c>
      <c r="U240" s="6">
        <f t="shared" si="74"/>
        <v>0.40638869863013705</v>
      </c>
      <c r="V240" s="6">
        <f t="shared" si="75"/>
        <v>-5.1544433456650607E-3</v>
      </c>
      <c r="W240" s="6"/>
      <c r="X240" s="7">
        <f t="shared" si="76"/>
        <v>5535.8299999999945</v>
      </c>
      <c r="Y240" s="7">
        <f t="shared" si="77"/>
        <v>14504.96</v>
      </c>
      <c r="Z240" s="7">
        <f t="shared" si="78"/>
        <v>-1029.2699999999968</v>
      </c>
      <c r="AA240" s="7">
        <f t="shared" si="79"/>
        <v>14239.86</v>
      </c>
      <c r="AB240" s="6"/>
      <c r="AC240" s="5">
        <f>SUMIF('KPI data 2022'!$B:$B, $B240,'KPI data 2022'!$AI:$AI)</f>
        <v>50309.13</v>
      </c>
      <c r="AD240" s="5">
        <f>SUMIF('KPI data 2023'!$B:$B, $B240, 'KPI data 2023'!$AI:$AI)</f>
        <v>34774.9</v>
      </c>
      <c r="AE240" s="5">
        <f>SUMIF('KPI data 2024'!$B:$B, $B240, 'KPI data 2024'!$AI:$AI)</f>
        <v>43744.030000000006</v>
      </c>
      <c r="AF240" s="5">
        <f t="shared" si="88"/>
        <v>49279.86</v>
      </c>
      <c r="AG240" s="5">
        <f>IF(D240="Switzerland",SUMIF('Combined Budget 2025 CHF'!$B:$B,$B240,'Combined Budget 2025 CHF'!$Q:$Q),SUMIF('Combined Budget 2025 EUR'!$B:$B,$B240,'Combined Budget 2025 EUR'!$Q:$Q))</f>
        <v>48000</v>
      </c>
      <c r="AH240" s="6"/>
      <c r="AI240" s="6">
        <f t="shared" si="80"/>
        <v>0.12655052586604376</v>
      </c>
      <c r="AJ240" s="6">
        <f t="shared" si="81"/>
        <v>0.41711004201306112</v>
      </c>
      <c r="AK240" s="6">
        <f t="shared" si="82"/>
        <v>-2.0458910738468283E-2</v>
      </c>
      <c r="AL240" s="6">
        <f t="shared" si="83"/>
        <v>2.6663749999999986E-2</v>
      </c>
      <c r="AM240" s="6">
        <f t="shared" si="89"/>
        <v>-5.1544433456650607E-3</v>
      </c>
      <c r="AN240" s="6"/>
      <c r="AO240" s="7">
        <f t="shared" si="84"/>
        <v>5535.8299999999945</v>
      </c>
      <c r="AP240" s="7">
        <f t="shared" si="85"/>
        <v>14504.96</v>
      </c>
      <c r="AQ240" s="7">
        <f t="shared" si="86"/>
        <v>-1029.2699999999968</v>
      </c>
      <c r="AR240" s="7">
        <f t="shared" si="87"/>
        <v>1279.8600000000006</v>
      </c>
    </row>
    <row r="241" spans="2:44" x14ac:dyDescent="0.25">
      <c r="B241">
        <v>20445</v>
      </c>
      <c r="C241" t="s">
        <v>72</v>
      </c>
      <c r="D241" s="1" t="s">
        <v>23</v>
      </c>
      <c r="E241" s="1" t="str">
        <f>IF(D241="Switzerland", VLOOKUP($B241, 'Combined Budget 2025 CHF'!$B:$E, 4, 0), VLOOKUP($B241, 'Combined Budget 2025 EUR'!$B:$E, 4, 0))</f>
        <v>NRW</v>
      </c>
      <c r="F241" s="1" t="s">
        <v>535</v>
      </c>
      <c r="G241" s="1" t="s">
        <v>106</v>
      </c>
      <c r="H241" t="str">
        <f>IF(D241="Switzerland", VLOOKUP($B241, 'Combined Budget 2025 CHF'!$B:$K, 10, 0), VLOOKUP($B241, 'Combined Budget 2025 EUR'!$B:$K, 10, 0))</f>
        <v>AC</v>
      </c>
      <c r="I241" t="s">
        <v>107</v>
      </c>
      <c r="J241">
        <f>YEAR(VLOOKUP($B241, 'KPI data 2025'!$B:$H, 7, 0))</f>
        <v>1900</v>
      </c>
      <c r="K241" t="str">
        <f t="shared" si="70"/>
        <v>Pre-2022</v>
      </c>
      <c r="L241" s="5">
        <f>SUMIF('KPI data 2022'!$B:$B, $B241,'KPI data 2022'!$X:$X)</f>
        <v>20470.029999999995</v>
      </c>
      <c r="M241" s="5">
        <f>SUMIF('KPI data 2023'!$B:$B, $B241, 'KPI data 2023'!$X:$X)</f>
        <v>30382.74</v>
      </c>
      <c r="N241" s="5">
        <f>SUMIF('KPI data 2024'!$B:$B, $B241, 'KPI data 2024'!$X:$X)</f>
        <v>33797.24</v>
      </c>
      <c r="O241" s="5">
        <f>SUMIF('KPI data 2025'!$B:$B, $B241, 'KPI data 2025'!$X:$X)</f>
        <v>36159.64</v>
      </c>
      <c r="P241" s="5">
        <f>IF(D241="Switzerland",SUMIF('Combined Budget 2025 CHF'!$B:$B,$B241,'Combined Budget 2025 CHF'!$AF:$AF),SUMIF('Combined Budget 2025 EUR'!$B:$B,$B241,'Combined Budget 2025 EUR'!$AN:$AN))</f>
        <v>25915</v>
      </c>
      <c r="Q241" s="6"/>
      <c r="R241" s="6">
        <f t="shared" si="71"/>
        <v>6.9899198869493473E-2</v>
      </c>
      <c r="S241" s="6">
        <f t="shared" si="72"/>
        <v>0.19013755836372881</v>
      </c>
      <c r="T241" s="6">
        <f t="shared" si="73"/>
        <v>0.76646736717044428</v>
      </c>
      <c r="U241" s="6">
        <f t="shared" si="74"/>
        <v>0.39531699787767693</v>
      </c>
      <c r="V241" s="6">
        <f t="shared" si="75"/>
        <v>0.15285955855207778</v>
      </c>
      <c r="W241" s="6"/>
      <c r="X241" s="7">
        <f t="shared" si="76"/>
        <v>2362.4000000000015</v>
      </c>
      <c r="Y241" s="7">
        <f t="shared" si="77"/>
        <v>5776.8999999999978</v>
      </c>
      <c r="Z241" s="7">
        <f t="shared" si="78"/>
        <v>15689.610000000004</v>
      </c>
      <c r="AA241" s="7">
        <f t="shared" si="79"/>
        <v>10244.64</v>
      </c>
      <c r="AB241" s="6"/>
      <c r="AC241" s="5">
        <f>SUMIF('KPI data 2022'!$B:$B, $B241,'KPI data 2022'!$AI:$AI)</f>
        <v>20470.029999999995</v>
      </c>
      <c r="AD241" s="5">
        <f>SUMIF('KPI data 2023'!$B:$B, $B241, 'KPI data 2023'!$AI:$AI)</f>
        <v>30382.74</v>
      </c>
      <c r="AE241" s="5">
        <f>SUMIF('KPI data 2024'!$B:$B, $B241, 'KPI data 2024'!$AI:$AI)</f>
        <v>33797.24</v>
      </c>
      <c r="AF241" s="5">
        <f t="shared" si="88"/>
        <v>36159.64</v>
      </c>
      <c r="AG241" s="5">
        <f>IF(D241="Switzerland",SUMIF('Combined Budget 2025 CHF'!$B:$B,$B241,'Combined Budget 2025 CHF'!$Q:$Q),SUMIF('Combined Budget 2025 EUR'!$B:$B,$B241,'Combined Budget 2025 EUR'!$Q:$Q))</f>
        <v>35500</v>
      </c>
      <c r="AH241" s="6"/>
      <c r="AI241" s="6">
        <f t="shared" si="80"/>
        <v>6.9899198869493473E-2</v>
      </c>
      <c r="AJ241" s="6">
        <f t="shared" si="81"/>
        <v>0.19013755836372881</v>
      </c>
      <c r="AK241" s="6">
        <f t="shared" si="82"/>
        <v>0.76646736717044428</v>
      </c>
      <c r="AL241" s="6">
        <f t="shared" si="83"/>
        <v>1.8581408450704107E-2</v>
      </c>
      <c r="AM241" s="6">
        <f t="shared" si="89"/>
        <v>0.15285955855207778</v>
      </c>
      <c r="AN241" s="6"/>
      <c r="AO241" s="7">
        <f t="shared" si="84"/>
        <v>2362.4000000000015</v>
      </c>
      <c r="AP241" s="7">
        <f t="shared" si="85"/>
        <v>5776.8999999999978</v>
      </c>
      <c r="AQ241" s="7">
        <f t="shared" si="86"/>
        <v>15689.610000000004</v>
      </c>
      <c r="AR241" s="7">
        <f t="shared" si="87"/>
        <v>659.63999999999942</v>
      </c>
    </row>
    <row r="242" spans="2:44" x14ac:dyDescent="0.25">
      <c r="B242" s="1">
        <v>20615</v>
      </c>
      <c r="C242" s="1" t="s">
        <v>197</v>
      </c>
      <c r="D242" s="1" t="s">
        <v>23</v>
      </c>
      <c r="E242" s="1" t="str">
        <f>IF(D242="Switzerland", VLOOKUP($B242, 'Combined Budget 2025 CHF'!$B:$E, 4, 0), VLOOKUP($B242, 'Combined Budget 2025 EUR'!$B:$E, 4, 0))</f>
        <v>South West</v>
      </c>
      <c r="F242" s="1" t="s">
        <v>535</v>
      </c>
      <c r="G242" s="1" t="s">
        <v>106</v>
      </c>
      <c r="H242" t="str">
        <f>IF(D242="Switzerland", VLOOKUP($B242, 'Combined Budget 2025 CHF'!$B:$K, 10, 0), VLOOKUP($B242, 'Combined Budget 2025 EUR'!$B:$K, 10, 0))</f>
        <v>AC</v>
      </c>
      <c r="I242" t="s">
        <v>358</v>
      </c>
      <c r="J242">
        <f>YEAR(VLOOKUP($B242, 'KPI data 2025'!$B:$H, 7, 0))</f>
        <v>1900</v>
      </c>
      <c r="K242" t="str">
        <f t="shared" si="70"/>
        <v>Pre-2022</v>
      </c>
      <c r="L242" s="5">
        <f>SUMIF('KPI data 2022'!$B:$B, $B242,'KPI data 2022'!$X:$X)</f>
        <v>47303.360000000001</v>
      </c>
      <c r="M242" s="5">
        <f>SUMIF('KPI data 2023'!$B:$B, $B242, 'KPI data 2023'!$X:$X)</f>
        <v>51184.49</v>
      </c>
      <c r="N242" s="5">
        <f>SUMIF('KPI data 2024'!$B:$B, $B242, 'KPI data 2024'!$X:$X)</f>
        <v>55690.179999999993</v>
      </c>
      <c r="O242" s="5">
        <f>SUMIF('KPI data 2025'!$B:$B, $B242, 'KPI data 2025'!$X:$X)</f>
        <v>48024.950000000004</v>
      </c>
      <c r="P242" s="5">
        <f>IF(D242="Switzerland",SUMIF('Combined Budget 2025 CHF'!$B:$B,$B242,'Combined Budget 2025 CHF'!$AF:$AF),SUMIF('Combined Budget 2025 EUR'!$B:$B,$B242,'Combined Budget 2025 EUR'!$AN:$AN))</f>
        <v>42340</v>
      </c>
      <c r="Q242" s="6"/>
      <c r="R242" s="6">
        <f t="shared" si="71"/>
        <v>-0.13764060378328802</v>
      </c>
      <c r="S242" s="6">
        <f t="shared" si="72"/>
        <v>-6.1728465009615041E-2</v>
      </c>
      <c r="T242" s="6">
        <f t="shared" si="73"/>
        <v>1.5254518917895199E-2</v>
      </c>
      <c r="U242" s="6">
        <f t="shared" si="74"/>
        <v>0.13426901275389702</v>
      </c>
      <c r="V242" s="6">
        <f t="shared" si="75"/>
        <v>3.7920061849863185E-3</v>
      </c>
      <c r="W242" s="6"/>
      <c r="X242" s="7">
        <f t="shared" si="76"/>
        <v>-7665.2299999999886</v>
      </c>
      <c r="Y242" s="7">
        <f t="shared" si="77"/>
        <v>-3159.5399999999936</v>
      </c>
      <c r="Z242" s="7">
        <f t="shared" si="78"/>
        <v>721.59000000000378</v>
      </c>
      <c r="AA242" s="7">
        <f t="shared" si="79"/>
        <v>5684.9500000000044</v>
      </c>
      <c r="AB242" s="6"/>
      <c r="AC242" s="5">
        <f>SUMIF('KPI data 2022'!$B:$B, $B242,'KPI data 2022'!$AI:$AI)</f>
        <v>47303.360000000001</v>
      </c>
      <c r="AD242" s="5">
        <f>SUMIF('KPI data 2023'!$B:$B, $B242, 'KPI data 2023'!$AI:$AI)</f>
        <v>51184.49</v>
      </c>
      <c r="AE242" s="5">
        <f>SUMIF('KPI data 2024'!$B:$B, $B242, 'KPI data 2024'!$AI:$AI)</f>
        <v>55690.179999999993</v>
      </c>
      <c r="AF242" s="5">
        <f t="shared" si="88"/>
        <v>48024.950000000004</v>
      </c>
      <c r="AG242" s="5">
        <f>IF(D242="Switzerland",SUMIF('Combined Budget 2025 CHF'!$B:$B,$B242,'Combined Budget 2025 CHF'!$Q:$Q),SUMIF('Combined Budget 2025 EUR'!$B:$B,$B242,'Combined Budget 2025 EUR'!$Q:$Q))</f>
        <v>58000</v>
      </c>
      <c r="AH242" s="6"/>
      <c r="AI242" s="6">
        <f t="shared" ref="AI242:AI275" si="90">IFERROR($AF242/AE242-1, "N/A")</f>
        <v>-0.13764060378328802</v>
      </c>
      <c r="AJ242" s="6">
        <f t="shared" ref="AJ242:AJ275" si="91">IFERROR($AF242/AD242-1, "N/A")</f>
        <v>-6.1728465009615041E-2</v>
      </c>
      <c r="AK242" s="6">
        <f t="shared" ref="AK242:AK275" si="92">IFERROR($AF242/AC242-1, "N/A")</f>
        <v>1.5254518917895199E-2</v>
      </c>
      <c r="AL242" s="6">
        <f t="shared" ref="AL242:AL275" si="93">IFERROR($AF242/AG242-1, "N/A")</f>
        <v>-0.17198362068965511</v>
      </c>
      <c r="AM242" s="6">
        <f t="shared" si="89"/>
        <v>3.7920061849863185E-3</v>
      </c>
      <c r="AN242" s="6"/>
      <c r="AO242" s="7">
        <f t="shared" ref="AO242:AO275" si="94">$AF242-AE242</f>
        <v>-7665.2299999999886</v>
      </c>
      <c r="AP242" s="7">
        <f t="shared" ref="AP242:AP275" si="95">$AF242-AD242</f>
        <v>-3159.5399999999936</v>
      </c>
      <c r="AQ242" s="7">
        <f t="shared" ref="AQ242:AQ275" si="96">$AF242-AC242</f>
        <v>721.59000000000378</v>
      </c>
      <c r="AR242" s="7">
        <f t="shared" ref="AR242:AR275" si="97">$AF242-AG242</f>
        <v>-9975.0499999999956</v>
      </c>
    </row>
    <row r="243" spans="2:44" x14ac:dyDescent="0.25">
      <c r="B243" s="1">
        <v>20767</v>
      </c>
      <c r="C243" s="1" t="s">
        <v>251</v>
      </c>
      <c r="D243" s="1" t="s">
        <v>23</v>
      </c>
      <c r="E243" s="1" t="str">
        <f>IF(D243="Switzerland", VLOOKUP($B243, 'Combined Budget 2025 CHF'!$B:$E, 4, 0), VLOOKUP($B243, 'Combined Budget 2025 EUR'!$B:$E, 4, 0))</f>
        <v>South East / Bayern</v>
      </c>
      <c r="F243" s="1" t="s">
        <v>533</v>
      </c>
      <c r="G243" s="1" t="s">
        <v>533</v>
      </c>
      <c r="H243" t="str">
        <f>IF(D243="Switzerland", VLOOKUP($B243, 'Combined Budget 2025 CHF'!$B:$K, 10, 0), VLOOKUP($B243, 'Combined Budget 2025 EUR'!$B:$K, 10, 0))</f>
        <v>AC</v>
      </c>
      <c r="I243" t="s">
        <v>64</v>
      </c>
      <c r="J243">
        <f>YEAR(VLOOKUP($B243, 'KPI data 2025'!$B:$H, 7, 0))</f>
        <v>1900</v>
      </c>
      <c r="K243" t="str">
        <f t="shared" si="70"/>
        <v>Pre-2022</v>
      </c>
      <c r="L243" s="5">
        <f>SUMIF('KPI data 2022'!$B:$B, $B243,'KPI data 2022'!$X:$X)</f>
        <v>10087.34</v>
      </c>
      <c r="M243" s="5">
        <f>SUMIF('KPI data 2023'!$B:$B, $B243, 'KPI data 2023'!$X:$X)</f>
        <v>16859.11</v>
      </c>
      <c r="N243" s="5">
        <f>SUMIF('KPI data 2024'!$B:$B, $B243, 'KPI data 2024'!$X:$X)</f>
        <v>21265.769999999997</v>
      </c>
      <c r="O243" s="5">
        <f>SUMIF('KPI data 2025'!$B:$B, $B243, 'KPI data 2025'!$X:$X)</f>
        <v>18681.539999999997</v>
      </c>
      <c r="P243" s="5">
        <f>IF(D243="Switzerland",SUMIF('Combined Budget 2025 CHF'!$B:$B,$B243,'Combined Budget 2025 CHF'!$AF:$AF),SUMIF('Combined Budget 2025 EUR'!$B:$B,$B243,'Combined Budget 2025 EUR'!$AN:$AN))</f>
        <v>18250</v>
      </c>
      <c r="Q243" s="6"/>
      <c r="R243" s="6">
        <f t="shared" si="71"/>
        <v>-0.12152064091730508</v>
      </c>
      <c r="S243" s="6">
        <f t="shared" si="72"/>
        <v>0.10809763979237319</v>
      </c>
      <c r="T243" s="6">
        <f t="shared" si="73"/>
        <v>0.85197881701221512</v>
      </c>
      <c r="U243" s="6">
        <f t="shared" si="74"/>
        <v>2.3646027397260072E-2</v>
      </c>
      <c r="V243" s="6">
        <f t="shared" si="75"/>
        <v>0.16656516494308038</v>
      </c>
      <c r="W243" s="6"/>
      <c r="X243" s="7">
        <f t="shared" si="76"/>
        <v>-2584.2299999999996</v>
      </c>
      <c r="Y243" s="7">
        <f t="shared" si="77"/>
        <v>1822.4299999999967</v>
      </c>
      <c r="Z243" s="7">
        <f t="shared" si="78"/>
        <v>8594.1999999999971</v>
      </c>
      <c r="AA243" s="7">
        <f t="shared" si="79"/>
        <v>431.53999999999724</v>
      </c>
      <c r="AB243" s="6"/>
      <c r="AC243" s="5">
        <f>SUMIF('KPI data 2022'!$B:$B, $B243,'KPI data 2022'!$AI:$AI)</f>
        <v>10087.34</v>
      </c>
      <c r="AD243" s="5">
        <f>SUMIF('KPI data 2023'!$B:$B, $B243, 'KPI data 2023'!$AI:$AI)</f>
        <v>16859.11</v>
      </c>
      <c r="AE243" s="5">
        <f>SUMIF('KPI data 2024'!$B:$B, $B243, 'KPI data 2024'!$AI:$AI)</f>
        <v>21265.769999999997</v>
      </c>
      <c r="AF243" s="5">
        <f t="shared" ref="AF243:AF276" si="98">O243</f>
        <v>18681.539999999997</v>
      </c>
      <c r="AG243" s="5">
        <f>IF(D243="Switzerland",SUMIF('Combined Budget 2025 CHF'!$B:$B,$B243,'Combined Budget 2025 CHF'!$Q:$Q),SUMIF('Combined Budget 2025 EUR'!$B:$B,$B243,'Combined Budget 2025 EUR'!$Q:$Q))</f>
        <v>25000</v>
      </c>
      <c r="AH243" s="6"/>
      <c r="AI243" s="6">
        <f t="shared" si="90"/>
        <v>-0.12152064091730508</v>
      </c>
      <c r="AJ243" s="6">
        <f t="shared" si="91"/>
        <v>0.10809763979237319</v>
      </c>
      <c r="AK243" s="6">
        <f t="shared" si="92"/>
        <v>0.85197881701221512</v>
      </c>
      <c r="AL243" s="6">
        <f t="shared" si="93"/>
        <v>-0.25273840000000014</v>
      </c>
      <c r="AM243" s="6">
        <f t="shared" ref="AM243:AM276" si="99">IFERROR(_xlfn.RRI(4,AC243,AF243), "N/A")</f>
        <v>0.16656516494308038</v>
      </c>
      <c r="AN243" s="6"/>
      <c r="AO243" s="7">
        <f t="shared" si="94"/>
        <v>-2584.2299999999996</v>
      </c>
      <c r="AP243" s="7">
        <f t="shared" si="95"/>
        <v>1822.4299999999967</v>
      </c>
      <c r="AQ243" s="7">
        <f t="shared" si="96"/>
        <v>8594.1999999999971</v>
      </c>
      <c r="AR243" s="7">
        <f t="shared" si="97"/>
        <v>-6318.4600000000028</v>
      </c>
    </row>
    <row r="244" spans="2:44" x14ac:dyDescent="0.25">
      <c r="B244">
        <v>21066</v>
      </c>
      <c r="C244" t="s">
        <v>439</v>
      </c>
      <c r="D244" t="s">
        <v>31</v>
      </c>
      <c r="E244" s="1" t="str">
        <f>IF(D244="Switzerland", VLOOKUP($B244, 'Combined Budget 2025 CHF'!$B:$E, 4, 0), VLOOKUP($B244, 'Combined Budget 2025 EUR'!$B:$E, 4, 0))</f>
        <v>German Switzerland</v>
      </c>
      <c r="F244" s="1" t="s">
        <v>535</v>
      </c>
      <c r="G244" s="1" t="s">
        <v>106</v>
      </c>
      <c r="H244" t="str">
        <f>IF(D244="Switzerland", VLOOKUP($B244, 'Combined Budget 2025 CHF'!$B:$K, 10, 0), VLOOKUP($B244, 'Combined Budget 2025 EUR'!$B:$K, 10, 0))</f>
        <v>AC</v>
      </c>
      <c r="I244" t="s">
        <v>64</v>
      </c>
      <c r="J244">
        <f>YEAR(VLOOKUP($B244, 'KPI data 2025'!$B:$H, 7, 0))</f>
        <v>1900</v>
      </c>
      <c r="K244" t="str">
        <f t="shared" si="70"/>
        <v>Pre-2022</v>
      </c>
      <c r="L244" s="5">
        <f>SUMIF('KPI data 2022'!$B:$B, $B244,'KPI data 2022'!$X:$X)</f>
        <v>23060.880000000001</v>
      </c>
      <c r="M244" s="5">
        <f>SUMIF('KPI data 2023'!$B:$B, $B244, 'KPI data 2023'!$X:$X)</f>
        <v>20036.93</v>
      </c>
      <c r="N244" s="5">
        <f>SUMIF('KPI data 2024'!$B:$B, $B244, 'KPI data 2024'!$X:$X)</f>
        <v>33252.180000000008</v>
      </c>
      <c r="O244" s="5">
        <f>SUMIF('KPI data 2025'!$B:$B, $B244, 'KPI data 2025'!$X:$X)</f>
        <v>15607.270000000004</v>
      </c>
      <c r="P244" s="5">
        <f>IF(D244="Switzerland",SUMIF('Combined Budget 2025 CHF'!$B:$B,$B244,'Combined Budget 2025 CHF'!$AF:$AF),SUMIF('Combined Budget 2025 EUR'!$B:$B,$B244,'Combined Budget 2025 EUR'!$AN:$AN))</f>
        <v>27010</v>
      </c>
      <c r="Q244" s="6"/>
      <c r="R244" s="6">
        <f t="shared" si="71"/>
        <v>-0.53063919418215588</v>
      </c>
      <c r="S244" s="6">
        <f t="shared" si="72"/>
        <v>-0.22107478540874259</v>
      </c>
      <c r="T244" s="6">
        <f t="shared" si="73"/>
        <v>-0.32321446536298681</v>
      </c>
      <c r="U244" s="6">
        <f t="shared" si="74"/>
        <v>-0.4221669751943723</v>
      </c>
      <c r="V244" s="6">
        <f t="shared" si="75"/>
        <v>-9.2988555543016327E-2</v>
      </c>
      <c r="W244" s="6"/>
      <c r="X244" s="7">
        <f t="shared" si="76"/>
        <v>-17644.910000000003</v>
      </c>
      <c r="Y244" s="7">
        <f t="shared" si="77"/>
        <v>-4429.6599999999962</v>
      </c>
      <c r="Z244" s="7">
        <f t="shared" si="78"/>
        <v>-7453.6099999999969</v>
      </c>
      <c r="AA244" s="7">
        <f t="shared" si="79"/>
        <v>-11402.729999999996</v>
      </c>
      <c r="AB244" s="6"/>
      <c r="AC244" s="5">
        <f>SUMIF('KPI data 2022'!$B:$B, $B244,'KPI data 2022'!$AI:$AI)</f>
        <v>23060.880000000001</v>
      </c>
      <c r="AD244" s="5">
        <f>SUMIF('KPI data 2023'!$B:$B, $B244, 'KPI data 2023'!$AI:$AI)</f>
        <v>20036.93</v>
      </c>
      <c r="AE244" s="5">
        <f>SUMIF('KPI data 2024'!$B:$B, $B244, 'KPI data 2024'!$AI:$AI)</f>
        <v>33252.180000000008</v>
      </c>
      <c r="AF244" s="5">
        <f t="shared" si="98"/>
        <v>15607.270000000004</v>
      </c>
      <c r="AG244" s="5">
        <f>IF(D244="Switzerland",SUMIF('Combined Budget 2025 CHF'!$B:$B,$B244,'Combined Budget 2025 CHF'!$Q:$Q),SUMIF('Combined Budget 2025 EUR'!$B:$B,$B244,'Combined Budget 2025 EUR'!$Q:$Q))</f>
        <v>37000</v>
      </c>
      <c r="AH244" s="6"/>
      <c r="AI244" s="6">
        <f t="shared" si="90"/>
        <v>-0.53063919418215588</v>
      </c>
      <c r="AJ244" s="6">
        <f t="shared" si="91"/>
        <v>-0.22107478540874259</v>
      </c>
      <c r="AK244" s="6">
        <f t="shared" si="92"/>
        <v>-0.32321446536298681</v>
      </c>
      <c r="AL244" s="6">
        <f t="shared" si="93"/>
        <v>-0.57818189189189173</v>
      </c>
      <c r="AM244" s="6">
        <f t="shared" si="99"/>
        <v>-9.2988555543016327E-2</v>
      </c>
      <c r="AN244" s="6"/>
      <c r="AO244" s="7">
        <f t="shared" si="94"/>
        <v>-17644.910000000003</v>
      </c>
      <c r="AP244" s="7">
        <f t="shared" si="95"/>
        <v>-4429.6599999999962</v>
      </c>
      <c r="AQ244" s="7">
        <f t="shared" si="96"/>
        <v>-7453.6099999999969</v>
      </c>
      <c r="AR244" s="7">
        <f t="shared" si="97"/>
        <v>-21392.729999999996</v>
      </c>
    </row>
    <row r="245" spans="2:44" x14ac:dyDescent="0.25">
      <c r="B245">
        <v>23029</v>
      </c>
      <c r="C245" t="s">
        <v>352</v>
      </c>
      <c r="D245" t="s">
        <v>27</v>
      </c>
      <c r="E245" s="1" t="str">
        <f>IF(D245="Switzerland", VLOOKUP($B245, 'Combined Budget 2025 CHF'!$B:$E, 4, 0), VLOOKUP($B245, 'Combined Budget 2025 EUR'!$B:$E, 4, 0))</f>
        <v>Netherlands Central</v>
      </c>
      <c r="F245" s="1" t="s">
        <v>535</v>
      </c>
      <c r="G245" s="1" t="s">
        <v>106</v>
      </c>
      <c r="H245" t="str">
        <f>IF(D245="Switzerland", VLOOKUP($B245, 'Combined Budget 2025 CHF'!$B:$K, 10, 0), VLOOKUP($B245, 'Combined Budget 2025 EUR'!$B:$K, 10, 0))</f>
        <v>AC</v>
      </c>
      <c r="I245" t="s">
        <v>64</v>
      </c>
      <c r="J245">
        <f>YEAR(VLOOKUP($B245, 'KPI data 2025'!$B:$H, 7, 0))</f>
        <v>1900</v>
      </c>
      <c r="K245" t="str">
        <f t="shared" si="70"/>
        <v>Pre-2022</v>
      </c>
      <c r="L245" s="5">
        <f>SUMIF('KPI data 2022'!$B:$B, $B245,'KPI data 2022'!$X:$X)</f>
        <v>27376.44</v>
      </c>
      <c r="M245" s="5">
        <f>SUMIF('KPI data 2023'!$B:$B, $B245, 'KPI data 2023'!$X:$X)</f>
        <v>22640.29</v>
      </c>
      <c r="N245" s="5">
        <f>SUMIF('KPI data 2024'!$B:$B, $B245, 'KPI data 2024'!$X:$X)</f>
        <v>25664.57</v>
      </c>
      <c r="O245" s="5">
        <f>SUMIF('KPI data 2025'!$B:$B, $B245, 'KPI data 2025'!$X:$X)</f>
        <v>26222.439999999995</v>
      </c>
      <c r="P245" s="5">
        <f>IF(D245="Switzerland",SUMIF('Combined Budget 2025 CHF'!$B:$B,$B245,'Combined Budget 2025 CHF'!$AF:$AF),SUMIF('Combined Budget 2025 EUR'!$B:$B,$B245,'Combined Budget 2025 EUR'!$AN:$AN))</f>
        <v>19710</v>
      </c>
      <c r="Q245" s="6"/>
      <c r="R245" s="6">
        <f t="shared" si="71"/>
        <v>2.1736970461612826E-2</v>
      </c>
      <c r="S245" s="6">
        <f t="shared" si="72"/>
        <v>0.15822014647338856</v>
      </c>
      <c r="T245" s="6">
        <f t="shared" si="73"/>
        <v>-4.2153033776488269E-2</v>
      </c>
      <c r="U245" s="6">
        <f t="shared" si="74"/>
        <v>0.33041298833079624</v>
      </c>
      <c r="V245" s="6">
        <f t="shared" si="75"/>
        <v>-1.0709059508246632E-2</v>
      </c>
      <c r="W245" s="6"/>
      <c r="X245" s="7">
        <f t="shared" si="76"/>
        <v>557.86999999999534</v>
      </c>
      <c r="Y245" s="7">
        <f t="shared" si="77"/>
        <v>3582.1499999999942</v>
      </c>
      <c r="Z245" s="7">
        <f t="shared" si="78"/>
        <v>-1154.0000000000036</v>
      </c>
      <c r="AA245" s="7">
        <f t="shared" si="79"/>
        <v>6512.4399999999951</v>
      </c>
      <c r="AB245" s="6"/>
      <c r="AC245" s="5">
        <f>SUMIF('KPI data 2022'!$B:$B, $B245,'KPI data 2022'!$AI:$AI)</f>
        <v>27376.44</v>
      </c>
      <c r="AD245" s="5">
        <f>SUMIF('KPI data 2023'!$B:$B, $B245, 'KPI data 2023'!$AI:$AI)</f>
        <v>22640.29</v>
      </c>
      <c r="AE245" s="5">
        <f>SUMIF('KPI data 2024'!$B:$B, $B245, 'KPI data 2024'!$AI:$AI)</f>
        <v>25664.57</v>
      </c>
      <c r="AF245" s="5">
        <f t="shared" si="98"/>
        <v>26222.439999999995</v>
      </c>
      <c r="AG245" s="5">
        <f>IF(D245="Switzerland",SUMIF('Combined Budget 2025 CHF'!$B:$B,$B245,'Combined Budget 2025 CHF'!$Q:$Q),SUMIF('Combined Budget 2025 EUR'!$B:$B,$B245,'Combined Budget 2025 EUR'!$Q:$Q))</f>
        <v>27000</v>
      </c>
      <c r="AH245" s="6"/>
      <c r="AI245" s="6">
        <f t="shared" si="90"/>
        <v>2.1736970461612826E-2</v>
      </c>
      <c r="AJ245" s="6">
        <f t="shared" si="91"/>
        <v>0.15822014647338856</v>
      </c>
      <c r="AK245" s="6">
        <f t="shared" si="92"/>
        <v>-4.2153033776488269E-2</v>
      </c>
      <c r="AL245" s="6">
        <f t="shared" si="93"/>
        <v>-2.8798518518518668E-2</v>
      </c>
      <c r="AM245" s="6">
        <f t="shared" si="99"/>
        <v>-1.0709059508246632E-2</v>
      </c>
      <c r="AN245" s="6"/>
      <c r="AO245" s="7">
        <f t="shared" si="94"/>
        <v>557.86999999999534</v>
      </c>
      <c r="AP245" s="7">
        <f t="shared" si="95"/>
        <v>3582.1499999999942</v>
      </c>
      <c r="AQ245" s="7">
        <f t="shared" si="96"/>
        <v>-1154.0000000000036</v>
      </c>
      <c r="AR245" s="7">
        <f t="shared" si="97"/>
        <v>-777.56000000000495</v>
      </c>
    </row>
    <row r="246" spans="2:44" x14ac:dyDescent="0.25">
      <c r="B246">
        <v>20035</v>
      </c>
      <c r="C246" t="s">
        <v>198</v>
      </c>
      <c r="D246" s="1" t="s">
        <v>23</v>
      </c>
      <c r="E246" s="1" t="str">
        <f>IF(D246="Switzerland", VLOOKUP($B246, 'Combined Budget 2025 CHF'!$B:$E, 4, 0), VLOOKUP($B246, 'Combined Budget 2025 EUR'!$B:$E, 4, 0))</f>
        <v>South West</v>
      </c>
      <c r="F246" s="1" t="s">
        <v>535</v>
      </c>
      <c r="G246" s="1" t="s">
        <v>106</v>
      </c>
      <c r="H246" t="str">
        <f>IF(D246="Switzerland", VLOOKUP($B246, 'Combined Budget 2025 CHF'!$B:$K, 10, 0), VLOOKUP($B246, 'Combined Budget 2025 EUR'!$B:$K, 10, 0))</f>
        <v>BA</v>
      </c>
      <c r="I246" t="s">
        <v>64</v>
      </c>
      <c r="J246">
        <f>YEAR(VLOOKUP($B246, 'KPI data 2025'!$B:$H, 7, 0))</f>
        <v>1900</v>
      </c>
      <c r="K246" t="str">
        <f t="shared" si="70"/>
        <v>Pre-2022</v>
      </c>
      <c r="L246" s="5">
        <f>SUMIF('KPI data 2022'!$B:$B, $B246,'KPI data 2022'!$X:$X)</f>
        <v>12215.859999999999</v>
      </c>
      <c r="M246" s="5">
        <f>SUMIF('KPI data 2023'!$B:$B, $B246, 'KPI data 2023'!$X:$X)</f>
        <v>8734.84</v>
      </c>
      <c r="N246" s="5">
        <f>SUMIF('KPI data 2024'!$B:$B, $B246, 'KPI data 2024'!$X:$X)</f>
        <v>5336.7699999999995</v>
      </c>
      <c r="O246" s="5">
        <f>SUMIF('KPI data 2025'!$B:$B, $B246, 'KPI data 2025'!$X:$X)</f>
        <v>7312.9899999999989</v>
      </c>
      <c r="P246" s="5">
        <f>IF(D246="Switzerland",SUMIF('Combined Budget 2025 CHF'!$B:$B,$B246,'Combined Budget 2025 CHF'!$AF:$AF),SUMIF('Combined Budget 2025 EUR'!$B:$B,$B246,'Combined Budget 2025 EUR'!$AN:$AN))</f>
        <v>3650</v>
      </c>
      <c r="Q246" s="6"/>
      <c r="R246" s="6">
        <f t="shared" si="71"/>
        <v>0.37030263623877357</v>
      </c>
      <c r="S246" s="6">
        <f t="shared" si="72"/>
        <v>-0.16277916939520376</v>
      </c>
      <c r="T246" s="6">
        <f t="shared" si="73"/>
        <v>-0.4013528314830066</v>
      </c>
      <c r="U246" s="6">
        <f t="shared" si="74"/>
        <v>1.0035589041095889</v>
      </c>
      <c r="V246" s="6">
        <f t="shared" si="75"/>
        <v>-0.12038478441669243</v>
      </c>
      <c r="W246" s="6"/>
      <c r="X246" s="7">
        <f t="shared" si="76"/>
        <v>1976.2199999999993</v>
      </c>
      <c r="Y246" s="7">
        <f t="shared" si="77"/>
        <v>-1421.8500000000013</v>
      </c>
      <c r="Z246" s="7">
        <f t="shared" si="78"/>
        <v>-4902.87</v>
      </c>
      <c r="AA246" s="7">
        <f t="shared" si="79"/>
        <v>3662.9899999999989</v>
      </c>
      <c r="AB246" s="6"/>
      <c r="AC246" s="5">
        <f>SUMIF('KPI data 2022'!$B:$B, $B246,'KPI data 2022'!$AI:$AI)</f>
        <v>12215.859999999999</v>
      </c>
      <c r="AD246" s="5">
        <f>SUMIF('KPI data 2023'!$B:$B, $B246, 'KPI data 2023'!$AI:$AI)</f>
        <v>8734.84</v>
      </c>
      <c r="AE246" s="5">
        <f>SUMIF('KPI data 2024'!$B:$B, $B246, 'KPI data 2024'!$AI:$AI)</f>
        <v>5336.7699999999995</v>
      </c>
      <c r="AF246" s="5">
        <f t="shared" si="98"/>
        <v>7312.9899999999989</v>
      </c>
      <c r="AG246" s="5">
        <f>IF(D246="Switzerland",SUMIF('Combined Budget 2025 CHF'!$B:$B,$B246,'Combined Budget 2025 CHF'!$Q:$Q),SUMIF('Combined Budget 2025 EUR'!$B:$B,$B246,'Combined Budget 2025 EUR'!$Q:$Q))</f>
        <v>5000</v>
      </c>
      <c r="AH246" s="6"/>
      <c r="AI246" s="6">
        <f t="shared" si="90"/>
        <v>0.37030263623877357</v>
      </c>
      <c r="AJ246" s="6">
        <f t="shared" si="91"/>
        <v>-0.16277916939520376</v>
      </c>
      <c r="AK246" s="6">
        <f t="shared" si="92"/>
        <v>-0.4013528314830066</v>
      </c>
      <c r="AL246" s="6">
        <f t="shared" si="93"/>
        <v>0.46259799999999984</v>
      </c>
      <c r="AM246" s="6">
        <f t="shared" si="99"/>
        <v>-0.12038478441669243</v>
      </c>
      <c r="AN246" s="6"/>
      <c r="AO246" s="7">
        <f t="shared" si="94"/>
        <v>1976.2199999999993</v>
      </c>
      <c r="AP246" s="7">
        <f t="shared" si="95"/>
        <v>-1421.8500000000013</v>
      </c>
      <c r="AQ246" s="7">
        <f t="shared" si="96"/>
        <v>-4902.87</v>
      </c>
      <c r="AR246" s="7">
        <f t="shared" si="97"/>
        <v>2312.9899999999989</v>
      </c>
    </row>
    <row r="247" spans="2:44" x14ac:dyDescent="0.25">
      <c r="B247">
        <v>20069</v>
      </c>
      <c r="C247" t="s">
        <v>199</v>
      </c>
      <c r="D247" s="1" t="s">
        <v>23</v>
      </c>
      <c r="E247" s="1" t="str">
        <f>IF(D247="Switzerland", VLOOKUP($B247, 'Combined Budget 2025 CHF'!$B:$E, 4, 0), VLOOKUP($B247, 'Combined Budget 2025 EUR'!$B:$E, 4, 0))</f>
        <v>South West</v>
      </c>
      <c r="F247" s="1" t="s">
        <v>535</v>
      </c>
      <c r="G247" s="1" t="s">
        <v>106</v>
      </c>
      <c r="H247" t="str">
        <f>IF(D247="Switzerland", VLOOKUP($B247, 'Combined Budget 2025 CHF'!$B:$K, 10, 0), VLOOKUP($B247, 'Combined Budget 2025 EUR'!$B:$K, 10, 0))</f>
        <v>BA</v>
      </c>
      <c r="I247" t="s">
        <v>64</v>
      </c>
      <c r="J247">
        <f>YEAR(VLOOKUP($B247, 'KPI data 2025'!$B:$H, 7, 0))</f>
        <v>1900</v>
      </c>
      <c r="K247" t="str">
        <f t="shared" si="70"/>
        <v>Pre-2022</v>
      </c>
      <c r="L247" s="5">
        <f>SUMIF('KPI data 2022'!$B:$B, $B247,'KPI data 2022'!$X:$X)</f>
        <v>19937.580000000002</v>
      </c>
      <c r="M247" s="5">
        <f>SUMIF('KPI data 2023'!$B:$B, $B247, 'KPI data 2023'!$X:$X)</f>
        <v>22206.799999999996</v>
      </c>
      <c r="N247" s="5">
        <f>SUMIF('KPI data 2024'!$B:$B, $B247, 'KPI data 2024'!$X:$X)</f>
        <v>19803.919999999998</v>
      </c>
      <c r="O247" s="5">
        <f>SUMIF('KPI data 2025'!$B:$B, $B247, 'KPI data 2025'!$X:$X)</f>
        <v>22063.449999999997</v>
      </c>
      <c r="P247" s="5">
        <f>IF(D247="Switzerland",SUMIF('Combined Budget 2025 CHF'!$B:$B,$B247,'Combined Budget 2025 CHF'!$AF:$AF),SUMIF('Combined Budget 2025 EUR'!$B:$B,$B247,'Combined Budget 2025 EUR'!$AN:$AN))</f>
        <v>14600</v>
      </c>
      <c r="Q247" s="6"/>
      <c r="R247" s="6">
        <f t="shared" si="71"/>
        <v>0.11409508824515546</v>
      </c>
      <c r="S247" s="6">
        <f t="shared" si="72"/>
        <v>-6.455229929571038E-3</v>
      </c>
      <c r="T247" s="6">
        <f t="shared" si="73"/>
        <v>0.10662628062182056</v>
      </c>
      <c r="U247" s="6">
        <f t="shared" si="74"/>
        <v>0.51119520547945196</v>
      </c>
      <c r="V247" s="6">
        <f t="shared" si="75"/>
        <v>2.5652504741983329E-2</v>
      </c>
      <c r="W247" s="6"/>
      <c r="X247" s="7">
        <f t="shared" si="76"/>
        <v>2259.5299999999988</v>
      </c>
      <c r="Y247" s="7">
        <f t="shared" si="77"/>
        <v>-143.34999999999854</v>
      </c>
      <c r="Z247" s="7">
        <f t="shared" si="78"/>
        <v>2125.8699999999953</v>
      </c>
      <c r="AA247" s="7">
        <f t="shared" si="79"/>
        <v>7463.4499999999971</v>
      </c>
      <c r="AB247" s="6"/>
      <c r="AC247" s="5">
        <f>SUMIF('KPI data 2022'!$B:$B, $B247,'KPI data 2022'!$AI:$AI)</f>
        <v>19937.580000000002</v>
      </c>
      <c r="AD247" s="5">
        <f>SUMIF('KPI data 2023'!$B:$B, $B247, 'KPI data 2023'!$AI:$AI)</f>
        <v>22206.799999999996</v>
      </c>
      <c r="AE247" s="5">
        <f>SUMIF('KPI data 2024'!$B:$B, $B247, 'KPI data 2024'!$AI:$AI)</f>
        <v>19803.919999999998</v>
      </c>
      <c r="AF247" s="5">
        <f t="shared" si="98"/>
        <v>22063.449999999997</v>
      </c>
      <c r="AG247" s="5">
        <f>IF(D247="Switzerland",SUMIF('Combined Budget 2025 CHF'!$B:$B,$B247,'Combined Budget 2025 CHF'!$Q:$Q),SUMIF('Combined Budget 2025 EUR'!$B:$B,$B247,'Combined Budget 2025 EUR'!$Q:$Q))</f>
        <v>20000</v>
      </c>
      <c r="AH247" s="6"/>
      <c r="AI247" s="6">
        <f t="shared" si="90"/>
        <v>0.11409508824515546</v>
      </c>
      <c r="AJ247" s="6">
        <f t="shared" si="91"/>
        <v>-6.455229929571038E-3</v>
      </c>
      <c r="AK247" s="6">
        <f t="shared" si="92"/>
        <v>0.10662628062182056</v>
      </c>
      <c r="AL247" s="6">
        <f t="shared" si="93"/>
        <v>0.10317249999999989</v>
      </c>
      <c r="AM247" s="6">
        <f t="shared" si="99"/>
        <v>2.5652504741983329E-2</v>
      </c>
      <c r="AN247" s="6"/>
      <c r="AO247" s="7">
        <f t="shared" si="94"/>
        <v>2259.5299999999988</v>
      </c>
      <c r="AP247" s="7">
        <f t="shared" si="95"/>
        <v>-143.34999999999854</v>
      </c>
      <c r="AQ247" s="7">
        <f t="shared" si="96"/>
        <v>2125.8699999999953</v>
      </c>
      <c r="AR247" s="7">
        <f t="shared" si="97"/>
        <v>2063.4499999999971</v>
      </c>
    </row>
    <row r="248" spans="2:44" x14ac:dyDescent="0.25">
      <c r="B248">
        <v>20232</v>
      </c>
      <c r="C248" t="s">
        <v>200</v>
      </c>
      <c r="D248" s="1" t="s">
        <v>23</v>
      </c>
      <c r="E248" s="1" t="str">
        <f>IF(D248="Switzerland", VLOOKUP($B248, 'Combined Budget 2025 CHF'!$B:$E, 4, 0), VLOOKUP($B248, 'Combined Budget 2025 EUR'!$B:$E, 4, 0))</f>
        <v>South West</v>
      </c>
      <c r="F248" s="1" t="s">
        <v>535</v>
      </c>
      <c r="G248" s="1" t="s">
        <v>106</v>
      </c>
      <c r="H248" t="str">
        <f>IF(D248="Switzerland", VLOOKUP($B248, 'Combined Budget 2025 CHF'!$B:$K, 10, 0), VLOOKUP($B248, 'Combined Budget 2025 EUR'!$B:$K, 10, 0))</f>
        <v>BA</v>
      </c>
      <c r="I248" t="s">
        <v>64</v>
      </c>
      <c r="J248">
        <f>YEAR(VLOOKUP($B248, 'KPI data 2025'!$B:$H, 7, 0))</f>
        <v>1900</v>
      </c>
      <c r="K248" t="str">
        <f t="shared" si="70"/>
        <v>Pre-2022</v>
      </c>
      <c r="L248" s="5">
        <f>SUMIF('KPI data 2022'!$B:$B, $B248,'KPI data 2022'!$X:$X)</f>
        <v>23354.499999999996</v>
      </c>
      <c r="M248" s="5">
        <f>SUMIF('KPI data 2023'!$B:$B, $B248, 'KPI data 2023'!$X:$X)</f>
        <v>15133.470000000001</v>
      </c>
      <c r="N248" s="5">
        <f>SUMIF('KPI data 2024'!$B:$B, $B248, 'KPI data 2024'!$X:$X)</f>
        <v>18723.45</v>
      </c>
      <c r="O248" s="5">
        <f>SUMIF('KPI data 2025'!$B:$B, $B248, 'KPI data 2025'!$X:$X)</f>
        <v>5107.7299999999996</v>
      </c>
      <c r="P248" s="5">
        <f>IF(D248="Switzerland",SUMIF('Combined Budget 2025 CHF'!$B:$B,$B248,'Combined Budget 2025 CHF'!$AF:$AF),SUMIF('Combined Budget 2025 EUR'!$B:$B,$B248,'Combined Budget 2025 EUR'!$AN:$AN))</f>
        <v>14600</v>
      </c>
      <c r="Q248" s="6"/>
      <c r="R248" s="6">
        <f t="shared" si="71"/>
        <v>-0.72720145058736507</v>
      </c>
      <c r="S248" s="6">
        <f t="shared" si="72"/>
        <v>-0.66248784977933028</v>
      </c>
      <c r="T248" s="6">
        <f t="shared" si="73"/>
        <v>-0.78129568177439035</v>
      </c>
      <c r="U248" s="6">
        <f t="shared" si="74"/>
        <v>-0.65015547945205476</v>
      </c>
      <c r="V248" s="6">
        <f t="shared" si="75"/>
        <v>-0.31614450727815269</v>
      </c>
      <c r="W248" s="6"/>
      <c r="X248" s="7">
        <f t="shared" si="76"/>
        <v>-13615.720000000001</v>
      </c>
      <c r="Y248" s="7">
        <f t="shared" si="77"/>
        <v>-10025.740000000002</v>
      </c>
      <c r="Z248" s="7">
        <f t="shared" si="78"/>
        <v>-18246.769999999997</v>
      </c>
      <c r="AA248" s="7">
        <f t="shared" si="79"/>
        <v>-9492.27</v>
      </c>
      <c r="AB248" s="6"/>
      <c r="AC248" s="5">
        <f>SUMIF('KPI data 2022'!$B:$B, $B248,'KPI data 2022'!$AI:$AI)</f>
        <v>23354.499999999996</v>
      </c>
      <c r="AD248" s="5">
        <f>SUMIF('KPI data 2023'!$B:$B, $B248, 'KPI data 2023'!$AI:$AI)</f>
        <v>15133.470000000001</v>
      </c>
      <c r="AE248" s="5">
        <f>SUMIF('KPI data 2024'!$B:$B, $B248, 'KPI data 2024'!$AI:$AI)</f>
        <v>18723.45</v>
      </c>
      <c r="AF248" s="5">
        <f t="shared" si="98"/>
        <v>5107.7299999999996</v>
      </c>
      <c r="AG248" s="5">
        <f>IF(D248="Switzerland",SUMIF('Combined Budget 2025 CHF'!$B:$B,$B248,'Combined Budget 2025 CHF'!$Q:$Q),SUMIF('Combined Budget 2025 EUR'!$B:$B,$B248,'Combined Budget 2025 EUR'!$Q:$Q))</f>
        <v>20000</v>
      </c>
      <c r="AH248" s="6"/>
      <c r="AI248" s="6">
        <f t="shared" si="90"/>
        <v>-0.72720145058736507</v>
      </c>
      <c r="AJ248" s="6">
        <f t="shared" si="91"/>
        <v>-0.66248784977933028</v>
      </c>
      <c r="AK248" s="6">
        <f t="shared" si="92"/>
        <v>-0.78129568177439035</v>
      </c>
      <c r="AL248" s="6">
        <f t="shared" si="93"/>
        <v>-0.74461350000000004</v>
      </c>
      <c r="AM248" s="6">
        <f t="shared" si="99"/>
        <v>-0.31614450727815269</v>
      </c>
      <c r="AN248" s="6"/>
      <c r="AO248" s="7">
        <f t="shared" si="94"/>
        <v>-13615.720000000001</v>
      </c>
      <c r="AP248" s="7">
        <f t="shared" si="95"/>
        <v>-10025.740000000002</v>
      </c>
      <c r="AQ248" s="7">
        <f t="shared" si="96"/>
        <v>-18246.769999999997</v>
      </c>
      <c r="AR248" s="7">
        <f t="shared" si="97"/>
        <v>-14892.27</v>
      </c>
    </row>
    <row r="249" spans="2:44" x14ac:dyDescent="0.25">
      <c r="B249">
        <v>20346</v>
      </c>
      <c r="C249" t="s">
        <v>201</v>
      </c>
      <c r="D249" s="1" t="s">
        <v>23</v>
      </c>
      <c r="E249" s="1" t="str">
        <f>IF(D249="Switzerland", VLOOKUP($B249, 'Combined Budget 2025 CHF'!$B:$E, 4, 0), VLOOKUP($B249, 'Combined Budget 2025 EUR'!$B:$E, 4, 0))</f>
        <v>South West</v>
      </c>
      <c r="F249" s="1" t="s">
        <v>545</v>
      </c>
      <c r="G249" s="1" t="s">
        <v>545</v>
      </c>
      <c r="H249" t="str">
        <f>IF(D249="Switzerland", VLOOKUP($B249, 'Combined Budget 2025 CHF'!$B:$K, 10, 0), VLOOKUP($B249, 'Combined Budget 2025 EUR'!$B:$K, 10, 0))</f>
        <v>BA</v>
      </c>
      <c r="I249" t="s">
        <v>64</v>
      </c>
      <c r="J249">
        <f>YEAR(VLOOKUP($B249, 'KPI data 2025'!$B:$H, 7, 0))</f>
        <v>1900</v>
      </c>
      <c r="K249" t="str">
        <f t="shared" si="70"/>
        <v>Pre-2022</v>
      </c>
      <c r="L249" s="5">
        <f>SUMIF('KPI data 2022'!$B:$B, $B249,'KPI data 2022'!$X:$X)</f>
        <v>23023.940000000002</v>
      </c>
      <c r="M249" s="5">
        <f>SUMIF('KPI data 2023'!$B:$B, $B249, 'KPI data 2023'!$X:$X)</f>
        <v>20262.819999999996</v>
      </c>
      <c r="N249" s="5">
        <f>SUMIF('KPI data 2024'!$B:$B, $B249, 'KPI data 2024'!$X:$X)</f>
        <v>18105.59</v>
      </c>
      <c r="O249" s="5">
        <f>SUMIF('KPI data 2025'!$B:$B, $B249, 'KPI data 2025'!$X:$X)</f>
        <v>11962.059999999998</v>
      </c>
      <c r="P249" s="5">
        <f>IF(D249="Switzerland",SUMIF('Combined Budget 2025 CHF'!$B:$B,$B249,'Combined Budget 2025 CHF'!$AF:$AF),SUMIF('Combined Budget 2025 EUR'!$B:$B,$B249,'Combined Budget 2025 EUR'!$AN:$AN))</f>
        <v>13140</v>
      </c>
      <c r="Q249" s="6"/>
      <c r="R249" s="6">
        <f t="shared" si="71"/>
        <v>-0.33931675245048643</v>
      </c>
      <c r="S249" s="6">
        <f t="shared" si="72"/>
        <v>-0.40965472722947749</v>
      </c>
      <c r="T249" s="6">
        <f t="shared" si="73"/>
        <v>-0.48045121729816898</v>
      </c>
      <c r="U249" s="6">
        <f t="shared" si="74"/>
        <v>-8.9645357686453764E-2</v>
      </c>
      <c r="V249" s="6">
        <f t="shared" si="75"/>
        <v>-0.15100216473258499</v>
      </c>
      <c r="W249" s="6"/>
      <c r="X249" s="7">
        <f t="shared" si="76"/>
        <v>-6143.5300000000025</v>
      </c>
      <c r="Y249" s="7">
        <f t="shared" si="77"/>
        <v>-8300.7599999999984</v>
      </c>
      <c r="Z249" s="7">
        <f t="shared" si="78"/>
        <v>-11061.880000000005</v>
      </c>
      <c r="AA249" s="7">
        <f t="shared" si="79"/>
        <v>-1177.9400000000023</v>
      </c>
      <c r="AB249" s="6"/>
      <c r="AC249" s="5">
        <f>SUMIF('KPI data 2022'!$B:$B, $B249,'KPI data 2022'!$AI:$AI)</f>
        <v>23023.940000000002</v>
      </c>
      <c r="AD249" s="5">
        <f>SUMIF('KPI data 2023'!$B:$B, $B249, 'KPI data 2023'!$AI:$AI)</f>
        <v>20262.819999999996</v>
      </c>
      <c r="AE249" s="5">
        <f>SUMIF('KPI data 2024'!$B:$B, $B249, 'KPI data 2024'!$AI:$AI)</f>
        <v>18105.59</v>
      </c>
      <c r="AF249" s="5">
        <f t="shared" si="98"/>
        <v>11962.059999999998</v>
      </c>
      <c r="AG249" s="5">
        <f>IF(D249="Switzerland",SUMIF('Combined Budget 2025 CHF'!$B:$B,$B249,'Combined Budget 2025 CHF'!$Q:$Q),SUMIF('Combined Budget 2025 EUR'!$B:$B,$B249,'Combined Budget 2025 EUR'!$Q:$Q))</f>
        <v>18000</v>
      </c>
      <c r="AH249" s="6"/>
      <c r="AI249" s="6">
        <f t="shared" si="90"/>
        <v>-0.33931675245048643</v>
      </c>
      <c r="AJ249" s="6">
        <f t="shared" si="91"/>
        <v>-0.40965472722947749</v>
      </c>
      <c r="AK249" s="6">
        <f t="shared" si="92"/>
        <v>-0.48045121729816898</v>
      </c>
      <c r="AL249" s="6">
        <f t="shared" si="93"/>
        <v>-0.33544111111111119</v>
      </c>
      <c r="AM249" s="6">
        <f t="shared" si="99"/>
        <v>-0.15100216473258499</v>
      </c>
      <c r="AN249" s="6"/>
      <c r="AO249" s="7">
        <f t="shared" si="94"/>
        <v>-6143.5300000000025</v>
      </c>
      <c r="AP249" s="7">
        <f t="shared" si="95"/>
        <v>-8300.7599999999984</v>
      </c>
      <c r="AQ249" s="7">
        <f t="shared" si="96"/>
        <v>-11061.880000000005</v>
      </c>
      <c r="AR249" s="7">
        <f t="shared" si="97"/>
        <v>-6037.9400000000023</v>
      </c>
    </row>
    <row r="250" spans="2:44" x14ac:dyDescent="0.25">
      <c r="B250">
        <v>20448</v>
      </c>
      <c r="C250" t="s">
        <v>252</v>
      </c>
      <c r="D250" s="1" t="s">
        <v>23</v>
      </c>
      <c r="E250" s="1" t="str">
        <f>IF(D250="Switzerland", VLOOKUP($B250, 'Combined Budget 2025 CHF'!$B:$E, 4, 0), VLOOKUP($B250, 'Combined Budget 2025 EUR'!$B:$E, 4, 0))</f>
        <v>South East / Bayern</v>
      </c>
      <c r="F250" s="1" t="s">
        <v>535</v>
      </c>
      <c r="G250" s="1" t="s">
        <v>106</v>
      </c>
      <c r="H250" t="str">
        <f>IF(D250="Switzerland", VLOOKUP($B250, 'Combined Budget 2025 CHF'!$B:$K, 10, 0), VLOOKUP($B250, 'Combined Budget 2025 EUR'!$B:$K, 10, 0))</f>
        <v>BA</v>
      </c>
      <c r="I250" t="s">
        <v>64</v>
      </c>
      <c r="J250">
        <f>YEAR(VLOOKUP($B250, 'KPI data 2025'!$B:$H, 7, 0))</f>
        <v>1900</v>
      </c>
      <c r="K250" t="str">
        <f t="shared" si="70"/>
        <v>Pre-2022</v>
      </c>
      <c r="L250" s="5">
        <f>SUMIF('KPI data 2022'!$B:$B, $B250,'KPI data 2022'!$X:$X)</f>
        <v>11038.460000000001</v>
      </c>
      <c r="M250" s="5">
        <f>SUMIF('KPI data 2023'!$B:$B, $B250, 'KPI data 2023'!$X:$X)</f>
        <v>12407.37</v>
      </c>
      <c r="N250" s="5">
        <f>SUMIF('KPI data 2024'!$B:$B, $B250, 'KPI data 2024'!$X:$X)</f>
        <v>15058.16</v>
      </c>
      <c r="O250" s="5">
        <f>SUMIF('KPI data 2025'!$B:$B, $B250, 'KPI data 2025'!$X:$X)</f>
        <v>20108.129999999997</v>
      </c>
      <c r="P250" s="5">
        <f>IF(D250="Switzerland",SUMIF('Combined Budget 2025 CHF'!$B:$B,$B250,'Combined Budget 2025 CHF'!$AF:$AF),SUMIF('Combined Budget 2025 EUR'!$B:$B,$B250,'Combined Budget 2025 EUR'!$AN:$AN))</f>
        <v>13140</v>
      </c>
      <c r="Q250" s="6"/>
      <c r="R250" s="6">
        <f t="shared" si="71"/>
        <v>0.33536434730405285</v>
      </c>
      <c r="S250" s="6">
        <f t="shared" si="72"/>
        <v>0.62066013990071989</v>
      </c>
      <c r="T250" s="6">
        <f t="shared" si="73"/>
        <v>0.8216426929118732</v>
      </c>
      <c r="U250" s="6">
        <f t="shared" si="74"/>
        <v>0.53029908675799065</v>
      </c>
      <c r="V250" s="6">
        <f t="shared" si="75"/>
        <v>0.16175834040769566</v>
      </c>
      <c r="W250" s="6"/>
      <c r="X250" s="7">
        <f t="shared" si="76"/>
        <v>5049.9699999999975</v>
      </c>
      <c r="Y250" s="7">
        <f t="shared" si="77"/>
        <v>7700.7599999999966</v>
      </c>
      <c r="Z250" s="7">
        <f t="shared" si="78"/>
        <v>9069.6699999999964</v>
      </c>
      <c r="AA250" s="7">
        <f t="shared" si="79"/>
        <v>6968.1299999999974</v>
      </c>
      <c r="AB250" s="6"/>
      <c r="AC250" s="5">
        <f>SUMIF('KPI data 2022'!$B:$B, $B250,'KPI data 2022'!$AI:$AI)</f>
        <v>11038.460000000001</v>
      </c>
      <c r="AD250" s="5">
        <f>SUMIF('KPI data 2023'!$B:$B, $B250, 'KPI data 2023'!$AI:$AI)</f>
        <v>12407.37</v>
      </c>
      <c r="AE250" s="5">
        <f>SUMIF('KPI data 2024'!$B:$B, $B250, 'KPI data 2024'!$AI:$AI)</f>
        <v>15058.16</v>
      </c>
      <c r="AF250" s="5">
        <f t="shared" si="98"/>
        <v>20108.129999999997</v>
      </c>
      <c r="AG250" s="5">
        <f>IF(D250="Switzerland",SUMIF('Combined Budget 2025 CHF'!$B:$B,$B250,'Combined Budget 2025 CHF'!$Q:$Q),SUMIF('Combined Budget 2025 EUR'!$B:$B,$B250,'Combined Budget 2025 EUR'!$Q:$Q))</f>
        <v>18000</v>
      </c>
      <c r="AH250" s="6"/>
      <c r="AI250" s="6">
        <f t="shared" si="90"/>
        <v>0.33536434730405285</v>
      </c>
      <c r="AJ250" s="6">
        <f t="shared" si="91"/>
        <v>0.62066013990071989</v>
      </c>
      <c r="AK250" s="6">
        <f t="shared" si="92"/>
        <v>0.8216426929118732</v>
      </c>
      <c r="AL250" s="6">
        <f t="shared" si="93"/>
        <v>0.11711833333333321</v>
      </c>
      <c r="AM250" s="6">
        <f t="shared" si="99"/>
        <v>0.16175834040769566</v>
      </c>
      <c r="AN250" s="6"/>
      <c r="AO250" s="7">
        <f t="shared" si="94"/>
        <v>5049.9699999999975</v>
      </c>
      <c r="AP250" s="7">
        <f t="shared" si="95"/>
        <v>7700.7599999999966</v>
      </c>
      <c r="AQ250" s="7">
        <f t="shared" si="96"/>
        <v>9069.6699999999964</v>
      </c>
      <c r="AR250" s="7">
        <f t="shared" si="97"/>
        <v>2108.1299999999974</v>
      </c>
    </row>
    <row r="251" spans="2:44" x14ac:dyDescent="0.25">
      <c r="B251">
        <v>20507</v>
      </c>
      <c r="C251" t="s">
        <v>132</v>
      </c>
      <c r="D251" s="1" t="s">
        <v>23</v>
      </c>
      <c r="E251" s="1" t="str">
        <f>IF(D251="Switzerland", VLOOKUP($B251, 'Combined Budget 2025 CHF'!$B:$E, 4, 0), VLOOKUP($B251, 'Combined Budget 2025 EUR'!$B:$E, 4, 0))</f>
        <v>NRW</v>
      </c>
      <c r="F251" s="1" t="s">
        <v>535</v>
      </c>
      <c r="G251" s="1" t="s">
        <v>106</v>
      </c>
      <c r="H251" t="str">
        <f>IF(D251="Switzerland", VLOOKUP($B251, 'Combined Budget 2025 CHF'!$B:$K, 10, 0), VLOOKUP($B251, 'Combined Budget 2025 EUR'!$B:$K, 10, 0))</f>
        <v>BA</v>
      </c>
      <c r="I251" t="s">
        <v>64</v>
      </c>
      <c r="J251">
        <f>YEAR(VLOOKUP($B251, 'KPI data 2025'!$B:$H, 7, 0))</f>
        <v>1900</v>
      </c>
      <c r="K251" t="str">
        <f t="shared" si="70"/>
        <v>Pre-2022</v>
      </c>
      <c r="L251" s="5">
        <f>SUMIF('KPI data 2022'!$B:$B, $B251,'KPI data 2022'!$X:$X)</f>
        <v>6074.57</v>
      </c>
      <c r="M251" s="5">
        <f>SUMIF('KPI data 2023'!$B:$B, $B251, 'KPI data 2023'!$X:$X)</f>
        <v>9349.36</v>
      </c>
      <c r="N251" s="5">
        <f>SUMIF('KPI data 2024'!$B:$B, $B251, 'KPI data 2024'!$X:$X)</f>
        <v>12008.939999999999</v>
      </c>
      <c r="O251" s="5">
        <f>SUMIF('KPI data 2025'!$B:$B, $B251, 'KPI data 2025'!$X:$X)</f>
        <v>13721.990000000002</v>
      </c>
      <c r="P251" s="5">
        <f>IF(D251="Switzerland",SUMIF('Combined Budget 2025 CHF'!$B:$B,$B251,'Combined Budget 2025 CHF'!$AF:$AF),SUMIF('Combined Budget 2025 EUR'!$B:$B,$B251,'Combined Budget 2025 EUR'!$AN:$AN))</f>
        <v>9490</v>
      </c>
      <c r="Q251" s="6"/>
      <c r="R251" s="6">
        <f t="shared" si="71"/>
        <v>0.1426478939856477</v>
      </c>
      <c r="S251" s="6">
        <f t="shared" si="72"/>
        <v>0.46769297577588209</v>
      </c>
      <c r="T251" s="6">
        <f t="shared" si="73"/>
        <v>1.2589236769022336</v>
      </c>
      <c r="U251" s="6">
        <f t="shared" si="74"/>
        <v>0.44594204425711292</v>
      </c>
      <c r="V251" s="6">
        <f t="shared" si="75"/>
        <v>0.2259574280813812</v>
      </c>
      <c r="W251" s="6"/>
      <c r="X251" s="7">
        <f t="shared" si="76"/>
        <v>1713.0500000000029</v>
      </c>
      <c r="Y251" s="7">
        <f t="shared" si="77"/>
        <v>4372.630000000001</v>
      </c>
      <c r="Z251" s="7">
        <f t="shared" si="78"/>
        <v>7647.4200000000019</v>
      </c>
      <c r="AA251" s="7">
        <f t="shared" si="79"/>
        <v>4231.9900000000016</v>
      </c>
      <c r="AB251" s="6"/>
      <c r="AC251" s="5">
        <f>SUMIF('KPI data 2022'!$B:$B, $B251,'KPI data 2022'!$AI:$AI)</f>
        <v>6074.57</v>
      </c>
      <c r="AD251" s="5">
        <f>SUMIF('KPI data 2023'!$B:$B, $B251, 'KPI data 2023'!$AI:$AI)</f>
        <v>9349.36</v>
      </c>
      <c r="AE251" s="5">
        <f>SUMIF('KPI data 2024'!$B:$B, $B251, 'KPI data 2024'!$AI:$AI)</f>
        <v>12008.939999999999</v>
      </c>
      <c r="AF251" s="5">
        <f t="shared" si="98"/>
        <v>13721.990000000002</v>
      </c>
      <c r="AG251" s="5">
        <f>IF(D251="Switzerland",SUMIF('Combined Budget 2025 CHF'!$B:$B,$B251,'Combined Budget 2025 CHF'!$Q:$Q),SUMIF('Combined Budget 2025 EUR'!$B:$B,$B251,'Combined Budget 2025 EUR'!$Q:$Q))</f>
        <v>13000</v>
      </c>
      <c r="AH251" s="6"/>
      <c r="AI251" s="6">
        <f t="shared" si="90"/>
        <v>0.1426478939856477</v>
      </c>
      <c r="AJ251" s="6">
        <f t="shared" si="91"/>
        <v>0.46769297577588209</v>
      </c>
      <c r="AK251" s="6">
        <f t="shared" si="92"/>
        <v>1.2589236769022336</v>
      </c>
      <c r="AL251" s="6">
        <f t="shared" si="93"/>
        <v>5.5537692307692454E-2</v>
      </c>
      <c r="AM251" s="6">
        <f t="shared" si="99"/>
        <v>0.2259574280813812</v>
      </c>
      <c r="AN251" s="6"/>
      <c r="AO251" s="7">
        <f t="shared" si="94"/>
        <v>1713.0500000000029</v>
      </c>
      <c r="AP251" s="7">
        <f t="shared" si="95"/>
        <v>4372.630000000001</v>
      </c>
      <c r="AQ251" s="7">
        <f t="shared" si="96"/>
        <v>7647.4200000000019</v>
      </c>
      <c r="AR251" s="7">
        <f t="shared" si="97"/>
        <v>721.9900000000016</v>
      </c>
    </row>
    <row r="252" spans="2:44" x14ac:dyDescent="0.25">
      <c r="B252">
        <v>20533</v>
      </c>
      <c r="C252" t="s">
        <v>73</v>
      </c>
      <c r="D252" s="1" t="s">
        <v>23</v>
      </c>
      <c r="E252" s="1" t="str">
        <f>IF(D252="Switzerland", VLOOKUP($B252, 'Combined Budget 2025 CHF'!$B:$E, 4, 0), VLOOKUP($B252, 'Combined Budget 2025 EUR'!$B:$E, 4, 0))</f>
        <v>NRW</v>
      </c>
      <c r="F252" s="1" t="s">
        <v>535</v>
      </c>
      <c r="G252" s="1" t="s">
        <v>106</v>
      </c>
      <c r="H252" t="str">
        <f>IF(D252="Switzerland", VLOOKUP($B252, 'Combined Budget 2025 CHF'!$B:$K, 10, 0), VLOOKUP($B252, 'Combined Budget 2025 EUR'!$B:$K, 10, 0))</f>
        <v>BA</v>
      </c>
      <c r="I252" t="s">
        <v>64</v>
      </c>
      <c r="J252">
        <f>YEAR(VLOOKUP($B252, 'KPI data 2025'!$B:$H, 7, 0))</f>
        <v>1900</v>
      </c>
      <c r="K252" t="str">
        <f t="shared" si="70"/>
        <v>Pre-2022</v>
      </c>
      <c r="L252" s="5">
        <f>SUMIF('KPI data 2022'!$B:$B, $B252,'KPI data 2022'!$X:$X)</f>
        <v>319.66999999999996</v>
      </c>
      <c r="M252" s="5">
        <f>SUMIF('KPI data 2023'!$B:$B, $B252, 'KPI data 2023'!$X:$X)</f>
        <v>13225.26</v>
      </c>
      <c r="N252" s="5">
        <f>SUMIF('KPI data 2024'!$B:$B, $B252, 'KPI data 2024'!$X:$X)</f>
        <v>14012.469999999998</v>
      </c>
      <c r="O252" s="5">
        <f>SUMIF('KPI data 2025'!$B:$B, $B252, 'KPI data 2025'!$X:$X)</f>
        <v>6522.1</v>
      </c>
      <c r="P252" s="5">
        <f>IF(D252="Switzerland",SUMIF('Combined Budget 2025 CHF'!$B:$B,$B252,'Combined Budget 2025 CHF'!$AF:$AF),SUMIF('Combined Budget 2025 EUR'!$B:$B,$B252,'Combined Budget 2025 EUR'!$AN:$AN))</f>
        <v>10950</v>
      </c>
      <c r="Q252" s="6"/>
      <c r="R252" s="6">
        <f t="shared" si="71"/>
        <v>-0.53455029698547074</v>
      </c>
      <c r="S252" s="6">
        <f t="shared" si="72"/>
        <v>-0.50684523404454807</v>
      </c>
      <c r="T252" s="6">
        <f t="shared" si="73"/>
        <v>19.402602684017896</v>
      </c>
      <c r="U252" s="6">
        <f t="shared" si="74"/>
        <v>-0.40437442922374423</v>
      </c>
      <c r="V252" s="6">
        <f t="shared" si="75"/>
        <v>1.125305631910106</v>
      </c>
      <c r="W252" s="6"/>
      <c r="X252" s="7">
        <f t="shared" si="76"/>
        <v>-7490.3699999999972</v>
      </c>
      <c r="Y252" s="7">
        <f t="shared" si="77"/>
        <v>-6703.16</v>
      </c>
      <c r="Z252" s="7">
        <f t="shared" si="78"/>
        <v>6202.43</v>
      </c>
      <c r="AA252" s="7">
        <f t="shared" si="79"/>
        <v>-4427.8999999999996</v>
      </c>
      <c r="AB252" s="6"/>
      <c r="AC252" s="5">
        <f>SUMIF('KPI data 2022'!$B:$B, $B252,'KPI data 2022'!$AI:$AI)</f>
        <v>319.66999999999996</v>
      </c>
      <c r="AD252" s="5">
        <f>SUMIF('KPI data 2023'!$B:$B, $B252, 'KPI data 2023'!$AI:$AI)</f>
        <v>13225.26</v>
      </c>
      <c r="AE252" s="5">
        <f>SUMIF('KPI data 2024'!$B:$B, $B252, 'KPI data 2024'!$AI:$AI)</f>
        <v>14012.469999999998</v>
      </c>
      <c r="AF252" s="5">
        <f t="shared" si="98"/>
        <v>6522.1</v>
      </c>
      <c r="AG252" s="5">
        <f>IF(D252="Switzerland",SUMIF('Combined Budget 2025 CHF'!$B:$B,$B252,'Combined Budget 2025 CHF'!$Q:$Q),SUMIF('Combined Budget 2025 EUR'!$B:$B,$B252,'Combined Budget 2025 EUR'!$Q:$Q))</f>
        <v>15000</v>
      </c>
      <c r="AH252" s="6"/>
      <c r="AI252" s="6">
        <f t="shared" si="90"/>
        <v>-0.53455029698547074</v>
      </c>
      <c r="AJ252" s="6">
        <f t="shared" si="91"/>
        <v>-0.50684523404454807</v>
      </c>
      <c r="AK252" s="6">
        <f t="shared" si="92"/>
        <v>19.402602684017896</v>
      </c>
      <c r="AL252" s="6">
        <f t="shared" si="93"/>
        <v>-0.56519333333333333</v>
      </c>
      <c r="AM252" s="6">
        <f t="shared" si="99"/>
        <v>1.125305631910106</v>
      </c>
      <c r="AN252" s="6"/>
      <c r="AO252" s="7">
        <f t="shared" si="94"/>
        <v>-7490.3699999999972</v>
      </c>
      <c r="AP252" s="7">
        <f t="shared" si="95"/>
        <v>-6703.16</v>
      </c>
      <c r="AQ252" s="7">
        <f t="shared" si="96"/>
        <v>6202.43</v>
      </c>
      <c r="AR252" s="7">
        <f t="shared" si="97"/>
        <v>-8477.9</v>
      </c>
    </row>
    <row r="253" spans="2:44" x14ac:dyDescent="0.25">
      <c r="B253" s="1">
        <v>20693</v>
      </c>
      <c r="C253" s="1" t="s">
        <v>147</v>
      </c>
      <c r="D253" s="1" t="s">
        <v>23</v>
      </c>
      <c r="E253" s="1" t="str">
        <f>IF(D253="Switzerland", VLOOKUP($B253, 'Combined Budget 2025 CHF'!$B:$E, 4, 0), VLOOKUP($B253, 'Combined Budget 2025 EUR'!$B:$E, 4, 0))</f>
        <v>NRW</v>
      </c>
      <c r="F253" s="1" t="s">
        <v>535</v>
      </c>
      <c r="G253" s="1" t="s">
        <v>106</v>
      </c>
      <c r="H253" t="str">
        <f>IF(D253="Switzerland", VLOOKUP($B253, 'Combined Budget 2025 CHF'!$B:$K, 10, 0), VLOOKUP($B253, 'Combined Budget 2025 EUR'!$B:$K, 10, 0))</f>
        <v>BA</v>
      </c>
      <c r="I253" t="s">
        <v>64</v>
      </c>
      <c r="J253">
        <f>YEAR(VLOOKUP($B253, 'KPI data 2025'!$B:$H, 7, 0))</f>
        <v>1900</v>
      </c>
      <c r="K253" t="str">
        <f t="shared" si="70"/>
        <v>Pre-2022</v>
      </c>
      <c r="L253" s="5">
        <f>SUMIF('KPI data 2022'!$B:$B, $B253,'KPI data 2022'!$X:$X)</f>
        <v>5112.2800000000007</v>
      </c>
      <c r="M253" s="5">
        <f>SUMIF('KPI data 2023'!$B:$B, $B253, 'KPI data 2023'!$X:$X)</f>
        <v>6599.3</v>
      </c>
      <c r="N253" s="5">
        <f>SUMIF('KPI data 2024'!$B:$B, $B253, 'KPI data 2024'!$X:$X)</f>
        <v>9681.24</v>
      </c>
      <c r="O253" s="5">
        <f>SUMIF('KPI data 2025'!$B:$B, $B253, 'KPI data 2025'!$X:$X)</f>
        <v>7100.77</v>
      </c>
      <c r="P253" s="5">
        <f>IF(D253="Switzerland",SUMIF('Combined Budget 2025 CHF'!$B:$B,$B253,'Combined Budget 2025 CHF'!$AF:$AF),SUMIF('Combined Budget 2025 EUR'!$B:$B,$B253,'Combined Budget 2025 EUR'!$AN:$AN))</f>
        <v>8030</v>
      </c>
      <c r="Q253" s="6"/>
      <c r="R253" s="6">
        <f t="shared" si="71"/>
        <v>-0.26654333535786734</v>
      </c>
      <c r="S253" s="6">
        <f t="shared" si="72"/>
        <v>7.5988362402072962E-2</v>
      </c>
      <c r="T253" s="6">
        <f t="shared" si="73"/>
        <v>0.38896343705743797</v>
      </c>
      <c r="U253" s="6">
        <f t="shared" si="74"/>
        <v>-0.1157198007471979</v>
      </c>
      <c r="V253" s="6">
        <f t="shared" si="75"/>
        <v>8.5607170970460666E-2</v>
      </c>
      <c r="W253" s="6"/>
      <c r="X253" s="7">
        <f t="shared" si="76"/>
        <v>-2580.4699999999993</v>
      </c>
      <c r="Y253" s="7">
        <f t="shared" si="77"/>
        <v>501.47000000000025</v>
      </c>
      <c r="Z253" s="7">
        <f t="shared" si="78"/>
        <v>1988.4899999999998</v>
      </c>
      <c r="AA253" s="7">
        <f t="shared" si="79"/>
        <v>-929.22999999999956</v>
      </c>
      <c r="AB253" s="6"/>
      <c r="AC253" s="5">
        <f>SUMIF('KPI data 2022'!$B:$B, $B253,'KPI data 2022'!$AI:$AI)</f>
        <v>5112.2800000000007</v>
      </c>
      <c r="AD253" s="5">
        <f>SUMIF('KPI data 2023'!$B:$B, $B253, 'KPI data 2023'!$AI:$AI)</f>
        <v>6599.3</v>
      </c>
      <c r="AE253" s="5">
        <f>SUMIF('KPI data 2024'!$B:$B, $B253, 'KPI data 2024'!$AI:$AI)</f>
        <v>9681.24</v>
      </c>
      <c r="AF253" s="5">
        <f t="shared" si="98"/>
        <v>7100.77</v>
      </c>
      <c r="AG253" s="5">
        <f>IF(D253="Switzerland",SUMIF('Combined Budget 2025 CHF'!$B:$B,$B253,'Combined Budget 2025 CHF'!$Q:$Q),SUMIF('Combined Budget 2025 EUR'!$B:$B,$B253,'Combined Budget 2025 EUR'!$Q:$Q))</f>
        <v>11000</v>
      </c>
      <c r="AH253" s="6"/>
      <c r="AI253" s="6">
        <f t="shared" si="90"/>
        <v>-0.26654333535786734</v>
      </c>
      <c r="AJ253" s="6">
        <f t="shared" si="91"/>
        <v>7.5988362402072962E-2</v>
      </c>
      <c r="AK253" s="6">
        <f t="shared" si="92"/>
        <v>0.38896343705743797</v>
      </c>
      <c r="AL253" s="6">
        <f t="shared" si="93"/>
        <v>-0.35447545454545448</v>
      </c>
      <c r="AM253" s="6">
        <f t="shared" si="99"/>
        <v>8.5607170970460666E-2</v>
      </c>
      <c r="AN253" s="6"/>
      <c r="AO253" s="7">
        <f t="shared" si="94"/>
        <v>-2580.4699999999993</v>
      </c>
      <c r="AP253" s="7">
        <f t="shared" si="95"/>
        <v>501.47000000000025</v>
      </c>
      <c r="AQ253" s="7">
        <f t="shared" si="96"/>
        <v>1988.4899999999998</v>
      </c>
      <c r="AR253" s="7">
        <f t="shared" si="97"/>
        <v>-3899.2299999999996</v>
      </c>
    </row>
    <row r="254" spans="2:44" x14ac:dyDescent="0.25">
      <c r="B254" s="1">
        <v>20700</v>
      </c>
      <c r="C254" s="1" t="s">
        <v>253</v>
      </c>
      <c r="D254" s="1" t="s">
        <v>23</v>
      </c>
      <c r="E254" s="1" t="str">
        <f>IF(D254="Switzerland", VLOOKUP($B254, 'Combined Budget 2025 CHF'!$B:$E, 4, 0), VLOOKUP($B254, 'Combined Budget 2025 EUR'!$B:$E, 4, 0))</f>
        <v>South East / Bayern</v>
      </c>
      <c r="F254" s="1" t="s">
        <v>564</v>
      </c>
      <c r="G254" s="1" t="s">
        <v>564</v>
      </c>
      <c r="H254" t="str">
        <f>IF(D254="Switzerland", VLOOKUP($B254, 'Combined Budget 2025 CHF'!$B:$K, 10, 0), VLOOKUP($B254, 'Combined Budget 2025 EUR'!$B:$K, 10, 0))</f>
        <v>BA</v>
      </c>
      <c r="I254" t="s">
        <v>358</v>
      </c>
      <c r="J254">
        <f>YEAR(VLOOKUP($B254, 'KPI data 2025'!$B:$H, 7, 0))</f>
        <v>1900</v>
      </c>
      <c r="K254" t="str">
        <f t="shared" si="70"/>
        <v>Pre-2022</v>
      </c>
      <c r="L254" s="5">
        <f>SUMIF('KPI data 2022'!$B:$B, $B254,'KPI data 2022'!$X:$X)</f>
        <v>16431.900000000001</v>
      </c>
      <c r="M254" s="5">
        <f>SUMIF('KPI data 2023'!$B:$B, $B254, 'KPI data 2023'!$X:$X)</f>
        <v>24393.65</v>
      </c>
      <c r="N254" s="5">
        <f>SUMIF('KPI data 2024'!$B:$B, $B254, 'KPI data 2024'!$X:$X)</f>
        <v>17082.5</v>
      </c>
      <c r="O254" s="5">
        <f>SUMIF('KPI data 2025'!$B:$B, $B254, 'KPI data 2025'!$X:$X)</f>
        <v>24806.600000000002</v>
      </c>
      <c r="P254" s="5">
        <f>IF(D254="Switzerland",SUMIF('Combined Budget 2025 CHF'!$B:$B,$B254,'Combined Budget 2025 CHF'!$AF:$AF),SUMIF('Combined Budget 2025 EUR'!$B:$B,$B254,'Combined Budget 2025 EUR'!$AN:$AN))</f>
        <v>13140</v>
      </c>
      <c r="Q254" s="6"/>
      <c r="R254" s="6">
        <f t="shared" si="71"/>
        <v>0.45216449582906493</v>
      </c>
      <c r="S254" s="6">
        <f t="shared" si="72"/>
        <v>1.6928585922975969E-2</v>
      </c>
      <c r="T254" s="6">
        <f t="shared" si="73"/>
        <v>0.50966108605821603</v>
      </c>
      <c r="U254" s="6">
        <f t="shared" si="74"/>
        <v>0.88786910197869129</v>
      </c>
      <c r="V254" s="6">
        <f t="shared" si="75"/>
        <v>0.10845959009722406</v>
      </c>
      <c r="W254" s="6"/>
      <c r="X254" s="7">
        <f t="shared" si="76"/>
        <v>7724.1000000000022</v>
      </c>
      <c r="Y254" s="7">
        <f t="shared" si="77"/>
        <v>412.95000000000073</v>
      </c>
      <c r="Z254" s="7">
        <f t="shared" si="78"/>
        <v>8374.7000000000007</v>
      </c>
      <c r="AA254" s="7">
        <f t="shared" si="79"/>
        <v>11666.600000000002</v>
      </c>
      <c r="AB254" s="6"/>
      <c r="AC254" s="5">
        <f>SUMIF('KPI data 2022'!$B:$B, $B254,'KPI data 2022'!$AI:$AI)</f>
        <v>16431.900000000001</v>
      </c>
      <c r="AD254" s="5">
        <f>SUMIF('KPI data 2023'!$B:$B, $B254, 'KPI data 2023'!$AI:$AI)</f>
        <v>24393.65</v>
      </c>
      <c r="AE254" s="5">
        <f>SUMIF('KPI data 2024'!$B:$B, $B254, 'KPI data 2024'!$AI:$AI)</f>
        <v>17082.5</v>
      </c>
      <c r="AF254" s="5">
        <f t="shared" si="98"/>
        <v>24806.600000000002</v>
      </c>
      <c r="AG254" s="5">
        <f>IF(D254="Switzerland",SUMIF('Combined Budget 2025 CHF'!$B:$B,$B254,'Combined Budget 2025 CHF'!$Q:$Q),SUMIF('Combined Budget 2025 EUR'!$B:$B,$B254,'Combined Budget 2025 EUR'!$Q:$Q))</f>
        <v>18000</v>
      </c>
      <c r="AH254" s="6"/>
      <c r="AI254" s="6">
        <f t="shared" si="90"/>
        <v>0.45216449582906493</v>
      </c>
      <c r="AJ254" s="6">
        <f t="shared" si="91"/>
        <v>1.6928585922975969E-2</v>
      </c>
      <c r="AK254" s="6">
        <f t="shared" si="92"/>
        <v>0.50966108605821603</v>
      </c>
      <c r="AL254" s="6">
        <f t="shared" si="93"/>
        <v>0.37814444444444462</v>
      </c>
      <c r="AM254" s="6">
        <f t="shared" si="99"/>
        <v>0.10845959009722406</v>
      </c>
      <c r="AN254" s="6"/>
      <c r="AO254" s="7">
        <f t="shared" si="94"/>
        <v>7724.1000000000022</v>
      </c>
      <c r="AP254" s="7">
        <f t="shared" si="95"/>
        <v>412.95000000000073</v>
      </c>
      <c r="AQ254" s="7">
        <f t="shared" si="96"/>
        <v>8374.7000000000007</v>
      </c>
      <c r="AR254" s="7">
        <f t="shared" si="97"/>
        <v>6806.6000000000022</v>
      </c>
    </row>
    <row r="255" spans="2:44" x14ac:dyDescent="0.25">
      <c r="B255" s="1">
        <v>20723</v>
      </c>
      <c r="C255" s="1" t="s">
        <v>502</v>
      </c>
      <c r="D255" s="1" t="s">
        <v>36</v>
      </c>
      <c r="E255" s="1" t="str">
        <f>IF(D255="Switzerland", VLOOKUP($B255, 'Combined Budget 2025 CHF'!$B:$E, 4, 0), VLOOKUP($B255, 'Combined Budget 2025 EUR'!$B:$E, 4, 0))</f>
        <v>Spain</v>
      </c>
      <c r="F255" s="1" t="s">
        <v>535</v>
      </c>
      <c r="G255" s="1" t="s">
        <v>106</v>
      </c>
      <c r="H255" t="str">
        <f>IF(D255="Switzerland", VLOOKUP($B255, 'Combined Budget 2025 CHF'!$B:$K, 10, 0), VLOOKUP($B255, 'Combined Budget 2025 EUR'!$B:$K, 10, 0))</f>
        <v>BA</v>
      </c>
      <c r="I255" t="s">
        <v>107</v>
      </c>
      <c r="J255">
        <f>YEAR(VLOOKUP($B255, 'KPI data 2025'!$B:$H, 7, 0))</f>
        <v>1900</v>
      </c>
      <c r="K255" t="str">
        <f t="shared" si="70"/>
        <v>Pre-2022</v>
      </c>
      <c r="L255" s="5">
        <f>SUMIF('KPI data 2022'!$B:$B, $B255,'KPI data 2022'!$X:$X)</f>
        <v>10012.539999999999</v>
      </c>
      <c r="M255" s="5">
        <f>SUMIF('KPI data 2023'!$B:$B, $B255, 'KPI data 2023'!$X:$X)</f>
        <v>12567.55</v>
      </c>
      <c r="N255" s="5">
        <f>SUMIF('KPI data 2024'!$B:$B, $B255, 'KPI data 2024'!$X:$X)</f>
        <v>12447.65</v>
      </c>
      <c r="O255" s="5">
        <f>SUMIF('KPI data 2025'!$B:$B, $B255, 'KPI data 2025'!$X:$X)</f>
        <v>9428.4699999999993</v>
      </c>
      <c r="P255" s="5">
        <f>IF(D255="Switzerland",SUMIF('Combined Budget 2025 CHF'!$B:$B,$B255,'Combined Budget 2025 CHF'!$AF:$AF),SUMIF('Combined Budget 2025 EUR'!$B:$B,$B255,'Combined Budget 2025 EUR'!$AN:$AN))</f>
        <v>9490</v>
      </c>
      <c r="Q255" s="6"/>
      <c r="R255" s="6">
        <f t="shared" si="71"/>
        <v>-0.2425502002385993</v>
      </c>
      <c r="S255" s="6">
        <f t="shared" si="72"/>
        <v>-0.24977660721461226</v>
      </c>
      <c r="T255" s="6">
        <f t="shared" si="73"/>
        <v>-5.8333849352911415E-2</v>
      </c>
      <c r="U255" s="6">
        <f t="shared" si="74"/>
        <v>-6.4836670179136968E-3</v>
      </c>
      <c r="V255" s="6">
        <f t="shared" si="75"/>
        <v>-1.4913789228187868E-2</v>
      </c>
      <c r="W255" s="6"/>
      <c r="X255" s="7">
        <f t="shared" si="76"/>
        <v>-3019.1800000000003</v>
      </c>
      <c r="Y255" s="7">
        <f t="shared" si="77"/>
        <v>-3139.08</v>
      </c>
      <c r="Z255" s="7">
        <f t="shared" si="78"/>
        <v>-584.06999999999971</v>
      </c>
      <c r="AA255" s="7">
        <f t="shared" si="79"/>
        <v>-61.530000000000655</v>
      </c>
      <c r="AB255" s="6"/>
      <c r="AC255" s="5">
        <f>SUMIF('KPI data 2022'!$B:$B, $B255,'KPI data 2022'!$AI:$AI)</f>
        <v>10012.539999999999</v>
      </c>
      <c r="AD255" s="5">
        <f>SUMIF('KPI data 2023'!$B:$B, $B255, 'KPI data 2023'!$AI:$AI)</f>
        <v>12567.55</v>
      </c>
      <c r="AE255" s="5">
        <f>SUMIF('KPI data 2024'!$B:$B, $B255, 'KPI data 2024'!$AI:$AI)</f>
        <v>12447.65</v>
      </c>
      <c r="AF255" s="5">
        <f t="shared" si="98"/>
        <v>9428.4699999999993</v>
      </c>
      <c r="AG255" s="5">
        <f>IF(D255="Switzerland",SUMIF('Combined Budget 2025 CHF'!$B:$B,$B255,'Combined Budget 2025 CHF'!$Q:$Q),SUMIF('Combined Budget 2025 EUR'!$B:$B,$B255,'Combined Budget 2025 EUR'!$Q:$Q))</f>
        <v>13000</v>
      </c>
      <c r="AH255" s="6"/>
      <c r="AI255" s="6">
        <f t="shared" si="90"/>
        <v>-0.2425502002385993</v>
      </c>
      <c r="AJ255" s="6">
        <f t="shared" si="91"/>
        <v>-0.24977660721461226</v>
      </c>
      <c r="AK255" s="6">
        <f t="shared" si="92"/>
        <v>-5.8333849352911415E-2</v>
      </c>
      <c r="AL255" s="6">
        <f t="shared" si="93"/>
        <v>-0.27473307692307702</v>
      </c>
      <c r="AM255" s="6">
        <f t="shared" si="99"/>
        <v>-1.4913789228187868E-2</v>
      </c>
      <c r="AN255" s="6"/>
      <c r="AO255" s="7">
        <f t="shared" si="94"/>
        <v>-3019.1800000000003</v>
      </c>
      <c r="AP255" s="7">
        <f t="shared" si="95"/>
        <v>-3139.08</v>
      </c>
      <c r="AQ255" s="7">
        <f t="shared" si="96"/>
        <v>-584.06999999999971</v>
      </c>
      <c r="AR255" s="7">
        <f t="shared" si="97"/>
        <v>-3571.5300000000007</v>
      </c>
    </row>
    <row r="256" spans="2:44" x14ac:dyDescent="0.25">
      <c r="B256" s="1">
        <v>20736</v>
      </c>
      <c r="C256" s="1" t="s">
        <v>202</v>
      </c>
      <c r="D256" s="1" t="s">
        <v>23</v>
      </c>
      <c r="E256" s="1" t="str">
        <f>IF(D256="Switzerland", VLOOKUP($B256, 'Combined Budget 2025 CHF'!$B:$E, 4, 0), VLOOKUP($B256, 'Combined Budget 2025 EUR'!$B:$E, 4, 0))</f>
        <v>South West</v>
      </c>
      <c r="F256" s="1" t="s">
        <v>535</v>
      </c>
      <c r="G256" s="1" t="s">
        <v>106</v>
      </c>
      <c r="H256" t="str">
        <f>IF(D256="Switzerland", VLOOKUP($B256, 'Combined Budget 2025 CHF'!$B:$K, 10, 0), VLOOKUP($B256, 'Combined Budget 2025 EUR'!$B:$K, 10, 0))</f>
        <v>BA</v>
      </c>
      <c r="I256" t="s">
        <v>64</v>
      </c>
      <c r="J256">
        <f>YEAR(VLOOKUP($B256, 'KPI data 2025'!$B:$H, 7, 0))</f>
        <v>1900</v>
      </c>
      <c r="K256" t="str">
        <f t="shared" ref="K256:K319" si="100">IF(J256&lt;2022, "Pre-2022", J256)</f>
        <v>Pre-2022</v>
      </c>
      <c r="L256" s="5">
        <f>SUMIF('KPI data 2022'!$B:$B, $B256,'KPI data 2022'!$X:$X)</f>
        <v>24636.959999999995</v>
      </c>
      <c r="M256" s="5">
        <f>SUMIF('KPI data 2023'!$B:$B, $B256, 'KPI data 2023'!$X:$X)</f>
        <v>17298.43</v>
      </c>
      <c r="N256" s="5">
        <f>SUMIF('KPI data 2024'!$B:$B, $B256, 'KPI data 2024'!$X:$X)</f>
        <v>9463.76</v>
      </c>
      <c r="O256" s="5">
        <f>SUMIF('KPI data 2025'!$B:$B, $B256, 'KPI data 2025'!$X:$X)</f>
        <v>11692.529999999999</v>
      </c>
      <c r="P256" s="5">
        <f>IF(D256="Switzerland",SUMIF('Combined Budget 2025 CHF'!$B:$B,$B256,'Combined Budget 2025 CHF'!$AF:$AF),SUMIF('Combined Budget 2025 EUR'!$B:$B,$B256,'Combined Budget 2025 EUR'!$AN:$AN))</f>
        <v>6570</v>
      </c>
      <c r="Q256" s="6"/>
      <c r="R256" s="6">
        <f t="shared" ref="R256:R319" si="101">IFERROR($O256/N256-1, "N/A")</f>
        <v>0.23550576092377651</v>
      </c>
      <c r="S256" s="6">
        <f t="shared" ref="S256:S319" si="102">IFERROR($O256/M256-1, "N/A")</f>
        <v>-0.32406987223696027</v>
      </c>
      <c r="T256" s="6">
        <f t="shared" ref="T256:T319" si="103">IFERROR($O256/L256-1, "N/A")</f>
        <v>-0.5254069495587117</v>
      </c>
      <c r="U256" s="6">
        <f t="shared" ref="U256:U319" si="104">IFERROR($O256/P256-1, "N/A")</f>
        <v>0.77968493150684903</v>
      </c>
      <c r="V256" s="6">
        <f t="shared" ref="V256:V319" si="105">IFERROR(_xlfn.RRI(4,L256,O256), "N/A")</f>
        <v>-0.16999569753913002</v>
      </c>
      <c r="W256" s="6"/>
      <c r="X256" s="7">
        <f t="shared" ref="X256:X319" si="106">$O256-N256</f>
        <v>2228.7699999999986</v>
      </c>
      <c r="Y256" s="7">
        <f t="shared" ref="Y256:Y319" si="107">$O256-M256</f>
        <v>-5605.9000000000015</v>
      </c>
      <c r="Z256" s="7">
        <f t="shared" ref="Z256:Z319" si="108">$O256-L256</f>
        <v>-12944.429999999997</v>
      </c>
      <c r="AA256" s="7">
        <f t="shared" ref="AA256:AA319" si="109">$O256-P256</f>
        <v>5122.5299999999988</v>
      </c>
      <c r="AB256" s="6"/>
      <c r="AC256" s="5">
        <f>SUMIF('KPI data 2022'!$B:$B, $B256,'KPI data 2022'!$AI:$AI)</f>
        <v>24636.959999999995</v>
      </c>
      <c r="AD256" s="5">
        <f>SUMIF('KPI data 2023'!$B:$B, $B256, 'KPI data 2023'!$AI:$AI)</f>
        <v>17298.43</v>
      </c>
      <c r="AE256" s="5">
        <f>SUMIF('KPI data 2024'!$B:$B, $B256, 'KPI data 2024'!$AI:$AI)</f>
        <v>9463.76</v>
      </c>
      <c r="AF256" s="5">
        <f t="shared" si="98"/>
        <v>11692.529999999999</v>
      </c>
      <c r="AG256" s="5">
        <f>IF(D256="Switzerland",SUMIF('Combined Budget 2025 CHF'!$B:$B,$B256,'Combined Budget 2025 CHF'!$Q:$Q),SUMIF('Combined Budget 2025 EUR'!$B:$B,$B256,'Combined Budget 2025 EUR'!$Q:$Q))</f>
        <v>9000</v>
      </c>
      <c r="AH256" s="6"/>
      <c r="AI256" s="6">
        <f t="shared" si="90"/>
        <v>0.23550576092377651</v>
      </c>
      <c r="AJ256" s="6">
        <f t="shared" si="91"/>
        <v>-0.32406987223696027</v>
      </c>
      <c r="AK256" s="6">
        <f t="shared" si="92"/>
        <v>-0.5254069495587117</v>
      </c>
      <c r="AL256" s="6">
        <f t="shared" si="93"/>
        <v>0.29916999999999994</v>
      </c>
      <c r="AM256" s="6">
        <f t="shared" si="99"/>
        <v>-0.16999569753913002</v>
      </c>
      <c r="AN256" s="6"/>
      <c r="AO256" s="7">
        <f t="shared" si="94"/>
        <v>2228.7699999999986</v>
      </c>
      <c r="AP256" s="7">
        <f t="shared" si="95"/>
        <v>-5605.9000000000015</v>
      </c>
      <c r="AQ256" s="7">
        <f t="shared" si="96"/>
        <v>-12944.429999999997</v>
      </c>
      <c r="AR256" s="7">
        <f t="shared" si="97"/>
        <v>2692.5299999999988</v>
      </c>
    </row>
    <row r="257" spans="2:44" x14ac:dyDescent="0.25">
      <c r="B257" s="1">
        <v>20765</v>
      </c>
      <c r="C257" s="1" t="s">
        <v>74</v>
      </c>
      <c r="D257" s="1" t="s">
        <v>23</v>
      </c>
      <c r="E257" s="1" t="str">
        <f>IF(D257="Switzerland", VLOOKUP($B257, 'Combined Budget 2025 CHF'!$B:$E, 4, 0), VLOOKUP($B257, 'Combined Budget 2025 EUR'!$B:$E, 4, 0))</f>
        <v>NRW</v>
      </c>
      <c r="F257" s="1" t="s">
        <v>535</v>
      </c>
      <c r="G257" s="1" t="s">
        <v>106</v>
      </c>
      <c r="H257" t="str">
        <f>IF(D257="Switzerland", VLOOKUP($B257, 'Combined Budget 2025 CHF'!$B:$K, 10, 0), VLOOKUP($B257, 'Combined Budget 2025 EUR'!$B:$K, 10, 0))</f>
        <v>BA</v>
      </c>
      <c r="I257" t="s">
        <v>64</v>
      </c>
      <c r="J257">
        <f>YEAR(VLOOKUP($B257, 'KPI data 2025'!$B:$H, 7, 0))</f>
        <v>1900</v>
      </c>
      <c r="K257" t="str">
        <f t="shared" si="100"/>
        <v>Pre-2022</v>
      </c>
      <c r="L257" s="5">
        <f>SUMIF('KPI data 2022'!$B:$B, $B257,'KPI data 2022'!$X:$X)</f>
        <v>19476.969999999998</v>
      </c>
      <c r="M257" s="5">
        <f>SUMIF('KPI data 2023'!$B:$B, $B257, 'KPI data 2023'!$X:$X)</f>
        <v>15401.999999999998</v>
      </c>
      <c r="N257" s="5">
        <f>SUMIF('KPI data 2024'!$B:$B, $B257, 'KPI data 2024'!$X:$X)</f>
        <v>14168</v>
      </c>
      <c r="O257" s="5">
        <f>SUMIF('KPI data 2025'!$B:$B, $B257, 'KPI data 2025'!$X:$X)</f>
        <v>16460.670000000002</v>
      </c>
      <c r="P257" s="5">
        <f>IF(D257="Switzerland",SUMIF('Combined Budget 2025 CHF'!$B:$B,$B257,'Combined Budget 2025 CHF'!$AF:$AF),SUMIF('Combined Budget 2025 EUR'!$B:$B,$B257,'Combined Budget 2025 EUR'!$AN:$AN))</f>
        <v>10220</v>
      </c>
      <c r="Q257" s="6"/>
      <c r="R257" s="6">
        <f t="shared" si="101"/>
        <v>0.16182029926595165</v>
      </c>
      <c r="S257" s="6">
        <f t="shared" si="102"/>
        <v>6.8735878457343524E-2</v>
      </c>
      <c r="T257" s="6">
        <f t="shared" si="103"/>
        <v>-0.15486495075979456</v>
      </c>
      <c r="U257" s="6">
        <f t="shared" si="104"/>
        <v>0.61063307240704523</v>
      </c>
      <c r="V257" s="6">
        <f t="shared" si="105"/>
        <v>-4.1192266556811519E-2</v>
      </c>
      <c r="W257" s="6"/>
      <c r="X257" s="7">
        <f t="shared" si="106"/>
        <v>2292.6700000000019</v>
      </c>
      <c r="Y257" s="7">
        <f t="shared" si="107"/>
        <v>1058.6700000000037</v>
      </c>
      <c r="Z257" s="7">
        <f t="shared" si="108"/>
        <v>-3016.2999999999956</v>
      </c>
      <c r="AA257" s="7">
        <f t="shared" si="109"/>
        <v>6240.6700000000019</v>
      </c>
      <c r="AB257" s="6"/>
      <c r="AC257" s="5">
        <f>SUMIF('KPI data 2022'!$B:$B, $B257,'KPI data 2022'!$AI:$AI)</f>
        <v>19476.969999999998</v>
      </c>
      <c r="AD257" s="5">
        <f>SUMIF('KPI data 2023'!$B:$B, $B257, 'KPI data 2023'!$AI:$AI)</f>
        <v>15401.999999999998</v>
      </c>
      <c r="AE257" s="5">
        <f>SUMIF('KPI data 2024'!$B:$B, $B257, 'KPI data 2024'!$AI:$AI)</f>
        <v>14168</v>
      </c>
      <c r="AF257" s="5">
        <f t="shared" si="98"/>
        <v>16460.670000000002</v>
      </c>
      <c r="AG257" s="5">
        <f>IF(D257="Switzerland",SUMIF('Combined Budget 2025 CHF'!$B:$B,$B257,'Combined Budget 2025 CHF'!$Q:$Q),SUMIF('Combined Budget 2025 EUR'!$B:$B,$B257,'Combined Budget 2025 EUR'!$Q:$Q))</f>
        <v>14000</v>
      </c>
      <c r="AH257" s="6"/>
      <c r="AI257" s="6">
        <f t="shared" si="90"/>
        <v>0.16182029926595165</v>
      </c>
      <c r="AJ257" s="6">
        <f t="shared" si="91"/>
        <v>6.8735878457343524E-2</v>
      </c>
      <c r="AK257" s="6">
        <f t="shared" si="92"/>
        <v>-0.15486495075979456</v>
      </c>
      <c r="AL257" s="6">
        <f t="shared" si="93"/>
        <v>0.17576214285714298</v>
      </c>
      <c r="AM257" s="6">
        <f t="shared" si="99"/>
        <v>-4.1192266556811519E-2</v>
      </c>
      <c r="AN257" s="6"/>
      <c r="AO257" s="7">
        <f t="shared" si="94"/>
        <v>2292.6700000000019</v>
      </c>
      <c r="AP257" s="7">
        <f t="shared" si="95"/>
        <v>1058.6700000000037</v>
      </c>
      <c r="AQ257" s="7">
        <f t="shared" si="96"/>
        <v>-3016.2999999999956</v>
      </c>
      <c r="AR257" s="7">
        <f t="shared" si="97"/>
        <v>2460.6700000000019</v>
      </c>
    </row>
    <row r="258" spans="2:44" x14ac:dyDescent="0.25">
      <c r="B258" s="1">
        <v>20778</v>
      </c>
      <c r="C258" s="1" t="s">
        <v>75</v>
      </c>
      <c r="D258" s="1" t="s">
        <v>23</v>
      </c>
      <c r="E258" s="1" t="str">
        <f>IF(D258="Switzerland", VLOOKUP($B258, 'Combined Budget 2025 CHF'!$B:$E, 4, 0), VLOOKUP($B258, 'Combined Budget 2025 EUR'!$B:$E, 4, 0))</f>
        <v>NRW</v>
      </c>
      <c r="F258" s="1" t="s">
        <v>535</v>
      </c>
      <c r="G258" s="1" t="s">
        <v>106</v>
      </c>
      <c r="H258" t="str">
        <f>IF(D258="Switzerland", VLOOKUP($B258, 'Combined Budget 2025 CHF'!$B:$K, 10, 0), VLOOKUP($B258, 'Combined Budget 2025 EUR'!$B:$K, 10, 0))</f>
        <v>BA</v>
      </c>
      <c r="I258" t="s">
        <v>64</v>
      </c>
      <c r="J258">
        <f>YEAR(VLOOKUP($B258, 'KPI data 2025'!$B:$H, 7, 0))</f>
        <v>1900</v>
      </c>
      <c r="K258" t="str">
        <f t="shared" si="100"/>
        <v>Pre-2022</v>
      </c>
      <c r="L258" s="5">
        <f>SUMIF('KPI data 2022'!$B:$B, $B258,'KPI data 2022'!$X:$X)</f>
        <v>6330.76</v>
      </c>
      <c r="M258" s="5">
        <f>SUMIF('KPI data 2023'!$B:$B, $B258, 'KPI data 2023'!$X:$X)</f>
        <v>12872.51</v>
      </c>
      <c r="N258" s="5">
        <f>SUMIF('KPI data 2024'!$B:$B, $B258, 'KPI data 2024'!$X:$X)</f>
        <v>19945.329999999998</v>
      </c>
      <c r="O258" s="5">
        <f>SUMIF('KPI data 2025'!$B:$B, $B258, 'KPI data 2025'!$X:$X)</f>
        <v>27597.46</v>
      </c>
      <c r="P258" s="5">
        <f>IF(D258="Switzerland",SUMIF('Combined Budget 2025 CHF'!$B:$B,$B258,'Combined Budget 2025 CHF'!$AF:$AF),SUMIF('Combined Budget 2025 EUR'!$B:$B,$B258,'Combined Budget 2025 EUR'!$AN:$AN))</f>
        <v>16060</v>
      </c>
      <c r="Q258" s="6"/>
      <c r="R258" s="6">
        <f t="shared" si="101"/>
        <v>0.38365522154810172</v>
      </c>
      <c r="S258" s="6">
        <f t="shared" si="102"/>
        <v>1.1439066662212731</v>
      </c>
      <c r="T258" s="6">
        <f t="shared" si="103"/>
        <v>3.359264922378987</v>
      </c>
      <c r="U258" s="6">
        <f t="shared" si="104"/>
        <v>0.71839726027397255</v>
      </c>
      <c r="V258" s="6">
        <f t="shared" si="105"/>
        <v>0.44495165150799809</v>
      </c>
      <c r="W258" s="6"/>
      <c r="X258" s="7">
        <f t="shared" si="106"/>
        <v>7652.130000000001</v>
      </c>
      <c r="Y258" s="7">
        <f t="shared" si="107"/>
        <v>14724.949999999999</v>
      </c>
      <c r="Z258" s="7">
        <f t="shared" si="108"/>
        <v>21266.699999999997</v>
      </c>
      <c r="AA258" s="7">
        <f t="shared" si="109"/>
        <v>11537.46</v>
      </c>
      <c r="AB258" s="6"/>
      <c r="AC258" s="5">
        <f>SUMIF('KPI data 2022'!$B:$B, $B258,'KPI data 2022'!$AI:$AI)</f>
        <v>6330.76</v>
      </c>
      <c r="AD258" s="5">
        <f>SUMIF('KPI data 2023'!$B:$B, $B258, 'KPI data 2023'!$AI:$AI)</f>
        <v>12872.51</v>
      </c>
      <c r="AE258" s="5">
        <f>SUMIF('KPI data 2024'!$B:$B, $B258, 'KPI data 2024'!$AI:$AI)</f>
        <v>19945.329999999998</v>
      </c>
      <c r="AF258" s="5">
        <f t="shared" si="98"/>
        <v>27597.46</v>
      </c>
      <c r="AG258" s="5">
        <f>IF(D258="Switzerland",SUMIF('Combined Budget 2025 CHF'!$B:$B,$B258,'Combined Budget 2025 CHF'!$Q:$Q),SUMIF('Combined Budget 2025 EUR'!$B:$B,$B258,'Combined Budget 2025 EUR'!$Q:$Q))</f>
        <v>22000</v>
      </c>
      <c r="AH258" s="6"/>
      <c r="AI258" s="6">
        <f t="shared" si="90"/>
        <v>0.38365522154810172</v>
      </c>
      <c r="AJ258" s="6">
        <f t="shared" si="91"/>
        <v>1.1439066662212731</v>
      </c>
      <c r="AK258" s="6">
        <f t="shared" si="92"/>
        <v>3.359264922378987</v>
      </c>
      <c r="AL258" s="6">
        <f t="shared" si="93"/>
        <v>0.25442999999999993</v>
      </c>
      <c r="AM258" s="6">
        <f t="shared" si="99"/>
        <v>0.44495165150799809</v>
      </c>
      <c r="AN258" s="6"/>
      <c r="AO258" s="7">
        <f t="shared" si="94"/>
        <v>7652.130000000001</v>
      </c>
      <c r="AP258" s="7">
        <f t="shared" si="95"/>
        <v>14724.949999999999</v>
      </c>
      <c r="AQ258" s="7">
        <f t="shared" si="96"/>
        <v>21266.699999999997</v>
      </c>
      <c r="AR258" s="7">
        <f t="shared" si="97"/>
        <v>5597.4599999999991</v>
      </c>
    </row>
    <row r="259" spans="2:44" x14ac:dyDescent="0.25">
      <c r="B259" s="1">
        <v>20781</v>
      </c>
      <c r="C259" s="1" t="s">
        <v>130</v>
      </c>
      <c r="D259" s="1" t="s">
        <v>23</v>
      </c>
      <c r="E259" s="1" t="str">
        <f>IF(D259="Switzerland", VLOOKUP($B259, 'Combined Budget 2025 CHF'!$B:$E, 4, 0), VLOOKUP($B259, 'Combined Budget 2025 EUR'!$B:$E, 4, 0))</f>
        <v>North</v>
      </c>
      <c r="F259" s="1" t="s">
        <v>535</v>
      </c>
      <c r="G259" s="1" t="s">
        <v>106</v>
      </c>
      <c r="H259" t="str">
        <f>IF(D259="Switzerland", VLOOKUP($B259, 'Combined Budget 2025 CHF'!$B:$K, 10, 0), VLOOKUP($B259, 'Combined Budget 2025 EUR'!$B:$K, 10, 0))</f>
        <v>BA</v>
      </c>
      <c r="I259" t="s">
        <v>64</v>
      </c>
      <c r="J259">
        <f>YEAR(VLOOKUP($B259, 'KPI data 2025'!$B:$H, 7, 0))</f>
        <v>1900</v>
      </c>
      <c r="K259" t="str">
        <f t="shared" si="100"/>
        <v>Pre-2022</v>
      </c>
      <c r="L259" s="5">
        <f>SUMIF('KPI data 2022'!$B:$B, $B259,'KPI data 2022'!$X:$X)</f>
        <v>11028.509999999998</v>
      </c>
      <c r="M259" s="5">
        <f>SUMIF('KPI data 2023'!$B:$B, $B259, 'KPI data 2023'!$X:$X)</f>
        <v>12645.51</v>
      </c>
      <c r="N259" s="5">
        <f>SUMIF('KPI data 2024'!$B:$B, $B259, 'KPI data 2024'!$X:$X)</f>
        <v>10344.599999999999</v>
      </c>
      <c r="O259" s="5">
        <f>SUMIF('KPI data 2025'!$B:$B, $B259, 'KPI data 2025'!$X:$X)</f>
        <v>8738.66</v>
      </c>
      <c r="P259" s="5">
        <f>IF(D259="Switzerland",SUMIF('Combined Budget 2025 CHF'!$B:$B,$B259,'Combined Budget 2025 CHF'!$AF:$AF),SUMIF('Combined Budget 2025 EUR'!$B:$B,$B259,'Combined Budget 2025 EUR'!$AN:$AN))</f>
        <v>8030</v>
      </c>
      <c r="Q259" s="6"/>
      <c r="R259" s="6">
        <f t="shared" si="101"/>
        <v>-0.15524428204087148</v>
      </c>
      <c r="S259" s="6">
        <f t="shared" si="102"/>
        <v>-0.30895155671855068</v>
      </c>
      <c r="T259" s="6">
        <f t="shared" si="103"/>
        <v>-0.20763004249894124</v>
      </c>
      <c r="U259" s="6">
        <f t="shared" si="104"/>
        <v>8.8251556662515496E-2</v>
      </c>
      <c r="V259" s="6">
        <f t="shared" si="105"/>
        <v>-5.6521516621805046E-2</v>
      </c>
      <c r="W259" s="6"/>
      <c r="X259" s="7">
        <f t="shared" si="106"/>
        <v>-1605.9399999999987</v>
      </c>
      <c r="Y259" s="7">
        <f t="shared" si="107"/>
        <v>-3906.8500000000004</v>
      </c>
      <c r="Z259" s="7">
        <f t="shared" si="108"/>
        <v>-2289.8499999999985</v>
      </c>
      <c r="AA259" s="7">
        <f t="shared" si="109"/>
        <v>708.65999999999985</v>
      </c>
      <c r="AB259" s="6"/>
      <c r="AC259" s="5">
        <f>SUMIF('KPI data 2022'!$B:$B, $B259,'KPI data 2022'!$AI:$AI)</f>
        <v>11028.509999999998</v>
      </c>
      <c r="AD259" s="5">
        <f>SUMIF('KPI data 2023'!$B:$B, $B259, 'KPI data 2023'!$AI:$AI)</f>
        <v>12645.51</v>
      </c>
      <c r="AE259" s="5">
        <f>SUMIF('KPI data 2024'!$B:$B, $B259, 'KPI data 2024'!$AI:$AI)</f>
        <v>10344.599999999999</v>
      </c>
      <c r="AF259" s="5">
        <f t="shared" si="98"/>
        <v>8738.66</v>
      </c>
      <c r="AG259" s="5">
        <f>IF(D259="Switzerland",SUMIF('Combined Budget 2025 CHF'!$B:$B,$B259,'Combined Budget 2025 CHF'!$Q:$Q),SUMIF('Combined Budget 2025 EUR'!$B:$B,$B259,'Combined Budget 2025 EUR'!$Q:$Q))</f>
        <v>11000</v>
      </c>
      <c r="AH259" s="6"/>
      <c r="AI259" s="6">
        <f t="shared" si="90"/>
        <v>-0.15524428204087148</v>
      </c>
      <c r="AJ259" s="6">
        <f t="shared" si="91"/>
        <v>-0.30895155671855068</v>
      </c>
      <c r="AK259" s="6">
        <f t="shared" si="92"/>
        <v>-0.20763004249894124</v>
      </c>
      <c r="AL259" s="6">
        <f t="shared" si="93"/>
        <v>-0.20557636363636367</v>
      </c>
      <c r="AM259" s="6">
        <f t="shared" si="99"/>
        <v>-5.6521516621805046E-2</v>
      </c>
      <c r="AN259" s="6"/>
      <c r="AO259" s="7">
        <f t="shared" si="94"/>
        <v>-1605.9399999999987</v>
      </c>
      <c r="AP259" s="7">
        <f t="shared" si="95"/>
        <v>-3906.8500000000004</v>
      </c>
      <c r="AQ259" s="7">
        <f t="shared" si="96"/>
        <v>-2289.8499999999985</v>
      </c>
      <c r="AR259" s="7">
        <f t="shared" si="97"/>
        <v>-2261.34</v>
      </c>
    </row>
    <row r="260" spans="2:44" x14ac:dyDescent="0.25">
      <c r="B260" s="1">
        <v>20791</v>
      </c>
      <c r="C260" s="1" t="s">
        <v>254</v>
      </c>
      <c r="D260" s="1" t="s">
        <v>23</v>
      </c>
      <c r="E260" s="1" t="str">
        <f>IF(D260="Switzerland", VLOOKUP($B260, 'Combined Budget 2025 CHF'!$B:$E, 4, 0), VLOOKUP($B260, 'Combined Budget 2025 EUR'!$B:$E, 4, 0))</f>
        <v>South East / Bayern</v>
      </c>
      <c r="F260" s="1" t="s">
        <v>535</v>
      </c>
      <c r="G260" s="1" t="s">
        <v>106</v>
      </c>
      <c r="H260" t="str">
        <f>IF(D260="Switzerland", VLOOKUP($B260, 'Combined Budget 2025 CHF'!$B:$K, 10, 0), VLOOKUP($B260, 'Combined Budget 2025 EUR'!$B:$K, 10, 0))</f>
        <v>BA</v>
      </c>
      <c r="I260" t="s">
        <v>107</v>
      </c>
      <c r="J260">
        <f>YEAR(VLOOKUP($B260, 'KPI data 2025'!$B:$H, 7, 0))</f>
        <v>1900</v>
      </c>
      <c r="K260" t="str">
        <f t="shared" si="100"/>
        <v>Pre-2022</v>
      </c>
      <c r="L260" s="5">
        <f>SUMIF('KPI data 2022'!$B:$B, $B260,'KPI data 2022'!$X:$X)</f>
        <v>7530.6299999999983</v>
      </c>
      <c r="M260" s="5">
        <f>SUMIF('KPI data 2023'!$B:$B, $B260, 'KPI data 2023'!$X:$X)</f>
        <v>5665.6</v>
      </c>
      <c r="N260" s="5">
        <f>SUMIF('KPI data 2024'!$B:$B, $B260, 'KPI data 2024'!$X:$X)</f>
        <v>11864.43</v>
      </c>
      <c r="O260" s="5">
        <f>SUMIF('KPI data 2025'!$B:$B, $B260, 'KPI data 2025'!$X:$X)</f>
        <v>9193.5399999999991</v>
      </c>
      <c r="P260" s="5">
        <f>IF(D260="Switzerland",SUMIF('Combined Budget 2025 CHF'!$B:$B,$B260,'Combined Budget 2025 CHF'!$AF:$AF),SUMIF('Combined Budget 2025 EUR'!$B:$B,$B260,'Combined Budget 2025 EUR'!$AN:$AN))</f>
        <v>10950</v>
      </c>
      <c r="Q260" s="6"/>
      <c r="R260" s="6">
        <f t="shared" si="101"/>
        <v>-0.22511743084159974</v>
      </c>
      <c r="S260" s="6">
        <f t="shared" si="102"/>
        <v>0.62269486020898035</v>
      </c>
      <c r="T260" s="6">
        <f t="shared" si="103"/>
        <v>0.22081950646891446</v>
      </c>
      <c r="U260" s="6">
        <f t="shared" si="104"/>
        <v>-0.16040730593607311</v>
      </c>
      <c r="V260" s="6">
        <f t="shared" si="105"/>
        <v>5.114557155003796E-2</v>
      </c>
      <c r="W260" s="6"/>
      <c r="X260" s="7">
        <f t="shared" si="106"/>
        <v>-2670.8900000000012</v>
      </c>
      <c r="Y260" s="7">
        <f t="shared" si="107"/>
        <v>3527.9399999999987</v>
      </c>
      <c r="Z260" s="7">
        <f t="shared" si="108"/>
        <v>1662.9100000000008</v>
      </c>
      <c r="AA260" s="7">
        <f t="shared" si="109"/>
        <v>-1756.4600000000009</v>
      </c>
      <c r="AB260" s="6"/>
      <c r="AC260" s="5">
        <f>SUMIF('KPI data 2022'!$B:$B, $B260,'KPI data 2022'!$AI:$AI)</f>
        <v>7530.6299999999983</v>
      </c>
      <c r="AD260" s="5">
        <f>SUMIF('KPI data 2023'!$B:$B, $B260, 'KPI data 2023'!$AI:$AI)</f>
        <v>5665.6</v>
      </c>
      <c r="AE260" s="5">
        <f>SUMIF('KPI data 2024'!$B:$B, $B260, 'KPI data 2024'!$AI:$AI)</f>
        <v>11864.43</v>
      </c>
      <c r="AF260" s="5">
        <f t="shared" si="98"/>
        <v>9193.5399999999991</v>
      </c>
      <c r="AG260" s="5">
        <f>IF(D260="Switzerland",SUMIF('Combined Budget 2025 CHF'!$B:$B,$B260,'Combined Budget 2025 CHF'!$Q:$Q),SUMIF('Combined Budget 2025 EUR'!$B:$B,$B260,'Combined Budget 2025 EUR'!$Q:$Q))</f>
        <v>15000</v>
      </c>
      <c r="AH260" s="6"/>
      <c r="AI260" s="6">
        <f t="shared" si="90"/>
        <v>-0.22511743084159974</v>
      </c>
      <c r="AJ260" s="6">
        <f t="shared" si="91"/>
        <v>0.62269486020898035</v>
      </c>
      <c r="AK260" s="6">
        <f t="shared" si="92"/>
        <v>0.22081950646891446</v>
      </c>
      <c r="AL260" s="6">
        <f t="shared" si="93"/>
        <v>-0.3870973333333334</v>
      </c>
      <c r="AM260" s="6">
        <f t="shared" si="99"/>
        <v>5.114557155003796E-2</v>
      </c>
      <c r="AN260" s="6"/>
      <c r="AO260" s="7">
        <f t="shared" si="94"/>
        <v>-2670.8900000000012</v>
      </c>
      <c r="AP260" s="7">
        <f t="shared" si="95"/>
        <v>3527.9399999999987</v>
      </c>
      <c r="AQ260" s="7">
        <f t="shared" si="96"/>
        <v>1662.9100000000008</v>
      </c>
      <c r="AR260" s="7">
        <f t="shared" si="97"/>
        <v>-5806.4600000000009</v>
      </c>
    </row>
    <row r="261" spans="2:44" x14ac:dyDescent="0.25">
      <c r="B261" s="1">
        <v>20877</v>
      </c>
      <c r="C261" s="1" t="s">
        <v>131</v>
      </c>
      <c r="D261" s="1" t="s">
        <v>23</v>
      </c>
      <c r="E261" s="1" t="str">
        <f>IF(D261="Switzerland", VLOOKUP($B261, 'Combined Budget 2025 CHF'!$B:$E, 4, 0), VLOOKUP($B261, 'Combined Budget 2025 EUR'!$B:$E, 4, 0))</f>
        <v>North</v>
      </c>
      <c r="F261" s="1" t="s">
        <v>535</v>
      </c>
      <c r="G261" s="1" t="s">
        <v>106</v>
      </c>
      <c r="H261" t="str">
        <f>IF(D261="Switzerland", VLOOKUP($B261, 'Combined Budget 2025 CHF'!$B:$K, 10, 0), VLOOKUP($B261, 'Combined Budget 2025 EUR'!$B:$K, 10, 0))</f>
        <v>BA</v>
      </c>
      <c r="I261" t="s">
        <v>64</v>
      </c>
      <c r="J261">
        <f>YEAR(VLOOKUP($B261, 'KPI data 2025'!$B:$H, 7, 0))</f>
        <v>1900</v>
      </c>
      <c r="K261" t="str">
        <f t="shared" si="100"/>
        <v>Pre-2022</v>
      </c>
      <c r="L261" s="5">
        <f>SUMIF('KPI data 2022'!$B:$B, $B261,'KPI data 2022'!$X:$X)</f>
        <v>9064.380000000001</v>
      </c>
      <c r="M261" s="5">
        <f>SUMIF('KPI data 2023'!$B:$B, $B261, 'KPI data 2023'!$X:$X)</f>
        <v>9489.2799999999988</v>
      </c>
      <c r="N261" s="5">
        <f>SUMIF('KPI data 2024'!$B:$B, $B261, 'KPI data 2024'!$X:$X)</f>
        <v>17282.91</v>
      </c>
      <c r="O261" s="5">
        <f>SUMIF('KPI data 2025'!$B:$B, $B261, 'KPI data 2025'!$X:$X)</f>
        <v>31511.68</v>
      </c>
      <c r="P261" s="5">
        <f>IF(D261="Switzerland",SUMIF('Combined Budget 2025 CHF'!$B:$B,$B261,'Combined Budget 2025 CHF'!$AF:$AF),SUMIF('Combined Budget 2025 EUR'!$B:$B,$B261,'Combined Budget 2025 EUR'!$AN:$AN))</f>
        <v>13505</v>
      </c>
      <c r="Q261" s="6"/>
      <c r="R261" s="6">
        <f t="shared" si="101"/>
        <v>0.82328554624192352</v>
      </c>
      <c r="S261" s="6">
        <f t="shared" si="102"/>
        <v>2.320766169825319</v>
      </c>
      <c r="T261" s="6">
        <f t="shared" si="103"/>
        <v>2.4764297172007348</v>
      </c>
      <c r="U261" s="6">
        <f t="shared" si="104"/>
        <v>1.3333343206219919</v>
      </c>
      <c r="V261" s="6">
        <f t="shared" si="105"/>
        <v>0.3654737744884331</v>
      </c>
      <c r="W261" s="6"/>
      <c r="X261" s="7">
        <f t="shared" si="106"/>
        <v>14228.77</v>
      </c>
      <c r="Y261" s="7">
        <f t="shared" si="107"/>
        <v>22022.400000000001</v>
      </c>
      <c r="Z261" s="7">
        <f t="shared" si="108"/>
        <v>22447.3</v>
      </c>
      <c r="AA261" s="7">
        <f t="shared" si="109"/>
        <v>18006.68</v>
      </c>
      <c r="AB261" s="6"/>
      <c r="AC261" s="5">
        <f>SUMIF('KPI data 2022'!$B:$B, $B261,'KPI data 2022'!$AI:$AI)</f>
        <v>9064.380000000001</v>
      </c>
      <c r="AD261" s="5">
        <f>SUMIF('KPI data 2023'!$B:$B, $B261, 'KPI data 2023'!$AI:$AI)</f>
        <v>9489.2799999999988</v>
      </c>
      <c r="AE261" s="5">
        <f>SUMIF('KPI data 2024'!$B:$B, $B261, 'KPI data 2024'!$AI:$AI)</f>
        <v>17282.91</v>
      </c>
      <c r="AF261" s="5">
        <f t="shared" si="98"/>
        <v>31511.68</v>
      </c>
      <c r="AG261" s="5">
        <f>IF(D261="Switzerland",SUMIF('Combined Budget 2025 CHF'!$B:$B,$B261,'Combined Budget 2025 CHF'!$Q:$Q),SUMIF('Combined Budget 2025 EUR'!$B:$B,$B261,'Combined Budget 2025 EUR'!$Q:$Q))</f>
        <v>18500</v>
      </c>
      <c r="AH261" s="6"/>
      <c r="AI261" s="6">
        <f t="shared" si="90"/>
        <v>0.82328554624192352</v>
      </c>
      <c r="AJ261" s="6">
        <f t="shared" si="91"/>
        <v>2.320766169825319</v>
      </c>
      <c r="AK261" s="6">
        <f t="shared" si="92"/>
        <v>2.4764297172007348</v>
      </c>
      <c r="AL261" s="6">
        <f t="shared" si="93"/>
        <v>0.70333405405405403</v>
      </c>
      <c r="AM261" s="6">
        <f t="shared" si="99"/>
        <v>0.3654737744884331</v>
      </c>
      <c r="AN261" s="6"/>
      <c r="AO261" s="7">
        <f t="shared" si="94"/>
        <v>14228.77</v>
      </c>
      <c r="AP261" s="7">
        <f t="shared" si="95"/>
        <v>22022.400000000001</v>
      </c>
      <c r="AQ261" s="7">
        <f t="shared" si="96"/>
        <v>22447.3</v>
      </c>
      <c r="AR261" s="7">
        <f t="shared" si="97"/>
        <v>13011.68</v>
      </c>
    </row>
    <row r="262" spans="2:44" x14ac:dyDescent="0.25">
      <c r="B262" s="1">
        <v>20923</v>
      </c>
      <c r="C262" s="1" t="s">
        <v>166</v>
      </c>
      <c r="D262" s="1" t="s">
        <v>23</v>
      </c>
      <c r="E262" s="1" t="str">
        <f>IF(D262="Switzerland", VLOOKUP($B262, 'Combined Budget 2025 CHF'!$B:$E, 4, 0), VLOOKUP($B262, 'Combined Budget 2025 EUR'!$B:$E, 4, 0))</f>
        <v>North</v>
      </c>
      <c r="F262" s="1" t="s">
        <v>594</v>
      </c>
      <c r="G262" s="1" t="s">
        <v>106</v>
      </c>
      <c r="H262" t="str">
        <f>IF(D262="Switzerland", VLOOKUP($B262, 'Combined Budget 2025 CHF'!$B:$K, 10, 0), VLOOKUP($B262, 'Combined Budget 2025 EUR'!$B:$K, 10, 0))</f>
        <v>BA</v>
      </c>
      <c r="I262" t="s">
        <v>64</v>
      </c>
      <c r="J262">
        <f>YEAR(VLOOKUP($B262, 'KPI data 2025'!$B:$H, 7, 0))</f>
        <v>2022</v>
      </c>
      <c r="K262">
        <f t="shared" si="100"/>
        <v>2022</v>
      </c>
      <c r="L262" s="5">
        <f>SUMIF('KPI data 2022'!$B:$B, $B262,'KPI data 2022'!$X:$X)</f>
        <v>20982.53</v>
      </c>
      <c r="M262" s="5">
        <f>SUMIF('KPI data 2023'!$B:$B, $B262, 'KPI data 2023'!$X:$X)</f>
        <v>18043.480000000003</v>
      </c>
      <c r="N262" s="5">
        <f>SUMIF('KPI data 2024'!$B:$B, $B262, 'KPI data 2024'!$X:$X)</f>
        <v>12455.109999999999</v>
      </c>
      <c r="O262" s="5">
        <f>SUMIF('KPI data 2025'!$B:$B, $B262, 'KPI data 2025'!$X:$X)</f>
        <v>14797.269999999999</v>
      </c>
      <c r="P262" s="5">
        <f>IF(D262="Switzerland",SUMIF('Combined Budget 2025 CHF'!$B:$B,$B262,'Combined Budget 2025 CHF'!$AF:$AF),SUMIF('Combined Budget 2025 EUR'!$B:$B,$B262,'Combined Budget 2025 EUR'!$AN:$AN))</f>
        <v>7300</v>
      </c>
      <c r="Q262" s="6"/>
      <c r="R262" s="6">
        <f t="shared" si="101"/>
        <v>0.18804811840280822</v>
      </c>
      <c r="S262" s="6">
        <f t="shared" si="102"/>
        <v>-0.17991041639417693</v>
      </c>
      <c r="T262" s="6">
        <f t="shared" si="103"/>
        <v>-0.29478142054366185</v>
      </c>
      <c r="U262" s="6">
        <f t="shared" si="104"/>
        <v>1.0270232876712329</v>
      </c>
      <c r="V262" s="6">
        <f t="shared" si="105"/>
        <v>-8.3608744437155158E-2</v>
      </c>
      <c r="W262" s="6"/>
      <c r="X262" s="7">
        <f t="shared" si="106"/>
        <v>2342.16</v>
      </c>
      <c r="Y262" s="7">
        <f t="shared" si="107"/>
        <v>-3246.2100000000046</v>
      </c>
      <c r="Z262" s="7">
        <f t="shared" si="108"/>
        <v>-6185.26</v>
      </c>
      <c r="AA262" s="7">
        <f t="shared" si="109"/>
        <v>7497.2699999999986</v>
      </c>
      <c r="AB262" s="6"/>
      <c r="AC262" s="5">
        <f>SUMIF('KPI data 2022'!$B:$B, $B262,'KPI data 2022'!$AI:$AI)</f>
        <v>20982.53</v>
      </c>
      <c r="AD262" s="5">
        <f>SUMIF('KPI data 2023'!$B:$B, $B262, 'KPI data 2023'!$AI:$AI)</f>
        <v>18043.480000000003</v>
      </c>
      <c r="AE262" s="5">
        <f>SUMIF('KPI data 2024'!$B:$B, $B262, 'KPI data 2024'!$AI:$AI)</f>
        <v>12455.109999999999</v>
      </c>
      <c r="AF262" s="5">
        <f t="shared" si="98"/>
        <v>14797.269999999999</v>
      </c>
      <c r="AG262" s="5">
        <f>IF(D262="Switzerland",SUMIF('Combined Budget 2025 CHF'!$B:$B,$B262,'Combined Budget 2025 CHF'!$Q:$Q),SUMIF('Combined Budget 2025 EUR'!$B:$B,$B262,'Combined Budget 2025 EUR'!$Q:$Q))</f>
        <v>10000</v>
      </c>
      <c r="AH262" s="6"/>
      <c r="AI262" s="6">
        <f t="shared" si="90"/>
        <v>0.18804811840280822</v>
      </c>
      <c r="AJ262" s="6">
        <f t="shared" si="91"/>
        <v>-0.17991041639417693</v>
      </c>
      <c r="AK262" s="6">
        <f t="shared" si="92"/>
        <v>-0.29478142054366185</v>
      </c>
      <c r="AL262" s="6">
        <f t="shared" si="93"/>
        <v>0.47972699999999979</v>
      </c>
      <c r="AM262" s="6">
        <f t="shared" si="99"/>
        <v>-8.3608744437155158E-2</v>
      </c>
      <c r="AN262" s="6"/>
      <c r="AO262" s="7">
        <f t="shared" si="94"/>
        <v>2342.16</v>
      </c>
      <c r="AP262" s="7">
        <f t="shared" si="95"/>
        <v>-3246.2100000000046</v>
      </c>
      <c r="AQ262" s="7">
        <f t="shared" si="96"/>
        <v>-6185.26</v>
      </c>
      <c r="AR262" s="7">
        <f t="shared" si="97"/>
        <v>4797.2699999999986</v>
      </c>
    </row>
    <row r="263" spans="2:44" x14ac:dyDescent="0.25">
      <c r="B263" s="1">
        <v>20969</v>
      </c>
      <c r="C263" s="1" t="s">
        <v>255</v>
      </c>
      <c r="D263" s="1" t="s">
        <v>23</v>
      </c>
      <c r="E263" s="1" t="str">
        <f>IF(D263="Switzerland", VLOOKUP($B263, 'Combined Budget 2025 CHF'!$B:$E, 4, 0), VLOOKUP($B263, 'Combined Budget 2025 EUR'!$B:$E, 4, 0))</f>
        <v>South East / Bayern</v>
      </c>
      <c r="F263" s="1" t="s">
        <v>535</v>
      </c>
      <c r="G263" s="1" t="s">
        <v>106</v>
      </c>
      <c r="H263" t="str">
        <f>IF(D263="Switzerland", VLOOKUP($B263, 'Combined Budget 2025 CHF'!$B:$K, 10, 0), VLOOKUP($B263, 'Combined Budget 2025 EUR'!$B:$K, 10, 0))</f>
        <v>BA</v>
      </c>
      <c r="I263" t="s">
        <v>64</v>
      </c>
      <c r="J263">
        <f>YEAR(VLOOKUP($B263, 'KPI data 2025'!$B:$H, 7, 0))</f>
        <v>2023</v>
      </c>
      <c r="K263">
        <f t="shared" si="100"/>
        <v>2023</v>
      </c>
      <c r="L263" s="5">
        <f>SUMIF('KPI data 2022'!$B:$B, $B263,'KPI data 2022'!$X:$X)</f>
        <v>0</v>
      </c>
      <c r="M263" s="5">
        <f>SUMIF('KPI data 2023'!$B:$B, $B263, 'KPI data 2023'!$X:$X)</f>
        <v>14178.93</v>
      </c>
      <c r="N263" s="5">
        <f>SUMIF('KPI data 2024'!$B:$B, $B263, 'KPI data 2024'!$X:$X)</f>
        <v>14130.469999999998</v>
      </c>
      <c r="O263" s="5">
        <f>SUMIF('KPI data 2025'!$B:$B, $B263, 'KPI data 2025'!$X:$X)</f>
        <v>12483.44</v>
      </c>
      <c r="P263" s="5">
        <f>IF(D263="Switzerland",SUMIF('Combined Budget 2025 CHF'!$B:$B,$B263,'Combined Budget 2025 CHF'!$AF:$AF),SUMIF('Combined Budget 2025 EUR'!$B:$B,$B263,'Combined Budget 2025 EUR'!$AN:$AN))</f>
        <v>10950</v>
      </c>
      <c r="Q263" s="6"/>
      <c r="R263" s="6">
        <f t="shared" si="101"/>
        <v>-0.11655875565356266</v>
      </c>
      <c r="S263" s="6">
        <f t="shared" si="102"/>
        <v>-0.11957813459830891</v>
      </c>
      <c r="T263" s="6" t="str">
        <f t="shared" si="103"/>
        <v>N/A</v>
      </c>
      <c r="U263" s="6">
        <f t="shared" si="104"/>
        <v>0.1400401826484019</v>
      </c>
      <c r="V263" s="6" t="str">
        <f t="shared" si="105"/>
        <v>N/A</v>
      </c>
      <c r="W263" s="6"/>
      <c r="X263" s="7">
        <f t="shared" si="106"/>
        <v>-1647.029999999997</v>
      </c>
      <c r="Y263" s="7">
        <f t="shared" si="107"/>
        <v>-1695.4899999999998</v>
      </c>
      <c r="Z263" s="7">
        <f t="shared" si="108"/>
        <v>12483.44</v>
      </c>
      <c r="AA263" s="7">
        <f t="shared" si="109"/>
        <v>1533.4400000000005</v>
      </c>
      <c r="AB263" s="6"/>
      <c r="AC263" s="5">
        <f>SUMIF('KPI data 2022'!$B:$B, $B263,'KPI data 2022'!$AI:$AI)</f>
        <v>0</v>
      </c>
      <c r="AD263" s="5">
        <f>SUMIF('KPI data 2023'!$B:$B, $B263, 'KPI data 2023'!$AI:$AI)</f>
        <v>14178.93</v>
      </c>
      <c r="AE263" s="5">
        <f>SUMIF('KPI data 2024'!$B:$B, $B263, 'KPI data 2024'!$AI:$AI)</f>
        <v>14130.469999999998</v>
      </c>
      <c r="AF263" s="5">
        <f t="shared" si="98"/>
        <v>12483.44</v>
      </c>
      <c r="AG263" s="5">
        <f>IF(D263="Switzerland",SUMIF('Combined Budget 2025 CHF'!$B:$B,$B263,'Combined Budget 2025 CHF'!$Q:$Q),SUMIF('Combined Budget 2025 EUR'!$B:$B,$B263,'Combined Budget 2025 EUR'!$Q:$Q))</f>
        <v>15000</v>
      </c>
      <c r="AH263" s="6"/>
      <c r="AI263" s="6">
        <f t="shared" si="90"/>
        <v>-0.11655875565356266</v>
      </c>
      <c r="AJ263" s="6">
        <f t="shared" si="91"/>
        <v>-0.11957813459830891</v>
      </c>
      <c r="AK263" s="6" t="str">
        <f t="shared" si="92"/>
        <v>N/A</v>
      </c>
      <c r="AL263" s="6">
        <f t="shared" si="93"/>
        <v>-0.16777066666666662</v>
      </c>
      <c r="AM263" s="6" t="str">
        <f t="shared" si="99"/>
        <v>N/A</v>
      </c>
      <c r="AN263" s="6"/>
      <c r="AO263" s="7">
        <f t="shared" si="94"/>
        <v>-1647.029999999997</v>
      </c>
      <c r="AP263" s="7">
        <f t="shared" si="95"/>
        <v>-1695.4899999999998</v>
      </c>
      <c r="AQ263" s="7">
        <f t="shared" si="96"/>
        <v>12483.44</v>
      </c>
      <c r="AR263" s="7">
        <f t="shared" si="97"/>
        <v>-2516.5599999999995</v>
      </c>
    </row>
    <row r="264" spans="2:44" x14ac:dyDescent="0.25">
      <c r="B264" s="1">
        <v>20986</v>
      </c>
      <c r="C264" s="1" t="s">
        <v>159</v>
      </c>
      <c r="D264" s="1" t="s">
        <v>23</v>
      </c>
      <c r="E264" s="1" t="str">
        <f>IF(D264="Switzerland", VLOOKUP($B264, 'Combined Budget 2025 CHF'!$B:$E, 4, 0), VLOOKUP($B264, 'Combined Budget 2025 EUR'!$B:$E, 4, 0))</f>
        <v>NRW</v>
      </c>
      <c r="F264" s="1" t="s">
        <v>535</v>
      </c>
      <c r="G264" s="1" t="s">
        <v>106</v>
      </c>
      <c r="H264" t="str">
        <f>IF(D264="Switzerland", VLOOKUP($B264, 'Combined Budget 2025 CHF'!$B:$K, 10, 0), VLOOKUP($B264, 'Combined Budget 2025 EUR'!$B:$K, 10, 0))</f>
        <v>BA</v>
      </c>
      <c r="I264" t="s">
        <v>64</v>
      </c>
      <c r="J264">
        <f>YEAR(VLOOKUP($B264, 'KPI data 2025'!$B:$H, 7, 0))</f>
        <v>2023</v>
      </c>
      <c r="K264">
        <f t="shared" si="100"/>
        <v>2023</v>
      </c>
      <c r="L264" s="5">
        <f>SUMIF('KPI data 2022'!$B:$B, $B264,'KPI data 2022'!$X:$X)</f>
        <v>0</v>
      </c>
      <c r="M264" s="5">
        <f>SUMIF('KPI data 2023'!$B:$B, $B264, 'KPI data 2023'!$X:$X)</f>
        <v>5962.1100000000006</v>
      </c>
      <c r="N264" s="5">
        <f>SUMIF('KPI data 2024'!$B:$B, $B264, 'KPI data 2024'!$X:$X)</f>
        <v>11766.74</v>
      </c>
      <c r="O264" s="5">
        <f>SUMIF('KPI data 2025'!$B:$B, $B264, 'KPI data 2025'!$X:$X)</f>
        <v>21087.72</v>
      </c>
      <c r="P264" s="5">
        <f>IF(D264="Switzerland",SUMIF('Combined Budget 2025 CHF'!$B:$B,$B264,'Combined Budget 2025 CHF'!$AF:$AF),SUMIF('Combined Budget 2025 EUR'!$B:$B,$B264,'Combined Budget 2025 EUR'!$AN:$AN))</f>
        <v>12045</v>
      </c>
      <c r="Q264" s="6"/>
      <c r="R264" s="6">
        <f t="shared" si="101"/>
        <v>0.79214633789817746</v>
      </c>
      <c r="S264" s="6">
        <f t="shared" si="102"/>
        <v>2.5369558763592082</v>
      </c>
      <c r="T264" s="6" t="str">
        <f t="shared" si="103"/>
        <v>N/A</v>
      </c>
      <c r="U264" s="6">
        <f t="shared" si="104"/>
        <v>0.75074470734744714</v>
      </c>
      <c r="V264" s="6" t="str">
        <f t="shared" si="105"/>
        <v>N/A</v>
      </c>
      <c r="W264" s="6"/>
      <c r="X264" s="7">
        <f t="shared" si="106"/>
        <v>9320.9800000000014</v>
      </c>
      <c r="Y264" s="7">
        <f t="shared" si="107"/>
        <v>15125.61</v>
      </c>
      <c r="Z264" s="7">
        <f t="shared" si="108"/>
        <v>21087.72</v>
      </c>
      <c r="AA264" s="7">
        <f t="shared" si="109"/>
        <v>9042.7200000000012</v>
      </c>
      <c r="AB264" s="6"/>
      <c r="AC264" s="5">
        <f>SUMIF('KPI data 2022'!$B:$B, $B264,'KPI data 2022'!$AI:$AI)</f>
        <v>0</v>
      </c>
      <c r="AD264" s="5">
        <f>SUMIF('KPI data 2023'!$B:$B, $B264, 'KPI data 2023'!$AI:$AI)</f>
        <v>5962.1100000000006</v>
      </c>
      <c r="AE264" s="5">
        <f>SUMIF('KPI data 2024'!$B:$B, $B264, 'KPI data 2024'!$AI:$AI)</f>
        <v>11766.74</v>
      </c>
      <c r="AF264" s="5">
        <f t="shared" si="98"/>
        <v>21087.72</v>
      </c>
      <c r="AG264" s="5">
        <f>IF(D264="Switzerland",SUMIF('Combined Budget 2025 CHF'!$B:$B,$B264,'Combined Budget 2025 CHF'!$Q:$Q),SUMIF('Combined Budget 2025 EUR'!$B:$B,$B264,'Combined Budget 2025 EUR'!$Q:$Q))</f>
        <v>16500</v>
      </c>
      <c r="AH264" s="6"/>
      <c r="AI264" s="6">
        <f t="shared" si="90"/>
        <v>0.79214633789817746</v>
      </c>
      <c r="AJ264" s="6">
        <f t="shared" si="91"/>
        <v>2.5369558763592082</v>
      </c>
      <c r="AK264" s="6" t="str">
        <f t="shared" si="92"/>
        <v>N/A</v>
      </c>
      <c r="AL264" s="6">
        <f t="shared" si="93"/>
        <v>0.27804363636363649</v>
      </c>
      <c r="AM264" s="6" t="str">
        <f t="shared" si="99"/>
        <v>N/A</v>
      </c>
      <c r="AN264" s="6"/>
      <c r="AO264" s="7">
        <f t="shared" si="94"/>
        <v>9320.9800000000014</v>
      </c>
      <c r="AP264" s="7">
        <f t="shared" si="95"/>
        <v>15125.61</v>
      </c>
      <c r="AQ264" s="7">
        <f t="shared" si="96"/>
        <v>21087.72</v>
      </c>
      <c r="AR264" s="7">
        <f t="shared" si="97"/>
        <v>4587.7200000000012</v>
      </c>
    </row>
    <row r="265" spans="2:44" x14ac:dyDescent="0.25">
      <c r="B265" s="1">
        <v>21008</v>
      </c>
      <c r="C265" s="1" t="s">
        <v>440</v>
      </c>
      <c r="D265" s="1" t="s">
        <v>31</v>
      </c>
      <c r="E265" s="1" t="str">
        <f>IF(D265="Switzerland", VLOOKUP($B265, 'Combined Budget 2025 CHF'!$B:$E, 4, 0), VLOOKUP($B265, 'Combined Budget 2025 EUR'!$B:$E, 4, 0))</f>
        <v>German Switzerland</v>
      </c>
      <c r="F265" s="1" t="s">
        <v>535</v>
      </c>
      <c r="G265" s="1" t="s">
        <v>106</v>
      </c>
      <c r="H265" t="str">
        <f>IF(D265="Switzerland", VLOOKUP($B265, 'Combined Budget 2025 CHF'!$B:$K, 10, 0), VLOOKUP($B265, 'Combined Budget 2025 EUR'!$B:$K, 10, 0))</f>
        <v>BA</v>
      </c>
      <c r="I265" t="s">
        <v>64</v>
      </c>
      <c r="J265">
        <f>YEAR(VLOOKUP($B265, 'KPI data 2025'!$B:$H, 7, 0))</f>
        <v>1900</v>
      </c>
      <c r="K265" t="str">
        <f t="shared" si="100"/>
        <v>Pre-2022</v>
      </c>
      <c r="L265" s="5">
        <f>SUMIF('KPI data 2022'!$B:$B, $B265,'KPI data 2022'!$X:$X)</f>
        <v>12641.77</v>
      </c>
      <c r="M265" s="5">
        <f>SUMIF('KPI data 2023'!$B:$B, $B265, 'KPI data 2023'!$X:$X)</f>
        <v>18013.469999999998</v>
      </c>
      <c r="N265" s="5">
        <f>SUMIF('KPI data 2024'!$B:$B, $B265, 'KPI data 2024'!$X:$X)</f>
        <v>8194.369999999999</v>
      </c>
      <c r="O265" s="5">
        <f>SUMIF('KPI data 2025'!$B:$B, $B265, 'KPI data 2025'!$X:$X)</f>
        <v>0</v>
      </c>
      <c r="P265" s="5">
        <f>IF(D265="Switzerland",SUMIF('Combined Budget 2025 CHF'!$B:$B,$B265,'Combined Budget 2025 CHF'!$AF:$AF),SUMIF('Combined Budget 2025 EUR'!$B:$B,$B265,'Combined Budget 2025 EUR'!$AN:$AN))</f>
        <v>5840</v>
      </c>
      <c r="Q265" s="6"/>
      <c r="R265" s="6">
        <f t="shared" si="101"/>
        <v>-1</v>
      </c>
      <c r="S265" s="6">
        <f t="shared" si="102"/>
        <v>-1</v>
      </c>
      <c r="T265" s="6">
        <f t="shared" si="103"/>
        <v>-1</v>
      </c>
      <c r="U265" s="6">
        <f t="shared" si="104"/>
        <v>-1</v>
      </c>
      <c r="V265" s="6">
        <f t="shared" si="105"/>
        <v>-1</v>
      </c>
      <c r="W265" s="6"/>
      <c r="X265" s="7">
        <f t="shared" si="106"/>
        <v>-8194.369999999999</v>
      </c>
      <c r="Y265" s="7">
        <f t="shared" si="107"/>
        <v>-18013.469999999998</v>
      </c>
      <c r="Z265" s="7">
        <f t="shared" si="108"/>
        <v>-12641.77</v>
      </c>
      <c r="AA265" s="7">
        <f t="shared" si="109"/>
        <v>-5840</v>
      </c>
      <c r="AB265" s="6"/>
      <c r="AC265" s="5">
        <f>SUMIF('KPI data 2022'!$B:$B, $B265,'KPI data 2022'!$AI:$AI)</f>
        <v>12641.77</v>
      </c>
      <c r="AD265" s="5">
        <f>SUMIF('KPI data 2023'!$B:$B, $B265, 'KPI data 2023'!$AI:$AI)</f>
        <v>18013.469999999998</v>
      </c>
      <c r="AE265" s="5">
        <f>SUMIF('KPI data 2024'!$B:$B, $B265, 'KPI data 2024'!$AI:$AI)</f>
        <v>8194.369999999999</v>
      </c>
      <c r="AF265" s="5">
        <f t="shared" si="98"/>
        <v>0</v>
      </c>
      <c r="AG265" s="5">
        <f>IF(D265="Switzerland",SUMIF('Combined Budget 2025 CHF'!$B:$B,$B265,'Combined Budget 2025 CHF'!$Q:$Q),SUMIF('Combined Budget 2025 EUR'!$B:$B,$B265,'Combined Budget 2025 EUR'!$Q:$Q))</f>
        <v>8000</v>
      </c>
      <c r="AH265" s="6"/>
      <c r="AI265" s="6">
        <f t="shared" si="90"/>
        <v>-1</v>
      </c>
      <c r="AJ265" s="6">
        <f t="shared" si="91"/>
        <v>-1</v>
      </c>
      <c r="AK265" s="6">
        <f t="shared" si="92"/>
        <v>-1</v>
      </c>
      <c r="AL265" s="6">
        <f t="shared" si="93"/>
        <v>-1</v>
      </c>
      <c r="AM265" s="6">
        <f t="shared" si="99"/>
        <v>-1</v>
      </c>
      <c r="AN265" s="6"/>
      <c r="AO265" s="7">
        <f t="shared" si="94"/>
        <v>-8194.369999999999</v>
      </c>
      <c r="AP265" s="7">
        <f t="shared" si="95"/>
        <v>-18013.469999999998</v>
      </c>
      <c r="AQ265" s="7">
        <f t="shared" si="96"/>
        <v>-12641.77</v>
      </c>
      <c r="AR265" s="7">
        <f t="shared" si="97"/>
        <v>-8000</v>
      </c>
    </row>
    <row r="266" spans="2:44" x14ac:dyDescent="0.25">
      <c r="B266" s="1">
        <v>21013</v>
      </c>
      <c r="C266" s="1" t="s">
        <v>441</v>
      </c>
      <c r="D266" s="1" t="s">
        <v>31</v>
      </c>
      <c r="E266" s="1" t="str">
        <f>IF(D266="Switzerland", VLOOKUP($B266, 'Combined Budget 2025 CHF'!$B:$E, 4, 0), VLOOKUP($B266, 'Combined Budget 2025 EUR'!$B:$E, 4, 0))</f>
        <v>German Switzerland</v>
      </c>
      <c r="F266" s="1" t="s">
        <v>535</v>
      </c>
      <c r="G266" s="1" t="s">
        <v>106</v>
      </c>
      <c r="H266" t="str">
        <f>IF(D266="Switzerland", VLOOKUP($B266, 'Combined Budget 2025 CHF'!$B:$K, 10, 0), VLOOKUP($B266, 'Combined Budget 2025 EUR'!$B:$K, 10, 0))</f>
        <v>BA</v>
      </c>
      <c r="I266" t="s">
        <v>64</v>
      </c>
      <c r="J266">
        <f>YEAR(VLOOKUP($B266, 'KPI data 2025'!$B:$H, 7, 0))</f>
        <v>1900</v>
      </c>
      <c r="K266" t="str">
        <f t="shared" si="100"/>
        <v>Pre-2022</v>
      </c>
      <c r="L266" s="5">
        <f>SUMIF('KPI data 2022'!$B:$B, $B266,'KPI data 2022'!$X:$X)</f>
        <v>19792.93</v>
      </c>
      <c r="M266" s="5">
        <f>SUMIF('KPI data 2023'!$B:$B, $B266, 'KPI data 2023'!$X:$X)</f>
        <v>19549.490000000002</v>
      </c>
      <c r="N266" s="5">
        <f>SUMIF('KPI data 2024'!$B:$B, $B266, 'KPI data 2024'!$X:$X)</f>
        <v>18393.68</v>
      </c>
      <c r="O266" s="5">
        <f>SUMIF('KPI data 2025'!$B:$B, $B266, 'KPI data 2025'!$X:$X)</f>
        <v>21600.35</v>
      </c>
      <c r="P266" s="5">
        <f>IF(D266="Switzerland",SUMIF('Combined Budget 2025 CHF'!$B:$B,$B266,'Combined Budget 2025 CHF'!$AF:$AF),SUMIF('Combined Budget 2025 EUR'!$B:$B,$B266,'Combined Budget 2025 EUR'!$AN:$AN))</f>
        <v>13140</v>
      </c>
      <c r="Q266" s="6"/>
      <c r="R266" s="6">
        <f t="shared" si="101"/>
        <v>0.17433542390647205</v>
      </c>
      <c r="S266" s="6">
        <f t="shared" si="102"/>
        <v>0.10490606148804882</v>
      </c>
      <c r="T266" s="6">
        <f t="shared" si="103"/>
        <v>9.1316444811354369E-2</v>
      </c>
      <c r="U266" s="6">
        <f t="shared" si="104"/>
        <v>0.6438622526636224</v>
      </c>
      <c r="V266" s="6">
        <f t="shared" si="105"/>
        <v>2.2086553755430005E-2</v>
      </c>
      <c r="W266" s="6"/>
      <c r="X266" s="7">
        <f t="shared" si="106"/>
        <v>3206.6699999999983</v>
      </c>
      <c r="Y266" s="7">
        <f t="shared" si="107"/>
        <v>2050.8599999999969</v>
      </c>
      <c r="Z266" s="7">
        <f t="shared" si="108"/>
        <v>1807.4199999999983</v>
      </c>
      <c r="AA266" s="7">
        <f t="shared" si="109"/>
        <v>8460.3499999999985</v>
      </c>
      <c r="AB266" s="6"/>
      <c r="AC266" s="5">
        <f>SUMIF('KPI data 2022'!$B:$B, $B266,'KPI data 2022'!$AI:$AI)</f>
        <v>19792.93</v>
      </c>
      <c r="AD266" s="5">
        <f>SUMIF('KPI data 2023'!$B:$B, $B266, 'KPI data 2023'!$AI:$AI)</f>
        <v>19549.490000000002</v>
      </c>
      <c r="AE266" s="5">
        <f>SUMIF('KPI data 2024'!$B:$B, $B266, 'KPI data 2024'!$AI:$AI)</f>
        <v>18393.68</v>
      </c>
      <c r="AF266" s="5">
        <f t="shared" si="98"/>
        <v>21600.35</v>
      </c>
      <c r="AG266" s="5">
        <f>IF(D266="Switzerland",SUMIF('Combined Budget 2025 CHF'!$B:$B,$B266,'Combined Budget 2025 CHF'!$Q:$Q),SUMIF('Combined Budget 2025 EUR'!$B:$B,$B266,'Combined Budget 2025 EUR'!$Q:$Q))</f>
        <v>18000</v>
      </c>
      <c r="AH266" s="6"/>
      <c r="AI266" s="6">
        <f t="shared" si="90"/>
        <v>0.17433542390647205</v>
      </c>
      <c r="AJ266" s="6">
        <f t="shared" si="91"/>
        <v>0.10490606148804882</v>
      </c>
      <c r="AK266" s="6">
        <f t="shared" si="92"/>
        <v>9.1316444811354369E-2</v>
      </c>
      <c r="AL266" s="6">
        <f t="shared" si="93"/>
        <v>0.20001944444444431</v>
      </c>
      <c r="AM266" s="6">
        <f t="shared" si="99"/>
        <v>2.2086553755430005E-2</v>
      </c>
      <c r="AN266" s="6"/>
      <c r="AO266" s="7">
        <f t="shared" si="94"/>
        <v>3206.6699999999983</v>
      </c>
      <c r="AP266" s="7">
        <f t="shared" si="95"/>
        <v>2050.8599999999969</v>
      </c>
      <c r="AQ266" s="7">
        <f t="shared" si="96"/>
        <v>1807.4199999999983</v>
      </c>
      <c r="AR266" s="7">
        <f t="shared" si="97"/>
        <v>3600.3499999999985</v>
      </c>
    </row>
    <row r="267" spans="2:44" x14ac:dyDescent="0.25">
      <c r="B267" s="1">
        <v>21014</v>
      </c>
      <c r="C267" s="1" t="s">
        <v>442</v>
      </c>
      <c r="D267" s="1" t="s">
        <v>31</v>
      </c>
      <c r="E267" s="1" t="str">
        <f>IF(D267="Switzerland", VLOOKUP($B267, 'Combined Budget 2025 CHF'!$B:$E, 4, 0), VLOOKUP($B267, 'Combined Budget 2025 EUR'!$B:$E, 4, 0))</f>
        <v>German Switzerland</v>
      </c>
      <c r="F267" s="1" t="s">
        <v>535</v>
      </c>
      <c r="G267" s="1" t="s">
        <v>106</v>
      </c>
      <c r="H267" t="str">
        <f>IF(D267="Switzerland", VLOOKUP($B267, 'Combined Budget 2025 CHF'!$B:$K, 10, 0), VLOOKUP($B267, 'Combined Budget 2025 EUR'!$B:$K, 10, 0))</f>
        <v>BA</v>
      </c>
      <c r="I267" t="s">
        <v>64</v>
      </c>
      <c r="J267">
        <f>YEAR(VLOOKUP($B267, 'KPI data 2025'!$B:$H, 7, 0))</f>
        <v>1900</v>
      </c>
      <c r="K267" t="str">
        <f t="shared" si="100"/>
        <v>Pre-2022</v>
      </c>
      <c r="L267" s="5">
        <f>SUMIF('KPI data 2022'!$B:$B, $B267,'KPI data 2022'!$X:$X)</f>
        <v>16681.11</v>
      </c>
      <c r="M267" s="5">
        <f>SUMIF('KPI data 2023'!$B:$B, $B267, 'KPI data 2023'!$X:$X)</f>
        <v>11837.54</v>
      </c>
      <c r="N267" s="5">
        <f>SUMIF('KPI data 2024'!$B:$B, $B267, 'KPI data 2024'!$X:$X)</f>
        <v>13072.220000000001</v>
      </c>
      <c r="O267" s="5">
        <f>SUMIF('KPI data 2025'!$B:$B, $B267, 'KPI data 2025'!$X:$X)</f>
        <v>10420.109999999999</v>
      </c>
      <c r="P267" s="5">
        <f>IF(D267="Switzerland",SUMIF('Combined Budget 2025 CHF'!$B:$B,$B267,'Combined Budget 2025 CHF'!$AF:$AF),SUMIF('Combined Budget 2025 EUR'!$B:$B,$B267,'Combined Budget 2025 EUR'!$AN:$AN))</f>
        <v>10585</v>
      </c>
      <c r="Q267" s="6"/>
      <c r="R267" s="6">
        <f t="shared" si="101"/>
        <v>-0.20288137745539792</v>
      </c>
      <c r="S267" s="6">
        <f t="shared" si="102"/>
        <v>-0.11974025008574429</v>
      </c>
      <c r="T267" s="6">
        <f t="shared" si="103"/>
        <v>-0.37533473491871949</v>
      </c>
      <c r="U267" s="6">
        <f t="shared" si="104"/>
        <v>-1.5577704298535777E-2</v>
      </c>
      <c r="V267" s="6">
        <f t="shared" si="105"/>
        <v>-0.11097936934097152</v>
      </c>
      <c r="W267" s="6"/>
      <c r="X267" s="7">
        <f t="shared" si="106"/>
        <v>-2652.1100000000024</v>
      </c>
      <c r="Y267" s="7">
        <f t="shared" si="107"/>
        <v>-1417.4300000000021</v>
      </c>
      <c r="Z267" s="7">
        <f t="shared" si="108"/>
        <v>-6261.0000000000018</v>
      </c>
      <c r="AA267" s="7">
        <f t="shared" si="109"/>
        <v>-164.89000000000124</v>
      </c>
      <c r="AB267" s="6"/>
      <c r="AC267" s="5">
        <f>SUMIF('KPI data 2022'!$B:$B, $B267,'KPI data 2022'!$AI:$AI)</f>
        <v>16681.11</v>
      </c>
      <c r="AD267" s="5">
        <f>SUMIF('KPI data 2023'!$B:$B, $B267, 'KPI data 2023'!$AI:$AI)</f>
        <v>11837.54</v>
      </c>
      <c r="AE267" s="5">
        <f>SUMIF('KPI data 2024'!$B:$B, $B267, 'KPI data 2024'!$AI:$AI)</f>
        <v>13072.220000000001</v>
      </c>
      <c r="AF267" s="5">
        <f t="shared" si="98"/>
        <v>10420.109999999999</v>
      </c>
      <c r="AG267" s="5">
        <f>IF(D267="Switzerland",SUMIF('Combined Budget 2025 CHF'!$B:$B,$B267,'Combined Budget 2025 CHF'!$Q:$Q),SUMIF('Combined Budget 2025 EUR'!$B:$B,$B267,'Combined Budget 2025 EUR'!$Q:$Q))</f>
        <v>14500</v>
      </c>
      <c r="AH267" s="6"/>
      <c r="AI267" s="6">
        <f t="shared" si="90"/>
        <v>-0.20288137745539792</v>
      </c>
      <c r="AJ267" s="6">
        <f t="shared" si="91"/>
        <v>-0.11974025008574429</v>
      </c>
      <c r="AK267" s="6">
        <f t="shared" si="92"/>
        <v>-0.37533473491871949</v>
      </c>
      <c r="AL267" s="6">
        <f t="shared" si="93"/>
        <v>-0.2813717241379311</v>
      </c>
      <c r="AM267" s="6">
        <f t="shared" si="99"/>
        <v>-0.11097936934097152</v>
      </c>
      <c r="AN267" s="6"/>
      <c r="AO267" s="7">
        <f t="shared" si="94"/>
        <v>-2652.1100000000024</v>
      </c>
      <c r="AP267" s="7">
        <f t="shared" si="95"/>
        <v>-1417.4300000000021</v>
      </c>
      <c r="AQ267" s="7">
        <f t="shared" si="96"/>
        <v>-6261.0000000000018</v>
      </c>
      <c r="AR267" s="7">
        <f t="shared" si="97"/>
        <v>-4079.8900000000012</v>
      </c>
    </row>
    <row r="268" spans="2:44" x14ac:dyDescent="0.25">
      <c r="B268">
        <v>21047</v>
      </c>
      <c r="C268" t="s">
        <v>443</v>
      </c>
      <c r="D268" t="s">
        <v>31</v>
      </c>
      <c r="E268" s="1" t="str">
        <f>IF(D268="Switzerland", VLOOKUP($B268, 'Combined Budget 2025 CHF'!$B:$E, 4, 0), VLOOKUP($B268, 'Combined Budget 2025 EUR'!$B:$E, 4, 0))</f>
        <v>German Switzerland</v>
      </c>
      <c r="F268" s="1" t="s">
        <v>535</v>
      </c>
      <c r="G268" s="1" t="s">
        <v>106</v>
      </c>
      <c r="H268" t="str">
        <f>IF(D268="Switzerland", VLOOKUP($B268, 'Combined Budget 2025 CHF'!$B:$K, 10, 0), VLOOKUP($B268, 'Combined Budget 2025 EUR'!$B:$K, 10, 0))</f>
        <v>BA</v>
      </c>
      <c r="I268" t="s">
        <v>64</v>
      </c>
      <c r="J268">
        <f>YEAR(VLOOKUP($B268, 'KPI data 2025'!$B:$H, 7, 0))</f>
        <v>1900</v>
      </c>
      <c r="K268" t="str">
        <f t="shared" si="100"/>
        <v>Pre-2022</v>
      </c>
      <c r="L268" s="5">
        <f>SUMIF('KPI data 2022'!$B:$B, $B268,'KPI data 2022'!$X:$X)</f>
        <v>9981.619999999999</v>
      </c>
      <c r="M268" s="5">
        <f>SUMIF('KPI data 2023'!$B:$B, $B268, 'KPI data 2023'!$X:$X)</f>
        <v>6488.1799999999994</v>
      </c>
      <c r="N268" s="5">
        <f>SUMIF('KPI data 2024'!$B:$B, $B268, 'KPI data 2024'!$X:$X)</f>
        <v>12367.679999999998</v>
      </c>
      <c r="O268" s="5">
        <f>SUMIF('KPI data 2025'!$B:$B, $B268, 'KPI data 2025'!$X:$X)</f>
        <v>11998.8</v>
      </c>
      <c r="P268" s="5">
        <f>IF(D268="Switzerland",SUMIF('Combined Budget 2025 CHF'!$B:$B,$B268,'Combined Budget 2025 CHF'!$AF:$AF),SUMIF('Combined Budget 2025 EUR'!$B:$B,$B268,'Combined Budget 2025 EUR'!$AN:$AN))</f>
        <v>10585</v>
      </c>
      <c r="Q268" s="6"/>
      <c r="R268" s="6">
        <f t="shared" si="101"/>
        <v>-2.9826127454785301E-2</v>
      </c>
      <c r="S268" s="6">
        <f t="shared" si="102"/>
        <v>0.84933217019256557</v>
      </c>
      <c r="T268" s="6">
        <f t="shared" si="103"/>
        <v>0.2020894403914395</v>
      </c>
      <c r="U268" s="6">
        <f t="shared" si="104"/>
        <v>0.13356636750118089</v>
      </c>
      <c r="V268" s="6">
        <f t="shared" si="105"/>
        <v>4.709044257111783E-2</v>
      </c>
      <c r="W268" s="6"/>
      <c r="X268" s="7">
        <f t="shared" si="106"/>
        <v>-368.8799999999992</v>
      </c>
      <c r="Y268" s="7">
        <f t="shared" si="107"/>
        <v>5510.62</v>
      </c>
      <c r="Z268" s="7">
        <f t="shared" si="108"/>
        <v>2017.1800000000003</v>
      </c>
      <c r="AA268" s="7">
        <f t="shared" si="109"/>
        <v>1413.7999999999993</v>
      </c>
      <c r="AB268" s="6"/>
      <c r="AC268" s="5">
        <f>SUMIF('KPI data 2022'!$B:$B, $B268,'KPI data 2022'!$AI:$AI)</f>
        <v>9981.619999999999</v>
      </c>
      <c r="AD268" s="5">
        <f>SUMIF('KPI data 2023'!$B:$B, $B268, 'KPI data 2023'!$AI:$AI)</f>
        <v>6488.1799999999994</v>
      </c>
      <c r="AE268" s="5">
        <f>SUMIF('KPI data 2024'!$B:$B, $B268, 'KPI data 2024'!$AI:$AI)</f>
        <v>12367.679999999998</v>
      </c>
      <c r="AF268" s="5">
        <f t="shared" si="98"/>
        <v>11998.8</v>
      </c>
      <c r="AG268" s="5">
        <f>IF(D268="Switzerland",SUMIF('Combined Budget 2025 CHF'!$B:$B,$B268,'Combined Budget 2025 CHF'!$Q:$Q),SUMIF('Combined Budget 2025 EUR'!$B:$B,$B268,'Combined Budget 2025 EUR'!$Q:$Q))</f>
        <v>14500</v>
      </c>
      <c r="AH268" s="6"/>
      <c r="AI268" s="6">
        <f t="shared" si="90"/>
        <v>-2.9826127454785301E-2</v>
      </c>
      <c r="AJ268" s="6">
        <f t="shared" si="91"/>
        <v>0.84933217019256557</v>
      </c>
      <c r="AK268" s="6">
        <f t="shared" si="92"/>
        <v>0.2020894403914395</v>
      </c>
      <c r="AL268" s="6">
        <f t="shared" si="93"/>
        <v>-0.17249655172413803</v>
      </c>
      <c r="AM268" s="6">
        <f t="shared" si="99"/>
        <v>4.709044257111783E-2</v>
      </c>
      <c r="AN268" s="6"/>
      <c r="AO268" s="7">
        <f t="shared" si="94"/>
        <v>-368.8799999999992</v>
      </c>
      <c r="AP268" s="7">
        <f t="shared" si="95"/>
        <v>5510.62</v>
      </c>
      <c r="AQ268" s="7">
        <f t="shared" si="96"/>
        <v>2017.1800000000003</v>
      </c>
      <c r="AR268" s="7">
        <f t="shared" si="97"/>
        <v>-2501.2000000000007</v>
      </c>
    </row>
    <row r="269" spans="2:44" x14ac:dyDescent="0.25">
      <c r="B269">
        <v>21104</v>
      </c>
      <c r="C269" t="s">
        <v>444</v>
      </c>
      <c r="D269" t="s">
        <v>31</v>
      </c>
      <c r="E269" s="1" t="str">
        <f>IF(D269="Switzerland", VLOOKUP($B269, 'Combined Budget 2025 CHF'!$B:$E, 4, 0), VLOOKUP($B269, 'Combined Budget 2025 EUR'!$B:$E, 4, 0))</f>
        <v>German Switzerland</v>
      </c>
      <c r="F269" s="1" t="s">
        <v>535</v>
      </c>
      <c r="G269" s="1" t="s">
        <v>106</v>
      </c>
      <c r="H269" t="str">
        <f>IF(D269="Switzerland", VLOOKUP($B269, 'Combined Budget 2025 CHF'!$B:$K, 10, 0), VLOOKUP($B269, 'Combined Budget 2025 EUR'!$B:$K, 10, 0))</f>
        <v>BA</v>
      </c>
      <c r="I269" t="s">
        <v>64</v>
      </c>
      <c r="J269">
        <f>YEAR(VLOOKUP($B269, 'KPI data 2025'!$B:$H, 7, 0))</f>
        <v>2023</v>
      </c>
      <c r="K269">
        <f t="shared" si="100"/>
        <v>2023</v>
      </c>
      <c r="L269" s="5">
        <f>SUMIF('KPI data 2022'!$B:$B, $B269,'KPI data 2022'!$X:$X)</f>
        <v>0</v>
      </c>
      <c r="M269" s="5">
        <f>SUMIF('KPI data 2023'!$B:$B, $B269, 'KPI data 2023'!$X:$X)</f>
        <v>24859.51</v>
      </c>
      <c r="N269" s="5">
        <f>SUMIF('KPI data 2024'!$B:$B, $B269, 'KPI data 2024'!$X:$X)</f>
        <v>19352.589999999997</v>
      </c>
      <c r="O269" s="5">
        <f>SUMIF('KPI data 2025'!$B:$B, $B269, 'KPI data 2025'!$X:$X)</f>
        <v>28727.170000000002</v>
      </c>
      <c r="P269" s="5">
        <f>IF(D269="Switzerland",SUMIF('Combined Budget 2025 CHF'!$B:$B,$B269,'Combined Budget 2025 CHF'!$AF:$AF),SUMIF('Combined Budget 2025 EUR'!$B:$B,$B269,'Combined Budget 2025 EUR'!$AN:$AN))</f>
        <v>13870</v>
      </c>
      <c r="Q269" s="6"/>
      <c r="R269" s="6">
        <f t="shared" si="101"/>
        <v>0.48440958031974057</v>
      </c>
      <c r="S269" s="6">
        <f t="shared" si="102"/>
        <v>0.15558070130907664</v>
      </c>
      <c r="T269" s="6" t="str">
        <f t="shared" si="103"/>
        <v>N/A</v>
      </c>
      <c r="U269" s="6">
        <f t="shared" si="104"/>
        <v>1.0711730353280462</v>
      </c>
      <c r="V269" s="6" t="str">
        <f t="shared" si="105"/>
        <v>N/A</v>
      </c>
      <c r="W269" s="6"/>
      <c r="X269" s="7">
        <f t="shared" si="106"/>
        <v>9374.5800000000054</v>
      </c>
      <c r="Y269" s="7">
        <f t="shared" si="107"/>
        <v>3867.6600000000035</v>
      </c>
      <c r="Z269" s="7">
        <f t="shared" si="108"/>
        <v>28727.170000000002</v>
      </c>
      <c r="AA269" s="7">
        <f t="shared" si="109"/>
        <v>14857.170000000002</v>
      </c>
      <c r="AB269" s="6"/>
      <c r="AC269" s="5">
        <f>SUMIF('KPI data 2022'!$B:$B, $B269,'KPI data 2022'!$AI:$AI)</f>
        <v>0</v>
      </c>
      <c r="AD269" s="5">
        <f>SUMIF('KPI data 2023'!$B:$B, $B269, 'KPI data 2023'!$AI:$AI)</f>
        <v>24859.51</v>
      </c>
      <c r="AE269" s="5">
        <f>SUMIF('KPI data 2024'!$B:$B, $B269, 'KPI data 2024'!$AI:$AI)</f>
        <v>19352.589999999997</v>
      </c>
      <c r="AF269" s="5">
        <f t="shared" si="98"/>
        <v>28727.170000000002</v>
      </c>
      <c r="AG269" s="5">
        <f>IF(D269="Switzerland",SUMIF('Combined Budget 2025 CHF'!$B:$B,$B269,'Combined Budget 2025 CHF'!$Q:$Q),SUMIF('Combined Budget 2025 EUR'!$B:$B,$B269,'Combined Budget 2025 EUR'!$Q:$Q))</f>
        <v>19000</v>
      </c>
      <c r="AH269" s="6"/>
      <c r="AI269" s="6">
        <f t="shared" si="90"/>
        <v>0.48440958031974057</v>
      </c>
      <c r="AJ269" s="6">
        <f t="shared" si="91"/>
        <v>0.15558070130907664</v>
      </c>
      <c r="AK269" s="6" t="str">
        <f t="shared" si="92"/>
        <v>N/A</v>
      </c>
      <c r="AL269" s="6">
        <f t="shared" si="93"/>
        <v>0.51195631578947376</v>
      </c>
      <c r="AM269" s="6" t="str">
        <f t="shared" si="99"/>
        <v>N/A</v>
      </c>
      <c r="AN269" s="6"/>
      <c r="AO269" s="7">
        <f t="shared" si="94"/>
        <v>9374.5800000000054</v>
      </c>
      <c r="AP269" s="7">
        <f t="shared" si="95"/>
        <v>3867.6600000000035</v>
      </c>
      <c r="AQ269" s="7">
        <f t="shared" si="96"/>
        <v>28727.170000000002</v>
      </c>
      <c r="AR269" s="7">
        <f t="shared" si="97"/>
        <v>9727.1700000000019</v>
      </c>
    </row>
    <row r="270" spans="2:44" x14ac:dyDescent="0.25">
      <c r="B270">
        <v>21105</v>
      </c>
      <c r="C270" t="s">
        <v>445</v>
      </c>
      <c r="D270" t="s">
        <v>31</v>
      </c>
      <c r="E270" s="1" t="str">
        <f>IF(D270="Switzerland", VLOOKUP($B270, 'Combined Budget 2025 CHF'!$B:$E, 4, 0), VLOOKUP($B270, 'Combined Budget 2025 EUR'!$B:$E, 4, 0))</f>
        <v>German Switzerland</v>
      </c>
      <c r="F270" s="1" t="s">
        <v>535</v>
      </c>
      <c r="G270" s="1" t="s">
        <v>106</v>
      </c>
      <c r="H270" t="str">
        <f>IF(D270="Switzerland", VLOOKUP($B270, 'Combined Budget 2025 CHF'!$B:$K, 10, 0), VLOOKUP($B270, 'Combined Budget 2025 EUR'!$B:$K, 10, 0))</f>
        <v>BA</v>
      </c>
      <c r="I270" t="s">
        <v>64</v>
      </c>
      <c r="J270">
        <f>YEAR(VLOOKUP($B270, 'KPI data 2025'!$B:$H, 7, 0))</f>
        <v>2023</v>
      </c>
      <c r="K270">
        <f t="shared" si="100"/>
        <v>2023</v>
      </c>
      <c r="L270" s="5">
        <f>SUMIF('KPI data 2022'!$B:$B, $B270,'KPI data 2022'!$X:$X)</f>
        <v>0</v>
      </c>
      <c r="M270" s="5">
        <f>SUMIF('KPI data 2023'!$B:$B, $B270, 'KPI data 2023'!$X:$X)</f>
        <v>13408.46</v>
      </c>
      <c r="N270" s="5">
        <f>SUMIF('KPI data 2024'!$B:$B, $B270, 'KPI data 2024'!$X:$X)</f>
        <v>8140.84</v>
      </c>
      <c r="O270" s="5">
        <f>SUMIF('KPI data 2025'!$B:$B, $B270, 'KPI data 2025'!$X:$X)</f>
        <v>9008.2199999999993</v>
      </c>
      <c r="P270" s="5">
        <f>IF(D270="Switzerland",SUMIF('Combined Budget 2025 CHF'!$B:$B,$B270,'Combined Budget 2025 CHF'!$AF:$AF),SUMIF('Combined Budget 2025 EUR'!$B:$B,$B270,'Combined Budget 2025 EUR'!$AN:$AN))</f>
        <v>5840</v>
      </c>
      <c r="Q270" s="6"/>
      <c r="R270" s="6">
        <f t="shared" si="101"/>
        <v>0.1065467445619861</v>
      </c>
      <c r="S270" s="6">
        <f t="shared" si="102"/>
        <v>-0.32816893215179077</v>
      </c>
      <c r="T270" s="6" t="str">
        <f t="shared" si="103"/>
        <v>N/A</v>
      </c>
      <c r="U270" s="6">
        <f t="shared" si="104"/>
        <v>0.54250342465753421</v>
      </c>
      <c r="V270" s="6" t="str">
        <f t="shared" si="105"/>
        <v>N/A</v>
      </c>
      <c r="W270" s="6"/>
      <c r="X270" s="7">
        <f t="shared" si="106"/>
        <v>867.3799999999992</v>
      </c>
      <c r="Y270" s="7">
        <f t="shared" si="107"/>
        <v>-4400.24</v>
      </c>
      <c r="Z270" s="7">
        <f t="shared" si="108"/>
        <v>9008.2199999999993</v>
      </c>
      <c r="AA270" s="7">
        <f t="shared" si="109"/>
        <v>3168.2199999999993</v>
      </c>
      <c r="AB270" s="6"/>
      <c r="AC270" s="5">
        <f>SUMIF('KPI data 2022'!$B:$B, $B270,'KPI data 2022'!$AI:$AI)</f>
        <v>0</v>
      </c>
      <c r="AD270" s="5">
        <f>SUMIF('KPI data 2023'!$B:$B, $B270, 'KPI data 2023'!$AI:$AI)</f>
        <v>13408.46</v>
      </c>
      <c r="AE270" s="5">
        <f>SUMIF('KPI data 2024'!$B:$B, $B270, 'KPI data 2024'!$AI:$AI)</f>
        <v>8140.84</v>
      </c>
      <c r="AF270" s="5">
        <f t="shared" si="98"/>
        <v>9008.2199999999993</v>
      </c>
      <c r="AG270" s="5">
        <f>IF(D270="Switzerland",SUMIF('Combined Budget 2025 CHF'!$B:$B,$B270,'Combined Budget 2025 CHF'!$Q:$Q),SUMIF('Combined Budget 2025 EUR'!$B:$B,$B270,'Combined Budget 2025 EUR'!$Q:$Q))</f>
        <v>8000</v>
      </c>
      <c r="AH270" s="6"/>
      <c r="AI270" s="6">
        <f t="shared" si="90"/>
        <v>0.1065467445619861</v>
      </c>
      <c r="AJ270" s="6">
        <f t="shared" si="91"/>
        <v>-0.32816893215179077</v>
      </c>
      <c r="AK270" s="6" t="str">
        <f t="shared" si="92"/>
        <v>N/A</v>
      </c>
      <c r="AL270" s="6">
        <f t="shared" si="93"/>
        <v>0.12602749999999996</v>
      </c>
      <c r="AM270" s="6" t="str">
        <f t="shared" si="99"/>
        <v>N/A</v>
      </c>
      <c r="AN270" s="6"/>
      <c r="AO270" s="7">
        <f t="shared" si="94"/>
        <v>867.3799999999992</v>
      </c>
      <c r="AP270" s="7">
        <f t="shared" si="95"/>
        <v>-4400.24</v>
      </c>
      <c r="AQ270" s="7">
        <f t="shared" si="96"/>
        <v>9008.2199999999993</v>
      </c>
      <c r="AR270" s="7">
        <f t="shared" si="97"/>
        <v>1008.2199999999993</v>
      </c>
    </row>
    <row r="271" spans="2:44" x14ac:dyDescent="0.25">
      <c r="B271">
        <v>23000</v>
      </c>
      <c r="C271" t="s">
        <v>384</v>
      </c>
      <c r="D271" t="s">
        <v>27</v>
      </c>
      <c r="E271" s="1" t="str">
        <f>IF(D271="Switzerland", VLOOKUP($B271, 'Combined Budget 2025 CHF'!$B:$E, 4, 0), VLOOKUP($B271, 'Combined Budget 2025 EUR'!$B:$E, 4, 0))</f>
        <v>Netherlands Other / Belgium</v>
      </c>
      <c r="F271" s="1" t="s">
        <v>535</v>
      </c>
      <c r="G271" s="1" t="s">
        <v>106</v>
      </c>
      <c r="H271" t="str">
        <f>IF(D271="Switzerland", VLOOKUP($B271, 'Combined Budget 2025 CHF'!$B:$K, 10, 0), VLOOKUP($B271, 'Combined Budget 2025 EUR'!$B:$K, 10, 0))</f>
        <v>BA</v>
      </c>
      <c r="I271" t="s">
        <v>64</v>
      </c>
      <c r="J271">
        <f>YEAR(VLOOKUP($B271, 'KPI data 2025'!$B:$H, 7, 0))</f>
        <v>1900</v>
      </c>
      <c r="K271" t="str">
        <f t="shared" si="100"/>
        <v>Pre-2022</v>
      </c>
      <c r="L271" s="5">
        <f>SUMIF('KPI data 2022'!$B:$B, $B271,'KPI data 2022'!$X:$X)</f>
        <v>30059.469999999998</v>
      </c>
      <c r="M271" s="5">
        <f>SUMIF('KPI data 2023'!$B:$B, $B271, 'KPI data 2023'!$X:$X)</f>
        <v>27900.26</v>
      </c>
      <c r="N271" s="5">
        <f>SUMIF('KPI data 2024'!$B:$B, $B271, 'KPI data 2024'!$X:$X)</f>
        <v>18306.350000000002</v>
      </c>
      <c r="O271" s="5">
        <f>SUMIF('KPI data 2025'!$B:$B, $B271, 'KPI data 2025'!$X:$X)</f>
        <v>25281.059999999998</v>
      </c>
      <c r="P271" s="5">
        <f>IF(D271="Switzerland",SUMIF('Combined Budget 2025 CHF'!$B:$B,$B271,'Combined Budget 2025 CHF'!$AF:$AF),SUMIF('Combined Budget 2025 EUR'!$B:$B,$B271,'Combined Budget 2025 EUR'!$AN:$AN))</f>
        <v>14600</v>
      </c>
      <c r="Q271" s="6"/>
      <c r="R271" s="6">
        <f t="shared" si="101"/>
        <v>0.38099948924826599</v>
      </c>
      <c r="S271" s="6">
        <f t="shared" si="102"/>
        <v>-9.3877261358854769E-2</v>
      </c>
      <c r="T271" s="6">
        <f t="shared" si="103"/>
        <v>-0.15896521129614061</v>
      </c>
      <c r="U271" s="6">
        <f t="shared" si="104"/>
        <v>0.73157945205479447</v>
      </c>
      <c r="V271" s="6">
        <f t="shared" si="105"/>
        <v>-4.2357327204056716E-2</v>
      </c>
      <c r="W271" s="6"/>
      <c r="X271" s="7">
        <f t="shared" si="106"/>
        <v>6974.7099999999955</v>
      </c>
      <c r="Y271" s="7">
        <f t="shared" si="107"/>
        <v>-2619.2000000000007</v>
      </c>
      <c r="Z271" s="7">
        <f t="shared" si="108"/>
        <v>-4778.41</v>
      </c>
      <c r="AA271" s="7">
        <f t="shared" si="109"/>
        <v>10681.059999999998</v>
      </c>
      <c r="AB271" s="6"/>
      <c r="AC271" s="5">
        <f>SUMIF('KPI data 2022'!$B:$B, $B271,'KPI data 2022'!$AI:$AI)</f>
        <v>30059.469999999998</v>
      </c>
      <c r="AD271" s="5">
        <f>SUMIF('KPI data 2023'!$B:$B, $B271, 'KPI data 2023'!$AI:$AI)</f>
        <v>27900.26</v>
      </c>
      <c r="AE271" s="5">
        <f>SUMIF('KPI data 2024'!$B:$B, $B271, 'KPI data 2024'!$AI:$AI)</f>
        <v>18306.350000000002</v>
      </c>
      <c r="AF271" s="5">
        <f t="shared" si="98"/>
        <v>25281.059999999998</v>
      </c>
      <c r="AG271" s="5">
        <f>IF(D271="Switzerland",SUMIF('Combined Budget 2025 CHF'!$B:$B,$B271,'Combined Budget 2025 CHF'!$Q:$Q),SUMIF('Combined Budget 2025 EUR'!$B:$B,$B271,'Combined Budget 2025 EUR'!$Q:$Q))</f>
        <v>20000</v>
      </c>
      <c r="AH271" s="6"/>
      <c r="AI271" s="6">
        <f t="shared" si="90"/>
        <v>0.38099948924826599</v>
      </c>
      <c r="AJ271" s="6">
        <f t="shared" si="91"/>
        <v>-9.3877261358854769E-2</v>
      </c>
      <c r="AK271" s="6">
        <f t="shared" si="92"/>
        <v>-0.15896521129614061</v>
      </c>
      <c r="AL271" s="6">
        <f t="shared" si="93"/>
        <v>0.26405299999999987</v>
      </c>
      <c r="AM271" s="6">
        <f t="shared" si="99"/>
        <v>-4.2357327204056716E-2</v>
      </c>
      <c r="AN271" s="6"/>
      <c r="AO271" s="7">
        <f t="shared" si="94"/>
        <v>6974.7099999999955</v>
      </c>
      <c r="AP271" s="7">
        <f t="shared" si="95"/>
        <v>-2619.2000000000007</v>
      </c>
      <c r="AQ271" s="7">
        <f t="shared" si="96"/>
        <v>-4778.41</v>
      </c>
      <c r="AR271" s="7">
        <f t="shared" si="97"/>
        <v>5281.0599999999977</v>
      </c>
    </row>
    <row r="272" spans="2:44" x14ac:dyDescent="0.25">
      <c r="B272">
        <v>23006</v>
      </c>
      <c r="C272" t="s">
        <v>353</v>
      </c>
      <c r="D272" t="s">
        <v>27</v>
      </c>
      <c r="E272" s="1" t="str">
        <f>IF(D272="Switzerland", VLOOKUP($B272, 'Combined Budget 2025 CHF'!$B:$E, 4, 0), VLOOKUP($B272, 'Combined Budget 2025 EUR'!$B:$E, 4, 0))</f>
        <v>Netherlands Central</v>
      </c>
      <c r="F272" s="1" t="s">
        <v>535</v>
      </c>
      <c r="G272" s="1" t="s">
        <v>106</v>
      </c>
      <c r="H272" t="str">
        <f>IF(D272="Switzerland", VLOOKUP($B272, 'Combined Budget 2025 CHF'!$B:$K, 10, 0), VLOOKUP($B272, 'Combined Budget 2025 EUR'!$B:$K, 10, 0))</f>
        <v>BA</v>
      </c>
      <c r="I272" t="s">
        <v>64</v>
      </c>
      <c r="J272">
        <f>YEAR(VLOOKUP($B272, 'KPI data 2025'!$B:$H, 7, 0))</f>
        <v>1900</v>
      </c>
      <c r="K272" t="str">
        <f t="shared" si="100"/>
        <v>Pre-2022</v>
      </c>
      <c r="L272" s="5">
        <f>SUMIF('KPI data 2022'!$B:$B, $B272,'KPI data 2022'!$X:$X)</f>
        <v>26173.71</v>
      </c>
      <c r="M272" s="5">
        <f>SUMIF('KPI data 2023'!$B:$B, $B272, 'KPI data 2023'!$X:$X)</f>
        <v>30406.57</v>
      </c>
      <c r="N272" s="5">
        <f>SUMIF('KPI data 2024'!$B:$B, $B272, 'KPI data 2024'!$X:$X)</f>
        <v>18447.069999999996</v>
      </c>
      <c r="O272" s="5">
        <f>SUMIF('KPI data 2025'!$B:$B, $B272, 'KPI data 2025'!$X:$X)</f>
        <v>23705.33</v>
      </c>
      <c r="P272" s="5">
        <f>IF(D272="Switzerland",SUMIF('Combined Budget 2025 CHF'!$B:$B,$B272,'Combined Budget 2025 CHF'!$AF:$AF),SUMIF('Combined Budget 2025 EUR'!$B:$B,$B272,'Combined Budget 2025 EUR'!$AN:$AN))</f>
        <v>13140</v>
      </c>
      <c r="Q272" s="6"/>
      <c r="R272" s="6">
        <f t="shared" si="101"/>
        <v>0.28504580944290914</v>
      </c>
      <c r="S272" s="6">
        <f t="shared" si="102"/>
        <v>-0.22038789643159351</v>
      </c>
      <c r="T272" s="6">
        <f t="shared" si="103"/>
        <v>-9.4307608665336273E-2</v>
      </c>
      <c r="U272" s="6">
        <f t="shared" si="104"/>
        <v>0.80405859969558624</v>
      </c>
      <c r="V272" s="6">
        <f t="shared" si="105"/>
        <v>-2.445977901995966E-2</v>
      </c>
      <c r="W272" s="6"/>
      <c r="X272" s="7">
        <f t="shared" si="106"/>
        <v>5258.2600000000057</v>
      </c>
      <c r="Y272" s="7">
        <f t="shared" si="107"/>
        <v>-6701.239999999998</v>
      </c>
      <c r="Z272" s="7">
        <f t="shared" si="108"/>
        <v>-2468.3799999999974</v>
      </c>
      <c r="AA272" s="7">
        <f t="shared" si="109"/>
        <v>10565.330000000002</v>
      </c>
      <c r="AB272" s="6"/>
      <c r="AC272" s="5">
        <f>SUMIF('KPI data 2022'!$B:$B, $B272,'KPI data 2022'!$AI:$AI)</f>
        <v>26173.71</v>
      </c>
      <c r="AD272" s="5">
        <f>SUMIF('KPI data 2023'!$B:$B, $B272, 'KPI data 2023'!$AI:$AI)</f>
        <v>30406.57</v>
      </c>
      <c r="AE272" s="5">
        <f>SUMIF('KPI data 2024'!$B:$B, $B272, 'KPI data 2024'!$AI:$AI)</f>
        <v>18447.069999999996</v>
      </c>
      <c r="AF272" s="5">
        <f t="shared" si="98"/>
        <v>23705.33</v>
      </c>
      <c r="AG272" s="5">
        <f>IF(D272="Switzerland",SUMIF('Combined Budget 2025 CHF'!$B:$B,$B272,'Combined Budget 2025 CHF'!$Q:$Q),SUMIF('Combined Budget 2025 EUR'!$B:$B,$B272,'Combined Budget 2025 EUR'!$Q:$Q))</f>
        <v>18000</v>
      </c>
      <c r="AH272" s="6"/>
      <c r="AI272" s="6">
        <f t="shared" si="90"/>
        <v>0.28504580944290914</v>
      </c>
      <c r="AJ272" s="6">
        <f t="shared" si="91"/>
        <v>-0.22038789643159351</v>
      </c>
      <c r="AK272" s="6">
        <f t="shared" si="92"/>
        <v>-9.4307608665336273E-2</v>
      </c>
      <c r="AL272" s="6">
        <f t="shared" si="93"/>
        <v>0.31696277777777793</v>
      </c>
      <c r="AM272" s="6">
        <f t="shared" si="99"/>
        <v>-2.445977901995966E-2</v>
      </c>
      <c r="AN272" s="6"/>
      <c r="AO272" s="7">
        <f t="shared" si="94"/>
        <v>5258.2600000000057</v>
      </c>
      <c r="AP272" s="7">
        <f t="shared" si="95"/>
        <v>-6701.239999999998</v>
      </c>
      <c r="AQ272" s="7">
        <f t="shared" si="96"/>
        <v>-2468.3799999999974</v>
      </c>
      <c r="AR272" s="7">
        <f t="shared" si="97"/>
        <v>5705.3300000000017</v>
      </c>
    </row>
    <row r="273" spans="2:44" x14ac:dyDescent="0.25">
      <c r="B273">
        <v>23012</v>
      </c>
      <c r="C273" t="s">
        <v>385</v>
      </c>
      <c r="D273" t="s">
        <v>27</v>
      </c>
      <c r="E273" s="1" t="str">
        <f>IF(D273="Switzerland", VLOOKUP($B273, 'Combined Budget 2025 CHF'!$B:$E, 4, 0), VLOOKUP($B273, 'Combined Budget 2025 EUR'!$B:$E, 4, 0))</f>
        <v>Netherlands Other / Belgium</v>
      </c>
      <c r="F273" s="1" t="s">
        <v>535</v>
      </c>
      <c r="G273" s="1" t="s">
        <v>106</v>
      </c>
      <c r="H273" t="str">
        <f>IF(D273="Switzerland", VLOOKUP($B273, 'Combined Budget 2025 CHF'!$B:$K, 10, 0), VLOOKUP($B273, 'Combined Budget 2025 EUR'!$B:$K, 10, 0))</f>
        <v>BA</v>
      </c>
      <c r="I273" t="s">
        <v>64</v>
      </c>
      <c r="J273">
        <f>YEAR(VLOOKUP($B273, 'KPI data 2025'!$B:$H, 7, 0))</f>
        <v>1900</v>
      </c>
      <c r="K273" t="str">
        <f t="shared" si="100"/>
        <v>Pre-2022</v>
      </c>
      <c r="L273" s="5">
        <f>SUMIF('KPI data 2022'!$B:$B, $B273,'KPI data 2022'!$X:$X)</f>
        <v>12444.01</v>
      </c>
      <c r="M273" s="5">
        <f>SUMIF('KPI data 2023'!$B:$B, $B273, 'KPI data 2023'!$X:$X)</f>
        <v>12658.26</v>
      </c>
      <c r="N273" s="5">
        <f>SUMIF('KPI data 2024'!$B:$B, $B273, 'KPI data 2024'!$X:$X)</f>
        <v>15583.709999999997</v>
      </c>
      <c r="O273" s="5">
        <f>SUMIF('KPI data 2025'!$B:$B, $B273, 'KPI data 2025'!$X:$X)</f>
        <v>13074.019999999999</v>
      </c>
      <c r="P273" s="5">
        <f>IF(D273="Switzerland",SUMIF('Combined Budget 2025 CHF'!$B:$B,$B273,'Combined Budget 2025 CHF'!$AF:$AF),SUMIF('Combined Budget 2025 EUR'!$B:$B,$B273,'Combined Budget 2025 EUR'!$AN:$AN))</f>
        <v>12410</v>
      </c>
      <c r="Q273" s="6"/>
      <c r="R273" s="6">
        <f t="shared" si="101"/>
        <v>-0.16104573301222869</v>
      </c>
      <c r="S273" s="6">
        <f t="shared" si="102"/>
        <v>3.2844956573810258E-2</v>
      </c>
      <c r="T273" s="6">
        <f t="shared" si="103"/>
        <v>5.0627571016095274E-2</v>
      </c>
      <c r="U273" s="6">
        <f t="shared" si="104"/>
        <v>5.3506849315068328E-2</v>
      </c>
      <c r="V273" s="6">
        <f t="shared" si="105"/>
        <v>1.2423455947868423E-2</v>
      </c>
      <c r="W273" s="6"/>
      <c r="X273" s="7">
        <f t="shared" si="106"/>
        <v>-2509.6899999999987</v>
      </c>
      <c r="Y273" s="7">
        <f t="shared" si="107"/>
        <v>415.7599999999984</v>
      </c>
      <c r="Z273" s="7">
        <f t="shared" si="108"/>
        <v>630.0099999999984</v>
      </c>
      <c r="AA273" s="7">
        <f t="shared" si="109"/>
        <v>664.01999999999862</v>
      </c>
      <c r="AB273" s="6"/>
      <c r="AC273" s="5">
        <f>SUMIF('KPI data 2022'!$B:$B, $B273,'KPI data 2022'!$AI:$AI)</f>
        <v>12444.01</v>
      </c>
      <c r="AD273" s="5">
        <f>SUMIF('KPI data 2023'!$B:$B, $B273, 'KPI data 2023'!$AI:$AI)</f>
        <v>12658.26</v>
      </c>
      <c r="AE273" s="5">
        <f>SUMIF('KPI data 2024'!$B:$B, $B273, 'KPI data 2024'!$AI:$AI)</f>
        <v>15583.709999999997</v>
      </c>
      <c r="AF273" s="5">
        <f t="shared" si="98"/>
        <v>13074.019999999999</v>
      </c>
      <c r="AG273" s="5">
        <f>IF(D273="Switzerland",SUMIF('Combined Budget 2025 CHF'!$B:$B,$B273,'Combined Budget 2025 CHF'!$Q:$Q),SUMIF('Combined Budget 2025 EUR'!$B:$B,$B273,'Combined Budget 2025 EUR'!$Q:$Q))</f>
        <v>17000</v>
      </c>
      <c r="AH273" s="6"/>
      <c r="AI273" s="6">
        <f t="shared" si="90"/>
        <v>-0.16104573301222869</v>
      </c>
      <c r="AJ273" s="6">
        <f t="shared" si="91"/>
        <v>3.2844956573810258E-2</v>
      </c>
      <c r="AK273" s="6">
        <f t="shared" si="92"/>
        <v>5.0627571016095274E-2</v>
      </c>
      <c r="AL273" s="6">
        <f t="shared" si="93"/>
        <v>-0.23094000000000003</v>
      </c>
      <c r="AM273" s="6">
        <f t="shared" si="99"/>
        <v>1.2423455947868423E-2</v>
      </c>
      <c r="AN273" s="6"/>
      <c r="AO273" s="7">
        <f t="shared" si="94"/>
        <v>-2509.6899999999987</v>
      </c>
      <c r="AP273" s="7">
        <f t="shared" si="95"/>
        <v>415.7599999999984</v>
      </c>
      <c r="AQ273" s="7">
        <f t="shared" si="96"/>
        <v>630.0099999999984</v>
      </c>
      <c r="AR273" s="7">
        <f t="shared" si="97"/>
        <v>-3925.9800000000014</v>
      </c>
    </row>
    <row r="274" spans="2:44" x14ac:dyDescent="0.25">
      <c r="B274">
        <v>23013</v>
      </c>
      <c r="C274" t="s">
        <v>354</v>
      </c>
      <c r="D274" t="s">
        <v>27</v>
      </c>
      <c r="E274" s="1" t="str">
        <f>IF(D274="Switzerland", VLOOKUP($B274, 'Combined Budget 2025 CHF'!$B:$E, 4, 0), VLOOKUP($B274, 'Combined Budget 2025 EUR'!$B:$E, 4, 0))</f>
        <v>Netherlands Central</v>
      </c>
      <c r="F274" s="1" t="s">
        <v>535</v>
      </c>
      <c r="G274" s="1" t="s">
        <v>106</v>
      </c>
      <c r="H274" t="str">
        <f>IF(D274="Switzerland", VLOOKUP($B274, 'Combined Budget 2025 CHF'!$B:$K, 10, 0), VLOOKUP($B274, 'Combined Budget 2025 EUR'!$B:$K, 10, 0))</f>
        <v>BA</v>
      </c>
      <c r="I274" t="s">
        <v>64</v>
      </c>
      <c r="J274">
        <f>YEAR(VLOOKUP($B274, 'KPI data 2025'!$B:$H, 7, 0))</f>
        <v>1900</v>
      </c>
      <c r="K274" t="str">
        <f t="shared" si="100"/>
        <v>Pre-2022</v>
      </c>
      <c r="L274" s="5">
        <f>SUMIF('KPI data 2022'!$B:$B, $B274,'KPI data 2022'!$X:$X)</f>
        <v>14218.98</v>
      </c>
      <c r="M274" s="5">
        <f>SUMIF('KPI data 2023'!$B:$B, $B274, 'KPI data 2023'!$X:$X)</f>
        <v>7714.09</v>
      </c>
      <c r="N274" s="5">
        <f>SUMIF('KPI data 2024'!$B:$B, $B274, 'KPI data 2024'!$X:$X)</f>
        <v>10687.98</v>
      </c>
      <c r="O274" s="5">
        <f>SUMIF('KPI data 2025'!$B:$B, $B274, 'KPI data 2025'!$X:$X)</f>
        <v>15491.08</v>
      </c>
      <c r="P274" s="5">
        <f>IF(D274="Switzerland",SUMIF('Combined Budget 2025 CHF'!$B:$B,$B274,'Combined Budget 2025 CHF'!$AF:$AF),SUMIF('Combined Budget 2025 EUR'!$B:$B,$B274,'Combined Budget 2025 EUR'!$AN:$AN))</f>
        <v>9490</v>
      </c>
      <c r="Q274" s="6"/>
      <c r="R274" s="6">
        <f t="shared" si="101"/>
        <v>0.44939268224678575</v>
      </c>
      <c r="S274" s="6">
        <f t="shared" si="102"/>
        <v>1.0081539105714348</v>
      </c>
      <c r="T274" s="6">
        <f t="shared" si="103"/>
        <v>8.9464926457453409E-2</v>
      </c>
      <c r="U274" s="6">
        <f t="shared" si="104"/>
        <v>0.63235827186512128</v>
      </c>
      <c r="V274" s="6">
        <f t="shared" si="105"/>
        <v>2.1652761794946462E-2</v>
      </c>
      <c r="W274" s="6"/>
      <c r="X274" s="7">
        <f t="shared" si="106"/>
        <v>4803.1000000000004</v>
      </c>
      <c r="Y274" s="7">
        <f t="shared" si="107"/>
        <v>7776.99</v>
      </c>
      <c r="Z274" s="7">
        <f t="shared" si="108"/>
        <v>1272.1000000000004</v>
      </c>
      <c r="AA274" s="7">
        <f t="shared" si="109"/>
        <v>6001.08</v>
      </c>
      <c r="AB274" s="6"/>
      <c r="AC274" s="5">
        <f>SUMIF('KPI data 2022'!$B:$B, $B274,'KPI data 2022'!$AI:$AI)</f>
        <v>14218.98</v>
      </c>
      <c r="AD274" s="5">
        <f>SUMIF('KPI data 2023'!$B:$B, $B274, 'KPI data 2023'!$AI:$AI)</f>
        <v>7714.09</v>
      </c>
      <c r="AE274" s="5">
        <f>SUMIF('KPI data 2024'!$B:$B, $B274, 'KPI data 2024'!$AI:$AI)</f>
        <v>10687.98</v>
      </c>
      <c r="AF274" s="5">
        <f t="shared" si="98"/>
        <v>15491.08</v>
      </c>
      <c r="AG274" s="5">
        <f>IF(D274="Switzerland",SUMIF('Combined Budget 2025 CHF'!$B:$B,$B274,'Combined Budget 2025 CHF'!$Q:$Q),SUMIF('Combined Budget 2025 EUR'!$B:$B,$B274,'Combined Budget 2025 EUR'!$Q:$Q))</f>
        <v>13000</v>
      </c>
      <c r="AH274" s="6"/>
      <c r="AI274" s="6">
        <f t="shared" si="90"/>
        <v>0.44939268224678575</v>
      </c>
      <c r="AJ274" s="6">
        <f t="shared" si="91"/>
        <v>1.0081539105714348</v>
      </c>
      <c r="AK274" s="6">
        <f t="shared" si="92"/>
        <v>8.9464926457453409E-2</v>
      </c>
      <c r="AL274" s="6">
        <f t="shared" si="93"/>
        <v>0.19162153846153851</v>
      </c>
      <c r="AM274" s="6">
        <f t="shared" si="99"/>
        <v>2.1652761794946462E-2</v>
      </c>
      <c r="AN274" s="6"/>
      <c r="AO274" s="7">
        <f t="shared" si="94"/>
        <v>4803.1000000000004</v>
      </c>
      <c r="AP274" s="7">
        <f t="shared" si="95"/>
        <v>7776.99</v>
      </c>
      <c r="AQ274" s="7">
        <f t="shared" si="96"/>
        <v>1272.1000000000004</v>
      </c>
      <c r="AR274" s="7">
        <f t="shared" si="97"/>
        <v>2491.08</v>
      </c>
    </row>
    <row r="275" spans="2:44" x14ac:dyDescent="0.25">
      <c r="B275">
        <v>23014</v>
      </c>
      <c r="C275" t="s">
        <v>386</v>
      </c>
      <c r="D275" t="s">
        <v>27</v>
      </c>
      <c r="E275" s="1" t="str">
        <f>IF(D275="Switzerland", VLOOKUP($B275, 'Combined Budget 2025 CHF'!$B:$E, 4, 0), VLOOKUP($B275, 'Combined Budget 2025 EUR'!$B:$E, 4, 0))</f>
        <v>Netherlands Other / Belgium</v>
      </c>
      <c r="F275" s="1" t="s">
        <v>535</v>
      </c>
      <c r="G275" s="1" t="s">
        <v>106</v>
      </c>
      <c r="H275" t="str">
        <f>IF(D275="Switzerland", VLOOKUP($B275, 'Combined Budget 2025 CHF'!$B:$K, 10, 0), VLOOKUP($B275, 'Combined Budget 2025 EUR'!$B:$K, 10, 0))</f>
        <v>BA</v>
      </c>
      <c r="I275" t="s">
        <v>64</v>
      </c>
      <c r="J275">
        <f>YEAR(VLOOKUP($B275, 'KPI data 2025'!$B:$H, 7, 0))</f>
        <v>1900</v>
      </c>
      <c r="K275" t="str">
        <f t="shared" si="100"/>
        <v>Pre-2022</v>
      </c>
      <c r="L275" s="5">
        <f>SUMIF('KPI data 2022'!$B:$B, $B275,'KPI data 2022'!$X:$X)</f>
        <v>20748.97</v>
      </c>
      <c r="M275" s="5">
        <f>SUMIF('KPI data 2023'!$B:$B, $B275, 'KPI data 2023'!$X:$X)</f>
        <v>23000.720000000001</v>
      </c>
      <c r="N275" s="5">
        <f>SUMIF('KPI data 2024'!$B:$B, $B275, 'KPI data 2024'!$X:$X)</f>
        <v>17918.68</v>
      </c>
      <c r="O275" s="5">
        <f>SUMIF('KPI data 2025'!$B:$B, $B275, 'KPI data 2025'!$X:$X)</f>
        <v>15881.56</v>
      </c>
      <c r="P275" s="5">
        <f>IF(D275="Switzerland",SUMIF('Combined Budget 2025 CHF'!$B:$B,$B275,'Combined Budget 2025 CHF'!$AF:$AF),SUMIF('Combined Budget 2025 EUR'!$B:$B,$B275,'Combined Budget 2025 EUR'!$AN:$AN))</f>
        <v>14600</v>
      </c>
      <c r="Q275" s="6"/>
      <c r="R275" s="6">
        <f t="shared" si="101"/>
        <v>-0.113686945690196</v>
      </c>
      <c r="S275" s="6">
        <f t="shared" si="102"/>
        <v>-0.30951900636154006</v>
      </c>
      <c r="T275" s="6">
        <f t="shared" si="103"/>
        <v>-0.23458562039465103</v>
      </c>
      <c r="U275" s="6">
        <f t="shared" si="104"/>
        <v>8.7778082191780848E-2</v>
      </c>
      <c r="V275" s="6">
        <f t="shared" si="105"/>
        <v>-6.4649992136435519E-2</v>
      </c>
      <c r="W275" s="6"/>
      <c r="X275" s="7">
        <f t="shared" si="106"/>
        <v>-2037.1200000000008</v>
      </c>
      <c r="Y275" s="7">
        <f t="shared" si="107"/>
        <v>-7119.1600000000017</v>
      </c>
      <c r="Z275" s="7">
        <f t="shared" si="108"/>
        <v>-4867.4100000000017</v>
      </c>
      <c r="AA275" s="7">
        <f t="shared" si="109"/>
        <v>1281.5599999999995</v>
      </c>
      <c r="AB275" s="6"/>
      <c r="AC275" s="5">
        <f>SUMIF('KPI data 2022'!$B:$B, $B275,'KPI data 2022'!$AI:$AI)</f>
        <v>20748.97</v>
      </c>
      <c r="AD275" s="5">
        <f>SUMIF('KPI data 2023'!$B:$B, $B275, 'KPI data 2023'!$AI:$AI)</f>
        <v>23000.720000000001</v>
      </c>
      <c r="AE275" s="5">
        <f>SUMIF('KPI data 2024'!$B:$B, $B275, 'KPI data 2024'!$AI:$AI)</f>
        <v>17918.68</v>
      </c>
      <c r="AF275" s="5">
        <f t="shared" si="98"/>
        <v>15881.56</v>
      </c>
      <c r="AG275" s="5">
        <f>IF(D275="Switzerland",SUMIF('Combined Budget 2025 CHF'!$B:$B,$B275,'Combined Budget 2025 CHF'!$Q:$Q),SUMIF('Combined Budget 2025 EUR'!$B:$B,$B275,'Combined Budget 2025 EUR'!$Q:$Q))</f>
        <v>20000</v>
      </c>
      <c r="AH275" s="6"/>
      <c r="AI275" s="6">
        <f t="shared" si="90"/>
        <v>-0.113686945690196</v>
      </c>
      <c r="AJ275" s="6">
        <f t="shared" si="91"/>
        <v>-0.30951900636154006</v>
      </c>
      <c r="AK275" s="6">
        <f t="shared" si="92"/>
        <v>-0.23458562039465103</v>
      </c>
      <c r="AL275" s="6">
        <f t="shared" si="93"/>
        <v>-0.20592200000000005</v>
      </c>
      <c r="AM275" s="6">
        <f t="shared" si="99"/>
        <v>-6.4649992136435519E-2</v>
      </c>
      <c r="AN275" s="6"/>
      <c r="AO275" s="7">
        <f t="shared" si="94"/>
        <v>-2037.1200000000008</v>
      </c>
      <c r="AP275" s="7">
        <f t="shared" si="95"/>
        <v>-7119.1600000000017</v>
      </c>
      <c r="AQ275" s="7">
        <f t="shared" si="96"/>
        <v>-4867.4100000000017</v>
      </c>
      <c r="AR275" s="7">
        <f t="shared" si="97"/>
        <v>-4118.4400000000005</v>
      </c>
    </row>
    <row r="276" spans="2:44" x14ac:dyDescent="0.25">
      <c r="B276">
        <v>23015</v>
      </c>
      <c r="C276" t="s">
        <v>355</v>
      </c>
      <c r="D276" t="s">
        <v>27</v>
      </c>
      <c r="E276" s="1" t="str">
        <f>IF(D276="Switzerland", VLOOKUP($B276, 'Combined Budget 2025 CHF'!$B:$E, 4, 0), VLOOKUP($B276, 'Combined Budget 2025 EUR'!$B:$E, 4, 0))</f>
        <v>Netherlands Central</v>
      </c>
      <c r="F276" s="1" t="s">
        <v>535</v>
      </c>
      <c r="G276" s="1" t="s">
        <v>106</v>
      </c>
      <c r="H276" t="str">
        <f>IF(D276="Switzerland", VLOOKUP($B276, 'Combined Budget 2025 CHF'!$B:$K, 10, 0), VLOOKUP($B276, 'Combined Budget 2025 EUR'!$B:$K, 10, 0))</f>
        <v>BA</v>
      </c>
      <c r="I276" t="s">
        <v>64</v>
      </c>
      <c r="J276">
        <f>YEAR(VLOOKUP($B276, 'KPI data 2025'!$B:$H, 7, 0))</f>
        <v>1900</v>
      </c>
      <c r="K276" t="str">
        <f t="shared" si="100"/>
        <v>Pre-2022</v>
      </c>
      <c r="L276" s="5">
        <f>SUMIF('KPI data 2022'!$B:$B, $B276,'KPI data 2022'!$X:$X)</f>
        <v>15981.619999999999</v>
      </c>
      <c r="M276" s="5">
        <f>SUMIF('KPI data 2023'!$B:$B, $B276, 'KPI data 2023'!$X:$X)</f>
        <v>18160.3</v>
      </c>
      <c r="N276" s="5">
        <f>SUMIF('KPI data 2024'!$B:$B, $B276, 'KPI data 2024'!$X:$X)</f>
        <v>15660.42</v>
      </c>
      <c r="O276" s="5">
        <f>SUMIF('KPI data 2025'!$B:$B, $B276, 'KPI data 2025'!$X:$X)</f>
        <v>12684.11</v>
      </c>
      <c r="P276" s="5">
        <f>IF(D276="Switzerland",SUMIF('Combined Budget 2025 CHF'!$B:$B,$B276,'Combined Budget 2025 CHF'!$AF:$AF),SUMIF('Combined Budget 2025 EUR'!$B:$B,$B276,'Combined Budget 2025 EUR'!$AN:$AN))</f>
        <v>11680</v>
      </c>
      <c r="Q276" s="6"/>
      <c r="R276" s="6">
        <f t="shared" si="101"/>
        <v>-0.19005301262673668</v>
      </c>
      <c r="S276" s="6">
        <f t="shared" si="102"/>
        <v>-0.30154733126655386</v>
      </c>
      <c r="T276" s="6">
        <f t="shared" si="103"/>
        <v>-0.20633139819367485</v>
      </c>
      <c r="U276" s="6">
        <f t="shared" si="104"/>
        <v>8.5968321917808233E-2</v>
      </c>
      <c r="V276" s="6">
        <f t="shared" si="105"/>
        <v>-5.6135178576304012E-2</v>
      </c>
      <c r="W276" s="6"/>
      <c r="X276" s="7">
        <f t="shared" si="106"/>
        <v>-2976.3099999999995</v>
      </c>
      <c r="Y276" s="7">
        <f t="shared" si="107"/>
        <v>-5476.1899999999987</v>
      </c>
      <c r="Z276" s="7">
        <f t="shared" si="108"/>
        <v>-3297.5099999999984</v>
      </c>
      <c r="AA276" s="7">
        <f t="shared" si="109"/>
        <v>1004.1100000000006</v>
      </c>
      <c r="AB276" s="6"/>
      <c r="AC276" s="5">
        <f>SUMIF('KPI data 2022'!$B:$B, $B276,'KPI data 2022'!$AI:$AI)</f>
        <v>15981.619999999999</v>
      </c>
      <c r="AD276" s="5">
        <f>SUMIF('KPI data 2023'!$B:$B, $B276, 'KPI data 2023'!$AI:$AI)</f>
        <v>18160.3</v>
      </c>
      <c r="AE276" s="5">
        <f>SUMIF('KPI data 2024'!$B:$B, $B276, 'KPI data 2024'!$AI:$AI)</f>
        <v>15660.42</v>
      </c>
      <c r="AF276" s="5">
        <f t="shared" si="98"/>
        <v>12684.11</v>
      </c>
      <c r="AG276" s="5">
        <f>IF(D276="Switzerland",SUMIF('Combined Budget 2025 CHF'!$B:$B,$B276,'Combined Budget 2025 CHF'!$Q:$Q),SUMIF('Combined Budget 2025 EUR'!$B:$B,$B276,'Combined Budget 2025 EUR'!$Q:$Q))</f>
        <v>16000</v>
      </c>
      <c r="AH276" s="6"/>
      <c r="AI276" s="6">
        <f t="shared" ref="AI276:AI325" si="110">IFERROR($AF276/AE276-1, "N/A")</f>
        <v>-0.19005301262673668</v>
      </c>
      <c r="AJ276" s="6">
        <f t="shared" ref="AJ276:AJ325" si="111">IFERROR($AF276/AD276-1, "N/A")</f>
        <v>-0.30154733126655386</v>
      </c>
      <c r="AK276" s="6">
        <f t="shared" ref="AK276:AK325" si="112">IFERROR($AF276/AC276-1, "N/A")</f>
        <v>-0.20633139819367485</v>
      </c>
      <c r="AL276" s="6">
        <f t="shared" ref="AL276:AL325" si="113">IFERROR($AF276/AG276-1, "N/A")</f>
        <v>-0.20724312499999997</v>
      </c>
      <c r="AM276" s="6">
        <f t="shared" si="99"/>
        <v>-5.6135178576304012E-2</v>
      </c>
      <c r="AN276" s="6"/>
      <c r="AO276" s="7">
        <f t="shared" ref="AO276:AO325" si="114">$AF276-AE276</f>
        <v>-2976.3099999999995</v>
      </c>
      <c r="AP276" s="7">
        <f t="shared" ref="AP276:AP325" si="115">$AF276-AD276</f>
        <v>-5476.1899999999987</v>
      </c>
      <c r="AQ276" s="7">
        <f t="shared" ref="AQ276:AQ325" si="116">$AF276-AC276</f>
        <v>-3297.5099999999984</v>
      </c>
      <c r="AR276" s="7">
        <f t="shared" ref="AR276:AR325" si="117">$AF276-AG276</f>
        <v>-3315.8899999999994</v>
      </c>
    </row>
    <row r="277" spans="2:44" x14ac:dyDescent="0.25">
      <c r="B277">
        <v>23043</v>
      </c>
      <c r="C277" t="s">
        <v>387</v>
      </c>
      <c r="D277" t="s">
        <v>27</v>
      </c>
      <c r="E277" s="1" t="str">
        <f>IF(D277="Switzerland", VLOOKUP($B277, 'Combined Budget 2025 CHF'!$B:$E, 4, 0), VLOOKUP($B277, 'Combined Budget 2025 EUR'!$B:$E, 4, 0))</f>
        <v>Netherlands Other / Belgium</v>
      </c>
      <c r="F277" s="1" t="s">
        <v>535</v>
      </c>
      <c r="G277" s="1" t="s">
        <v>106</v>
      </c>
      <c r="H277" t="str">
        <f>IF(D277="Switzerland", VLOOKUP($B277, 'Combined Budget 2025 CHF'!$B:$K, 10, 0), VLOOKUP($B277, 'Combined Budget 2025 EUR'!$B:$K, 10, 0))</f>
        <v>BA</v>
      </c>
      <c r="I277" t="s">
        <v>64</v>
      </c>
      <c r="J277">
        <f>YEAR(VLOOKUP($B277, 'KPI data 2025'!$B:$H, 7, 0))</f>
        <v>1900</v>
      </c>
      <c r="K277" t="str">
        <f t="shared" si="100"/>
        <v>Pre-2022</v>
      </c>
      <c r="L277" s="5">
        <f>SUMIF('KPI data 2022'!$B:$B, $B277,'KPI data 2022'!$X:$X)</f>
        <v>20575.949999999997</v>
      </c>
      <c r="M277" s="5">
        <f>SUMIF('KPI data 2023'!$B:$B, $B277, 'KPI data 2023'!$X:$X)</f>
        <v>16573.86</v>
      </c>
      <c r="N277" s="5">
        <f>SUMIF('KPI data 2024'!$B:$B, $B277, 'KPI data 2024'!$X:$X)</f>
        <v>19452.3</v>
      </c>
      <c r="O277" s="5">
        <f>SUMIF('KPI data 2025'!$B:$B, $B277, 'KPI data 2025'!$X:$X)</f>
        <v>21925.759999999998</v>
      </c>
      <c r="P277" s="5">
        <f>IF(D277="Switzerland",SUMIF('Combined Budget 2025 CHF'!$B:$B,$B277,'Combined Budget 2025 CHF'!$AF:$AF),SUMIF('Combined Budget 2025 EUR'!$B:$B,$B277,'Combined Budget 2025 EUR'!$AN:$AN))</f>
        <v>16060</v>
      </c>
      <c r="Q277" s="6"/>
      <c r="R277" s="6">
        <f t="shared" si="101"/>
        <v>0.12715514360769675</v>
      </c>
      <c r="S277" s="6">
        <f t="shared" si="102"/>
        <v>0.32291210375856916</v>
      </c>
      <c r="T277" s="6">
        <f t="shared" si="103"/>
        <v>6.5601345259878707E-2</v>
      </c>
      <c r="U277" s="6">
        <f t="shared" si="104"/>
        <v>0.3652403486924034</v>
      </c>
      <c r="V277" s="6">
        <f t="shared" si="105"/>
        <v>1.6011655268741487E-2</v>
      </c>
      <c r="W277" s="6"/>
      <c r="X277" s="7">
        <f t="shared" si="106"/>
        <v>2473.4599999999991</v>
      </c>
      <c r="Y277" s="7">
        <f t="shared" si="107"/>
        <v>5351.8999999999978</v>
      </c>
      <c r="Z277" s="7">
        <f t="shared" si="108"/>
        <v>1349.8100000000013</v>
      </c>
      <c r="AA277" s="7">
        <f t="shared" si="109"/>
        <v>5865.7599999999984</v>
      </c>
      <c r="AB277" s="6"/>
      <c r="AC277" s="5">
        <f>SUMIF('KPI data 2022'!$B:$B, $B277,'KPI data 2022'!$AI:$AI)</f>
        <v>20575.949999999997</v>
      </c>
      <c r="AD277" s="5">
        <f>SUMIF('KPI data 2023'!$B:$B, $B277, 'KPI data 2023'!$AI:$AI)</f>
        <v>16573.86</v>
      </c>
      <c r="AE277" s="5">
        <f>SUMIF('KPI data 2024'!$B:$B, $B277, 'KPI data 2024'!$AI:$AI)</f>
        <v>19452.3</v>
      </c>
      <c r="AF277" s="5">
        <f t="shared" ref="AF277:AF327" si="118">O277</f>
        <v>21925.759999999998</v>
      </c>
      <c r="AG277" s="5">
        <f>IF(D277="Switzerland",SUMIF('Combined Budget 2025 CHF'!$B:$B,$B277,'Combined Budget 2025 CHF'!$Q:$Q),SUMIF('Combined Budget 2025 EUR'!$B:$B,$B277,'Combined Budget 2025 EUR'!$Q:$Q))</f>
        <v>22000</v>
      </c>
      <c r="AH277" s="6"/>
      <c r="AI277" s="6">
        <f t="shared" si="110"/>
        <v>0.12715514360769675</v>
      </c>
      <c r="AJ277" s="6">
        <f t="shared" si="111"/>
        <v>0.32291210375856916</v>
      </c>
      <c r="AK277" s="6">
        <f t="shared" si="112"/>
        <v>6.5601345259878707E-2</v>
      </c>
      <c r="AL277" s="6">
        <f t="shared" si="113"/>
        <v>-3.3745454545455189E-3</v>
      </c>
      <c r="AM277" s="6">
        <f t="shared" ref="AM277:AM325" si="119">IFERROR(_xlfn.RRI(4,AC277,AF277), "N/A")</f>
        <v>1.6011655268741487E-2</v>
      </c>
      <c r="AN277" s="6"/>
      <c r="AO277" s="7">
        <f t="shared" si="114"/>
        <v>2473.4599999999991</v>
      </c>
      <c r="AP277" s="7">
        <f t="shared" si="115"/>
        <v>5351.8999999999978</v>
      </c>
      <c r="AQ277" s="7">
        <f t="shared" si="116"/>
        <v>1349.8100000000013</v>
      </c>
      <c r="AR277" s="7">
        <f t="shared" si="117"/>
        <v>-74.240000000001601</v>
      </c>
    </row>
    <row r="278" spans="2:44" x14ac:dyDescent="0.25">
      <c r="B278">
        <v>23048</v>
      </c>
      <c r="C278" t="s">
        <v>388</v>
      </c>
      <c r="D278" t="s">
        <v>27</v>
      </c>
      <c r="E278" s="1" t="str">
        <f>IF(D278="Switzerland", VLOOKUP($B278, 'Combined Budget 2025 CHF'!$B:$E, 4, 0), VLOOKUP($B278, 'Combined Budget 2025 EUR'!$B:$E, 4, 0))</f>
        <v>Netherlands Other / Belgium</v>
      </c>
      <c r="F278" s="1" t="s">
        <v>535</v>
      </c>
      <c r="G278" s="1" t="s">
        <v>106</v>
      </c>
      <c r="H278" t="str">
        <f>IF(D278="Switzerland", VLOOKUP($B278, 'Combined Budget 2025 CHF'!$B:$K, 10, 0), VLOOKUP($B278, 'Combined Budget 2025 EUR'!$B:$K, 10, 0))</f>
        <v>BA</v>
      </c>
      <c r="I278" t="s">
        <v>64</v>
      </c>
      <c r="J278">
        <f>YEAR(VLOOKUP($B278, 'KPI data 2025'!$B:$H, 7, 0))</f>
        <v>1900</v>
      </c>
      <c r="K278" t="str">
        <f t="shared" si="100"/>
        <v>Pre-2022</v>
      </c>
      <c r="L278" s="5">
        <f>SUMIF('KPI data 2022'!$B:$B, $B278,'KPI data 2022'!$X:$X)</f>
        <v>19706.28</v>
      </c>
      <c r="M278" s="5">
        <f>SUMIF('KPI data 2023'!$B:$B, $B278, 'KPI data 2023'!$X:$X)</f>
        <v>19355.580000000002</v>
      </c>
      <c r="N278" s="5">
        <f>SUMIF('KPI data 2024'!$B:$B, $B278, 'KPI data 2024'!$X:$X)</f>
        <v>18401.989999999998</v>
      </c>
      <c r="O278" s="5">
        <f>SUMIF('KPI data 2025'!$B:$B, $B278, 'KPI data 2025'!$X:$X)</f>
        <v>17890.210000000003</v>
      </c>
      <c r="P278" s="5">
        <f>IF(D278="Switzerland",SUMIF('Combined Budget 2025 CHF'!$B:$B,$B278,'Combined Budget 2025 CHF'!$AF:$AF),SUMIF('Combined Budget 2025 EUR'!$B:$B,$B278,'Combined Budget 2025 EUR'!$AN:$AN))</f>
        <v>13870</v>
      </c>
      <c r="Q278" s="6"/>
      <c r="R278" s="6">
        <f t="shared" si="101"/>
        <v>-2.7811122601414051E-2</v>
      </c>
      <c r="S278" s="6">
        <f t="shared" si="102"/>
        <v>-7.5707883721386704E-2</v>
      </c>
      <c r="T278" s="6">
        <f t="shared" si="103"/>
        <v>-9.2156916475356954E-2</v>
      </c>
      <c r="U278" s="6">
        <f t="shared" si="104"/>
        <v>0.28984931506849332</v>
      </c>
      <c r="V278" s="6">
        <f t="shared" si="105"/>
        <v>-2.3881155136756593E-2</v>
      </c>
      <c r="W278" s="6"/>
      <c r="X278" s="7">
        <f t="shared" si="106"/>
        <v>-511.7799999999952</v>
      </c>
      <c r="Y278" s="7">
        <f t="shared" si="107"/>
        <v>-1465.369999999999</v>
      </c>
      <c r="Z278" s="7">
        <f t="shared" si="108"/>
        <v>-1816.0699999999961</v>
      </c>
      <c r="AA278" s="7">
        <f t="shared" si="109"/>
        <v>4020.2100000000028</v>
      </c>
      <c r="AB278" s="6"/>
      <c r="AC278" s="5">
        <f>SUMIF('KPI data 2022'!$B:$B, $B278,'KPI data 2022'!$AI:$AI)</f>
        <v>19706.28</v>
      </c>
      <c r="AD278" s="5">
        <f>SUMIF('KPI data 2023'!$B:$B, $B278, 'KPI data 2023'!$AI:$AI)</f>
        <v>19355.580000000002</v>
      </c>
      <c r="AE278" s="5">
        <f>SUMIF('KPI data 2024'!$B:$B, $B278, 'KPI data 2024'!$AI:$AI)</f>
        <v>18401.989999999998</v>
      </c>
      <c r="AF278" s="5">
        <f t="shared" si="118"/>
        <v>17890.210000000003</v>
      </c>
      <c r="AG278" s="5">
        <f>IF(D278="Switzerland",SUMIF('Combined Budget 2025 CHF'!$B:$B,$B278,'Combined Budget 2025 CHF'!$Q:$Q),SUMIF('Combined Budget 2025 EUR'!$B:$B,$B278,'Combined Budget 2025 EUR'!$Q:$Q))</f>
        <v>19000</v>
      </c>
      <c r="AH278" s="6"/>
      <c r="AI278" s="6">
        <f t="shared" si="110"/>
        <v>-2.7811122601414051E-2</v>
      </c>
      <c r="AJ278" s="6">
        <f t="shared" si="111"/>
        <v>-7.5707883721386704E-2</v>
      </c>
      <c r="AK278" s="6">
        <f t="shared" si="112"/>
        <v>-9.2156916475356954E-2</v>
      </c>
      <c r="AL278" s="6">
        <f t="shared" si="113"/>
        <v>-5.8409999999999851E-2</v>
      </c>
      <c r="AM278" s="6">
        <f t="shared" si="119"/>
        <v>-2.3881155136756593E-2</v>
      </c>
      <c r="AN278" s="6"/>
      <c r="AO278" s="7">
        <f t="shared" si="114"/>
        <v>-511.7799999999952</v>
      </c>
      <c r="AP278" s="7">
        <f t="shared" si="115"/>
        <v>-1465.369999999999</v>
      </c>
      <c r="AQ278" s="7">
        <f t="shared" si="116"/>
        <v>-1816.0699999999961</v>
      </c>
      <c r="AR278" s="7">
        <f t="shared" si="117"/>
        <v>-1109.7899999999972</v>
      </c>
    </row>
    <row r="279" spans="2:44" x14ac:dyDescent="0.25">
      <c r="B279">
        <v>23062</v>
      </c>
      <c r="C279" t="s">
        <v>356</v>
      </c>
      <c r="D279" t="s">
        <v>27</v>
      </c>
      <c r="E279" s="1" t="str">
        <f>IF(D279="Switzerland", VLOOKUP($B279, 'Combined Budget 2025 CHF'!$B:$E, 4, 0), VLOOKUP($B279, 'Combined Budget 2025 EUR'!$B:$E, 4, 0))</f>
        <v>Netherlands Central</v>
      </c>
      <c r="F279" s="1" t="s">
        <v>535</v>
      </c>
      <c r="G279" s="1" t="s">
        <v>106</v>
      </c>
      <c r="H279" t="str">
        <f>IF(D279="Switzerland", VLOOKUP($B279, 'Combined Budget 2025 CHF'!$B:$K, 10, 0), VLOOKUP($B279, 'Combined Budget 2025 EUR'!$B:$K, 10, 0))</f>
        <v>BA</v>
      </c>
      <c r="I279" t="s">
        <v>64</v>
      </c>
      <c r="J279">
        <f>YEAR(VLOOKUP($B279, 'KPI data 2025'!$B:$H, 7, 0))</f>
        <v>1900</v>
      </c>
      <c r="K279" t="str">
        <f t="shared" si="100"/>
        <v>Pre-2022</v>
      </c>
      <c r="L279" s="5">
        <f>SUMIF('KPI data 2022'!$B:$B, $B279,'KPI data 2022'!$X:$X)</f>
        <v>14679.770000000002</v>
      </c>
      <c r="M279" s="5">
        <f>SUMIF('KPI data 2023'!$B:$B, $B279, 'KPI data 2023'!$X:$X)</f>
        <v>13478.83</v>
      </c>
      <c r="N279" s="5">
        <f>SUMIF('KPI data 2024'!$B:$B, $B279, 'KPI data 2024'!$X:$X)</f>
        <v>12704.2</v>
      </c>
      <c r="O279" s="5">
        <f>SUMIF('KPI data 2025'!$B:$B, $B279, 'KPI data 2025'!$X:$X)</f>
        <v>2551.8200000000002</v>
      </c>
      <c r="P279" s="5">
        <f>IF(D279="Switzerland",SUMIF('Combined Budget 2025 CHF'!$B:$B,$B279,'Combined Budget 2025 CHF'!$AF:$AF),SUMIF('Combined Budget 2025 EUR'!$B:$B,$B279,'Combined Budget 2025 EUR'!$AN:$AN))</f>
        <v>9490</v>
      </c>
      <c r="Q279" s="6"/>
      <c r="R279" s="6">
        <f t="shared" si="101"/>
        <v>-0.79913571889611312</v>
      </c>
      <c r="S279" s="6">
        <f t="shared" si="102"/>
        <v>-0.81067941356927864</v>
      </c>
      <c r="T279" s="6">
        <f t="shared" si="103"/>
        <v>-0.82616757619499492</v>
      </c>
      <c r="U279" s="6">
        <f t="shared" si="104"/>
        <v>-0.73110432033719697</v>
      </c>
      <c r="V279" s="6">
        <f t="shared" si="105"/>
        <v>-0.35429716020680457</v>
      </c>
      <c r="W279" s="6"/>
      <c r="X279" s="7">
        <f t="shared" si="106"/>
        <v>-10152.380000000001</v>
      </c>
      <c r="Y279" s="7">
        <f t="shared" si="107"/>
        <v>-10927.01</v>
      </c>
      <c r="Z279" s="7">
        <f t="shared" si="108"/>
        <v>-12127.950000000003</v>
      </c>
      <c r="AA279" s="7">
        <f t="shared" si="109"/>
        <v>-6938.18</v>
      </c>
      <c r="AB279" s="6"/>
      <c r="AC279" s="5">
        <f>SUMIF('KPI data 2022'!$B:$B, $B279,'KPI data 2022'!$AI:$AI)</f>
        <v>14679.770000000002</v>
      </c>
      <c r="AD279" s="5">
        <f>SUMIF('KPI data 2023'!$B:$B, $B279, 'KPI data 2023'!$AI:$AI)</f>
        <v>13478.83</v>
      </c>
      <c r="AE279" s="5">
        <f>SUMIF('KPI data 2024'!$B:$B, $B279, 'KPI data 2024'!$AI:$AI)</f>
        <v>12704.2</v>
      </c>
      <c r="AF279" s="5">
        <f t="shared" si="118"/>
        <v>2551.8200000000002</v>
      </c>
      <c r="AG279" s="5">
        <f>IF(D279="Switzerland",SUMIF('Combined Budget 2025 CHF'!$B:$B,$B279,'Combined Budget 2025 CHF'!$Q:$Q),SUMIF('Combined Budget 2025 EUR'!$B:$B,$B279,'Combined Budget 2025 EUR'!$Q:$Q))</f>
        <v>13000</v>
      </c>
      <c r="AH279" s="6"/>
      <c r="AI279" s="6">
        <f t="shared" si="110"/>
        <v>-0.79913571889611312</v>
      </c>
      <c r="AJ279" s="6">
        <f t="shared" si="111"/>
        <v>-0.81067941356927864</v>
      </c>
      <c r="AK279" s="6">
        <f t="shared" si="112"/>
        <v>-0.82616757619499492</v>
      </c>
      <c r="AL279" s="6">
        <f t="shared" si="113"/>
        <v>-0.80370615384615385</v>
      </c>
      <c r="AM279" s="6">
        <f t="shared" si="119"/>
        <v>-0.35429716020680457</v>
      </c>
      <c r="AN279" s="6"/>
      <c r="AO279" s="7">
        <f t="shared" si="114"/>
        <v>-10152.380000000001</v>
      </c>
      <c r="AP279" s="7">
        <f t="shared" si="115"/>
        <v>-10927.01</v>
      </c>
      <c r="AQ279" s="7">
        <f t="shared" si="116"/>
        <v>-12127.950000000003</v>
      </c>
      <c r="AR279" s="7">
        <f t="shared" si="117"/>
        <v>-10448.18</v>
      </c>
    </row>
    <row r="280" spans="2:44" x14ac:dyDescent="0.25">
      <c r="B280">
        <v>23069</v>
      </c>
      <c r="C280" t="s">
        <v>389</v>
      </c>
      <c r="D280" t="s">
        <v>27</v>
      </c>
      <c r="E280" s="1" t="str">
        <f>IF(D280="Switzerland", VLOOKUP($B280, 'Combined Budget 2025 CHF'!$B:$E, 4, 0), VLOOKUP($B280, 'Combined Budget 2025 EUR'!$B:$E, 4, 0))</f>
        <v>Netherlands Other / Belgium</v>
      </c>
      <c r="F280" s="1" t="s">
        <v>535</v>
      </c>
      <c r="G280" s="1" t="s">
        <v>106</v>
      </c>
      <c r="H280" t="str">
        <f>IF(D280="Switzerland", VLOOKUP($B280, 'Combined Budget 2025 CHF'!$B:$K, 10, 0), VLOOKUP($B280, 'Combined Budget 2025 EUR'!$B:$K, 10, 0))</f>
        <v>BA</v>
      </c>
      <c r="I280" t="s">
        <v>64</v>
      </c>
      <c r="J280">
        <f>YEAR(VLOOKUP($B280, 'KPI data 2025'!$B:$H, 7, 0))</f>
        <v>1900</v>
      </c>
      <c r="K280" t="str">
        <f t="shared" si="100"/>
        <v>Pre-2022</v>
      </c>
      <c r="L280" s="5">
        <f>SUMIF('KPI data 2022'!$B:$B, $B280,'KPI data 2022'!$X:$X)</f>
        <v>16738.36</v>
      </c>
      <c r="M280" s="5">
        <f>SUMIF('KPI data 2023'!$B:$B, $B280, 'KPI data 2023'!$X:$X)</f>
        <v>13488.559999999998</v>
      </c>
      <c r="N280" s="5">
        <f>SUMIF('KPI data 2024'!$B:$B, $B280, 'KPI data 2024'!$X:$X)</f>
        <v>10866.72</v>
      </c>
      <c r="O280" s="5">
        <f>SUMIF('KPI data 2025'!$B:$B, $B280, 'KPI data 2025'!$X:$X)</f>
        <v>20257.57</v>
      </c>
      <c r="P280" s="5">
        <f>IF(D280="Switzerland",SUMIF('Combined Budget 2025 CHF'!$B:$B,$B280,'Combined Budget 2025 CHF'!$AF:$AF),SUMIF('Combined Budget 2025 EUR'!$B:$B,$B280,'Combined Budget 2025 EUR'!$AN:$AN))</f>
        <v>8030</v>
      </c>
      <c r="Q280" s="6"/>
      <c r="R280" s="6">
        <f t="shared" si="101"/>
        <v>0.86418440891087656</v>
      </c>
      <c r="S280" s="6">
        <f t="shared" si="102"/>
        <v>0.50183340549324784</v>
      </c>
      <c r="T280" s="6">
        <f t="shared" si="103"/>
        <v>0.21024819635854408</v>
      </c>
      <c r="U280" s="6">
        <f t="shared" si="104"/>
        <v>1.52273599003736</v>
      </c>
      <c r="V280" s="6">
        <f t="shared" si="105"/>
        <v>4.8862627202411968E-2</v>
      </c>
      <c r="W280" s="6"/>
      <c r="X280" s="7">
        <f t="shared" si="106"/>
        <v>9390.85</v>
      </c>
      <c r="Y280" s="7">
        <f t="shared" si="107"/>
        <v>6769.010000000002</v>
      </c>
      <c r="Z280" s="7">
        <f t="shared" si="108"/>
        <v>3519.2099999999991</v>
      </c>
      <c r="AA280" s="7">
        <f t="shared" si="109"/>
        <v>12227.57</v>
      </c>
      <c r="AB280" s="6"/>
      <c r="AC280" s="5">
        <f>SUMIF('KPI data 2022'!$B:$B, $B280,'KPI data 2022'!$AI:$AI)</f>
        <v>16738.36</v>
      </c>
      <c r="AD280" s="5">
        <f>SUMIF('KPI data 2023'!$B:$B, $B280, 'KPI data 2023'!$AI:$AI)</f>
        <v>13488.559999999998</v>
      </c>
      <c r="AE280" s="5">
        <f>SUMIF('KPI data 2024'!$B:$B, $B280, 'KPI data 2024'!$AI:$AI)</f>
        <v>10866.72</v>
      </c>
      <c r="AF280" s="5">
        <f t="shared" si="118"/>
        <v>20257.57</v>
      </c>
      <c r="AG280" s="5">
        <f>IF(D280="Switzerland",SUMIF('Combined Budget 2025 CHF'!$B:$B,$B280,'Combined Budget 2025 CHF'!$Q:$Q),SUMIF('Combined Budget 2025 EUR'!$B:$B,$B280,'Combined Budget 2025 EUR'!$Q:$Q))</f>
        <v>11000</v>
      </c>
      <c r="AH280" s="6"/>
      <c r="AI280" s="6">
        <f t="shared" si="110"/>
        <v>0.86418440891087656</v>
      </c>
      <c r="AJ280" s="6">
        <f t="shared" si="111"/>
        <v>0.50183340549324784</v>
      </c>
      <c r="AK280" s="6">
        <f t="shared" si="112"/>
        <v>0.21024819635854408</v>
      </c>
      <c r="AL280" s="6">
        <f t="shared" si="113"/>
        <v>0.84159727272727269</v>
      </c>
      <c r="AM280" s="6">
        <f t="shared" si="119"/>
        <v>4.8862627202411968E-2</v>
      </c>
      <c r="AN280" s="6"/>
      <c r="AO280" s="7">
        <f t="shared" si="114"/>
        <v>9390.85</v>
      </c>
      <c r="AP280" s="7">
        <f t="shared" si="115"/>
        <v>6769.010000000002</v>
      </c>
      <c r="AQ280" s="7">
        <f t="shared" si="116"/>
        <v>3519.2099999999991</v>
      </c>
      <c r="AR280" s="7">
        <f t="shared" si="117"/>
        <v>9257.57</v>
      </c>
    </row>
    <row r="281" spans="2:44" x14ac:dyDescent="0.25">
      <c r="B281">
        <v>23086</v>
      </c>
      <c r="C281" t="s">
        <v>390</v>
      </c>
      <c r="D281" t="s">
        <v>27</v>
      </c>
      <c r="E281" s="1" t="str">
        <f>IF(D281="Switzerland", VLOOKUP($B281, 'Combined Budget 2025 CHF'!$B:$E, 4, 0), VLOOKUP($B281, 'Combined Budget 2025 EUR'!$B:$E, 4, 0))</f>
        <v>Netherlands Other / Belgium</v>
      </c>
      <c r="F281" s="1" t="s">
        <v>535</v>
      </c>
      <c r="G281" s="1" t="s">
        <v>106</v>
      </c>
      <c r="H281" t="str">
        <f>IF(D281="Switzerland", VLOOKUP($B281, 'Combined Budget 2025 CHF'!$B:$K, 10, 0), VLOOKUP($B281, 'Combined Budget 2025 EUR'!$B:$K, 10, 0))</f>
        <v>BA</v>
      </c>
      <c r="I281" t="s">
        <v>64</v>
      </c>
      <c r="J281">
        <f>YEAR(VLOOKUP($B281, 'KPI data 2025'!$B:$H, 7, 0))</f>
        <v>1900</v>
      </c>
      <c r="K281" t="str">
        <f t="shared" si="100"/>
        <v>Pre-2022</v>
      </c>
      <c r="L281" s="5">
        <f>SUMIF('KPI data 2022'!$B:$B, $B281,'KPI data 2022'!$X:$X)</f>
        <v>18084.329999999998</v>
      </c>
      <c r="M281" s="5">
        <f>SUMIF('KPI data 2023'!$B:$B, $B281, 'KPI data 2023'!$X:$X)</f>
        <v>11472.2</v>
      </c>
      <c r="N281" s="5">
        <f>SUMIF('KPI data 2024'!$B:$B, $B281, 'KPI data 2024'!$X:$X)</f>
        <v>14997.889999999998</v>
      </c>
      <c r="O281" s="5">
        <f>SUMIF('KPI data 2025'!$B:$B, $B281, 'KPI data 2025'!$X:$X)</f>
        <v>16199.46</v>
      </c>
      <c r="P281" s="5">
        <f>IF(D281="Switzerland",SUMIF('Combined Budget 2025 CHF'!$B:$B,$B281,'Combined Budget 2025 CHF'!$AF:$AF),SUMIF('Combined Budget 2025 EUR'!$B:$B,$B281,'Combined Budget 2025 EUR'!$AN:$AN))</f>
        <v>12410</v>
      </c>
      <c r="Q281" s="6"/>
      <c r="R281" s="6">
        <f t="shared" si="101"/>
        <v>8.0115936308374103E-2</v>
      </c>
      <c r="S281" s="6">
        <f t="shared" si="102"/>
        <v>0.4120622025417966</v>
      </c>
      <c r="T281" s="6">
        <f t="shared" si="103"/>
        <v>-0.10422669792024364</v>
      </c>
      <c r="U281" s="6">
        <f t="shared" si="104"/>
        <v>0.30535535858178875</v>
      </c>
      <c r="V281" s="6">
        <f t="shared" si="105"/>
        <v>-2.7141834065327219E-2</v>
      </c>
      <c r="W281" s="6"/>
      <c r="X281" s="7">
        <f t="shared" si="106"/>
        <v>1201.5700000000015</v>
      </c>
      <c r="Y281" s="7">
        <f t="shared" si="107"/>
        <v>4727.2599999999984</v>
      </c>
      <c r="Z281" s="7">
        <f t="shared" si="108"/>
        <v>-1884.869999999999</v>
      </c>
      <c r="AA281" s="7">
        <f t="shared" si="109"/>
        <v>3789.4599999999991</v>
      </c>
      <c r="AB281" s="6"/>
      <c r="AC281" s="5">
        <f>SUMIF('KPI data 2022'!$B:$B, $B281,'KPI data 2022'!$AI:$AI)</f>
        <v>18084.329999999998</v>
      </c>
      <c r="AD281" s="5">
        <f>SUMIF('KPI data 2023'!$B:$B, $B281, 'KPI data 2023'!$AI:$AI)</f>
        <v>11472.2</v>
      </c>
      <c r="AE281" s="5">
        <f>SUMIF('KPI data 2024'!$B:$B, $B281, 'KPI data 2024'!$AI:$AI)</f>
        <v>14997.889999999998</v>
      </c>
      <c r="AF281" s="5">
        <f t="shared" si="118"/>
        <v>16199.46</v>
      </c>
      <c r="AG281" s="5">
        <f>IF(D281="Switzerland",SUMIF('Combined Budget 2025 CHF'!$B:$B,$B281,'Combined Budget 2025 CHF'!$Q:$Q),SUMIF('Combined Budget 2025 EUR'!$B:$B,$B281,'Combined Budget 2025 EUR'!$Q:$Q))</f>
        <v>17000</v>
      </c>
      <c r="AH281" s="6"/>
      <c r="AI281" s="6">
        <f t="shared" si="110"/>
        <v>8.0115936308374103E-2</v>
      </c>
      <c r="AJ281" s="6">
        <f t="shared" si="111"/>
        <v>0.4120622025417966</v>
      </c>
      <c r="AK281" s="6">
        <f t="shared" si="112"/>
        <v>-0.10422669792024364</v>
      </c>
      <c r="AL281" s="6">
        <f t="shared" si="113"/>
        <v>-4.7090588235294217E-2</v>
      </c>
      <c r="AM281" s="6">
        <f t="shared" si="119"/>
        <v>-2.7141834065327219E-2</v>
      </c>
      <c r="AN281" s="6"/>
      <c r="AO281" s="7">
        <f t="shared" si="114"/>
        <v>1201.5700000000015</v>
      </c>
      <c r="AP281" s="7">
        <f t="shared" si="115"/>
        <v>4727.2599999999984</v>
      </c>
      <c r="AQ281" s="7">
        <f t="shared" si="116"/>
        <v>-1884.869999999999</v>
      </c>
      <c r="AR281" s="7">
        <f t="shared" si="117"/>
        <v>-800.54000000000087</v>
      </c>
    </row>
    <row r="282" spans="2:44" x14ac:dyDescent="0.25">
      <c r="B282">
        <v>23096</v>
      </c>
      <c r="C282" t="s">
        <v>357</v>
      </c>
      <c r="D282" t="s">
        <v>27</v>
      </c>
      <c r="E282" s="1" t="str">
        <f>IF(D282="Switzerland", VLOOKUP($B282, 'Combined Budget 2025 CHF'!$B:$E, 4, 0), VLOOKUP($B282, 'Combined Budget 2025 EUR'!$B:$E, 4, 0))</f>
        <v>Netherlands Central</v>
      </c>
      <c r="F282" s="1" t="s">
        <v>535</v>
      </c>
      <c r="G282" s="1" t="s">
        <v>106</v>
      </c>
      <c r="H282" t="str">
        <f>IF(D282="Switzerland", VLOOKUP($B282, 'Combined Budget 2025 CHF'!$B:$K, 10, 0), VLOOKUP($B282, 'Combined Budget 2025 EUR'!$B:$K, 10, 0))</f>
        <v>BA</v>
      </c>
      <c r="I282" t="s">
        <v>64</v>
      </c>
      <c r="J282">
        <f>YEAR(VLOOKUP($B282, 'KPI data 2025'!$B:$H, 7, 0))</f>
        <v>2021</v>
      </c>
      <c r="K282" t="str">
        <f t="shared" si="100"/>
        <v>Pre-2022</v>
      </c>
      <c r="L282" s="5">
        <f>SUMIF('KPI data 2022'!$B:$B, $B282,'KPI data 2022'!$X:$X)</f>
        <v>25428.57</v>
      </c>
      <c r="M282" s="5">
        <f>SUMIF('KPI data 2023'!$B:$B, $B282, 'KPI data 2023'!$X:$X)</f>
        <v>23903.31</v>
      </c>
      <c r="N282" s="5">
        <f>SUMIF('KPI data 2024'!$B:$B, $B282, 'KPI data 2024'!$X:$X)</f>
        <v>7628.9899999999989</v>
      </c>
      <c r="O282" s="5">
        <f>SUMIF('KPI data 2025'!$B:$B, $B282, 'KPI data 2025'!$X:$X)</f>
        <v>592.91999999999996</v>
      </c>
      <c r="P282" s="5">
        <f>IF(D282="Switzerland",SUMIF('Combined Budget 2025 CHF'!$B:$B,$B282,'Combined Budget 2025 CHF'!$AF:$AF),SUMIF('Combined Budget 2025 EUR'!$B:$B,$B282,'Combined Budget 2025 EUR'!$AN:$AN))</f>
        <v>5110</v>
      </c>
      <c r="Q282" s="6"/>
      <c r="R282" s="6">
        <f t="shared" si="101"/>
        <v>-0.92228066886966686</v>
      </c>
      <c r="S282" s="6">
        <f t="shared" si="102"/>
        <v>-0.97519506712668669</v>
      </c>
      <c r="T282" s="6">
        <f t="shared" si="103"/>
        <v>-0.97668292003836632</v>
      </c>
      <c r="U282" s="6">
        <f t="shared" si="104"/>
        <v>-0.88396868884540114</v>
      </c>
      <c r="V282" s="6">
        <f t="shared" si="105"/>
        <v>-0.60923240634613129</v>
      </c>
      <c r="W282" s="6"/>
      <c r="X282" s="7">
        <f t="shared" si="106"/>
        <v>-7036.0699999999988</v>
      </c>
      <c r="Y282" s="7">
        <f t="shared" si="107"/>
        <v>-23310.390000000003</v>
      </c>
      <c r="Z282" s="7">
        <f t="shared" si="108"/>
        <v>-24835.65</v>
      </c>
      <c r="AA282" s="7">
        <f t="shared" si="109"/>
        <v>-4517.08</v>
      </c>
      <c r="AB282" s="6"/>
      <c r="AC282" s="5">
        <f>SUMIF('KPI data 2022'!$B:$B, $B282,'KPI data 2022'!$AI:$AI)</f>
        <v>25428.57</v>
      </c>
      <c r="AD282" s="5">
        <f>SUMIF('KPI data 2023'!$B:$B, $B282, 'KPI data 2023'!$AI:$AI)</f>
        <v>23903.31</v>
      </c>
      <c r="AE282" s="5">
        <f>SUMIF('KPI data 2024'!$B:$B, $B282, 'KPI data 2024'!$AI:$AI)</f>
        <v>7628.9899999999989</v>
      </c>
      <c r="AF282" s="5">
        <f t="shared" si="118"/>
        <v>592.91999999999996</v>
      </c>
      <c r="AG282" s="5">
        <f>IF(D282="Switzerland",SUMIF('Combined Budget 2025 CHF'!$B:$B,$B282,'Combined Budget 2025 CHF'!$Q:$Q),SUMIF('Combined Budget 2025 EUR'!$B:$B,$B282,'Combined Budget 2025 EUR'!$Q:$Q))</f>
        <v>7000</v>
      </c>
      <c r="AH282" s="6"/>
      <c r="AI282" s="6">
        <f t="shared" si="110"/>
        <v>-0.92228066886966686</v>
      </c>
      <c r="AJ282" s="6">
        <f t="shared" si="111"/>
        <v>-0.97519506712668669</v>
      </c>
      <c r="AK282" s="6">
        <f t="shared" si="112"/>
        <v>-0.97668292003836632</v>
      </c>
      <c r="AL282" s="6">
        <f t="shared" si="113"/>
        <v>-0.91529714285714281</v>
      </c>
      <c r="AM282" s="6">
        <f t="shared" si="119"/>
        <v>-0.60923240634613129</v>
      </c>
      <c r="AN282" s="6"/>
      <c r="AO282" s="7">
        <f t="shared" si="114"/>
        <v>-7036.0699999999988</v>
      </c>
      <c r="AP282" s="7">
        <f t="shared" si="115"/>
        <v>-23310.390000000003</v>
      </c>
      <c r="AQ282" s="7">
        <f t="shared" si="116"/>
        <v>-24835.65</v>
      </c>
      <c r="AR282" s="7">
        <f t="shared" si="117"/>
        <v>-6407.08</v>
      </c>
    </row>
    <row r="283" spans="2:44" x14ac:dyDescent="0.25">
      <c r="B283">
        <v>23104</v>
      </c>
      <c r="C283" t="s">
        <v>359</v>
      </c>
      <c r="D283" t="s">
        <v>27</v>
      </c>
      <c r="E283" s="1" t="str">
        <f>IF(D283="Switzerland", VLOOKUP($B283, 'Combined Budget 2025 CHF'!$B:$E, 4, 0), VLOOKUP($B283, 'Combined Budget 2025 EUR'!$B:$E, 4, 0))</f>
        <v>Netherlands Central</v>
      </c>
      <c r="F283" s="1" t="s">
        <v>535</v>
      </c>
      <c r="G283" s="1" t="s">
        <v>106</v>
      </c>
      <c r="H283" t="str">
        <f>IF(D283="Switzerland", VLOOKUP($B283, 'Combined Budget 2025 CHF'!$B:$K, 10, 0), VLOOKUP($B283, 'Combined Budget 2025 EUR'!$B:$K, 10, 0))</f>
        <v>BA</v>
      </c>
      <c r="I283" t="s">
        <v>64</v>
      </c>
      <c r="J283">
        <f>YEAR(VLOOKUP($B283, 'KPI data 2025'!$B:$H, 7, 0))</f>
        <v>2022</v>
      </c>
      <c r="K283">
        <f t="shared" si="100"/>
        <v>2022</v>
      </c>
      <c r="L283" s="5">
        <f>SUMIF('KPI data 2022'!$B:$B, $B283,'KPI data 2022'!$X:$X)</f>
        <v>8802.0999999999985</v>
      </c>
      <c r="M283" s="5">
        <f>SUMIF('KPI data 2023'!$B:$B, $B283, 'KPI data 2023'!$X:$X)</f>
        <v>10858.140000000001</v>
      </c>
      <c r="N283" s="5">
        <f>SUMIF('KPI data 2024'!$B:$B, $B283, 'KPI data 2024'!$X:$X)</f>
        <v>14371.3</v>
      </c>
      <c r="O283" s="5">
        <f>SUMIF('KPI data 2025'!$B:$B, $B283, 'KPI data 2025'!$X:$X)</f>
        <v>13161.31</v>
      </c>
      <c r="P283" s="5">
        <f>IF(D283="Switzerland",SUMIF('Combined Budget 2025 CHF'!$B:$B,$B283,'Combined Budget 2025 CHF'!$AF:$AF),SUMIF('Combined Budget 2025 EUR'!$B:$B,$B283,'Combined Budget 2025 EUR'!$AN:$AN))</f>
        <v>11680</v>
      </c>
      <c r="Q283" s="6"/>
      <c r="R283" s="6">
        <f t="shared" si="101"/>
        <v>-8.4194888423455017E-2</v>
      </c>
      <c r="S283" s="6">
        <f t="shared" si="102"/>
        <v>0.21211459789614051</v>
      </c>
      <c r="T283" s="6">
        <f t="shared" si="103"/>
        <v>0.49524658888219886</v>
      </c>
      <c r="U283" s="6">
        <f t="shared" si="104"/>
        <v>0.12682448630136989</v>
      </c>
      <c r="V283" s="6">
        <f t="shared" si="105"/>
        <v>0.10580412352220003</v>
      </c>
      <c r="W283" s="6"/>
      <c r="X283" s="7">
        <f t="shared" si="106"/>
        <v>-1209.9899999999998</v>
      </c>
      <c r="Y283" s="7">
        <f t="shared" si="107"/>
        <v>2303.1699999999983</v>
      </c>
      <c r="Z283" s="7">
        <f t="shared" si="108"/>
        <v>4359.2100000000009</v>
      </c>
      <c r="AA283" s="7">
        <f t="shared" si="109"/>
        <v>1481.3099999999995</v>
      </c>
      <c r="AB283" s="6"/>
      <c r="AC283" s="5">
        <f>SUMIF('KPI data 2022'!$B:$B, $B283,'KPI data 2022'!$AI:$AI)</f>
        <v>8802.0999999999985</v>
      </c>
      <c r="AD283" s="5">
        <f>SUMIF('KPI data 2023'!$B:$B, $B283, 'KPI data 2023'!$AI:$AI)</f>
        <v>10858.140000000001</v>
      </c>
      <c r="AE283" s="5">
        <f>SUMIF('KPI data 2024'!$B:$B, $B283, 'KPI data 2024'!$AI:$AI)</f>
        <v>14371.3</v>
      </c>
      <c r="AF283" s="5">
        <f t="shared" si="118"/>
        <v>13161.31</v>
      </c>
      <c r="AG283" s="5">
        <f>IF(D283="Switzerland",SUMIF('Combined Budget 2025 CHF'!$B:$B,$B283,'Combined Budget 2025 CHF'!$Q:$Q),SUMIF('Combined Budget 2025 EUR'!$B:$B,$B283,'Combined Budget 2025 EUR'!$Q:$Q))</f>
        <v>16000</v>
      </c>
      <c r="AH283" s="6"/>
      <c r="AI283" s="6">
        <f t="shared" si="110"/>
        <v>-8.4194888423455017E-2</v>
      </c>
      <c r="AJ283" s="6">
        <f t="shared" si="111"/>
        <v>0.21211459789614051</v>
      </c>
      <c r="AK283" s="6">
        <f t="shared" si="112"/>
        <v>0.49524658888219886</v>
      </c>
      <c r="AL283" s="6">
        <f t="shared" si="113"/>
        <v>-0.17741812499999998</v>
      </c>
      <c r="AM283" s="6">
        <f t="shared" si="119"/>
        <v>0.10580412352220003</v>
      </c>
      <c r="AN283" s="6"/>
      <c r="AO283" s="7">
        <f t="shared" si="114"/>
        <v>-1209.9899999999998</v>
      </c>
      <c r="AP283" s="7">
        <f t="shared" si="115"/>
        <v>2303.1699999999983</v>
      </c>
      <c r="AQ283" s="7">
        <f t="shared" si="116"/>
        <v>4359.2100000000009</v>
      </c>
      <c r="AR283" s="7">
        <f t="shared" si="117"/>
        <v>-2838.6900000000005</v>
      </c>
    </row>
    <row r="284" spans="2:44" x14ac:dyDescent="0.25">
      <c r="B284">
        <v>24017</v>
      </c>
      <c r="C284" t="s">
        <v>391</v>
      </c>
      <c r="D284" t="s">
        <v>27</v>
      </c>
      <c r="E284" s="1" t="str">
        <f>IF(D284="Switzerland", VLOOKUP($B284, 'Combined Budget 2025 CHF'!$B:$E, 4, 0), VLOOKUP($B284, 'Combined Budget 2025 EUR'!$B:$E, 4, 0))</f>
        <v>Netherlands Other / Belgium</v>
      </c>
      <c r="F284" s="1" t="s">
        <v>535</v>
      </c>
      <c r="G284" s="1" t="s">
        <v>106</v>
      </c>
      <c r="H284" t="str">
        <f>IF(D284="Switzerland", VLOOKUP($B284, 'Combined Budget 2025 CHF'!$B:$K, 10, 0), VLOOKUP($B284, 'Combined Budget 2025 EUR'!$B:$K, 10, 0))</f>
        <v>BA</v>
      </c>
      <c r="I284" t="s">
        <v>64</v>
      </c>
      <c r="J284">
        <f>YEAR(VLOOKUP($B284, 'KPI data 2025'!$B:$H, 7, 0))</f>
        <v>1900</v>
      </c>
      <c r="K284" t="str">
        <f t="shared" si="100"/>
        <v>Pre-2022</v>
      </c>
      <c r="L284" s="5">
        <f>SUMIF('KPI data 2022'!$B:$B, $B284,'KPI data 2022'!$X:$X)</f>
        <v>10673.67</v>
      </c>
      <c r="M284" s="5">
        <f>SUMIF('KPI data 2023'!$B:$B, $B284, 'KPI data 2023'!$X:$X)</f>
        <v>8276.07</v>
      </c>
      <c r="N284" s="5">
        <f>SUMIF('KPI data 2024'!$B:$B, $B284, 'KPI data 2024'!$X:$X)</f>
        <v>11586.2</v>
      </c>
      <c r="O284" s="5">
        <f>SUMIF('KPI data 2025'!$B:$B, $B284, 'KPI data 2025'!$X:$X)</f>
        <v>6061.53</v>
      </c>
      <c r="P284" s="5">
        <f>IF(D284="Switzerland",SUMIF('Combined Budget 2025 CHF'!$B:$B,$B284,'Combined Budget 2025 CHF'!$AF:$AF),SUMIF('Combined Budget 2025 EUR'!$B:$B,$B284,'Combined Budget 2025 EUR'!$AN:$AN))</f>
        <v>9490</v>
      </c>
      <c r="Q284" s="6"/>
      <c r="R284" s="6">
        <f t="shared" si="101"/>
        <v>-0.47683192073328617</v>
      </c>
      <c r="S284" s="6">
        <f t="shared" si="102"/>
        <v>-0.26758352696388499</v>
      </c>
      <c r="T284" s="6">
        <f t="shared" si="103"/>
        <v>-0.43210442144079786</v>
      </c>
      <c r="U284" s="6">
        <f t="shared" si="104"/>
        <v>-0.36127186512118026</v>
      </c>
      <c r="V284" s="6">
        <f t="shared" si="105"/>
        <v>-0.13190526574603134</v>
      </c>
      <c r="W284" s="6"/>
      <c r="X284" s="7">
        <f t="shared" si="106"/>
        <v>-5524.670000000001</v>
      </c>
      <c r="Y284" s="7">
        <f t="shared" si="107"/>
        <v>-2214.54</v>
      </c>
      <c r="Z284" s="7">
        <f t="shared" si="108"/>
        <v>-4612.1400000000003</v>
      </c>
      <c r="AA284" s="7">
        <f t="shared" si="109"/>
        <v>-3428.4700000000003</v>
      </c>
      <c r="AB284" s="6"/>
      <c r="AC284" s="5">
        <f>SUMIF('KPI data 2022'!$B:$B, $B284,'KPI data 2022'!$AI:$AI)</f>
        <v>10673.67</v>
      </c>
      <c r="AD284" s="5">
        <f>SUMIF('KPI data 2023'!$B:$B, $B284, 'KPI data 2023'!$AI:$AI)</f>
        <v>8276.07</v>
      </c>
      <c r="AE284" s="5">
        <f>SUMIF('KPI data 2024'!$B:$B, $B284, 'KPI data 2024'!$AI:$AI)</f>
        <v>11586.2</v>
      </c>
      <c r="AF284" s="5">
        <f t="shared" si="118"/>
        <v>6061.53</v>
      </c>
      <c r="AG284" s="5">
        <f>IF(D284="Switzerland",SUMIF('Combined Budget 2025 CHF'!$B:$B,$B284,'Combined Budget 2025 CHF'!$Q:$Q),SUMIF('Combined Budget 2025 EUR'!$B:$B,$B284,'Combined Budget 2025 EUR'!$Q:$Q))</f>
        <v>13000</v>
      </c>
      <c r="AH284" s="6"/>
      <c r="AI284" s="6">
        <f t="shared" si="110"/>
        <v>-0.47683192073328617</v>
      </c>
      <c r="AJ284" s="6">
        <f t="shared" si="111"/>
        <v>-0.26758352696388499</v>
      </c>
      <c r="AK284" s="6">
        <f t="shared" si="112"/>
        <v>-0.43210442144079786</v>
      </c>
      <c r="AL284" s="6">
        <f t="shared" si="113"/>
        <v>-0.53372846153846154</v>
      </c>
      <c r="AM284" s="6">
        <f t="shared" si="119"/>
        <v>-0.13190526574603134</v>
      </c>
      <c r="AN284" s="6"/>
      <c r="AO284" s="7">
        <f t="shared" si="114"/>
        <v>-5524.670000000001</v>
      </c>
      <c r="AP284" s="7">
        <f t="shared" si="115"/>
        <v>-2214.54</v>
      </c>
      <c r="AQ284" s="7">
        <f t="shared" si="116"/>
        <v>-4612.1400000000003</v>
      </c>
      <c r="AR284" s="7">
        <f t="shared" si="117"/>
        <v>-6938.47</v>
      </c>
    </row>
    <row r="285" spans="2:44" x14ac:dyDescent="0.25">
      <c r="B285">
        <v>24022</v>
      </c>
      <c r="C285" t="s">
        <v>392</v>
      </c>
      <c r="D285" t="s">
        <v>27</v>
      </c>
      <c r="E285" s="1" t="str">
        <f>IF(D285="Switzerland", VLOOKUP($B285, 'Combined Budget 2025 CHF'!$B:$E, 4, 0), VLOOKUP($B285, 'Combined Budget 2025 EUR'!$B:$E, 4, 0))</f>
        <v>Netherlands Other / Belgium</v>
      </c>
      <c r="F285" s="1" t="s">
        <v>535</v>
      </c>
      <c r="G285" s="1" t="s">
        <v>106</v>
      </c>
      <c r="H285" t="str">
        <f>IF(D285="Switzerland", VLOOKUP($B285, 'Combined Budget 2025 CHF'!$B:$K, 10, 0), VLOOKUP($B285, 'Combined Budget 2025 EUR'!$B:$K, 10, 0))</f>
        <v>BA</v>
      </c>
      <c r="I285" t="s">
        <v>64</v>
      </c>
      <c r="J285">
        <f>YEAR(VLOOKUP($B285, 'KPI data 2025'!$B:$H, 7, 0))</f>
        <v>2021</v>
      </c>
      <c r="K285" t="str">
        <f t="shared" si="100"/>
        <v>Pre-2022</v>
      </c>
      <c r="L285" s="5">
        <f>SUMIF('KPI data 2022'!$B:$B, $B285,'KPI data 2022'!$X:$X)</f>
        <v>16537.75</v>
      </c>
      <c r="M285" s="5">
        <f>SUMIF('KPI data 2023'!$B:$B, $B285, 'KPI data 2023'!$X:$X)</f>
        <v>12919.910000000002</v>
      </c>
      <c r="N285" s="5">
        <f>SUMIF('KPI data 2024'!$B:$B, $B285, 'KPI data 2024'!$X:$X)</f>
        <v>10858.29</v>
      </c>
      <c r="O285" s="5">
        <f>SUMIF('KPI data 2025'!$B:$B, $B285, 'KPI data 2025'!$X:$X)</f>
        <v>11110.14</v>
      </c>
      <c r="P285" s="5">
        <f>IF(D285="Switzerland",SUMIF('Combined Budget 2025 CHF'!$B:$B,$B285,'Combined Budget 2025 CHF'!$AF:$AF),SUMIF('Combined Budget 2025 EUR'!$B:$B,$B285,'Combined Budget 2025 EUR'!$AN:$AN))</f>
        <v>8030</v>
      </c>
      <c r="Q285" s="6"/>
      <c r="R285" s="6">
        <f t="shared" si="101"/>
        <v>2.3194259869647738E-2</v>
      </c>
      <c r="S285" s="6">
        <f t="shared" si="102"/>
        <v>-0.14007605316136118</v>
      </c>
      <c r="T285" s="6">
        <f t="shared" si="103"/>
        <v>-0.32819518979304929</v>
      </c>
      <c r="U285" s="6">
        <f t="shared" si="104"/>
        <v>0.38357907845579065</v>
      </c>
      <c r="V285" s="6">
        <f t="shared" si="105"/>
        <v>-9.4661942119348974E-2</v>
      </c>
      <c r="W285" s="6"/>
      <c r="X285" s="7">
        <f t="shared" si="106"/>
        <v>251.84999999999854</v>
      </c>
      <c r="Y285" s="7">
        <f t="shared" si="107"/>
        <v>-1809.7700000000023</v>
      </c>
      <c r="Z285" s="7">
        <f t="shared" si="108"/>
        <v>-5427.6100000000006</v>
      </c>
      <c r="AA285" s="7">
        <f t="shared" si="109"/>
        <v>3080.1399999999994</v>
      </c>
      <c r="AB285" s="6"/>
      <c r="AC285" s="5">
        <f>SUMIF('KPI data 2022'!$B:$B, $B285,'KPI data 2022'!$AI:$AI)</f>
        <v>16537.75</v>
      </c>
      <c r="AD285" s="5">
        <f>SUMIF('KPI data 2023'!$B:$B, $B285, 'KPI data 2023'!$AI:$AI)</f>
        <v>12919.910000000002</v>
      </c>
      <c r="AE285" s="5">
        <f>SUMIF('KPI data 2024'!$B:$B, $B285, 'KPI data 2024'!$AI:$AI)</f>
        <v>10858.29</v>
      </c>
      <c r="AF285" s="5">
        <f t="shared" si="118"/>
        <v>11110.14</v>
      </c>
      <c r="AG285" s="5">
        <f>IF(D285="Switzerland",SUMIF('Combined Budget 2025 CHF'!$B:$B,$B285,'Combined Budget 2025 CHF'!$Q:$Q),SUMIF('Combined Budget 2025 EUR'!$B:$B,$B285,'Combined Budget 2025 EUR'!$Q:$Q))</f>
        <v>11000</v>
      </c>
      <c r="AH285" s="6"/>
      <c r="AI285" s="6">
        <f t="shared" si="110"/>
        <v>2.3194259869647738E-2</v>
      </c>
      <c r="AJ285" s="6">
        <f t="shared" si="111"/>
        <v>-0.14007605316136118</v>
      </c>
      <c r="AK285" s="6">
        <f t="shared" si="112"/>
        <v>-0.32819518979304929</v>
      </c>
      <c r="AL285" s="6">
        <f t="shared" si="113"/>
        <v>1.0012727272727284E-2</v>
      </c>
      <c r="AM285" s="6">
        <f t="shared" si="119"/>
        <v>-9.4661942119348974E-2</v>
      </c>
      <c r="AN285" s="6"/>
      <c r="AO285" s="7">
        <f t="shared" si="114"/>
        <v>251.84999999999854</v>
      </c>
      <c r="AP285" s="7">
        <f t="shared" si="115"/>
        <v>-1809.7700000000023</v>
      </c>
      <c r="AQ285" s="7">
        <f t="shared" si="116"/>
        <v>-5427.6100000000006</v>
      </c>
      <c r="AR285" s="7">
        <f t="shared" si="117"/>
        <v>110.13999999999942</v>
      </c>
    </row>
    <row r="286" spans="2:44" x14ac:dyDescent="0.25">
      <c r="B286">
        <v>24028</v>
      </c>
      <c r="C286" t="s">
        <v>393</v>
      </c>
      <c r="D286" t="s">
        <v>27</v>
      </c>
      <c r="E286" s="1" t="str">
        <f>IF(D286="Switzerland", VLOOKUP($B286, 'Combined Budget 2025 CHF'!$B:$E, 4, 0), VLOOKUP($B286, 'Combined Budget 2025 EUR'!$B:$E, 4, 0))</f>
        <v>Netherlands Other / Belgium</v>
      </c>
      <c r="F286" s="1" t="s">
        <v>535</v>
      </c>
      <c r="G286" s="1" t="s">
        <v>106</v>
      </c>
      <c r="H286" t="str">
        <f>IF(D286="Switzerland", VLOOKUP($B286, 'Combined Budget 2025 CHF'!$B:$K, 10, 0), VLOOKUP($B286, 'Combined Budget 2025 EUR'!$B:$K, 10, 0))</f>
        <v>BA</v>
      </c>
      <c r="I286" t="s">
        <v>64</v>
      </c>
      <c r="J286">
        <f>YEAR(VLOOKUP($B286, 'KPI data 2025'!$B:$H, 7, 0))</f>
        <v>1900</v>
      </c>
      <c r="K286" t="str">
        <f t="shared" si="100"/>
        <v>Pre-2022</v>
      </c>
      <c r="L286" s="5">
        <f>SUMIF('KPI data 2022'!$B:$B, $B286,'KPI data 2022'!$X:$X)</f>
        <v>15367.390000000001</v>
      </c>
      <c r="M286" s="5">
        <f>SUMIF('KPI data 2023'!$B:$B, $B286, 'KPI data 2023'!$X:$X)</f>
        <v>14254.499999999998</v>
      </c>
      <c r="N286" s="5">
        <f>SUMIF('KPI data 2024'!$B:$B, $B286, 'KPI data 2024'!$X:$X)</f>
        <v>9717.7599999999984</v>
      </c>
      <c r="O286" s="5">
        <f>SUMIF('KPI data 2025'!$B:$B, $B286, 'KPI data 2025'!$X:$X)</f>
        <v>9435.17</v>
      </c>
      <c r="P286" s="5">
        <f>IF(D286="Switzerland",SUMIF('Combined Budget 2025 CHF'!$B:$B,$B286,'Combined Budget 2025 CHF'!$AF:$AF),SUMIF('Combined Budget 2025 EUR'!$B:$B,$B286,'Combined Budget 2025 EUR'!$AN:$AN))</f>
        <v>7300</v>
      </c>
      <c r="Q286" s="6"/>
      <c r="R286" s="6">
        <f t="shared" si="101"/>
        <v>-2.9079746772918691E-2</v>
      </c>
      <c r="S286" s="6">
        <f t="shared" si="102"/>
        <v>-0.33809183064997006</v>
      </c>
      <c r="T286" s="6">
        <f t="shared" si="103"/>
        <v>-0.38602651458705739</v>
      </c>
      <c r="U286" s="6">
        <f t="shared" si="104"/>
        <v>0.29248904109589047</v>
      </c>
      <c r="V286" s="6">
        <f t="shared" si="105"/>
        <v>-0.1148081552907787</v>
      </c>
      <c r="W286" s="6"/>
      <c r="X286" s="7">
        <f t="shared" si="106"/>
        <v>-282.58999999999833</v>
      </c>
      <c r="Y286" s="7">
        <f t="shared" si="107"/>
        <v>-4819.3299999999981</v>
      </c>
      <c r="Z286" s="7">
        <f t="shared" si="108"/>
        <v>-5932.2200000000012</v>
      </c>
      <c r="AA286" s="7">
        <f t="shared" si="109"/>
        <v>2135.17</v>
      </c>
      <c r="AB286" s="6"/>
      <c r="AC286" s="5">
        <f>SUMIF('KPI data 2022'!$B:$B, $B286,'KPI data 2022'!$AI:$AI)</f>
        <v>15367.390000000001</v>
      </c>
      <c r="AD286" s="5">
        <f>SUMIF('KPI data 2023'!$B:$B, $B286, 'KPI data 2023'!$AI:$AI)</f>
        <v>14254.499999999998</v>
      </c>
      <c r="AE286" s="5">
        <f>SUMIF('KPI data 2024'!$B:$B, $B286, 'KPI data 2024'!$AI:$AI)</f>
        <v>9717.7599999999984</v>
      </c>
      <c r="AF286" s="5">
        <f t="shared" si="118"/>
        <v>9435.17</v>
      </c>
      <c r="AG286" s="5">
        <f>IF(D286="Switzerland",SUMIF('Combined Budget 2025 CHF'!$B:$B,$B286,'Combined Budget 2025 CHF'!$Q:$Q),SUMIF('Combined Budget 2025 EUR'!$B:$B,$B286,'Combined Budget 2025 EUR'!$Q:$Q))</f>
        <v>10000</v>
      </c>
      <c r="AH286" s="6"/>
      <c r="AI286" s="6">
        <f t="shared" si="110"/>
        <v>-2.9079746772918691E-2</v>
      </c>
      <c r="AJ286" s="6">
        <f t="shared" si="111"/>
        <v>-0.33809183064997006</v>
      </c>
      <c r="AK286" s="6">
        <f t="shared" si="112"/>
        <v>-0.38602651458705739</v>
      </c>
      <c r="AL286" s="6">
        <f t="shared" si="113"/>
        <v>-5.648299999999995E-2</v>
      </c>
      <c r="AM286" s="6">
        <f t="shared" si="119"/>
        <v>-0.1148081552907787</v>
      </c>
      <c r="AN286" s="6"/>
      <c r="AO286" s="7">
        <f t="shared" si="114"/>
        <v>-282.58999999999833</v>
      </c>
      <c r="AP286" s="7">
        <f t="shared" si="115"/>
        <v>-4819.3299999999981</v>
      </c>
      <c r="AQ286" s="7">
        <f t="shared" si="116"/>
        <v>-5932.2200000000012</v>
      </c>
      <c r="AR286" s="7">
        <f t="shared" si="117"/>
        <v>-564.82999999999993</v>
      </c>
    </row>
    <row r="287" spans="2:44" x14ac:dyDescent="0.25">
      <c r="B287">
        <v>24031</v>
      </c>
      <c r="C287" t="s">
        <v>394</v>
      </c>
      <c r="D287" t="s">
        <v>27</v>
      </c>
      <c r="E287" s="1" t="str">
        <f>IF(D287="Switzerland", VLOOKUP($B287, 'Combined Budget 2025 CHF'!$B:$E, 4, 0), VLOOKUP($B287, 'Combined Budget 2025 EUR'!$B:$E, 4, 0))</f>
        <v>Netherlands Other / Belgium</v>
      </c>
      <c r="F287" s="1" t="s">
        <v>535</v>
      </c>
      <c r="G287" s="1" t="s">
        <v>106</v>
      </c>
      <c r="H287" t="str">
        <f>IF(D287="Switzerland", VLOOKUP($B287, 'Combined Budget 2025 CHF'!$B:$K, 10, 0), VLOOKUP($B287, 'Combined Budget 2025 EUR'!$B:$K, 10, 0))</f>
        <v>BA</v>
      </c>
      <c r="I287" t="s">
        <v>64</v>
      </c>
      <c r="J287">
        <f>YEAR(VLOOKUP($B287, 'KPI data 2025'!$B:$H, 7, 0))</f>
        <v>2021</v>
      </c>
      <c r="K287" t="str">
        <f t="shared" si="100"/>
        <v>Pre-2022</v>
      </c>
      <c r="L287" s="5">
        <f>SUMIF('KPI data 2022'!$B:$B, $B287,'KPI data 2022'!$X:$X)</f>
        <v>8648.24</v>
      </c>
      <c r="M287" s="5">
        <f>SUMIF('KPI data 2023'!$B:$B, $B287, 'KPI data 2023'!$X:$X)</f>
        <v>10568.16</v>
      </c>
      <c r="N287" s="5">
        <f>SUMIF('KPI data 2024'!$B:$B, $B287, 'KPI data 2024'!$X:$X)</f>
        <v>11887.51</v>
      </c>
      <c r="O287" s="5">
        <f>SUMIF('KPI data 2025'!$B:$B, $B287, 'KPI data 2025'!$X:$X)</f>
        <v>9185.76</v>
      </c>
      <c r="P287" s="5">
        <f>IF(D287="Switzerland",SUMIF('Combined Budget 2025 CHF'!$B:$B,$B287,'Combined Budget 2025 CHF'!$AF:$AF),SUMIF('Combined Budget 2025 EUR'!$B:$B,$B287,'Combined Budget 2025 EUR'!$AN:$AN))</f>
        <v>9490</v>
      </c>
      <c r="Q287" s="6"/>
      <c r="R287" s="6">
        <f t="shared" si="101"/>
        <v>-0.22727635980958161</v>
      </c>
      <c r="S287" s="6">
        <f t="shared" si="102"/>
        <v>-0.13080801199073444</v>
      </c>
      <c r="T287" s="6">
        <f t="shared" si="103"/>
        <v>6.2153686761699634E-2</v>
      </c>
      <c r="U287" s="6">
        <f t="shared" si="104"/>
        <v>-3.2059009483667023E-2</v>
      </c>
      <c r="V287" s="6">
        <f t="shared" si="105"/>
        <v>1.518885243992818E-2</v>
      </c>
      <c r="W287" s="6"/>
      <c r="X287" s="7">
        <f t="shared" si="106"/>
        <v>-2701.75</v>
      </c>
      <c r="Y287" s="7">
        <f t="shared" si="107"/>
        <v>-1382.3999999999996</v>
      </c>
      <c r="Z287" s="7">
        <f t="shared" si="108"/>
        <v>537.52000000000044</v>
      </c>
      <c r="AA287" s="7">
        <f t="shared" si="109"/>
        <v>-304.23999999999978</v>
      </c>
      <c r="AB287" s="6"/>
      <c r="AC287" s="5">
        <f>SUMIF('KPI data 2022'!$B:$B, $B287,'KPI data 2022'!$AI:$AI)</f>
        <v>8648.24</v>
      </c>
      <c r="AD287" s="5">
        <f>SUMIF('KPI data 2023'!$B:$B, $B287, 'KPI data 2023'!$AI:$AI)</f>
        <v>10568.16</v>
      </c>
      <c r="AE287" s="5">
        <f>SUMIF('KPI data 2024'!$B:$B, $B287, 'KPI data 2024'!$AI:$AI)</f>
        <v>11887.51</v>
      </c>
      <c r="AF287" s="5">
        <f t="shared" si="118"/>
        <v>9185.76</v>
      </c>
      <c r="AG287" s="5">
        <f>IF(D287="Switzerland",SUMIF('Combined Budget 2025 CHF'!$B:$B,$B287,'Combined Budget 2025 CHF'!$Q:$Q),SUMIF('Combined Budget 2025 EUR'!$B:$B,$B287,'Combined Budget 2025 EUR'!$Q:$Q))</f>
        <v>13000</v>
      </c>
      <c r="AH287" s="6"/>
      <c r="AI287" s="6">
        <f t="shared" si="110"/>
        <v>-0.22727635980958161</v>
      </c>
      <c r="AJ287" s="6">
        <f t="shared" si="111"/>
        <v>-0.13080801199073444</v>
      </c>
      <c r="AK287" s="6">
        <f t="shared" si="112"/>
        <v>6.2153686761699634E-2</v>
      </c>
      <c r="AL287" s="6">
        <f t="shared" si="113"/>
        <v>-0.29340307692307688</v>
      </c>
      <c r="AM287" s="6">
        <f t="shared" si="119"/>
        <v>1.518885243992818E-2</v>
      </c>
      <c r="AN287" s="6"/>
      <c r="AO287" s="7">
        <f t="shared" si="114"/>
        <v>-2701.75</v>
      </c>
      <c r="AP287" s="7">
        <f t="shared" si="115"/>
        <v>-1382.3999999999996</v>
      </c>
      <c r="AQ287" s="7">
        <f t="shared" si="116"/>
        <v>537.52000000000044</v>
      </c>
      <c r="AR287" s="7">
        <f t="shared" si="117"/>
        <v>-3814.24</v>
      </c>
    </row>
    <row r="288" spans="2:44" x14ac:dyDescent="0.25">
      <c r="B288">
        <v>26002</v>
      </c>
      <c r="C288" t="s">
        <v>503</v>
      </c>
      <c r="D288" t="s">
        <v>36</v>
      </c>
      <c r="E288" s="1" t="str">
        <f>IF(D288="Switzerland", VLOOKUP($B288, 'Combined Budget 2025 CHF'!$B:$E, 4, 0), VLOOKUP($B288, 'Combined Budget 2025 EUR'!$B:$E, 4, 0))</f>
        <v>Spain</v>
      </c>
      <c r="F288" s="1" t="s">
        <v>535</v>
      </c>
      <c r="G288" s="1" t="s">
        <v>106</v>
      </c>
      <c r="H288" t="str">
        <f>IF(D288="Switzerland", VLOOKUP($B288, 'Combined Budget 2025 CHF'!$B:$K, 10, 0), VLOOKUP($B288, 'Combined Budget 2025 EUR'!$B:$K, 10, 0))</f>
        <v>BA</v>
      </c>
      <c r="I288" t="s">
        <v>64</v>
      </c>
      <c r="J288">
        <f>YEAR(VLOOKUP($B288, 'KPI data 2025'!$B:$H, 7, 0))</f>
        <v>2023</v>
      </c>
      <c r="K288">
        <f t="shared" si="100"/>
        <v>2023</v>
      </c>
      <c r="L288" s="5">
        <f>SUMIF('KPI data 2022'!$B:$B, $B288,'KPI data 2022'!$X:$X)</f>
        <v>0</v>
      </c>
      <c r="M288" s="5">
        <f>SUMIF('KPI data 2023'!$B:$B, $B288, 'KPI data 2023'!$X:$X)</f>
        <v>16794.559999999998</v>
      </c>
      <c r="N288" s="5">
        <f>SUMIF('KPI data 2024'!$B:$B, $B288, 'KPI data 2024'!$X:$X)</f>
        <v>17032.32</v>
      </c>
      <c r="O288" s="5">
        <f>SUMIF('KPI data 2025'!$B:$B, $B288, 'KPI data 2025'!$X:$X)</f>
        <v>25077.599999999999</v>
      </c>
      <c r="P288" s="5">
        <f>IF(D288="Switzerland",SUMIF('Combined Budget 2025 CHF'!$B:$B,$B288,'Combined Budget 2025 CHF'!$AF:$AF),SUMIF('Combined Budget 2025 EUR'!$B:$B,$B288,'Combined Budget 2025 EUR'!$AN:$AN))</f>
        <v>13140</v>
      </c>
      <c r="Q288" s="6"/>
      <c r="R288" s="6">
        <f t="shared" si="101"/>
        <v>0.4723537368955022</v>
      </c>
      <c r="S288" s="6">
        <f t="shared" si="102"/>
        <v>0.49319779738200964</v>
      </c>
      <c r="T288" s="6" t="str">
        <f t="shared" si="103"/>
        <v>N/A</v>
      </c>
      <c r="U288" s="6">
        <f t="shared" si="104"/>
        <v>0.90849315068493142</v>
      </c>
      <c r="V288" s="6" t="str">
        <f t="shared" si="105"/>
        <v>N/A</v>
      </c>
      <c r="W288" s="6"/>
      <c r="X288" s="7">
        <f t="shared" si="106"/>
        <v>8045.2799999999988</v>
      </c>
      <c r="Y288" s="7">
        <f t="shared" si="107"/>
        <v>8283.0400000000009</v>
      </c>
      <c r="Z288" s="7">
        <f t="shared" si="108"/>
        <v>25077.599999999999</v>
      </c>
      <c r="AA288" s="7">
        <f t="shared" si="109"/>
        <v>11937.599999999999</v>
      </c>
      <c r="AB288" s="6"/>
      <c r="AC288" s="5">
        <f>SUMIF('KPI data 2022'!$B:$B, $B288,'KPI data 2022'!$AI:$AI)</f>
        <v>0</v>
      </c>
      <c r="AD288" s="5">
        <f>SUMIF('KPI data 2023'!$B:$B, $B288, 'KPI data 2023'!$AI:$AI)</f>
        <v>16794.559999999998</v>
      </c>
      <c r="AE288" s="5">
        <f>SUMIF('KPI data 2024'!$B:$B, $B288, 'KPI data 2024'!$AI:$AI)</f>
        <v>17032.32</v>
      </c>
      <c r="AF288" s="5">
        <f t="shared" si="118"/>
        <v>25077.599999999999</v>
      </c>
      <c r="AG288" s="5">
        <f>IF(D288="Switzerland",SUMIF('Combined Budget 2025 CHF'!$B:$B,$B288,'Combined Budget 2025 CHF'!$Q:$Q),SUMIF('Combined Budget 2025 EUR'!$B:$B,$B288,'Combined Budget 2025 EUR'!$Q:$Q))</f>
        <v>18000</v>
      </c>
      <c r="AH288" s="6"/>
      <c r="AI288" s="6">
        <f t="shared" si="110"/>
        <v>0.4723537368955022</v>
      </c>
      <c r="AJ288" s="6">
        <f t="shared" si="111"/>
        <v>0.49319779738200964</v>
      </c>
      <c r="AK288" s="6" t="str">
        <f t="shared" si="112"/>
        <v>N/A</v>
      </c>
      <c r="AL288" s="6">
        <f t="shared" si="113"/>
        <v>0.39319999999999999</v>
      </c>
      <c r="AM288" s="6" t="str">
        <f t="shared" si="119"/>
        <v>N/A</v>
      </c>
      <c r="AN288" s="6"/>
      <c r="AO288" s="7">
        <f t="shared" si="114"/>
        <v>8045.2799999999988</v>
      </c>
      <c r="AP288" s="7">
        <f t="shared" si="115"/>
        <v>8283.0400000000009</v>
      </c>
      <c r="AQ288" s="7">
        <f t="shared" si="116"/>
        <v>25077.599999999999</v>
      </c>
      <c r="AR288" s="7">
        <f t="shared" si="117"/>
        <v>7077.5999999999985</v>
      </c>
    </row>
    <row r="289" spans="2:44" x14ac:dyDescent="0.25">
      <c r="B289">
        <v>26004</v>
      </c>
      <c r="C289" t="s">
        <v>504</v>
      </c>
      <c r="D289" t="s">
        <v>36</v>
      </c>
      <c r="E289" s="1" t="str">
        <f>IF(D289="Switzerland", VLOOKUP($B289, 'Combined Budget 2025 CHF'!$B:$E, 4, 0), VLOOKUP($B289, 'Combined Budget 2025 EUR'!$B:$E, 4, 0))</f>
        <v>Spain</v>
      </c>
      <c r="F289" s="1" t="s">
        <v>535</v>
      </c>
      <c r="G289" s="1" t="s">
        <v>106</v>
      </c>
      <c r="H289" t="str">
        <f>IF(D289="Switzerland", VLOOKUP($B289, 'Combined Budget 2025 CHF'!$B:$K, 10, 0), VLOOKUP($B289, 'Combined Budget 2025 EUR'!$B:$K, 10, 0))</f>
        <v>BA</v>
      </c>
      <c r="I289" t="s">
        <v>64</v>
      </c>
      <c r="J289">
        <f>YEAR(VLOOKUP($B289, 'KPI data 2025'!$B:$H, 7, 0))</f>
        <v>2023</v>
      </c>
      <c r="K289">
        <f t="shared" si="100"/>
        <v>2023</v>
      </c>
      <c r="L289" s="5">
        <f>SUMIF('KPI data 2022'!$B:$B, $B289,'KPI data 2022'!$X:$X)</f>
        <v>0</v>
      </c>
      <c r="M289" s="5">
        <f>SUMIF('KPI data 2023'!$B:$B, $B289, 'KPI data 2023'!$X:$X)</f>
        <v>5200.17</v>
      </c>
      <c r="N289" s="5">
        <f>SUMIF('KPI data 2024'!$B:$B, $B289, 'KPI data 2024'!$X:$X)</f>
        <v>14505.639999999996</v>
      </c>
      <c r="O289" s="5">
        <f>SUMIF('KPI data 2025'!$B:$B, $B289, 'KPI data 2025'!$X:$X)</f>
        <v>17893.23</v>
      </c>
      <c r="P289" s="5">
        <f>IF(D289="Switzerland",SUMIF('Combined Budget 2025 CHF'!$B:$B,$B289,'Combined Budget 2025 CHF'!$AF:$AF),SUMIF('Combined Budget 2025 EUR'!$B:$B,$B289,'Combined Budget 2025 EUR'!$AN:$AN))</f>
        <v>11680</v>
      </c>
      <c r="Q289" s="6"/>
      <c r="R289" s="6">
        <f t="shared" si="101"/>
        <v>0.23353605907771069</v>
      </c>
      <c r="S289" s="6">
        <f t="shared" si="102"/>
        <v>2.4408932784889723</v>
      </c>
      <c r="T289" s="6" t="str">
        <f t="shared" si="103"/>
        <v>N/A</v>
      </c>
      <c r="U289" s="6">
        <f t="shared" si="104"/>
        <v>0.53195462328767129</v>
      </c>
      <c r="V289" s="6" t="str">
        <f t="shared" si="105"/>
        <v>N/A</v>
      </c>
      <c r="W289" s="6"/>
      <c r="X289" s="7">
        <f t="shared" si="106"/>
        <v>3387.5900000000038</v>
      </c>
      <c r="Y289" s="7">
        <f t="shared" si="107"/>
        <v>12693.06</v>
      </c>
      <c r="Z289" s="7">
        <f t="shared" si="108"/>
        <v>17893.23</v>
      </c>
      <c r="AA289" s="7">
        <f t="shared" si="109"/>
        <v>6213.23</v>
      </c>
      <c r="AB289" s="6"/>
      <c r="AC289" s="5">
        <f>SUMIF('KPI data 2022'!$B:$B, $B289,'KPI data 2022'!$AI:$AI)</f>
        <v>0</v>
      </c>
      <c r="AD289" s="5">
        <f>SUMIF('KPI data 2023'!$B:$B, $B289, 'KPI data 2023'!$AI:$AI)</f>
        <v>5200.17</v>
      </c>
      <c r="AE289" s="5">
        <f>SUMIF('KPI data 2024'!$B:$B, $B289, 'KPI data 2024'!$AI:$AI)</f>
        <v>14505.639999999996</v>
      </c>
      <c r="AF289" s="5">
        <f t="shared" si="118"/>
        <v>17893.23</v>
      </c>
      <c r="AG289" s="5">
        <f>IF(D289="Switzerland",SUMIF('Combined Budget 2025 CHF'!$B:$B,$B289,'Combined Budget 2025 CHF'!$Q:$Q),SUMIF('Combined Budget 2025 EUR'!$B:$B,$B289,'Combined Budget 2025 EUR'!$Q:$Q))</f>
        <v>16000</v>
      </c>
      <c r="AH289" s="6"/>
      <c r="AI289" s="6">
        <f t="shared" si="110"/>
        <v>0.23353605907771069</v>
      </c>
      <c r="AJ289" s="6">
        <f t="shared" si="111"/>
        <v>2.4408932784889723</v>
      </c>
      <c r="AK289" s="6" t="str">
        <f t="shared" si="112"/>
        <v>N/A</v>
      </c>
      <c r="AL289" s="6">
        <f t="shared" si="113"/>
        <v>0.11832687499999994</v>
      </c>
      <c r="AM289" s="6" t="str">
        <f t="shared" si="119"/>
        <v>N/A</v>
      </c>
      <c r="AN289" s="6"/>
      <c r="AO289" s="7">
        <f t="shared" si="114"/>
        <v>3387.5900000000038</v>
      </c>
      <c r="AP289" s="7">
        <f t="shared" si="115"/>
        <v>12693.06</v>
      </c>
      <c r="AQ289" s="7">
        <f t="shared" si="116"/>
        <v>17893.23</v>
      </c>
      <c r="AR289" s="7">
        <f t="shared" si="117"/>
        <v>1893.2299999999996</v>
      </c>
    </row>
    <row r="290" spans="2:44" x14ac:dyDescent="0.25">
      <c r="B290">
        <v>29001</v>
      </c>
      <c r="C290" t="s">
        <v>203</v>
      </c>
      <c r="D290" t="s">
        <v>23</v>
      </c>
      <c r="E290" s="1" t="str">
        <f>IF(D290="Switzerland", VLOOKUP($B290, 'Combined Budget 2025 CHF'!$B:$E, 4, 0), VLOOKUP($B290, 'Combined Budget 2025 EUR'!$B:$E, 4, 0))</f>
        <v>South West</v>
      </c>
      <c r="F290" s="1" t="s">
        <v>535</v>
      </c>
      <c r="G290" s="1" t="s">
        <v>106</v>
      </c>
      <c r="H290" t="str">
        <f>IF(D290="Switzerland", VLOOKUP($B290, 'Combined Budget 2025 CHF'!$B:$K, 10, 0), VLOOKUP($B290, 'Combined Budget 2025 EUR'!$B:$K, 10, 0))</f>
        <v>BA</v>
      </c>
      <c r="I290" t="s">
        <v>64</v>
      </c>
      <c r="J290">
        <f>YEAR(VLOOKUP($B290, 'KPI data 2025'!$B:$H, 7, 0))</f>
        <v>2023</v>
      </c>
      <c r="K290">
        <f t="shared" si="100"/>
        <v>2023</v>
      </c>
      <c r="L290" s="5">
        <f>SUMIF('KPI data 2022'!$B:$B, $B290,'KPI data 2022'!$X:$X)</f>
        <v>0</v>
      </c>
      <c r="M290" s="5">
        <f>SUMIF('KPI data 2023'!$B:$B, $B290, 'KPI data 2023'!$X:$X)</f>
        <v>3821.42</v>
      </c>
      <c r="N290" s="5">
        <f>SUMIF('KPI data 2024'!$B:$B, $B290, 'KPI data 2024'!$X:$X)</f>
        <v>13118.069999999998</v>
      </c>
      <c r="O290" s="5">
        <f>SUMIF('KPI data 2025'!$B:$B, $B290, 'KPI data 2025'!$X:$X)</f>
        <v>3236.51</v>
      </c>
      <c r="P290" s="5">
        <f>IF(D290="Switzerland",SUMIF('Combined Budget 2025 CHF'!$B:$B,$B290,'Combined Budget 2025 CHF'!$AF:$AF),SUMIF('Combined Budget 2025 EUR'!$B:$B,$B290,'Combined Budget 2025 EUR'!$AN:$AN))</f>
        <v>10950</v>
      </c>
      <c r="Q290" s="6"/>
      <c r="R290" s="6">
        <f t="shared" si="101"/>
        <v>-0.75327849294903892</v>
      </c>
      <c r="S290" s="6">
        <f t="shared" si="102"/>
        <v>-0.15306090406184081</v>
      </c>
      <c r="T290" s="6" t="str">
        <f t="shared" si="103"/>
        <v>N/A</v>
      </c>
      <c r="U290" s="6">
        <f t="shared" si="104"/>
        <v>-0.70442831050228305</v>
      </c>
      <c r="V290" s="6" t="str">
        <f t="shared" si="105"/>
        <v>N/A</v>
      </c>
      <c r="W290" s="6"/>
      <c r="X290" s="7">
        <f t="shared" si="106"/>
        <v>-9881.5599999999977</v>
      </c>
      <c r="Y290" s="7">
        <f t="shared" si="107"/>
        <v>-584.90999999999985</v>
      </c>
      <c r="Z290" s="7">
        <f t="shared" si="108"/>
        <v>3236.51</v>
      </c>
      <c r="AA290" s="7">
        <f t="shared" si="109"/>
        <v>-7713.49</v>
      </c>
      <c r="AB290" s="6"/>
      <c r="AC290" s="5">
        <f>SUMIF('KPI data 2022'!$B:$B, $B290,'KPI data 2022'!$AI:$AI)</f>
        <v>0</v>
      </c>
      <c r="AD290" s="5">
        <f>SUMIF('KPI data 2023'!$B:$B, $B290, 'KPI data 2023'!$AI:$AI)</f>
        <v>3821.42</v>
      </c>
      <c r="AE290" s="5">
        <f>SUMIF('KPI data 2024'!$B:$B, $B290, 'KPI data 2024'!$AI:$AI)</f>
        <v>13118.069999999998</v>
      </c>
      <c r="AF290" s="5">
        <f t="shared" si="118"/>
        <v>3236.51</v>
      </c>
      <c r="AG290" s="5">
        <f>IF(D290="Switzerland",SUMIF('Combined Budget 2025 CHF'!$B:$B,$B290,'Combined Budget 2025 CHF'!$Q:$Q),SUMIF('Combined Budget 2025 EUR'!$B:$B,$B290,'Combined Budget 2025 EUR'!$Q:$Q))</f>
        <v>15000</v>
      </c>
      <c r="AH290" s="6"/>
      <c r="AI290" s="6">
        <f t="shared" si="110"/>
        <v>-0.75327849294903892</v>
      </c>
      <c r="AJ290" s="6">
        <f t="shared" si="111"/>
        <v>-0.15306090406184081</v>
      </c>
      <c r="AK290" s="6" t="str">
        <f t="shared" si="112"/>
        <v>N/A</v>
      </c>
      <c r="AL290" s="6">
        <f t="shared" si="113"/>
        <v>-0.78423266666666669</v>
      </c>
      <c r="AM290" s="6" t="str">
        <f t="shared" si="119"/>
        <v>N/A</v>
      </c>
      <c r="AN290" s="6"/>
      <c r="AO290" s="7">
        <f t="shared" si="114"/>
        <v>-9881.5599999999977</v>
      </c>
      <c r="AP290" s="7">
        <f t="shared" si="115"/>
        <v>-584.90999999999985</v>
      </c>
      <c r="AQ290" s="7">
        <f t="shared" si="116"/>
        <v>3236.51</v>
      </c>
      <c r="AR290" s="7">
        <f t="shared" si="117"/>
        <v>-11763.49</v>
      </c>
    </row>
    <row r="291" spans="2:44" x14ac:dyDescent="0.25">
      <c r="B291">
        <v>20005</v>
      </c>
      <c r="C291" t="s">
        <v>160</v>
      </c>
      <c r="D291" s="1" t="s">
        <v>23</v>
      </c>
      <c r="E291" s="1" t="str">
        <f>IF(D291="Switzerland", VLOOKUP($B291, 'Combined Budget 2025 CHF'!$B:$E, 4, 0), VLOOKUP($B291, 'Combined Budget 2025 EUR'!$B:$E, 4, 0))</f>
        <v>NRW</v>
      </c>
      <c r="F291" s="1" t="s">
        <v>535</v>
      </c>
      <c r="G291" s="1" t="s">
        <v>106</v>
      </c>
      <c r="H291" t="str">
        <f>IF(D291="Switzerland", VLOOKUP($B291, 'Combined Budget 2025 CHF'!$B:$K, 10, 0), VLOOKUP($B291, 'Combined Budget 2025 EUR'!$B:$K, 10, 0))</f>
        <v>BB</v>
      </c>
      <c r="I291" t="s">
        <v>107</v>
      </c>
      <c r="J291">
        <f>YEAR(VLOOKUP($B291, 'KPI data 2025'!$B:$H, 7, 0))</f>
        <v>1900</v>
      </c>
      <c r="K291" t="str">
        <f t="shared" si="100"/>
        <v>Pre-2022</v>
      </c>
      <c r="L291" s="5">
        <f>SUMIF('KPI data 2022'!$B:$B, $B291,'KPI data 2022'!$X:$X)</f>
        <v>12843.430000000002</v>
      </c>
      <c r="M291" s="5">
        <f>SUMIF('KPI data 2023'!$B:$B, $B291, 'KPI data 2023'!$X:$X)</f>
        <v>14745.16</v>
      </c>
      <c r="N291" s="5">
        <f>SUMIF('KPI data 2024'!$B:$B, $B291, 'KPI data 2024'!$X:$X)</f>
        <v>15727.199999999999</v>
      </c>
      <c r="O291" s="5">
        <f>SUMIF('KPI data 2025'!$B:$B, $B291, 'KPI data 2025'!$X:$X)</f>
        <v>17312.060000000001</v>
      </c>
      <c r="P291" s="5">
        <f>IF(D291="Switzerland",SUMIF('Combined Budget 2025 CHF'!$B:$B,$B291,'Combined Budget 2025 CHF'!$AF:$AF),SUMIF('Combined Budget 2025 EUR'!$B:$B,$B291,'Combined Budget 2025 EUR'!$AN:$AN))</f>
        <v>12045</v>
      </c>
      <c r="Q291" s="6"/>
      <c r="R291" s="6">
        <f t="shared" si="101"/>
        <v>0.10077191108398198</v>
      </c>
      <c r="S291" s="6">
        <f t="shared" si="102"/>
        <v>0.17408424188004745</v>
      </c>
      <c r="T291" s="6">
        <f t="shared" si="103"/>
        <v>0.34793119906442427</v>
      </c>
      <c r="U291" s="6">
        <f t="shared" si="104"/>
        <v>0.43728185969281874</v>
      </c>
      <c r="V291" s="6">
        <f t="shared" si="105"/>
        <v>7.7499137982778743E-2</v>
      </c>
      <c r="W291" s="6"/>
      <c r="X291" s="7">
        <f t="shared" si="106"/>
        <v>1584.8600000000024</v>
      </c>
      <c r="Y291" s="7">
        <f t="shared" si="107"/>
        <v>2566.9000000000015</v>
      </c>
      <c r="Z291" s="7">
        <f t="shared" si="108"/>
        <v>4468.6299999999992</v>
      </c>
      <c r="AA291" s="7">
        <f t="shared" si="109"/>
        <v>5267.0600000000013</v>
      </c>
      <c r="AB291" s="6"/>
      <c r="AC291" s="5">
        <f>SUMIF('KPI data 2022'!$B:$B, $B291,'KPI data 2022'!$AI:$AI)</f>
        <v>12843.430000000002</v>
      </c>
      <c r="AD291" s="5">
        <f>SUMIF('KPI data 2023'!$B:$B, $B291, 'KPI data 2023'!$AI:$AI)</f>
        <v>14745.16</v>
      </c>
      <c r="AE291" s="5">
        <f>SUMIF('KPI data 2024'!$B:$B, $B291, 'KPI data 2024'!$AI:$AI)</f>
        <v>15727.199999999999</v>
      </c>
      <c r="AF291" s="5">
        <f t="shared" si="118"/>
        <v>17312.060000000001</v>
      </c>
      <c r="AG291" s="5">
        <f>IF(D291="Switzerland",SUMIF('Combined Budget 2025 CHF'!$B:$B,$B291,'Combined Budget 2025 CHF'!$Q:$Q),SUMIF('Combined Budget 2025 EUR'!$B:$B,$B291,'Combined Budget 2025 EUR'!$Q:$Q))</f>
        <v>16500</v>
      </c>
      <c r="AH291" s="6"/>
      <c r="AI291" s="6">
        <f t="shared" si="110"/>
        <v>0.10077191108398198</v>
      </c>
      <c r="AJ291" s="6">
        <f t="shared" si="111"/>
        <v>0.17408424188004745</v>
      </c>
      <c r="AK291" s="6">
        <f t="shared" si="112"/>
        <v>0.34793119906442427</v>
      </c>
      <c r="AL291" s="6">
        <f t="shared" si="113"/>
        <v>4.921575757575769E-2</v>
      </c>
      <c r="AM291" s="6">
        <f t="shared" si="119"/>
        <v>7.7499137982778743E-2</v>
      </c>
      <c r="AN291" s="6"/>
      <c r="AO291" s="7">
        <f t="shared" si="114"/>
        <v>1584.8600000000024</v>
      </c>
      <c r="AP291" s="7">
        <f t="shared" si="115"/>
        <v>2566.9000000000015</v>
      </c>
      <c r="AQ291" s="7">
        <f t="shared" si="116"/>
        <v>4468.6299999999992</v>
      </c>
      <c r="AR291" s="7">
        <f t="shared" si="117"/>
        <v>812.06000000000131</v>
      </c>
    </row>
    <row r="292" spans="2:44" x14ac:dyDescent="0.25">
      <c r="B292">
        <v>20009</v>
      </c>
      <c r="C292" t="s">
        <v>167</v>
      </c>
      <c r="D292" s="1" t="s">
        <v>23</v>
      </c>
      <c r="E292" s="1" t="str">
        <f>IF(D292="Switzerland", VLOOKUP($B292, 'Combined Budget 2025 CHF'!$B:$E, 4, 0), VLOOKUP($B292, 'Combined Budget 2025 EUR'!$B:$E, 4, 0))</f>
        <v>North</v>
      </c>
      <c r="F292" s="1" t="s">
        <v>535</v>
      </c>
      <c r="G292" s="1" t="s">
        <v>106</v>
      </c>
      <c r="H292" t="str">
        <f>IF(D292="Switzerland", VLOOKUP($B292, 'Combined Budget 2025 CHF'!$B:$K, 10, 0), VLOOKUP($B292, 'Combined Budget 2025 EUR'!$B:$K, 10, 0))</f>
        <v>BB</v>
      </c>
      <c r="I292" t="s">
        <v>64</v>
      </c>
      <c r="J292">
        <f>YEAR(VLOOKUP($B292, 'KPI data 2025'!$B:$H, 7, 0))</f>
        <v>1900</v>
      </c>
      <c r="K292" t="str">
        <f t="shared" si="100"/>
        <v>Pre-2022</v>
      </c>
      <c r="L292" s="5">
        <f>SUMIF('KPI data 2022'!$B:$B, $B292,'KPI data 2022'!$X:$X)</f>
        <v>13089.14</v>
      </c>
      <c r="M292" s="5">
        <f>SUMIF('KPI data 2023'!$B:$B, $B292, 'KPI data 2023'!$X:$X)</f>
        <v>16349.970000000001</v>
      </c>
      <c r="N292" s="5">
        <f>SUMIF('KPI data 2024'!$B:$B, $B292, 'KPI data 2024'!$X:$X)</f>
        <v>10058.210000000001</v>
      </c>
      <c r="O292" s="5">
        <f>SUMIF('KPI data 2025'!$B:$B, $B292, 'KPI data 2025'!$X:$X)</f>
        <v>27490.55</v>
      </c>
      <c r="P292" s="5">
        <f>IF(D292="Switzerland",SUMIF('Combined Budget 2025 CHF'!$B:$B,$B292,'Combined Budget 2025 CHF'!$AF:$AF),SUMIF('Combined Budget 2025 EUR'!$B:$B,$B292,'Combined Budget 2025 EUR'!$AN:$AN))</f>
        <v>7300</v>
      </c>
      <c r="Q292" s="6"/>
      <c r="R292" s="6">
        <f t="shared" si="101"/>
        <v>1.7331453608544658</v>
      </c>
      <c r="S292" s="6">
        <f t="shared" si="102"/>
        <v>0.68138228999808548</v>
      </c>
      <c r="T292" s="6">
        <f t="shared" si="103"/>
        <v>1.1002563957601494</v>
      </c>
      <c r="U292" s="6">
        <f t="shared" si="104"/>
        <v>2.7658287671232875</v>
      </c>
      <c r="V292" s="6">
        <f t="shared" si="105"/>
        <v>0.20383808581581553</v>
      </c>
      <c r="W292" s="6"/>
      <c r="X292" s="7">
        <f t="shared" si="106"/>
        <v>17432.339999999997</v>
      </c>
      <c r="Y292" s="7">
        <f t="shared" si="107"/>
        <v>11140.579999999998</v>
      </c>
      <c r="Z292" s="7">
        <f t="shared" si="108"/>
        <v>14401.41</v>
      </c>
      <c r="AA292" s="7">
        <f t="shared" si="109"/>
        <v>20190.55</v>
      </c>
      <c r="AB292" s="6"/>
      <c r="AC292" s="5">
        <f>SUMIF('KPI data 2022'!$B:$B, $B292,'KPI data 2022'!$AI:$AI)</f>
        <v>13089.14</v>
      </c>
      <c r="AD292" s="5">
        <f>SUMIF('KPI data 2023'!$B:$B, $B292, 'KPI data 2023'!$AI:$AI)</f>
        <v>16349.970000000001</v>
      </c>
      <c r="AE292" s="5">
        <f>SUMIF('KPI data 2024'!$B:$B, $B292, 'KPI data 2024'!$AI:$AI)</f>
        <v>10058.210000000001</v>
      </c>
      <c r="AF292" s="5">
        <f t="shared" si="118"/>
        <v>27490.55</v>
      </c>
      <c r="AG292" s="5">
        <f>IF(D292="Switzerland",SUMIF('Combined Budget 2025 CHF'!$B:$B,$B292,'Combined Budget 2025 CHF'!$Q:$Q),SUMIF('Combined Budget 2025 EUR'!$B:$B,$B292,'Combined Budget 2025 EUR'!$Q:$Q))</f>
        <v>10000</v>
      </c>
      <c r="AH292" s="6"/>
      <c r="AI292" s="6">
        <f t="shared" si="110"/>
        <v>1.7331453608544658</v>
      </c>
      <c r="AJ292" s="6">
        <f t="shared" si="111"/>
        <v>0.68138228999808548</v>
      </c>
      <c r="AK292" s="6">
        <f t="shared" si="112"/>
        <v>1.1002563957601494</v>
      </c>
      <c r="AL292" s="6">
        <f t="shared" si="113"/>
        <v>1.7490549999999998</v>
      </c>
      <c r="AM292" s="6">
        <f t="shared" si="119"/>
        <v>0.20383808581581553</v>
      </c>
      <c r="AN292" s="6"/>
      <c r="AO292" s="7">
        <f t="shared" si="114"/>
        <v>17432.339999999997</v>
      </c>
      <c r="AP292" s="7">
        <f t="shared" si="115"/>
        <v>11140.579999999998</v>
      </c>
      <c r="AQ292" s="7">
        <f t="shared" si="116"/>
        <v>14401.41</v>
      </c>
      <c r="AR292" s="7">
        <f t="shared" si="117"/>
        <v>17490.55</v>
      </c>
    </row>
    <row r="293" spans="2:44" x14ac:dyDescent="0.25">
      <c r="B293">
        <v>20108</v>
      </c>
      <c r="C293" t="s">
        <v>148</v>
      </c>
      <c r="D293" s="1" t="s">
        <v>23</v>
      </c>
      <c r="E293" s="1" t="str">
        <f>IF(D293="Switzerland", VLOOKUP($B293, 'Combined Budget 2025 CHF'!$B:$E, 4, 0), VLOOKUP($B293, 'Combined Budget 2025 EUR'!$B:$E, 4, 0))</f>
        <v>NRW</v>
      </c>
      <c r="F293" s="1" t="s">
        <v>535</v>
      </c>
      <c r="G293" s="1" t="s">
        <v>106</v>
      </c>
      <c r="H293" t="str">
        <f>IF(D293="Switzerland", VLOOKUP($B293, 'Combined Budget 2025 CHF'!$B:$K, 10, 0), VLOOKUP($B293, 'Combined Budget 2025 EUR'!$B:$K, 10, 0))</f>
        <v>BB</v>
      </c>
      <c r="I293" t="s">
        <v>64</v>
      </c>
      <c r="J293">
        <f>YEAR(VLOOKUP($B293, 'KPI data 2025'!$B:$H, 7, 0))</f>
        <v>1900</v>
      </c>
      <c r="K293" t="str">
        <f t="shared" si="100"/>
        <v>Pre-2022</v>
      </c>
      <c r="L293" s="5">
        <f>SUMIF('KPI data 2022'!$B:$B, $B293,'KPI data 2022'!$X:$X)</f>
        <v>16091.169999999998</v>
      </c>
      <c r="M293" s="5">
        <f>SUMIF('KPI data 2023'!$B:$B, $B293, 'KPI data 2023'!$X:$X)</f>
        <v>16180.14</v>
      </c>
      <c r="N293" s="5">
        <f>SUMIF('KPI data 2024'!$B:$B, $B293, 'KPI data 2024'!$X:$X)</f>
        <v>19485.78</v>
      </c>
      <c r="O293" s="5">
        <f>SUMIF('KPI data 2025'!$B:$B, $B293, 'KPI data 2025'!$X:$X)</f>
        <v>11942.990000000002</v>
      </c>
      <c r="P293" s="5">
        <f>IF(D293="Switzerland",SUMIF('Combined Budget 2025 CHF'!$B:$B,$B293,'Combined Budget 2025 CHF'!$AF:$AF),SUMIF('Combined Budget 2025 EUR'!$B:$B,$B293,'Combined Budget 2025 EUR'!$AN:$AN))</f>
        <v>14600</v>
      </c>
      <c r="Q293" s="6"/>
      <c r="R293" s="6">
        <f t="shared" si="101"/>
        <v>-0.38709202300344137</v>
      </c>
      <c r="S293" s="6">
        <f t="shared" si="102"/>
        <v>-0.26187350665692621</v>
      </c>
      <c r="T293" s="6">
        <f t="shared" si="103"/>
        <v>-0.25779231715282336</v>
      </c>
      <c r="U293" s="6">
        <f t="shared" si="104"/>
        <v>-0.18198698630136978</v>
      </c>
      <c r="V293" s="6">
        <f t="shared" si="105"/>
        <v>-7.1821805542150341E-2</v>
      </c>
      <c r="W293" s="6"/>
      <c r="X293" s="7">
        <f t="shared" si="106"/>
        <v>-7542.7899999999972</v>
      </c>
      <c r="Y293" s="7">
        <f t="shared" si="107"/>
        <v>-4237.1499999999978</v>
      </c>
      <c r="Z293" s="7">
        <f t="shared" si="108"/>
        <v>-4148.1799999999967</v>
      </c>
      <c r="AA293" s="7">
        <f t="shared" si="109"/>
        <v>-2657.0099999999984</v>
      </c>
      <c r="AB293" s="6"/>
      <c r="AC293" s="5">
        <f>SUMIF('KPI data 2022'!$B:$B, $B293,'KPI data 2022'!$AI:$AI)</f>
        <v>16091.169999999998</v>
      </c>
      <c r="AD293" s="5">
        <f>SUMIF('KPI data 2023'!$B:$B, $B293, 'KPI data 2023'!$AI:$AI)</f>
        <v>16180.14</v>
      </c>
      <c r="AE293" s="5">
        <f>SUMIF('KPI data 2024'!$B:$B, $B293, 'KPI data 2024'!$AI:$AI)</f>
        <v>19485.78</v>
      </c>
      <c r="AF293" s="5">
        <f t="shared" si="118"/>
        <v>11942.990000000002</v>
      </c>
      <c r="AG293" s="5">
        <f>IF(D293="Switzerland",SUMIF('Combined Budget 2025 CHF'!$B:$B,$B293,'Combined Budget 2025 CHF'!$Q:$Q),SUMIF('Combined Budget 2025 EUR'!$B:$B,$B293,'Combined Budget 2025 EUR'!$Q:$Q))</f>
        <v>20000</v>
      </c>
      <c r="AH293" s="6"/>
      <c r="AI293" s="6">
        <f t="shared" si="110"/>
        <v>-0.38709202300344137</v>
      </c>
      <c r="AJ293" s="6">
        <f t="shared" si="111"/>
        <v>-0.26187350665692621</v>
      </c>
      <c r="AK293" s="6">
        <f t="shared" si="112"/>
        <v>-0.25779231715282336</v>
      </c>
      <c r="AL293" s="6">
        <f t="shared" si="113"/>
        <v>-0.40285049999999989</v>
      </c>
      <c r="AM293" s="6">
        <f t="shared" si="119"/>
        <v>-7.1821805542150341E-2</v>
      </c>
      <c r="AN293" s="6"/>
      <c r="AO293" s="7">
        <f t="shared" si="114"/>
        <v>-7542.7899999999972</v>
      </c>
      <c r="AP293" s="7">
        <f t="shared" si="115"/>
        <v>-4237.1499999999978</v>
      </c>
      <c r="AQ293" s="7">
        <f t="shared" si="116"/>
        <v>-4148.1799999999967</v>
      </c>
      <c r="AR293" s="7">
        <f t="shared" si="117"/>
        <v>-8057.0099999999984</v>
      </c>
    </row>
    <row r="294" spans="2:44" x14ac:dyDescent="0.25">
      <c r="B294">
        <v>20129</v>
      </c>
      <c r="C294" t="s">
        <v>204</v>
      </c>
      <c r="D294" s="1" t="s">
        <v>23</v>
      </c>
      <c r="E294" s="1" t="str">
        <f>IF(D294="Switzerland", VLOOKUP($B294, 'Combined Budget 2025 CHF'!$B:$E, 4, 0), VLOOKUP($B294, 'Combined Budget 2025 EUR'!$B:$E, 4, 0))</f>
        <v>South West</v>
      </c>
      <c r="F294" s="1" t="s">
        <v>535</v>
      </c>
      <c r="G294" s="1" t="s">
        <v>106</v>
      </c>
      <c r="H294" t="str">
        <f>IF(D294="Switzerland", VLOOKUP($B294, 'Combined Budget 2025 CHF'!$B:$K, 10, 0), VLOOKUP($B294, 'Combined Budget 2025 EUR'!$B:$K, 10, 0))</f>
        <v>BB</v>
      </c>
      <c r="I294" t="s">
        <v>64</v>
      </c>
      <c r="J294">
        <f>YEAR(VLOOKUP($B294, 'KPI data 2025'!$B:$H, 7, 0))</f>
        <v>1900</v>
      </c>
      <c r="K294" t="str">
        <f t="shared" si="100"/>
        <v>Pre-2022</v>
      </c>
      <c r="L294" s="5">
        <f>SUMIF('KPI data 2022'!$B:$B, $B294,'KPI data 2022'!$X:$X)</f>
        <v>9760.14</v>
      </c>
      <c r="M294" s="5">
        <f>SUMIF('KPI data 2023'!$B:$B, $B294, 'KPI data 2023'!$X:$X)</f>
        <v>15491.009999999998</v>
      </c>
      <c r="N294" s="5">
        <f>SUMIF('KPI data 2024'!$B:$B, $B294, 'KPI data 2024'!$X:$X)</f>
        <v>9074.58</v>
      </c>
      <c r="O294" s="5">
        <f>SUMIF('KPI data 2025'!$B:$B, $B294, 'KPI data 2025'!$X:$X)</f>
        <v>8337.59</v>
      </c>
      <c r="P294" s="5">
        <f>IF(D294="Switzerland",SUMIF('Combined Budget 2025 CHF'!$B:$B,$B294,'Combined Budget 2025 CHF'!$AF:$AF),SUMIF('Combined Budget 2025 EUR'!$B:$B,$B294,'Combined Budget 2025 EUR'!$AN:$AN))</f>
        <v>6570</v>
      </c>
      <c r="Q294" s="6"/>
      <c r="R294" s="6">
        <f t="shared" si="101"/>
        <v>-8.121477798421517E-2</v>
      </c>
      <c r="S294" s="6">
        <f t="shared" si="102"/>
        <v>-0.46177879944561384</v>
      </c>
      <c r="T294" s="6">
        <f t="shared" si="103"/>
        <v>-0.14575098308016066</v>
      </c>
      <c r="U294" s="6">
        <f t="shared" si="104"/>
        <v>0.26903957382039567</v>
      </c>
      <c r="V294" s="6">
        <f t="shared" si="105"/>
        <v>-3.8617700342897243E-2</v>
      </c>
      <c r="W294" s="6"/>
      <c r="X294" s="7">
        <f t="shared" si="106"/>
        <v>-736.98999999999978</v>
      </c>
      <c r="Y294" s="7">
        <f t="shared" si="107"/>
        <v>-7153.4199999999983</v>
      </c>
      <c r="Z294" s="7">
        <f t="shared" si="108"/>
        <v>-1422.5499999999993</v>
      </c>
      <c r="AA294" s="7">
        <f t="shared" si="109"/>
        <v>1767.5900000000001</v>
      </c>
      <c r="AB294" s="6"/>
      <c r="AC294" s="5">
        <f>SUMIF('KPI data 2022'!$B:$B, $B294,'KPI data 2022'!$AI:$AI)</f>
        <v>9760.14</v>
      </c>
      <c r="AD294" s="5">
        <f>SUMIF('KPI data 2023'!$B:$B, $B294, 'KPI data 2023'!$AI:$AI)</f>
        <v>15491.009999999998</v>
      </c>
      <c r="AE294" s="5">
        <f>SUMIF('KPI data 2024'!$B:$B, $B294, 'KPI data 2024'!$AI:$AI)</f>
        <v>9074.58</v>
      </c>
      <c r="AF294" s="5">
        <f t="shared" si="118"/>
        <v>8337.59</v>
      </c>
      <c r="AG294" s="5">
        <f>IF(D294="Switzerland",SUMIF('Combined Budget 2025 CHF'!$B:$B,$B294,'Combined Budget 2025 CHF'!$Q:$Q),SUMIF('Combined Budget 2025 EUR'!$B:$B,$B294,'Combined Budget 2025 EUR'!$Q:$Q))</f>
        <v>9000</v>
      </c>
      <c r="AH294" s="6"/>
      <c r="AI294" s="6">
        <f t="shared" si="110"/>
        <v>-8.121477798421517E-2</v>
      </c>
      <c r="AJ294" s="6">
        <f t="shared" si="111"/>
        <v>-0.46177879944561384</v>
      </c>
      <c r="AK294" s="6">
        <f t="shared" si="112"/>
        <v>-0.14575098308016066</v>
      </c>
      <c r="AL294" s="6">
        <f t="shared" si="113"/>
        <v>-7.3601111111111117E-2</v>
      </c>
      <c r="AM294" s="6">
        <f t="shared" si="119"/>
        <v>-3.8617700342897243E-2</v>
      </c>
      <c r="AN294" s="6"/>
      <c r="AO294" s="7">
        <f t="shared" si="114"/>
        <v>-736.98999999999978</v>
      </c>
      <c r="AP294" s="7">
        <f t="shared" si="115"/>
        <v>-7153.4199999999983</v>
      </c>
      <c r="AQ294" s="7">
        <f t="shared" si="116"/>
        <v>-1422.5499999999993</v>
      </c>
      <c r="AR294" s="7">
        <f t="shared" si="117"/>
        <v>-662.40999999999985</v>
      </c>
    </row>
    <row r="295" spans="2:44" x14ac:dyDescent="0.25">
      <c r="B295">
        <v>20130</v>
      </c>
      <c r="C295" t="s">
        <v>205</v>
      </c>
      <c r="D295" s="1" t="s">
        <v>23</v>
      </c>
      <c r="E295" s="1" t="str">
        <f>IF(D295="Switzerland", VLOOKUP($B295, 'Combined Budget 2025 CHF'!$B:$E, 4, 0), VLOOKUP($B295, 'Combined Budget 2025 EUR'!$B:$E, 4, 0))</f>
        <v>South West</v>
      </c>
      <c r="F295" s="1" t="s">
        <v>535</v>
      </c>
      <c r="G295" s="1" t="s">
        <v>106</v>
      </c>
      <c r="H295" t="str">
        <f>IF(D295="Switzerland", VLOOKUP($B295, 'Combined Budget 2025 CHF'!$B:$K, 10, 0), VLOOKUP($B295, 'Combined Budget 2025 EUR'!$B:$K, 10, 0))</f>
        <v>BB</v>
      </c>
      <c r="I295" t="s">
        <v>64</v>
      </c>
      <c r="J295">
        <f>YEAR(VLOOKUP($B295, 'KPI data 2025'!$B:$H, 7, 0))</f>
        <v>1900</v>
      </c>
      <c r="K295" t="str">
        <f t="shared" si="100"/>
        <v>Pre-2022</v>
      </c>
      <c r="L295" s="5">
        <f>SUMIF('KPI data 2022'!$B:$B, $B295,'KPI data 2022'!$X:$X)</f>
        <v>12316.09</v>
      </c>
      <c r="M295" s="5">
        <f>SUMIF('KPI data 2023'!$B:$B, $B295, 'KPI data 2023'!$X:$X)</f>
        <v>11503.600000000002</v>
      </c>
      <c r="N295" s="5">
        <f>SUMIF('KPI data 2024'!$B:$B, $B295, 'KPI data 2024'!$X:$X)</f>
        <v>9680.5</v>
      </c>
      <c r="O295" s="5">
        <f>SUMIF('KPI data 2025'!$B:$B, $B295, 'KPI data 2025'!$X:$X)</f>
        <v>10515.689999999999</v>
      </c>
      <c r="P295" s="5">
        <f>IF(D295="Switzerland",SUMIF('Combined Budget 2025 CHF'!$B:$B,$B295,'Combined Budget 2025 CHF'!$AF:$AF),SUMIF('Combined Budget 2025 EUR'!$B:$B,$B295,'Combined Budget 2025 EUR'!$AN:$AN))</f>
        <v>6570</v>
      </c>
      <c r="Q295" s="6"/>
      <c r="R295" s="6">
        <f t="shared" si="101"/>
        <v>8.6275502298434947E-2</v>
      </c>
      <c r="S295" s="6">
        <f t="shared" si="102"/>
        <v>-8.5878333739003776E-2</v>
      </c>
      <c r="T295" s="6">
        <f t="shared" si="103"/>
        <v>-0.1461827576771525</v>
      </c>
      <c r="U295" s="6">
        <f t="shared" si="104"/>
        <v>0.60056164383561628</v>
      </c>
      <c r="V295" s="6">
        <f t="shared" si="105"/>
        <v>-3.8739204479470435E-2</v>
      </c>
      <c r="W295" s="6"/>
      <c r="X295" s="7">
        <f t="shared" si="106"/>
        <v>835.18999999999869</v>
      </c>
      <c r="Y295" s="7">
        <f t="shared" si="107"/>
        <v>-987.91000000000349</v>
      </c>
      <c r="Z295" s="7">
        <f t="shared" si="108"/>
        <v>-1800.4000000000015</v>
      </c>
      <c r="AA295" s="7">
        <f t="shared" si="109"/>
        <v>3945.6899999999987</v>
      </c>
      <c r="AB295" s="6"/>
      <c r="AC295" s="5">
        <f>SUMIF('KPI data 2022'!$B:$B, $B295,'KPI data 2022'!$AI:$AI)</f>
        <v>12316.09</v>
      </c>
      <c r="AD295" s="5">
        <f>SUMIF('KPI data 2023'!$B:$B, $B295, 'KPI data 2023'!$AI:$AI)</f>
        <v>11503.600000000002</v>
      </c>
      <c r="AE295" s="5">
        <f>SUMIF('KPI data 2024'!$B:$B, $B295, 'KPI data 2024'!$AI:$AI)</f>
        <v>9680.5</v>
      </c>
      <c r="AF295" s="5">
        <f t="shared" si="118"/>
        <v>10515.689999999999</v>
      </c>
      <c r="AG295" s="5">
        <f>IF(D295="Switzerland",SUMIF('Combined Budget 2025 CHF'!$B:$B,$B295,'Combined Budget 2025 CHF'!$Q:$Q),SUMIF('Combined Budget 2025 EUR'!$B:$B,$B295,'Combined Budget 2025 EUR'!$Q:$Q))</f>
        <v>9000</v>
      </c>
      <c r="AH295" s="6"/>
      <c r="AI295" s="6">
        <f t="shared" si="110"/>
        <v>8.6275502298434947E-2</v>
      </c>
      <c r="AJ295" s="6">
        <f t="shared" si="111"/>
        <v>-8.5878333739003776E-2</v>
      </c>
      <c r="AK295" s="6">
        <f t="shared" si="112"/>
        <v>-0.1461827576771525</v>
      </c>
      <c r="AL295" s="6">
        <f t="shared" si="113"/>
        <v>0.16840999999999995</v>
      </c>
      <c r="AM295" s="6">
        <f t="shared" si="119"/>
        <v>-3.8739204479470435E-2</v>
      </c>
      <c r="AN295" s="6"/>
      <c r="AO295" s="7">
        <f t="shared" si="114"/>
        <v>835.18999999999869</v>
      </c>
      <c r="AP295" s="7">
        <f t="shared" si="115"/>
        <v>-987.91000000000349</v>
      </c>
      <c r="AQ295" s="7">
        <f t="shared" si="116"/>
        <v>-1800.4000000000015</v>
      </c>
      <c r="AR295" s="7">
        <f t="shared" si="117"/>
        <v>1515.6899999999987</v>
      </c>
    </row>
    <row r="296" spans="2:44" x14ac:dyDescent="0.25">
      <c r="B296">
        <v>20161</v>
      </c>
      <c r="C296" t="s">
        <v>168</v>
      </c>
      <c r="D296" s="1" t="s">
        <v>23</v>
      </c>
      <c r="E296" s="1" t="str">
        <f>IF(D296="Switzerland", VLOOKUP($B296, 'Combined Budget 2025 CHF'!$B:$E, 4, 0), VLOOKUP($B296, 'Combined Budget 2025 EUR'!$B:$E, 4, 0))</f>
        <v>North</v>
      </c>
      <c r="F296" s="1" t="s">
        <v>535</v>
      </c>
      <c r="G296" s="1" t="s">
        <v>106</v>
      </c>
      <c r="H296" t="str">
        <f>IF(D296="Switzerland", VLOOKUP($B296, 'Combined Budget 2025 CHF'!$B:$K, 10, 0), VLOOKUP($B296, 'Combined Budget 2025 EUR'!$B:$K, 10, 0))</f>
        <v>BB</v>
      </c>
      <c r="I296" t="s">
        <v>64</v>
      </c>
      <c r="J296">
        <f>YEAR(VLOOKUP($B296, 'KPI data 2025'!$B:$H, 7, 0))</f>
        <v>1900</v>
      </c>
      <c r="K296" t="str">
        <f t="shared" si="100"/>
        <v>Pre-2022</v>
      </c>
      <c r="L296" s="5">
        <f>SUMIF('KPI data 2022'!$B:$B, $B296,'KPI data 2022'!$X:$X)</f>
        <v>12079.52</v>
      </c>
      <c r="M296" s="5">
        <f>SUMIF('KPI data 2023'!$B:$B, $B296, 'KPI data 2023'!$X:$X)</f>
        <v>9976.11</v>
      </c>
      <c r="N296" s="5">
        <f>SUMIF('KPI data 2024'!$B:$B, $B296, 'KPI data 2024'!$X:$X)</f>
        <v>8467.35</v>
      </c>
      <c r="O296" s="5">
        <f>SUMIF('KPI data 2025'!$B:$B, $B296, 'KPI data 2025'!$X:$X)</f>
        <v>15722.470000000001</v>
      </c>
      <c r="P296" s="5">
        <f>IF(D296="Switzerland",SUMIF('Combined Budget 2025 CHF'!$B:$B,$B296,'Combined Budget 2025 CHF'!$AF:$AF),SUMIF('Combined Budget 2025 EUR'!$B:$B,$B296,'Combined Budget 2025 EUR'!$AN:$AN))</f>
        <v>5840</v>
      </c>
      <c r="Q296" s="6"/>
      <c r="R296" s="6">
        <f t="shared" si="101"/>
        <v>0.85683478301948068</v>
      </c>
      <c r="S296" s="6">
        <f t="shared" si="102"/>
        <v>0.57601209288991395</v>
      </c>
      <c r="T296" s="6">
        <f t="shared" si="103"/>
        <v>0.30158069194802439</v>
      </c>
      <c r="U296" s="6">
        <f t="shared" si="104"/>
        <v>1.6922037671232877</v>
      </c>
      <c r="V296" s="6">
        <f t="shared" si="105"/>
        <v>6.8114410439997553E-2</v>
      </c>
      <c r="W296" s="6"/>
      <c r="X296" s="7">
        <f t="shared" si="106"/>
        <v>7255.1200000000008</v>
      </c>
      <c r="Y296" s="7">
        <f t="shared" si="107"/>
        <v>5746.3600000000006</v>
      </c>
      <c r="Z296" s="7">
        <f t="shared" si="108"/>
        <v>3642.9500000000007</v>
      </c>
      <c r="AA296" s="7">
        <f t="shared" si="109"/>
        <v>9882.4700000000012</v>
      </c>
      <c r="AB296" s="6"/>
      <c r="AC296" s="5">
        <f>SUMIF('KPI data 2022'!$B:$B, $B296,'KPI data 2022'!$AI:$AI)</f>
        <v>12079.52</v>
      </c>
      <c r="AD296" s="5">
        <f>SUMIF('KPI data 2023'!$B:$B, $B296, 'KPI data 2023'!$AI:$AI)</f>
        <v>9976.11</v>
      </c>
      <c r="AE296" s="5">
        <f>SUMIF('KPI data 2024'!$B:$B, $B296, 'KPI data 2024'!$AI:$AI)</f>
        <v>8467.35</v>
      </c>
      <c r="AF296" s="5">
        <f t="shared" si="118"/>
        <v>15722.470000000001</v>
      </c>
      <c r="AG296" s="5">
        <f>IF(D296="Switzerland",SUMIF('Combined Budget 2025 CHF'!$B:$B,$B296,'Combined Budget 2025 CHF'!$Q:$Q),SUMIF('Combined Budget 2025 EUR'!$B:$B,$B296,'Combined Budget 2025 EUR'!$Q:$Q))</f>
        <v>8000</v>
      </c>
      <c r="AH296" s="6"/>
      <c r="AI296" s="6">
        <f t="shared" si="110"/>
        <v>0.85683478301948068</v>
      </c>
      <c r="AJ296" s="6">
        <f t="shared" si="111"/>
        <v>0.57601209288991395</v>
      </c>
      <c r="AK296" s="6">
        <f t="shared" si="112"/>
        <v>0.30158069194802439</v>
      </c>
      <c r="AL296" s="6">
        <f t="shared" si="113"/>
        <v>0.96530875000000016</v>
      </c>
      <c r="AM296" s="6">
        <f t="shared" si="119"/>
        <v>6.8114410439997553E-2</v>
      </c>
      <c r="AN296" s="6"/>
      <c r="AO296" s="7">
        <f t="shared" si="114"/>
        <v>7255.1200000000008</v>
      </c>
      <c r="AP296" s="7">
        <f t="shared" si="115"/>
        <v>5746.3600000000006</v>
      </c>
      <c r="AQ296" s="7">
        <f t="shared" si="116"/>
        <v>3642.9500000000007</v>
      </c>
      <c r="AR296" s="7">
        <f t="shared" si="117"/>
        <v>7722.4700000000012</v>
      </c>
    </row>
    <row r="297" spans="2:44" x14ac:dyDescent="0.25">
      <c r="B297">
        <v>20169</v>
      </c>
      <c r="C297" t="s">
        <v>76</v>
      </c>
      <c r="D297" s="1" t="s">
        <v>23</v>
      </c>
      <c r="E297" s="1" t="str">
        <f>IF(D297="Switzerland", VLOOKUP($B297, 'Combined Budget 2025 CHF'!$B:$E, 4, 0), VLOOKUP($B297, 'Combined Budget 2025 EUR'!$B:$E, 4, 0))</f>
        <v>NRW</v>
      </c>
      <c r="F297" s="1" t="s">
        <v>535</v>
      </c>
      <c r="G297" s="1" t="s">
        <v>106</v>
      </c>
      <c r="H297" t="str">
        <f>IF(D297="Switzerland", VLOOKUP($B297, 'Combined Budget 2025 CHF'!$B:$K, 10, 0), VLOOKUP($B297, 'Combined Budget 2025 EUR'!$B:$K, 10, 0))</f>
        <v>BB</v>
      </c>
      <c r="I297" t="s">
        <v>64</v>
      </c>
      <c r="J297">
        <f>YEAR(VLOOKUP($B297, 'KPI data 2025'!$B:$H, 7, 0))</f>
        <v>1900</v>
      </c>
      <c r="K297" t="str">
        <f t="shared" si="100"/>
        <v>Pre-2022</v>
      </c>
      <c r="L297" s="5">
        <f>SUMIF('KPI data 2022'!$B:$B, $B297,'KPI data 2022'!$X:$X)</f>
        <v>18997.410000000003</v>
      </c>
      <c r="M297" s="5">
        <f>SUMIF('KPI data 2023'!$B:$B, $B297, 'KPI data 2023'!$X:$X)</f>
        <v>21900.880000000001</v>
      </c>
      <c r="N297" s="5">
        <f>SUMIF('KPI data 2024'!$B:$B, $B297, 'KPI data 2024'!$X:$X)</f>
        <v>18311.159999999996</v>
      </c>
      <c r="O297" s="5">
        <f>SUMIF('KPI data 2025'!$B:$B, $B297, 'KPI data 2025'!$X:$X)</f>
        <v>16030.890000000001</v>
      </c>
      <c r="P297" s="5">
        <f>IF(D297="Switzerland",SUMIF('Combined Budget 2025 CHF'!$B:$B,$B297,'Combined Budget 2025 CHF'!$AF:$AF),SUMIF('Combined Budget 2025 EUR'!$B:$B,$B297,'Combined Budget 2025 EUR'!$AN:$AN))</f>
        <v>14600</v>
      </c>
      <c r="Q297" s="6"/>
      <c r="R297" s="6">
        <f t="shared" si="101"/>
        <v>-0.12452897577215183</v>
      </c>
      <c r="S297" s="6">
        <f t="shared" si="102"/>
        <v>-0.26802530309284378</v>
      </c>
      <c r="T297" s="6">
        <f t="shared" si="103"/>
        <v>-0.15615391782353494</v>
      </c>
      <c r="U297" s="6">
        <f t="shared" si="104"/>
        <v>9.8006164383561689E-2</v>
      </c>
      <c r="V297" s="6">
        <f t="shared" si="105"/>
        <v>-4.1558059887180643E-2</v>
      </c>
      <c r="W297" s="6"/>
      <c r="X297" s="7">
        <f t="shared" si="106"/>
        <v>-2280.269999999995</v>
      </c>
      <c r="Y297" s="7">
        <f t="shared" si="107"/>
        <v>-5869.99</v>
      </c>
      <c r="Z297" s="7">
        <f t="shared" si="108"/>
        <v>-2966.5200000000023</v>
      </c>
      <c r="AA297" s="7">
        <f t="shared" si="109"/>
        <v>1430.8900000000012</v>
      </c>
      <c r="AB297" s="6"/>
      <c r="AC297" s="5">
        <f>SUMIF('KPI data 2022'!$B:$B, $B297,'KPI data 2022'!$AI:$AI)</f>
        <v>18997.410000000003</v>
      </c>
      <c r="AD297" s="5">
        <f>SUMIF('KPI data 2023'!$B:$B, $B297, 'KPI data 2023'!$AI:$AI)</f>
        <v>21900.880000000001</v>
      </c>
      <c r="AE297" s="5">
        <f>SUMIF('KPI data 2024'!$B:$B, $B297, 'KPI data 2024'!$AI:$AI)</f>
        <v>18311.159999999996</v>
      </c>
      <c r="AF297" s="5">
        <f t="shared" si="118"/>
        <v>16030.890000000001</v>
      </c>
      <c r="AG297" s="5">
        <f>IF(D297="Switzerland",SUMIF('Combined Budget 2025 CHF'!$B:$B,$B297,'Combined Budget 2025 CHF'!$Q:$Q),SUMIF('Combined Budget 2025 EUR'!$B:$B,$B297,'Combined Budget 2025 EUR'!$Q:$Q))</f>
        <v>20000</v>
      </c>
      <c r="AH297" s="6"/>
      <c r="AI297" s="6">
        <f t="shared" si="110"/>
        <v>-0.12452897577215183</v>
      </c>
      <c r="AJ297" s="6">
        <f t="shared" si="111"/>
        <v>-0.26802530309284378</v>
      </c>
      <c r="AK297" s="6">
        <f t="shared" si="112"/>
        <v>-0.15615391782353494</v>
      </c>
      <c r="AL297" s="6">
        <f t="shared" si="113"/>
        <v>-0.1984554999999999</v>
      </c>
      <c r="AM297" s="6">
        <f t="shared" si="119"/>
        <v>-4.1558059887180643E-2</v>
      </c>
      <c r="AN297" s="6"/>
      <c r="AO297" s="7">
        <f t="shared" si="114"/>
        <v>-2280.269999999995</v>
      </c>
      <c r="AP297" s="7">
        <f t="shared" si="115"/>
        <v>-5869.99</v>
      </c>
      <c r="AQ297" s="7">
        <f t="shared" si="116"/>
        <v>-2966.5200000000023</v>
      </c>
      <c r="AR297" s="7">
        <f t="shared" si="117"/>
        <v>-3969.1099999999988</v>
      </c>
    </row>
    <row r="298" spans="2:44" x14ac:dyDescent="0.25">
      <c r="B298">
        <v>20171</v>
      </c>
      <c r="C298" t="s">
        <v>173</v>
      </c>
      <c r="D298" s="1" t="s">
        <v>23</v>
      </c>
      <c r="E298" s="1" t="str">
        <f>IF(D298="Switzerland", VLOOKUP($B298, 'Combined Budget 2025 CHF'!$B:$E, 4, 0), VLOOKUP($B298, 'Combined Budget 2025 EUR'!$B:$E, 4, 0))</f>
        <v>South East / Bayern</v>
      </c>
      <c r="F298" s="1" t="s">
        <v>535</v>
      </c>
      <c r="G298" s="1" t="s">
        <v>106</v>
      </c>
      <c r="H298" t="str">
        <f>IF(D298="Switzerland", VLOOKUP($B298, 'Combined Budget 2025 CHF'!$B:$K, 10, 0), VLOOKUP($B298, 'Combined Budget 2025 EUR'!$B:$K, 10, 0))</f>
        <v>BB</v>
      </c>
      <c r="I298" t="s">
        <v>107</v>
      </c>
      <c r="J298">
        <f>YEAR(VLOOKUP($B298, 'KPI data 2025'!$B:$H, 7, 0))</f>
        <v>1900</v>
      </c>
      <c r="K298" t="str">
        <f t="shared" si="100"/>
        <v>Pre-2022</v>
      </c>
      <c r="L298" s="5">
        <f>SUMIF('KPI data 2022'!$B:$B, $B298,'KPI data 2022'!$X:$X)</f>
        <v>9332.1500000000015</v>
      </c>
      <c r="M298" s="5">
        <f>SUMIF('KPI data 2023'!$B:$B, $B298, 'KPI data 2023'!$X:$X)</f>
        <v>8834.5699999999979</v>
      </c>
      <c r="N298" s="5">
        <f>SUMIF('KPI data 2024'!$B:$B, $B298, 'KPI data 2024'!$X:$X)</f>
        <v>13288.84</v>
      </c>
      <c r="O298" s="5">
        <f>SUMIF('KPI data 2025'!$B:$B, $B298, 'KPI data 2025'!$X:$X)</f>
        <v>9606.09</v>
      </c>
      <c r="P298" s="5">
        <f>IF(D298="Switzerland",SUMIF('Combined Budget 2025 CHF'!$B:$B,$B298,'Combined Budget 2025 CHF'!$AF:$AF),SUMIF('Combined Budget 2025 EUR'!$B:$B,$B298,'Combined Budget 2025 EUR'!$AN:$AN))</f>
        <v>11680</v>
      </c>
      <c r="Q298" s="6"/>
      <c r="R298" s="6">
        <f t="shared" si="101"/>
        <v>-0.27713103626802638</v>
      </c>
      <c r="S298" s="6">
        <f t="shared" si="102"/>
        <v>8.7329660639963613E-2</v>
      </c>
      <c r="T298" s="6">
        <f t="shared" si="103"/>
        <v>2.9354436008850904E-2</v>
      </c>
      <c r="U298" s="6">
        <f t="shared" si="104"/>
        <v>-0.17756078767123284</v>
      </c>
      <c r="V298" s="6">
        <f t="shared" si="105"/>
        <v>7.2591821910032994E-3</v>
      </c>
      <c r="W298" s="6"/>
      <c r="X298" s="7">
        <f t="shared" si="106"/>
        <v>-3682.75</v>
      </c>
      <c r="Y298" s="7">
        <f t="shared" si="107"/>
        <v>771.52000000000226</v>
      </c>
      <c r="Z298" s="7">
        <f t="shared" si="108"/>
        <v>273.93999999999869</v>
      </c>
      <c r="AA298" s="7">
        <f t="shared" si="109"/>
        <v>-2073.91</v>
      </c>
      <c r="AB298" s="6"/>
      <c r="AC298" s="5">
        <f>SUMIF('KPI data 2022'!$B:$B, $B298,'KPI data 2022'!$AI:$AI)</f>
        <v>9332.1500000000015</v>
      </c>
      <c r="AD298" s="5">
        <f>SUMIF('KPI data 2023'!$B:$B, $B298, 'KPI data 2023'!$AI:$AI)</f>
        <v>8834.5699999999979</v>
      </c>
      <c r="AE298" s="5">
        <f>SUMIF('KPI data 2024'!$B:$B, $B298, 'KPI data 2024'!$AI:$AI)</f>
        <v>13288.84</v>
      </c>
      <c r="AF298" s="5">
        <f t="shared" si="118"/>
        <v>9606.09</v>
      </c>
      <c r="AG298" s="5">
        <f>IF(D298="Switzerland",SUMIF('Combined Budget 2025 CHF'!$B:$B,$B298,'Combined Budget 2025 CHF'!$Q:$Q),SUMIF('Combined Budget 2025 EUR'!$B:$B,$B298,'Combined Budget 2025 EUR'!$Q:$Q))</f>
        <v>16000</v>
      </c>
      <c r="AH298" s="6"/>
      <c r="AI298" s="6">
        <f t="shared" si="110"/>
        <v>-0.27713103626802638</v>
      </c>
      <c r="AJ298" s="6">
        <f t="shared" si="111"/>
        <v>8.7329660639963613E-2</v>
      </c>
      <c r="AK298" s="6">
        <f t="shared" si="112"/>
        <v>2.9354436008850904E-2</v>
      </c>
      <c r="AL298" s="6">
        <f t="shared" si="113"/>
        <v>-0.399619375</v>
      </c>
      <c r="AM298" s="6">
        <f t="shared" si="119"/>
        <v>7.2591821910032994E-3</v>
      </c>
      <c r="AN298" s="6"/>
      <c r="AO298" s="7">
        <f t="shared" si="114"/>
        <v>-3682.75</v>
      </c>
      <c r="AP298" s="7">
        <f t="shared" si="115"/>
        <v>771.52000000000226</v>
      </c>
      <c r="AQ298" s="7">
        <f t="shared" si="116"/>
        <v>273.93999999999869</v>
      </c>
      <c r="AR298" s="7">
        <f t="shared" si="117"/>
        <v>-6393.91</v>
      </c>
    </row>
    <row r="299" spans="2:44" x14ac:dyDescent="0.25">
      <c r="B299">
        <v>20251</v>
      </c>
      <c r="C299" t="s">
        <v>77</v>
      </c>
      <c r="D299" s="1" t="s">
        <v>23</v>
      </c>
      <c r="E299" s="1" t="str">
        <f>IF(D299="Switzerland", VLOOKUP($B299, 'Combined Budget 2025 CHF'!$B:$E, 4, 0), VLOOKUP($B299, 'Combined Budget 2025 EUR'!$B:$E, 4, 0))</f>
        <v>NRW</v>
      </c>
      <c r="F299" s="1" t="s">
        <v>535</v>
      </c>
      <c r="G299" s="1" t="s">
        <v>106</v>
      </c>
      <c r="H299" t="str">
        <f>IF(D299="Switzerland", VLOOKUP($B299, 'Combined Budget 2025 CHF'!$B:$K, 10, 0), VLOOKUP($B299, 'Combined Budget 2025 EUR'!$B:$K, 10, 0))</f>
        <v>BB</v>
      </c>
      <c r="I299" t="s">
        <v>64</v>
      </c>
      <c r="J299">
        <f>YEAR(VLOOKUP($B299, 'KPI data 2025'!$B:$H, 7, 0))</f>
        <v>1900</v>
      </c>
      <c r="K299" t="str">
        <f t="shared" si="100"/>
        <v>Pre-2022</v>
      </c>
      <c r="L299" s="5">
        <f>SUMIF('KPI data 2022'!$B:$B, $B299,'KPI data 2022'!$X:$X)</f>
        <v>7958.0599999999995</v>
      </c>
      <c r="M299" s="5">
        <f>SUMIF('KPI data 2023'!$B:$B, $B299, 'KPI data 2023'!$X:$X)</f>
        <v>10240.879999999999</v>
      </c>
      <c r="N299" s="5">
        <f>SUMIF('KPI data 2024'!$B:$B, $B299, 'KPI data 2024'!$X:$X)</f>
        <v>8846.7100000000009</v>
      </c>
      <c r="O299" s="5">
        <f>SUMIF('KPI data 2025'!$B:$B, $B299, 'KPI data 2025'!$X:$X)</f>
        <v>7149.4500000000007</v>
      </c>
      <c r="P299" s="5">
        <f>IF(D299="Switzerland",SUMIF('Combined Budget 2025 CHF'!$B:$B,$B299,'Combined Budget 2025 CHF'!$AF:$AF),SUMIF('Combined Budget 2025 EUR'!$B:$B,$B299,'Combined Budget 2025 EUR'!$AN:$AN))</f>
        <v>6205</v>
      </c>
      <c r="Q299" s="6"/>
      <c r="R299" s="6">
        <f t="shared" si="101"/>
        <v>-0.19185211225415999</v>
      </c>
      <c r="S299" s="6">
        <f t="shared" si="102"/>
        <v>-0.30187151885384833</v>
      </c>
      <c r="T299" s="6">
        <f t="shared" si="103"/>
        <v>-0.10160893484090328</v>
      </c>
      <c r="U299" s="6">
        <f t="shared" si="104"/>
        <v>0.15220789685737324</v>
      </c>
      <c r="V299" s="6">
        <f t="shared" si="105"/>
        <v>-2.6431853639387159E-2</v>
      </c>
      <c r="W299" s="6"/>
      <c r="X299" s="7">
        <f t="shared" si="106"/>
        <v>-1697.2600000000002</v>
      </c>
      <c r="Y299" s="7">
        <f t="shared" si="107"/>
        <v>-3091.4299999999985</v>
      </c>
      <c r="Z299" s="7">
        <f t="shared" si="108"/>
        <v>-808.60999999999876</v>
      </c>
      <c r="AA299" s="7">
        <f t="shared" si="109"/>
        <v>944.45000000000073</v>
      </c>
      <c r="AB299" s="6"/>
      <c r="AC299" s="5">
        <f>SUMIF('KPI data 2022'!$B:$B, $B299,'KPI data 2022'!$AI:$AI)</f>
        <v>7958.0599999999995</v>
      </c>
      <c r="AD299" s="5">
        <f>SUMIF('KPI data 2023'!$B:$B, $B299, 'KPI data 2023'!$AI:$AI)</f>
        <v>10240.879999999999</v>
      </c>
      <c r="AE299" s="5">
        <f>SUMIF('KPI data 2024'!$B:$B, $B299, 'KPI data 2024'!$AI:$AI)</f>
        <v>8846.7100000000009</v>
      </c>
      <c r="AF299" s="5">
        <f t="shared" si="118"/>
        <v>7149.4500000000007</v>
      </c>
      <c r="AG299" s="5">
        <f>IF(D299="Switzerland",SUMIF('Combined Budget 2025 CHF'!$B:$B,$B299,'Combined Budget 2025 CHF'!$Q:$Q),SUMIF('Combined Budget 2025 EUR'!$B:$B,$B299,'Combined Budget 2025 EUR'!$Q:$Q))</f>
        <v>8500</v>
      </c>
      <c r="AH299" s="6"/>
      <c r="AI299" s="6">
        <f t="shared" si="110"/>
        <v>-0.19185211225415999</v>
      </c>
      <c r="AJ299" s="6">
        <f t="shared" si="111"/>
        <v>-0.30187151885384833</v>
      </c>
      <c r="AK299" s="6">
        <f t="shared" si="112"/>
        <v>-0.10160893484090328</v>
      </c>
      <c r="AL299" s="6">
        <f t="shared" si="113"/>
        <v>-0.15888823529411755</v>
      </c>
      <c r="AM299" s="6">
        <f t="shared" si="119"/>
        <v>-2.6431853639387159E-2</v>
      </c>
      <c r="AN299" s="6"/>
      <c r="AO299" s="7">
        <f t="shared" si="114"/>
        <v>-1697.2600000000002</v>
      </c>
      <c r="AP299" s="7">
        <f t="shared" si="115"/>
        <v>-3091.4299999999985</v>
      </c>
      <c r="AQ299" s="7">
        <f t="shared" si="116"/>
        <v>-808.60999999999876</v>
      </c>
      <c r="AR299" s="7">
        <f t="shared" si="117"/>
        <v>-1350.5499999999993</v>
      </c>
    </row>
    <row r="300" spans="2:44" x14ac:dyDescent="0.25">
      <c r="B300">
        <v>20269</v>
      </c>
      <c r="C300" t="s">
        <v>206</v>
      </c>
      <c r="D300" s="1" t="s">
        <v>23</v>
      </c>
      <c r="E300" s="1" t="str">
        <f>IF(D300="Switzerland", VLOOKUP($B300, 'Combined Budget 2025 CHF'!$B:$E, 4, 0), VLOOKUP($B300, 'Combined Budget 2025 EUR'!$B:$E, 4, 0))</f>
        <v>South West</v>
      </c>
      <c r="F300" s="1" t="s">
        <v>535</v>
      </c>
      <c r="G300" s="1" t="s">
        <v>106</v>
      </c>
      <c r="H300" t="str">
        <f>IF(D300="Switzerland", VLOOKUP($B300, 'Combined Budget 2025 CHF'!$B:$K, 10, 0), VLOOKUP($B300, 'Combined Budget 2025 EUR'!$B:$K, 10, 0))</f>
        <v>BB</v>
      </c>
      <c r="I300" t="s">
        <v>64</v>
      </c>
      <c r="J300">
        <f>YEAR(VLOOKUP($B300, 'KPI data 2025'!$B:$H, 7, 0))</f>
        <v>1900</v>
      </c>
      <c r="K300" t="str">
        <f t="shared" si="100"/>
        <v>Pre-2022</v>
      </c>
      <c r="L300" s="5">
        <f>SUMIF('KPI data 2022'!$B:$B, $B300,'KPI data 2022'!$X:$X)</f>
        <v>5682.8</v>
      </c>
      <c r="M300" s="5">
        <f>SUMIF('KPI data 2023'!$B:$B, $B300, 'KPI data 2023'!$X:$X)</f>
        <v>6223.01</v>
      </c>
      <c r="N300" s="5">
        <f>SUMIF('KPI data 2024'!$B:$B, $B300, 'KPI data 2024'!$X:$X)</f>
        <v>6707.59</v>
      </c>
      <c r="O300" s="5">
        <f>SUMIF('KPI data 2025'!$B:$B, $B300, 'KPI data 2025'!$X:$X)</f>
        <v>3709.5299999999997</v>
      </c>
      <c r="P300" s="5">
        <f>IF(D300="Switzerland",SUMIF('Combined Budget 2025 CHF'!$B:$B,$B300,'Combined Budget 2025 CHF'!$AF:$AF),SUMIF('Combined Budget 2025 EUR'!$B:$B,$B300,'Combined Budget 2025 EUR'!$AN:$AN))</f>
        <v>5110</v>
      </c>
      <c r="Q300" s="6"/>
      <c r="R300" s="6">
        <f t="shared" si="101"/>
        <v>-0.44696530348456009</v>
      </c>
      <c r="S300" s="6">
        <f t="shared" si="102"/>
        <v>-0.40390100610476287</v>
      </c>
      <c r="T300" s="6">
        <f t="shared" si="103"/>
        <v>-0.34723551770254102</v>
      </c>
      <c r="U300" s="6">
        <f t="shared" si="104"/>
        <v>-0.27406457925636007</v>
      </c>
      <c r="V300" s="6">
        <f t="shared" si="105"/>
        <v>-0.10114605473620064</v>
      </c>
      <c r="W300" s="6"/>
      <c r="X300" s="7">
        <f t="shared" si="106"/>
        <v>-2998.0600000000004</v>
      </c>
      <c r="Y300" s="7">
        <f t="shared" si="107"/>
        <v>-2513.4800000000005</v>
      </c>
      <c r="Z300" s="7">
        <f t="shared" si="108"/>
        <v>-1973.2700000000004</v>
      </c>
      <c r="AA300" s="7">
        <f t="shared" si="109"/>
        <v>-1400.4700000000003</v>
      </c>
      <c r="AB300" s="6"/>
      <c r="AC300" s="5">
        <f>SUMIF('KPI data 2022'!$B:$B, $B300,'KPI data 2022'!$AI:$AI)</f>
        <v>5682.8</v>
      </c>
      <c r="AD300" s="5">
        <f>SUMIF('KPI data 2023'!$B:$B, $B300, 'KPI data 2023'!$AI:$AI)</f>
        <v>6223.01</v>
      </c>
      <c r="AE300" s="5">
        <f>SUMIF('KPI data 2024'!$B:$B, $B300, 'KPI data 2024'!$AI:$AI)</f>
        <v>6707.59</v>
      </c>
      <c r="AF300" s="5">
        <f t="shared" si="118"/>
        <v>3709.5299999999997</v>
      </c>
      <c r="AG300" s="5">
        <f>IF(D300="Switzerland",SUMIF('Combined Budget 2025 CHF'!$B:$B,$B300,'Combined Budget 2025 CHF'!$Q:$Q),SUMIF('Combined Budget 2025 EUR'!$B:$B,$B300,'Combined Budget 2025 EUR'!$Q:$Q))</f>
        <v>7000</v>
      </c>
      <c r="AH300" s="6"/>
      <c r="AI300" s="6">
        <f t="shared" si="110"/>
        <v>-0.44696530348456009</v>
      </c>
      <c r="AJ300" s="6">
        <f t="shared" si="111"/>
        <v>-0.40390100610476287</v>
      </c>
      <c r="AK300" s="6">
        <f t="shared" si="112"/>
        <v>-0.34723551770254102</v>
      </c>
      <c r="AL300" s="6">
        <f t="shared" si="113"/>
        <v>-0.47006714285714291</v>
      </c>
      <c r="AM300" s="6">
        <f t="shared" si="119"/>
        <v>-0.10114605473620064</v>
      </c>
      <c r="AN300" s="6"/>
      <c r="AO300" s="7">
        <f t="shared" si="114"/>
        <v>-2998.0600000000004</v>
      </c>
      <c r="AP300" s="7">
        <f t="shared" si="115"/>
        <v>-2513.4800000000005</v>
      </c>
      <c r="AQ300" s="7">
        <f t="shared" si="116"/>
        <v>-1973.2700000000004</v>
      </c>
      <c r="AR300" s="7">
        <f t="shared" si="117"/>
        <v>-3290.4700000000003</v>
      </c>
    </row>
    <row r="301" spans="2:44" x14ac:dyDescent="0.25">
      <c r="B301">
        <v>20312</v>
      </c>
      <c r="C301" t="s">
        <v>207</v>
      </c>
      <c r="D301" s="1" t="s">
        <v>23</v>
      </c>
      <c r="E301" s="1" t="str">
        <f>IF(D301="Switzerland", VLOOKUP($B301, 'Combined Budget 2025 CHF'!$B:$E, 4, 0), VLOOKUP($B301, 'Combined Budget 2025 EUR'!$B:$E, 4, 0))</f>
        <v>South West</v>
      </c>
      <c r="F301" s="1" t="s">
        <v>535</v>
      </c>
      <c r="G301" s="1" t="s">
        <v>106</v>
      </c>
      <c r="H301" t="str">
        <f>IF(D301="Switzerland", VLOOKUP($B301, 'Combined Budget 2025 CHF'!$B:$K, 10, 0), VLOOKUP($B301, 'Combined Budget 2025 EUR'!$B:$K, 10, 0))</f>
        <v>BB</v>
      </c>
      <c r="I301" t="s">
        <v>64</v>
      </c>
      <c r="J301">
        <f>YEAR(VLOOKUP($B301, 'KPI data 2025'!$B:$H, 7, 0))</f>
        <v>1900</v>
      </c>
      <c r="K301" t="str">
        <f t="shared" si="100"/>
        <v>Pre-2022</v>
      </c>
      <c r="L301" s="5">
        <f>SUMIF('KPI data 2022'!$B:$B, $B301,'KPI data 2022'!$X:$X)</f>
        <v>15145.46</v>
      </c>
      <c r="M301" s="5">
        <f>SUMIF('KPI data 2023'!$B:$B, $B301, 'KPI data 2023'!$X:$X)</f>
        <v>12728.79</v>
      </c>
      <c r="N301" s="5">
        <f>SUMIF('KPI data 2024'!$B:$B, $B301, 'KPI data 2024'!$X:$X)</f>
        <v>9155.08</v>
      </c>
      <c r="O301" s="5">
        <f>SUMIF('KPI data 2025'!$B:$B, $B301, 'KPI data 2025'!$X:$X)</f>
        <v>12761.1</v>
      </c>
      <c r="P301" s="5">
        <f>IF(D301="Switzerland",SUMIF('Combined Budget 2025 CHF'!$B:$B,$B301,'Combined Budget 2025 CHF'!$AF:$AF),SUMIF('Combined Budget 2025 EUR'!$B:$B,$B301,'Combined Budget 2025 EUR'!$AN:$AN))</f>
        <v>4380</v>
      </c>
      <c r="Q301" s="6"/>
      <c r="R301" s="6">
        <f t="shared" si="101"/>
        <v>0.39388186667948299</v>
      </c>
      <c r="S301" s="6">
        <f t="shared" si="102"/>
        <v>2.5383402507228592E-3</v>
      </c>
      <c r="T301" s="6">
        <f t="shared" si="103"/>
        <v>-0.15743067559519475</v>
      </c>
      <c r="U301" s="6">
        <f t="shared" si="104"/>
        <v>1.9134931506849315</v>
      </c>
      <c r="V301" s="6">
        <f t="shared" si="105"/>
        <v>-4.1920801725094048E-2</v>
      </c>
      <c r="W301" s="6"/>
      <c r="X301" s="7">
        <f t="shared" si="106"/>
        <v>3606.0200000000004</v>
      </c>
      <c r="Y301" s="7">
        <f t="shared" si="107"/>
        <v>32.309999999999491</v>
      </c>
      <c r="Z301" s="7">
        <f t="shared" si="108"/>
        <v>-2384.3599999999988</v>
      </c>
      <c r="AA301" s="7">
        <f t="shared" si="109"/>
        <v>8381.1</v>
      </c>
      <c r="AB301" s="6"/>
      <c r="AC301" s="5">
        <f>SUMIF('KPI data 2022'!$B:$B, $B301,'KPI data 2022'!$AI:$AI)</f>
        <v>15145.46</v>
      </c>
      <c r="AD301" s="5">
        <f>SUMIF('KPI data 2023'!$B:$B, $B301, 'KPI data 2023'!$AI:$AI)</f>
        <v>12728.79</v>
      </c>
      <c r="AE301" s="5">
        <f>SUMIF('KPI data 2024'!$B:$B, $B301, 'KPI data 2024'!$AI:$AI)</f>
        <v>9155.08</v>
      </c>
      <c r="AF301" s="5">
        <f t="shared" si="118"/>
        <v>12761.1</v>
      </c>
      <c r="AG301" s="5">
        <f>IF(D301="Switzerland",SUMIF('Combined Budget 2025 CHF'!$B:$B,$B301,'Combined Budget 2025 CHF'!$Q:$Q),SUMIF('Combined Budget 2025 EUR'!$B:$B,$B301,'Combined Budget 2025 EUR'!$Q:$Q))</f>
        <v>6000</v>
      </c>
      <c r="AH301" s="6"/>
      <c r="AI301" s="6">
        <f t="shared" si="110"/>
        <v>0.39388186667948299</v>
      </c>
      <c r="AJ301" s="6">
        <f t="shared" si="111"/>
        <v>2.5383402507228592E-3</v>
      </c>
      <c r="AK301" s="6">
        <f t="shared" si="112"/>
        <v>-0.15743067559519475</v>
      </c>
      <c r="AL301" s="6">
        <f t="shared" si="113"/>
        <v>1.1268500000000001</v>
      </c>
      <c r="AM301" s="6">
        <f t="shared" si="119"/>
        <v>-4.1920801725094048E-2</v>
      </c>
      <c r="AN301" s="6"/>
      <c r="AO301" s="7">
        <f t="shared" si="114"/>
        <v>3606.0200000000004</v>
      </c>
      <c r="AP301" s="7">
        <f t="shared" si="115"/>
        <v>32.309999999999491</v>
      </c>
      <c r="AQ301" s="7">
        <f t="shared" si="116"/>
        <v>-2384.3599999999988</v>
      </c>
      <c r="AR301" s="7">
        <f t="shared" si="117"/>
        <v>6761.1</v>
      </c>
    </row>
    <row r="302" spans="2:44" x14ac:dyDescent="0.25">
      <c r="B302">
        <v>20332</v>
      </c>
      <c r="C302" t="s">
        <v>208</v>
      </c>
      <c r="D302" s="1" t="s">
        <v>23</v>
      </c>
      <c r="E302" s="1" t="str">
        <f>IF(D302="Switzerland", VLOOKUP($B302, 'Combined Budget 2025 CHF'!$B:$E, 4, 0), VLOOKUP($B302, 'Combined Budget 2025 EUR'!$B:$E, 4, 0))</f>
        <v>South West</v>
      </c>
      <c r="F302" s="1" t="s">
        <v>535</v>
      </c>
      <c r="G302" s="1" t="s">
        <v>106</v>
      </c>
      <c r="H302" t="str">
        <f>IF(D302="Switzerland", VLOOKUP($B302, 'Combined Budget 2025 CHF'!$B:$K, 10, 0), VLOOKUP($B302, 'Combined Budget 2025 EUR'!$B:$K, 10, 0))</f>
        <v>BB</v>
      </c>
      <c r="I302" t="s">
        <v>64</v>
      </c>
      <c r="J302">
        <f>YEAR(VLOOKUP($B302, 'KPI data 2025'!$B:$H, 7, 0))</f>
        <v>1900</v>
      </c>
      <c r="K302" t="str">
        <f t="shared" si="100"/>
        <v>Pre-2022</v>
      </c>
      <c r="L302" s="5">
        <f>SUMIF('KPI data 2022'!$B:$B, $B302,'KPI data 2022'!$X:$X)</f>
        <v>5911.37</v>
      </c>
      <c r="M302" s="5">
        <f>SUMIF('KPI data 2023'!$B:$B, $B302, 'KPI data 2023'!$X:$X)</f>
        <v>4394.2299999999996</v>
      </c>
      <c r="N302" s="5">
        <f>SUMIF('KPI data 2024'!$B:$B, $B302, 'KPI data 2024'!$X:$X)</f>
        <v>7268.7500000000009</v>
      </c>
      <c r="O302" s="5">
        <f>SUMIF('KPI data 2025'!$B:$B, $B302, 'KPI data 2025'!$X:$X)</f>
        <v>4018.5199999999995</v>
      </c>
      <c r="P302" s="5">
        <f>IF(D302="Switzerland",SUMIF('Combined Budget 2025 CHF'!$B:$B,$B302,'Combined Budget 2025 CHF'!$AF:$AF),SUMIF('Combined Budget 2025 EUR'!$B:$B,$B302,'Combined Budget 2025 EUR'!$AN:$AN))</f>
        <v>5840</v>
      </c>
      <c r="Q302" s="6"/>
      <c r="R302" s="6">
        <f t="shared" si="101"/>
        <v>-0.44715116079105777</v>
      </c>
      <c r="S302" s="6">
        <f t="shared" si="102"/>
        <v>-8.5500758949804689E-2</v>
      </c>
      <c r="T302" s="6">
        <f t="shared" si="103"/>
        <v>-0.32020496094813899</v>
      </c>
      <c r="U302" s="6">
        <f t="shared" si="104"/>
        <v>-0.31189726027397269</v>
      </c>
      <c r="V302" s="6">
        <f t="shared" si="105"/>
        <v>-9.1981916519078499E-2</v>
      </c>
      <c r="W302" s="6"/>
      <c r="X302" s="7">
        <f t="shared" si="106"/>
        <v>-3250.2300000000014</v>
      </c>
      <c r="Y302" s="7">
        <f t="shared" si="107"/>
        <v>-375.71000000000004</v>
      </c>
      <c r="Z302" s="7">
        <f t="shared" si="108"/>
        <v>-1892.8500000000004</v>
      </c>
      <c r="AA302" s="7">
        <f t="shared" si="109"/>
        <v>-1821.4800000000005</v>
      </c>
      <c r="AB302" s="6"/>
      <c r="AC302" s="5">
        <f>SUMIF('KPI data 2022'!$B:$B, $B302,'KPI data 2022'!$AI:$AI)</f>
        <v>5911.37</v>
      </c>
      <c r="AD302" s="5">
        <f>SUMIF('KPI data 2023'!$B:$B, $B302, 'KPI data 2023'!$AI:$AI)</f>
        <v>4394.2299999999996</v>
      </c>
      <c r="AE302" s="5">
        <f>SUMIF('KPI data 2024'!$B:$B, $B302, 'KPI data 2024'!$AI:$AI)</f>
        <v>7268.7500000000009</v>
      </c>
      <c r="AF302" s="5">
        <f t="shared" si="118"/>
        <v>4018.5199999999995</v>
      </c>
      <c r="AG302" s="5">
        <f>IF(D302="Switzerland",SUMIF('Combined Budget 2025 CHF'!$B:$B,$B302,'Combined Budget 2025 CHF'!$Q:$Q),SUMIF('Combined Budget 2025 EUR'!$B:$B,$B302,'Combined Budget 2025 EUR'!$Q:$Q))</f>
        <v>8000</v>
      </c>
      <c r="AH302" s="6"/>
      <c r="AI302" s="6">
        <f t="shared" si="110"/>
        <v>-0.44715116079105777</v>
      </c>
      <c r="AJ302" s="6">
        <f t="shared" si="111"/>
        <v>-8.5500758949804689E-2</v>
      </c>
      <c r="AK302" s="6">
        <f t="shared" si="112"/>
        <v>-0.32020496094813899</v>
      </c>
      <c r="AL302" s="6">
        <f t="shared" si="113"/>
        <v>-0.49768500000000004</v>
      </c>
      <c r="AM302" s="6">
        <f t="shared" si="119"/>
        <v>-9.1981916519078499E-2</v>
      </c>
      <c r="AN302" s="6"/>
      <c r="AO302" s="7">
        <f t="shared" si="114"/>
        <v>-3250.2300000000014</v>
      </c>
      <c r="AP302" s="7">
        <f t="shared" si="115"/>
        <v>-375.71000000000004</v>
      </c>
      <c r="AQ302" s="7">
        <f t="shared" si="116"/>
        <v>-1892.8500000000004</v>
      </c>
      <c r="AR302" s="7">
        <f t="shared" si="117"/>
        <v>-3981.4800000000005</v>
      </c>
    </row>
    <row r="303" spans="2:44" x14ac:dyDescent="0.25">
      <c r="B303">
        <v>20340</v>
      </c>
      <c r="C303" t="s">
        <v>134</v>
      </c>
      <c r="D303" s="1" t="s">
        <v>23</v>
      </c>
      <c r="E303" s="1" t="str">
        <f>IF(D303="Switzerland", VLOOKUP($B303, 'Combined Budget 2025 CHF'!$B:$E, 4, 0), VLOOKUP($B303, 'Combined Budget 2025 EUR'!$B:$E, 4, 0))</f>
        <v>North</v>
      </c>
      <c r="F303" s="1" t="s">
        <v>533</v>
      </c>
      <c r="G303" s="1" t="s">
        <v>533</v>
      </c>
      <c r="H303" t="str">
        <f>IF(D303="Switzerland", VLOOKUP($B303, 'Combined Budget 2025 CHF'!$B:$K, 10, 0), VLOOKUP($B303, 'Combined Budget 2025 EUR'!$B:$K, 10, 0))</f>
        <v>BB</v>
      </c>
      <c r="I303" t="s">
        <v>107</v>
      </c>
      <c r="J303">
        <f>YEAR(VLOOKUP($B303, 'KPI data 2025'!$B:$H, 7, 0))</f>
        <v>1900</v>
      </c>
      <c r="K303" t="str">
        <f t="shared" si="100"/>
        <v>Pre-2022</v>
      </c>
      <c r="L303" s="5">
        <f>SUMIF('KPI data 2022'!$B:$B, $B303,'KPI data 2022'!$X:$X)</f>
        <v>8671.6700000000019</v>
      </c>
      <c r="M303" s="5">
        <f>SUMIF('KPI data 2023'!$B:$B, $B303, 'KPI data 2023'!$X:$X)</f>
        <v>16654.3</v>
      </c>
      <c r="N303" s="5">
        <f>SUMIF('KPI data 2024'!$B:$B, $B303, 'KPI data 2024'!$X:$X)</f>
        <v>18522.89</v>
      </c>
      <c r="O303" s="5">
        <f>SUMIF('KPI data 2025'!$B:$B, $B303, 'KPI data 2025'!$X:$X)</f>
        <v>15732.830000000002</v>
      </c>
      <c r="P303" s="5">
        <f>IF(D303="Switzerland",SUMIF('Combined Budget 2025 CHF'!$B:$B,$B303,'Combined Budget 2025 CHF'!$AF:$AF),SUMIF('Combined Budget 2025 EUR'!$B:$B,$B303,'Combined Budget 2025 EUR'!$AN:$AN))</f>
        <v>14600</v>
      </c>
      <c r="Q303" s="6"/>
      <c r="R303" s="6">
        <f t="shared" si="101"/>
        <v>-0.15062768282919126</v>
      </c>
      <c r="S303" s="6">
        <f t="shared" si="102"/>
        <v>-5.5329254306695441E-2</v>
      </c>
      <c r="T303" s="6">
        <f t="shared" si="103"/>
        <v>0.81427914115735467</v>
      </c>
      <c r="U303" s="6">
        <f t="shared" si="104"/>
        <v>7.7591095890411133E-2</v>
      </c>
      <c r="V303" s="6">
        <f t="shared" si="105"/>
        <v>0.16058252449022126</v>
      </c>
      <c r="W303" s="6"/>
      <c r="X303" s="7">
        <f t="shared" si="106"/>
        <v>-2790.0599999999977</v>
      </c>
      <c r="Y303" s="7">
        <f t="shared" si="107"/>
        <v>-921.46999999999753</v>
      </c>
      <c r="Z303" s="7">
        <f t="shared" si="108"/>
        <v>7061.16</v>
      </c>
      <c r="AA303" s="7">
        <f t="shared" si="109"/>
        <v>1132.8300000000017</v>
      </c>
      <c r="AB303" s="6"/>
      <c r="AC303" s="5">
        <f>SUMIF('KPI data 2022'!$B:$B, $B303,'KPI data 2022'!$AI:$AI)</f>
        <v>8671.6700000000019</v>
      </c>
      <c r="AD303" s="5">
        <f>SUMIF('KPI data 2023'!$B:$B, $B303, 'KPI data 2023'!$AI:$AI)</f>
        <v>16654.3</v>
      </c>
      <c r="AE303" s="5">
        <f>SUMIF('KPI data 2024'!$B:$B, $B303, 'KPI data 2024'!$AI:$AI)</f>
        <v>18522.89</v>
      </c>
      <c r="AF303" s="5">
        <f t="shared" si="118"/>
        <v>15732.830000000002</v>
      </c>
      <c r="AG303" s="5">
        <f>IF(D303="Switzerland",SUMIF('Combined Budget 2025 CHF'!$B:$B,$B303,'Combined Budget 2025 CHF'!$Q:$Q),SUMIF('Combined Budget 2025 EUR'!$B:$B,$B303,'Combined Budget 2025 EUR'!$Q:$Q))</f>
        <v>20000</v>
      </c>
      <c r="AH303" s="6"/>
      <c r="AI303" s="6">
        <f t="shared" si="110"/>
        <v>-0.15062768282919126</v>
      </c>
      <c r="AJ303" s="6">
        <f t="shared" si="111"/>
        <v>-5.5329254306695441E-2</v>
      </c>
      <c r="AK303" s="6">
        <f t="shared" si="112"/>
        <v>0.81427914115735467</v>
      </c>
      <c r="AL303" s="6">
        <f t="shared" si="113"/>
        <v>-0.2133584999999999</v>
      </c>
      <c r="AM303" s="6">
        <f t="shared" si="119"/>
        <v>0.16058252449022126</v>
      </c>
      <c r="AN303" s="6"/>
      <c r="AO303" s="7">
        <f t="shared" si="114"/>
        <v>-2790.0599999999977</v>
      </c>
      <c r="AP303" s="7">
        <f t="shared" si="115"/>
        <v>-921.46999999999753</v>
      </c>
      <c r="AQ303" s="7">
        <f t="shared" si="116"/>
        <v>7061.16</v>
      </c>
      <c r="AR303" s="7">
        <f t="shared" si="117"/>
        <v>-4267.1699999999983</v>
      </c>
    </row>
    <row r="304" spans="2:44" x14ac:dyDescent="0.25">
      <c r="B304">
        <v>20376</v>
      </c>
      <c r="C304" t="s">
        <v>256</v>
      </c>
      <c r="D304" s="1" t="s">
        <v>23</v>
      </c>
      <c r="E304" s="1" t="str">
        <f>IF(D304="Switzerland", VLOOKUP($B304, 'Combined Budget 2025 CHF'!$B:$E, 4, 0), VLOOKUP($B304, 'Combined Budget 2025 EUR'!$B:$E, 4, 0))</f>
        <v>South East / Bayern</v>
      </c>
      <c r="F304" s="1">
        <v>0</v>
      </c>
      <c r="G304" s="1">
        <v>0</v>
      </c>
      <c r="H304" t="str">
        <f>IF(D304="Switzerland", VLOOKUP($B304, 'Combined Budget 2025 CHF'!$B:$K, 10, 0), VLOOKUP($B304, 'Combined Budget 2025 EUR'!$B:$K, 10, 0))</f>
        <v>BB</v>
      </c>
      <c r="I304" t="s">
        <v>64</v>
      </c>
      <c r="J304">
        <f>YEAR(VLOOKUP($B304, 'KPI data 2025'!$B:$H, 7, 0))</f>
        <v>1900</v>
      </c>
      <c r="K304" t="str">
        <f t="shared" si="100"/>
        <v>Pre-2022</v>
      </c>
      <c r="L304" s="5">
        <f>SUMIF('KPI data 2022'!$B:$B, $B304,'KPI data 2022'!$X:$X)</f>
        <v>10681.47</v>
      </c>
      <c r="M304" s="5">
        <f>SUMIF('KPI data 2023'!$B:$B, $B304, 'KPI data 2023'!$X:$X)</f>
        <v>9041.5199999999986</v>
      </c>
      <c r="N304" s="5">
        <f>SUMIF('KPI data 2024'!$B:$B, $B304, 'KPI data 2024'!$X:$X)</f>
        <v>10728.13</v>
      </c>
      <c r="O304" s="5">
        <f>SUMIF('KPI data 2025'!$B:$B, $B304, 'KPI data 2025'!$X:$X)</f>
        <v>7455.78</v>
      </c>
      <c r="P304" s="5">
        <f>IF(D304="Switzerland",SUMIF('Combined Budget 2025 CHF'!$B:$B,$B304,'Combined Budget 2025 CHF'!$AF:$AF),SUMIF('Combined Budget 2025 EUR'!$B:$B,$B304,'Combined Budget 2025 EUR'!$AN:$AN))</f>
        <v>9490</v>
      </c>
      <c r="Q304" s="6"/>
      <c r="R304" s="6">
        <f t="shared" si="101"/>
        <v>-0.3050252001047713</v>
      </c>
      <c r="S304" s="6">
        <f t="shared" si="102"/>
        <v>-0.17538422743078586</v>
      </c>
      <c r="T304" s="6">
        <f t="shared" si="103"/>
        <v>-0.30198933292889463</v>
      </c>
      <c r="U304" s="6">
        <f t="shared" si="104"/>
        <v>-0.21435405690200215</v>
      </c>
      <c r="V304" s="6">
        <f t="shared" si="105"/>
        <v>-8.5959340694015673E-2</v>
      </c>
      <c r="W304" s="6"/>
      <c r="X304" s="7">
        <f t="shared" si="106"/>
        <v>-3272.3499999999995</v>
      </c>
      <c r="Y304" s="7">
        <f t="shared" si="107"/>
        <v>-1585.7399999999989</v>
      </c>
      <c r="Z304" s="7">
        <f t="shared" si="108"/>
        <v>-3225.6899999999996</v>
      </c>
      <c r="AA304" s="7">
        <f t="shared" si="109"/>
        <v>-2034.2200000000003</v>
      </c>
      <c r="AB304" s="6"/>
      <c r="AC304" s="5">
        <f>SUMIF('KPI data 2022'!$B:$B, $B304,'KPI data 2022'!$AI:$AI)</f>
        <v>10681.47</v>
      </c>
      <c r="AD304" s="5">
        <f>SUMIF('KPI data 2023'!$B:$B, $B304, 'KPI data 2023'!$AI:$AI)</f>
        <v>9041.5199999999986</v>
      </c>
      <c r="AE304" s="5">
        <f>SUMIF('KPI data 2024'!$B:$B, $B304, 'KPI data 2024'!$AI:$AI)</f>
        <v>10728.13</v>
      </c>
      <c r="AF304" s="5">
        <f t="shared" si="118"/>
        <v>7455.78</v>
      </c>
      <c r="AG304" s="5">
        <f>IF(D304="Switzerland",SUMIF('Combined Budget 2025 CHF'!$B:$B,$B304,'Combined Budget 2025 CHF'!$Q:$Q),SUMIF('Combined Budget 2025 EUR'!$B:$B,$B304,'Combined Budget 2025 EUR'!$Q:$Q))</f>
        <v>13000</v>
      </c>
      <c r="AH304" s="6"/>
      <c r="AI304" s="6">
        <f t="shared" si="110"/>
        <v>-0.3050252001047713</v>
      </c>
      <c r="AJ304" s="6">
        <f t="shared" si="111"/>
        <v>-0.17538422743078586</v>
      </c>
      <c r="AK304" s="6">
        <f t="shared" si="112"/>
        <v>-0.30198933292889463</v>
      </c>
      <c r="AL304" s="6">
        <f t="shared" si="113"/>
        <v>-0.42647846153846158</v>
      </c>
      <c r="AM304" s="6">
        <f t="shared" si="119"/>
        <v>-8.5959340694015673E-2</v>
      </c>
      <c r="AN304" s="6"/>
      <c r="AO304" s="7">
        <f t="shared" si="114"/>
        <v>-3272.3499999999995</v>
      </c>
      <c r="AP304" s="7">
        <f t="shared" si="115"/>
        <v>-1585.7399999999989</v>
      </c>
      <c r="AQ304" s="7">
        <f t="shared" si="116"/>
        <v>-3225.6899999999996</v>
      </c>
      <c r="AR304" s="7">
        <f t="shared" si="117"/>
        <v>-5544.22</v>
      </c>
    </row>
    <row r="305" spans="2:44" x14ac:dyDescent="0.25">
      <c r="B305">
        <v>20414</v>
      </c>
      <c r="C305" t="s">
        <v>257</v>
      </c>
      <c r="D305" s="1" t="s">
        <v>23</v>
      </c>
      <c r="E305" s="1" t="str">
        <f>IF(D305="Switzerland", VLOOKUP($B305, 'Combined Budget 2025 CHF'!$B:$E, 4, 0), VLOOKUP($B305, 'Combined Budget 2025 EUR'!$B:$E, 4, 0))</f>
        <v>South East / Bayern</v>
      </c>
      <c r="F305" s="1" t="s">
        <v>535</v>
      </c>
      <c r="G305" s="1" t="s">
        <v>106</v>
      </c>
      <c r="H305" t="str">
        <f>IF(D305="Switzerland", VLOOKUP($B305, 'Combined Budget 2025 CHF'!$B:$K, 10, 0), VLOOKUP($B305, 'Combined Budget 2025 EUR'!$B:$K, 10, 0))</f>
        <v>BB</v>
      </c>
      <c r="I305" t="s">
        <v>64</v>
      </c>
      <c r="J305">
        <f>YEAR(VLOOKUP($B305, 'KPI data 2025'!$B:$H, 7, 0))</f>
        <v>1900</v>
      </c>
      <c r="K305" t="str">
        <f t="shared" si="100"/>
        <v>Pre-2022</v>
      </c>
      <c r="L305" s="5">
        <f>SUMIF('KPI data 2022'!$B:$B, $B305,'KPI data 2022'!$X:$X)</f>
        <v>9029.2200000000012</v>
      </c>
      <c r="M305" s="5">
        <f>SUMIF('KPI data 2023'!$B:$B, $B305, 'KPI data 2023'!$X:$X)</f>
        <v>11614.08</v>
      </c>
      <c r="N305" s="5">
        <f>SUMIF('KPI data 2024'!$B:$B, $B305, 'KPI data 2024'!$X:$X)</f>
        <v>9524.51</v>
      </c>
      <c r="O305" s="5">
        <f>SUMIF('KPI data 2025'!$B:$B, $B305, 'KPI data 2025'!$X:$X)</f>
        <v>12087.41</v>
      </c>
      <c r="P305" s="5">
        <f>IF(D305="Switzerland",SUMIF('Combined Budget 2025 CHF'!$B:$B,$B305,'Combined Budget 2025 CHF'!$AF:$AF),SUMIF('Combined Budget 2025 EUR'!$B:$B,$B305,'Combined Budget 2025 EUR'!$AN:$AN))</f>
        <v>7300</v>
      </c>
      <c r="Q305" s="6"/>
      <c r="R305" s="6">
        <f t="shared" si="101"/>
        <v>0.26908470881966617</v>
      </c>
      <c r="S305" s="6">
        <f t="shared" si="102"/>
        <v>4.0754842398192492E-2</v>
      </c>
      <c r="T305" s="6">
        <f t="shared" si="103"/>
        <v>0.3386992453390214</v>
      </c>
      <c r="U305" s="6">
        <f t="shared" si="104"/>
        <v>0.65580958904109576</v>
      </c>
      <c r="V305" s="6">
        <f t="shared" si="105"/>
        <v>7.5649437979635969E-2</v>
      </c>
      <c r="W305" s="6"/>
      <c r="X305" s="7">
        <f t="shared" si="106"/>
        <v>2562.8999999999996</v>
      </c>
      <c r="Y305" s="7">
        <f t="shared" si="107"/>
        <v>473.32999999999993</v>
      </c>
      <c r="Z305" s="7">
        <f t="shared" si="108"/>
        <v>3058.1899999999987</v>
      </c>
      <c r="AA305" s="7">
        <f t="shared" si="109"/>
        <v>4787.41</v>
      </c>
      <c r="AB305" s="6"/>
      <c r="AC305" s="5">
        <f>SUMIF('KPI data 2022'!$B:$B, $B305,'KPI data 2022'!$AI:$AI)</f>
        <v>9029.2200000000012</v>
      </c>
      <c r="AD305" s="5">
        <f>SUMIF('KPI data 2023'!$B:$B, $B305, 'KPI data 2023'!$AI:$AI)</f>
        <v>11614.08</v>
      </c>
      <c r="AE305" s="5">
        <f>SUMIF('KPI data 2024'!$B:$B, $B305, 'KPI data 2024'!$AI:$AI)</f>
        <v>9524.51</v>
      </c>
      <c r="AF305" s="5">
        <f t="shared" si="118"/>
        <v>12087.41</v>
      </c>
      <c r="AG305" s="5">
        <f>IF(D305="Switzerland",SUMIF('Combined Budget 2025 CHF'!$B:$B,$B305,'Combined Budget 2025 CHF'!$Q:$Q),SUMIF('Combined Budget 2025 EUR'!$B:$B,$B305,'Combined Budget 2025 EUR'!$Q:$Q))</f>
        <v>10000</v>
      </c>
      <c r="AH305" s="6"/>
      <c r="AI305" s="6">
        <f t="shared" si="110"/>
        <v>0.26908470881966617</v>
      </c>
      <c r="AJ305" s="6">
        <f t="shared" si="111"/>
        <v>4.0754842398192492E-2</v>
      </c>
      <c r="AK305" s="6">
        <f t="shared" si="112"/>
        <v>0.3386992453390214</v>
      </c>
      <c r="AL305" s="6">
        <f t="shared" si="113"/>
        <v>0.20874100000000007</v>
      </c>
      <c r="AM305" s="6">
        <f t="shared" si="119"/>
        <v>7.5649437979635969E-2</v>
      </c>
      <c r="AN305" s="6"/>
      <c r="AO305" s="7">
        <f t="shared" si="114"/>
        <v>2562.8999999999996</v>
      </c>
      <c r="AP305" s="7">
        <f t="shared" si="115"/>
        <v>473.32999999999993</v>
      </c>
      <c r="AQ305" s="7">
        <f t="shared" si="116"/>
        <v>3058.1899999999987</v>
      </c>
      <c r="AR305" s="7">
        <f t="shared" si="117"/>
        <v>2087.41</v>
      </c>
    </row>
    <row r="306" spans="2:44" x14ac:dyDescent="0.25">
      <c r="B306" s="1">
        <v>20590</v>
      </c>
      <c r="C306" s="1" t="s">
        <v>78</v>
      </c>
      <c r="D306" s="1" t="s">
        <v>23</v>
      </c>
      <c r="E306" s="1" t="str">
        <f>IF(D306="Switzerland", VLOOKUP($B306, 'Combined Budget 2025 CHF'!$B:$E, 4, 0), VLOOKUP($B306, 'Combined Budget 2025 EUR'!$B:$E, 4, 0))</f>
        <v>NRW</v>
      </c>
      <c r="F306" s="1" t="s">
        <v>535</v>
      </c>
      <c r="G306" s="1" t="s">
        <v>106</v>
      </c>
      <c r="H306" t="str">
        <f>IF(D306="Switzerland", VLOOKUP($B306, 'Combined Budget 2025 CHF'!$B:$K, 10, 0), VLOOKUP($B306, 'Combined Budget 2025 EUR'!$B:$K, 10, 0))</f>
        <v>BB</v>
      </c>
      <c r="I306" t="s">
        <v>64</v>
      </c>
      <c r="J306">
        <f>YEAR(VLOOKUP($B306, 'KPI data 2025'!$B:$H, 7, 0))</f>
        <v>1900</v>
      </c>
      <c r="K306" t="str">
        <f t="shared" si="100"/>
        <v>Pre-2022</v>
      </c>
      <c r="L306" s="5">
        <f>SUMIF('KPI data 2022'!$B:$B, $B306,'KPI data 2022'!$X:$X)</f>
        <v>12576.88</v>
      </c>
      <c r="M306" s="5">
        <f>SUMIF('KPI data 2023'!$B:$B, $B306, 'KPI data 2023'!$X:$X)</f>
        <v>14491.51</v>
      </c>
      <c r="N306" s="5">
        <f>SUMIF('KPI data 2024'!$B:$B, $B306, 'KPI data 2024'!$X:$X)</f>
        <v>11293.56</v>
      </c>
      <c r="O306" s="5">
        <f>SUMIF('KPI data 2025'!$B:$B, $B306, 'KPI data 2025'!$X:$X)</f>
        <v>12495.17</v>
      </c>
      <c r="P306" s="5">
        <f>IF(D306="Switzerland",SUMIF('Combined Budget 2025 CHF'!$B:$B,$B306,'Combined Budget 2025 CHF'!$AF:$AF),SUMIF('Combined Budget 2025 EUR'!$B:$B,$B306,'Combined Budget 2025 EUR'!$AN:$AN))</f>
        <v>8030</v>
      </c>
      <c r="Q306" s="6"/>
      <c r="R306" s="6">
        <f t="shared" si="101"/>
        <v>0.10639780547497879</v>
      </c>
      <c r="S306" s="6">
        <f t="shared" si="102"/>
        <v>-0.13775928112391322</v>
      </c>
      <c r="T306" s="6">
        <f t="shared" si="103"/>
        <v>-6.4968418240453074E-3</v>
      </c>
      <c r="U306" s="6">
        <f t="shared" si="104"/>
        <v>0.55606102117061029</v>
      </c>
      <c r="V306" s="6">
        <f t="shared" si="105"/>
        <v>-1.6281826094053375E-3</v>
      </c>
      <c r="W306" s="6"/>
      <c r="X306" s="7">
        <f t="shared" si="106"/>
        <v>1201.6100000000006</v>
      </c>
      <c r="Y306" s="7">
        <f t="shared" si="107"/>
        <v>-1996.3400000000001</v>
      </c>
      <c r="Z306" s="7">
        <f t="shared" si="108"/>
        <v>-81.709999999999127</v>
      </c>
      <c r="AA306" s="7">
        <f t="shared" si="109"/>
        <v>4465.17</v>
      </c>
      <c r="AB306" s="6"/>
      <c r="AC306" s="5">
        <f>SUMIF('KPI data 2022'!$B:$B, $B306,'KPI data 2022'!$AI:$AI)</f>
        <v>12576.88</v>
      </c>
      <c r="AD306" s="5">
        <f>SUMIF('KPI data 2023'!$B:$B, $B306, 'KPI data 2023'!$AI:$AI)</f>
        <v>14491.51</v>
      </c>
      <c r="AE306" s="5">
        <f>SUMIF('KPI data 2024'!$B:$B, $B306, 'KPI data 2024'!$AI:$AI)</f>
        <v>11293.56</v>
      </c>
      <c r="AF306" s="5">
        <f t="shared" si="118"/>
        <v>12495.17</v>
      </c>
      <c r="AG306" s="5">
        <f>IF(D306="Switzerland",SUMIF('Combined Budget 2025 CHF'!$B:$B,$B306,'Combined Budget 2025 CHF'!$Q:$Q),SUMIF('Combined Budget 2025 EUR'!$B:$B,$B306,'Combined Budget 2025 EUR'!$Q:$Q))</f>
        <v>11000</v>
      </c>
      <c r="AH306" s="6"/>
      <c r="AI306" s="6">
        <f t="shared" si="110"/>
        <v>0.10639780547497879</v>
      </c>
      <c r="AJ306" s="6">
        <f t="shared" si="111"/>
        <v>-0.13775928112391322</v>
      </c>
      <c r="AK306" s="6">
        <f t="shared" si="112"/>
        <v>-6.4968418240453074E-3</v>
      </c>
      <c r="AL306" s="6">
        <f t="shared" si="113"/>
        <v>0.13592454545454546</v>
      </c>
      <c r="AM306" s="6">
        <f t="shared" si="119"/>
        <v>-1.6281826094053375E-3</v>
      </c>
      <c r="AN306" s="6"/>
      <c r="AO306" s="7">
        <f t="shared" si="114"/>
        <v>1201.6100000000006</v>
      </c>
      <c r="AP306" s="7">
        <f t="shared" si="115"/>
        <v>-1996.3400000000001</v>
      </c>
      <c r="AQ306" s="7">
        <f t="shared" si="116"/>
        <v>-81.709999999999127</v>
      </c>
      <c r="AR306" s="7">
        <f t="shared" si="117"/>
        <v>1495.17</v>
      </c>
    </row>
    <row r="307" spans="2:44" x14ac:dyDescent="0.25">
      <c r="B307" s="1">
        <v>20619</v>
      </c>
      <c r="C307" s="1" t="s">
        <v>209</v>
      </c>
      <c r="D307" s="1" t="s">
        <v>23</v>
      </c>
      <c r="E307" s="1" t="str">
        <f>IF(D307="Switzerland", VLOOKUP($B307, 'Combined Budget 2025 CHF'!$B:$E, 4, 0), VLOOKUP($B307, 'Combined Budget 2025 EUR'!$B:$E, 4, 0))</f>
        <v>South West</v>
      </c>
      <c r="F307" s="1" t="s">
        <v>535</v>
      </c>
      <c r="G307" s="1" t="s">
        <v>106</v>
      </c>
      <c r="H307" t="str">
        <f>IF(D307="Switzerland", VLOOKUP($B307, 'Combined Budget 2025 CHF'!$B:$K, 10, 0), VLOOKUP($B307, 'Combined Budget 2025 EUR'!$B:$K, 10, 0))</f>
        <v>BB</v>
      </c>
      <c r="I307" t="s">
        <v>64</v>
      </c>
      <c r="J307">
        <f>YEAR(VLOOKUP($B307, 'KPI data 2025'!$B:$H, 7, 0))</f>
        <v>1900</v>
      </c>
      <c r="K307" t="str">
        <f t="shared" si="100"/>
        <v>Pre-2022</v>
      </c>
      <c r="L307" s="5">
        <f>SUMIF('KPI data 2022'!$B:$B, $B307,'KPI data 2022'!$X:$X)</f>
        <v>9156.5499999999993</v>
      </c>
      <c r="M307" s="5">
        <f>SUMIF('KPI data 2023'!$B:$B, $B307, 'KPI data 2023'!$X:$X)</f>
        <v>8933.9200000000019</v>
      </c>
      <c r="N307" s="5">
        <f>SUMIF('KPI data 2024'!$B:$B, $B307, 'KPI data 2024'!$X:$X)</f>
        <v>6279.9400000000005</v>
      </c>
      <c r="O307" s="5">
        <f>SUMIF('KPI data 2025'!$B:$B, $B307, 'KPI data 2025'!$X:$X)</f>
        <v>7429.2499999999991</v>
      </c>
      <c r="P307" s="5">
        <f>IF(D307="Switzerland",SUMIF('Combined Budget 2025 CHF'!$B:$B,$B307,'Combined Budget 2025 CHF'!$AF:$AF),SUMIF('Combined Budget 2025 EUR'!$B:$B,$B307,'Combined Budget 2025 EUR'!$AN:$AN))</f>
        <v>3650</v>
      </c>
      <c r="Q307" s="6"/>
      <c r="R307" s="6">
        <f t="shared" si="101"/>
        <v>0.18301289502765927</v>
      </c>
      <c r="S307" s="6">
        <f t="shared" si="102"/>
        <v>-0.16842214839622505</v>
      </c>
      <c r="T307" s="6">
        <f t="shared" si="103"/>
        <v>-0.18864091824977747</v>
      </c>
      <c r="U307" s="6">
        <f t="shared" si="104"/>
        <v>1.0354109589041092</v>
      </c>
      <c r="V307" s="6">
        <f t="shared" si="105"/>
        <v>-5.0919008217126138E-2</v>
      </c>
      <c r="W307" s="6"/>
      <c r="X307" s="7">
        <f t="shared" si="106"/>
        <v>1149.3099999999986</v>
      </c>
      <c r="Y307" s="7">
        <f t="shared" si="107"/>
        <v>-1504.6700000000028</v>
      </c>
      <c r="Z307" s="7">
        <f t="shared" si="108"/>
        <v>-1727.3000000000002</v>
      </c>
      <c r="AA307" s="7">
        <f t="shared" si="109"/>
        <v>3779.2499999999991</v>
      </c>
      <c r="AB307" s="6"/>
      <c r="AC307" s="5">
        <f>SUMIF('KPI data 2022'!$B:$B, $B307,'KPI data 2022'!$AI:$AI)</f>
        <v>9156.5499999999993</v>
      </c>
      <c r="AD307" s="5">
        <f>SUMIF('KPI data 2023'!$B:$B, $B307, 'KPI data 2023'!$AI:$AI)</f>
        <v>8933.9200000000019</v>
      </c>
      <c r="AE307" s="5">
        <f>SUMIF('KPI data 2024'!$B:$B, $B307, 'KPI data 2024'!$AI:$AI)</f>
        <v>6279.9400000000005</v>
      </c>
      <c r="AF307" s="5">
        <f t="shared" si="118"/>
        <v>7429.2499999999991</v>
      </c>
      <c r="AG307" s="5">
        <f>IF(D307="Switzerland",SUMIF('Combined Budget 2025 CHF'!$B:$B,$B307,'Combined Budget 2025 CHF'!$Q:$Q),SUMIF('Combined Budget 2025 EUR'!$B:$B,$B307,'Combined Budget 2025 EUR'!$Q:$Q))</f>
        <v>5000</v>
      </c>
      <c r="AH307" s="6"/>
      <c r="AI307" s="6">
        <f t="shared" si="110"/>
        <v>0.18301289502765927</v>
      </c>
      <c r="AJ307" s="6">
        <f t="shared" si="111"/>
        <v>-0.16842214839622505</v>
      </c>
      <c r="AK307" s="6">
        <f t="shared" si="112"/>
        <v>-0.18864091824977747</v>
      </c>
      <c r="AL307" s="6">
        <f t="shared" si="113"/>
        <v>0.48584999999999989</v>
      </c>
      <c r="AM307" s="6">
        <f t="shared" si="119"/>
        <v>-5.0919008217126138E-2</v>
      </c>
      <c r="AN307" s="6"/>
      <c r="AO307" s="7">
        <f t="shared" si="114"/>
        <v>1149.3099999999986</v>
      </c>
      <c r="AP307" s="7">
        <f t="shared" si="115"/>
        <v>-1504.6700000000028</v>
      </c>
      <c r="AQ307" s="7">
        <f t="shared" si="116"/>
        <v>-1727.3000000000002</v>
      </c>
      <c r="AR307" s="7">
        <f t="shared" si="117"/>
        <v>2429.2499999999991</v>
      </c>
    </row>
    <row r="308" spans="2:44" x14ac:dyDescent="0.25">
      <c r="B308" s="1">
        <v>20645</v>
      </c>
      <c r="C308" s="1" t="s">
        <v>79</v>
      </c>
      <c r="D308" s="1" t="s">
        <v>23</v>
      </c>
      <c r="E308" s="1" t="str">
        <f>IF(D308="Switzerland", VLOOKUP($B308, 'Combined Budget 2025 CHF'!$B:$E, 4, 0), VLOOKUP($B308, 'Combined Budget 2025 EUR'!$B:$E, 4, 0))</f>
        <v>NRW</v>
      </c>
      <c r="F308" s="1" t="s">
        <v>535</v>
      </c>
      <c r="G308" s="1" t="s">
        <v>106</v>
      </c>
      <c r="H308" t="str">
        <f>IF(D308="Switzerland", VLOOKUP($B308, 'Combined Budget 2025 CHF'!$B:$K, 10, 0), VLOOKUP($B308, 'Combined Budget 2025 EUR'!$B:$K, 10, 0))</f>
        <v>BB</v>
      </c>
      <c r="I308" t="s">
        <v>107</v>
      </c>
      <c r="J308">
        <f>YEAR(VLOOKUP($B308, 'KPI data 2025'!$B:$H, 7, 0))</f>
        <v>1900</v>
      </c>
      <c r="K308" t="str">
        <f t="shared" si="100"/>
        <v>Pre-2022</v>
      </c>
      <c r="L308" s="5">
        <f>SUMIF('KPI data 2022'!$B:$B, $B308,'KPI data 2022'!$X:$X)</f>
        <v>6885.83</v>
      </c>
      <c r="M308" s="5">
        <f>SUMIF('KPI data 2023'!$B:$B, $B308, 'KPI data 2023'!$X:$X)</f>
        <v>7525.2800000000007</v>
      </c>
      <c r="N308" s="5">
        <f>SUMIF('KPI data 2024'!$B:$B, $B308, 'KPI data 2024'!$X:$X)</f>
        <v>6739.31</v>
      </c>
      <c r="O308" s="5">
        <f>SUMIF('KPI data 2025'!$B:$B, $B308, 'KPI data 2025'!$X:$X)</f>
        <v>6654.15</v>
      </c>
      <c r="P308" s="5">
        <f>IF(D308="Switzerland",SUMIF('Combined Budget 2025 CHF'!$B:$B,$B308,'Combined Budget 2025 CHF'!$AF:$AF),SUMIF('Combined Budget 2025 EUR'!$B:$B,$B308,'Combined Budget 2025 EUR'!$AN:$AN))</f>
        <v>5110</v>
      </c>
      <c r="Q308" s="6"/>
      <c r="R308" s="6">
        <f t="shared" si="101"/>
        <v>-1.2636308464813228E-2</v>
      </c>
      <c r="S308" s="6">
        <f t="shared" si="102"/>
        <v>-0.11576047668658185</v>
      </c>
      <c r="T308" s="6">
        <f t="shared" si="103"/>
        <v>-3.3645907610266312E-2</v>
      </c>
      <c r="U308" s="6">
        <f t="shared" si="104"/>
        <v>0.30218199608610563</v>
      </c>
      <c r="V308" s="6">
        <f t="shared" si="105"/>
        <v>-8.5197387284353665E-3</v>
      </c>
      <c r="W308" s="6"/>
      <c r="X308" s="7">
        <f t="shared" si="106"/>
        <v>-85.160000000000764</v>
      </c>
      <c r="Y308" s="7">
        <f t="shared" si="107"/>
        <v>-871.13000000000102</v>
      </c>
      <c r="Z308" s="7">
        <f t="shared" si="108"/>
        <v>-231.68000000000029</v>
      </c>
      <c r="AA308" s="7">
        <f t="shared" si="109"/>
        <v>1544.1499999999996</v>
      </c>
      <c r="AB308" s="6"/>
      <c r="AC308" s="5">
        <f>SUMIF('KPI data 2022'!$B:$B, $B308,'KPI data 2022'!$AI:$AI)</f>
        <v>6885.83</v>
      </c>
      <c r="AD308" s="5">
        <f>SUMIF('KPI data 2023'!$B:$B, $B308, 'KPI data 2023'!$AI:$AI)</f>
        <v>7525.2800000000007</v>
      </c>
      <c r="AE308" s="5">
        <f>SUMIF('KPI data 2024'!$B:$B, $B308, 'KPI data 2024'!$AI:$AI)</f>
        <v>6739.31</v>
      </c>
      <c r="AF308" s="5">
        <f t="shared" si="118"/>
        <v>6654.15</v>
      </c>
      <c r="AG308" s="5">
        <f>IF(D308="Switzerland",SUMIF('Combined Budget 2025 CHF'!$B:$B,$B308,'Combined Budget 2025 CHF'!$Q:$Q),SUMIF('Combined Budget 2025 EUR'!$B:$B,$B308,'Combined Budget 2025 EUR'!$Q:$Q))</f>
        <v>7000</v>
      </c>
      <c r="AH308" s="6"/>
      <c r="AI308" s="6">
        <f t="shared" si="110"/>
        <v>-1.2636308464813228E-2</v>
      </c>
      <c r="AJ308" s="6">
        <f t="shared" si="111"/>
        <v>-0.11576047668658185</v>
      </c>
      <c r="AK308" s="6">
        <f t="shared" si="112"/>
        <v>-3.3645907610266312E-2</v>
      </c>
      <c r="AL308" s="6">
        <f t="shared" si="113"/>
        <v>-4.9407142857142872E-2</v>
      </c>
      <c r="AM308" s="6">
        <f t="shared" si="119"/>
        <v>-8.5197387284353665E-3</v>
      </c>
      <c r="AN308" s="6"/>
      <c r="AO308" s="7">
        <f t="shared" si="114"/>
        <v>-85.160000000000764</v>
      </c>
      <c r="AP308" s="7">
        <f t="shared" si="115"/>
        <v>-871.13000000000102</v>
      </c>
      <c r="AQ308" s="7">
        <f t="shared" si="116"/>
        <v>-231.68000000000029</v>
      </c>
      <c r="AR308" s="7">
        <f t="shared" si="117"/>
        <v>-345.85000000000036</v>
      </c>
    </row>
    <row r="309" spans="2:44" x14ac:dyDescent="0.25">
      <c r="B309" s="1">
        <v>20696</v>
      </c>
      <c r="C309" s="1" t="s">
        <v>258</v>
      </c>
      <c r="D309" s="1" t="s">
        <v>23</v>
      </c>
      <c r="E309" s="1" t="str">
        <f>IF(D309="Switzerland", VLOOKUP($B309, 'Combined Budget 2025 CHF'!$B:$E, 4, 0), VLOOKUP($B309, 'Combined Budget 2025 EUR'!$B:$E, 4, 0))</f>
        <v>South East / Bayern</v>
      </c>
      <c r="F309" s="1" t="s">
        <v>535</v>
      </c>
      <c r="G309" s="1" t="s">
        <v>106</v>
      </c>
      <c r="H309" t="str">
        <f>IF(D309="Switzerland", VLOOKUP($B309, 'Combined Budget 2025 CHF'!$B:$K, 10, 0), VLOOKUP($B309, 'Combined Budget 2025 EUR'!$B:$K, 10, 0))</f>
        <v>BB</v>
      </c>
      <c r="I309" t="s">
        <v>64</v>
      </c>
      <c r="J309">
        <f>YEAR(VLOOKUP($B309, 'KPI data 2025'!$B:$H, 7, 0))</f>
        <v>1900</v>
      </c>
      <c r="K309" t="str">
        <f t="shared" si="100"/>
        <v>Pre-2022</v>
      </c>
      <c r="L309" s="5">
        <f>SUMIF('KPI data 2022'!$B:$B, $B309,'KPI data 2022'!$X:$X)</f>
        <v>22034.619999999995</v>
      </c>
      <c r="M309" s="5">
        <f>SUMIF('KPI data 2023'!$B:$B, $B309, 'KPI data 2023'!$X:$X)</f>
        <v>20918.650000000001</v>
      </c>
      <c r="N309" s="5">
        <f>SUMIF('KPI data 2024'!$B:$B, $B309, 'KPI data 2024'!$X:$X)</f>
        <v>8869.130000000001</v>
      </c>
      <c r="O309" s="5">
        <f>SUMIF('KPI data 2025'!$B:$B, $B309, 'KPI data 2025'!$X:$X)</f>
        <v>9403.65</v>
      </c>
      <c r="P309" s="5">
        <f>IF(D309="Switzerland",SUMIF('Combined Budget 2025 CHF'!$B:$B,$B309,'Combined Budget 2025 CHF'!$AF:$AF),SUMIF('Combined Budget 2025 EUR'!$B:$B,$B309,'Combined Budget 2025 EUR'!$AN:$AN))</f>
        <v>7300</v>
      </c>
      <c r="Q309" s="6"/>
      <c r="R309" s="6">
        <f t="shared" si="101"/>
        <v>6.0267467045809209E-2</v>
      </c>
      <c r="S309" s="6">
        <f t="shared" si="102"/>
        <v>-0.55046573273131871</v>
      </c>
      <c r="T309" s="6">
        <f t="shared" si="103"/>
        <v>-0.57323293980109469</v>
      </c>
      <c r="U309" s="6">
        <f t="shared" si="104"/>
        <v>0.28817123287671231</v>
      </c>
      <c r="V309" s="6">
        <f t="shared" si="105"/>
        <v>-0.19174626013112461</v>
      </c>
      <c r="W309" s="6"/>
      <c r="X309" s="7">
        <f t="shared" si="106"/>
        <v>534.51999999999862</v>
      </c>
      <c r="Y309" s="7">
        <f t="shared" si="107"/>
        <v>-11515.000000000002</v>
      </c>
      <c r="Z309" s="7">
        <f t="shared" si="108"/>
        <v>-12630.969999999996</v>
      </c>
      <c r="AA309" s="7">
        <f t="shared" si="109"/>
        <v>2103.6499999999996</v>
      </c>
      <c r="AB309" s="6"/>
      <c r="AC309" s="5">
        <f>SUMIF('KPI data 2022'!$B:$B, $B309,'KPI data 2022'!$AI:$AI)</f>
        <v>22034.619999999995</v>
      </c>
      <c r="AD309" s="5">
        <f>SUMIF('KPI data 2023'!$B:$B, $B309, 'KPI data 2023'!$AI:$AI)</f>
        <v>20918.650000000001</v>
      </c>
      <c r="AE309" s="5">
        <f>SUMIF('KPI data 2024'!$B:$B, $B309, 'KPI data 2024'!$AI:$AI)</f>
        <v>8869.130000000001</v>
      </c>
      <c r="AF309" s="5">
        <f t="shared" si="118"/>
        <v>9403.65</v>
      </c>
      <c r="AG309" s="5">
        <f>IF(D309="Switzerland",SUMIF('Combined Budget 2025 CHF'!$B:$B,$B309,'Combined Budget 2025 CHF'!$Q:$Q),SUMIF('Combined Budget 2025 EUR'!$B:$B,$B309,'Combined Budget 2025 EUR'!$Q:$Q))</f>
        <v>10000</v>
      </c>
      <c r="AH309" s="6"/>
      <c r="AI309" s="6">
        <f t="shared" si="110"/>
        <v>6.0267467045809209E-2</v>
      </c>
      <c r="AJ309" s="6">
        <f t="shared" si="111"/>
        <v>-0.55046573273131871</v>
      </c>
      <c r="AK309" s="6">
        <f t="shared" si="112"/>
        <v>-0.57323293980109469</v>
      </c>
      <c r="AL309" s="6">
        <f t="shared" si="113"/>
        <v>-5.9634999999999994E-2</v>
      </c>
      <c r="AM309" s="6">
        <f t="shared" si="119"/>
        <v>-0.19174626013112461</v>
      </c>
      <c r="AN309" s="6"/>
      <c r="AO309" s="7">
        <f t="shared" si="114"/>
        <v>534.51999999999862</v>
      </c>
      <c r="AP309" s="7">
        <f t="shared" si="115"/>
        <v>-11515.000000000002</v>
      </c>
      <c r="AQ309" s="7">
        <f t="shared" si="116"/>
        <v>-12630.969999999996</v>
      </c>
      <c r="AR309" s="7">
        <f t="shared" si="117"/>
        <v>-596.35000000000036</v>
      </c>
    </row>
    <row r="310" spans="2:44" x14ac:dyDescent="0.25">
      <c r="B310" s="1">
        <v>20725</v>
      </c>
      <c r="C310" s="1" t="s">
        <v>80</v>
      </c>
      <c r="D310" s="1" t="s">
        <v>23</v>
      </c>
      <c r="E310" s="1" t="str">
        <f>IF(D310="Switzerland", VLOOKUP($B310, 'Combined Budget 2025 CHF'!$B:$E, 4, 0), VLOOKUP($B310, 'Combined Budget 2025 EUR'!$B:$E, 4, 0))</f>
        <v>NRW</v>
      </c>
      <c r="F310" s="1" t="s">
        <v>535</v>
      </c>
      <c r="G310" s="1" t="s">
        <v>106</v>
      </c>
      <c r="H310" t="str">
        <f>IF(D310="Switzerland", VLOOKUP($B310, 'Combined Budget 2025 CHF'!$B:$K, 10, 0), VLOOKUP($B310, 'Combined Budget 2025 EUR'!$B:$K, 10, 0))</f>
        <v>BB</v>
      </c>
      <c r="I310" t="s">
        <v>107</v>
      </c>
      <c r="J310">
        <f>YEAR(VLOOKUP($B310, 'KPI data 2025'!$B:$H, 7, 0))</f>
        <v>1900</v>
      </c>
      <c r="K310" t="str">
        <f t="shared" si="100"/>
        <v>Pre-2022</v>
      </c>
      <c r="L310" s="5">
        <f>SUMIF('KPI data 2022'!$B:$B, $B310,'KPI data 2022'!$X:$X)</f>
        <v>10118.17</v>
      </c>
      <c r="M310" s="5">
        <f>SUMIF('KPI data 2023'!$B:$B, $B310, 'KPI data 2023'!$X:$X)</f>
        <v>9905.5600000000013</v>
      </c>
      <c r="N310" s="5">
        <f>SUMIF('KPI data 2024'!$B:$B, $B310, 'KPI data 2024'!$X:$X)</f>
        <v>17017.07</v>
      </c>
      <c r="O310" s="5">
        <f>SUMIF('KPI data 2025'!$B:$B, $B310, 'KPI data 2025'!$X:$X)</f>
        <v>15279.57</v>
      </c>
      <c r="P310" s="5">
        <f>IF(D310="Switzerland",SUMIF('Combined Budget 2025 CHF'!$B:$B,$B310,'Combined Budget 2025 CHF'!$AF:$AF),SUMIF('Combined Budget 2025 EUR'!$B:$B,$B310,'Combined Budget 2025 EUR'!$AN:$AN))</f>
        <v>13870</v>
      </c>
      <c r="Q310" s="6"/>
      <c r="R310" s="6">
        <f t="shared" si="101"/>
        <v>-0.10210335856877828</v>
      </c>
      <c r="S310" s="6">
        <f t="shared" si="102"/>
        <v>0.54252460234454158</v>
      </c>
      <c r="T310" s="6">
        <f t="shared" si="103"/>
        <v>0.51011200642013321</v>
      </c>
      <c r="U310" s="6">
        <f t="shared" si="104"/>
        <v>0.10162725306416731</v>
      </c>
      <c r="V310" s="6">
        <f t="shared" si="105"/>
        <v>0.10854235221995245</v>
      </c>
      <c r="W310" s="6"/>
      <c r="X310" s="7">
        <f t="shared" si="106"/>
        <v>-1737.5</v>
      </c>
      <c r="Y310" s="7">
        <f t="shared" si="107"/>
        <v>5374.0099999999984</v>
      </c>
      <c r="Z310" s="7">
        <f t="shared" si="108"/>
        <v>5161.3999999999996</v>
      </c>
      <c r="AA310" s="7">
        <f t="shared" si="109"/>
        <v>1409.5699999999997</v>
      </c>
      <c r="AB310" s="6"/>
      <c r="AC310" s="5">
        <f>SUMIF('KPI data 2022'!$B:$B, $B310,'KPI data 2022'!$AI:$AI)</f>
        <v>10118.17</v>
      </c>
      <c r="AD310" s="5">
        <f>SUMIF('KPI data 2023'!$B:$B, $B310, 'KPI data 2023'!$AI:$AI)</f>
        <v>9905.5600000000013</v>
      </c>
      <c r="AE310" s="5">
        <f>SUMIF('KPI data 2024'!$B:$B, $B310, 'KPI data 2024'!$AI:$AI)</f>
        <v>17017.07</v>
      </c>
      <c r="AF310" s="5">
        <f t="shared" si="118"/>
        <v>15279.57</v>
      </c>
      <c r="AG310" s="5">
        <f>IF(D310="Switzerland",SUMIF('Combined Budget 2025 CHF'!$B:$B,$B310,'Combined Budget 2025 CHF'!$Q:$Q),SUMIF('Combined Budget 2025 EUR'!$B:$B,$B310,'Combined Budget 2025 EUR'!$Q:$Q))</f>
        <v>19000</v>
      </c>
      <c r="AH310" s="6"/>
      <c r="AI310" s="6">
        <f t="shared" si="110"/>
        <v>-0.10210335856877828</v>
      </c>
      <c r="AJ310" s="6">
        <f t="shared" si="111"/>
        <v>0.54252460234454158</v>
      </c>
      <c r="AK310" s="6">
        <f t="shared" si="112"/>
        <v>0.51011200642013321</v>
      </c>
      <c r="AL310" s="6">
        <f t="shared" si="113"/>
        <v>-0.19581210526315795</v>
      </c>
      <c r="AM310" s="6">
        <f t="shared" si="119"/>
        <v>0.10854235221995245</v>
      </c>
      <c r="AN310" s="6"/>
      <c r="AO310" s="7">
        <f t="shared" si="114"/>
        <v>-1737.5</v>
      </c>
      <c r="AP310" s="7">
        <f t="shared" si="115"/>
        <v>5374.0099999999984</v>
      </c>
      <c r="AQ310" s="7">
        <f t="shared" si="116"/>
        <v>5161.3999999999996</v>
      </c>
      <c r="AR310" s="7">
        <f t="shared" si="117"/>
        <v>-3720.4300000000003</v>
      </c>
    </row>
    <row r="311" spans="2:44" x14ac:dyDescent="0.25">
      <c r="B311" s="1">
        <v>20744</v>
      </c>
      <c r="C311" s="1" t="s">
        <v>81</v>
      </c>
      <c r="D311" s="1" t="s">
        <v>23</v>
      </c>
      <c r="E311" s="1" t="str">
        <f>IF(D311="Switzerland", VLOOKUP($B311, 'Combined Budget 2025 CHF'!$B:$E, 4, 0), VLOOKUP($B311, 'Combined Budget 2025 EUR'!$B:$E, 4, 0))</f>
        <v>NRW</v>
      </c>
      <c r="F311" s="1" t="s">
        <v>535</v>
      </c>
      <c r="G311" s="1" t="s">
        <v>106</v>
      </c>
      <c r="H311" t="str">
        <f>IF(D311="Switzerland", VLOOKUP($B311, 'Combined Budget 2025 CHF'!$B:$K, 10, 0), VLOOKUP($B311, 'Combined Budget 2025 EUR'!$B:$K, 10, 0))</f>
        <v>BB</v>
      </c>
      <c r="I311" t="s">
        <v>64</v>
      </c>
      <c r="J311">
        <f>YEAR(VLOOKUP($B311, 'KPI data 2025'!$B:$H, 7, 0))</f>
        <v>1900</v>
      </c>
      <c r="K311" t="str">
        <f t="shared" si="100"/>
        <v>Pre-2022</v>
      </c>
      <c r="L311" s="5">
        <f>SUMIF('KPI data 2022'!$B:$B, $B311,'KPI data 2022'!$X:$X)</f>
        <v>13794.23</v>
      </c>
      <c r="M311" s="5">
        <f>SUMIF('KPI data 2023'!$B:$B, $B311, 'KPI data 2023'!$X:$X)</f>
        <v>16755.46</v>
      </c>
      <c r="N311" s="5">
        <f>SUMIF('KPI data 2024'!$B:$B, $B311, 'KPI data 2024'!$X:$X)</f>
        <v>17651.5</v>
      </c>
      <c r="O311" s="5">
        <f>SUMIF('KPI data 2025'!$B:$B, $B311, 'KPI data 2025'!$X:$X)</f>
        <v>12366.11</v>
      </c>
      <c r="P311" s="5">
        <f>IF(D311="Switzerland",SUMIF('Combined Budget 2025 CHF'!$B:$B,$B311,'Combined Budget 2025 CHF'!$AF:$AF),SUMIF('Combined Budget 2025 EUR'!$B:$B,$B311,'Combined Budget 2025 EUR'!$AN:$AN))</f>
        <v>13140</v>
      </c>
      <c r="Q311" s="6"/>
      <c r="R311" s="6">
        <f t="shared" si="101"/>
        <v>-0.29943007676401434</v>
      </c>
      <c r="S311" s="6">
        <f t="shared" si="102"/>
        <v>-0.26196535338331495</v>
      </c>
      <c r="T311" s="6">
        <f t="shared" si="103"/>
        <v>-0.10353024416730761</v>
      </c>
      <c r="U311" s="6">
        <f t="shared" si="104"/>
        <v>-5.8895738203957326E-2</v>
      </c>
      <c r="V311" s="6">
        <f t="shared" si="105"/>
        <v>-2.6952792579282625E-2</v>
      </c>
      <c r="W311" s="6"/>
      <c r="X311" s="7">
        <f t="shared" si="106"/>
        <v>-5285.3899999999994</v>
      </c>
      <c r="Y311" s="7">
        <f t="shared" si="107"/>
        <v>-4389.3499999999985</v>
      </c>
      <c r="Z311" s="7">
        <f t="shared" si="108"/>
        <v>-1428.119999999999</v>
      </c>
      <c r="AA311" s="7">
        <f t="shared" si="109"/>
        <v>-773.88999999999942</v>
      </c>
      <c r="AB311" s="6"/>
      <c r="AC311" s="5">
        <f>SUMIF('KPI data 2022'!$B:$B, $B311,'KPI data 2022'!$AI:$AI)</f>
        <v>13794.23</v>
      </c>
      <c r="AD311" s="5">
        <f>SUMIF('KPI data 2023'!$B:$B, $B311, 'KPI data 2023'!$AI:$AI)</f>
        <v>16755.46</v>
      </c>
      <c r="AE311" s="5">
        <f>SUMIF('KPI data 2024'!$B:$B, $B311, 'KPI data 2024'!$AI:$AI)</f>
        <v>17651.5</v>
      </c>
      <c r="AF311" s="5">
        <f t="shared" si="118"/>
        <v>12366.11</v>
      </c>
      <c r="AG311" s="5">
        <f>IF(D311="Switzerland",SUMIF('Combined Budget 2025 CHF'!$B:$B,$B311,'Combined Budget 2025 CHF'!$Q:$Q),SUMIF('Combined Budget 2025 EUR'!$B:$B,$B311,'Combined Budget 2025 EUR'!$Q:$Q))</f>
        <v>18000</v>
      </c>
      <c r="AH311" s="6"/>
      <c r="AI311" s="6">
        <f t="shared" si="110"/>
        <v>-0.29943007676401434</v>
      </c>
      <c r="AJ311" s="6">
        <f t="shared" si="111"/>
        <v>-0.26196535338331495</v>
      </c>
      <c r="AK311" s="6">
        <f t="shared" si="112"/>
        <v>-0.10353024416730761</v>
      </c>
      <c r="AL311" s="6">
        <f t="shared" si="113"/>
        <v>-0.3129938888888889</v>
      </c>
      <c r="AM311" s="6">
        <f t="shared" si="119"/>
        <v>-2.6952792579282625E-2</v>
      </c>
      <c r="AN311" s="6"/>
      <c r="AO311" s="7">
        <f t="shared" si="114"/>
        <v>-5285.3899999999994</v>
      </c>
      <c r="AP311" s="7">
        <f t="shared" si="115"/>
        <v>-4389.3499999999985</v>
      </c>
      <c r="AQ311" s="7">
        <f t="shared" si="116"/>
        <v>-1428.119999999999</v>
      </c>
      <c r="AR311" s="7">
        <f t="shared" si="117"/>
        <v>-5633.8899999999994</v>
      </c>
    </row>
    <row r="312" spans="2:44" x14ac:dyDescent="0.25">
      <c r="B312" s="1">
        <v>20746</v>
      </c>
      <c r="C312" s="1" t="s">
        <v>82</v>
      </c>
      <c r="D312" s="1" t="s">
        <v>23</v>
      </c>
      <c r="E312" s="1" t="str">
        <f>IF(D312="Switzerland", VLOOKUP($B312, 'Combined Budget 2025 CHF'!$B:$E, 4, 0), VLOOKUP($B312, 'Combined Budget 2025 EUR'!$B:$E, 4, 0))</f>
        <v>NRW</v>
      </c>
      <c r="F312" s="1" t="s">
        <v>535</v>
      </c>
      <c r="G312" s="1" t="s">
        <v>106</v>
      </c>
      <c r="H312" t="str">
        <f>IF(D312="Switzerland", VLOOKUP($B312, 'Combined Budget 2025 CHF'!$B:$K, 10, 0), VLOOKUP($B312, 'Combined Budget 2025 EUR'!$B:$K, 10, 0))</f>
        <v>BB</v>
      </c>
      <c r="I312" t="s">
        <v>64</v>
      </c>
      <c r="J312">
        <f>YEAR(VLOOKUP($B312, 'KPI data 2025'!$B:$H, 7, 0))</f>
        <v>1900</v>
      </c>
      <c r="K312" t="str">
        <f t="shared" si="100"/>
        <v>Pre-2022</v>
      </c>
      <c r="L312" s="5">
        <f>SUMIF('KPI data 2022'!$B:$B, $B312,'KPI data 2022'!$X:$X)</f>
        <v>6054.33</v>
      </c>
      <c r="M312" s="5">
        <f>SUMIF('KPI data 2023'!$B:$B, $B312, 'KPI data 2023'!$X:$X)</f>
        <v>6702.2400000000007</v>
      </c>
      <c r="N312" s="5">
        <f>SUMIF('KPI data 2024'!$B:$B, $B312, 'KPI data 2024'!$X:$X)</f>
        <v>6272.1699999999992</v>
      </c>
      <c r="O312" s="5">
        <f>SUMIF('KPI data 2025'!$B:$B, $B312, 'KPI data 2025'!$X:$X)</f>
        <v>9327.0499999999993</v>
      </c>
      <c r="P312" s="5">
        <f>IF(D312="Switzerland",SUMIF('Combined Budget 2025 CHF'!$B:$B,$B312,'Combined Budget 2025 CHF'!$AF:$AF),SUMIF('Combined Budget 2025 EUR'!$B:$B,$B312,'Combined Budget 2025 EUR'!$AN:$AN))</f>
        <v>4380</v>
      </c>
      <c r="Q312" s="6"/>
      <c r="R312" s="6">
        <f t="shared" si="101"/>
        <v>0.48705312515445232</v>
      </c>
      <c r="S312" s="6">
        <f t="shared" si="102"/>
        <v>0.39163175296617214</v>
      </c>
      <c r="T312" s="6">
        <f t="shared" si="103"/>
        <v>0.54055857543278929</v>
      </c>
      <c r="U312" s="6">
        <f t="shared" si="104"/>
        <v>1.1294634703196347</v>
      </c>
      <c r="V312" s="6">
        <f t="shared" si="105"/>
        <v>0.1140881476124751</v>
      </c>
      <c r="W312" s="6"/>
      <c r="X312" s="7">
        <f t="shared" si="106"/>
        <v>3054.88</v>
      </c>
      <c r="Y312" s="7">
        <f t="shared" si="107"/>
        <v>2624.8099999999986</v>
      </c>
      <c r="Z312" s="7">
        <f t="shared" si="108"/>
        <v>3272.7199999999993</v>
      </c>
      <c r="AA312" s="7">
        <f t="shared" si="109"/>
        <v>4947.0499999999993</v>
      </c>
      <c r="AB312" s="6"/>
      <c r="AC312" s="5">
        <f>SUMIF('KPI data 2022'!$B:$B, $B312,'KPI data 2022'!$AI:$AI)</f>
        <v>6054.33</v>
      </c>
      <c r="AD312" s="5">
        <f>SUMIF('KPI data 2023'!$B:$B, $B312, 'KPI data 2023'!$AI:$AI)</f>
        <v>6702.2400000000007</v>
      </c>
      <c r="AE312" s="5">
        <f>SUMIF('KPI data 2024'!$B:$B, $B312, 'KPI data 2024'!$AI:$AI)</f>
        <v>6272.1699999999992</v>
      </c>
      <c r="AF312" s="5">
        <f t="shared" si="118"/>
        <v>9327.0499999999993</v>
      </c>
      <c r="AG312" s="5">
        <f>IF(D312="Switzerland",SUMIF('Combined Budget 2025 CHF'!$B:$B,$B312,'Combined Budget 2025 CHF'!$Q:$Q),SUMIF('Combined Budget 2025 EUR'!$B:$B,$B312,'Combined Budget 2025 EUR'!$Q:$Q))</f>
        <v>6000</v>
      </c>
      <c r="AH312" s="6"/>
      <c r="AI312" s="6">
        <f t="shared" si="110"/>
        <v>0.48705312515445232</v>
      </c>
      <c r="AJ312" s="6">
        <f t="shared" si="111"/>
        <v>0.39163175296617214</v>
      </c>
      <c r="AK312" s="6">
        <f t="shared" si="112"/>
        <v>0.54055857543278929</v>
      </c>
      <c r="AL312" s="6">
        <f t="shared" si="113"/>
        <v>0.55450833333333316</v>
      </c>
      <c r="AM312" s="6">
        <f t="shared" si="119"/>
        <v>0.1140881476124751</v>
      </c>
      <c r="AN312" s="6"/>
      <c r="AO312" s="7">
        <f t="shared" si="114"/>
        <v>3054.88</v>
      </c>
      <c r="AP312" s="7">
        <f t="shared" si="115"/>
        <v>2624.8099999999986</v>
      </c>
      <c r="AQ312" s="7">
        <f t="shared" si="116"/>
        <v>3272.7199999999993</v>
      </c>
      <c r="AR312" s="7">
        <f t="shared" si="117"/>
        <v>3327.0499999999993</v>
      </c>
    </row>
    <row r="313" spans="2:44" x14ac:dyDescent="0.25">
      <c r="B313" s="1">
        <v>20750</v>
      </c>
      <c r="C313" s="1" t="s">
        <v>259</v>
      </c>
      <c r="D313" s="1" t="s">
        <v>23</v>
      </c>
      <c r="E313" s="1" t="str">
        <f>IF(D313="Switzerland", VLOOKUP($B313, 'Combined Budget 2025 CHF'!$B:$E, 4, 0), VLOOKUP($B313, 'Combined Budget 2025 EUR'!$B:$E, 4, 0))</f>
        <v>South East / Bayern</v>
      </c>
      <c r="F313" s="1" t="s">
        <v>535</v>
      </c>
      <c r="G313" s="1" t="s">
        <v>106</v>
      </c>
      <c r="H313" t="str">
        <f>IF(D313="Switzerland", VLOOKUP($B313, 'Combined Budget 2025 CHF'!$B:$K, 10, 0), VLOOKUP($B313, 'Combined Budget 2025 EUR'!$B:$K, 10, 0))</f>
        <v>BB</v>
      </c>
      <c r="I313" t="s">
        <v>64</v>
      </c>
      <c r="J313">
        <f>YEAR(VLOOKUP($B313, 'KPI data 2025'!$B:$H, 7, 0))</f>
        <v>1900</v>
      </c>
      <c r="K313" t="str">
        <f t="shared" si="100"/>
        <v>Pre-2022</v>
      </c>
      <c r="L313" s="5">
        <f>SUMIF('KPI data 2022'!$B:$B, $B313,'KPI data 2022'!$X:$X)</f>
        <v>7160.7099999999991</v>
      </c>
      <c r="M313" s="5">
        <f>SUMIF('KPI data 2023'!$B:$B, $B313, 'KPI data 2023'!$X:$X)</f>
        <v>8689.8000000000011</v>
      </c>
      <c r="N313" s="5">
        <f>SUMIF('KPI data 2024'!$B:$B, $B313, 'KPI data 2024'!$X:$X)</f>
        <v>7408.41</v>
      </c>
      <c r="O313" s="5">
        <f>SUMIF('KPI data 2025'!$B:$B, $B313, 'KPI data 2025'!$X:$X)</f>
        <v>5532.1799999999994</v>
      </c>
      <c r="P313" s="5">
        <f>IF(D313="Switzerland",SUMIF('Combined Budget 2025 CHF'!$B:$B,$B313,'Combined Budget 2025 CHF'!$AF:$AF),SUMIF('Combined Budget 2025 EUR'!$B:$B,$B313,'Combined Budget 2025 EUR'!$AN:$AN))</f>
        <v>5475</v>
      </c>
      <c r="Q313" s="6"/>
      <c r="R313" s="6">
        <f t="shared" si="101"/>
        <v>-0.25325677169595107</v>
      </c>
      <c r="S313" s="6">
        <f t="shared" si="102"/>
        <v>-0.36337084858109525</v>
      </c>
      <c r="T313" s="6">
        <f t="shared" si="103"/>
        <v>-0.22742577202539971</v>
      </c>
      <c r="U313" s="6">
        <f t="shared" si="104"/>
        <v>1.0443835616438246E-2</v>
      </c>
      <c r="V313" s="6">
        <f t="shared" si="105"/>
        <v>-6.2470257875827495E-2</v>
      </c>
      <c r="W313" s="6"/>
      <c r="X313" s="7">
        <f t="shared" si="106"/>
        <v>-1876.2300000000005</v>
      </c>
      <c r="Y313" s="7">
        <f t="shared" si="107"/>
        <v>-3157.6200000000017</v>
      </c>
      <c r="Z313" s="7">
        <f t="shared" si="108"/>
        <v>-1628.5299999999997</v>
      </c>
      <c r="AA313" s="7">
        <f t="shared" si="109"/>
        <v>57.179999999999382</v>
      </c>
      <c r="AB313" s="6"/>
      <c r="AC313" s="5">
        <f>SUMIF('KPI data 2022'!$B:$B, $B313,'KPI data 2022'!$AI:$AI)</f>
        <v>7160.7099999999991</v>
      </c>
      <c r="AD313" s="5">
        <f>SUMIF('KPI data 2023'!$B:$B, $B313, 'KPI data 2023'!$AI:$AI)</f>
        <v>8689.8000000000011</v>
      </c>
      <c r="AE313" s="5">
        <f>SUMIF('KPI data 2024'!$B:$B, $B313, 'KPI data 2024'!$AI:$AI)</f>
        <v>7408.41</v>
      </c>
      <c r="AF313" s="5">
        <f t="shared" si="118"/>
        <v>5532.1799999999994</v>
      </c>
      <c r="AG313" s="5">
        <f>IF(D313="Switzerland",SUMIF('Combined Budget 2025 CHF'!$B:$B,$B313,'Combined Budget 2025 CHF'!$Q:$Q),SUMIF('Combined Budget 2025 EUR'!$B:$B,$B313,'Combined Budget 2025 EUR'!$Q:$Q))</f>
        <v>7500</v>
      </c>
      <c r="AH313" s="6"/>
      <c r="AI313" s="6">
        <f t="shared" si="110"/>
        <v>-0.25325677169595107</v>
      </c>
      <c r="AJ313" s="6">
        <f t="shared" si="111"/>
        <v>-0.36337084858109525</v>
      </c>
      <c r="AK313" s="6">
        <f t="shared" si="112"/>
        <v>-0.22742577202539971</v>
      </c>
      <c r="AL313" s="6">
        <f t="shared" si="113"/>
        <v>-0.26237600000000005</v>
      </c>
      <c r="AM313" s="6">
        <f t="shared" si="119"/>
        <v>-6.2470257875827495E-2</v>
      </c>
      <c r="AN313" s="6"/>
      <c r="AO313" s="7">
        <f t="shared" si="114"/>
        <v>-1876.2300000000005</v>
      </c>
      <c r="AP313" s="7">
        <f t="shared" si="115"/>
        <v>-3157.6200000000017</v>
      </c>
      <c r="AQ313" s="7">
        <f t="shared" si="116"/>
        <v>-1628.5299999999997</v>
      </c>
      <c r="AR313" s="7">
        <f t="shared" si="117"/>
        <v>-1967.8200000000006</v>
      </c>
    </row>
    <row r="314" spans="2:44" x14ac:dyDescent="0.25">
      <c r="B314" s="1">
        <v>20811</v>
      </c>
      <c r="C314" s="1" t="s">
        <v>210</v>
      </c>
      <c r="D314" s="1" t="s">
        <v>23</v>
      </c>
      <c r="E314" s="1" t="str">
        <f>IF(D314="Switzerland", VLOOKUP($B314, 'Combined Budget 2025 CHF'!$B:$E, 4, 0), VLOOKUP($B314, 'Combined Budget 2025 EUR'!$B:$E, 4, 0))</f>
        <v>South West</v>
      </c>
      <c r="F314" s="1" t="s">
        <v>535</v>
      </c>
      <c r="G314" s="1" t="s">
        <v>106</v>
      </c>
      <c r="H314" t="str">
        <f>IF(D314="Switzerland", VLOOKUP($B314, 'Combined Budget 2025 CHF'!$B:$K, 10, 0), VLOOKUP($B314, 'Combined Budget 2025 EUR'!$B:$K, 10, 0))</f>
        <v>BB</v>
      </c>
      <c r="I314" t="s">
        <v>64</v>
      </c>
      <c r="J314">
        <f>YEAR(VLOOKUP($B314, 'KPI data 2025'!$B:$H, 7, 0))</f>
        <v>1900</v>
      </c>
      <c r="K314" t="str">
        <f t="shared" si="100"/>
        <v>Pre-2022</v>
      </c>
      <c r="L314" s="5">
        <f>SUMIF('KPI data 2022'!$B:$B, $B314,'KPI data 2022'!$X:$X)</f>
        <v>5816.78</v>
      </c>
      <c r="M314" s="5">
        <f>SUMIF('KPI data 2023'!$B:$B, $B314, 'KPI data 2023'!$X:$X)</f>
        <v>7687.14</v>
      </c>
      <c r="N314" s="5">
        <f>SUMIF('KPI data 2024'!$B:$B, $B314, 'KPI data 2024'!$X:$X)</f>
        <v>12685.57</v>
      </c>
      <c r="O314" s="5">
        <f>SUMIF('KPI data 2025'!$B:$B, $B314, 'KPI data 2025'!$X:$X)</f>
        <v>7610.2400000000007</v>
      </c>
      <c r="P314" s="5">
        <f>IF(D314="Switzerland",SUMIF('Combined Budget 2025 CHF'!$B:$B,$B314,'Combined Budget 2025 CHF'!$AF:$AF),SUMIF('Combined Budget 2025 EUR'!$B:$B,$B314,'Combined Budget 2025 EUR'!$AN:$AN))</f>
        <v>13140</v>
      </c>
      <c r="Q314" s="6"/>
      <c r="R314" s="6">
        <f t="shared" si="101"/>
        <v>-0.40008687035742174</v>
      </c>
      <c r="S314" s="6">
        <f t="shared" si="102"/>
        <v>-1.0003720499431434E-2</v>
      </c>
      <c r="T314" s="6">
        <f t="shared" si="103"/>
        <v>0.3083252246088044</v>
      </c>
      <c r="U314" s="6">
        <f t="shared" si="104"/>
        <v>-0.42083409436834085</v>
      </c>
      <c r="V314" s="6">
        <f t="shared" si="105"/>
        <v>6.9495418976218692E-2</v>
      </c>
      <c r="W314" s="6"/>
      <c r="X314" s="7">
        <f t="shared" si="106"/>
        <v>-5075.329999999999</v>
      </c>
      <c r="Y314" s="7">
        <f t="shared" si="107"/>
        <v>-76.899999999999636</v>
      </c>
      <c r="Z314" s="7">
        <f t="shared" si="108"/>
        <v>1793.4600000000009</v>
      </c>
      <c r="AA314" s="7">
        <f t="shared" si="109"/>
        <v>-5529.7599999999993</v>
      </c>
      <c r="AB314" s="6"/>
      <c r="AC314" s="5">
        <f>SUMIF('KPI data 2022'!$B:$B, $B314,'KPI data 2022'!$AI:$AI)</f>
        <v>5816.78</v>
      </c>
      <c r="AD314" s="5">
        <f>SUMIF('KPI data 2023'!$B:$B, $B314, 'KPI data 2023'!$AI:$AI)</f>
        <v>7687.14</v>
      </c>
      <c r="AE314" s="5">
        <f>SUMIF('KPI data 2024'!$B:$B, $B314, 'KPI data 2024'!$AI:$AI)</f>
        <v>12685.57</v>
      </c>
      <c r="AF314" s="5">
        <f t="shared" si="118"/>
        <v>7610.2400000000007</v>
      </c>
      <c r="AG314" s="5">
        <f>IF(D314="Switzerland",SUMIF('Combined Budget 2025 CHF'!$B:$B,$B314,'Combined Budget 2025 CHF'!$Q:$Q),SUMIF('Combined Budget 2025 EUR'!$B:$B,$B314,'Combined Budget 2025 EUR'!$Q:$Q))</f>
        <v>18000</v>
      </c>
      <c r="AH314" s="6"/>
      <c r="AI314" s="6">
        <f t="shared" si="110"/>
        <v>-0.40008687035742174</v>
      </c>
      <c r="AJ314" s="6">
        <f t="shared" si="111"/>
        <v>-1.0003720499431434E-2</v>
      </c>
      <c r="AK314" s="6">
        <f t="shared" si="112"/>
        <v>0.3083252246088044</v>
      </c>
      <c r="AL314" s="6">
        <f t="shared" si="113"/>
        <v>-0.57720888888888888</v>
      </c>
      <c r="AM314" s="6">
        <f t="shared" si="119"/>
        <v>6.9495418976218692E-2</v>
      </c>
      <c r="AN314" s="6"/>
      <c r="AO314" s="7">
        <f t="shared" si="114"/>
        <v>-5075.329999999999</v>
      </c>
      <c r="AP314" s="7">
        <f t="shared" si="115"/>
        <v>-76.899999999999636</v>
      </c>
      <c r="AQ314" s="7">
        <f t="shared" si="116"/>
        <v>1793.4600000000009</v>
      </c>
      <c r="AR314" s="7">
        <f t="shared" si="117"/>
        <v>-10389.759999999998</v>
      </c>
    </row>
    <row r="315" spans="2:44" x14ac:dyDescent="0.25">
      <c r="B315" s="1">
        <v>20814</v>
      </c>
      <c r="C315" s="1" t="s">
        <v>211</v>
      </c>
      <c r="D315" s="1" t="s">
        <v>23</v>
      </c>
      <c r="E315" s="1" t="str">
        <f>IF(D315="Switzerland", VLOOKUP($B315, 'Combined Budget 2025 CHF'!$B:$E, 4, 0), VLOOKUP($B315, 'Combined Budget 2025 EUR'!$B:$E, 4, 0))</f>
        <v>South West</v>
      </c>
      <c r="F315" s="1" t="s">
        <v>535</v>
      </c>
      <c r="G315" s="1" t="s">
        <v>106</v>
      </c>
      <c r="H315" t="str">
        <f>IF(D315="Switzerland", VLOOKUP($B315, 'Combined Budget 2025 CHF'!$B:$K, 10, 0), VLOOKUP($B315, 'Combined Budget 2025 EUR'!$B:$K, 10, 0))</f>
        <v>BB</v>
      </c>
      <c r="I315" t="s">
        <v>64</v>
      </c>
      <c r="J315">
        <f>YEAR(VLOOKUP($B315, 'KPI data 2025'!$B:$H, 7, 0))</f>
        <v>1900</v>
      </c>
      <c r="K315" t="str">
        <f t="shared" si="100"/>
        <v>Pre-2022</v>
      </c>
      <c r="L315" s="5">
        <f>SUMIF('KPI data 2022'!$B:$B, $B315,'KPI data 2022'!$X:$X)</f>
        <v>5753.1399999999994</v>
      </c>
      <c r="M315" s="5">
        <f>SUMIF('KPI data 2023'!$B:$B, $B315, 'KPI data 2023'!$X:$X)</f>
        <v>6342.53</v>
      </c>
      <c r="N315" s="5">
        <f>SUMIF('KPI data 2024'!$B:$B, $B315, 'KPI data 2024'!$X:$X)</f>
        <v>7492.05</v>
      </c>
      <c r="O315" s="5">
        <f>SUMIF('KPI data 2025'!$B:$B, $B315, 'KPI data 2025'!$X:$X)</f>
        <v>5604.8600000000006</v>
      </c>
      <c r="P315" s="5">
        <f>IF(D315="Switzerland",SUMIF('Combined Budget 2025 CHF'!$B:$B,$B315,'Combined Budget 2025 CHF'!$AF:$AF),SUMIF('Combined Budget 2025 EUR'!$B:$B,$B315,'Combined Budget 2025 EUR'!$AN:$AN))</f>
        <v>5840</v>
      </c>
      <c r="Q315" s="6"/>
      <c r="R315" s="6">
        <f t="shared" si="101"/>
        <v>-0.251892339212899</v>
      </c>
      <c r="S315" s="6">
        <f t="shared" si="102"/>
        <v>-0.11630532295471985</v>
      </c>
      <c r="T315" s="6">
        <f t="shared" si="103"/>
        <v>-2.577375137750848E-2</v>
      </c>
      <c r="U315" s="6">
        <f t="shared" si="104"/>
        <v>-4.0263698630136902E-2</v>
      </c>
      <c r="V315" s="6">
        <f t="shared" si="105"/>
        <v>-6.5066679124355931E-3</v>
      </c>
      <c r="W315" s="6"/>
      <c r="X315" s="7">
        <f t="shared" si="106"/>
        <v>-1887.1899999999996</v>
      </c>
      <c r="Y315" s="7">
        <f t="shared" si="107"/>
        <v>-737.66999999999916</v>
      </c>
      <c r="Z315" s="7">
        <f t="shared" si="108"/>
        <v>-148.27999999999884</v>
      </c>
      <c r="AA315" s="7">
        <f t="shared" si="109"/>
        <v>-235.13999999999942</v>
      </c>
      <c r="AB315" s="6"/>
      <c r="AC315" s="5">
        <f>SUMIF('KPI data 2022'!$B:$B, $B315,'KPI data 2022'!$AI:$AI)</f>
        <v>5753.1399999999994</v>
      </c>
      <c r="AD315" s="5">
        <f>SUMIF('KPI data 2023'!$B:$B, $B315, 'KPI data 2023'!$AI:$AI)</f>
        <v>6342.53</v>
      </c>
      <c r="AE315" s="5">
        <f>SUMIF('KPI data 2024'!$B:$B, $B315, 'KPI data 2024'!$AI:$AI)</f>
        <v>7492.05</v>
      </c>
      <c r="AF315" s="5">
        <f t="shared" si="118"/>
        <v>5604.8600000000006</v>
      </c>
      <c r="AG315" s="5">
        <f>IF(D315="Switzerland",SUMIF('Combined Budget 2025 CHF'!$B:$B,$B315,'Combined Budget 2025 CHF'!$Q:$Q),SUMIF('Combined Budget 2025 EUR'!$B:$B,$B315,'Combined Budget 2025 EUR'!$Q:$Q))</f>
        <v>8000</v>
      </c>
      <c r="AH315" s="6"/>
      <c r="AI315" s="6">
        <f t="shared" si="110"/>
        <v>-0.251892339212899</v>
      </c>
      <c r="AJ315" s="6">
        <f t="shared" si="111"/>
        <v>-0.11630532295471985</v>
      </c>
      <c r="AK315" s="6">
        <f t="shared" si="112"/>
        <v>-2.577375137750848E-2</v>
      </c>
      <c r="AL315" s="6">
        <f t="shared" si="113"/>
        <v>-0.29939249999999995</v>
      </c>
      <c r="AM315" s="6">
        <f t="shared" si="119"/>
        <v>-6.5066679124355931E-3</v>
      </c>
      <c r="AN315" s="6"/>
      <c r="AO315" s="7">
        <f t="shared" si="114"/>
        <v>-1887.1899999999996</v>
      </c>
      <c r="AP315" s="7">
        <f t="shared" si="115"/>
        <v>-737.66999999999916</v>
      </c>
      <c r="AQ315" s="7">
        <f t="shared" si="116"/>
        <v>-148.27999999999884</v>
      </c>
      <c r="AR315" s="7">
        <f t="shared" si="117"/>
        <v>-2395.1399999999994</v>
      </c>
    </row>
    <row r="316" spans="2:44" x14ac:dyDescent="0.25">
      <c r="B316" s="1">
        <v>20828</v>
      </c>
      <c r="C316" s="1" t="s">
        <v>260</v>
      </c>
      <c r="D316" s="1" t="s">
        <v>23</v>
      </c>
      <c r="E316" s="1" t="str">
        <f>IF(D316="Switzerland", VLOOKUP($B316, 'Combined Budget 2025 CHF'!$B:$E, 4, 0), VLOOKUP($B316, 'Combined Budget 2025 EUR'!$B:$E, 4, 0))</f>
        <v>South East / Bayern</v>
      </c>
      <c r="F316" s="1" t="s">
        <v>535</v>
      </c>
      <c r="G316" s="1" t="s">
        <v>106</v>
      </c>
      <c r="H316" t="str">
        <f>IF(D316="Switzerland", VLOOKUP($B316, 'Combined Budget 2025 CHF'!$B:$K, 10, 0), VLOOKUP($B316, 'Combined Budget 2025 EUR'!$B:$K, 10, 0))</f>
        <v>BB</v>
      </c>
      <c r="I316" t="s">
        <v>64</v>
      </c>
      <c r="J316">
        <f>YEAR(VLOOKUP($B316, 'KPI data 2025'!$B:$H, 7, 0))</f>
        <v>1900</v>
      </c>
      <c r="K316" t="str">
        <f t="shared" si="100"/>
        <v>Pre-2022</v>
      </c>
      <c r="L316" s="5">
        <f>SUMIF('KPI data 2022'!$B:$B, $B316,'KPI data 2022'!$X:$X)</f>
        <v>8049.26</v>
      </c>
      <c r="M316" s="5">
        <f>SUMIF('KPI data 2023'!$B:$B, $B316, 'KPI data 2023'!$X:$X)</f>
        <v>8367.9500000000007</v>
      </c>
      <c r="N316" s="5">
        <f>SUMIF('KPI data 2024'!$B:$B, $B316, 'KPI data 2024'!$X:$X)</f>
        <v>17212.05</v>
      </c>
      <c r="O316" s="5">
        <f>SUMIF('KPI data 2025'!$B:$B, $B316, 'KPI data 2025'!$X:$X)</f>
        <v>15626.96</v>
      </c>
      <c r="P316" s="5">
        <f>IF(D316="Switzerland",SUMIF('Combined Budget 2025 CHF'!$B:$B,$B316,'Combined Budget 2025 CHF'!$AF:$AF),SUMIF('Combined Budget 2025 EUR'!$B:$B,$B316,'Combined Budget 2025 EUR'!$AN:$AN))</f>
        <v>14600</v>
      </c>
      <c r="Q316" s="6"/>
      <c r="R316" s="6">
        <f t="shared" si="101"/>
        <v>-9.2091877492803009E-2</v>
      </c>
      <c r="S316" s="6">
        <f t="shared" si="102"/>
        <v>0.86747769764398663</v>
      </c>
      <c r="T316" s="6">
        <f t="shared" si="103"/>
        <v>0.94141573262635303</v>
      </c>
      <c r="U316" s="6">
        <f t="shared" si="104"/>
        <v>7.0339726027397242E-2</v>
      </c>
      <c r="V316" s="6">
        <f t="shared" si="105"/>
        <v>0.18040118325412391</v>
      </c>
      <c r="W316" s="6"/>
      <c r="X316" s="7">
        <f t="shared" si="106"/>
        <v>-1585.0900000000001</v>
      </c>
      <c r="Y316" s="7">
        <f t="shared" si="107"/>
        <v>7259.0099999999984</v>
      </c>
      <c r="Z316" s="7">
        <f t="shared" si="108"/>
        <v>7577.6999999999989</v>
      </c>
      <c r="AA316" s="7">
        <f t="shared" si="109"/>
        <v>1026.9599999999991</v>
      </c>
      <c r="AB316" s="6"/>
      <c r="AC316" s="5">
        <f>SUMIF('KPI data 2022'!$B:$B, $B316,'KPI data 2022'!$AI:$AI)</f>
        <v>8049.26</v>
      </c>
      <c r="AD316" s="5">
        <f>SUMIF('KPI data 2023'!$B:$B, $B316, 'KPI data 2023'!$AI:$AI)</f>
        <v>8367.9500000000007</v>
      </c>
      <c r="AE316" s="5">
        <f>SUMIF('KPI data 2024'!$B:$B, $B316, 'KPI data 2024'!$AI:$AI)</f>
        <v>17212.05</v>
      </c>
      <c r="AF316" s="5">
        <f t="shared" si="118"/>
        <v>15626.96</v>
      </c>
      <c r="AG316" s="5">
        <f>IF(D316="Switzerland",SUMIF('Combined Budget 2025 CHF'!$B:$B,$B316,'Combined Budget 2025 CHF'!$Q:$Q),SUMIF('Combined Budget 2025 EUR'!$B:$B,$B316,'Combined Budget 2025 EUR'!$Q:$Q))</f>
        <v>20000</v>
      </c>
      <c r="AH316" s="6"/>
      <c r="AI316" s="6">
        <f t="shared" si="110"/>
        <v>-9.2091877492803009E-2</v>
      </c>
      <c r="AJ316" s="6">
        <f t="shared" si="111"/>
        <v>0.86747769764398663</v>
      </c>
      <c r="AK316" s="6">
        <f t="shared" si="112"/>
        <v>0.94141573262635303</v>
      </c>
      <c r="AL316" s="6">
        <f t="shared" si="113"/>
        <v>-0.21865200000000007</v>
      </c>
      <c r="AM316" s="6">
        <f t="shared" si="119"/>
        <v>0.18040118325412391</v>
      </c>
      <c r="AN316" s="6"/>
      <c r="AO316" s="7">
        <f t="shared" si="114"/>
        <v>-1585.0900000000001</v>
      </c>
      <c r="AP316" s="7">
        <f t="shared" si="115"/>
        <v>7259.0099999999984</v>
      </c>
      <c r="AQ316" s="7">
        <f t="shared" si="116"/>
        <v>7577.6999999999989</v>
      </c>
      <c r="AR316" s="7">
        <f t="shared" si="117"/>
        <v>-4373.0400000000009</v>
      </c>
    </row>
    <row r="317" spans="2:44" x14ac:dyDescent="0.25">
      <c r="B317" s="1">
        <v>20866</v>
      </c>
      <c r="C317" s="1" t="s">
        <v>212</v>
      </c>
      <c r="D317" s="1" t="s">
        <v>23</v>
      </c>
      <c r="E317" s="1" t="str">
        <f>IF(D317="Switzerland", VLOOKUP($B317, 'Combined Budget 2025 CHF'!$B:$E, 4, 0), VLOOKUP($B317, 'Combined Budget 2025 EUR'!$B:$E, 4, 0))</f>
        <v>South West</v>
      </c>
      <c r="F317" s="1" t="s">
        <v>535</v>
      </c>
      <c r="G317" s="1" t="s">
        <v>106</v>
      </c>
      <c r="H317" t="str">
        <f>IF(D317="Switzerland", VLOOKUP($B317, 'Combined Budget 2025 CHF'!$B:$K, 10, 0), VLOOKUP($B317, 'Combined Budget 2025 EUR'!$B:$K, 10, 0))</f>
        <v>BB</v>
      </c>
      <c r="I317" t="s">
        <v>64</v>
      </c>
      <c r="J317">
        <f>YEAR(VLOOKUP($B317, 'KPI data 2025'!$B:$H, 7, 0))</f>
        <v>1900</v>
      </c>
      <c r="K317" t="str">
        <f t="shared" si="100"/>
        <v>Pre-2022</v>
      </c>
      <c r="L317" s="5">
        <f>SUMIF('KPI data 2022'!$B:$B, $B317,'KPI data 2022'!$X:$X)</f>
        <v>4079.37</v>
      </c>
      <c r="M317" s="5">
        <f>SUMIF('KPI data 2023'!$B:$B, $B317, 'KPI data 2023'!$X:$X)</f>
        <v>3208.59</v>
      </c>
      <c r="N317" s="5">
        <f>SUMIF('KPI data 2024'!$B:$B, $B317, 'KPI data 2024'!$X:$X)</f>
        <v>7203.41</v>
      </c>
      <c r="O317" s="5">
        <f>SUMIF('KPI data 2025'!$B:$B, $B317, 'KPI data 2025'!$X:$X)</f>
        <v>4475.75</v>
      </c>
      <c r="P317" s="5">
        <f>IF(D317="Switzerland",SUMIF('Combined Budget 2025 CHF'!$B:$B,$B317,'Combined Budget 2025 CHF'!$AF:$AF),SUMIF('Combined Budget 2025 EUR'!$B:$B,$B317,'Combined Budget 2025 EUR'!$AN:$AN))</f>
        <v>5840</v>
      </c>
      <c r="Q317" s="6"/>
      <c r="R317" s="6">
        <f t="shared" si="101"/>
        <v>-0.3786623279807757</v>
      </c>
      <c r="S317" s="6">
        <f t="shared" si="102"/>
        <v>0.39492736684961294</v>
      </c>
      <c r="T317" s="6">
        <f t="shared" si="103"/>
        <v>9.7166964506774312E-2</v>
      </c>
      <c r="U317" s="6">
        <f t="shared" si="104"/>
        <v>-0.23360445205479452</v>
      </c>
      <c r="V317" s="6">
        <f t="shared" si="105"/>
        <v>2.3453653449499789E-2</v>
      </c>
      <c r="W317" s="6"/>
      <c r="X317" s="7">
        <f t="shared" si="106"/>
        <v>-2727.66</v>
      </c>
      <c r="Y317" s="7">
        <f t="shared" si="107"/>
        <v>1267.1599999999999</v>
      </c>
      <c r="Z317" s="7">
        <f t="shared" si="108"/>
        <v>396.38000000000011</v>
      </c>
      <c r="AA317" s="7">
        <f t="shared" si="109"/>
        <v>-1364.25</v>
      </c>
      <c r="AB317" s="6"/>
      <c r="AC317" s="5">
        <f>SUMIF('KPI data 2022'!$B:$B, $B317,'KPI data 2022'!$AI:$AI)</f>
        <v>4079.37</v>
      </c>
      <c r="AD317" s="5">
        <f>SUMIF('KPI data 2023'!$B:$B, $B317, 'KPI data 2023'!$AI:$AI)</f>
        <v>3208.59</v>
      </c>
      <c r="AE317" s="5">
        <f>SUMIF('KPI data 2024'!$B:$B, $B317, 'KPI data 2024'!$AI:$AI)</f>
        <v>7203.41</v>
      </c>
      <c r="AF317" s="5">
        <f t="shared" si="118"/>
        <v>4475.75</v>
      </c>
      <c r="AG317" s="5">
        <f>IF(D317="Switzerland",SUMIF('Combined Budget 2025 CHF'!$B:$B,$B317,'Combined Budget 2025 CHF'!$Q:$Q),SUMIF('Combined Budget 2025 EUR'!$B:$B,$B317,'Combined Budget 2025 EUR'!$Q:$Q))</f>
        <v>8000</v>
      </c>
      <c r="AH317" s="6"/>
      <c r="AI317" s="6">
        <f t="shared" si="110"/>
        <v>-0.3786623279807757</v>
      </c>
      <c r="AJ317" s="6">
        <f t="shared" si="111"/>
        <v>0.39492736684961294</v>
      </c>
      <c r="AK317" s="6">
        <f t="shared" si="112"/>
        <v>9.7166964506774312E-2</v>
      </c>
      <c r="AL317" s="6">
        <f t="shared" si="113"/>
        <v>-0.44053125000000004</v>
      </c>
      <c r="AM317" s="6">
        <f t="shared" si="119"/>
        <v>2.3453653449499789E-2</v>
      </c>
      <c r="AN317" s="6"/>
      <c r="AO317" s="7">
        <f t="shared" si="114"/>
        <v>-2727.66</v>
      </c>
      <c r="AP317" s="7">
        <f t="shared" si="115"/>
        <v>1267.1599999999999</v>
      </c>
      <c r="AQ317" s="7">
        <f t="shared" si="116"/>
        <v>396.38000000000011</v>
      </c>
      <c r="AR317" s="7">
        <f t="shared" si="117"/>
        <v>-3524.25</v>
      </c>
    </row>
    <row r="318" spans="2:44" x14ac:dyDescent="0.25">
      <c r="B318" s="1">
        <v>20906</v>
      </c>
      <c r="C318" s="1" t="s">
        <v>213</v>
      </c>
      <c r="D318" s="1" t="s">
        <v>23</v>
      </c>
      <c r="E318" s="1" t="str">
        <f>IF(D318="Switzerland", VLOOKUP($B318, 'Combined Budget 2025 CHF'!$B:$E, 4, 0), VLOOKUP($B318, 'Combined Budget 2025 EUR'!$B:$E, 4, 0))</f>
        <v>South West</v>
      </c>
      <c r="F318" s="23" t="s">
        <v>672</v>
      </c>
      <c r="G318" s="23" t="s">
        <v>672</v>
      </c>
      <c r="H318" t="str">
        <f>IF(D318="Switzerland", VLOOKUP($B318, 'Combined Budget 2025 CHF'!$B:$K, 10, 0), VLOOKUP($B318, 'Combined Budget 2025 EUR'!$B:$K, 10, 0))</f>
        <v>BB</v>
      </c>
      <c r="I318" t="s">
        <v>64</v>
      </c>
      <c r="J318">
        <f>YEAR(VLOOKUP($B318, 'KPI data 2025'!$B:$H, 7, 0))</f>
        <v>2021</v>
      </c>
      <c r="K318" t="str">
        <f t="shared" si="100"/>
        <v>Pre-2022</v>
      </c>
      <c r="L318" s="5">
        <f>SUMIF('KPI data 2022'!$B:$B, $B318,'KPI data 2022'!$X:$X)</f>
        <v>9755.5400000000009</v>
      </c>
      <c r="M318" s="5">
        <f>SUMIF('KPI data 2023'!$B:$B, $B318, 'KPI data 2023'!$X:$X)</f>
        <v>7785.42</v>
      </c>
      <c r="N318" s="5">
        <f>SUMIF('KPI data 2024'!$B:$B, $B318, 'KPI data 2024'!$X:$X)</f>
        <v>9948.1699999999983</v>
      </c>
      <c r="O318" s="5">
        <f>SUMIF('KPI data 2025'!$B:$B, $B318, 'KPI data 2025'!$X:$X)</f>
        <v>8791.6500000000015</v>
      </c>
      <c r="P318" s="5">
        <f>IF(D318="Switzerland",SUMIF('Combined Budget 2025 CHF'!$B:$B,$B318,'Combined Budget 2025 CHF'!$AF:$AF),SUMIF('Combined Budget 2025 EUR'!$B:$B,$B318,'Combined Budget 2025 EUR'!$AN:$AN))</f>
        <v>8760</v>
      </c>
      <c r="Q318" s="6"/>
      <c r="R318" s="6">
        <f t="shared" si="101"/>
        <v>-0.11625454731875284</v>
      </c>
      <c r="S318" s="6">
        <f t="shared" si="102"/>
        <v>0.12924543569903757</v>
      </c>
      <c r="T318" s="6">
        <f t="shared" si="103"/>
        <v>-9.8804371669840907E-2</v>
      </c>
      <c r="U318" s="6">
        <f t="shared" si="104"/>
        <v>3.6130136986303185E-3</v>
      </c>
      <c r="V318" s="6">
        <f t="shared" si="105"/>
        <v>-2.5672929471897366E-2</v>
      </c>
      <c r="W318" s="6"/>
      <c r="X318" s="7">
        <f t="shared" si="106"/>
        <v>-1156.5199999999968</v>
      </c>
      <c r="Y318" s="7">
        <f t="shared" si="107"/>
        <v>1006.2300000000014</v>
      </c>
      <c r="Z318" s="7">
        <f t="shared" si="108"/>
        <v>-963.88999999999942</v>
      </c>
      <c r="AA318" s="7">
        <f t="shared" si="109"/>
        <v>31.650000000001455</v>
      </c>
      <c r="AB318" s="6"/>
      <c r="AC318" s="5">
        <f>SUMIF('KPI data 2022'!$B:$B, $B318,'KPI data 2022'!$AI:$AI)</f>
        <v>9755.5400000000009</v>
      </c>
      <c r="AD318" s="5">
        <f>SUMIF('KPI data 2023'!$B:$B, $B318, 'KPI data 2023'!$AI:$AI)</f>
        <v>7785.42</v>
      </c>
      <c r="AE318" s="5">
        <f>SUMIF('KPI data 2024'!$B:$B, $B318, 'KPI data 2024'!$AI:$AI)</f>
        <v>9948.1699999999983</v>
      </c>
      <c r="AF318" s="5">
        <f t="shared" si="118"/>
        <v>8791.6500000000015</v>
      </c>
      <c r="AG318" s="5">
        <f>IF(D318="Switzerland",SUMIF('Combined Budget 2025 CHF'!$B:$B,$B318,'Combined Budget 2025 CHF'!$Q:$Q),SUMIF('Combined Budget 2025 EUR'!$B:$B,$B318,'Combined Budget 2025 EUR'!$Q:$Q))</f>
        <v>12000</v>
      </c>
      <c r="AH318" s="6"/>
      <c r="AI318" s="6">
        <f t="shared" si="110"/>
        <v>-0.11625454731875284</v>
      </c>
      <c r="AJ318" s="6">
        <f t="shared" si="111"/>
        <v>0.12924543569903757</v>
      </c>
      <c r="AK318" s="6">
        <f t="shared" si="112"/>
        <v>-9.8804371669840907E-2</v>
      </c>
      <c r="AL318" s="6">
        <f t="shared" si="113"/>
        <v>-0.26736249999999984</v>
      </c>
      <c r="AM318" s="6">
        <f t="shared" si="119"/>
        <v>-2.5672929471897366E-2</v>
      </c>
      <c r="AN318" s="6"/>
      <c r="AO318" s="7">
        <f t="shared" si="114"/>
        <v>-1156.5199999999968</v>
      </c>
      <c r="AP318" s="7">
        <f t="shared" si="115"/>
        <v>1006.2300000000014</v>
      </c>
      <c r="AQ318" s="7">
        <f t="shared" si="116"/>
        <v>-963.88999999999942</v>
      </c>
      <c r="AR318" s="7">
        <f t="shared" si="117"/>
        <v>-3208.3499999999985</v>
      </c>
    </row>
    <row r="319" spans="2:44" x14ac:dyDescent="0.25">
      <c r="B319" s="1">
        <v>20918</v>
      </c>
      <c r="C319" s="1" t="s">
        <v>83</v>
      </c>
      <c r="D319" s="1" t="s">
        <v>23</v>
      </c>
      <c r="E319" s="1" t="str">
        <f>IF(D319="Switzerland", VLOOKUP($B319, 'Combined Budget 2025 CHF'!$B:$E, 4, 0), VLOOKUP($B319, 'Combined Budget 2025 EUR'!$B:$E, 4, 0))</f>
        <v>NRW</v>
      </c>
      <c r="F319" s="1" t="s">
        <v>535</v>
      </c>
      <c r="G319" s="1" t="s">
        <v>106</v>
      </c>
      <c r="H319" t="str">
        <f>IF(D319="Switzerland", VLOOKUP($B319, 'Combined Budget 2025 CHF'!$B:$K, 10, 0), VLOOKUP($B319, 'Combined Budget 2025 EUR'!$B:$K, 10, 0))</f>
        <v>BB</v>
      </c>
      <c r="I319" t="s">
        <v>64</v>
      </c>
      <c r="J319">
        <f>YEAR(VLOOKUP($B319, 'KPI data 2025'!$B:$H, 7, 0))</f>
        <v>2021</v>
      </c>
      <c r="K319" t="str">
        <f t="shared" si="100"/>
        <v>Pre-2022</v>
      </c>
      <c r="L319" s="5">
        <f>SUMIF('KPI data 2022'!$B:$B, $B319,'KPI data 2022'!$X:$X)</f>
        <v>3098.9900000000002</v>
      </c>
      <c r="M319" s="5">
        <f>SUMIF('KPI data 2023'!$B:$B, $B319, 'KPI data 2023'!$X:$X)</f>
        <v>6204.52</v>
      </c>
      <c r="N319" s="5">
        <f>SUMIF('KPI data 2024'!$B:$B, $B319, 'KPI data 2024'!$X:$X)</f>
        <v>16078.41</v>
      </c>
      <c r="O319" s="5">
        <f>SUMIF('KPI data 2025'!$B:$B, $B319, 'KPI data 2025'!$X:$X)</f>
        <v>14744.43</v>
      </c>
      <c r="P319" s="5">
        <f>IF(D319="Switzerland",SUMIF('Combined Budget 2025 CHF'!$B:$B,$B319,'Combined Budget 2025 CHF'!$AF:$AF),SUMIF('Combined Budget 2025 EUR'!$B:$B,$B319,'Combined Budget 2025 EUR'!$AN:$AN))</f>
        <v>13140</v>
      </c>
      <c r="Q319" s="6"/>
      <c r="R319" s="6">
        <f t="shared" si="101"/>
        <v>-8.2967159066101637E-2</v>
      </c>
      <c r="S319" s="6">
        <f t="shared" si="102"/>
        <v>1.3764013976907159</v>
      </c>
      <c r="T319" s="6">
        <f t="shared" si="103"/>
        <v>3.7578178696930289</v>
      </c>
      <c r="U319" s="6">
        <f t="shared" si="104"/>
        <v>0.12210273972602748</v>
      </c>
      <c r="V319" s="6">
        <f t="shared" si="105"/>
        <v>0.47690293408429252</v>
      </c>
      <c r="W319" s="6"/>
      <c r="X319" s="7">
        <f t="shared" si="106"/>
        <v>-1333.9799999999996</v>
      </c>
      <c r="Y319" s="7">
        <f t="shared" si="107"/>
        <v>8539.91</v>
      </c>
      <c r="Z319" s="7">
        <f t="shared" si="108"/>
        <v>11645.44</v>
      </c>
      <c r="AA319" s="7">
        <f t="shared" si="109"/>
        <v>1604.4300000000003</v>
      </c>
      <c r="AB319" s="6"/>
      <c r="AC319" s="5">
        <f>SUMIF('KPI data 2022'!$B:$B, $B319,'KPI data 2022'!$AI:$AI)</f>
        <v>3098.9900000000002</v>
      </c>
      <c r="AD319" s="5">
        <f>SUMIF('KPI data 2023'!$B:$B, $B319, 'KPI data 2023'!$AI:$AI)</f>
        <v>6204.52</v>
      </c>
      <c r="AE319" s="5">
        <f>SUMIF('KPI data 2024'!$B:$B, $B319, 'KPI data 2024'!$AI:$AI)</f>
        <v>16078.41</v>
      </c>
      <c r="AF319" s="5">
        <f t="shared" si="118"/>
        <v>14744.43</v>
      </c>
      <c r="AG319" s="5">
        <f>IF(D319="Switzerland",SUMIF('Combined Budget 2025 CHF'!$B:$B,$B319,'Combined Budget 2025 CHF'!$Q:$Q),SUMIF('Combined Budget 2025 EUR'!$B:$B,$B319,'Combined Budget 2025 EUR'!$Q:$Q))</f>
        <v>18000</v>
      </c>
      <c r="AH319" s="6"/>
      <c r="AI319" s="6">
        <f t="shared" si="110"/>
        <v>-8.2967159066101637E-2</v>
      </c>
      <c r="AJ319" s="6">
        <f t="shared" si="111"/>
        <v>1.3764013976907159</v>
      </c>
      <c r="AK319" s="6">
        <f t="shared" si="112"/>
        <v>3.7578178696930289</v>
      </c>
      <c r="AL319" s="6">
        <f t="shared" si="113"/>
        <v>-0.18086499999999994</v>
      </c>
      <c r="AM319" s="6">
        <f t="shared" si="119"/>
        <v>0.47690293408429252</v>
      </c>
      <c r="AN319" s="6"/>
      <c r="AO319" s="7">
        <f t="shared" si="114"/>
        <v>-1333.9799999999996</v>
      </c>
      <c r="AP319" s="7">
        <f t="shared" si="115"/>
        <v>8539.91</v>
      </c>
      <c r="AQ319" s="7">
        <f t="shared" si="116"/>
        <v>11645.44</v>
      </c>
      <c r="AR319" s="7">
        <f t="shared" si="117"/>
        <v>-3255.5699999999997</v>
      </c>
    </row>
    <row r="320" spans="2:44" x14ac:dyDescent="0.25">
      <c r="B320" s="1">
        <v>20920</v>
      </c>
      <c r="C320" s="11" t="s">
        <v>135</v>
      </c>
      <c r="D320" s="1" t="s">
        <v>23</v>
      </c>
      <c r="E320" s="1" t="str">
        <f>IF(D320="Switzerland", VLOOKUP($B320, 'Combined Budget 2025 CHF'!$B:$E, 4, 0), VLOOKUP($B320, 'Combined Budget 2025 EUR'!$B:$E, 4, 0))</f>
        <v>North</v>
      </c>
      <c r="F320" s="1" t="s">
        <v>535</v>
      </c>
      <c r="G320" s="1" t="s">
        <v>106</v>
      </c>
      <c r="H320" t="str">
        <f>IF(D320="Switzerland", VLOOKUP($B320, 'Combined Budget 2025 CHF'!$B:$K, 10, 0), VLOOKUP($B320, 'Combined Budget 2025 EUR'!$B:$K, 10, 0))</f>
        <v>BB</v>
      </c>
      <c r="I320" t="s">
        <v>64</v>
      </c>
      <c r="J320">
        <f>YEAR(VLOOKUP($B320, 'KPI data 2025'!$B:$H, 7, 0))</f>
        <v>2021</v>
      </c>
      <c r="K320" t="str">
        <f t="shared" ref="K320:K383" si="120">IF(J320&lt;2022, "Pre-2022", J320)</f>
        <v>Pre-2022</v>
      </c>
      <c r="L320" s="5">
        <f>SUMIF('KPI data 2022'!$B:$B, $B320,'KPI data 2022'!$X:$X)</f>
        <v>10407.530000000002</v>
      </c>
      <c r="M320" s="5">
        <f>SUMIF('KPI data 2023'!$B:$B, $B320, 'KPI data 2023'!$X:$X)</f>
        <v>11533.539999999999</v>
      </c>
      <c r="N320" s="5">
        <f>SUMIF('KPI data 2024'!$B:$B, $B320, 'KPI data 2024'!$X:$X)</f>
        <v>12690.58</v>
      </c>
      <c r="O320" s="5">
        <f>SUMIF('KPI data 2025'!$B:$B, $B320, 'KPI data 2025'!$X:$X)</f>
        <v>11103.289999999999</v>
      </c>
      <c r="P320" s="5">
        <f>IF(D320="Switzerland",SUMIF('Combined Budget 2025 CHF'!$B:$B,$B320,'Combined Budget 2025 CHF'!$AF:$AF),SUMIF('Combined Budget 2025 EUR'!$B:$B,$B320,'Combined Budget 2025 EUR'!$AN:$AN))</f>
        <v>9636</v>
      </c>
      <c r="Q320" s="6"/>
      <c r="R320" s="6">
        <f t="shared" ref="R320:R383" si="121">IFERROR($O320/N320-1, "N/A")</f>
        <v>-0.12507623765028875</v>
      </c>
      <c r="S320" s="6">
        <f t="shared" ref="S320:S383" si="122">IFERROR($O320/M320-1, "N/A")</f>
        <v>-3.7304244837231271E-2</v>
      </c>
      <c r="T320" s="6">
        <f t="shared" ref="T320:T383" si="123">IFERROR($O320/L320-1, "N/A")</f>
        <v>6.6851596872648633E-2</v>
      </c>
      <c r="U320" s="6">
        <f t="shared" ref="U320:U383" si="124">IFERROR($O320/P320-1, "N/A")</f>
        <v>0.15227168949771674</v>
      </c>
      <c r="V320" s="6">
        <f t="shared" ref="V320:V383" si="125">IFERROR(_xlfn.RRI(4,L320,O320), "N/A")</f>
        <v>1.6309541458468857E-2</v>
      </c>
      <c r="W320" s="6"/>
      <c r="X320" s="7">
        <f t="shared" ref="X320:X383" si="126">$O320-N320</f>
        <v>-1587.2900000000009</v>
      </c>
      <c r="Y320" s="7">
        <f t="shared" ref="Y320:Y383" si="127">$O320-M320</f>
        <v>-430.25</v>
      </c>
      <c r="Z320" s="7">
        <f t="shared" ref="Z320:Z383" si="128">$O320-L320</f>
        <v>695.75999999999658</v>
      </c>
      <c r="AA320" s="7">
        <f t="shared" ref="AA320:AA383" si="129">$O320-P320</f>
        <v>1467.2899999999991</v>
      </c>
      <c r="AB320" s="6"/>
      <c r="AC320" s="5">
        <f>SUMIF('KPI data 2022'!$B:$B, $B320,'KPI data 2022'!$AI:$AI)</f>
        <v>10407.530000000002</v>
      </c>
      <c r="AD320" s="5">
        <f>SUMIF('KPI data 2023'!$B:$B, $B320, 'KPI data 2023'!$AI:$AI)</f>
        <v>11533.539999999999</v>
      </c>
      <c r="AE320" s="5">
        <f>SUMIF('KPI data 2024'!$B:$B, $B320, 'KPI data 2024'!$AI:$AI)</f>
        <v>12690.58</v>
      </c>
      <c r="AF320" s="5">
        <f t="shared" si="118"/>
        <v>11103.289999999999</v>
      </c>
      <c r="AG320" s="5">
        <f>IF(D320="Switzerland",SUMIF('Combined Budget 2025 CHF'!$B:$B,$B320,'Combined Budget 2025 CHF'!$Q:$Q),SUMIF('Combined Budget 2025 EUR'!$B:$B,$B320,'Combined Budget 2025 EUR'!$Q:$Q))</f>
        <v>13200</v>
      </c>
      <c r="AH320" s="6"/>
      <c r="AI320" s="6">
        <f t="shared" si="110"/>
        <v>-0.12507623765028875</v>
      </c>
      <c r="AJ320" s="6">
        <f t="shared" si="111"/>
        <v>-3.7304244837231271E-2</v>
      </c>
      <c r="AK320" s="6">
        <f t="shared" si="112"/>
        <v>6.6851596872648633E-2</v>
      </c>
      <c r="AL320" s="6">
        <f t="shared" si="113"/>
        <v>-0.15884166666666677</v>
      </c>
      <c r="AM320" s="6">
        <f t="shared" si="119"/>
        <v>1.6309541458468857E-2</v>
      </c>
      <c r="AN320" s="6"/>
      <c r="AO320" s="7">
        <f t="shared" si="114"/>
        <v>-1587.2900000000009</v>
      </c>
      <c r="AP320" s="7">
        <f t="shared" si="115"/>
        <v>-430.25</v>
      </c>
      <c r="AQ320" s="7">
        <f t="shared" si="116"/>
        <v>695.75999999999658</v>
      </c>
      <c r="AR320" s="7">
        <f t="shared" si="117"/>
        <v>-2096.7100000000009</v>
      </c>
    </row>
    <row r="321" spans="2:44" x14ac:dyDescent="0.25">
      <c r="B321" s="1">
        <v>20929</v>
      </c>
      <c r="C321" s="1" t="s">
        <v>214</v>
      </c>
      <c r="D321" s="1" t="s">
        <v>23</v>
      </c>
      <c r="E321" s="1" t="str">
        <f>IF(D321="Switzerland", VLOOKUP($B321, 'Combined Budget 2025 CHF'!$B:$E, 4, 0), VLOOKUP($B321, 'Combined Budget 2025 EUR'!$B:$E, 4, 0))</f>
        <v>South West</v>
      </c>
      <c r="F321" s="1" t="s">
        <v>535</v>
      </c>
      <c r="G321" s="1" t="s">
        <v>106</v>
      </c>
      <c r="H321" t="str">
        <f>IF(D321="Switzerland", VLOOKUP($B321, 'Combined Budget 2025 CHF'!$B:$K, 10, 0), VLOOKUP($B321, 'Combined Budget 2025 EUR'!$B:$K, 10, 0))</f>
        <v>BB</v>
      </c>
      <c r="I321" t="s">
        <v>64</v>
      </c>
      <c r="J321">
        <f>YEAR(VLOOKUP($B321, 'KPI data 2025'!$B:$H, 7, 0))</f>
        <v>2021</v>
      </c>
      <c r="K321" t="str">
        <f t="shared" si="120"/>
        <v>Pre-2022</v>
      </c>
      <c r="L321" s="5">
        <f>SUMIF('KPI data 2022'!$B:$B, $B321,'KPI data 2022'!$X:$X)</f>
        <v>8615.7000000000007</v>
      </c>
      <c r="M321" s="5">
        <f>SUMIF('KPI data 2023'!$B:$B, $B321, 'KPI data 2023'!$X:$X)</f>
        <v>9807.61</v>
      </c>
      <c r="N321" s="5">
        <f>SUMIF('KPI data 2024'!$B:$B, $B321, 'KPI data 2024'!$X:$X)</f>
        <v>11201.470000000003</v>
      </c>
      <c r="O321" s="5">
        <f>SUMIF('KPI data 2025'!$B:$B, $B321, 'KPI data 2025'!$X:$X)</f>
        <v>14574.87</v>
      </c>
      <c r="P321" s="5">
        <f>IF(D321="Switzerland",SUMIF('Combined Budget 2025 CHF'!$B:$B,$B321,'Combined Budget 2025 CHF'!$AF:$AF),SUMIF('Combined Budget 2025 EUR'!$B:$B,$B321,'Combined Budget 2025 EUR'!$AN:$AN))</f>
        <v>10220</v>
      </c>
      <c r="Q321" s="6"/>
      <c r="R321" s="6">
        <f t="shared" si="121"/>
        <v>0.30115690172807641</v>
      </c>
      <c r="S321" s="6">
        <f t="shared" si="122"/>
        <v>0.48607764786731944</v>
      </c>
      <c r="T321" s="6">
        <f t="shared" si="123"/>
        <v>0.69166405515512364</v>
      </c>
      <c r="U321" s="6">
        <f t="shared" si="124"/>
        <v>0.42611252446183956</v>
      </c>
      <c r="V321" s="6">
        <f t="shared" si="125"/>
        <v>0.1404559893928925</v>
      </c>
      <c r="W321" s="6"/>
      <c r="X321" s="7">
        <f t="shared" si="126"/>
        <v>3373.3999999999978</v>
      </c>
      <c r="Y321" s="7">
        <f t="shared" si="127"/>
        <v>4767.26</v>
      </c>
      <c r="Z321" s="7">
        <f t="shared" si="128"/>
        <v>5959.17</v>
      </c>
      <c r="AA321" s="7">
        <f t="shared" si="129"/>
        <v>4354.8700000000008</v>
      </c>
      <c r="AB321" s="6"/>
      <c r="AC321" s="5">
        <f>SUMIF('KPI data 2022'!$B:$B, $B321,'KPI data 2022'!$AI:$AI)</f>
        <v>8615.7000000000007</v>
      </c>
      <c r="AD321" s="5">
        <f>SUMIF('KPI data 2023'!$B:$B, $B321, 'KPI data 2023'!$AI:$AI)</f>
        <v>9807.61</v>
      </c>
      <c r="AE321" s="5">
        <f>SUMIF('KPI data 2024'!$B:$B, $B321, 'KPI data 2024'!$AI:$AI)</f>
        <v>11201.470000000003</v>
      </c>
      <c r="AF321" s="5">
        <f t="shared" si="118"/>
        <v>14574.87</v>
      </c>
      <c r="AG321" s="5">
        <f>IF(D321="Switzerland",SUMIF('Combined Budget 2025 CHF'!$B:$B,$B321,'Combined Budget 2025 CHF'!$Q:$Q),SUMIF('Combined Budget 2025 EUR'!$B:$B,$B321,'Combined Budget 2025 EUR'!$Q:$Q))</f>
        <v>14000</v>
      </c>
      <c r="AH321" s="6"/>
      <c r="AI321" s="6">
        <f t="shared" si="110"/>
        <v>0.30115690172807641</v>
      </c>
      <c r="AJ321" s="6">
        <f t="shared" si="111"/>
        <v>0.48607764786731944</v>
      </c>
      <c r="AK321" s="6">
        <f t="shared" si="112"/>
        <v>0.69166405515512364</v>
      </c>
      <c r="AL321" s="6">
        <f t="shared" si="113"/>
        <v>4.1062142857142936E-2</v>
      </c>
      <c r="AM321" s="6">
        <f t="shared" si="119"/>
        <v>0.1404559893928925</v>
      </c>
      <c r="AN321" s="6"/>
      <c r="AO321" s="7">
        <f t="shared" si="114"/>
        <v>3373.3999999999978</v>
      </c>
      <c r="AP321" s="7">
        <f t="shared" si="115"/>
        <v>4767.26</v>
      </c>
      <c r="AQ321" s="7">
        <f t="shared" si="116"/>
        <v>5959.17</v>
      </c>
      <c r="AR321" s="7">
        <f t="shared" si="117"/>
        <v>574.8700000000008</v>
      </c>
    </row>
    <row r="322" spans="2:44" x14ac:dyDescent="0.25">
      <c r="B322" s="1">
        <v>20939</v>
      </c>
      <c r="C322" s="1" t="s">
        <v>215</v>
      </c>
      <c r="D322" s="1" t="s">
        <v>23</v>
      </c>
      <c r="E322" s="1" t="str">
        <f>IF(D322="Switzerland", VLOOKUP($B322, 'Combined Budget 2025 CHF'!$B:$E, 4, 0), VLOOKUP($B322, 'Combined Budget 2025 EUR'!$B:$E, 4, 0))</f>
        <v>South West</v>
      </c>
      <c r="F322" s="1" t="s">
        <v>535</v>
      </c>
      <c r="G322" s="1" t="s">
        <v>106</v>
      </c>
      <c r="H322" t="str">
        <f>IF(D322="Switzerland", VLOOKUP($B322, 'Combined Budget 2025 CHF'!$B:$K, 10, 0), VLOOKUP($B322, 'Combined Budget 2025 EUR'!$B:$K, 10, 0))</f>
        <v>BB</v>
      </c>
      <c r="I322" t="s">
        <v>64</v>
      </c>
      <c r="J322">
        <f>YEAR(VLOOKUP($B322, 'KPI data 2025'!$B:$H, 7, 0))</f>
        <v>2022</v>
      </c>
      <c r="K322">
        <f t="shared" si="120"/>
        <v>2022</v>
      </c>
      <c r="L322" s="5">
        <f>SUMIF('KPI data 2022'!$B:$B, $B322,'KPI data 2022'!$X:$X)</f>
        <v>8601.41</v>
      </c>
      <c r="M322" s="5">
        <f>SUMIF('KPI data 2023'!$B:$B, $B322, 'KPI data 2023'!$X:$X)</f>
        <v>6774.0300000000007</v>
      </c>
      <c r="N322" s="5">
        <f>SUMIF('KPI data 2024'!$B:$B, $B322, 'KPI data 2024'!$X:$X)</f>
        <v>5583.5599999999995</v>
      </c>
      <c r="O322" s="5">
        <f>SUMIF('KPI data 2025'!$B:$B, $B322, 'KPI data 2025'!$X:$X)</f>
        <v>5039.8099999999995</v>
      </c>
      <c r="P322" s="5">
        <f>IF(D322="Switzerland",SUMIF('Combined Budget 2025 CHF'!$B:$B,$B322,'Combined Budget 2025 CHF'!$AF:$AF),SUMIF('Combined Budget 2025 EUR'!$B:$B,$B322,'Combined Budget 2025 EUR'!$AN:$AN))</f>
        <v>3650</v>
      </c>
      <c r="Q322" s="6"/>
      <c r="R322" s="6">
        <f t="shared" si="121"/>
        <v>-9.7384106197479725E-2</v>
      </c>
      <c r="S322" s="6">
        <f t="shared" si="122"/>
        <v>-0.25601008557682814</v>
      </c>
      <c r="T322" s="6">
        <f t="shared" si="123"/>
        <v>-0.41407164639285887</v>
      </c>
      <c r="U322" s="6">
        <f t="shared" si="124"/>
        <v>0.38076986301369842</v>
      </c>
      <c r="V322" s="6">
        <f t="shared" si="125"/>
        <v>-0.12509453642257418</v>
      </c>
      <c r="W322" s="6"/>
      <c r="X322" s="7">
        <f t="shared" si="126"/>
        <v>-543.75</v>
      </c>
      <c r="Y322" s="7">
        <f t="shared" si="127"/>
        <v>-1734.2200000000012</v>
      </c>
      <c r="Z322" s="7">
        <f t="shared" si="128"/>
        <v>-3561.6000000000004</v>
      </c>
      <c r="AA322" s="7">
        <f t="shared" si="129"/>
        <v>1389.8099999999995</v>
      </c>
      <c r="AB322" s="6"/>
      <c r="AC322" s="5">
        <f>SUMIF('KPI data 2022'!$B:$B, $B322,'KPI data 2022'!$AI:$AI)</f>
        <v>8601.41</v>
      </c>
      <c r="AD322" s="5">
        <f>SUMIF('KPI data 2023'!$B:$B, $B322, 'KPI data 2023'!$AI:$AI)</f>
        <v>6774.0300000000007</v>
      </c>
      <c r="AE322" s="5">
        <f>SUMIF('KPI data 2024'!$B:$B, $B322, 'KPI data 2024'!$AI:$AI)</f>
        <v>5583.5599999999995</v>
      </c>
      <c r="AF322" s="5">
        <f t="shared" si="118"/>
        <v>5039.8099999999995</v>
      </c>
      <c r="AG322" s="5">
        <f>IF(D322="Switzerland",SUMIF('Combined Budget 2025 CHF'!$B:$B,$B322,'Combined Budget 2025 CHF'!$Q:$Q),SUMIF('Combined Budget 2025 EUR'!$B:$B,$B322,'Combined Budget 2025 EUR'!$Q:$Q))</f>
        <v>5000</v>
      </c>
      <c r="AH322" s="6"/>
      <c r="AI322" s="6">
        <f t="shared" si="110"/>
        <v>-9.7384106197479725E-2</v>
      </c>
      <c r="AJ322" s="6">
        <f t="shared" si="111"/>
        <v>-0.25601008557682814</v>
      </c>
      <c r="AK322" s="6">
        <f t="shared" si="112"/>
        <v>-0.41407164639285887</v>
      </c>
      <c r="AL322" s="6">
        <f t="shared" si="113"/>
        <v>7.9619999999998026E-3</v>
      </c>
      <c r="AM322" s="6">
        <f t="shared" si="119"/>
        <v>-0.12509453642257418</v>
      </c>
      <c r="AN322" s="6"/>
      <c r="AO322" s="7">
        <f t="shared" si="114"/>
        <v>-543.75</v>
      </c>
      <c r="AP322" s="7">
        <f t="shared" si="115"/>
        <v>-1734.2200000000012</v>
      </c>
      <c r="AQ322" s="7">
        <f t="shared" si="116"/>
        <v>-3561.6000000000004</v>
      </c>
      <c r="AR322" s="7">
        <f t="shared" si="117"/>
        <v>39.809999999999491</v>
      </c>
    </row>
    <row r="323" spans="2:44" x14ac:dyDescent="0.25">
      <c r="B323" s="1">
        <v>20964</v>
      </c>
      <c r="C323" s="11" t="s">
        <v>216</v>
      </c>
      <c r="D323" s="1" t="s">
        <v>23</v>
      </c>
      <c r="E323" s="1" t="str">
        <f>IF(D323="Switzerland", VLOOKUP($B323, 'Combined Budget 2025 CHF'!$B:$E, 4, 0), VLOOKUP($B323, 'Combined Budget 2025 EUR'!$B:$E, 4, 0))</f>
        <v>South West</v>
      </c>
      <c r="F323" s="1" t="s">
        <v>620</v>
      </c>
      <c r="G323" s="1" t="s">
        <v>620</v>
      </c>
      <c r="H323" t="str">
        <f>IF(D323="Switzerland", VLOOKUP($B323, 'Combined Budget 2025 CHF'!$B:$K, 10, 0), VLOOKUP($B323, 'Combined Budget 2025 EUR'!$B:$K, 10, 0))</f>
        <v>BB</v>
      </c>
      <c r="I323" t="s">
        <v>64</v>
      </c>
      <c r="J323">
        <f>YEAR(VLOOKUP($B323, 'KPI data 2025'!$B:$H, 7, 0))</f>
        <v>2022</v>
      </c>
      <c r="K323">
        <f t="shared" si="120"/>
        <v>2022</v>
      </c>
      <c r="L323" s="5">
        <f>SUMIF('KPI data 2022'!$B:$B, $B323,'KPI data 2022'!$X:$X)</f>
        <v>4430.1100000000006</v>
      </c>
      <c r="M323" s="5">
        <f>SUMIF('KPI data 2023'!$B:$B, $B323, 'KPI data 2023'!$X:$X)</f>
        <v>11855.41</v>
      </c>
      <c r="N323" s="5">
        <f>SUMIF('KPI data 2024'!$B:$B, $B323, 'KPI data 2024'!$X:$X)</f>
        <v>16764.330000000002</v>
      </c>
      <c r="O323" s="5">
        <f>SUMIF('KPI data 2025'!$B:$B, $B323, 'KPI data 2025'!$X:$X)</f>
        <v>13684.86</v>
      </c>
      <c r="P323" s="5">
        <f>IF(D323="Switzerland",SUMIF('Combined Budget 2025 CHF'!$B:$B,$B323,'Combined Budget 2025 CHF'!$AF:$AF),SUMIF('Combined Budget 2025 EUR'!$B:$B,$B323,'Combined Budget 2025 EUR'!$AN:$AN))</f>
        <v>14600</v>
      </c>
      <c r="Q323" s="6"/>
      <c r="R323" s="6">
        <f t="shared" si="121"/>
        <v>-0.18369180277410435</v>
      </c>
      <c r="S323" s="6">
        <f t="shared" si="122"/>
        <v>0.15431351593913667</v>
      </c>
      <c r="T323" s="6">
        <f t="shared" si="123"/>
        <v>2.0890564794102175</v>
      </c>
      <c r="U323" s="6">
        <f t="shared" si="124"/>
        <v>-6.2680821917808216E-2</v>
      </c>
      <c r="V323" s="6">
        <f t="shared" si="125"/>
        <v>0.32573420698859223</v>
      </c>
      <c r="W323" s="6"/>
      <c r="X323" s="7">
        <f t="shared" si="126"/>
        <v>-3079.4700000000012</v>
      </c>
      <c r="Y323" s="7">
        <f t="shared" si="127"/>
        <v>1829.4500000000007</v>
      </c>
      <c r="Z323" s="7">
        <f t="shared" si="128"/>
        <v>9254.75</v>
      </c>
      <c r="AA323" s="7">
        <f t="shared" si="129"/>
        <v>-915.13999999999942</v>
      </c>
      <c r="AB323" s="6"/>
      <c r="AC323" s="5">
        <f>SUMIF('KPI data 2022'!$B:$B, $B323,'KPI data 2022'!$AI:$AI)</f>
        <v>4430.1100000000006</v>
      </c>
      <c r="AD323" s="5">
        <f>SUMIF('KPI data 2023'!$B:$B, $B323, 'KPI data 2023'!$AI:$AI)</f>
        <v>11855.41</v>
      </c>
      <c r="AE323" s="5">
        <f>SUMIF('KPI data 2024'!$B:$B, $B323, 'KPI data 2024'!$AI:$AI)</f>
        <v>16764.330000000002</v>
      </c>
      <c r="AF323" s="5">
        <f t="shared" si="118"/>
        <v>13684.86</v>
      </c>
      <c r="AG323" s="5">
        <f>IF(D323="Switzerland",SUMIF('Combined Budget 2025 CHF'!$B:$B,$B323,'Combined Budget 2025 CHF'!$Q:$Q),SUMIF('Combined Budget 2025 EUR'!$B:$B,$B323,'Combined Budget 2025 EUR'!$Q:$Q))</f>
        <v>20000</v>
      </c>
      <c r="AH323" s="6"/>
      <c r="AI323" s="6">
        <f t="shared" si="110"/>
        <v>-0.18369180277410435</v>
      </c>
      <c r="AJ323" s="6">
        <f t="shared" si="111"/>
        <v>0.15431351593913667</v>
      </c>
      <c r="AK323" s="6">
        <f t="shared" si="112"/>
        <v>2.0890564794102175</v>
      </c>
      <c r="AL323" s="6">
        <f t="shared" si="113"/>
        <v>-0.31575699999999995</v>
      </c>
      <c r="AM323" s="6">
        <f t="shared" si="119"/>
        <v>0.32573420698859223</v>
      </c>
      <c r="AN323" s="6"/>
      <c r="AO323" s="7">
        <f t="shared" si="114"/>
        <v>-3079.4700000000012</v>
      </c>
      <c r="AP323" s="7">
        <f t="shared" si="115"/>
        <v>1829.4500000000007</v>
      </c>
      <c r="AQ323" s="7">
        <f t="shared" si="116"/>
        <v>9254.75</v>
      </c>
      <c r="AR323" s="7">
        <f t="shared" si="117"/>
        <v>-6315.1399999999994</v>
      </c>
    </row>
    <row r="324" spans="2:44" x14ac:dyDescent="0.25">
      <c r="B324" s="1">
        <v>20981</v>
      </c>
      <c r="C324" s="1" t="s">
        <v>84</v>
      </c>
      <c r="D324" s="1" t="s">
        <v>23</v>
      </c>
      <c r="E324" s="1" t="str">
        <f>IF(D324="Switzerland", VLOOKUP($B324, 'Combined Budget 2025 CHF'!$B:$E, 4, 0), VLOOKUP($B324, 'Combined Budget 2025 EUR'!$B:$E, 4, 0))</f>
        <v>NRW</v>
      </c>
      <c r="F324" s="1" t="s">
        <v>535</v>
      </c>
      <c r="G324" s="1" t="s">
        <v>106</v>
      </c>
      <c r="H324" t="str">
        <f>IF(D324="Switzerland", VLOOKUP($B324, 'Combined Budget 2025 CHF'!$B:$K, 10, 0), VLOOKUP($B324, 'Combined Budget 2025 EUR'!$B:$K, 10, 0))</f>
        <v>BB</v>
      </c>
      <c r="I324" t="s">
        <v>64</v>
      </c>
      <c r="J324">
        <f>YEAR(VLOOKUP($B324, 'KPI data 2025'!$B:$H, 7, 0))</f>
        <v>2023</v>
      </c>
      <c r="K324">
        <f t="shared" si="120"/>
        <v>2023</v>
      </c>
      <c r="L324" s="5">
        <f>SUMIF('KPI data 2022'!$B:$B, $B324,'KPI data 2022'!$X:$X)</f>
        <v>0</v>
      </c>
      <c r="M324" s="5">
        <f>SUMIF('KPI data 2023'!$B:$B, $B324, 'KPI data 2023'!$X:$X)</f>
        <v>11979.05</v>
      </c>
      <c r="N324" s="5">
        <f>SUMIF('KPI data 2024'!$B:$B, $B324, 'KPI data 2024'!$X:$X)</f>
        <v>12688.78</v>
      </c>
      <c r="O324" s="5">
        <f>SUMIF('KPI data 2025'!$B:$B, $B324, 'KPI data 2025'!$X:$X)</f>
        <v>5898.42</v>
      </c>
      <c r="P324" s="5">
        <f>IF(D324="Switzerland",SUMIF('Combined Budget 2025 CHF'!$B:$B,$B324,'Combined Budget 2025 CHF'!$AF:$AF),SUMIF('Combined Budget 2025 EUR'!$B:$B,$B324,'Combined Budget 2025 EUR'!$AN:$AN))</f>
        <v>9490</v>
      </c>
      <c r="Q324" s="6"/>
      <c r="R324" s="6">
        <f t="shared" si="121"/>
        <v>-0.53514679898303852</v>
      </c>
      <c r="S324" s="6">
        <f t="shared" si="122"/>
        <v>-0.50760536102612475</v>
      </c>
      <c r="T324" s="6" t="str">
        <f t="shared" si="123"/>
        <v>N/A</v>
      </c>
      <c r="U324" s="6">
        <f t="shared" si="124"/>
        <v>-0.37845943097997892</v>
      </c>
      <c r="V324" s="6" t="str">
        <f t="shared" si="125"/>
        <v>N/A</v>
      </c>
      <c r="W324" s="6"/>
      <c r="X324" s="7">
        <f t="shared" si="126"/>
        <v>-6790.3600000000006</v>
      </c>
      <c r="Y324" s="7">
        <f t="shared" si="127"/>
        <v>-6080.6299999999992</v>
      </c>
      <c r="Z324" s="7">
        <f t="shared" si="128"/>
        <v>5898.42</v>
      </c>
      <c r="AA324" s="7">
        <f t="shared" si="129"/>
        <v>-3591.58</v>
      </c>
      <c r="AB324" s="6"/>
      <c r="AC324" s="5">
        <f>SUMIF('KPI data 2022'!$B:$B, $B324,'KPI data 2022'!$AI:$AI)</f>
        <v>0</v>
      </c>
      <c r="AD324" s="5">
        <f>SUMIF('KPI data 2023'!$B:$B, $B324, 'KPI data 2023'!$AI:$AI)</f>
        <v>11979.05</v>
      </c>
      <c r="AE324" s="5">
        <f>SUMIF('KPI data 2024'!$B:$B, $B324, 'KPI data 2024'!$AI:$AI)</f>
        <v>12688.78</v>
      </c>
      <c r="AF324" s="5">
        <f t="shared" si="118"/>
        <v>5898.42</v>
      </c>
      <c r="AG324" s="5">
        <f>IF(D324="Switzerland",SUMIF('Combined Budget 2025 CHF'!$B:$B,$B324,'Combined Budget 2025 CHF'!$Q:$Q),SUMIF('Combined Budget 2025 EUR'!$B:$B,$B324,'Combined Budget 2025 EUR'!$Q:$Q))</f>
        <v>13000</v>
      </c>
      <c r="AH324" s="6"/>
      <c r="AI324" s="6">
        <f t="shared" si="110"/>
        <v>-0.53514679898303852</v>
      </c>
      <c r="AJ324" s="6">
        <f t="shared" si="111"/>
        <v>-0.50760536102612475</v>
      </c>
      <c r="AK324" s="6" t="str">
        <f t="shared" si="112"/>
        <v>N/A</v>
      </c>
      <c r="AL324" s="6">
        <f t="shared" si="113"/>
        <v>-0.54627538461538461</v>
      </c>
      <c r="AM324" s="6" t="str">
        <f t="shared" si="119"/>
        <v>N/A</v>
      </c>
      <c r="AN324" s="6"/>
      <c r="AO324" s="7">
        <f t="shared" si="114"/>
        <v>-6790.3600000000006</v>
      </c>
      <c r="AP324" s="7">
        <f t="shared" si="115"/>
        <v>-6080.6299999999992</v>
      </c>
      <c r="AQ324" s="7">
        <f t="shared" si="116"/>
        <v>5898.42</v>
      </c>
      <c r="AR324" s="7">
        <f t="shared" si="117"/>
        <v>-7101.58</v>
      </c>
    </row>
    <row r="325" spans="2:44" x14ac:dyDescent="0.25">
      <c r="B325" s="1">
        <v>21009</v>
      </c>
      <c r="C325" s="1" t="s">
        <v>446</v>
      </c>
      <c r="D325" s="1" t="s">
        <v>31</v>
      </c>
      <c r="E325" s="1" t="str">
        <f>IF(D325="Switzerland", VLOOKUP($B325, 'Combined Budget 2025 CHF'!$B:$E, 4, 0), VLOOKUP($B325, 'Combined Budget 2025 EUR'!$B:$E, 4, 0))</f>
        <v>German Switzerland</v>
      </c>
      <c r="F325" s="1" t="s">
        <v>535</v>
      </c>
      <c r="G325" s="1" t="s">
        <v>106</v>
      </c>
      <c r="H325" t="str">
        <f>IF(D325="Switzerland", VLOOKUP($B325, 'Combined Budget 2025 CHF'!$B:$K, 10, 0), VLOOKUP($B325, 'Combined Budget 2025 EUR'!$B:$K, 10, 0))</f>
        <v>BB</v>
      </c>
      <c r="I325" t="s">
        <v>64</v>
      </c>
      <c r="J325">
        <f>YEAR(VLOOKUP($B325, 'KPI data 2025'!$B:$H, 7, 0))</f>
        <v>1900</v>
      </c>
      <c r="K325" t="str">
        <f t="shared" si="120"/>
        <v>Pre-2022</v>
      </c>
      <c r="L325" s="5">
        <f>SUMIF('KPI data 2022'!$B:$B, $B325,'KPI data 2022'!$X:$X)</f>
        <v>3446.4700000000003</v>
      </c>
      <c r="M325" s="5">
        <f>SUMIF('KPI data 2023'!$B:$B, $B325, 'KPI data 2023'!$X:$X)</f>
        <v>4179.9400000000005</v>
      </c>
      <c r="N325" s="5">
        <f>SUMIF('KPI data 2024'!$B:$B, $B325, 'KPI data 2024'!$X:$X)</f>
        <v>6152.3500000000013</v>
      </c>
      <c r="O325" s="5">
        <f>SUMIF('KPI data 2025'!$B:$B, $B325, 'KPI data 2025'!$X:$X)</f>
        <v>4939.5</v>
      </c>
      <c r="P325" s="5">
        <f>IF(D325="Switzerland",SUMIF('Combined Budget 2025 CHF'!$B:$B,$B325,'Combined Budget 2025 CHF'!$AF:$AF),SUMIF('Combined Budget 2025 EUR'!$B:$B,$B325,'Combined Budget 2025 EUR'!$AN:$AN))</f>
        <v>5110</v>
      </c>
      <c r="Q325" s="6"/>
      <c r="R325" s="6">
        <f t="shared" si="121"/>
        <v>-0.19713605370305676</v>
      </c>
      <c r="S325" s="6">
        <f t="shared" si="122"/>
        <v>0.181715527017134</v>
      </c>
      <c r="T325" s="6">
        <f t="shared" si="123"/>
        <v>0.43320556975688151</v>
      </c>
      <c r="U325" s="6">
        <f t="shared" si="124"/>
        <v>-3.3365949119373739E-2</v>
      </c>
      <c r="V325" s="6">
        <f t="shared" si="125"/>
        <v>9.4150647793501019E-2</v>
      </c>
      <c r="W325" s="6"/>
      <c r="X325" s="7">
        <f t="shared" si="126"/>
        <v>-1212.8500000000013</v>
      </c>
      <c r="Y325" s="7">
        <f t="shared" si="127"/>
        <v>759.55999999999949</v>
      </c>
      <c r="Z325" s="7">
        <f t="shared" si="128"/>
        <v>1493.0299999999997</v>
      </c>
      <c r="AA325" s="7">
        <f t="shared" si="129"/>
        <v>-170.5</v>
      </c>
      <c r="AB325" s="6"/>
      <c r="AC325" s="5">
        <f>SUMIF('KPI data 2022'!$B:$B, $B325,'KPI data 2022'!$AI:$AI)</f>
        <v>3446.4700000000003</v>
      </c>
      <c r="AD325" s="5">
        <f>SUMIF('KPI data 2023'!$B:$B, $B325, 'KPI data 2023'!$AI:$AI)</f>
        <v>4179.9400000000005</v>
      </c>
      <c r="AE325" s="5">
        <f>SUMIF('KPI data 2024'!$B:$B, $B325, 'KPI data 2024'!$AI:$AI)</f>
        <v>6152.3500000000013</v>
      </c>
      <c r="AF325" s="5">
        <f t="shared" si="118"/>
        <v>4939.5</v>
      </c>
      <c r="AG325" s="5">
        <f>IF(D325="Switzerland",SUMIF('Combined Budget 2025 CHF'!$B:$B,$B325,'Combined Budget 2025 CHF'!$Q:$Q),SUMIF('Combined Budget 2025 EUR'!$B:$B,$B325,'Combined Budget 2025 EUR'!$Q:$Q))</f>
        <v>7000</v>
      </c>
      <c r="AH325" s="6"/>
      <c r="AI325" s="6">
        <f t="shared" si="110"/>
        <v>-0.19713605370305676</v>
      </c>
      <c r="AJ325" s="6">
        <f t="shared" si="111"/>
        <v>0.181715527017134</v>
      </c>
      <c r="AK325" s="6">
        <f t="shared" si="112"/>
        <v>0.43320556975688151</v>
      </c>
      <c r="AL325" s="6">
        <f t="shared" si="113"/>
        <v>-0.29435714285714287</v>
      </c>
      <c r="AM325" s="6">
        <f t="shared" si="119"/>
        <v>9.4150647793501019E-2</v>
      </c>
      <c r="AN325" s="6"/>
      <c r="AO325" s="7">
        <f t="shared" si="114"/>
        <v>-1212.8500000000013</v>
      </c>
      <c r="AP325" s="7">
        <f t="shared" si="115"/>
        <v>759.55999999999949</v>
      </c>
      <c r="AQ325" s="7">
        <f t="shared" si="116"/>
        <v>1493.0299999999997</v>
      </c>
      <c r="AR325" s="7">
        <f t="shared" si="117"/>
        <v>-2060.5</v>
      </c>
    </row>
    <row r="326" spans="2:44" x14ac:dyDescent="0.25">
      <c r="B326" s="1">
        <v>21025</v>
      </c>
      <c r="C326" s="1" t="s">
        <v>447</v>
      </c>
      <c r="D326" s="1" t="s">
        <v>31</v>
      </c>
      <c r="E326" s="1" t="str">
        <f>IF(D326="Switzerland", VLOOKUP($B326, 'Combined Budget 2025 CHF'!$B:$E, 4, 0), VLOOKUP($B326, 'Combined Budget 2025 EUR'!$B:$E, 4, 0))</f>
        <v>German Switzerland</v>
      </c>
      <c r="F326" s="1" t="s">
        <v>535</v>
      </c>
      <c r="G326" s="1" t="s">
        <v>106</v>
      </c>
      <c r="H326" t="str">
        <f>IF(D326="Switzerland", VLOOKUP($B326, 'Combined Budget 2025 CHF'!$B:$K, 10, 0), VLOOKUP($B326, 'Combined Budget 2025 EUR'!$B:$K, 10, 0))</f>
        <v>BB</v>
      </c>
      <c r="I326" t="s">
        <v>64</v>
      </c>
      <c r="J326">
        <f>YEAR(VLOOKUP($B326, 'KPI data 2025'!$B:$H, 7, 0))</f>
        <v>2022</v>
      </c>
      <c r="K326">
        <f t="shared" si="120"/>
        <v>2022</v>
      </c>
      <c r="L326" s="5">
        <f>SUMIF('KPI data 2022'!$B:$B, $B326,'KPI data 2022'!$X:$X)</f>
        <v>14378.760000000002</v>
      </c>
      <c r="M326" s="5">
        <f>SUMIF('KPI data 2023'!$B:$B, $B326, 'KPI data 2023'!$X:$X)</f>
        <v>9489.9100000000017</v>
      </c>
      <c r="N326" s="5">
        <f>SUMIF('KPI data 2024'!$B:$B, $B326, 'KPI data 2024'!$X:$X)</f>
        <v>7569.08</v>
      </c>
      <c r="O326" s="5">
        <f>SUMIF('KPI data 2025'!$B:$B, $B326, 'KPI data 2025'!$X:$X)</f>
        <v>2593.75</v>
      </c>
      <c r="P326" s="5">
        <f>IF(D326="Switzerland",SUMIF('Combined Budget 2025 CHF'!$B:$B,$B326,'Combined Budget 2025 CHF'!$AF:$AF),SUMIF('Combined Budget 2025 EUR'!$B:$B,$B326,'Combined Budget 2025 EUR'!$AN:$AN))</f>
        <v>5840</v>
      </c>
      <c r="Q326" s="6"/>
      <c r="R326" s="6">
        <f t="shared" si="121"/>
        <v>-0.65732295074170177</v>
      </c>
      <c r="S326" s="6">
        <f t="shared" si="122"/>
        <v>-0.72668339320393982</v>
      </c>
      <c r="T326" s="6">
        <f t="shared" si="123"/>
        <v>-0.8196124005129789</v>
      </c>
      <c r="U326" s="6">
        <f t="shared" si="124"/>
        <v>-0.55586472602739723</v>
      </c>
      <c r="V326" s="6">
        <f t="shared" si="125"/>
        <v>-0.34829407441142213</v>
      </c>
      <c r="W326" s="6"/>
      <c r="X326" s="7">
        <f t="shared" si="126"/>
        <v>-4975.33</v>
      </c>
      <c r="Y326" s="7">
        <f t="shared" si="127"/>
        <v>-6896.1600000000017</v>
      </c>
      <c r="Z326" s="7">
        <f t="shared" si="128"/>
        <v>-11785.010000000002</v>
      </c>
      <c r="AA326" s="7">
        <f t="shared" si="129"/>
        <v>-3246.25</v>
      </c>
      <c r="AB326" s="6"/>
      <c r="AC326" s="5">
        <f>SUMIF('KPI data 2022'!$B:$B, $B326,'KPI data 2022'!$AI:$AI)</f>
        <v>14378.760000000002</v>
      </c>
      <c r="AD326" s="5">
        <f>SUMIF('KPI data 2023'!$B:$B, $B326, 'KPI data 2023'!$AI:$AI)</f>
        <v>9489.9100000000017</v>
      </c>
      <c r="AE326" s="5">
        <f>SUMIF('KPI data 2024'!$B:$B, $B326, 'KPI data 2024'!$AI:$AI)</f>
        <v>7569.08</v>
      </c>
      <c r="AF326" s="5">
        <f t="shared" si="118"/>
        <v>2593.75</v>
      </c>
      <c r="AG326" s="5">
        <f>IF(D326="Switzerland",SUMIF('Combined Budget 2025 CHF'!$B:$B,$B326,'Combined Budget 2025 CHF'!$Q:$Q),SUMIF('Combined Budget 2025 EUR'!$B:$B,$B326,'Combined Budget 2025 EUR'!$Q:$Q))</f>
        <v>8000</v>
      </c>
      <c r="AH326" s="6"/>
      <c r="AI326" s="6">
        <f t="shared" ref="AI326:AI327" si="130">IFERROR($AF326/AE326-1, "N/A")</f>
        <v>-0.65732295074170177</v>
      </c>
      <c r="AJ326" s="6">
        <f t="shared" ref="AJ326:AJ327" si="131">IFERROR($AF326/AD326-1, "N/A")</f>
        <v>-0.72668339320393982</v>
      </c>
      <c r="AK326" s="6">
        <f t="shared" ref="AK326:AK327" si="132">IFERROR($AF326/AC326-1, "N/A")</f>
        <v>-0.8196124005129789</v>
      </c>
      <c r="AL326" s="6">
        <f t="shared" ref="AL326:AL327" si="133">IFERROR($AF326/AG326-1, "N/A")</f>
        <v>-0.67578125</v>
      </c>
      <c r="AM326" s="6">
        <f t="shared" ref="AM326:AM327" si="134">IFERROR(_xlfn.RRI(4,AC326,AF326), "N/A")</f>
        <v>-0.34829407441142213</v>
      </c>
      <c r="AN326" s="6"/>
      <c r="AO326" s="7">
        <f t="shared" ref="AO326:AO327" si="135">$AF326-AE326</f>
        <v>-4975.33</v>
      </c>
      <c r="AP326" s="7">
        <f t="shared" ref="AP326:AP327" si="136">$AF326-AD326</f>
        <v>-6896.1600000000017</v>
      </c>
      <c r="AQ326" s="7">
        <f t="shared" ref="AQ326:AQ327" si="137">$AF326-AC326</f>
        <v>-11785.010000000002</v>
      </c>
      <c r="AR326" s="7">
        <f t="shared" ref="AR326:AR327" si="138">$AF326-AG326</f>
        <v>-5406.25</v>
      </c>
    </row>
    <row r="327" spans="2:44" x14ac:dyDescent="0.25">
      <c r="B327" s="1">
        <v>21027</v>
      </c>
      <c r="C327" s="1" t="s">
        <v>448</v>
      </c>
      <c r="D327" s="1" t="s">
        <v>31</v>
      </c>
      <c r="E327" s="1" t="str">
        <f>IF(D327="Switzerland", VLOOKUP($B327, 'Combined Budget 2025 CHF'!$B:$E, 4, 0), VLOOKUP($B327, 'Combined Budget 2025 EUR'!$B:$E, 4, 0))</f>
        <v>German Switzerland</v>
      </c>
      <c r="F327" s="1" t="s">
        <v>535</v>
      </c>
      <c r="G327" s="1" t="s">
        <v>106</v>
      </c>
      <c r="H327" t="str">
        <f>IF(D327="Switzerland", VLOOKUP($B327, 'Combined Budget 2025 CHF'!$B:$K, 10, 0), VLOOKUP($B327, 'Combined Budget 2025 EUR'!$B:$K, 10, 0))</f>
        <v>BB</v>
      </c>
      <c r="I327" t="s">
        <v>64</v>
      </c>
      <c r="J327">
        <f>YEAR(VLOOKUP($B327, 'KPI data 2025'!$B:$H, 7, 0))</f>
        <v>1900</v>
      </c>
      <c r="K327" t="str">
        <f t="shared" si="120"/>
        <v>Pre-2022</v>
      </c>
      <c r="L327" s="5">
        <f>SUMIF('KPI data 2022'!$B:$B, $B327,'KPI data 2022'!$X:$X)</f>
        <v>4598.29</v>
      </c>
      <c r="M327" s="5">
        <f>SUMIF('KPI data 2023'!$B:$B, $B327, 'KPI data 2023'!$X:$X)</f>
        <v>5183.05</v>
      </c>
      <c r="N327" s="5">
        <f>SUMIF('KPI data 2024'!$B:$B, $B327, 'KPI data 2024'!$X:$X)</f>
        <v>7974.24</v>
      </c>
      <c r="O327" s="5">
        <f>SUMIF('KPI data 2025'!$B:$B, $B327, 'KPI data 2025'!$X:$X)</f>
        <v>12473.230000000001</v>
      </c>
      <c r="P327" s="5">
        <f>IF(D327="Switzerland",SUMIF('Combined Budget 2025 CHF'!$B:$B,$B327,'Combined Budget 2025 CHF'!$AF:$AF),SUMIF('Combined Budget 2025 EUR'!$B:$B,$B327,'Combined Budget 2025 EUR'!$AN:$AN))</f>
        <v>6570</v>
      </c>
      <c r="Q327" s="6"/>
      <c r="R327" s="6">
        <f t="shared" si="121"/>
        <v>0.56419044322719181</v>
      </c>
      <c r="S327" s="6">
        <f t="shared" si="122"/>
        <v>1.4065424798140094</v>
      </c>
      <c r="T327" s="6">
        <f t="shared" si="123"/>
        <v>1.7125801113022452</v>
      </c>
      <c r="U327" s="6">
        <f t="shared" si="124"/>
        <v>0.89851293759512951</v>
      </c>
      <c r="V327" s="6">
        <f t="shared" si="125"/>
        <v>0.28335156129572892</v>
      </c>
      <c r="W327" s="6"/>
      <c r="X327" s="7">
        <f t="shared" si="126"/>
        <v>4498.9900000000016</v>
      </c>
      <c r="Y327" s="7">
        <f t="shared" si="127"/>
        <v>7290.1800000000012</v>
      </c>
      <c r="Z327" s="7">
        <f t="shared" si="128"/>
        <v>7874.9400000000014</v>
      </c>
      <c r="AA327" s="7">
        <f t="shared" si="129"/>
        <v>5903.2300000000014</v>
      </c>
      <c r="AB327" s="6"/>
      <c r="AC327" s="5">
        <f>SUMIF('KPI data 2022'!$B:$B, $B327,'KPI data 2022'!$AI:$AI)</f>
        <v>4598.29</v>
      </c>
      <c r="AD327" s="5">
        <f>SUMIF('KPI data 2023'!$B:$B, $B327, 'KPI data 2023'!$AI:$AI)</f>
        <v>5183.05</v>
      </c>
      <c r="AE327" s="5">
        <f>SUMIF('KPI data 2024'!$B:$B, $B327, 'KPI data 2024'!$AI:$AI)</f>
        <v>7974.24</v>
      </c>
      <c r="AF327" s="5">
        <f t="shared" si="118"/>
        <v>12473.230000000001</v>
      </c>
      <c r="AG327" s="5">
        <f>IF(D327="Switzerland",SUMIF('Combined Budget 2025 CHF'!$B:$B,$B327,'Combined Budget 2025 CHF'!$Q:$Q),SUMIF('Combined Budget 2025 EUR'!$B:$B,$B327,'Combined Budget 2025 EUR'!$Q:$Q))</f>
        <v>9000</v>
      </c>
      <c r="AH327" s="6"/>
      <c r="AI327" s="6">
        <f t="shared" si="130"/>
        <v>0.56419044322719181</v>
      </c>
      <c r="AJ327" s="6">
        <f t="shared" si="131"/>
        <v>1.4065424798140094</v>
      </c>
      <c r="AK327" s="6">
        <f t="shared" si="132"/>
        <v>1.7125801113022452</v>
      </c>
      <c r="AL327" s="6">
        <f t="shared" si="133"/>
        <v>0.38591444444444467</v>
      </c>
      <c r="AM327" s="6">
        <f t="shared" si="134"/>
        <v>0.28335156129572892</v>
      </c>
      <c r="AN327" s="6"/>
      <c r="AO327" s="7">
        <f t="shared" si="135"/>
        <v>4498.9900000000016</v>
      </c>
      <c r="AP327" s="7">
        <f t="shared" si="136"/>
        <v>7290.1800000000012</v>
      </c>
      <c r="AQ327" s="7">
        <f t="shared" si="137"/>
        <v>7874.9400000000014</v>
      </c>
      <c r="AR327" s="7">
        <f t="shared" si="138"/>
        <v>3473.2300000000014</v>
      </c>
    </row>
    <row r="328" spans="2:44" x14ac:dyDescent="0.25">
      <c r="B328">
        <v>21049</v>
      </c>
      <c r="C328" t="s">
        <v>449</v>
      </c>
      <c r="D328" t="s">
        <v>31</v>
      </c>
      <c r="E328" s="1" t="str">
        <f>IF(D328="Switzerland", VLOOKUP($B328, 'Combined Budget 2025 CHF'!$B:$E, 4, 0), VLOOKUP($B328, 'Combined Budget 2025 EUR'!$B:$E, 4, 0))</f>
        <v>German Switzerland</v>
      </c>
      <c r="F328" s="1" t="s">
        <v>535</v>
      </c>
      <c r="G328" s="1" t="s">
        <v>106</v>
      </c>
      <c r="H328" t="str">
        <f>IF(D328="Switzerland", VLOOKUP($B328, 'Combined Budget 2025 CHF'!$B:$K, 10, 0), VLOOKUP($B328, 'Combined Budget 2025 EUR'!$B:$K, 10, 0))</f>
        <v>BB</v>
      </c>
      <c r="I328" t="s">
        <v>64</v>
      </c>
      <c r="J328">
        <f>YEAR(VLOOKUP($B328, 'KPI data 2025'!$B:$H, 7, 0))</f>
        <v>1900</v>
      </c>
      <c r="K328" t="str">
        <f t="shared" si="120"/>
        <v>Pre-2022</v>
      </c>
      <c r="L328" s="5">
        <f>SUMIF('KPI data 2022'!$B:$B, $B328,'KPI data 2022'!$X:$X)</f>
        <v>19579.260000000002</v>
      </c>
      <c r="M328" s="5">
        <f>SUMIF('KPI data 2023'!$B:$B, $B328, 'KPI data 2023'!$X:$X)</f>
        <v>22189.129999999997</v>
      </c>
      <c r="N328" s="5">
        <f>SUMIF('KPI data 2024'!$B:$B, $B328, 'KPI data 2024'!$X:$X)</f>
        <v>16365.73</v>
      </c>
      <c r="O328" s="5">
        <f>SUMIF('KPI data 2025'!$B:$B, $B328, 'KPI data 2025'!$X:$X)</f>
        <v>12127.32</v>
      </c>
      <c r="P328" s="5">
        <f>IF(D328="Switzerland",SUMIF('Combined Budget 2025 CHF'!$B:$B,$B328,'Combined Budget 2025 CHF'!$AF:$AF),SUMIF('Combined Budget 2025 EUR'!$B:$B,$B328,'Combined Budget 2025 EUR'!$AN:$AN))</f>
        <v>11680</v>
      </c>
      <c r="Q328" s="6"/>
      <c r="R328" s="6">
        <f t="shared" si="121"/>
        <v>-0.25898080928867828</v>
      </c>
      <c r="S328" s="6">
        <f t="shared" si="122"/>
        <v>-0.45345671506724228</v>
      </c>
      <c r="T328" s="6">
        <f t="shared" si="123"/>
        <v>-0.38060376132703699</v>
      </c>
      <c r="U328" s="6">
        <f t="shared" si="124"/>
        <v>3.8297945205479467E-2</v>
      </c>
      <c r="V328" s="6">
        <f t="shared" si="125"/>
        <v>-0.11286004193655186</v>
      </c>
      <c r="W328" s="6"/>
      <c r="X328" s="7">
        <f t="shared" si="126"/>
        <v>-4238.41</v>
      </c>
      <c r="Y328" s="7">
        <f t="shared" si="127"/>
        <v>-10061.809999999998</v>
      </c>
      <c r="Z328" s="7">
        <f t="shared" si="128"/>
        <v>-7451.9400000000023</v>
      </c>
      <c r="AA328" s="7">
        <f t="shared" si="129"/>
        <v>447.31999999999971</v>
      </c>
      <c r="AB328" s="6"/>
      <c r="AC328" s="5">
        <f>SUMIF('KPI data 2022'!$B:$B, $B328,'KPI data 2022'!$AI:$AI)</f>
        <v>19579.260000000002</v>
      </c>
      <c r="AD328" s="5">
        <f>SUMIF('KPI data 2023'!$B:$B, $B328, 'KPI data 2023'!$AI:$AI)</f>
        <v>22189.129999999997</v>
      </c>
      <c r="AE328" s="5">
        <f>SUMIF('KPI data 2024'!$B:$B, $B328, 'KPI data 2024'!$AI:$AI)</f>
        <v>16365.73</v>
      </c>
      <c r="AF328" s="5">
        <f t="shared" ref="AF328:AF376" si="139">O328</f>
        <v>12127.32</v>
      </c>
      <c r="AG328" s="5">
        <f>IF(D328="Switzerland",SUMIF('Combined Budget 2025 CHF'!$B:$B,$B328,'Combined Budget 2025 CHF'!$Q:$Q),SUMIF('Combined Budget 2025 EUR'!$B:$B,$B328,'Combined Budget 2025 EUR'!$Q:$Q))</f>
        <v>16000</v>
      </c>
      <c r="AH328" s="6"/>
      <c r="AI328" s="6">
        <f t="shared" ref="AI328:AI376" si="140">IFERROR($AF328/AE328-1, "N/A")</f>
        <v>-0.25898080928867828</v>
      </c>
      <c r="AJ328" s="6">
        <f t="shared" ref="AJ328:AJ376" si="141">IFERROR($AF328/AD328-1, "N/A")</f>
        <v>-0.45345671506724228</v>
      </c>
      <c r="AK328" s="6">
        <f t="shared" ref="AK328:AK376" si="142">IFERROR($AF328/AC328-1, "N/A")</f>
        <v>-0.38060376132703699</v>
      </c>
      <c r="AL328" s="6">
        <f t="shared" ref="AL328:AL376" si="143">IFERROR($AF328/AG328-1, "N/A")</f>
        <v>-0.24204250000000005</v>
      </c>
      <c r="AM328" s="6">
        <f t="shared" ref="AM328:AM376" si="144">IFERROR(_xlfn.RRI(4,AC328,AF328), "N/A")</f>
        <v>-0.11286004193655186</v>
      </c>
      <c r="AN328" s="6"/>
      <c r="AO328" s="7">
        <f t="shared" ref="AO328:AO376" si="145">$AF328-AE328</f>
        <v>-4238.41</v>
      </c>
      <c r="AP328" s="7">
        <f t="shared" ref="AP328:AP376" si="146">$AF328-AD328</f>
        <v>-10061.809999999998</v>
      </c>
      <c r="AQ328" s="7">
        <f t="shared" ref="AQ328:AQ376" si="147">$AF328-AC328</f>
        <v>-7451.9400000000023</v>
      </c>
      <c r="AR328" s="7">
        <f t="shared" ref="AR328:AR376" si="148">$AF328-AG328</f>
        <v>-3872.6800000000003</v>
      </c>
    </row>
    <row r="329" spans="2:44" x14ac:dyDescent="0.25">
      <c r="B329">
        <v>21083</v>
      </c>
      <c r="C329" t="s">
        <v>450</v>
      </c>
      <c r="D329" t="s">
        <v>31</v>
      </c>
      <c r="E329" s="1" t="str">
        <f>IF(D329="Switzerland", VLOOKUP($B329, 'Combined Budget 2025 CHF'!$B:$E, 4, 0), VLOOKUP($B329, 'Combined Budget 2025 EUR'!$B:$E, 4, 0))</f>
        <v>German Switzerland</v>
      </c>
      <c r="F329" s="1" t="s">
        <v>535</v>
      </c>
      <c r="G329" s="1" t="s">
        <v>106</v>
      </c>
      <c r="H329" t="str">
        <f>IF(D329="Switzerland", VLOOKUP($B329, 'Combined Budget 2025 CHF'!$B:$K, 10, 0), VLOOKUP($B329, 'Combined Budget 2025 EUR'!$B:$K, 10, 0))</f>
        <v>BB</v>
      </c>
      <c r="I329" t="s">
        <v>64</v>
      </c>
      <c r="J329">
        <f>YEAR(VLOOKUP($B329, 'KPI data 2025'!$B:$H, 7, 0))</f>
        <v>1900</v>
      </c>
      <c r="K329" t="str">
        <f t="shared" si="120"/>
        <v>Pre-2022</v>
      </c>
      <c r="L329" s="5">
        <f>SUMIF('KPI data 2022'!$B:$B, $B329,'KPI data 2022'!$X:$X)</f>
        <v>5946.56</v>
      </c>
      <c r="M329" s="5">
        <f>SUMIF('KPI data 2023'!$B:$B, $B329, 'KPI data 2023'!$X:$X)</f>
        <v>3784.97</v>
      </c>
      <c r="N329" s="5">
        <f>SUMIF('KPI data 2024'!$B:$B, $B329, 'KPI data 2024'!$X:$X)</f>
        <v>6233.9599999999991</v>
      </c>
      <c r="O329" s="5">
        <f>SUMIF('KPI data 2025'!$B:$B, $B329, 'KPI data 2025'!$X:$X)</f>
        <v>6718.91</v>
      </c>
      <c r="P329" s="5">
        <f>IF(D329="Switzerland",SUMIF('Combined Budget 2025 CHF'!$B:$B,$B329,'Combined Budget 2025 CHF'!$AF:$AF),SUMIF('Combined Budget 2025 EUR'!$B:$B,$B329,'Combined Budget 2025 EUR'!$AN:$AN))</f>
        <v>5110</v>
      </c>
      <c r="Q329" s="6"/>
      <c r="R329" s="6">
        <f t="shared" si="121"/>
        <v>7.7791644476384425E-2</v>
      </c>
      <c r="S329" s="6">
        <f t="shared" si="122"/>
        <v>0.7751554173480899</v>
      </c>
      <c r="T329" s="6">
        <f t="shared" si="123"/>
        <v>0.1298818140235698</v>
      </c>
      <c r="U329" s="6">
        <f t="shared" si="124"/>
        <v>0.31485518590998041</v>
      </c>
      <c r="V329" s="6">
        <f t="shared" si="125"/>
        <v>3.0999025126924762E-2</v>
      </c>
      <c r="W329" s="6"/>
      <c r="X329" s="7">
        <f t="shared" si="126"/>
        <v>484.95000000000073</v>
      </c>
      <c r="Y329" s="7">
        <f t="shared" si="127"/>
        <v>2933.94</v>
      </c>
      <c r="Z329" s="7">
        <f t="shared" si="128"/>
        <v>772.34999999999945</v>
      </c>
      <c r="AA329" s="7">
        <f t="shared" si="129"/>
        <v>1608.9099999999999</v>
      </c>
      <c r="AB329" s="6"/>
      <c r="AC329" s="5">
        <f>SUMIF('KPI data 2022'!$B:$B, $B329,'KPI data 2022'!$AI:$AI)</f>
        <v>5946.56</v>
      </c>
      <c r="AD329" s="5">
        <f>SUMIF('KPI data 2023'!$B:$B, $B329, 'KPI data 2023'!$AI:$AI)</f>
        <v>3784.97</v>
      </c>
      <c r="AE329" s="5">
        <f>SUMIF('KPI data 2024'!$B:$B, $B329, 'KPI data 2024'!$AI:$AI)</f>
        <v>6233.9599999999991</v>
      </c>
      <c r="AF329" s="5">
        <f t="shared" si="139"/>
        <v>6718.91</v>
      </c>
      <c r="AG329" s="5">
        <f>IF(D329="Switzerland",SUMIF('Combined Budget 2025 CHF'!$B:$B,$B329,'Combined Budget 2025 CHF'!$Q:$Q),SUMIF('Combined Budget 2025 EUR'!$B:$B,$B329,'Combined Budget 2025 EUR'!$Q:$Q))</f>
        <v>7000</v>
      </c>
      <c r="AH329" s="6"/>
      <c r="AI329" s="6">
        <f t="shared" si="140"/>
        <v>7.7791644476384425E-2</v>
      </c>
      <c r="AJ329" s="6">
        <f t="shared" si="141"/>
        <v>0.7751554173480899</v>
      </c>
      <c r="AK329" s="6">
        <f t="shared" si="142"/>
        <v>0.1298818140235698</v>
      </c>
      <c r="AL329" s="6">
        <f t="shared" si="143"/>
        <v>-4.0155714285714295E-2</v>
      </c>
      <c r="AM329" s="6">
        <f t="shared" si="144"/>
        <v>3.0999025126924762E-2</v>
      </c>
      <c r="AN329" s="6"/>
      <c r="AO329" s="7">
        <f t="shared" si="145"/>
        <v>484.95000000000073</v>
      </c>
      <c r="AP329" s="7">
        <f t="shared" si="146"/>
        <v>2933.94</v>
      </c>
      <c r="AQ329" s="7">
        <f t="shared" si="147"/>
        <v>772.34999999999945</v>
      </c>
      <c r="AR329" s="7">
        <f t="shared" si="148"/>
        <v>-281.09000000000015</v>
      </c>
    </row>
    <row r="330" spans="2:44" x14ac:dyDescent="0.25">
      <c r="B330">
        <v>21098</v>
      </c>
      <c r="C330" t="s">
        <v>451</v>
      </c>
      <c r="D330" t="s">
        <v>31</v>
      </c>
      <c r="E330" s="1" t="str">
        <f>IF(D330="Switzerland", VLOOKUP($B330, 'Combined Budget 2025 CHF'!$B:$E, 4, 0), VLOOKUP($B330, 'Combined Budget 2025 EUR'!$B:$E, 4, 0))</f>
        <v>German Switzerland</v>
      </c>
      <c r="F330" s="1" t="s">
        <v>535</v>
      </c>
      <c r="G330" s="1" t="s">
        <v>106</v>
      </c>
      <c r="H330" t="str">
        <f>IF(D330="Switzerland", VLOOKUP($B330, 'Combined Budget 2025 CHF'!$B:$K, 10, 0), VLOOKUP($B330, 'Combined Budget 2025 EUR'!$B:$K, 10, 0))</f>
        <v>BB</v>
      </c>
      <c r="I330" t="s">
        <v>64</v>
      </c>
      <c r="J330">
        <f>YEAR(VLOOKUP($B330, 'KPI data 2025'!$B:$H, 7, 0))</f>
        <v>2022</v>
      </c>
      <c r="K330">
        <f t="shared" si="120"/>
        <v>2022</v>
      </c>
      <c r="L330" s="5">
        <f>SUMIF('KPI data 2022'!$B:$B, $B330,'KPI data 2022'!$X:$X)</f>
        <v>32430.180000000004</v>
      </c>
      <c r="M330" s="5">
        <f>SUMIF('KPI data 2023'!$B:$B, $B330, 'KPI data 2023'!$X:$X)</f>
        <v>19128.730000000003</v>
      </c>
      <c r="N330" s="5">
        <f>SUMIF('KPI data 2024'!$B:$B, $B330, 'KPI data 2024'!$X:$X)</f>
        <v>17317.469999999998</v>
      </c>
      <c r="O330" s="5">
        <f>SUMIF('KPI data 2025'!$B:$B, $B330, 'KPI data 2025'!$X:$X)</f>
        <v>19498.55</v>
      </c>
      <c r="P330" s="5">
        <f>IF(D330="Switzerland",SUMIF('Combined Budget 2025 CHF'!$B:$B,$B330,'Combined Budget 2025 CHF'!$AF:$AF),SUMIF('Combined Budget 2025 EUR'!$B:$B,$B330,'Combined Budget 2025 EUR'!$AN:$AN))</f>
        <v>12410</v>
      </c>
      <c r="Q330" s="6"/>
      <c r="R330" s="6">
        <f t="shared" si="121"/>
        <v>0.12594680400774494</v>
      </c>
      <c r="S330" s="6">
        <f t="shared" si="122"/>
        <v>1.9333222853791021E-2</v>
      </c>
      <c r="T330" s="6">
        <f t="shared" si="123"/>
        <v>-0.39875295172583081</v>
      </c>
      <c r="U330" s="6">
        <f t="shared" si="124"/>
        <v>0.57119661563255431</v>
      </c>
      <c r="V330" s="6">
        <f t="shared" si="125"/>
        <v>-0.11943131011147234</v>
      </c>
      <c r="W330" s="6"/>
      <c r="X330" s="7">
        <f t="shared" si="126"/>
        <v>2181.0800000000017</v>
      </c>
      <c r="Y330" s="7">
        <f t="shared" si="127"/>
        <v>369.81999999999607</v>
      </c>
      <c r="Z330" s="7">
        <f t="shared" si="128"/>
        <v>-12931.630000000005</v>
      </c>
      <c r="AA330" s="7">
        <f t="shared" si="129"/>
        <v>7088.5499999999993</v>
      </c>
      <c r="AB330" s="6"/>
      <c r="AC330" s="5">
        <f>SUMIF('KPI data 2022'!$B:$B, $B330,'KPI data 2022'!$AI:$AI)</f>
        <v>32430.180000000004</v>
      </c>
      <c r="AD330" s="5">
        <f>SUMIF('KPI data 2023'!$B:$B, $B330, 'KPI data 2023'!$AI:$AI)</f>
        <v>19128.730000000003</v>
      </c>
      <c r="AE330" s="5">
        <f>SUMIF('KPI data 2024'!$B:$B, $B330, 'KPI data 2024'!$AI:$AI)</f>
        <v>17317.469999999998</v>
      </c>
      <c r="AF330" s="5">
        <f t="shared" si="139"/>
        <v>19498.55</v>
      </c>
      <c r="AG330" s="5">
        <f>IF(D330="Switzerland",SUMIF('Combined Budget 2025 CHF'!$B:$B,$B330,'Combined Budget 2025 CHF'!$Q:$Q),SUMIF('Combined Budget 2025 EUR'!$B:$B,$B330,'Combined Budget 2025 EUR'!$Q:$Q))</f>
        <v>17000</v>
      </c>
      <c r="AH330" s="6"/>
      <c r="AI330" s="6">
        <f t="shared" si="140"/>
        <v>0.12594680400774494</v>
      </c>
      <c r="AJ330" s="6">
        <f t="shared" si="141"/>
        <v>1.9333222853791021E-2</v>
      </c>
      <c r="AK330" s="6">
        <f t="shared" si="142"/>
        <v>-0.39875295172583081</v>
      </c>
      <c r="AL330" s="6">
        <f t="shared" si="143"/>
        <v>0.14697352941176467</v>
      </c>
      <c r="AM330" s="6">
        <f t="shared" si="144"/>
        <v>-0.11943131011147234</v>
      </c>
      <c r="AN330" s="6"/>
      <c r="AO330" s="7">
        <f t="shared" si="145"/>
        <v>2181.0800000000017</v>
      </c>
      <c r="AP330" s="7">
        <f t="shared" si="146"/>
        <v>369.81999999999607</v>
      </c>
      <c r="AQ330" s="7">
        <f t="shared" si="147"/>
        <v>-12931.630000000005</v>
      </c>
      <c r="AR330" s="7">
        <f t="shared" si="148"/>
        <v>2498.5499999999993</v>
      </c>
    </row>
    <row r="331" spans="2:44" x14ac:dyDescent="0.25">
      <c r="B331">
        <v>21102</v>
      </c>
      <c r="C331" t="s">
        <v>480</v>
      </c>
      <c r="D331" t="s">
        <v>31</v>
      </c>
      <c r="E331" s="1" t="str">
        <f>IF(D331="Switzerland", VLOOKUP($B331, 'Combined Budget 2025 CHF'!$B:$E, 4, 0), VLOOKUP($B331, 'Combined Budget 2025 EUR'!$B:$E, 4, 0))</f>
        <v>French Switzerland</v>
      </c>
      <c r="F331" s="1" t="s">
        <v>535</v>
      </c>
      <c r="G331" s="1" t="s">
        <v>106</v>
      </c>
      <c r="H331" t="str">
        <f>IF(D331="Switzerland", VLOOKUP($B331, 'Combined Budget 2025 CHF'!$B:$K, 10, 0), VLOOKUP($B331, 'Combined Budget 2025 EUR'!$B:$K, 10, 0))</f>
        <v>BB</v>
      </c>
      <c r="I331" t="s">
        <v>64</v>
      </c>
      <c r="J331">
        <f>YEAR(VLOOKUP($B331, 'KPI data 2025'!$B:$H, 7, 0))</f>
        <v>2023</v>
      </c>
      <c r="K331">
        <f t="shared" si="120"/>
        <v>2023</v>
      </c>
      <c r="L331" s="5">
        <f>SUMIF('KPI data 2022'!$B:$B, $B331,'KPI data 2022'!$X:$X)</f>
        <v>0</v>
      </c>
      <c r="M331" s="5">
        <f>SUMIF('KPI data 2023'!$B:$B, $B331, 'KPI data 2023'!$X:$X)</f>
        <v>12888.189999999999</v>
      </c>
      <c r="N331" s="5">
        <f>SUMIF('KPI data 2024'!$B:$B, $B331, 'KPI data 2024'!$X:$X)</f>
        <v>8111.8700000000008</v>
      </c>
      <c r="O331" s="5">
        <f>SUMIF('KPI data 2025'!$B:$B, $B331, 'KPI data 2025'!$X:$X)</f>
        <v>7119.85</v>
      </c>
      <c r="P331" s="5">
        <f>IF(D331="Switzerland",SUMIF('Combined Budget 2025 CHF'!$B:$B,$B331,'Combined Budget 2025 CHF'!$AF:$AF),SUMIF('Combined Budget 2025 EUR'!$B:$B,$B331,'Combined Budget 2025 EUR'!$AN:$AN))</f>
        <v>5840</v>
      </c>
      <c r="Q331" s="6"/>
      <c r="R331" s="6">
        <f t="shared" si="121"/>
        <v>-0.12229239373905154</v>
      </c>
      <c r="S331" s="6">
        <f t="shared" si="122"/>
        <v>-0.44756788967263816</v>
      </c>
      <c r="T331" s="6" t="str">
        <f t="shared" si="123"/>
        <v>N/A</v>
      </c>
      <c r="U331" s="6">
        <f t="shared" si="124"/>
        <v>0.21915239726027402</v>
      </c>
      <c r="V331" s="6" t="str">
        <f t="shared" si="125"/>
        <v>N/A</v>
      </c>
      <c r="W331" s="6"/>
      <c r="X331" s="7">
        <f t="shared" si="126"/>
        <v>-992.02000000000044</v>
      </c>
      <c r="Y331" s="7">
        <f t="shared" si="127"/>
        <v>-5768.3399999999983</v>
      </c>
      <c r="Z331" s="7">
        <f t="shared" si="128"/>
        <v>7119.85</v>
      </c>
      <c r="AA331" s="7">
        <f t="shared" si="129"/>
        <v>1279.8500000000004</v>
      </c>
      <c r="AB331" s="6"/>
      <c r="AC331" s="5">
        <f>SUMIF('KPI data 2022'!$B:$B, $B331,'KPI data 2022'!$AI:$AI)</f>
        <v>0</v>
      </c>
      <c r="AD331" s="5">
        <f>SUMIF('KPI data 2023'!$B:$B, $B331, 'KPI data 2023'!$AI:$AI)</f>
        <v>12888.189999999999</v>
      </c>
      <c r="AE331" s="5">
        <f>SUMIF('KPI data 2024'!$B:$B, $B331, 'KPI data 2024'!$AI:$AI)</f>
        <v>8111.8700000000008</v>
      </c>
      <c r="AF331" s="5">
        <f t="shared" si="139"/>
        <v>7119.85</v>
      </c>
      <c r="AG331" s="5">
        <f>IF(D331="Switzerland",SUMIF('Combined Budget 2025 CHF'!$B:$B,$B331,'Combined Budget 2025 CHF'!$Q:$Q),SUMIF('Combined Budget 2025 EUR'!$B:$B,$B331,'Combined Budget 2025 EUR'!$Q:$Q))</f>
        <v>8000</v>
      </c>
      <c r="AH331" s="6"/>
      <c r="AI331" s="6">
        <f t="shared" si="140"/>
        <v>-0.12229239373905154</v>
      </c>
      <c r="AJ331" s="6">
        <f t="shared" si="141"/>
        <v>-0.44756788967263816</v>
      </c>
      <c r="AK331" s="6" t="str">
        <f t="shared" si="142"/>
        <v>N/A</v>
      </c>
      <c r="AL331" s="6">
        <f t="shared" si="143"/>
        <v>-0.11001874999999994</v>
      </c>
      <c r="AM331" s="6" t="str">
        <f t="shared" si="144"/>
        <v>N/A</v>
      </c>
      <c r="AN331" s="6"/>
      <c r="AO331" s="7">
        <f t="shared" si="145"/>
        <v>-992.02000000000044</v>
      </c>
      <c r="AP331" s="7">
        <f t="shared" si="146"/>
        <v>-5768.3399999999983</v>
      </c>
      <c r="AQ331" s="7">
        <f t="shared" si="147"/>
        <v>7119.85</v>
      </c>
      <c r="AR331" s="7">
        <f t="shared" si="148"/>
        <v>-880.14999999999964</v>
      </c>
    </row>
    <row r="332" spans="2:44" x14ac:dyDescent="0.25">
      <c r="B332">
        <v>23010</v>
      </c>
      <c r="C332" t="s">
        <v>395</v>
      </c>
      <c r="D332" t="s">
        <v>27</v>
      </c>
      <c r="E332" s="1" t="str">
        <f>IF(D332="Switzerland", VLOOKUP($B332, 'Combined Budget 2025 CHF'!$B:$E, 4, 0), VLOOKUP($B332, 'Combined Budget 2025 EUR'!$B:$E, 4, 0))</f>
        <v>Netherlands Other / Belgium</v>
      </c>
      <c r="F332" s="1" t="s">
        <v>535</v>
      </c>
      <c r="G332" s="1" t="s">
        <v>106</v>
      </c>
      <c r="H332" t="str">
        <f>IF(D332="Switzerland", VLOOKUP($B332, 'Combined Budget 2025 CHF'!$B:$K, 10, 0), VLOOKUP($B332, 'Combined Budget 2025 EUR'!$B:$K, 10, 0))</f>
        <v>BB</v>
      </c>
      <c r="I332" t="s">
        <v>64</v>
      </c>
      <c r="J332">
        <f>YEAR(VLOOKUP($B332, 'KPI data 2025'!$B:$H, 7, 0))</f>
        <v>1900</v>
      </c>
      <c r="K332" t="str">
        <f t="shared" si="120"/>
        <v>Pre-2022</v>
      </c>
      <c r="L332" s="5">
        <f>SUMIF('KPI data 2022'!$B:$B, $B332,'KPI data 2022'!$X:$X)</f>
        <v>14052.35</v>
      </c>
      <c r="M332" s="5">
        <f>SUMIF('KPI data 2023'!$B:$B, $B332, 'KPI data 2023'!$X:$X)</f>
        <v>11011.55</v>
      </c>
      <c r="N332" s="5">
        <f>SUMIF('KPI data 2024'!$B:$B, $B332, 'KPI data 2024'!$X:$X)</f>
        <v>11780.359999999999</v>
      </c>
      <c r="O332" s="5">
        <f>SUMIF('KPI data 2025'!$B:$B, $B332, 'KPI data 2025'!$X:$X)</f>
        <v>13427.720000000001</v>
      </c>
      <c r="P332" s="5">
        <f>IF(D332="Switzerland",SUMIF('Combined Budget 2025 CHF'!$B:$B,$B332,'Combined Budget 2025 CHF'!$AF:$AF),SUMIF('Combined Budget 2025 EUR'!$B:$B,$B332,'Combined Budget 2025 EUR'!$AN:$AN))</f>
        <v>9490</v>
      </c>
      <c r="Q332" s="6"/>
      <c r="R332" s="6">
        <f t="shared" si="121"/>
        <v>0.13983952952201828</v>
      </c>
      <c r="S332" s="6">
        <f t="shared" si="122"/>
        <v>0.21942142568484924</v>
      </c>
      <c r="T332" s="6">
        <f t="shared" si="123"/>
        <v>-4.4450216511828899E-2</v>
      </c>
      <c r="U332" s="6">
        <f t="shared" si="124"/>
        <v>0.41493361433087483</v>
      </c>
      <c r="V332" s="6">
        <f t="shared" si="125"/>
        <v>-1.1302742233368135E-2</v>
      </c>
      <c r="W332" s="6"/>
      <c r="X332" s="7">
        <f t="shared" si="126"/>
        <v>1647.3600000000024</v>
      </c>
      <c r="Y332" s="7">
        <f t="shared" si="127"/>
        <v>2416.1700000000019</v>
      </c>
      <c r="Z332" s="7">
        <f t="shared" si="128"/>
        <v>-624.6299999999992</v>
      </c>
      <c r="AA332" s="7">
        <f t="shared" si="129"/>
        <v>3937.7200000000012</v>
      </c>
      <c r="AB332" s="6"/>
      <c r="AC332" s="5">
        <f>SUMIF('KPI data 2022'!$B:$B, $B332,'KPI data 2022'!$AI:$AI)</f>
        <v>14052.35</v>
      </c>
      <c r="AD332" s="5">
        <f>SUMIF('KPI data 2023'!$B:$B, $B332, 'KPI data 2023'!$AI:$AI)</f>
        <v>11011.55</v>
      </c>
      <c r="AE332" s="5">
        <f>SUMIF('KPI data 2024'!$B:$B, $B332, 'KPI data 2024'!$AI:$AI)</f>
        <v>11780.359999999999</v>
      </c>
      <c r="AF332" s="5">
        <f t="shared" si="139"/>
        <v>13427.720000000001</v>
      </c>
      <c r="AG332" s="5">
        <f>IF(D332="Switzerland",SUMIF('Combined Budget 2025 CHF'!$B:$B,$B332,'Combined Budget 2025 CHF'!$Q:$Q),SUMIF('Combined Budget 2025 EUR'!$B:$B,$B332,'Combined Budget 2025 EUR'!$Q:$Q))</f>
        <v>13000</v>
      </c>
      <c r="AH332" s="6"/>
      <c r="AI332" s="6">
        <f t="shared" si="140"/>
        <v>0.13983952952201828</v>
      </c>
      <c r="AJ332" s="6">
        <f t="shared" si="141"/>
        <v>0.21942142568484924</v>
      </c>
      <c r="AK332" s="6">
        <f t="shared" si="142"/>
        <v>-4.4450216511828899E-2</v>
      </c>
      <c r="AL332" s="6">
        <f t="shared" si="143"/>
        <v>3.2901538461538538E-2</v>
      </c>
      <c r="AM332" s="6">
        <f t="shared" si="144"/>
        <v>-1.1302742233368135E-2</v>
      </c>
      <c r="AN332" s="6"/>
      <c r="AO332" s="7">
        <f t="shared" si="145"/>
        <v>1647.3600000000024</v>
      </c>
      <c r="AP332" s="7">
        <f t="shared" si="146"/>
        <v>2416.1700000000019</v>
      </c>
      <c r="AQ332" s="7">
        <f t="shared" si="147"/>
        <v>-624.6299999999992</v>
      </c>
      <c r="AR332" s="7">
        <f t="shared" si="148"/>
        <v>427.72000000000116</v>
      </c>
    </row>
    <row r="333" spans="2:44" x14ac:dyDescent="0.25">
      <c r="B333">
        <v>23018</v>
      </c>
      <c r="C333" t="s">
        <v>396</v>
      </c>
      <c r="D333" t="s">
        <v>27</v>
      </c>
      <c r="E333" s="1" t="str">
        <f>IF(D333="Switzerland", VLOOKUP($B333, 'Combined Budget 2025 CHF'!$B:$E, 4, 0), VLOOKUP($B333, 'Combined Budget 2025 EUR'!$B:$E, 4, 0))</f>
        <v>Netherlands Other / Belgium</v>
      </c>
      <c r="F333" s="1" t="s">
        <v>535</v>
      </c>
      <c r="G333" s="1" t="s">
        <v>106</v>
      </c>
      <c r="H333" t="str">
        <f>IF(D333="Switzerland", VLOOKUP($B333, 'Combined Budget 2025 CHF'!$B:$K, 10, 0), VLOOKUP($B333, 'Combined Budget 2025 EUR'!$B:$K, 10, 0))</f>
        <v>BB</v>
      </c>
      <c r="I333" t="s">
        <v>64</v>
      </c>
      <c r="J333">
        <f>YEAR(VLOOKUP($B333, 'KPI data 2025'!$B:$H, 7, 0))</f>
        <v>1900</v>
      </c>
      <c r="K333" t="str">
        <f t="shared" si="120"/>
        <v>Pre-2022</v>
      </c>
      <c r="L333" s="5">
        <f>SUMIF('KPI data 2022'!$B:$B, $B333,'KPI data 2022'!$X:$X)</f>
        <v>23033.309999999998</v>
      </c>
      <c r="M333" s="5">
        <f>SUMIF('KPI data 2023'!$B:$B, $B333, 'KPI data 2023'!$X:$X)</f>
        <v>8299.23</v>
      </c>
      <c r="N333" s="5">
        <f>SUMIF('KPI data 2024'!$B:$B, $B333, 'KPI data 2024'!$X:$X)</f>
        <v>7500.23</v>
      </c>
      <c r="O333" s="5">
        <f>SUMIF('KPI data 2025'!$B:$B, $B333, 'KPI data 2025'!$X:$X)</f>
        <v>1656.31</v>
      </c>
      <c r="P333" s="5">
        <f>IF(D333="Switzerland",SUMIF('Combined Budget 2025 CHF'!$B:$B,$B333,'Combined Budget 2025 CHF'!$AF:$AF),SUMIF('Combined Budget 2025 EUR'!$B:$B,$B333,'Combined Budget 2025 EUR'!$AN:$AN))</f>
        <v>5840</v>
      </c>
      <c r="Q333" s="6"/>
      <c r="R333" s="6">
        <f t="shared" si="121"/>
        <v>-0.77916543892653956</v>
      </c>
      <c r="S333" s="6">
        <f t="shared" si="122"/>
        <v>-0.8004260636227698</v>
      </c>
      <c r="T333" s="6">
        <f t="shared" si="123"/>
        <v>-0.92809066521485617</v>
      </c>
      <c r="U333" s="6">
        <f t="shared" si="124"/>
        <v>-0.71638527397260277</v>
      </c>
      <c r="V333" s="6">
        <f t="shared" si="125"/>
        <v>-0.48215913696578283</v>
      </c>
      <c r="W333" s="6"/>
      <c r="X333" s="7">
        <f t="shared" si="126"/>
        <v>-5843.92</v>
      </c>
      <c r="Y333" s="7">
        <f t="shared" si="127"/>
        <v>-6642.92</v>
      </c>
      <c r="Z333" s="7">
        <f t="shared" si="128"/>
        <v>-21376.999999999996</v>
      </c>
      <c r="AA333" s="7">
        <f t="shared" si="129"/>
        <v>-4183.6900000000005</v>
      </c>
      <c r="AB333" s="6"/>
      <c r="AC333" s="5">
        <f>SUMIF('KPI data 2022'!$B:$B, $B333,'KPI data 2022'!$AI:$AI)</f>
        <v>23033.309999999998</v>
      </c>
      <c r="AD333" s="5">
        <f>SUMIF('KPI data 2023'!$B:$B, $B333, 'KPI data 2023'!$AI:$AI)</f>
        <v>8299.23</v>
      </c>
      <c r="AE333" s="5">
        <f>SUMIF('KPI data 2024'!$B:$B, $B333, 'KPI data 2024'!$AI:$AI)</f>
        <v>7500.23</v>
      </c>
      <c r="AF333" s="5">
        <f t="shared" si="139"/>
        <v>1656.31</v>
      </c>
      <c r="AG333" s="5">
        <f>IF(D333="Switzerland",SUMIF('Combined Budget 2025 CHF'!$B:$B,$B333,'Combined Budget 2025 CHF'!$Q:$Q),SUMIF('Combined Budget 2025 EUR'!$B:$B,$B333,'Combined Budget 2025 EUR'!$Q:$Q))</f>
        <v>8000</v>
      </c>
      <c r="AH333" s="6"/>
      <c r="AI333" s="6">
        <f t="shared" si="140"/>
        <v>-0.77916543892653956</v>
      </c>
      <c r="AJ333" s="6">
        <f t="shared" si="141"/>
        <v>-0.8004260636227698</v>
      </c>
      <c r="AK333" s="6">
        <f t="shared" si="142"/>
        <v>-0.92809066521485617</v>
      </c>
      <c r="AL333" s="6">
        <f t="shared" si="143"/>
        <v>-0.79296125000000006</v>
      </c>
      <c r="AM333" s="6">
        <f t="shared" si="144"/>
        <v>-0.48215913696578283</v>
      </c>
      <c r="AN333" s="6"/>
      <c r="AO333" s="7">
        <f t="shared" si="145"/>
        <v>-5843.92</v>
      </c>
      <c r="AP333" s="7">
        <f t="shared" si="146"/>
        <v>-6642.92</v>
      </c>
      <c r="AQ333" s="7">
        <f t="shared" si="147"/>
        <v>-21376.999999999996</v>
      </c>
      <c r="AR333" s="7">
        <f t="shared" si="148"/>
        <v>-6343.6900000000005</v>
      </c>
    </row>
    <row r="334" spans="2:44" x14ac:dyDescent="0.25">
      <c r="B334">
        <v>23037</v>
      </c>
      <c r="C334" t="s">
        <v>360</v>
      </c>
      <c r="D334" t="s">
        <v>27</v>
      </c>
      <c r="E334" s="1" t="str">
        <f>IF(D334="Switzerland", VLOOKUP($B334, 'Combined Budget 2025 CHF'!$B:$E, 4, 0), VLOOKUP($B334, 'Combined Budget 2025 EUR'!$B:$E, 4, 0))</f>
        <v>Netherlands Central</v>
      </c>
      <c r="F334" s="1" t="s">
        <v>535</v>
      </c>
      <c r="G334" s="1" t="s">
        <v>106</v>
      </c>
      <c r="H334" t="str">
        <f>IF(D334="Switzerland", VLOOKUP($B334, 'Combined Budget 2025 CHF'!$B:$K, 10, 0), VLOOKUP($B334, 'Combined Budget 2025 EUR'!$B:$K, 10, 0))</f>
        <v>BB</v>
      </c>
      <c r="I334" t="s">
        <v>64</v>
      </c>
      <c r="J334">
        <f>YEAR(VLOOKUP($B334, 'KPI data 2025'!$B:$H, 7, 0))</f>
        <v>1900</v>
      </c>
      <c r="K334" t="str">
        <f t="shared" si="120"/>
        <v>Pre-2022</v>
      </c>
      <c r="L334" s="5">
        <f>SUMIF('KPI data 2022'!$B:$B, $B334,'KPI data 2022'!$X:$X)</f>
        <v>12853.54</v>
      </c>
      <c r="M334" s="5">
        <f>SUMIF('KPI data 2023'!$B:$B, $B334, 'KPI data 2023'!$X:$X)</f>
        <v>15599.92</v>
      </c>
      <c r="N334" s="5">
        <f>SUMIF('KPI data 2024'!$B:$B, $B334, 'KPI data 2024'!$X:$X)</f>
        <v>14337.94</v>
      </c>
      <c r="O334" s="5">
        <f>SUMIF('KPI data 2025'!$B:$B, $B334, 'KPI data 2025'!$X:$X)</f>
        <v>7948.2</v>
      </c>
      <c r="P334" s="5">
        <f>IF(D334="Switzerland",SUMIF('Combined Budget 2025 CHF'!$B:$B,$B334,'Combined Budget 2025 CHF'!$AF:$AF),SUMIF('Combined Budget 2025 EUR'!$B:$B,$B334,'Combined Budget 2025 EUR'!$AN:$AN))</f>
        <v>10950</v>
      </c>
      <c r="Q334" s="6"/>
      <c r="R334" s="6">
        <f t="shared" si="121"/>
        <v>-0.44565258328602297</v>
      </c>
      <c r="S334" s="6">
        <f t="shared" si="122"/>
        <v>-0.49049738716608804</v>
      </c>
      <c r="T334" s="6">
        <f t="shared" si="123"/>
        <v>-0.38163338660011181</v>
      </c>
      <c r="U334" s="6">
        <f t="shared" si="124"/>
        <v>-0.27413698630136984</v>
      </c>
      <c r="V334" s="6">
        <f t="shared" si="125"/>
        <v>-0.11322894620643831</v>
      </c>
      <c r="W334" s="6"/>
      <c r="X334" s="7">
        <f t="shared" si="126"/>
        <v>-6389.7400000000007</v>
      </c>
      <c r="Y334" s="7">
        <f t="shared" si="127"/>
        <v>-7651.72</v>
      </c>
      <c r="Z334" s="7">
        <f t="shared" si="128"/>
        <v>-4905.3400000000011</v>
      </c>
      <c r="AA334" s="7">
        <f t="shared" si="129"/>
        <v>-3001.8</v>
      </c>
      <c r="AB334" s="6"/>
      <c r="AC334" s="5">
        <f>SUMIF('KPI data 2022'!$B:$B, $B334,'KPI data 2022'!$AI:$AI)</f>
        <v>12853.54</v>
      </c>
      <c r="AD334" s="5">
        <f>SUMIF('KPI data 2023'!$B:$B, $B334, 'KPI data 2023'!$AI:$AI)</f>
        <v>15599.92</v>
      </c>
      <c r="AE334" s="5">
        <f>SUMIF('KPI data 2024'!$B:$B, $B334, 'KPI data 2024'!$AI:$AI)</f>
        <v>14337.94</v>
      </c>
      <c r="AF334" s="5">
        <f t="shared" si="139"/>
        <v>7948.2</v>
      </c>
      <c r="AG334" s="5">
        <f>IF(D334="Switzerland",SUMIF('Combined Budget 2025 CHF'!$B:$B,$B334,'Combined Budget 2025 CHF'!$Q:$Q),SUMIF('Combined Budget 2025 EUR'!$B:$B,$B334,'Combined Budget 2025 EUR'!$Q:$Q))</f>
        <v>15000</v>
      </c>
      <c r="AH334" s="6"/>
      <c r="AI334" s="6">
        <f t="shared" si="140"/>
        <v>-0.44565258328602297</v>
      </c>
      <c r="AJ334" s="6">
        <f t="shared" si="141"/>
        <v>-0.49049738716608804</v>
      </c>
      <c r="AK334" s="6">
        <f t="shared" si="142"/>
        <v>-0.38163338660011181</v>
      </c>
      <c r="AL334" s="6">
        <f t="shared" si="143"/>
        <v>-0.47011999999999998</v>
      </c>
      <c r="AM334" s="6">
        <f t="shared" si="144"/>
        <v>-0.11322894620643831</v>
      </c>
      <c r="AN334" s="6"/>
      <c r="AO334" s="7">
        <f t="shared" si="145"/>
        <v>-6389.7400000000007</v>
      </c>
      <c r="AP334" s="7">
        <f t="shared" si="146"/>
        <v>-7651.72</v>
      </c>
      <c r="AQ334" s="7">
        <f t="shared" si="147"/>
        <v>-4905.3400000000011</v>
      </c>
      <c r="AR334" s="7">
        <f t="shared" si="148"/>
        <v>-7051.8</v>
      </c>
    </row>
    <row r="335" spans="2:44" x14ac:dyDescent="0.25">
      <c r="B335">
        <v>23063</v>
      </c>
      <c r="C335" t="s">
        <v>361</v>
      </c>
      <c r="D335" t="s">
        <v>27</v>
      </c>
      <c r="E335" s="1" t="str">
        <f>IF(D335="Switzerland", VLOOKUP($B335, 'Combined Budget 2025 CHF'!$B:$E, 4, 0), VLOOKUP($B335, 'Combined Budget 2025 EUR'!$B:$E, 4, 0))</f>
        <v>Netherlands Central</v>
      </c>
      <c r="F335" s="1" t="s">
        <v>535</v>
      </c>
      <c r="G335" s="1" t="s">
        <v>106</v>
      </c>
      <c r="H335" t="str">
        <f>IF(D335="Switzerland", VLOOKUP($B335, 'Combined Budget 2025 CHF'!$B:$K, 10, 0), VLOOKUP($B335, 'Combined Budget 2025 EUR'!$B:$K, 10, 0))</f>
        <v>BB</v>
      </c>
      <c r="I335" t="s">
        <v>64</v>
      </c>
      <c r="J335">
        <f>YEAR(VLOOKUP($B335, 'KPI data 2025'!$B:$H, 7, 0))</f>
        <v>1900</v>
      </c>
      <c r="K335" t="str">
        <f t="shared" si="120"/>
        <v>Pre-2022</v>
      </c>
      <c r="L335" s="5">
        <f>SUMIF('KPI data 2022'!$B:$B, $B335,'KPI data 2022'!$X:$X)</f>
        <v>14487.109999999999</v>
      </c>
      <c r="M335" s="5">
        <f>SUMIF('KPI data 2023'!$B:$B, $B335, 'KPI data 2023'!$X:$X)</f>
        <v>5383.31</v>
      </c>
      <c r="N335" s="5">
        <f>SUMIF('KPI data 2024'!$B:$B, $B335, 'KPI data 2024'!$X:$X)</f>
        <v>10217.380000000001</v>
      </c>
      <c r="O335" s="5">
        <f>SUMIF('KPI data 2025'!$B:$B, $B335, 'KPI data 2025'!$X:$X)</f>
        <v>5475.5300000000007</v>
      </c>
      <c r="P335" s="5">
        <f>IF(D335="Switzerland",SUMIF('Combined Budget 2025 CHF'!$B:$B,$B335,'Combined Budget 2025 CHF'!$AF:$AF),SUMIF('Combined Budget 2025 EUR'!$B:$B,$B335,'Combined Budget 2025 EUR'!$AN:$AN))</f>
        <v>8760</v>
      </c>
      <c r="Q335" s="6"/>
      <c r="R335" s="6">
        <f t="shared" si="121"/>
        <v>-0.46409647091524442</v>
      </c>
      <c r="S335" s="6">
        <f t="shared" si="122"/>
        <v>1.7130724405616693E-2</v>
      </c>
      <c r="T335" s="6">
        <f t="shared" si="123"/>
        <v>-0.62204124908280534</v>
      </c>
      <c r="U335" s="6">
        <f t="shared" si="124"/>
        <v>-0.37493949771689494</v>
      </c>
      <c r="V335" s="6">
        <f t="shared" si="125"/>
        <v>-0.21591869093616389</v>
      </c>
      <c r="W335" s="6"/>
      <c r="X335" s="7">
        <f t="shared" si="126"/>
        <v>-4741.8500000000004</v>
      </c>
      <c r="Y335" s="7">
        <f t="shared" si="127"/>
        <v>92.220000000000255</v>
      </c>
      <c r="Z335" s="7">
        <f t="shared" si="128"/>
        <v>-9011.5799999999981</v>
      </c>
      <c r="AA335" s="7">
        <f t="shared" si="129"/>
        <v>-3284.4699999999993</v>
      </c>
      <c r="AB335" s="6"/>
      <c r="AC335" s="5">
        <f>SUMIF('KPI data 2022'!$B:$B, $B335,'KPI data 2022'!$AI:$AI)</f>
        <v>14487.109999999999</v>
      </c>
      <c r="AD335" s="5">
        <f>SUMIF('KPI data 2023'!$B:$B, $B335, 'KPI data 2023'!$AI:$AI)</f>
        <v>5383.31</v>
      </c>
      <c r="AE335" s="5">
        <f>SUMIF('KPI data 2024'!$B:$B, $B335, 'KPI data 2024'!$AI:$AI)</f>
        <v>10217.380000000001</v>
      </c>
      <c r="AF335" s="5">
        <f t="shared" si="139"/>
        <v>5475.5300000000007</v>
      </c>
      <c r="AG335" s="5">
        <f>IF(D335="Switzerland",SUMIF('Combined Budget 2025 CHF'!$B:$B,$B335,'Combined Budget 2025 CHF'!$Q:$Q),SUMIF('Combined Budget 2025 EUR'!$B:$B,$B335,'Combined Budget 2025 EUR'!$Q:$Q))</f>
        <v>12000</v>
      </c>
      <c r="AH335" s="6"/>
      <c r="AI335" s="6">
        <f t="shared" si="140"/>
        <v>-0.46409647091524442</v>
      </c>
      <c r="AJ335" s="6">
        <f t="shared" si="141"/>
        <v>1.7130724405616693E-2</v>
      </c>
      <c r="AK335" s="6">
        <f t="shared" si="142"/>
        <v>-0.62204124908280534</v>
      </c>
      <c r="AL335" s="6">
        <f t="shared" si="143"/>
        <v>-0.54370583333333333</v>
      </c>
      <c r="AM335" s="6">
        <f t="shared" si="144"/>
        <v>-0.21591869093616389</v>
      </c>
      <c r="AN335" s="6"/>
      <c r="AO335" s="7">
        <f t="shared" si="145"/>
        <v>-4741.8500000000004</v>
      </c>
      <c r="AP335" s="7">
        <f t="shared" si="146"/>
        <v>92.220000000000255</v>
      </c>
      <c r="AQ335" s="7">
        <f t="shared" si="147"/>
        <v>-9011.5799999999981</v>
      </c>
      <c r="AR335" s="7">
        <f t="shared" si="148"/>
        <v>-6524.4699999999993</v>
      </c>
    </row>
    <row r="336" spans="2:44" x14ac:dyDescent="0.25">
      <c r="B336">
        <v>23078</v>
      </c>
      <c r="C336" t="s">
        <v>362</v>
      </c>
      <c r="D336" t="s">
        <v>27</v>
      </c>
      <c r="E336" s="1" t="str">
        <f>IF(D336="Switzerland", VLOOKUP($B336, 'Combined Budget 2025 CHF'!$B:$E, 4, 0), VLOOKUP($B336, 'Combined Budget 2025 EUR'!$B:$E, 4, 0))</f>
        <v>Netherlands Central</v>
      </c>
      <c r="F336" s="1" t="s">
        <v>535</v>
      </c>
      <c r="G336" s="1" t="s">
        <v>106</v>
      </c>
      <c r="H336" t="str">
        <f>IF(D336="Switzerland", VLOOKUP($B336, 'Combined Budget 2025 CHF'!$B:$K, 10, 0), VLOOKUP($B336, 'Combined Budget 2025 EUR'!$B:$K, 10, 0))</f>
        <v>BB</v>
      </c>
      <c r="I336" t="s">
        <v>64</v>
      </c>
      <c r="J336">
        <f>YEAR(VLOOKUP($B336, 'KPI data 2025'!$B:$H, 7, 0))</f>
        <v>1900</v>
      </c>
      <c r="K336" t="str">
        <f t="shared" si="120"/>
        <v>Pre-2022</v>
      </c>
      <c r="L336" s="5">
        <f>SUMIF('KPI data 2022'!$B:$B, $B336,'KPI data 2022'!$X:$X)</f>
        <v>15369.640000000001</v>
      </c>
      <c r="M336" s="5">
        <f>SUMIF('KPI data 2023'!$B:$B, $B336, 'KPI data 2023'!$X:$X)</f>
        <v>10412.81</v>
      </c>
      <c r="N336" s="5">
        <f>SUMIF('KPI data 2024'!$B:$B, $B336, 'KPI data 2024'!$X:$X)</f>
        <v>10467.049999999999</v>
      </c>
      <c r="O336" s="5">
        <f>SUMIF('KPI data 2025'!$B:$B, $B336, 'KPI data 2025'!$X:$X)</f>
        <v>10197.299999999999</v>
      </c>
      <c r="P336" s="5">
        <f>IF(D336="Switzerland",SUMIF('Combined Budget 2025 CHF'!$B:$B,$B336,'Combined Budget 2025 CHF'!$AF:$AF),SUMIF('Combined Budget 2025 EUR'!$B:$B,$B336,'Combined Budget 2025 EUR'!$AN:$AN))</f>
        <v>8760</v>
      </c>
      <c r="Q336" s="6"/>
      <c r="R336" s="6">
        <f t="shared" si="121"/>
        <v>-2.5771349138486999E-2</v>
      </c>
      <c r="S336" s="6">
        <f t="shared" si="122"/>
        <v>-2.0696622717594981E-2</v>
      </c>
      <c r="T336" s="6">
        <f t="shared" si="123"/>
        <v>-0.33652967798855415</v>
      </c>
      <c r="U336" s="6">
        <f t="shared" si="124"/>
        <v>0.16407534246575328</v>
      </c>
      <c r="V336" s="6">
        <f t="shared" si="125"/>
        <v>-9.7483032966313332E-2</v>
      </c>
      <c r="W336" s="6"/>
      <c r="X336" s="7">
        <f t="shared" si="126"/>
        <v>-269.75</v>
      </c>
      <c r="Y336" s="7">
        <f t="shared" si="127"/>
        <v>-215.51000000000022</v>
      </c>
      <c r="Z336" s="7">
        <f t="shared" si="128"/>
        <v>-5172.340000000002</v>
      </c>
      <c r="AA336" s="7">
        <f t="shared" si="129"/>
        <v>1437.2999999999993</v>
      </c>
      <c r="AB336" s="6"/>
      <c r="AC336" s="5">
        <f>SUMIF('KPI data 2022'!$B:$B, $B336,'KPI data 2022'!$AI:$AI)</f>
        <v>15369.640000000001</v>
      </c>
      <c r="AD336" s="5">
        <f>SUMIF('KPI data 2023'!$B:$B, $B336, 'KPI data 2023'!$AI:$AI)</f>
        <v>10412.81</v>
      </c>
      <c r="AE336" s="5">
        <f>SUMIF('KPI data 2024'!$B:$B, $B336, 'KPI data 2024'!$AI:$AI)</f>
        <v>10467.049999999999</v>
      </c>
      <c r="AF336" s="5">
        <f t="shared" si="139"/>
        <v>10197.299999999999</v>
      </c>
      <c r="AG336" s="5">
        <f>IF(D336="Switzerland",SUMIF('Combined Budget 2025 CHF'!$B:$B,$B336,'Combined Budget 2025 CHF'!$Q:$Q),SUMIF('Combined Budget 2025 EUR'!$B:$B,$B336,'Combined Budget 2025 EUR'!$Q:$Q))</f>
        <v>12000</v>
      </c>
      <c r="AH336" s="6"/>
      <c r="AI336" s="6">
        <f t="shared" si="140"/>
        <v>-2.5771349138486999E-2</v>
      </c>
      <c r="AJ336" s="6">
        <f t="shared" si="141"/>
        <v>-2.0696622717594981E-2</v>
      </c>
      <c r="AK336" s="6">
        <f t="shared" si="142"/>
        <v>-0.33652967798855415</v>
      </c>
      <c r="AL336" s="6">
        <f t="shared" si="143"/>
        <v>-0.15022500000000005</v>
      </c>
      <c r="AM336" s="6">
        <f t="shared" si="144"/>
        <v>-9.7483032966313332E-2</v>
      </c>
      <c r="AN336" s="6"/>
      <c r="AO336" s="7">
        <f t="shared" si="145"/>
        <v>-269.75</v>
      </c>
      <c r="AP336" s="7">
        <f t="shared" si="146"/>
        <v>-215.51000000000022</v>
      </c>
      <c r="AQ336" s="7">
        <f t="shared" si="147"/>
        <v>-5172.340000000002</v>
      </c>
      <c r="AR336" s="7">
        <f t="shared" si="148"/>
        <v>-1802.7000000000007</v>
      </c>
    </row>
    <row r="337" spans="2:44" x14ac:dyDescent="0.25">
      <c r="B337">
        <v>23087</v>
      </c>
      <c r="C337" t="s">
        <v>363</v>
      </c>
      <c r="D337" t="s">
        <v>27</v>
      </c>
      <c r="E337" s="1" t="str">
        <f>IF(D337="Switzerland", VLOOKUP($B337, 'Combined Budget 2025 CHF'!$B:$E, 4, 0), VLOOKUP($B337, 'Combined Budget 2025 EUR'!$B:$E, 4, 0))</f>
        <v>Netherlands Central</v>
      </c>
      <c r="F337" s="1" t="s">
        <v>535</v>
      </c>
      <c r="G337" s="1" t="s">
        <v>106</v>
      </c>
      <c r="H337" t="str">
        <f>IF(D337="Switzerland", VLOOKUP($B337, 'Combined Budget 2025 CHF'!$B:$K, 10, 0), VLOOKUP($B337, 'Combined Budget 2025 EUR'!$B:$K, 10, 0))</f>
        <v>BB</v>
      </c>
      <c r="I337" t="s">
        <v>64</v>
      </c>
      <c r="J337">
        <f>YEAR(VLOOKUP($B337, 'KPI data 2025'!$B:$H, 7, 0))</f>
        <v>1900</v>
      </c>
      <c r="K337" t="str">
        <f t="shared" si="120"/>
        <v>Pre-2022</v>
      </c>
      <c r="L337" s="5">
        <f>SUMIF('KPI data 2022'!$B:$B, $B337,'KPI data 2022'!$X:$X)</f>
        <v>6751.91</v>
      </c>
      <c r="M337" s="5">
        <f>SUMIF('KPI data 2023'!$B:$B, $B337, 'KPI data 2023'!$X:$X)</f>
        <v>8786.32</v>
      </c>
      <c r="N337" s="5">
        <f>SUMIF('KPI data 2024'!$B:$B, $B337, 'KPI data 2024'!$X:$X)</f>
        <v>5237.75</v>
      </c>
      <c r="O337" s="5">
        <f>SUMIF('KPI data 2025'!$B:$B, $B337, 'KPI data 2025'!$X:$X)</f>
        <v>5097.6899999999996</v>
      </c>
      <c r="P337" s="5">
        <f>IF(D337="Switzerland",SUMIF('Combined Budget 2025 CHF'!$B:$B,$B337,'Combined Budget 2025 CHF'!$AF:$AF),SUMIF('Combined Budget 2025 EUR'!$B:$B,$B337,'Combined Budget 2025 EUR'!$AN:$AN))</f>
        <v>3650</v>
      </c>
      <c r="Q337" s="6"/>
      <c r="R337" s="6">
        <f t="shared" si="121"/>
        <v>-2.6740489714094817E-2</v>
      </c>
      <c r="S337" s="6">
        <f t="shared" si="122"/>
        <v>-0.41981512168917134</v>
      </c>
      <c r="T337" s="6">
        <f t="shared" si="123"/>
        <v>-0.24500030361779113</v>
      </c>
      <c r="U337" s="6">
        <f t="shared" si="124"/>
        <v>0.39662739726027385</v>
      </c>
      <c r="V337" s="6">
        <f t="shared" si="125"/>
        <v>-6.784808902372863E-2</v>
      </c>
      <c r="W337" s="6"/>
      <c r="X337" s="7">
        <f t="shared" si="126"/>
        <v>-140.0600000000004</v>
      </c>
      <c r="Y337" s="7">
        <f t="shared" si="127"/>
        <v>-3688.63</v>
      </c>
      <c r="Z337" s="7">
        <f t="shared" si="128"/>
        <v>-1654.2200000000003</v>
      </c>
      <c r="AA337" s="7">
        <f t="shared" si="129"/>
        <v>1447.6899999999996</v>
      </c>
      <c r="AB337" s="6"/>
      <c r="AC337" s="5">
        <f>SUMIF('KPI data 2022'!$B:$B, $B337,'KPI data 2022'!$AI:$AI)</f>
        <v>6751.91</v>
      </c>
      <c r="AD337" s="5">
        <f>SUMIF('KPI data 2023'!$B:$B, $B337, 'KPI data 2023'!$AI:$AI)</f>
        <v>8786.32</v>
      </c>
      <c r="AE337" s="5">
        <f>SUMIF('KPI data 2024'!$B:$B, $B337, 'KPI data 2024'!$AI:$AI)</f>
        <v>5237.75</v>
      </c>
      <c r="AF337" s="5">
        <f t="shared" si="139"/>
        <v>5097.6899999999996</v>
      </c>
      <c r="AG337" s="5">
        <f>IF(D337="Switzerland",SUMIF('Combined Budget 2025 CHF'!$B:$B,$B337,'Combined Budget 2025 CHF'!$Q:$Q),SUMIF('Combined Budget 2025 EUR'!$B:$B,$B337,'Combined Budget 2025 EUR'!$Q:$Q))</f>
        <v>5000</v>
      </c>
      <c r="AH337" s="6"/>
      <c r="AI337" s="6">
        <f t="shared" si="140"/>
        <v>-2.6740489714094817E-2</v>
      </c>
      <c r="AJ337" s="6">
        <f t="shared" si="141"/>
        <v>-0.41981512168917134</v>
      </c>
      <c r="AK337" s="6">
        <f t="shared" si="142"/>
        <v>-0.24500030361779113</v>
      </c>
      <c r="AL337" s="6">
        <f t="shared" si="143"/>
        <v>1.9537999999999833E-2</v>
      </c>
      <c r="AM337" s="6">
        <f t="shared" si="144"/>
        <v>-6.784808902372863E-2</v>
      </c>
      <c r="AN337" s="6"/>
      <c r="AO337" s="7">
        <f t="shared" si="145"/>
        <v>-140.0600000000004</v>
      </c>
      <c r="AP337" s="7">
        <f t="shared" si="146"/>
        <v>-3688.63</v>
      </c>
      <c r="AQ337" s="7">
        <f t="shared" si="147"/>
        <v>-1654.2200000000003</v>
      </c>
      <c r="AR337" s="7">
        <f t="shared" si="148"/>
        <v>97.6899999999996</v>
      </c>
    </row>
    <row r="338" spans="2:44" x14ac:dyDescent="0.25">
      <c r="B338">
        <v>23090</v>
      </c>
      <c r="C338" t="s">
        <v>397</v>
      </c>
      <c r="D338" t="s">
        <v>27</v>
      </c>
      <c r="E338" s="1" t="str">
        <f>IF(D338="Switzerland", VLOOKUP($B338, 'Combined Budget 2025 CHF'!$B:$E, 4, 0), VLOOKUP($B338, 'Combined Budget 2025 EUR'!$B:$E, 4, 0))</f>
        <v>Netherlands Other / Belgium</v>
      </c>
      <c r="F338" s="1" t="s">
        <v>535</v>
      </c>
      <c r="G338" s="1" t="s">
        <v>106</v>
      </c>
      <c r="H338" t="str">
        <f>IF(D338="Switzerland", VLOOKUP($B338, 'Combined Budget 2025 CHF'!$B:$K, 10, 0), VLOOKUP($B338, 'Combined Budget 2025 EUR'!$B:$K, 10, 0))</f>
        <v>BB</v>
      </c>
      <c r="I338" t="s">
        <v>64</v>
      </c>
      <c r="J338">
        <f>YEAR(VLOOKUP($B338, 'KPI data 2025'!$B:$H, 7, 0))</f>
        <v>1900</v>
      </c>
      <c r="K338" t="str">
        <f t="shared" si="120"/>
        <v>Pre-2022</v>
      </c>
      <c r="L338" s="5">
        <f>SUMIF('KPI data 2022'!$B:$B, $B338,'KPI data 2022'!$X:$X)</f>
        <v>12995.99</v>
      </c>
      <c r="M338" s="5">
        <f>SUMIF('KPI data 2023'!$B:$B, $B338, 'KPI data 2023'!$X:$X)</f>
        <v>13652.550000000001</v>
      </c>
      <c r="N338" s="5">
        <f>SUMIF('KPI data 2024'!$B:$B, $B338, 'KPI data 2024'!$X:$X)</f>
        <v>7973.15</v>
      </c>
      <c r="O338" s="5">
        <f>SUMIF('KPI data 2025'!$B:$B, $B338, 'KPI data 2025'!$X:$X)</f>
        <v>5986.4</v>
      </c>
      <c r="P338" s="5">
        <f>IF(D338="Switzerland",SUMIF('Combined Budget 2025 CHF'!$B:$B,$B338,'Combined Budget 2025 CHF'!$AF:$AF),SUMIF('Combined Budget 2025 EUR'!$B:$B,$B338,'Combined Budget 2025 EUR'!$AN:$AN))</f>
        <v>5840</v>
      </c>
      <c r="Q338" s="6"/>
      <c r="R338" s="6">
        <f t="shared" si="121"/>
        <v>-0.24918006057831599</v>
      </c>
      <c r="S338" s="6">
        <f t="shared" si="122"/>
        <v>-0.56151781169085635</v>
      </c>
      <c r="T338" s="6">
        <f t="shared" si="123"/>
        <v>-0.53936560431333058</v>
      </c>
      <c r="U338" s="6">
        <f t="shared" si="124"/>
        <v>2.5068493150684823E-2</v>
      </c>
      <c r="V338" s="6">
        <f t="shared" si="125"/>
        <v>-0.17616717722528907</v>
      </c>
      <c r="W338" s="6"/>
      <c r="X338" s="7">
        <f t="shared" si="126"/>
        <v>-1986.75</v>
      </c>
      <c r="Y338" s="7">
        <f t="shared" si="127"/>
        <v>-7666.1500000000015</v>
      </c>
      <c r="Z338" s="7">
        <f t="shared" si="128"/>
        <v>-7009.59</v>
      </c>
      <c r="AA338" s="7">
        <f t="shared" si="129"/>
        <v>146.39999999999964</v>
      </c>
      <c r="AB338" s="6"/>
      <c r="AC338" s="5">
        <f>SUMIF('KPI data 2022'!$B:$B, $B338,'KPI data 2022'!$AI:$AI)</f>
        <v>12995.99</v>
      </c>
      <c r="AD338" s="5">
        <f>SUMIF('KPI data 2023'!$B:$B, $B338, 'KPI data 2023'!$AI:$AI)</f>
        <v>13652.550000000001</v>
      </c>
      <c r="AE338" s="5">
        <f>SUMIF('KPI data 2024'!$B:$B, $B338, 'KPI data 2024'!$AI:$AI)</f>
        <v>7973.15</v>
      </c>
      <c r="AF338" s="5">
        <f t="shared" si="139"/>
        <v>5986.4</v>
      </c>
      <c r="AG338" s="5">
        <f>IF(D338="Switzerland",SUMIF('Combined Budget 2025 CHF'!$B:$B,$B338,'Combined Budget 2025 CHF'!$Q:$Q),SUMIF('Combined Budget 2025 EUR'!$B:$B,$B338,'Combined Budget 2025 EUR'!$Q:$Q))</f>
        <v>8000</v>
      </c>
      <c r="AH338" s="6"/>
      <c r="AI338" s="6">
        <f t="shared" si="140"/>
        <v>-0.24918006057831599</v>
      </c>
      <c r="AJ338" s="6">
        <f t="shared" si="141"/>
        <v>-0.56151781169085635</v>
      </c>
      <c r="AK338" s="6">
        <f t="shared" si="142"/>
        <v>-0.53936560431333058</v>
      </c>
      <c r="AL338" s="6">
        <f t="shared" si="143"/>
        <v>-0.25170000000000003</v>
      </c>
      <c r="AM338" s="6">
        <f t="shared" si="144"/>
        <v>-0.17616717722528907</v>
      </c>
      <c r="AN338" s="6"/>
      <c r="AO338" s="7">
        <f t="shared" si="145"/>
        <v>-1986.75</v>
      </c>
      <c r="AP338" s="7">
        <f t="shared" si="146"/>
        <v>-7666.1500000000015</v>
      </c>
      <c r="AQ338" s="7">
        <f t="shared" si="147"/>
        <v>-7009.59</v>
      </c>
      <c r="AR338" s="7">
        <f t="shared" si="148"/>
        <v>-2013.6000000000004</v>
      </c>
    </row>
    <row r="339" spans="2:44" x14ac:dyDescent="0.25">
      <c r="B339">
        <v>23106</v>
      </c>
      <c r="C339" t="s">
        <v>364</v>
      </c>
      <c r="D339" t="s">
        <v>27</v>
      </c>
      <c r="E339" s="1" t="str">
        <f>IF(D339="Switzerland", VLOOKUP($B339, 'Combined Budget 2025 CHF'!$B:$E, 4, 0), VLOOKUP($B339, 'Combined Budget 2025 EUR'!$B:$E, 4, 0))</f>
        <v>Netherlands Central</v>
      </c>
      <c r="F339" s="1" t="s">
        <v>535</v>
      </c>
      <c r="G339" s="1" t="s">
        <v>106</v>
      </c>
      <c r="H339" t="str">
        <f>IF(D339="Switzerland", VLOOKUP($B339, 'Combined Budget 2025 CHF'!$B:$K, 10, 0), VLOOKUP($B339, 'Combined Budget 2025 EUR'!$B:$K, 10, 0))</f>
        <v>BB</v>
      </c>
      <c r="I339" t="s">
        <v>64</v>
      </c>
      <c r="J339">
        <f>YEAR(VLOOKUP($B339, 'KPI data 2025'!$B:$H, 7, 0))</f>
        <v>2022</v>
      </c>
      <c r="K339">
        <f t="shared" si="120"/>
        <v>2022</v>
      </c>
      <c r="L339" s="5">
        <f>SUMIF('KPI data 2022'!$B:$B, $B339,'KPI data 2022'!$X:$X)</f>
        <v>8405.5199999999986</v>
      </c>
      <c r="M339" s="5">
        <f>SUMIF('KPI data 2023'!$B:$B, $B339, 'KPI data 2023'!$X:$X)</f>
        <v>6523.17</v>
      </c>
      <c r="N339" s="5">
        <f>SUMIF('KPI data 2024'!$B:$B, $B339, 'KPI data 2024'!$X:$X)</f>
        <v>5528.3200000000006</v>
      </c>
      <c r="O339" s="5">
        <f>SUMIF('KPI data 2025'!$B:$B, $B339, 'KPI data 2025'!$X:$X)</f>
        <v>4398.4000000000005</v>
      </c>
      <c r="P339" s="5">
        <f>IF(D339="Switzerland",SUMIF('Combined Budget 2025 CHF'!$B:$B,$B339,'Combined Budget 2025 CHF'!$AF:$AF),SUMIF('Combined Budget 2025 EUR'!$B:$B,$B339,'Combined Budget 2025 EUR'!$AN:$AN))</f>
        <v>3650</v>
      </c>
      <c r="Q339" s="6"/>
      <c r="R339" s="6">
        <f t="shared" si="121"/>
        <v>-0.2043875897198425</v>
      </c>
      <c r="S339" s="6">
        <f t="shared" si="122"/>
        <v>-0.32572660225013295</v>
      </c>
      <c r="T339" s="6">
        <f t="shared" si="123"/>
        <v>-0.47672481892851348</v>
      </c>
      <c r="U339" s="6">
        <f t="shared" si="124"/>
        <v>0.2050410958904112</v>
      </c>
      <c r="V339" s="6">
        <f t="shared" si="125"/>
        <v>-0.14948390963566438</v>
      </c>
      <c r="W339" s="6"/>
      <c r="X339" s="7">
        <f t="shared" si="126"/>
        <v>-1129.92</v>
      </c>
      <c r="Y339" s="7">
        <f t="shared" si="127"/>
        <v>-2124.7699999999995</v>
      </c>
      <c r="Z339" s="7">
        <f t="shared" si="128"/>
        <v>-4007.1199999999981</v>
      </c>
      <c r="AA339" s="7">
        <f t="shared" si="129"/>
        <v>748.40000000000055</v>
      </c>
      <c r="AB339" s="6"/>
      <c r="AC339" s="5">
        <f>SUMIF('KPI data 2022'!$B:$B, $B339,'KPI data 2022'!$AI:$AI)</f>
        <v>8405.5199999999986</v>
      </c>
      <c r="AD339" s="5">
        <f>SUMIF('KPI data 2023'!$B:$B, $B339, 'KPI data 2023'!$AI:$AI)</f>
        <v>6523.17</v>
      </c>
      <c r="AE339" s="5">
        <f>SUMIF('KPI data 2024'!$B:$B, $B339, 'KPI data 2024'!$AI:$AI)</f>
        <v>5528.3200000000006</v>
      </c>
      <c r="AF339" s="5">
        <f t="shared" si="139"/>
        <v>4398.4000000000005</v>
      </c>
      <c r="AG339" s="5">
        <f>IF(D339="Switzerland",SUMIF('Combined Budget 2025 CHF'!$B:$B,$B339,'Combined Budget 2025 CHF'!$Q:$Q),SUMIF('Combined Budget 2025 EUR'!$B:$B,$B339,'Combined Budget 2025 EUR'!$Q:$Q))</f>
        <v>5000</v>
      </c>
      <c r="AH339" s="6"/>
      <c r="AI339" s="6">
        <f t="shared" si="140"/>
        <v>-0.2043875897198425</v>
      </c>
      <c r="AJ339" s="6">
        <f t="shared" si="141"/>
        <v>-0.32572660225013295</v>
      </c>
      <c r="AK339" s="6">
        <f t="shared" si="142"/>
        <v>-0.47672481892851348</v>
      </c>
      <c r="AL339" s="6">
        <f t="shared" si="143"/>
        <v>-0.12031999999999987</v>
      </c>
      <c r="AM339" s="6">
        <f t="shared" si="144"/>
        <v>-0.14948390963566438</v>
      </c>
      <c r="AN339" s="6"/>
      <c r="AO339" s="7">
        <f t="shared" si="145"/>
        <v>-1129.92</v>
      </c>
      <c r="AP339" s="7">
        <f t="shared" si="146"/>
        <v>-2124.7699999999995</v>
      </c>
      <c r="AQ339" s="7">
        <f t="shared" si="147"/>
        <v>-4007.1199999999981</v>
      </c>
      <c r="AR339" s="7">
        <f t="shared" si="148"/>
        <v>-601.59999999999945</v>
      </c>
    </row>
    <row r="340" spans="2:44" x14ac:dyDescent="0.25">
      <c r="B340">
        <v>24014</v>
      </c>
      <c r="C340" t="s">
        <v>398</v>
      </c>
      <c r="D340" t="s">
        <v>27</v>
      </c>
      <c r="E340" s="1" t="str">
        <f>IF(D340="Switzerland", VLOOKUP($B340, 'Combined Budget 2025 CHF'!$B:$E, 4, 0), VLOOKUP($B340, 'Combined Budget 2025 EUR'!$B:$E, 4, 0))</f>
        <v>Netherlands Other / Belgium</v>
      </c>
      <c r="F340" s="1" t="s">
        <v>535</v>
      </c>
      <c r="G340" s="1" t="s">
        <v>106</v>
      </c>
      <c r="H340" t="str">
        <f>IF(D340="Switzerland", VLOOKUP($B340, 'Combined Budget 2025 CHF'!$B:$K, 10, 0), VLOOKUP($B340, 'Combined Budget 2025 EUR'!$B:$K, 10, 0))</f>
        <v>BB</v>
      </c>
      <c r="I340" t="s">
        <v>64</v>
      </c>
      <c r="J340">
        <f>YEAR(VLOOKUP($B340, 'KPI data 2025'!$B:$H, 7, 0))</f>
        <v>1900</v>
      </c>
      <c r="K340" t="str">
        <f t="shared" si="120"/>
        <v>Pre-2022</v>
      </c>
      <c r="L340" s="5">
        <f>SUMIF('KPI data 2022'!$B:$B, $B340,'KPI data 2022'!$X:$X)</f>
        <v>10268.430000000002</v>
      </c>
      <c r="M340" s="5">
        <f>SUMIF('KPI data 2023'!$B:$B, $B340, 'KPI data 2023'!$X:$X)</f>
        <v>12518.33</v>
      </c>
      <c r="N340" s="5">
        <f>SUMIF('KPI data 2024'!$B:$B, $B340, 'KPI data 2024'!$X:$X)</f>
        <v>12264.75</v>
      </c>
      <c r="O340" s="5">
        <f>SUMIF('KPI data 2025'!$B:$B, $B340, 'KPI data 2025'!$X:$X)</f>
        <v>14796.53</v>
      </c>
      <c r="P340" s="5">
        <f>IF(D340="Switzerland",SUMIF('Combined Budget 2025 CHF'!$B:$B,$B340,'Combined Budget 2025 CHF'!$AF:$AF),SUMIF('Combined Budget 2025 EUR'!$B:$B,$B340,'Combined Budget 2025 EUR'!$AN:$AN))</f>
        <v>9490</v>
      </c>
      <c r="Q340" s="6"/>
      <c r="R340" s="6">
        <f t="shared" si="121"/>
        <v>0.20642736297111641</v>
      </c>
      <c r="S340" s="6">
        <f t="shared" si="122"/>
        <v>0.18198913113809922</v>
      </c>
      <c r="T340" s="6">
        <f t="shared" si="123"/>
        <v>0.44097296276061648</v>
      </c>
      <c r="U340" s="6">
        <f t="shared" si="124"/>
        <v>0.55917070600632246</v>
      </c>
      <c r="V340" s="6">
        <f t="shared" si="125"/>
        <v>9.5630107606657688E-2</v>
      </c>
      <c r="W340" s="6"/>
      <c r="X340" s="7">
        <f t="shared" si="126"/>
        <v>2531.7800000000007</v>
      </c>
      <c r="Y340" s="7">
        <f t="shared" si="127"/>
        <v>2278.2000000000007</v>
      </c>
      <c r="Z340" s="7">
        <f t="shared" si="128"/>
        <v>4528.0999999999985</v>
      </c>
      <c r="AA340" s="7">
        <f t="shared" si="129"/>
        <v>5306.5300000000007</v>
      </c>
      <c r="AB340" s="6"/>
      <c r="AC340" s="5">
        <f>SUMIF('KPI data 2022'!$B:$B, $B340,'KPI data 2022'!$AI:$AI)</f>
        <v>10268.430000000002</v>
      </c>
      <c r="AD340" s="5">
        <f>SUMIF('KPI data 2023'!$B:$B, $B340, 'KPI data 2023'!$AI:$AI)</f>
        <v>12518.33</v>
      </c>
      <c r="AE340" s="5">
        <f>SUMIF('KPI data 2024'!$B:$B, $B340, 'KPI data 2024'!$AI:$AI)</f>
        <v>12264.75</v>
      </c>
      <c r="AF340" s="5">
        <f t="shared" si="139"/>
        <v>14796.53</v>
      </c>
      <c r="AG340" s="5">
        <f>IF(D340="Switzerland",SUMIF('Combined Budget 2025 CHF'!$B:$B,$B340,'Combined Budget 2025 CHF'!$Q:$Q),SUMIF('Combined Budget 2025 EUR'!$B:$B,$B340,'Combined Budget 2025 EUR'!$Q:$Q))</f>
        <v>13000</v>
      </c>
      <c r="AH340" s="6"/>
      <c r="AI340" s="6">
        <f t="shared" si="140"/>
        <v>0.20642736297111641</v>
      </c>
      <c r="AJ340" s="6">
        <f t="shared" si="141"/>
        <v>0.18198913113809922</v>
      </c>
      <c r="AK340" s="6">
        <f t="shared" si="142"/>
        <v>0.44097296276061648</v>
      </c>
      <c r="AL340" s="6">
        <f t="shared" si="143"/>
        <v>0.13819461538461542</v>
      </c>
      <c r="AM340" s="6">
        <f t="shared" si="144"/>
        <v>9.5630107606657688E-2</v>
      </c>
      <c r="AN340" s="6"/>
      <c r="AO340" s="7">
        <f t="shared" si="145"/>
        <v>2531.7800000000007</v>
      </c>
      <c r="AP340" s="7">
        <f t="shared" si="146"/>
        <v>2278.2000000000007</v>
      </c>
      <c r="AQ340" s="7">
        <f t="shared" si="147"/>
        <v>4528.0999999999985</v>
      </c>
      <c r="AR340" s="7">
        <f t="shared" si="148"/>
        <v>1796.5300000000007</v>
      </c>
    </row>
    <row r="341" spans="2:44" x14ac:dyDescent="0.25">
      <c r="B341">
        <v>29000</v>
      </c>
      <c r="C341" t="s">
        <v>217</v>
      </c>
      <c r="D341" t="s">
        <v>23</v>
      </c>
      <c r="E341" s="1" t="str">
        <f>IF(D341="Switzerland", VLOOKUP($B341, 'Combined Budget 2025 CHF'!$B:$E, 4, 0), VLOOKUP($B341, 'Combined Budget 2025 EUR'!$B:$E, 4, 0))</f>
        <v>South West</v>
      </c>
      <c r="F341" s="1" t="s">
        <v>535</v>
      </c>
      <c r="G341" s="1" t="s">
        <v>106</v>
      </c>
      <c r="H341" t="str">
        <f>IF(D341="Switzerland", VLOOKUP($B341, 'Combined Budget 2025 CHF'!$B:$K, 10, 0), VLOOKUP($B341, 'Combined Budget 2025 EUR'!$B:$K, 10, 0))</f>
        <v>BB</v>
      </c>
      <c r="I341" t="s">
        <v>64</v>
      </c>
      <c r="J341">
        <f>YEAR(VLOOKUP($B341, 'KPI data 2025'!$B:$H, 7, 0))</f>
        <v>2023</v>
      </c>
      <c r="K341">
        <f t="shared" si="120"/>
        <v>2023</v>
      </c>
      <c r="L341" s="5">
        <f>SUMIF('KPI data 2022'!$B:$B, $B341,'KPI data 2022'!$X:$X)</f>
        <v>0</v>
      </c>
      <c r="M341" s="5">
        <f>SUMIF('KPI data 2023'!$B:$B, $B341, 'KPI data 2023'!$X:$X)</f>
        <v>6259.47</v>
      </c>
      <c r="N341" s="5">
        <f>SUMIF('KPI data 2024'!$B:$B, $B341, 'KPI data 2024'!$X:$X)</f>
        <v>12115.43</v>
      </c>
      <c r="O341" s="5">
        <f>SUMIF('KPI data 2025'!$B:$B, $B341, 'KPI data 2025'!$X:$X)</f>
        <v>1611.3</v>
      </c>
      <c r="P341" s="5">
        <f>IF(D341="Switzerland",SUMIF('Combined Budget 2025 CHF'!$B:$B,$B341,'Combined Budget 2025 CHF'!$AF:$AF),SUMIF('Combined Budget 2025 EUR'!$B:$B,$B341,'Combined Budget 2025 EUR'!$AN:$AN))</f>
        <v>10220</v>
      </c>
      <c r="Q341" s="6"/>
      <c r="R341" s="6">
        <f t="shared" si="121"/>
        <v>-0.8670043077298949</v>
      </c>
      <c r="S341" s="6">
        <f t="shared" si="122"/>
        <v>-0.74258203969345649</v>
      </c>
      <c r="T341" s="6" t="str">
        <f t="shared" si="123"/>
        <v>N/A</v>
      </c>
      <c r="U341" s="6">
        <f t="shared" si="124"/>
        <v>-0.84233855185909978</v>
      </c>
      <c r="V341" s="6" t="str">
        <f t="shared" si="125"/>
        <v>N/A</v>
      </c>
      <c r="W341" s="6"/>
      <c r="X341" s="7">
        <f t="shared" si="126"/>
        <v>-10504.130000000001</v>
      </c>
      <c r="Y341" s="7">
        <f t="shared" si="127"/>
        <v>-4648.17</v>
      </c>
      <c r="Z341" s="7">
        <f t="shared" si="128"/>
        <v>1611.3</v>
      </c>
      <c r="AA341" s="7">
        <f t="shared" si="129"/>
        <v>-8608.7000000000007</v>
      </c>
      <c r="AB341" s="6"/>
      <c r="AC341" s="5">
        <f>SUMIF('KPI data 2022'!$B:$B, $B341,'KPI data 2022'!$AI:$AI)</f>
        <v>0</v>
      </c>
      <c r="AD341" s="5">
        <f>SUMIF('KPI data 2023'!$B:$B, $B341, 'KPI data 2023'!$AI:$AI)</f>
        <v>6259.47</v>
      </c>
      <c r="AE341" s="5">
        <f>SUMIF('KPI data 2024'!$B:$B, $B341, 'KPI data 2024'!$AI:$AI)</f>
        <v>12115.43</v>
      </c>
      <c r="AF341" s="5">
        <f t="shared" si="139"/>
        <v>1611.3</v>
      </c>
      <c r="AG341" s="5">
        <f>IF(D341="Switzerland",SUMIF('Combined Budget 2025 CHF'!$B:$B,$B341,'Combined Budget 2025 CHF'!$Q:$Q),SUMIF('Combined Budget 2025 EUR'!$B:$B,$B341,'Combined Budget 2025 EUR'!$Q:$Q))</f>
        <v>14000</v>
      </c>
      <c r="AH341" s="6"/>
      <c r="AI341" s="6">
        <f t="shared" si="140"/>
        <v>-0.8670043077298949</v>
      </c>
      <c r="AJ341" s="6">
        <f t="shared" si="141"/>
        <v>-0.74258203969345649</v>
      </c>
      <c r="AK341" s="6" t="str">
        <f t="shared" si="142"/>
        <v>N/A</v>
      </c>
      <c r="AL341" s="6">
        <f t="shared" si="143"/>
        <v>-0.88490714285714289</v>
      </c>
      <c r="AM341" s="6" t="str">
        <f t="shared" si="144"/>
        <v>N/A</v>
      </c>
      <c r="AN341" s="6"/>
      <c r="AO341" s="7">
        <f t="shared" si="145"/>
        <v>-10504.130000000001</v>
      </c>
      <c r="AP341" s="7">
        <f t="shared" si="146"/>
        <v>-4648.17</v>
      </c>
      <c r="AQ341" s="7">
        <f t="shared" si="147"/>
        <v>1611.3</v>
      </c>
      <c r="AR341" s="7">
        <f t="shared" si="148"/>
        <v>-12388.7</v>
      </c>
    </row>
    <row r="342" spans="2:44" x14ac:dyDescent="0.25">
      <c r="B342">
        <v>35946</v>
      </c>
      <c r="C342" t="s">
        <v>505</v>
      </c>
      <c r="D342" t="s">
        <v>36</v>
      </c>
      <c r="E342" s="1" t="str">
        <f>IF(D342="Switzerland", VLOOKUP($B342, 'Combined Budget 2025 CHF'!$B:$E, 4, 0), VLOOKUP($B342, 'Combined Budget 2025 EUR'!$B:$E, 4, 0))</f>
        <v>Spain</v>
      </c>
      <c r="F342" s="1" t="s">
        <v>535</v>
      </c>
      <c r="G342" s="1" t="s">
        <v>106</v>
      </c>
      <c r="H342" t="str">
        <f>IF(D342="Switzerland", VLOOKUP($B342, 'Combined Budget 2025 CHF'!$B:$K, 10, 0), VLOOKUP($B342, 'Combined Budget 2025 EUR'!$B:$K, 10, 0))</f>
        <v>BB</v>
      </c>
      <c r="I342" t="s">
        <v>64</v>
      </c>
      <c r="J342">
        <f>YEAR(VLOOKUP($B342, 'KPI data 2025'!$B:$H, 7, 0))</f>
        <v>2021</v>
      </c>
      <c r="K342" t="str">
        <f t="shared" si="120"/>
        <v>Pre-2022</v>
      </c>
      <c r="L342" s="5">
        <f>SUMIF('KPI data 2022'!$B:$B, $B342,'KPI data 2022'!$X:$X)</f>
        <v>9000.6</v>
      </c>
      <c r="M342" s="5">
        <f>SUMIF('KPI data 2023'!$B:$B, $B342, 'KPI data 2023'!$X:$X)</f>
        <v>11574.2</v>
      </c>
      <c r="N342" s="5">
        <f>SUMIF('KPI data 2024'!$B:$B, $B342, 'KPI data 2024'!$X:$X)</f>
        <v>8817.6099999999988</v>
      </c>
      <c r="O342" s="5">
        <f>SUMIF('KPI data 2025'!$B:$B, $B342, 'KPI data 2025'!$X:$X)</f>
        <v>11425.92</v>
      </c>
      <c r="P342" s="5">
        <f>IF(D342="Switzerland",SUMIF('Combined Budget 2025 CHF'!$B:$B,$B342,'Combined Budget 2025 CHF'!$AF:$AF),SUMIF('Combined Budget 2025 EUR'!$B:$B,$B342,'Combined Budget 2025 EUR'!$AN:$AN))</f>
        <v>7300</v>
      </c>
      <c r="Q342" s="6"/>
      <c r="R342" s="6">
        <f t="shared" si="121"/>
        <v>0.29580691366481404</v>
      </c>
      <c r="S342" s="6">
        <f t="shared" si="122"/>
        <v>-1.2811252613571633E-2</v>
      </c>
      <c r="T342" s="6">
        <f t="shared" si="123"/>
        <v>0.26946203586427564</v>
      </c>
      <c r="U342" s="6">
        <f t="shared" si="124"/>
        <v>0.56519452054794517</v>
      </c>
      <c r="V342" s="6">
        <f t="shared" si="125"/>
        <v>6.1463168785482081E-2</v>
      </c>
      <c r="W342" s="6"/>
      <c r="X342" s="7">
        <f t="shared" si="126"/>
        <v>2608.3100000000013</v>
      </c>
      <c r="Y342" s="7">
        <f t="shared" si="127"/>
        <v>-148.28000000000065</v>
      </c>
      <c r="Z342" s="7">
        <f t="shared" si="128"/>
        <v>2425.3199999999997</v>
      </c>
      <c r="AA342" s="7">
        <f t="shared" si="129"/>
        <v>4125.92</v>
      </c>
      <c r="AB342" s="6"/>
      <c r="AC342" s="5">
        <f>SUMIF('KPI data 2022'!$B:$B, $B342,'KPI data 2022'!$AI:$AI)</f>
        <v>9000.6</v>
      </c>
      <c r="AD342" s="5">
        <f>SUMIF('KPI data 2023'!$B:$B, $B342, 'KPI data 2023'!$AI:$AI)</f>
        <v>11574.2</v>
      </c>
      <c r="AE342" s="5">
        <f>SUMIF('KPI data 2024'!$B:$B, $B342, 'KPI data 2024'!$AI:$AI)</f>
        <v>8817.6099999999988</v>
      </c>
      <c r="AF342" s="5">
        <f t="shared" si="139"/>
        <v>11425.92</v>
      </c>
      <c r="AG342" s="5">
        <f>IF(D342="Switzerland",SUMIF('Combined Budget 2025 CHF'!$B:$B,$B342,'Combined Budget 2025 CHF'!$Q:$Q),SUMIF('Combined Budget 2025 EUR'!$B:$B,$B342,'Combined Budget 2025 EUR'!$Q:$Q))</f>
        <v>10000</v>
      </c>
      <c r="AH342" s="6"/>
      <c r="AI342" s="6">
        <f t="shared" si="140"/>
        <v>0.29580691366481404</v>
      </c>
      <c r="AJ342" s="6">
        <f t="shared" si="141"/>
        <v>-1.2811252613571633E-2</v>
      </c>
      <c r="AK342" s="6">
        <f t="shared" si="142"/>
        <v>0.26946203586427564</v>
      </c>
      <c r="AL342" s="6">
        <f t="shared" si="143"/>
        <v>0.14259200000000005</v>
      </c>
      <c r="AM342" s="6">
        <f t="shared" si="144"/>
        <v>6.1463168785482081E-2</v>
      </c>
      <c r="AN342" s="6"/>
      <c r="AO342" s="7">
        <f t="shared" si="145"/>
        <v>2608.3100000000013</v>
      </c>
      <c r="AP342" s="7">
        <f t="shared" si="146"/>
        <v>-148.28000000000065</v>
      </c>
      <c r="AQ342" s="7">
        <f t="shared" si="147"/>
        <v>2425.3199999999997</v>
      </c>
      <c r="AR342" s="7">
        <f t="shared" si="148"/>
        <v>1425.92</v>
      </c>
    </row>
    <row r="343" spans="2:44" x14ac:dyDescent="0.25">
      <c r="B343">
        <v>20173</v>
      </c>
      <c r="C343" t="s">
        <v>85</v>
      </c>
      <c r="D343" s="1" t="s">
        <v>23</v>
      </c>
      <c r="E343" s="1" t="str">
        <f>IF(D343="Switzerland", VLOOKUP($B343, 'Combined Budget 2025 CHF'!$B:$E, 4, 0), VLOOKUP($B343, 'Combined Budget 2025 EUR'!$B:$E, 4, 0))</f>
        <v>NRW</v>
      </c>
      <c r="F343" s="1" t="s">
        <v>533</v>
      </c>
      <c r="G343" s="1" t="s">
        <v>533</v>
      </c>
      <c r="H343" t="str">
        <f>IF(D343="Switzerland", VLOOKUP($B343, 'Combined Budget 2025 CHF'!$B:$K, 10, 0), VLOOKUP($B343, 'Combined Budget 2025 EUR'!$B:$K, 10, 0))</f>
        <v>BC</v>
      </c>
      <c r="I343" t="s">
        <v>64</v>
      </c>
      <c r="J343">
        <f>YEAR(VLOOKUP($B343, 'KPI data 2025'!$B:$H, 7, 0))</f>
        <v>1900</v>
      </c>
      <c r="K343" t="str">
        <f t="shared" si="120"/>
        <v>Pre-2022</v>
      </c>
      <c r="L343" s="5">
        <f>SUMIF('KPI data 2022'!$B:$B, $B343,'KPI data 2022'!$X:$X)</f>
        <v>8904.52</v>
      </c>
      <c r="M343" s="5">
        <f>SUMIF('KPI data 2023'!$B:$B, $B343, 'KPI data 2023'!$X:$X)</f>
        <v>10229.969999999999</v>
      </c>
      <c r="N343" s="5">
        <f>SUMIF('KPI data 2024'!$B:$B, $B343, 'KPI data 2024'!$X:$X)</f>
        <v>13191.05</v>
      </c>
      <c r="O343" s="5">
        <f>SUMIF('KPI data 2025'!$B:$B, $B343, 'KPI data 2025'!$X:$X)</f>
        <v>14793.409999999998</v>
      </c>
      <c r="P343" s="5">
        <f>IF(D343="Switzerland",SUMIF('Combined Budget 2025 CHF'!$B:$B,$B343,'Combined Budget 2025 CHF'!$AF:$AF),SUMIF('Combined Budget 2025 EUR'!$B:$B,$B343,'Combined Budget 2025 EUR'!$AN:$AN))</f>
        <v>10950</v>
      </c>
      <c r="Q343" s="6"/>
      <c r="R343" s="6">
        <f t="shared" si="121"/>
        <v>0.12147327165009592</v>
      </c>
      <c r="S343" s="6">
        <f t="shared" si="122"/>
        <v>0.44608537463941733</v>
      </c>
      <c r="T343" s="6">
        <f t="shared" si="123"/>
        <v>0.66133716359781292</v>
      </c>
      <c r="U343" s="6">
        <f t="shared" si="124"/>
        <v>0.35099634703196325</v>
      </c>
      <c r="V343" s="6">
        <f t="shared" si="125"/>
        <v>0.13530995253680178</v>
      </c>
      <c r="W343" s="6"/>
      <c r="X343" s="7">
        <f t="shared" si="126"/>
        <v>1602.3599999999988</v>
      </c>
      <c r="Y343" s="7">
        <f t="shared" si="127"/>
        <v>4563.4399999999987</v>
      </c>
      <c r="Z343" s="7">
        <f t="shared" si="128"/>
        <v>5888.8899999999976</v>
      </c>
      <c r="AA343" s="7">
        <f t="shared" si="129"/>
        <v>3843.409999999998</v>
      </c>
      <c r="AB343" s="6"/>
      <c r="AC343" s="5">
        <f>SUMIF('KPI data 2022'!$B:$B, $B343,'KPI data 2022'!$AI:$AI)</f>
        <v>8904.52</v>
      </c>
      <c r="AD343" s="5">
        <f>SUMIF('KPI data 2023'!$B:$B, $B343, 'KPI data 2023'!$AI:$AI)</f>
        <v>10229.969999999999</v>
      </c>
      <c r="AE343" s="5">
        <f>SUMIF('KPI data 2024'!$B:$B, $B343, 'KPI data 2024'!$AI:$AI)</f>
        <v>13191.05</v>
      </c>
      <c r="AF343" s="5">
        <f t="shared" si="139"/>
        <v>14793.409999999998</v>
      </c>
      <c r="AG343" s="5">
        <f>IF(D343="Switzerland",SUMIF('Combined Budget 2025 CHF'!$B:$B,$B343,'Combined Budget 2025 CHF'!$Q:$Q),SUMIF('Combined Budget 2025 EUR'!$B:$B,$B343,'Combined Budget 2025 EUR'!$Q:$Q))</f>
        <v>15000</v>
      </c>
      <c r="AH343" s="6"/>
      <c r="AI343" s="6">
        <f t="shared" si="140"/>
        <v>0.12147327165009592</v>
      </c>
      <c r="AJ343" s="6">
        <f t="shared" si="141"/>
        <v>0.44608537463941733</v>
      </c>
      <c r="AK343" s="6">
        <f t="shared" si="142"/>
        <v>0.66133716359781292</v>
      </c>
      <c r="AL343" s="6">
        <f t="shared" si="143"/>
        <v>-1.3772666666666766E-2</v>
      </c>
      <c r="AM343" s="6">
        <f t="shared" si="144"/>
        <v>0.13530995253680178</v>
      </c>
      <c r="AN343" s="6"/>
      <c r="AO343" s="7">
        <f t="shared" si="145"/>
        <v>1602.3599999999988</v>
      </c>
      <c r="AP343" s="7">
        <f t="shared" si="146"/>
        <v>4563.4399999999987</v>
      </c>
      <c r="AQ343" s="7">
        <f t="shared" si="147"/>
        <v>5888.8899999999976</v>
      </c>
      <c r="AR343" s="7">
        <f t="shared" si="148"/>
        <v>-206.59000000000196</v>
      </c>
    </row>
    <row r="344" spans="2:44" x14ac:dyDescent="0.25">
      <c r="B344">
        <v>20188</v>
      </c>
      <c r="C344" t="s">
        <v>218</v>
      </c>
      <c r="D344" s="1" t="s">
        <v>23</v>
      </c>
      <c r="E344" s="1" t="str">
        <f>IF(D344="Switzerland", VLOOKUP($B344, 'Combined Budget 2025 CHF'!$B:$E, 4, 0), VLOOKUP($B344, 'Combined Budget 2025 EUR'!$B:$E, 4, 0))</f>
        <v>South West</v>
      </c>
      <c r="F344" s="1" t="s">
        <v>535</v>
      </c>
      <c r="G344" s="1" t="s">
        <v>106</v>
      </c>
      <c r="H344" t="str">
        <f>IF(D344="Switzerland", VLOOKUP($B344, 'Combined Budget 2025 CHF'!$B:$K, 10, 0), VLOOKUP($B344, 'Combined Budget 2025 EUR'!$B:$K, 10, 0))</f>
        <v>BC</v>
      </c>
      <c r="I344" t="s">
        <v>64</v>
      </c>
      <c r="J344">
        <f>YEAR(VLOOKUP($B344, 'KPI data 2025'!$B:$H, 7, 0))</f>
        <v>1900</v>
      </c>
      <c r="K344" t="str">
        <f t="shared" si="120"/>
        <v>Pre-2022</v>
      </c>
      <c r="L344" s="5">
        <f>SUMIF('KPI data 2022'!$B:$B, $B344,'KPI data 2022'!$X:$X)</f>
        <v>4793.79</v>
      </c>
      <c r="M344" s="5">
        <f>SUMIF('KPI data 2023'!$B:$B, $B344, 'KPI data 2023'!$X:$X)</f>
        <v>5326.5199999999995</v>
      </c>
      <c r="N344" s="5">
        <f>SUMIF('KPI data 2024'!$B:$B, $B344, 'KPI data 2024'!$X:$X)</f>
        <v>7020.45</v>
      </c>
      <c r="O344" s="5">
        <f>SUMIF('KPI data 2025'!$B:$B, $B344, 'KPI data 2025'!$X:$X)</f>
        <v>4530.63</v>
      </c>
      <c r="P344" s="5">
        <f>IF(D344="Switzerland",SUMIF('Combined Budget 2025 CHF'!$B:$B,$B344,'Combined Budget 2025 CHF'!$AF:$AF),SUMIF('Combined Budget 2025 EUR'!$B:$B,$B344,'Combined Budget 2025 EUR'!$AN:$AN))</f>
        <v>5840</v>
      </c>
      <c r="Q344" s="6"/>
      <c r="R344" s="6">
        <f t="shared" si="121"/>
        <v>-0.3546524795419097</v>
      </c>
      <c r="S344" s="6">
        <f t="shared" si="122"/>
        <v>-0.14942025938135961</v>
      </c>
      <c r="T344" s="6">
        <f t="shared" si="123"/>
        <v>-5.48960217281107E-2</v>
      </c>
      <c r="U344" s="6">
        <f t="shared" si="124"/>
        <v>-0.22420719178082194</v>
      </c>
      <c r="V344" s="6">
        <f t="shared" si="125"/>
        <v>-1.4015931192397635E-2</v>
      </c>
      <c r="W344" s="6"/>
      <c r="X344" s="7">
        <f t="shared" si="126"/>
        <v>-2489.8199999999997</v>
      </c>
      <c r="Y344" s="7">
        <f t="shared" si="127"/>
        <v>-795.88999999999942</v>
      </c>
      <c r="Z344" s="7">
        <f t="shared" si="128"/>
        <v>-263.15999999999985</v>
      </c>
      <c r="AA344" s="7">
        <f t="shared" si="129"/>
        <v>-1309.3699999999999</v>
      </c>
      <c r="AB344" s="6"/>
      <c r="AC344" s="5">
        <f>SUMIF('KPI data 2022'!$B:$B, $B344,'KPI data 2022'!$AI:$AI)</f>
        <v>4793.79</v>
      </c>
      <c r="AD344" s="5">
        <f>SUMIF('KPI data 2023'!$B:$B, $B344, 'KPI data 2023'!$AI:$AI)</f>
        <v>5326.5199999999995</v>
      </c>
      <c r="AE344" s="5">
        <f>SUMIF('KPI data 2024'!$B:$B, $B344, 'KPI data 2024'!$AI:$AI)</f>
        <v>7020.45</v>
      </c>
      <c r="AF344" s="5">
        <f t="shared" si="139"/>
        <v>4530.63</v>
      </c>
      <c r="AG344" s="5">
        <f>IF(D344="Switzerland",SUMIF('Combined Budget 2025 CHF'!$B:$B,$B344,'Combined Budget 2025 CHF'!$Q:$Q),SUMIF('Combined Budget 2025 EUR'!$B:$B,$B344,'Combined Budget 2025 EUR'!$Q:$Q))</f>
        <v>8000</v>
      </c>
      <c r="AH344" s="6"/>
      <c r="AI344" s="6">
        <f t="shared" si="140"/>
        <v>-0.3546524795419097</v>
      </c>
      <c r="AJ344" s="6">
        <f t="shared" si="141"/>
        <v>-0.14942025938135961</v>
      </c>
      <c r="AK344" s="6">
        <f t="shared" si="142"/>
        <v>-5.48960217281107E-2</v>
      </c>
      <c r="AL344" s="6">
        <f t="shared" si="143"/>
        <v>-0.43367124999999995</v>
      </c>
      <c r="AM344" s="6">
        <f t="shared" si="144"/>
        <v>-1.4015931192397635E-2</v>
      </c>
      <c r="AN344" s="6"/>
      <c r="AO344" s="7">
        <f t="shared" si="145"/>
        <v>-2489.8199999999997</v>
      </c>
      <c r="AP344" s="7">
        <f t="shared" si="146"/>
        <v>-795.88999999999942</v>
      </c>
      <c r="AQ344" s="7">
        <f t="shared" si="147"/>
        <v>-263.15999999999985</v>
      </c>
      <c r="AR344" s="7">
        <f t="shared" si="148"/>
        <v>-3469.37</v>
      </c>
    </row>
    <row r="345" spans="2:44" x14ac:dyDescent="0.25">
      <c r="B345">
        <v>20198</v>
      </c>
      <c r="C345" t="s">
        <v>219</v>
      </c>
      <c r="D345" s="1" t="s">
        <v>23</v>
      </c>
      <c r="E345" s="1" t="str">
        <f>IF(D345="Switzerland", VLOOKUP($B345, 'Combined Budget 2025 CHF'!$B:$E, 4, 0), VLOOKUP($B345, 'Combined Budget 2025 EUR'!$B:$E, 4, 0))</f>
        <v>South West</v>
      </c>
      <c r="F345" s="1" t="s">
        <v>535</v>
      </c>
      <c r="G345" s="1" t="s">
        <v>106</v>
      </c>
      <c r="H345" t="str">
        <f>IF(D345="Switzerland", VLOOKUP($B345, 'Combined Budget 2025 CHF'!$B:$K, 10, 0), VLOOKUP($B345, 'Combined Budget 2025 EUR'!$B:$K, 10, 0))</f>
        <v>BC</v>
      </c>
      <c r="I345" t="s">
        <v>64</v>
      </c>
      <c r="J345">
        <f>YEAR(VLOOKUP($B345, 'KPI data 2025'!$B:$H, 7, 0))</f>
        <v>1900</v>
      </c>
      <c r="K345" t="str">
        <f t="shared" si="120"/>
        <v>Pre-2022</v>
      </c>
      <c r="L345" s="5">
        <f>SUMIF('KPI data 2022'!$B:$B, $B345,'KPI data 2022'!$X:$X)</f>
        <v>31526.079999999994</v>
      </c>
      <c r="M345" s="5">
        <f>SUMIF('KPI data 2023'!$B:$B, $B345, 'KPI data 2023'!$X:$X)</f>
        <v>5520.96</v>
      </c>
      <c r="N345" s="5">
        <f>SUMIF('KPI data 2024'!$B:$B, $B345, 'KPI data 2024'!$X:$X)</f>
        <v>6558.69</v>
      </c>
      <c r="O345" s="5">
        <f>SUMIF('KPI data 2025'!$B:$B, $B345, 'KPI data 2025'!$X:$X)</f>
        <v>4286.7299999999996</v>
      </c>
      <c r="P345" s="5">
        <f>IF(D345="Switzerland",SUMIF('Combined Budget 2025 CHF'!$B:$B,$B345,'Combined Budget 2025 CHF'!$AF:$AF),SUMIF('Combined Budget 2025 EUR'!$B:$B,$B345,'Combined Budget 2025 EUR'!$AN:$AN))</f>
        <v>3650</v>
      </c>
      <c r="Q345" s="6"/>
      <c r="R345" s="6">
        <f t="shared" si="121"/>
        <v>-0.34640454115074815</v>
      </c>
      <c r="S345" s="6">
        <f t="shared" si="122"/>
        <v>-0.22355351243262045</v>
      </c>
      <c r="T345" s="6">
        <f t="shared" si="123"/>
        <v>-0.86402591124554651</v>
      </c>
      <c r="U345" s="6">
        <f t="shared" si="124"/>
        <v>0.17444657534246555</v>
      </c>
      <c r="V345" s="6">
        <f t="shared" si="125"/>
        <v>-0.39275487177458979</v>
      </c>
      <c r="W345" s="6"/>
      <c r="X345" s="7">
        <f t="shared" si="126"/>
        <v>-2271.96</v>
      </c>
      <c r="Y345" s="7">
        <f t="shared" si="127"/>
        <v>-1234.2300000000005</v>
      </c>
      <c r="Z345" s="7">
        <f t="shared" si="128"/>
        <v>-27239.349999999995</v>
      </c>
      <c r="AA345" s="7">
        <f t="shared" si="129"/>
        <v>636.72999999999956</v>
      </c>
      <c r="AB345" s="6"/>
      <c r="AC345" s="5">
        <f>SUMIF('KPI data 2022'!$B:$B, $B345,'KPI data 2022'!$AI:$AI)</f>
        <v>31526.079999999994</v>
      </c>
      <c r="AD345" s="5">
        <f>SUMIF('KPI data 2023'!$B:$B, $B345, 'KPI data 2023'!$AI:$AI)</f>
        <v>5520.96</v>
      </c>
      <c r="AE345" s="5">
        <f>SUMIF('KPI data 2024'!$B:$B, $B345, 'KPI data 2024'!$AI:$AI)</f>
        <v>6558.69</v>
      </c>
      <c r="AF345" s="5">
        <f t="shared" si="139"/>
        <v>4286.7299999999996</v>
      </c>
      <c r="AG345" s="5">
        <f>IF(D345="Switzerland",SUMIF('Combined Budget 2025 CHF'!$B:$B,$B345,'Combined Budget 2025 CHF'!$Q:$Q),SUMIF('Combined Budget 2025 EUR'!$B:$B,$B345,'Combined Budget 2025 EUR'!$Q:$Q))</f>
        <v>5000</v>
      </c>
      <c r="AH345" s="6"/>
      <c r="AI345" s="6">
        <f t="shared" si="140"/>
        <v>-0.34640454115074815</v>
      </c>
      <c r="AJ345" s="6">
        <f t="shared" si="141"/>
        <v>-0.22355351243262045</v>
      </c>
      <c r="AK345" s="6">
        <f t="shared" si="142"/>
        <v>-0.86402591124554651</v>
      </c>
      <c r="AL345" s="6">
        <f t="shared" si="143"/>
        <v>-0.14265400000000006</v>
      </c>
      <c r="AM345" s="6">
        <f t="shared" si="144"/>
        <v>-0.39275487177458979</v>
      </c>
      <c r="AN345" s="6"/>
      <c r="AO345" s="7">
        <f t="shared" si="145"/>
        <v>-2271.96</v>
      </c>
      <c r="AP345" s="7">
        <f t="shared" si="146"/>
        <v>-1234.2300000000005</v>
      </c>
      <c r="AQ345" s="7">
        <f t="shared" si="147"/>
        <v>-27239.349999999995</v>
      </c>
      <c r="AR345" s="7">
        <f t="shared" si="148"/>
        <v>-713.27000000000044</v>
      </c>
    </row>
    <row r="346" spans="2:44" x14ac:dyDescent="0.25">
      <c r="B346">
        <v>20270</v>
      </c>
      <c r="C346" t="s">
        <v>86</v>
      </c>
      <c r="D346" s="1" t="s">
        <v>23</v>
      </c>
      <c r="E346" s="1" t="str">
        <f>IF(D346="Switzerland", VLOOKUP($B346, 'Combined Budget 2025 CHF'!$B:$E, 4, 0), VLOOKUP($B346, 'Combined Budget 2025 EUR'!$B:$E, 4, 0))</f>
        <v>NRW</v>
      </c>
      <c r="F346" s="1" t="s">
        <v>533</v>
      </c>
      <c r="G346" s="1" t="s">
        <v>533</v>
      </c>
      <c r="H346" t="str">
        <f>IF(D346="Switzerland", VLOOKUP($B346, 'Combined Budget 2025 CHF'!$B:$K, 10, 0), VLOOKUP($B346, 'Combined Budget 2025 EUR'!$B:$K, 10, 0))</f>
        <v>BC</v>
      </c>
      <c r="I346" t="s">
        <v>64</v>
      </c>
      <c r="J346">
        <f>YEAR(VLOOKUP($B346, 'KPI data 2025'!$B:$H, 7, 0))</f>
        <v>1900</v>
      </c>
      <c r="K346" t="str">
        <f t="shared" si="120"/>
        <v>Pre-2022</v>
      </c>
      <c r="L346" s="5">
        <f>SUMIF('KPI data 2022'!$B:$B, $B346,'KPI data 2022'!$X:$X)</f>
        <v>4142.3900000000003</v>
      </c>
      <c r="M346" s="5">
        <f>SUMIF('KPI data 2023'!$B:$B, $B346, 'KPI data 2023'!$X:$X)</f>
        <v>5240.07</v>
      </c>
      <c r="N346" s="5">
        <f>SUMIF('KPI data 2024'!$B:$B, $B346, 'KPI data 2024'!$X:$X)</f>
        <v>5756.8099999999995</v>
      </c>
      <c r="O346" s="5">
        <f>SUMIF('KPI data 2025'!$B:$B, $B346, 'KPI data 2025'!$X:$X)</f>
        <v>6984.3099999999995</v>
      </c>
      <c r="P346" s="5">
        <f>IF(D346="Switzerland",SUMIF('Combined Budget 2025 CHF'!$B:$B,$B346,'Combined Budget 2025 CHF'!$AF:$AF),SUMIF('Combined Budget 2025 EUR'!$B:$B,$B346,'Combined Budget 2025 EUR'!$AN:$AN))</f>
        <v>3650</v>
      </c>
      <c r="Q346" s="6"/>
      <c r="R346" s="6">
        <f t="shared" si="121"/>
        <v>0.21322572744280244</v>
      </c>
      <c r="S346" s="6">
        <f t="shared" si="122"/>
        <v>0.33286578232733532</v>
      </c>
      <c r="T346" s="6">
        <f t="shared" si="123"/>
        <v>0.68605804861444697</v>
      </c>
      <c r="U346" s="6">
        <f t="shared" si="124"/>
        <v>0.9135095890410958</v>
      </c>
      <c r="V346" s="6">
        <f t="shared" si="125"/>
        <v>0.13950997350479022</v>
      </c>
      <c r="W346" s="6"/>
      <c r="X346" s="7">
        <f t="shared" si="126"/>
        <v>1227.5</v>
      </c>
      <c r="Y346" s="7">
        <f t="shared" si="127"/>
        <v>1744.2399999999998</v>
      </c>
      <c r="Z346" s="7">
        <f t="shared" si="128"/>
        <v>2841.9199999999992</v>
      </c>
      <c r="AA346" s="7">
        <f t="shared" si="129"/>
        <v>3334.3099999999995</v>
      </c>
      <c r="AB346" s="6"/>
      <c r="AC346" s="5">
        <f>SUMIF('KPI data 2022'!$B:$B, $B346,'KPI data 2022'!$AI:$AI)</f>
        <v>4142.3900000000003</v>
      </c>
      <c r="AD346" s="5">
        <f>SUMIF('KPI data 2023'!$B:$B, $B346, 'KPI data 2023'!$AI:$AI)</f>
        <v>5240.07</v>
      </c>
      <c r="AE346" s="5">
        <f>SUMIF('KPI data 2024'!$B:$B, $B346, 'KPI data 2024'!$AI:$AI)</f>
        <v>5756.8099999999995</v>
      </c>
      <c r="AF346" s="5">
        <f t="shared" si="139"/>
        <v>6984.3099999999995</v>
      </c>
      <c r="AG346" s="5">
        <f>IF(D346="Switzerland",SUMIF('Combined Budget 2025 CHF'!$B:$B,$B346,'Combined Budget 2025 CHF'!$Q:$Q),SUMIF('Combined Budget 2025 EUR'!$B:$B,$B346,'Combined Budget 2025 EUR'!$Q:$Q))</f>
        <v>5000</v>
      </c>
      <c r="AH346" s="6"/>
      <c r="AI346" s="6">
        <f t="shared" si="140"/>
        <v>0.21322572744280244</v>
      </c>
      <c r="AJ346" s="6">
        <f t="shared" si="141"/>
        <v>0.33286578232733532</v>
      </c>
      <c r="AK346" s="6">
        <f t="shared" si="142"/>
        <v>0.68605804861444697</v>
      </c>
      <c r="AL346" s="6">
        <f t="shared" si="143"/>
        <v>0.39686199999999983</v>
      </c>
      <c r="AM346" s="6">
        <f t="shared" si="144"/>
        <v>0.13950997350479022</v>
      </c>
      <c r="AN346" s="6"/>
      <c r="AO346" s="7">
        <f t="shared" si="145"/>
        <v>1227.5</v>
      </c>
      <c r="AP346" s="7">
        <f t="shared" si="146"/>
        <v>1744.2399999999998</v>
      </c>
      <c r="AQ346" s="7">
        <f t="shared" si="147"/>
        <v>2841.9199999999992</v>
      </c>
      <c r="AR346" s="7">
        <f t="shared" si="148"/>
        <v>1984.3099999999995</v>
      </c>
    </row>
    <row r="347" spans="2:44" x14ac:dyDescent="0.25">
      <c r="B347">
        <v>20347</v>
      </c>
      <c r="C347" t="s">
        <v>136</v>
      </c>
      <c r="D347" s="1" t="s">
        <v>23</v>
      </c>
      <c r="E347" s="1" t="str">
        <f>IF(D347="Switzerland", VLOOKUP($B347, 'Combined Budget 2025 CHF'!$B:$E, 4, 0), VLOOKUP($B347, 'Combined Budget 2025 EUR'!$B:$E, 4, 0))</f>
        <v>North</v>
      </c>
      <c r="F347" s="1" t="s">
        <v>535</v>
      </c>
      <c r="G347" s="1" t="s">
        <v>106</v>
      </c>
      <c r="H347" t="str">
        <f>IF(D347="Switzerland", VLOOKUP($B347, 'Combined Budget 2025 CHF'!$B:$K, 10, 0), VLOOKUP($B347, 'Combined Budget 2025 EUR'!$B:$K, 10, 0))</f>
        <v>BC</v>
      </c>
      <c r="I347" t="s">
        <v>64</v>
      </c>
      <c r="J347">
        <f>YEAR(VLOOKUP($B347, 'KPI data 2025'!$B:$H, 7, 0))</f>
        <v>1900</v>
      </c>
      <c r="K347" t="str">
        <f t="shared" si="120"/>
        <v>Pre-2022</v>
      </c>
      <c r="L347" s="5">
        <f>SUMIF('KPI data 2022'!$B:$B, $B347,'KPI data 2022'!$X:$X)</f>
        <v>6265.0199999999995</v>
      </c>
      <c r="M347" s="5">
        <f>SUMIF('KPI data 2023'!$B:$B, $B347, 'KPI data 2023'!$X:$X)</f>
        <v>10587.74</v>
      </c>
      <c r="N347" s="5">
        <f>SUMIF('KPI data 2024'!$B:$B, $B347, 'KPI data 2024'!$X:$X)</f>
        <v>9567.4</v>
      </c>
      <c r="O347" s="5">
        <f>SUMIF('KPI data 2025'!$B:$B, $B347, 'KPI data 2025'!$X:$X)</f>
        <v>7668.2199999999993</v>
      </c>
      <c r="P347" s="5">
        <f>IF(D347="Switzerland",SUMIF('Combined Budget 2025 CHF'!$B:$B,$B347,'Combined Budget 2025 CHF'!$AF:$AF),SUMIF('Combined Budget 2025 EUR'!$B:$B,$B347,'Combined Budget 2025 EUR'!$AN:$AN))</f>
        <v>6935</v>
      </c>
      <c r="Q347" s="6"/>
      <c r="R347" s="6">
        <f t="shared" si="121"/>
        <v>-0.19850534105399587</v>
      </c>
      <c r="S347" s="6">
        <f t="shared" si="122"/>
        <v>-0.27574534319883193</v>
      </c>
      <c r="T347" s="6">
        <f t="shared" si="123"/>
        <v>0.22397374629290878</v>
      </c>
      <c r="U347" s="6">
        <f t="shared" si="124"/>
        <v>0.10572746935832722</v>
      </c>
      <c r="V347" s="6">
        <f t="shared" si="125"/>
        <v>5.1823877724656464E-2</v>
      </c>
      <c r="W347" s="6"/>
      <c r="X347" s="7">
        <f t="shared" si="126"/>
        <v>-1899.1800000000003</v>
      </c>
      <c r="Y347" s="7">
        <f t="shared" si="127"/>
        <v>-2919.5200000000004</v>
      </c>
      <c r="Z347" s="7">
        <f t="shared" si="128"/>
        <v>1403.1999999999998</v>
      </c>
      <c r="AA347" s="7">
        <f t="shared" si="129"/>
        <v>733.21999999999935</v>
      </c>
      <c r="AB347" s="6"/>
      <c r="AC347" s="5">
        <f>SUMIF('KPI data 2022'!$B:$B, $B347,'KPI data 2022'!$AI:$AI)</f>
        <v>6265.0199999999995</v>
      </c>
      <c r="AD347" s="5">
        <f>SUMIF('KPI data 2023'!$B:$B, $B347, 'KPI data 2023'!$AI:$AI)</f>
        <v>10587.74</v>
      </c>
      <c r="AE347" s="5">
        <f>SUMIF('KPI data 2024'!$B:$B, $B347, 'KPI data 2024'!$AI:$AI)</f>
        <v>9567.4</v>
      </c>
      <c r="AF347" s="5">
        <f t="shared" si="139"/>
        <v>7668.2199999999993</v>
      </c>
      <c r="AG347" s="5">
        <f>IF(D347="Switzerland",SUMIF('Combined Budget 2025 CHF'!$B:$B,$B347,'Combined Budget 2025 CHF'!$Q:$Q),SUMIF('Combined Budget 2025 EUR'!$B:$B,$B347,'Combined Budget 2025 EUR'!$Q:$Q))</f>
        <v>9500</v>
      </c>
      <c r="AH347" s="6"/>
      <c r="AI347" s="6">
        <f t="shared" si="140"/>
        <v>-0.19850534105399587</v>
      </c>
      <c r="AJ347" s="6">
        <f t="shared" si="141"/>
        <v>-0.27574534319883193</v>
      </c>
      <c r="AK347" s="6">
        <f t="shared" si="142"/>
        <v>0.22397374629290878</v>
      </c>
      <c r="AL347" s="6">
        <f t="shared" si="143"/>
        <v>-0.19281894736842109</v>
      </c>
      <c r="AM347" s="6">
        <f t="shared" si="144"/>
        <v>5.1823877724656464E-2</v>
      </c>
      <c r="AN347" s="6"/>
      <c r="AO347" s="7">
        <f t="shared" si="145"/>
        <v>-1899.1800000000003</v>
      </c>
      <c r="AP347" s="7">
        <f t="shared" si="146"/>
        <v>-2919.5200000000004</v>
      </c>
      <c r="AQ347" s="7">
        <f t="shared" si="147"/>
        <v>1403.1999999999998</v>
      </c>
      <c r="AR347" s="7">
        <f t="shared" si="148"/>
        <v>-1831.7800000000007</v>
      </c>
    </row>
    <row r="348" spans="2:44" x14ac:dyDescent="0.25">
      <c r="B348">
        <v>20349</v>
      </c>
      <c r="C348" t="s">
        <v>149</v>
      </c>
      <c r="D348" s="1" t="s">
        <v>23</v>
      </c>
      <c r="E348" s="1" t="str">
        <f>IF(D348="Switzerland", VLOOKUP($B348, 'Combined Budget 2025 CHF'!$B:$E, 4, 0), VLOOKUP($B348, 'Combined Budget 2025 EUR'!$B:$E, 4, 0))</f>
        <v>NRW</v>
      </c>
      <c r="F348" s="1" t="s">
        <v>535</v>
      </c>
      <c r="G348" s="1" t="s">
        <v>106</v>
      </c>
      <c r="H348" t="str">
        <f>IF(D348="Switzerland", VLOOKUP($B348, 'Combined Budget 2025 CHF'!$B:$K, 10, 0), VLOOKUP($B348, 'Combined Budget 2025 EUR'!$B:$K, 10, 0))</f>
        <v>BC</v>
      </c>
      <c r="I348" t="s">
        <v>358</v>
      </c>
      <c r="J348">
        <f>YEAR(VLOOKUP($B348, 'KPI data 2025'!$B:$H, 7, 0))</f>
        <v>1900</v>
      </c>
      <c r="K348" t="str">
        <f t="shared" si="120"/>
        <v>Pre-2022</v>
      </c>
      <c r="L348" s="5">
        <f>SUMIF('KPI data 2022'!$B:$B, $B348,'KPI data 2022'!$X:$X)</f>
        <v>6565.04</v>
      </c>
      <c r="M348" s="5">
        <f>SUMIF('KPI data 2023'!$B:$B, $B348, 'KPI data 2023'!$X:$X)</f>
        <v>9673.68</v>
      </c>
      <c r="N348" s="5">
        <f>SUMIF('KPI data 2024'!$B:$B, $B348, 'KPI data 2024'!$X:$X)</f>
        <v>10641.369999999999</v>
      </c>
      <c r="O348" s="5">
        <f>SUMIF('KPI data 2025'!$B:$B, $B348, 'KPI data 2025'!$X:$X)</f>
        <v>12160.74</v>
      </c>
      <c r="P348" s="5">
        <f>IF(D348="Switzerland",SUMIF('Combined Budget 2025 CHF'!$B:$B,$B348,'Combined Budget 2025 CHF'!$AF:$AF),SUMIF('Combined Budget 2025 EUR'!$B:$B,$B348,'Combined Budget 2025 EUR'!$AN:$AN))</f>
        <v>8760</v>
      </c>
      <c r="Q348" s="6"/>
      <c r="R348" s="6">
        <f t="shared" si="121"/>
        <v>0.14277954812209348</v>
      </c>
      <c r="S348" s="6">
        <f t="shared" si="122"/>
        <v>0.25709554171731952</v>
      </c>
      <c r="T348" s="6">
        <f t="shared" si="123"/>
        <v>0.85234819589827326</v>
      </c>
      <c r="U348" s="6">
        <f t="shared" si="124"/>
        <v>0.3882123287671233</v>
      </c>
      <c r="V348" s="6">
        <f t="shared" si="125"/>
        <v>0.16662332871793262</v>
      </c>
      <c r="W348" s="6"/>
      <c r="X348" s="7">
        <f t="shared" si="126"/>
        <v>1519.3700000000008</v>
      </c>
      <c r="Y348" s="7">
        <f t="shared" si="127"/>
        <v>2487.0599999999995</v>
      </c>
      <c r="Z348" s="7">
        <f t="shared" si="128"/>
        <v>5595.7</v>
      </c>
      <c r="AA348" s="7">
        <f t="shared" si="129"/>
        <v>3400.74</v>
      </c>
      <c r="AB348" s="6"/>
      <c r="AC348" s="5">
        <f>SUMIF('KPI data 2022'!$B:$B, $B348,'KPI data 2022'!$AI:$AI)</f>
        <v>6565.04</v>
      </c>
      <c r="AD348" s="5">
        <f>SUMIF('KPI data 2023'!$B:$B, $B348, 'KPI data 2023'!$AI:$AI)</f>
        <v>9673.68</v>
      </c>
      <c r="AE348" s="5">
        <f>SUMIF('KPI data 2024'!$B:$B, $B348, 'KPI data 2024'!$AI:$AI)</f>
        <v>10641.369999999999</v>
      </c>
      <c r="AF348" s="5">
        <f t="shared" si="139"/>
        <v>12160.74</v>
      </c>
      <c r="AG348" s="5">
        <f>IF(D348="Switzerland",SUMIF('Combined Budget 2025 CHF'!$B:$B,$B348,'Combined Budget 2025 CHF'!$Q:$Q),SUMIF('Combined Budget 2025 EUR'!$B:$B,$B348,'Combined Budget 2025 EUR'!$Q:$Q))</f>
        <v>12000</v>
      </c>
      <c r="AH348" s="6"/>
      <c r="AI348" s="6">
        <f t="shared" si="140"/>
        <v>0.14277954812209348</v>
      </c>
      <c r="AJ348" s="6">
        <f t="shared" si="141"/>
        <v>0.25709554171731952</v>
      </c>
      <c r="AK348" s="6">
        <f t="shared" si="142"/>
        <v>0.85234819589827326</v>
      </c>
      <c r="AL348" s="6">
        <f t="shared" si="143"/>
        <v>1.3395000000000046E-2</v>
      </c>
      <c r="AM348" s="6">
        <f t="shared" si="144"/>
        <v>0.16662332871793262</v>
      </c>
      <c r="AN348" s="6"/>
      <c r="AO348" s="7">
        <f t="shared" si="145"/>
        <v>1519.3700000000008</v>
      </c>
      <c r="AP348" s="7">
        <f t="shared" si="146"/>
        <v>2487.0599999999995</v>
      </c>
      <c r="AQ348" s="7">
        <f t="shared" si="147"/>
        <v>5595.7</v>
      </c>
      <c r="AR348" s="7">
        <f t="shared" si="148"/>
        <v>160.73999999999978</v>
      </c>
    </row>
    <row r="349" spans="2:44" x14ac:dyDescent="0.25">
      <c r="B349">
        <v>20351</v>
      </c>
      <c r="C349" t="s">
        <v>220</v>
      </c>
      <c r="D349" s="1" t="s">
        <v>23</v>
      </c>
      <c r="E349" s="1" t="str">
        <f>IF(D349="Switzerland", VLOOKUP($B349, 'Combined Budget 2025 CHF'!$B:$E, 4, 0), VLOOKUP($B349, 'Combined Budget 2025 EUR'!$B:$E, 4, 0))</f>
        <v>South West</v>
      </c>
      <c r="F349" s="1" t="s">
        <v>533</v>
      </c>
      <c r="G349" s="1" t="s">
        <v>533</v>
      </c>
      <c r="H349" t="str">
        <f>IF(D349="Switzerland", VLOOKUP($B349, 'Combined Budget 2025 CHF'!$B:$K, 10, 0), VLOOKUP($B349, 'Combined Budget 2025 EUR'!$B:$K, 10, 0))</f>
        <v>BC</v>
      </c>
      <c r="I349" t="s">
        <v>64</v>
      </c>
      <c r="J349">
        <f>YEAR(VLOOKUP($B349, 'KPI data 2025'!$B:$H, 7, 0))</f>
        <v>1900</v>
      </c>
      <c r="K349" t="str">
        <f t="shared" si="120"/>
        <v>Pre-2022</v>
      </c>
      <c r="L349" s="5">
        <f>SUMIF('KPI data 2022'!$B:$B, $B349,'KPI data 2022'!$X:$X)</f>
        <v>12337.880000000001</v>
      </c>
      <c r="M349" s="5">
        <f>SUMIF('KPI data 2023'!$B:$B, $B349, 'KPI data 2023'!$X:$X)</f>
        <v>8010.65</v>
      </c>
      <c r="N349" s="5">
        <f>SUMIF('KPI data 2024'!$B:$B, $B349, 'KPI data 2024'!$X:$X)</f>
        <v>5331.8</v>
      </c>
      <c r="O349" s="5">
        <f>SUMIF('KPI data 2025'!$B:$B, $B349, 'KPI data 2025'!$X:$X)</f>
        <v>999.68999999999994</v>
      </c>
      <c r="P349" s="5">
        <f>IF(D349="Switzerland",SUMIF('Combined Budget 2025 CHF'!$B:$B,$B349,'Combined Budget 2025 CHF'!$AF:$AF),SUMIF('Combined Budget 2025 EUR'!$B:$B,$B349,'Combined Budget 2025 EUR'!$AN:$AN))</f>
        <v>3650</v>
      </c>
      <c r="Q349" s="6"/>
      <c r="R349" s="6">
        <f t="shared" si="121"/>
        <v>-0.81250421996323952</v>
      </c>
      <c r="S349" s="6">
        <f t="shared" si="122"/>
        <v>-0.87520488349884218</v>
      </c>
      <c r="T349" s="6">
        <f t="shared" si="123"/>
        <v>-0.91897392420740032</v>
      </c>
      <c r="U349" s="6">
        <f t="shared" si="124"/>
        <v>-0.72611232876712328</v>
      </c>
      <c r="V349" s="6">
        <f t="shared" si="125"/>
        <v>-0.46647324694361847</v>
      </c>
      <c r="W349" s="6"/>
      <c r="X349" s="7">
        <f t="shared" si="126"/>
        <v>-4332.1100000000006</v>
      </c>
      <c r="Y349" s="7">
        <f t="shared" si="127"/>
        <v>-7010.96</v>
      </c>
      <c r="Z349" s="7">
        <f t="shared" si="128"/>
        <v>-11338.19</v>
      </c>
      <c r="AA349" s="7">
        <f t="shared" si="129"/>
        <v>-2650.31</v>
      </c>
      <c r="AB349" s="6"/>
      <c r="AC349" s="5">
        <f>SUMIF('KPI data 2022'!$B:$B, $B349,'KPI data 2022'!$AI:$AI)</f>
        <v>12337.880000000001</v>
      </c>
      <c r="AD349" s="5">
        <f>SUMIF('KPI data 2023'!$B:$B, $B349, 'KPI data 2023'!$AI:$AI)</f>
        <v>8010.65</v>
      </c>
      <c r="AE349" s="5">
        <f>SUMIF('KPI data 2024'!$B:$B, $B349, 'KPI data 2024'!$AI:$AI)</f>
        <v>5331.8</v>
      </c>
      <c r="AF349" s="5">
        <f t="shared" si="139"/>
        <v>999.68999999999994</v>
      </c>
      <c r="AG349" s="5">
        <f>IF(D349="Switzerland",SUMIF('Combined Budget 2025 CHF'!$B:$B,$B349,'Combined Budget 2025 CHF'!$Q:$Q),SUMIF('Combined Budget 2025 EUR'!$B:$B,$B349,'Combined Budget 2025 EUR'!$Q:$Q))</f>
        <v>5000</v>
      </c>
      <c r="AH349" s="6"/>
      <c r="AI349" s="6">
        <f t="shared" si="140"/>
        <v>-0.81250421996323952</v>
      </c>
      <c r="AJ349" s="6">
        <f t="shared" si="141"/>
        <v>-0.87520488349884218</v>
      </c>
      <c r="AK349" s="6">
        <f t="shared" si="142"/>
        <v>-0.91897392420740032</v>
      </c>
      <c r="AL349" s="6">
        <f t="shared" si="143"/>
        <v>-0.80006200000000005</v>
      </c>
      <c r="AM349" s="6">
        <f t="shared" si="144"/>
        <v>-0.46647324694361847</v>
      </c>
      <c r="AN349" s="6"/>
      <c r="AO349" s="7">
        <f t="shared" si="145"/>
        <v>-4332.1100000000006</v>
      </c>
      <c r="AP349" s="7">
        <f t="shared" si="146"/>
        <v>-7010.96</v>
      </c>
      <c r="AQ349" s="7">
        <f t="shared" si="147"/>
        <v>-11338.19</v>
      </c>
      <c r="AR349" s="7">
        <f t="shared" si="148"/>
        <v>-4000.31</v>
      </c>
    </row>
    <row r="350" spans="2:44" x14ac:dyDescent="0.25">
      <c r="B350">
        <v>20371</v>
      </c>
      <c r="C350" t="s">
        <v>221</v>
      </c>
      <c r="D350" s="1" t="s">
        <v>23</v>
      </c>
      <c r="E350" s="1" t="str">
        <f>IF(D350="Switzerland", VLOOKUP($B350, 'Combined Budget 2025 CHF'!$B:$E, 4, 0), VLOOKUP($B350, 'Combined Budget 2025 EUR'!$B:$E, 4, 0))</f>
        <v>South West</v>
      </c>
      <c r="F350" s="1" t="s">
        <v>545</v>
      </c>
      <c r="G350" s="1" t="s">
        <v>545</v>
      </c>
      <c r="H350" t="str">
        <f>IF(D350="Switzerland", VLOOKUP($B350, 'Combined Budget 2025 CHF'!$B:$K, 10, 0), VLOOKUP($B350, 'Combined Budget 2025 EUR'!$B:$K, 10, 0))</f>
        <v>BC</v>
      </c>
      <c r="I350" t="s">
        <v>64</v>
      </c>
      <c r="J350">
        <f>YEAR(VLOOKUP($B350, 'KPI data 2025'!$B:$H, 7, 0))</f>
        <v>1900</v>
      </c>
      <c r="K350" t="str">
        <f t="shared" si="120"/>
        <v>Pre-2022</v>
      </c>
      <c r="L350" s="5">
        <f>SUMIF('KPI data 2022'!$B:$B, $B350,'KPI data 2022'!$X:$X)</f>
        <v>3940.1799999999994</v>
      </c>
      <c r="M350" s="5">
        <f>SUMIF('KPI data 2023'!$B:$B, $B350, 'KPI data 2023'!$X:$X)</f>
        <v>6421.7900000000009</v>
      </c>
      <c r="N350" s="5">
        <f>SUMIF('KPI data 2024'!$B:$B, $B350, 'KPI data 2024'!$X:$X)</f>
        <v>6718.6600000000008</v>
      </c>
      <c r="O350" s="5">
        <f>SUMIF('KPI data 2025'!$B:$B, $B350, 'KPI data 2025'!$X:$X)</f>
        <v>6982.6299999999992</v>
      </c>
      <c r="P350" s="5">
        <f>IF(D350="Switzerland",SUMIF('Combined Budget 2025 CHF'!$B:$B,$B350,'Combined Budget 2025 CHF'!$AF:$AF),SUMIF('Combined Budget 2025 EUR'!$B:$B,$B350,'Combined Budget 2025 EUR'!$AN:$AN))</f>
        <v>5110</v>
      </c>
      <c r="Q350" s="6"/>
      <c r="R350" s="6">
        <f t="shared" si="121"/>
        <v>3.9289084430526033E-2</v>
      </c>
      <c r="S350" s="6">
        <f t="shared" si="122"/>
        <v>8.7333905344148421E-2</v>
      </c>
      <c r="T350" s="6">
        <f t="shared" si="123"/>
        <v>0.77216015511981695</v>
      </c>
      <c r="U350" s="6">
        <f t="shared" si="124"/>
        <v>0.36646379647749505</v>
      </c>
      <c r="V350" s="6">
        <f t="shared" si="125"/>
        <v>0.15378726723227043</v>
      </c>
      <c r="W350" s="6"/>
      <c r="X350" s="7">
        <f t="shared" si="126"/>
        <v>263.96999999999844</v>
      </c>
      <c r="Y350" s="7">
        <f t="shared" si="127"/>
        <v>560.83999999999833</v>
      </c>
      <c r="Z350" s="7">
        <f t="shared" si="128"/>
        <v>3042.45</v>
      </c>
      <c r="AA350" s="7">
        <f t="shared" si="129"/>
        <v>1872.6299999999992</v>
      </c>
      <c r="AB350" s="6"/>
      <c r="AC350" s="5">
        <f>SUMIF('KPI data 2022'!$B:$B, $B350,'KPI data 2022'!$AI:$AI)</f>
        <v>3940.1799999999994</v>
      </c>
      <c r="AD350" s="5">
        <f>SUMIF('KPI data 2023'!$B:$B, $B350, 'KPI data 2023'!$AI:$AI)</f>
        <v>6421.7900000000009</v>
      </c>
      <c r="AE350" s="5">
        <f>SUMIF('KPI data 2024'!$B:$B, $B350, 'KPI data 2024'!$AI:$AI)</f>
        <v>6718.6600000000008</v>
      </c>
      <c r="AF350" s="5">
        <f t="shared" si="139"/>
        <v>6982.6299999999992</v>
      </c>
      <c r="AG350" s="5">
        <f>IF(D350="Switzerland",SUMIF('Combined Budget 2025 CHF'!$B:$B,$B350,'Combined Budget 2025 CHF'!$Q:$Q),SUMIF('Combined Budget 2025 EUR'!$B:$B,$B350,'Combined Budget 2025 EUR'!$Q:$Q))</f>
        <v>7000</v>
      </c>
      <c r="AH350" s="6"/>
      <c r="AI350" s="6">
        <f t="shared" si="140"/>
        <v>3.9289084430526033E-2</v>
      </c>
      <c r="AJ350" s="6">
        <f t="shared" si="141"/>
        <v>8.7333905344148421E-2</v>
      </c>
      <c r="AK350" s="6">
        <f t="shared" si="142"/>
        <v>0.77216015511981695</v>
      </c>
      <c r="AL350" s="6">
        <f t="shared" si="143"/>
        <v>-2.4814285714286344E-3</v>
      </c>
      <c r="AM350" s="6">
        <f t="shared" si="144"/>
        <v>0.15378726723227043</v>
      </c>
      <c r="AN350" s="6"/>
      <c r="AO350" s="7">
        <f t="shared" si="145"/>
        <v>263.96999999999844</v>
      </c>
      <c r="AP350" s="7">
        <f t="shared" si="146"/>
        <v>560.83999999999833</v>
      </c>
      <c r="AQ350" s="7">
        <f t="shared" si="147"/>
        <v>3042.45</v>
      </c>
      <c r="AR350" s="7">
        <f t="shared" si="148"/>
        <v>-17.3700000000008</v>
      </c>
    </row>
    <row r="351" spans="2:44" x14ac:dyDescent="0.25">
      <c r="B351">
        <v>20417</v>
      </c>
      <c r="C351" t="s">
        <v>261</v>
      </c>
      <c r="D351" s="1" t="s">
        <v>23</v>
      </c>
      <c r="E351" s="1" t="str">
        <f>IF(D351="Switzerland", VLOOKUP($B351, 'Combined Budget 2025 CHF'!$B:$E, 4, 0), VLOOKUP($B351, 'Combined Budget 2025 EUR'!$B:$E, 4, 0))</f>
        <v>South East / Bayern</v>
      </c>
      <c r="F351" s="1" t="s">
        <v>535</v>
      </c>
      <c r="G351" s="1" t="s">
        <v>106</v>
      </c>
      <c r="H351" t="str">
        <f>IF(D351="Switzerland", VLOOKUP($B351, 'Combined Budget 2025 CHF'!$B:$K, 10, 0), VLOOKUP($B351, 'Combined Budget 2025 EUR'!$B:$K, 10, 0))</f>
        <v>BC</v>
      </c>
      <c r="I351" t="s">
        <v>64</v>
      </c>
      <c r="J351">
        <f>YEAR(VLOOKUP($B351, 'KPI data 2025'!$B:$H, 7, 0))</f>
        <v>1900</v>
      </c>
      <c r="K351" t="str">
        <f t="shared" si="120"/>
        <v>Pre-2022</v>
      </c>
      <c r="L351" s="5">
        <f>SUMIF('KPI data 2022'!$B:$B, $B351,'KPI data 2022'!$X:$X)</f>
        <v>5318.61</v>
      </c>
      <c r="M351" s="5">
        <f>SUMIF('KPI data 2023'!$B:$B, $B351, 'KPI data 2023'!$X:$X)</f>
        <v>7321.0900000000011</v>
      </c>
      <c r="N351" s="5">
        <f>SUMIF('KPI data 2024'!$B:$B, $B351, 'KPI data 2024'!$X:$X)</f>
        <v>10010.950000000001</v>
      </c>
      <c r="O351" s="5">
        <f>SUMIF('KPI data 2025'!$B:$B, $B351, 'KPI data 2025'!$X:$X)</f>
        <v>6862.34</v>
      </c>
      <c r="P351" s="5">
        <f>IF(D351="Switzerland",SUMIF('Combined Budget 2025 CHF'!$B:$B,$B351,'Combined Budget 2025 CHF'!$AF:$AF),SUMIF('Combined Budget 2025 EUR'!$B:$B,$B351,'Combined Budget 2025 EUR'!$AN:$AN))</f>
        <v>8760</v>
      </c>
      <c r="Q351" s="6"/>
      <c r="R351" s="6">
        <f t="shared" si="121"/>
        <v>-0.31451660431827155</v>
      </c>
      <c r="S351" s="6">
        <f t="shared" si="122"/>
        <v>-6.2661434294620233E-2</v>
      </c>
      <c r="T351" s="6">
        <f t="shared" si="123"/>
        <v>0.29025064819567525</v>
      </c>
      <c r="U351" s="6">
        <f t="shared" si="124"/>
        <v>-0.21662785388127848</v>
      </c>
      <c r="V351" s="6">
        <f t="shared" si="125"/>
        <v>6.578234434439123E-2</v>
      </c>
      <c r="W351" s="6"/>
      <c r="X351" s="7">
        <f t="shared" si="126"/>
        <v>-3148.6100000000006</v>
      </c>
      <c r="Y351" s="7">
        <f t="shared" si="127"/>
        <v>-458.75000000000091</v>
      </c>
      <c r="Z351" s="7">
        <f t="shared" si="128"/>
        <v>1543.7300000000005</v>
      </c>
      <c r="AA351" s="7">
        <f t="shared" si="129"/>
        <v>-1897.6599999999999</v>
      </c>
      <c r="AB351" s="6"/>
      <c r="AC351" s="5">
        <f>SUMIF('KPI data 2022'!$B:$B, $B351,'KPI data 2022'!$AI:$AI)</f>
        <v>5318.61</v>
      </c>
      <c r="AD351" s="5">
        <f>SUMIF('KPI data 2023'!$B:$B, $B351, 'KPI data 2023'!$AI:$AI)</f>
        <v>7321.0900000000011</v>
      </c>
      <c r="AE351" s="5">
        <f>SUMIF('KPI data 2024'!$B:$B, $B351, 'KPI data 2024'!$AI:$AI)</f>
        <v>10010.950000000001</v>
      </c>
      <c r="AF351" s="5">
        <f t="shared" si="139"/>
        <v>6862.34</v>
      </c>
      <c r="AG351" s="5">
        <f>IF(D351="Switzerland",SUMIF('Combined Budget 2025 CHF'!$B:$B,$B351,'Combined Budget 2025 CHF'!$Q:$Q),SUMIF('Combined Budget 2025 EUR'!$B:$B,$B351,'Combined Budget 2025 EUR'!$Q:$Q))</f>
        <v>12000</v>
      </c>
      <c r="AH351" s="6"/>
      <c r="AI351" s="6">
        <f t="shared" si="140"/>
        <v>-0.31451660431827155</v>
      </c>
      <c r="AJ351" s="6">
        <f t="shared" si="141"/>
        <v>-6.2661434294620233E-2</v>
      </c>
      <c r="AK351" s="6">
        <f t="shared" si="142"/>
        <v>0.29025064819567525</v>
      </c>
      <c r="AL351" s="6">
        <f t="shared" si="143"/>
        <v>-0.42813833333333329</v>
      </c>
      <c r="AM351" s="6">
        <f t="shared" si="144"/>
        <v>6.578234434439123E-2</v>
      </c>
      <c r="AN351" s="6"/>
      <c r="AO351" s="7">
        <f t="shared" si="145"/>
        <v>-3148.6100000000006</v>
      </c>
      <c r="AP351" s="7">
        <f t="shared" si="146"/>
        <v>-458.75000000000091</v>
      </c>
      <c r="AQ351" s="7">
        <f t="shared" si="147"/>
        <v>1543.7300000000005</v>
      </c>
      <c r="AR351" s="7">
        <f t="shared" si="148"/>
        <v>-5137.66</v>
      </c>
    </row>
    <row r="352" spans="2:44" x14ac:dyDescent="0.25">
      <c r="B352">
        <v>20441</v>
      </c>
      <c r="C352" t="s">
        <v>137</v>
      </c>
      <c r="D352" s="1" t="s">
        <v>23</v>
      </c>
      <c r="E352" s="1" t="str">
        <f>IF(D352="Switzerland", VLOOKUP($B352, 'Combined Budget 2025 CHF'!$B:$E, 4, 0), VLOOKUP($B352, 'Combined Budget 2025 EUR'!$B:$E, 4, 0))</f>
        <v>North</v>
      </c>
      <c r="F352" s="1">
        <v>0</v>
      </c>
      <c r="G352" s="1">
        <v>0</v>
      </c>
      <c r="H352" t="str">
        <f>IF(D352="Switzerland", VLOOKUP($B352, 'Combined Budget 2025 CHF'!$B:$K, 10, 0), VLOOKUP($B352, 'Combined Budget 2025 EUR'!$B:$K, 10, 0))</f>
        <v>BC</v>
      </c>
      <c r="I352" t="s">
        <v>64</v>
      </c>
      <c r="J352">
        <f>YEAR(VLOOKUP($B352, 'KPI data 2025'!$B:$H, 7, 0))</f>
        <v>1900</v>
      </c>
      <c r="K352" t="str">
        <f t="shared" si="120"/>
        <v>Pre-2022</v>
      </c>
      <c r="L352" s="5">
        <f>SUMIF('KPI data 2022'!$B:$B, $B352,'KPI data 2022'!$X:$X)</f>
        <v>7292.99</v>
      </c>
      <c r="M352" s="5">
        <f>SUMIF('KPI data 2023'!$B:$B, $B352, 'KPI data 2023'!$X:$X)</f>
        <v>6617.4999999999991</v>
      </c>
      <c r="N352" s="5">
        <f>SUMIF('KPI data 2024'!$B:$B, $B352, 'KPI data 2024'!$X:$X)</f>
        <v>6947.2</v>
      </c>
      <c r="O352" s="5">
        <f>SUMIF('KPI data 2025'!$B:$B, $B352, 'KPI data 2025'!$X:$X)</f>
        <v>7290.92</v>
      </c>
      <c r="P352" s="5">
        <f>IF(D352="Switzerland",SUMIF('Combined Budget 2025 CHF'!$B:$B,$B352,'Combined Budget 2025 CHF'!$AF:$AF),SUMIF('Combined Budget 2025 EUR'!$B:$B,$B352,'Combined Budget 2025 EUR'!$AN:$AN))</f>
        <v>5475</v>
      </c>
      <c r="Q352" s="6"/>
      <c r="R352" s="6">
        <f t="shared" si="121"/>
        <v>4.9476047904191578E-2</v>
      </c>
      <c r="S352" s="6">
        <f t="shared" si="122"/>
        <v>0.10176350585568583</v>
      </c>
      <c r="T352" s="6">
        <f t="shared" si="123"/>
        <v>-2.8383420243272006E-4</v>
      </c>
      <c r="U352" s="6">
        <f t="shared" si="124"/>
        <v>0.33167488584474891</v>
      </c>
      <c r="V352" s="6">
        <f t="shared" si="125"/>
        <v>-7.0966104532721452E-5</v>
      </c>
      <c r="W352" s="6"/>
      <c r="X352" s="7">
        <f t="shared" si="126"/>
        <v>343.72000000000025</v>
      </c>
      <c r="Y352" s="7">
        <f t="shared" si="127"/>
        <v>673.42000000000098</v>
      </c>
      <c r="Z352" s="7">
        <f t="shared" si="128"/>
        <v>-2.069999999999709</v>
      </c>
      <c r="AA352" s="7">
        <f t="shared" si="129"/>
        <v>1815.92</v>
      </c>
      <c r="AB352" s="6"/>
      <c r="AC352" s="5">
        <f>SUMIF('KPI data 2022'!$B:$B, $B352,'KPI data 2022'!$AI:$AI)</f>
        <v>7292.99</v>
      </c>
      <c r="AD352" s="5">
        <f>SUMIF('KPI data 2023'!$B:$B, $B352, 'KPI data 2023'!$AI:$AI)</f>
        <v>6617.4999999999991</v>
      </c>
      <c r="AE352" s="5">
        <f>SUMIF('KPI data 2024'!$B:$B, $B352, 'KPI data 2024'!$AI:$AI)</f>
        <v>6947.2</v>
      </c>
      <c r="AF352" s="5">
        <f t="shared" si="139"/>
        <v>7290.92</v>
      </c>
      <c r="AG352" s="5">
        <f>IF(D352="Switzerland",SUMIF('Combined Budget 2025 CHF'!$B:$B,$B352,'Combined Budget 2025 CHF'!$Q:$Q),SUMIF('Combined Budget 2025 EUR'!$B:$B,$B352,'Combined Budget 2025 EUR'!$Q:$Q))</f>
        <v>7500</v>
      </c>
      <c r="AH352" s="6"/>
      <c r="AI352" s="6">
        <f t="shared" si="140"/>
        <v>4.9476047904191578E-2</v>
      </c>
      <c r="AJ352" s="6">
        <f t="shared" si="141"/>
        <v>0.10176350585568583</v>
      </c>
      <c r="AK352" s="6">
        <f t="shared" si="142"/>
        <v>-2.8383420243272006E-4</v>
      </c>
      <c r="AL352" s="6">
        <f t="shared" si="143"/>
        <v>-2.787733333333331E-2</v>
      </c>
      <c r="AM352" s="6">
        <f t="shared" si="144"/>
        <v>-7.0966104532721452E-5</v>
      </c>
      <c r="AN352" s="6"/>
      <c r="AO352" s="7">
        <f t="shared" si="145"/>
        <v>343.72000000000025</v>
      </c>
      <c r="AP352" s="7">
        <f t="shared" si="146"/>
        <v>673.42000000000098</v>
      </c>
      <c r="AQ352" s="7">
        <f t="shared" si="147"/>
        <v>-2.069999999999709</v>
      </c>
      <c r="AR352" s="7">
        <f t="shared" si="148"/>
        <v>-209.07999999999993</v>
      </c>
    </row>
    <row r="353" spans="2:44" x14ac:dyDescent="0.25">
      <c r="B353">
        <v>20454</v>
      </c>
      <c r="C353" t="s">
        <v>262</v>
      </c>
      <c r="D353" s="1" t="s">
        <v>23</v>
      </c>
      <c r="E353" s="1" t="str">
        <f>IF(D353="Switzerland", VLOOKUP($B353, 'Combined Budget 2025 CHF'!$B:$E, 4, 0), VLOOKUP($B353, 'Combined Budget 2025 EUR'!$B:$E, 4, 0))</f>
        <v>South East / Bayern</v>
      </c>
      <c r="F353" s="1">
        <v>0</v>
      </c>
      <c r="G353" s="1">
        <v>0</v>
      </c>
      <c r="H353" t="str">
        <f>IF(D353="Switzerland", VLOOKUP($B353, 'Combined Budget 2025 CHF'!$B:$K, 10, 0), VLOOKUP($B353, 'Combined Budget 2025 EUR'!$B:$K, 10, 0))</f>
        <v>BC</v>
      </c>
      <c r="I353" t="s">
        <v>64</v>
      </c>
      <c r="J353">
        <f>YEAR(VLOOKUP($B353, 'KPI data 2025'!$B:$H, 7, 0))</f>
        <v>1900</v>
      </c>
      <c r="K353" t="str">
        <f t="shared" si="120"/>
        <v>Pre-2022</v>
      </c>
      <c r="L353" s="5">
        <f>SUMIF('KPI data 2022'!$B:$B, $B353,'KPI data 2022'!$X:$X)</f>
        <v>13032.890000000001</v>
      </c>
      <c r="M353" s="5">
        <f>SUMIF('KPI data 2023'!$B:$B, $B353, 'KPI data 2023'!$X:$X)</f>
        <v>11471.799999999997</v>
      </c>
      <c r="N353" s="5">
        <f>SUMIF('KPI data 2024'!$B:$B, $B353, 'KPI data 2024'!$X:$X)</f>
        <v>8573</v>
      </c>
      <c r="O353" s="5">
        <f>SUMIF('KPI data 2025'!$B:$B, $B353, 'KPI data 2025'!$X:$X)</f>
        <v>12267.67</v>
      </c>
      <c r="P353" s="5">
        <f>IF(D353="Switzerland",SUMIF('Combined Budget 2025 CHF'!$B:$B,$B353,'Combined Budget 2025 CHF'!$AF:$AF),SUMIF('Combined Budget 2025 EUR'!$B:$B,$B353,'Combined Budget 2025 EUR'!$AN:$AN))</f>
        <v>5840</v>
      </c>
      <c r="Q353" s="6"/>
      <c r="R353" s="6">
        <f t="shared" si="121"/>
        <v>0.43096582293246244</v>
      </c>
      <c r="S353" s="6">
        <f t="shared" si="122"/>
        <v>6.9376209487613361E-2</v>
      </c>
      <c r="T353" s="6">
        <f t="shared" si="123"/>
        <v>-5.8714529164291318E-2</v>
      </c>
      <c r="U353" s="6">
        <f t="shared" si="124"/>
        <v>1.1006284246575344</v>
      </c>
      <c r="V353" s="6">
        <f t="shared" si="125"/>
        <v>-1.5013362547184661E-2</v>
      </c>
      <c r="W353" s="6"/>
      <c r="X353" s="7">
        <f t="shared" si="126"/>
        <v>3694.67</v>
      </c>
      <c r="Y353" s="7">
        <f t="shared" si="127"/>
        <v>795.87000000000262</v>
      </c>
      <c r="Z353" s="7">
        <f t="shared" si="128"/>
        <v>-765.22000000000116</v>
      </c>
      <c r="AA353" s="7">
        <f t="shared" si="129"/>
        <v>6427.67</v>
      </c>
      <c r="AB353" s="6"/>
      <c r="AC353" s="5">
        <f>SUMIF('KPI data 2022'!$B:$B, $B353,'KPI data 2022'!$AI:$AI)</f>
        <v>13032.890000000001</v>
      </c>
      <c r="AD353" s="5">
        <f>SUMIF('KPI data 2023'!$B:$B, $B353, 'KPI data 2023'!$AI:$AI)</f>
        <v>11471.799999999997</v>
      </c>
      <c r="AE353" s="5">
        <f>SUMIF('KPI data 2024'!$B:$B, $B353, 'KPI data 2024'!$AI:$AI)</f>
        <v>8573</v>
      </c>
      <c r="AF353" s="5">
        <f t="shared" si="139"/>
        <v>12267.67</v>
      </c>
      <c r="AG353" s="5">
        <f>IF(D353="Switzerland",SUMIF('Combined Budget 2025 CHF'!$B:$B,$B353,'Combined Budget 2025 CHF'!$Q:$Q),SUMIF('Combined Budget 2025 EUR'!$B:$B,$B353,'Combined Budget 2025 EUR'!$Q:$Q))</f>
        <v>8000</v>
      </c>
      <c r="AH353" s="6"/>
      <c r="AI353" s="6">
        <f t="shared" si="140"/>
        <v>0.43096582293246244</v>
      </c>
      <c r="AJ353" s="6">
        <f t="shared" si="141"/>
        <v>6.9376209487613361E-2</v>
      </c>
      <c r="AK353" s="6">
        <f t="shared" si="142"/>
        <v>-5.8714529164291318E-2</v>
      </c>
      <c r="AL353" s="6">
        <f t="shared" si="143"/>
        <v>0.53345875000000009</v>
      </c>
      <c r="AM353" s="6">
        <f t="shared" si="144"/>
        <v>-1.5013362547184661E-2</v>
      </c>
      <c r="AN353" s="6"/>
      <c r="AO353" s="7">
        <f t="shared" si="145"/>
        <v>3694.67</v>
      </c>
      <c r="AP353" s="7">
        <f t="shared" si="146"/>
        <v>795.87000000000262</v>
      </c>
      <c r="AQ353" s="7">
        <f t="shared" si="147"/>
        <v>-765.22000000000116</v>
      </c>
      <c r="AR353" s="7">
        <f t="shared" si="148"/>
        <v>4267.67</v>
      </c>
    </row>
    <row r="354" spans="2:44" x14ac:dyDescent="0.25">
      <c r="B354">
        <v>20511</v>
      </c>
      <c r="C354" t="s">
        <v>138</v>
      </c>
      <c r="D354" s="1" t="s">
        <v>23</v>
      </c>
      <c r="E354" s="1" t="str">
        <f>IF(D354="Switzerland", VLOOKUP($B354, 'Combined Budget 2025 CHF'!$B:$E, 4, 0), VLOOKUP($B354, 'Combined Budget 2025 EUR'!$B:$E, 4, 0))</f>
        <v>North</v>
      </c>
      <c r="F354" s="1" t="s">
        <v>535</v>
      </c>
      <c r="G354" s="1" t="s">
        <v>106</v>
      </c>
      <c r="H354" t="str">
        <f>IF(D354="Switzerland", VLOOKUP($B354, 'Combined Budget 2025 CHF'!$B:$K, 10, 0), VLOOKUP($B354, 'Combined Budget 2025 EUR'!$B:$K, 10, 0))</f>
        <v>BC</v>
      </c>
      <c r="I354" t="s">
        <v>358</v>
      </c>
      <c r="J354">
        <f>YEAR(VLOOKUP($B354, 'KPI data 2025'!$B:$H, 7, 0))</f>
        <v>1900</v>
      </c>
      <c r="K354" t="str">
        <f t="shared" si="120"/>
        <v>Pre-2022</v>
      </c>
      <c r="L354" s="5">
        <f>SUMIF('KPI data 2022'!$B:$B, $B354,'KPI data 2022'!$X:$X)</f>
        <v>6999.47</v>
      </c>
      <c r="M354" s="5">
        <f>SUMIF('KPI data 2023'!$B:$B, $B354, 'KPI data 2023'!$X:$X)</f>
        <v>6964.86</v>
      </c>
      <c r="N354" s="5">
        <f>SUMIF('KPI data 2024'!$B:$B, $B354, 'KPI data 2024'!$X:$X)</f>
        <v>5255.26</v>
      </c>
      <c r="O354" s="5">
        <f>SUMIF('KPI data 2025'!$B:$B, $B354, 'KPI data 2025'!$X:$X)</f>
        <v>4860.3200000000006</v>
      </c>
      <c r="P354" s="5">
        <f>IF(D354="Switzerland",SUMIF('Combined Budget 2025 CHF'!$B:$B,$B354,'Combined Budget 2025 CHF'!$AF:$AF),SUMIF('Combined Budget 2025 EUR'!$B:$B,$B354,'Combined Budget 2025 EUR'!$AN:$AN))</f>
        <v>4015</v>
      </c>
      <c r="Q354" s="6"/>
      <c r="R354" s="6">
        <f t="shared" si="121"/>
        <v>-7.5151372149046769E-2</v>
      </c>
      <c r="S354" s="6">
        <f t="shared" si="122"/>
        <v>-0.30216544194714601</v>
      </c>
      <c r="T354" s="6">
        <f t="shared" si="123"/>
        <v>-0.30561599663974548</v>
      </c>
      <c r="U354" s="6">
        <f t="shared" si="124"/>
        <v>0.21054047322540481</v>
      </c>
      <c r="V354" s="6">
        <f t="shared" si="125"/>
        <v>-8.7148934440173798E-2</v>
      </c>
      <c r="W354" s="6"/>
      <c r="X354" s="7">
        <f t="shared" si="126"/>
        <v>-394.9399999999996</v>
      </c>
      <c r="Y354" s="7">
        <f t="shared" si="127"/>
        <v>-2104.5399999999991</v>
      </c>
      <c r="Z354" s="7">
        <f t="shared" si="128"/>
        <v>-2139.1499999999996</v>
      </c>
      <c r="AA354" s="7">
        <f t="shared" si="129"/>
        <v>845.32000000000062</v>
      </c>
      <c r="AB354" s="6"/>
      <c r="AC354" s="5">
        <f>SUMIF('KPI data 2022'!$B:$B, $B354,'KPI data 2022'!$AI:$AI)</f>
        <v>6999.47</v>
      </c>
      <c r="AD354" s="5">
        <f>SUMIF('KPI data 2023'!$B:$B, $B354, 'KPI data 2023'!$AI:$AI)</f>
        <v>6964.86</v>
      </c>
      <c r="AE354" s="5">
        <f>SUMIF('KPI data 2024'!$B:$B, $B354, 'KPI data 2024'!$AI:$AI)</f>
        <v>5255.26</v>
      </c>
      <c r="AF354" s="5">
        <f t="shared" si="139"/>
        <v>4860.3200000000006</v>
      </c>
      <c r="AG354" s="5">
        <f>IF(D354="Switzerland",SUMIF('Combined Budget 2025 CHF'!$B:$B,$B354,'Combined Budget 2025 CHF'!$Q:$Q),SUMIF('Combined Budget 2025 EUR'!$B:$B,$B354,'Combined Budget 2025 EUR'!$Q:$Q))</f>
        <v>5500</v>
      </c>
      <c r="AH354" s="6"/>
      <c r="AI354" s="6">
        <f t="shared" si="140"/>
        <v>-7.5151372149046769E-2</v>
      </c>
      <c r="AJ354" s="6">
        <f t="shared" si="141"/>
        <v>-0.30216544194714601</v>
      </c>
      <c r="AK354" s="6">
        <f t="shared" si="142"/>
        <v>-0.30561599663974548</v>
      </c>
      <c r="AL354" s="6">
        <f t="shared" si="143"/>
        <v>-0.11630545454545438</v>
      </c>
      <c r="AM354" s="6">
        <f t="shared" si="144"/>
        <v>-8.7148934440173798E-2</v>
      </c>
      <c r="AN354" s="6"/>
      <c r="AO354" s="7">
        <f t="shared" si="145"/>
        <v>-394.9399999999996</v>
      </c>
      <c r="AP354" s="7">
        <f t="shared" si="146"/>
        <v>-2104.5399999999991</v>
      </c>
      <c r="AQ354" s="7">
        <f t="shared" si="147"/>
        <v>-2139.1499999999996</v>
      </c>
      <c r="AR354" s="7">
        <f t="shared" si="148"/>
        <v>-639.67999999999938</v>
      </c>
    </row>
    <row r="355" spans="2:44" x14ac:dyDescent="0.25">
      <c r="B355">
        <v>20517</v>
      </c>
      <c r="C355" t="s">
        <v>87</v>
      </c>
      <c r="D355" s="1" t="s">
        <v>23</v>
      </c>
      <c r="E355" s="1" t="str">
        <f>IF(D355="Switzerland", VLOOKUP($B355, 'Combined Budget 2025 CHF'!$B:$E, 4, 0), VLOOKUP($B355, 'Combined Budget 2025 EUR'!$B:$E, 4, 0))</f>
        <v>NRW</v>
      </c>
      <c r="F355" s="1" t="s">
        <v>535</v>
      </c>
      <c r="G355" s="1" t="s">
        <v>106</v>
      </c>
      <c r="H355" t="str">
        <f>IF(D355="Switzerland", VLOOKUP($B355, 'Combined Budget 2025 CHF'!$B:$K, 10, 0), VLOOKUP($B355, 'Combined Budget 2025 EUR'!$B:$K, 10, 0))</f>
        <v>BC</v>
      </c>
      <c r="I355" t="s">
        <v>64</v>
      </c>
      <c r="J355">
        <f>YEAR(VLOOKUP($B355, 'KPI data 2025'!$B:$H, 7, 0))</f>
        <v>1900</v>
      </c>
      <c r="K355" t="str">
        <f t="shared" si="120"/>
        <v>Pre-2022</v>
      </c>
      <c r="L355" s="5">
        <f>SUMIF('KPI data 2022'!$B:$B, $B355,'KPI data 2022'!$X:$X)</f>
        <v>3666.64</v>
      </c>
      <c r="M355" s="5">
        <f>SUMIF('KPI data 2023'!$B:$B, $B355, 'KPI data 2023'!$X:$X)</f>
        <v>4654.1100000000006</v>
      </c>
      <c r="N355" s="5">
        <f>SUMIF('KPI data 2024'!$B:$B, $B355, 'KPI data 2024'!$X:$X)</f>
        <v>5244.15</v>
      </c>
      <c r="O355" s="5">
        <f>SUMIF('KPI data 2025'!$B:$B, $B355, 'KPI data 2025'!$X:$X)</f>
        <v>2992.04</v>
      </c>
      <c r="P355" s="5">
        <f>IF(D355="Switzerland",SUMIF('Combined Budget 2025 CHF'!$B:$B,$B355,'Combined Budget 2025 CHF'!$AF:$AF),SUMIF('Combined Budget 2025 EUR'!$B:$B,$B355,'Combined Budget 2025 EUR'!$AN:$AN))</f>
        <v>4380</v>
      </c>
      <c r="Q355" s="6"/>
      <c r="R355" s="6">
        <f t="shared" si="121"/>
        <v>-0.42945186541193514</v>
      </c>
      <c r="S355" s="6">
        <f t="shared" si="122"/>
        <v>-0.35711876169665102</v>
      </c>
      <c r="T355" s="6">
        <f t="shared" si="123"/>
        <v>-0.18398315624113626</v>
      </c>
      <c r="U355" s="6">
        <f t="shared" si="124"/>
        <v>-0.3168858447488585</v>
      </c>
      <c r="V355" s="6">
        <f t="shared" si="125"/>
        <v>-4.9559835455160184E-2</v>
      </c>
      <c r="W355" s="6"/>
      <c r="X355" s="7">
        <f t="shared" si="126"/>
        <v>-2252.1099999999997</v>
      </c>
      <c r="Y355" s="7">
        <f t="shared" si="127"/>
        <v>-1662.0700000000006</v>
      </c>
      <c r="Z355" s="7">
        <f t="shared" si="128"/>
        <v>-674.59999999999991</v>
      </c>
      <c r="AA355" s="7">
        <f t="shared" si="129"/>
        <v>-1387.96</v>
      </c>
      <c r="AB355" s="6"/>
      <c r="AC355" s="5">
        <f>SUMIF('KPI data 2022'!$B:$B, $B355,'KPI data 2022'!$AI:$AI)</f>
        <v>3666.64</v>
      </c>
      <c r="AD355" s="5">
        <f>SUMIF('KPI data 2023'!$B:$B, $B355, 'KPI data 2023'!$AI:$AI)</f>
        <v>4654.1100000000006</v>
      </c>
      <c r="AE355" s="5">
        <f>SUMIF('KPI data 2024'!$B:$B, $B355, 'KPI data 2024'!$AI:$AI)</f>
        <v>5244.15</v>
      </c>
      <c r="AF355" s="5">
        <f t="shared" si="139"/>
        <v>2992.04</v>
      </c>
      <c r="AG355" s="5">
        <f>IF(D355="Switzerland",SUMIF('Combined Budget 2025 CHF'!$B:$B,$B355,'Combined Budget 2025 CHF'!$Q:$Q),SUMIF('Combined Budget 2025 EUR'!$B:$B,$B355,'Combined Budget 2025 EUR'!$Q:$Q))</f>
        <v>6000</v>
      </c>
      <c r="AH355" s="6"/>
      <c r="AI355" s="6">
        <f t="shared" si="140"/>
        <v>-0.42945186541193514</v>
      </c>
      <c r="AJ355" s="6">
        <f t="shared" si="141"/>
        <v>-0.35711876169665102</v>
      </c>
      <c r="AK355" s="6">
        <f t="shared" si="142"/>
        <v>-0.18398315624113626</v>
      </c>
      <c r="AL355" s="6">
        <f t="shared" si="143"/>
        <v>-0.5013266666666667</v>
      </c>
      <c r="AM355" s="6">
        <f t="shared" si="144"/>
        <v>-4.9559835455160184E-2</v>
      </c>
      <c r="AN355" s="6"/>
      <c r="AO355" s="7">
        <f t="shared" si="145"/>
        <v>-2252.1099999999997</v>
      </c>
      <c r="AP355" s="7">
        <f t="shared" si="146"/>
        <v>-1662.0700000000006</v>
      </c>
      <c r="AQ355" s="7">
        <f t="shared" si="147"/>
        <v>-674.59999999999991</v>
      </c>
      <c r="AR355" s="7">
        <f t="shared" si="148"/>
        <v>-3007.96</v>
      </c>
    </row>
    <row r="356" spans="2:44" x14ac:dyDescent="0.25">
      <c r="B356" s="1">
        <v>20570</v>
      </c>
      <c r="C356" s="1" t="s">
        <v>222</v>
      </c>
      <c r="D356" s="1" t="s">
        <v>23</v>
      </c>
      <c r="E356" s="1" t="str">
        <f>IF(D356="Switzerland", VLOOKUP($B356, 'Combined Budget 2025 CHF'!$B:$E, 4, 0), VLOOKUP($B356, 'Combined Budget 2025 EUR'!$B:$E, 4, 0))</f>
        <v>South West</v>
      </c>
      <c r="F356" s="1">
        <v>0</v>
      </c>
      <c r="G356" s="1">
        <v>0</v>
      </c>
      <c r="H356" t="str">
        <f>IF(D356="Switzerland", VLOOKUP($B356, 'Combined Budget 2025 CHF'!$B:$K, 10, 0), VLOOKUP($B356, 'Combined Budget 2025 EUR'!$B:$K, 10, 0))</f>
        <v>BC</v>
      </c>
      <c r="I356" t="s">
        <v>64</v>
      </c>
      <c r="J356">
        <f>YEAR(VLOOKUP($B356, 'KPI data 2025'!$B:$H, 7, 0))</f>
        <v>1900</v>
      </c>
      <c r="K356" t="str">
        <f t="shared" si="120"/>
        <v>Pre-2022</v>
      </c>
      <c r="L356" s="5">
        <f>SUMIF('KPI data 2022'!$B:$B, $B356,'KPI data 2022'!$X:$X)</f>
        <v>5671.54</v>
      </c>
      <c r="M356" s="5">
        <f>SUMIF('KPI data 2023'!$B:$B, $B356, 'KPI data 2023'!$X:$X)</f>
        <v>7512.1900000000005</v>
      </c>
      <c r="N356" s="5">
        <f>SUMIF('KPI data 2024'!$B:$B, $B356, 'KPI data 2024'!$X:$X)</f>
        <v>9188.119999999999</v>
      </c>
      <c r="O356" s="5">
        <f>SUMIF('KPI data 2025'!$B:$B, $B356, 'KPI data 2025'!$X:$X)</f>
        <v>10499.690000000002</v>
      </c>
      <c r="P356" s="5">
        <f>IF(D356="Switzerland",SUMIF('Combined Budget 2025 CHF'!$B:$B,$B356,'Combined Budget 2025 CHF'!$AF:$AF),SUMIF('Combined Budget 2025 EUR'!$B:$B,$B356,'Combined Budget 2025 EUR'!$AN:$AN))</f>
        <v>7300</v>
      </c>
      <c r="Q356" s="6"/>
      <c r="R356" s="6">
        <f t="shared" si="121"/>
        <v>0.14274628542073931</v>
      </c>
      <c r="S356" s="6">
        <f t="shared" si="122"/>
        <v>0.39768695946188815</v>
      </c>
      <c r="T356" s="6">
        <f t="shared" si="123"/>
        <v>0.8512943574408367</v>
      </c>
      <c r="U356" s="6">
        <f t="shared" si="124"/>
        <v>0.43831369863013725</v>
      </c>
      <c r="V356" s="6">
        <f t="shared" si="125"/>
        <v>0.16645736438785108</v>
      </c>
      <c r="W356" s="6"/>
      <c r="X356" s="7">
        <f t="shared" si="126"/>
        <v>1311.5700000000033</v>
      </c>
      <c r="Y356" s="7">
        <f t="shared" si="127"/>
        <v>2987.5000000000018</v>
      </c>
      <c r="Z356" s="7">
        <f t="shared" si="128"/>
        <v>4828.1500000000024</v>
      </c>
      <c r="AA356" s="7">
        <f t="shared" si="129"/>
        <v>3199.6900000000023</v>
      </c>
      <c r="AB356" s="6"/>
      <c r="AC356" s="5">
        <f>SUMIF('KPI data 2022'!$B:$B, $B356,'KPI data 2022'!$AI:$AI)</f>
        <v>5671.54</v>
      </c>
      <c r="AD356" s="5">
        <f>SUMIF('KPI data 2023'!$B:$B, $B356, 'KPI data 2023'!$AI:$AI)</f>
        <v>7512.1900000000005</v>
      </c>
      <c r="AE356" s="5">
        <f>SUMIF('KPI data 2024'!$B:$B, $B356, 'KPI data 2024'!$AI:$AI)</f>
        <v>9188.119999999999</v>
      </c>
      <c r="AF356" s="5">
        <f t="shared" si="139"/>
        <v>10499.690000000002</v>
      </c>
      <c r="AG356" s="5">
        <f>IF(D356="Switzerland",SUMIF('Combined Budget 2025 CHF'!$B:$B,$B356,'Combined Budget 2025 CHF'!$Q:$Q),SUMIF('Combined Budget 2025 EUR'!$B:$B,$B356,'Combined Budget 2025 EUR'!$Q:$Q))</f>
        <v>10000</v>
      </c>
      <c r="AH356" s="6"/>
      <c r="AI356" s="6">
        <f t="shared" si="140"/>
        <v>0.14274628542073931</v>
      </c>
      <c r="AJ356" s="6">
        <f t="shared" si="141"/>
        <v>0.39768695946188815</v>
      </c>
      <c r="AK356" s="6">
        <f t="shared" si="142"/>
        <v>0.8512943574408367</v>
      </c>
      <c r="AL356" s="6">
        <f t="shared" si="143"/>
        <v>4.9969000000000152E-2</v>
      </c>
      <c r="AM356" s="6">
        <f t="shared" si="144"/>
        <v>0.16645736438785108</v>
      </c>
      <c r="AN356" s="6"/>
      <c r="AO356" s="7">
        <f t="shared" si="145"/>
        <v>1311.5700000000033</v>
      </c>
      <c r="AP356" s="7">
        <f t="shared" si="146"/>
        <v>2987.5000000000018</v>
      </c>
      <c r="AQ356" s="7">
        <f t="shared" si="147"/>
        <v>4828.1500000000024</v>
      </c>
      <c r="AR356" s="7">
        <f t="shared" si="148"/>
        <v>499.69000000000233</v>
      </c>
    </row>
    <row r="357" spans="2:44" x14ac:dyDescent="0.25">
      <c r="B357" s="1">
        <v>20576</v>
      </c>
      <c r="C357" s="1" t="s">
        <v>139</v>
      </c>
      <c r="D357" s="1" t="s">
        <v>23</v>
      </c>
      <c r="E357" s="1" t="str">
        <f>IF(D357="Switzerland", VLOOKUP($B357, 'Combined Budget 2025 CHF'!$B:$E, 4, 0), VLOOKUP($B357, 'Combined Budget 2025 EUR'!$B:$E, 4, 0))</f>
        <v>North</v>
      </c>
      <c r="F357" s="1">
        <v>0</v>
      </c>
      <c r="G357" s="1">
        <v>0</v>
      </c>
      <c r="H357" t="str">
        <f>IF(D357="Switzerland", VLOOKUP($B357, 'Combined Budget 2025 CHF'!$B:$K, 10, 0), VLOOKUP($B357, 'Combined Budget 2025 EUR'!$B:$K, 10, 0))</f>
        <v>BC</v>
      </c>
      <c r="I357" t="s">
        <v>64</v>
      </c>
      <c r="J357">
        <f>YEAR(VLOOKUP($B357, 'KPI data 2025'!$B:$H, 7, 0))</f>
        <v>1900</v>
      </c>
      <c r="K357" t="str">
        <f t="shared" si="120"/>
        <v>Pre-2022</v>
      </c>
      <c r="L357" s="5">
        <f>SUMIF('KPI data 2022'!$B:$B, $B357,'KPI data 2022'!$X:$X)</f>
        <v>8784.4700000000012</v>
      </c>
      <c r="M357" s="5">
        <f>SUMIF('KPI data 2023'!$B:$B, $B357, 'KPI data 2023'!$X:$X)</f>
        <v>7679.85</v>
      </c>
      <c r="N357" s="5">
        <f>SUMIF('KPI data 2024'!$B:$B, $B357, 'KPI data 2024'!$X:$X)</f>
        <v>7533.7699999999986</v>
      </c>
      <c r="O357" s="5">
        <f>SUMIF('KPI data 2025'!$B:$B, $B357, 'KPI data 2025'!$X:$X)</f>
        <v>11619.81</v>
      </c>
      <c r="P357" s="5">
        <f>IF(D357="Switzerland",SUMIF('Combined Budget 2025 CHF'!$B:$B,$B357,'Combined Budget 2025 CHF'!$AF:$AF),SUMIF('Combined Budget 2025 EUR'!$B:$B,$B357,'Combined Budget 2025 EUR'!$AN:$AN))</f>
        <v>5840</v>
      </c>
      <c r="Q357" s="6"/>
      <c r="R357" s="6">
        <f t="shared" si="121"/>
        <v>0.54236325239554728</v>
      </c>
      <c r="S357" s="6">
        <f t="shared" si="122"/>
        <v>0.51302564503212933</v>
      </c>
      <c r="T357" s="6">
        <f t="shared" si="123"/>
        <v>0.32276733826855786</v>
      </c>
      <c r="U357" s="6">
        <f t="shared" si="124"/>
        <v>0.98969349315068489</v>
      </c>
      <c r="V357" s="6">
        <f t="shared" si="125"/>
        <v>7.243471976448812E-2</v>
      </c>
      <c r="W357" s="6"/>
      <c r="X357" s="7">
        <f t="shared" si="126"/>
        <v>4086.0400000000009</v>
      </c>
      <c r="Y357" s="7">
        <f t="shared" si="127"/>
        <v>3939.9599999999991</v>
      </c>
      <c r="Z357" s="7">
        <f t="shared" si="128"/>
        <v>2835.3399999999983</v>
      </c>
      <c r="AA357" s="7">
        <f t="shared" si="129"/>
        <v>5779.8099999999995</v>
      </c>
      <c r="AB357" s="6"/>
      <c r="AC357" s="5">
        <f>SUMIF('KPI data 2022'!$B:$B, $B357,'KPI data 2022'!$AI:$AI)</f>
        <v>8784.4700000000012</v>
      </c>
      <c r="AD357" s="5">
        <f>SUMIF('KPI data 2023'!$B:$B, $B357, 'KPI data 2023'!$AI:$AI)</f>
        <v>7679.85</v>
      </c>
      <c r="AE357" s="5">
        <f>SUMIF('KPI data 2024'!$B:$B, $B357, 'KPI data 2024'!$AI:$AI)</f>
        <v>7533.7699999999986</v>
      </c>
      <c r="AF357" s="5">
        <f t="shared" si="139"/>
        <v>11619.81</v>
      </c>
      <c r="AG357" s="5">
        <f>IF(D357="Switzerland",SUMIF('Combined Budget 2025 CHF'!$B:$B,$B357,'Combined Budget 2025 CHF'!$Q:$Q),SUMIF('Combined Budget 2025 EUR'!$B:$B,$B357,'Combined Budget 2025 EUR'!$Q:$Q))</f>
        <v>8000</v>
      </c>
      <c r="AH357" s="6"/>
      <c r="AI357" s="6">
        <f t="shared" si="140"/>
        <v>0.54236325239554728</v>
      </c>
      <c r="AJ357" s="6">
        <f t="shared" si="141"/>
        <v>0.51302564503212933</v>
      </c>
      <c r="AK357" s="6">
        <f t="shared" si="142"/>
        <v>0.32276733826855786</v>
      </c>
      <c r="AL357" s="6">
        <f t="shared" si="143"/>
        <v>0.45247624999999991</v>
      </c>
      <c r="AM357" s="6">
        <f t="shared" si="144"/>
        <v>7.243471976448812E-2</v>
      </c>
      <c r="AN357" s="6"/>
      <c r="AO357" s="7">
        <f t="shared" si="145"/>
        <v>4086.0400000000009</v>
      </c>
      <c r="AP357" s="7">
        <f t="shared" si="146"/>
        <v>3939.9599999999991</v>
      </c>
      <c r="AQ357" s="7">
        <f t="shared" si="147"/>
        <v>2835.3399999999983</v>
      </c>
      <c r="AR357" s="7">
        <f t="shared" si="148"/>
        <v>3619.8099999999995</v>
      </c>
    </row>
    <row r="358" spans="2:44" x14ac:dyDescent="0.25">
      <c r="B358" s="1">
        <v>20646</v>
      </c>
      <c r="C358" s="1" t="s">
        <v>223</v>
      </c>
      <c r="D358" s="1" t="s">
        <v>23</v>
      </c>
      <c r="E358" s="1" t="str">
        <f>IF(D358="Switzerland", VLOOKUP($B358, 'Combined Budget 2025 CHF'!$B:$E, 4, 0), VLOOKUP($B358, 'Combined Budget 2025 EUR'!$B:$E, 4, 0))</f>
        <v>South West</v>
      </c>
      <c r="F358" s="1" t="s">
        <v>535</v>
      </c>
      <c r="G358" s="1" t="s">
        <v>106</v>
      </c>
      <c r="H358" t="str">
        <f>IF(D358="Switzerland", VLOOKUP($B358, 'Combined Budget 2025 CHF'!$B:$K, 10, 0), VLOOKUP($B358, 'Combined Budget 2025 EUR'!$B:$K, 10, 0))</f>
        <v>BC</v>
      </c>
      <c r="I358" t="s">
        <v>64</v>
      </c>
      <c r="J358">
        <f>YEAR(VLOOKUP($B358, 'KPI data 2025'!$B:$H, 7, 0))</f>
        <v>1900</v>
      </c>
      <c r="K358" t="str">
        <f t="shared" si="120"/>
        <v>Pre-2022</v>
      </c>
      <c r="L358" s="5">
        <f>SUMIF('KPI data 2022'!$B:$B, $B358,'KPI data 2022'!$X:$X)</f>
        <v>9090.9499999999989</v>
      </c>
      <c r="M358" s="5">
        <f>SUMIF('KPI data 2023'!$B:$B, $B358, 'KPI data 2023'!$X:$X)</f>
        <v>9442.2899999999991</v>
      </c>
      <c r="N358" s="5">
        <f>SUMIF('KPI data 2024'!$B:$B, $B358, 'KPI data 2024'!$X:$X)</f>
        <v>8607.7099999999991</v>
      </c>
      <c r="O358" s="5">
        <f>SUMIF('KPI data 2025'!$B:$B, $B358, 'KPI data 2025'!$X:$X)</f>
        <v>10398.539999999999</v>
      </c>
      <c r="P358" s="5">
        <f>IF(D358="Switzerland",SUMIF('Combined Budget 2025 CHF'!$B:$B,$B358,'Combined Budget 2025 CHF'!$AF:$AF),SUMIF('Combined Budget 2025 EUR'!$B:$B,$B358,'Combined Budget 2025 EUR'!$AN:$AN))</f>
        <v>5840</v>
      </c>
      <c r="Q358" s="6"/>
      <c r="R358" s="6">
        <f t="shared" si="121"/>
        <v>0.20804952769087248</v>
      </c>
      <c r="S358" s="6">
        <f t="shared" si="122"/>
        <v>0.10127310218178009</v>
      </c>
      <c r="T358" s="6">
        <f t="shared" si="123"/>
        <v>0.1438342527458627</v>
      </c>
      <c r="U358" s="6">
        <f t="shared" si="124"/>
        <v>0.78057191780821911</v>
      </c>
      <c r="V358" s="6">
        <f t="shared" si="125"/>
        <v>3.4167235661042294E-2</v>
      </c>
      <c r="W358" s="6"/>
      <c r="X358" s="7">
        <f t="shared" si="126"/>
        <v>1790.83</v>
      </c>
      <c r="Y358" s="7">
        <f t="shared" si="127"/>
        <v>956.25</v>
      </c>
      <c r="Z358" s="7">
        <f t="shared" si="128"/>
        <v>1307.5900000000001</v>
      </c>
      <c r="AA358" s="7">
        <f t="shared" si="129"/>
        <v>4558.5399999999991</v>
      </c>
      <c r="AB358" s="6"/>
      <c r="AC358" s="5">
        <f>SUMIF('KPI data 2022'!$B:$B, $B358,'KPI data 2022'!$AI:$AI)</f>
        <v>9090.9499999999989</v>
      </c>
      <c r="AD358" s="5">
        <f>SUMIF('KPI data 2023'!$B:$B, $B358, 'KPI data 2023'!$AI:$AI)</f>
        <v>9442.2899999999991</v>
      </c>
      <c r="AE358" s="5">
        <f>SUMIF('KPI data 2024'!$B:$B, $B358, 'KPI data 2024'!$AI:$AI)</f>
        <v>8607.7099999999991</v>
      </c>
      <c r="AF358" s="5">
        <f t="shared" si="139"/>
        <v>10398.539999999999</v>
      </c>
      <c r="AG358" s="5">
        <f>IF(D358="Switzerland",SUMIF('Combined Budget 2025 CHF'!$B:$B,$B358,'Combined Budget 2025 CHF'!$Q:$Q),SUMIF('Combined Budget 2025 EUR'!$B:$B,$B358,'Combined Budget 2025 EUR'!$Q:$Q))</f>
        <v>8000</v>
      </c>
      <c r="AH358" s="6"/>
      <c r="AI358" s="6">
        <f t="shared" si="140"/>
        <v>0.20804952769087248</v>
      </c>
      <c r="AJ358" s="6">
        <f t="shared" si="141"/>
        <v>0.10127310218178009</v>
      </c>
      <c r="AK358" s="6">
        <f t="shared" si="142"/>
        <v>0.1438342527458627</v>
      </c>
      <c r="AL358" s="6">
        <f t="shared" si="143"/>
        <v>0.29981749999999985</v>
      </c>
      <c r="AM358" s="6">
        <f t="shared" si="144"/>
        <v>3.4167235661042294E-2</v>
      </c>
      <c r="AN358" s="6"/>
      <c r="AO358" s="7">
        <f t="shared" si="145"/>
        <v>1790.83</v>
      </c>
      <c r="AP358" s="7">
        <f t="shared" si="146"/>
        <v>956.25</v>
      </c>
      <c r="AQ358" s="7">
        <f t="shared" si="147"/>
        <v>1307.5900000000001</v>
      </c>
      <c r="AR358" s="7">
        <f t="shared" si="148"/>
        <v>2398.5399999999991</v>
      </c>
    </row>
    <row r="359" spans="2:44" x14ac:dyDescent="0.25">
      <c r="B359" s="1">
        <v>20724</v>
      </c>
      <c r="C359" s="1" t="s">
        <v>89</v>
      </c>
      <c r="D359" s="1" t="s">
        <v>23</v>
      </c>
      <c r="E359" s="1" t="str">
        <f>IF(D359="Switzerland", VLOOKUP($B359, 'Combined Budget 2025 CHF'!$B:$E, 4, 0), VLOOKUP($B359, 'Combined Budget 2025 EUR'!$B:$E, 4, 0))</f>
        <v>NRW</v>
      </c>
      <c r="F359" s="1" t="s">
        <v>564</v>
      </c>
      <c r="G359" s="1" t="s">
        <v>564</v>
      </c>
      <c r="H359" t="str">
        <f>IF(D359="Switzerland", VLOOKUP($B359, 'Combined Budget 2025 CHF'!$B:$K, 10, 0), VLOOKUP($B359, 'Combined Budget 2025 EUR'!$B:$K, 10, 0))</f>
        <v>BC</v>
      </c>
      <c r="I359" t="s">
        <v>64</v>
      </c>
      <c r="J359">
        <f>YEAR(VLOOKUP($B359, 'KPI data 2025'!$B:$H, 7, 0))</f>
        <v>1900</v>
      </c>
      <c r="K359" t="str">
        <f t="shared" si="120"/>
        <v>Pre-2022</v>
      </c>
      <c r="L359" s="5">
        <f>SUMIF('KPI data 2022'!$B:$B, $B359,'KPI data 2022'!$X:$X)</f>
        <v>5352.67</v>
      </c>
      <c r="M359" s="5">
        <f>SUMIF('KPI data 2023'!$B:$B, $B359, 'KPI data 2023'!$X:$X)</f>
        <v>4836.92</v>
      </c>
      <c r="N359" s="5">
        <f>SUMIF('KPI data 2024'!$B:$B, $B359, 'KPI data 2024'!$X:$X)</f>
        <v>7352.5300000000007</v>
      </c>
      <c r="O359" s="5">
        <f>SUMIF('KPI data 2025'!$B:$B, $B359, 'KPI data 2025'!$X:$X)</f>
        <v>5614.67</v>
      </c>
      <c r="P359" s="5">
        <f>IF(D359="Switzerland",SUMIF('Combined Budget 2025 CHF'!$B:$B,$B359,'Combined Budget 2025 CHF'!$AF:$AF),SUMIF('Combined Budget 2025 EUR'!$B:$B,$B359,'Combined Budget 2025 EUR'!$AN:$AN))</f>
        <v>5840</v>
      </c>
      <c r="Q359" s="6"/>
      <c r="R359" s="6">
        <f t="shared" si="121"/>
        <v>-0.23636217737295873</v>
      </c>
      <c r="S359" s="6">
        <f t="shared" si="122"/>
        <v>0.16079447251556767</v>
      </c>
      <c r="T359" s="6">
        <f t="shared" si="123"/>
        <v>4.8947534594884434E-2</v>
      </c>
      <c r="U359" s="6">
        <f t="shared" si="124"/>
        <v>-3.8583904109589007E-2</v>
      </c>
      <c r="V359" s="6">
        <f t="shared" si="125"/>
        <v>1.2018476762910568E-2</v>
      </c>
      <c r="W359" s="6"/>
      <c r="X359" s="7">
        <f t="shared" si="126"/>
        <v>-1737.8600000000006</v>
      </c>
      <c r="Y359" s="7">
        <f t="shared" si="127"/>
        <v>777.75</v>
      </c>
      <c r="Z359" s="7">
        <f t="shared" si="128"/>
        <v>262</v>
      </c>
      <c r="AA359" s="7">
        <f t="shared" si="129"/>
        <v>-225.32999999999993</v>
      </c>
      <c r="AB359" s="6"/>
      <c r="AC359" s="5">
        <f>SUMIF('KPI data 2022'!$B:$B, $B359,'KPI data 2022'!$AI:$AI)</f>
        <v>5352.67</v>
      </c>
      <c r="AD359" s="5">
        <f>SUMIF('KPI data 2023'!$B:$B, $B359, 'KPI data 2023'!$AI:$AI)</f>
        <v>4836.92</v>
      </c>
      <c r="AE359" s="5">
        <f>SUMIF('KPI data 2024'!$B:$B, $B359, 'KPI data 2024'!$AI:$AI)</f>
        <v>7352.5300000000007</v>
      </c>
      <c r="AF359" s="5">
        <f t="shared" si="139"/>
        <v>5614.67</v>
      </c>
      <c r="AG359" s="5">
        <f>IF(D359="Switzerland",SUMIF('Combined Budget 2025 CHF'!$B:$B,$B359,'Combined Budget 2025 CHF'!$Q:$Q),SUMIF('Combined Budget 2025 EUR'!$B:$B,$B359,'Combined Budget 2025 EUR'!$Q:$Q))</f>
        <v>8000</v>
      </c>
      <c r="AH359" s="6"/>
      <c r="AI359" s="6">
        <f t="shared" si="140"/>
        <v>-0.23636217737295873</v>
      </c>
      <c r="AJ359" s="6">
        <f t="shared" si="141"/>
        <v>0.16079447251556767</v>
      </c>
      <c r="AK359" s="6">
        <f t="shared" si="142"/>
        <v>4.8947534594884434E-2</v>
      </c>
      <c r="AL359" s="6">
        <f t="shared" si="143"/>
        <v>-0.29816624999999997</v>
      </c>
      <c r="AM359" s="6">
        <f t="shared" si="144"/>
        <v>1.2018476762910568E-2</v>
      </c>
      <c r="AN359" s="6"/>
      <c r="AO359" s="7">
        <f t="shared" si="145"/>
        <v>-1737.8600000000006</v>
      </c>
      <c r="AP359" s="7">
        <f t="shared" si="146"/>
        <v>777.75</v>
      </c>
      <c r="AQ359" s="7">
        <f t="shared" si="147"/>
        <v>262</v>
      </c>
      <c r="AR359" s="7">
        <f t="shared" si="148"/>
        <v>-2385.33</v>
      </c>
    </row>
    <row r="360" spans="2:44" x14ac:dyDescent="0.25">
      <c r="B360" s="1">
        <v>20759</v>
      </c>
      <c r="C360" s="1" t="s">
        <v>263</v>
      </c>
      <c r="D360" s="1" t="s">
        <v>23</v>
      </c>
      <c r="E360" s="1" t="str">
        <f>IF(D360="Switzerland", VLOOKUP($B360, 'Combined Budget 2025 CHF'!$B:$E, 4, 0), VLOOKUP($B360, 'Combined Budget 2025 EUR'!$B:$E, 4, 0))</f>
        <v>South East / Bayern</v>
      </c>
      <c r="F360" s="1" t="s">
        <v>535</v>
      </c>
      <c r="G360" s="1" t="s">
        <v>106</v>
      </c>
      <c r="H360" t="str">
        <f>IF(D360="Switzerland", VLOOKUP($B360, 'Combined Budget 2025 CHF'!$B:$K, 10, 0), VLOOKUP($B360, 'Combined Budget 2025 EUR'!$B:$K, 10, 0))</f>
        <v>BC</v>
      </c>
      <c r="I360" t="s">
        <v>64</v>
      </c>
      <c r="J360">
        <f>YEAR(VLOOKUP($B360, 'KPI data 2025'!$B:$H, 7, 0))</f>
        <v>1900</v>
      </c>
      <c r="K360" t="str">
        <f t="shared" si="120"/>
        <v>Pre-2022</v>
      </c>
      <c r="L360" s="5">
        <f>SUMIF('KPI data 2022'!$B:$B, $B360,'KPI data 2022'!$X:$X)</f>
        <v>4418</v>
      </c>
      <c r="M360" s="5">
        <f>SUMIF('KPI data 2023'!$B:$B, $B360, 'KPI data 2023'!$X:$X)</f>
        <v>7924.8099999999995</v>
      </c>
      <c r="N360" s="5">
        <f>SUMIF('KPI data 2024'!$B:$B, $B360, 'KPI data 2024'!$X:$X)</f>
        <v>10475.629999999999</v>
      </c>
      <c r="O360" s="5">
        <f>SUMIF('KPI data 2025'!$B:$B, $B360, 'KPI data 2025'!$X:$X)</f>
        <v>7153.29</v>
      </c>
      <c r="P360" s="5">
        <f>IF(D360="Switzerland",SUMIF('Combined Budget 2025 CHF'!$B:$B,$B360,'Combined Budget 2025 CHF'!$AF:$AF),SUMIF('Combined Budget 2025 EUR'!$B:$B,$B360,'Combined Budget 2025 EUR'!$AN:$AN))</f>
        <v>8760</v>
      </c>
      <c r="Q360" s="6"/>
      <c r="R360" s="6">
        <f t="shared" si="121"/>
        <v>-0.31714942203953356</v>
      </c>
      <c r="S360" s="6">
        <f t="shared" si="122"/>
        <v>-9.7355015451474514E-2</v>
      </c>
      <c r="T360" s="6">
        <f t="shared" si="123"/>
        <v>0.61912403802625615</v>
      </c>
      <c r="U360" s="6">
        <f t="shared" si="124"/>
        <v>-0.18341438356164386</v>
      </c>
      <c r="V360" s="6">
        <f t="shared" si="125"/>
        <v>0.12802839026531077</v>
      </c>
      <c r="W360" s="6"/>
      <c r="X360" s="7">
        <f t="shared" si="126"/>
        <v>-3322.3399999999992</v>
      </c>
      <c r="Y360" s="7">
        <f t="shared" si="127"/>
        <v>-771.51999999999953</v>
      </c>
      <c r="Z360" s="7">
        <f t="shared" si="128"/>
        <v>2735.29</v>
      </c>
      <c r="AA360" s="7">
        <f t="shared" si="129"/>
        <v>-1606.71</v>
      </c>
      <c r="AB360" s="6"/>
      <c r="AC360" s="5">
        <f>SUMIF('KPI data 2022'!$B:$B, $B360,'KPI data 2022'!$AI:$AI)</f>
        <v>4418</v>
      </c>
      <c r="AD360" s="5">
        <f>SUMIF('KPI data 2023'!$B:$B, $B360, 'KPI data 2023'!$AI:$AI)</f>
        <v>7924.8099999999995</v>
      </c>
      <c r="AE360" s="5">
        <f>SUMIF('KPI data 2024'!$B:$B, $B360, 'KPI data 2024'!$AI:$AI)</f>
        <v>10475.629999999999</v>
      </c>
      <c r="AF360" s="5">
        <f t="shared" si="139"/>
        <v>7153.29</v>
      </c>
      <c r="AG360" s="5">
        <f>IF(D360="Switzerland",SUMIF('Combined Budget 2025 CHF'!$B:$B,$B360,'Combined Budget 2025 CHF'!$Q:$Q),SUMIF('Combined Budget 2025 EUR'!$B:$B,$B360,'Combined Budget 2025 EUR'!$Q:$Q))</f>
        <v>12000</v>
      </c>
      <c r="AH360" s="6"/>
      <c r="AI360" s="6">
        <f t="shared" si="140"/>
        <v>-0.31714942203953356</v>
      </c>
      <c r="AJ360" s="6">
        <f t="shared" si="141"/>
        <v>-9.7355015451474514E-2</v>
      </c>
      <c r="AK360" s="6">
        <f t="shared" si="142"/>
        <v>0.61912403802625615</v>
      </c>
      <c r="AL360" s="6">
        <f t="shared" si="143"/>
        <v>-0.40389249999999999</v>
      </c>
      <c r="AM360" s="6">
        <f t="shared" si="144"/>
        <v>0.12802839026531077</v>
      </c>
      <c r="AN360" s="6"/>
      <c r="AO360" s="7">
        <f t="shared" si="145"/>
        <v>-3322.3399999999992</v>
      </c>
      <c r="AP360" s="7">
        <f t="shared" si="146"/>
        <v>-771.51999999999953</v>
      </c>
      <c r="AQ360" s="7">
        <f t="shared" si="147"/>
        <v>2735.29</v>
      </c>
      <c r="AR360" s="7">
        <f t="shared" si="148"/>
        <v>-4846.71</v>
      </c>
    </row>
    <row r="361" spans="2:44" x14ac:dyDescent="0.25">
      <c r="B361" s="1">
        <v>20857</v>
      </c>
      <c r="C361" s="1" t="s">
        <v>140</v>
      </c>
      <c r="D361" s="1" t="s">
        <v>23</v>
      </c>
      <c r="E361" s="1" t="str">
        <f>IF(D361="Switzerland", VLOOKUP($B361, 'Combined Budget 2025 CHF'!$B:$E, 4, 0), VLOOKUP($B361, 'Combined Budget 2025 EUR'!$B:$E, 4, 0))</f>
        <v>NRW</v>
      </c>
      <c r="F361" s="1">
        <v>0</v>
      </c>
      <c r="G361" s="1">
        <v>0</v>
      </c>
      <c r="H361" t="str">
        <f>IF(D361="Switzerland", VLOOKUP($B361, 'Combined Budget 2025 CHF'!$B:$K, 10, 0), VLOOKUP($B361, 'Combined Budget 2025 EUR'!$B:$K, 10, 0))</f>
        <v>BC</v>
      </c>
      <c r="I361" t="s">
        <v>358</v>
      </c>
      <c r="J361">
        <f>YEAR(VLOOKUP($B361, 'KPI data 2025'!$B:$H, 7, 0))</f>
        <v>1900</v>
      </c>
      <c r="K361" t="str">
        <f t="shared" si="120"/>
        <v>Pre-2022</v>
      </c>
      <c r="L361" s="5">
        <f>SUMIF('KPI data 2022'!$B:$B, $B361,'KPI data 2022'!$X:$X)</f>
        <v>10056.920000000002</v>
      </c>
      <c r="M361" s="5">
        <f>SUMIF('KPI data 2023'!$B:$B, $B361, 'KPI data 2023'!$X:$X)</f>
        <v>9524.8700000000008</v>
      </c>
      <c r="N361" s="5">
        <f>SUMIF('KPI data 2024'!$B:$B, $B361, 'KPI data 2024'!$X:$X)</f>
        <v>10214.549999999999</v>
      </c>
      <c r="O361" s="5">
        <f>SUMIF('KPI data 2025'!$B:$B, $B361, 'KPI data 2025'!$X:$X)</f>
        <v>10185.889999999998</v>
      </c>
      <c r="P361" s="5">
        <f>IF(D361="Switzerland",SUMIF('Combined Budget 2025 CHF'!$B:$B,$B361,'Combined Budget 2025 CHF'!$AF:$AF),SUMIF('Combined Budget 2025 EUR'!$B:$B,$B361,'Combined Budget 2025 EUR'!$AN:$AN))</f>
        <v>8030</v>
      </c>
      <c r="Q361" s="6"/>
      <c r="R361" s="6">
        <f t="shared" si="121"/>
        <v>-2.8058015282124149E-3</v>
      </c>
      <c r="S361" s="6">
        <f t="shared" si="122"/>
        <v>6.9399372379885138E-2</v>
      </c>
      <c r="T361" s="6">
        <f t="shared" si="123"/>
        <v>1.282400575921816E-2</v>
      </c>
      <c r="U361" s="6">
        <f t="shared" si="124"/>
        <v>0.26847945205479418</v>
      </c>
      <c r="V361" s="6">
        <f t="shared" si="125"/>
        <v>3.1906980992770784E-3</v>
      </c>
      <c r="W361" s="6"/>
      <c r="X361" s="7">
        <f t="shared" si="126"/>
        <v>-28.660000000001673</v>
      </c>
      <c r="Y361" s="7">
        <f t="shared" si="127"/>
        <v>661.0199999999968</v>
      </c>
      <c r="Z361" s="7">
        <f t="shared" si="128"/>
        <v>128.96999999999571</v>
      </c>
      <c r="AA361" s="7">
        <f t="shared" si="129"/>
        <v>2155.8899999999976</v>
      </c>
      <c r="AB361" s="6"/>
      <c r="AC361" s="5">
        <f>SUMIF('KPI data 2022'!$B:$B, $B361,'KPI data 2022'!$AI:$AI)</f>
        <v>10056.920000000002</v>
      </c>
      <c r="AD361" s="5">
        <f>SUMIF('KPI data 2023'!$B:$B, $B361, 'KPI data 2023'!$AI:$AI)</f>
        <v>9524.8700000000008</v>
      </c>
      <c r="AE361" s="5">
        <f>SUMIF('KPI data 2024'!$B:$B, $B361, 'KPI data 2024'!$AI:$AI)</f>
        <v>10214.549999999999</v>
      </c>
      <c r="AF361" s="5">
        <f t="shared" si="139"/>
        <v>10185.889999999998</v>
      </c>
      <c r="AG361" s="5">
        <f>IF(D361="Switzerland",SUMIF('Combined Budget 2025 CHF'!$B:$B,$B361,'Combined Budget 2025 CHF'!$Q:$Q),SUMIF('Combined Budget 2025 EUR'!$B:$B,$B361,'Combined Budget 2025 EUR'!$Q:$Q))</f>
        <v>11000</v>
      </c>
      <c r="AH361" s="6"/>
      <c r="AI361" s="6">
        <f t="shared" si="140"/>
        <v>-2.8058015282124149E-3</v>
      </c>
      <c r="AJ361" s="6">
        <f t="shared" si="141"/>
        <v>6.9399372379885138E-2</v>
      </c>
      <c r="AK361" s="6">
        <f t="shared" si="142"/>
        <v>1.282400575921816E-2</v>
      </c>
      <c r="AL361" s="6">
        <f t="shared" si="143"/>
        <v>-7.4010000000000242E-2</v>
      </c>
      <c r="AM361" s="6">
        <f t="shared" si="144"/>
        <v>3.1906980992770784E-3</v>
      </c>
      <c r="AN361" s="6"/>
      <c r="AO361" s="7">
        <f t="shared" si="145"/>
        <v>-28.660000000001673</v>
      </c>
      <c r="AP361" s="7">
        <f t="shared" si="146"/>
        <v>661.0199999999968</v>
      </c>
      <c r="AQ361" s="7">
        <f t="shared" si="147"/>
        <v>128.96999999999571</v>
      </c>
      <c r="AR361" s="7">
        <f t="shared" si="148"/>
        <v>-814.1100000000024</v>
      </c>
    </row>
    <row r="362" spans="2:44" x14ac:dyDescent="0.25">
      <c r="B362" s="1">
        <v>20872</v>
      </c>
      <c r="C362" s="1" t="s">
        <v>90</v>
      </c>
      <c r="D362" s="1" t="s">
        <v>23</v>
      </c>
      <c r="E362" s="1" t="str">
        <f>IF(D362="Switzerland", VLOOKUP($B362, 'Combined Budget 2025 CHF'!$B:$E, 4, 0), VLOOKUP($B362, 'Combined Budget 2025 EUR'!$B:$E, 4, 0))</f>
        <v>NRW</v>
      </c>
      <c r="F362" s="1" t="s">
        <v>535</v>
      </c>
      <c r="G362" s="1" t="s">
        <v>106</v>
      </c>
      <c r="H362" t="str">
        <f>IF(D362="Switzerland", VLOOKUP($B362, 'Combined Budget 2025 CHF'!$B:$K, 10, 0), VLOOKUP($B362, 'Combined Budget 2025 EUR'!$B:$K, 10, 0))</f>
        <v>BC</v>
      </c>
      <c r="I362" t="s">
        <v>64</v>
      </c>
      <c r="J362">
        <f>YEAR(VLOOKUP($B362, 'KPI data 2025'!$B:$H, 7, 0))</f>
        <v>1900</v>
      </c>
      <c r="K362" t="str">
        <f t="shared" si="120"/>
        <v>Pre-2022</v>
      </c>
      <c r="L362" s="5">
        <f>SUMIF('KPI data 2022'!$B:$B, $B362,'KPI data 2022'!$X:$X)</f>
        <v>28989.559999999998</v>
      </c>
      <c r="M362" s="5">
        <f>SUMIF('KPI data 2023'!$B:$B, $B362, 'KPI data 2023'!$X:$X)</f>
        <v>19051.54</v>
      </c>
      <c r="N362" s="5">
        <f>SUMIF('KPI data 2024'!$B:$B, $B362, 'KPI data 2024'!$X:$X)</f>
        <v>8820.25</v>
      </c>
      <c r="O362" s="5">
        <f>SUMIF('KPI data 2025'!$B:$B, $B362, 'KPI data 2025'!$X:$X)</f>
        <v>7496.83</v>
      </c>
      <c r="P362" s="5">
        <f>IF(D362="Switzerland",SUMIF('Combined Budget 2025 CHF'!$B:$B,$B362,'Combined Budget 2025 CHF'!$AF:$AF),SUMIF('Combined Budget 2025 EUR'!$B:$B,$B362,'Combined Budget 2025 EUR'!$AN:$AN))</f>
        <v>5840</v>
      </c>
      <c r="Q362" s="6"/>
      <c r="R362" s="6">
        <f t="shared" si="121"/>
        <v>-0.15004336611774038</v>
      </c>
      <c r="S362" s="6">
        <f t="shared" si="122"/>
        <v>-0.60649742750454827</v>
      </c>
      <c r="T362" s="6">
        <f t="shared" si="123"/>
        <v>-0.74139552307796319</v>
      </c>
      <c r="U362" s="6">
        <f t="shared" si="124"/>
        <v>0.2837037671232876</v>
      </c>
      <c r="V362" s="6">
        <f t="shared" si="125"/>
        <v>-0.28688592270593793</v>
      </c>
      <c r="W362" s="6"/>
      <c r="X362" s="7">
        <f t="shared" si="126"/>
        <v>-1323.42</v>
      </c>
      <c r="Y362" s="7">
        <f t="shared" si="127"/>
        <v>-11554.710000000001</v>
      </c>
      <c r="Z362" s="7">
        <f t="shared" si="128"/>
        <v>-21492.729999999996</v>
      </c>
      <c r="AA362" s="7">
        <f t="shared" si="129"/>
        <v>1656.83</v>
      </c>
      <c r="AB362" s="6"/>
      <c r="AC362" s="5">
        <f>SUMIF('KPI data 2022'!$B:$B, $B362,'KPI data 2022'!$AI:$AI)</f>
        <v>28989.559999999998</v>
      </c>
      <c r="AD362" s="5">
        <f>SUMIF('KPI data 2023'!$B:$B, $B362, 'KPI data 2023'!$AI:$AI)</f>
        <v>19051.54</v>
      </c>
      <c r="AE362" s="5">
        <f>SUMIF('KPI data 2024'!$B:$B, $B362, 'KPI data 2024'!$AI:$AI)</f>
        <v>8820.25</v>
      </c>
      <c r="AF362" s="5">
        <f t="shared" si="139"/>
        <v>7496.83</v>
      </c>
      <c r="AG362" s="5">
        <f>IF(D362="Switzerland",SUMIF('Combined Budget 2025 CHF'!$B:$B,$B362,'Combined Budget 2025 CHF'!$Q:$Q),SUMIF('Combined Budget 2025 EUR'!$B:$B,$B362,'Combined Budget 2025 EUR'!$Q:$Q))</f>
        <v>8000</v>
      </c>
      <c r="AH362" s="6"/>
      <c r="AI362" s="6">
        <f t="shared" si="140"/>
        <v>-0.15004336611774038</v>
      </c>
      <c r="AJ362" s="6">
        <f t="shared" si="141"/>
        <v>-0.60649742750454827</v>
      </c>
      <c r="AK362" s="6">
        <f t="shared" si="142"/>
        <v>-0.74139552307796319</v>
      </c>
      <c r="AL362" s="6">
        <f t="shared" si="143"/>
        <v>-6.2896249999999987E-2</v>
      </c>
      <c r="AM362" s="6">
        <f t="shared" si="144"/>
        <v>-0.28688592270593793</v>
      </c>
      <c r="AN362" s="6"/>
      <c r="AO362" s="7">
        <f t="shared" si="145"/>
        <v>-1323.42</v>
      </c>
      <c r="AP362" s="7">
        <f t="shared" si="146"/>
        <v>-11554.710000000001</v>
      </c>
      <c r="AQ362" s="7">
        <f t="shared" si="147"/>
        <v>-21492.729999999996</v>
      </c>
      <c r="AR362" s="7">
        <f t="shared" si="148"/>
        <v>-503.17000000000007</v>
      </c>
    </row>
    <row r="363" spans="2:44" x14ac:dyDescent="0.25">
      <c r="B363" s="1">
        <v>20886</v>
      </c>
      <c r="C363" s="1" t="s">
        <v>224</v>
      </c>
      <c r="D363" s="1" t="s">
        <v>23</v>
      </c>
      <c r="E363" s="1" t="str">
        <f>IF(D363="Switzerland", VLOOKUP($B363, 'Combined Budget 2025 CHF'!$B:$E, 4, 0), VLOOKUP($B363, 'Combined Budget 2025 EUR'!$B:$E, 4, 0))</f>
        <v>South West</v>
      </c>
      <c r="F363" s="1" t="s">
        <v>535</v>
      </c>
      <c r="G363" s="1" t="s">
        <v>106</v>
      </c>
      <c r="H363" t="str">
        <f>IF(D363="Switzerland", VLOOKUP($B363, 'Combined Budget 2025 CHF'!$B:$K, 10, 0), VLOOKUP($B363, 'Combined Budget 2025 EUR'!$B:$K, 10, 0))</f>
        <v>BC</v>
      </c>
      <c r="I363" t="s">
        <v>64</v>
      </c>
      <c r="J363">
        <f>YEAR(VLOOKUP($B363, 'KPI data 2025'!$B:$H, 7, 0))</f>
        <v>1900</v>
      </c>
      <c r="K363" t="str">
        <f t="shared" si="120"/>
        <v>Pre-2022</v>
      </c>
      <c r="L363" s="5">
        <f>SUMIF('KPI data 2022'!$B:$B, $B363,'KPI data 2022'!$X:$X)</f>
        <v>9927.7199999999993</v>
      </c>
      <c r="M363" s="5">
        <f>SUMIF('KPI data 2023'!$B:$B, $B363, 'KPI data 2023'!$X:$X)</f>
        <v>8223.23</v>
      </c>
      <c r="N363" s="5">
        <f>SUMIF('KPI data 2024'!$B:$B, $B363, 'KPI data 2024'!$X:$X)</f>
        <v>7829.0399999999991</v>
      </c>
      <c r="O363" s="5">
        <f>SUMIF('KPI data 2025'!$B:$B, $B363, 'KPI data 2025'!$X:$X)</f>
        <v>7777.1200000000008</v>
      </c>
      <c r="P363" s="5">
        <f>IF(D363="Switzerland",SUMIF('Combined Budget 2025 CHF'!$B:$B,$B363,'Combined Budget 2025 CHF'!$AF:$AF),SUMIF('Combined Budget 2025 EUR'!$B:$B,$B363,'Combined Budget 2025 EUR'!$AN:$AN))</f>
        <v>5110</v>
      </c>
      <c r="Q363" s="6"/>
      <c r="R363" s="6">
        <f t="shared" si="121"/>
        <v>-6.6317198532640509E-3</v>
      </c>
      <c r="S363" s="6">
        <f t="shared" si="122"/>
        <v>-5.4249972334471819E-2</v>
      </c>
      <c r="T363" s="6">
        <f t="shared" si="123"/>
        <v>-0.21662577107331782</v>
      </c>
      <c r="U363" s="6">
        <f t="shared" si="124"/>
        <v>0.52194129158512736</v>
      </c>
      <c r="V363" s="6">
        <f t="shared" si="125"/>
        <v>-5.9210806762471035E-2</v>
      </c>
      <c r="W363" s="6"/>
      <c r="X363" s="7">
        <f t="shared" si="126"/>
        <v>-51.919999999998254</v>
      </c>
      <c r="Y363" s="7">
        <f t="shared" si="127"/>
        <v>-446.10999999999876</v>
      </c>
      <c r="Z363" s="7">
        <f t="shared" si="128"/>
        <v>-2150.5999999999985</v>
      </c>
      <c r="AA363" s="7">
        <f t="shared" si="129"/>
        <v>2667.1200000000008</v>
      </c>
      <c r="AB363" s="6"/>
      <c r="AC363" s="5">
        <f>SUMIF('KPI data 2022'!$B:$B, $B363,'KPI data 2022'!$AI:$AI)</f>
        <v>9927.7199999999993</v>
      </c>
      <c r="AD363" s="5">
        <f>SUMIF('KPI data 2023'!$B:$B, $B363, 'KPI data 2023'!$AI:$AI)</f>
        <v>8223.23</v>
      </c>
      <c r="AE363" s="5">
        <f>SUMIF('KPI data 2024'!$B:$B, $B363, 'KPI data 2024'!$AI:$AI)</f>
        <v>7829.0399999999991</v>
      </c>
      <c r="AF363" s="5">
        <f t="shared" si="139"/>
        <v>7777.1200000000008</v>
      </c>
      <c r="AG363" s="5">
        <f>IF(D363="Switzerland",SUMIF('Combined Budget 2025 CHF'!$B:$B,$B363,'Combined Budget 2025 CHF'!$Q:$Q),SUMIF('Combined Budget 2025 EUR'!$B:$B,$B363,'Combined Budget 2025 EUR'!$Q:$Q))</f>
        <v>7000</v>
      </c>
      <c r="AH363" s="6"/>
      <c r="AI363" s="6">
        <f t="shared" si="140"/>
        <v>-6.6317198532640509E-3</v>
      </c>
      <c r="AJ363" s="6">
        <f t="shared" si="141"/>
        <v>-5.4249972334471819E-2</v>
      </c>
      <c r="AK363" s="6">
        <f t="shared" si="142"/>
        <v>-0.21662577107331782</v>
      </c>
      <c r="AL363" s="6">
        <f t="shared" si="143"/>
        <v>0.11101714285714293</v>
      </c>
      <c r="AM363" s="6">
        <f t="shared" si="144"/>
        <v>-5.9210806762471035E-2</v>
      </c>
      <c r="AN363" s="6"/>
      <c r="AO363" s="7">
        <f t="shared" si="145"/>
        <v>-51.919999999998254</v>
      </c>
      <c r="AP363" s="7">
        <f t="shared" si="146"/>
        <v>-446.10999999999876</v>
      </c>
      <c r="AQ363" s="7">
        <f t="shared" si="147"/>
        <v>-2150.5999999999985</v>
      </c>
      <c r="AR363" s="7">
        <f t="shared" si="148"/>
        <v>777.1200000000008</v>
      </c>
    </row>
    <row r="364" spans="2:44" x14ac:dyDescent="0.25">
      <c r="B364" s="1">
        <v>20910</v>
      </c>
      <c r="C364" s="1" t="s">
        <v>91</v>
      </c>
      <c r="D364" s="1" t="s">
        <v>23</v>
      </c>
      <c r="E364" s="1" t="str">
        <f>IF(D364="Switzerland", VLOOKUP($B364, 'Combined Budget 2025 CHF'!$B:$E, 4, 0), VLOOKUP($B364, 'Combined Budget 2025 EUR'!$B:$E, 4, 0))</f>
        <v>NRW</v>
      </c>
      <c r="F364" s="23" t="s">
        <v>557</v>
      </c>
      <c r="G364" s="1" t="s">
        <v>106</v>
      </c>
      <c r="H364" t="str">
        <f>IF(D364="Switzerland", VLOOKUP($B364, 'Combined Budget 2025 CHF'!$B:$K, 10, 0), VLOOKUP($B364, 'Combined Budget 2025 EUR'!$B:$K, 10, 0))</f>
        <v>BC</v>
      </c>
      <c r="I364" t="s">
        <v>64</v>
      </c>
      <c r="J364">
        <f>YEAR(VLOOKUP($B364, 'KPI data 2025'!$B:$H, 7, 0))</f>
        <v>2021</v>
      </c>
      <c r="K364" t="str">
        <f t="shared" si="120"/>
        <v>Pre-2022</v>
      </c>
      <c r="L364" s="5">
        <f>SUMIF('KPI data 2022'!$B:$B, $B364,'KPI data 2022'!$X:$X)</f>
        <v>10836.72</v>
      </c>
      <c r="M364" s="5">
        <f>SUMIF('KPI data 2023'!$B:$B, $B364, 'KPI data 2023'!$X:$X)</f>
        <v>7803.2800000000007</v>
      </c>
      <c r="N364" s="5">
        <f>SUMIF('KPI data 2024'!$B:$B, $B364, 'KPI data 2024'!$X:$X)</f>
        <v>7249.22</v>
      </c>
      <c r="O364" s="5">
        <f>SUMIF('KPI data 2025'!$B:$B, $B364, 'KPI data 2025'!$X:$X)</f>
        <v>4154.1499999999996</v>
      </c>
      <c r="P364" s="5">
        <f>IF(D364="Switzerland",SUMIF('Combined Budget 2025 CHF'!$B:$B,$B364,'Combined Budget 2025 CHF'!$AF:$AF),SUMIF('Combined Budget 2025 EUR'!$B:$B,$B364,'Combined Budget 2025 EUR'!$AN:$AN))</f>
        <v>5110</v>
      </c>
      <c r="Q364" s="6"/>
      <c r="R364" s="6">
        <f t="shared" si="121"/>
        <v>-0.42695214105793455</v>
      </c>
      <c r="S364" s="6">
        <f t="shared" si="122"/>
        <v>-0.46764053064865041</v>
      </c>
      <c r="T364" s="6">
        <f t="shared" si="123"/>
        <v>-0.61665983803217217</v>
      </c>
      <c r="U364" s="6">
        <f t="shared" si="124"/>
        <v>-0.18705479452054796</v>
      </c>
      <c r="V364" s="6">
        <f t="shared" si="125"/>
        <v>-0.21314251483373881</v>
      </c>
      <c r="W364" s="6"/>
      <c r="X364" s="7">
        <f t="shared" si="126"/>
        <v>-3095.0700000000006</v>
      </c>
      <c r="Y364" s="7">
        <f t="shared" si="127"/>
        <v>-3649.130000000001</v>
      </c>
      <c r="Z364" s="7">
        <f t="shared" si="128"/>
        <v>-6682.57</v>
      </c>
      <c r="AA364" s="7">
        <f t="shared" si="129"/>
        <v>-955.85000000000036</v>
      </c>
      <c r="AB364" s="6"/>
      <c r="AC364" s="5">
        <f>SUMIF('KPI data 2022'!$B:$B, $B364,'KPI data 2022'!$AI:$AI)</f>
        <v>10836.72</v>
      </c>
      <c r="AD364" s="5">
        <f>SUMIF('KPI data 2023'!$B:$B, $B364, 'KPI data 2023'!$AI:$AI)</f>
        <v>7803.2800000000007</v>
      </c>
      <c r="AE364" s="5">
        <f>SUMIF('KPI data 2024'!$B:$B, $B364, 'KPI data 2024'!$AI:$AI)</f>
        <v>7249.22</v>
      </c>
      <c r="AF364" s="5">
        <f t="shared" si="139"/>
        <v>4154.1499999999996</v>
      </c>
      <c r="AG364" s="5">
        <f>IF(D364="Switzerland",SUMIF('Combined Budget 2025 CHF'!$B:$B,$B364,'Combined Budget 2025 CHF'!$Q:$Q),SUMIF('Combined Budget 2025 EUR'!$B:$B,$B364,'Combined Budget 2025 EUR'!$Q:$Q))</f>
        <v>7000</v>
      </c>
      <c r="AH364" s="6"/>
      <c r="AI364" s="6">
        <f t="shared" si="140"/>
        <v>-0.42695214105793455</v>
      </c>
      <c r="AJ364" s="6">
        <f t="shared" si="141"/>
        <v>-0.46764053064865041</v>
      </c>
      <c r="AK364" s="6">
        <f t="shared" si="142"/>
        <v>-0.61665983803217217</v>
      </c>
      <c r="AL364" s="6">
        <f t="shared" si="143"/>
        <v>-0.40655000000000008</v>
      </c>
      <c r="AM364" s="6">
        <f t="shared" si="144"/>
        <v>-0.21314251483373881</v>
      </c>
      <c r="AN364" s="6"/>
      <c r="AO364" s="7">
        <f t="shared" si="145"/>
        <v>-3095.0700000000006</v>
      </c>
      <c r="AP364" s="7">
        <f t="shared" si="146"/>
        <v>-3649.130000000001</v>
      </c>
      <c r="AQ364" s="7">
        <f t="shared" si="147"/>
        <v>-6682.57</v>
      </c>
      <c r="AR364" s="7">
        <f t="shared" si="148"/>
        <v>-2845.8500000000004</v>
      </c>
    </row>
    <row r="365" spans="2:44" x14ac:dyDescent="0.25">
      <c r="B365" s="1">
        <v>20952</v>
      </c>
      <c r="C365" s="11" t="s">
        <v>225</v>
      </c>
      <c r="D365" s="1" t="s">
        <v>23</v>
      </c>
      <c r="E365" s="1" t="str">
        <f>IF(D365="Switzerland", VLOOKUP($B365, 'Combined Budget 2025 CHF'!$B:$E, 4, 0), VLOOKUP($B365, 'Combined Budget 2025 EUR'!$B:$E, 4, 0))</f>
        <v>South West</v>
      </c>
      <c r="F365" s="1" t="s">
        <v>535</v>
      </c>
      <c r="G365" s="1" t="s">
        <v>106</v>
      </c>
      <c r="H365" t="str">
        <f>IF(D365="Switzerland", VLOOKUP($B365, 'Combined Budget 2025 CHF'!$B:$K, 10, 0), VLOOKUP($B365, 'Combined Budget 2025 EUR'!$B:$K, 10, 0))</f>
        <v>BC</v>
      </c>
      <c r="I365" t="s">
        <v>64</v>
      </c>
      <c r="J365">
        <f>YEAR(VLOOKUP($B365, 'KPI data 2025'!$B:$H, 7, 0))</f>
        <v>2022</v>
      </c>
      <c r="K365">
        <f t="shared" si="120"/>
        <v>2022</v>
      </c>
      <c r="L365" s="5">
        <f>SUMIF('KPI data 2022'!$B:$B, $B365,'KPI data 2022'!$X:$X)</f>
        <v>9849.4699999999993</v>
      </c>
      <c r="M365" s="5">
        <f>SUMIF('KPI data 2023'!$B:$B, $B365, 'KPI data 2023'!$X:$X)</f>
        <v>4455.34</v>
      </c>
      <c r="N365" s="5">
        <f>SUMIF('KPI data 2024'!$B:$B, $B365, 'KPI data 2024'!$X:$X)</f>
        <v>8162.3099999999995</v>
      </c>
      <c r="O365" s="5">
        <f>SUMIF('KPI data 2025'!$B:$B, $B365, 'KPI data 2025'!$X:$X)</f>
        <v>2689.84</v>
      </c>
      <c r="P365" s="5">
        <f>IF(D365="Switzerland",SUMIF('Combined Budget 2025 CHF'!$B:$B,$B365,'Combined Budget 2025 CHF'!$AF:$AF),SUMIF('Combined Budget 2025 EUR'!$B:$B,$B365,'Combined Budget 2025 EUR'!$AN:$AN))</f>
        <v>7300</v>
      </c>
      <c r="Q365" s="6"/>
      <c r="R365" s="6">
        <f t="shared" si="121"/>
        <v>-0.67045603511750951</v>
      </c>
      <c r="S365" s="6">
        <f t="shared" si="122"/>
        <v>-0.39626605376918478</v>
      </c>
      <c r="T365" s="6">
        <f t="shared" si="123"/>
        <v>-0.72690510250805374</v>
      </c>
      <c r="U365" s="6">
        <f t="shared" si="124"/>
        <v>-0.63152876712328765</v>
      </c>
      <c r="V365" s="6">
        <f t="shared" si="125"/>
        <v>-0.27709971417166968</v>
      </c>
      <c r="W365" s="6"/>
      <c r="X365" s="7">
        <f t="shared" si="126"/>
        <v>-5472.4699999999993</v>
      </c>
      <c r="Y365" s="7">
        <f t="shared" si="127"/>
        <v>-1765.5</v>
      </c>
      <c r="Z365" s="7">
        <f t="shared" si="128"/>
        <v>-7159.6299999999992</v>
      </c>
      <c r="AA365" s="7">
        <f t="shared" si="129"/>
        <v>-4610.16</v>
      </c>
      <c r="AB365" s="6"/>
      <c r="AC365" s="5">
        <f>SUMIF('KPI data 2022'!$B:$B, $B365,'KPI data 2022'!$AI:$AI)</f>
        <v>9849.4699999999993</v>
      </c>
      <c r="AD365" s="5">
        <f>SUMIF('KPI data 2023'!$B:$B, $B365, 'KPI data 2023'!$AI:$AI)</f>
        <v>4455.34</v>
      </c>
      <c r="AE365" s="5">
        <f>SUMIF('KPI data 2024'!$B:$B, $B365, 'KPI data 2024'!$AI:$AI)</f>
        <v>8162.3099999999995</v>
      </c>
      <c r="AF365" s="5">
        <f t="shared" si="139"/>
        <v>2689.84</v>
      </c>
      <c r="AG365" s="5">
        <f>IF(D365="Switzerland",SUMIF('Combined Budget 2025 CHF'!$B:$B,$B365,'Combined Budget 2025 CHF'!$Q:$Q),SUMIF('Combined Budget 2025 EUR'!$B:$B,$B365,'Combined Budget 2025 EUR'!$Q:$Q))</f>
        <v>10000</v>
      </c>
      <c r="AH365" s="6"/>
      <c r="AI365" s="6">
        <f t="shared" si="140"/>
        <v>-0.67045603511750951</v>
      </c>
      <c r="AJ365" s="6">
        <f t="shared" si="141"/>
        <v>-0.39626605376918478</v>
      </c>
      <c r="AK365" s="6">
        <f t="shared" si="142"/>
        <v>-0.72690510250805374</v>
      </c>
      <c r="AL365" s="6">
        <f t="shared" si="143"/>
        <v>-0.731016</v>
      </c>
      <c r="AM365" s="6">
        <f t="shared" si="144"/>
        <v>-0.27709971417166968</v>
      </c>
      <c r="AN365" s="6"/>
      <c r="AO365" s="7">
        <f t="shared" si="145"/>
        <v>-5472.4699999999993</v>
      </c>
      <c r="AP365" s="7">
        <f t="shared" si="146"/>
        <v>-1765.5</v>
      </c>
      <c r="AQ365" s="7">
        <f t="shared" si="147"/>
        <v>-7159.6299999999992</v>
      </c>
      <c r="AR365" s="7">
        <f t="shared" si="148"/>
        <v>-7310.16</v>
      </c>
    </row>
    <row r="366" spans="2:44" x14ac:dyDescent="0.25">
      <c r="B366" s="1">
        <v>20984</v>
      </c>
      <c r="C366" s="1" t="s">
        <v>92</v>
      </c>
      <c r="D366" s="1" t="s">
        <v>23</v>
      </c>
      <c r="E366" s="1" t="str">
        <f>IF(D366="Switzerland", VLOOKUP($B366, 'Combined Budget 2025 CHF'!$B:$E, 4, 0), VLOOKUP($B366, 'Combined Budget 2025 EUR'!$B:$E, 4, 0))</f>
        <v>NRW</v>
      </c>
      <c r="F366" s="1" t="s">
        <v>535</v>
      </c>
      <c r="G366" s="1" t="s">
        <v>106</v>
      </c>
      <c r="H366" t="str">
        <f>IF(D366="Switzerland", VLOOKUP($B366, 'Combined Budget 2025 CHF'!$B:$K, 10, 0), VLOOKUP($B366, 'Combined Budget 2025 EUR'!$B:$K, 10, 0))</f>
        <v>BC</v>
      </c>
      <c r="I366" t="s">
        <v>64</v>
      </c>
      <c r="J366">
        <f>YEAR(VLOOKUP($B366, 'KPI data 2025'!$B:$H, 7, 0))</f>
        <v>2023</v>
      </c>
      <c r="K366">
        <f t="shared" si="120"/>
        <v>2023</v>
      </c>
      <c r="L366" s="5">
        <f>SUMIF('KPI data 2022'!$B:$B, $B366,'KPI data 2022'!$X:$X)</f>
        <v>0</v>
      </c>
      <c r="M366" s="5">
        <f>SUMIF('KPI data 2023'!$B:$B, $B366, 'KPI data 2023'!$X:$X)</f>
        <v>6604.56</v>
      </c>
      <c r="N366" s="5">
        <f>SUMIF('KPI data 2024'!$B:$B, $B366, 'KPI data 2024'!$X:$X)</f>
        <v>8905.6600000000017</v>
      </c>
      <c r="O366" s="5">
        <f>SUMIF('KPI data 2025'!$B:$B, $B366, 'KPI data 2025'!$X:$X)</f>
        <v>8780.43</v>
      </c>
      <c r="P366" s="5">
        <f>IF(D366="Switzerland",SUMIF('Combined Budget 2025 CHF'!$B:$B,$B366,'Combined Budget 2025 CHF'!$AF:$AF),SUMIF('Combined Budget 2025 EUR'!$B:$B,$B366,'Combined Budget 2025 EUR'!$AN:$AN))</f>
        <v>6570</v>
      </c>
      <c r="Q366" s="6"/>
      <c r="R366" s="6">
        <f t="shared" si="121"/>
        <v>-1.4061843816180031E-2</v>
      </c>
      <c r="S366" s="6">
        <f t="shared" si="122"/>
        <v>0.32944965296704098</v>
      </c>
      <c r="T366" s="6" t="str">
        <f t="shared" si="123"/>
        <v>N/A</v>
      </c>
      <c r="U366" s="6">
        <f t="shared" si="124"/>
        <v>0.33644292237442919</v>
      </c>
      <c r="V366" s="6" t="str">
        <f t="shared" si="125"/>
        <v>N/A</v>
      </c>
      <c r="W366" s="6"/>
      <c r="X366" s="7">
        <f t="shared" si="126"/>
        <v>-125.23000000000138</v>
      </c>
      <c r="Y366" s="7">
        <f t="shared" si="127"/>
        <v>2175.87</v>
      </c>
      <c r="Z366" s="7">
        <f t="shared" si="128"/>
        <v>8780.43</v>
      </c>
      <c r="AA366" s="7">
        <f t="shared" si="129"/>
        <v>2210.4300000000003</v>
      </c>
      <c r="AB366" s="6"/>
      <c r="AC366" s="5">
        <f>SUMIF('KPI data 2022'!$B:$B, $B366,'KPI data 2022'!$AI:$AI)</f>
        <v>0</v>
      </c>
      <c r="AD366" s="5">
        <f>SUMIF('KPI data 2023'!$B:$B, $B366, 'KPI data 2023'!$AI:$AI)</f>
        <v>6604.56</v>
      </c>
      <c r="AE366" s="5">
        <f>SUMIF('KPI data 2024'!$B:$B, $B366, 'KPI data 2024'!$AI:$AI)</f>
        <v>8905.6600000000017</v>
      </c>
      <c r="AF366" s="5">
        <f t="shared" si="139"/>
        <v>8780.43</v>
      </c>
      <c r="AG366" s="5">
        <f>IF(D366="Switzerland",SUMIF('Combined Budget 2025 CHF'!$B:$B,$B366,'Combined Budget 2025 CHF'!$Q:$Q),SUMIF('Combined Budget 2025 EUR'!$B:$B,$B366,'Combined Budget 2025 EUR'!$Q:$Q))</f>
        <v>9000</v>
      </c>
      <c r="AH366" s="6"/>
      <c r="AI366" s="6">
        <f t="shared" si="140"/>
        <v>-1.4061843816180031E-2</v>
      </c>
      <c r="AJ366" s="6">
        <f t="shared" si="141"/>
        <v>0.32944965296704098</v>
      </c>
      <c r="AK366" s="6" t="str">
        <f t="shared" si="142"/>
        <v>N/A</v>
      </c>
      <c r="AL366" s="6">
        <f t="shared" si="143"/>
        <v>-2.4396666666666622E-2</v>
      </c>
      <c r="AM366" s="6" t="str">
        <f t="shared" si="144"/>
        <v>N/A</v>
      </c>
      <c r="AN366" s="6"/>
      <c r="AO366" s="7">
        <f t="shared" si="145"/>
        <v>-125.23000000000138</v>
      </c>
      <c r="AP366" s="7">
        <f t="shared" si="146"/>
        <v>2175.87</v>
      </c>
      <c r="AQ366" s="7">
        <f t="shared" si="147"/>
        <v>8780.43</v>
      </c>
      <c r="AR366" s="7">
        <f t="shared" si="148"/>
        <v>-219.56999999999971</v>
      </c>
    </row>
    <row r="367" spans="2:44" x14ac:dyDescent="0.25">
      <c r="B367" s="1">
        <v>20990</v>
      </c>
      <c r="C367" s="1" t="s">
        <v>264</v>
      </c>
      <c r="D367" s="1" t="s">
        <v>23</v>
      </c>
      <c r="E367" s="1" t="str">
        <f>IF(D367="Switzerland", VLOOKUP($B367, 'Combined Budget 2025 CHF'!$B:$E, 4, 0), VLOOKUP($B367, 'Combined Budget 2025 EUR'!$B:$E, 4, 0))</f>
        <v>South East / Bayern</v>
      </c>
      <c r="F367" s="1" t="s">
        <v>535</v>
      </c>
      <c r="G367" s="1" t="s">
        <v>106</v>
      </c>
      <c r="H367" t="str">
        <f>IF(D367="Switzerland", VLOOKUP($B367, 'Combined Budget 2025 CHF'!$B:$K, 10, 0), VLOOKUP($B367, 'Combined Budget 2025 EUR'!$B:$K, 10, 0))</f>
        <v>BC</v>
      </c>
      <c r="I367" t="s">
        <v>64</v>
      </c>
      <c r="J367">
        <f>YEAR(VLOOKUP($B367, 'KPI data 2025'!$B:$H, 7, 0))</f>
        <v>2023</v>
      </c>
      <c r="K367">
        <f t="shared" si="120"/>
        <v>2023</v>
      </c>
      <c r="L367" s="5">
        <f>SUMIF('KPI data 2022'!$B:$B, $B367,'KPI data 2022'!$X:$X)</f>
        <v>0</v>
      </c>
      <c r="M367" s="5">
        <f>SUMIF('KPI data 2023'!$B:$B, $B367, 'KPI data 2023'!$X:$X)</f>
        <v>14032.6</v>
      </c>
      <c r="N367" s="5">
        <f>SUMIF('KPI data 2024'!$B:$B, $B367, 'KPI data 2024'!$X:$X)</f>
        <v>11937.859999999999</v>
      </c>
      <c r="O367" s="5">
        <f>SUMIF('KPI data 2025'!$B:$B, $B367, 'KPI data 2025'!$X:$X)</f>
        <v>15012.27</v>
      </c>
      <c r="P367" s="5">
        <f>IF(D367="Switzerland",SUMIF('Combined Budget 2025 CHF'!$B:$B,$B367,'Combined Budget 2025 CHF'!$AF:$AF),SUMIF('Combined Budget 2025 EUR'!$B:$B,$B367,'Combined Budget 2025 EUR'!$AN:$AN))</f>
        <v>7300</v>
      </c>
      <c r="Q367" s="6"/>
      <c r="R367" s="6">
        <f t="shared" si="121"/>
        <v>0.25753443246947127</v>
      </c>
      <c r="S367" s="6">
        <f t="shared" si="122"/>
        <v>6.9813862007040761E-2</v>
      </c>
      <c r="T367" s="6" t="str">
        <f t="shared" si="123"/>
        <v>N/A</v>
      </c>
      <c r="U367" s="6">
        <f t="shared" si="124"/>
        <v>1.0564753424657534</v>
      </c>
      <c r="V367" s="6" t="str">
        <f t="shared" si="125"/>
        <v>N/A</v>
      </c>
      <c r="W367" s="6"/>
      <c r="X367" s="7">
        <f t="shared" si="126"/>
        <v>3074.4100000000017</v>
      </c>
      <c r="Y367" s="7">
        <f t="shared" si="127"/>
        <v>979.67000000000007</v>
      </c>
      <c r="Z367" s="7">
        <f t="shared" si="128"/>
        <v>15012.27</v>
      </c>
      <c r="AA367" s="7">
        <f t="shared" si="129"/>
        <v>7712.27</v>
      </c>
      <c r="AB367" s="6"/>
      <c r="AC367" s="5">
        <f>SUMIF('KPI data 2022'!$B:$B, $B367,'KPI data 2022'!$AI:$AI)</f>
        <v>0</v>
      </c>
      <c r="AD367" s="5">
        <f>SUMIF('KPI data 2023'!$B:$B, $B367, 'KPI data 2023'!$AI:$AI)</f>
        <v>14032.6</v>
      </c>
      <c r="AE367" s="5">
        <f>SUMIF('KPI data 2024'!$B:$B, $B367, 'KPI data 2024'!$AI:$AI)</f>
        <v>11937.859999999999</v>
      </c>
      <c r="AF367" s="5">
        <f t="shared" si="139"/>
        <v>15012.27</v>
      </c>
      <c r="AG367" s="5">
        <f>IF(D367="Switzerland",SUMIF('Combined Budget 2025 CHF'!$B:$B,$B367,'Combined Budget 2025 CHF'!$Q:$Q),SUMIF('Combined Budget 2025 EUR'!$B:$B,$B367,'Combined Budget 2025 EUR'!$Q:$Q))</f>
        <v>10000</v>
      </c>
      <c r="AH367" s="6"/>
      <c r="AI367" s="6">
        <f t="shared" si="140"/>
        <v>0.25753443246947127</v>
      </c>
      <c r="AJ367" s="6">
        <f t="shared" si="141"/>
        <v>6.9813862007040761E-2</v>
      </c>
      <c r="AK367" s="6" t="str">
        <f t="shared" si="142"/>
        <v>N/A</v>
      </c>
      <c r="AL367" s="6">
        <f t="shared" si="143"/>
        <v>0.50122700000000009</v>
      </c>
      <c r="AM367" s="6" t="str">
        <f t="shared" si="144"/>
        <v>N/A</v>
      </c>
      <c r="AN367" s="6"/>
      <c r="AO367" s="7">
        <f t="shared" si="145"/>
        <v>3074.4100000000017</v>
      </c>
      <c r="AP367" s="7">
        <f t="shared" si="146"/>
        <v>979.67000000000007</v>
      </c>
      <c r="AQ367" s="7">
        <f t="shared" si="147"/>
        <v>15012.27</v>
      </c>
      <c r="AR367" s="7">
        <f t="shared" si="148"/>
        <v>5012.2700000000004</v>
      </c>
    </row>
    <row r="368" spans="2:44" x14ac:dyDescent="0.25">
      <c r="B368" s="1">
        <v>20992</v>
      </c>
      <c r="C368" s="1" t="s">
        <v>93</v>
      </c>
      <c r="D368" s="1" t="s">
        <v>23</v>
      </c>
      <c r="E368" s="1" t="str">
        <f>IF(D368="Switzerland", VLOOKUP($B368, 'Combined Budget 2025 CHF'!$B:$E, 4, 0), VLOOKUP($B368, 'Combined Budget 2025 EUR'!$B:$E, 4, 0))</f>
        <v>NRW</v>
      </c>
      <c r="F368" s="1" t="s">
        <v>535</v>
      </c>
      <c r="G368" s="1" t="s">
        <v>106</v>
      </c>
      <c r="H368" t="str">
        <f>IF(D368="Switzerland", VLOOKUP($B368, 'Combined Budget 2025 CHF'!$B:$K, 10, 0), VLOOKUP($B368, 'Combined Budget 2025 EUR'!$B:$K, 10, 0))</f>
        <v>BC</v>
      </c>
      <c r="I368" t="s">
        <v>64</v>
      </c>
      <c r="J368">
        <f>YEAR(VLOOKUP($B368, 'KPI data 2025'!$B:$H, 7, 0))</f>
        <v>1900</v>
      </c>
      <c r="K368" t="str">
        <f t="shared" si="120"/>
        <v>Pre-2022</v>
      </c>
      <c r="L368" s="5">
        <f>SUMIF('KPI data 2022'!$B:$B, $B368,'KPI data 2022'!$X:$X)</f>
        <v>0</v>
      </c>
      <c r="M368" s="5">
        <f>SUMIF('KPI data 2023'!$B:$B, $B368, 'KPI data 2023'!$X:$X)</f>
        <v>8081.4099999999989</v>
      </c>
      <c r="N368" s="5">
        <f>SUMIF('KPI data 2024'!$B:$B, $B368, 'KPI data 2024'!$X:$X)</f>
        <v>13063.13</v>
      </c>
      <c r="O368" s="5">
        <f>SUMIF('KPI data 2025'!$B:$B, $B368, 'KPI data 2025'!$X:$X)</f>
        <v>23929.86</v>
      </c>
      <c r="P368" s="5">
        <f>IF(D368="Switzerland",SUMIF('Combined Budget 2025 CHF'!$B:$B,$B368,'Combined Budget 2025 CHF'!$AF:$AF),SUMIF('Combined Budget 2025 EUR'!$B:$B,$B368,'Combined Budget 2025 EUR'!$AN:$AN))</f>
        <v>12045</v>
      </c>
      <c r="Q368" s="6"/>
      <c r="R368" s="6">
        <f t="shared" si="121"/>
        <v>0.83186265466239728</v>
      </c>
      <c r="S368" s="6">
        <f t="shared" si="122"/>
        <v>1.9610996100927935</v>
      </c>
      <c r="T368" s="6" t="str">
        <f t="shared" si="123"/>
        <v>N/A</v>
      </c>
      <c r="U368" s="6">
        <f t="shared" si="124"/>
        <v>0.98670485678704867</v>
      </c>
      <c r="V368" s="6" t="str">
        <f t="shared" si="125"/>
        <v>N/A</v>
      </c>
      <c r="W368" s="6"/>
      <c r="X368" s="7">
        <f t="shared" si="126"/>
        <v>10866.730000000001</v>
      </c>
      <c r="Y368" s="7">
        <f t="shared" si="127"/>
        <v>15848.45</v>
      </c>
      <c r="Z368" s="7">
        <f t="shared" si="128"/>
        <v>23929.86</v>
      </c>
      <c r="AA368" s="7">
        <f t="shared" si="129"/>
        <v>11884.86</v>
      </c>
      <c r="AB368" s="6"/>
      <c r="AC368" s="5">
        <f>SUMIF('KPI data 2022'!$B:$B, $B368,'KPI data 2022'!$AI:$AI)</f>
        <v>0</v>
      </c>
      <c r="AD368" s="5">
        <f>SUMIF('KPI data 2023'!$B:$B, $B368, 'KPI data 2023'!$AI:$AI)</f>
        <v>8081.4099999999989</v>
      </c>
      <c r="AE368" s="5">
        <f>SUMIF('KPI data 2024'!$B:$B, $B368, 'KPI data 2024'!$AI:$AI)</f>
        <v>13063.13</v>
      </c>
      <c r="AF368" s="5">
        <f t="shared" si="139"/>
        <v>23929.86</v>
      </c>
      <c r="AG368" s="5">
        <f>IF(D368="Switzerland",SUMIF('Combined Budget 2025 CHF'!$B:$B,$B368,'Combined Budget 2025 CHF'!$Q:$Q),SUMIF('Combined Budget 2025 EUR'!$B:$B,$B368,'Combined Budget 2025 EUR'!$Q:$Q))</f>
        <v>16500</v>
      </c>
      <c r="AH368" s="6"/>
      <c r="AI368" s="6">
        <f t="shared" si="140"/>
        <v>0.83186265466239728</v>
      </c>
      <c r="AJ368" s="6">
        <f t="shared" si="141"/>
        <v>1.9610996100927935</v>
      </c>
      <c r="AK368" s="6" t="str">
        <f t="shared" si="142"/>
        <v>N/A</v>
      </c>
      <c r="AL368" s="6">
        <f t="shared" si="143"/>
        <v>0.4502945454545455</v>
      </c>
      <c r="AM368" s="6" t="str">
        <f t="shared" si="144"/>
        <v>N/A</v>
      </c>
      <c r="AN368" s="6"/>
      <c r="AO368" s="7">
        <f t="shared" si="145"/>
        <v>10866.730000000001</v>
      </c>
      <c r="AP368" s="7">
        <f t="shared" si="146"/>
        <v>15848.45</v>
      </c>
      <c r="AQ368" s="7">
        <f t="shared" si="147"/>
        <v>23929.86</v>
      </c>
      <c r="AR368" s="7">
        <f t="shared" si="148"/>
        <v>7429.8600000000006</v>
      </c>
    </row>
    <row r="369" spans="2:44" x14ac:dyDescent="0.25">
      <c r="B369" s="1">
        <v>21012</v>
      </c>
      <c r="C369" s="1" t="s">
        <v>452</v>
      </c>
      <c r="D369" s="1" t="s">
        <v>31</v>
      </c>
      <c r="E369" s="1" t="str">
        <f>IF(D369="Switzerland", VLOOKUP($B369, 'Combined Budget 2025 CHF'!$B:$E, 4, 0), VLOOKUP($B369, 'Combined Budget 2025 EUR'!$B:$E, 4, 0))</f>
        <v>German Switzerland</v>
      </c>
      <c r="F369" s="1" t="s">
        <v>535</v>
      </c>
      <c r="G369" s="1" t="s">
        <v>106</v>
      </c>
      <c r="H369" t="str">
        <f>IF(D369="Switzerland", VLOOKUP($B369, 'Combined Budget 2025 CHF'!$B:$K, 10, 0), VLOOKUP($B369, 'Combined Budget 2025 EUR'!$B:$K, 10, 0))</f>
        <v>BC</v>
      </c>
      <c r="I369" t="s">
        <v>64</v>
      </c>
      <c r="J369">
        <f>YEAR(VLOOKUP($B369, 'KPI data 2025'!$B:$H, 7, 0))</f>
        <v>1900</v>
      </c>
      <c r="K369" t="str">
        <f t="shared" si="120"/>
        <v>Pre-2022</v>
      </c>
      <c r="L369" s="5">
        <f>SUMIF('KPI data 2022'!$B:$B, $B369,'KPI data 2022'!$X:$X)</f>
        <v>5175.12</v>
      </c>
      <c r="M369" s="5">
        <f>SUMIF('KPI data 2023'!$B:$B, $B369, 'KPI data 2023'!$X:$X)</f>
        <v>6918.63</v>
      </c>
      <c r="N369" s="5">
        <f>SUMIF('KPI data 2024'!$B:$B, $B369, 'KPI data 2024'!$X:$X)</f>
        <v>7298.55</v>
      </c>
      <c r="O369" s="5">
        <f>SUMIF('KPI data 2025'!$B:$B, $B369, 'KPI data 2025'!$X:$X)</f>
        <v>4167.5499999999993</v>
      </c>
      <c r="P369" s="5">
        <f>IF(D369="Switzerland",SUMIF('Combined Budget 2025 CHF'!$B:$B,$B369,'Combined Budget 2025 CHF'!$AF:$AF),SUMIF('Combined Budget 2025 EUR'!$B:$B,$B369,'Combined Budget 2025 EUR'!$AN:$AN))</f>
        <v>5840</v>
      </c>
      <c r="Q369" s="6"/>
      <c r="R369" s="6">
        <f t="shared" si="121"/>
        <v>-0.42898931979639798</v>
      </c>
      <c r="S369" s="6">
        <f t="shared" si="122"/>
        <v>-0.39763363556079756</v>
      </c>
      <c r="T369" s="6">
        <f t="shared" si="123"/>
        <v>-0.19469500224149405</v>
      </c>
      <c r="U369" s="6">
        <f t="shared" si="124"/>
        <v>-0.28637842465753438</v>
      </c>
      <c r="V369" s="6">
        <f t="shared" si="125"/>
        <v>-5.2694413214154801E-2</v>
      </c>
      <c r="W369" s="6"/>
      <c r="X369" s="7">
        <f t="shared" si="126"/>
        <v>-3131.0000000000009</v>
      </c>
      <c r="Y369" s="7">
        <f t="shared" si="127"/>
        <v>-2751.0800000000008</v>
      </c>
      <c r="Z369" s="7">
        <f t="shared" si="128"/>
        <v>-1007.5700000000006</v>
      </c>
      <c r="AA369" s="7">
        <f t="shared" si="129"/>
        <v>-1672.4500000000007</v>
      </c>
      <c r="AB369" s="6"/>
      <c r="AC369" s="5">
        <f>SUMIF('KPI data 2022'!$B:$B, $B369,'KPI data 2022'!$AI:$AI)</f>
        <v>5175.12</v>
      </c>
      <c r="AD369" s="5">
        <f>SUMIF('KPI data 2023'!$B:$B, $B369, 'KPI data 2023'!$AI:$AI)</f>
        <v>6918.63</v>
      </c>
      <c r="AE369" s="5">
        <f>SUMIF('KPI data 2024'!$B:$B, $B369, 'KPI data 2024'!$AI:$AI)</f>
        <v>7298.55</v>
      </c>
      <c r="AF369" s="5">
        <f t="shared" si="139"/>
        <v>4167.5499999999993</v>
      </c>
      <c r="AG369" s="5">
        <f>IF(D369="Switzerland",SUMIF('Combined Budget 2025 CHF'!$B:$B,$B369,'Combined Budget 2025 CHF'!$Q:$Q),SUMIF('Combined Budget 2025 EUR'!$B:$B,$B369,'Combined Budget 2025 EUR'!$Q:$Q))</f>
        <v>8000</v>
      </c>
      <c r="AH369" s="6"/>
      <c r="AI369" s="6">
        <f t="shared" si="140"/>
        <v>-0.42898931979639798</v>
      </c>
      <c r="AJ369" s="6">
        <f t="shared" si="141"/>
        <v>-0.39763363556079756</v>
      </c>
      <c r="AK369" s="6">
        <f t="shared" si="142"/>
        <v>-0.19469500224149405</v>
      </c>
      <c r="AL369" s="6">
        <f t="shared" si="143"/>
        <v>-0.47905625000000007</v>
      </c>
      <c r="AM369" s="6">
        <f t="shared" si="144"/>
        <v>-5.2694413214154801E-2</v>
      </c>
      <c r="AN369" s="6"/>
      <c r="AO369" s="7">
        <f t="shared" si="145"/>
        <v>-3131.0000000000009</v>
      </c>
      <c r="AP369" s="7">
        <f t="shared" si="146"/>
        <v>-2751.0800000000008</v>
      </c>
      <c r="AQ369" s="7">
        <f t="shared" si="147"/>
        <v>-1007.5700000000006</v>
      </c>
      <c r="AR369" s="7">
        <f t="shared" si="148"/>
        <v>-3832.4500000000007</v>
      </c>
    </row>
    <row r="370" spans="2:44" x14ac:dyDescent="0.25">
      <c r="B370" s="1">
        <v>21022</v>
      </c>
      <c r="C370" s="1" t="s">
        <v>453</v>
      </c>
      <c r="D370" s="1" t="s">
        <v>31</v>
      </c>
      <c r="E370" s="1" t="str">
        <f>IF(D370="Switzerland", VLOOKUP($B370, 'Combined Budget 2025 CHF'!$B:$E, 4, 0), VLOOKUP($B370, 'Combined Budget 2025 EUR'!$B:$E, 4, 0))</f>
        <v>German Switzerland</v>
      </c>
      <c r="F370" s="1" t="s">
        <v>535</v>
      </c>
      <c r="G370" s="1" t="s">
        <v>106</v>
      </c>
      <c r="H370" t="str">
        <f>IF(D370="Switzerland", VLOOKUP($B370, 'Combined Budget 2025 CHF'!$B:$K, 10, 0), VLOOKUP($B370, 'Combined Budget 2025 EUR'!$B:$K, 10, 0))</f>
        <v>BC</v>
      </c>
      <c r="I370" t="s">
        <v>64</v>
      </c>
      <c r="J370">
        <f>YEAR(VLOOKUP($B370, 'KPI data 2025'!$B:$H, 7, 0))</f>
        <v>1900</v>
      </c>
      <c r="K370" t="str">
        <f t="shared" si="120"/>
        <v>Pre-2022</v>
      </c>
      <c r="L370" s="5">
        <f>SUMIF('KPI data 2022'!$B:$B, $B370,'KPI data 2022'!$X:$X)</f>
        <v>3069.0899999999997</v>
      </c>
      <c r="M370" s="5">
        <f>SUMIF('KPI data 2023'!$B:$B, $B370, 'KPI data 2023'!$X:$X)</f>
        <v>8851.11</v>
      </c>
      <c r="N370" s="5">
        <f>SUMIF('KPI data 2024'!$B:$B, $B370, 'KPI data 2024'!$X:$X)</f>
        <v>7977.95</v>
      </c>
      <c r="O370" s="5">
        <f>SUMIF('KPI data 2025'!$B:$B, $B370, 'KPI data 2025'!$X:$X)</f>
        <v>6258.95</v>
      </c>
      <c r="P370" s="5">
        <f>IF(D370="Switzerland",SUMIF('Combined Budget 2025 CHF'!$B:$B,$B370,'Combined Budget 2025 CHF'!$AF:$AF),SUMIF('Combined Budget 2025 EUR'!$B:$B,$B370,'Combined Budget 2025 EUR'!$AN:$AN))</f>
        <v>5840</v>
      </c>
      <c r="Q370" s="6"/>
      <c r="R370" s="6">
        <f t="shared" si="121"/>
        <v>-0.21546888611736104</v>
      </c>
      <c r="S370" s="6">
        <f t="shared" si="122"/>
        <v>-0.29286270309599594</v>
      </c>
      <c r="T370" s="6">
        <f t="shared" si="123"/>
        <v>1.0393504263478754</v>
      </c>
      <c r="U370" s="6">
        <f t="shared" si="124"/>
        <v>7.1738013698630088E-2</v>
      </c>
      <c r="V370" s="6">
        <f t="shared" si="125"/>
        <v>0.19501392098245063</v>
      </c>
      <c r="W370" s="6"/>
      <c r="X370" s="7">
        <f t="shared" si="126"/>
        <v>-1719</v>
      </c>
      <c r="Y370" s="7">
        <f t="shared" si="127"/>
        <v>-2592.1600000000008</v>
      </c>
      <c r="Z370" s="7">
        <f t="shared" si="128"/>
        <v>3189.86</v>
      </c>
      <c r="AA370" s="7">
        <f t="shared" si="129"/>
        <v>418.94999999999982</v>
      </c>
      <c r="AB370" s="6"/>
      <c r="AC370" s="5">
        <f>SUMIF('KPI data 2022'!$B:$B, $B370,'KPI data 2022'!$AI:$AI)</f>
        <v>3069.0899999999997</v>
      </c>
      <c r="AD370" s="5">
        <f>SUMIF('KPI data 2023'!$B:$B, $B370, 'KPI data 2023'!$AI:$AI)</f>
        <v>8851.11</v>
      </c>
      <c r="AE370" s="5">
        <f>SUMIF('KPI data 2024'!$B:$B, $B370, 'KPI data 2024'!$AI:$AI)</f>
        <v>7977.95</v>
      </c>
      <c r="AF370" s="5">
        <f t="shared" si="139"/>
        <v>6258.95</v>
      </c>
      <c r="AG370" s="5">
        <f>IF(D370="Switzerland",SUMIF('Combined Budget 2025 CHF'!$B:$B,$B370,'Combined Budget 2025 CHF'!$Q:$Q),SUMIF('Combined Budget 2025 EUR'!$B:$B,$B370,'Combined Budget 2025 EUR'!$Q:$Q))</f>
        <v>8000</v>
      </c>
      <c r="AH370" s="6"/>
      <c r="AI370" s="6">
        <f t="shared" si="140"/>
        <v>-0.21546888611736104</v>
      </c>
      <c r="AJ370" s="6">
        <f t="shared" si="141"/>
        <v>-0.29286270309599594</v>
      </c>
      <c r="AK370" s="6">
        <f t="shared" si="142"/>
        <v>1.0393504263478754</v>
      </c>
      <c r="AL370" s="6">
        <f t="shared" si="143"/>
        <v>-0.21763125000000005</v>
      </c>
      <c r="AM370" s="6">
        <f t="shared" si="144"/>
        <v>0.19501392098245063</v>
      </c>
      <c r="AN370" s="6"/>
      <c r="AO370" s="7">
        <f t="shared" si="145"/>
        <v>-1719</v>
      </c>
      <c r="AP370" s="7">
        <f t="shared" si="146"/>
        <v>-2592.1600000000008</v>
      </c>
      <c r="AQ370" s="7">
        <f t="shared" si="147"/>
        <v>3189.86</v>
      </c>
      <c r="AR370" s="7">
        <f t="shared" si="148"/>
        <v>-1741.0500000000002</v>
      </c>
    </row>
    <row r="371" spans="2:44" x14ac:dyDescent="0.25">
      <c r="B371" s="1">
        <v>21024</v>
      </c>
      <c r="C371" s="1" t="s">
        <v>454</v>
      </c>
      <c r="D371" s="1" t="s">
        <v>31</v>
      </c>
      <c r="E371" s="1" t="str">
        <f>IF(D371="Switzerland", VLOOKUP($B371, 'Combined Budget 2025 CHF'!$B:$E, 4, 0), VLOOKUP($B371, 'Combined Budget 2025 EUR'!$B:$E, 4, 0))</f>
        <v>German Switzerland</v>
      </c>
      <c r="F371" s="1" t="s">
        <v>535</v>
      </c>
      <c r="G371" s="1" t="s">
        <v>106</v>
      </c>
      <c r="H371" t="str">
        <f>IF(D371="Switzerland", VLOOKUP($B371, 'Combined Budget 2025 CHF'!$B:$K, 10, 0), VLOOKUP($B371, 'Combined Budget 2025 EUR'!$B:$K, 10, 0))</f>
        <v>BC</v>
      </c>
      <c r="I371" t="s">
        <v>64</v>
      </c>
      <c r="J371">
        <f>YEAR(VLOOKUP($B371, 'KPI data 2025'!$B:$H, 7, 0))</f>
        <v>1900</v>
      </c>
      <c r="K371" t="str">
        <f t="shared" si="120"/>
        <v>Pre-2022</v>
      </c>
      <c r="L371" s="5">
        <f>SUMIF('KPI data 2022'!$B:$B, $B371,'KPI data 2022'!$X:$X)</f>
        <v>4853.5300000000007</v>
      </c>
      <c r="M371" s="5">
        <f>SUMIF('KPI data 2023'!$B:$B, $B371, 'KPI data 2023'!$X:$X)</f>
        <v>8979.14</v>
      </c>
      <c r="N371" s="5">
        <f>SUMIF('KPI data 2024'!$B:$B, $B371, 'KPI data 2024'!$X:$X)</f>
        <v>6408.35</v>
      </c>
      <c r="O371" s="5">
        <f>SUMIF('KPI data 2025'!$B:$B, $B371, 'KPI data 2025'!$X:$X)</f>
        <v>6854.6</v>
      </c>
      <c r="P371" s="5">
        <f>IF(D371="Switzerland",SUMIF('Combined Budget 2025 CHF'!$B:$B,$B371,'Combined Budget 2025 CHF'!$AF:$AF),SUMIF('Combined Budget 2025 EUR'!$B:$B,$B371,'Combined Budget 2025 EUR'!$AN:$AN))</f>
        <v>5110</v>
      </c>
      <c r="Q371" s="6"/>
      <c r="R371" s="6">
        <f t="shared" si="121"/>
        <v>6.9635709660052836E-2</v>
      </c>
      <c r="S371" s="6">
        <f t="shared" si="122"/>
        <v>-0.23660840570477792</v>
      </c>
      <c r="T371" s="6">
        <f t="shared" si="123"/>
        <v>0.41229167224679752</v>
      </c>
      <c r="U371" s="6">
        <f t="shared" si="124"/>
        <v>0.34140900195694734</v>
      </c>
      <c r="V371" s="6">
        <f t="shared" si="125"/>
        <v>9.0137048734752812E-2</v>
      </c>
      <c r="W371" s="6"/>
      <c r="X371" s="7">
        <f t="shared" si="126"/>
        <v>446.25</v>
      </c>
      <c r="Y371" s="7">
        <f t="shared" si="127"/>
        <v>-2124.5399999999991</v>
      </c>
      <c r="Z371" s="7">
        <f t="shared" si="128"/>
        <v>2001.0699999999997</v>
      </c>
      <c r="AA371" s="7">
        <f t="shared" si="129"/>
        <v>1744.6000000000004</v>
      </c>
      <c r="AB371" s="6"/>
      <c r="AC371" s="5">
        <f>SUMIF('KPI data 2022'!$B:$B, $B371,'KPI data 2022'!$AI:$AI)</f>
        <v>4853.5300000000007</v>
      </c>
      <c r="AD371" s="5">
        <f>SUMIF('KPI data 2023'!$B:$B, $B371, 'KPI data 2023'!$AI:$AI)</f>
        <v>8979.14</v>
      </c>
      <c r="AE371" s="5">
        <f>SUMIF('KPI data 2024'!$B:$B, $B371, 'KPI data 2024'!$AI:$AI)</f>
        <v>6408.35</v>
      </c>
      <c r="AF371" s="5">
        <f t="shared" si="139"/>
        <v>6854.6</v>
      </c>
      <c r="AG371" s="5">
        <f>IF(D371="Switzerland",SUMIF('Combined Budget 2025 CHF'!$B:$B,$B371,'Combined Budget 2025 CHF'!$Q:$Q),SUMIF('Combined Budget 2025 EUR'!$B:$B,$B371,'Combined Budget 2025 EUR'!$Q:$Q))</f>
        <v>7000</v>
      </c>
      <c r="AH371" s="6"/>
      <c r="AI371" s="6">
        <f t="shared" si="140"/>
        <v>6.9635709660052836E-2</v>
      </c>
      <c r="AJ371" s="6">
        <f t="shared" si="141"/>
        <v>-0.23660840570477792</v>
      </c>
      <c r="AK371" s="6">
        <f t="shared" si="142"/>
        <v>0.41229167224679752</v>
      </c>
      <c r="AL371" s="6">
        <f t="shared" si="143"/>
        <v>-2.0771428571428552E-2</v>
      </c>
      <c r="AM371" s="6">
        <f t="shared" si="144"/>
        <v>9.0137048734752812E-2</v>
      </c>
      <c r="AN371" s="6"/>
      <c r="AO371" s="7">
        <f t="shared" si="145"/>
        <v>446.25</v>
      </c>
      <c r="AP371" s="7">
        <f t="shared" si="146"/>
        <v>-2124.5399999999991</v>
      </c>
      <c r="AQ371" s="7">
        <f t="shared" si="147"/>
        <v>2001.0699999999997</v>
      </c>
      <c r="AR371" s="7">
        <f t="shared" si="148"/>
        <v>-145.39999999999964</v>
      </c>
    </row>
    <row r="372" spans="2:44" x14ac:dyDescent="0.25">
      <c r="B372">
        <v>21042</v>
      </c>
      <c r="C372" t="s">
        <v>455</v>
      </c>
      <c r="D372" t="s">
        <v>31</v>
      </c>
      <c r="E372" s="1" t="str">
        <f>IF(D372="Switzerland", VLOOKUP($B372, 'Combined Budget 2025 CHF'!$B:$E, 4, 0), VLOOKUP($B372, 'Combined Budget 2025 EUR'!$B:$E, 4, 0))</f>
        <v>German Switzerland</v>
      </c>
      <c r="F372" s="1" t="s">
        <v>535</v>
      </c>
      <c r="G372" s="1" t="s">
        <v>106</v>
      </c>
      <c r="H372" t="str">
        <f>IF(D372="Switzerland", VLOOKUP($B372, 'Combined Budget 2025 CHF'!$B:$K, 10, 0), VLOOKUP($B372, 'Combined Budget 2025 EUR'!$B:$K, 10, 0))</f>
        <v>BC</v>
      </c>
      <c r="I372" t="s">
        <v>64</v>
      </c>
      <c r="J372">
        <f>YEAR(VLOOKUP($B372, 'KPI data 2025'!$B:$H, 7, 0))</f>
        <v>1900</v>
      </c>
      <c r="K372" t="str">
        <f t="shared" si="120"/>
        <v>Pre-2022</v>
      </c>
      <c r="L372" s="5">
        <f>SUMIF('KPI data 2022'!$B:$B, $B372,'KPI data 2022'!$X:$X)</f>
        <v>5429.3499999999995</v>
      </c>
      <c r="M372" s="5">
        <f>SUMIF('KPI data 2023'!$B:$B, $B372, 'KPI data 2023'!$X:$X)</f>
        <v>4802.33</v>
      </c>
      <c r="N372" s="5">
        <f>SUMIF('KPI data 2024'!$B:$B, $B372, 'KPI data 2024'!$X:$X)</f>
        <v>6139.04</v>
      </c>
      <c r="O372" s="5">
        <f>SUMIF('KPI data 2025'!$B:$B, $B372, 'KPI data 2025'!$X:$X)</f>
        <v>5987.09</v>
      </c>
      <c r="P372" s="5">
        <f>IF(D372="Switzerland",SUMIF('Combined Budget 2025 CHF'!$B:$B,$B372,'Combined Budget 2025 CHF'!$AF:$AF),SUMIF('Combined Budget 2025 EUR'!$B:$B,$B372,'Combined Budget 2025 EUR'!$AN:$AN))</f>
        <v>5110</v>
      </c>
      <c r="Q372" s="6"/>
      <c r="R372" s="6">
        <f t="shared" si="121"/>
        <v>-2.4751426933201204E-2</v>
      </c>
      <c r="S372" s="6">
        <f t="shared" si="122"/>
        <v>0.24670524516224424</v>
      </c>
      <c r="T372" s="6">
        <f t="shared" si="123"/>
        <v>0.10272684575501678</v>
      </c>
      <c r="U372" s="6">
        <f t="shared" si="124"/>
        <v>0.17164187866927594</v>
      </c>
      <c r="V372" s="6">
        <f t="shared" si="125"/>
        <v>2.4747781764931531E-2</v>
      </c>
      <c r="W372" s="6"/>
      <c r="X372" s="7">
        <f t="shared" si="126"/>
        <v>-151.94999999999982</v>
      </c>
      <c r="Y372" s="7">
        <f t="shared" si="127"/>
        <v>1184.7600000000002</v>
      </c>
      <c r="Z372" s="7">
        <f t="shared" si="128"/>
        <v>557.74000000000069</v>
      </c>
      <c r="AA372" s="7">
        <f t="shared" si="129"/>
        <v>877.09000000000015</v>
      </c>
      <c r="AB372" s="6"/>
      <c r="AC372" s="5">
        <f>SUMIF('KPI data 2022'!$B:$B, $B372,'KPI data 2022'!$AI:$AI)</f>
        <v>5429.3499999999995</v>
      </c>
      <c r="AD372" s="5">
        <f>SUMIF('KPI data 2023'!$B:$B, $B372, 'KPI data 2023'!$AI:$AI)</f>
        <v>4802.33</v>
      </c>
      <c r="AE372" s="5">
        <f>SUMIF('KPI data 2024'!$B:$B, $B372, 'KPI data 2024'!$AI:$AI)</f>
        <v>6139.04</v>
      </c>
      <c r="AF372" s="5">
        <f t="shared" si="139"/>
        <v>5987.09</v>
      </c>
      <c r="AG372" s="5">
        <f>IF(D372="Switzerland",SUMIF('Combined Budget 2025 CHF'!$B:$B,$B372,'Combined Budget 2025 CHF'!$Q:$Q),SUMIF('Combined Budget 2025 EUR'!$B:$B,$B372,'Combined Budget 2025 EUR'!$Q:$Q))</f>
        <v>7000</v>
      </c>
      <c r="AH372" s="6"/>
      <c r="AI372" s="6">
        <f t="shared" si="140"/>
        <v>-2.4751426933201204E-2</v>
      </c>
      <c r="AJ372" s="6">
        <f t="shared" si="141"/>
        <v>0.24670524516224424</v>
      </c>
      <c r="AK372" s="6">
        <f t="shared" si="142"/>
        <v>0.10272684575501678</v>
      </c>
      <c r="AL372" s="6">
        <f t="shared" si="143"/>
        <v>-0.14470142857142854</v>
      </c>
      <c r="AM372" s="6">
        <f t="shared" si="144"/>
        <v>2.4747781764931531E-2</v>
      </c>
      <c r="AN372" s="6"/>
      <c r="AO372" s="7">
        <f t="shared" si="145"/>
        <v>-151.94999999999982</v>
      </c>
      <c r="AP372" s="7">
        <f t="shared" si="146"/>
        <v>1184.7600000000002</v>
      </c>
      <c r="AQ372" s="7">
        <f t="shared" si="147"/>
        <v>557.74000000000069</v>
      </c>
      <c r="AR372" s="7">
        <f t="shared" si="148"/>
        <v>-1012.9099999999999</v>
      </c>
    </row>
    <row r="373" spans="2:44" x14ac:dyDescent="0.25">
      <c r="B373">
        <v>21059</v>
      </c>
      <c r="C373" t="s">
        <v>456</v>
      </c>
      <c r="D373" t="s">
        <v>31</v>
      </c>
      <c r="E373" s="1" t="str">
        <f>IF(D373="Switzerland", VLOOKUP($B373, 'Combined Budget 2025 CHF'!$B:$E, 4, 0), VLOOKUP($B373, 'Combined Budget 2025 EUR'!$B:$E, 4, 0))</f>
        <v>German Switzerland</v>
      </c>
      <c r="F373" s="1" t="s">
        <v>535</v>
      </c>
      <c r="G373" s="1" t="s">
        <v>106</v>
      </c>
      <c r="H373" t="str">
        <f>IF(D373="Switzerland", VLOOKUP($B373, 'Combined Budget 2025 CHF'!$B:$K, 10, 0), VLOOKUP($B373, 'Combined Budget 2025 EUR'!$B:$K, 10, 0))</f>
        <v>BC</v>
      </c>
      <c r="I373" t="s">
        <v>64</v>
      </c>
      <c r="J373">
        <f>YEAR(VLOOKUP($B373, 'KPI data 2025'!$B:$H, 7, 0))</f>
        <v>1900</v>
      </c>
      <c r="K373" t="str">
        <f t="shared" si="120"/>
        <v>Pre-2022</v>
      </c>
      <c r="L373" s="5">
        <f>SUMIF('KPI data 2022'!$B:$B, $B373,'KPI data 2022'!$X:$X)</f>
        <v>12162.419999999998</v>
      </c>
      <c r="M373" s="5">
        <f>SUMIF('KPI data 2023'!$B:$B, $B373, 'KPI data 2023'!$X:$X)</f>
        <v>12954.21</v>
      </c>
      <c r="N373" s="5">
        <f>SUMIF('KPI data 2024'!$B:$B, $B373, 'KPI data 2024'!$X:$X)</f>
        <v>6276.2800000000007</v>
      </c>
      <c r="O373" s="5">
        <f>SUMIF('KPI data 2025'!$B:$B, $B373, 'KPI data 2025'!$X:$X)</f>
        <v>11973.61</v>
      </c>
      <c r="P373" s="5">
        <f>IF(D373="Switzerland",SUMIF('Combined Budget 2025 CHF'!$B:$B,$B373,'Combined Budget 2025 CHF'!$AF:$AF),SUMIF('Combined Budget 2025 EUR'!$B:$B,$B373,'Combined Budget 2025 EUR'!$AN:$AN))</f>
        <v>4380</v>
      </c>
      <c r="Q373" s="6"/>
      <c r="R373" s="6">
        <f t="shared" si="121"/>
        <v>0.90775586812570497</v>
      </c>
      <c r="S373" s="6">
        <f t="shared" si="122"/>
        <v>-7.5697398760711687E-2</v>
      </c>
      <c r="T373" s="6">
        <f t="shared" si="123"/>
        <v>-1.5524048667945878E-2</v>
      </c>
      <c r="U373" s="6">
        <f t="shared" si="124"/>
        <v>1.7337009132420094</v>
      </c>
      <c r="V373" s="6">
        <f t="shared" si="125"/>
        <v>-3.9038123583143847E-3</v>
      </c>
      <c r="W373" s="6"/>
      <c r="X373" s="7">
        <f t="shared" si="126"/>
        <v>5697.33</v>
      </c>
      <c r="Y373" s="7">
        <f t="shared" si="127"/>
        <v>-980.59999999999854</v>
      </c>
      <c r="Z373" s="7">
        <f t="shared" si="128"/>
        <v>-188.80999999999767</v>
      </c>
      <c r="AA373" s="7">
        <f t="shared" si="129"/>
        <v>7593.6100000000006</v>
      </c>
      <c r="AB373" s="6"/>
      <c r="AC373" s="5">
        <f>SUMIF('KPI data 2022'!$B:$B, $B373,'KPI data 2022'!$AI:$AI)</f>
        <v>12162.419999999998</v>
      </c>
      <c r="AD373" s="5">
        <f>SUMIF('KPI data 2023'!$B:$B, $B373, 'KPI data 2023'!$AI:$AI)</f>
        <v>12954.21</v>
      </c>
      <c r="AE373" s="5">
        <f>SUMIF('KPI data 2024'!$B:$B, $B373, 'KPI data 2024'!$AI:$AI)</f>
        <v>6276.2800000000007</v>
      </c>
      <c r="AF373" s="5">
        <f t="shared" si="139"/>
        <v>11973.61</v>
      </c>
      <c r="AG373" s="5">
        <f>IF(D373="Switzerland",SUMIF('Combined Budget 2025 CHF'!$B:$B,$B373,'Combined Budget 2025 CHF'!$Q:$Q),SUMIF('Combined Budget 2025 EUR'!$B:$B,$B373,'Combined Budget 2025 EUR'!$Q:$Q))</f>
        <v>6000</v>
      </c>
      <c r="AH373" s="6"/>
      <c r="AI373" s="6">
        <f t="shared" si="140"/>
        <v>0.90775586812570497</v>
      </c>
      <c r="AJ373" s="6">
        <f t="shared" si="141"/>
        <v>-7.5697398760711687E-2</v>
      </c>
      <c r="AK373" s="6">
        <f t="shared" si="142"/>
        <v>-1.5524048667945878E-2</v>
      </c>
      <c r="AL373" s="6">
        <f t="shared" si="143"/>
        <v>0.99560166666666672</v>
      </c>
      <c r="AM373" s="6">
        <f t="shared" si="144"/>
        <v>-3.9038123583143847E-3</v>
      </c>
      <c r="AN373" s="6"/>
      <c r="AO373" s="7">
        <f t="shared" si="145"/>
        <v>5697.33</v>
      </c>
      <c r="AP373" s="7">
        <f t="shared" si="146"/>
        <v>-980.59999999999854</v>
      </c>
      <c r="AQ373" s="7">
        <f t="shared" si="147"/>
        <v>-188.80999999999767</v>
      </c>
      <c r="AR373" s="7">
        <f t="shared" si="148"/>
        <v>5973.6100000000006</v>
      </c>
    </row>
    <row r="374" spans="2:44" x14ac:dyDescent="0.25">
      <c r="B374">
        <v>21075</v>
      </c>
      <c r="C374" t="s">
        <v>457</v>
      </c>
      <c r="D374" t="s">
        <v>31</v>
      </c>
      <c r="E374" s="1" t="str">
        <f>IF(D374="Switzerland", VLOOKUP($B374, 'Combined Budget 2025 CHF'!$B:$E, 4, 0), VLOOKUP($B374, 'Combined Budget 2025 EUR'!$B:$E, 4, 0))</f>
        <v>German Switzerland</v>
      </c>
      <c r="F374" s="1" t="s">
        <v>535</v>
      </c>
      <c r="G374" s="1" t="s">
        <v>106</v>
      </c>
      <c r="H374" t="str">
        <f>IF(D374="Switzerland", VLOOKUP($B374, 'Combined Budget 2025 CHF'!$B:$K, 10, 0), VLOOKUP($B374, 'Combined Budget 2025 EUR'!$B:$K, 10, 0))</f>
        <v>BC</v>
      </c>
      <c r="I374" t="s">
        <v>64</v>
      </c>
      <c r="J374">
        <f>YEAR(VLOOKUP($B374, 'KPI data 2025'!$B:$H, 7, 0))</f>
        <v>1900</v>
      </c>
      <c r="K374" t="str">
        <f t="shared" si="120"/>
        <v>Pre-2022</v>
      </c>
      <c r="L374" s="5">
        <f>SUMIF('KPI data 2022'!$B:$B, $B374,'KPI data 2022'!$X:$X)</f>
        <v>15404.300000000001</v>
      </c>
      <c r="M374" s="5">
        <f>SUMIF('KPI data 2023'!$B:$B, $B374, 'KPI data 2023'!$X:$X)</f>
        <v>27417.809999999998</v>
      </c>
      <c r="N374" s="5">
        <f>SUMIF('KPI data 2024'!$B:$B, $B374, 'KPI data 2024'!$X:$X)</f>
        <v>12600.050000000001</v>
      </c>
      <c r="O374" s="5">
        <f>SUMIF('KPI data 2025'!$B:$B, $B374, 'KPI data 2025'!$X:$X)</f>
        <v>0</v>
      </c>
      <c r="P374" s="5">
        <f>IF(D374="Switzerland",SUMIF('Combined Budget 2025 CHF'!$B:$B,$B374,'Combined Budget 2025 CHF'!$AF:$AF),SUMIF('Combined Budget 2025 EUR'!$B:$B,$B374,'Combined Budget 2025 EUR'!$AN:$AN))</f>
        <v>8760</v>
      </c>
      <c r="Q374" s="6"/>
      <c r="R374" s="6">
        <f t="shared" si="121"/>
        <v>-1</v>
      </c>
      <c r="S374" s="6">
        <f t="shared" si="122"/>
        <v>-1</v>
      </c>
      <c r="T374" s="6">
        <f t="shared" si="123"/>
        <v>-1</v>
      </c>
      <c r="U374" s="6">
        <f t="shared" si="124"/>
        <v>-1</v>
      </c>
      <c r="V374" s="6">
        <f t="shared" si="125"/>
        <v>-1</v>
      </c>
      <c r="W374" s="6"/>
      <c r="X374" s="7">
        <f t="shared" si="126"/>
        <v>-12600.050000000001</v>
      </c>
      <c r="Y374" s="7">
        <f t="shared" si="127"/>
        <v>-27417.809999999998</v>
      </c>
      <c r="Z374" s="7">
        <f t="shared" si="128"/>
        <v>-15404.300000000001</v>
      </c>
      <c r="AA374" s="7">
        <f t="shared" si="129"/>
        <v>-8760</v>
      </c>
      <c r="AB374" s="6"/>
      <c r="AC374" s="5">
        <f>SUMIF('KPI data 2022'!$B:$B, $B374,'KPI data 2022'!$AI:$AI)</f>
        <v>15404.300000000001</v>
      </c>
      <c r="AD374" s="5">
        <f>SUMIF('KPI data 2023'!$B:$B, $B374, 'KPI data 2023'!$AI:$AI)</f>
        <v>27417.809999999998</v>
      </c>
      <c r="AE374" s="5">
        <f>SUMIF('KPI data 2024'!$B:$B, $B374, 'KPI data 2024'!$AI:$AI)</f>
        <v>12600.050000000001</v>
      </c>
      <c r="AF374" s="5">
        <f t="shared" si="139"/>
        <v>0</v>
      </c>
      <c r="AG374" s="5">
        <f>IF(D374="Switzerland",SUMIF('Combined Budget 2025 CHF'!$B:$B,$B374,'Combined Budget 2025 CHF'!$Q:$Q),SUMIF('Combined Budget 2025 EUR'!$B:$B,$B374,'Combined Budget 2025 EUR'!$Q:$Q))</f>
        <v>12000</v>
      </c>
      <c r="AH374" s="6"/>
      <c r="AI374" s="6">
        <f t="shared" si="140"/>
        <v>-1</v>
      </c>
      <c r="AJ374" s="6">
        <f t="shared" si="141"/>
        <v>-1</v>
      </c>
      <c r="AK374" s="6">
        <f t="shared" si="142"/>
        <v>-1</v>
      </c>
      <c r="AL374" s="6">
        <f t="shared" si="143"/>
        <v>-1</v>
      </c>
      <c r="AM374" s="6">
        <f t="shared" si="144"/>
        <v>-1</v>
      </c>
      <c r="AN374" s="6"/>
      <c r="AO374" s="7">
        <f t="shared" si="145"/>
        <v>-12600.050000000001</v>
      </c>
      <c r="AP374" s="7">
        <f t="shared" si="146"/>
        <v>-27417.809999999998</v>
      </c>
      <c r="AQ374" s="7">
        <f t="shared" si="147"/>
        <v>-15404.300000000001</v>
      </c>
      <c r="AR374" s="7">
        <f t="shared" si="148"/>
        <v>-12000</v>
      </c>
    </row>
    <row r="375" spans="2:44" x14ac:dyDescent="0.25">
      <c r="B375">
        <v>23002</v>
      </c>
      <c r="C375" t="s">
        <v>365</v>
      </c>
      <c r="D375" t="s">
        <v>27</v>
      </c>
      <c r="E375" s="1" t="str">
        <f>IF(D375="Switzerland", VLOOKUP($B375, 'Combined Budget 2025 CHF'!$B:$E, 4, 0), VLOOKUP($B375, 'Combined Budget 2025 EUR'!$B:$E, 4, 0))</f>
        <v>Netherlands Central</v>
      </c>
      <c r="F375" s="1" t="s">
        <v>535</v>
      </c>
      <c r="G375" s="1" t="s">
        <v>106</v>
      </c>
      <c r="H375" t="str">
        <f>IF(D375="Switzerland", VLOOKUP($B375, 'Combined Budget 2025 CHF'!$B:$K, 10, 0), VLOOKUP($B375, 'Combined Budget 2025 EUR'!$B:$K, 10, 0))</f>
        <v>BC</v>
      </c>
      <c r="I375" t="s">
        <v>64</v>
      </c>
      <c r="J375">
        <f>YEAR(VLOOKUP($B375, 'KPI data 2025'!$B:$H, 7, 0))</f>
        <v>1900</v>
      </c>
      <c r="K375" t="str">
        <f t="shared" si="120"/>
        <v>Pre-2022</v>
      </c>
      <c r="L375" s="5">
        <f>SUMIF('KPI data 2022'!$B:$B, $B375,'KPI data 2022'!$X:$X)</f>
        <v>12621.250000000002</v>
      </c>
      <c r="M375" s="5">
        <f>SUMIF('KPI data 2023'!$B:$B, $B375, 'KPI data 2023'!$X:$X)</f>
        <v>6799.95</v>
      </c>
      <c r="N375" s="5">
        <f>SUMIF('KPI data 2024'!$B:$B, $B375, 'KPI data 2024'!$X:$X)</f>
        <v>5972.3099999999995</v>
      </c>
      <c r="O375" s="5">
        <f>SUMIF('KPI data 2025'!$B:$B, $B375, 'KPI data 2025'!$X:$X)</f>
        <v>1394.32</v>
      </c>
      <c r="P375" s="5">
        <f>IF(D375="Switzerland",SUMIF('Combined Budget 2025 CHF'!$B:$B,$B375,'Combined Budget 2025 CHF'!$AF:$AF),SUMIF('Combined Budget 2025 EUR'!$B:$B,$B375,'Combined Budget 2025 EUR'!$AN:$AN))</f>
        <v>4380</v>
      </c>
      <c r="Q375" s="6"/>
      <c r="R375" s="6">
        <f t="shared" si="121"/>
        <v>-0.76653589649566078</v>
      </c>
      <c r="S375" s="6">
        <f t="shared" si="122"/>
        <v>-0.7949514334664225</v>
      </c>
      <c r="T375" s="6">
        <f t="shared" si="123"/>
        <v>-0.88952599782113495</v>
      </c>
      <c r="U375" s="6">
        <f t="shared" si="124"/>
        <v>-0.68166210045662101</v>
      </c>
      <c r="V375" s="6">
        <f t="shared" si="125"/>
        <v>-0.42347914516954865</v>
      </c>
      <c r="W375" s="6"/>
      <c r="X375" s="7">
        <f t="shared" si="126"/>
        <v>-4577.99</v>
      </c>
      <c r="Y375" s="7">
        <f t="shared" si="127"/>
        <v>-5405.63</v>
      </c>
      <c r="Z375" s="7">
        <f t="shared" si="128"/>
        <v>-11226.930000000002</v>
      </c>
      <c r="AA375" s="7">
        <f t="shared" si="129"/>
        <v>-2985.6800000000003</v>
      </c>
      <c r="AB375" s="6"/>
      <c r="AC375" s="5">
        <f>SUMIF('KPI data 2022'!$B:$B, $B375,'KPI data 2022'!$AI:$AI)</f>
        <v>12621.250000000002</v>
      </c>
      <c r="AD375" s="5">
        <f>SUMIF('KPI data 2023'!$B:$B, $B375, 'KPI data 2023'!$AI:$AI)</f>
        <v>6799.95</v>
      </c>
      <c r="AE375" s="5">
        <f>SUMIF('KPI data 2024'!$B:$B, $B375, 'KPI data 2024'!$AI:$AI)</f>
        <v>5972.3099999999995</v>
      </c>
      <c r="AF375" s="5">
        <f t="shared" si="139"/>
        <v>1394.32</v>
      </c>
      <c r="AG375" s="5">
        <f>IF(D375="Switzerland",SUMIF('Combined Budget 2025 CHF'!$B:$B,$B375,'Combined Budget 2025 CHF'!$Q:$Q),SUMIF('Combined Budget 2025 EUR'!$B:$B,$B375,'Combined Budget 2025 EUR'!$Q:$Q))</f>
        <v>6000</v>
      </c>
      <c r="AH375" s="6"/>
      <c r="AI375" s="6">
        <f t="shared" si="140"/>
        <v>-0.76653589649566078</v>
      </c>
      <c r="AJ375" s="6">
        <f t="shared" si="141"/>
        <v>-0.7949514334664225</v>
      </c>
      <c r="AK375" s="6">
        <f t="shared" si="142"/>
        <v>-0.88952599782113495</v>
      </c>
      <c r="AL375" s="6">
        <f t="shared" si="143"/>
        <v>-0.76761333333333337</v>
      </c>
      <c r="AM375" s="6">
        <f t="shared" si="144"/>
        <v>-0.42347914516954865</v>
      </c>
      <c r="AN375" s="6"/>
      <c r="AO375" s="7">
        <f t="shared" si="145"/>
        <v>-4577.99</v>
      </c>
      <c r="AP375" s="7">
        <f t="shared" si="146"/>
        <v>-5405.63</v>
      </c>
      <c r="AQ375" s="7">
        <f t="shared" si="147"/>
        <v>-11226.930000000002</v>
      </c>
      <c r="AR375" s="7">
        <f t="shared" si="148"/>
        <v>-4605.68</v>
      </c>
    </row>
    <row r="376" spans="2:44" x14ac:dyDescent="0.25">
      <c r="B376">
        <v>23024</v>
      </c>
      <c r="C376" t="s">
        <v>366</v>
      </c>
      <c r="D376" t="s">
        <v>27</v>
      </c>
      <c r="E376" s="1" t="str">
        <f>IF(D376="Switzerland", VLOOKUP($B376, 'Combined Budget 2025 CHF'!$B:$E, 4, 0), VLOOKUP($B376, 'Combined Budget 2025 EUR'!$B:$E, 4, 0))</f>
        <v>Netherlands Central</v>
      </c>
      <c r="F376" s="1" t="s">
        <v>535</v>
      </c>
      <c r="G376" s="1" t="s">
        <v>106</v>
      </c>
      <c r="H376" t="str">
        <f>IF(D376="Switzerland", VLOOKUP($B376, 'Combined Budget 2025 CHF'!$B:$K, 10, 0), VLOOKUP($B376, 'Combined Budget 2025 EUR'!$B:$K, 10, 0))</f>
        <v>BC</v>
      </c>
      <c r="I376" t="s">
        <v>64</v>
      </c>
      <c r="J376">
        <f>YEAR(VLOOKUP($B376, 'KPI data 2025'!$B:$H, 7, 0))</f>
        <v>1900</v>
      </c>
      <c r="K376" t="str">
        <f t="shared" si="120"/>
        <v>Pre-2022</v>
      </c>
      <c r="L376" s="5">
        <f>SUMIF('KPI data 2022'!$B:$B, $B376,'KPI data 2022'!$X:$X)</f>
        <v>4760.32</v>
      </c>
      <c r="M376" s="5">
        <f>SUMIF('KPI data 2023'!$B:$B, $B376, 'KPI data 2023'!$X:$X)</f>
        <v>6491.14</v>
      </c>
      <c r="N376" s="5">
        <f>SUMIF('KPI data 2024'!$B:$B, $B376, 'KPI data 2024'!$X:$X)</f>
        <v>8484.3100000000013</v>
      </c>
      <c r="O376" s="5">
        <f>SUMIF('KPI data 2025'!$B:$B, $B376, 'KPI data 2025'!$X:$X)</f>
        <v>10636.2</v>
      </c>
      <c r="P376" s="5">
        <f>IF(D376="Switzerland",SUMIF('Combined Budget 2025 CHF'!$B:$B,$B376,'Combined Budget 2025 CHF'!$AF:$AF),SUMIF('Combined Budget 2025 EUR'!$B:$B,$B376,'Combined Budget 2025 EUR'!$AN:$AN))</f>
        <v>7300</v>
      </c>
      <c r="Q376" s="6"/>
      <c r="R376" s="6">
        <f t="shared" si="121"/>
        <v>0.25363170369776666</v>
      </c>
      <c r="S376" s="6">
        <f t="shared" si="122"/>
        <v>0.63857196116552717</v>
      </c>
      <c r="T376" s="6">
        <f t="shared" si="123"/>
        <v>1.2343455902124232</v>
      </c>
      <c r="U376" s="6">
        <f t="shared" si="124"/>
        <v>0.45701369863013719</v>
      </c>
      <c r="V376" s="6">
        <f t="shared" si="125"/>
        <v>0.22260899529463329</v>
      </c>
      <c r="W376" s="6"/>
      <c r="X376" s="7">
        <f t="shared" si="126"/>
        <v>2151.8899999999994</v>
      </c>
      <c r="Y376" s="7">
        <f t="shared" si="127"/>
        <v>4145.0600000000004</v>
      </c>
      <c r="Z376" s="7">
        <f t="shared" si="128"/>
        <v>5875.880000000001</v>
      </c>
      <c r="AA376" s="7">
        <f t="shared" si="129"/>
        <v>3336.2000000000007</v>
      </c>
      <c r="AB376" s="6"/>
      <c r="AC376" s="5">
        <f>SUMIF('KPI data 2022'!$B:$B, $B376,'KPI data 2022'!$AI:$AI)</f>
        <v>4760.32</v>
      </c>
      <c r="AD376" s="5">
        <f>SUMIF('KPI data 2023'!$B:$B, $B376, 'KPI data 2023'!$AI:$AI)</f>
        <v>6491.14</v>
      </c>
      <c r="AE376" s="5">
        <f>SUMIF('KPI data 2024'!$B:$B, $B376, 'KPI data 2024'!$AI:$AI)</f>
        <v>8484.3100000000013</v>
      </c>
      <c r="AF376" s="5">
        <f t="shared" si="139"/>
        <v>10636.2</v>
      </c>
      <c r="AG376" s="5">
        <f>IF(D376="Switzerland",SUMIF('Combined Budget 2025 CHF'!$B:$B,$B376,'Combined Budget 2025 CHF'!$Q:$Q),SUMIF('Combined Budget 2025 EUR'!$B:$B,$B376,'Combined Budget 2025 EUR'!$Q:$Q))</f>
        <v>10000</v>
      </c>
      <c r="AH376" s="6"/>
      <c r="AI376" s="6">
        <f t="shared" si="140"/>
        <v>0.25363170369776666</v>
      </c>
      <c r="AJ376" s="6">
        <f t="shared" si="141"/>
        <v>0.63857196116552717</v>
      </c>
      <c r="AK376" s="6">
        <f t="shared" si="142"/>
        <v>1.2343455902124232</v>
      </c>
      <c r="AL376" s="6">
        <f t="shared" si="143"/>
        <v>6.362000000000001E-2</v>
      </c>
      <c r="AM376" s="6">
        <f t="shared" si="144"/>
        <v>0.22260899529463329</v>
      </c>
      <c r="AN376" s="6"/>
      <c r="AO376" s="7">
        <f t="shared" si="145"/>
        <v>2151.8899999999994</v>
      </c>
      <c r="AP376" s="7">
        <f t="shared" si="146"/>
        <v>4145.0600000000004</v>
      </c>
      <c r="AQ376" s="7">
        <f t="shared" si="147"/>
        <v>5875.880000000001</v>
      </c>
      <c r="AR376" s="7">
        <f t="shared" si="148"/>
        <v>636.20000000000073</v>
      </c>
    </row>
    <row r="377" spans="2:44" x14ac:dyDescent="0.25">
      <c r="B377">
        <v>23082</v>
      </c>
      <c r="C377" t="s">
        <v>399</v>
      </c>
      <c r="D377" t="s">
        <v>27</v>
      </c>
      <c r="E377" s="1" t="str">
        <f>IF(D377="Switzerland", VLOOKUP($B377, 'Combined Budget 2025 CHF'!$B:$E, 4, 0), VLOOKUP($B377, 'Combined Budget 2025 EUR'!$B:$E, 4, 0))</f>
        <v>Netherlands Other / Belgium</v>
      </c>
      <c r="F377" s="1" t="s">
        <v>535</v>
      </c>
      <c r="G377" s="1" t="s">
        <v>106</v>
      </c>
      <c r="H377" t="str">
        <f>IF(D377="Switzerland", VLOOKUP($B377, 'Combined Budget 2025 CHF'!$B:$K, 10, 0), VLOOKUP($B377, 'Combined Budget 2025 EUR'!$B:$K, 10, 0))</f>
        <v>BC</v>
      </c>
      <c r="I377" t="s">
        <v>64</v>
      </c>
      <c r="J377">
        <f>YEAR(VLOOKUP($B377, 'KPI data 2025'!$B:$H, 7, 0))</f>
        <v>1900</v>
      </c>
      <c r="K377" t="str">
        <f t="shared" si="120"/>
        <v>Pre-2022</v>
      </c>
      <c r="L377" s="5">
        <f>SUMIF('KPI data 2022'!$B:$B, $B377,'KPI data 2022'!$X:$X)</f>
        <v>10649.63</v>
      </c>
      <c r="M377" s="5">
        <f>SUMIF('KPI data 2023'!$B:$B, $B377, 'KPI data 2023'!$X:$X)</f>
        <v>19473.02</v>
      </c>
      <c r="N377" s="5">
        <f>SUMIF('KPI data 2024'!$B:$B, $B377, 'KPI data 2024'!$X:$X)</f>
        <v>17971.02</v>
      </c>
      <c r="O377" s="5">
        <f>SUMIF('KPI data 2025'!$B:$B, $B377, 'KPI data 2025'!$X:$X)</f>
        <v>13099.74</v>
      </c>
      <c r="P377" s="5">
        <f>IF(D377="Switzerland",SUMIF('Combined Budget 2025 CHF'!$B:$B,$B377,'Combined Budget 2025 CHF'!$AF:$AF),SUMIF('Combined Budget 2025 EUR'!$B:$B,$B377,'Combined Budget 2025 EUR'!$AN:$AN))</f>
        <v>13140</v>
      </c>
      <c r="Q377" s="6"/>
      <c r="R377" s="6">
        <f t="shared" si="121"/>
        <v>-0.27106307822260511</v>
      </c>
      <c r="S377" s="6">
        <f t="shared" si="122"/>
        <v>-0.327287703704921</v>
      </c>
      <c r="T377" s="6">
        <f t="shared" si="123"/>
        <v>0.23006526987322573</v>
      </c>
      <c r="U377" s="6">
        <f t="shared" si="124"/>
        <v>-3.0639269406392833E-3</v>
      </c>
      <c r="V377" s="6">
        <f t="shared" si="125"/>
        <v>5.3130132596135526E-2</v>
      </c>
      <c r="W377" s="6"/>
      <c r="X377" s="7">
        <f t="shared" si="126"/>
        <v>-4871.2800000000007</v>
      </c>
      <c r="Y377" s="7">
        <f t="shared" si="127"/>
        <v>-6373.2800000000007</v>
      </c>
      <c r="Z377" s="7">
        <f t="shared" si="128"/>
        <v>2450.1100000000006</v>
      </c>
      <c r="AA377" s="7">
        <f t="shared" si="129"/>
        <v>-40.260000000000218</v>
      </c>
      <c r="AB377" s="6"/>
      <c r="AC377" s="5">
        <f>SUMIF('KPI data 2022'!$B:$B, $B377,'KPI data 2022'!$AI:$AI)</f>
        <v>10649.63</v>
      </c>
      <c r="AD377" s="5">
        <f>SUMIF('KPI data 2023'!$B:$B, $B377, 'KPI data 2023'!$AI:$AI)</f>
        <v>19473.02</v>
      </c>
      <c r="AE377" s="5">
        <f>SUMIF('KPI data 2024'!$B:$B, $B377, 'KPI data 2024'!$AI:$AI)</f>
        <v>17971.02</v>
      </c>
      <c r="AF377" s="5">
        <f t="shared" ref="AF377:AF430" si="149">O377</f>
        <v>13099.74</v>
      </c>
      <c r="AG377" s="5">
        <f>IF(D377="Switzerland",SUMIF('Combined Budget 2025 CHF'!$B:$B,$B377,'Combined Budget 2025 CHF'!$Q:$Q),SUMIF('Combined Budget 2025 EUR'!$B:$B,$B377,'Combined Budget 2025 EUR'!$Q:$Q))</f>
        <v>18000</v>
      </c>
      <c r="AH377" s="6"/>
      <c r="AI377" s="6">
        <f t="shared" ref="AI377:AI430" si="150">IFERROR($AF377/AE377-1, "N/A")</f>
        <v>-0.27106307822260511</v>
      </c>
      <c r="AJ377" s="6">
        <f t="shared" ref="AJ377:AJ430" si="151">IFERROR($AF377/AD377-1, "N/A")</f>
        <v>-0.327287703704921</v>
      </c>
      <c r="AK377" s="6">
        <f t="shared" ref="AK377:AK430" si="152">IFERROR($AF377/AC377-1, "N/A")</f>
        <v>0.23006526987322573</v>
      </c>
      <c r="AL377" s="6">
        <f t="shared" ref="AL377:AL430" si="153">IFERROR($AF377/AG377-1, "N/A")</f>
        <v>-0.27223666666666668</v>
      </c>
      <c r="AM377" s="6">
        <f t="shared" ref="AM377:AM430" si="154">IFERROR(_xlfn.RRI(4,AC377,AF377), "N/A")</f>
        <v>5.3130132596135526E-2</v>
      </c>
      <c r="AN377" s="6"/>
      <c r="AO377" s="7">
        <f t="shared" ref="AO377:AO430" si="155">$AF377-AE377</f>
        <v>-4871.2800000000007</v>
      </c>
      <c r="AP377" s="7">
        <f t="shared" ref="AP377:AP430" si="156">$AF377-AD377</f>
        <v>-6373.2800000000007</v>
      </c>
      <c r="AQ377" s="7">
        <f t="shared" ref="AQ377:AQ430" si="157">$AF377-AC377</f>
        <v>2450.1100000000006</v>
      </c>
      <c r="AR377" s="7">
        <f t="shared" ref="AR377:AR430" si="158">$AF377-AG377</f>
        <v>-4900.26</v>
      </c>
    </row>
    <row r="378" spans="2:44" x14ac:dyDescent="0.25">
      <c r="B378">
        <v>23085</v>
      </c>
      <c r="C378" t="s">
        <v>367</v>
      </c>
      <c r="D378" t="s">
        <v>27</v>
      </c>
      <c r="E378" s="1" t="str">
        <f>IF(D378="Switzerland", VLOOKUP($B378, 'Combined Budget 2025 CHF'!$B:$E, 4, 0), VLOOKUP($B378, 'Combined Budget 2025 EUR'!$B:$E, 4, 0))</f>
        <v>Netherlands Central</v>
      </c>
      <c r="F378" s="1" t="s">
        <v>535</v>
      </c>
      <c r="G378" s="1" t="s">
        <v>106</v>
      </c>
      <c r="H378" t="str">
        <f>IF(D378="Switzerland", VLOOKUP($B378, 'Combined Budget 2025 CHF'!$B:$K, 10, 0), VLOOKUP($B378, 'Combined Budget 2025 EUR'!$B:$K, 10, 0))</f>
        <v>BC</v>
      </c>
      <c r="I378" t="s">
        <v>64</v>
      </c>
      <c r="J378">
        <f>YEAR(VLOOKUP($B378, 'KPI data 2025'!$B:$H, 7, 0))</f>
        <v>1900</v>
      </c>
      <c r="K378" t="str">
        <f t="shared" si="120"/>
        <v>Pre-2022</v>
      </c>
      <c r="L378" s="5">
        <f>SUMIF('KPI data 2022'!$B:$B, $B378,'KPI data 2022'!$X:$X)</f>
        <v>8060.66</v>
      </c>
      <c r="M378" s="5">
        <f>SUMIF('KPI data 2023'!$B:$B, $B378, 'KPI data 2023'!$X:$X)</f>
        <v>7683.44</v>
      </c>
      <c r="N378" s="5">
        <f>SUMIF('KPI data 2024'!$B:$B, $B378, 'KPI data 2024'!$X:$X)</f>
        <v>5202.84</v>
      </c>
      <c r="O378" s="5">
        <f>SUMIF('KPI data 2025'!$B:$B, $B378, 'KPI data 2025'!$X:$X)</f>
        <v>12376.759999999998</v>
      </c>
      <c r="P378" s="5">
        <f>IF(D378="Switzerland",SUMIF('Combined Budget 2025 CHF'!$B:$B,$B378,'Combined Budget 2025 CHF'!$AF:$AF),SUMIF('Combined Budget 2025 EUR'!$B:$B,$B378,'Combined Budget 2025 EUR'!$AN:$AN))</f>
        <v>3650</v>
      </c>
      <c r="Q378" s="6"/>
      <c r="R378" s="6">
        <f t="shared" si="121"/>
        <v>1.3788469374418582</v>
      </c>
      <c r="S378" s="6">
        <f t="shared" si="122"/>
        <v>0.6108357714773589</v>
      </c>
      <c r="T378" s="6">
        <f t="shared" si="123"/>
        <v>0.5354524319348537</v>
      </c>
      <c r="U378" s="6">
        <f t="shared" si="124"/>
        <v>2.3908931506849309</v>
      </c>
      <c r="V378" s="6">
        <f t="shared" si="125"/>
        <v>0.11316384353498687</v>
      </c>
      <c r="W378" s="6"/>
      <c r="X378" s="7">
        <f t="shared" si="126"/>
        <v>7173.9199999999983</v>
      </c>
      <c r="Y378" s="7">
        <f t="shared" si="127"/>
        <v>4693.3199999999988</v>
      </c>
      <c r="Z378" s="7">
        <f t="shared" si="128"/>
        <v>4316.0999999999985</v>
      </c>
      <c r="AA378" s="7">
        <f t="shared" si="129"/>
        <v>8726.7599999999984</v>
      </c>
      <c r="AB378" s="6"/>
      <c r="AC378" s="5">
        <f>SUMIF('KPI data 2022'!$B:$B, $B378,'KPI data 2022'!$AI:$AI)</f>
        <v>8060.66</v>
      </c>
      <c r="AD378" s="5">
        <f>SUMIF('KPI data 2023'!$B:$B, $B378, 'KPI data 2023'!$AI:$AI)</f>
        <v>7683.44</v>
      </c>
      <c r="AE378" s="5">
        <f>SUMIF('KPI data 2024'!$B:$B, $B378, 'KPI data 2024'!$AI:$AI)</f>
        <v>5202.84</v>
      </c>
      <c r="AF378" s="5">
        <f t="shared" si="149"/>
        <v>12376.759999999998</v>
      </c>
      <c r="AG378" s="5">
        <f>IF(D378="Switzerland",SUMIF('Combined Budget 2025 CHF'!$B:$B,$B378,'Combined Budget 2025 CHF'!$Q:$Q),SUMIF('Combined Budget 2025 EUR'!$B:$B,$B378,'Combined Budget 2025 EUR'!$Q:$Q))</f>
        <v>5000</v>
      </c>
      <c r="AH378" s="6"/>
      <c r="AI378" s="6">
        <f t="shared" si="150"/>
        <v>1.3788469374418582</v>
      </c>
      <c r="AJ378" s="6">
        <f t="shared" si="151"/>
        <v>0.6108357714773589</v>
      </c>
      <c r="AK378" s="6">
        <f t="shared" si="152"/>
        <v>0.5354524319348537</v>
      </c>
      <c r="AL378" s="6">
        <f t="shared" si="153"/>
        <v>1.4753519999999996</v>
      </c>
      <c r="AM378" s="6">
        <f t="shared" si="154"/>
        <v>0.11316384353498687</v>
      </c>
      <c r="AN378" s="6"/>
      <c r="AO378" s="7">
        <f t="shared" si="155"/>
        <v>7173.9199999999983</v>
      </c>
      <c r="AP378" s="7">
        <f t="shared" si="156"/>
        <v>4693.3199999999988</v>
      </c>
      <c r="AQ378" s="7">
        <f t="shared" si="157"/>
        <v>4316.0999999999985</v>
      </c>
      <c r="AR378" s="7">
        <f t="shared" si="158"/>
        <v>7376.7599999999984</v>
      </c>
    </row>
    <row r="379" spans="2:44" x14ac:dyDescent="0.25">
      <c r="B379">
        <v>24029</v>
      </c>
      <c r="C379" t="s">
        <v>400</v>
      </c>
      <c r="D379" t="s">
        <v>27</v>
      </c>
      <c r="E379" s="1" t="str">
        <f>IF(D379="Switzerland", VLOOKUP($B379, 'Combined Budget 2025 CHF'!$B:$E, 4, 0), VLOOKUP($B379, 'Combined Budget 2025 EUR'!$B:$E, 4, 0))</f>
        <v>Netherlands Other / Belgium</v>
      </c>
      <c r="F379" s="1" t="s">
        <v>535</v>
      </c>
      <c r="G379" s="1" t="s">
        <v>106</v>
      </c>
      <c r="H379" t="str">
        <f>IF(D379="Switzerland", VLOOKUP($B379, 'Combined Budget 2025 CHF'!$B:$K, 10, 0), VLOOKUP($B379, 'Combined Budget 2025 EUR'!$B:$K, 10, 0))</f>
        <v>BC</v>
      </c>
      <c r="I379" t="s">
        <v>64</v>
      </c>
      <c r="J379">
        <f>YEAR(VLOOKUP($B379, 'KPI data 2025'!$B:$H, 7, 0))</f>
        <v>2021</v>
      </c>
      <c r="K379" t="str">
        <f t="shared" si="120"/>
        <v>Pre-2022</v>
      </c>
      <c r="L379" s="5">
        <f>SUMIF('KPI data 2022'!$B:$B, $B379,'KPI data 2022'!$X:$X)</f>
        <v>5962.3600000000006</v>
      </c>
      <c r="M379" s="5">
        <f>SUMIF('KPI data 2023'!$B:$B, $B379, 'KPI data 2023'!$X:$X)</f>
        <v>3851.8399999999997</v>
      </c>
      <c r="N379" s="5">
        <f>SUMIF('KPI data 2024'!$B:$B, $B379, 'KPI data 2024'!$X:$X)</f>
        <v>8178.8100000000013</v>
      </c>
      <c r="O379" s="5">
        <f>SUMIF('KPI data 2025'!$B:$B, $B379, 'KPI data 2025'!$X:$X)</f>
        <v>3437.34</v>
      </c>
      <c r="P379" s="5">
        <f>IF(D379="Switzerland",SUMIF('Combined Budget 2025 CHF'!$B:$B,$B379,'Combined Budget 2025 CHF'!$AF:$AF),SUMIF('Combined Budget 2025 EUR'!$B:$B,$B379,'Combined Budget 2025 EUR'!$AN:$AN))</f>
        <v>8030</v>
      </c>
      <c r="Q379" s="6"/>
      <c r="R379" s="6">
        <f t="shared" si="121"/>
        <v>-0.57972614597967187</v>
      </c>
      <c r="S379" s="6">
        <f t="shared" si="122"/>
        <v>-0.1076109080335631</v>
      </c>
      <c r="T379" s="6">
        <f t="shared" si="123"/>
        <v>-0.42349338181525442</v>
      </c>
      <c r="U379" s="6">
        <f t="shared" si="124"/>
        <v>-0.57193773349937738</v>
      </c>
      <c r="V379" s="6">
        <f t="shared" si="125"/>
        <v>-0.12863306861146151</v>
      </c>
      <c r="W379" s="6"/>
      <c r="X379" s="7">
        <f t="shared" si="126"/>
        <v>-4741.4700000000012</v>
      </c>
      <c r="Y379" s="7">
        <f t="shared" si="127"/>
        <v>-414.49999999999955</v>
      </c>
      <c r="Z379" s="7">
        <f t="shared" si="128"/>
        <v>-2525.0200000000004</v>
      </c>
      <c r="AA379" s="7">
        <f t="shared" si="129"/>
        <v>-4592.66</v>
      </c>
      <c r="AB379" s="6"/>
      <c r="AC379" s="5">
        <f>SUMIF('KPI data 2022'!$B:$B, $B379,'KPI data 2022'!$AI:$AI)</f>
        <v>5962.3600000000006</v>
      </c>
      <c r="AD379" s="5">
        <f>SUMIF('KPI data 2023'!$B:$B, $B379, 'KPI data 2023'!$AI:$AI)</f>
        <v>3851.8399999999997</v>
      </c>
      <c r="AE379" s="5">
        <f>SUMIF('KPI data 2024'!$B:$B, $B379, 'KPI data 2024'!$AI:$AI)</f>
        <v>8178.8100000000013</v>
      </c>
      <c r="AF379" s="5">
        <f t="shared" si="149"/>
        <v>3437.34</v>
      </c>
      <c r="AG379" s="5">
        <f>IF(D379="Switzerland",SUMIF('Combined Budget 2025 CHF'!$B:$B,$B379,'Combined Budget 2025 CHF'!$Q:$Q),SUMIF('Combined Budget 2025 EUR'!$B:$B,$B379,'Combined Budget 2025 EUR'!$Q:$Q))</f>
        <v>11000</v>
      </c>
      <c r="AH379" s="6"/>
      <c r="AI379" s="6">
        <f t="shared" si="150"/>
        <v>-0.57972614597967187</v>
      </c>
      <c r="AJ379" s="6">
        <f t="shared" si="151"/>
        <v>-0.1076109080335631</v>
      </c>
      <c r="AK379" s="6">
        <f t="shared" si="152"/>
        <v>-0.42349338181525442</v>
      </c>
      <c r="AL379" s="6">
        <f t="shared" si="153"/>
        <v>-0.68751454545454549</v>
      </c>
      <c r="AM379" s="6">
        <f t="shared" si="154"/>
        <v>-0.12863306861146151</v>
      </c>
      <c r="AN379" s="6"/>
      <c r="AO379" s="7">
        <f t="shared" si="155"/>
        <v>-4741.4700000000012</v>
      </c>
      <c r="AP379" s="7">
        <f t="shared" si="156"/>
        <v>-414.49999999999955</v>
      </c>
      <c r="AQ379" s="7">
        <f t="shared" si="157"/>
        <v>-2525.0200000000004</v>
      </c>
      <c r="AR379" s="7">
        <f t="shared" si="158"/>
        <v>-7562.66</v>
      </c>
    </row>
    <row r="380" spans="2:44" x14ac:dyDescent="0.25">
      <c r="B380">
        <v>24032</v>
      </c>
      <c r="C380" t="s">
        <v>401</v>
      </c>
      <c r="D380" t="s">
        <v>27</v>
      </c>
      <c r="E380" s="1" t="str">
        <f>IF(D380="Switzerland", VLOOKUP($B380, 'Combined Budget 2025 CHF'!$B:$E, 4, 0), VLOOKUP($B380, 'Combined Budget 2025 EUR'!$B:$E, 4, 0))</f>
        <v>Netherlands Other / Belgium</v>
      </c>
      <c r="F380" s="1" t="s">
        <v>535</v>
      </c>
      <c r="G380" s="1" t="s">
        <v>106</v>
      </c>
      <c r="H380" t="str">
        <f>IF(D380="Switzerland", VLOOKUP($B380, 'Combined Budget 2025 CHF'!$B:$K, 10, 0), VLOOKUP($B380, 'Combined Budget 2025 EUR'!$B:$K, 10, 0))</f>
        <v>BC</v>
      </c>
      <c r="I380" t="s">
        <v>64</v>
      </c>
      <c r="J380">
        <f>YEAR(VLOOKUP($B380, 'KPI data 2025'!$B:$H, 7, 0))</f>
        <v>2021</v>
      </c>
      <c r="K380" t="str">
        <f t="shared" si="120"/>
        <v>Pre-2022</v>
      </c>
      <c r="L380" s="5">
        <f>SUMIF('KPI data 2022'!$B:$B, $B380,'KPI data 2022'!$X:$X)</f>
        <v>7390.9000000000005</v>
      </c>
      <c r="M380" s="5">
        <f>SUMIF('KPI data 2023'!$B:$B, $B380, 'KPI data 2023'!$X:$X)</f>
        <v>6735.6200000000008</v>
      </c>
      <c r="N380" s="5">
        <f>SUMIF('KPI data 2024'!$B:$B, $B380, 'KPI data 2024'!$X:$X)</f>
        <v>8628.89</v>
      </c>
      <c r="O380" s="5">
        <f>SUMIF('KPI data 2025'!$B:$B, $B380, 'KPI data 2025'!$X:$X)</f>
        <v>7063.130000000001</v>
      </c>
      <c r="P380" s="5">
        <f>IF(D380="Switzerland",SUMIF('Combined Budget 2025 CHF'!$B:$B,$B380,'Combined Budget 2025 CHF'!$AF:$AF),SUMIF('Combined Budget 2025 EUR'!$B:$B,$B380,'Combined Budget 2025 EUR'!$AN:$AN))</f>
        <v>7300</v>
      </c>
      <c r="Q380" s="6"/>
      <c r="R380" s="6">
        <f t="shared" si="121"/>
        <v>-0.18145555222050558</v>
      </c>
      <c r="S380" s="6">
        <f t="shared" si="122"/>
        <v>4.8623586247442674E-2</v>
      </c>
      <c r="T380" s="6">
        <f t="shared" si="123"/>
        <v>-4.434777902555842E-2</v>
      </c>
      <c r="U380" s="6">
        <f t="shared" si="124"/>
        <v>-3.2447945205479334E-2</v>
      </c>
      <c r="V380" s="6">
        <f t="shared" si="125"/>
        <v>-1.1276245552549136E-2</v>
      </c>
      <c r="W380" s="6"/>
      <c r="X380" s="7">
        <f t="shared" si="126"/>
        <v>-1565.7599999999984</v>
      </c>
      <c r="Y380" s="7">
        <f t="shared" si="127"/>
        <v>327.51000000000022</v>
      </c>
      <c r="Z380" s="7">
        <f t="shared" si="128"/>
        <v>-327.76999999999953</v>
      </c>
      <c r="AA380" s="7">
        <f t="shared" si="129"/>
        <v>-236.86999999999898</v>
      </c>
      <c r="AB380" s="6"/>
      <c r="AC380" s="5">
        <f>SUMIF('KPI data 2022'!$B:$B, $B380,'KPI data 2022'!$AI:$AI)</f>
        <v>7390.9000000000005</v>
      </c>
      <c r="AD380" s="5">
        <f>SUMIF('KPI data 2023'!$B:$B, $B380, 'KPI data 2023'!$AI:$AI)</f>
        <v>6735.6200000000008</v>
      </c>
      <c r="AE380" s="5">
        <f>SUMIF('KPI data 2024'!$B:$B, $B380, 'KPI data 2024'!$AI:$AI)</f>
        <v>8628.89</v>
      </c>
      <c r="AF380" s="5">
        <f t="shared" si="149"/>
        <v>7063.130000000001</v>
      </c>
      <c r="AG380" s="5">
        <f>IF(D380="Switzerland",SUMIF('Combined Budget 2025 CHF'!$B:$B,$B380,'Combined Budget 2025 CHF'!$Q:$Q),SUMIF('Combined Budget 2025 EUR'!$B:$B,$B380,'Combined Budget 2025 EUR'!$Q:$Q))</f>
        <v>10000</v>
      </c>
      <c r="AH380" s="6"/>
      <c r="AI380" s="6">
        <f t="shared" si="150"/>
        <v>-0.18145555222050558</v>
      </c>
      <c r="AJ380" s="6">
        <f t="shared" si="151"/>
        <v>4.8623586247442674E-2</v>
      </c>
      <c r="AK380" s="6">
        <f t="shared" si="152"/>
        <v>-4.434777902555842E-2</v>
      </c>
      <c r="AL380" s="6">
        <f t="shared" si="153"/>
        <v>-0.29368699999999992</v>
      </c>
      <c r="AM380" s="6">
        <f t="shared" si="154"/>
        <v>-1.1276245552549136E-2</v>
      </c>
      <c r="AN380" s="6"/>
      <c r="AO380" s="7">
        <f t="shared" si="155"/>
        <v>-1565.7599999999984</v>
      </c>
      <c r="AP380" s="7">
        <f t="shared" si="156"/>
        <v>327.51000000000022</v>
      </c>
      <c r="AQ380" s="7">
        <f t="shared" si="157"/>
        <v>-327.76999999999953</v>
      </c>
      <c r="AR380" s="7">
        <f t="shared" si="158"/>
        <v>-2936.869999999999</v>
      </c>
    </row>
    <row r="381" spans="2:44" x14ac:dyDescent="0.25">
      <c r="B381">
        <v>29003</v>
      </c>
      <c r="C381" t="s">
        <v>94</v>
      </c>
      <c r="D381" t="s">
        <v>23</v>
      </c>
      <c r="E381" s="1" t="str">
        <f>IF(D381="Switzerland", VLOOKUP($B381, 'Combined Budget 2025 CHF'!$B:$E, 4, 0), VLOOKUP($B381, 'Combined Budget 2025 EUR'!$B:$E, 4, 0))</f>
        <v>NRW</v>
      </c>
      <c r="F381" s="1" t="s">
        <v>535</v>
      </c>
      <c r="G381" s="1" t="s">
        <v>106</v>
      </c>
      <c r="H381" t="str">
        <f>IF(D381="Switzerland", VLOOKUP($B381, 'Combined Budget 2025 CHF'!$B:$K, 10, 0), VLOOKUP($B381, 'Combined Budget 2025 EUR'!$B:$K, 10, 0))</f>
        <v>BC</v>
      </c>
      <c r="I381" t="s">
        <v>64</v>
      </c>
      <c r="J381">
        <f>YEAR(VLOOKUP($B381, 'KPI data 2025'!$B:$H, 7, 0))</f>
        <v>2023</v>
      </c>
      <c r="K381">
        <f t="shared" si="120"/>
        <v>2023</v>
      </c>
      <c r="L381" s="5">
        <f>SUMIF('KPI data 2022'!$B:$B, $B381,'KPI data 2022'!$X:$X)</f>
        <v>0</v>
      </c>
      <c r="M381" s="5">
        <f>SUMIF('KPI data 2023'!$B:$B, $B381, 'KPI data 2023'!$X:$X)</f>
        <v>2431.59</v>
      </c>
      <c r="N381" s="5">
        <f>SUMIF('KPI data 2024'!$B:$B, $B381, 'KPI data 2024'!$X:$X)</f>
        <v>6267.38</v>
      </c>
      <c r="O381" s="5">
        <f>SUMIF('KPI data 2025'!$B:$B, $B381, 'KPI data 2025'!$X:$X)</f>
        <v>3321.32</v>
      </c>
      <c r="P381" s="5">
        <f>IF(D381="Switzerland",SUMIF('Combined Budget 2025 CHF'!$B:$B,$B381,'Combined Budget 2025 CHF'!$AF:$AF),SUMIF('Combined Budget 2025 EUR'!$B:$B,$B381,'Combined Budget 2025 EUR'!$AN:$AN))</f>
        <v>4380</v>
      </c>
      <c r="Q381" s="6"/>
      <c r="R381" s="6">
        <f t="shared" si="121"/>
        <v>-0.47006245033809979</v>
      </c>
      <c r="S381" s="6">
        <f t="shared" si="122"/>
        <v>0.36590461385348672</v>
      </c>
      <c r="T381" s="6" t="str">
        <f t="shared" si="123"/>
        <v>N/A</v>
      </c>
      <c r="U381" s="6">
        <f t="shared" si="124"/>
        <v>-0.2417077625570776</v>
      </c>
      <c r="V381" s="6" t="str">
        <f t="shared" si="125"/>
        <v>N/A</v>
      </c>
      <c r="W381" s="6"/>
      <c r="X381" s="7">
        <f t="shared" si="126"/>
        <v>-2946.06</v>
      </c>
      <c r="Y381" s="7">
        <f t="shared" si="127"/>
        <v>889.73</v>
      </c>
      <c r="Z381" s="7">
        <f t="shared" si="128"/>
        <v>3321.32</v>
      </c>
      <c r="AA381" s="7">
        <f t="shared" si="129"/>
        <v>-1058.6799999999998</v>
      </c>
      <c r="AB381" s="6"/>
      <c r="AC381" s="5">
        <f>SUMIF('KPI data 2022'!$B:$B, $B381,'KPI data 2022'!$AI:$AI)</f>
        <v>0</v>
      </c>
      <c r="AD381" s="5">
        <f>SUMIF('KPI data 2023'!$B:$B, $B381, 'KPI data 2023'!$AI:$AI)</f>
        <v>2431.59</v>
      </c>
      <c r="AE381" s="5">
        <f>SUMIF('KPI data 2024'!$B:$B, $B381, 'KPI data 2024'!$AI:$AI)</f>
        <v>6267.38</v>
      </c>
      <c r="AF381" s="5">
        <f t="shared" si="149"/>
        <v>3321.32</v>
      </c>
      <c r="AG381" s="5">
        <f>IF(D381="Switzerland",SUMIF('Combined Budget 2025 CHF'!$B:$B,$B381,'Combined Budget 2025 CHF'!$Q:$Q),SUMIF('Combined Budget 2025 EUR'!$B:$B,$B381,'Combined Budget 2025 EUR'!$Q:$Q))</f>
        <v>6000</v>
      </c>
      <c r="AH381" s="6"/>
      <c r="AI381" s="6">
        <f t="shared" si="150"/>
        <v>-0.47006245033809979</v>
      </c>
      <c r="AJ381" s="6">
        <f t="shared" si="151"/>
        <v>0.36590461385348672</v>
      </c>
      <c r="AK381" s="6" t="str">
        <f t="shared" si="152"/>
        <v>N/A</v>
      </c>
      <c r="AL381" s="6">
        <f t="shared" si="153"/>
        <v>-0.44644666666666666</v>
      </c>
      <c r="AM381" s="6" t="str">
        <f t="shared" si="154"/>
        <v>N/A</v>
      </c>
      <c r="AN381" s="6"/>
      <c r="AO381" s="7">
        <f t="shared" si="155"/>
        <v>-2946.06</v>
      </c>
      <c r="AP381" s="7">
        <f t="shared" si="156"/>
        <v>889.73</v>
      </c>
      <c r="AQ381" s="7">
        <f t="shared" si="157"/>
        <v>3321.32</v>
      </c>
      <c r="AR381" s="7">
        <f t="shared" si="158"/>
        <v>-2678.68</v>
      </c>
    </row>
    <row r="382" spans="2:44" x14ac:dyDescent="0.25">
      <c r="B382" s="1">
        <v>20901</v>
      </c>
      <c r="C382" s="1" t="s">
        <v>265</v>
      </c>
      <c r="D382" s="1" t="s">
        <v>23</v>
      </c>
      <c r="E382" s="1" t="str">
        <f>IF(D382="Switzerland", VLOOKUP($B382, 'Combined Budget 2025 CHF'!$B:$E, 4, 0), VLOOKUP($B382, 'Combined Budget 2025 EUR'!$B:$E, 4, 0))</f>
        <v>South East / Bayern</v>
      </c>
      <c r="F382" s="1" t="s">
        <v>535</v>
      </c>
      <c r="G382" s="1" t="s">
        <v>106</v>
      </c>
      <c r="H382" t="str">
        <f>IF(D382="Switzerland", VLOOKUP($B382, 'Combined Budget 2025 CHF'!$B:$K, 10, 0), VLOOKUP($B382, 'Combined Budget 2025 EUR'!$B:$K, 10, 0))</f>
        <v>CA</v>
      </c>
      <c r="I382" t="s">
        <v>64</v>
      </c>
      <c r="J382">
        <f>YEAR(VLOOKUP($B382, 'KPI data 2025'!$B:$H, 7, 0))</f>
        <v>1900</v>
      </c>
      <c r="K382" t="str">
        <f t="shared" si="120"/>
        <v>Pre-2022</v>
      </c>
      <c r="L382" s="5">
        <f>SUMIF('KPI data 2022'!$B:$B, $B382,'KPI data 2022'!$X:$X)</f>
        <v>1295.6300000000001</v>
      </c>
      <c r="M382" s="5">
        <f>SUMIF('KPI data 2023'!$B:$B, $B382, 'KPI data 2023'!$X:$X)</f>
        <v>1212.1100000000001</v>
      </c>
      <c r="N382" s="5">
        <f>SUMIF('KPI data 2024'!$B:$B, $B382, 'KPI data 2024'!$X:$X)</f>
        <v>3395.25</v>
      </c>
      <c r="O382" s="5">
        <f>SUMIF('KPI data 2025'!$B:$B, $B382, 'KPI data 2025'!$X:$X)</f>
        <v>654.45000000000005</v>
      </c>
      <c r="P382" s="5">
        <f>IF(D382="Switzerland",SUMIF('Combined Budget 2025 CHF'!$B:$B,$B382,'Combined Budget 2025 CHF'!$AF:$AF),SUMIF('Combined Budget 2025 EUR'!$B:$B,$B382,'Combined Budget 2025 EUR'!$AN:$AN))</f>
        <v>3650</v>
      </c>
      <c r="Q382" s="6"/>
      <c r="R382" s="6">
        <f t="shared" si="121"/>
        <v>-0.80724541639054559</v>
      </c>
      <c r="S382" s="6">
        <f t="shared" si="122"/>
        <v>-0.46007375568224007</v>
      </c>
      <c r="T382" s="6">
        <f t="shared" si="123"/>
        <v>-0.49487893920332193</v>
      </c>
      <c r="U382" s="6">
        <f t="shared" si="124"/>
        <v>-0.8206986301369863</v>
      </c>
      <c r="V382" s="6">
        <f t="shared" si="125"/>
        <v>-0.15695866462391217</v>
      </c>
      <c r="W382" s="6"/>
      <c r="X382" s="7">
        <f t="shared" si="126"/>
        <v>-2740.8</v>
      </c>
      <c r="Y382" s="7">
        <f t="shared" si="127"/>
        <v>-557.66000000000008</v>
      </c>
      <c r="Z382" s="7">
        <f t="shared" si="128"/>
        <v>-641.18000000000006</v>
      </c>
      <c r="AA382" s="7">
        <f t="shared" si="129"/>
        <v>-2995.55</v>
      </c>
      <c r="AB382" s="6"/>
      <c r="AC382" s="5">
        <f>SUMIF('KPI data 2022'!$B:$B, $B382,'KPI data 2022'!$AI:$AI)</f>
        <v>1295.6300000000001</v>
      </c>
      <c r="AD382" s="5">
        <f>SUMIF('KPI data 2023'!$B:$B, $B382, 'KPI data 2023'!$AI:$AI)</f>
        <v>1212.1100000000001</v>
      </c>
      <c r="AE382" s="5">
        <f>SUMIF('KPI data 2024'!$B:$B, $B382, 'KPI data 2024'!$AI:$AI)</f>
        <v>3395.25</v>
      </c>
      <c r="AF382" s="5">
        <f t="shared" si="149"/>
        <v>654.45000000000005</v>
      </c>
      <c r="AG382" s="5">
        <f>IF(D382="Switzerland",SUMIF('Combined Budget 2025 CHF'!$B:$B,$B382,'Combined Budget 2025 CHF'!$Q:$Q),SUMIF('Combined Budget 2025 EUR'!$B:$B,$B382,'Combined Budget 2025 EUR'!$Q:$Q))</f>
        <v>5000</v>
      </c>
      <c r="AH382" s="6"/>
      <c r="AI382" s="6">
        <f t="shared" si="150"/>
        <v>-0.80724541639054559</v>
      </c>
      <c r="AJ382" s="6">
        <f t="shared" si="151"/>
        <v>-0.46007375568224007</v>
      </c>
      <c r="AK382" s="6">
        <f t="shared" si="152"/>
        <v>-0.49487893920332193</v>
      </c>
      <c r="AL382" s="6">
        <f t="shared" si="153"/>
        <v>-0.86911000000000005</v>
      </c>
      <c r="AM382" s="6">
        <f t="shared" si="154"/>
        <v>-0.15695866462391217</v>
      </c>
      <c r="AN382" s="6"/>
      <c r="AO382" s="7">
        <f t="shared" si="155"/>
        <v>-2740.8</v>
      </c>
      <c r="AP382" s="7">
        <f t="shared" si="156"/>
        <v>-557.66000000000008</v>
      </c>
      <c r="AQ382" s="7">
        <f t="shared" si="157"/>
        <v>-641.18000000000006</v>
      </c>
      <c r="AR382" s="7">
        <f t="shared" si="158"/>
        <v>-4345.55</v>
      </c>
    </row>
    <row r="383" spans="2:44" x14ac:dyDescent="0.25">
      <c r="B383">
        <v>20472</v>
      </c>
      <c r="C383" t="s">
        <v>226</v>
      </c>
      <c r="D383" s="1" t="s">
        <v>23</v>
      </c>
      <c r="E383" s="1" t="str">
        <f>IF(D383="Switzerland", VLOOKUP($B383, 'Combined Budget 2025 CHF'!$B:$E, 4, 0), VLOOKUP($B383, 'Combined Budget 2025 EUR'!$B:$E, 4, 0))</f>
        <v>South West</v>
      </c>
      <c r="F383" s="1" t="s">
        <v>535</v>
      </c>
      <c r="G383" s="1" t="s">
        <v>106</v>
      </c>
      <c r="H383" t="str">
        <f>IF(D383="Switzerland", VLOOKUP($B383, 'Combined Budget 2025 CHF'!$B:$K, 10, 0), VLOOKUP($B383, 'Combined Budget 2025 EUR'!$B:$K, 10, 0))</f>
        <v>CB</v>
      </c>
      <c r="I383" t="s">
        <v>64</v>
      </c>
      <c r="J383">
        <f>YEAR(VLOOKUP($B383, 'KPI data 2025'!$B:$H, 7, 0))</f>
        <v>1900</v>
      </c>
      <c r="K383" t="str">
        <f t="shared" si="120"/>
        <v>Pre-2022</v>
      </c>
      <c r="L383" s="5">
        <f>SUMIF('KPI data 2022'!$B:$B, $B383,'KPI data 2022'!$X:$X)</f>
        <v>6905.2700000000013</v>
      </c>
      <c r="M383" s="5">
        <f>SUMIF('KPI data 2023'!$B:$B, $B383, 'KPI data 2023'!$X:$X)</f>
        <v>6438.62</v>
      </c>
      <c r="N383" s="5">
        <f>SUMIF('KPI data 2024'!$B:$B, $B383, 'KPI data 2024'!$X:$X)</f>
        <v>4489.1000000000004</v>
      </c>
      <c r="O383" s="5">
        <f>SUMIF('KPI data 2025'!$B:$B, $B383, 'KPI data 2025'!$X:$X)</f>
        <v>4306.1499999999996</v>
      </c>
      <c r="P383" s="5">
        <f>IF(D383="Switzerland",SUMIF('Combined Budget 2025 CHF'!$B:$B,$B383,'Combined Budget 2025 CHF'!$AF:$AF),SUMIF('Combined Budget 2025 EUR'!$B:$B,$B383,'Combined Budget 2025 EUR'!$AN:$AN))</f>
        <v>2920</v>
      </c>
      <c r="Q383" s="6"/>
      <c r="R383" s="6">
        <f t="shared" si="121"/>
        <v>-4.0754271457530633E-2</v>
      </c>
      <c r="S383" s="6">
        <f t="shared" si="122"/>
        <v>-0.33119985338473157</v>
      </c>
      <c r="T383" s="6">
        <f t="shared" si="123"/>
        <v>-0.3763965782655857</v>
      </c>
      <c r="U383" s="6">
        <f t="shared" si="124"/>
        <v>0.47470890410958888</v>
      </c>
      <c r="V383" s="6">
        <f t="shared" si="125"/>
        <v>-0.1113574130080538</v>
      </c>
      <c r="W383" s="6"/>
      <c r="X383" s="7">
        <f t="shared" si="126"/>
        <v>-182.95000000000073</v>
      </c>
      <c r="Y383" s="7">
        <f t="shared" si="127"/>
        <v>-2132.4700000000003</v>
      </c>
      <c r="Z383" s="7">
        <f t="shared" si="128"/>
        <v>-2599.1200000000017</v>
      </c>
      <c r="AA383" s="7">
        <f t="shared" si="129"/>
        <v>1386.1499999999996</v>
      </c>
      <c r="AB383" s="6"/>
      <c r="AC383" s="5">
        <f>SUMIF('KPI data 2022'!$B:$B, $B383,'KPI data 2022'!$AI:$AI)</f>
        <v>6905.2700000000013</v>
      </c>
      <c r="AD383" s="5">
        <f>SUMIF('KPI data 2023'!$B:$B, $B383, 'KPI data 2023'!$AI:$AI)</f>
        <v>6438.62</v>
      </c>
      <c r="AE383" s="5">
        <f>SUMIF('KPI data 2024'!$B:$B, $B383, 'KPI data 2024'!$AI:$AI)</f>
        <v>4489.1000000000004</v>
      </c>
      <c r="AF383" s="5">
        <f t="shared" si="149"/>
        <v>4306.1499999999996</v>
      </c>
      <c r="AG383" s="5">
        <f>IF(D383="Switzerland",SUMIF('Combined Budget 2025 CHF'!$B:$B,$B383,'Combined Budget 2025 CHF'!$Q:$Q),SUMIF('Combined Budget 2025 EUR'!$B:$B,$B383,'Combined Budget 2025 EUR'!$Q:$Q))</f>
        <v>4000</v>
      </c>
      <c r="AH383" s="6"/>
      <c r="AI383" s="6">
        <f t="shared" si="150"/>
        <v>-4.0754271457530633E-2</v>
      </c>
      <c r="AJ383" s="6">
        <f t="shared" si="151"/>
        <v>-0.33119985338473157</v>
      </c>
      <c r="AK383" s="6">
        <f t="shared" si="152"/>
        <v>-0.3763965782655857</v>
      </c>
      <c r="AL383" s="6">
        <f t="shared" si="153"/>
        <v>7.6537499999999925E-2</v>
      </c>
      <c r="AM383" s="6">
        <f t="shared" si="154"/>
        <v>-0.1113574130080538</v>
      </c>
      <c r="AN383" s="6"/>
      <c r="AO383" s="7">
        <f t="shared" si="155"/>
        <v>-182.95000000000073</v>
      </c>
      <c r="AP383" s="7">
        <f t="shared" si="156"/>
        <v>-2132.4700000000003</v>
      </c>
      <c r="AQ383" s="7">
        <f t="shared" si="157"/>
        <v>-2599.1200000000017</v>
      </c>
      <c r="AR383" s="7">
        <f t="shared" si="158"/>
        <v>306.14999999999964</v>
      </c>
    </row>
    <row r="384" spans="2:44" x14ac:dyDescent="0.25">
      <c r="B384">
        <v>20475</v>
      </c>
      <c r="C384" t="s">
        <v>142</v>
      </c>
      <c r="D384" s="1" t="s">
        <v>23</v>
      </c>
      <c r="E384" s="1" t="str">
        <f>IF(D384="Switzerland", VLOOKUP($B384, 'Combined Budget 2025 CHF'!$B:$E, 4, 0), VLOOKUP($B384, 'Combined Budget 2025 EUR'!$B:$E, 4, 0))</f>
        <v>North</v>
      </c>
      <c r="F384" s="1" t="s">
        <v>533</v>
      </c>
      <c r="G384" s="1" t="s">
        <v>533</v>
      </c>
      <c r="H384" t="str">
        <f>IF(D384="Switzerland", VLOOKUP($B384, 'Combined Budget 2025 CHF'!$B:$K, 10, 0), VLOOKUP($B384, 'Combined Budget 2025 EUR'!$B:$K, 10, 0))</f>
        <v>CB</v>
      </c>
      <c r="I384" t="s">
        <v>64</v>
      </c>
      <c r="J384">
        <f>YEAR(VLOOKUP($B384, 'KPI data 2025'!$B:$H, 7, 0))</f>
        <v>1900</v>
      </c>
      <c r="K384" t="str">
        <f t="shared" ref="K384:K447" si="159">IF(J384&lt;2022, "Pre-2022", J384)</f>
        <v>Pre-2022</v>
      </c>
      <c r="L384" s="5">
        <f>SUMIF('KPI data 2022'!$B:$B, $B384,'KPI data 2022'!$X:$X)</f>
        <v>4701.13</v>
      </c>
      <c r="M384" s="5">
        <f>SUMIF('KPI data 2023'!$B:$B, $B384, 'KPI data 2023'!$X:$X)</f>
        <v>6704.5900000000011</v>
      </c>
      <c r="N384" s="5">
        <f>SUMIF('KPI data 2024'!$B:$B, $B384, 'KPI data 2024'!$X:$X)</f>
        <v>3334.4399999999996</v>
      </c>
      <c r="O384" s="5">
        <f>SUMIF('KPI data 2025'!$B:$B, $B384, 'KPI data 2025'!$X:$X)</f>
        <v>522.1</v>
      </c>
      <c r="P384" s="5">
        <f>IF(D384="Switzerland",SUMIF('Combined Budget 2025 CHF'!$B:$B,$B384,'Combined Budget 2025 CHF'!$AF:$AF),SUMIF('Combined Budget 2025 EUR'!$B:$B,$B384,'Combined Budget 2025 EUR'!$AN:$AN))</f>
        <v>2555</v>
      </c>
      <c r="Q384" s="6"/>
      <c r="R384" s="6">
        <f t="shared" ref="R384:R447" si="160">IFERROR($O384/N384-1, "N/A")</f>
        <v>-0.84342198390134471</v>
      </c>
      <c r="S384" s="6">
        <f t="shared" ref="S384:S447" si="161">IFERROR($O384/M384-1, "N/A")</f>
        <v>-0.92212797501413213</v>
      </c>
      <c r="T384" s="6">
        <f t="shared" ref="T384:T447" si="162">IFERROR($O384/L384-1, "N/A")</f>
        <v>-0.88894159489314273</v>
      </c>
      <c r="U384" s="6">
        <f t="shared" ref="U384:U447" si="163">IFERROR($O384/P384-1, "N/A")</f>
        <v>-0.79565557729941294</v>
      </c>
      <c r="V384" s="6">
        <f t="shared" ref="V384:V447" si="164">IFERROR(_xlfn.RRI(4,L384,O384), "N/A")</f>
        <v>-0.42271821010078747</v>
      </c>
      <c r="W384" s="6"/>
      <c r="X384" s="7">
        <f t="shared" ref="X384:X447" si="165">$O384-N384</f>
        <v>-2812.3399999999997</v>
      </c>
      <c r="Y384" s="7">
        <f t="shared" ref="Y384:Y447" si="166">$O384-M384</f>
        <v>-6182.4900000000007</v>
      </c>
      <c r="Z384" s="7">
        <f t="shared" ref="Z384:Z447" si="167">$O384-L384</f>
        <v>-4179.03</v>
      </c>
      <c r="AA384" s="7">
        <f t="shared" ref="AA384:AA447" si="168">$O384-P384</f>
        <v>-2032.9</v>
      </c>
      <c r="AB384" s="6"/>
      <c r="AC384" s="5">
        <f>SUMIF('KPI data 2022'!$B:$B, $B384,'KPI data 2022'!$AI:$AI)</f>
        <v>4701.13</v>
      </c>
      <c r="AD384" s="5">
        <f>SUMIF('KPI data 2023'!$B:$B, $B384, 'KPI data 2023'!$AI:$AI)</f>
        <v>6704.5900000000011</v>
      </c>
      <c r="AE384" s="5">
        <f>SUMIF('KPI data 2024'!$B:$B, $B384, 'KPI data 2024'!$AI:$AI)</f>
        <v>3334.4399999999996</v>
      </c>
      <c r="AF384" s="5">
        <f t="shared" si="149"/>
        <v>522.1</v>
      </c>
      <c r="AG384" s="5">
        <f>IF(D384="Switzerland",SUMIF('Combined Budget 2025 CHF'!$B:$B,$B384,'Combined Budget 2025 CHF'!$Q:$Q),SUMIF('Combined Budget 2025 EUR'!$B:$B,$B384,'Combined Budget 2025 EUR'!$Q:$Q))</f>
        <v>3500</v>
      </c>
      <c r="AH384" s="6"/>
      <c r="AI384" s="6">
        <f t="shared" si="150"/>
        <v>-0.84342198390134471</v>
      </c>
      <c r="AJ384" s="6">
        <f t="shared" si="151"/>
        <v>-0.92212797501413213</v>
      </c>
      <c r="AK384" s="6">
        <f t="shared" si="152"/>
        <v>-0.88894159489314273</v>
      </c>
      <c r="AL384" s="6">
        <f t="shared" si="153"/>
        <v>-0.85082857142857149</v>
      </c>
      <c r="AM384" s="6">
        <f t="shared" si="154"/>
        <v>-0.42271821010078747</v>
      </c>
      <c r="AN384" s="6"/>
      <c r="AO384" s="7">
        <f t="shared" si="155"/>
        <v>-2812.3399999999997</v>
      </c>
      <c r="AP384" s="7">
        <f t="shared" si="156"/>
        <v>-6182.4900000000007</v>
      </c>
      <c r="AQ384" s="7">
        <f t="shared" si="157"/>
        <v>-4179.03</v>
      </c>
      <c r="AR384" s="7">
        <f t="shared" si="158"/>
        <v>-2977.9</v>
      </c>
    </row>
    <row r="385" spans="2:44" x14ac:dyDescent="0.25">
      <c r="B385" s="1">
        <v>20635</v>
      </c>
      <c r="C385" s="1" t="s">
        <v>227</v>
      </c>
      <c r="D385" s="1" t="s">
        <v>23</v>
      </c>
      <c r="E385" s="1" t="str">
        <f>IF(D385="Switzerland", VLOOKUP($B385, 'Combined Budget 2025 CHF'!$B:$E, 4, 0), VLOOKUP($B385, 'Combined Budget 2025 EUR'!$B:$E, 4, 0))</f>
        <v>South West</v>
      </c>
      <c r="F385" s="1" t="s">
        <v>531</v>
      </c>
      <c r="G385" s="1" t="s">
        <v>531</v>
      </c>
      <c r="H385" t="str">
        <f>IF(D385="Switzerland", VLOOKUP($B385, 'Combined Budget 2025 CHF'!$B:$K, 10, 0), VLOOKUP($B385, 'Combined Budget 2025 EUR'!$B:$K, 10, 0))</f>
        <v>CB</v>
      </c>
      <c r="I385" t="s">
        <v>64</v>
      </c>
      <c r="J385">
        <f>YEAR(VLOOKUP($B385, 'KPI data 2025'!$B:$H, 7, 0))</f>
        <v>1900</v>
      </c>
      <c r="K385" t="str">
        <f t="shared" si="159"/>
        <v>Pre-2022</v>
      </c>
      <c r="L385" s="5">
        <f>SUMIF('KPI data 2022'!$B:$B, $B385,'KPI data 2022'!$X:$X)</f>
        <v>8217.75</v>
      </c>
      <c r="M385" s="5">
        <f>SUMIF('KPI data 2023'!$B:$B, $B385, 'KPI data 2023'!$X:$X)</f>
        <v>6153.18</v>
      </c>
      <c r="N385" s="5">
        <f>SUMIF('KPI data 2024'!$B:$B, $B385, 'KPI data 2024'!$X:$X)</f>
        <v>3476.44</v>
      </c>
      <c r="O385" s="5">
        <f>SUMIF('KPI data 2025'!$B:$B, $B385, 'KPI data 2025'!$X:$X)</f>
        <v>5662.11</v>
      </c>
      <c r="P385" s="5">
        <f>IF(D385="Switzerland",SUMIF('Combined Budget 2025 CHF'!$B:$B,$B385,'Combined Budget 2025 CHF'!$AF:$AF),SUMIF('Combined Budget 2025 EUR'!$B:$B,$B385,'Combined Budget 2025 EUR'!$AN:$AN))</f>
        <v>2190</v>
      </c>
      <c r="Q385" s="6"/>
      <c r="R385" s="6">
        <f t="shared" si="160"/>
        <v>0.6287092542946231</v>
      </c>
      <c r="S385" s="6">
        <f t="shared" si="161"/>
        <v>-7.9807514163408255E-2</v>
      </c>
      <c r="T385" s="6">
        <f t="shared" si="162"/>
        <v>-0.3109902345532537</v>
      </c>
      <c r="U385" s="6">
        <f t="shared" si="163"/>
        <v>1.5854383561643832</v>
      </c>
      <c r="V385" s="6">
        <f t="shared" si="164"/>
        <v>-8.8920354124095824E-2</v>
      </c>
      <c r="W385" s="6"/>
      <c r="X385" s="7">
        <f t="shared" si="165"/>
        <v>2185.6699999999996</v>
      </c>
      <c r="Y385" s="7">
        <f t="shared" si="166"/>
        <v>-491.07000000000062</v>
      </c>
      <c r="Z385" s="7">
        <f t="shared" si="167"/>
        <v>-2555.6400000000003</v>
      </c>
      <c r="AA385" s="7">
        <f t="shared" si="168"/>
        <v>3472.1099999999997</v>
      </c>
      <c r="AB385" s="6"/>
      <c r="AC385" s="5">
        <f>SUMIF('KPI data 2022'!$B:$B, $B385,'KPI data 2022'!$AI:$AI)</f>
        <v>8217.75</v>
      </c>
      <c r="AD385" s="5">
        <f>SUMIF('KPI data 2023'!$B:$B, $B385, 'KPI data 2023'!$AI:$AI)</f>
        <v>6153.18</v>
      </c>
      <c r="AE385" s="5">
        <f>SUMIF('KPI data 2024'!$B:$B, $B385, 'KPI data 2024'!$AI:$AI)</f>
        <v>3476.44</v>
      </c>
      <c r="AF385" s="5">
        <f t="shared" si="149"/>
        <v>5662.11</v>
      </c>
      <c r="AG385" s="5">
        <f>IF(D385="Switzerland",SUMIF('Combined Budget 2025 CHF'!$B:$B,$B385,'Combined Budget 2025 CHF'!$Q:$Q),SUMIF('Combined Budget 2025 EUR'!$B:$B,$B385,'Combined Budget 2025 EUR'!$Q:$Q))</f>
        <v>3000</v>
      </c>
      <c r="AH385" s="6"/>
      <c r="AI385" s="6">
        <f t="shared" si="150"/>
        <v>0.6287092542946231</v>
      </c>
      <c r="AJ385" s="6">
        <f t="shared" si="151"/>
        <v>-7.9807514163408255E-2</v>
      </c>
      <c r="AK385" s="6">
        <f t="shared" si="152"/>
        <v>-0.3109902345532537</v>
      </c>
      <c r="AL385" s="6">
        <f t="shared" si="153"/>
        <v>0.88736999999999999</v>
      </c>
      <c r="AM385" s="6">
        <f t="shared" si="154"/>
        <v>-8.8920354124095824E-2</v>
      </c>
      <c r="AN385" s="6"/>
      <c r="AO385" s="7">
        <f t="shared" si="155"/>
        <v>2185.6699999999996</v>
      </c>
      <c r="AP385" s="7">
        <f t="shared" si="156"/>
        <v>-491.07000000000062</v>
      </c>
      <c r="AQ385" s="7">
        <f t="shared" si="157"/>
        <v>-2555.6400000000003</v>
      </c>
      <c r="AR385" s="7">
        <f t="shared" si="158"/>
        <v>2662.1099999999997</v>
      </c>
    </row>
    <row r="386" spans="2:44" x14ac:dyDescent="0.25">
      <c r="B386" s="1">
        <v>20916</v>
      </c>
      <c r="C386" s="1" t="s">
        <v>506</v>
      </c>
      <c r="D386" s="1" t="s">
        <v>36</v>
      </c>
      <c r="E386" s="1" t="str">
        <f>IF(D386="Switzerland", VLOOKUP($B386, 'Combined Budget 2025 CHF'!$B:$E, 4, 0), VLOOKUP($B386, 'Combined Budget 2025 EUR'!$B:$E, 4, 0))</f>
        <v>Spain</v>
      </c>
      <c r="F386" s="1" t="s">
        <v>535</v>
      </c>
      <c r="G386" s="1" t="s">
        <v>106</v>
      </c>
      <c r="H386" t="str">
        <f>IF(D386="Switzerland", VLOOKUP($B386, 'Combined Budget 2025 CHF'!$B:$K, 10, 0), VLOOKUP($B386, 'Combined Budget 2025 EUR'!$B:$K, 10, 0))</f>
        <v>CB</v>
      </c>
      <c r="I386" t="s">
        <v>358</v>
      </c>
      <c r="J386">
        <f>YEAR(VLOOKUP($B386, 'KPI data 2025'!$B:$H, 7, 0))</f>
        <v>1900</v>
      </c>
      <c r="K386" t="str">
        <f t="shared" si="159"/>
        <v>Pre-2022</v>
      </c>
      <c r="L386" s="5">
        <f>SUMIF('KPI data 2022'!$B:$B, $B386,'KPI data 2022'!$X:$X)</f>
        <v>0</v>
      </c>
      <c r="M386" s="5">
        <f>SUMIF('KPI data 2023'!$B:$B, $B386, 'KPI data 2023'!$X:$X)</f>
        <v>3630.14</v>
      </c>
      <c r="N386" s="5">
        <f>SUMIF('KPI data 2024'!$B:$B, $B386, 'KPI data 2024'!$X:$X)</f>
        <v>2430</v>
      </c>
      <c r="O386" s="5">
        <f>SUMIF('KPI data 2025'!$B:$B, $B386, 'KPI data 2025'!$X:$X)</f>
        <v>11995.51</v>
      </c>
      <c r="P386" s="5">
        <f>IF(D386="Switzerland",SUMIF('Combined Budget 2025 CHF'!$B:$B,$B386,'Combined Budget 2025 CHF'!$AF:$AF),SUMIF('Combined Budget 2025 EUR'!$B:$B,$B386,'Combined Budget 2025 EUR'!$AN:$AN))</f>
        <v>1825</v>
      </c>
      <c r="Q386" s="6"/>
      <c r="R386" s="6">
        <f t="shared" si="160"/>
        <v>3.9364238683127573</v>
      </c>
      <c r="S386" s="6">
        <f t="shared" si="161"/>
        <v>2.3044207661412508</v>
      </c>
      <c r="T386" s="6" t="str">
        <f t="shared" si="162"/>
        <v>N/A</v>
      </c>
      <c r="U386" s="6">
        <f t="shared" si="163"/>
        <v>5.5728821917808222</v>
      </c>
      <c r="V386" s="6" t="str">
        <f t="shared" si="164"/>
        <v>N/A</v>
      </c>
      <c r="W386" s="6"/>
      <c r="X386" s="7">
        <f t="shared" si="165"/>
        <v>9565.51</v>
      </c>
      <c r="Y386" s="7">
        <f t="shared" si="166"/>
        <v>8365.3700000000008</v>
      </c>
      <c r="Z386" s="7">
        <f t="shared" si="167"/>
        <v>11995.51</v>
      </c>
      <c r="AA386" s="7">
        <f t="shared" si="168"/>
        <v>10170.51</v>
      </c>
      <c r="AB386" s="6"/>
      <c r="AC386" s="5">
        <f>SUMIF('KPI data 2022'!$B:$B, $B386,'KPI data 2022'!$AI:$AI)</f>
        <v>0</v>
      </c>
      <c r="AD386" s="5">
        <f>SUMIF('KPI data 2023'!$B:$B, $B386, 'KPI data 2023'!$AI:$AI)</f>
        <v>3630.14</v>
      </c>
      <c r="AE386" s="5">
        <f>SUMIF('KPI data 2024'!$B:$B, $B386, 'KPI data 2024'!$AI:$AI)</f>
        <v>2430</v>
      </c>
      <c r="AF386" s="5">
        <f t="shared" si="149"/>
        <v>11995.51</v>
      </c>
      <c r="AG386" s="5">
        <f>IF(D386="Switzerland",SUMIF('Combined Budget 2025 CHF'!$B:$B,$B386,'Combined Budget 2025 CHF'!$Q:$Q),SUMIF('Combined Budget 2025 EUR'!$B:$B,$B386,'Combined Budget 2025 EUR'!$Q:$Q))</f>
        <v>2500</v>
      </c>
      <c r="AH386" s="6"/>
      <c r="AI386" s="6">
        <f t="shared" si="150"/>
        <v>3.9364238683127573</v>
      </c>
      <c r="AJ386" s="6">
        <f t="shared" si="151"/>
        <v>2.3044207661412508</v>
      </c>
      <c r="AK386" s="6" t="str">
        <f t="shared" si="152"/>
        <v>N/A</v>
      </c>
      <c r="AL386" s="6">
        <f t="shared" si="153"/>
        <v>3.7982040000000001</v>
      </c>
      <c r="AM386" s="6" t="str">
        <f t="shared" si="154"/>
        <v>N/A</v>
      </c>
      <c r="AN386" s="6"/>
      <c r="AO386" s="7">
        <f t="shared" si="155"/>
        <v>9565.51</v>
      </c>
      <c r="AP386" s="7">
        <f t="shared" si="156"/>
        <v>8365.3700000000008</v>
      </c>
      <c r="AQ386" s="7">
        <f t="shared" si="157"/>
        <v>11995.51</v>
      </c>
      <c r="AR386" s="7">
        <f t="shared" si="158"/>
        <v>9495.51</v>
      </c>
    </row>
    <row r="387" spans="2:44" x14ac:dyDescent="0.25">
      <c r="B387" s="1">
        <v>20934</v>
      </c>
      <c r="C387" s="1" t="s">
        <v>95</v>
      </c>
      <c r="D387" s="1" t="s">
        <v>23</v>
      </c>
      <c r="E387" s="1" t="str">
        <f>IF(D387="Switzerland", VLOOKUP($B387, 'Combined Budget 2025 CHF'!$B:$E, 4, 0), VLOOKUP($B387, 'Combined Budget 2025 EUR'!$B:$E, 4, 0))</f>
        <v>NRW</v>
      </c>
      <c r="F387" s="1">
        <v>0</v>
      </c>
      <c r="G387" s="1">
        <v>0</v>
      </c>
      <c r="H387" t="str">
        <f>IF(D387="Switzerland", VLOOKUP($B387, 'Combined Budget 2025 CHF'!$B:$K, 10, 0), VLOOKUP($B387, 'Combined Budget 2025 EUR'!$B:$K, 10, 0))</f>
        <v>CB</v>
      </c>
      <c r="I387" t="s">
        <v>358</v>
      </c>
      <c r="J387">
        <f>YEAR(VLOOKUP($B387, 'KPI data 2025'!$B:$H, 7, 0))</f>
        <v>2021</v>
      </c>
      <c r="K387" t="str">
        <f t="shared" si="159"/>
        <v>Pre-2022</v>
      </c>
      <c r="L387" s="5">
        <f>SUMIF('KPI data 2022'!$B:$B, $B387,'KPI data 2022'!$X:$X)</f>
        <v>12205.03</v>
      </c>
      <c r="M387" s="5">
        <f>SUMIF('KPI data 2023'!$B:$B, $B387, 'KPI data 2023'!$X:$X)</f>
        <v>16139.25</v>
      </c>
      <c r="N387" s="5">
        <f>SUMIF('KPI data 2024'!$B:$B, $B387, 'KPI data 2024'!$X:$X)</f>
        <v>2996.91</v>
      </c>
      <c r="O387" s="5">
        <f>SUMIF('KPI data 2025'!$B:$B, $B387, 'KPI data 2025'!$X:$X)</f>
        <v>665.66000000000008</v>
      </c>
      <c r="P387" s="5">
        <f>IF(D387="Switzerland",SUMIF('Combined Budget 2025 CHF'!$B:$B,$B387,'Combined Budget 2025 CHF'!$AF:$AF),SUMIF('Combined Budget 2025 EUR'!$B:$B,$B387,'Combined Budget 2025 EUR'!$AN:$AN))</f>
        <v>2190</v>
      </c>
      <c r="Q387" s="6"/>
      <c r="R387" s="6">
        <f t="shared" si="160"/>
        <v>-0.77788455442439042</v>
      </c>
      <c r="S387" s="6">
        <f t="shared" si="161"/>
        <v>-0.95875520857536745</v>
      </c>
      <c r="T387" s="6">
        <f t="shared" si="162"/>
        <v>-0.94546019141288473</v>
      </c>
      <c r="U387" s="6">
        <f t="shared" si="163"/>
        <v>-0.6960456621004566</v>
      </c>
      <c r="V387" s="6">
        <f t="shared" si="164"/>
        <v>-0.51674272311636282</v>
      </c>
      <c r="W387" s="6"/>
      <c r="X387" s="7">
        <f t="shared" si="165"/>
        <v>-2331.25</v>
      </c>
      <c r="Y387" s="7">
        <f t="shared" si="166"/>
        <v>-15473.59</v>
      </c>
      <c r="Z387" s="7">
        <f t="shared" si="167"/>
        <v>-11539.37</v>
      </c>
      <c r="AA387" s="7">
        <f t="shared" si="168"/>
        <v>-1524.34</v>
      </c>
      <c r="AB387" s="6"/>
      <c r="AC387" s="5">
        <f>SUMIF('KPI data 2022'!$B:$B, $B387,'KPI data 2022'!$AI:$AI)</f>
        <v>12205.03</v>
      </c>
      <c r="AD387" s="5">
        <f>SUMIF('KPI data 2023'!$B:$B, $B387, 'KPI data 2023'!$AI:$AI)</f>
        <v>16139.25</v>
      </c>
      <c r="AE387" s="5">
        <f>SUMIF('KPI data 2024'!$B:$B, $B387, 'KPI data 2024'!$AI:$AI)</f>
        <v>2996.91</v>
      </c>
      <c r="AF387" s="5">
        <f t="shared" si="149"/>
        <v>665.66000000000008</v>
      </c>
      <c r="AG387" s="5">
        <f>IF(D387="Switzerland",SUMIF('Combined Budget 2025 CHF'!$B:$B,$B387,'Combined Budget 2025 CHF'!$Q:$Q),SUMIF('Combined Budget 2025 EUR'!$B:$B,$B387,'Combined Budget 2025 EUR'!$Q:$Q))</f>
        <v>3000</v>
      </c>
      <c r="AH387" s="6"/>
      <c r="AI387" s="6">
        <f t="shared" si="150"/>
        <v>-0.77788455442439042</v>
      </c>
      <c r="AJ387" s="6">
        <f t="shared" si="151"/>
        <v>-0.95875520857536745</v>
      </c>
      <c r="AK387" s="6">
        <f t="shared" si="152"/>
        <v>-0.94546019141288473</v>
      </c>
      <c r="AL387" s="6">
        <f t="shared" si="153"/>
        <v>-0.77811333333333332</v>
      </c>
      <c r="AM387" s="6">
        <f t="shared" si="154"/>
        <v>-0.51674272311636282</v>
      </c>
      <c r="AN387" s="6"/>
      <c r="AO387" s="7">
        <f t="shared" si="155"/>
        <v>-2331.25</v>
      </c>
      <c r="AP387" s="7">
        <f t="shared" si="156"/>
        <v>-15473.59</v>
      </c>
      <c r="AQ387" s="7">
        <f t="shared" si="157"/>
        <v>-11539.37</v>
      </c>
      <c r="AR387" s="7">
        <f t="shared" si="158"/>
        <v>-2334.34</v>
      </c>
    </row>
    <row r="388" spans="2:44" x14ac:dyDescent="0.25">
      <c r="B388" s="1">
        <v>20937</v>
      </c>
      <c r="C388" s="1" t="s">
        <v>228</v>
      </c>
      <c r="D388" s="1" t="s">
        <v>23</v>
      </c>
      <c r="E388" s="1" t="str">
        <f>IF(D388="Switzerland", VLOOKUP($B388, 'Combined Budget 2025 CHF'!$B:$E, 4, 0), VLOOKUP($B388, 'Combined Budget 2025 EUR'!$B:$E, 4, 0))</f>
        <v>South West</v>
      </c>
      <c r="F388" s="1" t="s">
        <v>533</v>
      </c>
      <c r="G388" s="1" t="s">
        <v>533</v>
      </c>
      <c r="H388" t="str">
        <f>IF(D388="Switzerland", VLOOKUP($B388, 'Combined Budget 2025 CHF'!$B:$K, 10, 0), VLOOKUP($B388, 'Combined Budget 2025 EUR'!$B:$K, 10, 0))</f>
        <v>CB</v>
      </c>
      <c r="I388" t="s">
        <v>64</v>
      </c>
      <c r="J388">
        <f>YEAR(VLOOKUP($B388, 'KPI data 2025'!$B:$H, 7, 0))</f>
        <v>2022</v>
      </c>
      <c r="K388">
        <f t="shared" si="159"/>
        <v>2022</v>
      </c>
      <c r="L388" s="5">
        <f>SUMIF('KPI data 2022'!$B:$B, $B388,'KPI data 2022'!$X:$X)</f>
        <v>5310.0300000000025</v>
      </c>
      <c r="M388" s="5">
        <f>SUMIF('KPI data 2023'!$B:$B, $B388, 'KPI data 2023'!$X:$X)</f>
        <v>4301.6500000000005</v>
      </c>
      <c r="N388" s="5">
        <f>SUMIF('KPI data 2024'!$B:$B, $B388, 'KPI data 2024'!$X:$X)</f>
        <v>4862.45</v>
      </c>
      <c r="O388" s="5">
        <f>SUMIF('KPI data 2025'!$B:$B, $B388, 'KPI data 2025'!$X:$X)</f>
        <v>1661.99</v>
      </c>
      <c r="P388" s="5">
        <f>IF(D388="Switzerland",SUMIF('Combined Budget 2025 CHF'!$B:$B,$B388,'Combined Budget 2025 CHF'!$AF:$AF),SUMIF('Combined Budget 2025 EUR'!$B:$B,$B388,'Combined Budget 2025 EUR'!$AN:$AN))</f>
        <v>3650</v>
      </c>
      <c r="Q388" s="6"/>
      <c r="R388" s="6">
        <f t="shared" si="160"/>
        <v>-0.65819905603142448</v>
      </c>
      <c r="S388" s="6">
        <f t="shared" si="161"/>
        <v>-0.61363895249497291</v>
      </c>
      <c r="T388" s="6">
        <f t="shared" si="162"/>
        <v>-0.68700930126571802</v>
      </c>
      <c r="U388" s="6">
        <f t="shared" si="163"/>
        <v>-0.54466027397260275</v>
      </c>
      <c r="V388" s="6">
        <f t="shared" si="164"/>
        <v>-0.25203227575735798</v>
      </c>
      <c r="W388" s="6"/>
      <c r="X388" s="7">
        <f t="shared" si="165"/>
        <v>-3200.46</v>
      </c>
      <c r="Y388" s="7">
        <f t="shared" si="166"/>
        <v>-2639.6600000000008</v>
      </c>
      <c r="Z388" s="7">
        <f t="shared" si="167"/>
        <v>-3648.0400000000027</v>
      </c>
      <c r="AA388" s="7">
        <f t="shared" si="168"/>
        <v>-1988.01</v>
      </c>
      <c r="AB388" s="6"/>
      <c r="AC388" s="5">
        <f>SUMIF('KPI data 2022'!$B:$B, $B388,'KPI data 2022'!$AI:$AI)</f>
        <v>5310.0300000000025</v>
      </c>
      <c r="AD388" s="5">
        <f>SUMIF('KPI data 2023'!$B:$B, $B388, 'KPI data 2023'!$AI:$AI)</f>
        <v>4301.6500000000005</v>
      </c>
      <c r="AE388" s="5">
        <f>SUMIF('KPI data 2024'!$B:$B, $B388, 'KPI data 2024'!$AI:$AI)</f>
        <v>4862.45</v>
      </c>
      <c r="AF388" s="5">
        <f t="shared" si="149"/>
        <v>1661.99</v>
      </c>
      <c r="AG388" s="5">
        <f>IF(D388="Switzerland",SUMIF('Combined Budget 2025 CHF'!$B:$B,$B388,'Combined Budget 2025 CHF'!$Q:$Q),SUMIF('Combined Budget 2025 EUR'!$B:$B,$B388,'Combined Budget 2025 EUR'!$Q:$Q))</f>
        <v>5000</v>
      </c>
      <c r="AH388" s="6"/>
      <c r="AI388" s="6">
        <f t="shared" si="150"/>
        <v>-0.65819905603142448</v>
      </c>
      <c r="AJ388" s="6">
        <f t="shared" si="151"/>
        <v>-0.61363895249497291</v>
      </c>
      <c r="AK388" s="6">
        <f t="shared" si="152"/>
        <v>-0.68700930126571802</v>
      </c>
      <c r="AL388" s="6">
        <f t="shared" si="153"/>
        <v>-0.66760200000000003</v>
      </c>
      <c r="AM388" s="6">
        <f t="shared" si="154"/>
        <v>-0.25203227575735798</v>
      </c>
      <c r="AN388" s="6"/>
      <c r="AO388" s="7">
        <f t="shared" si="155"/>
        <v>-3200.46</v>
      </c>
      <c r="AP388" s="7">
        <f t="shared" si="156"/>
        <v>-2639.6600000000008</v>
      </c>
      <c r="AQ388" s="7">
        <f t="shared" si="157"/>
        <v>-3648.0400000000027</v>
      </c>
      <c r="AR388" s="7">
        <f t="shared" si="158"/>
        <v>-3338.01</v>
      </c>
    </row>
    <row r="389" spans="2:44" x14ac:dyDescent="0.25">
      <c r="B389">
        <v>21072</v>
      </c>
      <c r="C389" t="s">
        <v>458</v>
      </c>
      <c r="D389" t="s">
        <v>31</v>
      </c>
      <c r="E389" s="1" t="str">
        <f>IF(D389="Switzerland", VLOOKUP($B389, 'Combined Budget 2025 CHF'!$B:$E, 4, 0), VLOOKUP($B389, 'Combined Budget 2025 EUR'!$B:$E, 4, 0))</f>
        <v>German Switzerland</v>
      </c>
      <c r="F389" s="1" t="s">
        <v>535</v>
      </c>
      <c r="G389" s="1" t="s">
        <v>106</v>
      </c>
      <c r="H389" t="str">
        <f>IF(D389="Switzerland", VLOOKUP($B389, 'Combined Budget 2025 CHF'!$B:$K, 10, 0), VLOOKUP($B389, 'Combined Budget 2025 EUR'!$B:$K, 10, 0))</f>
        <v>CB</v>
      </c>
      <c r="I389" t="s">
        <v>64</v>
      </c>
      <c r="J389">
        <f>YEAR(VLOOKUP($B389, 'KPI data 2025'!$B:$H, 7, 0))</f>
        <v>1900</v>
      </c>
      <c r="K389" t="str">
        <f t="shared" si="159"/>
        <v>Pre-2022</v>
      </c>
      <c r="L389" s="5">
        <f>SUMIF('KPI data 2022'!$B:$B, $B389,'KPI data 2022'!$X:$X)</f>
        <v>8062.670000000001</v>
      </c>
      <c r="M389" s="5">
        <f>SUMIF('KPI data 2023'!$B:$B, $B389, 'KPI data 2023'!$X:$X)</f>
        <v>4894.8</v>
      </c>
      <c r="N389" s="5">
        <f>SUMIF('KPI data 2024'!$B:$B, $B389, 'KPI data 2024'!$X:$X)</f>
        <v>4517.47</v>
      </c>
      <c r="O389" s="5">
        <f>SUMIF('KPI data 2025'!$B:$B, $B389, 'KPI data 2025'!$X:$X)</f>
        <v>1367.78</v>
      </c>
      <c r="P389" s="5">
        <f>IF(D389="Switzerland",SUMIF('Combined Budget 2025 CHF'!$B:$B,$B389,'Combined Budget 2025 CHF'!$AF:$AF),SUMIF('Combined Budget 2025 EUR'!$B:$B,$B389,'Combined Budget 2025 EUR'!$AN:$AN))</f>
        <v>3285</v>
      </c>
      <c r="Q389" s="6"/>
      <c r="R389" s="6">
        <f t="shared" si="160"/>
        <v>-0.69722433131819361</v>
      </c>
      <c r="S389" s="6">
        <f t="shared" si="161"/>
        <v>-0.72056468088583803</v>
      </c>
      <c r="T389" s="6">
        <f t="shared" si="162"/>
        <v>-0.83035644519743457</v>
      </c>
      <c r="U389" s="6">
        <f t="shared" si="163"/>
        <v>-0.58362861491628615</v>
      </c>
      <c r="V389" s="6">
        <f t="shared" si="164"/>
        <v>-0.35822271585085697</v>
      </c>
      <c r="W389" s="6"/>
      <c r="X389" s="7">
        <f t="shared" si="165"/>
        <v>-3149.6900000000005</v>
      </c>
      <c r="Y389" s="7">
        <f t="shared" si="166"/>
        <v>-3527.0200000000004</v>
      </c>
      <c r="Z389" s="7">
        <f t="shared" si="167"/>
        <v>-6694.8900000000012</v>
      </c>
      <c r="AA389" s="7">
        <f t="shared" si="168"/>
        <v>-1917.22</v>
      </c>
      <c r="AB389" s="6"/>
      <c r="AC389" s="5">
        <f>SUMIF('KPI data 2022'!$B:$B, $B389,'KPI data 2022'!$AI:$AI)</f>
        <v>8062.670000000001</v>
      </c>
      <c r="AD389" s="5">
        <f>SUMIF('KPI data 2023'!$B:$B, $B389, 'KPI data 2023'!$AI:$AI)</f>
        <v>4894.8</v>
      </c>
      <c r="AE389" s="5">
        <f>SUMIF('KPI data 2024'!$B:$B, $B389, 'KPI data 2024'!$AI:$AI)</f>
        <v>4517.47</v>
      </c>
      <c r="AF389" s="5">
        <f t="shared" si="149"/>
        <v>1367.78</v>
      </c>
      <c r="AG389" s="5">
        <f>IF(D389="Switzerland",SUMIF('Combined Budget 2025 CHF'!$B:$B,$B389,'Combined Budget 2025 CHF'!$Q:$Q),SUMIF('Combined Budget 2025 EUR'!$B:$B,$B389,'Combined Budget 2025 EUR'!$Q:$Q))</f>
        <v>4500</v>
      </c>
      <c r="AH389" s="6"/>
      <c r="AI389" s="6">
        <f t="shared" si="150"/>
        <v>-0.69722433131819361</v>
      </c>
      <c r="AJ389" s="6">
        <f t="shared" si="151"/>
        <v>-0.72056468088583803</v>
      </c>
      <c r="AK389" s="6">
        <f t="shared" si="152"/>
        <v>-0.83035644519743457</v>
      </c>
      <c r="AL389" s="6">
        <f t="shared" si="153"/>
        <v>-0.69604888888888894</v>
      </c>
      <c r="AM389" s="6">
        <f t="shared" si="154"/>
        <v>-0.35822271585085697</v>
      </c>
      <c r="AN389" s="6"/>
      <c r="AO389" s="7">
        <f t="shared" si="155"/>
        <v>-3149.6900000000005</v>
      </c>
      <c r="AP389" s="7">
        <f t="shared" si="156"/>
        <v>-3527.0200000000004</v>
      </c>
      <c r="AQ389" s="7">
        <f t="shared" si="157"/>
        <v>-6694.8900000000012</v>
      </c>
      <c r="AR389" s="7">
        <f t="shared" si="158"/>
        <v>-3132.2200000000003</v>
      </c>
    </row>
    <row r="390" spans="2:44" x14ac:dyDescent="0.25">
      <c r="B390">
        <v>27001</v>
      </c>
      <c r="C390" t="s">
        <v>495</v>
      </c>
      <c r="D390" t="s">
        <v>36</v>
      </c>
      <c r="E390" s="1" t="str">
        <f>IF(D390="Switzerland", VLOOKUP($B390, 'Combined Budget 2025 CHF'!$B:$E, 4, 0), VLOOKUP($B390, 'Combined Budget 2025 EUR'!$B:$E, 4, 0))</f>
        <v>France</v>
      </c>
      <c r="F390" s="1" t="s">
        <v>535</v>
      </c>
      <c r="G390" s="1" t="s">
        <v>106</v>
      </c>
      <c r="H390" t="str">
        <f>IF(D390="Switzerland", VLOOKUP($B390, 'Combined Budget 2025 CHF'!$B:$K, 10, 0), VLOOKUP($B390, 'Combined Budget 2025 EUR'!$B:$K, 10, 0))</f>
        <v>CB</v>
      </c>
      <c r="I390" t="s">
        <v>64</v>
      </c>
      <c r="J390">
        <f>YEAR(VLOOKUP($B390, 'KPI data 2025'!$B:$H, 7, 0))</f>
        <v>2023</v>
      </c>
      <c r="K390">
        <f t="shared" si="159"/>
        <v>2023</v>
      </c>
      <c r="L390" s="5">
        <f>SUMIF('KPI data 2022'!$B:$B, $B390,'KPI data 2022'!$X:$X)</f>
        <v>0</v>
      </c>
      <c r="M390" s="5">
        <f>SUMIF('KPI data 2023'!$B:$B, $B390, 'KPI data 2023'!$X:$X)</f>
        <v>7192.6699999999992</v>
      </c>
      <c r="N390" s="5">
        <f>SUMIF('KPI data 2024'!$B:$B, $B390, 'KPI data 2024'!$X:$X)</f>
        <v>4167.9400000000005</v>
      </c>
      <c r="O390" s="5">
        <f>SUMIF('KPI data 2025'!$B:$B, $B390, 'KPI data 2025'!$X:$X)</f>
        <v>0</v>
      </c>
      <c r="P390" s="5">
        <f>IF(D390="Switzerland",SUMIF('Combined Budget 2025 CHF'!$B:$B,$B390,'Combined Budget 2025 CHF'!$AF:$AF),SUMIF('Combined Budget 2025 EUR'!$B:$B,$B390,'Combined Budget 2025 EUR'!$AN:$AN))</f>
        <v>6205</v>
      </c>
      <c r="Q390" s="6"/>
      <c r="R390" s="6">
        <f t="shared" si="160"/>
        <v>-1</v>
      </c>
      <c r="S390" s="6">
        <f t="shared" si="161"/>
        <v>-1</v>
      </c>
      <c r="T390" s="6" t="str">
        <f t="shared" si="162"/>
        <v>N/A</v>
      </c>
      <c r="U390" s="6">
        <f t="shared" si="163"/>
        <v>-1</v>
      </c>
      <c r="V390" s="6">
        <f t="shared" si="164"/>
        <v>0</v>
      </c>
      <c r="W390" s="6"/>
      <c r="X390" s="7">
        <f t="shared" si="165"/>
        <v>-4167.9400000000005</v>
      </c>
      <c r="Y390" s="7">
        <f t="shared" si="166"/>
        <v>-7192.6699999999992</v>
      </c>
      <c r="Z390" s="7">
        <f t="shared" si="167"/>
        <v>0</v>
      </c>
      <c r="AA390" s="7">
        <f t="shared" si="168"/>
        <v>-6205</v>
      </c>
      <c r="AB390" s="6"/>
      <c r="AC390" s="5">
        <f>SUMIF('KPI data 2022'!$B:$B, $B390,'KPI data 2022'!$AI:$AI)</f>
        <v>0</v>
      </c>
      <c r="AD390" s="5">
        <f>SUMIF('KPI data 2023'!$B:$B, $B390, 'KPI data 2023'!$AI:$AI)</f>
        <v>7192.6699999999992</v>
      </c>
      <c r="AE390" s="5">
        <f>SUMIF('KPI data 2024'!$B:$B, $B390, 'KPI data 2024'!$AI:$AI)</f>
        <v>4167.9400000000005</v>
      </c>
      <c r="AF390" s="5">
        <f t="shared" si="149"/>
        <v>0</v>
      </c>
      <c r="AG390" s="5">
        <f>IF(D390="Switzerland",SUMIF('Combined Budget 2025 CHF'!$B:$B,$B390,'Combined Budget 2025 CHF'!$Q:$Q),SUMIF('Combined Budget 2025 EUR'!$B:$B,$B390,'Combined Budget 2025 EUR'!$Q:$Q))</f>
        <v>8500</v>
      </c>
      <c r="AH390" s="6"/>
      <c r="AI390" s="6">
        <f t="shared" si="150"/>
        <v>-1</v>
      </c>
      <c r="AJ390" s="6">
        <f t="shared" si="151"/>
        <v>-1</v>
      </c>
      <c r="AK390" s="6" t="str">
        <f t="shared" si="152"/>
        <v>N/A</v>
      </c>
      <c r="AL390" s="6">
        <f t="shared" si="153"/>
        <v>-1</v>
      </c>
      <c r="AM390" s="6">
        <f t="shared" si="154"/>
        <v>0</v>
      </c>
      <c r="AN390" s="6"/>
      <c r="AO390" s="7">
        <f t="shared" si="155"/>
        <v>-4167.9400000000005</v>
      </c>
      <c r="AP390" s="7">
        <f t="shared" si="156"/>
        <v>-7192.6699999999992</v>
      </c>
      <c r="AQ390" s="7">
        <f t="shared" si="157"/>
        <v>0</v>
      </c>
      <c r="AR390" s="7">
        <f t="shared" si="158"/>
        <v>-8500</v>
      </c>
    </row>
    <row r="391" spans="2:44" x14ac:dyDescent="0.25">
      <c r="B391">
        <v>20007</v>
      </c>
      <c r="C391" t="s">
        <v>96</v>
      </c>
      <c r="D391" s="1" t="s">
        <v>23</v>
      </c>
      <c r="E391" s="1" t="str">
        <f>IF(D391="Switzerland", VLOOKUP($B391, 'Combined Budget 2025 CHF'!$B:$E, 4, 0), VLOOKUP($B391, 'Combined Budget 2025 EUR'!$B:$E, 4, 0))</f>
        <v>NRW</v>
      </c>
      <c r="F391" s="1" t="s">
        <v>533</v>
      </c>
      <c r="G391" s="1" t="s">
        <v>533</v>
      </c>
      <c r="H391" t="str">
        <f>IF(D391="Switzerland", VLOOKUP($B391, 'Combined Budget 2025 CHF'!$B:$K, 10, 0), VLOOKUP($B391, 'Combined Budget 2025 EUR'!$B:$K, 10, 0))</f>
        <v>CC</v>
      </c>
      <c r="I391" t="s">
        <v>64</v>
      </c>
      <c r="J391">
        <f>YEAR(VLOOKUP($B391, 'KPI data 2025'!$B:$H, 7, 0))</f>
        <v>1900</v>
      </c>
      <c r="K391" t="str">
        <f t="shared" si="159"/>
        <v>Pre-2022</v>
      </c>
      <c r="L391" s="5">
        <f>SUMIF('KPI data 2022'!$B:$B, $B391,'KPI data 2022'!$X:$X)</f>
        <v>2938.51</v>
      </c>
      <c r="M391" s="5">
        <f>SUMIF('KPI data 2023'!$B:$B, $B391, 'KPI data 2023'!$X:$X)</f>
        <v>4350.8099999999995</v>
      </c>
      <c r="N391" s="5">
        <f>SUMIF('KPI data 2024'!$B:$B, $B391, 'KPI data 2024'!$X:$X)</f>
        <v>4504.97</v>
      </c>
      <c r="O391" s="5">
        <f>SUMIF('KPI data 2025'!$B:$B, $B391, 'KPI data 2025'!$X:$X)</f>
        <v>2965.7099999999996</v>
      </c>
      <c r="P391" s="5">
        <f>IF(D391="Switzerland",SUMIF('Combined Budget 2025 CHF'!$B:$B,$B391,'Combined Budget 2025 CHF'!$AF:$AF),SUMIF('Combined Budget 2025 EUR'!$B:$B,$B391,'Combined Budget 2025 EUR'!$AN:$AN))</f>
        <v>3650</v>
      </c>
      <c r="Q391" s="6"/>
      <c r="R391" s="6">
        <f t="shared" si="160"/>
        <v>-0.34168041074635358</v>
      </c>
      <c r="S391" s="6">
        <f t="shared" si="161"/>
        <v>-0.31835451329752396</v>
      </c>
      <c r="T391" s="6">
        <f t="shared" si="162"/>
        <v>9.256391844846279E-3</v>
      </c>
      <c r="U391" s="6">
        <f t="shared" si="163"/>
        <v>-0.18747671232876728</v>
      </c>
      <c r="V391" s="6">
        <f t="shared" si="164"/>
        <v>2.3061084854216762E-3</v>
      </c>
      <c r="W391" s="6"/>
      <c r="X391" s="7">
        <f t="shared" si="165"/>
        <v>-1539.2600000000007</v>
      </c>
      <c r="Y391" s="7">
        <f t="shared" si="166"/>
        <v>-1385.1</v>
      </c>
      <c r="Z391" s="7">
        <f t="shared" si="167"/>
        <v>27.199999999999363</v>
      </c>
      <c r="AA391" s="7">
        <f t="shared" si="168"/>
        <v>-684.29000000000042</v>
      </c>
      <c r="AB391" s="6"/>
      <c r="AC391" s="5">
        <f>SUMIF('KPI data 2022'!$B:$B, $B391,'KPI data 2022'!$AI:$AI)</f>
        <v>2938.51</v>
      </c>
      <c r="AD391" s="5">
        <f>SUMIF('KPI data 2023'!$B:$B, $B391, 'KPI data 2023'!$AI:$AI)</f>
        <v>4350.8099999999995</v>
      </c>
      <c r="AE391" s="5">
        <f>SUMIF('KPI data 2024'!$B:$B, $B391, 'KPI data 2024'!$AI:$AI)</f>
        <v>4504.97</v>
      </c>
      <c r="AF391" s="5">
        <f t="shared" si="149"/>
        <v>2965.7099999999996</v>
      </c>
      <c r="AG391" s="5">
        <f>IF(D391="Switzerland",SUMIF('Combined Budget 2025 CHF'!$B:$B,$B391,'Combined Budget 2025 CHF'!$Q:$Q),SUMIF('Combined Budget 2025 EUR'!$B:$B,$B391,'Combined Budget 2025 EUR'!$Q:$Q))</f>
        <v>5000</v>
      </c>
      <c r="AH391" s="6"/>
      <c r="AI391" s="6">
        <f t="shared" si="150"/>
        <v>-0.34168041074635358</v>
      </c>
      <c r="AJ391" s="6">
        <f t="shared" si="151"/>
        <v>-0.31835451329752396</v>
      </c>
      <c r="AK391" s="6">
        <f t="shared" si="152"/>
        <v>9.256391844846279E-3</v>
      </c>
      <c r="AL391" s="6">
        <f t="shared" si="153"/>
        <v>-0.40685800000000005</v>
      </c>
      <c r="AM391" s="6">
        <f t="shared" si="154"/>
        <v>2.3061084854216762E-3</v>
      </c>
      <c r="AN391" s="6"/>
      <c r="AO391" s="7">
        <f t="shared" si="155"/>
        <v>-1539.2600000000007</v>
      </c>
      <c r="AP391" s="7">
        <f t="shared" si="156"/>
        <v>-1385.1</v>
      </c>
      <c r="AQ391" s="7">
        <f t="shared" si="157"/>
        <v>27.199999999999363</v>
      </c>
      <c r="AR391" s="7">
        <f t="shared" si="158"/>
        <v>-2034.2900000000004</v>
      </c>
    </row>
    <row r="392" spans="2:44" x14ac:dyDescent="0.25">
      <c r="B392">
        <v>20073</v>
      </c>
      <c r="C392" t="s">
        <v>266</v>
      </c>
      <c r="D392" s="1" t="s">
        <v>23</v>
      </c>
      <c r="E392" s="1" t="str">
        <f>IF(D392="Switzerland", VLOOKUP($B392, 'Combined Budget 2025 CHF'!$B:$E, 4, 0), VLOOKUP($B392, 'Combined Budget 2025 EUR'!$B:$E, 4, 0))</f>
        <v>South East / Bayern</v>
      </c>
      <c r="F392" s="1" t="s">
        <v>535</v>
      </c>
      <c r="G392" s="1" t="s">
        <v>106</v>
      </c>
      <c r="H392" t="str">
        <f>IF(D392="Switzerland", VLOOKUP($B392, 'Combined Budget 2025 CHF'!$B:$K, 10, 0), VLOOKUP($B392, 'Combined Budget 2025 EUR'!$B:$K, 10, 0))</f>
        <v>CC</v>
      </c>
      <c r="I392" t="s">
        <v>64</v>
      </c>
      <c r="J392">
        <f>YEAR(VLOOKUP($B392, 'KPI data 2025'!$B:$H, 7, 0))</f>
        <v>1900</v>
      </c>
      <c r="K392" t="str">
        <f t="shared" si="159"/>
        <v>Pre-2022</v>
      </c>
      <c r="L392" s="5">
        <f>SUMIF('KPI data 2022'!$B:$B, $B392,'KPI data 2022'!$X:$X)</f>
        <v>5688.68</v>
      </c>
      <c r="M392" s="5">
        <f>SUMIF('KPI data 2023'!$B:$B, $B392, 'KPI data 2023'!$X:$X)</f>
        <v>3480.23</v>
      </c>
      <c r="N392" s="5">
        <f>SUMIF('KPI data 2024'!$B:$B, $B392, 'KPI data 2024'!$X:$X)</f>
        <v>2613.81</v>
      </c>
      <c r="O392" s="5">
        <f>SUMIF('KPI data 2025'!$B:$B, $B392, 'KPI data 2025'!$X:$X)</f>
        <v>1270.08</v>
      </c>
      <c r="P392" s="5">
        <f>IF(D392="Switzerland",SUMIF('Combined Budget 2025 CHF'!$B:$B,$B392,'Combined Budget 2025 CHF'!$AF:$AF),SUMIF('Combined Budget 2025 EUR'!$B:$B,$B392,'Combined Budget 2025 EUR'!$AN:$AN))</f>
        <v>2190</v>
      </c>
      <c r="Q392" s="6"/>
      <c r="R392" s="6">
        <f t="shared" si="160"/>
        <v>-0.51408862924237031</v>
      </c>
      <c r="S392" s="6">
        <f t="shared" si="161"/>
        <v>-0.63505860244868884</v>
      </c>
      <c r="T392" s="6">
        <f t="shared" si="162"/>
        <v>-0.77673555200855038</v>
      </c>
      <c r="U392" s="6">
        <f t="shared" si="163"/>
        <v>-0.42005479452054795</v>
      </c>
      <c r="V392" s="6">
        <f t="shared" si="164"/>
        <v>-0.31260733561988696</v>
      </c>
      <c r="W392" s="6"/>
      <c r="X392" s="7">
        <f t="shared" si="165"/>
        <v>-1343.73</v>
      </c>
      <c r="Y392" s="7">
        <f t="shared" si="166"/>
        <v>-2210.15</v>
      </c>
      <c r="Z392" s="7">
        <f t="shared" si="167"/>
        <v>-4418.6000000000004</v>
      </c>
      <c r="AA392" s="7">
        <f t="shared" si="168"/>
        <v>-919.92000000000007</v>
      </c>
      <c r="AB392" s="6"/>
      <c r="AC392" s="5">
        <f>SUMIF('KPI data 2022'!$B:$B, $B392,'KPI data 2022'!$AI:$AI)</f>
        <v>5688.68</v>
      </c>
      <c r="AD392" s="5">
        <f>SUMIF('KPI data 2023'!$B:$B, $B392, 'KPI data 2023'!$AI:$AI)</f>
        <v>3480.23</v>
      </c>
      <c r="AE392" s="5">
        <f>SUMIF('KPI data 2024'!$B:$B, $B392, 'KPI data 2024'!$AI:$AI)</f>
        <v>2613.81</v>
      </c>
      <c r="AF392" s="5">
        <f t="shared" si="149"/>
        <v>1270.08</v>
      </c>
      <c r="AG392" s="5">
        <f>IF(D392="Switzerland",SUMIF('Combined Budget 2025 CHF'!$B:$B,$B392,'Combined Budget 2025 CHF'!$Q:$Q),SUMIF('Combined Budget 2025 EUR'!$B:$B,$B392,'Combined Budget 2025 EUR'!$Q:$Q))</f>
        <v>3000</v>
      </c>
      <c r="AH392" s="6"/>
      <c r="AI392" s="6">
        <f t="shared" si="150"/>
        <v>-0.51408862924237031</v>
      </c>
      <c r="AJ392" s="6">
        <f t="shared" si="151"/>
        <v>-0.63505860244868884</v>
      </c>
      <c r="AK392" s="6">
        <f t="shared" si="152"/>
        <v>-0.77673555200855038</v>
      </c>
      <c r="AL392" s="6">
        <f t="shared" si="153"/>
        <v>-0.57664000000000004</v>
      </c>
      <c r="AM392" s="6">
        <f t="shared" si="154"/>
        <v>-0.31260733561988696</v>
      </c>
      <c r="AN392" s="6"/>
      <c r="AO392" s="7">
        <f t="shared" si="155"/>
        <v>-1343.73</v>
      </c>
      <c r="AP392" s="7">
        <f t="shared" si="156"/>
        <v>-2210.15</v>
      </c>
      <c r="AQ392" s="7">
        <f t="shared" si="157"/>
        <v>-4418.6000000000004</v>
      </c>
      <c r="AR392" s="7">
        <f t="shared" si="158"/>
        <v>-1729.92</v>
      </c>
    </row>
    <row r="393" spans="2:44" x14ac:dyDescent="0.25">
      <c r="B393">
        <v>20080</v>
      </c>
      <c r="C393" t="s">
        <v>229</v>
      </c>
      <c r="D393" s="1" t="s">
        <v>23</v>
      </c>
      <c r="E393" s="1" t="str">
        <f>IF(D393="Switzerland", VLOOKUP($B393, 'Combined Budget 2025 CHF'!$B:$E, 4, 0), VLOOKUP($B393, 'Combined Budget 2025 EUR'!$B:$E, 4, 0))</f>
        <v>South West</v>
      </c>
      <c r="F393" s="1">
        <v>0</v>
      </c>
      <c r="G393" s="1">
        <v>0</v>
      </c>
      <c r="H393" t="str">
        <f>IF(D393="Switzerland", VLOOKUP($B393, 'Combined Budget 2025 CHF'!$B:$K, 10, 0), VLOOKUP($B393, 'Combined Budget 2025 EUR'!$B:$K, 10, 0))</f>
        <v>CC</v>
      </c>
      <c r="I393" t="s">
        <v>64</v>
      </c>
      <c r="J393">
        <f>YEAR(VLOOKUP($B393, 'KPI data 2025'!$B:$H, 7, 0))</f>
        <v>1900</v>
      </c>
      <c r="K393" t="str">
        <f t="shared" si="159"/>
        <v>Pre-2022</v>
      </c>
      <c r="L393" s="5">
        <f>SUMIF('KPI data 2022'!$B:$B, $B393,'KPI data 2022'!$X:$X)</f>
        <v>6051.9</v>
      </c>
      <c r="M393" s="5">
        <f>SUMIF('KPI data 2023'!$B:$B, $B393, 'KPI data 2023'!$X:$X)</f>
        <v>6729.21</v>
      </c>
      <c r="N393" s="5">
        <f>SUMIF('KPI data 2024'!$B:$B, $B393, 'KPI data 2024'!$X:$X)</f>
        <v>4771.8099999999995</v>
      </c>
      <c r="O393" s="5">
        <f>SUMIF('KPI data 2025'!$B:$B, $B393, 'KPI data 2025'!$X:$X)</f>
        <v>6095.01</v>
      </c>
      <c r="P393" s="5">
        <f>IF(D393="Switzerland",SUMIF('Combined Budget 2025 CHF'!$B:$B,$B393,'Combined Budget 2025 CHF'!$AF:$AF),SUMIF('Combined Budget 2025 EUR'!$B:$B,$B393,'Combined Budget 2025 EUR'!$AN:$AN))</f>
        <v>2920</v>
      </c>
      <c r="Q393" s="6"/>
      <c r="R393" s="6">
        <f t="shared" si="160"/>
        <v>0.27729519825810356</v>
      </c>
      <c r="S393" s="6">
        <f t="shared" si="161"/>
        <v>-9.4245832720334155E-2</v>
      </c>
      <c r="T393" s="6">
        <f t="shared" si="162"/>
        <v>7.1233827393051286E-3</v>
      </c>
      <c r="U393" s="6">
        <f t="shared" si="163"/>
        <v>1.0873321917808219</v>
      </c>
      <c r="V393" s="6">
        <f t="shared" si="164"/>
        <v>1.7761082387837135E-3</v>
      </c>
      <c r="W393" s="6"/>
      <c r="X393" s="7">
        <f t="shared" si="165"/>
        <v>1323.2000000000007</v>
      </c>
      <c r="Y393" s="7">
        <f t="shared" si="166"/>
        <v>-634.19999999999982</v>
      </c>
      <c r="Z393" s="7">
        <f t="shared" si="167"/>
        <v>43.110000000000582</v>
      </c>
      <c r="AA393" s="7">
        <f t="shared" si="168"/>
        <v>3175.01</v>
      </c>
      <c r="AB393" s="6"/>
      <c r="AC393" s="5">
        <f>SUMIF('KPI data 2022'!$B:$B, $B393,'KPI data 2022'!$AI:$AI)</f>
        <v>6051.9</v>
      </c>
      <c r="AD393" s="5">
        <f>SUMIF('KPI data 2023'!$B:$B, $B393, 'KPI data 2023'!$AI:$AI)</f>
        <v>6729.21</v>
      </c>
      <c r="AE393" s="5">
        <f>SUMIF('KPI data 2024'!$B:$B, $B393, 'KPI data 2024'!$AI:$AI)</f>
        <v>4771.8099999999995</v>
      </c>
      <c r="AF393" s="5">
        <f t="shared" si="149"/>
        <v>6095.01</v>
      </c>
      <c r="AG393" s="5">
        <f>IF(D393="Switzerland",SUMIF('Combined Budget 2025 CHF'!$B:$B,$B393,'Combined Budget 2025 CHF'!$Q:$Q),SUMIF('Combined Budget 2025 EUR'!$B:$B,$B393,'Combined Budget 2025 EUR'!$Q:$Q))</f>
        <v>4000</v>
      </c>
      <c r="AH393" s="6"/>
      <c r="AI393" s="6">
        <f t="shared" si="150"/>
        <v>0.27729519825810356</v>
      </c>
      <c r="AJ393" s="6">
        <f t="shared" si="151"/>
        <v>-9.4245832720334155E-2</v>
      </c>
      <c r="AK393" s="6">
        <f t="shared" si="152"/>
        <v>7.1233827393051286E-3</v>
      </c>
      <c r="AL393" s="6">
        <f t="shared" si="153"/>
        <v>0.52375250000000007</v>
      </c>
      <c r="AM393" s="6">
        <f t="shared" si="154"/>
        <v>1.7761082387837135E-3</v>
      </c>
      <c r="AN393" s="6"/>
      <c r="AO393" s="7">
        <f t="shared" si="155"/>
        <v>1323.2000000000007</v>
      </c>
      <c r="AP393" s="7">
        <f t="shared" si="156"/>
        <v>-634.19999999999982</v>
      </c>
      <c r="AQ393" s="7">
        <f t="shared" si="157"/>
        <v>43.110000000000582</v>
      </c>
      <c r="AR393" s="7">
        <f t="shared" si="158"/>
        <v>2095.0100000000002</v>
      </c>
    </row>
    <row r="394" spans="2:44" x14ac:dyDescent="0.25">
      <c r="B394">
        <v>20093</v>
      </c>
      <c r="C394" t="s">
        <v>143</v>
      </c>
      <c r="D394" s="1" t="s">
        <v>23</v>
      </c>
      <c r="E394" s="1" t="str">
        <f>IF(D394="Switzerland", VLOOKUP($B394, 'Combined Budget 2025 CHF'!$B:$E, 4, 0), VLOOKUP($B394, 'Combined Budget 2025 EUR'!$B:$E, 4, 0))</f>
        <v>North</v>
      </c>
      <c r="F394" s="1" t="s">
        <v>545</v>
      </c>
      <c r="G394" s="1" t="s">
        <v>545</v>
      </c>
      <c r="H394" t="str">
        <f>IF(D394="Switzerland", VLOOKUP($B394, 'Combined Budget 2025 CHF'!$B:$K, 10, 0), VLOOKUP($B394, 'Combined Budget 2025 EUR'!$B:$K, 10, 0))</f>
        <v>CC</v>
      </c>
      <c r="I394" t="s">
        <v>107</v>
      </c>
      <c r="J394">
        <f>YEAR(VLOOKUP($B394, 'KPI data 2025'!$B:$H, 7, 0))</f>
        <v>1900</v>
      </c>
      <c r="K394" t="str">
        <f t="shared" si="159"/>
        <v>Pre-2022</v>
      </c>
      <c r="L394" s="5">
        <f>SUMIF('KPI data 2022'!$B:$B, $B394,'KPI data 2022'!$X:$X)</f>
        <v>3416.86</v>
      </c>
      <c r="M394" s="5">
        <f>SUMIF('KPI data 2023'!$B:$B, $B394, 'KPI data 2023'!$X:$X)</f>
        <v>3814.7999999999997</v>
      </c>
      <c r="N394" s="5">
        <f>SUMIF('KPI data 2024'!$B:$B, $B394, 'KPI data 2024'!$X:$X)</f>
        <v>4934.0300000000007</v>
      </c>
      <c r="O394" s="5">
        <f>SUMIF('KPI data 2025'!$B:$B, $B394, 'KPI data 2025'!$X:$X)</f>
        <v>5859.8899999999994</v>
      </c>
      <c r="P394" s="5">
        <f>IF(D394="Switzerland",SUMIF('Combined Budget 2025 CHF'!$B:$B,$B394,'Combined Budget 2025 CHF'!$AF:$AF),SUMIF('Combined Budget 2025 EUR'!$B:$B,$B394,'Combined Budget 2025 EUR'!$AN:$AN))</f>
        <v>4380</v>
      </c>
      <c r="Q394" s="6"/>
      <c r="R394" s="6">
        <f t="shared" si="160"/>
        <v>0.18764782540843861</v>
      </c>
      <c r="S394" s="6">
        <f t="shared" si="161"/>
        <v>0.53609363531508847</v>
      </c>
      <c r="T394" s="6">
        <f t="shared" si="162"/>
        <v>0.71499271260748154</v>
      </c>
      <c r="U394" s="6">
        <f t="shared" si="163"/>
        <v>0.33787442922374411</v>
      </c>
      <c r="V394" s="6">
        <f t="shared" si="164"/>
        <v>0.14436764329848617</v>
      </c>
      <c r="W394" s="6"/>
      <c r="X394" s="7">
        <f t="shared" si="165"/>
        <v>925.85999999999876</v>
      </c>
      <c r="Y394" s="7">
        <f t="shared" si="166"/>
        <v>2045.0899999999997</v>
      </c>
      <c r="Z394" s="7">
        <f t="shared" si="167"/>
        <v>2443.0299999999993</v>
      </c>
      <c r="AA394" s="7">
        <f t="shared" si="168"/>
        <v>1479.8899999999994</v>
      </c>
      <c r="AB394" s="6"/>
      <c r="AC394" s="5">
        <f>SUMIF('KPI data 2022'!$B:$B, $B394,'KPI data 2022'!$AI:$AI)</f>
        <v>3416.86</v>
      </c>
      <c r="AD394" s="5">
        <f>SUMIF('KPI data 2023'!$B:$B, $B394, 'KPI data 2023'!$AI:$AI)</f>
        <v>3814.7999999999997</v>
      </c>
      <c r="AE394" s="5">
        <f>SUMIF('KPI data 2024'!$B:$B, $B394, 'KPI data 2024'!$AI:$AI)</f>
        <v>4934.0300000000007</v>
      </c>
      <c r="AF394" s="5">
        <f t="shared" si="149"/>
        <v>5859.8899999999994</v>
      </c>
      <c r="AG394" s="5">
        <f>IF(D394="Switzerland",SUMIF('Combined Budget 2025 CHF'!$B:$B,$B394,'Combined Budget 2025 CHF'!$Q:$Q),SUMIF('Combined Budget 2025 EUR'!$B:$B,$B394,'Combined Budget 2025 EUR'!$Q:$Q))</f>
        <v>6000</v>
      </c>
      <c r="AH394" s="6"/>
      <c r="AI394" s="6">
        <f t="shared" si="150"/>
        <v>0.18764782540843861</v>
      </c>
      <c r="AJ394" s="6">
        <f t="shared" si="151"/>
        <v>0.53609363531508847</v>
      </c>
      <c r="AK394" s="6">
        <f t="shared" si="152"/>
        <v>0.71499271260748154</v>
      </c>
      <c r="AL394" s="6">
        <f t="shared" si="153"/>
        <v>-2.335166666666677E-2</v>
      </c>
      <c r="AM394" s="6">
        <f t="shared" si="154"/>
        <v>0.14436764329848617</v>
      </c>
      <c r="AN394" s="6"/>
      <c r="AO394" s="7">
        <f t="shared" si="155"/>
        <v>925.85999999999876</v>
      </c>
      <c r="AP394" s="7">
        <f t="shared" si="156"/>
        <v>2045.0899999999997</v>
      </c>
      <c r="AQ394" s="7">
        <f t="shared" si="157"/>
        <v>2443.0299999999993</v>
      </c>
      <c r="AR394" s="7">
        <f t="shared" si="158"/>
        <v>-140.11000000000058</v>
      </c>
    </row>
    <row r="395" spans="2:44" x14ac:dyDescent="0.25">
      <c r="B395">
        <v>20201</v>
      </c>
      <c r="C395" t="s">
        <v>230</v>
      </c>
      <c r="D395" s="1" t="s">
        <v>23</v>
      </c>
      <c r="E395" s="1" t="str">
        <f>IF(D395="Switzerland", VLOOKUP($B395, 'Combined Budget 2025 CHF'!$B:$E, 4, 0), VLOOKUP($B395, 'Combined Budget 2025 EUR'!$B:$E, 4, 0))</f>
        <v>South West</v>
      </c>
      <c r="F395" s="1" t="s">
        <v>535</v>
      </c>
      <c r="G395" s="1" t="s">
        <v>106</v>
      </c>
      <c r="H395" t="str">
        <f>IF(D395="Switzerland", VLOOKUP($B395, 'Combined Budget 2025 CHF'!$B:$K, 10, 0), VLOOKUP($B395, 'Combined Budget 2025 EUR'!$B:$K, 10, 0))</f>
        <v>CC</v>
      </c>
      <c r="I395" t="s">
        <v>64</v>
      </c>
      <c r="J395">
        <f>YEAR(VLOOKUP($B395, 'KPI data 2025'!$B:$H, 7, 0))</f>
        <v>1900</v>
      </c>
      <c r="K395" t="str">
        <f t="shared" si="159"/>
        <v>Pre-2022</v>
      </c>
      <c r="L395" s="5">
        <f>SUMIF('KPI data 2022'!$B:$B, $B395,'KPI data 2022'!$X:$X)</f>
        <v>4899.26</v>
      </c>
      <c r="M395" s="5">
        <f>SUMIF('KPI data 2023'!$B:$B, $B395, 'KPI data 2023'!$X:$X)</f>
        <v>5092.38</v>
      </c>
      <c r="N395" s="5">
        <f>SUMIF('KPI data 2024'!$B:$B, $B395, 'KPI data 2024'!$X:$X)</f>
        <v>4767.1200000000008</v>
      </c>
      <c r="O395" s="5">
        <f>SUMIF('KPI data 2025'!$B:$B, $B395, 'KPI data 2025'!$X:$X)</f>
        <v>5972.7099999999991</v>
      </c>
      <c r="P395" s="5">
        <f>IF(D395="Switzerland",SUMIF('Combined Budget 2025 CHF'!$B:$B,$B395,'Combined Budget 2025 CHF'!$AF:$AF),SUMIF('Combined Budget 2025 EUR'!$B:$B,$B395,'Combined Budget 2025 EUR'!$AN:$AN))</f>
        <v>2920</v>
      </c>
      <c r="Q395" s="6"/>
      <c r="R395" s="6">
        <f t="shared" si="160"/>
        <v>0.25289692728523683</v>
      </c>
      <c r="S395" s="6">
        <f t="shared" si="161"/>
        <v>0.17287201662091189</v>
      </c>
      <c r="T395" s="6">
        <f t="shared" si="162"/>
        <v>0.21910451782514073</v>
      </c>
      <c r="U395" s="6">
        <f t="shared" si="163"/>
        <v>1.0454486301369861</v>
      </c>
      <c r="V395" s="6">
        <f t="shared" si="164"/>
        <v>5.0776218598792777E-2</v>
      </c>
      <c r="W395" s="6"/>
      <c r="X395" s="7">
        <f t="shared" si="165"/>
        <v>1205.5899999999983</v>
      </c>
      <c r="Y395" s="7">
        <f t="shared" si="166"/>
        <v>880.32999999999902</v>
      </c>
      <c r="Z395" s="7">
        <f t="shared" si="167"/>
        <v>1073.4499999999989</v>
      </c>
      <c r="AA395" s="7">
        <f t="shared" si="168"/>
        <v>3052.7099999999991</v>
      </c>
      <c r="AB395" s="6"/>
      <c r="AC395" s="5">
        <f>SUMIF('KPI data 2022'!$B:$B, $B395,'KPI data 2022'!$AI:$AI)</f>
        <v>4899.26</v>
      </c>
      <c r="AD395" s="5">
        <f>SUMIF('KPI data 2023'!$B:$B, $B395, 'KPI data 2023'!$AI:$AI)</f>
        <v>5092.38</v>
      </c>
      <c r="AE395" s="5">
        <f>SUMIF('KPI data 2024'!$B:$B, $B395, 'KPI data 2024'!$AI:$AI)</f>
        <v>4767.1200000000008</v>
      </c>
      <c r="AF395" s="5">
        <f t="shared" si="149"/>
        <v>5972.7099999999991</v>
      </c>
      <c r="AG395" s="5">
        <f>IF(D395="Switzerland",SUMIF('Combined Budget 2025 CHF'!$B:$B,$B395,'Combined Budget 2025 CHF'!$Q:$Q),SUMIF('Combined Budget 2025 EUR'!$B:$B,$B395,'Combined Budget 2025 EUR'!$Q:$Q))</f>
        <v>4000</v>
      </c>
      <c r="AH395" s="6"/>
      <c r="AI395" s="6">
        <f t="shared" si="150"/>
        <v>0.25289692728523683</v>
      </c>
      <c r="AJ395" s="6">
        <f t="shared" si="151"/>
        <v>0.17287201662091189</v>
      </c>
      <c r="AK395" s="6">
        <f t="shared" si="152"/>
        <v>0.21910451782514073</v>
      </c>
      <c r="AL395" s="6">
        <f t="shared" si="153"/>
        <v>0.49317749999999982</v>
      </c>
      <c r="AM395" s="6">
        <f t="shared" si="154"/>
        <v>5.0776218598792777E-2</v>
      </c>
      <c r="AN395" s="6"/>
      <c r="AO395" s="7">
        <f t="shared" si="155"/>
        <v>1205.5899999999983</v>
      </c>
      <c r="AP395" s="7">
        <f t="shared" si="156"/>
        <v>880.32999999999902</v>
      </c>
      <c r="AQ395" s="7">
        <f t="shared" si="157"/>
        <v>1073.4499999999989</v>
      </c>
      <c r="AR395" s="7">
        <f t="shared" si="158"/>
        <v>1972.7099999999991</v>
      </c>
    </row>
    <row r="396" spans="2:44" x14ac:dyDescent="0.25">
      <c r="B396">
        <v>20253</v>
      </c>
      <c r="C396" t="s">
        <v>169</v>
      </c>
      <c r="D396" s="1" t="s">
        <v>23</v>
      </c>
      <c r="E396" s="1" t="str">
        <f>IF(D396="Switzerland", VLOOKUP($B396, 'Combined Budget 2025 CHF'!$B:$E, 4, 0), VLOOKUP($B396, 'Combined Budget 2025 EUR'!$B:$E, 4, 0))</f>
        <v>North</v>
      </c>
      <c r="F396" s="1" t="s">
        <v>535</v>
      </c>
      <c r="G396" s="1" t="s">
        <v>106</v>
      </c>
      <c r="H396" t="str">
        <f>IF(D396="Switzerland", VLOOKUP($B396, 'Combined Budget 2025 CHF'!$B:$K, 10, 0), VLOOKUP($B396, 'Combined Budget 2025 EUR'!$B:$K, 10, 0))</f>
        <v>CC</v>
      </c>
      <c r="I396" t="s">
        <v>64</v>
      </c>
      <c r="J396">
        <f>YEAR(VLOOKUP($B396, 'KPI data 2025'!$B:$H, 7, 0))</f>
        <v>1900</v>
      </c>
      <c r="K396" t="str">
        <f t="shared" si="159"/>
        <v>Pre-2022</v>
      </c>
      <c r="L396" s="5">
        <f>SUMIF('KPI data 2022'!$B:$B, $B396,'KPI data 2022'!$X:$X)</f>
        <v>7527.6200000000008</v>
      </c>
      <c r="M396" s="5">
        <f>SUMIF('KPI data 2023'!$B:$B, $B396, 'KPI data 2023'!$X:$X)</f>
        <v>6923.869999999999</v>
      </c>
      <c r="N396" s="5">
        <f>SUMIF('KPI data 2024'!$B:$B, $B396, 'KPI data 2024'!$X:$X)</f>
        <v>3536.0299999999997</v>
      </c>
      <c r="O396" s="5">
        <f>SUMIF('KPI data 2025'!$B:$B, $B396, 'KPI data 2025'!$X:$X)</f>
        <v>1868.4699999999998</v>
      </c>
      <c r="P396" s="5">
        <f>IF(D396="Switzerland",SUMIF('Combined Budget 2025 CHF'!$B:$B,$B396,'Combined Budget 2025 CHF'!$AF:$AF),SUMIF('Combined Budget 2025 EUR'!$B:$B,$B396,'Combined Budget 2025 EUR'!$AN:$AN))</f>
        <v>2555</v>
      </c>
      <c r="Q396" s="6"/>
      <c r="R396" s="6">
        <f t="shared" si="160"/>
        <v>-0.47159102156938715</v>
      </c>
      <c r="S396" s="6">
        <f t="shared" si="161"/>
        <v>-0.7301408027591505</v>
      </c>
      <c r="T396" s="6">
        <f t="shared" si="162"/>
        <v>-0.75178476065476207</v>
      </c>
      <c r="U396" s="6">
        <f t="shared" si="163"/>
        <v>-0.26870058708414879</v>
      </c>
      <c r="V396" s="6">
        <f t="shared" si="164"/>
        <v>-0.29415862791034486</v>
      </c>
      <c r="W396" s="6"/>
      <c r="X396" s="7">
        <f t="shared" si="165"/>
        <v>-1667.56</v>
      </c>
      <c r="Y396" s="7">
        <f t="shared" si="166"/>
        <v>-5055.3999999999996</v>
      </c>
      <c r="Z396" s="7">
        <f t="shared" si="167"/>
        <v>-5659.1500000000015</v>
      </c>
      <c r="AA396" s="7">
        <f t="shared" si="168"/>
        <v>-686.5300000000002</v>
      </c>
      <c r="AB396" s="6"/>
      <c r="AC396" s="5">
        <f>SUMIF('KPI data 2022'!$B:$B, $B396,'KPI data 2022'!$AI:$AI)</f>
        <v>7527.6200000000008</v>
      </c>
      <c r="AD396" s="5">
        <f>SUMIF('KPI data 2023'!$B:$B, $B396, 'KPI data 2023'!$AI:$AI)</f>
        <v>6923.869999999999</v>
      </c>
      <c r="AE396" s="5">
        <f>SUMIF('KPI data 2024'!$B:$B, $B396, 'KPI data 2024'!$AI:$AI)</f>
        <v>3536.0299999999997</v>
      </c>
      <c r="AF396" s="5">
        <f t="shared" si="149"/>
        <v>1868.4699999999998</v>
      </c>
      <c r="AG396" s="5">
        <f>IF(D396="Switzerland",SUMIF('Combined Budget 2025 CHF'!$B:$B,$B396,'Combined Budget 2025 CHF'!$Q:$Q),SUMIF('Combined Budget 2025 EUR'!$B:$B,$B396,'Combined Budget 2025 EUR'!$Q:$Q))</f>
        <v>3500</v>
      </c>
      <c r="AH396" s="6"/>
      <c r="AI396" s="6">
        <f t="shared" si="150"/>
        <v>-0.47159102156938715</v>
      </c>
      <c r="AJ396" s="6">
        <f t="shared" si="151"/>
        <v>-0.7301408027591505</v>
      </c>
      <c r="AK396" s="6">
        <f t="shared" si="152"/>
        <v>-0.75178476065476207</v>
      </c>
      <c r="AL396" s="6">
        <f t="shared" si="153"/>
        <v>-0.46615142857142866</v>
      </c>
      <c r="AM396" s="6">
        <f t="shared" si="154"/>
        <v>-0.29415862791034486</v>
      </c>
      <c r="AN396" s="6"/>
      <c r="AO396" s="7">
        <f t="shared" si="155"/>
        <v>-1667.56</v>
      </c>
      <c r="AP396" s="7">
        <f t="shared" si="156"/>
        <v>-5055.3999999999996</v>
      </c>
      <c r="AQ396" s="7">
        <f t="shared" si="157"/>
        <v>-5659.1500000000015</v>
      </c>
      <c r="AR396" s="7">
        <f t="shared" si="158"/>
        <v>-1631.5300000000002</v>
      </c>
    </row>
    <row r="397" spans="2:44" x14ac:dyDescent="0.25">
      <c r="B397">
        <v>20276</v>
      </c>
      <c r="C397" t="s">
        <v>231</v>
      </c>
      <c r="D397" s="1" t="s">
        <v>23</v>
      </c>
      <c r="E397" s="1" t="str">
        <f>IF(D397="Switzerland", VLOOKUP($B397, 'Combined Budget 2025 CHF'!$B:$E, 4, 0), VLOOKUP($B397, 'Combined Budget 2025 EUR'!$B:$E, 4, 0))</f>
        <v>South West</v>
      </c>
      <c r="F397" s="1" t="s">
        <v>535</v>
      </c>
      <c r="G397" s="1" t="s">
        <v>106</v>
      </c>
      <c r="H397" t="str">
        <f>IF(D397="Switzerland", VLOOKUP($B397, 'Combined Budget 2025 CHF'!$B:$K, 10, 0), VLOOKUP($B397, 'Combined Budget 2025 EUR'!$B:$K, 10, 0))</f>
        <v>CC</v>
      </c>
      <c r="I397" t="s">
        <v>64</v>
      </c>
      <c r="J397">
        <f>YEAR(VLOOKUP($B397, 'KPI data 2025'!$B:$H, 7, 0))</f>
        <v>1900</v>
      </c>
      <c r="K397" t="str">
        <f t="shared" si="159"/>
        <v>Pre-2022</v>
      </c>
      <c r="L397" s="5">
        <f>SUMIF('KPI data 2022'!$B:$B, $B397,'KPI data 2022'!$X:$X)</f>
        <v>5522.15</v>
      </c>
      <c r="M397" s="5">
        <f>SUMIF('KPI data 2023'!$B:$B, $B397, 'KPI data 2023'!$X:$X)</f>
        <v>5490.84</v>
      </c>
      <c r="N397" s="5">
        <f>SUMIF('KPI data 2024'!$B:$B, $B397, 'KPI data 2024'!$X:$X)</f>
        <v>4077.04</v>
      </c>
      <c r="O397" s="5">
        <f>SUMIF('KPI data 2025'!$B:$B, $B397, 'KPI data 2025'!$X:$X)</f>
        <v>3888.74</v>
      </c>
      <c r="P397" s="5">
        <f>IF(D397="Switzerland",SUMIF('Combined Budget 2025 CHF'!$B:$B,$B397,'Combined Budget 2025 CHF'!$AF:$AF),SUMIF('Combined Budget 2025 EUR'!$B:$B,$B397,'Combined Budget 2025 EUR'!$AN:$AN))</f>
        <v>2920</v>
      </c>
      <c r="Q397" s="6"/>
      <c r="R397" s="6">
        <f t="shared" si="160"/>
        <v>-4.6185467888468112E-2</v>
      </c>
      <c r="S397" s="6">
        <f t="shared" si="161"/>
        <v>-0.29177685017228705</v>
      </c>
      <c r="T397" s="6">
        <f t="shared" si="162"/>
        <v>-0.29579239969939242</v>
      </c>
      <c r="U397" s="6">
        <f t="shared" si="163"/>
        <v>0.33176027397260266</v>
      </c>
      <c r="V397" s="6">
        <f t="shared" si="164"/>
        <v>-8.3937348557806546E-2</v>
      </c>
      <c r="W397" s="6"/>
      <c r="X397" s="7">
        <f t="shared" si="165"/>
        <v>-188.30000000000018</v>
      </c>
      <c r="Y397" s="7">
        <f t="shared" si="166"/>
        <v>-1602.1000000000004</v>
      </c>
      <c r="Z397" s="7">
        <f t="shared" si="167"/>
        <v>-1633.4099999999999</v>
      </c>
      <c r="AA397" s="7">
        <f t="shared" si="168"/>
        <v>968.73999999999978</v>
      </c>
      <c r="AB397" s="6"/>
      <c r="AC397" s="5">
        <f>SUMIF('KPI data 2022'!$B:$B, $B397,'KPI data 2022'!$AI:$AI)</f>
        <v>5522.15</v>
      </c>
      <c r="AD397" s="5">
        <f>SUMIF('KPI data 2023'!$B:$B, $B397, 'KPI data 2023'!$AI:$AI)</f>
        <v>5490.84</v>
      </c>
      <c r="AE397" s="5">
        <f>SUMIF('KPI data 2024'!$B:$B, $B397, 'KPI data 2024'!$AI:$AI)</f>
        <v>4077.04</v>
      </c>
      <c r="AF397" s="5">
        <f t="shared" si="149"/>
        <v>3888.74</v>
      </c>
      <c r="AG397" s="5">
        <f>IF(D397="Switzerland",SUMIF('Combined Budget 2025 CHF'!$B:$B,$B397,'Combined Budget 2025 CHF'!$Q:$Q),SUMIF('Combined Budget 2025 EUR'!$B:$B,$B397,'Combined Budget 2025 EUR'!$Q:$Q))</f>
        <v>4000</v>
      </c>
      <c r="AH397" s="6"/>
      <c r="AI397" s="6">
        <f t="shared" si="150"/>
        <v>-4.6185467888468112E-2</v>
      </c>
      <c r="AJ397" s="6">
        <f t="shared" si="151"/>
        <v>-0.29177685017228705</v>
      </c>
      <c r="AK397" s="6">
        <f t="shared" si="152"/>
        <v>-0.29579239969939242</v>
      </c>
      <c r="AL397" s="6">
        <f t="shared" si="153"/>
        <v>-2.7815000000000034E-2</v>
      </c>
      <c r="AM397" s="6">
        <f t="shared" si="154"/>
        <v>-8.3937348557806546E-2</v>
      </c>
      <c r="AN397" s="6"/>
      <c r="AO397" s="7">
        <f t="shared" si="155"/>
        <v>-188.30000000000018</v>
      </c>
      <c r="AP397" s="7">
        <f t="shared" si="156"/>
        <v>-1602.1000000000004</v>
      </c>
      <c r="AQ397" s="7">
        <f t="shared" si="157"/>
        <v>-1633.4099999999999</v>
      </c>
      <c r="AR397" s="7">
        <f t="shared" si="158"/>
        <v>-111.26000000000022</v>
      </c>
    </row>
    <row r="398" spans="2:44" x14ac:dyDescent="0.25">
      <c r="B398">
        <v>20331</v>
      </c>
      <c r="C398" t="s">
        <v>232</v>
      </c>
      <c r="D398" s="1" t="s">
        <v>23</v>
      </c>
      <c r="E398" s="1" t="str">
        <f>IF(D398="Switzerland", VLOOKUP($B398, 'Combined Budget 2025 CHF'!$B:$E, 4, 0), VLOOKUP($B398, 'Combined Budget 2025 EUR'!$B:$E, 4, 0))</f>
        <v>South West</v>
      </c>
      <c r="F398" s="1" t="s">
        <v>535</v>
      </c>
      <c r="G398" s="1" t="s">
        <v>106</v>
      </c>
      <c r="H398" t="str">
        <f>IF(D398="Switzerland", VLOOKUP($B398, 'Combined Budget 2025 CHF'!$B:$K, 10, 0), VLOOKUP($B398, 'Combined Budget 2025 EUR'!$B:$K, 10, 0))</f>
        <v>CC</v>
      </c>
      <c r="I398" t="s">
        <v>64</v>
      </c>
      <c r="J398">
        <f>YEAR(VLOOKUP($B398, 'KPI data 2025'!$B:$H, 7, 0))</f>
        <v>1900</v>
      </c>
      <c r="K398" t="str">
        <f t="shared" si="159"/>
        <v>Pre-2022</v>
      </c>
      <c r="L398" s="5">
        <f>SUMIF('KPI data 2022'!$B:$B, $B398,'KPI data 2022'!$X:$X)</f>
        <v>5556.89</v>
      </c>
      <c r="M398" s="5">
        <f>SUMIF('KPI data 2023'!$B:$B, $B398, 'KPI data 2023'!$X:$X)</f>
        <v>5961</v>
      </c>
      <c r="N398" s="5">
        <f>SUMIF('KPI data 2024'!$B:$B, $B398, 'KPI data 2024'!$X:$X)</f>
        <v>3915.58</v>
      </c>
      <c r="O398" s="5">
        <f>SUMIF('KPI data 2025'!$B:$B, $B398, 'KPI data 2025'!$X:$X)</f>
        <v>7374.76</v>
      </c>
      <c r="P398" s="5">
        <f>IF(D398="Switzerland",SUMIF('Combined Budget 2025 CHF'!$B:$B,$B398,'Combined Budget 2025 CHF'!$AF:$AF),SUMIF('Combined Budget 2025 EUR'!$B:$B,$B398,'Combined Budget 2025 EUR'!$AN:$AN))</f>
        <v>2920</v>
      </c>
      <c r="Q398" s="6"/>
      <c r="R398" s="6">
        <f t="shared" si="160"/>
        <v>0.88344000122587207</v>
      </c>
      <c r="S398" s="6">
        <f t="shared" si="161"/>
        <v>0.23716826035900018</v>
      </c>
      <c r="T398" s="6">
        <f t="shared" si="162"/>
        <v>0.32713802144724835</v>
      </c>
      <c r="U398" s="6">
        <f t="shared" si="163"/>
        <v>1.5256027397260277</v>
      </c>
      <c r="V398" s="6">
        <f t="shared" si="164"/>
        <v>7.3319507955813989E-2</v>
      </c>
      <c r="W398" s="6"/>
      <c r="X398" s="7">
        <f t="shared" si="165"/>
        <v>3459.1800000000003</v>
      </c>
      <c r="Y398" s="7">
        <f t="shared" si="166"/>
        <v>1413.7600000000002</v>
      </c>
      <c r="Z398" s="7">
        <f t="shared" si="167"/>
        <v>1817.87</v>
      </c>
      <c r="AA398" s="7">
        <f t="shared" si="168"/>
        <v>4454.76</v>
      </c>
      <c r="AB398" s="6"/>
      <c r="AC398" s="5">
        <f>SUMIF('KPI data 2022'!$B:$B, $B398,'KPI data 2022'!$AI:$AI)</f>
        <v>5556.89</v>
      </c>
      <c r="AD398" s="5">
        <f>SUMIF('KPI data 2023'!$B:$B, $B398, 'KPI data 2023'!$AI:$AI)</f>
        <v>5961</v>
      </c>
      <c r="AE398" s="5">
        <f>SUMIF('KPI data 2024'!$B:$B, $B398, 'KPI data 2024'!$AI:$AI)</f>
        <v>3915.58</v>
      </c>
      <c r="AF398" s="5">
        <f t="shared" si="149"/>
        <v>7374.76</v>
      </c>
      <c r="AG398" s="5">
        <f>IF(D398="Switzerland",SUMIF('Combined Budget 2025 CHF'!$B:$B,$B398,'Combined Budget 2025 CHF'!$Q:$Q),SUMIF('Combined Budget 2025 EUR'!$B:$B,$B398,'Combined Budget 2025 EUR'!$Q:$Q))</f>
        <v>4000</v>
      </c>
      <c r="AH398" s="6"/>
      <c r="AI398" s="6">
        <f t="shared" si="150"/>
        <v>0.88344000122587207</v>
      </c>
      <c r="AJ398" s="6">
        <f t="shared" si="151"/>
        <v>0.23716826035900018</v>
      </c>
      <c r="AK398" s="6">
        <f t="shared" si="152"/>
        <v>0.32713802144724835</v>
      </c>
      <c r="AL398" s="6">
        <f t="shared" si="153"/>
        <v>0.84369000000000005</v>
      </c>
      <c r="AM398" s="6">
        <f t="shared" si="154"/>
        <v>7.3319507955813989E-2</v>
      </c>
      <c r="AN398" s="6"/>
      <c r="AO398" s="7">
        <f t="shared" si="155"/>
        <v>3459.1800000000003</v>
      </c>
      <c r="AP398" s="7">
        <f t="shared" si="156"/>
        <v>1413.7600000000002</v>
      </c>
      <c r="AQ398" s="7">
        <f t="shared" si="157"/>
        <v>1817.87</v>
      </c>
      <c r="AR398" s="7">
        <f t="shared" si="158"/>
        <v>3374.76</v>
      </c>
    </row>
    <row r="399" spans="2:44" x14ac:dyDescent="0.25">
      <c r="B399" s="1">
        <v>20845</v>
      </c>
      <c r="C399" s="1" t="s">
        <v>97</v>
      </c>
      <c r="D399" s="1" t="s">
        <v>23</v>
      </c>
      <c r="E399" s="1" t="str">
        <f>IF(D399="Switzerland", VLOOKUP($B399, 'Combined Budget 2025 CHF'!$B:$E, 4, 0), VLOOKUP($B399, 'Combined Budget 2025 EUR'!$B:$E, 4, 0))</f>
        <v>NRW</v>
      </c>
      <c r="F399" s="1" t="s">
        <v>535</v>
      </c>
      <c r="G399" s="1" t="s">
        <v>106</v>
      </c>
      <c r="H399" t="str">
        <f>IF(D399="Switzerland", VLOOKUP($B399, 'Combined Budget 2025 CHF'!$B:$K, 10, 0), VLOOKUP($B399, 'Combined Budget 2025 EUR'!$B:$K, 10, 0))</f>
        <v>CC</v>
      </c>
      <c r="I399" t="s">
        <v>64</v>
      </c>
      <c r="J399">
        <f>YEAR(VLOOKUP($B399, 'KPI data 2025'!$B:$H, 7, 0))</f>
        <v>1900</v>
      </c>
      <c r="K399" t="str">
        <f t="shared" si="159"/>
        <v>Pre-2022</v>
      </c>
      <c r="L399" s="5">
        <f>SUMIF('KPI data 2022'!$B:$B, $B399,'KPI data 2022'!$X:$X)</f>
        <v>7100.18</v>
      </c>
      <c r="M399" s="5">
        <f>SUMIF('KPI data 2023'!$B:$B, $B399, 'KPI data 2023'!$X:$X)</f>
        <v>4493.2999999999993</v>
      </c>
      <c r="N399" s="5">
        <f>SUMIF('KPI data 2024'!$B:$B, $B399, 'KPI data 2024'!$X:$X)</f>
        <v>3755.45</v>
      </c>
      <c r="O399" s="5">
        <f>SUMIF('KPI data 2025'!$B:$B, $B399, 'KPI data 2025'!$X:$X)</f>
        <v>1426.05</v>
      </c>
      <c r="P399" s="5">
        <f>IF(D399="Switzerland",SUMIF('Combined Budget 2025 CHF'!$B:$B,$B399,'Combined Budget 2025 CHF'!$AF:$AF),SUMIF('Combined Budget 2025 EUR'!$B:$B,$B399,'Combined Budget 2025 EUR'!$AN:$AN))</f>
        <v>2920</v>
      </c>
      <c r="Q399" s="6"/>
      <c r="R399" s="6">
        <f t="shared" si="160"/>
        <v>-0.6202718715466855</v>
      </c>
      <c r="S399" s="6">
        <f t="shared" si="161"/>
        <v>-0.68262746756281567</v>
      </c>
      <c r="T399" s="6">
        <f t="shared" si="162"/>
        <v>-0.7991529792202452</v>
      </c>
      <c r="U399" s="6">
        <f t="shared" si="163"/>
        <v>-0.51162671232876722</v>
      </c>
      <c r="V399" s="6">
        <f t="shared" si="164"/>
        <v>-0.33055277057879517</v>
      </c>
      <c r="W399" s="6"/>
      <c r="X399" s="7">
        <f t="shared" si="165"/>
        <v>-2329.3999999999996</v>
      </c>
      <c r="Y399" s="7">
        <f t="shared" si="166"/>
        <v>-3067.2499999999991</v>
      </c>
      <c r="Z399" s="7">
        <f t="shared" si="167"/>
        <v>-5674.13</v>
      </c>
      <c r="AA399" s="7">
        <f t="shared" si="168"/>
        <v>-1493.95</v>
      </c>
      <c r="AB399" s="6"/>
      <c r="AC399" s="5">
        <f>SUMIF('KPI data 2022'!$B:$B, $B399,'KPI data 2022'!$AI:$AI)</f>
        <v>7100.18</v>
      </c>
      <c r="AD399" s="5">
        <f>SUMIF('KPI data 2023'!$B:$B, $B399, 'KPI data 2023'!$AI:$AI)</f>
        <v>4493.2999999999993</v>
      </c>
      <c r="AE399" s="5">
        <f>SUMIF('KPI data 2024'!$B:$B, $B399, 'KPI data 2024'!$AI:$AI)</f>
        <v>3755.45</v>
      </c>
      <c r="AF399" s="5">
        <f t="shared" si="149"/>
        <v>1426.05</v>
      </c>
      <c r="AG399" s="5">
        <f>IF(D399="Switzerland",SUMIF('Combined Budget 2025 CHF'!$B:$B,$B399,'Combined Budget 2025 CHF'!$Q:$Q),SUMIF('Combined Budget 2025 EUR'!$B:$B,$B399,'Combined Budget 2025 EUR'!$Q:$Q))</f>
        <v>4000</v>
      </c>
      <c r="AH399" s="6"/>
      <c r="AI399" s="6">
        <f t="shared" si="150"/>
        <v>-0.6202718715466855</v>
      </c>
      <c r="AJ399" s="6">
        <f t="shared" si="151"/>
        <v>-0.68262746756281567</v>
      </c>
      <c r="AK399" s="6">
        <f t="shared" si="152"/>
        <v>-0.7991529792202452</v>
      </c>
      <c r="AL399" s="6">
        <f t="shared" si="153"/>
        <v>-0.64348749999999999</v>
      </c>
      <c r="AM399" s="6">
        <f t="shared" si="154"/>
        <v>-0.33055277057879517</v>
      </c>
      <c r="AN399" s="6"/>
      <c r="AO399" s="7">
        <f t="shared" si="155"/>
        <v>-2329.3999999999996</v>
      </c>
      <c r="AP399" s="7">
        <f t="shared" si="156"/>
        <v>-3067.2499999999991</v>
      </c>
      <c r="AQ399" s="7">
        <f t="shared" si="157"/>
        <v>-5674.13</v>
      </c>
      <c r="AR399" s="7">
        <f t="shared" si="158"/>
        <v>-2573.9499999999998</v>
      </c>
    </row>
    <row r="400" spans="2:44" x14ac:dyDescent="0.25">
      <c r="B400" s="1">
        <v>20924</v>
      </c>
      <c r="C400" s="11" t="s">
        <v>170</v>
      </c>
      <c r="D400" s="1" t="s">
        <v>23</v>
      </c>
      <c r="E400" s="1" t="str">
        <f>IF(D400="Switzerland", VLOOKUP($B400, 'Combined Budget 2025 CHF'!$B:$E, 4, 0), VLOOKUP($B400, 'Combined Budget 2025 EUR'!$B:$E, 4, 0))</f>
        <v>North</v>
      </c>
      <c r="F400" s="1" t="s">
        <v>594</v>
      </c>
      <c r="G400" s="1" t="s">
        <v>106</v>
      </c>
      <c r="H400" t="str">
        <f>IF(D400="Switzerland", VLOOKUP($B400, 'Combined Budget 2025 CHF'!$B:$K, 10, 0), VLOOKUP($B400, 'Combined Budget 2025 EUR'!$B:$K, 10, 0))</f>
        <v>CC</v>
      </c>
      <c r="I400" t="s">
        <v>64</v>
      </c>
      <c r="J400">
        <f>YEAR(VLOOKUP($B400, 'KPI data 2025'!$B:$H, 7, 0))</f>
        <v>2021</v>
      </c>
      <c r="K400" t="str">
        <f t="shared" si="159"/>
        <v>Pre-2022</v>
      </c>
      <c r="L400" s="5">
        <f>SUMIF('KPI data 2022'!$B:$B, $B400,'KPI data 2022'!$X:$X)</f>
        <v>2180.5700000000002</v>
      </c>
      <c r="M400" s="5">
        <f>SUMIF('KPI data 2023'!$B:$B, $B400, 'KPI data 2023'!$X:$X)</f>
        <v>-451.76</v>
      </c>
      <c r="N400" s="5">
        <f>SUMIF('KPI data 2024'!$B:$B, $B400, 'KPI data 2024'!$X:$X)</f>
        <v>0</v>
      </c>
      <c r="O400" s="5">
        <f>SUMIF('KPI data 2025'!$B:$B, $B400, 'KPI data 2025'!$X:$X)</f>
        <v>0</v>
      </c>
      <c r="P400" s="5">
        <f>IF(D400="Switzerland",SUMIF('Combined Budget 2025 CHF'!$B:$B,$B400,'Combined Budget 2025 CHF'!$AF:$AF),SUMIF('Combined Budget 2025 EUR'!$B:$B,$B400,'Combined Budget 2025 EUR'!$AN:$AN))</f>
        <v>0</v>
      </c>
      <c r="Q400" s="6"/>
      <c r="R400" s="6" t="str">
        <f t="shared" si="160"/>
        <v>N/A</v>
      </c>
      <c r="S400" s="6">
        <f t="shared" si="161"/>
        <v>-1</v>
      </c>
      <c r="T400" s="6">
        <f t="shared" si="162"/>
        <v>-1</v>
      </c>
      <c r="U400" s="6" t="str">
        <f t="shared" si="163"/>
        <v>N/A</v>
      </c>
      <c r="V400" s="6">
        <f t="shared" si="164"/>
        <v>-1</v>
      </c>
      <c r="W400" s="6"/>
      <c r="X400" s="7">
        <f t="shared" si="165"/>
        <v>0</v>
      </c>
      <c r="Y400" s="7">
        <f t="shared" si="166"/>
        <v>451.76</v>
      </c>
      <c r="Z400" s="7">
        <f t="shared" si="167"/>
        <v>-2180.5700000000002</v>
      </c>
      <c r="AA400" s="7">
        <f t="shared" si="168"/>
        <v>0</v>
      </c>
      <c r="AB400" s="6"/>
      <c r="AC400" s="5">
        <f>SUMIF('KPI data 2022'!$B:$B, $B400,'KPI data 2022'!$AI:$AI)</f>
        <v>2180.5700000000002</v>
      </c>
      <c r="AD400" s="5">
        <f>SUMIF('KPI data 2023'!$B:$B, $B400, 'KPI data 2023'!$AI:$AI)</f>
        <v>-451.76</v>
      </c>
      <c r="AE400" s="5">
        <f>SUMIF('KPI data 2024'!$B:$B, $B400, 'KPI data 2024'!$AI:$AI)</f>
        <v>0</v>
      </c>
      <c r="AF400" s="5">
        <f t="shared" si="149"/>
        <v>0</v>
      </c>
      <c r="AG400" s="5">
        <f>IF(D400="Switzerland",SUMIF('Combined Budget 2025 CHF'!$B:$B,$B400,'Combined Budget 2025 CHF'!$Q:$Q),SUMIF('Combined Budget 2025 EUR'!$B:$B,$B400,'Combined Budget 2025 EUR'!$Q:$Q))</f>
        <v>0</v>
      </c>
      <c r="AH400" s="6"/>
      <c r="AI400" s="6" t="str">
        <f t="shared" si="150"/>
        <v>N/A</v>
      </c>
      <c r="AJ400" s="6">
        <f t="shared" si="151"/>
        <v>-1</v>
      </c>
      <c r="AK400" s="6">
        <f t="shared" si="152"/>
        <v>-1</v>
      </c>
      <c r="AL400" s="6" t="str">
        <f t="shared" si="153"/>
        <v>N/A</v>
      </c>
      <c r="AM400" s="6">
        <f t="shared" si="154"/>
        <v>-1</v>
      </c>
      <c r="AN400" s="6"/>
      <c r="AO400" s="7">
        <f t="shared" si="155"/>
        <v>0</v>
      </c>
      <c r="AP400" s="7">
        <f t="shared" si="156"/>
        <v>451.76</v>
      </c>
      <c r="AQ400" s="7">
        <f t="shared" si="157"/>
        <v>-2180.5700000000002</v>
      </c>
      <c r="AR400" s="7">
        <f t="shared" si="158"/>
        <v>0</v>
      </c>
    </row>
    <row r="401" spans="2:44" x14ac:dyDescent="0.25">
      <c r="B401" s="1">
        <v>20949</v>
      </c>
      <c r="C401" s="11" t="s">
        <v>233</v>
      </c>
      <c r="D401" s="1" t="s">
        <v>23</v>
      </c>
      <c r="E401" s="1" t="str">
        <f>IF(D401="Switzerland", VLOOKUP($B401, 'Combined Budget 2025 CHF'!$B:$E, 4, 0), VLOOKUP($B401, 'Combined Budget 2025 EUR'!$B:$E, 4, 0))</f>
        <v>South West</v>
      </c>
      <c r="F401" s="1" t="s">
        <v>535</v>
      </c>
      <c r="G401" s="1" t="s">
        <v>106</v>
      </c>
      <c r="H401" t="str">
        <f>IF(D401="Switzerland", VLOOKUP($B401, 'Combined Budget 2025 CHF'!$B:$K, 10, 0), VLOOKUP($B401, 'Combined Budget 2025 EUR'!$B:$K, 10, 0))</f>
        <v>CC</v>
      </c>
      <c r="I401" t="s">
        <v>64</v>
      </c>
      <c r="J401">
        <f>YEAR(VLOOKUP($B401, 'KPI data 2025'!$B:$H, 7, 0))</f>
        <v>2022</v>
      </c>
      <c r="K401">
        <f t="shared" si="159"/>
        <v>2022</v>
      </c>
      <c r="L401" s="5">
        <f>SUMIF('KPI data 2022'!$B:$B, $B401,'KPI data 2022'!$X:$X)</f>
        <v>17414.12</v>
      </c>
      <c r="M401" s="5">
        <f>SUMIF('KPI data 2023'!$B:$B, $B401, 'KPI data 2023'!$X:$X)</f>
        <v>9715.11</v>
      </c>
      <c r="N401" s="5">
        <f>SUMIF('KPI data 2024'!$B:$B, $B401, 'KPI data 2024'!$X:$X)</f>
        <v>1853.6999999999998</v>
      </c>
      <c r="O401" s="5">
        <f>SUMIF('KPI data 2025'!$B:$B, $B401, 'KPI data 2025'!$X:$X)</f>
        <v>1211</v>
      </c>
      <c r="P401" s="5">
        <f>IF(D401="Switzerland",SUMIF('Combined Budget 2025 CHF'!$B:$B,$B401,'Combined Budget 2025 CHF'!$AF:$AF),SUMIF('Combined Budget 2025 EUR'!$B:$B,$B401,'Combined Budget 2025 EUR'!$AN:$AN))</f>
        <v>1460</v>
      </c>
      <c r="Q401" s="6"/>
      <c r="R401" s="6">
        <f t="shared" si="160"/>
        <v>-0.34671198144252025</v>
      </c>
      <c r="S401" s="6">
        <f t="shared" si="161"/>
        <v>-0.87534881231401396</v>
      </c>
      <c r="T401" s="6">
        <f t="shared" si="162"/>
        <v>-0.93045873119055111</v>
      </c>
      <c r="U401" s="6">
        <f t="shared" si="163"/>
        <v>-0.17054794520547945</v>
      </c>
      <c r="V401" s="6">
        <f t="shared" si="164"/>
        <v>-0.48647610993062607</v>
      </c>
      <c r="W401" s="6"/>
      <c r="X401" s="7">
        <f t="shared" si="165"/>
        <v>-642.69999999999982</v>
      </c>
      <c r="Y401" s="7">
        <f t="shared" si="166"/>
        <v>-8504.11</v>
      </c>
      <c r="Z401" s="7">
        <f t="shared" si="167"/>
        <v>-16203.119999999999</v>
      </c>
      <c r="AA401" s="7">
        <f t="shared" si="168"/>
        <v>-249</v>
      </c>
      <c r="AB401" s="6"/>
      <c r="AC401" s="5">
        <f>SUMIF('KPI data 2022'!$B:$B, $B401,'KPI data 2022'!$AI:$AI)</f>
        <v>17414.12</v>
      </c>
      <c r="AD401" s="5">
        <f>SUMIF('KPI data 2023'!$B:$B, $B401, 'KPI data 2023'!$AI:$AI)</f>
        <v>9715.11</v>
      </c>
      <c r="AE401" s="5">
        <f>SUMIF('KPI data 2024'!$B:$B, $B401, 'KPI data 2024'!$AI:$AI)</f>
        <v>1853.6999999999998</v>
      </c>
      <c r="AF401" s="5">
        <f t="shared" si="149"/>
        <v>1211</v>
      </c>
      <c r="AG401" s="5">
        <f>IF(D401="Switzerland",SUMIF('Combined Budget 2025 CHF'!$B:$B,$B401,'Combined Budget 2025 CHF'!$Q:$Q),SUMIF('Combined Budget 2025 EUR'!$B:$B,$B401,'Combined Budget 2025 EUR'!$Q:$Q))</f>
        <v>2000</v>
      </c>
      <c r="AH401" s="6"/>
      <c r="AI401" s="6">
        <f t="shared" si="150"/>
        <v>-0.34671198144252025</v>
      </c>
      <c r="AJ401" s="6">
        <f t="shared" si="151"/>
        <v>-0.87534881231401396</v>
      </c>
      <c r="AK401" s="6">
        <f t="shared" si="152"/>
        <v>-0.93045873119055111</v>
      </c>
      <c r="AL401" s="6">
        <f t="shared" si="153"/>
        <v>-0.39449999999999996</v>
      </c>
      <c r="AM401" s="6">
        <f t="shared" si="154"/>
        <v>-0.48647610993062607</v>
      </c>
      <c r="AN401" s="6"/>
      <c r="AO401" s="7">
        <f t="shared" si="155"/>
        <v>-642.69999999999982</v>
      </c>
      <c r="AP401" s="7">
        <f t="shared" si="156"/>
        <v>-8504.11</v>
      </c>
      <c r="AQ401" s="7">
        <f t="shared" si="157"/>
        <v>-16203.119999999999</v>
      </c>
      <c r="AR401" s="7">
        <f t="shared" si="158"/>
        <v>-789</v>
      </c>
    </row>
    <row r="402" spans="2:44" x14ac:dyDescent="0.25">
      <c r="B402" s="1">
        <v>20956</v>
      </c>
      <c r="C402" s="11" t="s">
        <v>171</v>
      </c>
      <c r="D402" s="1" t="s">
        <v>23</v>
      </c>
      <c r="E402" s="1" t="str">
        <f>IF(D402="Switzerland", VLOOKUP($B402, 'Combined Budget 2025 CHF'!$B:$E, 4, 0), VLOOKUP($B402, 'Combined Budget 2025 EUR'!$B:$E, 4, 0))</f>
        <v>North</v>
      </c>
      <c r="F402" s="1" t="s">
        <v>535</v>
      </c>
      <c r="G402" s="1" t="s">
        <v>106</v>
      </c>
      <c r="H402" t="str">
        <f>IF(D402="Switzerland", VLOOKUP($B402, 'Combined Budget 2025 CHF'!$B:$K, 10, 0), VLOOKUP($B402, 'Combined Budget 2025 EUR'!$B:$K, 10, 0))</f>
        <v>CC</v>
      </c>
      <c r="I402" t="s">
        <v>64</v>
      </c>
      <c r="J402">
        <f>YEAR(VLOOKUP($B402, 'KPI data 2025'!$B:$H, 7, 0))</f>
        <v>2022</v>
      </c>
      <c r="K402">
        <f t="shared" si="159"/>
        <v>2022</v>
      </c>
      <c r="L402" s="5">
        <f>SUMIF('KPI data 2022'!$B:$B, $B402,'KPI data 2022'!$X:$X)</f>
        <v>4088.7</v>
      </c>
      <c r="M402" s="5">
        <f>SUMIF('KPI data 2023'!$B:$B, $B402, 'KPI data 2023'!$X:$X)</f>
        <v>4732.91</v>
      </c>
      <c r="N402" s="5">
        <f>SUMIF('KPI data 2024'!$B:$B, $B402, 'KPI data 2024'!$X:$X)</f>
        <v>1881.75</v>
      </c>
      <c r="O402" s="5">
        <f>SUMIF('KPI data 2025'!$B:$B, $B402, 'KPI data 2025'!$X:$X)</f>
        <v>2890.82</v>
      </c>
      <c r="P402" s="5">
        <f>IF(D402="Switzerland",SUMIF('Combined Budget 2025 CHF'!$B:$B,$B402,'Combined Budget 2025 CHF'!$AF:$AF),SUMIF('Combined Budget 2025 EUR'!$B:$B,$B402,'Combined Budget 2025 EUR'!$AN:$AN))</f>
        <v>1825</v>
      </c>
      <c r="Q402" s="6"/>
      <c r="R402" s="6">
        <f t="shared" si="160"/>
        <v>0.53624020193968391</v>
      </c>
      <c r="S402" s="6">
        <f t="shared" si="161"/>
        <v>-0.3892087531772207</v>
      </c>
      <c r="T402" s="6">
        <f t="shared" si="162"/>
        <v>-0.29297331670213023</v>
      </c>
      <c r="U402" s="6">
        <f t="shared" si="163"/>
        <v>0.58401095890410959</v>
      </c>
      <c r="V402" s="6">
        <f t="shared" si="164"/>
        <v>-8.3021926426071424E-2</v>
      </c>
      <c r="W402" s="6"/>
      <c r="X402" s="7">
        <f t="shared" si="165"/>
        <v>1009.0700000000002</v>
      </c>
      <c r="Y402" s="7">
        <f t="shared" si="166"/>
        <v>-1842.0899999999997</v>
      </c>
      <c r="Z402" s="7">
        <f t="shared" si="167"/>
        <v>-1197.8799999999997</v>
      </c>
      <c r="AA402" s="7">
        <f t="shared" si="168"/>
        <v>1065.8200000000002</v>
      </c>
      <c r="AB402" s="6"/>
      <c r="AC402" s="5">
        <f>SUMIF('KPI data 2022'!$B:$B, $B402,'KPI data 2022'!$AI:$AI)</f>
        <v>4088.7</v>
      </c>
      <c r="AD402" s="5">
        <f>SUMIF('KPI data 2023'!$B:$B, $B402, 'KPI data 2023'!$AI:$AI)</f>
        <v>4732.91</v>
      </c>
      <c r="AE402" s="5">
        <f>SUMIF('KPI data 2024'!$B:$B, $B402, 'KPI data 2024'!$AI:$AI)</f>
        <v>1881.75</v>
      </c>
      <c r="AF402" s="5">
        <f t="shared" si="149"/>
        <v>2890.82</v>
      </c>
      <c r="AG402" s="5">
        <f>IF(D402="Switzerland",SUMIF('Combined Budget 2025 CHF'!$B:$B,$B402,'Combined Budget 2025 CHF'!$Q:$Q),SUMIF('Combined Budget 2025 EUR'!$B:$B,$B402,'Combined Budget 2025 EUR'!$Q:$Q))</f>
        <v>2500</v>
      </c>
      <c r="AH402" s="6"/>
      <c r="AI402" s="6">
        <f t="shared" si="150"/>
        <v>0.53624020193968391</v>
      </c>
      <c r="AJ402" s="6">
        <f t="shared" si="151"/>
        <v>-0.3892087531772207</v>
      </c>
      <c r="AK402" s="6">
        <f t="shared" si="152"/>
        <v>-0.29297331670213023</v>
      </c>
      <c r="AL402" s="6">
        <f t="shared" si="153"/>
        <v>0.15632800000000002</v>
      </c>
      <c r="AM402" s="6">
        <f t="shared" si="154"/>
        <v>-8.3021926426071424E-2</v>
      </c>
      <c r="AN402" s="6"/>
      <c r="AO402" s="7">
        <f t="shared" si="155"/>
        <v>1009.0700000000002</v>
      </c>
      <c r="AP402" s="7">
        <f t="shared" si="156"/>
        <v>-1842.0899999999997</v>
      </c>
      <c r="AQ402" s="7">
        <f t="shared" si="157"/>
        <v>-1197.8799999999997</v>
      </c>
      <c r="AR402" s="7">
        <f t="shared" si="158"/>
        <v>390.82000000000016</v>
      </c>
    </row>
    <row r="403" spans="2:44" x14ac:dyDescent="0.25">
      <c r="B403" s="1">
        <v>20966</v>
      </c>
      <c r="C403" s="11" t="s">
        <v>234</v>
      </c>
      <c r="D403" s="1" t="s">
        <v>23</v>
      </c>
      <c r="E403" s="1" t="str">
        <f>IF(D403="Switzerland", VLOOKUP($B403, 'Combined Budget 2025 CHF'!$B:$E, 4, 0), VLOOKUP($B403, 'Combined Budget 2025 EUR'!$B:$E, 4, 0))</f>
        <v>South West</v>
      </c>
      <c r="F403" s="1" t="s">
        <v>620</v>
      </c>
      <c r="G403" s="1" t="s">
        <v>620</v>
      </c>
      <c r="H403" t="str">
        <f>IF(D403="Switzerland", VLOOKUP($B403, 'Combined Budget 2025 CHF'!$B:$K, 10, 0), VLOOKUP($B403, 'Combined Budget 2025 EUR'!$B:$K, 10, 0))</f>
        <v>CC</v>
      </c>
      <c r="I403" t="s">
        <v>64</v>
      </c>
      <c r="J403">
        <f>YEAR(VLOOKUP($B403, 'KPI data 2025'!$B:$H, 7, 0))</f>
        <v>2022</v>
      </c>
      <c r="K403">
        <f t="shared" si="159"/>
        <v>2022</v>
      </c>
      <c r="L403" s="5">
        <f>SUMIF('KPI data 2022'!$B:$B, $B403,'KPI data 2022'!$X:$X)</f>
        <v>4635.0300000000007</v>
      </c>
      <c r="M403" s="5">
        <f>SUMIF('KPI data 2023'!$B:$B, $B403, 'KPI data 2023'!$X:$X)</f>
        <v>2566.54</v>
      </c>
      <c r="N403" s="5">
        <f>SUMIF('KPI data 2024'!$B:$B, $B403, 'KPI data 2024'!$X:$X)</f>
        <v>2152.34</v>
      </c>
      <c r="O403" s="5">
        <f>SUMIF('KPI data 2025'!$B:$B, $B403, 'KPI data 2025'!$X:$X)</f>
        <v>389.26</v>
      </c>
      <c r="P403" s="5">
        <f>IF(D403="Switzerland",SUMIF('Combined Budget 2025 CHF'!$B:$B,$B403,'Combined Budget 2025 CHF'!$AF:$AF),SUMIF('Combined Budget 2025 EUR'!$B:$B,$B403,'Combined Budget 2025 EUR'!$AN:$AN))</f>
        <v>1460</v>
      </c>
      <c r="Q403" s="6"/>
      <c r="R403" s="6">
        <f t="shared" si="160"/>
        <v>-0.81914567401061178</v>
      </c>
      <c r="S403" s="6">
        <f t="shared" si="161"/>
        <v>-0.8483327748642141</v>
      </c>
      <c r="T403" s="6">
        <f t="shared" si="162"/>
        <v>-0.91601780355251206</v>
      </c>
      <c r="U403" s="6">
        <f t="shared" si="163"/>
        <v>-0.73338356164383556</v>
      </c>
      <c r="V403" s="6">
        <f t="shared" si="164"/>
        <v>-0.46167220093132655</v>
      </c>
      <c r="W403" s="6"/>
      <c r="X403" s="7">
        <f t="shared" si="165"/>
        <v>-1763.0800000000002</v>
      </c>
      <c r="Y403" s="7">
        <f t="shared" si="166"/>
        <v>-2177.2799999999997</v>
      </c>
      <c r="Z403" s="7">
        <f t="shared" si="167"/>
        <v>-4245.7700000000004</v>
      </c>
      <c r="AA403" s="7">
        <f t="shared" si="168"/>
        <v>-1070.74</v>
      </c>
      <c r="AB403" s="6"/>
      <c r="AC403" s="5">
        <f>SUMIF('KPI data 2022'!$B:$B, $B403,'KPI data 2022'!$AI:$AI)</f>
        <v>4635.0300000000007</v>
      </c>
      <c r="AD403" s="5">
        <f>SUMIF('KPI data 2023'!$B:$B, $B403, 'KPI data 2023'!$AI:$AI)</f>
        <v>2566.54</v>
      </c>
      <c r="AE403" s="5">
        <f>SUMIF('KPI data 2024'!$B:$B, $B403, 'KPI data 2024'!$AI:$AI)</f>
        <v>2152.34</v>
      </c>
      <c r="AF403" s="5">
        <f t="shared" si="149"/>
        <v>389.26</v>
      </c>
      <c r="AG403" s="5">
        <f>IF(D403="Switzerland",SUMIF('Combined Budget 2025 CHF'!$B:$B,$B403,'Combined Budget 2025 CHF'!$Q:$Q),SUMIF('Combined Budget 2025 EUR'!$B:$B,$B403,'Combined Budget 2025 EUR'!$Q:$Q))</f>
        <v>2000</v>
      </c>
      <c r="AH403" s="6"/>
      <c r="AI403" s="6">
        <f t="shared" si="150"/>
        <v>-0.81914567401061178</v>
      </c>
      <c r="AJ403" s="6">
        <f t="shared" si="151"/>
        <v>-0.8483327748642141</v>
      </c>
      <c r="AK403" s="6">
        <f t="shared" si="152"/>
        <v>-0.91601780355251206</v>
      </c>
      <c r="AL403" s="6">
        <f t="shared" si="153"/>
        <v>-0.80537000000000003</v>
      </c>
      <c r="AM403" s="6">
        <f t="shared" si="154"/>
        <v>-0.46167220093132655</v>
      </c>
      <c r="AN403" s="6"/>
      <c r="AO403" s="7">
        <f t="shared" si="155"/>
        <v>-1763.0800000000002</v>
      </c>
      <c r="AP403" s="7">
        <f t="shared" si="156"/>
        <v>-2177.2799999999997</v>
      </c>
      <c r="AQ403" s="7">
        <f t="shared" si="157"/>
        <v>-4245.7700000000004</v>
      </c>
      <c r="AR403" s="7">
        <f t="shared" si="158"/>
        <v>-1610.74</v>
      </c>
    </row>
    <row r="404" spans="2:44" x14ac:dyDescent="0.25">
      <c r="B404" s="1">
        <v>20982</v>
      </c>
      <c r="C404" s="1" t="s">
        <v>98</v>
      </c>
      <c r="D404" s="1" t="s">
        <v>23</v>
      </c>
      <c r="E404" s="1" t="str">
        <f>IF(D404="Switzerland", VLOOKUP($B404, 'Combined Budget 2025 CHF'!$B:$E, 4, 0), VLOOKUP($B404, 'Combined Budget 2025 EUR'!$B:$E, 4, 0))</f>
        <v>NRW</v>
      </c>
      <c r="F404" s="1" t="s">
        <v>535</v>
      </c>
      <c r="G404" s="1" t="s">
        <v>106</v>
      </c>
      <c r="H404" t="str">
        <f>IF(D404="Switzerland", VLOOKUP($B404, 'Combined Budget 2025 CHF'!$B:$K, 10, 0), VLOOKUP($B404, 'Combined Budget 2025 EUR'!$B:$K, 10, 0))</f>
        <v>CC</v>
      </c>
      <c r="I404" t="s">
        <v>64</v>
      </c>
      <c r="J404">
        <f>YEAR(VLOOKUP($B404, 'KPI data 2025'!$B:$H, 7, 0))</f>
        <v>2023</v>
      </c>
      <c r="K404">
        <f t="shared" si="159"/>
        <v>2023</v>
      </c>
      <c r="L404" s="5">
        <f>SUMIF('KPI data 2022'!$B:$B, $B404,'KPI data 2022'!$X:$X)</f>
        <v>0</v>
      </c>
      <c r="M404" s="5">
        <f>SUMIF('KPI data 2023'!$B:$B, $B404, 'KPI data 2023'!$X:$X)</f>
        <v>6363.03</v>
      </c>
      <c r="N404" s="5">
        <f>SUMIF('KPI data 2024'!$B:$B, $B404, 'KPI data 2024'!$X:$X)</f>
        <v>4962.17</v>
      </c>
      <c r="O404" s="5">
        <f>SUMIF('KPI data 2025'!$B:$B, $B404, 'KPI data 2025'!$X:$X)</f>
        <v>3065.56</v>
      </c>
      <c r="P404" s="5">
        <f>IF(D404="Switzerland",SUMIF('Combined Budget 2025 CHF'!$B:$B,$B404,'Combined Budget 2025 CHF'!$AF:$AF),SUMIF('Combined Budget 2025 EUR'!$B:$B,$B404,'Combined Budget 2025 EUR'!$AN:$AN))</f>
        <v>3650</v>
      </c>
      <c r="Q404" s="6"/>
      <c r="R404" s="6">
        <f t="shared" si="160"/>
        <v>-0.38221382983654328</v>
      </c>
      <c r="S404" s="6">
        <f t="shared" si="161"/>
        <v>-0.51822323641409829</v>
      </c>
      <c r="T404" s="6" t="str">
        <f t="shared" si="162"/>
        <v>N/A</v>
      </c>
      <c r="U404" s="6">
        <f t="shared" si="163"/>
        <v>-0.16012054794520547</v>
      </c>
      <c r="V404" s="6" t="str">
        <f t="shared" si="164"/>
        <v>N/A</v>
      </c>
      <c r="W404" s="6"/>
      <c r="X404" s="7">
        <f t="shared" si="165"/>
        <v>-1896.6100000000001</v>
      </c>
      <c r="Y404" s="7">
        <f t="shared" si="166"/>
        <v>-3297.47</v>
      </c>
      <c r="Z404" s="7">
        <f t="shared" si="167"/>
        <v>3065.56</v>
      </c>
      <c r="AA404" s="7">
        <f t="shared" si="168"/>
        <v>-584.44000000000005</v>
      </c>
      <c r="AB404" s="6"/>
      <c r="AC404" s="5">
        <f>SUMIF('KPI data 2022'!$B:$B, $B404,'KPI data 2022'!$AI:$AI)</f>
        <v>0</v>
      </c>
      <c r="AD404" s="5">
        <f>SUMIF('KPI data 2023'!$B:$B, $B404, 'KPI data 2023'!$AI:$AI)</f>
        <v>6363.03</v>
      </c>
      <c r="AE404" s="5">
        <f>SUMIF('KPI data 2024'!$B:$B, $B404, 'KPI data 2024'!$AI:$AI)</f>
        <v>4962.17</v>
      </c>
      <c r="AF404" s="5">
        <f t="shared" si="149"/>
        <v>3065.56</v>
      </c>
      <c r="AG404" s="5">
        <f>IF(D404="Switzerland",SUMIF('Combined Budget 2025 CHF'!$B:$B,$B404,'Combined Budget 2025 CHF'!$Q:$Q),SUMIF('Combined Budget 2025 EUR'!$B:$B,$B404,'Combined Budget 2025 EUR'!$Q:$Q))</f>
        <v>5000</v>
      </c>
      <c r="AH404" s="6"/>
      <c r="AI404" s="6">
        <f t="shared" si="150"/>
        <v>-0.38221382983654328</v>
      </c>
      <c r="AJ404" s="6">
        <f t="shared" si="151"/>
        <v>-0.51822323641409829</v>
      </c>
      <c r="AK404" s="6" t="str">
        <f t="shared" si="152"/>
        <v>N/A</v>
      </c>
      <c r="AL404" s="6">
        <f t="shared" si="153"/>
        <v>-0.38688800000000001</v>
      </c>
      <c r="AM404" s="6" t="str">
        <f t="shared" si="154"/>
        <v>N/A</v>
      </c>
      <c r="AN404" s="6"/>
      <c r="AO404" s="7">
        <f t="shared" si="155"/>
        <v>-1896.6100000000001</v>
      </c>
      <c r="AP404" s="7">
        <f t="shared" si="156"/>
        <v>-3297.47</v>
      </c>
      <c r="AQ404" s="7">
        <f t="shared" si="157"/>
        <v>3065.56</v>
      </c>
      <c r="AR404" s="7">
        <f t="shared" si="158"/>
        <v>-1934.44</v>
      </c>
    </row>
    <row r="405" spans="2:44" x14ac:dyDescent="0.25">
      <c r="B405" s="1">
        <v>20995</v>
      </c>
      <c r="C405" s="1" t="s">
        <v>144</v>
      </c>
      <c r="D405" s="1" t="s">
        <v>23</v>
      </c>
      <c r="E405" s="1" t="str">
        <f>IF(D405="Switzerland", VLOOKUP($B405, 'Combined Budget 2025 CHF'!$B:$E, 4, 0), VLOOKUP($B405, 'Combined Budget 2025 EUR'!$B:$E, 4, 0))</f>
        <v>North</v>
      </c>
      <c r="F405" s="1" t="s">
        <v>535</v>
      </c>
      <c r="G405" s="1" t="s">
        <v>106</v>
      </c>
      <c r="H405" t="str">
        <f>IF(D405="Switzerland", VLOOKUP($B405, 'Combined Budget 2025 CHF'!$B:$K, 10, 0), VLOOKUP($B405, 'Combined Budget 2025 EUR'!$B:$K, 10, 0))</f>
        <v>CC</v>
      </c>
      <c r="I405" t="s">
        <v>64</v>
      </c>
      <c r="J405">
        <f>YEAR(VLOOKUP($B405, 'KPI data 2025'!$B:$H, 7, 0))</f>
        <v>2023</v>
      </c>
      <c r="K405">
        <f t="shared" si="159"/>
        <v>2023</v>
      </c>
      <c r="L405" s="5">
        <f>SUMIF('KPI data 2022'!$B:$B, $B405,'KPI data 2022'!$X:$X)</f>
        <v>0</v>
      </c>
      <c r="M405" s="5">
        <f>SUMIF('KPI data 2023'!$B:$B, $B405, 'KPI data 2023'!$X:$X)</f>
        <v>4015.37</v>
      </c>
      <c r="N405" s="5">
        <f>SUMIF('KPI data 2024'!$B:$B, $B405, 'KPI data 2024'!$X:$X)</f>
        <v>3227.74</v>
      </c>
      <c r="O405" s="5">
        <f>SUMIF('KPI data 2025'!$B:$B, $B405, 'KPI data 2025'!$X:$X)</f>
        <v>2076.89</v>
      </c>
      <c r="P405" s="5">
        <f>IF(D405="Switzerland",SUMIF('Combined Budget 2025 CHF'!$B:$B,$B405,'Combined Budget 2025 CHF'!$AF:$AF),SUMIF('Combined Budget 2025 EUR'!$B:$B,$B405,'Combined Budget 2025 EUR'!$AN:$AN))</f>
        <v>7300</v>
      </c>
      <c r="Q405" s="6"/>
      <c r="R405" s="6">
        <f t="shared" si="160"/>
        <v>-0.35654978405943472</v>
      </c>
      <c r="S405" s="6">
        <f t="shared" si="161"/>
        <v>-0.4827649755813288</v>
      </c>
      <c r="T405" s="6" t="str">
        <f t="shared" si="162"/>
        <v>N/A</v>
      </c>
      <c r="U405" s="6">
        <f t="shared" si="163"/>
        <v>-0.71549452054794527</v>
      </c>
      <c r="V405" s="6" t="str">
        <f t="shared" si="164"/>
        <v>N/A</v>
      </c>
      <c r="W405" s="6"/>
      <c r="X405" s="7">
        <f t="shared" si="165"/>
        <v>-1150.8499999999999</v>
      </c>
      <c r="Y405" s="7">
        <f t="shared" si="166"/>
        <v>-1938.48</v>
      </c>
      <c r="Z405" s="7">
        <f t="shared" si="167"/>
        <v>2076.89</v>
      </c>
      <c r="AA405" s="7">
        <f t="shared" si="168"/>
        <v>-5223.1100000000006</v>
      </c>
      <c r="AB405" s="6"/>
      <c r="AC405" s="5">
        <f>SUMIF('KPI data 2022'!$B:$B, $B405,'KPI data 2022'!$AI:$AI)</f>
        <v>0</v>
      </c>
      <c r="AD405" s="5">
        <f>SUMIF('KPI data 2023'!$B:$B, $B405, 'KPI data 2023'!$AI:$AI)</f>
        <v>4015.37</v>
      </c>
      <c r="AE405" s="5">
        <f>SUMIF('KPI data 2024'!$B:$B, $B405, 'KPI data 2024'!$AI:$AI)</f>
        <v>3227.74</v>
      </c>
      <c r="AF405" s="5">
        <f t="shared" si="149"/>
        <v>2076.89</v>
      </c>
      <c r="AG405" s="5">
        <f>IF(D405="Switzerland",SUMIF('Combined Budget 2025 CHF'!$B:$B,$B405,'Combined Budget 2025 CHF'!$Q:$Q),SUMIF('Combined Budget 2025 EUR'!$B:$B,$B405,'Combined Budget 2025 EUR'!$Q:$Q))</f>
        <v>10000</v>
      </c>
      <c r="AH405" s="6"/>
      <c r="AI405" s="6">
        <f t="shared" si="150"/>
        <v>-0.35654978405943472</v>
      </c>
      <c r="AJ405" s="6">
        <f t="shared" si="151"/>
        <v>-0.4827649755813288</v>
      </c>
      <c r="AK405" s="6" t="str">
        <f t="shared" si="152"/>
        <v>N/A</v>
      </c>
      <c r="AL405" s="6">
        <f t="shared" si="153"/>
        <v>-0.79231099999999999</v>
      </c>
      <c r="AM405" s="6" t="str">
        <f t="shared" si="154"/>
        <v>N/A</v>
      </c>
      <c r="AN405" s="6"/>
      <c r="AO405" s="7">
        <f t="shared" si="155"/>
        <v>-1150.8499999999999</v>
      </c>
      <c r="AP405" s="7">
        <f t="shared" si="156"/>
        <v>-1938.48</v>
      </c>
      <c r="AQ405" s="7">
        <f t="shared" si="157"/>
        <v>2076.89</v>
      </c>
      <c r="AR405" s="7">
        <f t="shared" si="158"/>
        <v>-7923.1100000000006</v>
      </c>
    </row>
    <row r="406" spans="2:44" x14ac:dyDescent="0.25">
      <c r="B406" s="1">
        <v>21002</v>
      </c>
      <c r="C406" s="1" t="s">
        <v>459</v>
      </c>
      <c r="D406" s="1" t="s">
        <v>31</v>
      </c>
      <c r="E406" s="1" t="str">
        <f>IF(D406="Switzerland", VLOOKUP($B406, 'Combined Budget 2025 CHF'!$B:$E, 4, 0), VLOOKUP($B406, 'Combined Budget 2025 EUR'!$B:$E, 4, 0))</f>
        <v>German Switzerland</v>
      </c>
      <c r="F406" s="1" t="s">
        <v>535</v>
      </c>
      <c r="G406" s="1" t="s">
        <v>106</v>
      </c>
      <c r="H406" t="str">
        <f>IF(D406="Switzerland", VLOOKUP($B406, 'Combined Budget 2025 CHF'!$B:$K, 10, 0), VLOOKUP($B406, 'Combined Budget 2025 EUR'!$B:$K, 10, 0))</f>
        <v>CC</v>
      </c>
      <c r="I406" t="s">
        <v>64</v>
      </c>
      <c r="J406">
        <f>YEAR(VLOOKUP($B406, 'KPI data 2025'!$B:$H, 7, 0))</f>
        <v>1900</v>
      </c>
      <c r="K406" t="str">
        <f t="shared" si="159"/>
        <v>Pre-2022</v>
      </c>
      <c r="L406" s="5">
        <f>SUMIF('KPI data 2022'!$B:$B, $B406,'KPI data 2022'!$X:$X)</f>
        <v>5047.1100000000006</v>
      </c>
      <c r="M406" s="5">
        <f>SUMIF('KPI data 2023'!$B:$B, $B406, 'KPI data 2023'!$X:$X)</f>
        <v>3768.7</v>
      </c>
      <c r="N406" s="5">
        <f>SUMIF('KPI data 2024'!$B:$B, $B406, 'KPI data 2024'!$X:$X)</f>
        <v>4817.55</v>
      </c>
      <c r="O406" s="5">
        <f>SUMIF('KPI data 2025'!$B:$B, $B406, 'KPI data 2025'!$X:$X)</f>
        <v>4634.1099999999997</v>
      </c>
      <c r="P406" s="5">
        <f>IF(D406="Switzerland",SUMIF('Combined Budget 2025 CHF'!$B:$B,$B406,'Combined Budget 2025 CHF'!$AF:$AF),SUMIF('Combined Budget 2025 EUR'!$B:$B,$B406,'Combined Budget 2025 EUR'!$AN:$AN))</f>
        <v>4015</v>
      </c>
      <c r="Q406" s="6"/>
      <c r="R406" s="6">
        <f t="shared" si="160"/>
        <v>-3.8077446004712079E-2</v>
      </c>
      <c r="S406" s="6">
        <f t="shared" si="161"/>
        <v>0.22963090720938251</v>
      </c>
      <c r="T406" s="6">
        <f t="shared" si="162"/>
        <v>-8.182900709514962E-2</v>
      </c>
      <c r="U406" s="6">
        <f t="shared" si="163"/>
        <v>0.15419925280199243</v>
      </c>
      <c r="V406" s="6">
        <f t="shared" si="164"/>
        <v>-2.1116761577654741E-2</v>
      </c>
      <c r="W406" s="6"/>
      <c r="X406" s="7">
        <f t="shared" si="165"/>
        <v>-183.44000000000051</v>
      </c>
      <c r="Y406" s="7">
        <f t="shared" si="166"/>
        <v>865.40999999999985</v>
      </c>
      <c r="Z406" s="7">
        <f t="shared" si="167"/>
        <v>-413.00000000000091</v>
      </c>
      <c r="AA406" s="7">
        <f t="shared" si="168"/>
        <v>619.10999999999967</v>
      </c>
      <c r="AB406" s="6"/>
      <c r="AC406" s="5">
        <f>SUMIF('KPI data 2022'!$B:$B, $B406,'KPI data 2022'!$AI:$AI)</f>
        <v>5047.1100000000006</v>
      </c>
      <c r="AD406" s="5">
        <f>SUMIF('KPI data 2023'!$B:$B, $B406, 'KPI data 2023'!$AI:$AI)</f>
        <v>3768.7</v>
      </c>
      <c r="AE406" s="5">
        <f>SUMIF('KPI data 2024'!$B:$B, $B406, 'KPI data 2024'!$AI:$AI)</f>
        <v>4817.55</v>
      </c>
      <c r="AF406" s="5">
        <f t="shared" si="149"/>
        <v>4634.1099999999997</v>
      </c>
      <c r="AG406" s="5">
        <f>IF(D406="Switzerland",SUMIF('Combined Budget 2025 CHF'!$B:$B,$B406,'Combined Budget 2025 CHF'!$Q:$Q),SUMIF('Combined Budget 2025 EUR'!$B:$B,$B406,'Combined Budget 2025 EUR'!$Q:$Q))</f>
        <v>5500</v>
      </c>
      <c r="AH406" s="6"/>
      <c r="AI406" s="6">
        <f t="shared" si="150"/>
        <v>-3.8077446004712079E-2</v>
      </c>
      <c r="AJ406" s="6">
        <f t="shared" si="151"/>
        <v>0.22963090720938251</v>
      </c>
      <c r="AK406" s="6">
        <f t="shared" si="152"/>
        <v>-8.182900709514962E-2</v>
      </c>
      <c r="AL406" s="6">
        <f t="shared" si="153"/>
        <v>-0.15743454545454549</v>
      </c>
      <c r="AM406" s="6">
        <f t="shared" si="154"/>
        <v>-2.1116761577654741E-2</v>
      </c>
      <c r="AN406" s="6"/>
      <c r="AO406" s="7">
        <f t="shared" si="155"/>
        <v>-183.44000000000051</v>
      </c>
      <c r="AP406" s="7">
        <f t="shared" si="156"/>
        <v>865.40999999999985</v>
      </c>
      <c r="AQ406" s="7">
        <f t="shared" si="157"/>
        <v>-413.00000000000091</v>
      </c>
      <c r="AR406" s="7">
        <f t="shared" si="158"/>
        <v>-865.89000000000033</v>
      </c>
    </row>
    <row r="407" spans="2:44" x14ac:dyDescent="0.25">
      <c r="B407" s="1">
        <v>21021</v>
      </c>
      <c r="C407" s="1" t="s">
        <v>460</v>
      </c>
      <c r="D407" s="1" t="s">
        <v>31</v>
      </c>
      <c r="E407" s="1" t="str">
        <f>IF(D407="Switzerland", VLOOKUP($B407, 'Combined Budget 2025 CHF'!$B:$E, 4, 0), VLOOKUP($B407, 'Combined Budget 2025 EUR'!$B:$E, 4, 0))</f>
        <v>German Switzerland</v>
      </c>
      <c r="F407" s="1" t="s">
        <v>535</v>
      </c>
      <c r="G407" s="1" t="s">
        <v>106</v>
      </c>
      <c r="H407" t="str">
        <f>IF(D407="Switzerland", VLOOKUP($B407, 'Combined Budget 2025 CHF'!$B:$K, 10, 0), VLOOKUP($B407, 'Combined Budget 2025 EUR'!$B:$K, 10, 0))</f>
        <v>CC</v>
      </c>
      <c r="I407" t="s">
        <v>64</v>
      </c>
      <c r="J407">
        <f>YEAR(VLOOKUP($B407, 'KPI data 2025'!$B:$H, 7, 0))</f>
        <v>1900</v>
      </c>
      <c r="K407" t="str">
        <f t="shared" si="159"/>
        <v>Pre-2022</v>
      </c>
      <c r="L407" s="5">
        <f>SUMIF('KPI data 2022'!$B:$B, $B407,'KPI data 2022'!$X:$X)</f>
        <v>4452.1200000000008</v>
      </c>
      <c r="M407" s="5">
        <f>SUMIF('KPI data 2023'!$B:$B, $B407, 'KPI data 2023'!$X:$X)</f>
        <v>5552.84</v>
      </c>
      <c r="N407" s="5">
        <f>SUMIF('KPI data 2024'!$B:$B, $B407, 'KPI data 2024'!$X:$X)</f>
        <v>3738.1600000000003</v>
      </c>
      <c r="O407" s="5">
        <f>SUMIF('KPI data 2025'!$B:$B, $B407, 'KPI data 2025'!$X:$X)</f>
        <v>2271.41</v>
      </c>
      <c r="P407" s="5">
        <f>IF(D407="Switzerland",SUMIF('Combined Budget 2025 CHF'!$B:$B,$B407,'Combined Budget 2025 CHF'!$AF:$AF),SUMIF('Combined Budget 2025 EUR'!$B:$B,$B407,'Combined Budget 2025 EUR'!$AN:$AN))</f>
        <v>2920</v>
      </c>
      <c r="Q407" s="6"/>
      <c r="R407" s="6">
        <f t="shared" si="160"/>
        <v>-0.3923721831061272</v>
      </c>
      <c r="S407" s="6">
        <f t="shared" si="161"/>
        <v>-0.5909462545292139</v>
      </c>
      <c r="T407" s="6">
        <f t="shared" si="162"/>
        <v>-0.48981384149573703</v>
      </c>
      <c r="U407" s="6">
        <f t="shared" si="163"/>
        <v>-0.22211986301369868</v>
      </c>
      <c r="V407" s="6">
        <f t="shared" si="164"/>
        <v>-0.15485316779529101</v>
      </c>
      <c r="W407" s="6"/>
      <c r="X407" s="7">
        <f t="shared" si="165"/>
        <v>-1466.7500000000005</v>
      </c>
      <c r="Y407" s="7">
        <f t="shared" si="166"/>
        <v>-3281.4300000000003</v>
      </c>
      <c r="Z407" s="7">
        <f t="shared" si="167"/>
        <v>-2180.7100000000009</v>
      </c>
      <c r="AA407" s="7">
        <f t="shared" si="168"/>
        <v>-648.59000000000015</v>
      </c>
      <c r="AB407" s="6"/>
      <c r="AC407" s="5">
        <f>SUMIF('KPI data 2022'!$B:$B, $B407,'KPI data 2022'!$AI:$AI)</f>
        <v>4452.1200000000008</v>
      </c>
      <c r="AD407" s="5">
        <f>SUMIF('KPI data 2023'!$B:$B, $B407, 'KPI data 2023'!$AI:$AI)</f>
        <v>5552.84</v>
      </c>
      <c r="AE407" s="5">
        <f>SUMIF('KPI data 2024'!$B:$B, $B407, 'KPI data 2024'!$AI:$AI)</f>
        <v>3738.1600000000003</v>
      </c>
      <c r="AF407" s="5">
        <f t="shared" si="149"/>
        <v>2271.41</v>
      </c>
      <c r="AG407" s="5">
        <f>IF(D407="Switzerland",SUMIF('Combined Budget 2025 CHF'!$B:$B,$B407,'Combined Budget 2025 CHF'!$Q:$Q),SUMIF('Combined Budget 2025 EUR'!$B:$B,$B407,'Combined Budget 2025 EUR'!$Q:$Q))</f>
        <v>4000</v>
      </c>
      <c r="AH407" s="6"/>
      <c r="AI407" s="6">
        <f t="shared" si="150"/>
        <v>-0.3923721831061272</v>
      </c>
      <c r="AJ407" s="6">
        <f t="shared" si="151"/>
        <v>-0.5909462545292139</v>
      </c>
      <c r="AK407" s="6">
        <f t="shared" si="152"/>
        <v>-0.48981384149573703</v>
      </c>
      <c r="AL407" s="6">
        <f t="shared" si="153"/>
        <v>-0.43214750000000002</v>
      </c>
      <c r="AM407" s="6">
        <f t="shared" si="154"/>
        <v>-0.15485316779529101</v>
      </c>
      <c r="AN407" s="6"/>
      <c r="AO407" s="7">
        <f t="shared" si="155"/>
        <v>-1466.7500000000005</v>
      </c>
      <c r="AP407" s="7">
        <f t="shared" si="156"/>
        <v>-3281.4300000000003</v>
      </c>
      <c r="AQ407" s="7">
        <f t="shared" si="157"/>
        <v>-2180.7100000000009</v>
      </c>
      <c r="AR407" s="7">
        <f t="shared" si="158"/>
        <v>-1728.5900000000001</v>
      </c>
    </row>
    <row r="408" spans="2:44" x14ac:dyDescent="0.25">
      <c r="B408">
        <v>21041</v>
      </c>
      <c r="C408" t="s">
        <v>461</v>
      </c>
      <c r="D408" t="s">
        <v>31</v>
      </c>
      <c r="E408" s="1" t="str">
        <f>IF(D408="Switzerland", VLOOKUP($B408, 'Combined Budget 2025 CHF'!$B:$E, 4, 0), VLOOKUP($B408, 'Combined Budget 2025 EUR'!$B:$E, 4, 0))</f>
        <v>German Switzerland</v>
      </c>
      <c r="F408" s="1" t="s">
        <v>535</v>
      </c>
      <c r="G408" s="1" t="s">
        <v>106</v>
      </c>
      <c r="H408" t="str">
        <f>IF(D408="Switzerland", VLOOKUP($B408, 'Combined Budget 2025 CHF'!$B:$K, 10, 0), VLOOKUP($B408, 'Combined Budget 2025 EUR'!$B:$K, 10, 0))</f>
        <v>CC</v>
      </c>
      <c r="I408" t="s">
        <v>64</v>
      </c>
      <c r="J408">
        <f>YEAR(VLOOKUP($B408, 'KPI data 2025'!$B:$H, 7, 0))</f>
        <v>1900</v>
      </c>
      <c r="K408" t="str">
        <f t="shared" si="159"/>
        <v>Pre-2022</v>
      </c>
      <c r="L408" s="5">
        <f>SUMIF('KPI data 2022'!$B:$B, $B408,'KPI data 2022'!$X:$X)</f>
        <v>3807.96</v>
      </c>
      <c r="M408" s="5">
        <f>SUMIF('KPI data 2023'!$B:$B, $B408, 'KPI data 2023'!$X:$X)</f>
        <v>5228.62</v>
      </c>
      <c r="N408" s="5">
        <f>SUMIF('KPI data 2024'!$B:$B, $B408, 'KPI data 2024'!$X:$X)</f>
        <v>2730.3900000000003</v>
      </c>
      <c r="O408" s="5">
        <f>SUMIF('KPI data 2025'!$B:$B, $B408, 'KPI data 2025'!$X:$X)</f>
        <v>4824.16</v>
      </c>
      <c r="P408" s="5">
        <f>IF(D408="Switzerland",SUMIF('Combined Budget 2025 CHF'!$B:$B,$B408,'Combined Budget 2025 CHF'!$AF:$AF),SUMIF('Combined Budget 2025 EUR'!$B:$B,$B408,'Combined Budget 2025 EUR'!$AN:$AN))</f>
        <v>2190</v>
      </c>
      <c r="Q408" s="6"/>
      <c r="R408" s="6">
        <f t="shared" si="160"/>
        <v>0.76683916949593245</v>
      </c>
      <c r="S408" s="6">
        <f t="shared" si="161"/>
        <v>-7.7355019106379874E-2</v>
      </c>
      <c r="T408" s="6">
        <f t="shared" si="162"/>
        <v>0.26686204687024029</v>
      </c>
      <c r="U408" s="6">
        <f t="shared" si="163"/>
        <v>1.2028127853881276</v>
      </c>
      <c r="V408" s="6">
        <f t="shared" si="164"/>
        <v>6.0919254386782917E-2</v>
      </c>
      <c r="W408" s="6"/>
      <c r="X408" s="7">
        <f t="shared" si="165"/>
        <v>2093.7699999999995</v>
      </c>
      <c r="Y408" s="7">
        <f t="shared" si="166"/>
        <v>-404.46000000000004</v>
      </c>
      <c r="Z408" s="7">
        <f t="shared" si="167"/>
        <v>1016.1999999999998</v>
      </c>
      <c r="AA408" s="7">
        <f t="shared" si="168"/>
        <v>2634.16</v>
      </c>
      <c r="AB408" s="6"/>
      <c r="AC408" s="5">
        <f>SUMIF('KPI data 2022'!$B:$B, $B408,'KPI data 2022'!$AI:$AI)</f>
        <v>3807.96</v>
      </c>
      <c r="AD408" s="5">
        <f>SUMIF('KPI data 2023'!$B:$B, $B408, 'KPI data 2023'!$AI:$AI)</f>
        <v>5228.62</v>
      </c>
      <c r="AE408" s="5">
        <f>SUMIF('KPI data 2024'!$B:$B, $B408, 'KPI data 2024'!$AI:$AI)</f>
        <v>2730.3900000000003</v>
      </c>
      <c r="AF408" s="5">
        <f t="shared" si="149"/>
        <v>4824.16</v>
      </c>
      <c r="AG408" s="5">
        <f>IF(D408="Switzerland",SUMIF('Combined Budget 2025 CHF'!$B:$B,$B408,'Combined Budget 2025 CHF'!$Q:$Q),SUMIF('Combined Budget 2025 EUR'!$B:$B,$B408,'Combined Budget 2025 EUR'!$Q:$Q))</f>
        <v>3000</v>
      </c>
      <c r="AH408" s="6"/>
      <c r="AI408" s="6">
        <f t="shared" si="150"/>
        <v>0.76683916949593245</v>
      </c>
      <c r="AJ408" s="6">
        <f t="shared" si="151"/>
        <v>-7.7355019106379874E-2</v>
      </c>
      <c r="AK408" s="6">
        <f t="shared" si="152"/>
        <v>0.26686204687024029</v>
      </c>
      <c r="AL408" s="6">
        <f t="shared" si="153"/>
        <v>0.60805333333333333</v>
      </c>
      <c r="AM408" s="6">
        <f t="shared" si="154"/>
        <v>6.0919254386782917E-2</v>
      </c>
      <c r="AN408" s="6"/>
      <c r="AO408" s="7">
        <f t="shared" si="155"/>
        <v>2093.7699999999995</v>
      </c>
      <c r="AP408" s="7">
        <f t="shared" si="156"/>
        <v>-404.46000000000004</v>
      </c>
      <c r="AQ408" s="7">
        <f t="shared" si="157"/>
        <v>1016.1999999999998</v>
      </c>
      <c r="AR408" s="7">
        <f t="shared" si="158"/>
        <v>1824.1599999999999</v>
      </c>
    </row>
    <row r="409" spans="2:44" x14ac:dyDescent="0.25">
      <c r="B409">
        <v>21045</v>
      </c>
      <c r="C409" t="s">
        <v>481</v>
      </c>
      <c r="D409" t="s">
        <v>31</v>
      </c>
      <c r="E409" s="1" t="str">
        <f>IF(D409="Switzerland", VLOOKUP($B409, 'Combined Budget 2025 CHF'!$B:$E, 4, 0), VLOOKUP($B409, 'Combined Budget 2025 EUR'!$B:$E, 4, 0))</f>
        <v>French Switzerland</v>
      </c>
      <c r="F409" s="1" t="s">
        <v>535</v>
      </c>
      <c r="G409" s="1" t="s">
        <v>106</v>
      </c>
      <c r="H409" t="str">
        <f>IF(D409="Switzerland", VLOOKUP($B409, 'Combined Budget 2025 CHF'!$B:$K, 10, 0), VLOOKUP($B409, 'Combined Budget 2025 EUR'!$B:$K, 10, 0))</f>
        <v>CC</v>
      </c>
      <c r="I409" t="s">
        <v>64</v>
      </c>
      <c r="J409">
        <f>YEAR(VLOOKUP($B409, 'KPI data 2025'!$B:$H, 7, 0))</f>
        <v>2021</v>
      </c>
      <c r="K409" t="str">
        <f t="shared" si="159"/>
        <v>Pre-2022</v>
      </c>
      <c r="L409" s="5">
        <f>SUMIF('KPI data 2022'!$B:$B, $B409,'KPI data 2022'!$X:$X)</f>
        <v>3288.4</v>
      </c>
      <c r="M409" s="5">
        <f>SUMIF('KPI data 2023'!$B:$B, $B409, 'KPI data 2023'!$X:$X)</f>
        <v>2807.95</v>
      </c>
      <c r="N409" s="5">
        <f>SUMIF('KPI data 2024'!$B:$B, $B409, 'KPI data 2024'!$X:$X)</f>
        <v>1853.3</v>
      </c>
      <c r="O409" s="5">
        <f>SUMIF('KPI data 2025'!$B:$B, $B409, 'KPI data 2025'!$X:$X)</f>
        <v>4304.55</v>
      </c>
      <c r="P409" s="5">
        <f>IF(D409="Switzerland",SUMIF('Combined Budget 2025 CHF'!$B:$B,$B409,'Combined Budget 2025 CHF'!$AF:$AF),SUMIF('Combined Budget 2025 EUR'!$B:$B,$B409,'Combined Budget 2025 EUR'!$AN:$AN))</f>
        <v>1460</v>
      </c>
      <c r="Q409" s="6"/>
      <c r="R409" s="6">
        <f t="shared" si="160"/>
        <v>1.3226406949765286</v>
      </c>
      <c r="S409" s="6">
        <f t="shared" si="161"/>
        <v>0.53298669848109848</v>
      </c>
      <c r="T409" s="6">
        <f t="shared" si="162"/>
        <v>0.30901046101447505</v>
      </c>
      <c r="U409" s="6">
        <f t="shared" si="163"/>
        <v>1.9483219178082192</v>
      </c>
      <c r="V409" s="6">
        <f t="shared" si="164"/>
        <v>6.9635428755324025E-2</v>
      </c>
      <c r="W409" s="6"/>
      <c r="X409" s="7">
        <f t="shared" si="165"/>
        <v>2451.25</v>
      </c>
      <c r="Y409" s="7">
        <f t="shared" si="166"/>
        <v>1496.6000000000004</v>
      </c>
      <c r="Z409" s="7">
        <f t="shared" si="167"/>
        <v>1016.1500000000001</v>
      </c>
      <c r="AA409" s="7">
        <f t="shared" si="168"/>
        <v>2844.55</v>
      </c>
      <c r="AB409" s="6"/>
      <c r="AC409" s="5">
        <f>SUMIF('KPI data 2022'!$B:$B, $B409,'KPI data 2022'!$AI:$AI)</f>
        <v>3288.4</v>
      </c>
      <c r="AD409" s="5">
        <f>SUMIF('KPI data 2023'!$B:$B, $B409, 'KPI data 2023'!$AI:$AI)</f>
        <v>2807.95</v>
      </c>
      <c r="AE409" s="5">
        <f>SUMIF('KPI data 2024'!$B:$B, $B409, 'KPI data 2024'!$AI:$AI)</f>
        <v>1853.3</v>
      </c>
      <c r="AF409" s="5">
        <f t="shared" si="149"/>
        <v>4304.55</v>
      </c>
      <c r="AG409" s="5">
        <f>IF(D409="Switzerland",SUMIF('Combined Budget 2025 CHF'!$B:$B,$B409,'Combined Budget 2025 CHF'!$Q:$Q),SUMIF('Combined Budget 2025 EUR'!$B:$B,$B409,'Combined Budget 2025 EUR'!$Q:$Q))</f>
        <v>2000</v>
      </c>
      <c r="AH409" s="6"/>
      <c r="AI409" s="6">
        <f t="shared" si="150"/>
        <v>1.3226406949765286</v>
      </c>
      <c r="AJ409" s="6">
        <f t="shared" si="151"/>
        <v>0.53298669848109848</v>
      </c>
      <c r="AK409" s="6">
        <f t="shared" si="152"/>
        <v>0.30901046101447505</v>
      </c>
      <c r="AL409" s="6">
        <f t="shared" si="153"/>
        <v>1.1522749999999999</v>
      </c>
      <c r="AM409" s="6">
        <f t="shared" si="154"/>
        <v>6.9635428755324025E-2</v>
      </c>
      <c r="AN409" s="6"/>
      <c r="AO409" s="7">
        <f t="shared" si="155"/>
        <v>2451.25</v>
      </c>
      <c r="AP409" s="7">
        <f t="shared" si="156"/>
        <v>1496.6000000000004</v>
      </c>
      <c r="AQ409" s="7">
        <f t="shared" si="157"/>
        <v>1016.1500000000001</v>
      </c>
      <c r="AR409" s="7">
        <f t="shared" si="158"/>
        <v>2304.5500000000002</v>
      </c>
    </row>
    <row r="410" spans="2:44" x14ac:dyDescent="0.25">
      <c r="B410">
        <v>21101</v>
      </c>
      <c r="C410" t="s">
        <v>482</v>
      </c>
      <c r="D410" t="s">
        <v>31</v>
      </c>
      <c r="E410" s="1" t="str">
        <f>IF(D410="Switzerland", VLOOKUP($B410, 'Combined Budget 2025 CHF'!$B:$E, 4, 0), VLOOKUP($B410, 'Combined Budget 2025 EUR'!$B:$E, 4, 0))</f>
        <v>French Switzerland</v>
      </c>
      <c r="F410" s="1" t="s">
        <v>535</v>
      </c>
      <c r="G410" s="1" t="s">
        <v>106</v>
      </c>
      <c r="H410" t="str">
        <f>IF(D410="Switzerland", VLOOKUP($B410, 'Combined Budget 2025 CHF'!$B:$K, 10, 0), VLOOKUP($B410, 'Combined Budget 2025 EUR'!$B:$K, 10, 0))</f>
        <v>CC</v>
      </c>
      <c r="I410" t="s">
        <v>64</v>
      </c>
      <c r="J410">
        <f>YEAR(VLOOKUP($B410, 'KPI data 2025'!$B:$H, 7, 0))</f>
        <v>2023</v>
      </c>
      <c r="K410">
        <f t="shared" si="159"/>
        <v>2023</v>
      </c>
      <c r="L410" s="5">
        <f>SUMIF('KPI data 2022'!$B:$B, $B410,'KPI data 2022'!$X:$X)</f>
        <v>0</v>
      </c>
      <c r="M410" s="5">
        <f>SUMIF('KPI data 2023'!$B:$B, $B410, 'KPI data 2023'!$X:$X)</f>
        <v>4463.9400000000005</v>
      </c>
      <c r="N410" s="5">
        <f>SUMIF('KPI data 2024'!$B:$B, $B410, 'KPI data 2024'!$X:$X)</f>
        <v>1453.04</v>
      </c>
      <c r="O410" s="5">
        <f>SUMIF('KPI data 2025'!$B:$B, $B410, 'KPI data 2025'!$X:$X)</f>
        <v>0</v>
      </c>
      <c r="P410" s="5">
        <f>IF(D410="Switzerland",SUMIF('Combined Budget 2025 CHF'!$B:$B,$B410,'Combined Budget 2025 CHF'!$AF:$AF),SUMIF('Combined Budget 2025 EUR'!$B:$B,$B410,'Combined Budget 2025 EUR'!$AN:$AN))</f>
        <v>1460</v>
      </c>
      <c r="Q410" s="6"/>
      <c r="R410" s="6">
        <f t="shared" si="160"/>
        <v>-1</v>
      </c>
      <c r="S410" s="6">
        <f t="shared" si="161"/>
        <v>-1</v>
      </c>
      <c r="T410" s="6" t="str">
        <f t="shared" si="162"/>
        <v>N/A</v>
      </c>
      <c r="U410" s="6">
        <f t="shared" si="163"/>
        <v>-1</v>
      </c>
      <c r="V410" s="6">
        <f t="shared" si="164"/>
        <v>0</v>
      </c>
      <c r="W410" s="6"/>
      <c r="X410" s="7">
        <f t="shared" si="165"/>
        <v>-1453.04</v>
      </c>
      <c r="Y410" s="7">
        <f t="shared" si="166"/>
        <v>-4463.9400000000005</v>
      </c>
      <c r="Z410" s="7">
        <f t="shared" si="167"/>
        <v>0</v>
      </c>
      <c r="AA410" s="7">
        <f t="shared" si="168"/>
        <v>-1460</v>
      </c>
      <c r="AB410" s="6"/>
      <c r="AC410" s="5">
        <f>SUMIF('KPI data 2022'!$B:$B, $B410,'KPI data 2022'!$AI:$AI)</f>
        <v>0</v>
      </c>
      <c r="AD410" s="5">
        <f>SUMIF('KPI data 2023'!$B:$B, $B410, 'KPI data 2023'!$AI:$AI)</f>
        <v>4463.9400000000005</v>
      </c>
      <c r="AE410" s="5">
        <f>SUMIF('KPI data 2024'!$B:$B, $B410, 'KPI data 2024'!$AI:$AI)</f>
        <v>1453.04</v>
      </c>
      <c r="AF410" s="5">
        <f t="shared" si="149"/>
        <v>0</v>
      </c>
      <c r="AG410" s="5">
        <f>IF(D410="Switzerland",SUMIF('Combined Budget 2025 CHF'!$B:$B,$B410,'Combined Budget 2025 CHF'!$Q:$Q),SUMIF('Combined Budget 2025 EUR'!$B:$B,$B410,'Combined Budget 2025 EUR'!$Q:$Q))</f>
        <v>2000</v>
      </c>
      <c r="AH410" s="6"/>
      <c r="AI410" s="6">
        <f t="shared" si="150"/>
        <v>-1</v>
      </c>
      <c r="AJ410" s="6">
        <f t="shared" si="151"/>
        <v>-1</v>
      </c>
      <c r="AK410" s="6" t="str">
        <f t="shared" si="152"/>
        <v>N/A</v>
      </c>
      <c r="AL410" s="6">
        <f t="shared" si="153"/>
        <v>-1</v>
      </c>
      <c r="AM410" s="6">
        <f t="shared" si="154"/>
        <v>0</v>
      </c>
      <c r="AN410" s="6"/>
      <c r="AO410" s="7">
        <f t="shared" si="155"/>
        <v>-1453.04</v>
      </c>
      <c r="AP410" s="7">
        <f t="shared" si="156"/>
        <v>-4463.9400000000005</v>
      </c>
      <c r="AQ410" s="7">
        <f t="shared" si="157"/>
        <v>0</v>
      </c>
      <c r="AR410" s="7">
        <f t="shared" si="158"/>
        <v>-2000</v>
      </c>
    </row>
    <row r="411" spans="2:44" x14ac:dyDescent="0.25">
      <c r="B411">
        <v>21103</v>
      </c>
      <c r="C411" t="s">
        <v>483</v>
      </c>
      <c r="D411" t="s">
        <v>31</v>
      </c>
      <c r="E411" s="1" t="str">
        <f>IF(D411="Switzerland", VLOOKUP($B411, 'Combined Budget 2025 CHF'!$B:$E, 4, 0), VLOOKUP($B411, 'Combined Budget 2025 EUR'!$B:$E, 4, 0))</f>
        <v>French Switzerland</v>
      </c>
      <c r="F411" s="1" t="s">
        <v>535</v>
      </c>
      <c r="G411" s="1" t="s">
        <v>106</v>
      </c>
      <c r="H411" t="str">
        <f>IF(D411="Switzerland", VLOOKUP($B411, 'Combined Budget 2025 CHF'!$B:$K, 10, 0), VLOOKUP($B411, 'Combined Budget 2025 EUR'!$B:$K, 10, 0))</f>
        <v>CC</v>
      </c>
      <c r="I411" t="s">
        <v>64</v>
      </c>
      <c r="J411">
        <f>YEAR(VLOOKUP($B411, 'KPI data 2025'!$B:$H, 7, 0))</f>
        <v>2023</v>
      </c>
      <c r="K411">
        <f t="shared" si="159"/>
        <v>2023</v>
      </c>
      <c r="L411" s="5">
        <f>SUMIF('KPI data 2022'!$B:$B, $B411,'KPI data 2022'!$X:$X)</f>
        <v>0</v>
      </c>
      <c r="M411" s="5">
        <f>SUMIF('KPI data 2023'!$B:$B, $B411, 'KPI data 2023'!$X:$X)</f>
        <v>8441.9599999999991</v>
      </c>
      <c r="N411" s="5">
        <f>SUMIF('KPI data 2024'!$B:$B, $B411, 'KPI data 2024'!$X:$X)</f>
        <v>4590.3100000000004</v>
      </c>
      <c r="O411" s="5">
        <f>SUMIF('KPI data 2025'!$B:$B, $B411, 'KPI data 2025'!$X:$X)</f>
        <v>0</v>
      </c>
      <c r="P411" s="5">
        <f>IF(D411="Switzerland",SUMIF('Combined Budget 2025 CHF'!$B:$B,$B411,'Combined Budget 2025 CHF'!$AF:$AF),SUMIF('Combined Budget 2025 EUR'!$B:$B,$B411,'Combined Budget 2025 EUR'!$AN:$AN))</f>
        <v>3650</v>
      </c>
      <c r="Q411" s="6"/>
      <c r="R411" s="6">
        <f t="shared" si="160"/>
        <v>-1</v>
      </c>
      <c r="S411" s="6">
        <f t="shared" si="161"/>
        <v>-1</v>
      </c>
      <c r="T411" s="6" t="str">
        <f t="shared" si="162"/>
        <v>N/A</v>
      </c>
      <c r="U411" s="6">
        <f t="shared" si="163"/>
        <v>-1</v>
      </c>
      <c r="V411" s="6">
        <f t="shared" si="164"/>
        <v>0</v>
      </c>
      <c r="W411" s="6"/>
      <c r="X411" s="7">
        <f t="shared" si="165"/>
        <v>-4590.3100000000004</v>
      </c>
      <c r="Y411" s="7">
        <f t="shared" si="166"/>
        <v>-8441.9599999999991</v>
      </c>
      <c r="Z411" s="7">
        <f t="shared" si="167"/>
        <v>0</v>
      </c>
      <c r="AA411" s="7">
        <f t="shared" si="168"/>
        <v>-3650</v>
      </c>
      <c r="AB411" s="6"/>
      <c r="AC411" s="5">
        <f>SUMIF('KPI data 2022'!$B:$B, $B411,'KPI data 2022'!$AI:$AI)</f>
        <v>0</v>
      </c>
      <c r="AD411" s="5">
        <f>SUMIF('KPI data 2023'!$B:$B, $B411, 'KPI data 2023'!$AI:$AI)</f>
        <v>8441.9599999999991</v>
      </c>
      <c r="AE411" s="5">
        <f>SUMIF('KPI data 2024'!$B:$B, $B411, 'KPI data 2024'!$AI:$AI)</f>
        <v>4590.3100000000004</v>
      </c>
      <c r="AF411" s="5">
        <f t="shared" si="149"/>
        <v>0</v>
      </c>
      <c r="AG411" s="5">
        <f>IF(D411="Switzerland",SUMIF('Combined Budget 2025 CHF'!$B:$B,$B411,'Combined Budget 2025 CHF'!$Q:$Q),SUMIF('Combined Budget 2025 EUR'!$B:$B,$B411,'Combined Budget 2025 EUR'!$Q:$Q))</f>
        <v>5000</v>
      </c>
      <c r="AH411" s="6"/>
      <c r="AI411" s="6">
        <f t="shared" si="150"/>
        <v>-1</v>
      </c>
      <c r="AJ411" s="6">
        <f t="shared" si="151"/>
        <v>-1</v>
      </c>
      <c r="AK411" s="6" t="str">
        <f t="shared" si="152"/>
        <v>N/A</v>
      </c>
      <c r="AL411" s="6">
        <f t="shared" si="153"/>
        <v>-1</v>
      </c>
      <c r="AM411" s="6">
        <f t="shared" si="154"/>
        <v>0</v>
      </c>
      <c r="AN411" s="6"/>
      <c r="AO411" s="7">
        <f t="shared" si="155"/>
        <v>-4590.3100000000004</v>
      </c>
      <c r="AP411" s="7">
        <f t="shared" si="156"/>
        <v>-8441.9599999999991</v>
      </c>
      <c r="AQ411" s="7">
        <f t="shared" si="157"/>
        <v>0</v>
      </c>
      <c r="AR411" s="7">
        <f t="shared" si="158"/>
        <v>-5000</v>
      </c>
    </row>
    <row r="412" spans="2:44" x14ac:dyDescent="0.25">
      <c r="B412">
        <v>21107</v>
      </c>
      <c r="C412" t="s">
        <v>484</v>
      </c>
      <c r="D412" t="s">
        <v>31</v>
      </c>
      <c r="E412" s="1" t="str">
        <f>IF(D412="Switzerland", VLOOKUP($B412, 'Combined Budget 2025 CHF'!$B:$E, 4, 0), VLOOKUP($B412, 'Combined Budget 2025 EUR'!$B:$E, 4, 0))</f>
        <v>French Switzerland</v>
      </c>
      <c r="F412" s="1" t="s">
        <v>535</v>
      </c>
      <c r="G412" s="1" t="s">
        <v>106</v>
      </c>
      <c r="H412" t="str">
        <f>IF(D412="Switzerland", VLOOKUP($B412, 'Combined Budget 2025 CHF'!$B:$K, 10, 0), VLOOKUP($B412, 'Combined Budget 2025 EUR'!$B:$K, 10, 0))</f>
        <v>CC</v>
      </c>
      <c r="I412" t="s">
        <v>64</v>
      </c>
      <c r="J412">
        <f>YEAR(VLOOKUP($B412, 'KPI data 2025'!$B:$H, 7, 0))</f>
        <v>2023</v>
      </c>
      <c r="K412">
        <f t="shared" si="159"/>
        <v>2023</v>
      </c>
      <c r="L412" s="5">
        <f>SUMIF('KPI data 2022'!$B:$B, $B412,'KPI data 2022'!$X:$X)</f>
        <v>0</v>
      </c>
      <c r="M412" s="5">
        <f>SUMIF('KPI data 2023'!$B:$B, $B412, 'KPI data 2023'!$X:$X)</f>
        <v>7698.87</v>
      </c>
      <c r="N412" s="5">
        <f>SUMIF('KPI data 2024'!$B:$B, $B412, 'KPI data 2024'!$X:$X)</f>
        <v>848.9</v>
      </c>
      <c r="O412" s="5">
        <f>SUMIF('KPI data 2025'!$B:$B, $B412, 'KPI data 2025'!$X:$X)</f>
        <v>2666.4300000000003</v>
      </c>
      <c r="P412" s="5">
        <f>IF(D412="Switzerland",SUMIF('Combined Budget 2025 CHF'!$B:$B,$B412,'Combined Budget 2025 CHF'!$AF:$AF),SUMIF('Combined Budget 2025 EUR'!$B:$B,$B412,'Combined Budget 2025 EUR'!$AN:$AN))</f>
        <v>730</v>
      </c>
      <c r="Q412" s="6"/>
      <c r="R412" s="6">
        <f t="shared" si="160"/>
        <v>2.1410413476263406</v>
      </c>
      <c r="S412" s="6">
        <f t="shared" si="161"/>
        <v>-0.65365956302678185</v>
      </c>
      <c r="T412" s="6" t="str">
        <f t="shared" si="162"/>
        <v>N/A</v>
      </c>
      <c r="U412" s="6">
        <f t="shared" si="163"/>
        <v>2.6526438356164386</v>
      </c>
      <c r="V412" s="6" t="str">
        <f t="shared" si="164"/>
        <v>N/A</v>
      </c>
      <c r="W412" s="6"/>
      <c r="X412" s="7">
        <f t="shared" si="165"/>
        <v>1817.5300000000002</v>
      </c>
      <c r="Y412" s="7">
        <f t="shared" si="166"/>
        <v>-5032.4399999999996</v>
      </c>
      <c r="Z412" s="7">
        <f t="shared" si="167"/>
        <v>2666.4300000000003</v>
      </c>
      <c r="AA412" s="7">
        <f t="shared" si="168"/>
        <v>1936.4300000000003</v>
      </c>
      <c r="AB412" s="6"/>
      <c r="AC412" s="5">
        <f>SUMIF('KPI data 2022'!$B:$B, $B412,'KPI data 2022'!$AI:$AI)</f>
        <v>0</v>
      </c>
      <c r="AD412" s="5">
        <f>SUMIF('KPI data 2023'!$B:$B, $B412, 'KPI data 2023'!$AI:$AI)</f>
        <v>7698.87</v>
      </c>
      <c r="AE412" s="5">
        <f>SUMIF('KPI data 2024'!$B:$B, $B412, 'KPI data 2024'!$AI:$AI)</f>
        <v>848.9</v>
      </c>
      <c r="AF412" s="5">
        <f t="shared" si="149"/>
        <v>2666.4300000000003</v>
      </c>
      <c r="AG412" s="5">
        <f>IF(D412="Switzerland",SUMIF('Combined Budget 2025 CHF'!$B:$B,$B412,'Combined Budget 2025 CHF'!$Q:$Q),SUMIF('Combined Budget 2025 EUR'!$B:$B,$B412,'Combined Budget 2025 EUR'!$Q:$Q))</f>
        <v>1000</v>
      </c>
      <c r="AH412" s="6"/>
      <c r="AI412" s="6">
        <f t="shared" si="150"/>
        <v>2.1410413476263406</v>
      </c>
      <c r="AJ412" s="6">
        <f t="shared" si="151"/>
        <v>-0.65365956302678185</v>
      </c>
      <c r="AK412" s="6" t="str">
        <f t="shared" si="152"/>
        <v>N/A</v>
      </c>
      <c r="AL412" s="6">
        <f t="shared" si="153"/>
        <v>1.6664300000000001</v>
      </c>
      <c r="AM412" s="6" t="str">
        <f t="shared" si="154"/>
        <v>N/A</v>
      </c>
      <c r="AN412" s="6"/>
      <c r="AO412" s="7">
        <f t="shared" si="155"/>
        <v>1817.5300000000002</v>
      </c>
      <c r="AP412" s="7">
        <f t="shared" si="156"/>
        <v>-5032.4399999999996</v>
      </c>
      <c r="AQ412" s="7">
        <f t="shared" si="157"/>
        <v>2666.4300000000003</v>
      </c>
      <c r="AR412" s="7">
        <f t="shared" si="158"/>
        <v>1666.4300000000003</v>
      </c>
    </row>
    <row r="413" spans="2:44" x14ac:dyDescent="0.25">
      <c r="B413">
        <v>23099</v>
      </c>
      <c r="C413" t="s">
        <v>368</v>
      </c>
      <c r="D413" t="s">
        <v>27</v>
      </c>
      <c r="E413" s="1" t="str">
        <f>IF(D413="Switzerland", VLOOKUP($B413, 'Combined Budget 2025 CHF'!$B:$E, 4, 0), VLOOKUP($B413, 'Combined Budget 2025 EUR'!$B:$E, 4, 0))</f>
        <v>Netherlands Central</v>
      </c>
      <c r="F413" s="1" t="s">
        <v>535</v>
      </c>
      <c r="G413" s="1" t="s">
        <v>106</v>
      </c>
      <c r="H413" t="str">
        <f>IF(D413="Switzerland", VLOOKUP($B413, 'Combined Budget 2025 CHF'!$B:$K, 10, 0), VLOOKUP($B413, 'Combined Budget 2025 EUR'!$B:$K, 10, 0))</f>
        <v>CC</v>
      </c>
      <c r="I413" t="s">
        <v>64</v>
      </c>
      <c r="J413">
        <f>YEAR(VLOOKUP($B413, 'KPI data 2025'!$B:$H, 7, 0))</f>
        <v>2021</v>
      </c>
      <c r="K413" t="str">
        <f t="shared" si="159"/>
        <v>Pre-2022</v>
      </c>
      <c r="L413" s="5">
        <f>SUMIF('KPI data 2022'!$B:$B, $B413,'KPI data 2022'!$X:$X)</f>
        <v>4804.7700000000004</v>
      </c>
      <c r="M413" s="5">
        <f>SUMIF('KPI data 2023'!$B:$B, $B413, 'KPI data 2023'!$X:$X)</f>
        <v>7744.65</v>
      </c>
      <c r="N413" s="5">
        <f>SUMIF('KPI data 2024'!$B:$B, $B413, 'KPI data 2024'!$X:$X)</f>
        <v>4169.32</v>
      </c>
      <c r="O413" s="5">
        <f>SUMIF('KPI data 2025'!$B:$B, $B413, 'KPI data 2025'!$X:$X)</f>
        <v>1984.41</v>
      </c>
      <c r="P413" s="5">
        <f>IF(D413="Switzerland",SUMIF('Combined Budget 2025 CHF'!$B:$B,$B413,'Combined Budget 2025 CHF'!$AF:$AF),SUMIF('Combined Budget 2025 EUR'!$B:$B,$B413,'Combined Budget 2025 EUR'!$AN:$AN))</f>
        <v>2920</v>
      </c>
      <c r="Q413" s="6"/>
      <c r="R413" s="6">
        <f t="shared" si="160"/>
        <v>-0.52404468834246343</v>
      </c>
      <c r="S413" s="6">
        <f t="shared" si="161"/>
        <v>-0.74377021556816647</v>
      </c>
      <c r="T413" s="6">
        <f t="shared" si="162"/>
        <v>-0.58699167702096045</v>
      </c>
      <c r="U413" s="6">
        <f t="shared" si="163"/>
        <v>-0.32040753424657531</v>
      </c>
      <c r="V413" s="6">
        <f t="shared" si="164"/>
        <v>-0.19834094778590916</v>
      </c>
      <c r="W413" s="6"/>
      <c r="X413" s="7">
        <f t="shared" si="165"/>
        <v>-2184.91</v>
      </c>
      <c r="Y413" s="7">
        <f t="shared" si="166"/>
        <v>-5760.24</v>
      </c>
      <c r="Z413" s="7">
        <f t="shared" si="167"/>
        <v>-2820.3600000000006</v>
      </c>
      <c r="AA413" s="7">
        <f t="shared" si="168"/>
        <v>-935.58999999999992</v>
      </c>
      <c r="AB413" s="6"/>
      <c r="AC413" s="5">
        <f>SUMIF('KPI data 2022'!$B:$B, $B413,'KPI data 2022'!$AI:$AI)</f>
        <v>4804.7700000000004</v>
      </c>
      <c r="AD413" s="5">
        <f>SUMIF('KPI data 2023'!$B:$B, $B413, 'KPI data 2023'!$AI:$AI)</f>
        <v>7744.65</v>
      </c>
      <c r="AE413" s="5">
        <f>SUMIF('KPI data 2024'!$B:$B, $B413, 'KPI data 2024'!$AI:$AI)</f>
        <v>4169.32</v>
      </c>
      <c r="AF413" s="5">
        <f t="shared" si="149"/>
        <v>1984.41</v>
      </c>
      <c r="AG413" s="5">
        <f>IF(D413="Switzerland",SUMIF('Combined Budget 2025 CHF'!$B:$B,$B413,'Combined Budget 2025 CHF'!$Q:$Q),SUMIF('Combined Budget 2025 EUR'!$B:$B,$B413,'Combined Budget 2025 EUR'!$Q:$Q))</f>
        <v>4000</v>
      </c>
      <c r="AH413" s="6"/>
      <c r="AI413" s="6">
        <f t="shared" si="150"/>
        <v>-0.52404468834246343</v>
      </c>
      <c r="AJ413" s="6">
        <f t="shared" si="151"/>
        <v>-0.74377021556816647</v>
      </c>
      <c r="AK413" s="6">
        <f t="shared" si="152"/>
        <v>-0.58699167702096045</v>
      </c>
      <c r="AL413" s="6">
        <f t="shared" si="153"/>
        <v>-0.5038975</v>
      </c>
      <c r="AM413" s="6">
        <f t="shared" si="154"/>
        <v>-0.19834094778590916</v>
      </c>
      <c r="AN413" s="6"/>
      <c r="AO413" s="7">
        <f t="shared" si="155"/>
        <v>-2184.91</v>
      </c>
      <c r="AP413" s="7">
        <f t="shared" si="156"/>
        <v>-5760.24</v>
      </c>
      <c r="AQ413" s="7">
        <f t="shared" si="157"/>
        <v>-2820.3600000000006</v>
      </c>
      <c r="AR413" s="7">
        <f t="shared" si="158"/>
        <v>-2015.59</v>
      </c>
    </row>
    <row r="414" spans="2:44" x14ac:dyDescent="0.25">
      <c r="B414">
        <v>26001</v>
      </c>
      <c r="C414" t="s">
        <v>507</v>
      </c>
      <c r="D414" t="s">
        <v>36</v>
      </c>
      <c r="E414" s="1" t="str">
        <f>IF(D414="Switzerland", VLOOKUP($B414, 'Combined Budget 2025 CHF'!$B:$E, 4, 0), VLOOKUP($B414, 'Combined Budget 2025 EUR'!$B:$E, 4, 0))</f>
        <v>Spain</v>
      </c>
      <c r="F414" s="1" t="s">
        <v>535</v>
      </c>
      <c r="G414" s="1" t="s">
        <v>106</v>
      </c>
      <c r="H414" t="str">
        <f>IF(D414="Switzerland", VLOOKUP($B414, 'Combined Budget 2025 CHF'!$B:$K, 10, 0), VLOOKUP($B414, 'Combined Budget 2025 EUR'!$B:$K, 10, 0))</f>
        <v>CC</v>
      </c>
      <c r="I414" t="s">
        <v>64</v>
      </c>
      <c r="J414">
        <f>YEAR(VLOOKUP($B414, 'KPI data 2025'!$B:$H, 7, 0))</f>
        <v>2023</v>
      </c>
      <c r="K414">
        <f t="shared" si="159"/>
        <v>2023</v>
      </c>
      <c r="L414" s="5">
        <f>SUMIF('KPI data 2022'!$B:$B, $B414,'KPI data 2022'!$X:$X)</f>
        <v>0</v>
      </c>
      <c r="M414" s="5">
        <f>SUMIF('KPI data 2023'!$B:$B, $B414, 'KPI data 2023'!$X:$X)</f>
        <v>9173.380000000001</v>
      </c>
      <c r="N414" s="5">
        <f>SUMIF('KPI data 2024'!$B:$B, $B414, 'KPI data 2024'!$X:$X)</f>
        <v>2620.77</v>
      </c>
      <c r="O414" s="5">
        <f>SUMIF('KPI data 2025'!$B:$B, $B414, 'KPI data 2025'!$X:$X)</f>
        <v>4950.7299999999996</v>
      </c>
      <c r="P414" s="5">
        <f>IF(D414="Switzerland",SUMIF('Combined Budget 2025 CHF'!$B:$B,$B414,'Combined Budget 2025 CHF'!$AF:$AF),SUMIF('Combined Budget 2025 EUR'!$B:$B,$B414,'Combined Budget 2025 EUR'!$AN:$AN))</f>
        <v>2190</v>
      </c>
      <c r="Q414" s="6"/>
      <c r="R414" s="6">
        <f t="shared" si="160"/>
        <v>0.8890364282252925</v>
      </c>
      <c r="S414" s="6">
        <f t="shared" si="161"/>
        <v>-0.46031560885954803</v>
      </c>
      <c r="T414" s="6" t="str">
        <f t="shared" si="162"/>
        <v>N/A</v>
      </c>
      <c r="U414" s="6">
        <f t="shared" si="163"/>
        <v>1.2606073059360727</v>
      </c>
      <c r="V414" s="6" t="str">
        <f t="shared" si="164"/>
        <v>N/A</v>
      </c>
      <c r="W414" s="6"/>
      <c r="X414" s="7">
        <f t="shared" si="165"/>
        <v>2329.9599999999996</v>
      </c>
      <c r="Y414" s="7">
        <f t="shared" si="166"/>
        <v>-4222.6500000000015</v>
      </c>
      <c r="Z414" s="7">
        <f t="shared" si="167"/>
        <v>4950.7299999999996</v>
      </c>
      <c r="AA414" s="7">
        <f t="shared" si="168"/>
        <v>2760.7299999999996</v>
      </c>
      <c r="AB414" s="6"/>
      <c r="AC414" s="5">
        <f>SUMIF('KPI data 2022'!$B:$B, $B414,'KPI data 2022'!$AI:$AI)</f>
        <v>0</v>
      </c>
      <c r="AD414" s="5">
        <f>SUMIF('KPI data 2023'!$B:$B, $B414, 'KPI data 2023'!$AI:$AI)</f>
        <v>9173.380000000001</v>
      </c>
      <c r="AE414" s="5">
        <f>SUMIF('KPI data 2024'!$B:$B, $B414, 'KPI data 2024'!$AI:$AI)</f>
        <v>2620.77</v>
      </c>
      <c r="AF414" s="5">
        <f t="shared" si="149"/>
        <v>4950.7299999999996</v>
      </c>
      <c r="AG414" s="5">
        <f>IF(D414="Switzerland",SUMIF('Combined Budget 2025 CHF'!$B:$B,$B414,'Combined Budget 2025 CHF'!$Q:$Q),SUMIF('Combined Budget 2025 EUR'!$B:$B,$B414,'Combined Budget 2025 EUR'!$Q:$Q))</f>
        <v>3000</v>
      </c>
      <c r="AH414" s="6"/>
      <c r="AI414" s="6">
        <f t="shared" si="150"/>
        <v>0.8890364282252925</v>
      </c>
      <c r="AJ414" s="6">
        <f t="shared" si="151"/>
        <v>-0.46031560885954803</v>
      </c>
      <c r="AK414" s="6" t="str">
        <f t="shared" si="152"/>
        <v>N/A</v>
      </c>
      <c r="AL414" s="6">
        <f t="shared" si="153"/>
        <v>0.65024333333333328</v>
      </c>
      <c r="AM414" s="6" t="str">
        <f t="shared" si="154"/>
        <v>N/A</v>
      </c>
      <c r="AN414" s="6"/>
      <c r="AO414" s="7">
        <f t="shared" si="155"/>
        <v>2329.9599999999996</v>
      </c>
      <c r="AP414" s="7">
        <f t="shared" si="156"/>
        <v>-4222.6500000000015</v>
      </c>
      <c r="AQ414" s="7">
        <f t="shared" si="157"/>
        <v>4950.7299999999996</v>
      </c>
      <c r="AR414" s="7">
        <f t="shared" si="158"/>
        <v>1950.7299999999996</v>
      </c>
    </row>
    <row r="415" spans="2:44" x14ac:dyDescent="0.25">
      <c r="B415">
        <v>26005</v>
      </c>
      <c r="C415" t="s">
        <v>508</v>
      </c>
      <c r="D415" t="s">
        <v>36</v>
      </c>
      <c r="E415" s="1" t="str">
        <f>IF(D415="Switzerland", VLOOKUP($B415, 'Combined Budget 2025 CHF'!$B:$E, 4, 0), VLOOKUP($B415, 'Combined Budget 2025 EUR'!$B:$E, 4, 0))</f>
        <v>Spain</v>
      </c>
      <c r="F415" s="1" t="s">
        <v>535</v>
      </c>
      <c r="G415" s="1" t="s">
        <v>106</v>
      </c>
      <c r="H415" t="str">
        <f>IF(D415="Switzerland", VLOOKUP($B415, 'Combined Budget 2025 CHF'!$B:$K, 10, 0), VLOOKUP($B415, 'Combined Budget 2025 EUR'!$B:$K, 10, 0))</f>
        <v>CC</v>
      </c>
      <c r="I415" t="s">
        <v>64</v>
      </c>
      <c r="J415">
        <f>YEAR(VLOOKUP($B415, 'KPI data 2025'!$B:$H, 7, 0))</f>
        <v>2023</v>
      </c>
      <c r="K415">
        <f t="shared" si="159"/>
        <v>2023</v>
      </c>
      <c r="L415" s="5">
        <f>SUMIF('KPI data 2022'!$B:$B, $B415,'KPI data 2022'!$X:$X)</f>
        <v>0</v>
      </c>
      <c r="M415" s="5">
        <f>SUMIF('KPI data 2023'!$B:$B, $B415, 'KPI data 2023'!$X:$X)</f>
        <v>4679.01</v>
      </c>
      <c r="N415" s="5">
        <f>SUMIF('KPI data 2024'!$B:$B, $B415, 'KPI data 2024'!$X:$X)</f>
        <v>0</v>
      </c>
      <c r="O415" s="5">
        <f>SUMIF('KPI data 2025'!$B:$B, $B415, 'KPI data 2025'!$X:$X)</f>
        <v>0</v>
      </c>
      <c r="P415" s="5">
        <f>IF(D415="Switzerland",SUMIF('Combined Budget 2025 CHF'!$B:$B,$B415,'Combined Budget 2025 CHF'!$AF:$AF),SUMIF('Combined Budget 2025 EUR'!$B:$B,$B415,'Combined Budget 2025 EUR'!$AN:$AN))</f>
        <v>7300</v>
      </c>
      <c r="Q415" s="6"/>
      <c r="R415" s="6" t="str">
        <f t="shared" si="160"/>
        <v>N/A</v>
      </c>
      <c r="S415" s="6">
        <f t="shared" si="161"/>
        <v>-1</v>
      </c>
      <c r="T415" s="6" t="str">
        <f t="shared" si="162"/>
        <v>N/A</v>
      </c>
      <c r="U415" s="6">
        <f t="shared" si="163"/>
        <v>-1</v>
      </c>
      <c r="V415" s="6">
        <f t="shared" si="164"/>
        <v>0</v>
      </c>
      <c r="W415" s="6"/>
      <c r="X415" s="7">
        <f t="shared" si="165"/>
        <v>0</v>
      </c>
      <c r="Y415" s="7">
        <f t="shared" si="166"/>
        <v>-4679.01</v>
      </c>
      <c r="Z415" s="7">
        <f t="shared" si="167"/>
        <v>0</v>
      </c>
      <c r="AA415" s="7">
        <f t="shared" si="168"/>
        <v>-7300</v>
      </c>
      <c r="AB415" s="6"/>
      <c r="AC415" s="5">
        <f>SUMIF('KPI data 2022'!$B:$B, $B415,'KPI data 2022'!$AI:$AI)</f>
        <v>0</v>
      </c>
      <c r="AD415" s="5">
        <f>SUMIF('KPI data 2023'!$B:$B, $B415, 'KPI data 2023'!$AI:$AI)</f>
        <v>4679.01</v>
      </c>
      <c r="AE415" s="5">
        <f>SUMIF('KPI data 2024'!$B:$B, $B415, 'KPI data 2024'!$AI:$AI)</f>
        <v>0</v>
      </c>
      <c r="AF415" s="5">
        <f t="shared" si="149"/>
        <v>0</v>
      </c>
      <c r="AG415" s="5">
        <f>IF(D415="Switzerland",SUMIF('Combined Budget 2025 CHF'!$B:$B,$B415,'Combined Budget 2025 CHF'!$Q:$Q),SUMIF('Combined Budget 2025 EUR'!$B:$B,$B415,'Combined Budget 2025 EUR'!$Q:$Q))</f>
        <v>10000</v>
      </c>
      <c r="AH415" s="6"/>
      <c r="AI415" s="6" t="str">
        <f t="shared" si="150"/>
        <v>N/A</v>
      </c>
      <c r="AJ415" s="6">
        <f t="shared" si="151"/>
        <v>-1</v>
      </c>
      <c r="AK415" s="6" t="str">
        <f t="shared" si="152"/>
        <v>N/A</v>
      </c>
      <c r="AL415" s="6">
        <f t="shared" si="153"/>
        <v>-1</v>
      </c>
      <c r="AM415" s="6">
        <f t="shared" si="154"/>
        <v>0</v>
      </c>
      <c r="AN415" s="6"/>
      <c r="AO415" s="7">
        <f t="shared" si="155"/>
        <v>0</v>
      </c>
      <c r="AP415" s="7">
        <f t="shared" si="156"/>
        <v>-4679.01</v>
      </c>
      <c r="AQ415" s="7">
        <f t="shared" si="157"/>
        <v>0</v>
      </c>
      <c r="AR415" s="7">
        <f t="shared" si="158"/>
        <v>-10000</v>
      </c>
    </row>
    <row r="416" spans="2:44" x14ac:dyDescent="0.25">
      <c r="B416">
        <v>26006</v>
      </c>
      <c r="C416" t="s">
        <v>509</v>
      </c>
      <c r="D416" t="s">
        <v>36</v>
      </c>
      <c r="E416" s="1" t="str">
        <f>IF(D416="Switzerland", VLOOKUP($B416, 'Combined Budget 2025 CHF'!$B:$E, 4, 0), VLOOKUP($B416, 'Combined Budget 2025 EUR'!$B:$E, 4, 0))</f>
        <v>Spain</v>
      </c>
      <c r="F416" s="1" t="s">
        <v>535</v>
      </c>
      <c r="G416" s="1" t="s">
        <v>106</v>
      </c>
      <c r="H416" t="str">
        <f>IF(D416="Switzerland", VLOOKUP($B416, 'Combined Budget 2025 CHF'!$B:$K, 10, 0), VLOOKUP($B416, 'Combined Budget 2025 EUR'!$B:$K, 10, 0))</f>
        <v>CC</v>
      </c>
      <c r="I416" t="s">
        <v>64</v>
      </c>
      <c r="J416">
        <f>YEAR(VLOOKUP($B416, 'KPI data 2025'!$B:$H, 7, 0))</f>
        <v>2023</v>
      </c>
      <c r="K416">
        <f t="shared" si="159"/>
        <v>2023</v>
      </c>
      <c r="L416" s="5">
        <f>SUMIF('KPI data 2022'!$B:$B, $B416,'KPI data 2022'!$X:$X)</f>
        <v>0</v>
      </c>
      <c r="M416" s="5">
        <f>SUMIF('KPI data 2023'!$B:$B, $B416, 'KPI data 2023'!$X:$X)</f>
        <v>5182.82</v>
      </c>
      <c r="N416" s="5">
        <f>SUMIF('KPI data 2024'!$B:$B, $B416, 'KPI data 2024'!$X:$X)</f>
        <v>2219.9499999999998</v>
      </c>
      <c r="O416" s="5">
        <f>SUMIF('KPI data 2025'!$B:$B, $B416, 'KPI data 2025'!$X:$X)</f>
        <v>650.75</v>
      </c>
      <c r="P416" s="5">
        <f>IF(D416="Switzerland",SUMIF('Combined Budget 2025 CHF'!$B:$B,$B416,'Combined Budget 2025 CHF'!$AF:$AF),SUMIF('Combined Budget 2025 EUR'!$B:$B,$B416,'Combined Budget 2025 EUR'!$AN:$AN))</f>
        <v>7300</v>
      </c>
      <c r="Q416" s="6"/>
      <c r="R416" s="6">
        <f t="shared" si="160"/>
        <v>-0.70686276717944097</v>
      </c>
      <c r="S416" s="6">
        <f t="shared" si="161"/>
        <v>-0.87444094141799256</v>
      </c>
      <c r="T416" s="6" t="str">
        <f t="shared" si="162"/>
        <v>N/A</v>
      </c>
      <c r="U416" s="6">
        <f t="shared" si="163"/>
        <v>-0.91085616438356165</v>
      </c>
      <c r="V416" s="6" t="str">
        <f t="shared" si="164"/>
        <v>N/A</v>
      </c>
      <c r="W416" s="6"/>
      <c r="X416" s="7">
        <f t="shared" si="165"/>
        <v>-1569.1999999999998</v>
      </c>
      <c r="Y416" s="7">
        <f t="shared" si="166"/>
        <v>-4532.07</v>
      </c>
      <c r="Z416" s="7">
        <f t="shared" si="167"/>
        <v>650.75</v>
      </c>
      <c r="AA416" s="7">
        <f t="shared" si="168"/>
        <v>-6649.25</v>
      </c>
      <c r="AB416" s="6"/>
      <c r="AC416" s="5">
        <f>SUMIF('KPI data 2022'!$B:$B, $B416,'KPI data 2022'!$AI:$AI)</f>
        <v>0</v>
      </c>
      <c r="AD416" s="5">
        <f>SUMIF('KPI data 2023'!$B:$B, $B416, 'KPI data 2023'!$AI:$AI)</f>
        <v>5182.82</v>
      </c>
      <c r="AE416" s="5">
        <f>SUMIF('KPI data 2024'!$B:$B, $B416, 'KPI data 2024'!$AI:$AI)</f>
        <v>2219.9499999999998</v>
      </c>
      <c r="AF416" s="5">
        <f t="shared" si="149"/>
        <v>650.75</v>
      </c>
      <c r="AG416" s="5">
        <f>IF(D416="Switzerland",SUMIF('Combined Budget 2025 CHF'!$B:$B,$B416,'Combined Budget 2025 CHF'!$Q:$Q),SUMIF('Combined Budget 2025 EUR'!$B:$B,$B416,'Combined Budget 2025 EUR'!$Q:$Q))</f>
        <v>10000</v>
      </c>
      <c r="AH416" s="6"/>
      <c r="AI416" s="6">
        <f t="shared" si="150"/>
        <v>-0.70686276717944097</v>
      </c>
      <c r="AJ416" s="6">
        <f t="shared" si="151"/>
        <v>-0.87444094141799256</v>
      </c>
      <c r="AK416" s="6" t="str">
        <f t="shared" si="152"/>
        <v>N/A</v>
      </c>
      <c r="AL416" s="6">
        <f t="shared" si="153"/>
        <v>-0.93492500000000001</v>
      </c>
      <c r="AM416" s="6" t="str">
        <f t="shared" si="154"/>
        <v>N/A</v>
      </c>
      <c r="AN416" s="6"/>
      <c r="AO416" s="7">
        <f t="shared" si="155"/>
        <v>-1569.1999999999998</v>
      </c>
      <c r="AP416" s="7">
        <f t="shared" si="156"/>
        <v>-4532.07</v>
      </c>
      <c r="AQ416" s="7">
        <f t="shared" si="157"/>
        <v>650.75</v>
      </c>
      <c r="AR416" s="7">
        <f t="shared" si="158"/>
        <v>-9349.25</v>
      </c>
    </row>
    <row r="417" spans="2:44" x14ac:dyDescent="0.25">
      <c r="B417">
        <v>27000</v>
      </c>
      <c r="C417" t="s">
        <v>489</v>
      </c>
      <c r="D417" t="s">
        <v>36</v>
      </c>
      <c r="E417" s="1" t="str">
        <f>IF(D417="Switzerland", VLOOKUP($B417, 'Combined Budget 2025 CHF'!$B:$E, 4, 0), VLOOKUP($B417, 'Combined Budget 2025 EUR'!$B:$E, 4, 0))</f>
        <v>France</v>
      </c>
      <c r="F417" s="1" t="s">
        <v>535</v>
      </c>
      <c r="G417" s="1" t="s">
        <v>106</v>
      </c>
      <c r="H417" t="str">
        <f>IF(D417="Switzerland", VLOOKUP($B417, 'Combined Budget 2025 CHF'!$B:$K, 10, 0), VLOOKUP($B417, 'Combined Budget 2025 EUR'!$B:$K, 10, 0))</f>
        <v>CC</v>
      </c>
      <c r="I417" t="s">
        <v>64</v>
      </c>
      <c r="J417">
        <f>YEAR(VLOOKUP($B417, 'KPI data 2025'!$B:$H, 7, 0))</f>
        <v>2023</v>
      </c>
      <c r="K417">
        <f t="shared" si="159"/>
        <v>2023</v>
      </c>
      <c r="L417" s="5">
        <f>SUMIF('KPI data 2022'!$B:$B, $B417,'KPI data 2022'!$X:$X)</f>
        <v>0</v>
      </c>
      <c r="M417" s="5">
        <f>SUMIF('KPI data 2023'!$B:$B, $B417, 'KPI data 2023'!$X:$X)</f>
        <v>9230.73</v>
      </c>
      <c r="N417" s="5">
        <f>SUMIF('KPI data 2024'!$B:$B, $B417, 'KPI data 2024'!$X:$X)</f>
        <v>2401.7600000000002</v>
      </c>
      <c r="O417" s="5">
        <f>SUMIF('KPI data 2025'!$B:$B, $B417, 'KPI data 2025'!$X:$X)</f>
        <v>14810.74</v>
      </c>
      <c r="P417" s="5">
        <f>IF(D417="Switzerland",SUMIF('Combined Budget 2025 CHF'!$B:$B,$B417,'Combined Budget 2025 CHF'!$AF:$AF),SUMIF('Combined Budget 2025 EUR'!$B:$B,$B417,'Combined Budget 2025 EUR'!$AN:$AN))</f>
        <v>10950</v>
      </c>
      <c r="Q417" s="6"/>
      <c r="R417" s="6">
        <f t="shared" si="160"/>
        <v>5.1666194790486966</v>
      </c>
      <c r="S417" s="6">
        <f t="shared" si="161"/>
        <v>0.60450365247385629</v>
      </c>
      <c r="T417" s="6" t="str">
        <f t="shared" si="162"/>
        <v>N/A</v>
      </c>
      <c r="U417" s="6">
        <f t="shared" si="163"/>
        <v>0.3525789954337899</v>
      </c>
      <c r="V417" s="6" t="str">
        <f t="shared" si="164"/>
        <v>N/A</v>
      </c>
      <c r="W417" s="6"/>
      <c r="X417" s="7">
        <f t="shared" si="165"/>
        <v>12408.98</v>
      </c>
      <c r="Y417" s="7">
        <f t="shared" si="166"/>
        <v>5580.01</v>
      </c>
      <c r="Z417" s="7">
        <f t="shared" si="167"/>
        <v>14810.74</v>
      </c>
      <c r="AA417" s="7">
        <f t="shared" si="168"/>
        <v>3860.74</v>
      </c>
      <c r="AB417" s="6"/>
      <c r="AC417" s="5">
        <f>SUMIF('KPI data 2022'!$B:$B, $B417,'KPI data 2022'!$AI:$AI)</f>
        <v>0</v>
      </c>
      <c r="AD417" s="5">
        <f>SUMIF('KPI data 2023'!$B:$B, $B417, 'KPI data 2023'!$AI:$AI)</f>
        <v>9230.73</v>
      </c>
      <c r="AE417" s="5">
        <f>SUMIF('KPI data 2024'!$B:$B, $B417, 'KPI data 2024'!$AI:$AI)</f>
        <v>2401.7600000000002</v>
      </c>
      <c r="AF417" s="5">
        <f t="shared" si="149"/>
        <v>14810.74</v>
      </c>
      <c r="AG417" s="5">
        <f>IF(D417="Switzerland",SUMIF('Combined Budget 2025 CHF'!$B:$B,$B417,'Combined Budget 2025 CHF'!$Q:$Q),SUMIF('Combined Budget 2025 EUR'!$B:$B,$B417,'Combined Budget 2025 EUR'!$Q:$Q))</f>
        <v>15000</v>
      </c>
      <c r="AH417" s="6"/>
      <c r="AI417" s="6">
        <f t="shared" si="150"/>
        <v>5.1666194790486966</v>
      </c>
      <c r="AJ417" s="6">
        <f t="shared" si="151"/>
        <v>0.60450365247385629</v>
      </c>
      <c r="AK417" s="6" t="str">
        <f t="shared" si="152"/>
        <v>N/A</v>
      </c>
      <c r="AL417" s="6">
        <f t="shared" si="153"/>
        <v>-1.2617333333333369E-2</v>
      </c>
      <c r="AM417" s="6" t="str">
        <f t="shared" si="154"/>
        <v>N/A</v>
      </c>
      <c r="AN417" s="6"/>
      <c r="AO417" s="7">
        <f t="shared" si="155"/>
        <v>12408.98</v>
      </c>
      <c r="AP417" s="7">
        <f t="shared" si="156"/>
        <v>5580.01</v>
      </c>
      <c r="AQ417" s="7">
        <f t="shared" si="157"/>
        <v>14810.74</v>
      </c>
      <c r="AR417" s="7">
        <f t="shared" si="158"/>
        <v>-189.26000000000022</v>
      </c>
    </row>
    <row r="418" spans="2:44" x14ac:dyDescent="0.25">
      <c r="B418">
        <v>20001</v>
      </c>
      <c r="C418" t="s">
        <v>281</v>
      </c>
      <c r="D418" s="1" t="s">
        <v>23</v>
      </c>
      <c r="E418" s="1" t="str">
        <f>IF(D418="Switzerland", VLOOKUP($B418, 'Combined Budget 2025 CHF'!$B:$E, 4, 0), VLOOKUP($B418, 'Combined Budget 2025 EUR'!$B:$E, 4, 0))</f>
        <v>NRW</v>
      </c>
      <c r="F418" s="1" t="s">
        <v>535</v>
      </c>
      <c r="G418" s="1" t="s">
        <v>106</v>
      </c>
      <c r="H418" t="str">
        <f>IF(D418="Switzerland", VLOOKUP($B418, 'Combined Budget 2025 CHF'!$B:$K, 10, 0), VLOOKUP($B418, 'Combined Budget 2025 EUR'!$B:$K, 10, 0))</f>
        <v>GG</v>
      </c>
      <c r="I418" t="s">
        <v>64</v>
      </c>
      <c r="J418">
        <f>YEAR(VLOOKUP($B418, 'KPI data 2025'!$B:$H, 7, 0))</f>
        <v>1900</v>
      </c>
      <c r="K418" t="str">
        <f t="shared" si="159"/>
        <v>Pre-2022</v>
      </c>
      <c r="L418" s="5">
        <f>SUMIF('KPI data 2022'!$B:$B, $B418,'KPI data 2022'!$X:$X)</f>
        <v>448.37</v>
      </c>
      <c r="M418" s="5">
        <f>SUMIF('KPI data 2023'!$B:$B, $B418, 'KPI data 2023'!$X:$X)</f>
        <v>1208.81</v>
      </c>
      <c r="N418" s="5">
        <f>SUMIF('KPI data 2024'!$B:$B, $B418, 'KPI data 2024'!$X:$X)</f>
        <v>909.09</v>
      </c>
      <c r="O418" s="5">
        <f>SUMIF('KPI data 2025'!$B:$B, $B418, 'KPI data 2025'!$X:$X)</f>
        <v>810.06999999999994</v>
      </c>
      <c r="P418" s="5">
        <f>IF(D418="Switzerland",SUMIF('Combined Budget 2025 CHF'!$B:$B,$B418,'Combined Budget 2025 CHF'!$AF:$AF),SUMIF('Combined Budget 2025 EUR'!$B:$B,$B418,'Combined Budget 2025 EUR'!$AN:$AN))</f>
        <v>0</v>
      </c>
      <c r="Q418" s="6"/>
      <c r="R418" s="6">
        <f t="shared" si="160"/>
        <v>-0.10892210892210907</v>
      </c>
      <c r="S418" s="6">
        <f t="shared" si="161"/>
        <v>-0.3298615994242271</v>
      </c>
      <c r="T418" s="6">
        <f t="shared" si="162"/>
        <v>0.80669982380623129</v>
      </c>
      <c r="U418" s="6" t="str">
        <f t="shared" si="163"/>
        <v>N/A</v>
      </c>
      <c r="V418" s="6">
        <f t="shared" si="164"/>
        <v>0.15936851100227289</v>
      </c>
      <c r="W418" s="6"/>
      <c r="X418" s="7">
        <f t="shared" si="165"/>
        <v>-99.020000000000095</v>
      </c>
      <c r="Y418" s="7">
        <f t="shared" si="166"/>
        <v>-398.74</v>
      </c>
      <c r="Z418" s="7">
        <f t="shared" si="167"/>
        <v>361.69999999999993</v>
      </c>
      <c r="AA418" s="7">
        <f t="shared" si="168"/>
        <v>810.06999999999994</v>
      </c>
      <c r="AB418" s="6"/>
      <c r="AC418" s="5">
        <f>SUMIF('KPI data 2022'!$B:$B, $B418,'KPI data 2022'!$AI:$AI)</f>
        <v>448.37</v>
      </c>
      <c r="AD418" s="5">
        <f>SUMIF('KPI data 2023'!$B:$B, $B418, 'KPI data 2023'!$AI:$AI)</f>
        <v>1208.81</v>
      </c>
      <c r="AE418" s="5">
        <f>SUMIF('KPI data 2024'!$B:$B, $B418, 'KPI data 2024'!$AI:$AI)</f>
        <v>909.09</v>
      </c>
      <c r="AF418" s="5">
        <f t="shared" si="149"/>
        <v>810.06999999999994</v>
      </c>
      <c r="AG418" s="5">
        <f>IF(D418="Switzerland",SUMIF('Combined Budget 2025 CHF'!$B:$B,$B418,'Combined Budget 2025 CHF'!$Q:$Q),SUMIF('Combined Budget 2025 EUR'!$B:$B,$B418,'Combined Budget 2025 EUR'!$Q:$Q))</f>
        <v>0</v>
      </c>
      <c r="AH418" s="6"/>
      <c r="AI418" s="6">
        <f t="shared" si="150"/>
        <v>-0.10892210892210907</v>
      </c>
      <c r="AJ418" s="6">
        <f t="shared" si="151"/>
        <v>-0.3298615994242271</v>
      </c>
      <c r="AK418" s="6">
        <f t="shared" si="152"/>
        <v>0.80669982380623129</v>
      </c>
      <c r="AL418" s="6" t="str">
        <f t="shared" si="153"/>
        <v>N/A</v>
      </c>
      <c r="AM418" s="6">
        <f t="shared" si="154"/>
        <v>0.15936851100227289</v>
      </c>
      <c r="AN418" s="6"/>
      <c r="AO418" s="7">
        <f t="shared" si="155"/>
        <v>-99.020000000000095</v>
      </c>
      <c r="AP418" s="7">
        <f t="shared" si="156"/>
        <v>-398.74</v>
      </c>
      <c r="AQ418" s="7">
        <f t="shared" si="157"/>
        <v>361.69999999999993</v>
      </c>
      <c r="AR418" s="7">
        <f t="shared" si="158"/>
        <v>810.06999999999994</v>
      </c>
    </row>
    <row r="419" spans="2:44" x14ac:dyDescent="0.25">
      <c r="B419">
        <v>20004</v>
      </c>
      <c r="C419" t="s">
        <v>282</v>
      </c>
      <c r="D419" s="1" t="s">
        <v>23</v>
      </c>
      <c r="E419" s="1" t="str">
        <f>IF(D419="Switzerland", VLOOKUP($B419, 'Combined Budget 2025 CHF'!$B:$E, 4, 0), VLOOKUP($B419, 'Combined Budget 2025 EUR'!$B:$E, 4, 0))</f>
        <v>NRW</v>
      </c>
      <c r="F419" s="1" t="s">
        <v>535</v>
      </c>
      <c r="G419" s="1" t="s">
        <v>106</v>
      </c>
      <c r="H419" t="str">
        <f>IF(D419="Switzerland", VLOOKUP($B419, 'Combined Budget 2025 CHF'!$B:$K, 10, 0), VLOOKUP($B419, 'Combined Budget 2025 EUR'!$B:$K, 10, 0))</f>
        <v>GG</v>
      </c>
      <c r="I419" t="s">
        <v>64</v>
      </c>
      <c r="J419">
        <f>YEAR(VLOOKUP($B419, 'KPI data 2025'!$B:$H, 7, 0))</f>
        <v>1900</v>
      </c>
      <c r="K419" t="str">
        <f t="shared" si="159"/>
        <v>Pre-2022</v>
      </c>
      <c r="L419" s="5">
        <f>SUMIF('KPI data 2022'!$B:$B, $B419,'KPI data 2022'!$X:$X)</f>
        <v>5603.78</v>
      </c>
      <c r="M419" s="5">
        <f>SUMIF('KPI data 2023'!$B:$B, $B419, 'KPI data 2023'!$X:$X)</f>
        <v>4652.83</v>
      </c>
      <c r="N419" s="5">
        <f>SUMIF('KPI data 2024'!$B:$B, $B419, 'KPI data 2024'!$X:$X)</f>
        <v>4691.88</v>
      </c>
      <c r="O419" s="5">
        <f>SUMIF('KPI data 2025'!$B:$B, $B419, 'KPI data 2025'!$X:$X)</f>
        <v>3502.58</v>
      </c>
      <c r="P419" s="5">
        <f>IF(D419="Switzerland",SUMIF('Combined Budget 2025 CHF'!$B:$B,$B419,'Combined Budget 2025 CHF'!$AF:$AF),SUMIF('Combined Budget 2025 EUR'!$B:$B,$B419,'Combined Budget 2025 EUR'!$AN:$AN))</f>
        <v>3285</v>
      </c>
      <c r="Q419" s="6"/>
      <c r="R419" s="6">
        <f t="shared" si="160"/>
        <v>-0.2534804811717265</v>
      </c>
      <c r="S419" s="6">
        <f t="shared" si="161"/>
        <v>-0.24721513573459597</v>
      </c>
      <c r="T419" s="6">
        <f t="shared" si="162"/>
        <v>-0.3749611869131193</v>
      </c>
      <c r="U419" s="6">
        <f t="shared" si="163"/>
        <v>6.623439878234394E-2</v>
      </c>
      <c r="V419" s="6">
        <f t="shared" si="164"/>
        <v>-0.11084649119934686</v>
      </c>
      <c r="W419" s="6"/>
      <c r="X419" s="7">
        <f t="shared" si="165"/>
        <v>-1189.3000000000002</v>
      </c>
      <c r="Y419" s="7">
        <f t="shared" si="166"/>
        <v>-1150.25</v>
      </c>
      <c r="Z419" s="7">
        <f t="shared" si="167"/>
        <v>-2101.1999999999998</v>
      </c>
      <c r="AA419" s="7">
        <f t="shared" si="168"/>
        <v>217.57999999999993</v>
      </c>
      <c r="AB419" s="6"/>
      <c r="AC419" s="5">
        <f>SUMIF('KPI data 2022'!$B:$B, $B419,'KPI data 2022'!$AI:$AI)</f>
        <v>5603.78</v>
      </c>
      <c r="AD419" s="5">
        <f>SUMIF('KPI data 2023'!$B:$B, $B419, 'KPI data 2023'!$AI:$AI)</f>
        <v>4652.83</v>
      </c>
      <c r="AE419" s="5">
        <f>SUMIF('KPI data 2024'!$B:$B, $B419, 'KPI data 2024'!$AI:$AI)</f>
        <v>4691.88</v>
      </c>
      <c r="AF419" s="5">
        <f t="shared" si="149"/>
        <v>3502.58</v>
      </c>
      <c r="AG419" s="5">
        <f>IF(D419="Switzerland",SUMIF('Combined Budget 2025 CHF'!$B:$B,$B419,'Combined Budget 2025 CHF'!$Q:$Q),SUMIF('Combined Budget 2025 EUR'!$B:$B,$B419,'Combined Budget 2025 EUR'!$Q:$Q))</f>
        <v>4500</v>
      </c>
      <c r="AH419" s="6"/>
      <c r="AI419" s="6">
        <f t="shared" si="150"/>
        <v>-0.2534804811717265</v>
      </c>
      <c r="AJ419" s="6">
        <f t="shared" si="151"/>
        <v>-0.24721513573459597</v>
      </c>
      <c r="AK419" s="6">
        <f t="shared" si="152"/>
        <v>-0.3749611869131193</v>
      </c>
      <c r="AL419" s="6">
        <f t="shared" si="153"/>
        <v>-0.2216488888888889</v>
      </c>
      <c r="AM419" s="6">
        <f t="shared" si="154"/>
        <v>-0.11084649119934686</v>
      </c>
      <c r="AN419" s="6"/>
      <c r="AO419" s="7">
        <f t="shared" si="155"/>
        <v>-1189.3000000000002</v>
      </c>
      <c r="AP419" s="7">
        <f t="shared" si="156"/>
        <v>-1150.25</v>
      </c>
      <c r="AQ419" s="7">
        <f t="shared" si="157"/>
        <v>-2101.1999999999998</v>
      </c>
      <c r="AR419" s="7">
        <f t="shared" si="158"/>
        <v>-997.42000000000007</v>
      </c>
    </row>
    <row r="420" spans="2:44" x14ac:dyDescent="0.25">
      <c r="B420">
        <v>20040</v>
      </c>
      <c r="C420" t="s">
        <v>673</v>
      </c>
      <c r="D420" s="1" t="s">
        <v>23</v>
      </c>
      <c r="E420" s="1" t="str">
        <f>IF(D420="Switzerland", VLOOKUP($B420, 'Combined Budget 2025 CHF'!$B:$E, 4, 0), VLOOKUP($B420, 'Combined Budget 2025 EUR'!$B:$E, 4, 0))</f>
        <v>NRW</v>
      </c>
      <c r="F420" s="1" t="s">
        <v>535</v>
      </c>
      <c r="G420" s="1" t="s">
        <v>106</v>
      </c>
      <c r="H420" t="str">
        <f>IF(D420="Switzerland", VLOOKUP($B420, 'Combined Budget 2025 CHF'!$B:$K, 10, 0), VLOOKUP($B420, 'Combined Budget 2025 EUR'!$B:$K, 10, 0))</f>
        <v>GG</v>
      </c>
      <c r="I420" t="s">
        <v>64</v>
      </c>
      <c r="J420">
        <f>YEAR(VLOOKUP($B420, 'KPI data 2025'!$B:$H, 7, 0))</f>
        <v>1900</v>
      </c>
      <c r="K420" t="str">
        <f t="shared" si="159"/>
        <v>Pre-2022</v>
      </c>
      <c r="L420" s="5">
        <f>SUMIF('KPI data 2022'!$B:$B, $B420,'KPI data 2022'!$X:$X)</f>
        <v>606.04</v>
      </c>
      <c r="M420" s="5">
        <f>SUMIF('KPI data 2023'!$B:$B, $B420, 'KPI data 2023'!$X:$X)</f>
        <v>705.87</v>
      </c>
      <c r="N420" s="5">
        <f>SUMIF('KPI data 2024'!$B:$B, $B420, 'KPI data 2024'!$X:$X)</f>
        <v>355.95</v>
      </c>
      <c r="O420" s="5">
        <f>SUMIF('KPI data 2025'!$B:$B, $B420, 'KPI data 2025'!$X:$X)</f>
        <v>0</v>
      </c>
      <c r="P420" s="5">
        <f>IF(D420="Switzerland",SUMIF('Combined Budget 2025 CHF'!$B:$B,$B420,'Combined Budget 2025 CHF'!$AF:$AF),SUMIF('Combined Budget 2025 EUR'!$B:$B,$B420,'Combined Budget 2025 EUR'!$AN:$AN))</f>
        <v>0</v>
      </c>
      <c r="Q420" s="6"/>
      <c r="R420" s="6">
        <f t="shared" si="160"/>
        <v>-1</v>
      </c>
      <c r="S420" s="6">
        <f t="shared" si="161"/>
        <v>-1</v>
      </c>
      <c r="T420" s="6">
        <f t="shared" si="162"/>
        <v>-1</v>
      </c>
      <c r="U420" s="6" t="str">
        <f t="shared" si="163"/>
        <v>N/A</v>
      </c>
      <c r="V420" s="6">
        <f t="shared" si="164"/>
        <v>-1</v>
      </c>
      <c r="W420" s="6"/>
      <c r="X420" s="7">
        <f t="shared" si="165"/>
        <v>-355.95</v>
      </c>
      <c r="Y420" s="7">
        <f t="shared" si="166"/>
        <v>-705.87</v>
      </c>
      <c r="Z420" s="7">
        <f t="shared" si="167"/>
        <v>-606.04</v>
      </c>
      <c r="AA420" s="7">
        <f t="shared" si="168"/>
        <v>0</v>
      </c>
      <c r="AB420" s="6"/>
      <c r="AC420" s="5">
        <f>SUMIF('KPI data 2022'!$B:$B, $B420,'KPI data 2022'!$AI:$AI)</f>
        <v>606.04</v>
      </c>
      <c r="AD420" s="5">
        <f>SUMIF('KPI data 2023'!$B:$B, $B420, 'KPI data 2023'!$AI:$AI)</f>
        <v>705.87</v>
      </c>
      <c r="AE420" s="5">
        <f>SUMIF('KPI data 2024'!$B:$B, $B420, 'KPI data 2024'!$AI:$AI)</f>
        <v>355.95</v>
      </c>
      <c r="AF420" s="5">
        <f t="shared" si="149"/>
        <v>0</v>
      </c>
      <c r="AG420" s="5">
        <f>IF(D420="Switzerland",SUMIF('Combined Budget 2025 CHF'!$B:$B,$B420,'Combined Budget 2025 CHF'!$Q:$Q),SUMIF('Combined Budget 2025 EUR'!$B:$B,$B420,'Combined Budget 2025 EUR'!$Q:$Q))</f>
        <v>0</v>
      </c>
      <c r="AH420" s="6"/>
      <c r="AI420" s="6">
        <f t="shared" si="150"/>
        <v>-1</v>
      </c>
      <c r="AJ420" s="6">
        <f t="shared" si="151"/>
        <v>-1</v>
      </c>
      <c r="AK420" s="6">
        <f t="shared" si="152"/>
        <v>-1</v>
      </c>
      <c r="AL420" s="6" t="str">
        <f t="shared" si="153"/>
        <v>N/A</v>
      </c>
      <c r="AM420" s="6">
        <f t="shared" si="154"/>
        <v>-1</v>
      </c>
      <c r="AN420" s="6"/>
      <c r="AO420" s="7">
        <f t="shared" si="155"/>
        <v>-355.95</v>
      </c>
      <c r="AP420" s="7">
        <f t="shared" si="156"/>
        <v>-705.87</v>
      </c>
      <c r="AQ420" s="7">
        <f t="shared" si="157"/>
        <v>-606.04</v>
      </c>
      <c r="AR420" s="7">
        <f t="shared" si="158"/>
        <v>0</v>
      </c>
    </row>
    <row r="421" spans="2:44" x14ac:dyDescent="0.25">
      <c r="B421">
        <v>20079</v>
      </c>
      <c r="C421" t="s">
        <v>283</v>
      </c>
      <c r="D421" s="1" t="s">
        <v>23</v>
      </c>
      <c r="E421" s="1" t="str">
        <f>IF(D421="Switzerland", VLOOKUP($B421, 'Combined Budget 2025 CHF'!$B:$E, 4, 0), VLOOKUP($B421, 'Combined Budget 2025 EUR'!$B:$E, 4, 0))</f>
        <v>North</v>
      </c>
      <c r="F421" s="1">
        <v>0</v>
      </c>
      <c r="G421" s="1">
        <v>0</v>
      </c>
      <c r="H421" t="str">
        <f>IF(D421="Switzerland", VLOOKUP($B421, 'Combined Budget 2025 CHF'!$B:$K, 10, 0), VLOOKUP($B421, 'Combined Budget 2025 EUR'!$B:$K, 10, 0))</f>
        <v>GG</v>
      </c>
      <c r="I421" t="s">
        <v>64</v>
      </c>
      <c r="J421">
        <f>YEAR(VLOOKUP($B421, 'KPI data 2025'!$B:$H, 7, 0))</f>
        <v>1900</v>
      </c>
      <c r="K421" t="str">
        <f t="shared" si="159"/>
        <v>Pre-2022</v>
      </c>
      <c r="L421" s="5">
        <f>SUMIF('KPI data 2022'!$B:$B, $B421,'KPI data 2022'!$X:$X)</f>
        <v>2885.5200000000004</v>
      </c>
      <c r="M421" s="5">
        <f>SUMIF('KPI data 2023'!$B:$B, $B421, 'KPI data 2023'!$X:$X)</f>
        <v>2430.5299999999997</v>
      </c>
      <c r="N421" s="5">
        <f>SUMIF('KPI data 2024'!$B:$B, $B421, 'KPI data 2024'!$X:$X)</f>
        <v>2532.94</v>
      </c>
      <c r="O421" s="5">
        <f>SUMIF('KPI data 2025'!$B:$B, $B421, 'KPI data 2025'!$X:$X)</f>
        <v>1813.42</v>
      </c>
      <c r="P421" s="5">
        <f>IF(D421="Switzerland",SUMIF('Combined Budget 2025 CHF'!$B:$B,$B421,'Combined Budget 2025 CHF'!$AF:$AF),SUMIF('Combined Budget 2025 EUR'!$B:$B,$B421,'Combined Budget 2025 EUR'!$AN:$AN))</f>
        <v>1825</v>
      </c>
      <c r="Q421" s="6"/>
      <c r="R421" s="6">
        <f t="shared" si="160"/>
        <v>-0.28406515748497796</v>
      </c>
      <c r="S421" s="6">
        <f t="shared" si="161"/>
        <v>-0.2538993552846498</v>
      </c>
      <c r="T421" s="6">
        <f t="shared" si="162"/>
        <v>-0.37154481687876018</v>
      </c>
      <c r="U421" s="6">
        <f t="shared" si="163"/>
        <v>-6.345205479452054E-3</v>
      </c>
      <c r="V421" s="6">
        <f t="shared" si="164"/>
        <v>-0.10963397814962494</v>
      </c>
      <c r="W421" s="6"/>
      <c r="X421" s="7">
        <f t="shared" si="165"/>
        <v>-719.52</v>
      </c>
      <c r="Y421" s="7">
        <f t="shared" si="166"/>
        <v>-617.10999999999967</v>
      </c>
      <c r="Z421" s="7">
        <f t="shared" si="167"/>
        <v>-1072.1000000000004</v>
      </c>
      <c r="AA421" s="7">
        <f t="shared" si="168"/>
        <v>-11.579999999999927</v>
      </c>
      <c r="AB421" s="6"/>
      <c r="AC421" s="5">
        <f>SUMIF('KPI data 2022'!$B:$B, $B421,'KPI data 2022'!$AI:$AI)</f>
        <v>2885.5200000000004</v>
      </c>
      <c r="AD421" s="5">
        <f>SUMIF('KPI data 2023'!$B:$B, $B421, 'KPI data 2023'!$AI:$AI)</f>
        <v>2430.5299999999997</v>
      </c>
      <c r="AE421" s="5">
        <f>SUMIF('KPI data 2024'!$B:$B, $B421, 'KPI data 2024'!$AI:$AI)</f>
        <v>2532.94</v>
      </c>
      <c r="AF421" s="5">
        <f t="shared" si="149"/>
        <v>1813.42</v>
      </c>
      <c r="AG421" s="5">
        <f>IF(D421="Switzerland",SUMIF('Combined Budget 2025 CHF'!$B:$B,$B421,'Combined Budget 2025 CHF'!$Q:$Q),SUMIF('Combined Budget 2025 EUR'!$B:$B,$B421,'Combined Budget 2025 EUR'!$Q:$Q))</f>
        <v>2500</v>
      </c>
      <c r="AH421" s="6"/>
      <c r="AI421" s="6">
        <f t="shared" si="150"/>
        <v>-0.28406515748497796</v>
      </c>
      <c r="AJ421" s="6">
        <f t="shared" si="151"/>
        <v>-0.2538993552846498</v>
      </c>
      <c r="AK421" s="6">
        <f t="shared" si="152"/>
        <v>-0.37154481687876018</v>
      </c>
      <c r="AL421" s="6">
        <f t="shared" si="153"/>
        <v>-0.27463199999999999</v>
      </c>
      <c r="AM421" s="6">
        <f t="shared" si="154"/>
        <v>-0.10963397814962494</v>
      </c>
      <c r="AN421" s="6"/>
      <c r="AO421" s="7">
        <f t="shared" si="155"/>
        <v>-719.52</v>
      </c>
      <c r="AP421" s="7">
        <f t="shared" si="156"/>
        <v>-617.10999999999967</v>
      </c>
      <c r="AQ421" s="7">
        <f t="shared" si="157"/>
        <v>-1072.1000000000004</v>
      </c>
      <c r="AR421" s="7">
        <f t="shared" si="158"/>
        <v>-686.57999999999993</v>
      </c>
    </row>
    <row r="422" spans="2:44" x14ac:dyDescent="0.25">
      <c r="B422">
        <v>20104</v>
      </c>
      <c r="C422" t="s">
        <v>674</v>
      </c>
      <c r="D422" s="1" t="s">
        <v>23</v>
      </c>
      <c r="E422" s="1" t="str">
        <f>IF(D422="Switzerland", VLOOKUP($B422, 'Combined Budget 2025 CHF'!$B:$E, 4, 0), VLOOKUP($B422, 'Combined Budget 2025 EUR'!$B:$E, 4, 0))</f>
        <v>NRW</v>
      </c>
      <c r="F422" s="1">
        <v>0</v>
      </c>
      <c r="G422" s="1">
        <v>0</v>
      </c>
      <c r="H422" t="str">
        <f>IF(D422="Switzerland", VLOOKUP($B422, 'Combined Budget 2025 CHF'!$B:$K, 10, 0), VLOOKUP($B422, 'Combined Budget 2025 EUR'!$B:$K, 10, 0))</f>
        <v>GG</v>
      </c>
      <c r="I422" t="s">
        <v>358</v>
      </c>
      <c r="J422">
        <f>YEAR(VLOOKUP($B422, 'KPI data 2025'!$B:$H, 7, 0))</f>
        <v>1900</v>
      </c>
      <c r="K422" t="str">
        <f t="shared" si="159"/>
        <v>Pre-2022</v>
      </c>
      <c r="L422" s="5">
        <f>SUMIF('KPI data 2022'!$B:$B, $B422,'KPI data 2022'!$X:$X)</f>
        <v>2597.3200000000002</v>
      </c>
      <c r="M422" s="5">
        <f>SUMIF('KPI data 2023'!$B:$B, $B422, 'KPI data 2023'!$X:$X)</f>
        <v>1609.87</v>
      </c>
      <c r="N422" s="5">
        <f>SUMIF('KPI data 2024'!$B:$B, $B422, 'KPI data 2024'!$X:$X)</f>
        <v>1795.15</v>
      </c>
      <c r="O422" s="5">
        <f>SUMIF('KPI data 2025'!$B:$B, $B422, 'KPI data 2025'!$X:$X)</f>
        <v>1248.79</v>
      </c>
      <c r="P422" s="5">
        <f>IF(D422="Switzerland",SUMIF('Combined Budget 2025 CHF'!$B:$B,$B422,'Combined Budget 2025 CHF'!$AF:$AF),SUMIF('Combined Budget 2025 EUR'!$B:$B,$B422,'Combined Budget 2025 EUR'!$AN:$AN))</f>
        <v>0</v>
      </c>
      <c r="Q422" s="6"/>
      <c r="R422" s="6">
        <f t="shared" si="160"/>
        <v>-0.30435339665209038</v>
      </c>
      <c r="S422" s="6">
        <f t="shared" si="161"/>
        <v>-0.2242914024113748</v>
      </c>
      <c r="T422" s="6">
        <f t="shared" si="162"/>
        <v>-0.51920056057782649</v>
      </c>
      <c r="U422" s="6" t="str">
        <f t="shared" si="163"/>
        <v>N/A</v>
      </c>
      <c r="V422" s="6">
        <f t="shared" si="164"/>
        <v>-0.16729535325615819</v>
      </c>
      <c r="W422" s="6"/>
      <c r="X422" s="7">
        <f t="shared" si="165"/>
        <v>-546.36000000000013</v>
      </c>
      <c r="Y422" s="7">
        <f t="shared" si="166"/>
        <v>-361.07999999999993</v>
      </c>
      <c r="Z422" s="7">
        <f t="shared" si="167"/>
        <v>-1348.5300000000002</v>
      </c>
      <c r="AA422" s="7">
        <f t="shared" si="168"/>
        <v>1248.79</v>
      </c>
      <c r="AB422" s="6"/>
      <c r="AC422" s="5">
        <f>SUMIF('KPI data 2022'!$B:$B, $B422,'KPI data 2022'!$AI:$AI)</f>
        <v>2597.3200000000002</v>
      </c>
      <c r="AD422" s="5">
        <f>SUMIF('KPI data 2023'!$B:$B, $B422, 'KPI data 2023'!$AI:$AI)</f>
        <v>1609.87</v>
      </c>
      <c r="AE422" s="5">
        <f>SUMIF('KPI data 2024'!$B:$B, $B422, 'KPI data 2024'!$AI:$AI)</f>
        <v>1795.15</v>
      </c>
      <c r="AF422" s="5">
        <f t="shared" si="149"/>
        <v>1248.79</v>
      </c>
      <c r="AG422" s="5">
        <f>IF(D422="Switzerland",SUMIF('Combined Budget 2025 CHF'!$B:$B,$B422,'Combined Budget 2025 CHF'!$Q:$Q),SUMIF('Combined Budget 2025 EUR'!$B:$B,$B422,'Combined Budget 2025 EUR'!$Q:$Q))</f>
        <v>0</v>
      </c>
      <c r="AH422" s="6"/>
      <c r="AI422" s="6">
        <f t="shared" si="150"/>
        <v>-0.30435339665209038</v>
      </c>
      <c r="AJ422" s="6">
        <f t="shared" si="151"/>
        <v>-0.2242914024113748</v>
      </c>
      <c r="AK422" s="6">
        <f t="shared" si="152"/>
        <v>-0.51920056057782649</v>
      </c>
      <c r="AL422" s="6" t="str">
        <f t="shared" si="153"/>
        <v>N/A</v>
      </c>
      <c r="AM422" s="6">
        <f t="shared" si="154"/>
        <v>-0.16729535325615819</v>
      </c>
      <c r="AN422" s="6"/>
      <c r="AO422" s="7">
        <f t="shared" si="155"/>
        <v>-546.36000000000013</v>
      </c>
      <c r="AP422" s="7">
        <f t="shared" si="156"/>
        <v>-361.07999999999993</v>
      </c>
      <c r="AQ422" s="7">
        <f t="shared" si="157"/>
        <v>-1348.5300000000002</v>
      </c>
      <c r="AR422" s="7">
        <f t="shared" si="158"/>
        <v>1248.79</v>
      </c>
    </row>
    <row r="423" spans="2:44" x14ac:dyDescent="0.25">
      <c r="B423">
        <v>20115</v>
      </c>
      <c r="C423" t="s">
        <v>675</v>
      </c>
      <c r="D423" s="1" t="s">
        <v>23</v>
      </c>
      <c r="E423" s="1" t="str">
        <f>IF(D423="Switzerland", VLOOKUP($B423, 'Combined Budget 2025 CHF'!$B:$E, 4, 0), VLOOKUP($B423, 'Combined Budget 2025 EUR'!$B:$E, 4, 0))</f>
        <v>North</v>
      </c>
      <c r="F423" s="1" t="s">
        <v>676</v>
      </c>
      <c r="G423" s="1" t="s">
        <v>676</v>
      </c>
      <c r="H423" t="str">
        <f>IF(D423="Switzerland", VLOOKUP($B423, 'Combined Budget 2025 CHF'!$B:$K, 10, 0), VLOOKUP($B423, 'Combined Budget 2025 EUR'!$B:$K, 10, 0))</f>
        <v>GG</v>
      </c>
      <c r="I423" t="s">
        <v>64</v>
      </c>
      <c r="J423">
        <f>YEAR(VLOOKUP($B423, 'KPI data 2025'!$B:$H, 7, 0))</f>
        <v>1900</v>
      </c>
      <c r="K423" t="str">
        <f t="shared" si="159"/>
        <v>Pre-2022</v>
      </c>
      <c r="L423" s="5">
        <f>SUMIF('KPI data 2022'!$B:$B, $B423,'KPI data 2022'!$X:$X)</f>
        <v>733.67</v>
      </c>
      <c r="M423" s="5">
        <f>SUMIF('KPI data 2023'!$B:$B, $B423, 'KPI data 2023'!$X:$X)</f>
        <v>1531.8700000000001</v>
      </c>
      <c r="N423" s="5">
        <f>SUMIF('KPI data 2024'!$B:$B, $B423, 'KPI data 2024'!$X:$X)</f>
        <v>698.81000000000006</v>
      </c>
      <c r="O423" s="5">
        <f>SUMIF('KPI data 2025'!$B:$B, $B423, 'KPI data 2025'!$X:$X)</f>
        <v>0</v>
      </c>
      <c r="P423" s="5">
        <f>IF(D423="Switzerland",SUMIF('Combined Budget 2025 CHF'!$B:$B,$B423,'Combined Budget 2025 CHF'!$AF:$AF),SUMIF('Combined Budget 2025 EUR'!$B:$B,$B423,'Combined Budget 2025 EUR'!$AN:$AN))</f>
        <v>365</v>
      </c>
      <c r="Q423" s="6"/>
      <c r="R423" s="6">
        <f t="shared" si="160"/>
        <v>-1</v>
      </c>
      <c r="S423" s="6">
        <f t="shared" si="161"/>
        <v>-1</v>
      </c>
      <c r="T423" s="6">
        <f t="shared" si="162"/>
        <v>-1</v>
      </c>
      <c r="U423" s="6">
        <f t="shared" si="163"/>
        <v>-1</v>
      </c>
      <c r="V423" s="6">
        <f t="shared" si="164"/>
        <v>-1</v>
      </c>
      <c r="W423" s="6"/>
      <c r="X423" s="7">
        <f t="shared" si="165"/>
        <v>-698.81000000000006</v>
      </c>
      <c r="Y423" s="7">
        <f t="shared" si="166"/>
        <v>-1531.8700000000001</v>
      </c>
      <c r="Z423" s="7">
        <f t="shared" si="167"/>
        <v>-733.67</v>
      </c>
      <c r="AA423" s="7">
        <f t="shared" si="168"/>
        <v>-365</v>
      </c>
      <c r="AB423" s="6"/>
      <c r="AC423" s="5">
        <f>SUMIF('KPI data 2022'!$B:$B, $B423,'KPI data 2022'!$AI:$AI)</f>
        <v>733.67</v>
      </c>
      <c r="AD423" s="5">
        <f>SUMIF('KPI data 2023'!$B:$B, $B423, 'KPI data 2023'!$AI:$AI)</f>
        <v>1531.8700000000001</v>
      </c>
      <c r="AE423" s="5">
        <f>SUMIF('KPI data 2024'!$B:$B, $B423, 'KPI data 2024'!$AI:$AI)</f>
        <v>698.81000000000006</v>
      </c>
      <c r="AF423" s="5">
        <f t="shared" si="149"/>
        <v>0</v>
      </c>
      <c r="AG423" s="5">
        <f>IF(D423="Switzerland",SUMIF('Combined Budget 2025 CHF'!$B:$B,$B423,'Combined Budget 2025 CHF'!$Q:$Q),SUMIF('Combined Budget 2025 EUR'!$B:$B,$B423,'Combined Budget 2025 EUR'!$Q:$Q))</f>
        <v>500</v>
      </c>
      <c r="AH423" s="6"/>
      <c r="AI423" s="6">
        <f t="shared" si="150"/>
        <v>-1</v>
      </c>
      <c r="AJ423" s="6">
        <f t="shared" si="151"/>
        <v>-1</v>
      </c>
      <c r="AK423" s="6">
        <f t="shared" si="152"/>
        <v>-1</v>
      </c>
      <c r="AL423" s="6">
        <f t="shared" si="153"/>
        <v>-1</v>
      </c>
      <c r="AM423" s="6">
        <f t="shared" si="154"/>
        <v>-1</v>
      </c>
      <c r="AN423" s="6"/>
      <c r="AO423" s="7">
        <f t="shared" si="155"/>
        <v>-698.81000000000006</v>
      </c>
      <c r="AP423" s="7">
        <f t="shared" si="156"/>
        <v>-1531.8700000000001</v>
      </c>
      <c r="AQ423" s="7">
        <f t="shared" si="157"/>
        <v>-733.67</v>
      </c>
      <c r="AR423" s="7">
        <f t="shared" si="158"/>
        <v>-500</v>
      </c>
    </row>
    <row r="424" spans="2:44" x14ac:dyDescent="0.25">
      <c r="B424">
        <v>20134</v>
      </c>
      <c r="C424" t="s">
        <v>284</v>
      </c>
      <c r="D424" s="1" t="s">
        <v>23</v>
      </c>
      <c r="E424" s="1" t="str">
        <f>IF(D424="Switzerland", VLOOKUP($B424, 'Combined Budget 2025 CHF'!$B:$E, 4, 0), VLOOKUP($B424, 'Combined Budget 2025 EUR'!$B:$E, 4, 0))</f>
        <v>South East / Bayern</v>
      </c>
      <c r="F424" s="1" t="s">
        <v>535</v>
      </c>
      <c r="G424" s="1" t="s">
        <v>106</v>
      </c>
      <c r="H424" t="str">
        <f>IF(D424="Switzerland", VLOOKUP($B424, 'Combined Budget 2025 CHF'!$B:$K, 10, 0), VLOOKUP($B424, 'Combined Budget 2025 EUR'!$B:$K, 10, 0))</f>
        <v>GG</v>
      </c>
      <c r="I424" t="s">
        <v>64</v>
      </c>
      <c r="J424">
        <f>YEAR(VLOOKUP($B424, 'KPI data 2025'!$B:$H, 7, 0))</f>
        <v>1900</v>
      </c>
      <c r="K424" t="str">
        <f t="shared" si="159"/>
        <v>Pre-2022</v>
      </c>
      <c r="L424" s="5">
        <f>SUMIF('KPI data 2022'!$B:$B, $B424,'KPI data 2022'!$X:$X)</f>
        <v>9101.8799999999992</v>
      </c>
      <c r="M424" s="5">
        <f>SUMIF('KPI data 2023'!$B:$B, $B424, 'KPI data 2023'!$X:$X)</f>
        <v>3096.38</v>
      </c>
      <c r="N424" s="5">
        <f>SUMIF('KPI data 2024'!$B:$B, $B424, 'KPI data 2024'!$X:$X)</f>
        <v>1604.04</v>
      </c>
      <c r="O424" s="5">
        <f>SUMIF('KPI data 2025'!$B:$B, $B424, 'KPI data 2025'!$X:$X)</f>
        <v>1450.82</v>
      </c>
      <c r="P424" s="5">
        <f>IF(D424="Switzerland",SUMIF('Combined Budget 2025 CHF'!$B:$B,$B424,'Combined Budget 2025 CHF'!$AF:$AF),SUMIF('Combined Budget 2025 EUR'!$B:$B,$B424,'Combined Budget 2025 EUR'!$AN:$AN))</f>
        <v>1095</v>
      </c>
      <c r="Q424" s="6"/>
      <c r="R424" s="6">
        <f t="shared" si="160"/>
        <v>-9.5521308695543761E-2</v>
      </c>
      <c r="S424" s="6">
        <f t="shared" si="161"/>
        <v>-0.53144639869783428</v>
      </c>
      <c r="T424" s="6">
        <f t="shared" si="162"/>
        <v>-0.84060216131172893</v>
      </c>
      <c r="U424" s="6">
        <f t="shared" si="163"/>
        <v>0.32494977168949757</v>
      </c>
      <c r="V424" s="6">
        <f t="shared" si="164"/>
        <v>-0.36814037253133491</v>
      </c>
      <c r="W424" s="6"/>
      <c r="X424" s="7">
        <f t="shared" si="165"/>
        <v>-153.22000000000003</v>
      </c>
      <c r="Y424" s="7">
        <f t="shared" si="166"/>
        <v>-1645.5600000000002</v>
      </c>
      <c r="Z424" s="7">
        <f t="shared" si="167"/>
        <v>-7651.0599999999995</v>
      </c>
      <c r="AA424" s="7">
        <f t="shared" si="168"/>
        <v>355.81999999999994</v>
      </c>
      <c r="AB424" s="6"/>
      <c r="AC424" s="5">
        <f>SUMIF('KPI data 2022'!$B:$B, $B424,'KPI data 2022'!$AI:$AI)</f>
        <v>9101.8799999999992</v>
      </c>
      <c r="AD424" s="5">
        <f>SUMIF('KPI data 2023'!$B:$B, $B424, 'KPI data 2023'!$AI:$AI)</f>
        <v>3096.38</v>
      </c>
      <c r="AE424" s="5">
        <f>SUMIF('KPI data 2024'!$B:$B, $B424, 'KPI data 2024'!$AI:$AI)</f>
        <v>1604.04</v>
      </c>
      <c r="AF424" s="5">
        <f t="shared" si="149"/>
        <v>1450.82</v>
      </c>
      <c r="AG424" s="5">
        <f>IF(D424="Switzerland",SUMIF('Combined Budget 2025 CHF'!$B:$B,$B424,'Combined Budget 2025 CHF'!$Q:$Q),SUMIF('Combined Budget 2025 EUR'!$B:$B,$B424,'Combined Budget 2025 EUR'!$Q:$Q))</f>
        <v>1500</v>
      </c>
      <c r="AH424" s="6"/>
      <c r="AI424" s="6">
        <f t="shared" si="150"/>
        <v>-9.5521308695543761E-2</v>
      </c>
      <c r="AJ424" s="6">
        <f t="shared" si="151"/>
        <v>-0.53144639869783428</v>
      </c>
      <c r="AK424" s="6">
        <f t="shared" si="152"/>
        <v>-0.84060216131172893</v>
      </c>
      <c r="AL424" s="6">
        <f t="shared" si="153"/>
        <v>-3.2786666666666742E-2</v>
      </c>
      <c r="AM424" s="6">
        <f t="shared" si="154"/>
        <v>-0.36814037253133491</v>
      </c>
      <c r="AN424" s="6"/>
      <c r="AO424" s="7">
        <f t="shared" si="155"/>
        <v>-153.22000000000003</v>
      </c>
      <c r="AP424" s="7">
        <f t="shared" si="156"/>
        <v>-1645.5600000000002</v>
      </c>
      <c r="AQ424" s="7">
        <f t="shared" si="157"/>
        <v>-7651.0599999999995</v>
      </c>
      <c r="AR424" s="7">
        <f t="shared" si="158"/>
        <v>-49.180000000000064</v>
      </c>
    </row>
    <row r="425" spans="2:44" x14ac:dyDescent="0.25">
      <c r="B425">
        <v>20136</v>
      </c>
      <c r="C425" t="s">
        <v>285</v>
      </c>
      <c r="D425" s="1" t="s">
        <v>23</v>
      </c>
      <c r="E425" s="1" t="str">
        <f>IF(D425="Switzerland", VLOOKUP($B425, 'Combined Budget 2025 CHF'!$B:$E, 4, 0), VLOOKUP($B425, 'Combined Budget 2025 EUR'!$B:$E, 4, 0))</f>
        <v>South East / Bayern</v>
      </c>
      <c r="F425" s="1" t="s">
        <v>545</v>
      </c>
      <c r="G425" s="1" t="s">
        <v>545</v>
      </c>
      <c r="H425" t="str">
        <f>IF(D425="Switzerland", VLOOKUP($B425, 'Combined Budget 2025 CHF'!$B:$K, 10, 0), VLOOKUP($B425, 'Combined Budget 2025 EUR'!$B:$K, 10, 0))</f>
        <v>GG</v>
      </c>
      <c r="I425" t="s">
        <v>64</v>
      </c>
      <c r="J425">
        <f>YEAR(VLOOKUP($B425, 'KPI data 2025'!$B:$H, 7, 0))</f>
        <v>1900</v>
      </c>
      <c r="K425" t="str">
        <f t="shared" si="159"/>
        <v>Pre-2022</v>
      </c>
      <c r="L425" s="5">
        <f>SUMIF('KPI data 2022'!$B:$B, $B425,'KPI data 2022'!$X:$X)</f>
        <v>1692.25</v>
      </c>
      <c r="M425" s="5">
        <f>SUMIF('KPI data 2023'!$B:$B, $B425, 'KPI data 2023'!$X:$X)</f>
        <v>975.67000000000007</v>
      </c>
      <c r="N425" s="5">
        <f>SUMIF('KPI data 2024'!$B:$B, $B425, 'KPI data 2024'!$X:$X)</f>
        <v>660.97</v>
      </c>
      <c r="O425" s="5">
        <f>SUMIF('KPI data 2025'!$B:$B, $B425, 'KPI data 2025'!$X:$X)</f>
        <v>1004.3700000000001</v>
      </c>
      <c r="P425" s="5">
        <f>IF(D425="Switzerland",SUMIF('Combined Budget 2025 CHF'!$B:$B,$B425,'Combined Budget 2025 CHF'!$AF:$AF),SUMIF('Combined Budget 2025 EUR'!$B:$B,$B425,'Combined Budget 2025 EUR'!$AN:$AN))</f>
        <v>0</v>
      </c>
      <c r="Q425" s="6"/>
      <c r="R425" s="6">
        <f t="shared" si="160"/>
        <v>0.51953946472608448</v>
      </c>
      <c r="S425" s="6">
        <f t="shared" si="161"/>
        <v>2.9415683581538898E-2</v>
      </c>
      <c r="T425" s="6">
        <f t="shared" si="162"/>
        <v>-0.40648840301373901</v>
      </c>
      <c r="U425" s="6" t="str">
        <f t="shared" si="163"/>
        <v>N/A</v>
      </c>
      <c r="V425" s="6">
        <f t="shared" si="164"/>
        <v>-0.12227735671409667</v>
      </c>
      <c r="W425" s="6"/>
      <c r="X425" s="7">
        <f t="shared" si="165"/>
        <v>343.40000000000009</v>
      </c>
      <c r="Y425" s="7">
        <f t="shared" si="166"/>
        <v>28.700000000000045</v>
      </c>
      <c r="Z425" s="7">
        <f t="shared" si="167"/>
        <v>-687.87999999999988</v>
      </c>
      <c r="AA425" s="7">
        <f t="shared" si="168"/>
        <v>1004.3700000000001</v>
      </c>
      <c r="AB425" s="6"/>
      <c r="AC425" s="5">
        <f>SUMIF('KPI data 2022'!$B:$B, $B425,'KPI data 2022'!$AI:$AI)</f>
        <v>1692.25</v>
      </c>
      <c r="AD425" s="5">
        <f>SUMIF('KPI data 2023'!$B:$B, $B425, 'KPI data 2023'!$AI:$AI)</f>
        <v>975.67000000000007</v>
      </c>
      <c r="AE425" s="5">
        <f>SUMIF('KPI data 2024'!$B:$B, $B425, 'KPI data 2024'!$AI:$AI)</f>
        <v>660.97</v>
      </c>
      <c r="AF425" s="5">
        <f t="shared" si="149"/>
        <v>1004.3700000000001</v>
      </c>
      <c r="AG425" s="5">
        <f>IF(D425="Switzerland",SUMIF('Combined Budget 2025 CHF'!$B:$B,$B425,'Combined Budget 2025 CHF'!$Q:$Q),SUMIF('Combined Budget 2025 EUR'!$B:$B,$B425,'Combined Budget 2025 EUR'!$Q:$Q))</f>
        <v>0</v>
      </c>
      <c r="AH425" s="6"/>
      <c r="AI425" s="6">
        <f t="shared" si="150"/>
        <v>0.51953946472608448</v>
      </c>
      <c r="AJ425" s="6">
        <f t="shared" si="151"/>
        <v>2.9415683581538898E-2</v>
      </c>
      <c r="AK425" s="6">
        <f t="shared" si="152"/>
        <v>-0.40648840301373901</v>
      </c>
      <c r="AL425" s="6" t="str">
        <f t="shared" si="153"/>
        <v>N/A</v>
      </c>
      <c r="AM425" s="6">
        <f t="shared" si="154"/>
        <v>-0.12227735671409667</v>
      </c>
      <c r="AN425" s="6"/>
      <c r="AO425" s="7">
        <f t="shared" si="155"/>
        <v>343.40000000000009</v>
      </c>
      <c r="AP425" s="7">
        <f t="shared" si="156"/>
        <v>28.700000000000045</v>
      </c>
      <c r="AQ425" s="7">
        <f t="shared" si="157"/>
        <v>-687.87999999999988</v>
      </c>
      <c r="AR425" s="7">
        <f t="shared" si="158"/>
        <v>1004.3700000000001</v>
      </c>
    </row>
    <row r="426" spans="2:44" x14ac:dyDescent="0.25">
      <c r="B426">
        <v>20145</v>
      </c>
      <c r="C426" t="s">
        <v>286</v>
      </c>
      <c r="D426" s="1" t="s">
        <v>23</v>
      </c>
      <c r="E426" s="1" t="str">
        <f>IF(D426="Switzerland", VLOOKUP($B426, 'Combined Budget 2025 CHF'!$B:$E, 4, 0), VLOOKUP($B426, 'Combined Budget 2025 EUR'!$B:$E, 4, 0))</f>
        <v>NRW</v>
      </c>
      <c r="F426" s="1" t="s">
        <v>535</v>
      </c>
      <c r="G426" s="1" t="s">
        <v>106</v>
      </c>
      <c r="H426" t="str">
        <f>IF(D426="Switzerland", VLOOKUP($B426, 'Combined Budget 2025 CHF'!$B:$K, 10, 0), VLOOKUP($B426, 'Combined Budget 2025 EUR'!$B:$K, 10, 0))</f>
        <v>GG</v>
      </c>
      <c r="I426" t="s">
        <v>64</v>
      </c>
      <c r="J426">
        <f>YEAR(VLOOKUP($B426, 'KPI data 2025'!$B:$H, 7, 0))</f>
        <v>1900</v>
      </c>
      <c r="K426" t="str">
        <f t="shared" si="159"/>
        <v>Pre-2022</v>
      </c>
      <c r="L426" s="5">
        <f>SUMIF('KPI data 2022'!$B:$B, $B426,'KPI data 2022'!$X:$X)</f>
        <v>7444.9900000000007</v>
      </c>
      <c r="M426" s="5">
        <f>SUMIF('KPI data 2023'!$B:$B, $B426, 'KPI data 2023'!$X:$X)</f>
        <v>6318.33</v>
      </c>
      <c r="N426" s="5">
        <f>SUMIF('KPI data 2024'!$B:$B, $B426, 'KPI data 2024'!$X:$X)</f>
        <v>9147.27</v>
      </c>
      <c r="O426" s="5">
        <f>SUMIF('KPI data 2025'!$B:$B, $B426, 'KPI data 2025'!$X:$X)</f>
        <v>7892.8300000000008</v>
      </c>
      <c r="P426" s="5">
        <f>IF(D426="Switzerland",SUMIF('Combined Budget 2025 CHF'!$B:$B,$B426,'Combined Budget 2025 CHF'!$AF:$AF),SUMIF('Combined Budget 2025 EUR'!$B:$B,$B426,'Combined Budget 2025 EUR'!$AN:$AN))</f>
        <v>0</v>
      </c>
      <c r="Q426" s="6"/>
      <c r="R426" s="6">
        <f t="shared" si="160"/>
        <v>-0.13713818439818648</v>
      </c>
      <c r="S426" s="6">
        <f t="shared" si="161"/>
        <v>0.24919559440548378</v>
      </c>
      <c r="T426" s="6">
        <f t="shared" si="162"/>
        <v>6.0153203698057434E-2</v>
      </c>
      <c r="U426" s="6" t="str">
        <f t="shared" si="163"/>
        <v>N/A</v>
      </c>
      <c r="V426" s="6">
        <f t="shared" si="164"/>
        <v>1.4710507338675516E-2</v>
      </c>
      <c r="W426" s="6"/>
      <c r="X426" s="7">
        <f t="shared" si="165"/>
        <v>-1254.4399999999996</v>
      </c>
      <c r="Y426" s="7">
        <f t="shared" si="166"/>
        <v>1574.5000000000009</v>
      </c>
      <c r="Z426" s="7">
        <f t="shared" si="167"/>
        <v>447.84000000000015</v>
      </c>
      <c r="AA426" s="7">
        <f t="shared" si="168"/>
        <v>7892.8300000000008</v>
      </c>
      <c r="AB426" s="6"/>
      <c r="AC426" s="5">
        <f>SUMIF('KPI data 2022'!$B:$B, $B426,'KPI data 2022'!$AI:$AI)</f>
        <v>7444.9900000000007</v>
      </c>
      <c r="AD426" s="5">
        <f>SUMIF('KPI data 2023'!$B:$B, $B426, 'KPI data 2023'!$AI:$AI)</f>
        <v>6318.33</v>
      </c>
      <c r="AE426" s="5">
        <f>SUMIF('KPI data 2024'!$B:$B, $B426, 'KPI data 2024'!$AI:$AI)</f>
        <v>9147.27</v>
      </c>
      <c r="AF426" s="5">
        <f t="shared" si="149"/>
        <v>7892.8300000000008</v>
      </c>
      <c r="AG426" s="5">
        <f>IF(D426="Switzerland",SUMIF('Combined Budget 2025 CHF'!$B:$B,$B426,'Combined Budget 2025 CHF'!$Q:$Q),SUMIF('Combined Budget 2025 EUR'!$B:$B,$B426,'Combined Budget 2025 EUR'!$Q:$Q))</f>
        <v>0</v>
      </c>
      <c r="AH426" s="6"/>
      <c r="AI426" s="6">
        <f t="shared" si="150"/>
        <v>-0.13713818439818648</v>
      </c>
      <c r="AJ426" s="6">
        <f t="shared" si="151"/>
        <v>0.24919559440548378</v>
      </c>
      <c r="AK426" s="6">
        <f t="shared" si="152"/>
        <v>6.0153203698057434E-2</v>
      </c>
      <c r="AL426" s="6" t="str">
        <f t="shared" si="153"/>
        <v>N/A</v>
      </c>
      <c r="AM426" s="6">
        <f t="shared" si="154"/>
        <v>1.4710507338675516E-2</v>
      </c>
      <c r="AN426" s="6"/>
      <c r="AO426" s="7">
        <f t="shared" si="155"/>
        <v>-1254.4399999999996</v>
      </c>
      <c r="AP426" s="7">
        <f t="shared" si="156"/>
        <v>1574.5000000000009</v>
      </c>
      <c r="AQ426" s="7">
        <f t="shared" si="157"/>
        <v>447.84000000000015</v>
      </c>
      <c r="AR426" s="7">
        <f t="shared" si="158"/>
        <v>7892.8300000000008</v>
      </c>
    </row>
    <row r="427" spans="2:44" x14ac:dyDescent="0.25">
      <c r="B427">
        <v>20155</v>
      </c>
      <c r="C427" t="s">
        <v>677</v>
      </c>
      <c r="D427" s="1" t="s">
        <v>23</v>
      </c>
      <c r="E427" s="1" t="str">
        <f>IF(D427="Switzerland", VLOOKUP($B427, 'Combined Budget 2025 CHF'!$B:$E, 4, 0), VLOOKUP($B427, 'Combined Budget 2025 EUR'!$B:$E, 4, 0))</f>
        <v>North</v>
      </c>
      <c r="F427" s="1" t="s">
        <v>535</v>
      </c>
      <c r="G427" s="1" t="s">
        <v>106</v>
      </c>
      <c r="H427" t="str">
        <f>IF(D427="Switzerland", VLOOKUP($B427, 'Combined Budget 2025 CHF'!$B:$K, 10, 0), VLOOKUP($B427, 'Combined Budget 2025 EUR'!$B:$K, 10, 0))</f>
        <v>GG</v>
      </c>
      <c r="I427" t="s">
        <v>64</v>
      </c>
      <c r="J427">
        <f>YEAR(VLOOKUP($B427, 'KPI data 2025'!$B:$H, 7, 0))</f>
        <v>1900</v>
      </c>
      <c r="K427" t="str">
        <f t="shared" si="159"/>
        <v>Pre-2022</v>
      </c>
      <c r="L427" s="5">
        <f>SUMIF('KPI data 2022'!$B:$B, $B427,'KPI data 2022'!$X:$X)</f>
        <v>4799.12</v>
      </c>
      <c r="M427" s="5">
        <f>SUMIF('KPI data 2023'!$B:$B, $B427, 'KPI data 2023'!$X:$X)</f>
        <v>1137.0900000000001</v>
      </c>
      <c r="N427" s="5">
        <f>SUMIF('KPI data 2024'!$B:$B, $B427, 'KPI data 2024'!$X:$X)</f>
        <v>0</v>
      </c>
      <c r="O427" s="5">
        <f>SUMIF('KPI data 2025'!$B:$B, $B427, 'KPI data 2025'!$X:$X)</f>
        <v>0</v>
      </c>
      <c r="P427" s="5">
        <f>IF(D427="Switzerland",SUMIF('Combined Budget 2025 CHF'!$B:$B,$B427,'Combined Budget 2025 CHF'!$AF:$AF),SUMIF('Combined Budget 2025 EUR'!$B:$B,$B427,'Combined Budget 2025 EUR'!$AN:$AN))</f>
        <v>0</v>
      </c>
      <c r="Q427" s="6"/>
      <c r="R427" s="6" t="str">
        <f t="shared" si="160"/>
        <v>N/A</v>
      </c>
      <c r="S427" s="6">
        <f t="shared" si="161"/>
        <v>-1</v>
      </c>
      <c r="T427" s="6">
        <f t="shared" si="162"/>
        <v>-1</v>
      </c>
      <c r="U427" s="6" t="str">
        <f t="shared" si="163"/>
        <v>N/A</v>
      </c>
      <c r="V427" s="6">
        <f t="shared" si="164"/>
        <v>-1</v>
      </c>
      <c r="W427" s="6"/>
      <c r="X427" s="7">
        <f t="shared" si="165"/>
        <v>0</v>
      </c>
      <c r="Y427" s="7">
        <f t="shared" si="166"/>
        <v>-1137.0900000000001</v>
      </c>
      <c r="Z427" s="7">
        <f t="shared" si="167"/>
        <v>-4799.12</v>
      </c>
      <c r="AA427" s="7">
        <f t="shared" si="168"/>
        <v>0</v>
      </c>
      <c r="AB427" s="6"/>
      <c r="AC427" s="5">
        <f>SUMIF('KPI data 2022'!$B:$B, $B427,'KPI data 2022'!$AI:$AI)</f>
        <v>4799.12</v>
      </c>
      <c r="AD427" s="5">
        <f>SUMIF('KPI data 2023'!$B:$B, $B427, 'KPI data 2023'!$AI:$AI)</f>
        <v>1137.0900000000001</v>
      </c>
      <c r="AE427" s="5">
        <f>SUMIF('KPI data 2024'!$B:$B, $B427, 'KPI data 2024'!$AI:$AI)</f>
        <v>0</v>
      </c>
      <c r="AF427" s="5">
        <f t="shared" si="149"/>
        <v>0</v>
      </c>
      <c r="AG427" s="5">
        <f>IF(D427="Switzerland",SUMIF('Combined Budget 2025 CHF'!$B:$B,$B427,'Combined Budget 2025 CHF'!$Q:$Q),SUMIF('Combined Budget 2025 EUR'!$B:$B,$B427,'Combined Budget 2025 EUR'!$Q:$Q))</f>
        <v>0</v>
      </c>
      <c r="AH427" s="6"/>
      <c r="AI427" s="6" t="str">
        <f t="shared" si="150"/>
        <v>N/A</v>
      </c>
      <c r="AJ427" s="6">
        <f t="shared" si="151"/>
        <v>-1</v>
      </c>
      <c r="AK427" s="6">
        <f t="shared" si="152"/>
        <v>-1</v>
      </c>
      <c r="AL427" s="6" t="str">
        <f t="shared" si="153"/>
        <v>N/A</v>
      </c>
      <c r="AM427" s="6">
        <f t="shared" si="154"/>
        <v>-1</v>
      </c>
      <c r="AN427" s="6"/>
      <c r="AO427" s="7">
        <f t="shared" si="155"/>
        <v>0</v>
      </c>
      <c r="AP427" s="7">
        <f t="shared" si="156"/>
        <v>-1137.0900000000001</v>
      </c>
      <c r="AQ427" s="7">
        <f t="shared" si="157"/>
        <v>-4799.12</v>
      </c>
      <c r="AR427" s="7">
        <f t="shared" si="158"/>
        <v>0</v>
      </c>
    </row>
    <row r="428" spans="2:44" x14ac:dyDescent="0.25">
      <c r="B428">
        <v>20227</v>
      </c>
      <c r="C428" t="s">
        <v>287</v>
      </c>
      <c r="D428" s="1" t="s">
        <v>23</v>
      </c>
      <c r="E428" s="1" t="str">
        <f>IF(D428="Switzerland", VLOOKUP($B428, 'Combined Budget 2025 CHF'!$B:$E, 4, 0), VLOOKUP($B428, 'Combined Budget 2025 EUR'!$B:$E, 4, 0))</f>
        <v>NRW</v>
      </c>
      <c r="F428" s="1" t="s">
        <v>535</v>
      </c>
      <c r="G428" s="1" t="s">
        <v>106</v>
      </c>
      <c r="H428" t="str">
        <f>IF(D428="Switzerland", VLOOKUP($B428, 'Combined Budget 2025 CHF'!$B:$K, 10, 0), VLOOKUP($B428, 'Combined Budget 2025 EUR'!$B:$K, 10, 0))</f>
        <v>GG</v>
      </c>
      <c r="I428" t="s">
        <v>64</v>
      </c>
      <c r="J428">
        <f>YEAR(VLOOKUP($B428, 'KPI data 2025'!$B:$H, 7, 0))</f>
        <v>1900</v>
      </c>
      <c r="K428" t="str">
        <f t="shared" si="159"/>
        <v>Pre-2022</v>
      </c>
      <c r="L428" s="5">
        <f>SUMIF('KPI data 2022'!$B:$B, $B428,'KPI data 2022'!$X:$X)</f>
        <v>2855.5200000000004</v>
      </c>
      <c r="M428" s="5">
        <f>SUMIF('KPI data 2023'!$B:$B, $B428, 'KPI data 2023'!$X:$X)</f>
        <v>4029.69</v>
      </c>
      <c r="N428" s="5">
        <f>SUMIF('KPI data 2024'!$B:$B, $B428, 'KPI data 2024'!$X:$X)</f>
        <v>2732.9700000000003</v>
      </c>
      <c r="O428" s="5">
        <f>SUMIF('KPI data 2025'!$B:$B, $B428, 'KPI data 2025'!$X:$X)</f>
        <v>2503.39</v>
      </c>
      <c r="P428" s="5">
        <f>IF(D428="Switzerland",SUMIF('Combined Budget 2025 CHF'!$B:$B,$B428,'Combined Budget 2025 CHF'!$AF:$AF),SUMIF('Combined Budget 2025 EUR'!$B:$B,$B428,'Combined Budget 2025 EUR'!$AN:$AN))</f>
        <v>1825</v>
      </c>
      <c r="Q428" s="6"/>
      <c r="R428" s="6">
        <f t="shared" si="160"/>
        <v>-8.4003849292162092E-2</v>
      </c>
      <c r="S428" s="6">
        <f t="shared" si="161"/>
        <v>-0.37876362697875021</v>
      </c>
      <c r="T428" s="6">
        <f t="shared" si="162"/>
        <v>-0.12331554322855398</v>
      </c>
      <c r="U428" s="6">
        <f t="shared" si="163"/>
        <v>0.37172054794520548</v>
      </c>
      <c r="V428" s="6">
        <f t="shared" si="164"/>
        <v>-3.2366653221100883E-2</v>
      </c>
      <c r="W428" s="6"/>
      <c r="X428" s="7">
        <f t="shared" si="165"/>
        <v>-229.58000000000038</v>
      </c>
      <c r="Y428" s="7">
        <f t="shared" si="166"/>
        <v>-1526.3000000000002</v>
      </c>
      <c r="Z428" s="7">
        <f t="shared" si="167"/>
        <v>-352.13000000000056</v>
      </c>
      <c r="AA428" s="7">
        <f t="shared" si="168"/>
        <v>678.38999999999987</v>
      </c>
      <c r="AB428" s="6"/>
      <c r="AC428" s="5">
        <f>SUMIF('KPI data 2022'!$B:$B, $B428,'KPI data 2022'!$AI:$AI)</f>
        <v>2855.5200000000004</v>
      </c>
      <c r="AD428" s="5">
        <f>SUMIF('KPI data 2023'!$B:$B, $B428, 'KPI data 2023'!$AI:$AI)</f>
        <v>4029.69</v>
      </c>
      <c r="AE428" s="5">
        <f>SUMIF('KPI data 2024'!$B:$B, $B428, 'KPI data 2024'!$AI:$AI)</f>
        <v>2732.9700000000003</v>
      </c>
      <c r="AF428" s="5">
        <f t="shared" si="149"/>
        <v>2503.39</v>
      </c>
      <c r="AG428" s="5">
        <f>IF(D428="Switzerland",SUMIF('Combined Budget 2025 CHF'!$B:$B,$B428,'Combined Budget 2025 CHF'!$Q:$Q),SUMIF('Combined Budget 2025 EUR'!$B:$B,$B428,'Combined Budget 2025 EUR'!$Q:$Q))</f>
        <v>2500</v>
      </c>
      <c r="AH428" s="6"/>
      <c r="AI428" s="6">
        <f t="shared" si="150"/>
        <v>-8.4003849292162092E-2</v>
      </c>
      <c r="AJ428" s="6">
        <f t="shared" si="151"/>
        <v>-0.37876362697875021</v>
      </c>
      <c r="AK428" s="6">
        <f t="shared" si="152"/>
        <v>-0.12331554322855398</v>
      </c>
      <c r="AL428" s="6">
        <f t="shared" si="153"/>
        <v>1.3559999999999128E-3</v>
      </c>
      <c r="AM428" s="6">
        <f t="shared" si="154"/>
        <v>-3.2366653221100883E-2</v>
      </c>
      <c r="AN428" s="6"/>
      <c r="AO428" s="7">
        <f t="shared" si="155"/>
        <v>-229.58000000000038</v>
      </c>
      <c r="AP428" s="7">
        <f t="shared" si="156"/>
        <v>-1526.3000000000002</v>
      </c>
      <c r="AQ428" s="7">
        <f t="shared" si="157"/>
        <v>-352.13000000000056</v>
      </c>
      <c r="AR428" s="7">
        <f t="shared" si="158"/>
        <v>3.3899999999998727</v>
      </c>
    </row>
    <row r="429" spans="2:44" x14ac:dyDescent="0.25">
      <c r="B429">
        <v>20300</v>
      </c>
      <c r="C429" t="s">
        <v>288</v>
      </c>
      <c r="D429" s="1" t="s">
        <v>23</v>
      </c>
      <c r="E429" s="1" t="str">
        <f>IF(D429="Switzerland", VLOOKUP($B429, 'Combined Budget 2025 CHF'!$B:$E, 4, 0), VLOOKUP($B429, 'Combined Budget 2025 EUR'!$B:$E, 4, 0))</f>
        <v>NRW</v>
      </c>
      <c r="F429" s="1" t="s">
        <v>535</v>
      </c>
      <c r="G429" s="1" t="s">
        <v>106</v>
      </c>
      <c r="H429" t="str">
        <f>IF(D429="Switzerland", VLOOKUP($B429, 'Combined Budget 2025 CHF'!$B:$K, 10, 0), VLOOKUP($B429, 'Combined Budget 2025 EUR'!$B:$K, 10, 0))</f>
        <v>GG</v>
      </c>
      <c r="I429" t="s">
        <v>64</v>
      </c>
      <c r="J429">
        <f>YEAR(VLOOKUP($B429, 'KPI data 2025'!$B:$H, 7, 0))</f>
        <v>1900</v>
      </c>
      <c r="K429" t="str">
        <f t="shared" si="159"/>
        <v>Pre-2022</v>
      </c>
      <c r="L429" s="5">
        <f>SUMIF('KPI data 2022'!$B:$B, $B429,'KPI data 2022'!$X:$X)</f>
        <v>2691.8899999999994</v>
      </c>
      <c r="M429" s="5">
        <f>SUMIF('KPI data 2023'!$B:$B, $B429, 'KPI data 2023'!$X:$X)</f>
        <v>4025.8800000000006</v>
      </c>
      <c r="N429" s="5">
        <f>SUMIF('KPI data 2024'!$B:$B, $B429, 'KPI data 2024'!$X:$X)</f>
        <v>2523.3500000000004</v>
      </c>
      <c r="O429" s="5">
        <f>SUMIF('KPI data 2025'!$B:$B, $B429, 'KPI data 2025'!$X:$X)</f>
        <v>1267.18</v>
      </c>
      <c r="P429" s="5">
        <f>IF(D429="Switzerland",SUMIF('Combined Budget 2025 CHF'!$B:$B,$B429,'Combined Budget 2025 CHF'!$AF:$AF),SUMIF('Combined Budget 2025 EUR'!$B:$B,$B429,'Combined Budget 2025 EUR'!$AN:$AN))</f>
        <v>1825</v>
      </c>
      <c r="Q429" s="6"/>
      <c r="R429" s="6">
        <f t="shared" si="160"/>
        <v>-0.49781837636475323</v>
      </c>
      <c r="S429" s="6">
        <f t="shared" si="161"/>
        <v>-0.68524148757538728</v>
      </c>
      <c r="T429" s="6">
        <f t="shared" si="162"/>
        <v>-0.52926011092578062</v>
      </c>
      <c r="U429" s="6">
        <f t="shared" si="163"/>
        <v>-0.30565479452054789</v>
      </c>
      <c r="V429" s="6">
        <f t="shared" si="164"/>
        <v>-0.17168552626246136</v>
      </c>
      <c r="W429" s="6"/>
      <c r="X429" s="7">
        <f t="shared" si="165"/>
        <v>-1256.1700000000003</v>
      </c>
      <c r="Y429" s="7">
        <f t="shared" si="166"/>
        <v>-2758.7000000000007</v>
      </c>
      <c r="Z429" s="7">
        <f t="shared" si="167"/>
        <v>-1424.7099999999994</v>
      </c>
      <c r="AA429" s="7">
        <f t="shared" si="168"/>
        <v>-557.81999999999994</v>
      </c>
      <c r="AB429" s="6"/>
      <c r="AC429" s="5">
        <f>SUMIF('KPI data 2022'!$B:$B, $B429,'KPI data 2022'!$AI:$AI)</f>
        <v>2691.8899999999994</v>
      </c>
      <c r="AD429" s="5">
        <f>SUMIF('KPI data 2023'!$B:$B, $B429, 'KPI data 2023'!$AI:$AI)</f>
        <v>4025.8800000000006</v>
      </c>
      <c r="AE429" s="5">
        <f>SUMIF('KPI data 2024'!$B:$B, $B429, 'KPI data 2024'!$AI:$AI)</f>
        <v>2523.3500000000004</v>
      </c>
      <c r="AF429" s="5">
        <f t="shared" si="149"/>
        <v>1267.18</v>
      </c>
      <c r="AG429" s="5">
        <f>IF(D429="Switzerland",SUMIF('Combined Budget 2025 CHF'!$B:$B,$B429,'Combined Budget 2025 CHF'!$Q:$Q),SUMIF('Combined Budget 2025 EUR'!$B:$B,$B429,'Combined Budget 2025 EUR'!$Q:$Q))</f>
        <v>2500</v>
      </c>
      <c r="AH429" s="6"/>
      <c r="AI429" s="6">
        <f t="shared" si="150"/>
        <v>-0.49781837636475323</v>
      </c>
      <c r="AJ429" s="6">
        <f t="shared" si="151"/>
        <v>-0.68524148757538728</v>
      </c>
      <c r="AK429" s="6">
        <f t="shared" si="152"/>
        <v>-0.52926011092578062</v>
      </c>
      <c r="AL429" s="6">
        <f t="shared" si="153"/>
        <v>-0.49312800000000001</v>
      </c>
      <c r="AM429" s="6">
        <f t="shared" si="154"/>
        <v>-0.17168552626246136</v>
      </c>
      <c r="AN429" s="6"/>
      <c r="AO429" s="7">
        <f t="shared" si="155"/>
        <v>-1256.1700000000003</v>
      </c>
      <c r="AP429" s="7">
        <f t="shared" si="156"/>
        <v>-2758.7000000000007</v>
      </c>
      <c r="AQ429" s="7">
        <f t="shared" si="157"/>
        <v>-1424.7099999999994</v>
      </c>
      <c r="AR429" s="7">
        <f t="shared" si="158"/>
        <v>-1232.82</v>
      </c>
    </row>
    <row r="430" spans="2:44" x14ac:dyDescent="0.25">
      <c r="B430">
        <v>20301</v>
      </c>
      <c r="C430" t="s">
        <v>289</v>
      </c>
      <c r="D430" s="1" t="s">
        <v>23</v>
      </c>
      <c r="E430" s="1" t="str">
        <f>IF(D430="Switzerland", VLOOKUP($B430, 'Combined Budget 2025 CHF'!$B:$E, 4, 0), VLOOKUP($B430, 'Combined Budget 2025 EUR'!$B:$E, 4, 0))</f>
        <v>North</v>
      </c>
      <c r="F430" s="1" t="s">
        <v>535</v>
      </c>
      <c r="G430" s="1" t="s">
        <v>106</v>
      </c>
      <c r="H430" t="str">
        <f>IF(D430="Switzerland", VLOOKUP($B430, 'Combined Budget 2025 CHF'!$B:$K, 10, 0), VLOOKUP($B430, 'Combined Budget 2025 EUR'!$B:$K, 10, 0))</f>
        <v>GG</v>
      </c>
      <c r="I430" t="s">
        <v>64</v>
      </c>
      <c r="J430">
        <f>YEAR(VLOOKUP($B430, 'KPI data 2025'!$B:$H, 7, 0))</f>
        <v>1900</v>
      </c>
      <c r="K430" t="str">
        <f t="shared" si="159"/>
        <v>Pre-2022</v>
      </c>
      <c r="L430" s="5">
        <f>SUMIF('KPI data 2022'!$B:$B, $B430,'KPI data 2022'!$X:$X)</f>
        <v>632.22</v>
      </c>
      <c r="M430" s="5">
        <f>SUMIF('KPI data 2023'!$B:$B, $B430, 'KPI data 2023'!$X:$X)</f>
        <v>1384.5</v>
      </c>
      <c r="N430" s="5">
        <f>SUMIF('KPI data 2024'!$B:$B, $B430, 'KPI data 2024'!$X:$X)</f>
        <v>1767.46</v>
      </c>
      <c r="O430" s="5">
        <f>SUMIF('KPI data 2025'!$B:$B, $B430, 'KPI data 2025'!$X:$X)</f>
        <v>2162.6</v>
      </c>
      <c r="P430" s="5">
        <f>IF(D430="Switzerland",SUMIF('Combined Budget 2025 CHF'!$B:$B,$B430,'Combined Budget 2025 CHF'!$AF:$AF),SUMIF('Combined Budget 2025 EUR'!$B:$B,$B430,'Combined Budget 2025 EUR'!$AN:$AN))</f>
        <v>1460</v>
      </c>
      <c r="Q430" s="6"/>
      <c r="R430" s="6">
        <f t="shared" si="160"/>
        <v>0.22356375816142937</v>
      </c>
      <c r="S430" s="6">
        <f t="shared" si="161"/>
        <v>0.56200794510653651</v>
      </c>
      <c r="T430" s="6">
        <f t="shared" si="162"/>
        <v>2.4206447122836985</v>
      </c>
      <c r="U430" s="6">
        <f t="shared" si="163"/>
        <v>0.48123287671232862</v>
      </c>
      <c r="V430" s="6">
        <f t="shared" si="164"/>
        <v>0.35996268438317647</v>
      </c>
      <c r="W430" s="6"/>
      <c r="X430" s="7">
        <f t="shared" si="165"/>
        <v>395.13999999999987</v>
      </c>
      <c r="Y430" s="7">
        <f t="shared" si="166"/>
        <v>778.09999999999991</v>
      </c>
      <c r="Z430" s="7">
        <f t="shared" si="167"/>
        <v>1530.3799999999999</v>
      </c>
      <c r="AA430" s="7">
        <f t="shared" si="168"/>
        <v>702.59999999999991</v>
      </c>
      <c r="AB430" s="6"/>
      <c r="AC430" s="5">
        <f>SUMIF('KPI data 2022'!$B:$B, $B430,'KPI data 2022'!$AI:$AI)</f>
        <v>632.22</v>
      </c>
      <c r="AD430" s="5">
        <f>SUMIF('KPI data 2023'!$B:$B, $B430, 'KPI data 2023'!$AI:$AI)</f>
        <v>1384.5</v>
      </c>
      <c r="AE430" s="5">
        <f>SUMIF('KPI data 2024'!$B:$B, $B430, 'KPI data 2024'!$AI:$AI)</f>
        <v>1767.46</v>
      </c>
      <c r="AF430" s="5">
        <f t="shared" si="149"/>
        <v>2162.6</v>
      </c>
      <c r="AG430" s="5">
        <f>IF(D430="Switzerland",SUMIF('Combined Budget 2025 CHF'!$B:$B,$B430,'Combined Budget 2025 CHF'!$Q:$Q),SUMIF('Combined Budget 2025 EUR'!$B:$B,$B430,'Combined Budget 2025 EUR'!$Q:$Q))</f>
        <v>2000</v>
      </c>
      <c r="AH430" s="6"/>
      <c r="AI430" s="6">
        <f t="shared" si="150"/>
        <v>0.22356375816142937</v>
      </c>
      <c r="AJ430" s="6">
        <f t="shared" si="151"/>
        <v>0.56200794510653651</v>
      </c>
      <c r="AK430" s="6">
        <f t="shared" si="152"/>
        <v>2.4206447122836985</v>
      </c>
      <c r="AL430" s="6">
        <f t="shared" si="153"/>
        <v>8.1299999999999928E-2</v>
      </c>
      <c r="AM430" s="6">
        <f t="shared" si="154"/>
        <v>0.35996268438317647</v>
      </c>
      <c r="AN430" s="6"/>
      <c r="AO430" s="7">
        <f t="shared" si="155"/>
        <v>395.13999999999987</v>
      </c>
      <c r="AP430" s="7">
        <f t="shared" si="156"/>
        <v>778.09999999999991</v>
      </c>
      <c r="AQ430" s="7">
        <f t="shared" si="157"/>
        <v>1530.3799999999999</v>
      </c>
      <c r="AR430" s="7">
        <f t="shared" si="158"/>
        <v>162.59999999999991</v>
      </c>
    </row>
    <row r="431" spans="2:44" x14ac:dyDescent="0.25">
      <c r="B431">
        <v>20302</v>
      </c>
      <c r="C431" t="s">
        <v>678</v>
      </c>
      <c r="D431" s="1" t="s">
        <v>23</v>
      </c>
      <c r="E431" s="1" t="str">
        <f>IF(D431="Switzerland", VLOOKUP($B431, 'Combined Budget 2025 CHF'!$B:$E, 4, 0), VLOOKUP($B431, 'Combined Budget 2025 EUR'!$B:$E, 4, 0))</f>
        <v>South East / Bayern</v>
      </c>
      <c r="F431" s="1" t="s">
        <v>535</v>
      </c>
      <c r="G431" s="1" t="s">
        <v>106</v>
      </c>
      <c r="H431" t="str">
        <f>IF(D431="Switzerland", VLOOKUP($B431, 'Combined Budget 2025 CHF'!$B:$K, 10, 0), VLOOKUP($B431, 'Combined Budget 2025 EUR'!$B:$K, 10, 0))</f>
        <v>GG</v>
      </c>
      <c r="I431" t="s">
        <v>64</v>
      </c>
      <c r="J431">
        <f>YEAR(VLOOKUP($B431, 'KPI data 2025'!$B:$H, 7, 0))</f>
        <v>1900</v>
      </c>
      <c r="K431" t="str">
        <f t="shared" si="159"/>
        <v>Pre-2022</v>
      </c>
      <c r="L431" s="5">
        <f>SUMIF('KPI data 2022'!$B:$B, $B431,'KPI data 2022'!$X:$X)</f>
        <v>2162.4499999999998</v>
      </c>
      <c r="M431" s="5">
        <f>SUMIF('KPI data 2023'!$B:$B, $B431, 'KPI data 2023'!$X:$X)</f>
        <v>2515.7799999999997</v>
      </c>
      <c r="N431" s="5">
        <f>SUMIF('KPI data 2024'!$B:$B, $B431, 'KPI data 2024'!$X:$X)</f>
        <v>1130.1100000000001</v>
      </c>
      <c r="O431" s="5">
        <f>SUMIF('KPI data 2025'!$B:$B, $B431, 'KPI data 2025'!$X:$X)</f>
        <v>0</v>
      </c>
      <c r="P431" s="5">
        <f>IF(D431="Switzerland",SUMIF('Combined Budget 2025 CHF'!$B:$B,$B431,'Combined Budget 2025 CHF'!$AF:$AF),SUMIF('Combined Budget 2025 EUR'!$B:$B,$B431,'Combined Budget 2025 EUR'!$AN:$AN))</f>
        <v>0</v>
      </c>
      <c r="Q431" s="6"/>
      <c r="R431" s="6">
        <f t="shared" si="160"/>
        <v>-1</v>
      </c>
      <c r="S431" s="6">
        <f t="shared" si="161"/>
        <v>-1</v>
      </c>
      <c r="T431" s="6">
        <f t="shared" si="162"/>
        <v>-1</v>
      </c>
      <c r="U431" s="6" t="str">
        <f t="shared" si="163"/>
        <v>N/A</v>
      </c>
      <c r="V431" s="6">
        <f t="shared" si="164"/>
        <v>-1</v>
      </c>
      <c r="W431" s="6"/>
      <c r="X431" s="7">
        <f t="shared" si="165"/>
        <v>-1130.1100000000001</v>
      </c>
      <c r="Y431" s="7">
        <f t="shared" si="166"/>
        <v>-2515.7799999999997</v>
      </c>
      <c r="Z431" s="7">
        <f t="shared" si="167"/>
        <v>-2162.4499999999998</v>
      </c>
      <c r="AA431" s="7">
        <f t="shared" si="168"/>
        <v>0</v>
      </c>
      <c r="AB431" s="6"/>
      <c r="AC431" s="5">
        <f>SUMIF('KPI data 2022'!$B:$B, $B431,'KPI data 2022'!$AI:$AI)</f>
        <v>2162.4499999999998</v>
      </c>
      <c r="AD431" s="5">
        <f>SUMIF('KPI data 2023'!$B:$B, $B431, 'KPI data 2023'!$AI:$AI)</f>
        <v>2515.7799999999997</v>
      </c>
      <c r="AE431" s="5">
        <f>SUMIF('KPI data 2024'!$B:$B, $B431, 'KPI data 2024'!$AI:$AI)</f>
        <v>1130.1100000000001</v>
      </c>
      <c r="AF431" s="5">
        <f t="shared" ref="AF431:AF485" si="169">O431</f>
        <v>0</v>
      </c>
      <c r="AG431" s="5">
        <f>IF(D431="Switzerland",SUMIF('Combined Budget 2025 CHF'!$B:$B,$B431,'Combined Budget 2025 CHF'!$Q:$Q),SUMIF('Combined Budget 2025 EUR'!$B:$B,$B431,'Combined Budget 2025 EUR'!$Q:$Q))</f>
        <v>0</v>
      </c>
      <c r="AH431" s="6"/>
      <c r="AI431" s="6">
        <f t="shared" ref="AI431:AI485" si="170">IFERROR($AF431/AE431-1, "N/A")</f>
        <v>-1</v>
      </c>
      <c r="AJ431" s="6">
        <f t="shared" ref="AJ431:AJ485" si="171">IFERROR($AF431/AD431-1, "N/A")</f>
        <v>-1</v>
      </c>
      <c r="AK431" s="6">
        <f t="shared" ref="AK431:AK485" si="172">IFERROR($AF431/AC431-1, "N/A")</f>
        <v>-1</v>
      </c>
      <c r="AL431" s="6" t="str">
        <f t="shared" ref="AL431:AL485" si="173">IFERROR($AF431/AG431-1, "N/A")</f>
        <v>N/A</v>
      </c>
      <c r="AM431" s="6">
        <f t="shared" ref="AM431:AM485" si="174">IFERROR(_xlfn.RRI(4,AC431,AF431), "N/A")</f>
        <v>-1</v>
      </c>
      <c r="AN431" s="6"/>
      <c r="AO431" s="7">
        <f t="shared" ref="AO431:AO485" si="175">$AF431-AE431</f>
        <v>-1130.1100000000001</v>
      </c>
      <c r="AP431" s="7">
        <f t="shared" ref="AP431:AP485" si="176">$AF431-AD431</f>
        <v>-2515.7799999999997</v>
      </c>
      <c r="AQ431" s="7">
        <f t="shared" ref="AQ431:AQ485" si="177">$AF431-AC431</f>
        <v>-2162.4499999999998</v>
      </c>
      <c r="AR431" s="7">
        <f t="shared" ref="AR431:AR485" si="178">$AF431-AG431</f>
        <v>0</v>
      </c>
    </row>
    <row r="432" spans="2:44" x14ac:dyDescent="0.25">
      <c r="B432">
        <v>20333</v>
      </c>
      <c r="C432" t="s">
        <v>290</v>
      </c>
      <c r="D432" s="1" t="s">
        <v>23</v>
      </c>
      <c r="E432" s="1" t="str">
        <f>IF(D432="Switzerland", VLOOKUP($B432, 'Combined Budget 2025 CHF'!$B:$E, 4, 0), VLOOKUP($B432, 'Combined Budget 2025 EUR'!$B:$E, 4, 0))</f>
        <v>South East / Bayern</v>
      </c>
      <c r="F432" s="1" t="s">
        <v>535</v>
      </c>
      <c r="G432" s="1" t="s">
        <v>106</v>
      </c>
      <c r="H432" t="str">
        <f>IF(D432="Switzerland", VLOOKUP($B432, 'Combined Budget 2025 CHF'!$B:$K, 10, 0), VLOOKUP($B432, 'Combined Budget 2025 EUR'!$B:$K, 10, 0))</f>
        <v>GG</v>
      </c>
      <c r="I432" t="s">
        <v>64</v>
      </c>
      <c r="J432">
        <f>YEAR(VLOOKUP($B432, 'KPI data 2025'!$B:$H, 7, 0))</f>
        <v>1900</v>
      </c>
      <c r="K432" t="str">
        <f t="shared" si="159"/>
        <v>Pre-2022</v>
      </c>
      <c r="L432" s="5">
        <f>SUMIF('KPI data 2022'!$B:$B, $B432,'KPI data 2022'!$X:$X)</f>
        <v>3466.65</v>
      </c>
      <c r="M432" s="5">
        <f>SUMIF('KPI data 2023'!$B:$B, $B432, 'KPI data 2023'!$X:$X)</f>
        <v>4751</v>
      </c>
      <c r="N432" s="5">
        <f>SUMIF('KPI data 2024'!$B:$B, $B432, 'KPI data 2024'!$X:$X)</f>
        <v>4019.6899999999996</v>
      </c>
      <c r="O432" s="5">
        <f>SUMIF('KPI data 2025'!$B:$B, $B432, 'KPI data 2025'!$X:$X)</f>
        <v>5004.72</v>
      </c>
      <c r="P432" s="5">
        <f>IF(D432="Switzerland",SUMIF('Combined Budget 2025 CHF'!$B:$B,$B432,'Combined Budget 2025 CHF'!$AF:$AF),SUMIF('Combined Budget 2025 EUR'!$B:$B,$B432,'Combined Budget 2025 EUR'!$AN:$AN))</f>
        <v>2920</v>
      </c>
      <c r="Q432" s="6"/>
      <c r="R432" s="6">
        <f t="shared" si="160"/>
        <v>0.2450512352942642</v>
      </c>
      <c r="S432" s="6">
        <f t="shared" si="161"/>
        <v>5.3403494001262874E-2</v>
      </c>
      <c r="T432" s="6">
        <f t="shared" si="162"/>
        <v>0.44367617152005545</v>
      </c>
      <c r="U432" s="6">
        <f t="shared" si="163"/>
        <v>0.71394520547945217</v>
      </c>
      <c r="V432" s="6">
        <f t="shared" si="164"/>
        <v>9.6143586300096118E-2</v>
      </c>
      <c r="W432" s="6"/>
      <c r="X432" s="7">
        <f t="shared" si="165"/>
        <v>985.03000000000065</v>
      </c>
      <c r="Y432" s="7">
        <f t="shared" si="166"/>
        <v>253.72000000000025</v>
      </c>
      <c r="Z432" s="7">
        <f t="shared" si="167"/>
        <v>1538.0700000000002</v>
      </c>
      <c r="AA432" s="7">
        <f t="shared" si="168"/>
        <v>2084.7200000000003</v>
      </c>
      <c r="AB432" s="6"/>
      <c r="AC432" s="5">
        <f>SUMIF('KPI data 2022'!$B:$B, $B432,'KPI data 2022'!$AI:$AI)</f>
        <v>3466.65</v>
      </c>
      <c r="AD432" s="5">
        <f>SUMIF('KPI data 2023'!$B:$B, $B432, 'KPI data 2023'!$AI:$AI)</f>
        <v>4751</v>
      </c>
      <c r="AE432" s="5">
        <f>SUMIF('KPI data 2024'!$B:$B, $B432, 'KPI data 2024'!$AI:$AI)</f>
        <v>4019.6899999999996</v>
      </c>
      <c r="AF432" s="5">
        <f t="shared" si="169"/>
        <v>5004.72</v>
      </c>
      <c r="AG432" s="5">
        <f>IF(D432="Switzerland",SUMIF('Combined Budget 2025 CHF'!$B:$B,$B432,'Combined Budget 2025 CHF'!$Q:$Q),SUMIF('Combined Budget 2025 EUR'!$B:$B,$B432,'Combined Budget 2025 EUR'!$Q:$Q))</f>
        <v>4000</v>
      </c>
      <c r="AH432" s="6"/>
      <c r="AI432" s="6">
        <f t="shared" si="170"/>
        <v>0.2450512352942642</v>
      </c>
      <c r="AJ432" s="6">
        <f t="shared" si="171"/>
        <v>5.3403494001262874E-2</v>
      </c>
      <c r="AK432" s="6">
        <f t="shared" si="172"/>
        <v>0.44367617152005545</v>
      </c>
      <c r="AL432" s="6">
        <f t="shared" si="173"/>
        <v>0.25117999999999996</v>
      </c>
      <c r="AM432" s="6">
        <f t="shared" si="174"/>
        <v>9.6143586300096118E-2</v>
      </c>
      <c r="AN432" s="6"/>
      <c r="AO432" s="7">
        <f t="shared" si="175"/>
        <v>985.03000000000065</v>
      </c>
      <c r="AP432" s="7">
        <f t="shared" si="176"/>
        <v>253.72000000000025</v>
      </c>
      <c r="AQ432" s="7">
        <f t="shared" si="177"/>
        <v>1538.0700000000002</v>
      </c>
      <c r="AR432" s="7">
        <f t="shared" si="178"/>
        <v>1004.7200000000003</v>
      </c>
    </row>
    <row r="433" spans="2:44" x14ac:dyDescent="0.25">
      <c r="B433">
        <v>20353</v>
      </c>
      <c r="C433" t="s">
        <v>291</v>
      </c>
      <c r="D433" s="1" t="s">
        <v>23</v>
      </c>
      <c r="E433" s="1" t="str">
        <f>IF(D433="Switzerland", VLOOKUP($B433, 'Combined Budget 2025 CHF'!$B:$E, 4, 0), VLOOKUP($B433, 'Combined Budget 2025 EUR'!$B:$E, 4, 0))</f>
        <v>South East / Bayern</v>
      </c>
      <c r="F433" s="1" t="s">
        <v>535</v>
      </c>
      <c r="G433" s="1" t="s">
        <v>106</v>
      </c>
      <c r="H433" t="s">
        <v>679</v>
      </c>
      <c r="I433" t="s">
        <v>64</v>
      </c>
      <c r="J433">
        <f>YEAR(VLOOKUP($B433, 'KPI data 2025'!$B:$H, 7, 0))</f>
        <v>1900</v>
      </c>
      <c r="K433" t="str">
        <f t="shared" si="159"/>
        <v>Pre-2022</v>
      </c>
      <c r="L433" s="5">
        <f>SUMIF('KPI data 2022'!$B:$B, $B433,'KPI data 2022'!$X:$X)</f>
        <v>1736.43</v>
      </c>
      <c r="M433" s="5">
        <f>SUMIF('KPI data 2023'!$B:$B, $B433, 'KPI data 2023'!$X:$X)</f>
        <v>2608.48</v>
      </c>
      <c r="N433" s="5">
        <f>SUMIF('KPI data 2024'!$B:$B, $B433, 'KPI data 2024'!$X:$X)</f>
        <v>982.89</v>
      </c>
      <c r="O433" s="5">
        <f>SUMIF('KPI data 2025'!$B:$B, $B433, 'KPI data 2025'!$X:$X)</f>
        <v>924.94999999999993</v>
      </c>
      <c r="P433" s="5">
        <f>IF(D433="Switzerland",SUMIF('Combined Budget 2025 CHF'!$B:$B,$B433,'Combined Budget 2025 CHF'!$AF:$AF),SUMIF('Combined Budget 2025 EUR'!$B:$B,$B433,'Combined Budget 2025 EUR'!$AN:$AN))</f>
        <v>730</v>
      </c>
      <c r="Q433" s="6"/>
      <c r="R433" s="6">
        <f t="shared" si="160"/>
        <v>-5.894861072958324E-2</v>
      </c>
      <c r="S433" s="6">
        <f t="shared" si="161"/>
        <v>-0.64540652027234247</v>
      </c>
      <c r="T433" s="6">
        <f t="shared" si="162"/>
        <v>-0.46732664144249991</v>
      </c>
      <c r="U433" s="6">
        <f t="shared" si="163"/>
        <v>0.26705479452054792</v>
      </c>
      <c r="V433" s="6">
        <f t="shared" si="164"/>
        <v>-0.14569048370828142</v>
      </c>
      <c r="W433" s="6"/>
      <c r="X433" s="7">
        <f t="shared" si="165"/>
        <v>-57.940000000000055</v>
      </c>
      <c r="Y433" s="7">
        <f t="shared" si="166"/>
        <v>-1683.5300000000002</v>
      </c>
      <c r="Z433" s="7">
        <f t="shared" si="167"/>
        <v>-811.48000000000013</v>
      </c>
      <c r="AA433" s="7">
        <f t="shared" si="168"/>
        <v>194.94999999999993</v>
      </c>
      <c r="AB433" s="6"/>
      <c r="AC433" s="5">
        <f>SUMIF('KPI data 2022'!$B:$B, $B433,'KPI data 2022'!$AI:$AI)</f>
        <v>1736.43</v>
      </c>
      <c r="AD433" s="5">
        <f>SUMIF('KPI data 2023'!$B:$B, $B433, 'KPI data 2023'!$AI:$AI)</f>
        <v>2608.48</v>
      </c>
      <c r="AE433" s="5">
        <f>SUMIF('KPI data 2024'!$B:$B, $B433, 'KPI data 2024'!$AI:$AI)</f>
        <v>982.89</v>
      </c>
      <c r="AF433" s="5">
        <f t="shared" si="169"/>
        <v>924.94999999999993</v>
      </c>
      <c r="AG433" s="5">
        <f>IF(D433="Switzerland",SUMIF('Combined Budget 2025 CHF'!$B:$B,$B433,'Combined Budget 2025 CHF'!$Q:$Q),SUMIF('Combined Budget 2025 EUR'!$B:$B,$B433,'Combined Budget 2025 EUR'!$Q:$Q))</f>
        <v>1000</v>
      </c>
      <c r="AH433" s="6"/>
      <c r="AI433" s="6">
        <f t="shared" si="170"/>
        <v>-5.894861072958324E-2</v>
      </c>
      <c r="AJ433" s="6">
        <f t="shared" si="171"/>
        <v>-0.64540652027234247</v>
      </c>
      <c r="AK433" s="6">
        <f t="shared" si="172"/>
        <v>-0.46732664144249991</v>
      </c>
      <c r="AL433" s="6">
        <f t="shared" si="173"/>
        <v>-7.5050000000000061E-2</v>
      </c>
      <c r="AM433" s="6">
        <f t="shared" si="174"/>
        <v>-0.14569048370828142</v>
      </c>
      <c r="AN433" s="6"/>
      <c r="AO433" s="7">
        <f t="shared" si="175"/>
        <v>-57.940000000000055</v>
      </c>
      <c r="AP433" s="7">
        <f t="shared" si="176"/>
        <v>-1683.5300000000002</v>
      </c>
      <c r="AQ433" s="7">
        <f t="shared" si="177"/>
        <v>-811.48000000000013</v>
      </c>
      <c r="AR433" s="7">
        <f t="shared" si="178"/>
        <v>-75.050000000000068</v>
      </c>
    </row>
    <row r="434" spans="2:44" x14ac:dyDescent="0.25">
      <c r="B434">
        <v>20363</v>
      </c>
      <c r="C434" t="s">
        <v>680</v>
      </c>
      <c r="D434" s="1" t="s">
        <v>23</v>
      </c>
      <c r="E434" s="1" t="str">
        <f>IF(D434="Switzerland", VLOOKUP($B434, 'Combined Budget 2025 CHF'!$B:$E, 4, 0), VLOOKUP($B434, 'Combined Budget 2025 EUR'!$B:$E, 4, 0))</f>
        <v>North</v>
      </c>
      <c r="F434" s="1" t="s">
        <v>535</v>
      </c>
      <c r="G434" s="1" t="s">
        <v>106</v>
      </c>
      <c r="H434" t="s">
        <v>679</v>
      </c>
      <c r="I434" t="s">
        <v>358</v>
      </c>
      <c r="J434">
        <f>YEAR(VLOOKUP($B434, 'KPI data 2025'!$B:$H, 7, 0))</f>
        <v>1900</v>
      </c>
      <c r="K434" t="str">
        <f t="shared" si="159"/>
        <v>Pre-2022</v>
      </c>
      <c r="L434" s="5">
        <f>SUMIF('KPI data 2022'!$B:$B, $B434,'KPI data 2022'!$X:$X)</f>
        <v>1376.79</v>
      </c>
      <c r="M434" s="5">
        <f>SUMIF('KPI data 2023'!$B:$B, $B434, 'KPI data 2023'!$X:$X)</f>
        <v>2354.08</v>
      </c>
      <c r="N434" s="5">
        <f>SUMIF('KPI data 2024'!$B:$B, $B434, 'KPI data 2024'!$X:$X)</f>
        <v>2384.86</v>
      </c>
      <c r="O434" s="5">
        <f>SUMIF('KPI data 2025'!$B:$B, $B434, 'KPI data 2025'!$X:$X)</f>
        <v>0</v>
      </c>
      <c r="P434" s="5">
        <f>IF(D434="Switzerland",SUMIF('Combined Budget 2025 CHF'!$B:$B,$B434,'Combined Budget 2025 CHF'!$AF:$AF),SUMIF('Combined Budget 2025 EUR'!$B:$B,$B434,'Combined Budget 2025 EUR'!$AN:$AN))</f>
        <v>1460</v>
      </c>
      <c r="Q434" s="6"/>
      <c r="R434" s="6">
        <f t="shared" si="160"/>
        <v>-1</v>
      </c>
      <c r="S434" s="6">
        <f t="shared" si="161"/>
        <v>-1</v>
      </c>
      <c r="T434" s="6">
        <f t="shared" si="162"/>
        <v>-1</v>
      </c>
      <c r="U434" s="6">
        <f t="shared" si="163"/>
        <v>-1</v>
      </c>
      <c r="V434" s="6">
        <f t="shared" si="164"/>
        <v>-1</v>
      </c>
      <c r="W434" s="6"/>
      <c r="X434" s="7">
        <f t="shared" si="165"/>
        <v>-2384.86</v>
      </c>
      <c r="Y434" s="7">
        <f t="shared" si="166"/>
        <v>-2354.08</v>
      </c>
      <c r="Z434" s="7">
        <f t="shared" si="167"/>
        <v>-1376.79</v>
      </c>
      <c r="AA434" s="7">
        <f t="shared" si="168"/>
        <v>-1460</v>
      </c>
      <c r="AB434" s="6"/>
      <c r="AC434" s="5">
        <f>SUMIF('KPI data 2022'!$B:$B, $B434,'KPI data 2022'!$AI:$AI)</f>
        <v>1376.79</v>
      </c>
      <c r="AD434" s="5">
        <f>SUMIF('KPI data 2023'!$B:$B, $B434, 'KPI data 2023'!$AI:$AI)</f>
        <v>2354.08</v>
      </c>
      <c r="AE434" s="5">
        <f>SUMIF('KPI data 2024'!$B:$B, $B434, 'KPI data 2024'!$AI:$AI)</f>
        <v>2384.86</v>
      </c>
      <c r="AF434" s="5">
        <f t="shared" si="169"/>
        <v>0</v>
      </c>
      <c r="AG434" s="5">
        <f>IF(D434="Switzerland",SUMIF('Combined Budget 2025 CHF'!$B:$B,$B434,'Combined Budget 2025 CHF'!$Q:$Q),SUMIF('Combined Budget 2025 EUR'!$B:$B,$B434,'Combined Budget 2025 EUR'!$Q:$Q))</f>
        <v>2000</v>
      </c>
      <c r="AH434" s="6"/>
      <c r="AI434" s="6">
        <f t="shared" si="170"/>
        <v>-1</v>
      </c>
      <c r="AJ434" s="6">
        <f t="shared" si="171"/>
        <v>-1</v>
      </c>
      <c r="AK434" s="6">
        <f t="shared" si="172"/>
        <v>-1</v>
      </c>
      <c r="AL434" s="6">
        <f t="shared" si="173"/>
        <v>-1</v>
      </c>
      <c r="AM434" s="6">
        <f t="shared" si="174"/>
        <v>-1</v>
      </c>
      <c r="AN434" s="6"/>
      <c r="AO434" s="7">
        <f t="shared" si="175"/>
        <v>-2384.86</v>
      </c>
      <c r="AP434" s="7">
        <f t="shared" si="176"/>
        <v>-2354.08</v>
      </c>
      <c r="AQ434" s="7">
        <f t="shared" si="177"/>
        <v>-1376.79</v>
      </c>
      <c r="AR434" s="7">
        <f t="shared" si="178"/>
        <v>-2000</v>
      </c>
    </row>
    <row r="435" spans="2:44" x14ac:dyDescent="0.25">
      <c r="B435">
        <v>20364</v>
      </c>
      <c r="C435" t="s">
        <v>292</v>
      </c>
      <c r="D435" s="1" t="s">
        <v>23</v>
      </c>
      <c r="E435" s="1" t="str">
        <f>IF(D435="Switzerland", VLOOKUP($B435, 'Combined Budget 2025 CHF'!$B:$E, 4, 0), VLOOKUP($B435, 'Combined Budget 2025 EUR'!$B:$E, 4, 0))</f>
        <v>NRW</v>
      </c>
      <c r="F435" s="1" t="s">
        <v>535</v>
      </c>
      <c r="G435" s="1" t="s">
        <v>106</v>
      </c>
      <c r="H435" t="str">
        <f>IF(D435="Switzerland", VLOOKUP($B435, 'Combined Budget 2025 CHF'!$B:$K, 10, 0), VLOOKUP($B435, 'Combined Budget 2025 EUR'!$B:$K, 10, 0))</f>
        <v>GG</v>
      </c>
      <c r="I435" t="s">
        <v>64</v>
      </c>
      <c r="J435">
        <f>YEAR(VLOOKUP($B435, 'KPI data 2025'!$B:$H, 7, 0))</f>
        <v>1900</v>
      </c>
      <c r="K435" t="str">
        <f t="shared" si="159"/>
        <v>Pre-2022</v>
      </c>
      <c r="L435" s="5">
        <f>SUMIF('KPI data 2022'!$B:$B, $B435,'KPI data 2022'!$X:$X)</f>
        <v>3458.9999999999995</v>
      </c>
      <c r="M435" s="5">
        <f>SUMIF('KPI data 2023'!$B:$B, $B435, 'KPI data 2023'!$X:$X)</f>
        <v>3277.91</v>
      </c>
      <c r="N435" s="5">
        <f>SUMIF('KPI data 2024'!$B:$B, $B435, 'KPI data 2024'!$X:$X)</f>
        <v>3895.31</v>
      </c>
      <c r="O435" s="5">
        <f>SUMIF('KPI data 2025'!$B:$B, $B435, 'KPI data 2025'!$X:$X)</f>
        <v>3856.67</v>
      </c>
      <c r="P435" s="5">
        <f>IF(D435="Switzerland",SUMIF('Combined Budget 2025 CHF'!$B:$B,$B435,'Combined Budget 2025 CHF'!$AF:$AF),SUMIF('Combined Budget 2025 EUR'!$B:$B,$B435,'Combined Budget 2025 EUR'!$AN:$AN))</f>
        <v>2190</v>
      </c>
      <c r="Q435" s="6"/>
      <c r="R435" s="6">
        <f t="shared" si="160"/>
        <v>-9.9196212881644819E-3</v>
      </c>
      <c r="S435" s="6">
        <f t="shared" si="161"/>
        <v>0.17656372505651485</v>
      </c>
      <c r="T435" s="6">
        <f t="shared" si="162"/>
        <v>0.11496675339693563</v>
      </c>
      <c r="U435" s="6">
        <f t="shared" si="163"/>
        <v>0.76103652968036539</v>
      </c>
      <c r="V435" s="6">
        <f t="shared" si="164"/>
        <v>2.7579613099135258E-2</v>
      </c>
      <c r="W435" s="6"/>
      <c r="X435" s="7">
        <f t="shared" si="165"/>
        <v>-38.639999999999873</v>
      </c>
      <c r="Y435" s="7">
        <f t="shared" si="166"/>
        <v>578.76000000000022</v>
      </c>
      <c r="Z435" s="7">
        <f t="shared" si="167"/>
        <v>397.67000000000053</v>
      </c>
      <c r="AA435" s="7">
        <f t="shared" si="168"/>
        <v>1666.67</v>
      </c>
      <c r="AB435" s="6"/>
      <c r="AC435" s="5">
        <f>SUMIF('KPI data 2022'!$B:$B, $B435,'KPI data 2022'!$AI:$AI)</f>
        <v>3458.9999999999995</v>
      </c>
      <c r="AD435" s="5">
        <f>SUMIF('KPI data 2023'!$B:$B, $B435, 'KPI data 2023'!$AI:$AI)</f>
        <v>3277.91</v>
      </c>
      <c r="AE435" s="5">
        <f>SUMIF('KPI data 2024'!$B:$B, $B435, 'KPI data 2024'!$AI:$AI)</f>
        <v>3895.31</v>
      </c>
      <c r="AF435" s="5">
        <f t="shared" si="169"/>
        <v>3856.67</v>
      </c>
      <c r="AG435" s="5">
        <f>IF(D435="Switzerland",SUMIF('Combined Budget 2025 CHF'!$B:$B,$B435,'Combined Budget 2025 CHF'!$Q:$Q),SUMIF('Combined Budget 2025 EUR'!$B:$B,$B435,'Combined Budget 2025 EUR'!$Q:$Q))</f>
        <v>3000</v>
      </c>
      <c r="AH435" s="6"/>
      <c r="AI435" s="6">
        <f t="shared" si="170"/>
        <v>-9.9196212881644819E-3</v>
      </c>
      <c r="AJ435" s="6">
        <f t="shared" si="171"/>
        <v>0.17656372505651485</v>
      </c>
      <c r="AK435" s="6">
        <f t="shared" si="172"/>
        <v>0.11496675339693563</v>
      </c>
      <c r="AL435" s="6">
        <f t="shared" si="173"/>
        <v>0.28555666666666668</v>
      </c>
      <c r="AM435" s="6">
        <f t="shared" si="174"/>
        <v>2.7579613099135258E-2</v>
      </c>
      <c r="AN435" s="6"/>
      <c r="AO435" s="7">
        <f t="shared" si="175"/>
        <v>-38.639999999999873</v>
      </c>
      <c r="AP435" s="7">
        <f t="shared" si="176"/>
        <v>578.76000000000022</v>
      </c>
      <c r="AQ435" s="7">
        <f t="shared" si="177"/>
        <v>397.67000000000053</v>
      </c>
      <c r="AR435" s="7">
        <f t="shared" si="178"/>
        <v>856.67000000000007</v>
      </c>
    </row>
    <row r="436" spans="2:44" x14ac:dyDescent="0.25">
      <c r="B436">
        <v>20374</v>
      </c>
      <c r="C436" t="s">
        <v>681</v>
      </c>
      <c r="D436" s="1" t="s">
        <v>23</v>
      </c>
      <c r="E436" s="1" t="str">
        <f>IF(D436="Switzerland", VLOOKUP($B436, 'Combined Budget 2025 CHF'!$B:$E, 4, 0), VLOOKUP($B436, 'Combined Budget 2025 EUR'!$B:$E, 4, 0))</f>
        <v>NRW</v>
      </c>
      <c r="F436" s="1" t="s">
        <v>535</v>
      </c>
      <c r="G436" s="1" t="s">
        <v>106</v>
      </c>
      <c r="H436" t="str">
        <f>IF(D436="Switzerland", VLOOKUP($B436, 'Combined Budget 2025 CHF'!$B:$K, 10, 0), VLOOKUP($B436, 'Combined Budget 2025 EUR'!$B:$K, 10, 0))</f>
        <v>GG</v>
      </c>
      <c r="I436" t="s">
        <v>64</v>
      </c>
      <c r="J436">
        <f>YEAR(VLOOKUP($B436, 'KPI data 2025'!$B:$H, 7, 0))</f>
        <v>1900</v>
      </c>
      <c r="K436" t="str">
        <f t="shared" si="159"/>
        <v>Pre-2022</v>
      </c>
      <c r="L436" s="5">
        <f>SUMIF('KPI data 2022'!$B:$B, $B436,'KPI data 2022'!$X:$X)</f>
        <v>2629.55</v>
      </c>
      <c r="M436" s="5">
        <f>SUMIF('KPI data 2023'!$B:$B, $B436, 'KPI data 2023'!$X:$X)</f>
        <v>2299.8999999999996</v>
      </c>
      <c r="N436" s="5">
        <f>SUMIF('KPI data 2024'!$B:$B, $B436, 'KPI data 2024'!$X:$X)</f>
        <v>610.42000000000007</v>
      </c>
      <c r="O436" s="5">
        <f>SUMIF('KPI data 2025'!$B:$B, $B436, 'KPI data 2025'!$X:$X)</f>
        <v>0</v>
      </c>
      <c r="P436" s="5">
        <f>IF(D436="Switzerland",SUMIF('Combined Budget 2025 CHF'!$B:$B,$B436,'Combined Budget 2025 CHF'!$AF:$AF),SUMIF('Combined Budget 2025 EUR'!$B:$B,$B436,'Combined Budget 2025 EUR'!$AN:$AN))</f>
        <v>0</v>
      </c>
      <c r="Q436" s="6"/>
      <c r="R436" s="6">
        <f t="shared" si="160"/>
        <v>-1</v>
      </c>
      <c r="S436" s="6">
        <f t="shared" si="161"/>
        <v>-1</v>
      </c>
      <c r="T436" s="6">
        <f t="shared" si="162"/>
        <v>-1</v>
      </c>
      <c r="U436" s="6" t="str">
        <f t="shared" si="163"/>
        <v>N/A</v>
      </c>
      <c r="V436" s="6">
        <f t="shared" si="164"/>
        <v>-1</v>
      </c>
      <c r="W436" s="6"/>
      <c r="X436" s="7">
        <f t="shared" si="165"/>
        <v>-610.42000000000007</v>
      </c>
      <c r="Y436" s="7">
        <f t="shared" si="166"/>
        <v>-2299.8999999999996</v>
      </c>
      <c r="Z436" s="7">
        <f t="shared" si="167"/>
        <v>-2629.55</v>
      </c>
      <c r="AA436" s="7">
        <f t="shared" si="168"/>
        <v>0</v>
      </c>
      <c r="AB436" s="6"/>
      <c r="AC436" s="5">
        <f>SUMIF('KPI data 2022'!$B:$B, $B436,'KPI data 2022'!$AI:$AI)</f>
        <v>2629.55</v>
      </c>
      <c r="AD436" s="5">
        <f>SUMIF('KPI data 2023'!$B:$B, $B436, 'KPI data 2023'!$AI:$AI)</f>
        <v>2299.8999999999996</v>
      </c>
      <c r="AE436" s="5">
        <f>SUMIF('KPI data 2024'!$B:$B, $B436, 'KPI data 2024'!$AI:$AI)</f>
        <v>610.42000000000007</v>
      </c>
      <c r="AF436" s="5">
        <f t="shared" si="169"/>
        <v>0</v>
      </c>
      <c r="AG436" s="5">
        <f>IF(D436="Switzerland",SUMIF('Combined Budget 2025 CHF'!$B:$B,$B436,'Combined Budget 2025 CHF'!$Q:$Q),SUMIF('Combined Budget 2025 EUR'!$B:$B,$B436,'Combined Budget 2025 EUR'!$Q:$Q))</f>
        <v>0</v>
      </c>
      <c r="AH436" s="6"/>
      <c r="AI436" s="6">
        <f t="shared" si="170"/>
        <v>-1</v>
      </c>
      <c r="AJ436" s="6">
        <f t="shared" si="171"/>
        <v>-1</v>
      </c>
      <c r="AK436" s="6">
        <f t="shared" si="172"/>
        <v>-1</v>
      </c>
      <c r="AL436" s="6" t="str">
        <f t="shared" si="173"/>
        <v>N/A</v>
      </c>
      <c r="AM436" s="6">
        <f t="shared" si="174"/>
        <v>-1</v>
      </c>
      <c r="AN436" s="6"/>
      <c r="AO436" s="7">
        <f t="shared" si="175"/>
        <v>-610.42000000000007</v>
      </c>
      <c r="AP436" s="7">
        <f t="shared" si="176"/>
        <v>-2299.8999999999996</v>
      </c>
      <c r="AQ436" s="7">
        <f t="shared" si="177"/>
        <v>-2629.55</v>
      </c>
      <c r="AR436" s="7">
        <f t="shared" si="178"/>
        <v>0</v>
      </c>
    </row>
    <row r="437" spans="2:44" x14ac:dyDescent="0.25">
      <c r="B437">
        <v>20386</v>
      </c>
      <c r="C437" t="s">
        <v>293</v>
      </c>
      <c r="D437" s="1" t="s">
        <v>23</v>
      </c>
      <c r="E437" s="1" t="str">
        <f>IF(D437="Switzerland", VLOOKUP($B437, 'Combined Budget 2025 CHF'!$B:$E, 4, 0), VLOOKUP($B437, 'Combined Budget 2025 EUR'!$B:$E, 4, 0))</f>
        <v>NRW</v>
      </c>
      <c r="F437" s="1" t="s">
        <v>535</v>
      </c>
      <c r="G437" s="1" t="s">
        <v>106</v>
      </c>
      <c r="H437" t="str">
        <f>IF(D437="Switzerland", VLOOKUP($B437, 'Combined Budget 2025 CHF'!$B:$K, 10, 0), VLOOKUP($B437, 'Combined Budget 2025 EUR'!$B:$K, 10, 0))</f>
        <v>GG</v>
      </c>
      <c r="I437" t="s">
        <v>64</v>
      </c>
      <c r="J437">
        <f>YEAR(VLOOKUP($B437, 'KPI data 2025'!$B:$H, 7, 0))</f>
        <v>1900</v>
      </c>
      <c r="K437" t="str">
        <f t="shared" si="159"/>
        <v>Pre-2022</v>
      </c>
      <c r="L437" s="5">
        <f>SUMIF('KPI data 2022'!$B:$B, $B437,'KPI data 2022'!$X:$X)</f>
        <v>2922.27</v>
      </c>
      <c r="M437" s="5">
        <f>SUMIF('KPI data 2023'!$B:$B, $B437, 'KPI data 2023'!$X:$X)</f>
        <v>2149.58</v>
      </c>
      <c r="N437" s="5">
        <f>SUMIF('KPI data 2024'!$B:$B, $B437, 'KPI data 2024'!$X:$X)</f>
        <v>3412.36</v>
      </c>
      <c r="O437" s="5">
        <f>SUMIF('KPI data 2025'!$B:$B, $B437, 'KPI data 2025'!$X:$X)</f>
        <v>2860.8</v>
      </c>
      <c r="P437" s="5">
        <f>IF(D437="Switzerland",SUMIF('Combined Budget 2025 CHF'!$B:$B,$B437,'Combined Budget 2025 CHF'!$AF:$AF),SUMIF('Combined Budget 2025 EUR'!$B:$B,$B437,'Combined Budget 2025 EUR'!$AN:$AN))</f>
        <v>0</v>
      </c>
      <c r="Q437" s="6"/>
      <c r="R437" s="6">
        <f t="shared" si="160"/>
        <v>-0.16163593524716036</v>
      </c>
      <c r="S437" s="6">
        <f t="shared" si="161"/>
        <v>0.33086463402152999</v>
      </c>
      <c r="T437" s="6">
        <f t="shared" si="162"/>
        <v>-2.1035017298196235E-2</v>
      </c>
      <c r="U437" s="6" t="str">
        <f t="shared" si="163"/>
        <v>N/A</v>
      </c>
      <c r="V437" s="6">
        <f t="shared" si="164"/>
        <v>-5.3007525478573347E-3</v>
      </c>
      <c r="W437" s="6"/>
      <c r="X437" s="7">
        <f t="shared" si="165"/>
        <v>-551.55999999999995</v>
      </c>
      <c r="Y437" s="7">
        <f t="shared" si="166"/>
        <v>711.22000000000025</v>
      </c>
      <c r="Z437" s="7">
        <f t="shared" si="167"/>
        <v>-61.4699999999998</v>
      </c>
      <c r="AA437" s="7">
        <f t="shared" si="168"/>
        <v>2860.8</v>
      </c>
      <c r="AB437" s="6"/>
      <c r="AC437" s="5">
        <f>SUMIF('KPI data 2022'!$B:$B, $B437,'KPI data 2022'!$AI:$AI)</f>
        <v>2922.27</v>
      </c>
      <c r="AD437" s="5">
        <f>SUMIF('KPI data 2023'!$B:$B, $B437, 'KPI data 2023'!$AI:$AI)</f>
        <v>2149.58</v>
      </c>
      <c r="AE437" s="5">
        <f>SUMIF('KPI data 2024'!$B:$B, $B437, 'KPI data 2024'!$AI:$AI)</f>
        <v>3412.36</v>
      </c>
      <c r="AF437" s="5">
        <f t="shared" si="169"/>
        <v>2860.8</v>
      </c>
      <c r="AG437" s="5">
        <f>IF(D437="Switzerland",SUMIF('Combined Budget 2025 CHF'!$B:$B,$B437,'Combined Budget 2025 CHF'!$Q:$Q),SUMIF('Combined Budget 2025 EUR'!$B:$B,$B437,'Combined Budget 2025 EUR'!$Q:$Q))</f>
        <v>0</v>
      </c>
      <c r="AH437" s="6"/>
      <c r="AI437" s="6">
        <f t="shared" si="170"/>
        <v>-0.16163593524716036</v>
      </c>
      <c r="AJ437" s="6">
        <f t="shared" si="171"/>
        <v>0.33086463402152999</v>
      </c>
      <c r="AK437" s="6">
        <f t="shared" si="172"/>
        <v>-2.1035017298196235E-2</v>
      </c>
      <c r="AL437" s="6" t="str">
        <f t="shared" si="173"/>
        <v>N/A</v>
      </c>
      <c r="AM437" s="6">
        <f t="shared" si="174"/>
        <v>-5.3007525478573347E-3</v>
      </c>
      <c r="AN437" s="6"/>
      <c r="AO437" s="7">
        <f t="shared" si="175"/>
        <v>-551.55999999999995</v>
      </c>
      <c r="AP437" s="7">
        <f t="shared" si="176"/>
        <v>711.22000000000025</v>
      </c>
      <c r="AQ437" s="7">
        <f t="shared" si="177"/>
        <v>-61.4699999999998</v>
      </c>
      <c r="AR437" s="7">
        <f t="shared" si="178"/>
        <v>2860.8</v>
      </c>
    </row>
    <row r="438" spans="2:44" x14ac:dyDescent="0.25">
      <c r="B438">
        <v>20413</v>
      </c>
      <c r="C438" t="s">
        <v>294</v>
      </c>
      <c r="D438" s="1" t="s">
        <v>23</v>
      </c>
      <c r="E438" s="1" t="str">
        <f>IF(D438="Switzerland", VLOOKUP($B438, 'Combined Budget 2025 CHF'!$B:$E, 4, 0), VLOOKUP($B438, 'Combined Budget 2025 EUR'!$B:$E, 4, 0))</f>
        <v>South East / Bayern</v>
      </c>
      <c r="F438" s="1">
        <v>0</v>
      </c>
      <c r="G438" s="1">
        <v>0</v>
      </c>
      <c r="H438" t="str">
        <f>IF(D438="Switzerland", VLOOKUP($B438, 'Combined Budget 2025 CHF'!$B:$K, 10, 0), VLOOKUP($B438, 'Combined Budget 2025 EUR'!$B:$K, 10, 0))</f>
        <v>GG</v>
      </c>
      <c r="I438" t="s">
        <v>64</v>
      </c>
      <c r="J438">
        <f>YEAR(VLOOKUP($B438, 'KPI data 2025'!$B:$H, 7, 0))</f>
        <v>1900</v>
      </c>
      <c r="K438" t="str">
        <f t="shared" si="159"/>
        <v>Pre-2022</v>
      </c>
      <c r="L438" s="5">
        <f>SUMIF('KPI data 2022'!$B:$B, $B438,'KPI data 2022'!$X:$X)</f>
        <v>3549.91</v>
      </c>
      <c r="M438" s="5">
        <f>SUMIF('KPI data 2023'!$B:$B, $B438, 'KPI data 2023'!$X:$X)</f>
        <v>2766.06</v>
      </c>
      <c r="N438" s="5">
        <f>SUMIF('KPI data 2024'!$B:$B, $B438, 'KPI data 2024'!$X:$X)</f>
        <v>3944.15</v>
      </c>
      <c r="O438" s="5">
        <f>SUMIF('KPI data 2025'!$B:$B, $B438, 'KPI data 2025'!$X:$X)</f>
        <v>4356.0999999999995</v>
      </c>
      <c r="P438" s="5">
        <f>IF(D438="Switzerland",SUMIF('Combined Budget 2025 CHF'!$B:$B,$B438,'Combined Budget 2025 CHF'!$AF:$AF),SUMIF('Combined Budget 2025 EUR'!$B:$B,$B438,'Combined Budget 2025 EUR'!$AN:$AN))</f>
        <v>2920</v>
      </c>
      <c r="Q438" s="6"/>
      <c r="R438" s="6">
        <f t="shared" si="160"/>
        <v>0.1044458248291773</v>
      </c>
      <c r="S438" s="6">
        <f t="shared" si="161"/>
        <v>0.57483930211202927</v>
      </c>
      <c r="T438" s="6">
        <f t="shared" si="162"/>
        <v>0.22710153215151929</v>
      </c>
      <c r="U438" s="6">
        <f t="shared" si="163"/>
        <v>0.4918150684931506</v>
      </c>
      <c r="V438" s="6">
        <f t="shared" si="164"/>
        <v>5.2495201741709963E-2</v>
      </c>
      <c r="W438" s="6"/>
      <c r="X438" s="7">
        <f t="shared" si="165"/>
        <v>411.94999999999936</v>
      </c>
      <c r="Y438" s="7">
        <f t="shared" si="166"/>
        <v>1590.0399999999995</v>
      </c>
      <c r="Z438" s="7">
        <f t="shared" si="167"/>
        <v>806.1899999999996</v>
      </c>
      <c r="AA438" s="7">
        <f t="shared" si="168"/>
        <v>1436.0999999999995</v>
      </c>
      <c r="AB438" s="6"/>
      <c r="AC438" s="5">
        <f>SUMIF('KPI data 2022'!$B:$B, $B438,'KPI data 2022'!$AI:$AI)</f>
        <v>3549.91</v>
      </c>
      <c r="AD438" s="5">
        <f>SUMIF('KPI data 2023'!$B:$B, $B438, 'KPI data 2023'!$AI:$AI)</f>
        <v>2766.06</v>
      </c>
      <c r="AE438" s="5">
        <f>SUMIF('KPI data 2024'!$B:$B, $B438, 'KPI data 2024'!$AI:$AI)</f>
        <v>3944.15</v>
      </c>
      <c r="AF438" s="5">
        <f t="shared" si="169"/>
        <v>4356.0999999999995</v>
      </c>
      <c r="AG438" s="5">
        <f>IF(D438="Switzerland",SUMIF('Combined Budget 2025 CHF'!$B:$B,$B438,'Combined Budget 2025 CHF'!$Q:$Q),SUMIF('Combined Budget 2025 EUR'!$B:$B,$B438,'Combined Budget 2025 EUR'!$Q:$Q))</f>
        <v>4000</v>
      </c>
      <c r="AH438" s="6"/>
      <c r="AI438" s="6">
        <f t="shared" si="170"/>
        <v>0.1044458248291773</v>
      </c>
      <c r="AJ438" s="6">
        <f t="shared" si="171"/>
        <v>0.57483930211202927</v>
      </c>
      <c r="AK438" s="6">
        <f t="shared" si="172"/>
        <v>0.22710153215151929</v>
      </c>
      <c r="AL438" s="6">
        <f t="shared" si="173"/>
        <v>8.902499999999991E-2</v>
      </c>
      <c r="AM438" s="6">
        <f t="shared" si="174"/>
        <v>5.2495201741709963E-2</v>
      </c>
      <c r="AN438" s="6"/>
      <c r="AO438" s="7">
        <f t="shared" si="175"/>
        <v>411.94999999999936</v>
      </c>
      <c r="AP438" s="7">
        <f t="shared" si="176"/>
        <v>1590.0399999999995</v>
      </c>
      <c r="AQ438" s="7">
        <f t="shared" si="177"/>
        <v>806.1899999999996</v>
      </c>
      <c r="AR438" s="7">
        <f t="shared" si="178"/>
        <v>356.09999999999945</v>
      </c>
    </row>
    <row r="439" spans="2:44" x14ac:dyDescent="0.25">
      <c r="B439">
        <v>20439</v>
      </c>
      <c r="C439" t="s">
        <v>682</v>
      </c>
      <c r="D439" s="1" t="s">
        <v>23</v>
      </c>
      <c r="E439" s="1" t="str">
        <f>IF(D439="Switzerland", VLOOKUP($B439, 'Combined Budget 2025 CHF'!$B:$E, 4, 0), VLOOKUP($B439, 'Combined Budget 2025 EUR'!$B:$E, 4, 0))</f>
        <v>NRW</v>
      </c>
      <c r="F439" s="1" t="s">
        <v>535</v>
      </c>
      <c r="G439" s="1" t="s">
        <v>106</v>
      </c>
      <c r="H439" t="str">
        <f>IF(D439="Switzerland", VLOOKUP($B439, 'Combined Budget 2025 CHF'!$B:$K, 10, 0), VLOOKUP($B439, 'Combined Budget 2025 EUR'!$B:$K, 10, 0))</f>
        <v>GG</v>
      </c>
      <c r="I439" t="s">
        <v>64</v>
      </c>
      <c r="J439">
        <f>YEAR(VLOOKUP($B439, 'KPI data 2025'!$B:$H, 7, 0))</f>
        <v>1900</v>
      </c>
      <c r="K439" t="str">
        <f t="shared" si="159"/>
        <v>Pre-2022</v>
      </c>
      <c r="L439" s="5">
        <f>SUMIF('KPI data 2022'!$B:$B, $B439,'KPI data 2022'!$X:$X)</f>
        <v>3209.91</v>
      </c>
      <c r="M439" s="5">
        <f>SUMIF('KPI data 2023'!$B:$B, $B439, 'KPI data 2023'!$X:$X)</f>
        <v>1372.8899999999999</v>
      </c>
      <c r="N439" s="5">
        <f>SUMIF('KPI data 2024'!$B:$B, $B439, 'KPI data 2024'!$X:$X)</f>
        <v>0</v>
      </c>
      <c r="O439" s="5">
        <f>SUMIF('KPI data 2025'!$B:$B, $B439, 'KPI data 2025'!$X:$X)</f>
        <v>0</v>
      </c>
      <c r="P439" s="5">
        <f>IF(D439="Switzerland",SUMIF('Combined Budget 2025 CHF'!$B:$B,$B439,'Combined Budget 2025 CHF'!$AF:$AF),SUMIF('Combined Budget 2025 EUR'!$B:$B,$B439,'Combined Budget 2025 EUR'!$AN:$AN))</f>
        <v>0</v>
      </c>
      <c r="Q439" s="6"/>
      <c r="R439" s="6" t="str">
        <f t="shared" si="160"/>
        <v>N/A</v>
      </c>
      <c r="S439" s="6">
        <f t="shared" si="161"/>
        <v>-1</v>
      </c>
      <c r="T439" s="6">
        <f t="shared" si="162"/>
        <v>-1</v>
      </c>
      <c r="U439" s="6" t="str">
        <f t="shared" si="163"/>
        <v>N/A</v>
      </c>
      <c r="V439" s="6">
        <f t="shared" si="164"/>
        <v>-1</v>
      </c>
      <c r="W439" s="6"/>
      <c r="X439" s="7">
        <f t="shared" si="165"/>
        <v>0</v>
      </c>
      <c r="Y439" s="7">
        <f t="shared" si="166"/>
        <v>-1372.8899999999999</v>
      </c>
      <c r="Z439" s="7">
        <f t="shared" si="167"/>
        <v>-3209.91</v>
      </c>
      <c r="AA439" s="7">
        <f t="shared" si="168"/>
        <v>0</v>
      </c>
      <c r="AB439" s="6"/>
      <c r="AC439" s="5">
        <f>SUMIF('KPI data 2022'!$B:$B, $B439,'KPI data 2022'!$AI:$AI)</f>
        <v>3209.91</v>
      </c>
      <c r="AD439" s="5">
        <f>SUMIF('KPI data 2023'!$B:$B, $B439, 'KPI data 2023'!$AI:$AI)</f>
        <v>1372.8899999999999</v>
      </c>
      <c r="AE439" s="5">
        <f>SUMIF('KPI data 2024'!$B:$B, $B439, 'KPI data 2024'!$AI:$AI)</f>
        <v>0</v>
      </c>
      <c r="AF439" s="5">
        <f t="shared" si="169"/>
        <v>0</v>
      </c>
      <c r="AG439" s="5">
        <f>IF(D439="Switzerland",SUMIF('Combined Budget 2025 CHF'!$B:$B,$B439,'Combined Budget 2025 CHF'!$Q:$Q),SUMIF('Combined Budget 2025 EUR'!$B:$B,$B439,'Combined Budget 2025 EUR'!$Q:$Q))</f>
        <v>0</v>
      </c>
      <c r="AH439" s="6"/>
      <c r="AI439" s="6" t="str">
        <f t="shared" si="170"/>
        <v>N/A</v>
      </c>
      <c r="AJ439" s="6">
        <f t="shared" si="171"/>
        <v>-1</v>
      </c>
      <c r="AK439" s="6">
        <f t="shared" si="172"/>
        <v>-1</v>
      </c>
      <c r="AL439" s="6" t="str">
        <f t="shared" si="173"/>
        <v>N/A</v>
      </c>
      <c r="AM439" s="6">
        <f t="shared" si="174"/>
        <v>-1</v>
      </c>
      <c r="AN439" s="6"/>
      <c r="AO439" s="7">
        <f t="shared" si="175"/>
        <v>0</v>
      </c>
      <c r="AP439" s="7">
        <f t="shared" si="176"/>
        <v>-1372.8899999999999</v>
      </c>
      <c r="AQ439" s="7">
        <f t="shared" si="177"/>
        <v>-3209.91</v>
      </c>
      <c r="AR439" s="7">
        <f t="shared" si="178"/>
        <v>0</v>
      </c>
    </row>
    <row r="440" spans="2:44" x14ac:dyDescent="0.25">
      <c r="B440">
        <v>20444</v>
      </c>
      <c r="C440" t="s">
        <v>295</v>
      </c>
      <c r="D440" s="1" t="s">
        <v>23</v>
      </c>
      <c r="E440" s="1" t="str">
        <f>IF(D440="Switzerland", VLOOKUP($B440, 'Combined Budget 2025 CHF'!$B:$E, 4, 0), VLOOKUP($B440, 'Combined Budget 2025 EUR'!$B:$E, 4, 0))</f>
        <v>NRW</v>
      </c>
      <c r="F440" s="1" t="s">
        <v>535</v>
      </c>
      <c r="G440" s="1" t="s">
        <v>106</v>
      </c>
      <c r="H440" t="str">
        <f>IF(D440="Switzerland", VLOOKUP($B440, 'Combined Budget 2025 CHF'!$B:$K, 10, 0), VLOOKUP($B440, 'Combined Budget 2025 EUR'!$B:$K, 10, 0))</f>
        <v>GG</v>
      </c>
      <c r="I440" t="s">
        <v>64</v>
      </c>
      <c r="J440">
        <f>YEAR(VLOOKUP($B440, 'KPI data 2025'!$B:$H, 7, 0))</f>
        <v>1900</v>
      </c>
      <c r="K440" t="str">
        <f t="shared" si="159"/>
        <v>Pre-2022</v>
      </c>
      <c r="L440" s="5">
        <f>SUMIF('KPI data 2022'!$B:$B, $B440,'KPI data 2022'!$X:$X)</f>
        <v>3677.3500000000004</v>
      </c>
      <c r="M440" s="5">
        <f>SUMIF('KPI data 2023'!$B:$B, $B440, 'KPI data 2023'!$X:$X)</f>
        <v>2789.02</v>
      </c>
      <c r="N440" s="5">
        <f>SUMIF('KPI data 2024'!$B:$B, $B440, 'KPI data 2024'!$X:$X)</f>
        <v>2561.41</v>
      </c>
      <c r="O440" s="5">
        <f>SUMIF('KPI data 2025'!$B:$B, $B440, 'KPI data 2025'!$X:$X)</f>
        <v>4856.59</v>
      </c>
      <c r="P440" s="5">
        <f>IF(D440="Switzerland",SUMIF('Combined Budget 2025 CHF'!$B:$B,$B440,'Combined Budget 2025 CHF'!$AF:$AF),SUMIF('Combined Budget 2025 EUR'!$B:$B,$B440,'Combined Budget 2025 EUR'!$AN:$AN))</f>
        <v>1825</v>
      </c>
      <c r="Q440" s="6"/>
      <c r="R440" s="6">
        <f t="shared" si="160"/>
        <v>0.89606115381762397</v>
      </c>
      <c r="S440" s="6">
        <f t="shared" si="161"/>
        <v>0.74132490982495658</v>
      </c>
      <c r="T440" s="6">
        <f t="shared" si="162"/>
        <v>0.32067657416346007</v>
      </c>
      <c r="U440" s="6">
        <f t="shared" si="163"/>
        <v>1.661145205479452</v>
      </c>
      <c r="V440" s="6">
        <f t="shared" si="164"/>
        <v>7.2010696168189892E-2</v>
      </c>
      <c r="W440" s="6"/>
      <c r="X440" s="7">
        <f t="shared" si="165"/>
        <v>2295.1800000000003</v>
      </c>
      <c r="Y440" s="7">
        <f t="shared" si="166"/>
        <v>2067.5700000000002</v>
      </c>
      <c r="Z440" s="7">
        <f t="shared" si="167"/>
        <v>1179.2399999999998</v>
      </c>
      <c r="AA440" s="7">
        <f t="shared" si="168"/>
        <v>3031.59</v>
      </c>
      <c r="AB440" s="6"/>
      <c r="AC440" s="5">
        <f>SUMIF('KPI data 2022'!$B:$B, $B440,'KPI data 2022'!$AI:$AI)</f>
        <v>3677.3500000000004</v>
      </c>
      <c r="AD440" s="5">
        <f>SUMIF('KPI data 2023'!$B:$B, $B440, 'KPI data 2023'!$AI:$AI)</f>
        <v>2789.02</v>
      </c>
      <c r="AE440" s="5">
        <f>SUMIF('KPI data 2024'!$B:$B, $B440, 'KPI data 2024'!$AI:$AI)</f>
        <v>2561.41</v>
      </c>
      <c r="AF440" s="5">
        <f t="shared" si="169"/>
        <v>4856.59</v>
      </c>
      <c r="AG440" s="5">
        <f>IF(D440="Switzerland",SUMIF('Combined Budget 2025 CHF'!$B:$B,$B440,'Combined Budget 2025 CHF'!$Q:$Q),SUMIF('Combined Budget 2025 EUR'!$B:$B,$B440,'Combined Budget 2025 EUR'!$Q:$Q))</f>
        <v>2500</v>
      </c>
      <c r="AH440" s="6"/>
      <c r="AI440" s="6">
        <f t="shared" si="170"/>
        <v>0.89606115381762397</v>
      </c>
      <c r="AJ440" s="6">
        <f t="shared" si="171"/>
        <v>0.74132490982495658</v>
      </c>
      <c r="AK440" s="6">
        <f t="shared" si="172"/>
        <v>0.32067657416346007</v>
      </c>
      <c r="AL440" s="6">
        <f t="shared" si="173"/>
        <v>0.94263600000000003</v>
      </c>
      <c r="AM440" s="6">
        <f t="shared" si="174"/>
        <v>7.2010696168189892E-2</v>
      </c>
      <c r="AN440" s="6"/>
      <c r="AO440" s="7">
        <f t="shared" si="175"/>
        <v>2295.1800000000003</v>
      </c>
      <c r="AP440" s="7">
        <f t="shared" si="176"/>
        <v>2067.5700000000002</v>
      </c>
      <c r="AQ440" s="7">
        <f t="shared" si="177"/>
        <v>1179.2399999999998</v>
      </c>
      <c r="AR440" s="7">
        <f t="shared" si="178"/>
        <v>2356.59</v>
      </c>
    </row>
    <row r="441" spans="2:44" x14ac:dyDescent="0.25">
      <c r="B441">
        <v>20449</v>
      </c>
      <c r="C441" t="s">
        <v>683</v>
      </c>
      <c r="D441" s="1" t="s">
        <v>23</v>
      </c>
      <c r="E441" s="1" t="str">
        <f>IF(D441="Switzerland", VLOOKUP($B441, 'Combined Budget 2025 CHF'!$B:$E, 4, 0), VLOOKUP($B441, 'Combined Budget 2025 EUR'!$B:$E, 4, 0))</f>
        <v>NRW</v>
      </c>
      <c r="F441" s="1" t="s">
        <v>535</v>
      </c>
      <c r="G441" s="1" t="s">
        <v>106</v>
      </c>
      <c r="H441" t="str">
        <f>IF(D441="Switzerland", VLOOKUP($B441, 'Combined Budget 2025 CHF'!$B:$K, 10, 0), VLOOKUP($B441, 'Combined Budget 2025 EUR'!$B:$K, 10, 0))</f>
        <v>GG</v>
      </c>
      <c r="I441" t="s">
        <v>358</v>
      </c>
      <c r="J441">
        <f>YEAR(VLOOKUP($B441, 'KPI data 2025'!$B:$H, 7, 0))</f>
        <v>1900</v>
      </c>
      <c r="K441" t="str">
        <f t="shared" si="159"/>
        <v>Pre-2022</v>
      </c>
      <c r="L441" s="5">
        <f>SUMIF('KPI data 2022'!$B:$B, $B441,'KPI data 2022'!$X:$X)</f>
        <v>900.49</v>
      </c>
      <c r="M441" s="5">
        <f>SUMIF('KPI data 2023'!$B:$B, $B441, 'KPI data 2023'!$X:$X)</f>
        <v>920.15000000000009</v>
      </c>
      <c r="N441" s="5">
        <f>SUMIF('KPI data 2024'!$B:$B, $B441, 'KPI data 2024'!$X:$X)</f>
        <v>773.95</v>
      </c>
      <c r="O441" s="5">
        <f>SUMIF('KPI data 2025'!$B:$B, $B441, 'KPI data 2025'!$X:$X)</f>
        <v>945.38000000000011</v>
      </c>
      <c r="P441" s="5">
        <f>IF(D441="Switzerland",SUMIF('Combined Budget 2025 CHF'!$B:$B,$B441,'Combined Budget 2025 CHF'!$AF:$AF),SUMIF('Combined Budget 2025 EUR'!$B:$B,$B441,'Combined Budget 2025 EUR'!$AN:$AN))</f>
        <v>0</v>
      </c>
      <c r="Q441" s="6"/>
      <c r="R441" s="6">
        <f t="shared" si="160"/>
        <v>0.221500096905485</v>
      </c>
      <c r="S441" s="6">
        <f t="shared" si="161"/>
        <v>2.7419442482204071E-2</v>
      </c>
      <c r="T441" s="6">
        <f t="shared" si="162"/>
        <v>4.9850636875478971E-2</v>
      </c>
      <c r="U441" s="6" t="str">
        <f t="shared" si="163"/>
        <v>N/A</v>
      </c>
      <c r="V441" s="6">
        <f t="shared" si="164"/>
        <v>1.2236233426688559E-2</v>
      </c>
      <c r="W441" s="6"/>
      <c r="X441" s="7">
        <f t="shared" si="165"/>
        <v>171.43000000000006</v>
      </c>
      <c r="Y441" s="7">
        <f t="shared" si="166"/>
        <v>25.230000000000018</v>
      </c>
      <c r="Z441" s="7">
        <f t="shared" si="167"/>
        <v>44.8900000000001</v>
      </c>
      <c r="AA441" s="7">
        <f t="shared" si="168"/>
        <v>945.38000000000011</v>
      </c>
      <c r="AB441" s="6"/>
      <c r="AC441" s="5">
        <f>SUMIF('KPI data 2022'!$B:$B, $B441,'KPI data 2022'!$AI:$AI)</f>
        <v>900.49</v>
      </c>
      <c r="AD441" s="5">
        <f>SUMIF('KPI data 2023'!$B:$B, $B441, 'KPI data 2023'!$AI:$AI)</f>
        <v>920.15000000000009</v>
      </c>
      <c r="AE441" s="5">
        <f>SUMIF('KPI data 2024'!$B:$B, $B441, 'KPI data 2024'!$AI:$AI)</f>
        <v>773.95</v>
      </c>
      <c r="AF441" s="5">
        <f t="shared" si="169"/>
        <v>945.38000000000011</v>
      </c>
      <c r="AG441" s="5">
        <f>IF(D441="Switzerland",SUMIF('Combined Budget 2025 CHF'!$B:$B,$B441,'Combined Budget 2025 CHF'!$Q:$Q),SUMIF('Combined Budget 2025 EUR'!$B:$B,$B441,'Combined Budget 2025 EUR'!$Q:$Q))</f>
        <v>0</v>
      </c>
      <c r="AH441" s="6"/>
      <c r="AI441" s="6">
        <f t="shared" si="170"/>
        <v>0.221500096905485</v>
      </c>
      <c r="AJ441" s="6">
        <f t="shared" si="171"/>
        <v>2.7419442482204071E-2</v>
      </c>
      <c r="AK441" s="6">
        <f t="shared" si="172"/>
        <v>4.9850636875478971E-2</v>
      </c>
      <c r="AL441" s="6" t="str">
        <f t="shared" si="173"/>
        <v>N/A</v>
      </c>
      <c r="AM441" s="6">
        <f t="shared" si="174"/>
        <v>1.2236233426688559E-2</v>
      </c>
      <c r="AN441" s="6"/>
      <c r="AO441" s="7">
        <f t="shared" si="175"/>
        <v>171.43000000000006</v>
      </c>
      <c r="AP441" s="7">
        <f t="shared" si="176"/>
        <v>25.230000000000018</v>
      </c>
      <c r="AQ441" s="7">
        <f t="shared" si="177"/>
        <v>44.8900000000001</v>
      </c>
      <c r="AR441" s="7">
        <f t="shared" si="178"/>
        <v>945.38000000000011</v>
      </c>
    </row>
    <row r="442" spans="2:44" x14ac:dyDescent="0.25">
      <c r="B442">
        <v>20503</v>
      </c>
      <c r="C442" t="s">
        <v>296</v>
      </c>
      <c r="D442" s="1" t="s">
        <v>23</v>
      </c>
      <c r="E442" s="1" t="str">
        <f>IF(D442="Switzerland", VLOOKUP($B442, 'Combined Budget 2025 CHF'!$B:$E, 4, 0), VLOOKUP($B442, 'Combined Budget 2025 EUR'!$B:$E, 4, 0))</f>
        <v>South East / Bayern</v>
      </c>
      <c r="F442" s="1" t="s">
        <v>545</v>
      </c>
      <c r="G442" s="1" t="s">
        <v>545</v>
      </c>
      <c r="H442" t="str">
        <f>IF(D442="Switzerland", VLOOKUP($B442, 'Combined Budget 2025 CHF'!$B:$K, 10, 0), VLOOKUP($B442, 'Combined Budget 2025 EUR'!$B:$K, 10, 0))</f>
        <v>GG</v>
      </c>
      <c r="I442" t="s">
        <v>64</v>
      </c>
      <c r="J442">
        <f>YEAR(VLOOKUP($B442, 'KPI data 2025'!$B:$H, 7, 0))</f>
        <v>1900</v>
      </c>
      <c r="K442" t="str">
        <f t="shared" si="159"/>
        <v>Pre-2022</v>
      </c>
      <c r="L442" s="5">
        <f>SUMIF('KPI data 2022'!$B:$B, $B442,'KPI data 2022'!$X:$X)</f>
        <v>9864.1899999999987</v>
      </c>
      <c r="M442" s="5">
        <f>SUMIF('KPI data 2023'!$B:$B, $B442, 'KPI data 2023'!$X:$X)</f>
        <v>3105.9399999999996</v>
      </c>
      <c r="N442" s="5">
        <f>SUMIF('KPI data 2024'!$B:$B, $B442, 'KPI data 2024'!$X:$X)</f>
        <v>1491.41</v>
      </c>
      <c r="O442" s="5">
        <f>SUMIF('KPI data 2025'!$B:$B, $B442, 'KPI data 2025'!$X:$X)</f>
        <v>694.77</v>
      </c>
      <c r="P442" s="5">
        <f>IF(D442="Switzerland",SUMIF('Combined Budget 2025 CHF'!$B:$B,$B442,'Combined Budget 2025 CHF'!$AF:$AF),SUMIF('Combined Budget 2025 EUR'!$B:$B,$B442,'Combined Budget 2025 EUR'!$AN:$AN))</f>
        <v>1095</v>
      </c>
      <c r="Q442" s="6"/>
      <c r="R442" s="6">
        <f t="shared" si="160"/>
        <v>-0.53415224519079263</v>
      </c>
      <c r="S442" s="6">
        <f t="shared" si="161"/>
        <v>-0.77630926547196655</v>
      </c>
      <c r="T442" s="6">
        <f t="shared" si="162"/>
        <v>-0.92956644184672033</v>
      </c>
      <c r="U442" s="6">
        <f t="shared" si="163"/>
        <v>-0.36550684931506849</v>
      </c>
      <c r="V442" s="6">
        <f t="shared" si="164"/>
        <v>-0.48483671111132154</v>
      </c>
      <c r="W442" s="6"/>
      <c r="X442" s="7">
        <f t="shared" si="165"/>
        <v>-796.6400000000001</v>
      </c>
      <c r="Y442" s="7">
        <f t="shared" si="166"/>
        <v>-2411.1699999999996</v>
      </c>
      <c r="Z442" s="7">
        <f t="shared" si="167"/>
        <v>-9169.4199999999983</v>
      </c>
      <c r="AA442" s="7">
        <f t="shared" si="168"/>
        <v>-400.23</v>
      </c>
      <c r="AB442" s="6"/>
      <c r="AC442" s="5">
        <f>SUMIF('KPI data 2022'!$B:$B, $B442,'KPI data 2022'!$AI:$AI)</f>
        <v>9864.1899999999987</v>
      </c>
      <c r="AD442" s="5">
        <f>SUMIF('KPI data 2023'!$B:$B, $B442, 'KPI data 2023'!$AI:$AI)</f>
        <v>3105.9399999999996</v>
      </c>
      <c r="AE442" s="5">
        <f>SUMIF('KPI data 2024'!$B:$B, $B442, 'KPI data 2024'!$AI:$AI)</f>
        <v>1491.41</v>
      </c>
      <c r="AF442" s="5">
        <f t="shared" si="169"/>
        <v>694.77</v>
      </c>
      <c r="AG442" s="5">
        <f>IF(D442="Switzerland",SUMIF('Combined Budget 2025 CHF'!$B:$B,$B442,'Combined Budget 2025 CHF'!$Q:$Q),SUMIF('Combined Budget 2025 EUR'!$B:$B,$B442,'Combined Budget 2025 EUR'!$Q:$Q))</f>
        <v>1500</v>
      </c>
      <c r="AH442" s="6"/>
      <c r="AI442" s="6">
        <f t="shared" si="170"/>
        <v>-0.53415224519079263</v>
      </c>
      <c r="AJ442" s="6">
        <f t="shared" si="171"/>
        <v>-0.77630926547196655</v>
      </c>
      <c r="AK442" s="6">
        <f t="shared" si="172"/>
        <v>-0.92956644184672033</v>
      </c>
      <c r="AL442" s="6">
        <f t="shared" si="173"/>
        <v>-0.53682000000000007</v>
      </c>
      <c r="AM442" s="6">
        <f t="shared" si="174"/>
        <v>-0.48483671111132154</v>
      </c>
      <c r="AN442" s="6"/>
      <c r="AO442" s="7">
        <f t="shared" si="175"/>
        <v>-796.6400000000001</v>
      </c>
      <c r="AP442" s="7">
        <f t="shared" si="176"/>
        <v>-2411.1699999999996</v>
      </c>
      <c r="AQ442" s="7">
        <f t="shared" si="177"/>
        <v>-9169.4199999999983</v>
      </c>
      <c r="AR442" s="7">
        <f t="shared" si="178"/>
        <v>-805.23</v>
      </c>
    </row>
    <row r="443" spans="2:44" x14ac:dyDescent="0.25">
      <c r="B443">
        <v>20505</v>
      </c>
      <c r="C443" t="s">
        <v>297</v>
      </c>
      <c r="D443" s="1" t="s">
        <v>23</v>
      </c>
      <c r="E443" s="1" t="str">
        <f>IF(D443="Switzerland", VLOOKUP($B443, 'Combined Budget 2025 CHF'!$B:$E, 4, 0), VLOOKUP($B443, 'Combined Budget 2025 EUR'!$B:$E, 4, 0))</f>
        <v>South East / Bayern</v>
      </c>
      <c r="F443" s="1">
        <v>0</v>
      </c>
      <c r="G443" s="1">
        <v>0</v>
      </c>
      <c r="H443" t="str">
        <f>IF(D443="Switzerland", VLOOKUP($B443, 'Combined Budget 2025 CHF'!$B:$K, 10, 0), VLOOKUP($B443, 'Combined Budget 2025 EUR'!$B:$K, 10, 0))</f>
        <v>GG</v>
      </c>
      <c r="I443" t="s">
        <v>64</v>
      </c>
      <c r="J443">
        <f>YEAR(VLOOKUP($B443, 'KPI data 2025'!$B:$H, 7, 0))</f>
        <v>1900</v>
      </c>
      <c r="K443" t="str">
        <f t="shared" si="159"/>
        <v>Pre-2022</v>
      </c>
      <c r="L443" s="5">
        <f>SUMIF('KPI data 2022'!$B:$B, $B443,'KPI data 2022'!$X:$X)</f>
        <v>2130.27</v>
      </c>
      <c r="M443" s="5">
        <f>SUMIF('KPI data 2023'!$B:$B, $B443, 'KPI data 2023'!$X:$X)</f>
        <v>1336.1000000000001</v>
      </c>
      <c r="N443" s="5">
        <f>SUMIF('KPI data 2024'!$B:$B, $B443, 'KPI data 2024'!$X:$X)</f>
        <v>759.55</v>
      </c>
      <c r="O443" s="5">
        <f>SUMIF('KPI data 2025'!$B:$B, $B443, 'KPI data 2025'!$X:$X)</f>
        <v>2083.67</v>
      </c>
      <c r="P443" s="5">
        <f>IF(D443="Switzerland",SUMIF('Combined Budget 2025 CHF'!$B:$B,$B443,'Combined Budget 2025 CHF'!$AF:$AF),SUMIF('Combined Budget 2025 EUR'!$B:$B,$B443,'Combined Budget 2025 EUR'!$AN:$AN))</f>
        <v>0</v>
      </c>
      <c r="Q443" s="6"/>
      <c r="R443" s="6">
        <f t="shared" si="160"/>
        <v>1.7432953722598912</v>
      </c>
      <c r="S443" s="6">
        <f t="shared" si="161"/>
        <v>0.55951650325574431</v>
      </c>
      <c r="T443" s="6">
        <f t="shared" si="162"/>
        <v>-2.1875161364521833E-2</v>
      </c>
      <c r="U443" s="6" t="str">
        <f t="shared" si="163"/>
        <v>N/A</v>
      </c>
      <c r="V443" s="6">
        <f t="shared" si="164"/>
        <v>-5.5142330514977855E-3</v>
      </c>
      <c r="W443" s="6"/>
      <c r="X443" s="7">
        <f t="shared" si="165"/>
        <v>1324.1200000000001</v>
      </c>
      <c r="Y443" s="7">
        <f t="shared" si="166"/>
        <v>747.56999999999994</v>
      </c>
      <c r="Z443" s="7">
        <f t="shared" si="167"/>
        <v>-46.599999999999909</v>
      </c>
      <c r="AA443" s="7">
        <f t="shared" si="168"/>
        <v>2083.67</v>
      </c>
      <c r="AB443" s="6"/>
      <c r="AC443" s="5">
        <f>SUMIF('KPI data 2022'!$B:$B, $B443,'KPI data 2022'!$AI:$AI)</f>
        <v>2130.27</v>
      </c>
      <c r="AD443" s="5">
        <f>SUMIF('KPI data 2023'!$B:$B, $B443, 'KPI data 2023'!$AI:$AI)</f>
        <v>1336.1000000000001</v>
      </c>
      <c r="AE443" s="5">
        <f>SUMIF('KPI data 2024'!$B:$B, $B443, 'KPI data 2024'!$AI:$AI)</f>
        <v>759.55</v>
      </c>
      <c r="AF443" s="5">
        <f t="shared" si="169"/>
        <v>2083.67</v>
      </c>
      <c r="AG443" s="5">
        <f>IF(D443="Switzerland",SUMIF('Combined Budget 2025 CHF'!$B:$B,$B443,'Combined Budget 2025 CHF'!$Q:$Q),SUMIF('Combined Budget 2025 EUR'!$B:$B,$B443,'Combined Budget 2025 EUR'!$Q:$Q))</f>
        <v>0</v>
      </c>
      <c r="AH443" s="6"/>
      <c r="AI443" s="6">
        <f t="shared" si="170"/>
        <v>1.7432953722598912</v>
      </c>
      <c r="AJ443" s="6">
        <f t="shared" si="171"/>
        <v>0.55951650325574431</v>
      </c>
      <c r="AK443" s="6">
        <f t="shared" si="172"/>
        <v>-2.1875161364521833E-2</v>
      </c>
      <c r="AL443" s="6" t="str">
        <f t="shared" si="173"/>
        <v>N/A</v>
      </c>
      <c r="AM443" s="6">
        <f t="shared" si="174"/>
        <v>-5.5142330514977855E-3</v>
      </c>
      <c r="AN443" s="6"/>
      <c r="AO443" s="7">
        <f t="shared" si="175"/>
        <v>1324.1200000000001</v>
      </c>
      <c r="AP443" s="7">
        <f t="shared" si="176"/>
        <v>747.56999999999994</v>
      </c>
      <c r="AQ443" s="7">
        <f t="shared" si="177"/>
        <v>-46.599999999999909</v>
      </c>
      <c r="AR443" s="7">
        <f t="shared" si="178"/>
        <v>2083.67</v>
      </c>
    </row>
    <row r="444" spans="2:44" x14ac:dyDescent="0.25">
      <c r="B444">
        <v>20513</v>
      </c>
      <c r="C444" t="s">
        <v>298</v>
      </c>
      <c r="D444" s="1" t="s">
        <v>23</v>
      </c>
      <c r="E444" s="1" t="s">
        <v>16</v>
      </c>
      <c r="F444" s="1" t="s">
        <v>535</v>
      </c>
      <c r="G444" s="1" t="s">
        <v>106</v>
      </c>
      <c r="H444" t="s">
        <v>679</v>
      </c>
      <c r="I444" t="s">
        <v>64</v>
      </c>
      <c r="J444">
        <f>YEAR(VLOOKUP($B444, 'KPI data 2025'!$B:$H, 7, 0))</f>
        <v>1900</v>
      </c>
      <c r="K444" t="str">
        <f t="shared" si="159"/>
        <v>Pre-2022</v>
      </c>
      <c r="L444" s="5">
        <f>SUMIF('KPI data 2022'!$B:$B, $B444,'KPI data 2022'!$X:$X)</f>
        <v>34726.99</v>
      </c>
      <c r="M444" s="5">
        <f>SUMIF('KPI data 2023'!$B:$B, $B444, 'KPI data 2023'!$X:$X)</f>
        <v>2328.44</v>
      </c>
      <c r="N444" s="5">
        <f>SUMIF('KPI data 2024'!$B:$B, $B444, 'KPI data 2024'!$X:$X)</f>
        <v>609.65000000000009</v>
      </c>
      <c r="O444" s="5">
        <f>SUMIF('KPI data 2025'!$B:$B, $B444, 'KPI data 2025'!$X:$X)</f>
        <v>1266.9699999999998</v>
      </c>
      <c r="P444" s="5">
        <f>IF(D444="Switzerland",SUMIF('Combined Budget 2025 CHF'!$B:$B,$B444,'Combined Budget 2025 CHF'!$AF:$AF),SUMIF('Combined Budget 2025 EUR'!$B:$B,$B444,'Combined Budget 2025 EUR'!$AN:$AN))</f>
        <v>0</v>
      </c>
      <c r="Q444" s="6"/>
      <c r="R444" s="6">
        <f t="shared" si="160"/>
        <v>1.0781924054785526</v>
      </c>
      <c r="S444" s="6">
        <f t="shared" si="161"/>
        <v>-0.45587174245417539</v>
      </c>
      <c r="T444" s="6">
        <f t="shared" si="162"/>
        <v>-0.96351627365343206</v>
      </c>
      <c r="U444" s="6" t="str">
        <f t="shared" si="163"/>
        <v>N/A</v>
      </c>
      <c r="V444" s="6">
        <f t="shared" si="164"/>
        <v>-0.56295636728175336</v>
      </c>
      <c r="W444" s="6"/>
      <c r="X444" s="7">
        <f t="shared" si="165"/>
        <v>657.31999999999971</v>
      </c>
      <c r="Y444" s="7">
        <f t="shared" si="166"/>
        <v>-1061.4700000000003</v>
      </c>
      <c r="Z444" s="7">
        <f t="shared" si="167"/>
        <v>-33460.019999999997</v>
      </c>
      <c r="AA444" s="7">
        <f t="shared" si="168"/>
        <v>1266.9699999999998</v>
      </c>
      <c r="AB444" s="6"/>
      <c r="AC444" s="5">
        <f>SUMIF('KPI data 2022'!$B:$B, $B444,'KPI data 2022'!$AI:$AI)</f>
        <v>34726.99</v>
      </c>
      <c r="AD444" s="5">
        <f>SUMIF('KPI data 2023'!$B:$B, $B444, 'KPI data 2023'!$AI:$AI)</f>
        <v>2328.44</v>
      </c>
      <c r="AE444" s="5">
        <f>SUMIF('KPI data 2024'!$B:$B, $B444, 'KPI data 2024'!$AI:$AI)</f>
        <v>609.65000000000009</v>
      </c>
      <c r="AF444" s="5">
        <f t="shared" si="169"/>
        <v>1266.9699999999998</v>
      </c>
      <c r="AG444" s="5">
        <f>IF(D444="Switzerland",SUMIF('Combined Budget 2025 CHF'!$B:$B,$B444,'Combined Budget 2025 CHF'!$Q:$Q),SUMIF('Combined Budget 2025 EUR'!$B:$B,$B444,'Combined Budget 2025 EUR'!$Q:$Q))</f>
        <v>0</v>
      </c>
      <c r="AH444" s="6"/>
      <c r="AI444" s="6">
        <f t="shared" si="170"/>
        <v>1.0781924054785526</v>
      </c>
      <c r="AJ444" s="6">
        <f t="shared" si="171"/>
        <v>-0.45587174245417539</v>
      </c>
      <c r="AK444" s="6">
        <f t="shared" si="172"/>
        <v>-0.96351627365343206</v>
      </c>
      <c r="AL444" s="6" t="str">
        <f t="shared" si="173"/>
        <v>N/A</v>
      </c>
      <c r="AM444" s="6">
        <f t="shared" si="174"/>
        <v>-0.56295636728175336</v>
      </c>
      <c r="AN444" s="6"/>
      <c r="AO444" s="7">
        <f t="shared" si="175"/>
        <v>657.31999999999971</v>
      </c>
      <c r="AP444" s="7">
        <f t="shared" si="176"/>
        <v>-1061.4700000000003</v>
      </c>
      <c r="AQ444" s="7">
        <f t="shared" si="177"/>
        <v>-33460.019999999997</v>
      </c>
      <c r="AR444" s="7">
        <f t="shared" si="178"/>
        <v>1266.9699999999998</v>
      </c>
    </row>
    <row r="445" spans="2:44" x14ac:dyDescent="0.25">
      <c r="B445">
        <v>20529</v>
      </c>
      <c r="C445" t="s">
        <v>299</v>
      </c>
      <c r="D445" s="1" t="s">
        <v>23</v>
      </c>
      <c r="E445" s="1" t="str">
        <f>IF(D445="Switzerland", VLOOKUP($B445, 'Combined Budget 2025 CHF'!$B:$E, 4, 0), VLOOKUP($B445, 'Combined Budget 2025 EUR'!$B:$E, 4, 0))</f>
        <v>North</v>
      </c>
      <c r="F445" s="1" t="s">
        <v>535</v>
      </c>
      <c r="G445" s="1" t="s">
        <v>106</v>
      </c>
      <c r="H445" t="str">
        <f>IF(D445="Switzerland", VLOOKUP($B445, 'Combined Budget 2025 CHF'!$B:$K, 10, 0), VLOOKUP($B445, 'Combined Budget 2025 EUR'!$B:$K, 10, 0))</f>
        <v>GG</v>
      </c>
      <c r="I445" t="s">
        <v>64</v>
      </c>
      <c r="J445">
        <f>YEAR(VLOOKUP($B445, 'KPI data 2025'!$B:$H, 7, 0))</f>
        <v>1900</v>
      </c>
      <c r="K445" t="str">
        <f t="shared" si="159"/>
        <v>Pre-2022</v>
      </c>
      <c r="L445" s="5">
        <f>SUMIF('KPI data 2022'!$B:$B, $B445,'KPI data 2022'!$X:$X)</f>
        <v>1229.8499999999999</v>
      </c>
      <c r="M445" s="5">
        <f>SUMIF('KPI data 2023'!$B:$B, $B445, 'KPI data 2023'!$X:$X)</f>
        <v>1433.67</v>
      </c>
      <c r="N445" s="5">
        <f>SUMIF('KPI data 2024'!$B:$B, $B445, 'KPI data 2024'!$X:$X)</f>
        <v>1315.71</v>
      </c>
      <c r="O445" s="5">
        <f>SUMIF('KPI data 2025'!$B:$B, $B445, 'KPI data 2025'!$X:$X)</f>
        <v>2073.66</v>
      </c>
      <c r="P445" s="5">
        <f>IF(D445="Switzerland",SUMIF('Combined Budget 2025 CHF'!$B:$B,$B445,'Combined Budget 2025 CHF'!$AF:$AF),SUMIF('Combined Budget 2025 EUR'!$B:$B,$B445,'Combined Budget 2025 EUR'!$AN:$AN))</f>
        <v>1095</v>
      </c>
      <c r="Q445" s="6"/>
      <c r="R445" s="6">
        <f t="shared" si="160"/>
        <v>0.57607679503842024</v>
      </c>
      <c r="S445" s="6">
        <f t="shared" si="161"/>
        <v>0.44639979911695149</v>
      </c>
      <c r="T445" s="6">
        <f t="shared" si="162"/>
        <v>0.68610806195877538</v>
      </c>
      <c r="U445" s="6">
        <f t="shared" si="163"/>
        <v>0.89375342465753405</v>
      </c>
      <c r="V445" s="6">
        <f t="shared" si="164"/>
        <v>0.13951842369883716</v>
      </c>
      <c r="W445" s="6"/>
      <c r="X445" s="7">
        <f t="shared" si="165"/>
        <v>757.94999999999982</v>
      </c>
      <c r="Y445" s="7">
        <f t="shared" si="166"/>
        <v>639.98999999999978</v>
      </c>
      <c r="Z445" s="7">
        <f t="shared" si="167"/>
        <v>843.81</v>
      </c>
      <c r="AA445" s="7">
        <f t="shared" si="168"/>
        <v>978.65999999999985</v>
      </c>
      <c r="AB445" s="6"/>
      <c r="AC445" s="5">
        <f>SUMIF('KPI data 2022'!$B:$B, $B445,'KPI data 2022'!$AI:$AI)</f>
        <v>1229.8499999999999</v>
      </c>
      <c r="AD445" s="5">
        <f>SUMIF('KPI data 2023'!$B:$B, $B445, 'KPI data 2023'!$AI:$AI)</f>
        <v>1433.67</v>
      </c>
      <c r="AE445" s="5">
        <f>SUMIF('KPI data 2024'!$B:$B, $B445, 'KPI data 2024'!$AI:$AI)</f>
        <v>1315.71</v>
      </c>
      <c r="AF445" s="5">
        <f t="shared" si="169"/>
        <v>2073.66</v>
      </c>
      <c r="AG445" s="5">
        <f>IF(D445="Switzerland",SUMIF('Combined Budget 2025 CHF'!$B:$B,$B445,'Combined Budget 2025 CHF'!$Q:$Q),SUMIF('Combined Budget 2025 EUR'!$B:$B,$B445,'Combined Budget 2025 EUR'!$Q:$Q))</f>
        <v>1500</v>
      </c>
      <c r="AH445" s="6"/>
      <c r="AI445" s="6">
        <f t="shared" si="170"/>
        <v>0.57607679503842024</v>
      </c>
      <c r="AJ445" s="6">
        <f t="shared" si="171"/>
        <v>0.44639979911695149</v>
      </c>
      <c r="AK445" s="6">
        <f t="shared" si="172"/>
        <v>0.68610806195877538</v>
      </c>
      <c r="AL445" s="6">
        <f t="shared" si="173"/>
        <v>0.38243999999999989</v>
      </c>
      <c r="AM445" s="6">
        <f t="shared" si="174"/>
        <v>0.13951842369883716</v>
      </c>
      <c r="AN445" s="6"/>
      <c r="AO445" s="7">
        <f t="shared" si="175"/>
        <v>757.94999999999982</v>
      </c>
      <c r="AP445" s="7">
        <f t="shared" si="176"/>
        <v>639.98999999999978</v>
      </c>
      <c r="AQ445" s="7">
        <f t="shared" si="177"/>
        <v>843.81</v>
      </c>
      <c r="AR445" s="7">
        <f t="shared" si="178"/>
        <v>573.65999999999985</v>
      </c>
    </row>
    <row r="446" spans="2:44" x14ac:dyDescent="0.25">
      <c r="B446">
        <v>20539</v>
      </c>
      <c r="C446" t="s">
        <v>300</v>
      </c>
      <c r="D446" s="1" t="s">
        <v>23</v>
      </c>
      <c r="E446" s="1" t="str">
        <f>IF(D446="Switzerland", VLOOKUP($B446, 'Combined Budget 2025 CHF'!$B:$E, 4, 0), VLOOKUP($B446, 'Combined Budget 2025 EUR'!$B:$E, 4, 0))</f>
        <v>NRW</v>
      </c>
      <c r="F446" s="1" t="s">
        <v>535</v>
      </c>
      <c r="G446" s="1" t="s">
        <v>106</v>
      </c>
      <c r="H446" t="str">
        <f>IF(D446="Switzerland", VLOOKUP($B446, 'Combined Budget 2025 CHF'!$B:$K, 10, 0), VLOOKUP($B446, 'Combined Budget 2025 EUR'!$B:$K, 10, 0))</f>
        <v>GG</v>
      </c>
      <c r="I446" t="s">
        <v>64</v>
      </c>
      <c r="J446">
        <f>YEAR(VLOOKUP($B446, 'KPI data 2025'!$B:$H, 7, 0))</f>
        <v>1900</v>
      </c>
      <c r="K446" t="str">
        <f t="shared" si="159"/>
        <v>Pre-2022</v>
      </c>
      <c r="L446" s="5">
        <f>SUMIF('KPI data 2022'!$B:$B, $B446,'KPI data 2022'!$X:$X)</f>
        <v>1498.7</v>
      </c>
      <c r="M446" s="5">
        <f>SUMIF('KPI data 2023'!$B:$B, $B446, 'KPI data 2023'!$X:$X)</f>
        <v>1889.1</v>
      </c>
      <c r="N446" s="5">
        <f>SUMIF('KPI data 2024'!$B:$B, $B446, 'KPI data 2024'!$X:$X)</f>
        <v>1041.1099999999999</v>
      </c>
      <c r="O446" s="5">
        <f>SUMIF('KPI data 2025'!$B:$B, $B446, 'KPI data 2025'!$X:$X)</f>
        <v>835.2</v>
      </c>
      <c r="P446" s="5">
        <f>IF(D446="Switzerland",SUMIF('Combined Budget 2025 CHF'!$B:$B,$B446,'Combined Budget 2025 CHF'!$AF:$AF),SUMIF('Combined Budget 2025 EUR'!$B:$B,$B446,'Combined Budget 2025 EUR'!$AN:$AN))</f>
        <v>0</v>
      </c>
      <c r="Q446" s="6"/>
      <c r="R446" s="6">
        <f t="shared" si="160"/>
        <v>-0.19777929325431498</v>
      </c>
      <c r="S446" s="6">
        <f t="shared" si="161"/>
        <v>-0.55788470700333481</v>
      </c>
      <c r="T446" s="6">
        <f t="shared" si="162"/>
        <v>-0.44271702141856273</v>
      </c>
      <c r="U446" s="6" t="str">
        <f t="shared" si="163"/>
        <v>N/A</v>
      </c>
      <c r="V446" s="6">
        <f t="shared" si="164"/>
        <v>-0.13598965068903068</v>
      </c>
      <c r="W446" s="6"/>
      <c r="X446" s="7">
        <f t="shared" si="165"/>
        <v>-205.90999999999985</v>
      </c>
      <c r="Y446" s="7">
        <f t="shared" si="166"/>
        <v>-1053.8999999999999</v>
      </c>
      <c r="Z446" s="7">
        <f t="shared" si="167"/>
        <v>-663.5</v>
      </c>
      <c r="AA446" s="7">
        <f t="shared" si="168"/>
        <v>835.2</v>
      </c>
      <c r="AB446" s="6"/>
      <c r="AC446" s="5">
        <f>SUMIF('KPI data 2022'!$B:$B, $B446,'KPI data 2022'!$AI:$AI)</f>
        <v>1498.7</v>
      </c>
      <c r="AD446" s="5">
        <f>SUMIF('KPI data 2023'!$B:$B, $B446, 'KPI data 2023'!$AI:$AI)</f>
        <v>1889.1</v>
      </c>
      <c r="AE446" s="5">
        <f>SUMIF('KPI data 2024'!$B:$B, $B446, 'KPI data 2024'!$AI:$AI)</f>
        <v>1041.1099999999999</v>
      </c>
      <c r="AF446" s="5">
        <f t="shared" si="169"/>
        <v>835.2</v>
      </c>
      <c r="AG446" s="5">
        <f>IF(D446="Switzerland",SUMIF('Combined Budget 2025 CHF'!$B:$B,$B446,'Combined Budget 2025 CHF'!$Q:$Q),SUMIF('Combined Budget 2025 EUR'!$B:$B,$B446,'Combined Budget 2025 EUR'!$Q:$Q))</f>
        <v>0</v>
      </c>
      <c r="AH446" s="6"/>
      <c r="AI446" s="6">
        <f t="shared" si="170"/>
        <v>-0.19777929325431498</v>
      </c>
      <c r="AJ446" s="6">
        <f t="shared" si="171"/>
        <v>-0.55788470700333481</v>
      </c>
      <c r="AK446" s="6">
        <f t="shared" si="172"/>
        <v>-0.44271702141856273</v>
      </c>
      <c r="AL446" s="6" t="str">
        <f t="shared" si="173"/>
        <v>N/A</v>
      </c>
      <c r="AM446" s="6">
        <f t="shared" si="174"/>
        <v>-0.13598965068903068</v>
      </c>
      <c r="AN446" s="6"/>
      <c r="AO446" s="7">
        <f t="shared" si="175"/>
        <v>-205.90999999999985</v>
      </c>
      <c r="AP446" s="7">
        <f t="shared" si="176"/>
        <v>-1053.8999999999999</v>
      </c>
      <c r="AQ446" s="7">
        <f t="shared" si="177"/>
        <v>-663.5</v>
      </c>
      <c r="AR446" s="7">
        <f t="shared" si="178"/>
        <v>835.2</v>
      </c>
    </row>
    <row r="447" spans="2:44" x14ac:dyDescent="0.25">
      <c r="B447" s="1">
        <v>20556</v>
      </c>
      <c r="C447" s="1" t="s">
        <v>301</v>
      </c>
      <c r="D447" s="1" t="s">
        <v>23</v>
      </c>
      <c r="E447" s="1" t="str">
        <f>IF(D447="Switzerland", VLOOKUP($B447, 'Combined Budget 2025 CHF'!$B:$E, 4, 0), VLOOKUP($B447, 'Combined Budget 2025 EUR'!$B:$E, 4, 0))</f>
        <v>South West</v>
      </c>
      <c r="F447" s="1" t="s">
        <v>535</v>
      </c>
      <c r="G447" s="1" t="s">
        <v>106</v>
      </c>
      <c r="H447" t="str">
        <f>IF(D447="Switzerland", VLOOKUP($B447, 'Combined Budget 2025 CHF'!$B:$K, 10, 0), VLOOKUP($B447, 'Combined Budget 2025 EUR'!$B:$K, 10, 0))</f>
        <v>GG</v>
      </c>
      <c r="I447" t="s">
        <v>64</v>
      </c>
      <c r="J447">
        <f>YEAR(VLOOKUP($B447, 'KPI data 2025'!$B:$H, 7, 0))</f>
        <v>1900</v>
      </c>
      <c r="K447" t="str">
        <f t="shared" si="159"/>
        <v>Pre-2022</v>
      </c>
      <c r="L447" s="5">
        <f>SUMIF('KPI data 2022'!$B:$B, $B447,'KPI data 2022'!$X:$X)</f>
        <v>3720.47</v>
      </c>
      <c r="M447" s="5">
        <f>SUMIF('KPI data 2023'!$B:$B, $B447, 'KPI data 2023'!$X:$X)</f>
        <v>3523.3700000000003</v>
      </c>
      <c r="N447" s="5">
        <f>SUMIF('KPI data 2024'!$B:$B, $B447, 'KPI data 2024'!$X:$X)</f>
        <v>3773.7799999999997</v>
      </c>
      <c r="O447" s="5">
        <f>SUMIF('KPI data 2025'!$B:$B, $B447, 'KPI data 2025'!$X:$X)</f>
        <v>1987.13</v>
      </c>
      <c r="P447" s="5">
        <f>IF(D447="Switzerland",SUMIF('Combined Budget 2025 CHF'!$B:$B,$B447,'Combined Budget 2025 CHF'!$AF:$AF),SUMIF('Combined Budget 2025 EUR'!$B:$B,$B447,'Combined Budget 2025 EUR'!$AN:$AN))</f>
        <v>0</v>
      </c>
      <c r="Q447" s="6"/>
      <c r="R447" s="6">
        <f t="shared" si="160"/>
        <v>-0.473437773267122</v>
      </c>
      <c r="S447" s="6">
        <f t="shared" si="161"/>
        <v>-0.43601438395626912</v>
      </c>
      <c r="T447" s="6">
        <f t="shared" si="162"/>
        <v>-0.46589275010952913</v>
      </c>
      <c r="U447" s="6" t="str">
        <f t="shared" si="163"/>
        <v>N/A</v>
      </c>
      <c r="V447" s="6">
        <f t="shared" si="164"/>
        <v>-0.14511613905524856</v>
      </c>
      <c r="W447" s="6"/>
      <c r="X447" s="7">
        <f t="shared" si="165"/>
        <v>-1786.6499999999996</v>
      </c>
      <c r="Y447" s="7">
        <f t="shared" si="166"/>
        <v>-1536.2400000000002</v>
      </c>
      <c r="Z447" s="7">
        <f t="shared" si="167"/>
        <v>-1733.3399999999997</v>
      </c>
      <c r="AA447" s="7">
        <f t="shared" si="168"/>
        <v>1987.13</v>
      </c>
      <c r="AB447" s="6"/>
      <c r="AC447" s="5">
        <f>SUMIF('KPI data 2022'!$B:$B, $B447,'KPI data 2022'!$AI:$AI)</f>
        <v>3720.47</v>
      </c>
      <c r="AD447" s="5">
        <f>SUMIF('KPI data 2023'!$B:$B, $B447, 'KPI data 2023'!$AI:$AI)</f>
        <v>3523.3700000000003</v>
      </c>
      <c r="AE447" s="5">
        <f>SUMIF('KPI data 2024'!$B:$B, $B447, 'KPI data 2024'!$AI:$AI)</f>
        <v>3773.7799999999997</v>
      </c>
      <c r="AF447" s="5">
        <f t="shared" si="169"/>
        <v>1987.13</v>
      </c>
      <c r="AG447" s="5">
        <f>IF(D447="Switzerland",SUMIF('Combined Budget 2025 CHF'!$B:$B,$B447,'Combined Budget 2025 CHF'!$Q:$Q),SUMIF('Combined Budget 2025 EUR'!$B:$B,$B447,'Combined Budget 2025 EUR'!$Q:$Q))</f>
        <v>0</v>
      </c>
      <c r="AH447" s="6"/>
      <c r="AI447" s="6">
        <f t="shared" si="170"/>
        <v>-0.473437773267122</v>
      </c>
      <c r="AJ447" s="6">
        <f t="shared" si="171"/>
        <v>-0.43601438395626912</v>
      </c>
      <c r="AK447" s="6">
        <f t="shared" si="172"/>
        <v>-0.46589275010952913</v>
      </c>
      <c r="AL447" s="6" t="str">
        <f t="shared" si="173"/>
        <v>N/A</v>
      </c>
      <c r="AM447" s="6">
        <f t="shared" si="174"/>
        <v>-0.14511613905524856</v>
      </c>
      <c r="AN447" s="6"/>
      <c r="AO447" s="7">
        <f t="shared" si="175"/>
        <v>-1786.6499999999996</v>
      </c>
      <c r="AP447" s="7">
        <f t="shared" si="176"/>
        <v>-1536.2400000000002</v>
      </c>
      <c r="AQ447" s="7">
        <f t="shared" si="177"/>
        <v>-1733.3399999999997</v>
      </c>
      <c r="AR447" s="7">
        <f t="shared" si="178"/>
        <v>1987.13</v>
      </c>
    </row>
    <row r="448" spans="2:44" x14ac:dyDescent="0.25">
      <c r="B448" s="10">
        <v>20568</v>
      </c>
      <c r="C448" s="1" t="s">
        <v>302</v>
      </c>
      <c r="D448" s="1" t="s">
        <v>23</v>
      </c>
      <c r="E448" s="1" t="str">
        <f>IF(D448="Switzerland", VLOOKUP($B448, 'Combined Budget 2025 CHF'!$B:$E, 4, 0), VLOOKUP($B448, 'Combined Budget 2025 EUR'!$B:$E, 4, 0))</f>
        <v>NRW</v>
      </c>
      <c r="F448" s="1">
        <v>0</v>
      </c>
      <c r="G448" s="1">
        <v>0</v>
      </c>
      <c r="H448" t="str">
        <f>IF(D448="Switzerland", VLOOKUP($B448, 'Combined Budget 2025 CHF'!$B:$K, 10, 0), VLOOKUP($B448, 'Combined Budget 2025 EUR'!$B:$K, 10, 0))</f>
        <v>GG</v>
      </c>
      <c r="I448" t="s">
        <v>64</v>
      </c>
      <c r="J448">
        <f>YEAR(VLOOKUP($B448, 'KPI data 2025'!$B:$H, 7, 0))</f>
        <v>1900</v>
      </c>
      <c r="K448" t="str">
        <f t="shared" ref="K448:K511" si="179">IF(J448&lt;2022, "Pre-2022", J448)</f>
        <v>Pre-2022</v>
      </c>
      <c r="L448" s="5">
        <f>SUMIF('KPI data 2022'!$B:$B, $B448,'KPI data 2022'!$X:$X)</f>
        <v>5617.0700000000006</v>
      </c>
      <c r="M448" s="5">
        <f>SUMIF('KPI data 2023'!$B:$B, $B448, 'KPI data 2023'!$X:$X)</f>
        <v>2708.6499999999996</v>
      </c>
      <c r="N448" s="5">
        <f>SUMIF('KPI data 2024'!$B:$B, $B448, 'KPI data 2024'!$X:$X)</f>
        <v>4977.58</v>
      </c>
      <c r="O448" s="5">
        <f>SUMIF('KPI data 2025'!$B:$B, $B448, 'KPI data 2025'!$X:$X)</f>
        <v>4842.22</v>
      </c>
      <c r="P448" s="5">
        <f>IF(D448="Switzerland",SUMIF('Combined Budget 2025 CHF'!$B:$B,$B448,'Combined Budget 2025 CHF'!$AF:$AF),SUMIF('Combined Budget 2025 EUR'!$B:$B,$B448,'Combined Budget 2025 EUR'!$AN:$AN))</f>
        <v>0</v>
      </c>
      <c r="Q448" s="6"/>
      <c r="R448" s="6">
        <f t="shared" ref="R448:R511" si="180">IFERROR($O448/N448-1, "N/A")</f>
        <v>-2.7193937616271313E-2</v>
      </c>
      <c r="S448" s="6">
        <f t="shared" ref="S448:S511" si="181">IFERROR($O448/M448-1, "N/A")</f>
        <v>0.78768759345061223</v>
      </c>
      <c r="T448" s="6">
        <f t="shared" ref="T448:T511" si="182">IFERROR($O448/L448-1, "N/A")</f>
        <v>-0.13794558372959576</v>
      </c>
      <c r="U448" s="6" t="str">
        <f t="shared" ref="U448:U511" si="183">IFERROR($O448/P448-1, "N/A")</f>
        <v>N/A</v>
      </c>
      <c r="V448" s="6">
        <f t="shared" ref="V448:V511" si="184">IFERROR(_xlfn.RRI(4,L448,O448), "N/A")</f>
        <v>-3.6429112185825119E-2</v>
      </c>
      <c r="W448" s="6"/>
      <c r="X448" s="7">
        <f t="shared" ref="X448:X511" si="185">$O448-N448</f>
        <v>-135.35999999999967</v>
      </c>
      <c r="Y448" s="7">
        <f t="shared" ref="Y448:Y511" si="186">$O448-M448</f>
        <v>2133.5700000000006</v>
      </c>
      <c r="Z448" s="7">
        <f t="shared" ref="Z448:Z511" si="187">$O448-L448</f>
        <v>-774.85000000000036</v>
      </c>
      <c r="AA448" s="7">
        <f t="shared" ref="AA448:AA511" si="188">$O448-P448</f>
        <v>4842.22</v>
      </c>
      <c r="AB448" s="6"/>
      <c r="AC448" s="5">
        <f>SUMIF('KPI data 2022'!$B:$B, $B448,'KPI data 2022'!$AI:$AI)</f>
        <v>5617.0700000000006</v>
      </c>
      <c r="AD448" s="5">
        <f>SUMIF('KPI data 2023'!$B:$B, $B448, 'KPI data 2023'!$AI:$AI)</f>
        <v>2708.6499999999996</v>
      </c>
      <c r="AE448" s="5">
        <f>SUMIF('KPI data 2024'!$B:$B, $B448, 'KPI data 2024'!$AI:$AI)</f>
        <v>4977.58</v>
      </c>
      <c r="AF448" s="5">
        <f t="shared" si="169"/>
        <v>4842.22</v>
      </c>
      <c r="AG448" s="5">
        <f>IF(D448="Switzerland",SUMIF('Combined Budget 2025 CHF'!$B:$B,$B448,'Combined Budget 2025 CHF'!$Q:$Q),SUMIF('Combined Budget 2025 EUR'!$B:$B,$B448,'Combined Budget 2025 EUR'!$Q:$Q))</f>
        <v>0</v>
      </c>
      <c r="AH448" s="6"/>
      <c r="AI448" s="6">
        <f t="shared" si="170"/>
        <v>-2.7193937616271313E-2</v>
      </c>
      <c r="AJ448" s="6">
        <f t="shared" si="171"/>
        <v>0.78768759345061223</v>
      </c>
      <c r="AK448" s="6">
        <f t="shared" si="172"/>
        <v>-0.13794558372959576</v>
      </c>
      <c r="AL448" s="6" t="str">
        <f t="shared" si="173"/>
        <v>N/A</v>
      </c>
      <c r="AM448" s="6">
        <f t="shared" si="174"/>
        <v>-3.6429112185825119E-2</v>
      </c>
      <c r="AN448" s="6"/>
      <c r="AO448" s="7">
        <f t="shared" si="175"/>
        <v>-135.35999999999967</v>
      </c>
      <c r="AP448" s="7">
        <f t="shared" si="176"/>
        <v>2133.5700000000006</v>
      </c>
      <c r="AQ448" s="7">
        <f t="shared" si="177"/>
        <v>-774.85000000000036</v>
      </c>
      <c r="AR448" s="7">
        <f t="shared" si="178"/>
        <v>4842.22</v>
      </c>
    </row>
    <row r="449" spans="2:44" x14ac:dyDescent="0.25">
      <c r="B449" s="1">
        <v>20577</v>
      </c>
      <c r="C449" s="1" t="s">
        <v>303</v>
      </c>
      <c r="D449" s="1" t="s">
        <v>23</v>
      </c>
      <c r="E449" s="1" t="str">
        <f>IF(D449="Switzerland", VLOOKUP($B449, 'Combined Budget 2025 CHF'!$B:$E, 4, 0), VLOOKUP($B449, 'Combined Budget 2025 EUR'!$B:$E, 4, 0))</f>
        <v>NRW</v>
      </c>
      <c r="F449" s="1" t="s">
        <v>535</v>
      </c>
      <c r="G449" s="1" t="s">
        <v>106</v>
      </c>
      <c r="H449" t="str">
        <f>IF(D449="Switzerland", VLOOKUP($B449, 'Combined Budget 2025 CHF'!$B:$K, 10, 0), VLOOKUP($B449, 'Combined Budget 2025 EUR'!$B:$K, 10, 0))</f>
        <v>GG</v>
      </c>
      <c r="I449" t="s">
        <v>64</v>
      </c>
      <c r="J449">
        <f>YEAR(VLOOKUP($B449, 'KPI data 2025'!$B:$H, 7, 0))</f>
        <v>1900</v>
      </c>
      <c r="K449" t="str">
        <f t="shared" si="179"/>
        <v>Pre-2022</v>
      </c>
      <c r="L449" s="5">
        <f>SUMIF('KPI data 2022'!$B:$B, $B449,'KPI data 2022'!$X:$X)</f>
        <v>6719.6399999999994</v>
      </c>
      <c r="M449" s="5">
        <f>SUMIF('KPI data 2023'!$B:$B, $B449, 'KPI data 2023'!$X:$X)</f>
        <v>4929.4800000000005</v>
      </c>
      <c r="N449" s="5">
        <f>SUMIF('KPI data 2024'!$B:$B, $B449, 'KPI data 2024'!$X:$X)</f>
        <v>5911.68</v>
      </c>
      <c r="O449" s="5">
        <f>SUMIF('KPI data 2025'!$B:$B, $B449, 'KPI data 2025'!$X:$X)</f>
        <v>3396.1</v>
      </c>
      <c r="P449" s="5">
        <f>IF(D449="Switzerland",SUMIF('Combined Budget 2025 CHF'!$B:$B,$B449,'Combined Budget 2025 CHF'!$AF:$AF),SUMIF('Combined Budget 2025 EUR'!$B:$B,$B449,'Combined Budget 2025 EUR'!$AN:$AN))</f>
        <v>4745</v>
      </c>
      <c r="Q449" s="6"/>
      <c r="R449" s="6">
        <f t="shared" si="180"/>
        <v>-0.42552709212947937</v>
      </c>
      <c r="S449" s="6">
        <f t="shared" si="181"/>
        <v>-0.31106323587883522</v>
      </c>
      <c r="T449" s="6">
        <f t="shared" si="182"/>
        <v>-0.49460090123875677</v>
      </c>
      <c r="U449" s="6">
        <f t="shared" si="183"/>
        <v>-0.28427818756585876</v>
      </c>
      <c r="V449" s="6">
        <f t="shared" si="184"/>
        <v>-0.15684267800820639</v>
      </c>
      <c r="W449" s="6"/>
      <c r="X449" s="7">
        <f t="shared" si="185"/>
        <v>-2515.5800000000004</v>
      </c>
      <c r="Y449" s="7">
        <f t="shared" si="186"/>
        <v>-1533.3800000000006</v>
      </c>
      <c r="Z449" s="7">
        <f t="shared" si="187"/>
        <v>-3323.5399999999995</v>
      </c>
      <c r="AA449" s="7">
        <f t="shared" si="188"/>
        <v>-1348.9</v>
      </c>
      <c r="AB449" s="6"/>
      <c r="AC449" s="5">
        <f>SUMIF('KPI data 2022'!$B:$B, $B449,'KPI data 2022'!$AI:$AI)</f>
        <v>6719.6399999999994</v>
      </c>
      <c r="AD449" s="5">
        <f>SUMIF('KPI data 2023'!$B:$B, $B449, 'KPI data 2023'!$AI:$AI)</f>
        <v>4929.4800000000005</v>
      </c>
      <c r="AE449" s="5">
        <f>SUMIF('KPI data 2024'!$B:$B, $B449, 'KPI data 2024'!$AI:$AI)</f>
        <v>5911.68</v>
      </c>
      <c r="AF449" s="5">
        <f t="shared" si="169"/>
        <v>3396.1</v>
      </c>
      <c r="AG449" s="5">
        <f>IF(D449="Switzerland",SUMIF('Combined Budget 2025 CHF'!$B:$B,$B449,'Combined Budget 2025 CHF'!$Q:$Q),SUMIF('Combined Budget 2025 EUR'!$B:$B,$B449,'Combined Budget 2025 EUR'!$Q:$Q))</f>
        <v>6500</v>
      </c>
      <c r="AH449" s="6"/>
      <c r="AI449" s="6">
        <f t="shared" si="170"/>
        <v>-0.42552709212947937</v>
      </c>
      <c r="AJ449" s="6">
        <f t="shared" si="171"/>
        <v>-0.31106323587883522</v>
      </c>
      <c r="AK449" s="6">
        <f t="shared" si="172"/>
        <v>-0.49460090123875677</v>
      </c>
      <c r="AL449" s="6">
        <f t="shared" si="173"/>
        <v>-0.47752307692307694</v>
      </c>
      <c r="AM449" s="6">
        <f t="shared" si="174"/>
        <v>-0.15684267800820639</v>
      </c>
      <c r="AN449" s="6"/>
      <c r="AO449" s="7">
        <f t="shared" si="175"/>
        <v>-2515.5800000000004</v>
      </c>
      <c r="AP449" s="7">
        <f t="shared" si="176"/>
        <v>-1533.3800000000006</v>
      </c>
      <c r="AQ449" s="7">
        <f t="shared" si="177"/>
        <v>-3323.5399999999995</v>
      </c>
      <c r="AR449" s="7">
        <f t="shared" si="178"/>
        <v>-3103.9</v>
      </c>
    </row>
    <row r="450" spans="2:44" x14ac:dyDescent="0.25">
      <c r="B450" s="1">
        <v>20580</v>
      </c>
      <c r="C450" s="1" t="s">
        <v>684</v>
      </c>
      <c r="D450" s="1" t="s">
        <v>23</v>
      </c>
      <c r="E450" s="1" t="str">
        <f>IF(D450="Switzerland", VLOOKUP($B450, 'Combined Budget 2025 CHF'!$B:$E, 4, 0), VLOOKUP($B450, 'Combined Budget 2025 EUR'!$B:$E, 4, 0))</f>
        <v>South East / Bayern</v>
      </c>
      <c r="F450" s="1" t="s">
        <v>535</v>
      </c>
      <c r="G450" s="1" t="s">
        <v>106</v>
      </c>
      <c r="H450" t="str">
        <f>IF(D450="Switzerland", VLOOKUP($B450, 'Combined Budget 2025 CHF'!$B:$K, 10, 0), VLOOKUP($B450, 'Combined Budget 2025 EUR'!$B:$K, 10, 0))</f>
        <v>GG</v>
      </c>
      <c r="I450" t="s">
        <v>64</v>
      </c>
      <c r="J450">
        <f>YEAR(VLOOKUP($B450, 'KPI data 2025'!$B:$H, 7, 0))</f>
        <v>1900</v>
      </c>
      <c r="K450" t="str">
        <f t="shared" si="179"/>
        <v>Pre-2022</v>
      </c>
      <c r="L450" s="5">
        <f>SUMIF('KPI data 2022'!$B:$B, $B450,'KPI data 2022'!$X:$X)</f>
        <v>1704.8700000000001</v>
      </c>
      <c r="M450" s="5">
        <f>SUMIF('KPI data 2023'!$B:$B, $B450, 'KPI data 2023'!$X:$X)</f>
        <v>1171.6799999999998</v>
      </c>
      <c r="N450" s="5">
        <f>SUMIF('KPI data 2024'!$B:$B, $B450, 'KPI data 2024'!$X:$X)</f>
        <v>1082.31</v>
      </c>
      <c r="O450" s="5">
        <f>SUMIF('KPI data 2025'!$B:$B, $B450, 'KPI data 2025'!$X:$X)</f>
        <v>0</v>
      </c>
      <c r="P450" s="5">
        <f>IF(D450="Switzerland",SUMIF('Combined Budget 2025 CHF'!$B:$B,$B450,'Combined Budget 2025 CHF'!$AF:$AF),SUMIF('Combined Budget 2025 EUR'!$B:$B,$B450,'Combined Budget 2025 EUR'!$AN:$AN))</f>
        <v>0</v>
      </c>
      <c r="Q450" s="6"/>
      <c r="R450" s="6">
        <f t="shared" si="180"/>
        <v>-1</v>
      </c>
      <c r="S450" s="6">
        <f t="shared" si="181"/>
        <v>-1</v>
      </c>
      <c r="T450" s="6">
        <f t="shared" si="182"/>
        <v>-1</v>
      </c>
      <c r="U450" s="6" t="str">
        <f t="shared" si="183"/>
        <v>N/A</v>
      </c>
      <c r="V450" s="6">
        <f t="shared" si="184"/>
        <v>-1</v>
      </c>
      <c r="W450" s="6"/>
      <c r="X450" s="7">
        <f t="shared" si="185"/>
        <v>-1082.31</v>
      </c>
      <c r="Y450" s="7">
        <f t="shared" si="186"/>
        <v>-1171.6799999999998</v>
      </c>
      <c r="Z450" s="7">
        <f t="shared" si="187"/>
        <v>-1704.8700000000001</v>
      </c>
      <c r="AA450" s="7">
        <f t="shared" si="188"/>
        <v>0</v>
      </c>
      <c r="AB450" s="6"/>
      <c r="AC450" s="5">
        <f>SUMIF('KPI data 2022'!$B:$B, $B450,'KPI data 2022'!$AI:$AI)</f>
        <v>1704.8700000000001</v>
      </c>
      <c r="AD450" s="5">
        <f>SUMIF('KPI data 2023'!$B:$B, $B450, 'KPI data 2023'!$AI:$AI)</f>
        <v>1171.6799999999998</v>
      </c>
      <c r="AE450" s="5">
        <f>SUMIF('KPI data 2024'!$B:$B, $B450, 'KPI data 2024'!$AI:$AI)</f>
        <v>1082.31</v>
      </c>
      <c r="AF450" s="5">
        <f t="shared" si="169"/>
        <v>0</v>
      </c>
      <c r="AG450" s="5">
        <f>IF(D450="Switzerland",SUMIF('Combined Budget 2025 CHF'!$B:$B,$B450,'Combined Budget 2025 CHF'!$Q:$Q),SUMIF('Combined Budget 2025 EUR'!$B:$B,$B450,'Combined Budget 2025 EUR'!$Q:$Q))</f>
        <v>0</v>
      </c>
      <c r="AH450" s="6"/>
      <c r="AI450" s="6">
        <f t="shared" si="170"/>
        <v>-1</v>
      </c>
      <c r="AJ450" s="6">
        <f t="shared" si="171"/>
        <v>-1</v>
      </c>
      <c r="AK450" s="6">
        <f t="shared" si="172"/>
        <v>-1</v>
      </c>
      <c r="AL450" s="6" t="str">
        <f t="shared" si="173"/>
        <v>N/A</v>
      </c>
      <c r="AM450" s="6">
        <f t="shared" si="174"/>
        <v>-1</v>
      </c>
      <c r="AN450" s="6"/>
      <c r="AO450" s="7">
        <f t="shared" si="175"/>
        <v>-1082.31</v>
      </c>
      <c r="AP450" s="7">
        <f t="shared" si="176"/>
        <v>-1171.6799999999998</v>
      </c>
      <c r="AQ450" s="7">
        <f t="shared" si="177"/>
        <v>-1704.8700000000001</v>
      </c>
      <c r="AR450" s="7">
        <f t="shared" si="178"/>
        <v>0</v>
      </c>
    </row>
    <row r="451" spans="2:44" x14ac:dyDescent="0.25">
      <c r="B451" s="1">
        <v>20591</v>
      </c>
      <c r="C451" s="1" t="s">
        <v>685</v>
      </c>
      <c r="D451" s="1" t="s">
        <v>23</v>
      </c>
      <c r="E451" s="1" t="str">
        <f>IF(D451="Switzerland", VLOOKUP($B451, 'Combined Budget 2025 CHF'!$B:$E, 4, 0), VLOOKUP($B451, 'Combined Budget 2025 EUR'!$B:$E, 4, 0))</f>
        <v>North</v>
      </c>
      <c r="F451" s="1" t="s">
        <v>535</v>
      </c>
      <c r="G451" s="1" t="s">
        <v>106</v>
      </c>
      <c r="H451" t="str">
        <f>IF(D451="Switzerland", VLOOKUP($B451, 'Combined Budget 2025 CHF'!$B:$K, 10, 0), VLOOKUP($B451, 'Combined Budget 2025 EUR'!$B:$K, 10, 0))</f>
        <v>GG</v>
      </c>
      <c r="I451" t="s">
        <v>64</v>
      </c>
      <c r="J451">
        <f>YEAR(VLOOKUP($B451, 'KPI data 2025'!$B:$H, 7, 0))</f>
        <v>1900</v>
      </c>
      <c r="K451" t="str">
        <f t="shared" si="179"/>
        <v>Pre-2022</v>
      </c>
      <c r="L451" s="5">
        <f>SUMIF('KPI data 2022'!$B:$B, $B451,'KPI data 2022'!$X:$X)</f>
        <v>2079.75</v>
      </c>
      <c r="M451" s="5">
        <f>SUMIF('KPI data 2023'!$B:$B, $B451, 'KPI data 2023'!$X:$X)</f>
        <v>1314.8400000000001</v>
      </c>
      <c r="N451" s="5">
        <f>SUMIF('KPI data 2024'!$B:$B, $B451, 'KPI data 2024'!$X:$X)</f>
        <v>0</v>
      </c>
      <c r="O451" s="5">
        <f>SUMIF('KPI data 2025'!$B:$B, $B451, 'KPI data 2025'!$X:$X)</f>
        <v>0</v>
      </c>
      <c r="P451" s="5">
        <f>IF(D451="Switzerland",SUMIF('Combined Budget 2025 CHF'!$B:$B,$B451,'Combined Budget 2025 CHF'!$AF:$AF),SUMIF('Combined Budget 2025 EUR'!$B:$B,$B451,'Combined Budget 2025 EUR'!$AN:$AN))</f>
        <v>0</v>
      </c>
      <c r="Q451" s="6"/>
      <c r="R451" s="6" t="str">
        <f t="shared" si="180"/>
        <v>N/A</v>
      </c>
      <c r="S451" s="6">
        <f t="shared" si="181"/>
        <v>-1</v>
      </c>
      <c r="T451" s="6">
        <f t="shared" si="182"/>
        <v>-1</v>
      </c>
      <c r="U451" s="6" t="str">
        <f t="shared" si="183"/>
        <v>N/A</v>
      </c>
      <c r="V451" s="6">
        <f t="shared" si="184"/>
        <v>-1</v>
      </c>
      <c r="W451" s="6"/>
      <c r="X451" s="7">
        <f t="shared" si="185"/>
        <v>0</v>
      </c>
      <c r="Y451" s="7">
        <f t="shared" si="186"/>
        <v>-1314.8400000000001</v>
      </c>
      <c r="Z451" s="7">
        <f t="shared" si="187"/>
        <v>-2079.75</v>
      </c>
      <c r="AA451" s="7">
        <f t="shared" si="188"/>
        <v>0</v>
      </c>
      <c r="AB451" s="6"/>
      <c r="AC451" s="5">
        <f>SUMIF('KPI data 2022'!$B:$B, $B451,'KPI data 2022'!$AI:$AI)</f>
        <v>2079.75</v>
      </c>
      <c r="AD451" s="5">
        <f>SUMIF('KPI data 2023'!$B:$B, $B451, 'KPI data 2023'!$AI:$AI)</f>
        <v>1314.8400000000001</v>
      </c>
      <c r="AE451" s="5">
        <f>SUMIF('KPI data 2024'!$B:$B, $B451, 'KPI data 2024'!$AI:$AI)</f>
        <v>0</v>
      </c>
      <c r="AF451" s="5">
        <f t="shared" si="169"/>
        <v>0</v>
      </c>
      <c r="AG451" s="5">
        <f>IF(D451="Switzerland",SUMIF('Combined Budget 2025 CHF'!$B:$B,$B451,'Combined Budget 2025 CHF'!$Q:$Q),SUMIF('Combined Budget 2025 EUR'!$B:$B,$B451,'Combined Budget 2025 EUR'!$Q:$Q))</f>
        <v>0</v>
      </c>
      <c r="AH451" s="6"/>
      <c r="AI451" s="6" t="str">
        <f t="shared" si="170"/>
        <v>N/A</v>
      </c>
      <c r="AJ451" s="6">
        <f t="shared" si="171"/>
        <v>-1</v>
      </c>
      <c r="AK451" s="6">
        <f t="shared" si="172"/>
        <v>-1</v>
      </c>
      <c r="AL451" s="6" t="str">
        <f t="shared" si="173"/>
        <v>N/A</v>
      </c>
      <c r="AM451" s="6">
        <f t="shared" si="174"/>
        <v>-1</v>
      </c>
      <c r="AN451" s="6"/>
      <c r="AO451" s="7">
        <f t="shared" si="175"/>
        <v>0</v>
      </c>
      <c r="AP451" s="7">
        <f t="shared" si="176"/>
        <v>-1314.8400000000001</v>
      </c>
      <c r="AQ451" s="7">
        <f t="shared" si="177"/>
        <v>-2079.75</v>
      </c>
      <c r="AR451" s="7">
        <f t="shared" si="178"/>
        <v>0</v>
      </c>
    </row>
    <row r="452" spans="2:44" x14ac:dyDescent="0.25">
      <c r="B452" s="1">
        <v>20653</v>
      </c>
      <c r="C452" s="1" t="s">
        <v>304</v>
      </c>
      <c r="D452" s="1" t="s">
        <v>23</v>
      </c>
      <c r="E452" s="1" t="str">
        <f>IF(D452="Switzerland", VLOOKUP($B452, 'Combined Budget 2025 CHF'!$B:$E, 4, 0), VLOOKUP($B452, 'Combined Budget 2025 EUR'!$B:$E, 4, 0))</f>
        <v>South East / Bayern</v>
      </c>
      <c r="F452" s="1" t="s">
        <v>535</v>
      </c>
      <c r="G452" s="1" t="s">
        <v>106</v>
      </c>
      <c r="H452" t="str">
        <f>IF(D452="Switzerland", VLOOKUP($B452, 'Combined Budget 2025 CHF'!$B:$K, 10, 0), VLOOKUP($B452, 'Combined Budget 2025 EUR'!$B:$K, 10, 0))</f>
        <v>GG</v>
      </c>
      <c r="I452" t="s">
        <v>64</v>
      </c>
      <c r="J452">
        <f>YEAR(VLOOKUP($B452, 'KPI data 2025'!$B:$H, 7, 0))</f>
        <v>1900</v>
      </c>
      <c r="K452" t="str">
        <f t="shared" si="179"/>
        <v>Pre-2022</v>
      </c>
      <c r="L452" s="5">
        <f>SUMIF('KPI data 2022'!$B:$B, $B452,'KPI data 2022'!$X:$X)</f>
        <v>2009.22</v>
      </c>
      <c r="M452" s="5">
        <f>SUMIF('KPI data 2023'!$B:$B, $B452, 'KPI data 2023'!$X:$X)</f>
        <v>3112.67</v>
      </c>
      <c r="N452" s="5">
        <f>SUMIF('KPI data 2024'!$B:$B, $B452, 'KPI data 2024'!$X:$X)</f>
        <v>1482.68</v>
      </c>
      <c r="O452" s="5">
        <f>SUMIF('KPI data 2025'!$B:$B, $B452, 'KPI data 2025'!$X:$X)</f>
        <v>1426.51</v>
      </c>
      <c r="P452" s="5">
        <f>IF(D452="Switzerland",SUMIF('Combined Budget 2025 CHF'!$B:$B,$B452,'Combined Budget 2025 CHF'!$AF:$AF),SUMIF('Combined Budget 2025 EUR'!$B:$B,$B452,'Combined Budget 2025 EUR'!$AN:$AN))</f>
        <v>1095</v>
      </c>
      <c r="Q452" s="6"/>
      <c r="R452" s="6">
        <f t="shared" si="180"/>
        <v>-3.7884101761674893E-2</v>
      </c>
      <c r="S452" s="6">
        <f t="shared" si="181"/>
        <v>-0.54170856531530809</v>
      </c>
      <c r="T452" s="6">
        <f t="shared" si="182"/>
        <v>-0.29001801694189788</v>
      </c>
      <c r="U452" s="6">
        <f t="shared" si="183"/>
        <v>0.30274885844748867</v>
      </c>
      <c r="V452" s="6">
        <f t="shared" si="184"/>
        <v>-8.2065205931423302E-2</v>
      </c>
      <c r="W452" s="6"/>
      <c r="X452" s="7">
        <f t="shared" si="185"/>
        <v>-56.170000000000073</v>
      </c>
      <c r="Y452" s="7">
        <f t="shared" si="186"/>
        <v>-1686.16</v>
      </c>
      <c r="Z452" s="7">
        <f t="shared" si="187"/>
        <v>-582.71</v>
      </c>
      <c r="AA452" s="7">
        <f t="shared" si="188"/>
        <v>331.51</v>
      </c>
      <c r="AB452" s="6"/>
      <c r="AC452" s="5">
        <f>SUMIF('KPI data 2022'!$B:$B, $B452,'KPI data 2022'!$AI:$AI)</f>
        <v>2009.22</v>
      </c>
      <c r="AD452" s="5">
        <f>SUMIF('KPI data 2023'!$B:$B, $B452, 'KPI data 2023'!$AI:$AI)</f>
        <v>3112.67</v>
      </c>
      <c r="AE452" s="5">
        <f>SUMIF('KPI data 2024'!$B:$B, $B452, 'KPI data 2024'!$AI:$AI)</f>
        <v>1482.68</v>
      </c>
      <c r="AF452" s="5">
        <f t="shared" si="169"/>
        <v>1426.51</v>
      </c>
      <c r="AG452" s="5">
        <f>IF(D452="Switzerland",SUMIF('Combined Budget 2025 CHF'!$B:$B,$B452,'Combined Budget 2025 CHF'!$Q:$Q),SUMIF('Combined Budget 2025 EUR'!$B:$B,$B452,'Combined Budget 2025 EUR'!$Q:$Q))</f>
        <v>1500</v>
      </c>
      <c r="AH452" s="6"/>
      <c r="AI452" s="6">
        <f t="shared" si="170"/>
        <v>-3.7884101761674893E-2</v>
      </c>
      <c r="AJ452" s="6">
        <f t="shared" si="171"/>
        <v>-0.54170856531530809</v>
      </c>
      <c r="AK452" s="6">
        <f t="shared" si="172"/>
        <v>-0.29001801694189788</v>
      </c>
      <c r="AL452" s="6">
        <f t="shared" si="173"/>
        <v>-4.8993333333333333E-2</v>
      </c>
      <c r="AM452" s="6">
        <f t="shared" si="174"/>
        <v>-8.2065205931423302E-2</v>
      </c>
      <c r="AN452" s="6"/>
      <c r="AO452" s="7">
        <f t="shared" si="175"/>
        <v>-56.170000000000073</v>
      </c>
      <c r="AP452" s="7">
        <f t="shared" si="176"/>
        <v>-1686.16</v>
      </c>
      <c r="AQ452" s="7">
        <f t="shared" si="177"/>
        <v>-582.71</v>
      </c>
      <c r="AR452" s="7">
        <f t="shared" si="178"/>
        <v>-73.490000000000009</v>
      </c>
    </row>
    <row r="453" spans="2:44" x14ac:dyDescent="0.25">
      <c r="B453" s="1">
        <v>20672</v>
      </c>
      <c r="C453" s="1" t="s">
        <v>305</v>
      </c>
      <c r="D453" s="1" t="s">
        <v>23</v>
      </c>
      <c r="E453" s="1" t="str">
        <f>IF(D453="Switzerland", VLOOKUP($B453, 'Combined Budget 2025 CHF'!$B:$E, 4, 0), VLOOKUP($B453, 'Combined Budget 2025 EUR'!$B:$E, 4, 0))</f>
        <v>North</v>
      </c>
      <c r="F453" s="1">
        <v>0</v>
      </c>
      <c r="G453" s="1">
        <v>0</v>
      </c>
      <c r="H453" t="str">
        <f>IF(D453="Switzerland", VLOOKUP($B453, 'Combined Budget 2025 CHF'!$B:$K, 10, 0), VLOOKUP($B453, 'Combined Budget 2025 EUR'!$B:$K, 10, 0))</f>
        <v>GG</v>
      </c>
      <c r="I453" t="s">
        <v>64</v>
      </c>
      <c r="J453">
        <f>YEAR(VLOOKUP($B453, 'KPI data 2025'!$B:$H, 7, 0))</f>
        <v>1900</v>
      </c>
      <c r="K453" t="str">
        <f t="shared" si="179"/>
        <v>Pre-2022</v>
      </c>
      <c r="L453" s="5">
        <f>SUMIF('KPI data 2022'!$B:$B, $B453,'KPI data 2022'!$X:$X)</f>
        <v>1234.74</v>
      </c>
      <c r="M453" s="5">
        <f>SUMIF('KPI data 2023'!$B:$B, $B453, 'KPI data 2023'!$X:$X)</f>
        <v>1113.4299999999998</v>
      </c>
      <c r="N453" s="5">
        <f>SUMIF('KPI data 2024'!$B:$B, $B453, 'KPI data 2024'!$X:$X)</f>
        <v>484.11</v>
      </c>
      <c r="O453" s="5">
        <f>SUMIF('KPI data 2025'!$B:$B, $B453, 'KPI data 2025'!$X:$X)</f>
        <v>304.75</v>
      </c>
      <c r="P453" s="5">
        <f>IF(D453="Switzerland",SUMIF('Combined Budget 2025 CHF'!$B:$B,$B453,'Combined Budget 2025 CHF'!$AF:$AF),SUMIF('Combined Budget 2025 EUR'!$B:$B,$B453,'Combined Budget 2025 EUR'!$AN:$AN))</f>
        <v>365</v>
      </c>
      <c r="Q453" s="6"/>
      <c r="R453" s="6">
        <f t="shared" si="180"/>
        <v>-0.3704943091446159</v>
      </c>
      <c r="S453" s="6">
        <f t="shared" si="181"/>
        <v>-0.7262962197892997</v>
      </c>
      <c r="T453" s="6">
        <f t="shared" si="182"/>
        <v>-0.75318690574533909</v>
      </c>
      <c r="U453" s="6">
        <f t="shared" si="183"/>
        <v>-0.16506849315068495</v>
      </c>
      <c r="V453" s="6">
        <f t="shared" si="184"/>
        <v>-0.29515755474627603</v>
      </c>
      <c r="W453" s="6"/>
      <c r="X453" s="7">
        <f t="shared" si="185"/>
        <v>-179.36</v>
      </c>
      <c r="Y453" s="7">
        <f t="shared" si="186"/>
        <v>-808.67999999999984</v>
      </c>
      <c r="Z453" s="7">
        <f t="shared" si="187"/>
        <v>-929.99</v>
      </c>
      <c r="AA453" s="7">
        <f t="shared" si="188"/>
        <v>-60.25</v>
      </c>
      <c r="AB453" s="6"/>
      <c r="AC453" s="5">
        <f>SUMIF('KPI data 2022'!$B:$B, $B453,'KPI data 2022'!$AI:$AI)</f>
        <v>1234.74</v>
      </c>
      <c r="AD453" s="5">
        <f>SUMIF('KPI data 2023'!$B:$B, $B453, 'KPI data 2023'!$AI:$AI)</f>
        <v>1113.4299999999998</v>
      </c>
      <c r="AE453" s="5">
        <f>SUMIF('KPI data 2024'!$B:$B, $B453, 'KPI data 2024'!$AI:$AI)</f>
        <v>484.11</v>
      </c>
      <c r="AF453" s="5">
        <f t="shared" si="169"/>
        <v>304.75</v>
      </c>
      <c r="AG453" s="5">
        <f>IF(D453="Switzerland",SUMIF('Combined Budget 2025 CHF'!$B:$B,$B453,'Combined Budget 2025 CHF'!$Q:$Q),SUMIF('Combined Budget 2025 EUR'!$B:$B,$B453,'Combined Budget 2025 EUR'!$Q:$Q))</f>
        <v>500</v>
      </c>
      <c r="AH453" s="6"/>
      <c r="AI453" s="6">
        <f t="shared" si="170"/>
        <v>-0.3704943091446159</v>
      </c>
      <c r="AJ453" s="6">
        <f t="shared" si="171"/>
        <v>-0.7262962197892997</v>
      </c>
      <c r="AK453" s="6">
        <f t="shared" si="172"/>
        <v>-0.75318690574533909</v>
      </c>
      <c r="AL453" s="6">
        <f t="shared" si="173"/>
        <v>-0.39049999999999996</v>
      </c>
      <c r="AM453" s="6">
        <f t="shared" si="174"/>
        <v>-0.29515755474627603</v>
      </c>
      <c r="AN453" s="6"/>
      <c r="AO453" s="7">
        <f t="shared" si="175"/>
        <v>-179.36</v>
      </c>
      <c r="AP453" s="7">
        <f t="shared" si="176"/>
        <v>-808.67999999999984</v>
      </c>
      <c r="AQ453" s="7">
        <f t="shared" si="177"/>
        <v>-929.99</v>
      </c>
      <c r="AR453" s="7">
        <f t="shared" si="178"/>
        <v>-195.25</v>
      </c>
    </row>
    <row r="454" spans="2:44" x14ac:dyDescent="0.25">
      <c r="B454" s="1">
        <v>20688</v>
      </c>
      <c r="C454" s="1" t="s">
        <v>306</v>
      </c>
      <c r="D454" s="1" t="s">
        <v>23</v>
      </c>
      <c r="E454" s="1" t="str">
        <f>IF(D454="Switzerland", VLOOKUP($B454, 'Combined Budget 2025 CHF'!$B:$E, 4, 0), VLOOKUP($B454, 'Combined Budget 2025 EUR'!$B:$E, 4, 0))</f>
        <v>South East / Bayern</v>
      </c>
      <c r="F454" s="1" t="s">
        <v>535</v>
      </c>
      <c r="G454" s="1" t="s">
        <v>106</v>
      </c>
      <c r="H454" t="str">
        <f>IF(D454="Switzerland", VLOOKUP($B454, 'Combined Budget 2025 CHF'!$B:$K, 10, 0), VLOOKUP($B454, 'Combined Budget 2025 EUR'!$B:$K, 10, 0))</f>
        <v>GG</v>
      </c>
      <c r="I454" t="s">
        <v>64</v>
      </c>
      <c r="J454">
        <f>YEAR(VLOOKUP($B454, 'KPI data 2025'!$B:$H, 7, 0))</f>
        <v>1900</v>
      </c>
      <c r="K454" t="str">
        <f t="shared" si="179"/>
        <v>Pre-2022</v>
      </c>
      <c r="L454" s="5">
        <f>SUMIF('KPI data 2022'!$B:$B, $B454,'KPI data 2022'!$X:$X)</f>
        <v>3489.29</v>
      </c>
      <c r="M454" s="5">
        <f>SUMIF('KPI data 2023'!$B:$B, $B454, 'KPI data 2023'!$X:$X)</f>
        <v>1718.13</v>
      </c>
      <c r="N454" s="5">
        <f>SUMIF('KPI data 2024'!$B:$B, $B454, 'KPI data 2024'!$X:$X)</f>
        <v>1015.35</v>
      </c>
      <c r="O454" s="5">
        <f>SUMIF('KPI data 2025'!$B:$B, $B454, 'KPI data 2025'!$X:$X)</f>
        <v>2107.4299999999998</v>
      </c>
      <c r="P454" s="5">
        <f>IF(D454="Switzerland",SUMIF('Combined Budget 2025 CHF'!$B:$B,$B454,'Combined Budget 2025 CHF'!$AF:$AF),SUMIF('Combined Budget 2025 EUR'!$B:$B,$B454,'Combined Budget 2025 EUR'!$AN:$AN))</f>
        <v>0</v>
      </c>
      <c r="Q454" s="6"/>
      <c r="R454" s="6">
        <f t="shared" si="180"/>
        <v>1.0755700004924407</v>
      </c>
      <c r="S454" s="6">
        <f t="shared" si="181"/>
        <v>0.22658355304895417</v>
      </c>
      <c r="T454" s="6">
        <f t="shared" si="182"/>
        <v>-0.39602899157135119</v>
      </c>
      <c r="U454" s="6" t="str">
        <f t="shared" si="183"/>
        <v>N/A</v>
      </c>
      <c r="V454" s="6">
        <f t="shared" si="184"/>
        <v>-0.11843564218140701</v>
      </c>
      <c r="W454" s="6"/>
      <c r="X454" s="7">
        <f t="shared" si="185"/>
        <v>1092.08</v>
      </c>
      <c r="Y454" s="7">
        <f t="shared" si="186"/>
        <v>389.29999999999973</v>
      </c>
      <c r="Z454" s="7">
        <f t="shared" si="187"/>
        <v>-1381.8600000000001</v>
      </c>
      <c r="AA454" s="7">
        <f t="shared" si="188"/>
        <v>2107.4299999999998</v>
      </c>
      <c r="AB454" s="6"/>
      <c r="AC454" s="5">
        <f>SUMIF('KPI data 2022'!$B:$B, $B454,'KPI data 2022'!$AI:$AI)</f>
        <v>3489.29</v>
      </c>
      <c r="AD454" s="5">
        <f>SUMIF('KPI data 2023'!$B:$B, $B454, 'KPI data 2023'!$AI:$AI)</f>
        <v>1718.13</v>
      </c>
      <c r="AE454" s="5">
        <f>SUMIF('KPI data 2024'!$B:$B, $B454, 'KPI data 2024'!$AI:$AI)</f>
        <v>1015.35</v>
      </c>
      <c r="AF454" s="5">
        <f t="shared" si="169"/>
        <v>2107.4299999999998</v>
      </c>
      <c r="AG454" s="5">
        <f>IF(D454="Switzerland",SUMIF('Combined Budget 2025 CHF'!$B:$B,$B454,'Combined Budget 2025 CHF'!$Q:$Q),SUMIF('Combined Budget 2025 EUR'!$B:$B,$B454,'Combined Budget 2025 EUR'!$Q:$Q))</f>
        <v>0</v>
      </c>
      <c r="AH454" s="6"/>
      <c r="AI454" s="6">
        <f t="shared" si="170"/>
        <v>1.0755700004924407</v>
      </c>
      <c r="AJ454" s="6">
        <f t="shared" si="171"/>
        <v>0.22658355304895417</v>
      </c>
      <c r="AK454" s="6">
        <f t="shared" si="172"/>
        <v>-0.39602899157135119</v>
      </c>
      <c r="AL454" s="6" t="str">
        <f t="shared" si="173"/>
        <v>N/A</v>
      </c>
      <c r="AM454" s="6">
        <f t="shared" si="174"/>
        <v>-0.11843564218140701</v>
      </c>
      <c r="AN454" s="6"/>
      <c r="AO454" s="7">
        <f t="shared" si="175"/>
        <v>1092.08</v>
      </c>
      <c r="AP454" s="7">
        <f t="shared" si="176"/>
        <v>389.29999999999973</v>
      </c>
      <c r="AQ454" s="7">
        <f t="shared" si="177"/>
        <v>-1381.8600000000001</v>
      </c>
      <c r="AR454" s="7">
        <f t="shared" si="178"/>
        <v>2107.4299999999998</v>
      </c>
    </row>
    <row r="455" spans="2:44" x14ac:dyDescent="0.25">
      <c r="B455" s="1">
        <v>20699</v>
      </c>
      <c r="C455" s="1" t="s">
        <v>307</v>
      </c>
      <c r="D455" s="1" t="s">
        <v>23</v>
      </c>
      <c r="E455" s="1" t="str">
        <f>IF(D455="Switzerland", VLOOKUP($B455, 'Combined Budget 2025 CHF'!$B:$E, 4, 0), VLOOKUP($B455, 'Combined Budget 2025 EUR'!$B:$E, 4, 0))</f>
        <v>North</v>
      </c>
      <c r="F455" s="1" t="s">
        <v>535</v>
      </c>
      <c r="G455" s="1" t="s">
        <v>106</v>
      </c>
      <c r="H455" t="str">
        <f>IF(D455="Switzerland", VLOOKUP($B455, 'Combined Budget 2025 CHF'!$B:$K, 10, 0), VLOOKUP($B455, 'Combined Budget 2025 EUR'!$B:$K, 10, 0))</f>
        <v>GG</v>
      </c>
      <c r="I455" t="s">
        <v>64</v>
      </c>
      <c r="J455">
        <f>YEAR(VLOOKUP($B455, 'KPI data 2025'!$B:$H, 7, 0))</f>
        <v>1900</v>
      </c>
      <c r="K455" t="str">
        <f t="shared" si="179"/>
        <v>Pre-2022</v>
      </c>
      <c r="L455" s="5">
        <f>SUMIF('KPI data 2022'!$B:$B, $B455,'KPI data 2022'!$X:$X)</f>
        <v>2733.62</v>
      </c>
      <c r="M455" s="5">
        <f>SUMIF('KPI data 2023'!$B:$B, $B455, 'KPI data 2023'!$X:$X)</f>
        <v>7345.1100000000006</v>
      </c>
      <c r="N455" s="5">
        <f>SUMIF('KPI data 2024'!$B:$B, $B455, 'KPI data 2024'!$X:$X)</f>
        <v>5082.88</v>
      </c>
      <c r="O455" s="5">
        <f>SUMIF('KPI data 2025'!$B:$B, $B455, 'KPI data 2025'!$X:$X)</f>
        <v>3623.62</v>
      </c>
      <c r="P455" s="5">
        <f>IF(D455="Switzerland",SUMIF('Combined Budget 2025 CHF'!$B:$B,$B455,'Combined Budget 2025 CHF'!$AF:$AF),SUMIF('Combined Budget 2025 EUR'!$B:$B,$B455,'Combined Budget 2025 EUR'!$AN:$AN))</f>
        <v>3650</v>
      </c>
      <c r="Q455" s="6"/>
      <c r="R455" s="6">
        <f t="shared" si="180"/>
        <v>-0.2870931440443214</v>
      </c>
      <c r="S455" s="6">
        <f t="shared" si="181"/>
        <v>-0.50666225556867084</v>
      </c>
      <c r="T455" s="6">
        <f t="shared" si="182"/>
        <v>0.32557561036281557</v>
      </c>
      <c r="U455" s="6">
        <f t="shared" si="183"/>
        <v>-7.2273972602739933E-3</v>
      </c>
      <c r="V455" s="6">
        <f t="shared" si="184"/>
        <v>7.300346939685376E-2</v>
      </c>
      <c r="W455" s="6"/>
      <c r="X455" s="7">
        <f t="shared" si="185"/>
        <v>-1459.2600000000002</v>
      </c>
      <c r="Y455" s="7">
        <f t="shared" si="186"/>
        <v>-3721.4900000000007</v>
      </c>
      <c r="Z455" s="7">
        <f t="shared" si="187"/>
        <v>890</v>
      </c>
      <c r="AA455" s="7">
        <f t="shared" si="188"/>
        <v>-26.380000000000109</v>
      </c>
      <c r="AB455" s="6"/>
      <c r="AC455" s="5">
        <f>SUMIF('KPI data 2022'!$B:$B, $B455,'KPI data 2022'!$AI:$AI)</f>
        <v>2733.62</v>
      </c>
      <c r="AD455" s="5">
        <f>SUMIF('KPI data 2023'!$B:$B, $B455, 'KPI data 2023'!$AI:$AI)</f>
        <v>7345.1100000000006</v>
      </c>
      <c r="AE455" s="5">
        <f>SUMIF('KPI data 2024'!$B:$B, $B455, 'KPI data 2024'!$AI:$AI)</f>
        <v>5082.88</v>
      </c>
      <c r="AF455" s="5">
        <f t="shared" si="169"/>
        <v>3623.62</v>
      </c>
      <c r="AG455" s="5">
        <f>IF(D455="Switzerland",SUMIF('Combined Budget 2025 CHF'!$B:$B,$B455,'Combined Budget 2025 CHF'!$Q:$Q),SUMIF('Combined Budget 2025 EUR'!$B:$B,$B455,'Combined Budget 2025 EUR'!$Q:$Q))</f>
        <v>5000</v>
      </c>
      <c r="AH455" s="6"/>
      <c r="AI455" s="6">
        <f t="shared" si="170"/>
        <v>-0.2870931440443214</v>
      </c>
      <c r="AJ455" s="6">
        <f t="shared" si="171"/>
        <v>-0.50666225556867084</v>
      </c>
      <c r="AK455" s="6">
        <f t="shared" si="172"/>
        <v>0.32557561036281557</v>
      </c>
      <c r="AL455" s="6">
        <f t="shared" si="173"/>
        <v>-0.27527600000000008</v>
      </c>
      <c r="AM455" s="6">
        <f t="shared" si="174"/>
        <v>7.300346939685376E-2</v>
      </c>
      <c r="AN455" s="6"/>
      <c r="AO455" s="7">
        <f t="shared" si="175"/>
        <v>-1459.2600000000002</v>
      </c>
      <c r="AP455" s="7">
        <f t="shared" si="176"/>
        <v>-3721.4900000000007</v>
      </c>
      <c r="AQ455" s="7">
        <f t="shared" si="177"/>
        <v>890</v>
      </c>
      <c r="AR455" s="7">
        <f t="shared" si="178"/>
        <v>-1376.38</v>
      </c>
    </row>
    <row r="456" spans="2:44" x14ac:dyDescent="0.25">
      <c r="B456" s="1">
        <v>20714</v>
      </c>
      <c r="C456" s="1" t="s">
        <v>308</v>
      </c>
      <c r="D456" s="1" t="s">
        <v>23</v>
      </c>
      <c r="E456" s="1" t="str">
        <f>IF(D456="Switzerland", VLOOKUP($B456, 'Combined Budget 2025 CHF'!$B:$E, 4, 0), VLOOKUP($B456, 'Combined Budget 2025 EUR'!$B:$E, 4, 0))</f>
        <v>South West</v>
      </c>
      <c r="F456" s="1" t="s">
        <v>535</v>
      </c>
      <c r="G456" s="1" t="s">
        <v>106</v>
      </c>
      <c r="H456" t="str">
        <f>IF(D456="Switzerland", VLOOKUP($B456, 'Combined Budget 2025 CHF'!$B:$K, 10, 0), VLOOKUP($B456, 'Combined Budget 2025 EUR'!$B:$K, 10, 0))</f>
        <v>GG</v>
      </c>
      <c r="I456" t="s">
        <v>64</v>
      </c>
      <c r="J456">
        <f>YEAR(VLOOKUP($B456, 'KPI data 2025'!$B:$H, 7, 0))</f>
        <v>1900</v>
      </c>
      <c r="K456" t="str">
        <f t="shared" si="179"/>
        <v>Pre-2022</v>
      </c>
      <c r="L456" s="5">
        <f>SUMIF('KPI data 2022'!$B:$B, $B456,'KPI data 2022'!$X:$X)</f>
        <v>4498.5</v>
      </c>
      <c r="M456" s="5">
        <f>SUMIF('KPI data 2023'!$B:$B, $B456, 'KPI data 2023'!$X:$X)</f>
        <v>5824.1399999999994</v>
      </c>
      <c r="N456" s="5">
        <f>SUMIF('KPI data 2024'!$B:$B, $B456, 'KPI data 2024'!$X:$X)</f>
        <v>6120.9900000000007</v>
      </c>
      <c r="O456" s="5">
        <f>SUMIF('KPI data 2025'!$B:$B, $B456, 'KPI data 2025'!$X:$X)</f>
        <v>3897.9000000000005</v>
      </c>
      <c r="P456" s="5">
        <f>IF(D456="Switzerland",SUMIF('Combined Budget 2025 CHF'!$B:$B,$B456,'Combined Budget 2025 CHF'!$AF:$AF),SUMIF('Combined Budget 2025 EUR'!$B:$B,$B456,'Combined Budget 2025 EUR'!$AN:$AN))</f>
        <v>5110</v>
      </c>
      <c r="Q456" s="6"/>
      <c r="R456" s="6">
        <f t="shared" si="180"/>
        <v>-0.36319124847451145</v>
      </c>
      <c r="S456" s="6">
        <f t="shared" si="181"/>
        <v>-0.3307338079098372</v>
      </c>
      <c r="T456" s="6">
        <f t="shared" si="182"/>
        <v>-0.13351117039012994</v>
      </c>
      <c r="U456" s="6">
        <f t="shared" si="183"/>
        <v>-0.23720156555772987</v>
      </c>
      <c r="V456" s="6">
        <f t="shared" si="184"/>
        <v>-3.5192341691963724E-2</v>
      </c>
      <c r="W456" s="6"/>
      <c r="X456" s="7">
        <f t="shared" si="185"/>
        <v>-2223.09</v>
      </c>
      <c r="Y456" s="7">
        <f t="shared" si="186"/>
        <v>-1926.2399999999989</v>
      </c>
      <c r="Z456" s="7">
        <f t="shared" si="187"/>
        <v>-600.59999999999945</v>
      </c>
      <c r="AA456" s="7">
        <f t="shared" si="188"/>
        <v>-1212.0999999999995</v>
      </c>
      <c r="AB456" s="6"/>
      <c r="AC456" s="5">
        <f>SUMIF('KPI data 2022'!$B:$B, $B456,'KPI data 2022'!$AI:$AI)</f>
        <v>4498.5</v>
      </c>
      <c r="AD456" s="5">
        <f>SUMIF('KPI data 2023'!$B:$B, $B456, 'KPI data 2023'!$AI:$AI)</f>
        <v>5824.1399999999994</v>
      </c>
      <c r="AE456" s="5">
        <f>SUMIF('KPI data 2024'!$B:$B, $B456, 'KPI data 2024'!$AI:$AI)</f>
        <v>6120.9900000000007</v>
      </c>
      <c r="AF456" s="5">
        <f t="shared" si="169"/>
        <v>3897.9000000000005</v>
      </c>
      <c r="AG456" s="5">
        <f>IF(D456="Switzerland",SUMIF('Combined Budget 2025 CHF'!$B:$B,$B456,'Combined Budget 2025 CHF'!$Q:$Q),SUMIF('Combined Budget 2025 EUR'!$B:$B,$B456,'Combined Budget 2025 EUR'!$Q:$Q))</f>
        <v>7000</v>
      </c>
      <c r="AH456" s="6"/>
      <c r="AI456" s="6">
        <f t="shared" si="170"/>
        <v>-0.36319124847451145</v>
      </c>
      <c r="AJ456" s="6">
        <f t="shared" si="171"/>
        <v>-0.3307338079098372</v>
      </c>
      <c r="AK456" s="6">
        <f t="shared" si="172"/>
        <v>-0.13351117039012994</v>
      </c>
      <c r="AL456" s="6">
        <f t="shared" si="173"/>
        <v>-0.44315714285714281</v>
      </c>
      <c r="AM456" s="6">
        <f t="shared" si="174"/>
        <v>-3.5192341691963724E-2</v>
      </c>
      <c r="AN456" s="6"/>
      <c r="AO456" s="7">
        <f t="shared" si="175"/>
        <v>-2223.09</v>
      </c>
      <c r="AP456" s="7">
        <f t="shared" si="176"/>
        <v>-1926.2399999999989</v>
      </c>
      <c r="AQ456" s="7">
        <f t="shared" si="177"/>
        <v>-600.59999999999945</v>
      </c>
      <c r="AR456" s="7">
        <f t="shared" si="178"/>
        <v>-3102.0999999999995</v>
      </c>
    </row>
    <row r="457" spans="2:44" x14ac:dyDescent="0.25">
      <c r="B457" s="1">
        <v>20727</v>
      </c>
      <c r="C457" s="1" t="s">
        <v>686</v>
      </c>
      <c r="D457" s="1" t="s">
        <v>23</v>
      </c>
      <c r="E457" s="1" t="str">
        <f>IF(D457="Switzerland", VLOOKUP($B457, 'Combined Budget 2025 CHF'!$B:$E, 4, 0), VLOOKUP($B457, 'Combined Budget 2025 EUR'!$B:$E, 4, 0))</f>
        <v>North</v>
      </c>
      <c r="F457" s="1" t="s">
        <v>535</v>
      </c>
      <c r="G457" s="1" t="s">
        <v>106</v>
      </c>
      <c r="H457" t="str">
        <f>IF(D457="Switzerland", VLOOKUP($B457, 'Combined Budget 2025 CHF'!$B:$K, 10, 0), VLOOKUP($B457, 'Combined Budget 2025 EUR'!$B:$K, 10, 0))</f>
        <v>GG</v>
      </c>
      <c r="I457" t="s">
        <v>64</v>
      </c>
      <c r="J457">
        <f>YEAR(VLOOKUP($B457, 'KPI data 2025'!$B:$H, 7, 0))</f>
        <v>1900</v>
      </c>
      <c r="K457" t="str">
        <f t="shared" si="179"/>
        <v>Pre-2022</v>
      </c>
      <c r="L457" s="5">
        <f>SUMIF('KPI data 2022'!$B:$B, $B457,'KPI data 2022'!$X:$X)</f>
        <v>17080.22</v>
      </c>
      <c r="M457" s="5">
        <f>SUMIF('KPI data 2023'!$B:$B, $B457, 'KPI data 2023'!$X:$X)</f>
        <v>9686.23</v>
      </c>
      <c r="N457" s="5">
        <f>SUMIF('KPI data 2024'!$B:$B, $B457, 'KPI data 2024'!$X:$X)</f>
        <v>6032.67</v>
      </c>
      <c r="O457" s="5">
        <f>SUMIF('KPI data 2025'!$B:$B, $B457, 'KPI data 2025'!$X:$X)</f>
        <v>0</v>
      </c>
      <c r="P457" s="5">
        <f>IF(D457="Switzerland",SUMIF('Combined Budget 2025 CHF'!$B:$B,$B457,'Combined Budget 2025 CHF'!$AF:$AF),SUMIF('Combined Budget 2025 EUR'!$B:$B,$B457,'Combined Budget 2025 EUR'!$AN:$AN))</f>
        <v>4380</v>
      </c>
      <c r="Q457" s="6"/>
      <c r="R457" s="6">
        <f t="shared" si="180"/>
        <v>-1</v>
      </c>
      <c r="S457" s="6">
        <f t="shared" si="181"/>
        <v>-1</v>
      </c>
      <c r="T457" s="6">
        <f t="shared" si="182"/>
        <v>-1</v>
      </c>
      <c r="U457" s="6">
        <f t="shared" si="183"/>
        <v>-1</v>
      </c>
      <c r="V457" s="6">
        <f t="shared" si="184"/>
        <v>-1</v>
      </c>
      <c r="W457" s="6"/>
      <c r="X457" s="7">
        <f t="shared" si="185"/>
        <v>-6032.67</v>
      </c>
      <c r="Y457" s="7">
        <f t="shared" si="186"/>
        <v>-9686.23</v>
      </c>
      <c r="Z457" s="7">
        <f t="shared" si="187"/>
        <v>-17080.22</v>
      </c>
      <c r="AA457" s="7">
        <f t="shared" si="188"/>
        <v>-4380</v>
      </c>
      <c r="AB457" s="6"/>
      <c r="AC457" s="5">
        <f>SUMIF('KPI data 2022'!$B:$B, $B457,'KPI data 2022'!$AI:$AI)</f>
        <v>17080.22</v>
      </c>
      <c r="AD457" s="5">
        <f>SUMIF('KPI data 2023'!$B:$B, $B457, 'KPI data 2023'!$AI:$AI)</f>
        <v>9686.23</v>
      </c>
      <c r="AE457" s="5">
        <f>SUMIF('KPI data 2024'!$B:$B, $B457, 'KPI data 2024'!$AI:$AI)</f>
        <v>6032.67</v>
      </c>
      <c r="AF457" s="5">
        <f t="shared" si="169"/>
        <v>0</v>
      </c>
      <c r="AG457" s="5">
        <f>IF(D457="Switzerland",SUMIF('Combined Budget 2025 CHF'!$B:$B,$B457,'Combined Budget 2025 CHF'!$Q:$Q),SUMIF('Combined Budget 2025 EUR'!$B:$B,$B457,'Combined Budget 2025 EUR'!$Q:$Q))</f>
        <v>6000</v>
      </c>
      <c r="AH457" s="6"/>
      <c r="AI457" s="6">
        <f t="shared" si="170"/>
        <v>-1</v>
      </c>
      <c r="AJ457" s="6">
        <f t="shared" si="171"/>
        <v>-1</v>
      </c>
      <c r="AK457" s="6">
        <f t="shared" si="172"/>
        <v>-1</v>
      </c>
      <c r="AL457" s="6">
        <f t="shared" si="173"/>
        <v>-1</v>
      </c>
      <c r="AM457" s="6">
        <f t="shared" si="174"/>
        <v>-1</v>
      </c>
      <c r="AN457" s="6"/>
      <c r="AO457" s="7">
        <f t="shared" si="175"/>
        <v>-6032.67</v>
      </c>
      <c r="AP457" s="7">
        <f t="shared" si="176"/>
        <v>-9686.23</v>
      </c>
      <c r="AQ457" s="7">
        <f t="shared" si="177"/>
        <v>-17080.22</v>
      </c>
      <c r="AR457" s="7">
        <f t="shared" si="178"/>
        <v>-6000</v>
      </c>
    </row>
    <row r="458" spans="2:44" x14ac:dyDescent="0.25">
      <c r="B458" s="1">
        <v>20741</v>
      </c>
      <c r="C458" s="1" t="s">
        <v>687</v>
      </c>
      <c r="D458" s="1" t="s">
        <v>23</v>
      </c>
      <c r="E458" s="1" t="str">
        <f>IF(D458="Switzerland", VLOOKUP($B458, 'Combined Budget 2025 CHF'!$B:$E, 4, 0), VLOOKUP($B458, 'Combined Budget 2025 EUR'!$B:$E, 4, 0))</f>
        <v>North</v>
      </c>
      <c r="F458" s="1" t="s">
        <v>535</v>
      </c>
      <c r="G458" s="1" t="s">
        <v>106</v>
      </c>
      <c r="H458" t="str">
        <f>IF(D458="Switzerland", VLOOKUP($B458, 'Combined Budget 2025 CHF'!$B:$K, 10, 0), VLOOKUP($B458, 'Combined Budget 2025 EUR'!$B:$K, 10, 0))</f>
        <v>GG</v>
      </c>
      <c r="I458" t="s">
        <v>64</v>
      </c>
      <c r="J458">
        <f>YEAR(VLOOKUP($B458, 'KPI data 2025'!$B:$H, 7, 0))</f>
        <v>1900</v>
      </c>
      <c r="K458" t="str">
        <f t="shared" si="179"/>
        <v>Pre-2022</v>
      </c>
      <c r="L458" s="5">
        <f>SUMIF('KPI data 2022'!$B:$B, $B458,'KPI data 2022'!$X:$X)</f>
        <v>6857.1</v>
      </c>
      <c r="M458" s="5">
        <f>SUMIF('KPI data 2023'!$B:$B, $B458, 'KPI data 2023'!$X:$X)</f>
        <v>3321.0499999999997</v>
      </c>
      <c r="N458" s="5">
        <f>SUMIF('KPI data 2024'!$B:$B, $B458, 'KPI data 2024'!$X:$X)</f>
        <v>2649.3100000000004</v>
      </c>
      <c r="O458" s="5">
        <f>SUMIF('KPI data 2025'!$B:$B, $B458, 'KPI data 2025'!$X:$X)</f>
        <v>0</v>
      </c>
      <c r="P458" s="5">
        <f>IF(D458="Switzerland",SUMIF('Combined Budget 2025 CHF'!$B:$B,$B458,'Combined Budget 2025 CHF'!$AF:$AF),SUMIF('Combined Budget 2025 EUR'!$B:$B,$B458,'Combined Budget 2025 EUR'!$AN:$AN))</f>
        <v>1825</v>
      </c>
      <c r="Q458" s="6"/>
      <c r="R458" s="6">
        <f t="shared" si="180"/>
        <v>-1</v>
      </c>
      <c r="S458" s="6">
        <f t="shared" si="181"/>
        <v>-1</v>
      </c>
      <c r="T458" s="6">
        <f t="shared" si="182"/>
        <v>-1</v>
      </c>
      <c r="U458" s="6">
        <f t="shared" si="183"/>
        <v>-1</v>
      </c>
      <c r="V458" s="6">
        <f t="shared" si="184"/>
        <v>-1</v>
      </c>
      <c r="W458" s="6"/>
      <c r="X458" s="7">
        <f t="shared" si="185"/>
        <v>-2649.3100000000004</v>
      </c>
      <c r="Y458" s="7">
        <f t="shared" si="186"/>
        <v>-3321.0499999999997</v>
      </c>
      <c r="Z458" s="7">
        <f t="shared" si="187"/>
        <v>-6857.1</v>
      </c>
      <c r="AA458" s="7">
        <f t="shared" si="188"/>
        <v>-1825</v>
      </c>
      <c r="AB458" s="6"/>
      <c r="AC458" s="5">
        <f>SUMIF('KPI data 2022'!$B:$B, $B458,'KPI data 2022'!$AI:$AI)</f>
        <v>6857.1</v>
      </c>
      <c r="AD458" s="5">
        <f>SUMIF('KPI data 2023'!$B:$B, $B458, 'KPI data 2023'!$AI:$AI)</f>
        <v>3321.0499999999997</v>
      </c>
      <c r="AE458" s="5">
        <f>SUMIF('KPI data 2024'!$B:$B, $B458, 'KPI data 2024'!$AI:$AI)</f>
        <v>2649.3100000000004</v>
      </c>
      <c r="AF458" s="5">
        <f t="shared" si="169"/>
        <v>0</v>
      </c>
      <c r="AG458" s="5">
        <f>IF(D458="Switzerland",SUMIF('Combined Budget 2025 CHF'!$B:$B,$B458,'Combined Budget 2025 CHF'!$Q:$Q),SUMIF('Combined Budget 2025 EUR'!$B:$B,$B458,'Combined Budget 2025 EUR'!$Q:$Q))</f>
        <v>2500</v>
      </c>
      <c r="AH458" s="6"/>
      <c r="AI458" s="6">
        <f t="shared" si="170"/>
        <v>-1</v>
      </c>
      <c r="AJ458" s="6">
        <f t="shared" si="171"/>
        <v>-1</v>
      </c>
      <c r="AK458" s="6">
        <f t="shared" si="172"/>
        <v>-1</v>
      </c>
      <c r="AL458" s="6">
        <f t="shared" si="173"/>
        <v>-1</v>
      </c>
      <c r="AM458" s="6">
        <f t="shared" si="174"/>
        <v>-1</v>
      </c>
      <c r="AN458" s="6"/>
      <c r="AO458" s="7">
        <f t="shared" si="175"/>
        <v>-2649.3100000000004</v>
      </c>
      <c r="AP458" s="7">
        <f t="shared" si="176"/>
        <v>-3321.0499999999997</v>
      </c>
      <c r="AQ458" s="7">
        <f t="shared" si="177"/>
        <v>-6857.1</v>
      </c>
      <c r="AR458" s="7">
        <f t="shared" si="178"/>
        <v>-2500</v>
      </c>
    </row>
    <row r="459" spans="2:44" x14ac:dyDescent="0.25">
      <c r="B459" s="1">
        <v>20743</v>
      </c>
      <c r="C459" s="1" t="s">
        <v>309</v>
      </c>
      <c r="D459" s="1" t="s">
        <v>23</v>
      </c>
      <c r="E459" s="1" t="str">
        <f>IF(D459="Switzerland", VLOOKUP($B459, 'Combined Budget 2025 CHF'!$B:$E, 4, 0), VLOOKUP($B459, 'Combined Budget 2025 EUR'!$B:$E, 4, 0))</f>
        <v>South East / Bayern</v>
      </c>
      <c r="F459" s="1">
        <v>0</v>
      </c>
      <c r="G459" s="1">
        <v>0</v>
      </c>
      <c r="H459" t="str">
        <f>IF(D459="Switzerland", VLOOKUP($B459, 'Combined Budget 2025 CHF'!$B:$K, 10, 0), VLOOKUP($B459, 'Combined Budget 2025 EUR'!$B:$K, 10, 0))</f>
        <v>GG</v>
      </c>
      <c r="I459" t="s">
        <v>64</v>
      </c>
      <c r="J459">
        <f>YEAR(VLOOKUP($B459, 'KPI data 2025'!$B:$H, 7, 0))</f>
        <v>1900</v>
      </c>
      <c r="K459" t="str">
        <f t="shared" si="179"/>
        <v>Pre-2022</v>
      </c>
      <c r="L459" s="5">
        <f>SUMIF('KPI data 2022'!$B:$B, $B459,'KPI data 2022'!$X:$X)</f>
        <v>2151.8900000000003</v>
      </c>
      <c r="M459" s="5">
        <f>SUMIF('KPI data 2023'!$B:$B, $B459, 'KPI data 2023'!$X:$X)</f>
        <v>1352.0600000000002</v>
      </c>
      <c r="N459" s="5">
        <f>SUMIF('KPI data 2024'!$B:$B, $B459, 'KPI data 2024'!$X:$X)</f>
        <v>1729.39</v>
      </c>
      <c r="O459" s="5">
        <f>SUMIF('KPI data 2025'!$B:$B, $B459, 'KPI data 2025'!$X:$X)</f>
        <v>1129.8699999999999</v>
      </c>
      <c r="P459" s="5">
        <f>IF(D459="Switzerland",SUMIF('Combined Budget 2025 CHF'!$B:$B,$B459,'Combined Budget 2025 CHF'!$AF:$AF),SUMIF('Combined Budget 2025 EUR'!$B:$B,$B459,'Combined Budget 2025 EUR'!$AN:$AN))</f>
        <v>1460</v>
      </c>
      <c r="Q459" s="6"/>
      <c r="R459" s="6">
        <f t="shared" si="180"/>
        <v>-0.34666558728800334</v>
      </c>
      <c r="S459" s="6">
        <f t="shared" si="181"/>
        <v>-0.16433442302856405</v>
      </c>
      <c r="T459" s="6">
        <f t="shared" si="182"/>
        <v>-0.47494063358257177</v>
      </c>
      <c r="U459" s="6">
        <f t="shared" si="183"/>
        <v>-0.22611643835616446</v>
      </c>
      <c r="V459" s="6">
        <f t="shared" si="184"/>
        <v>-0.14875984418528021</v>
      </c>
      <c r="W459" s="6"/>
      <c r="X459" s="7">
        <f t="shared" si="185"/>
        <v>-599.52000000000021</v>
      </c>
      <c r="Y459" s="7">
        <f t="shared" si="186"/>
        <v>-222.19000000000028</v>
      </c>
      <c r="Z459" s="7">
        <f t="shared" si="187"/>
        <v>-1022.0200000000004</v>
      </c>
      <c r="AA459" s="7">
        <f t="shared" si="188"/>
        <v>-330.13000000000011</v>
      </c>
      <c r="AB459" s="6"/>
      <c r="AC459" s="5">
        <f>SUMIF('KPI data 2022'!$B:$B, $B459,'KPI data 2022'!$AI:$AI)</f>
        <v>2151.8900000000003</v>
      </c>
      <c r="AD459" s="5">
        <f>SUMIF('KPI data 2023'!$B:$B, $B459, 'KPI data 2023'!$AI:$AI)</f>
        <v>1352.0600000000002</v>
      </c>
      <c r="AE459" s="5">
        <f>SUMIF('KPI data 2024'!$B:$B, $B459, 'KPI data 2024'!$AI:$AI)</f>
        <v>1729.39</v>
      </c>
      <c r="AF459" s="5">
        <f t="shared" si="169"/>
        <v>1129.8699999999999</v>
      </c>
      <c r="AG459" s="5">
        <f>IF(D459="Switzerland",SUMIF('Combined Budget 2025 CHF'!$B:$B,$B459,'Combined Budget 2025 CHF'!$Q:$Q),SUMIF('Combined Budget 2025 EUR'!$B:$B,$B459,'Combined Budget 2025 EUR'!$Q:$Q))</f>
        <v>2000</v>
      </c>
      <c r="AH459" s="6"/>
      <c r="AI459" s="6">
        <f t="shared" si="170"/>
        <v>-0.34666558728800334</v>
      </c>
      <c r="AJ459" s="6">
        <f t="shared" si="171"/>
        <v>-0.16433442302856405</v>
      </c>
      <c r="AK459" s="6">
        <f t="shared" si="172"/>
        <v>-0.47494063358257177</v>
      </c>
      <c r="AL459" s="6">
        <f t="shared" si="173"/>
        <v>-0.43506500000000004</v>
      </c>
      <c r="AM459" s="6">
        <f t="shared" si="174"/>
        <v>-0.14875984418528021</v>
      </c>
      <c r="AN459" s="6"/>
      <c r="AO459" s="7">
        <f t="shared" si="175"/>
        <v>-599.52000000000021</v>
      </c>
      <c r="AP459" s="7">
        <f t="shared" si="176"/>
        <v>-222.19000000000028</v>
      </c>
      <c r="AQ459" s="7">
        <f t="shared" si="177"/>
        <v>-1022.0200000000004</v>
      </c>
      <c r="AR459" s="7">
        <f t="shared" si="178"/>
        <v>-870.13000000000011</v>
      </c>
    </row>
    <row r="460" spans="2:44" x14ac:dyDescent="0.25">
      <c r="B460" s="1">
        <v>20756</v>
      </c>
      <c r="C460" s="1" t="s">
        <v>688</v>
      </c>
      <c r="D460" s="1" t="s">
        <v>23</v>
      </c>
      <c r="E460" s="1" t="str">
        <f>IF(D460="Switzerland", VLOOKUP($B460, 'Combined Budget 2025 CHF'!$B:$E, 4, 0), VLOOKUP($B460, 'Combined Budget 2025 EUR'!$B:$E, 4, 0))</f>
        <v>NRW</v>
      </c>
      <c r="F460" s="1" t="s">
        <v>535</v>
      </c>
      <c r="G460" s="1" t="s">
        <v>106</v>
      </c>
      <c r="H460" t="str">
        <f>IF(D460="Switzerland", VLOOKUP($B460, 'Combined Budget 2025 CHF'!$B:$K, 10, 0), VLOOKUP($B460, 'Combined Budget 2025 EUR'!$B:$K, 10, 0))</f>
        <v>GG</v>
      </c>
      <c r="I460" t="s">
        <v>64</v>
      </c>
      <c r="J460">
        <f>YEAR(VLOOKUP($B460, 'KPI data 2025'!$B:$H, 7, 0))</f>
        <v>1900</v>
      </c>
      <c r="K460" t="str">
        <f t="shared" si="179"/>
        <v>Pre-2022</v>
      </c>
      <c r="L460" s="5">
        <f>SUMIF('KPI data 2022'!$B:$B, $B460,'KPI data 2022'!$X:$X)</f>
        <v>1628.62</v>
      </c>
      <c r="M460" s="5">
        <f>SUMIF('KPI data 2023'!$B:$B, $B460, 'KPI data 2023'!$X:$X)</f>
        <v>960.84</v>
      </c>
      <c r="N460" s="5">
        <f>SUMIF('KPI data 2024'!$B:$B, $B460, 'KPI data 2024'!$X:$X)</f>
        <v>0</v>
      </c>
      <c r="O460" s="5">
        <f>SUMIF('KPI data 2025'!$B:$B, $B460, 'KPI data 2025'!$X:$X)</f>
        <v>0</v>
      </c>
      <c r="P460" s="5">
        <f>IF(D460="Switzerland",SUMIF('Combined Budget 2025 CHF'!$B:$B,$B460,'Combined Budget 2025 CHF'!$AF:$AF),SUMIF('Combined Budget 2025 EUR'!$B:$B,$B460,'Combined Budget 2025 EUR'!$AN:$AN))</f>
        <v>0</v>
      </c>
      <c r="Q460" s="6"/>
      <c r="R460" s="6" t="str">
        <f t="shared" si="180"/>
        <v>N/A</v>
      </c>
      <c r="S460" s="6">
        <f t="shared" si="181"/>
        <v>-1</v>
      </c>
      <c r="T460" s="6">
        <f t="shared" si="182"/>
        <v>-1</v>
      </c>
      <c r="U460" s="6" t="str">
        <f t="shared" si="183"/>
        <v>N/A</v>
      </c>
      <c r="V460" s="6">
        <f t="shared" si="184"/>
        <v>-1</v>
      </c>
      <c r="W460" s="6"/>
      <c r="X460" s="7">
        <f t="shared" si="185"/>
        <v>0</v>
      </c>
      <c r="Y460" s="7">
        <f t="shared" si="186"/>
        <v>-960.84</v>
      </c>
      <c r="Z460" s="7">
        <f t="shared" si="187"/>
        <v>-1628.62</v>
      </c>
      <c r="AA460" s="7">
        <f t="shared" si="188"/>
        <v>0</v>
      </c>
      <c r="AB460" s="6"/>
      <c r="AC460" s="5">
        <f>SUMIF('KPI data 2022'!$B:$B, $B460,'KPI data 2022'!$AI:$AI)</f>
        <v>1628.62</v>
      </c>
      <c r="AD460" s="5">
        <f>SUMIF('KPI data 2023'!$B:$B, $B460, 'KPI data 2023'!$AI:$AI)</f>
        <v>960.84</v>
      </c>
      <c r="AE460" s="5">
        <f>SUMIF('KPI data 2024'!$B:$B, $B460, 'KPI data 2024'!$AI:$AI)</f>
        <v>0</v>
      </c>
      <c r="AF460" s="5">
        <f t="shared" si="169"/>
        <v>0</v>
      </c>
      <c r="AG460" s="5">
        <f>IF(D460="Switzerland",SUMIF('Combined Budget 2025 CHF'!$B:$B,$B460,'Combined Budget 2025 CHF'!$Q:$Q),SUMIF('Combined Budget 2025 EUR'!$B:$B,$B460,'Combined Budget 2025 EUR'!$Q:$Q))</f>
        <v>0</v>
      </c>
      <c r="AH460" s="6"/>
      <c r="AI460" s="6" t="str">
        <f t="shared" si="170"/>
        <v>N/A</v>
      </c>
      <c r="AJ460" s="6">
        <f t="shared" si="171"/>
        <v>-1</v>
      </c>
      <c r="AK460" s="6">
        <f t="shared" si="172"/>
        <v>-1</v>
      </c>
      <c r="AL460" s="6" t="str">
        <f t="shared" si="173"/>
        <v>N/A</v>
      </c>
      <c r="AM460" s="6">
        <f t="shared" si="174"/>
        <v>-1</v>
      </c>
      <c r="AN460" s="6"/>
      <c r="AO460" s="7">
        <f t="shared" si="175"/>
        <v>0</v>
      </c>
      <c r="AP460" s="7">
        <f t="shared" si="176"/>
        <v>-960.84</v>
      </c>
      <c r="AQ460" s="7">
        <f t="shared" si="177"/>
        <v>-1628.62</v>
      </c>
      <c r="AR460" s="7">
        <f t="shared" si="178"/>
        <v>0</v>
      </c>
    </row>
    <row r="461" spans="2:44" x14ac:dyDescent="0.25">
      <c r="B461" s="1">
        <v>20762</v>
      </c>
      <c r="C461" s="1" t="s">
        <v>310</v>
      </c>
      <c r="D461" s="1" t="s">
        <v>23</v>
      </c>
      <c r="E461" s="1" t="str">
        <f>IF(D461="Switzerland", VLOOKUP($B461, 'Combined Budget 2025 CHF'!$B:$E, 4, 0), VLOOKUP($B461, 'Combined Budget 2025 EUR'!$B:$E, 4, 0))</f>
        <v>South West</v>
      </c>
      <c r="F461" s="1" t="s">
        <v>535</v>
      </c>
      <c r="G461" s="1" t="s">
        <v>106</v>
      </c>
      <c r="H461" t="str">
        <f>IF(D461="Switzerland", VLOOKUP($B461, 'Combined Budget 2025 CHF'!$B:$K, 10, 0), VLOOKUP($B461, 'Combined Budget 2025 EUR'!$B:$K, 10, 0))</f>
        <v>GG</v>
      </c>
      <c r="I461" t="s">
        <v>64</v>
      </c>
      <c r="J461">
        <f>YEAR(VLOOKUP($B461, 'KPI data 2025'!$B:$H, 7, 0))</f>
        <v>1900</v>
      </c>
      <c r="K461" t="str">
        <f t="shared" si="179"/>
        <v>Pre-2022</v>
      </c>
      <c r="L461" s="5">
        <f>SUMIF('KPI data 2022'!$B:$B, $B461,'KPI data 2022'!$X:$X)</f>
        <v>2738.25</v>
      </c>
      <c r="M461" s="5">
        <f>SUMIF('KPI data 2023'!$B:$B, $B461, 'KPI data 2023'!$X:$X)</f>
        <v>2153.42</v>
      </c>
      <c r="N461" s="5">
        <f>SUMIF('KPI data 2024'!$B:$B, $B461, 'KPI data 2024'!$X:$X)</f>
        <v>1555.81</v>
      </c>
      <c r="O461" s="5">
        <f>SUMIF('KPI data 2025'!$B:$B, $B461, 'KPI data 2025'!$X:$X)</f>
        <v>215.23</v>
      </c>
      <c r="P461" s="5">
        <f>IF(D461="Switzerland",SUMIF('Combined Budget 2025 CHF'!$B:$B,$B461,'Combined Budget 2025 CHF'!$AF:$AF),SUMIF('Combined Budget 2025 EUR'!$B:$B,$B461,'Combined Budget 2025 EUR'!$AN:$AN))</f>
        <v>1095</v>
      </c>
      <c r="Q461" s="6"/>
      <c r="R461" s="6">
        <f t="shared" si="180"/>
        <v>-0.86166048553486607</v>
      </c>
      <c r="S461" s="6">
        <f t="shared" si="181"/>
        <v>-0.90005201029060755</v>
      </c>
      <c r="T461" s="6">
        <f t="shared" si="182"/>
        <v>-0.92139870355153841</v>
      </c>
      <c r="U461" s="6">
        <f t="shared" si="183"/>
        <v>-0.80344292237442927</v>
      </c>
      <c r="V461" s="6">
        <f t="shared" si="184"/>
        <v>-0.47051040849961046</v>
      </c>
      <c r="W461" s="6"/>
      <c r="X461" s="7">
        <f t="shared" si="185"/>
        <v>-1340.58</v>
      </c>
      <c r="Y461" s="7">
        <f t="shared" si="186"/>
        <v>-1938.19</v>
      </c>
      <c r="Z461" s="7">
        <f t="shared" si="187"/>
        <v>-2523.02</v>
      </c>
      <c r="AA461" s="7">
        <f t="shared" si="188"/>
        <v>-879.77</v>
      </c>
      <c r="AB461" s="6"/>
      <c r="AC461" s="5">
        <f>SUMIF('KPI data 2022'!$B:$B, $B461,'KPI data 2022'!$AI:$AI)</f>
        <v>2738.25</v>
      </c>
      <c r="AD461" s="5">
        <f>SUMIF('KPI data 2023'!$B:$B, $B461, 'KPI data 2023'!$AI:$AI)</f>
        <v>2153.42</v>
      </c>
      <c r="AE461" s="5">
        <f>SUMIF('KPI data 2024'!$B:$B, $B461, 'KPI data 2024'!$AI:$AI)</f>
        <v>1555.81</v>
      </c>
      <c r="AF461" s="5">
        <f t="shared" si="169"/>
        <v>215.23</v>
      </c>
      <c r="AG461" s="5">
        <f>IF(D461="Switzerland",SUMIF('Combined Budget 2025 CHF'!$B:$B,$B461,'Combined Budget 2025 CHF'!$Q:$Q),SUMIF('Combined Budget 2025 EUR'!$B:$B,$B461,'Combined Budget 2025 EUR'!$Q:$Q))</f>
        <v>1500</v>
      </c>
      <c r="AH461" s="6"/>
      <c r="AI461" s="6">
        <f t="shared" si="170"/>
        <v>-0.86166048553486607</v>
      </c>
      <c r="AJ461" s="6">
        <f t="shared" si="171"/>
        <v>-0.90005201029060755</v>
      </c>
      <c r="AK461" s="6">
        <f t="shared" si="172"/>
        <v>-0.92139870355153841</v>
      </c>
      <c r="AL461" s="6">
        <f t="shared" si="173"/>
        <v>-0.85651333333333335</v>
      </c>
      <c r="AM461" s="6">
        <f t="shared" si="174"/>
        <v>-0.47051040849961046</v>
      </c>
      <c r="AN461" s="6"/>
      <c r="AO461" s="7">
        <f t="shared" si="175"/>
        <v>-1340.58</v>
      </c>
      <c r="AP461" s="7">
        <f t="shared" si="176"/>
        <v>-1938.19</v>
      </c>
      <c r="AQ461" s="7">
        <f t="shared" si="177"/>
        <v>-2523.02</v>
      </c>
      <c r="AR461" s="7">
        <f t="shared" si="178"/>
        <v>-1284.77</v>
      </c>
    </row>
    <row r="462" spans="2:44" x14ac:dyDescent="0.25">
      <c r="B462" s="1">
        <v>20774</v>
      </c>
      <c r="C462" s="1" t="s">
        <v>311</v>
      </c>
      <c r="D462" s="1" t="s">
        <v>23</v>
      </c>
      <c r="E462" s="1" t="str">
        <f>IF(D462="Switzerland", VLOOKUP($B462, 'Combined Budget 2025 CHF'!$B:$E, 4, 0), VLOOKUP($B462, 'Combined Budget 2025 EUR'!$B:$E, 4, 0))</f>
        <v>South East / Bayern</v>
      </c>
      <c r="F462" s="1" t="s">
        <v>535</v>
      </c>
      <c r="G462" s="1" t="s">
        <v>106</v>
      </c>
      <c r="H462" t="str">
        <f>IF(D462="Switzerland", VLOOKUP($B462, 'Combined Budget 2025 CHF'!$B:$K, 10, 0), VLOOKUP($B462, 'Combined Budget 2025 EUR'!$B:$K, 10, 0))</f>
        <v>GG</v>
      </c>
      <c r="I462" t="s">
        <v>107</v>
      </c>
      <c r="J462">
        <f>YEAR(VLOOKUP($B462, 'KPI data 2025'!$B:$H, 7, 0))</f>
        <v>1900</v>
      </c>
      <c r="K462" t="str">
        <f t="shared" si="179"/>
        <v>Pre-2022</v>
      </c>
      <c r="L462" s="5">
        <f>SUMIF('KPI data 2022'!$B:$B, $B462,'KPI data 2022'!$X:$X)</f>
        <v>2666.83</v>
      </c>
      <c r="M462" s="5">
        <f>SUMIF('KPI data 2023'!$B:$B, $B462, 'KPI data 2023'!$X:$X)</f>
        <v>3257.1000000000004</v>
      </c>
      <c r="N462" s="5">
        <f>SUMIF('KPI data 2024'!$B:$B, $B462, 'KPI data 2024'!$X:$X)</f>
        <v>1946.2</v>
      </c>
      <c r="O462" s="5">
        <f>SUMIF('KPI data 2025'!$B:$B, $B462, 'KPI data 2025'!$X:$X)</f>
        <v>2570.7599999999998</v>
      </c>
      <c r="P462" s="5">
        <f>IF(D462="Switzerland",SUMIF('Combined Budget 2025 CHF'!$B:$B,$B462,'Combined Budget 2025 CHF'!$AF:$AF),SUMIF('Combined Budget 2025 EUR'!$B:$B,$B462,'Combined Budget 2025 EUR'!$AN:$AN))</f>
        <v>1460</v>
      </c>
      <c r="Q462" s="6"/>
      <c r="R462" s="6">
        <f t="shared" si="180"/>
        <v>0.32091254752851706</v>
      </c>
      <c r="S462" s="6">
        <f t="shared" si="181"/>
        <v>-0.21072119369991726</v>
      </c>
      <c r="T462" s="6">
        <f t="shared" si="182"/>
        <v>-3.6024043527334015E-2</v>
      </c>
      <c r="U462" s="6">
        <f t="shared" si="183"/>
        <v>0.76079452054794494</v>
      </c>
      <c r="V462" s="6">
        <f t="shared" si="184"/>
        <v>-9.1302949250265941E-3</v>
      </c>
      <c r="W462" s="6"/>
      <c r="X462" s="7">
        <f t="shared" si="185"/>
        <v>624.55999999999972</v>
      </c>
      <c r="Y462" s="7">
        <f t="shared" si="186"/>
        <v>-686.3400000000006</v>
      </c>
      <c r="Z462" s="7">
        <f t="shared" si="187"/>
        <v>-96.070000000000164</v>
      </c>
      <c r="AA462" s="7">
        <f t="shared" si="188"/>
        <v>1110.7599999999998</v>
      </c>
      <c r="AB462" s="6"/>
      <c r="AC462" s="5">
        <f>SUMIF('KPI data 2022'!$B:$B, $B462,'KPI data 2022'!$AI:$AI)</f>
        <v>2666.83</v>
      </c>
      <c r="AD462" s="5">
        <f>SUMIF('KPI data 2023'!$B:$B, $B462, 'KPI data 2023'!$AI:$AI)</f>
        <v>3257.1000000000004</v>
      </c>
      <c r="AE462" s="5">
        <f>SUMIF('KPI data 2024'!$B:$B, $B462, 'KPI data 2024'!$AI:$AI)</f>
        <v>1946.2</v>
      </c>
      <c r="AF462" s="5">
        <f t="shared" si="169"/>
        <v>2570.7599999999998</v>
      </c>
      <c r="AG462" s="5">
        <f>IF(D462="Switzerland",SUMIF('Combined Budget 2025 CHF'!$B:$B,$B462,'Combined Budget 2025 CHF'!$Q:$Q),SUMIF('Combined Budget 2025 EUR'!$B:$B,$B462,'Combined Budget 2025 EUR'!$Q:$Q))</f>
        <v>2000</v>
      </c>
      <c r="AH462" s="6"/>
      <c r="AI462" s="6">
        <f t="shared" si="170"/>
        <v>0.32091254752851706</v>
      </c>
      <c r="AJ462" s="6">
        <f t="shared" si="171"/>
        <v>-0.21072119369991726</v>
      </c>
      <c r="AK462" s="6">
        <f t="shared" si="172"/>
        <v>-3.6024043527334015E-2</v>
      </c>
      <c r="AL462" s="6">
        <f t="shared" si="173"/>
        <v>0.28537999999999997</v>
      </c>
      <c r="AM462" s="6">
        <f t="shared" si="174"/>
        <v>-9.1302949250265941E-3</v>
      </c>
      <c r="AN462" s="6"/>
      <c r="AO462" s="7">
        <f t="shared" si="175"/>
        <v>624.55999999999972</v>
      </c>
      <c r="AP462" s="7">
        <f t="shared" si="176"/>
        <v>-686.3400000000006</v>
      </c>
      <c r="AQ462" s="7">
        <f t="shared" si="177"/>
        <v>-96.070000000000164</v>
      </c>
      <c r="AR462" s="7">
        <f t="shared" si="178"/>
        <v>570.75999999999976</v>
      </c>
    </row>
    <row r="463" spans="2:44" x14ac:dyDescent="0.25">
      <c r="B463" s="1">
        <v>20776</v>
      </c>
      <c r="C463" s="1" t="s">
        <v>312</v>
      </c>
      <c r="D463" s="1" t="s">
        <v>23</v>
      </c>
      <c r="E463" s="1" t="str">
        <f>IF(D463="Switzerland", VLOOKUP($B463, 'Combined Budget 2025 CHF'!$B:$E, 4, 0), VLOOKUP($B463, 'Combined Budget 2025 EUR'!$B:$E, 4, 0))</f>
        <v>NRW</v>
      </c>
      <c r="F463" s="1" t="s">
        <v>535</v>
      </c>
      <c r="G463" s="1" t="s">
        <v>106</v>
      </c>
      <c r="H463" t="str">
        <f>IF(D463="Switzerland", VLOOKUP($B463, 'Combined Budget 2025 CHF'!$B:$K, 10, 0), VLOOKUP($B463, 'Combined Budget 2025 EUR'!$B:$K, 10, 0))</f>
        <v>GG</v>
      </c>
      <c r="I463" t="s">
        <v>64</v>
      </c>
      <c r="J463">
        <f>YEAR(VLOOKUP($B463, 'KPI data 2025'!$B:$H, 7, 0))</f>
        <v>1900</v>
      </c>
      <c r="K463" t="str">
        <f t="shared" si="179"/>
        <v>Pre-2022</v>
      </c>
      <c r="L463" s="5">
        <f>SUMIF('KPI data 2022'!$B:$B, $B463,'KPI data 2022'!$X:$X)</f>
        <v>5454.3499999999995</v>
      </c>
      <c r="M463" s="5">
        <f>SUMIF('KPI data 2023'!$B:$B, $B463, 'KPI data 2023'!$X:$X)</f>
        <v>4164.0599999999995</v>
      </c>
      <c r="N463" s="5">
        <f>SUMIF('KPI data 2024'!$B:$B, $B463, 'KPI data 2024'!$X:$X)</f>
        <v>2362.37</v>
      </c>
      <c r="O463" s="5">
        <f>SUMIF('KPI data 2025'!$B:$B, $B463, 'KPI data 2025'!$X:$X)</f>
        <v>1361.8500000000001</v>
      </c>
      <c r="P463" s="5">
        <f>IF(D463="Switzerland",SUMIF('Combined Budget 2025 CHF'!$B:$B,$B463,'Combined Budget 2025 CHF'!$AF:$AF),SUMIF('Combined Budget 2025 EUR'!$B:$B,$B463,'Combined Budget 2025 EUR'!$AN:$AN))</f>
        <v>1825</v>
      </c>
      <c r="Q463" s="6"/>
      <c r="R463" s="6">
        <f t="shared" si="180"/>
        <v>-0.42352383411573957</v>
      </c>
      <c r="S463" s="6">
        <f t="shared" si="181"/>
        <v>-0.67295139839483575</v>
      </c>
      <c r="T463" s="6">
        <f t="shared" si="182"/>
        <v>-0.75031855308148532</v>
      </c>
      <c r="U463" s="6">
        <f t="shared" si="183"/>
        <v>-0.25378082191780815</v>
      </c>
      <c r="V463" s="6">
        <f t="shared" si="184"/>
        <v>-0.29311857756923165</v>
      </c>
      <c r="W463" s="6"/>
      <c r="X463" s="7">
        <f t="shared" si="185"/>
        <v>-1000.5199999999998</v>
      </c>
      <c r="Y463" s="7">
        <f t="shared" si="186"/>
        <v>-2802.2099999999991</v>
      </c>
      <c r="Z463" s="7">
        <f t="shared" si="187"/>
        <v>-4092.4999999999991</v>
      </c>
      <c r="AA463" s="7">
        <f t="shared" si="188"/>
        <v>-463.14999999999986</v>
      </c>
      <c r="AB463" s="6"/>
      <c r="AC463" s="5">
        <f>SUMIF('KPI data 2022'!$B:$B, $B463,'KPI data 2022'!$AI:$AI)</f>
        <v>5454.3499999999995</v>
      </c>
      <c r="AD463" s="5">
        <f>SUMIF('KPI data 2023'!$B:$B, $B463, 'KPI data 2023'!$AI:$AI)</f>
        <v>4164.0599999999995</v>
      </c>
      <c r="AE463" s="5">
        <f>SUMIF('KPI data 2024'!$B:$B, $B463, 'KPI data 2024'!$AI:$AI)</f>
        <v>2362.37</v>
      </c>
      <c r="AF463" s="5">
        <f t="shared" si="169"/>
        <v>1361.8500000000001</v>
      </c>
      <c r="AG463" s="5">
        <f>IF(D463="Switzerland",SUMIF('Combined Budget 2025 CHF'!$B:$B,$B463,'Combined Budget 2025 CHF'!$Q:$Q),SUMIF('Combined Budget 2025 EUR'!$B:$B,$B463,'Combined Budget 2025 EUR'!$Q:$Q))</f>
        <v>2500</v>
      </c>
      <c r="AH463" s="6"/>
      <c r="AI463" s="6">
        <f t="shared" si="170"/>
        <v>-0.42352383411573957</v>
      </c>
      <c r="AJ463" s="6">
        <f t="shared" si="171"/>
        <v>-0.67295139839483575</v>
      </c>
      <c r="AK463" s="6">
        <f t="shared" si="172"/>
        <v>-0.75031855308148532</v>
      </c>
      <c r="AL463" s="6">
        <f t="shared" si="173"/>
        <v>-0.45526</v>
      </c>
      <c r="AM463" s="6">
        <f t="shared" si="174"/>
        <v>-0.29311857756923165</v>
      </c>
      <c r="AN463" s="6"/>
      <c r="AO463" s="7">
        <f t="shared" si="175"/>
        <v>-1000.5199999999998</v>
      </c>
      <c r="AP463" s="7">
        <f t="shared" si="176"/>
        <v>-2802.2099999999991</v>
      </c>
      <c r="AQ463" s="7">
        <f t="shared" si="177"/>
        <v>-4092.4999999999991</v>
      </c>
      <c r="AR463" s="7">
        <f t="shared" si="178"/>
        <v>-1138.1499999999999</v>
      </c>
    </row>
    <row r="464" spans="2:44" x14ac:dyDescent="0.25">
      <c r="B464" s="1">
        <v>20788</v>
      </c>
      <c r="C464" s="1" t="s">
        <v>313</v>
      </c>
      <c r="D464" s="1" t="s">
        <v>23</v>
      </c>
      <c r="E464" s="1" t="str">
        <f>IF(D464="Switzerland", VLOOKUP($B464, 'Combined Budget 2025 CHF'!$B:$E, 4, 0), VLOOKUP($B464, 'Combined Budget 2025 EUR'!$B:$E, 4, 0))</f>
        <v>South East / Bayern</v>
      </c>
      <c r="F464" s="1" t="s">
        <v>535</v>
      </c>
      <c r="G464" s="1" t="s">
        <v>106</v>
      </c>
      <c r="H464" t="str">
        <f>IF(D464="Switzerland", VLOOKUP($B464, 'Combined Budget 2025 CHF'!$B:$K, 10, 0), VLOOKUP($B464, 'Combined Budget 2025 EUR'!$B:$K, 10, 0))</f>
        <v>GG</v>
      </c>
      <c r="I464" t="s">
        <v>64</v>
      </c>
      <c r="J464">
        <f>YEAR(VLOOKUP($B464, 'KPI data 2025'!$B:$H, 7, 0))</f>
        <v>1900</v>
      </c>
      <c r="K464" t="str">
        <f t="shared" si="179"/>
        <v>Pre-2022</v>
      </c>
      <c r="L464" s="5">
        <f>SUMIF('KPI data 2022'!$B:$B, $B464,'KPI data 2022'!$X:$X)</f>
        <v>3225.11</v>
      </c>
      <c r="M464" s="5">
        <f>SUMIF('KPI data 2023'!$B:$B, $B464, 'KPI data 2023'!$X:$X)</f>
        <v>2021.21</v>
      </c>
      <c r="N464" s="5">
        <f>SUMIF('KPI data 2024'!$B:$B, $B464, 'KPI data 2024'!$X:$X)</f>
        <v>143.4</v>
      </c>
      <c r="O464" s="5">
        <f>SUMIF('KPI data 2025'!$B:$B, $B464, 'KPI data 2025'!$X:$X)</f>
        <v>180.88</v>
      </c>
      <c r="P464" s="5">
        <f>IF(D464="Switzerland",SUMIF('Combined Budget 2025 CHF'!$B:$B,$B464,'Combined Budget 2025 CHF'!$AF:$AF),SUMIF('Combined Budget 2025 EUR'!$B:$B,$B464,'Combined Budget 2025 EUR'!$AN:$AN))</f>
        <v>365</v>
      </c>
      <c r="Q464" s="6"/>
      <c r="R464" s="6">
        <f t="shared" si="180"/>
        <v>0.26136680613668051</v>
      </c>
      <c r="S464" s="6">
        <f t="shared" si="181"/>
        <v>-0.91050905150874972</v>
      </c>
      <c r="T464" s="6">
        <f t="shared" si="182"/>
        <v>-0.94391509126820483</v>
      </c>
      <c r="U464" s="6">
        <f t="shared" si="183"/>
        <v>-0.50443835616438359</v>
      </c>
      <c r="V464" s="6">
        <f t="shared" si="184"/>
        <v>-0.51335585299767605</v>
      </c>
      <c r="W464" s="6"/>
      <c r="X464" s="7">
        <f t="shared" si="185"/>
        <v>37.47999999999999</v>
      </c>
      <c r="Y464" s="7">
        <f t="shared" si="186"/>
        <v>-1840.33</v>
      </c>
      <c r="Z464" s="7">
        <f t="shared" si="187"/>
        <v>-3044.23</v>
      </c>
      <c r="AA464" s="7">
        <f t="shared" si="188"/>
        <v>-184.12</v>
      </c>
      <c r="AB464" s="6"/>
      <c r="AC464" s="5">
        <f>SUMIF('KPI data 2022'!$B:$B, $B464,'KPI data 2022'!$AI:$AI)</f>
        <v>3225.11</v>
      </c>
      <c r="AD464" s="5">
        <f>SUMIF('KPI data 2023'!$B:$B, $B464, 'KPI data 2023'!$AI:$AI)</f>
        <v>2021.21</v>
      </c>
      <c r="AE464" s="5">
        <f>SUMIF('KPI data 2024'!$B:$B, $B464, 'KPI data 2024'!$AI:$AI)</f>
        <v>143.4</v>
      </c>
      <c r="AF464" s="5">
        <f t="shared" si="169"/>
        <v>180.88</v>
      </c>
      <c r="AG464" s="5">
        <f>IF(D464="Switzerland",SUMIF('Combined Budget 2025 CHF'!$B:$B,$B464,'Combined Budget 2025 CHF'!$Q:$Q),SUMIF('Combined Budget 2025 EUR'!$B:$B,$B464,'Combined Budget 2025 EUR'!$Q:$Q))</f>
        <v>500</v>
      </c>
      <c r="AH464" s="6"/>
      <c r="AI464" s="6">
        <f t="shared" si="170"/>
        <v>0.26136680613668051</v>
      </c>
      <c r="AJ464" s="6">
        <f t="shared" si="171"/>
        <v>-0.91050905150874972</v>
      </c>
      <c r="AK464" s="6">
        <f t="shared" si="172"/>
        <v>-0.94391509126820483</v>
      </c>
      <c r="AL464" s="6">
        <f t="shared" si="173"/>
        <v>-0.63824000000000003</v>
      </c>
      <c r="AM464" s="6">
        <f t="shared" si="174"/>
        <v>-0.51335585299767605</v>
      </c>
      <c r="AN464" s="6"/>
      <c r="AO464" s="7">
        <f t="shared" si="175"/>
        <v>37.47999999999999</v>
      </c>
      <c r="AP464" s="7">
        <f t="shared" si="176"/>
        <v>-1840.33</v>
      </c>
      <c r="AQ464" s="7">
        <f t="shared" si="177"/>
        <v>-3044.23</v>
      </c>
      <c r="AR464" s="7">
        <f t="shared" si="178"/>
        <v>-319.12</v>
      </c>
    </row>
    <row r="465" spans="2:44" x14ac:dyDescent="0.25">
      <c r="B465" s="1">
        <v>20794</v>
      </c>
      <c r="C465" s="1" t="s">
        <v>689</v>
      </c>
      <c r="D465" s="1" t="s">
        <v>23</v>
      </c>
      <c r="E465" s="1" t="str">
        <f>IF(D465="Switzerland", VLOOKUP($B465, 'Combined Budget 2025 CHF'!$B:$E, 4, 0), VLOOKUP($B465, 'Combined Budget 2025 EUR'!$B:$E, 4, 0))</f>
        <v>South West</v>
      </c>
      <c r="F465" s="1" t="s">
        <v>535</v>
      </c>
      <c r="G465" s="1" t="s">
        <v>106</v>
      </c>
      <c r="H465" t="str">
        <f>IF(D465="Switzerland", VLOOKUP($B465, 'Combined Budget 2025 CHF'!$B:$K, 10, 0), VLOOKUP($B465, 'Combined Budget 2025 EUR'!$B:$K, 10, 0))</f>
        <v>GG</v>
      </c>
      <c r="I465" t="s">
        <v>64</v>
      </c>
      <c r="J465">
        <f>YEAR(VLOOKUP($B465, 'KPI data 2025'!$B:$H, 7, 0))</f>
        <v>1900</v>
      </c>
      <c r="K465" t="str">
        <f t="shared" si="179"/>
        <v>Pre-2022</v>
      </c>
      <c r="L465" s="5">
        <f>SUMIF('KPI data 2022'!$B:$B, $B465,'KPI data 2022'!$X:$X)</f>
        <v>1423.8700000000001</v>
      </c>
      <c r="M465" s="5">
        <f>SUMIF('KPI data 2023'!$B:$B, $B465, 'KPI data 2023'!$X:$X)</f>
        <v>784.8</v>
      </c>
      <c r="N465" s="5">
        <f>SUMIF('KPI data 2024'!$B:$B, $B465, 'KPI data 2024'!$X:$X)</f>
        <v>2056.8000000000002</v>
      </c>
      <c r="O465" s="5">
        <f>SUMIF('KPI data 2025'!$B:$B, $B465, 'KPI data 2025'!$X:$X)</f>
        <v>0</v>
      </c>
      <c r="P465" s="5">
        <f>IF(D465="Switzerland",SUMIF('Combined Budget 2025 CHF'!$B:$B,$B465,'Combined Budget 2025 CHF'!$AF:$AF),SUMIF('Combined Budget 2025 EUR'!$B:$B,$B465,'Combined Budget 2025 EUR'!$AN:$AN))</f>
        <v>1825</v>
      </c>
      <c r="Q465" s="6"/>
      <c r="R465" s="6">
        <f t="shared" si="180"/>
        <v>-1</v>
      </c>
      <c r="S465" s="6">
        <f t="shared" si="181"/>
        <v>-1</v>
      </c>
      <c r="T465" s="6">
        <f t="shared" si="182"/>
        <v>-1</v>
      </c>
      <c r="U465" s="6">
        <f t="shared" si="183"/>
        <v>-1</v>
      </c>
      <c r="V465" s="6">
        <f t="shared" si="184"/>
        <v>-1</v>
      </c>
      <c r="W465" s="6"/>
      <c r="X465" s="7">
        <f t="shared" si="185"/>
        <v>-2056.8000000000002</v>
      </c>
      <c r="Y465" s="7">
        <f t="shared" si="186"/>
        <v>-784.8</v>
      </c>
      <c r="Z465" s="7">
        <f t="shared" si="187"/>
        <v>-1423.8700000000001</v>
      </c>
      <c r="AA465" s="7">
        <f t="shared" si="188"/>
        <v>-1825</v>
      </c>
      <c r="AB465" s="6"/>
      <c r="AC465" s="5">
        <f>SUMIF('KPI data 2022'!$B:$B, $B465,'KPI data 2022'!$AI:$AI)</f>
        <v>1423.8700000000001</v>
      </c>
      <c r="AD465" s="5">
        <f>SUMIF('KPI data 2023'!$B:$B, $B465, 'KPI data 2023'!$AI:$AI)</f>
        <v>784.8</v>
      </c>
      <c r="AE465" s="5">
        <f>SUMIF('KPI data 2024'!$B:$B, $B465, 'KPI data 2024'!$AI:$AI)</f>
        <v>2056.8000000000002</v>
      </c>
      <c r="AF465" s="5">
        <f t="shared" si="169"/>
        <v>0</v>
      </c>
      <c r="AG465" s="5">
        <f>IF(D465="Switzerland",SUMIF('Combined Budget 2025 CHF'!$B:$B,$B465,'Combined Budget 2025 CHF'!$Q:$Q),SUMIF('Combined Budget 2025 EUR'!$B:$B,$B465,'Combined Budget 2025 EUR'!$Q:$Q))</f>
        <v>2500</v>
      </c>
      <c r="AH465" s="6"/>
      <c r="AI465" s="6">
        <f t="shared" si="170"/>
        <v>-1</v>
      </c>
      <c r="AJ465" s="6">
        <f t="shared" si="171"/>
        <v>-1</v>
      </c>
      <c r="AK465" s="6">
        <f t="shared" si="172"/>
        <v>-1</v>
      </c>
      <c r="AL465" s="6">
        <f t="shared" si="173"/>
        <v>-1</v>
      </c>
      <c r="AM465" s="6">
        <f t="shared" si="174"/>
        <v>-1</v>
      </c>
      <c r="AN465" s="6"/>
      <c r="AO465" s="7">
        <f t="shared" si="175"/>
        <v>-2056.8000000000002</v>
      </c>
      <c r="AP465" s="7">
        <f t="shared" si="176"/>
        <v>-784.8</v>
      </c>
      <c r="AQ465" s="7">
        <f t="shared" si="177"/>
        <v>-1423.8700000000001</v>
      </c>
      <c r="AR465" s="7">
        <f t="shared" si="178"/>
        <v>-2500</v>
      </c>
    </row>
    <row r="466" spans="2:44" x14ac:dyDescent="0.25">
      <c r="B466" s="1">
        <v>20798</v>
      </c>
      <c r="C466" s="1" t="s">
        <v>314</v>
      </c>
      <c r="D466" s="1" t="s">
        <v>23</v>
      </c>
      <c r="E466" s="1" t="str">
        <f>IF(D466="Switzerland", VLOOKUP($B466, 'Combined Budget 2025 CHF'!$B:$E, 4, 0), VLOOKUP($B466, 'Combined Budget 2025 EUR'!$B:$E, 4, 0))</f>
        <v>NRW</v>
      </c>
      <c r="F466" s="1" t="s">
        <v>535</v>
      </c>
      <c r="G466" s="1" t="s">
        <v>106</v>
      </c>
      <c r="H466" t="str">
        <f>IF(D466="Switzerland", VLOOKUP($B466, 'Combined Budget 2025 CHF'!$B:$K, 10, 0), VLOOKUP($B466, 'Combined Budget 2025 EUR'!$B:$K, 10, 0))</f>
        <v>GG</v>
      </c>
      <c r="I466" t="s">
        <v>64</v>
      </c>
      <c r="J466">
        <f>YEAR(VLOOKUP($B466, 'KPI data 2025'!$B:$H, 7, 0))</f>
        <v>1900</v>
      </c>
      <c r="K466" t="str">
        <f t="shared" si="179"/>
        <v>Pre-2022</v>
      </c>
      <c r="L466" s="5">
        <f>SUMIF('KPI data 2022'!$B:$B, $B466,'KPI data 2022'!$X:$X)</f>
        <v>3037.01</v>
      </c>
      <c r="M466" s="5">
        <f>SUMIF('KPI data 2023'!$B:$B, $B466, 'KPI data 2023'!$X:$X)</f>
        <v>2916.36</v>
      </c>
      <c r="N466" s="5">
        <f>SUMIF('KPI data 2024'!$B:$B, $B466, 'KPI data 2024'!$X:$X)</f>
        <v>3736.37</v>
      </c>
      <c r="O466" s="5">
        <f>SUMIF('KPI data 2025'!$B:$B, $B466, 'KPI data 2025'!$X:$X)</f>
        <v>2603.34</v>
      </c>
      <c r="P466" s="5">
        <f>IF(D466="Switzerland",SUMIF('Combined Budget 2025 CHF'!$B:$B,$B466,'Combined Budget 2025 CHF'!$AF:$AF),SUMIF('Combined Budget 2025 EUR'!$B:$B,$B466,'Combined Budget 2025 EUR'!$AN:$AN))</f>
        <v>3285</v>
      </c>
      <c r="Q466" s="6"/>
      <c r="R466" s="6">
        <f t="shared" si="180"/>
        <v>-0.30324352245628772</v>
      </c>
      <c r="S466" s="6">
        <f t="shared" si="181"/>
        <v>-0.10733242809529686</v>
      </c>
      <c r="T466" s="6">
        <f t="shared" si="182"/>
        <v>-0.14279505171204576</v>
      </c>
      <c r="U466" s="6">
        <f t="shared" si="183"/>
        <v>-0.20750684931506846</v>
      </c>
      <c r="V466" s="6">
        <f t="shared" si="184"/>
        <v>-3.7787116997380465E-2</v>
      </c>
      <c r="W466" s="6"/>
      <c r="X466" s="7">
        <f t="shared" si="185"/>
        <v>-1133.0299999999997</v>
      </c>
      <c r="Y466" s="7">
        <f t="shared" si="186"/>
        <v>-313.02</v>
      </c>
      <c r="Z466" s="7">
        <f t="shared" si="187"/>
        <v>-433.67000000000007</v>
      </c>
      <c r="AA466" s="7">
        <f t="shared" si="188"/>
        <v>-681.65999999999985</v>
      </c>
      <c r="AB466" s="6"/>
      <c r="AC466" s="5">
        <f>SUMIF('KPI data 2022'!$B:$B, $B466,'KPI data 2022'!$AI:$AI)</f>
        <v>3037.01</v>
      </c>
      <c r="AD466" s="5">
        <f>SUMIF('KPI data 2023'!$B:$B, $B466, 'KPI data 2023'!$AI:$AI)</f>
        <v>2916.36</v>
      </c>
      <c r="AE466" s="5">
        <f>SUMIF('KPI data 2024'!$B:$B, $B466, 'KPI data 2024'!$AI:$AI)</f>
        <v>3736.37</v>
      </c>
      <c r="AF466" s="5">
        <f t="shared" si="169"/>
        <v>2603.34</v>
      </c>
      <c r="AG466" s="5">
        <f>IF(D466="Switzerland",SUMIF('Combined Budget 2025 CHF'!$B:$B,$B466,'Combined Budget 2025 CHF'!$Q:$Q),SUMIF('Combined Budget 2025 EUR'!$B:$B,$B466,'Combined Budget 2025 EUR'!$Q:$Q))</f>
        <v>4500</v>
      </c>
      <c r="AH466" s="6"/>
      <c r="AI466" s="6">
        <f t="shared" si="170"/>
        <v>-0.30324352245628772</v>
      </c>
      <c r="AJ466" s="6">
        <f t="shared" si="171"/>
        <v>-0.10733242809529686</v>
      </c>
      <c r="AK466" s="6">
        <f t="shared" si="172"/>
        <v>-0.14279505171204576</v>
      </c>
      <c r="AL466" s="6">
        <f t="shared" si="173"/>
        <v>-0.42147999999999997</v>
      </c>
      <c r="AM466" s="6">
        <f t="shared" si="174"/>
        <v>-3.7787116997380465E-2</v>
      </c>
      <c r="AN466" s="6"/>
      <c r="AO466" s="7">
        <f t="shared" si="175"/>
        <v>-1133.0299999999997</v>
      </c>
      <c r="AP466" s="7">
        <f t="shared" si="176"/>
        <v>-313.02</v>
      </c>
      <c r="AQ466" s="7">
        <f t="shared" si="177"/>
        <v>-433.67000000000007</v>
      </c>
      <c r="AR466" s="7">
        <f t="shared" si="178"/>
        <v>-1896.6599999999999</v>
      </c>
    </row>
    <row r="467" spans="2:44" x14ac:dyDescent="0.25">
      <c r="B467" s="1">
        <v>20815</v>
      </c>
      <c r="C467" s="1" t="s">
        <v>690</v>
      </c>
      <c r="D467" s="1" t="s">
        <v>23</v>
      </c>
      <c r="E467" s="1" t="str">
        <f>IF(D467="Switzerland", VLOOKUP($B467, 'Combined Budget 2025 CHF'!$B:$E, 4, 0), VLOOKUP($B467, 'Combined Budget 2025 EUR'!$B:$E, 4, 0))</f>
        <v>North</v>
      </c>
      <c r="F467" s="1" t="s">
        <v>535</v>
      </c>
      <c r="G467" s="1" t="s">
        <v>106</v>
      </c>
      <c r="H467" t="str">
        <f>IF(D467="Switzerland", VLOOKUP($B467, 'Combined Budget 2025 CHF'!$B:$K, 10, 0), VLOOKUP($B467, 'Combined Budget 2025 EUR'!$B:$K, 10, 0))</f>
        <v>GG</v>
      </c>
      <c r="I467" t="s">
        <v>64</v>
      </c>
      <c r="J467">
        <f>YEAR(VLOOKUP($B467, 'KPI data 2025'!$B:$H, 7, 0))</f>
        <v>1900</v>
      </c>
      <c r="K467" t="str">
        <f t="shared" si="179"/>
        <v>Pre-2022</v>
      </c>
      <c r="L467" s="5">
        <f>SUMIF('KPI data 2022'!$B:$B, $B467,'KPI data 2022'!$X:$X)</f>
        <v>3587.69</v>
      </c>
      <c r="M467" s="5">
        <f>SUMIF('KPI data 2023'!$B:$B, $B467, 'KPI data 2023'!$X:$X)</f>
        <v>3818.13</v>
      </c>
      <c r="N467" s="5">
        <f>SUMIF('KPI data 2024'!$B:$B, $B467, 'KPI data 2024'!$X:$X)</f>
        <v>916.97</v>
      </c>
      <c r="O467" s="5">
        <f>SUMIF('KPI data 2025'!$B:$B, $B467, 'KPI data 2025'!$X:$X)</f>
        <v>0</v>
      </c>
      <c r="P467" s="5">
        <f>IF(D467="Switzerland",SUMIF('Combined Budget 2025 CHF'!$B:$B,$B467,'Combined Budget 2025 CHF'!$AF:$AF),SUMIF('Combined Budget 2025 EUR'!$B:$B,$B467,'Combined Budget 2025 EUR'!$AN:$AN))</f>
        <v>730</v>
      </c>
      <c r="Q467" s="6"/>
      <c r="R467" s="6">
        <f t="shared" si="180"/>
        <v>-1</v>
      </c>
      <c r="S467" s="6">
        <f t="shared" si="181"/>
        <v>-1</v>
      </c>
      <c r="T467" s="6">
        <f t="shared" si="182"/>
        <v>-1</v>
      </c>
      <c r="U467" s="6">
        <f t="shared" si="183"/>
        <v>-1</v>
      </c>
      <c r="V467" s="6">
        <f t="shared" si="184"/>
        <v>-1</v>
      </c>
      <c r="W467" s="6"/>
      <c r="X467" s="7">
        <f t="shared" si="185"/>
        <v>-916.97</v>
      </c>
      <c r="Y467" s="7">
        <f t="shared" si="186"/>
        <v>-3818.13</v>
      </c>
      <c r="Z467" s="7">
        <f t="shared" si="187"/>
        <v>-3587.69</v>
      </c>
      <c r="AA467" s="7">
        <f t="shared" si="188"/>
        <v>-730</v>
      </c>
      <c r="AB467" s="6"/>
      <c r="AC467" s="5">
        <f>SUMIF('KPI data 2022'!$B:$B, $B467,'KPI data 2022'!$AI:$AI)</f>
        <v>3587.69</v>
      </c>
      <c r="AD467" s="5">
        <f>SUMIF('KPI data 2023'!$B:$B, $B467, 'KPI data 2023'!$AI:$AI)</f>
        <v>3818.13</v>
      </c>
      <c r="AE467" s="5">
        <f>SUMIF('KPI data 2024'!$B:$B, $B467, 'KPI data 2024'!$AI:$AI)</f>
        <v>916.97</v>
      </c>
      <c r="AF467" s="5">
        <f t="shared" si="169"/>
        <v>0</v>
      </c>
      <c r="AG467" s="5">
        <f>IF(D467="Switzerland",SUMIF('Combined Budget 2025 CHF'!$B:$B,$B467,'Combined Budget 2025 CHF'!$Q:$Q),SUMIF('Combined Budget 2025 EUR'!$B:$B,$B467,'Combined Budget 2025 EUR'!$Q:$Q))</f>
        <v>1000</v>
      </c>
      <c r="AH467" s="6"/>
      <c r="AI467" s="6">
        <f t="shared" si="170"/>
        <v>-1</v>
      </c>
      <c r="AJ467" s="6">
        <f t="shared" si="171"/>
        <v>-1</v>
      </c>
      <c r="AK467" s="6">
        <f t="shared" si="172"/>
        <v>-1</v>
      </c>
      <c r="AL467" s="6">
        <f t="shared" si="173"/>
        <v>-1</v>
      </c>
      <c r="AM467" s="6">
        <f t="shared" si="174"/>
        <v>-1</v>
      </c>
      <c r="AN467" s="6"/>
      <c r="AO467" s="7">
        <f t="shared" si="175"/>
        <v>-916.97</v>
      </c>
      <c r="AP467" s="7">
        <f t="shared" si="176"/>
        <v>-3818.13</v>
      </c>
      <c r="AQ467" s="7">
        <f t="shared" si="177"/>
        <v>-3587.69</v>
      </c>
      <c r="AR467" s="7">
        <f t="shared" si="178"/>
        <v>-1000</v>
      </c>
    </row>
    <row r="468" spans="2:44" x14ac:dyDescent="0.25">
      <c r="B468" s="1">
        <v>20833</v>
      </c>
      <c r="C468" s="1" t="s">
        <v>691</v>
      </c>
      <c r="D468" s="1" t="s">
        <v>23</v>
      </c>
      <c r="E468" s="1" t="str">
        <f>IF(D468="Switzerland", VLOOKUP($B468, 'Combined Budget 2025 CHF'!$B:$E, 4, 0), VLOOKUP($B468, 'Combined Budget 2025 EUR'!$B:$E, 4, 0))</f>
        <v>South East / Bayern</v>
      </c>
      <c r="F468" s="1" t="s">
        <v>535</v>
      </c>
      <c r="G468" s="1" t="s">
        <v>106</v>
      </c>
      <c r="H468" t="str">
        <f>IF(D468="Switzerland", VLOOKUP($B468, 'Combined Budget 2025 CHF'!$B:$K, 10, 0), VLOOKUP($B468, 'Combined Budget 2025 EUR'!$B:$K, 10, 0))</f>
        <v>GG</v>
      </c>
      <c r="I468" t="s">
        <v>64</v>
      </c>
      <c r="J468">
        <f>YEAR(VLOOKUP($B468, 'KPI data 2025'!$B:$H, 7, 0))</f>
        <v>1900</v>
      </c>
      <c r="K468" t="str">
        <f t="shared" si="179"/>
        <v>Pre-2022</v>
      </c>
      <c r="L468" s="5">
        <f>SUMIF('KPI data 2022'!$B:$B, $B468,'KPI data 2022'!$X:$X)</f>
        <v>2778.5</v>
      </c>
      <c r="M468" s="5">
        <f>SUMIF('KPI data 2023'!$B:$B, $B468, 'KPI data 2023'!$X:$X)</f>
        <v>4122.12</v>
      </c>
      <c r="N468" s="5">
        <f>SUMIF('KPI data 2024'!$B:$B, $B468, 'KPI data 2024'!$X:$X)</f>
        <v>619.42999999999995</v>
      </c>
      <c r="O468" s="5">
        <f>SUMIF('KPI data 2025'!$B:$B, $B468, 'KPI data 2025'!$X:$X)</f>
        <v>0</v>
      </c>
      <c r="P468" s="5">
        <f>IF(D468="Switzerland",SUMIF('Combined Budget 2025 CHF'!$B:$B,$B468,'Combined Budget 2025 CHF'!$AF:$AF),SUMIF('Combined Budget 2025 EUR'!$B:$B,$B468,'Combined Budget 2025 EUR'!$AN:$AN))</f>
        <v>0</v>
      </c>
      <c r="Q468" s="6"/>
      <c r="R468" s="6">
        <f t="shared" si="180"/>
        <v>-1</v>
      </c>
      <c r="S468" s="6">
        <f t="shared" si="181"/>
        <v>-1</v>
      </c>
      <c r="T468" s="6">
        <f t="shared" si="182"/>
        <v>-1</v>
      </c>
      <c r="U468" s="6" t="str">
        <f t="shared" si="183"/>
        <v>N/A</v>
      </c>
      <c r="V468" s="6">
        <f t="shared" si="184"/>
        <v>-1</v>
      </c>
      <c r="W468" s="6"/>
      <c r="X468" s="7">
        <f t="shared" si="185"/>
        <v>-619.42999999999995</v>
      </c>
      <c r="Y468" s="7">
        <f t="shared" si="186"/>
        <v>-4122.12</v>
      </c>
      <c r="Z468" s="7">
        <f t="shared" si="187"/>
        <v>-2778.5</v>
      </c>
      <c r="AA468" s="7">
        <f t="shared" si="188"/>
        <v>0</v>
      </c>
      <c r="AB468" s="6"/>
      <c r="AC468" s="5">
        <f>SUMIF('KPI data 2022'!$B:$B, $B468,'KPI data 2022'!$AI:$AI)</f>
        <v>2778.5</v>
      </c>
      <c r="AD468" s="5">
        <f>SUMIF('KPI data 2023'!$B:$B, $B468, 'KPI data 2023'!$AI:$AI)</f>
        <v>4122.12</v>
      </c>
      <c r="AE468" s="5">
        <f>SUMIF('KPI data 2024'!$B:$B, $B468, 'KPI data 2024'!$AI:$AI)</f>
        <v>619.42999999999995</v>
      </c>
      <c r="AF468" s="5">
        <f t="shared" si="169"/>
        <v>0</v>
      </c>
      <c r="AG468" s="5">
        <f>IF(D468="Switzerland",SUMIF('Combined Budget 2025 CHF'!$B:$B,$B468,'Combined Budget 2025 CHF'!$Q:$Q),SUMIF('Combined Budget 2025 EUR'!$B:$B,$B468,'Combined Budget 2025 EUR'!$Q:$Q))</f>
        <v>0</v>
      </c>
      <c r="AH468" s="6"/>
      <c r="AI468" s="6">
        <f t="shared" si="170"/>
        <v>-1</v>
      </c>
      <c r="AJ468" s="6">
        <f t="shared" si="171"/>
        <v>-1</v>
      </c>
      <c r="AK468" s="6">
        <f t="shared" si="172"/>
        <v>-1</v>
      </c>
      <c r="AL468" s="6" t="str">
        <f t="shared" si="173"/>
        <v>N/A</v>
      </c>
      <c r="AM468" s="6">
        <f t="shared" si="174"/>
        <v>-1</v>
      </c>
      <c r="AN468" s="6"/>
      <c r="AO468" s="7">
        <f t="shared" si="175"/>
        <v>-619.42999999999995</v>
      </c>
      <c r="AP468" s="7">
        <f t="shared" si="176"/>
        <v>-4122.12</v>
      </c>
      <c r="AQ468" s="7">
        <f t="shared" si="177"/>
        <v>-2778.5</v>
      </c>
      <c r="AR468" s="7">
        <f t="shared" si="178"/>
        <v>0</v>
      </c>
    </row>
    <row r="469" spans="2:44" x14ac:dyDescent="0.25">
      <c r="B469" s="1">
        <v>20834</v>
      </c>
      <c r="C469" s="1" t="s">
        <v>692</v>
      </c>
      <c r="D469" s="1" t="s">
        <v>23</v>
      </c>
      <c r="E469" s="1" t="str">
        <f>IF(D469="Switzerland", VLOOKUP($B469, 'Combined Budget 2025 CHF'!$B:$E, 4, 0), VLOOKUP($B469, 'Combined Budget 2025 EUR'!$B:$E, 4, 0))</f>
        <v>NRW</v>
      </c>
      <c r="F469" s="1" t="s">
        <v>535</v>
      </c>
      <c r="G469" s="1" t="s">
        <v>106</v>
      </c>
      <c r="H469" t="str">
        <f>IF(D469="Switzerland", VLOOKUP($B469, 'Combined Budget 2025 CHF'!$B:$K, 10, 0), VLOOKUP($B469, 'Combined Budget 2025 EUR'!$B:$K, 10, 0))</f>
        <v>GG</v>
      </c>
      <c r="I469" t="s">
        <v>64</v>
      </c>
      <c r="J469">
        <f>YEAR(VLOOKUP($B469, 'KPI data 2025'!$B:$H, 7, 0))</f>
        <v>1900</v>
      </c>
      <c r="K469" t="str">
        <f t="shared" si="179"/>
        <v>Pre-2022</v>
      </c>
      <c r="L469" s="5">
        <f>SUMIF('KPI data 2022'!$B:$B, $B469,'KPI data 2022'!$X:$X)</f>
        <v>1095.58</v>
      </c>
      <c r="M469" s="5">
        <f>SUMIF('KPI data 2023'!$B:$B, $B469, 'KPI data 2023'!$X:$X)</f>
        <v>2084.0099999999998</v>
      </c>
      <c r="N469" s="5">
        <f>SUMIF('KPI data 2024'!$B:$B, $B469, 'KPI data 2024'!$X:$X)</f>
        <v>0</v>
      </c>
      <c r="O469" s="5">
        <f>SUMIF('KPI data 2025'!$B:$B, $B469, 'KPI data 2025'!$X:$X)</f>
        <v>0</v>
      </c>
      <c r="P469" s="5">
        <f>IF(D469="Switzerland",SUMIF('Combined Budget 2025 CHF'!$B:$B,$B469,'Combined Budget 2025 CHF'!$AF:$AF),SUMIF('Combined Budget 2025 EUR'!$B:$B,$B469,'Combined Budget 2025 EUR'!$AN:$AN))</f>
        <v>0</v>
      </c>
      <c r="Q469" s="6"/>
      <c r="R469" s="6" t="str">
        <f t="shared" si="180"/>
        <v>N/A</v>
      </c>
      <c r="S469" s="6">
        <f t="shared" si="181"/>
        <v>-1</v>
      </c>
      <c r="T469" s="6">
        <f t="shared" si="182"/>
        <v>-1</v>
      </c>
      <c r="U469" s="6" t="str">
        <f t="shared" si="183"/>
        <v>N/A</v>
      </c>
      <c r="V469" s="6">
        <f t="shared" si="184"/>
        <v>-1</v>
      </c>
      <c r="W469" s="6"/>
      <c r="X469" s="7">
        <f t="shared" si="185"/>
        <v>0</v>
      </c>
      <c r="Y469" s="7">
        <f t="shared" si="186"/>
        <v>-2084.0099999999998</v>
      </c>
      <c r="Z469" s="7">
        <f t="shared" si="187"/>
        <v>-1095.58</v>
      </c>
      <c r="AA469" s="7">
        <f t="shared" si="188"/>
        <v>0</v>
      </c>
      <c r="AB469" s="6"/>
      <c r="AC469" s="5">
        <f>SUMIF('KPI data 2022'!$B:$B, $B469,'KPI data 2022'!$AI:$AI)</f>
        <v>1095.58</v>
      </c>
      <c r="AD469" s="5">
        <f>SUMIF('KPI data 2023'!$B:$B, $B469, 'KPI data 2023'!$AI:$AI)</f>
        <v>2084.0099999999998</v>
      </c>
      <c r="AE469" s="5">
        <f>SUMIF('KPI data 2024'!$B:$B, $B469, 'KPI data 2024'!$AI:$AI)</f>
        <v>0</v>
      </c>
      <c r="AF469" s="5">
        <f t="shared" si="169"/>
        <v>0</v>
      </c>
      <c r="AG469" s="5">
        <f>IF(D469="Switzerland",SUMIF('Combined Budget 2025 CHF'!$B:$B,$B469,'Combined Budget 2025 CHF'!$Q:$Q),SUMIF('Combined Budget 2025 EUR'!$B:$B,$B469,'Combined Budget 2025 EUR'!$Q:$Q))</f>
        <v>0</v>
      </c>
      <c r="AH469" s="6"/>
      <c r="AI469" s="6" t="str">
        <f t="shared" si="170"/>
        <v>N/A</v>
      </c>
      <c r="AJ469" s="6">
        <f t="shared" si="171"/>
        <v>-1</v>
      </c>
      <c r="AK469" s="6">
        <f t="shared" si="172"/>
        <v>-1</v>
      </c>
      <c r="AL469" s="6" t="str">
        <f t="shared" si="173"/>
        <v>N/A</v>
      </c>
      <c r="AM469" s="6">
        <f t="shared" si="174"/>
        <v>-1</v>
      </c>
      <c r="AN469" s="6"/>
      <c r="AO469" s="7">
        <f t="shared" si="175"/>
        <v>0</v>
      </c>
      <c r="AP469" s="7">
        <f t="shared" si="176"/>
        <v>-2084.0099999999998</v>
      </c>
      <c r="AQ469" s="7">
        <f t="shared" si="177"/>
        <v>-1095.58</v>
      </c>
      <c r="AR469" s="7">
        <f t="shared" si="178"/>
        <v>0</v>
      </c>
    </row>
    <row r="470" spans="2:44" x14ac:dyDescent="0.25">
      <c r="B470" s="1">
        <v>20840</v>
      </c>
      <c r="C470" s="1" t="s">
        <v>315</v>
      </c>
      <c r="D470" s="1" t="s">
        <v>23</v>
      </c>
      <c r="E470" s="1" t="str">
        <f>IF(D470="Switzerland", VLOOKUP($B470, 'Combined Budget 2025 CHF'!$B:$E, 4, 0), VLOOKUP($B470, 'Combined Budget 2025 EUR'!$B:$E, 4, 0))</f>
        <v>NRW</v>
      </c>
      <c r="F470" s="1" t="s">
        <v>535</v>
      </c>
      <c r="G470" s="1" t="s">
        <v>106</v>
      </c>
      <c r="H470" t="str">
        <f>IF(D470="Switzerland", VLOOKUP($B470, 'Combined Budget 2025 CHF'!$B:$K, 10, 0), VLOOKUP($B470, 'Combined Budget 2025 EUR'!$B:$K, 10, 0))</f>
        <v>GG</v>
      </c>
      <c r="I470" t="s">
        <v>64</v>
      </c>
      <c r="J470">
        <f>YEAR(VLOOKUP($B470, 'KPI data 2025'!$B:$H, 7, 0))</f>
        <v>1900</v>
      </c>
      <c r="K470" t="str">
        <f t="shared" si="179"/>
        <v>Pre-2022</v>
      </c>
      <c r="L470" s="5">
        <f>SUMIF('KPI data 2022'!$B:$B, $B470,'KPI data 2022'!$X:$X)</f>
        <v>2049.1999999999998</v>
      </c>
      <c r="M470" s="5">
        <f>SUMIF('KPI data 2023'!$B:$B, $B470, 'KPI data 2023'!$X:$X)</f>
        <v>1492.6100000000001</v>
      </c>
      <c r="N470" s="5">
        <f>SUMIF('KPI data 2024'!$B:$B, $B470, 'KPI data 2024'!$X:$X)</f>
        <v>1100.46</v>
      </c>
      <c r="O470" s="5">
        <f>SUMIF('KPI data 2025'!$B:$B, $B470, 'KPI data 2025'!$X:$X)</f>
        <v>295.39</v>
      </c>
      <c r="P470" s="5">
        <f>IF(D470="Switzerland",SUMIF('Combined Budget 2025 CHF'!$B:$B,$B470,'Combined Budget 2025 CHF'!$AF:$AF),SUMIF('Combined Budget 2025 EUR'!$B:$B,$B470,'Combined Budget 2025 EUR'!$AN:$AN))</f>
        <v>730</v>
      </c>
      <c r="Q470" s="6"/>
      <c r="R470" s="6">
        <f t="shared" si="180"/>
        <v>-0.73157588644748561</v>
      </c>
      <c r="S470" s="6">
        <f t="shared" si="181"/>
        <v>-0.80209833781094864</v>
      </c>
      <c r="T470" s="6">
        <f t="shared" si="182"/>
        <v>-0.85585106382978726</v>
      </c>
      <c r="U470" s="6">
        <f t="shared" si="183"/>
        <v>-0.59535616438356165</v>
      </c>
      <c r="V470" s="6">
        <f t="shared" si="184"/>
        <v>-0.3838267214983444</v>
      </c>
      <c r="W470" s="6"/>
      <c r="X470" s="7">
        <f t="shared" si="185"/>
        <v>-805.07</v>
      </c>
      <c r="Y470" s="7">
        <f t="shared" si="186"/>
        <v>-1197.2200000000003</v>
      </c>
      <c r="Z470" s="7">
        <f t="shared" si="187"/>
        <v>-1753.81</v>
      </c>
      <c r="AA470" s="7">
        <f t="shared" si="188"/>
        <v>-434.61</v>
      </c>
      <c r="AB470" s="6"/>
      <c r="AC470" s="5">
        <f>SUMIF('KPI data 2022'!$B:$B, $B470,'KPI data 2022'!$AI:$AI)</f>
        <v>2049.1999999999998</v>
      </c>
      <c r="AD470" s="5">
        <f>SUMIF('KPI data 2023'!$B:$B, $B470, 'KPI data 2023'!$AI:$AI)</f>
        <v>1492.6100000000001</v>
      </c>
      <c r="AE470" s="5">
        <f>SUMIF('KPI data 2024'!$B:$B, $B470, 'KPI data 2024'!$AI:$AI)</f>
        <v>1100.46</v>
      </c>
      <c r="AF470" s="5">
        <f t="shared" si="169"/>
        <v>295.39</v>
      </c>
      <c r="AG470" s="5">
        <f>IF(D470="Switzerland",SUMIF('Combined Budget 2025 CHF'!$B:$B,$B470,'Combined Budget 2025 CHF'!$Q:$Q),SUMIF('Combined Budget 2025 EUR'!$B:$B,$B470,'Combined Budget 2025 EUR'!$Q:$Q))</f>
        <v>1000</v>
      </c>
      <c r="AH470" s="6"/>
      <c r="AI470" s="6">
        <f t="shared" si="170"/>
        <v>-0.73157588644748561</v>
      </c>
      <c r="AJ470" s="6">
        <f t="shared" si="171"/>
        <v>-0.80209833781094864</v>
      </c>
      <c r="AK470" s="6">
        <f t="shared" si="172"/>
        <v>-0.85585106382978726</v>
      </c>
      <c r="AL470" s="6">
        <f t="shared" si="173"/>
        <v>-0.70460999999999996</v>
      </c>
      <c r="AM470" s="6">
        <f t="shared" si="174"/>
        <v>-0.3838267214983444</v>
      </c>
      <c r="AN470" s="6"/>
      <c r="AO470" s="7">
        <f t="shared" si="175"/>
        <v>-805.07</v>
      </c>
      <c r="AP470" s="7">
        <f t="shared" si="176"/>
        <v>-1197.2200000000003</v>
      </c>
      <c r="AQ470" s="7">
        <f t="shared" si="177"/>
        <v>-1753.81</v>
      </c>
      <c r="AR470" s="7">
        <f t="shared" si="178"/>
        <v>-704.61</v>
      </c>
    </row>
    <row r="471" spans="2:44" x14ac:dyDescent="0.25">
      <c r="B471" s="1">
        <v>20847</v>
      </c>
      <c r="C471" s="1" t="s">
        <v>316</v>
      </c>
      <c r="D471" s="1" t="s">
        <v>23</v>
      </c>
      <c r="E471" s="1" t="str">
        <f>IF(D471="Switzerland", VLOOKUP($B471, 'Combined Budget 2025 CHF'!$B:$E, 4, 0), VLOOKUP($B471, 'Combined Budget 2025 EUR'!$B:$E, 4, 0))</f>
        <v>South East / Bayern</v>
      </c>
      <c r="F471" s="1" t="s">
        <v>535</v>
      </c>
      <c r="G471" s="1" t="s">
        <v>106</v>
      </c>
      <c r="H471" t="str">
        <f>IF(D471="Switzerland", VLOOKUP($B471, 'Combined Budget 2025 CHF'!$B:$K, 10, 0), VLOOKUP($B471, 'Combined Budget 2025 EUR'!$B:$K, 10, 0))</f>
        <v>GG</v>
      </c>
      <c r="I471" t="s">
        <v>64</v>
      </c>
      <c r="J471">
        <f>YEAR(VLOOKUP($B471, 'KPI data 2025'!$B:$H, 7, 0))</f>
        <v>1900</v>
      </c>
      <c r="K471" t="str">
        <f t="shared" si="179"/>
        <v>Pre-2022</v>
      </c>
      <c r="L471" s="5">
        <f>SUMIF('KPI data 2022'!$B:$B, $B471,'KPI data 2022'!$X:$X)</f>
        <v>1621.67</v>
      </c>
      <c r="M471" s="5">
        <f>SUMIF('KPI data 2023'!$B:$B, $B471, 'KPI data 2023'!$X:$X)</f>
        <v>2058.2200000000003</v>
      </c>
      <c r="N471" s="5">
        <f>SUMIF('KPI data 2024'!$B:$B, $B471, 'KPI data 2024'!$X:$X)</f>
        <v>2135.09</v>
      </c>
      <c r="O471" s="5">
        <f>SUMIF('KPI data 2025'!$B:$B, $B471, 'KPI data 2025'!$X:$X)</f>
        <v>510.87</v>
      </c>
      <c r="P471" s="5">
        <f>IF(D471="Switzerland",SUMIF('Combined Budget 2025 CHF'!$B:$B,$B471,'Combined Budget 2025 CHF'!$AF:$AF),SUMIF('Combined Budget 2025 EUR'!$B:$B,$B471,'Combined Budget 2025 EUR'!$AN:$AN))</f>
        <v>1460</v>
      </c>
      <c r="Q471" s="6"/>
      <c r="R471" s="6">
        <f t="shared" si="180"/>
        <v>-0.76072671409636128</v>
      </c>
      <c r="S471" s="6">
        <f t="shared" si="181"/>
        <v>-0.75179038198054626</v>
      </c>
      <c r="T471" s="6">
        <f t="shared" si="182"/>
        <v>-0.68497289830853381</v>
      </c>
      <c r="U471" s="6">
        <f t="shared" si="183"/>
        <v>-0.65008904109589039</v>
      </c>
      <c r="V471" s="6">
        <f t="shared" si="184"/>
        <v>-0.25081861234910419</v>
      </c>
      <c r="W471" s="6"/>
      <c r="X471" s="7">
        <f t="shared" si="185"/>
        <v>-1624.2200000000003</v>
      </c>
      <c r="Y471" s="7">
        <f t="shared" si="186"/>
        <v>-1547.3500000000004</v>
      </c>
      <c r="Z471" s="7">
        <f t="shared" si="187"/>
        <v>-1110.8000000000002</v>
      </c>
      <c r="AA471" s="7">
        <f t="shared" si="188"/>
        <v>-949.13</v>
      </c>
      <c r="AB471" s="6"/>
      <c r="AC471" s="5">
        <f>SUMIF('KPI data 2022'!$B:$B, $B471,'KPI data 2022'!$AI:$AI)</f>
        <v>1621.67</v>
      </c>
      <c r="AD471" s="5">
        <f>SUMIF('KPI data 2023'!$B:$B, $B471, 'KPI data 2023'!$AI:$AI)</f>
        <v>2058.2200000000003</v>
      </c>
      <c r="AE471" s="5">
        <f>SUMIF('KPI data 2024'!$B:$B, $B471, 'KPI data 2024'!$AI:$AI)</f>
        <v>2135.09</v>
      </c>
      <c r="AF471" s="5">
        <f t="shared" si="169"/>
        <v>510.87</v>
      </c>
      <c r="AG471" s="5">
        <f>IF(D471="Switzerland",SUMIF('Combined Budget 2025 CHF'!$B:$B,$B471,'Combined Budget 2025 CHF'!$Q:$Q),SUMIF('Combined Budget 2025 EUR'!$B:$B,$B471,'Combined Budget 2025 EUR'!$Q:$Q))</f>
        <v>2000</v>
      </c>
      <c r="AH471" s="6"/>
      <c r="AI471" s="6">
        <f t="shared" si="170"/>
        <v>-0.76072671409636128</v>
      </c>
      <c r="AJ471" s="6">
        <f t="shared" si="171"/>
        <v>-0.75179038198054626</v>
      </c>
      <c r="AK471" s="6">
        <f t="shared" si="172"/>
        <v>-0.68497289830853381</v>
      </c>
      <c r="AL471" s="6">
        <f t="shared" si="173"/>
        <v>-0.74456499999999992</v>
      </c>
      <c r="AM471" s="6">
        <f t="shared" si="174"/>
        <v>-0.25081861234910419</v>
      </c>
      <c r="AN471" s="6"/>
      <c r="AO471" s="7">
        <f t="shared" si="175"/>
        <v>-1624.2200000000003</v>
      </c>
      <c r="AP471" s="7">
        <f t="shared" si="176"/>
        <v>-1547.3500000000004</v>
      </c>
      <c r="AQ471" s="7">
        <f t="shared" si="177"/>
        <v>-1110.8000000000002</v>
      </c>
      <c r="AR471" s="7">
        <f t="shared" si="178"/>
        <v>-1489.13</v>
      </c>
    </row>
    <row r="472" spans="2:44" x14ac:dyDescent="0.25">
      <c r="B472" s="1">
        <v>20849</v>
      </c>
      <c r="C472" s="1" t="s">
        <v>693</v>
      </c>
      <c r="D472" s="1" t="s">
        <v>23</v>
      </c>
      <c r="E472" s="1" t="str">
        <f>IF(D472="Switzerland", VLOOKUP($B472, 'Combined Budget 2025 CHF'!$B:$E, 4, 0), VLOOKUP($B472, 'Combined Budget 2025 EUR'!$B:$E, 4, 0))</f>
        <v>South East / Bayern</v>
      </c>
      <c r="F472" s="1">
        <v>0</v>
      </c>
      <c r="G472" s="1">
        <v>0</v>
      </c>
      <c r="H472" t="str">
        <f>IF(D472="Switzerland", VLOOKUP($B472, 'Combined Budget 2025 CHF'!$B:$K, 10, 0), VLOOKUP($B472, 'Combined Budget 2025 EUR'!$B:$K, 10, 0))</f>
        <v>GG</v>
      </c>
      <c r="I472" t="s">
        <v>358</v>
      </c>
      <c r="J472">
        <f>YEAR(VLOOKUP($B472, 'KPI data 2025'!$B:$H, 7, 0))</f>
        <v>1900</v>
      </c>
      <c r="K472" t="str">
        <f t="shared" si="179"/>
        <v>Pre-2022</v>
      </c>
      <c r="L472" s="5">
        <f>SUMIF('KPI data 2022'!$B:$B, $B472,'KPI data 2022'!$X:$X)</f>
        <v>3171.7</v>
      </c>
      <c r="M472" s="5">
        <f>SUMIF('KPI data 2023'!$B:$B, $B472, 'KPI data 2023'!$X:$X)</f>
        <v>3383.9499999999994</v>
      </c>
      <c r="N472" s="5">
        <f>SUMIF('KPI data 2024'!$B:$B, $B472, 'KPI data 2024'!$X:$X)</f>
        <v>3962.81</v>
      </c>
      <c r="O472" s="5">
        <f>SUMIF('KPI data 2025'!$B:$B, $B472, 'KPI data 2025'!$X:$X)</f>
        <v>1798.4399999999998</v>
      </c>
      <c r="P472" s="5">
        <f>IF(D472="Switzerland",SUMIF('Combined Budget 2025 CHF'!$B:$B,$B472,'Combined Budget 2025 CHF'!$AF:$AF),SUMIF('Combined Budget 2025 EUR'!$B:$B,$B472,'Combined Budget 2025 EUR'!$AN:$AN))</f>
        <v>0</v>
      </c>
      <c r="Q472" s="6"/>
      <c r="R472" s="6">
        <f t="shared" si="180"/>
        <v>-0.54617052041354497</v>
      </c>
      <c r="S472" s="6">
        <f t="shared" si="181"/>
        <v>-0.46853824672350353</v>
      </c>
      <c r="T472" s="6">
        <f t="shared" si="182"/>
        <v>-0.43297285367468552</v>
      </c>
      <c r="U472" s="6" t="str">
        <f t="shared" si="183"/>
        <v>N/A</v>
      </c>
      <c r="V472" s="6">
        <f t="shared" si="184"/>
        <v>-0.13223733126136705</v>
      </c>
      <c r="W472" s="6"/>
      <c r="X472" s="7">
        <f t="shared" si="185"/>
        <v>-2164.37</v>
      </c>
      <c r="Y472" s="7">
        <f t="shared" si="186"/>
        <v>-1585.5099999999995</v>
      </c>
      <c r="Z472" s="7">
        <f t="shared" si="187"/>
        <v>-1373.26</v>
      </c>
      <c r="AA472" s="7">
        <f t="shared" si="188"/>
        <v>1798.4399999999998</v>
      </c>
      <c r="AB472" s="6"/>
      <c r="AC472" s="5">
        <f>SUMIF('KPI data 2022'!$B:$B, $B472,'KPI data 2022'!$AI:$AI)</f>
        <v>3171.7</v>
      </c>
      <c r="AD472" s="5">
        <f>SUMIF('KPI data 2023'!$B:$B, $B472, 'KPI data 2023'!$AI:$AI)</f>
        <v>3383.9499999999994</v>
      </c>
      <c r="AE472" s="5">
        <f>SUMIF('KPI data 2024'!$B:$B, $B472, 'KPI data 2024'!$AI:$AI)</f>
        <v>3962.81</v>
      </c>
      <c r="AF472" s="5">
        <f t="shared" si="169"/>
        <v>1798.4399999999998</v>
      </c>
      <c r="AG472" s="5">
        <f>IF(D472="Switzerland",SUMIF('Combined Budget 2025 CHF'!$B:$B,$B472,'Combined Budget 2025 CHF'!$Q:$Q),SUMIF('Combined Budget 2025 EUR'!$B:$B,$B472,'Combined Budget 2025 EUR'!$Q:$Q))</f>
        <v>0</v>
      </c>
      <c r="AH472" s="6"/>
      <c r="AI472" s="6">
        <f t="shared" si="170"/>
        <v>-0.54617052041354497</v>
      </c>
      <c r="AJ472" s="6">
        <f t="shared" si="171"/>
        <v>-0.46853824672350353</v>
      </c>
      <c r="AK472" s="6">
        <f t="shared" si="172"/>
        <v>-0.43297285367468552</v>
      </c>
      <c r="AL472" s="6" t="str">
        <f t="shared" si="173"/>
        <v>N/A</v>
      </c>
      <c r="AM472" s="6">
        <f t="shared" si="174"/>
        <v>-0.13223733126136705</v>
      </c>
      <c r="AN472" s="6"/>
      <c r="AO472" s="7">
        <f t="shared" si="175"/>
        <v>-2164.37</v>
      </c>
      <c r="AP472" s="7">
        <f t="shared" si="176"/>
        <v>-1585.5099999999995</v>
      </c>
      <c r="AQ472" s="7">
        <f t="shared" si="177"/>
        <v>-1373.26</v>
      </c>
      <c r="AR472" s="7">
        <f t="shared" si="178"/>
        <v>1798.4399999999998</v>
      </c>
    </row>
    <row r="473" spans="2:44" x14ac:dyDescent="0.25">
      <c r="B473" s="1">
        <v>20850</v>
      </c>
      <c r="C473" s="1" t="s">
        <v>317</v>
      </c>
      <c r="D473" s="1" t="s">
        <v>23</v>
      </c>
      <c r="E473" s="1" t="str">
        <f>IF(D473="Switzerland", VLOOKUP($B473, 'Combined Budget 2025 CHF'!$B:$E, 4, 0), VLOOKUP($B473, 'Combined Budget 2025 EUR'!$B:$E, 4, 0))</f>
        <v>South West</v>
      </c>
      <c r="F473" s="1" t="s">
        <v>535</v>
      </c>
      <c r="G473" s="1" t="s">
        <v>106</v>
      </c>
      <c r="H473" t="str">
        <f>IF(D473="Switzerland", VLOOKUP($B473, 'Combined Budget 2025 CHF'!$B:$K, 10, 0), VLOOKUP($B473, 'Combined Budget 2025 EUR'!$B:$K, 10, 0))</f>
        <v>GG</v>
      </c>
      <c r="I473" t="s">
        <v>64</v>
      </c>
      <c r="J473">
        <f>YEAR(VLOOKUP($B473, 'KPI data 2025'!$B:$H, 7, 0))</f>
        <v>1900</v>
      </c>
      <c r="K473" t="str">
        <f t="shared" si="179"/>
        <v>Pre-2022</v>
      </c>
      <c r="L473" s="5">
        <f>SUMIF('KPI data 2022'!$B:$B, $B473,'KPI data 2022'!$X:$X)</f>
        <v>1973.96</v>
      </c>
      <c r="M473" s="5">
        <f>SUMIF('KPI data 2023'!$B:$B, $B473, 'KPI data 2023'!$X:$X)</f>
        <v>2448.27</v>
      </c>
      <c r="N473" s="5">
        <f>SUMIF('KPI data 2024'!$B:$B, $B473, 'KPI data 2024'!$X:$X)</f>
        <v>1146.33</v>
      </c>
      <c r="O473" s="5">
        <f>SUMIF('KPI data 2025'!$B:$B, $B473, 'KPI data 2025'!$X:$X)</f>
        <v>2130.5700000000002</v>
      </c>
      <c r="P473" s="5">
        <f>IF(D473="Switzerland",SUMIF('Combined Budget 2025 CHF'!$B:$B,$B473,'Combined Budget 2025 CHF'!$AF:$AF),SUMIF('Combined Budget 2025 EUR'!$B:$B,$B473,'Combined Budget 2025 EUR'!$AN:$AN))</f>
        <v>1095</v>
      </c>
      <c r="Q473" s="6"/>
      <c r="R473" s="6">
        <f t="shared" si="180"/>
        <v>0.85860092643479646</v>
      </c>
      <c r="S473" s="6">
        <f t="shared" si="181"/>
        <v>-0.12976509943756198</v>
      </c>
      <c r="T473" s="6">
        <f t="shared" si="182"/>
        <v>7.9337980506190675E-2</v>
      </c>
      <c r="U473" s="6">
        <f t="shared" si="183"/>
        <v>0.94572602739726053</v>
      </c>
      <c r="V473" s="6">
        <f t="shared" si="184"/>
        <v>1.9270288705647065E-2</v>
      </c>
      <c r="W473" s="6"/>
      <c r="X473" s="7">
        <f t="shared" si="185"/>
        <v>984.24000000000024</v>
      </c>
      <c r="Y473" s="7">
        <f t="shared" si="186"/>
        <v>-317.69999999999982</v>
      </c>
      <c r="Z473" s="7">
        <f t="shared" si="187"/>
        <v>156.61000000000013</v>
      </c>
      <c r="AA473" s="7">
        <f t="shared" si="188"/>
        <v>1035.5700000000002</v>
      </c>
      <c r="AB473" s="6"/>
      <c r="AC473" s="5">
        <f>SUMIF('KPI data 2022'!$B:$B, $B473,'KPI data 2022'!$AI:$AI)</f>
        <v>1973.96</v>
      </c>
      <c r="AD473" s="5">
        <f>SUMIF('KPI data 2023'!$B:$B, $B473, 'KPI data 2023'!$AI:$AI)</f>
        <v>2448.27</v>
      </c>
      <c r="AE473" s="5">
        <f>SUMIF('KPI data 2024'!$B:$B, $B473, 'KPI data 2024'!$AI:$AI)</f>
        <v>1146.33</v>
      </c>
      <c r="AF473" s="5">
        <f t="shared" si="169"/>
        <v>2130.5700000000002</v>
      </c>
      <c r="AG473" s="5">
        <f>IF(D473="Switzerland",SUMIF('Combined Budget 2025 CHF'!$B:$B,$B473,'Combined Budget 2025 CHF'!$Q:$Q),SUMIF('Combined Budget 2025 EUR'!$B:$B,$B473,'Combined Budget 2025 EUR'!$Q:$Q))</f>
        <v>1500</v>
      </c>
      <c r="AH473" s="6"/>
      <c r="AI473" s="6">
        <f t="shared" si="170"/>
        <v>0.85860092643479646</v>
      </c>
      <c r="AJ473" s="6">
        <f t="shared" si="171"/>
        <v>-0.12976509943756198</v>
      </c>
      <c r="AK473" s="6">
        <f t="shared" si="172"/>
        <v>7.9337980506190675E-2</v>
      </c>
      <c r="AL473" s="6">
        <f t="shared" si="173"/>
        <v>0.4203800000000002</v>
      </c>
      <c r="AM473" s="6">
        <f t="shared" si="174"/>
        <v>1.9270288705647065E-2</v>
      </c>
      <c r="AN473" s="6"/>
      <c r="AO473" s="7">
        <f t="shared" si="175"/>
        <v>984.24000000000024</v>
      </c>
      <c r="AP473" s="7">
        <f t="shared" si="176"/>
        <v>-317.69999999999982</v>
      </c>
      <c r="AQ473" s="7">
        <f t="shared" si="177"/>
        <v>156.61000000000013</v>
      </c>
      <c r="AR473" s="7">
        <f t="shared" si="178"/>
        <v>630.57000000000016</v>
      </c>
    </row>
    <row r="474" spans="2:44" x14ac:dyDescent="0.25">
      <c r="B474" s="1">
        <v>20851</v>
      </c>
      <c r="C474" s="1" t="s">
        <v>318</v>
      </c>
      <c r="D474" s="1" t="s">
        <v>23</v>
      </c>
      <c r="E474" s="1" t="str">
        <f>IF(D474="Switzerland", VLOOKUP($B474, 'Combined Budget 2025 CHF'!$B:$E, 4, 0), VLOOKUP($B474, 'Combined Budget 2025 EUR'!$B:$E, 4, 0))</f>
        <v>South West</v>
      </c>
      <c r="F474" s="1" t="s">
        <v>535</v>
      </c>
      <c r="G474" s="1" t="s">
        <v>106</v>
      </c>
      <c r="H474" t="str">
        <f>IF(D474="Switzerland", VLOOKUP($B474, 'Combined Budget 2025 CHF'!$B:$K, 10, 0), VLOOKUP($B474, 'Combined Budget 2025 EUR'!$B:$K, 10, 0))</f>
        <v>GG</v>
      </c>
      <c r="I474" t="s">
        <v>64</v>
      </c>
      <c r="J474">
        <f>YEAR(VLOOKUP($B474, 'KPI data 2025'!$B:$H, 7, 0))</f>
        <v>1900</v>
      </c>
      <c r="K474" t="str">
        <f t="shared" si="179"/>
        <v>Pre-2022</v>
      </c>
      <c r="L474" s="5">
        <f>SUMIF('KPI data 2022'!$B:$B, $B474,'KPI data 2022'!$X:$X)</f>
        <v>1566.32</v>
      </c>
      <c r="M474" s="5">
        <f>SUMIF('KPI data 2023'!$B:$B, $B474, 'KPI data 2023'!$X:$X)</f>
        <v>1074.21</v>
      </c>
      <c r="N474" s="5">
        <f>SUMIF('KPI data 2024'!$B:$B, $B474, 'KPI data 2024'!$X:$X)</f>
        <v>1844.0900000000001</v>
      </c>
      <c r="O474" s="5">
        <f>SUMIF('KPI data 2025'!$B:$B, $B474, 'KPI data 2025'!$X:$X)</f>
        <v>3985.41</v>
      </c>
      <c r="P474" s="5">
        <f>IF(D474="Switzerland",SUMIF('Combined Budget 2025 CHF'!$B:$B,$B474,'Combined Budget 2025 CHF'!$AF:$AF),SUMIF('Combined Budget 2025 EUR'!$B:$B,$B474,'Combined Budget 2025 EUR'!$AN:$AN))</f>
        <v>1460</v>
      </c>
      <c r="Q474" s="6"/>
      <c r="R474" s="6">
        <f t="shared" si="180"/>
        <v>1.1611797688832972</v>
      </c>
      <c r="S474" s="6">
        <f t="shared" si="181"/>
        <v>2.7100846203256346</v>
      </c>
      <c r="T474" s="6">
        <f t="shared" si="182"/>
        <v>1.5444417488125031</v>
      </c>
      <c r="U474" s="6">
        <f t="shared" si="183"/>
        <v>1.7297328767123288</v>
      </c>
      <c r="V474" s="6">
        <f t="shared" si="184"/>
        <v>0.2629848126209311</v>
      </c>
      <c r="W474" s="6"/>
      <c r="X474" s="7">
        <f t="shared" si="185"/>
        <v>2141.3199999999997</v>
      </c>
      <c r="Y474" s="7">
        <f t="shared" si="186"/>
        <v>2911.2</v>
      </c>
      <c r="Z474" s="7">
        <f t="shared" si="187"/>
        <v>2419.09</v>
      </c>
      <c r="AA474" s="7">
        <f t="shared" si="188"/>
        <v>2525.41</v>
      </c>
      <c r="AB474" s="6"/>
      <c r="AC474" s="5">
        <f>SUMIF('KPI data 2022'!$B:$B, $B474,'KPI data 2022'!$AI:$AI)</f>
        <v>1566.32</v>
      </c>
      <c r="AD474" s="5">
        <f>SUMIF('KPI data 2023'!$B:$B, $B474, 'KPI data 2023'!$AI:$AI)</f>
        <v>1074.21</v>
      </c>
      <c r="AE474" s="5">
        <f>SUMIF('KPI data 2024'!$B:$B, $B474, 'KPI data 2024'!$AI:$AI)</f>
        <v>1844.0900000000001</v>
      </c>
      <c r="AF474" s="5">
        <f t="shared" si="169"/>
        <v>3985.41</v>
      </c>
      <c r="AG474" s="5">
        <f>IF(D474="Switzerland",SUMIF('Combined Budget 2025 CHF'!$B:$B,$B474,'Combined Budget 2025 CHF'!$Q:$Q),SUMIF('Combined Budget 2025 EUR'!$B:$B,$B474,'Combined Budget 2025 EUR'!$Q:$Q))</f>
        <v>2000</v>
      </c>
      <c r="AH474" s="6"/>
      <c r="AI474" s="6">
        <f t="shared" si="170"/>
        <v>1.1611797688832972</v>
      </c>
      <c r="AJ474" s="6">
        <f t="shared" si="171"/>
        <v>2.7100846203256346</v>
      </c>
      <c r="AK474" s="6">
        <f t="shared" si="172"/>
        <v>1.5444417488125031</v>
      </c>
      <c r="AL474" s="6">
        <f t="shared" si="173"/>
        <v>0.99270499999999995</v>
      </c>
      <c r="AM474" s="6">
        <f t="shared" si="174"/>
        <v>0.2629848126209311</v>
      </c>
      <c r="AN474" s="6"/>
      <c r="AO474" s="7">
        <f t="shared" si="175"/>
        <v>2141.3199999999997</v>
      </c>
      <c r="AP474" s="7">
        <f t="shared" si="176"/>
        <v>2911.2</v>
      </c>
      <c r="AQ474" s="7">
        <f t="shared" si="177"/>
        <v>2419.09</v>
      </c>
      <c r="AR474" s="7">
        <f t="shared" si="178"/>
        <v>1985.4099999999999</v>
      </c>
    </row>
    <row r="475" spans="2:44" x14ac:dyDescent="0.25">
      <c r="B475" s="1">
        <v>20853</v>
      </c>
      <c r="C475" s="1" t="s">
        <v>694</v>
      </c>
      <c r="D475" s="1" t="s">
        <v>23</v>
      </c>
      <c r="E475" s="1" t="str">
        <f>IF(D475="Switzerland", VLOOKUP($B475, 'Combined Budget 2025 CHF'!$B:$E, 4, 0), VLOOKUP($B475, 'Combined Budget 2025 EUR'!$B:$E, 4, 0))</f>
        <v>South East / Bayern</v>
      </c>
      <c r="F475" s="1" t="s">
        <v>535</v>
      </c>
      <c r="G475" s="1" t="s">
        <v>106</v>
      </c>
      <c r="H475" t="str">
        <f>IF(D475="Switzerland", VLOOKUP($B475, 'Combined Budget 2025 CHF'!$B:$K, 10, 0), VLOOKUP($B475, 'Combined Budget 2025 EUR'!$B:$K, 10, 0))</f>
        <v>GG</v>
      </c>
      <c r="I475" t="s">
        <v>64</v>
      </c>
      <c r="J475">
        <f>YEAR(VLOOKUP($B475, 'KPI data 2025'!$B:$H, 7, 0))</f>
        <v>1900</v>
      </c>
      <c r="K475" t="str">
        <f t="shared" si="179"/>
        <v>Pre-2022</v>
      </c>
      <c r="L475" s="5">
        <f>SUMIF('KPI data 2022'!$B:$B, $B475,'KPI data 2022'!$X:$X)</f>
        <v>5185.6299999999992</v>
      </c>
      <c r="M475" s="5">
        <f>SUMIF('KPI data 2023'!$B:$B, $B475, 'KPI data 2023'!$X:$X)</f>
        <v>2466.6</v>
      </c>
      <c r="N475" s="5">
        <f>SUMIF('KPI data 2024'!$B:$B, $B475, 'KPI data 2024'!$X:$X)</f>
        <v>2499.15</v>
      </c>
      <c r="O475" s="5">
        <f>SUMIF('KPI data 2025'!$B:$B, $B475, 'KPI data 2025'!$X:$X)</f>
        <v>0</v>
      </c>
      <c r="P475" s="5">
        <f>IF(D475="Switzerland",SUMIF('Combined Budget 2025 CHF'!$B:$B,$B475,'Combined Budget 2025 CHF'!$AF:$AF),SUMIF('Combined Budget 2025 EUR'!$B:$B,$B475,'Combined Budget 2025 EUR'!$AN:$AN))</f>
        <v>1825</v>
      </c>
      <c r="Q475" s="6"/>
      <c r="R475" s="6">
        <f t="shared" si="180"/>
        <v>-1</v>
      </c>
      <c r="S475" s="6">
        <f t="shared" si="181"/>
        <v>-1</v>
      </c>
      <c r="T475" s="6">
        <f t="shared" si="182"/>
        <v>-1</v>
      </c>
      <c r="U475" s="6">
        <f t="shared" si="183"/>
        <v>-1</v>
      </c>
      <c r="V475" s="6">
        <f t="shared" si="184"/>
        <v>-1</v>
      </c>
      <c r="W475" s="6"/>
      <c r="X475" s="7">
        <f t="shared" si="185"/>
        <v>-2499.15</v>
      </c>
      <c r="Y475" s="7">
        <f t="shared" si="186"/>
        <v>-2466.6</v>
      </c>
      <c r="Z475" s="7">
        <f t="shared" si="187"/>
        <v>-5185.6299999999992</v>
      </c>
      <c r="AA475" s="7">
        <f t="shared" si="188"/>
        <v>-1825</v>
      </c>
      <c r="AB475" s="6"/>
      <c r="AC475" s="5">
        <f>SUMIF('KPI data 2022'!$B:$B, $B475,'KPI data 2022'!$AI:$AI)</f>
        <v>5185.6299999999992</v>
      </c>
      <c r="AD475" s="5">
        <f>SUMIF('KPI data 2023'!$B:$B, $B475, 'KPI data 2023'!$AI:$AI)</f>
        <v>2466.6</v>
      </c>
      <c r="AE475" s="5">
        <f>SUMIF('KPI data 2024'!$B:$B, $B475, 'KPI data 2024'!$AI:$AI)</f>
        <v>2499.15</v>
      </c>
      <c r="AF475" s="5">
        <f t="shared" si="169"/>
        <v>0</v>
      </c>
      <c r="AG475" s="5">
        <f>IF(D475="Switzerland",SUMIF('Combined Budget 2025 CHF'!$B:$B,$B475,'Combined Budget 2025 CHF'!$Q:$Q),SUMIF('Combined Budget 2025 EUR'!$B:$B,$B475,'Combined Budget 2025 EUR'!$Q:$Q))</f>
        <v>2500</v>
      </c>
      <c r="AH475" s="6"/>
      <c r="AI475" s="6">
        <f t="shared" si="170"/>
        <v>-1</v>
      </c>
      <c r="AJ475" s="6">
        <f t="shared" si="171"/>
        <v>-1</v>
      </c>
      <c r="AK475" s="6">
        <f t="shared" si="172"/>
        <v>-1</v>
      </c>
      <c r="AL475" s="6">
        <f t="shared" si="173"/>
        <v>-1</v>
      </c>
      <c r="AM475" s="6">
        <f t="shared" si="174"/>
        <v>-1</v>
      </c>
      <c r="AN475" s="6"/>
      <c r="AO475" s="7">
        <f t="shared" si="175"/>
        <v>-2499.15</v>
      </c>
      <c r="AP475" s="7">
        <f t="shared" si="176"/>
        <v>-2466.6</v>
      </c>
      <c r="AQ475" s="7">
        <f t="shared" si="177"/>
        <v>-5185.6299999999992</v>
      </c>
      <c r="AR475" s="7">
        <f t="shared" si="178"/>
        <v>-2500</v>
      </c>
    </row>
    <row r="476" spans="2:44" x14ac:dyDescent="0.25">
      <c r="B476" s="1">
        <v>20861</v>
      </c>
      <c r="C476" s="1" t="s">
        <v>319</v>
      </c>
      <c r="D476" s="1" t="s">
        <v>23</v>
      </c>
      <c r="E476" s="1" t="str">
        <f>IF(D476="Switzerland", VLOOKUP($B476, 'Combined Budget 2025 CHF'!$B:$E, 4, 0), VLOOKUP($B476, 'Combined Budget 2025 EUR'!$B:$E, 4, 0))</f>
        <v>NRW</v>
      </c>
      <c r="F476" s="1" t="s">
        <v>535</v>
      </c>
      <c r="G476" s="1" t="s">
        <v>106</v>
      </c>
      <c r="H476" t="str">
        <f>IF(D476="Switzerland", VLOOKUP($B476, 'Combined Budget 2025 CHF'!$B:$K, 10, 0), VLOOKUP($B476, 'Combined Budget 2025 EUR'!$B:$K, 10, 0))</f>
        <v>GG</v>
      </c>
      <c r="I476" t="s">
        <v>64</v>
      </c>
      <c r="J476">
        <f>YEAR(VLOOKUP($B476, 'KPI data 2025'!$B:$H, 7, 0))</f>
        <v>1900</v>
      </c>
      <c r="K476" t="str">
        <f t="shared" si="179"/>
        <v>Pre-2022</v>
      </c>
      <c r="L476" s="5">
        <f>SUMIF('KPI data 2022'!$B:$B, $B476,'KPI data 2022'!$X:$X)</f>
        <v>3021.36</v>
      </c>
      <c r="M476" s="5">
        <f>SUMIF('KPI data 2023'!$B:$B, $B476, 'KPI data 2023'!$X:$X)</f>
        <v>4249.96</v>
      </c>
      <c r="N476" s="5">
        <f>SUMIF('KPI data 2024'!$B:$B, $B476, 'KPI data 2024'!$X:$X)</f>
        <v>1932.2900000000002</v>
      </c>
      <c r="O476" s="5">
        <f>SUMIF('KPI data 2025'!$B:$B, $B476, 'KPI data 2025'!$X:$X)</f>
        <v>891.45</v>
      </c>
      <c r="P476" s="5">
        <f>IF(D476="Switzerland",SUMIF('Combined Budget 2025 CHF'!$B:$B,$B476,'Combined Budget 2025 CHF'!$AF:$AF),SUMIF('Combined Budget 2025 EUR'!$B:$B,$B476,'Combined Budget 2025 EUR'!$AN:$AN))</f>
        <v>0</v>
      </c>
      <c r="Q476" s="6"/>
      <c r="R476" s="6">
        <f t="shared" si="180"/>
        <v>-0.53865620584901852</v>
      </c>
      <c r="S476" s="6">
        <f t="shared" si="181"/>
        <v>-0.79024508465962029</v>
      </c>
      <c r="T476" s="6">
        <f t="shared" si="182"/>
        <v>-0.70495075065533408</v>
      </c>
      <c r="U476" s="6" t="str">
        <f t="shared" si="183"/>
        <v>N/A</v>
      </c>
      <c r="V476" s="6">
        <f t="shared" si="184"/>
        <v>-0.26298957920218724</v>
      </c>
      <c r="W476" s="6"/>
      <c r="X476" s="7">
        <f t="shared" si="185"/>
        <v>-1040.8400000000001</v>
      </c>
      <c r="Y476" s="7">
        <f t="shared" si="186"/>
        <v>-3358.51</v>
      </c>
      <c r="Z476" s="7">
        <f t="shared" si="187"/>
        <v>-2129.91</v>
      </c>
      <c r="AA476" s="7">
        <f t="shared" si="188"/>
        <v>891.45</v>
      </c>
      <c r="AB476" s="6"/>
      <c r="AC476" s="5">
        <f>SUMIF('KPI data 2022'!$B:$B, $B476,'KPI data 2022'!$AI:$AI)</f>
        <v>3021.36</v>
      </c>
      <c r="AD476" s="5">
        <f>SUMIF('KPI data 2023'!$B:$B, $B476, 'KPI data 2023'!$AI:$AI)</f>
        <v>4249.96</v>
      </c>
      <c r="AE476" s="5">
        <f>SUMIF('KPI data 2024'!$B:$B, $B476, 'KPI data 2024'!$AI:$AI)</f>
        <v>1932.2900000000002</v>
      </c>
      <c r="AF476" s="5">
        <f t="shared" si="169"/>
        <v>891.45</v>
      </c>
      <c r="AG476" s="5">
        <f>IF(D476="Switzerland",SUMIF('Combined Budget 2025 CHF'!$B:$B,$B476,'Combined Budget 2025 CHF'!$Q:$Q),SUMIF('Combined Budget 2025 EUR'!$B:$B,$B476,'Combined Budget 2025 EUR'!$Q:$Q))</f>
        <v>0</v>
      </c>
      <c r="AH476" s="6"/>
      <c r="AI476" s="6">
        <f t="shared" si="170"/>
        <v>-0.53865620584901852</v>
      </c>
      <c r="AJ476" s="6">
        <f t="shared" si="171"/>
        <v>-0.79024508465962029</v>
      </c>
      <c r="AK476" s="6">
        <f t="shared" si="172"/>
        <v>-0.70495075065533408</v>
      </c>
      <c r="AL476" s="6" t="str">
        <f t="shared" si="173"/>
        <v>N/A</v>
      </c>
      <c r="AM476" s="6">
        <f t="shared" si="174"/>
        <v>-0.26298957920218724</v>
      </c>
      <c r="AN476" s="6"/>
      <c r="AO476" s="7">
        <f t="shared" si="175"/>
        <v>-1040.8400000000001</v>
      </c>
      <c r="AP476" s="7">
        <f t="shared" si="176"/>
        <v>-3358.51</v>
      </c>
      <c r="AQ476" s="7">
        <f t="shared" si="177"/>
        <v>-2129.91</v>
      </c>
      <c r="AR476" s="7">
        <f t="shared" si="178"/>
        <v>891.45</v>
      </c>
    </row>
    <row r="477" spans="2:44" x14ac:dyDescent="0.25">
      <c r="B477" s="1">
        <v>20874</v>
      </c>
      <c r="C477" s="1" t="s">
        <v>320</v>
      </c>
      <c r="D477" s="1" t="s">
        <v>23</v>
      </c>
      <c r="E477" s="1" t="str">
        <f>IF(D477="Switzerland", VLOOKUP($B477, 'Combined Budget 2025 CHF'!$B:$E, 4, 0), VLOOKUP($B477, 'Combined Budget 2025 EUR'!$B:$E, 4, 0))</f>
        <v>South West</v>
      </c>
      <c r="F477" s="1" t="s">
        <v>535</v>
      </c>
      <c r="G477" s="1" t="s">
        <v>106</v>
      </c>
      <c r="H477" t="str">
        <f>IF(D477="Switzerland", VLOOKUP($B477, 'Combined Budget 2025 CHF'!$B:$K, 10, 0), VLOOKUP($B477, 'Combined Budget 2025 EUR'!$B:$K, 10, 0))</f>
        <v>GG</v>
      </c>
      <c r="I477" t="s">
        <v>64</v>
      </c>
      <c r="J477">
        <f>YEAR(VLOOKUP($B477, 'KPI data 2025'!$B:$H, 7, 0))</f>
        <v>1900</v>
      </c>
      <c r="K477" t="str">
        <f t="shared" si="179"/>
        <v>Pre-2022</v>
      </c>
      <c r="L477" s="5">
        <f>SUMIF('KPI data 2022'!$B:$B, $B477,'KPI data 2022'!$X:$X)</f>
        <v>1044.46</v>
      </c>
      <c r="M477" s="5">
        <f>SUMIF('KPI data 2023'!$B:$B, $B477, 'KPI data 2023'!$X:$X)</f>
        <v>2564.9700000000003</v>
      </c>
      <c r="N477" s="5">
        <f>SUMIF('KPI data 2024'!$B:$B, $B477, 'KPI data 2024'!$X:$X)</f>
        <v>2007.27</v>
      </c>
      <c r="O477" s="5">
        <f>SUMIF('KPI data 2025'!$B:$B, $B477, 'KPI data 2025'!$X:$X)</f>
        <v>1723.03</v>
      </c>
      <c r="P477" s="5">
        <f>IF(D477="Switzerland",SUMIF('Combined Budget 2025 CHF'!$B:$B,$B477,'Combined Budget 2025 CHF'!$AF:$AF),SUMIF('Combined Budget 2025 EUR'!$B:$B,$B477,'Combined Budget 2025 EUR'!$AN:$AN))</f>
        <v>1460</v>
      </c>
      <c r="Q477" s="6"/>
      <c r="R477" s="6">
        <f t="shared" si="180"/>
        <v>-0.1416052648622258</v>
      </c>
      <c r="S477" s="6">
        <f t="shared" si="181"/>
        <v>-0.32824555452890292</v>
      </c>
      <c r="T477" s="6">
        <f t="shared" si="182"/>
        <v>0.64968500469141932</v>
      </c>
      <c r="U477" s="6">
        <f t="shared" si="183"/>
        <v>0.18015753424657532</v>
      </c>
      <c r="V477" s="6">
        <f t="shared" si="184"/>
        <v>0.13331400779154912</v>
      </c>
      <c r="W477" s="6"/>
      <c r="X477" s="7">
        <f t="shared" si="185"/>
        <v>-284.24</v>
      </c>
      <c r="Y477" s="7">
        <f t="shared" si="186"/>
        <v>-841.94000000000028</v>
      </c>
      <c r="Z477" s="7">
        <f t="shared" si="187"/>
        <v>678.56999999999994</v>
      </c>
      <c r="AA477" s="7">
        <f t="shared" si="188"/>
        <v>263.02999999999997</v>
      </c>
      <c r="AB477" s="6"/>
      <c r="AC477" s="5">
        <f>SUMIF('KPI data 2022'!$B:$B, $B477,'KPI data 2022'!$AI:$AI)</f>
        <v>1044.46</v>
      </c>
      <c r="AD477" s="5">
        <f>SUMIF('KPI data 2023'!$B:$B, $B477, 'KPI data 2023'!$AI:$AI)</f>
        <v>2564.9700000000003</v>
      </c>
      <c r="AE477" s="5">
        <f>SUMIF('KPI data 2024'!$B:$B, $B477, 'KPI data 2024'!$AI:$AI)</f>
        <v>2007.27</v>
      </c>
      <c r="AF477" s="5">
        <f t="shared" si="169"/>
        <v>1723.03</v>
      </c>
      <c r="AG477" s="5">
        <f>IF(D477="Switzerland",SUMIF('Combined Budget 2025 CHF'!$B:$B,$B477,'Combined Budget 2025 CHF'!$Q:$Q),SUMIF('Combined Budget 2025 EUR'!$B:$B,$B477,'Combined Budget 2025 EUR'!$Q:$Q))</f>
        <v>2000</v>
      </c>
      <c r="AH477" s="6"/>
      <c r="AI477" s="6">
        <f t="shared" si="170"/>
        <v>-0.1416052648622258</v>
      </c>
      <c r="AJ477" s="6">
        <f t="shared" si="171"/>
        <v>-0.32824555452890292</v>
      </c>
      <c r="AK477" s="6">
        <f t="shared" si="172"/>
        <v>0.64968500469141932</v>
      </c>
      <c r="AL477" s="6">
        <f t="shared" si="173"/>
        <v>-0.13848499999999997</v>
      </c>
      <c r="AM477" s="6">
        <f t="shared" si="174"/>
        <v>0.13331400779154912</v>
      </c>
      <c r="AN477" s="6"/>
      <c r="AO477" s="7">
        <f t="shared" si="175"/>
        <v>-284.24</v>
      </c>
      <c r="AP477" s="7">
        <f t="shared" si="176"/>
        <v>-841.94000000000028</v>
      </c>
      <c r="AQ477" s="7">
        <f t="shared" si="177"/>
        <v>678.56999999999994</v>
      </c>
      <c r="AR477" s="7">
        <f t="shared" si="178"/>
        <v>-276.97000000000003</v>
      </c>
    </row>
    <row r="478" spans="2:44" x14ac:dyDescent="0.25">
      <c r="B478" s="1">
        <v>20875</v>
      </c>
      <c r="C478" s="1" t="s">
        <v>695</v>
      </c>
      <c r="D478" s="1" t="s">
        <v>23</v>
      </c>
      <c r="E478" s="1" t="str">
        <f>IF(D478="Switzerland", VLOOKUP($B478, 'Combined Budget 2025 CHF'!$B:$E, 4, 0), VLOOKUP($B478, 'Combined Budget 2025 EUR'!$B:$E, 4, 0))</f>
        <v>North</v>
      </c>
      <c r="F478" s="1" t="s">
        <v>535</v>
      </c>
      <c r="G478" s="1" t="s">
        <v>106</v>
      </c>
      <c r="H478" t="str">
        <f>IF(D478="Switzerland", VLOOKUP($B478, 'Combined Budget 2025 CHF'!$B:$K, 10, 0), VLOOKUP($B478, 'Combined Budget 2025 EUR'!$B:$K, 10, 0))</f>
        <v>GG</v>
      </c>
      <c r="I478" t="s">
        <v>64</v>
      </c>
      <c r="J478">
        <f>YEAR(VLOOKUP($B478, 'KPI data 2025'!$B:$H, 7, 0))</f>
        <v>1900</v>
      </c>
      <c r="K478" t="str">
        <f t="shared" si="179"/>
        <v>Pre-2022</v>
      </c>
      <c r="L478" s="5">
        <f>SUMIF('KPI data 2022'!$B:$B, $B478,'KPI data 2022'!$X:$X)</f>
        <v>1259.3699999999999</v>
      </c>
      <c r="M478" s="5">
        <f>SUMIF('KPI data 2023'!$B:$B, $B478, 'KPI data 2023'!$X:$X)</f>
        <v>2668.08</v>
      </c>
      <c r="N478" s="5">
        <f>SUMIF('KPI data 2024'!$B:$B, $B478, 'KPI data 2024'!$X:$X)</f>
        <v>1004.48</v>
      </c>
      <c r="O478" s="5">
        <f>SUMIF('KPI data 2025'!$B:$B, $B478, 'KPI data 2025'!$X:$X)</f>
        <v>0</v>
      </c>
      <c r="P478" s="5">
        <f>IF(D478="Switzerland",SUMIF('Combined Budget 2025 CHF'!$B:$B,$B478,'Combined Budget 2025 CHF'!$AF:$AF),SUMIF('Combined Budget 2025 EUR'!$B:$B,$B478,'Combined Budget 2025 EUR'!$AN:$AN))</f>
        <v>730</v>
      </c>
      <c r="Q478" s="6"/>
      <c r="R478" s="6">
        <f t="shared" si="180"/>
        <v>-1</v>
      </c>
      <c r="S478" s="6">
        <f t="shared" si="181"/>
        <v>-1</v>
      </c>
      <c r="T478" s="6">
        <f t="shared" si="182"/>
        <v>-1</v>
      </c>
      <c r="U478" s="6">
        <f t="shared" si="183"/>
        <v>-1</v>
      </c>
      <c r="V478" s="6">
        <f t="shared" si="184"/>
        <v>-1</v>
      </c>
      <c r="W478" s="6"/>
      <c r="X478" s="7">
        <f t="shared" si="185"/>
        <v>-1004.48</v>
      </c>
      <c r="Y478" s="7">
        <f t="shared" si="186"/>
        <v>-2668.08</v>
      </c>
      <c r="Z478" s="7">
        <f t="shared" si="187"/>
        <v>-1259.3699999999999</v>
      </c>
      <c r="AA478" s="7">
        <f t="shared" si="188"/>
        <v>-730</v>
      </c>
      <c r="AB478" s="6"/>
      <c r="AC478" s="5">
        <f>SUMIF('KPI data 2022'!$B:$B, $B478,'KPI data 2022'!$AI:$AI)</f>
        <v>1259.3699999999999</v>
      </c>
      <c r="AD478" s="5">
        <f>SUMIF('KPI data 2023'!$B:$B, $B478, 'KPI data 2023'!$AI:$AI)</f>
        <v>2668.08</v>
      </c>
      <c r="AE478" s="5">
        <f>SUMIF('KPI data 2024'!$B:$B, $B478, 'KPI data 2024'!$AI:$AI)</f>
        <v>1004.48</v>
      </c>
      <c r="AF478" s="5">
        <f t="shared" si="169"/>
        <v>0</v>
      </c>
      <c r="AG478" s="5">
        <f>IF(D478="Switzerland",SUMIF('Combined Budget 2025 CHF'!$B:$B,$B478,'Combined Budget 2025 CHF'!$Q:$Q),SUMIF('Combined Budget 2025 EUR'!$B:$B,$B478,'Combined Budget 2025 EUR'!$Q:$Q))</f>
        <v>1000</v>
      </c>
      <c r="AH478" s="6"/>
      <c r="AI478" s="6">
        <f t="shared" si="170"/>
        <v>-1</v>
      </c>
      <c r="AJ478" s="6">
        <f t="shared" si="171"/>
        <v>-1</v>
      </c>
      <c r="AK478" s="6">
        <f t="shared" si="172"/>
        <v>-1</v>
      </c>
      <c r="AL478" s="6">
        <f t="shared" si="173"/>
        <v>-1</v>
      </c>
      <c r="AM478" s="6">
        <f t="shared" si="174"/>
        <v>-1</v>
      </c>
      <c r="AN478" s="6"/>
      <c r="AO478" s="7">
        <f t="shared" si="175"/>
        <v>-1004.48</v>
      </c>
      <c r="AP478" s="7">
        <f t="shared" si="176"/>
        <v>-2668.08</v>
      </c>
      <c r="AQ478" s="7">
        <f t="shared" si="177"/>
        <v>-1259.3699999999999</v>
      </c>
      <c r="AR478" s="7">
        <f t="shared" si="178"/>
        <v>-1000</v>
      </c>
    </row>
    <row r="479" spans="2:44" x14ac:dyDescent="0.25">
      <c r="B479" s="1">
        <v>20879</v>
      </c>
      <c r="C479" s="1" t="s">
        <v>321</v>
      </c>
      <c r="D479" s="1" t="s">
        <v>23</v>
      </c>
      <c r="E479" s="1" t="str">
        <f>IF(D479="Switzerland", VLOOKUP($B479, 'Combined Budget 2025 CHF'!$B:$E, 4, 0), VLOOKUP($B479, 'Combined Budget 2025 EUR'!$B:$E, 4, 0))</f>
        <v>South West</v>
      </c>
      <c r="F479" s="1" t="s">
        <v>535</v>
      </c>
      <c r="G479" s="1" t="s">
        <v>106</v>
      </c>
      <c r="H479" t="str">
        <f>IF(D479="Switzerland", VLOOKUP($B479, 'Combined Budget 2025 CHF'!$B:$K, 10, 0), VLOOKUP($B479, 'Combined Budget 2025 EUR'!$B:$K, 10, 0))</f>
        <v>GG</v>
      </c>
      <c r="I479" t="s">
        <v>64</v>
      </c>
      <c r="J479">
        <f>YEAR(VLOOKUP($B479, 'KPI data 2025'!$B:$H, 7, 0))</f>
        <v>1900</v>
      </c>
      <c r="K479" t="str">
        <f t="shared" si="179"/>
        <v>Pre-2022</v>
      </c>
      <c r="L479" s="5">
        <f>SUMIF('KPI data 2022'!$B:$B, $B479,'KPI data 2022'!$X:$X)</f>
        <v>2570.1299999999997</v>
      </c>
      <c r="M479" s="5">
        <f>SUMIF('KPI data 2023'!$B:$B, $B479, 'KPI data 2023'!$X:$X)</f>
        <v>2781.0299999999997</v>
      </c>
      <c r="N479" s="5">
        <f>SUMIF('KPI data 2024'!$B:$B, $B479, 'KPI data 2024'!$X:$X)</f>
        <v>2112.29</v>
      </c>
      <c r="O479" s="5">
        <f>SUMIF('KPI data 2025'!$B:$B, $B479, 'KPI data 2025'!$X:$X)</f>
        <v>2389.5299999999997</v>
      </c>
      <c r="P479" s="5">
        <f>IF(D479="Switzerland",SUMIF('Combined Budget 2025 CHF'!$B:$B,$B479,'Combined Budget 2025 CHF'!$AF:$AF),SUMIF('Combined Budget 2025 EUR'!$B:$B,$B479,'Combined Budget 2025 EUR'!$AN:$AN))</f>
        <v>1460</v>
      </c>
      <c r="Q479" s="6"/>
      <c r="R479" s="6">
        <f t="shared" si="180"/>
        <v>0.13125091725094551</v>
      </c>
      <c r="S479" s="6">
        <f t="shared" si="181"/>
        <v>-0.14077518041876569</v>
      </c>
      <c r="T479" s="6">
        <f t="shared" si="182"/>
        <v>-7.0268819086972245E-2</v>
      </c>
      <c r="U479" s="6">
        <f t="shared" si="183"/>
        <v>0.63666438356164368</v>
      </c>
      <c r="V479" s="6">
        <f t="shared" si="184"/>
        <v>-1.8050057374530026E-2</v>
      </c>
      <c r="W479" s="6"/>
      <c r="X479" s="7">
        <f t="shared" si="185"/>
        <v>277.23999999999978</v>
      </c>
      <c r="Y479" s="7">
        <f t="shared" si="186"/>
        <v>-391.5</v>
      </c>
      <c r="Z479" s="7">
        <f t="shared" si="187"/>
        <v>-180.59999999999991</v>
      </c>
      <c r="AA479" s="7">
        <f t="shared" si="188"/>
        <v>929.52999999999975</v>
      </c>
      <c r="AB479" s="6"/>
      <c r="AC479" s="5">
        <f>SUMIF('KPI data 2022'!$B:$B, $B479,'KPI data 2022'!$AI:$AI)</f>
        <v>2570.1299999999997</v>
      </c>
      <c r="AD479" s="5">
        <f>SUMIF('KPI data 2023'!$B:$B, $B479, 'KPI data 2023'!$AI:$AI)</f>
        <v>2781.0299999999997</v>
      </c>
      <c r="AE479" s="5">
        <f>SUMIF('KPI data 2024'!$B:$B, $B479, 'KPI data 2024'!$AI:$AI)</f>
        <v>2112.29</v>
      </c>
      <c r="AF479" s="5">
        <f t="shared" si="169"/>
        <v>2389.5299999999997</v>
      </c>
      <c r="AG479" s="5">
        <f>IF(D479="Switzerland",SUMIF('Combined Budget 2025 CHF'!$B:$B,$B479,'Combined Budget 2025 CHF'!$Q:$Q),SUMIF('Combined Budget 2025 EUR'!$B:$B,$B479,'Combined Budget 2025 EUR'!$Q:$Q))</f>
        <v>2000</v>
      </c>
      <c r="AH479" s="6"/>
      <c r="AI479" s="6">
        <f t="shared" si="170"/>
        <v>0.13125091725094551</v>
      </c>
      <c r="AJ479" s="6">
        <f t="shared" si="171"/>
        <v>-0.14077518041876569</v>
      </c>
      <c r="AK479" s="6">
        <f t="shared" si="172"/>
        <v>-7.0268819086972245E-2</v>
      </c>
      <c r="AL479" s="6">
        <f t="shared" si="173"/>
        <v>0.19476499999999985</v>
      </c>
      <c r="AM479" s="6">
        <f t="shared" si="174"/>
        <v>-1.8050057374530026E-2</v>
      </c>
      <c r="AN479" s="6"/>
      <c r="AO479" s="7">
        <f t="shared" si="175"/>
        <v>277.23999999999978</v>
      </c>
      <c r="AP479" s="7">
        <f t="shared" si="176"/>
        <v>-391.5</v>
      </c>
      <c r="AQ479" s="7">
        <f t="shared" si="177"/>
        <v>-180.59999999999991</v>
      </c>
      <c r="AR479" s="7">
        <f t="shared" si="178"/>
        <v>389.52999999999975</v>
      </c>
    </row>
    <row r="480" spans="2:44" x14ac:dyDescent="0.25">
      <c r="B480" s="1">
        <v>20882</v>
      </c>
      <c r="C480" s="1" t="s">
        <v>696</v>
      </c>
      <c r="D480" s="1" t="s">
        <v>23</v>
      </c>
      <c r="E480" s="1" t="str">
        <f>IF(D480="Switzerland", VLOOKUP($B480, 'Combined Budget 2025 CHF'!$B:$E, 4, 0), VLOOKUP($B480, 'Combined Budget 2025 EUR'!$B:$E, 4, 0))</f>
        <v>North</v>
      </c>
      <c r="F480" s="1" t="s">
        <v>535</v>
      </c>
      <c r="G480" s="1" t="s">
        <v>106</v>
      </c>
      <c r="H480" t="str">
        <f>IF(D480="Switzerland", VLOOKUP($B480, 'Combined Budget 2025 CHF'!$B:$K, 10, 0), VLOOKUP($B480, 'Combined Budget 2025 EUR'!$B:$K, 10, 0))</f>
        <v>GG</v>
      </c>
      <c r="I480" t="s">
        <v>64</v>
      </c>
      <c r="J480">
        <f>YEAR(VLOOKUP($B480, 'KPI data 2025'!$B:$H, 7, 0))</f>
        <v>1900</v>
      </c>
      <c r="K480" t="str">
        <f t="shared" si="179"/>
        <v>Pre-2022</v>
      </c>
      <c r="L480" s="5">
        <f>SUMIF('KPI data 2022'!$B:$B, $B480,'KPI data 2022'!$X:$X)</f>
        <v>668.81000000000006</v>
      </c>
      <c r="M480" s="5">
        <f>SUMIF('KPI data 2023'!$B:$B, $B480, 'KPI data 2023'!$X:$X)</f>
        <v>414.44</v>
      </c>
      <c r="N480" s="5">
        <f>SUMIF('KPI data 2024'!$B:$B, $B480, 'KPI data 2024'!$X:$X)</f>
        <v>0</v>
      </c>
      <c r="O480" s="5">
        <f>SUMIF('KPI data 2025'!$B:$B, $B480, 'KPI data 2025'!$X:$X)</f>
        <v>0</v>
      </c>
      <c r="P480" s="5">
        <f>IF(D480="Switzerland",SUMIF('Combined Budget 2025 CHF'!$B:$B,$B480,'Combined Budget 2025 CHF'!$AF:$AF),SUMIF('Combined Budget 2025 EUR'!$B:$B,$B480,'Combined Budget 2025 EUR'!$AN:$AN))</f>
        <v>0</v>
      </c>
      <c r="Q480" s="6"/>
      <c r="R480" s="6" t="str">
        <f t="shared" si="180"/>
        <v>N/A</v>
      </c>
      <c r="S480" s="6">
        <f t="shared" si="181"/>
        <v>-1</v>
      </c>
      <c r="T480" s="6">
        <f t="shared" si="182"/>
        <v>-1</v>
      </c>
      <c r="U480" s="6" t="str">
        <f t="shared" si="183"/>
        <v>N/A</v>
      </c>
      <c r="V480" s="6">
        <f t="shared" si="184"/>
        <v>-1</v>
      </c>
      <c r="W480" s="6"/>
      <c r="X480" s="7">
        <f t="shared" si="185"/>
        <v>0</v>
      </c>
      <c r="Y480" s="7">
        <f t="shared" si="186"/>
        <v>-414.44</v>
      </c>
      <c r="Z480" s="7">
        <f t="shared" si="187"/>
        <v>-668.81000000000006</v>
      </c>
      <c r="AA480" s="7">
        <f t="shared" si="188"/>
        <v>0</v>
      </c>
      <c r="AB480" s="6"/>
      <c r="AC480" s="5">
        <f>SUMIF('KPI data 2022'!$B:$B, $B480,'KPI data 2022'!$AI:$AI)</f>
        <v>668.81000000000006</v>
      </c>
      <c r="AD480" s="5">
        <f>SUMIF('KPI data 2023'!$B:$B, $B480, 'KPI data 2023'!$AI:$AI)</f>
        <v>414.44</v>
      </c>
      <c r="AE480" s="5">
        <f>SUMIF('KPI data 2024'!$B:$B, $B480, 'KPI data 2024'!$AI:$AI)</f>
        <v>0</v>
      </c>
      <c r="AF480" s="5">
        <f t="shared" si="169"/>
        <v>0</v>
      </c>
      <c r="AG480" s="5">
        <f>IF(D480="Switzerland",SUMIF('Combined Budget 2025 CHF'!$B:$B,$B480,'Combined Budget 2025 CHF'!$Q:$Q),SUMIF('Combined Budget 2025 EUR'!$B:$B,$B480,'Combined Budget 2025 EUR'!$Q:$Q))</f>
        <v>0</v>
      </c>
      <c r="AH480" s="6"/>
      <c r="AI480" s="6" t="str">
        <f t="shared" si="170"/>
        <v>N/A</v>
      </c>
      <c r="AJ480" s="6">
        <f t="shared" si="171"/>
        <v>-1</v>
      </c>
      <c r="AK480" s="6">
        <f t="shared" si="172"/>
        <v>-1</v>
      </c>
      <c r="AL480" s="6" t="str">
        <f t="shared" si="173"/>
        <v>N/A</v>
      </c>
      <c r="AM480" s="6">
        <f t="shared" si="174"/>
        <v>-1</v>
      </c>
      <c r="AN480" s="6"/>
      <c r="AO480" s="7">
        <f t="shared" si="175"/>
        <v>0</v>
      </c>
      <c r="AP480" s="7">
        <f t="shared" si="176"/>
        <v>-414.44</v>
      </c>
      <c r="AQ480" s="7">
        <f t="shared" si="177"/>
        <v>-668.81000000000006</v>
      </c>
      <c r="AR480" s="7">
        <f t="shared" si="178"/>
        <v>0</v>
      </c>
    </row>
    <row r="481" spans="2:44" x14ac:dyDescent="0.25">
      <c r="B481" s="1">
        <v>20888</v>
      </c>
      <c r="C481" s="1" t="s">
        <v>697</v>
      </c>
      <c r="D481" s="1" t="s">
        <v>23</v>
      </c>
      <c r="E481" s="1" t="str">
        <f>IF(D481="Switzerland", VLOOKUP($B481, 'Combined Budget 2025 CHF'!$B:$E, 4, 0), VLOOKUP($B481, 'Combined Budget 2025 EUR'!$B:$E, 4, 0))</f>
        <v>NRW</v>
      </c>
      <c r="F481" s="1" t="s">
        <v>535</v>
      </c>
      <c r="G481" s="1" t="s">
        <v>106</v>
      </c>
      <c r="H481" t="str">
        <f>IF(D481="Switzerland", VLOOKUP($B481, 'Combined Budget 2025 CHF'!$B:$K, 10, 0), VLOOKUP($B481, 'Combined Budget 2025 EUR'!$B:$K, 10, 0))</f>
        <v>GG</v>
      </c>
      <c r="I481" t="s">
        <v>64</v>
      </c>
      <c r="J481">
        <f>YEAR(VLOOKUP($B481, 'KPI data 2025'!$B:$H, 7, 0))</f>
        <v>1900</v>
      </c>
      <c r="K481" t="str">
        <f t="shared" si="179"/>
        <v>Pre-2022</v>
      </c>
      <c r="L481" s="5">
        <f>SUMIF('KPI data 2022'!$B:$B, $B481,'KPI data 2022'!$X:$X)</f>
        <v>880.73</v>
      </c>
      <c r="M481" s="5">
        <f>SUMIF('KPI data 2023'!$B:$B, $B481, 'KPI data 2023'!$X:$X)</f>
        <v>1402.96</v>
      </c>
      <c r="N481" s="5">
        <f>SUMIF('KPI data 2024'!$B:$B, $B481, 'KPI data 2024'!$X:$X)</f>
        <v>0</v>
      </c>
      <c r="O481" s="5">
        <f>SUMIF('KPI data 2025'!$B:$B, $B481, 'KPI data 2025'!$X:$X)</f>
        <v>0</v>
      </c>
      <c r="P481" s="5">
        <f>IF(D481="Switzerland",SUMIF('Combined Budget 2025 CHF'!$B:$B,$B481,'Combined Budget 2025 CHF'!$AF:$AF),SUMIF('Combined Budget 2025 EUR'!$B:$B,$B481,'Combined Budget 2025 EUR'!$AN:$AN))</f>
        <v>0</v>
      </c>
      <c r="Q481" s="6"/>
      <c r="R481" s="6" t="str">
        <f t="shared" si="180"/>
        <v>N/A</v>
      </c>
      <c r="S481" s="6">
        <f t="shared" si="181"/>
        <v>-1</v>
      </c>
      <c r="T481" s="6">
        <f t="shared" si="182"/>
        <v>-1</v>
      </c>
      <c r="U481" s="6" t="str">
        <f t="shared" si="183"/>
        <v>N/A</v>
      </c>
      <c r="V481" s="6">
        <f t="shared" si="184"/>
        <v>-1</v>
      </c>
      <c r="W481" s="6"/>
      <c r="X481" s="7">
        <f t="shared" si="185"/>
        <v>0</v>
      </c>
      <c r="Y481" s="7">
        <f t="shared" si="186"/>
        <v>-1402.96</v>
      </c>
      <c r="Z481" s="7">
        <f t="shared" si="187"/>
        <v>-880.73</v>
      </c>
      <c r="AA481" s="7">
        <f t="shared" si="188"/>
        <v>0</v>
      </c>
      <c r="AB481" s="6"/>
      <c r="AC481" s="5">
        <f>SUMIF('KPI data 2022'!$B:$B, $B481,'KPI data 2022'!$AI:$AI)</f>
        <v>880.73</v>
      </c>
      <c r="AD481" s="5">
        <f>SUMIF('KPI data 2023'!$B:$B, $B481, 'KPI data 2023'!$AI:$AI)</f>
        <v>1402.96</v>
      </c>
      <c r="AE481" s="5">
        <f>SUMIF('KPI data 2024'!$B:$B, $B481, 'KPI data 2024'!$AI:$AI)</f>
        <v>0</v>
      </c>
      <c r="AF481" s="5">
        <f t="shared" si="169"/>
        <v>0</v>
      </c>
      <c r="AG481" s="5">
        <f>IF(D481="Switzerland",SUMIF('Combined Budget 2025 CHF'!$B:$B,$B481,'Combined Budget 2025 CHF'!$Q:$Q),SUMIF('Combined Budget 2025 EUR'!$B:$B,$B481,'Combined Budget 2025 EUR'!$Q:$Q))</f>
        <v>0</v>
      </c>
      <c r="AH481" s="6"/>
      <c r="AI481" s="6" t="str">
        <f t="shared" si="170"/>
        <v>N/A</v>
      </c>
      <c r="AJ481" s="6">
        <f t="shared" si="171"/>
        <v>-1</v>
      </c>
      <c r="AK481" s="6">
        <f t="shared" si="172"/>
        <v>-1</v>
      </c>
      <c r="AL481" s="6" t="str">
        <f t="shared" si="173"/>
        <v>N/A</v>
      </c>
      <c r="AM481" s="6">
        <f t="shared" si="174"/>
        <v>-1</v>
      </c>
      <c r="AN481" s="6"/>
      <c r="AO481" s="7">
        <f t="shared" si="175"/>
        <v>0</v>
      </c>
      <c r="AP481" s="7">
        <f t="shared" si="176"/>
        <v>-1402.96</v>
      </c>
      <c r="AQ481" s="7">
        <f t="shared" si="177"/>
        <v>-880.73</v>
      </c>
      <c r="AR481" s="7">
        <f t="shared" si="178"/>
        <v>0</v>
      </c>
    </row>
    <row r="482" spans="2:44" x14ac:dyDescent="0.25">
      <c r="B482" s="1">
        <v>20896</v>
      </c>
      <c r="C482" s="1" t="s">
        <v>698</v>
      </c>
      <c r="D482" s="1" t="s">
        <v>23</v>
      </c>
      <c r="E482" s="1" t="str">
        <f>IF(D482="Switzerland", VLOOKUP($B482, 'Combined Budget 2025 CHF'!$B:$E, 4, 0), VLOOKUP($B482, 'Combined Budget 2025 EUR'!$B:$E, 4, 0))</f>
        <v>NRW</v>
      </c>
      <c r="F482" s="1" t="s">
        <v>535</v>
      </c>
      <c r="G482" s="1" t="s">
        <v>106</v>
      </c>
      <c r="H482" t="str">
        <f>IF(D482="Switzerland", VLOOKUP($B482, 'Combined Budget 2025 CHF'!$B:$K, 10, 0), VLOOKUP($B482, 'Combined Budget 2025 EUR'!$B:$K, 10, 0))</f>
        <v>GG</v>
      </c>
      <c r="I482" t="s">
        <v>64</v>
      </c>
      <c r="J482">
        <f>YEAR(VLOOKUP($B482, 'KPI data 2025'!$B:$H, 7, 0))</f>
        <v>1900</v>
      </c>
      <c r="K482" t="str">
        <f t="shared" si="179"/>
        <v>Pre-2022</v>
      </c>
      <c r="L482" s="5">
        <f>SUMIF('KPI data 2022'!$B:$B, $B482,'KPI data 2022'!$X:$X)</f>
        <v>1426.3700000000001</v>
      </c>
      <c r="M482" s="5">
        <f>SUMIF('KPI data 2023'!$B:$B, $B482, 'KPI data 2023'!$X:$X)</f>
        <v>876.62999999999988</v>
      </c>
      <c r="N482" s="5">
        <f>SUMIF('KPI data 2024'!$B:$B, $B482, 'KPI data 2024'!$X:$X)</f>
        <v>814.3</v>
      </c>
      <c r="O482" s="5">
        <f>SUMIF('KPI data 2025'!$B:$B, $B482, 'KPI data 2025'!$X:$X)</f>
        <v>0</v>
      </c>
      <c r="P482" s="5">
        <f>IF(D482="Switzerland",SUMIF('Combined Budget 2025 CHF'!$B:$B,$B482,'Combined Budget 2025 CHF'!$AF:$AF),SUMIF('Combined Budget 2025 EUR'!$B:$B,$B482,'Combined Budget 2025 EUR'!$AN:$AN))</f>
        <v>0</v>
      </c>
      <c r="Q482" s="6"/>
      <c r="R482" s="6">
        <f t="shared" si="180"/>
        <v>-1</v>
      </c>
      <c r="S482" s="6">
        <f t="shared" si="181"/>
        <v>-1</v>
      </c>
      <c r="T482" s="6">
        <f t="shared" si="182"/>
        <v>-1</v>
      </c>
      <c r="U482" s="6" t="str">
        <f t="shared" si="183"/>
        <v>N/A</v>
      </c>
      <c r="V482" s="6">
        <f t="shared" si="184"/>
        <v>-1</v>
      </c>
      <c r="W482" s="6"/>
      <c r="X482" s="7">
        <f t="shared" si="185"/>
        <v>-814.3</v>
      </c>
      <c r="Y482" s="7">
        <f t="shared" si="186"/>
        <v>-876.62999999999988</v>
      </c>
      <c r="Z482" s="7">
        <f t="shared" si="187"/>
        <v>-1426.3700000000001</v>
      </c>
      <c r="AA482" s="7">
        <f t="shared" si="188"/>
        <v>0</v>
      </c>
      <c r="AB482" s="6"/>
      <c r="AC482" s="5">
        <f>SUMIF('KPI data 2022'!$B:$B, $B482,'KPI data 2022'!$AI:$AI)</f>
        <v>1426.3700000000001</v>
      </c>
      <c r="AD482" s="5">
        <f>SUMIF('KPI data 2023'!$B:$B, $B482, 'KPI data 2023'!$AI:$AI)</f>
        <v>876.62999999999988</v>
      </c>
      <c r="AE482" s="5">
        <f>SUMIF('KPI data 2024'!$B:$B, $B482, 'KPI data 2024'!$AI:$AI)</f>
        <v>814.3</v>
      </c>
      <c r="AF482" s="5">
        <f t="shared" si="169"/>
        <v>0</v>
      </c>
      <c r="AG482" s="5">
        <f>IF(D482="Switzerland",SUMIF('Combined Budget 2025 CHF'!$B:$B,$B482,'Combined Budget 2025 CHF'!$Q:$Q),SUMIF('Combined Budget 2025 EUR'!$B:$B,$B482,'Combined Budget 2025 EUR'!$Q:$Q))</f>
        <v>0</v>
      </c>
      <c r="AH482" s="6"/>
      <c r="AI482" s="6">
        <f t="shared" si="170"/>
        <v>-1</v>
      </c>
      <c r="AJ482" s="6">
        <f t="shared" si="171"/>
        <v>-1</v>
      </c>
      <c r="AK482" s="6">
        <f t="shared" si="172"/>
        <v>-1</v>
      </c>
      <c r="AL482" s="6" t="str">
        <f t="shared" si="173"/>
        <v>N/A</v>
      </c>
      <c r="AM482" s="6">
        <f t="shared" si="174"/>
        <v>-1</v>
      </c>
      <c r="AN482" s="6"/>
      <c r="AO482" s="7">
        <f t="shared" si="175"/>
        <v>-814.3</v>
      </c>
      <c r="AP482" s="7">
        <f t="shared" si="176"/>
        <v>-876.62999999999988</v>
      </c>
      <c r="AQ482" s="7">
        <f t="shared" si="177"/>
        <v>-1426.3700000000001</v>
      </c>
      <c r="AR482" s="7">
        <f t="shared" si="178"/>
        <v>0</v>
      </c>
    </row>
    <row r="483" spans="2:44" x14ac:dyDescent="0.25">
      <c r="B483" s="1">
        <v>20902</v>
      </c>
      <c r="C483" s="1" t="s">
        <v>322</v>
      </c>
      <c r="D483" s="1" t="s">
        <v>23</v>
      </c>
      <c r="E483" s="1" t="str">
        <f>IF(D483="Switzerland", VLOOKUP($B483, 'Combined Budget 2025 CHF'!$B:$E, 4, 0), VLOOKUP($B483, 'Combined Budget 2025 EUR'!$B:$E, 4, 0))</f>
        <v>NRW</v>
      </c>
      <c r="F483" s="1" t="s">
        <v>535</v>
      </c>
      <c r="G483" s="1" t="s">
        <v>106</v>
      </c>
      <c r="H483" t="str">
        <f>IF(D483="Switzerland", VLOOKUP($B483, 'Combined Budget 2025 CHF'!$B:$K, 10, 0), VLOOKUP($B483, 'Combined Budget 2025 EUR'!$B:$K, 10, 0))</f>
        <v>GG</v>
      </c>
      <c r="I483" t="s">
        <v>64</v>
      </c>
      <c r="J483">
        <f>YEAR(VLOOKUP($B483, 'KPI data 2025'!$B:$H, 7, 0))</f>
        <v>1900</v>
      </c>
      <c r="K483" t="str">
        <f t="shared" si="179"/>
        <v>Pre-2022</v>
      </c>
      <c r="L483" s="5">
        <f>SUMIF('KPI data 2022'!$B:$B, $B483,'KPI data 2022'!$X:$X)</f>
        <v>1320.0800000000002</v>
      </c>
      <c r="M483" s="5">
        <f>SUMIF('KPI data 2023'!$B:$B, $B483, 'KPI data 2023'!$X:$X)</f>
        <v>1460.99</v>
      </c>
      <c r="N483" s="5">
        <f>SUMIF('KPI data 2024'!$B:$B, $B483, 'KPI data 2024'!$X:$X)</f>
        <v>2080.6200000000003</v>
      </c>
      <c r="O483" s="5">
        <f>SUMIF('KPI data 2025'!$B:$B, $B483, 'KPI data 2025'!$X:$X)</f>
        <v>2151.83</v>
      </c>
      <c r="P483" s="5">
        <f>IF(D483="Switzerland",SUMIF('Combined Budget 2025 CHF'!$B:$B,$B483,'Combined Budget 2025 CHF'!$AF:$AF),SUMIF('Combined Budget 2025 EUR'!$B:$B,$B483,'Combined Budget 2025 EUR'!$AN:$AN))</f>
        <v>0</v>
      </c>
      <c r="Q483" s="6"/>
      <c r="R483" s="6">
        <f t="shared" si="180"/>
        <v>3.422537512856727E-2</v>
      </c>
      <c r="S483" s="6">
        <f t="shared" si="181"/>
        <v>0.47285744597841184</v>
      </c>
      <c r="T483" s="6">
        <f t="shared" si="182"/>
        <v>0.63007544997272857</v>
      </c>
      <c r="U483" s="6" t="str">
        <f t="shared" si="183"/>
        <v>N/A</v>
      </c>
      <c r="V483" s="6">
        <f t="shared" si="184"/>
        <v>0.12993100746383468</v>
      </c>
      <c r="W483" s="6"/>
      <c r="X483" s="7">
        <f t="shared" si="185"/>
        <v>71.209999999999582</v>
      </c>
      <c r="Y483" s="7">
        <f t="shared" si="186"/>
        <v>690.83999999999992</v>
      </c>
      <c r="Z483" s="7">
        <f t="shared" si="187"/>
        <v>831.74999999999977</v>
      </c>
      <c r="AA483" s="7">
        <f t="shared" si="188"/>
        <v>2151.83</v>
      </c>
      <c r="AB483" s="6"/>
      <c r="AC483" s="5">
        <f>SUMIF('KPI data 2022'!$B:$B, $B483,'KPI data 2022'!$AI:$AI)</f>
        <v>1320.0800000000002</v>
      </c>
      <c r="AD483" s="5">
        <f>SUMIF('KPI data 2023'!$B:$B, $B483, 'KPI data 2023'!$AI:$AI)</f>
        <v>1460.99</v>
      </c>
      <c r="AE483" s="5">
        <f>SUMIF('KPI data 2024'!$B:$B, $B483, 'KPI data 2024'!$AI:$AI)</f>
        <v>2080.6200000000003</v>
      </c>
      <c r="AF483" s="5">
        <f t="shared" si="169"/>
        <v>2151.83</v>
      </c>
      <c r="AG483" s="5">
        <f>IF(D483="Switzerland",SUMIF('Combined Budget 2025 CHF'!$B:$B,$B483,'Combined Budget 2025 CHF'!$Q:$Q),SUMIF('Combined Budget 2025 EUR'!$B:$B,$B483,'Combined Budget 2025 EUR'!$Q:$Q))</f>
        <v>0</v>
      </c>
      <c r="AH483" s="6"/>
      <c r="AI483" s="6">
        <f t="shared" si="170"/>
        <v>3.422537512856727E-2</v>
      </c>
      <c r="AJ483" s="6">
        <f t="shared" si="171"/>
        <v>0.47285744597841184</v>
      </c>
      <c r="AK483" s="6">
        <f t="shared" si="172"/>
        <v>0.63007544997272857</v>
      </c>
      <c r="AL483" s="6" t="str">
        <f t="shared" si="173"/>
        <v>N/A</v>
      </c>
      <c r="AM483" s="6">
        <f t="shared" si="174"/>
        <v>0.12993100746383468</v>
      </c>
      <c r="AN483" s="6"/>
      <c r="AO483" s="7">
        <f t="shared" si="175"/>
        <v>71.209999999999582</v>
      </c>
      <c r="AP483" s="7">
        <f t="shared" si="176"/>
        <v>690.83999999999992</v>
      </c>
      <c r="AQ483" s="7">
        <f t="shared" si="177"/>
        <v>831.74999999999977</v>
      </c>
      <c r="AR483" s="7">
        <f t="shared" si="178"/>
        <v>2151.83</v>
      </c>
    </row>
    <row r="484" spans="2:44" x14ac:dyDescent="0.25">
      <c r="B484" s="1">
        <v>20907</v>
      </c>
      <c r="C484" s="1" t="s">
        <v>323</v>
      </c>
      <c r="D484" s="1" t="s">
        <v>23</v>
      </c>
      <c r="E484" s="1" t="str">
        <f>IF(D484="Switzerland", VLOOKUP($B484, 'Combined Budget 2025 CHF'!$B:$E, 4, 0), VLOOKUP($B484, 'Combined Budget 2025 EUR'!$B:$E, 4, 0))</f>
        <v>NRW</v>
      </c>
      <c r="F484" s="23" t="s">
        <v>545</v>
      </c>
      <c r="G484" s="23" t="s">
        <v>545</v>
      </c>
      <c r="H484" t="str">
        <f>IF(D484="Switzerland", VLOOKUP($B484, 'Combined Budget 2025 CHF'!$B:$K, 10, 0), VLOOKUP($B484, 'Combined Budget 2025 EUR'!$B:$K, 10, 0))</f>
        <v>GG</v>
      </c>
      <c r="I484" t="s">
        <v>64</v>
      </c>
      <c r="J484">
        <f>YEAR(VLOOKUP($B484, 'KPI data 2025'!$B:$H, 7, 0))</f>
        <v>1900</v>
      </c>
      <c r="K484" t="str">
        <f t="shared" si="179"/>
        <v>Pre-2022</v>
      </c>
      <c r="L484" s="5">
        <f>SUMIF('KPI data 2022'!$B:$B, $B484,'KPI data 2022'!$X:$X)</f>
        <v>1017.32</v>
      </c>
      <c r="M484" s="5">
        <f>SUMIF('KPI data 2023'!$B:$B, $B484, 'KPI data 2023'!$X:$X)</f>
        <v>1711.2600000000002</v>
      </c>
      <c r="N484" s="5">
        <f>SUMIF('KPI data 2024'!$B:$B, $B484, 'KPI data 2024'!$X:$X)</f>
        <v>1581.8799999999999</v>
      </c>
      <c r="O484" s="5">
        <f>SUMIF('KPI data 2025'!$B:$B, $B484, 'KPI data 2025'!$X:$X)</f>
        <v>823.95</v>
      </c>
      <c r="P484" s="5">
        <f>IF(D484="Switzerland",SUMIF('Combined Budget 2025 CHF'!$B:$B,$B484,'Combined Budget 2025 CHF'!$AF:$AF),SUMIF('Combined Budget 2025 EUR'!$B:$B,$B484,'Combined Budget 2025 EUR'!$AN:$AN))</f>
        <v>0</v>
      </c>
      <c r="Q484" s="6"/>
      <c r="R484" s="6">
        <f t="shared" si="180"/>
        <v>-0.47913242470983886</v>
      </c>
      <c r="S484" s="6">
        <f t="shared" si="181"/>
        <v>-0.51851267487114761</v>
      </c>
      <c r="T484" s="6">
        <f t="shared" si="182"/>
        <v>-0.19007785161011281</v>
      </c>
      <c r="U484" s="6" t="str">
        <f t="shared" si="183"/>
        <v>N/A</v>
      </c>
      <c r="V484" s="6">
        <f t="shared" si="184"/>
        <v>-5.1339497994040806E-2</v>
      </c>
      <c r="W484" s="6"/>
      <c r="X484" s="7">
        <f t="shared" si="185"/>
        <v>-757.92999999999984</v>
      </c>
      <c r="Y484" s="7">
        <f t="shared" si="186"/>
        <v>-887.31000000000017</v>
      </c>
      <c r="Z484" s="7">
        <f t="shared" si="187"/>
        <v>-193.37</v>
      </c>
      <c r="AA484" s="7">
        <f t="shared" si="188"/>
        <v>823.95</v>
      </c>
      <c r="AB484" s="6"/>
      <c r="AC484" s="5">
        <f>SUMIF('KPI data 2022'!$B:$B, $B484,'KPI data 2022'!$AI:$AI)</f>
        <v>1017.32</v>
      </c>
      <c r="AD484" s="5">
        <f>SUMIF('KPI data 2023'!$B:$B, $B484, 'KPI data 2023'!$AI:$AI)</f>
        <v>1711.2600000000002</v>
      </c>
      <c r="AE484" s="5">
        <f>SUMIF('KPI data 2024'!$B:$B, $B484, 'KPI data 2024'!$AI:$AI)</f>
        <v>1581.8799999999999</v>
      </c>
      <c r="AF484" s="5">
        <f t="shared" si="169"/>
        <v>823.95</v>
      </c>
      <c r="AG484" s="5">
        <f>IF(D484="Switzerland",SUMIF('Combined Budget 2025 CHF'!$B:$B,$B484,'Combined Budget 2025 CHF'!$Q:$Q),SUMIF('Combined Budget 2025 EUR'!$B:$B,$B484,'Combined Budget 2025 EUR'!$Q:$Q))</f>
        <v>0</v>
      </c>
      <c r="AH484" s="6"/>
      <c r="AI484" s="6">
        <f t="shared" si="170"/>
        <v>-0.47913242470983886</v>
      </c>
      <c r="AJ484" s="6">
        <f t="shared" si="171"/>
        <v>-0.51851267487114761</v>
      </c>
      <c r="AK484" s="6">
        <f t="shared" si="172"/>
        <v>-0.19007785161011281</v>
      </c>
      <c r="AL484" s="6" t="str">
        <f t="shared" si="173"/>
        <v>N/A</v>
      </c>
      <c r="AM484" s="6">
        <f t="shared" si="174"/>
        <v>-5.1339497994040806E-2</v>
      </c>
      <c r="AN484" s="6"/>
      <c r="AO484" s="7">
        <f t="shared" si="175"/>
        <v>-757.92999999999984</v>
      </c>
      <c r="AP484" s="7">
        <f t="shared" si="176"/>
        <v>-887.31000000000017</v>
      </c>
      <c r="AQ484" s="7">
        <f t="shared" si="177"/>
        <v>-193.37</v>
      </c>
      <c r="AR484" s="7">
        <f t="shared" si="178"/>
        <v>823.95</v>
      </c>
    </row>
    <row r="485" spans="2:44" x14ac:dyDescent="0.25">
      <c r="B485" s="1">
        <v>20908</v>
      </c>
      <c r="C485" s="1" t="s">
        <v>699</v>
      </c>
      <c r="D485" s="1" t="s">
        <v>23</v>
      </c>
      <c r="E485" s="1" t="str">
        <f>IF(D485="Switzerland", VLOOKUP($B485, 'Combined Budget 2025 CHF'!$B:$E, 4, 0), VLOOKUP($B485, 'Combined Budget 2025 EUR'!$B:$E, 4, 0))</f>
        <v>South East / Bayern</v>
      </c>
      <c r="F485" s="1" t="s">
        <v>535</v>
      </c>
      <c r="G485" s="1" t="s">
        <v>106</v>
      </c>
      <c r="H485" t="str">
        <f>IF(D485="Switzerland", VLOOKUP($B485, 'Combined Budget 2025 CHF'!$B:$K, 10, 0), VLOOKUP($B485, 'Combined Budget 2025 EUR'!$B:$K, 10, 0))</f>
        <v>GG</v>
      </c>
      <c r="I485" t="s">
        <v>358</v>
      </c>
      <c r="J485">
        <f>YEAR(VLOOKUP($B485, 'KPI data 2025'!$B:$H, 7, 0))</f>
        <v>1900</v>
      </c>
      <c r="K485" t="str">
        <f t="shared" si="179"/>
        <v>Pre-2022</v>
      </c>
      <c r="L485" s="5">
        <f>SUMIF('KPI data 2022'!$B:$B, $B485,'KPI data 2022'!$X:$X)</f>
        <v>0</v>
      </c>
      <c r="M485" s="5">
        <f>SUMIF('KPI data 2023'!$B:$B, $B485, 'KPI data 2023'!$X:$X)</f>
        <v>5598.9699999999993</v>
      </c>
      <c r="N485" s="5">
        <f>SUMIF('KPI data 2024'!$B:$B, $B485, 'KPI data 2024'!$X:$X)</f>
        <v>0</v>
      </c>
      <c r="O485" s="5">
        <f>SUMIF('KPI data 2025'!$B:$B, $B485, 'KPI data 2025'!$X:$X)</f>
        <v>2003.08</v>
      </c>
      <c r="P485" s="5">
        <f>IF(D485="Switzerland",SUMIF('Combined Budget 2025 CHF'!$B:$B,$B485,'Combined Budget 2025 CHF'!$AF:$AF),SUMIF('Combined Budget 2025 EUR'!$B:$B,$B485,'Combined Budget 2025 EUR'!$AN:$AN))</f>
        <v>0</v>
      </c>
      <c r="Q485" s="6"/>
      <c r="R485" s="6" t="str">
        <f t="shared" si="180"/>
        <v>N/A</v>
      </c>
      <c r="S485" s="6">
        <f t="shared" si="181"/>
        <v>-0.64224134081804329</v>
      </c>
      <c r="T485" s="6" t="str">
        <f t="shared" si="182"/>
        <v>N/A</v>
      </c>
      <c r="U485" s="6" t="str">
        <f t="shared" si="183"/>
        <v>N/A</v>
      </c>
      <c r="V485" s="6" t="str">
        <f t="shared" si="184"/>
        <v>N/A</v>
      </c>
      <c r="W485" s="6"/>
      <c r="X485" s="7">
        <f t="shared" si="185"/>
        <v>2003.08</v>
      </c>
      <c r="Y485" s="7">
        <f t="shared" si="186"/>
        <v>-3595.8899999999994</v>
      </c>
      <c r="Z485" s="7">
        <f t="shared" si="187"/>
        <v>2003.08</v>
      </c>
      <c r="AA485" s="7">
        <f t="shared" si="188"/>
        <v>2003.08</v>
      </c>
      <c r="AB485" s="6"/>
      <c r="AC485" s="5">
        <f>SUMIF('KPI data 2022'!$B:$B, $B485,'KPI data 2022'!$AI:$AI)</f>
        <v>0</v>
      </c>
      <c r="AD485" s="5">
        <f>SUMIF('KPI data 2023'!$B:$B, $B485, 'KPI data 2023'!$AI:$AI)</f>
        <v>5598.9699999999993</v>
      </c>
      <c r="AE485" s="5">
        <f>SUMIF('KPI data 2024'!$B:$B, $B485, 'KPI data 2024'!$AI:$AI)</f>
        <v>0</v>
      </c>
      <c r="AF485" s="5">
        <f t="shared" si="169"/>
        <v>2003.08</v>
      </c>
      <c r="AG485" s="5">
        <f>IF(D485="Switzerland",SUMIF('Combined Budget 2025 CHF'!$B:$B,$B485,'Combined Budget 2025 CHF'!$Q:$Q),SUMIF('Combined Budget 2025 EUR'!$B:$B,$B485,'Combined Budget 2025 EUR'!$Q:$Q))</f>
        <v>0</v>
      </c>
      <c r="AH485" s="6"/>
      <c r="AI485" s="6" t="str">
        <f t="shared" si="170"/>
        <v>N/A</v>
      </c>
      <c r="AJ485" s="6">
        <f t="shared" si="171"/>
        <v>-0.64224134081804329</v>
      </c>
      <c r="AK485" s="6" t="str">
        <f t="shared" si="172"/>
        <v>N/A</v>
      </c>
      <c r="AL485" s="6" t="str">
        <f t="shared" si="173"/>
        <v>N/A</v>
      </c>
      <c r="AM485" s="6" t="str">
        <f t="shared" si="174"/>
        <v>N/A</v>
      </c>
      <c r="AN485" s="6"/>
      <c r="AO485" s="7">
        <f t="shared" si="175"/>
        <v>2003.08</v>
      </c>
      <c r="AP485" s="7">
        <f t="shared" si="176"/>
        <v>-3595.8899999999994</v>
      </c>
      <c r="AQ485" s="7">
        <f t="shared" si="177"/>
        <v>2003.08</v>
      </c>
      <c r="AR485" s="7">
        <f t="shared" si="178"/>
        <v>2003.08</v>
      </c>
    </row>
    <row r="486" spans="2:44" x14ac:dyDescent="0.25">
      <c r="B486" s="1">
        <v>20913</v>
      </c>
      <c r="C486" s="1" t="s">
        <v>700</v>
      </c>
      <c r="D486" s="1" t="s">
        <v>23</v>
      </c>
      <c r="E486" s="1" t="str">
        <f>IF(D486="Switzerland", VLOOKUP($B486, 'Combined Budget 2025 CHF'!$B:$E, 4, 0), VLOOKUP($B486, 'Combined Budget 2025 EUR'!$B:$E, 4, 0))</f>
        <v>North</v>
      </c>
      <c r="F486" s="1" t="s">
        <v>535</v>
      </c>
      <c r="G486" s="1" t="s">
        <v>106</v>
      </c>
      <c r="H486" t="str">
        <f>IF(D486="Switzerland", VLOOKUP($B486, 'Combined Budget 2025 CHF'!$B:$K, 10, 0), VLOOKUP($B486, 'Combined Budget 2025 EUR'!$B:$K, 10, 0))</f>
        <v>GG</v>
      </c>
      <c r="I486" t="s">
        <v>358</v>
      </c>
      <c r="J486">
        <f>YEAR(VLOOKUP($B486, 'KPI data 2025'!$B:$H, 7, 0))</f>
        <v>2021</v>
      </c>
      <c r="K486" t="str">
        <f t="shared" si="179"/>
        <v>Pre-2022</v>
      </c>
      <c r="L486" s="5">
        <f>SUMIF('KPI data 2022'!$B:$B, $B486,'KPI data 2022'!$X:$X)</f>
        <v>2627.9400000000005</v>
      </c>
      <c r="M486" s="5">
        <f>SUMIF('KPI data 2023'!$B:$B, $B486, 'KPI data 2023'!$X:$X)</f>
        <v>1520.55</v>
      </c>
      <c r="N486" s="5">
        <f>SUMIF('KPI data 2024'!$B:$B, $B486, 'KPI data 2024'!$X:$X)</f>
        <v>1769.81</v>
      </c>
      <c r="O486" s="5">
        <f>SUMIF('KPI data 2025'!$B:$B, $B486, 'KPI data 2025'!$X:$X)</f>
        <v>2409.5100000000002</v>
      </c>
      <c r="P486" s="5">
        <f>IF(D486="Switzerland",SUMIF('Combined Budget 2025 CHF'!$B:$B,$B486,'Combined Budget 2025 CHF'!$AF:$AF),SUMIF('Combined Budget 2025 EUR'!$B:$B,$B486,'Combined Budget 2025 EUR'!$AN:$AN))</f>
        <v>1825</v>
      </c>
      <c r="Q486" s="6"/>
      <c r="R486" s="6">
        <f t="shared" si="180"/>
        <v>0.36145122922799633</v>
      </c>
      <c r="S486" s="6">
        <f t="shared" si="181"/>
        <v>0.58463056131005242</v>
      </c>
      <c r="T486" s="6">
        <f t="shared" si="182"/>
        <v>-8.3118336035069351E-2</v>
      </c>
      <c r="U486" s="6">
        <f t="shared" si="183"/>
        <v>0.32027945205479469</v>
      </c>
      <c r="V486" s="6">
        <f t="shared" si="184"/>
        <v>-2.1460588504103595E-2</v>
      </c>
      <c r="W486" s="6"/>
      <c r="X486" s="7">
        <f t="shared" si="185"/>
        <v>639.70000000000027</v>
      </c>
      <c r="Y486" s="7">
        <f t="shared" si="186"/>
        <v>888.96000000000026</v>
      </c>
      <c r="Z486" s="7">
        <f t="shared" si="187"/>
        <v>-218.43000000000029</v>
      </c>
      <c r="AA486" s="7">
        <f t="shared" si="188"/>
        <v>584.51000000000022</v>
      </c>
      <c r="AB486" s="6"/>
      <c r="AC486" s="5">
        <f>SUMIF('KPI data 2022'!$B:$B, $B486,'KPI data 2022'!$AI:$AI)</f>
        <v>2627.9400000000005</v>
      </c>
      <c r="AD486" s="5">
        <f>SUMIF('KPI data 2023'!$B:$B, $B486, 'KPI data 2023'!$AI:$AI)</f>
        <v>1520.55</v>
      </c>
      <c r="AE486" s="5">
        <f>SUMIF('KPI data 2024'!$B:$B, $B486, 'KPI data 2024'!$AI:$AI)</f>
        <v>1769.81</v>
      </c>
      <c r="AF486" s="5">
        <f t="shared" ref="AF486:AF538" si="189">O486</f>
        <v>2409.5100000000002</v>
      </c>
      <c r="AG486" s="5">
        <f>IF(D486="Switzerland",SUMIF('Combined Budget 2025 CHF'!$B:$B,$B486,'Combined Budget 2025 CHF'!$Q:$Q),SUMIF('Combined Budget 2025 EUR'!$B:$B,$B486,'Combined Budget 2025 EUR'!$Q:$Q))</f>
        <v>2500</v>
      </c>
      <c r="AH486" s="6"/>
      <c r="AI486" s="6">
        <f t="shared" ref="AI486:AI538" si="190">IFERROR($AF486/AE486-1, "N/A")</f>
        <v>0.36145122922799633</v>
      </c>
      <c r="AJ486" s="6">
        <f t="shared" ref="AJ486:AJ538" si="191">IFERROR($AF486/AD486-1, "N/A")</f>
        <v>0.58463056131005242</v>
      </c>
      <c r="AK486" s="6">
        <f t="shared" ref="AK486:AK538" si="192">IFERROR($AF486/AC486-1, "N/A")</f>
        <v>-8.3118336035069351E-2</v>
      </c>
      <c r="AL486" s="6">
        <f t="shared" ref="AL486:AL538" si="193">IFERROR($AF486/AG486-1, "N/A")</f>
        <v>-3.6195999999999895E-2</v>
      </c>
      <c r="AM486" s="6">
        <f t="shared" ref="AM486:AM538" si="194">IFERROR(_xlfn.RRI(4,AC486,AF486), "N/A")</f>
        <v>-2.1460588504103595E-2</v>
      </c>
      <c r="AN486" s="6"/>
      <c r="AO486" s="7">
        <f t="shared" ref="AO486:AO538" si="195">$AF486-AE486</f>
        <v>639.70000000000027</v>
      </c>
      <c r="AP486" s="7">
        <f t="shared" ref="AP486:AP538" si="196">$AF486-AD486</f>
        <v>888.96000000000026</v>
      </c>
      <c r="AQ486" s="7">
        <f t="shared" ref="AQ486:AQ538" si="197">$AF486-AC486</f>
        <v>-218.43000000000029</v>
      </c>
      <c r="AR486" s="7">
        <f t="shared" ref="AR486:AR538" si="198">$AF486-AG486</f>
        <v>-90.489999999999782</v>
      </c>
    </row>
    <row r="487" spans="2:44" x14ac:dyDescent="0.25">
      <c r="B487" s="1">
        <v>20922</v>
      </c>
      <c r="C487" s="1" t="s">
        <v>324</v>
      </c>
      <c r="D487" s="1" t="s">
        <v>23</v>
      </c>
      <c r="E487" s="1" t="str">
        <f>IF(D487="Switzerland", VLOOKUP($B487, 'Combined Budget 2025 CHF'!$B:$E, 4, 0), VLOOKUP($B487, 'Combined Budget 2025 EUR'!$B:$E, 4, 0))</f>
        <v>South East / Bayern</v>
      </c>
      <c r="F487" s="1" t="s">
        <v>620</v>
      </c>
      <c r="G487" s="1" t="s">
        <v>620</v>
      </c>
      <c r="H487" t="str">
        <f>IF(D487="Switzerland", VLOOKUP($B487, 'Combined Budget 2025 CHF'!$B:$K, 10, 0), VLOOKUP($B487, 'Combined Budget 2025 EUR'!$B:$K, 10, 0))</f>
        <v>GG</v>
      </c>
      <c r="I487" t="s">
        <v>64</v>
      </c>
      <c r="J487">
        <f>YEAR(VLOOKUP($B487, 'KPI data 2025'!$B:$H, 7, 0))</f>
        <v>2021</v>
      </c>
      <c r="K487" t="str">
        <f t="shared" si="179"/>
        <v>Pre-2022</v>
      </c>
      <c r="L487" s="5">
        <f>SUMIF('KPI data 2022'!$B:$B, $B487,'KPI data 2022'!$X:$X)</f>
        <v>5246.46</v>
      </c>
      <c r="M487" s="5">
        <f>SUMIF('KPI data 2023'!$B:$B, $B487, 'KPI data 2023'!$X:$X)</f>
        <v>5119.54</v>
      </c>
      <c r="N487" s="5">
        <f>SUMIF('KPI data 2024'!$B:$B, $B487, 'KPI data 2024'!$X:$X)</f>
        <v>4264.3999999999996</v>
      </c>
      <c r="O487" s="5">
        <f>SUMIF('KPI data 2025'!$B:$B, $B487, 'KPI data 2025'!$X:$X)</f>
        <v>1834.23</v>
      </c>
      <c r="P487" s="5">
        <f>IF(D487="Switzerland",SUMIF('Combined Budget 2025 CHF'!$B:$B,$B487,'Combined Budget 2025 CHF'!$AF:$AF),SUMIF('Combined Budget 2025 EUR'!$B:$B,$B487,'Combined Budget 2025 EUR'!$AN:$AN))</f>
        <v>3285</v>
      </c>
      <c r="Q487" s="6"/>
      <c r="R487" s="6">
        <f t="shared" si="180"/>
        <v>-0.56987383922708934</v>
      </c>
      <c r="S487" s="6">
        <f t="shared" si="181"/>
        <v>-0.64171976388503649</v>
      </c>
      <c r="T487" s="6">
        <f t="shared" si="182"/>
        <v>-0.65038711817110961</v>
      </c>
      <c r="U487" s="6">
        <f t="shared" si="183"/>
        <v>-0.44163470319634701</v>
      </c>
      <c r="V487" s="6">
        <f t="shared" si="184"/>
        <v>-0.23105220383794267</v>
      </c>
      <c r="W487" s="6"/>
      <c r="X487" s="7">
        <f t="shared" si="185"/>
        <v>-2430.1699999999996</v>
      </c>
      <c r="Y487" s="7">
        <f t="shared" si="186"/>
        <v>-3285.31</v>
      </c>
      <c r="Z487" s="7">
        <f t="shared" si="187"/>
        <v>-3412.23</v>
      </c>
      <c r="AA487" s="7">
        <f t="shared" si="188"/>
        <v>-1450.77</v>
      </c>
      <c r="AB487" s="6"/>
      <c r="AC487" s="5">
        <f>SUMIF('KPI data 2022'!$B:$B, $B487,'KPI data 2022'!$AI:$AI)</f>
        <v>5246.46</v>
      </c>
      <c r="AD487" s="5">
        <f>SUMIF('KPI data 2023'!$B:$B, $B487, 'KPI data 2023'!$AI:$AI)</f>
        <v>5119.54</v>
      </c>
      <c r="AE487" s="5">
        <f>SUMIF('KPI data 2024'!$B:$B, $B487, 'KPI data 2024'!$AI:$AI)</f>
        <v>4264.3999999999996</v>
      </c>
      <c r="AF487" s="5">
        <f t="shared" si="189"/>
        <v>1834.23</v>
      </c>
      <c r="AG487" s="5">
        <f>IF(D487="Switzerland",SUMIF('Combined Budget 2025 CHF'!$B:$B,$B487,'Combined Budget 2025 CHF'!$Q:$Q),SUMIF('Combined Budget 2025 EUR'!$B:$B,$B487,'Combined Budget 2025 EUR'!$Q:$Q))</f>
        <v>4500</v>
      </c>
      <c r="AH487" s="6"/>
      <c r="AI487" s="6">
        <f t="shared" si="190"/>
        <v>-0.56987383922708934</v>
      </c>
      <c r="AJ487" s="6">
        <f t="shared" si="191"/>
        <v>-0.64171976388503649</v>
      </c>
      <c r="AK487" s="6">
        <f t="shared" si="192"/>
        <v>-0.65038711817110961</v>
      </c>
      <c r="AL487" s="6">
        <f t="shared" si="193"/>
        <v>-0.59239333333333333</v>
      </c>
      <c r="AM487" s="6">
        <f t="shared" si="194"/>
        <v>-0.23105220383794267</v>
      </c>
      <c r="AN487" s="6"/>
      <c r="AO487" s="7">
        <f t="shared" si="195"/>
        <v>-2430.1699999999996</v>
      </c>
      <c r="AP487" s="7">
        <f t="shared" si="196"/>
        <v>-3285.31</v>
      </c>
      <c r="AQ487" s="7">
        <f t="shared" si="197"/>
        <v>-3412.23</v>
      </c>
      <c r="AR487" s="7">
        <f t="shared" si="198"/>
        <v>-2665.77</v>
      </c>
    </row>
    <row r="488" spans="2:44" x14ac:dyDescent="0.25">
      <c r="B488" s="1">
        <v>20925</v>
      </c>
      <c r="C488" s="1" t="s">
        <v>325</v>
      </c>
      <c r="D488" s="1" t="s">
        <v>23</v>
      </c>
      <c r="E488" s="1" t="str">
        <f>IF(D488="Switzerland", VLOOKUP($B488, 'Combined Budget 2025 CHF'!$B:$E, 4, 0), VLOOKUP($B488, 'Combined Budget 2025 EUR'!$B:$E, 4, 0))</f>
        <v>South West</v>
      </c>
      <c r="F488" s="1" t="s">
        <v>620</v>
      </c>
      <c r="G488" s="1" t="s">
        <v>620</v>
      </c>
      <c r="H488" t="str">
        <f>IF(D488="Switzerland", VLOOKUP($B488, 'Combined Budget 2025 CHF'!$B:$K, 10, 0), VLOOKUP($B488, 'Combined Budget 2025 EUR'!$B:$K, 10, 0))</f>
        <v>GG</v>
      </c>
      <c r="I488" t="s">
        <v>64</v>
      </c>
      <c r="J488">
        <f>YEAR(VLOOKUP($B488, 'KPI data 2025'!$B:$H, 7, 0))</f>
        <v>2021</v>
      </c>
      <c r="K488" t="str">
        <f t="shared" si="179"/>
        <v>Pre-2022</v>
      </c>
      <c r="L488" s="5">
        <f>SUMIF('KPI data 2022'!$B:$B, $B488,'KPI data 2022'!$X:$X)</f>
        <v>6461.89</v>
      </c>
      <c r="M488" s="5">
        <f>SUMIF('KPI data 2023'!$B:$B, $B488, 'KPI data 2023'!$X:$X)</f>
        <v>2861.84</v>
      </c>
      <c r="N488" s="5">
        <f>SUMIF('KPI data 2024'!$B:$B, $B488, 'KPI data 2024'!$X:$X)</f>
        <v>4772.67</v>
      </c>
      <c r="O488" s="5">
        <f>SUMIF('KPI data 2025'!$B:$B, $B488, 'KPI data 2025'!$X:$X)</f>
        <v>7966.46</v>
      </c>
      <c r="P488" s="5">
        <f>IF(D488="Switzerland",SUMIF('Combined Budget 2025 CHF'!$B:$B,$B488,'Combined Budget 2025 CHF'!$AF:$AF),SUMIF('Combined Budget 2025 EUR'!$B:$B,$B488,'Combined Budget 2025 EUR'!$AN:$AN))</f>
        <v>0</v>
      </c>
      <c r="Q488" s="6"/>
      <c r="R488" s="6">
        <f t="shared" si="180"/>
        <v>0.6691830778159813</v>
      </c>
      <c r="S488" s="6">
        <f t="shared" si="181"/>
        <v>1.7836846224806417</v>
      </c>
      <c r="T488" s="6">
        <f t="shared" si="182"/>
        <v>0.23283745158150326</v>
      </c>
      <c r="U488" s="6" t="str">
        <f t="shared" si="183"/>
        <v>N/A</v>
      </c>
      <c r="V488" s="6">
        <f t="shared" si="184"/>
        <v>5.3722988126398086E-2</v>
      </c>
      <c r="W488" s="6"/>
      <c r="X488" s="7">
        <f t="shared" si="185"/>
        <v>3193.79</v>
      </c>
      <c r="Y488" s="7">
        <f t="shared" si="186"/>
        <v>5104.62</v>
      </c>
      <c r="Z488" s="7">
        <f t="shared" si="187"/>
        <v>1504.5699999999997</v>
      </c>
      <c r="AA488" s="7">
        <f t="shared" si="188"/>
        <v>7966.46</v>
      </c>
      <c r="AB488" s="6"/>
      <c r="AC488" s="5">
        <f>SUMIF('KPI data 2022'!$B:$B, $B488,'KPI data 2022'!$AI:$AI)</f>
        <v>6461.89</v>
      </c>
      <c r="AD488" s="5">
        <f>SUMIF('KPI data 2023'!$B:$B, $B488, 'KPI data 2023'!$AI:$AI)</f>
        <v>2861.84</v>
      </c>
      <c r="AE488" s="5">
        <f>SUMIF('KPI data 2024'!$B:$B, $B488, 'KPI data 2024'!$AI:$AI)</f>
        <v>4772.67</v>
      </c>
      <c r="AF488" s="5">
        <f t="shared" si="189"/>
        <v>7966.46</v>
      </c>
      <c r="AG488" s="5">
        <f>IF(D488="Switzerland",SUMIF('Combined Budget 2025 CHF'!$B:$B,$B488,'Combined Budget 2025 CHF'!$Q:$Q),SUMIF('Combined Budget 2025 EUR'!$B:$B,$B488,'Combined Budget 2025 EUR'!$Q:$Q))</f>
        <v>0</v>
      </c>
      <c r="AH488" s="6"/>
      <c r="AI488" s="6">
        <f t="shared" si="190"/>
        <v>0.6691830778159813</v>
      </c>
      <c r="AJ488" s="6">
        <f t="shared" si="191"/>
        <v>1.7836846224806417</v>
      </c>
      <c r="AK488" s="6">
        <f t="shared" si="192"/>
        <v>0.23283745158150326</v>
      </c>
      <c r="AL488" s="6" t="str">
        <f t="shared" si="193"/>
        <v>N/A</v>
      </c>
      <c r="AM488" s="6">
        <f t="shared" si="194"/>
        <v>5.3722988126398086E-2</v>
      </c>
      <c r="AN488" s="6"/>
      <c r="AO488" s="7">
        <f t="shared" si="195"/>
        <v>3193.79</v>
      </c>
      <c r="AP488" s="7">
        <f t="shared" si="196"/>
        <v>5104.62</v>
      </c>
      <c r="AQ488" s="7">
        <f t="shared" si="197"/>
        <v>1504.5699999999997</v>
      </c>
      <c r="AR488" s="7">
        <f t="shared" si="198"/>
        <v>7966.46</v>
      </c>
    </row>
    <row r="489" spans="2:44" x14ac:dyDescent="0.25">
      <c r="B489" s="1">
        <v>20926</v>
      </c>
      <c r="C489" s="11" t="s">
        <v>326</v>
      </c>
      <c r="D489" s="1" t="s">
        <v>23</v>
      </c>
      <c r="E489" s="1" t="str">
        <f>IF(D489="Switzerland", VLOOKUP($B489, 'Combined Budget 2025 CHF'!$B:$E, 4, 0), VLOOKUP($B489, 'Combined Budget 2025 EUR'!$B:$E, 4, 0))</f>
        <v>North</v>
      </c>
      <c r="F489" s="1" t="s">
        <v>620</v>
      </c>
      <c r="G489" s="1" t="s">
        <v>620</v>
      </c>
      <c r="H489" t="str">
        <f>IF(D489="Switzerland", VLOOKUP($B489, 'Combined Budget 2025 CHF'!$B:$K, 10, 0), VLOOKUP($B489, 'Combined Budget 2025 EUR'!$B:$K, 10, 0))</f>
        <v>GG</v>
      </c>
      <c r="I489" t="s">
        <v>64</v>
      </c>
      <c r="J489">
        <f>YEAR(VLOOKUP($B489, 'KPI data 2025'!$B:$H, 7, 0))</f>
        <v>2021</v>
      </c>
      <c r="K489" t="str">
        <f t="shared" si="179"/>
        <v>Pre-2022</v>
      </c>
      <c r="L489" s="5">
        <f>SUMIF('KPI data 2022'!$B:$B, $B489,'KPI data 2022'!$X:$X)</f>
        <v>4356.0600000000004</v>
      </c>
      <c r="M489" s="5">
        <f>SUMIF('KPI data 2023'!$B:$B, $B489, 'KPI data 2023'!$X:$X)</f>
        <v>1224.6200000000001</v>
      </c>
      <c r="N489" s="5">
        <f>SUMIF('KPI data 2024'!$B:$B, $B489, 'KPI data 2024'!$X:$X)</f>
        <v>1315.54</v>
      </c>
      <c r="O489" s="5">
        <f>SUMIF('KPI data 2025'!$B:$B, $B489, 'KPI data 2025'!$X:$X)</f>
        <v>470.46</v>
      </c>
      <c r="P489" s="5">
        <f>IF(D489="Switzerland",SUMIF('Combined Budget 2025 CHF'!$B:$B,$B489,'Combined Budget 2025 CHF'!$AF:$AF),SUMIF('Combined Budget 2025 EUR'!$B:$B,$B489,'Combined Budget 2025 EUR'!$AN:$AN))</f>
        <v>0</v>
      </c>
      <c r="Q489" s="6"/>
      <c r="R489" s="6">
        <f t="shared" si="180"/>
        <v>-0.64238259574015233</v>
      </c>
      <c r="S489" s="6">
        <f t="shared" si="181"/>
        <v>-0.61583184987996287</v>
      </c>
      <c r="T489" s="6">
        <f t="shared" si="182"/>
        <v>-0.89199873279982367</v>
      </c>
      <c r="U489" s="6" t="str">
        <f t="shared" si="183"/>
        <v>N/A</v>
      </c>
      <c r="V489" s="6">
        <f t="shared" si="184"/>
        <v>-0.42673264310523062</v>
      </c>
      <c r="W489" s="6"/>
      <c r="X489" s="7">
        <f t="shared" si="185"/>
        <v>-845.07999999999993</v>
      </c>
      <c r="Y489" s="7">
        <f t="shared" si="186"/>
        <v>-754.16000000000008</v>
      </c>
      <c r="Z489" s="7">
        <f t="shared" si="187"/>
        <v>-3885.6000000000004</v>
      </c>
      <c r="AA489" s="7">
        <f t="shared" si="188"/>
        <v>470.46</v>
      </c>
      <c r="AB489" s="6"/>
      <c r="AC489" s="5">
        <f>SUMIF('KPI data 2022'!$B:$B, $B489,'KPI data 2022'!$AI:$AI)</f>
        <v>4356.0600000000004</v>
      </c>
      <c r="AD489" s="5">
        <f>SUMIF('KPI data 2023'!$B:$B, $B489, 'KPI data 2023'!$AI:$AI)</f>
        <v>1224.6200000000001</v>
      </c>
      <c r="AE489" s="5">
        <f>SUMIF('KPI data 2024'!$B:$B, $B489, 'KPI data 2024'!$AI:$AI)</f>
        <v>1315.54</v>
      </c>
      <c r="AF489" s="5">
        <f t="shared" si="189"/>
        <v>470.46</v>
      </c>
      <c r="AG489" s="5">
        <f>IF(D489="Switzerland",SUMIF('Combined Budget 2025 CHF'!$B:$B,$B489,'Combined Budget 2025 CHF'!$Q:$Q),SUMIF('Combined Budget 2025 EUR'!$B:$B,$B489,'Combined Budget 2025 EUR'!$Q:$Q))</f>
        <v>0</v>
      </c>
      <c r="AH489" s="6"/>
      <c r="AI489" s="6">
        <f t="shared" si="190"/>
        <v>-0.64238259574015233</v>
      </c>
      <c r="AJ489" s="6">
        <f t="shared" si="191"/>
        <v>-0.61583184987996287</v>
      </c>
      <c r="AK489" s="6">
        <f t="shared" si="192"/>
        <v>-0.89199873279982367</v>
      </c>
      <c r="AL489" s="6" t="str">
        <f t="shared" si="193"/>
        <v>N/A</v>
      </c>
      <c r="AM489" s="6">
        <f t="shared" si="194"/>
        <v>-0.42673264310523062</v>
      </c>
      <c r="AN489" s="6"/>
      <c r="AO489" s="7">
        <f t="shared" si="195"/>
        <v>-845.07999999999993</v>
      </c>
      <c r="AP489" s="7">
        <f t="shared" si="196"/>
        <v>-754.16000000000008</v>
      </c>
      <c r="AQ489" s="7">
        <f t="shared" si="197"/>
        <v>-3885.6000000000004</v>
      </c>
      <c r="AR489" s="7">
        <f t="shared" si="198"/>
        <v>470.46</v>
      </c>
    </row>
    <row r="490" spans="2:44" x14ac:dyDescent="0.25">
      <c r="B490" s="1">
        <v>20928</v>
      </c>
      <c r="C490" s="11" t="s">
        <v>701</v>
      </c>
      <c r="D490" s="1" t="s">
        <v>23</v>
      </c>
      <c r="E490" s="1" t="str">
        <f>IF(D490="Switzerland", VLOOKUP($B490, 'Combined Budget 2025 CHF'!$B:$E, 4, 0), VLOOKUP($B490, 'Combined Budget 2025 EUR'!$B:$E, 4, 0))</f>
        <v>South West</v>
      </c>
      <c r="F490" s="1" t="s">
        <v>620</v>
      </c>
      <c r="G490" s="1" t="s">
        <v>620</v>
      </c>
      <c r="H490" t="str">
        <f>IF(D490="Switzerland", VLOOKUP($B490, 'Combined Budget 2025 CHF'!$B:$K, 10, 0), VLOOKUP($B490, 'Combined Budget 2025 EUR'!$B:$K, 10, 0))</f>
        <v>GG</v>
      </c>
      <c r="I490" t="s">
        <v>64</v>
      </c>
      <c r="J490">
        <f>YEAR(VLOOKUP($B490, 'KPI data 2025'!$B:$H, 7, 0))</f>
        <v>2021</v>
      </c>
      <c r="K490" t="str">
        <f t="shared" si="179"/>
        <v>Pre-2022</v>
      </c>
      <c r="L490" s="5">
        <f>SUMIF('KPI data 2022'!$B:$B, $B490,'KPI data 2022'!$X:$X)</f>
        <v>3928.91</v>
      </c>
      <c r="M490" s="5">
        <f>SUMIF('KPI data 2023'!$B:$B, $B490, 'KPI data 2023'!$X:$X)</f>
        <v>3279.26</v>
      </c>
      <c r="N490" s="5">
        <f>SUMIF('KPI data 2024'!$B:$B, $B490, 'KPI data 2024'!$X:$X)</f>
        <v>2447.0600000000004</v>
      </c>
      <c r="O490" s="5">
        <f>SUMIF('KPI data 2025'!$B:$B, $B490, 'KPI data 2025'!$X:$X)</f>
        <v>394</v>
      </c>
      <c r="P490" s="5">
        <f>IF(D490="Switzerland",SUMIF('Combined Budget 2025 CHF'!$B:$B,$B490,'Combined Budget 2025 CHF'!$AF:$AF),SUMIF('Combined Budget 2025 EUR'!$B:$B,$B490,'Combined Budget 2025 EUR'!$AN:$AN))</f>
        <v>1825</v>
      </c>
      <c r="Q490" s="6"/>
      <c r="R490" s="6">
        <f t="shared" si="180"/>
        <v>-0.83899046202381633</v>
      </c>
      <c r="S490" s="6">
        <f t="shared" si="181"/>
        <v>-0.87985094198081271</v>
      </c>
      <c r="T490" s="6">
        <f t="shared" si="182"/>
        <v>-0.89971773341715644</v>
      </c>
      <c r="U490" s="6">
        <f t="shared" si="183"/>
        <v>-0.78410958904109584</v>
      </c>
      <c r="V490" s="6">
        <f t="shared" si="184"/>
        <v>-0.43726226874831131</v>
      </c>
      <c r="W490" s="6"/>
      <c r="X490" s="7">
        <f t="shared" si="185"/>
        <v>-2053.0600000000004</v>
      </c>
      <c r="Y490" s="7">
        <f t="shared" si="186"/>
        <v>-2885.26</v>
      </c>
      <c r="Z490" s="7">
        <f t="shared" si="187"/>
        <v>-3534.91</v>
      </c>
      <c r="AA490" s="7">
        <f t="shared" si="188"/>
        <v>-1431</v>
      </c>
      <c r="AB490" s="6"/>
      <c r="AC490" s="5">
        <f>SUMIF('KPI data 2022'!$B:$B, $B490,'KPI data 2022'!$AI:$AI)</f>
        <v>3928.91</v>
      </c>
      <c r="AD490" s="5">
        <f>SUMIF('KPI data 2023'!$B:$B, $B490, 'KPI data 2023'!$AI:$AI)</f>
        <v>3279.26</v>
      </c>
      <c r="AE490" s="5">
        <f>SUMIF('KPI data 2024'!$B:$B, $B490, 'KPI data 2024'!$AI:$AI)</f>
        <v>2447.0600000000004</v>
      </c>
      <c r="AF490" s="5">
        <f t="shared" si="189"/>
        <v>394</v>
      </c>
      <c r="AG490" s="5">
        <f>IF(D490="Switzerland",SUMIF('Combined Budget 2025 CHF'!$B:$B,$B490,'Combined Budget 2025 CHF'!$Q:$Q),SUMIF('Combined Budget 2025 EUR'!$B:$B,$B490,'Combined Budget 2025 EUR'!$Q:$Q))</f>
        <v>2500</v>
      </c>
      <c r="AH490" s="6"/>
      <c r="AI490" s="6">
        <f t="shared" si="190"/>
        <v>-0.83899046202381633</v>
      </c>
      <c r="AJ490" s="6">
        <f t="shared" si="191"/>
        <v>-0.87985094198081271</v>
      </c>
      <c r="AK490" s="6">
        <f t="shared" si="192"/>
        <v>-0.89971773341715644</v>
      </c>
      <c r="AL490" s="6">
        <f t="shared" si="193"/>
        <v>-0.84240000000000004</v>
      </c>
      <c r="AM490" s="6">
        <f t="shared" si="194"/>
        <v>-0.43726226874831131</v>
      </c>
      <c r="AN490" s="6"/>
      <c r="AO490" s="7">
        <f t="shared" si="195"/>
        <v>-2053.0600000000004</v>
      </c>
      <c r="AP490" s="7">
        <f t="shared" si="196"/>
        <v>-2885.26</v>
      </c>
      <c r="AQ490" s="7">
        <f t="shared" si="197"/>
        <v>-3534.91</v>
      </c>
      <c r="AR490" s="7">
        <f t="shared" si="198"/>
        <v>-2106</v>
      </c>
    </row>
    <row r="491" spans="2:44" x14ac:dyDescent="0.25">
      <c r="B491" s="1">
        <v>20931</v>
      </c>
      <c r="C491" s="1" t="s">
        <v>702</v>
      </c>
      <c r="D491" s="1" t="s">
        <v>23</v>
      </c>
      <c r="E491" s="1" t="str">
        <f>IF(D491="Switzerland", VLOOKUP($B491, 'Combined Budget 2025 CHF'!$B:$E, 4, 0), VLOOKUP($B491, 'Combined Budget 2025 EUR'!$B:$E, 4, 0))</f>
        <v>South West</v>
      </c>
      <c r="F491" s="1" t="s">
        <v>535</v>
      </c>
      <c r="G491" s="1" t="s">
        <v>106</v>
      </c>
      <c r="H491" t="str">
        <f>IF(D491="Switzerland", VLOOKUP($B491, 'Combined Budget 2025 CHF'!$B:$K, 10, 0), VLOOKUP($B491, 'Combined Budget 2025 EUR'!$B:$K, 10, 0))</f>
        <v>GG</v>
      </c>
      <c r="I491" t="s">
        <v>358</v>
      </c>
      <c r="J491">
        <f>YEAR(VLOOKUP($B491, 'KPI data 2025'!$B:$H, 7, 0))</f>
        <v>2021</v>
      </c>
      <c r="K491" t="str">
        <f t="shared" si="179"/>
        <v>Pre-2022</v>
      </c>
      <c r="L491" s="5">
        <f>SUMIF('KPI data 2022'!$B:$B, $B491,'KPI data 2022'!$X:$X)</f>
        <v>8718.0399999999991</v>
      </c>
      <c r="M491" s="5">
        <f>SUMIF('KPI data 2023'!$B:$B, $B491, 'KPI data 2023'!$X:$X)</f>
        <v>3915.65</v>
      </c>
      <c r="N491" s="5">
        <f>SUMIF('KPI data 2024'!$B:$B, $B491, 'KPI data 2024'!$X:$X)</f>
        <v>3709.07</v>
      </c>
      <c r="O491" s="5">
        <f>SUMIF('KPI data 2025'!$B:$B, $B491, 'KPI data 2025'!$X:$X)</f>
        <v>0</v>
      </c>
      <c r="P491" s="5">
        <f>IF(D491="Switzerland",SUMIF('Combined Budget 2025 CHF'!$B:$B,$B491,'Combined Budget 2025 CHF'!$AF:$AF),SUMIF('Combined Budget 2025 EUR'!$B:$B,$B491,'Combined Budget 2025 EUR'!$AN:$AN))</f>
        <v>2920</v>
      </c>
      <c r="Q491" s="6"/>
      <c r="R491" s="6">
        <f t="shared" si="180"/>
        <v>-1</v>
      </c>
      <c r="S491" s="6">
        <f t="shared" si="181"/>
        <v>-1</v>
      </c>
      <c r="T491" s="6">
        <f t="shared" si="182"/>
        <v>-1</v>
      </c>
      <c r="U491" s="6">
        <f t="shared" si="183"/>
        <v>-1</v>
      </c>
      <c r="V491" s="6">
        <f t="shared" si="184"/>
        <v>-1</v>
      </c>
      <c r="W491" s="6"/>
      <c r="X491" s="7">
        <f t="shared" si="185"/>
        <v>-3709.07</v>
      </c>
      <c r="Y491" s="7">
        <f t="shared" si="186"/>
        <v>-3915.65</v>
      </c>
      <c r="Z491" s="7">
        <f t="shared" si="187"/>
        <v>-8718.0399999999991</v>
      </c>
      <c r="AA491" s="7">
        <f t="shared" si="188"/>
        <v>-2920</v>
      </c>
      <c r="AB491" s="6"/>
      <c r="AC491" s="5">
        <f>SUMIF('KPI data 2022'!$B:$B, $B491,'KPI data 2022'!$AI:$AI)</f>
        <v>8718.0399999999991</v>
      </c>
      <c r="AD491" s="5">
        <f>SUMIF('KPI data 2023'!$B:$B, $B491, 'KPI data 2023'!$AI:$AI)</f>
        <v>3915.65</v>
      </c>
      <c r="AE491" s="5">
        <f>SUMIF('KPI data 2024'!$B:$B, $B491, 'KPI data 2024'!$AI:$AI)</f>
        <v>3709.07</v>
      </c>
      <c r="AF491" s="5">
        <f t="shared" si="189"/>
        <v>0</v>
      </c>
      <c r="AG491" s="5">
        <f>IF(D491="Switzerland",SUMIF('Combined Budget 2025 CHF'!$B:$B,$B491,'Combined Budget 2025 CHF'!$Q:$Q),SUMIF('Combined Budget 2025 EUR'!$B:$B,$B491,'Combined Budget 2025 EUR'!$Q:$Q))</f>
        <v>4000</v>
      </c>
      <c r="AH491" s="6"/>
      <c r="AI491" s="6">
        <f t="shared" si="190"/>
        <v>-1</v>
      </c>
      <c r="AJ491" s="6">
        <f t="shared" si="191"/>
        <v>-1</v>
      </c>
      <c r="AK491" s="6">
        <f t="shared" si="192"/>
        <v>-1</v>
      </c>
      <c r="AL491" s="6">
        <f t="shared" si="193"/>
        <v>-1</v>
      </c>
      <c r="AM491" s="6">
        <f t="shared" si="194"/>
        <v>-1</v>
      </c>
      <c r="AN491" s="6"/>
      <c r="AO491" s="7">
        <f t="shared" si="195"/>
        <v>-3709.07</v>
      </c>
      <c r="AP491" s="7">
        <f t="shared" si="196"/>
        <v>-3915.65</v>
      </c>
      <c r="AQ491" s="7">
        <f t="shared" si="197"/>
        <v>-8718.0399999999991</v>
      </c>
      <c r="AR491" s="7">
        <f t="shared" si="198"/>
        <v>-4000</v>
      </c>
    </row>
    <row r="492" spans="2:44" x14ac:dyDescent="0.25">
      <c r="B492" s="1">
        <v>21006</v>
      </c>
      <c r="C492" s="1" t="s">
        <v>462</v>
      </c>
      <c r="D492" s="1" t="s">
        <v>31</v>
      </c>
      <c r="E492" s="1" t="str">
        <f>IF(D492="Switzerland", VLOOKUP($B492, 'Combined Budget 2025 CHF'!$B:$E, 4, 0), VLOOKUP($B492, 'Combined Budget 2025 EUR'!$B:$E, 4, 0))</f>
        <v>German Switzerland</v>
      </c>
      <c r="F492" s="1" t="s">
        <v>535</v>
      </c>
      <c r="G492" s="1" t="s">
        <v>106</v>
      </c>
      <c r="H492" t="str">
        <f>IF(D492="Switzerland", VLOOKUP($B492, 'Combined Budget 2025 CHF'!$B:$K, 10, 0), VLOOKUP($B492, 'Combined Budget 2025 EUR'!$B:$K, 10, 0))</f>
        <v>GG</v>
      </c>
      <c r="I492" t="s">
        <v>64</v>
      </c>
      <c r="J492">
        <f>YEAR(VLOOKUP($B492, 'KPI data 2025'!$B:$H, 7, 0))</f>
        <v>1900</v>
      </c>
      <c r="K492" t="str">
        <f t="shared" si="179"/>
        <v>Pre-2022</v>
      </c>
      <c r="L492" s="5">
        <f>SUMIF('KPI data 2022'!$B:$B, $B492,'KPI data 2022'!$X:$X)</f>
        <v>3083.1500000000005</v>
      </c>
      <c r="M492" s="5">
        <f>SUMIF('KPI data 2023'!$B:$B, $B492, 'KPI data 2023'!$X:$X)</f>
        <v>4005.48</v>
      </c>
      <c r="N492" s="5">
        <f>SUMIF('KPI data 2024'!$B:$B, $B492, 'KPI data 2024'!$X:$X)</f>
        <v>2611.23</v>
      </c>
      <c r="O492" s="5">
        <f>SUMIF('KPI data 2025'!$B:$B, $B492, 'KPI data 2025'!$X:$X)</f>
        <v>3030.34</v>
      </c>
      <c r="P492" s="5">
        <f>IF(D492="Switzerland",SUMIF('Combined Budget 2025 CHF'!$B:$B,$B492,'Combined Budget 2025 CHF'!$AF:$AF),SUMIF('Combined Budget 2025 EUR'!$B:$B,$B492,'Combined Budget 2025 EUR'!$AN:$AN))</f>
        <v>1825</v>
      </c>
      <c r="Q492" s="6"/>
      <c r="R492" s="6">
        <f t="shared" si="180"/>
        <v>0.16050290476135776</v>
      </c>
      <c r="S492" s="6">
        <f t="shared" si="181"/>
        <v>-0.24345147148406676</v>
      </c>
      <c r="T492" s="6">
        <f t="shared" si="182"/>
        <v>-1.7128586024033998E-2</v>
      </c>
      <c r="U492" s="6">
        <f t="shared" si="183"/>
        <v>0.66046027397260287</v>
      </c>
      <c r="V492" s="6">
        <f t="shared" si="184"/>
        <v>-4.3099297751938437E-3</v>
      </c>
      <c r="W492" s="6"/>
      <c r="X492" s="7">
        <f t="shared" si="185"/>
        <v>419.11000000000013</v>
      </c>
      <c r="Y492" s="7">
        <f t="shared" si="186"/>
        <v>-975.13999999999987</v>
      </c>
      <c r="Z492" s="7">
        <f t="shared" si="187"/>
        <v>-52.8100000000004</v>
      </c>
      <c r="AA492" s="7">
        <f t="shared" si="188"/>
        <v>1205.3400000000001</v>
      </c>
      <c r="AB492" s="6"/>
      <c r="AC492" s="5">
        <f>SUMIF('KPI data 2022'!$B:$B, $B492,'KPI data 2022'!$AI:$AI)</f>
        <v>3083.1500000000005</v>
      </c>
      <c r="AD492" s="5">
        <f>SUMIF('KPI data 2023'!$B:$B, $B492, 'KPI data 2023'!$AI:$AI)</f>
        <v>4005.48</v>
      </c>
      <c r="AE492" s="5">
        <f>SUMIF('KPI data 2024'!$B:$B, $B492, 'KPI data 2024'!$AI:$AI)</f>
        <v>2611.23</v>
      </c>
      <c r="AF492" s="5">
        <f t="shared" si="189"/>
        <v>3030.34</v>
      </c>
      <c r="AG492" s="5">
        <f>IF(D492="Switzerland",SUMIF('Combined Budget 2025 CHF'!$B:$B,$B492,'Combined Budget 2025 CHF'!$Q:$Q),SUMIF('Combined Budget 2025 EUR'!$B:$B,$B492,'Combined Budget 2025 EUR'!$Q:$Q))</f>
        <v>2500</v>
      </c>
      <c r="AH492" s="6"/>
      <c r="AI492" s="6">
        <f t="shared" si="190"/>
        <v>0.16050290476135776</v>
      </c>
      <c r="AJ492" s="6">
        <f t="shared" si="191"/>
        <v>-0.24345147148406676</v>
      </c>
      <c r="AK492" s="6">
        <f t="shared" si="192"/>
        <v>-1.7128586024033998E-2</v>
      </c>
      <c r="AL492" s="6">
        <f t="shared" si="193"/>
        <v>0.2121360000000001</v>
      </c>
      <c r="AM492" s="6">
        <f t="shared" si="194"/>
        <v>-4.3099297751938437E-3</v>
      </c>
      <c r="AN492" s="6"/>
      <c r="AO492" s="7">
        <f t="shared" si="195"/>
        <v>419.11000000000013</v>
      </c>
      <c r="AP492" s="7">
        <f t="shared" si="196"/>
        <v>-975.13999999999987</v>
      </c>
      <c r="AQ492" s="7">
        <f t="shared" si="197"/>
        <v>-52.8100000000004</v>
      </c>
      <c r="AR492" s="7">
        <f t="shared" si="198"/>
        <v>530.34000000000015</v>
      </c>
    </row>
    <row r="493" spans="2:44" x14ac:dyDescent="0.25">
      <c r="B493" s="1">
        <v>21016</v>
      </c>
      <c r="C493" s="1" t="s">
        <v>463</v>
      </c>
      <c r="D493" s="1" t="s">
        <v>31</v>
      </c>
      <c r="E493" s="1" t="str">
        <f>IF(D493="Switzerland", VLOOKUP($B493, 'Combined Budget 2025 CHF'!$B:$E, 4, 0), VLOOKUP($B493, 'Combined Budget 2025 EUR'!$B:$E, 4, 0))</f>
        <v>German Switzerland</v>
      </c>
      <c r="F493" s="1" t="s">
        <v>535</v>
      </c>
      <c r="G493" s="1" t="s">
        <v>106</v>
      </c>
      <c r="H493" t="str">
        <f>IF(D493="Switzerland", VLOOKUP($B493, 'Combined Budget 2025 CHF'!$B:$K, 10, 0), VLOOKUP($B493, 'Combined Budget 2025 EUR'!$B:$K, 10, 0))</f>
        <v>GG</v>
      </c>
      <c r="I493" t="s">
        <v>64</v>
      </c>
      <c r="J493">
        <f>YEAR(VLOOKUP($B493, 'KPI data 2025'!$B:$H, 7, 0))</f>
        <v>1900</v>
      </c>
      <c r="K493" t="str">
        <f t="shared" si="179"/>
        <v>Pre-2022</v>
      </c>
      <c r="L493" s="5">
        <f>SUMIF('KPI data 2022'!$B:$B, $B493,'KPI data 2022'!$X:$X)</f>
        <v>4315.32</v>
      </c>
      <c r="M493" s="5">
        <f>SUMIF('KPI data 2023'!$B:$B, $B493, 'KPI data 2023'!$X:$X)</f>
        <v>2219.2799999999997</v>
      </c>
      <c r="N493" s="5">
        <f>SUMIF('KPI data 2024'!$B:$B, $B493, 'KPI data 2024'!$X:$X)</f>
        <v>2763.42</v>
      </c>
      <c r="O493" s="5">
        <f>SUMIF('KPI data 2025'!$B:$B, $B493, 'KPI data 2025'!$X:$X)</f>
        <v>4824.8</v>
      </c>
      <c r="P493" s="5">
        <f>IF(D493="Switzerland",SUMIF('Combined Budget 2025 CHF'!$B:$B,$B493,'Combined Budget 2025 CHF'!$AF:$AF),SUMIF('Combined Budget 2025 EUR'!$B:$B,$B493,'Combined Budget 2025 EUR'!$AN:$AN))</f>
        <v>2920</v>
      </c>
      <c r="Q493" s="6"/>
      <c r="R493" s="6">
        <f t="shared" si="180"/>
        <v>0.74595247917435636</v>
      </c>
      <c r="S493" s="6">
        <f t="shared" si="181"/>
        <v>1.1740384268771855</v>
      </c>
      <c r="T493" s="6">
        <f t="shared" si="182"/>
        <v>0.11806308686261979</v>
      </c>
      <c r="U493" s="6">
        <f t="shared" si="183"/>
        <v>0.6523287671232878</v>
      </c>
      <c r="V493" s="6">
        <f t="shared" si="184"/>
        <v>2.8292284809630974E-2</v>
      </c>
      <c r="W493" s="6"/>
      <c r="X493" s="7">
        <f t="shared" si="185"/>
        <v>2061.38</v>
      </c>
      <c r="Y493" s="7">
        <f t="shared" si="186"/>
        <v>2605.5200000000004</v>
      </c>
      <c r="Z493" s="7">
        <f t="shared" si="187"/>
        <v>509.48000000000047</v>
      </c>
      <c r="AA493" s="7">
        <f t="shared" si="188"/>
        <v>1904.8000000000002</v>
      </c>
      <c r="AB493" s="6"/>
      <c r="AC493" s="5">
        <f>SUMIF('KPI data 2022'!$B:$B, $B493,'KPI data 2022'!$AI:$AI)</f>
        <v>4315.32</v>
      </c>
      <c r="AD493" s="5">
        <f>SUMIF('KPI data 2023'!$B:$B, $B493, 'KPI data 2023'!$AI:$AI)</f>
        <v>2219.2799999999997</v>
      </c>
      <c r="AE493" s="5">
        <f>SUMIF('KPI data 2024'!$B:$B, $B493, 'KPI data 2024'!$AI:$AI)</f>
        <v>2763.42</v>
      </c>
      <c r="AF493" s="5">
        <f t="shared" si="189"/>
        <v>4824.8</v>
      </c>
      <c r="AG493" s="5">
        <f>IF(D493="Switzerland",SUMIF('Combined Budget 2025 CHF'!$B:$B,$B493,'Combined Budget 2025 CHF'!$Q:$Q),SUMIF('Combined Budget 2025 EUR'!$B:$B,$B493,'Combined Budget 2025 EUR'!$Q:$Q))</f>
        <v>4000</v>
      </c>
      <c r="AH493" s="6"/>
      <c r="AI493" s="6">
        <f t="shared" si="190"/>
        <v>0.74595247917435636</v>
      </c>
      <c r="AJ493" s="6">
        <f t="shared" si="191"/>
        <v>1.1740384268771855</v>
      </c>
      <c r="AK493" s="6">
        <f t="shared" si="192"/>
        <v>0.11806308686261979</v>
      </c>
      <c r="AL493" s="6">
        <f t="shared" si="193"/>
        <v>0.20619999999999994</v>
      </c>
      <c r="AM493" s="6">
        <f t="shared" si="194"/>
        <v>2.8292284809630974E-2</v>
      </c>
      <c r="AN493" s="6"/>
      <c r="AO493" s="7">
        <f t="shared" si="195"/>
        <v>2061.38</v>
      </c>
      <c r="AP493" s="7">
        <f t="shared" si="196"/>
        <v>2605.5200000000004</v>
      </c>
      <c r="AQ493" s="7">
        <f t="shared" si="197"/>
        <v>509.48000000000047</v>
      </c>
      <c r="AR493" s="7">
        <f t="shared" si="198"/>
        <v>824.80000000000018</v>
      </c>
    </row>
    <row r="494" spans="2:44" x14ac:dyDescent="0.25">
      <c r="B494" s="1">
        <v>21020</v>
      </c>
      <c r="C494" s="1" t="s">
        <v>464</v>
      </c>
      <c r="D494" s="1" t="s">
        <v>31</v>
      </c>
      <c r="E494" s="1" t="str">
        <f>IF(D494="Switzerland", VLOOKUP($B494, 'Combined Budget 2025 CHF'!$B:$E, 4, 0), VLOOKUP($B494, 'Combined Budget 2025 EUR'!$B:$E, 4, 0))</f>
        <v>German Switzerland</v>
      </c>
      <c r="F494" s="1" t="s">
        <v>535</v>
      </c>
      <c r="G494" s="1" t="s">
        <v>106</v>
      </c>
      <c r="H494" t="str">
        <f>IF(D494="Switzerland", VLOOKUP($B494, 'Combined Budget 2025 CHF'!$B:$K, 10, 0), VLOOKUP($B494, 'Combined Budget 2025 EUR'!$B:$K, 10, 0))</f>
        <v>GG</v>
      </c>
      <c r="I494" t="s">
        <v>64</v>
      </c>
      <c r="J494">
        <f>YEAR(VLOOKUP($B494, 'KPI data 2025'!$B:$H, 7, 0))</f>
        <v>1900</v>
      </c>
      <c r="K494" t="str">
        <f t="shared" si="179"/>
        <v>Pre-2022</v>
      </c>
      <c r="L494" s="5">
        <f>SUMIF('KPI data 2022'!$B:$B, $B494,'KPI data 2022'!$X:$X)</f>
        <v>1296.4499999999998</v>
      </c>
      <c r="M494" s="5">
        <f>SUMIF('KPI data 2023'!$B:$B, $B494, 'KPI data 2023'!$X:$X)</f>
        <v>1100.31</v>
      </c>
      <c r="N494" s="5">
        <f>SUMIF('KPI data 2024'!$B:$B, $B494, 'KPI data 2024'!$X:$X)</f>
        <v>937.68</v>
      </c>
      <c r="O494" s="5">
        <f>SUMIF('KPI data 2025'!$B:$B, $B494, 'KPI data 2025'!$X:$X)</f>
        <v>0</v>
      </c>
      <c r="P494" s="5">
        <f>IF(D494="Switzerland",SUMIF('Combined Budget 2025 CHF'!$B:$B,$B494,'Combined Budget 2025 CHF'!$AF:$AF),SUMIF('Combined Budget 2025 EUR'!$B:$B,$B494,'Combined Budget 2025 EUR'!$AN:$AN))</f>
        <v>73</v>
      </c>
      <c r="Q494" s="6"/>
      <c r="R494" s="6">
        <f t="shared" si="180"/>
        <v>-1</v>
      </c>
      <c r="S494" s="6">
        <f t="shared" si="181"/>
        <v>-1</v>
      </c>
      <c r="T494" s="6">
        <f t="shared" si="182"/>
        <v>-1</v>
      </c>
      <c r="U494" s="6">
        <f t="shared" si="183"/>
        <v>-1</v>
      </c>
      <c r="V494" s="6">
        <f t="shared" si="184"/>
        <v>-1</v>
      </c>
      <c r="W494" s="6"/>
      <c r="X494" s="7">
        <f t="shared" si="185"/>
        <v>-937.68</v>
      </c>
      <c r="Y494" s="7">
        <f t="shared" si="186"/>
        <v>-1100.31</v>
      </c>
      <c r="Z494" s="7">
        <f t="shared" si="187"/>
        <v>-1296.4499999999998</v>
      </c>
      <c r="AA494" s="7">
        <f t="shared" si="188"/>
        <v>-73</v>
      </c>
      <c r="AB494" s="6"/>
      <c r="AC494" s="5">
        <f>SUMIF('KPI data 2022'!$B:$B, $B494,'KPI data 2022'!$AI:$AI)</f>
        <v>1296.4499999999998</v>
      </c>
      <c r="AD494" s="5">
        <f>SUMIF('KPI data 2023'!$B:$B, $B494, 'KPI data 2023'!$AI:$AI)</f>
        <v>1100.31</v>
      </c>
      <c r="AE494" s="5">
        <f>SUMIF('KPI data 2024'!$B:$B, $B494, 'KPI data 2024'!$AI:$AI)</f>
        <v>937.68</v>
      </c>
      <c r="AF494" s="5">
        <f t="shared" si="189"/>
        <v>0</v>
      </c>
      <c r="AG494" s="5">
        <f>IF(D494="Switzerland",SUMIF('Combined Budget 2025 CHF'!$B:$B,$B494,'Combined Budget 2025 CHF'!$Q:$Q),SUMIF('Combined Budget 2025 EUR'!$B:$B,$B494,'Combined Budget 2025 EUR'!$Q:$Q))</f>
        <v>100</v>
      </c>
      <c r="AH494" s="6"/>
      <c r="AI494" s="6">
        <f t="shared" si="190"/>
        <v>-1</v>
      </c>
      <c r="AJ494" s="6">
        <f t="shared" si="191"/>
        <v>-1</v>
      </c>
      <c r="AK494" s="6">
        <f t="shared" si="192"/>
        <v>-1</v>
      </c>
      <c r="AL494" s="6">
        <f t="shared" si="193"/>
        <v>-1</v>
      </c>
      <c r="AM494" s="6">
        <f t="shared" si="194"/>
        <v>-1</v>
      </c>
      <c r="AN494" s="6"/>
      <c r="AO494" s="7">
        <f t="shared" si="195"/>
        <v>-937.68</v>
      </c>
      <c r="AP494" s="7">
        <f t="shared" si="196"/>
        <v>-1100.31</v>
      </c>
      <c r="AQ494" s="7">
        <f t="shared" si="197"/>
        <v>-1296.4499999999998</v>
      </c>
      <c r="AR494" s="7">
        <f t="shared" si="198"/>
        <v>-100</v>
      </c>
    </row>
    <row r="495" spans="2:44" x14ac:dyDescent="0.25">
      <c r="B495">
        <v>21038</v>
      </c>
      <c r="C495" t="s">
        <v>465</v>
      </c>
      <c r="D495" t="s">
        <v>31</v>
      </c>
      <c r="E495" s="1" t="str">
        <f>IF(D495="Switzerland", VLOOKUP($B495, 'Combined Budget 2025 CHF'!$B:$E, 4, 0), VLOOKUP($B495, 'Combined Budget 2025 EUR'!$B:$E, 4, 0))</f>
        <v>German Switzerland</v>
      </c>
      <c r="F495" s="1" t="s">
        <v>535</v>
      </c>
      <c r="G495" s="1" t="s">
        <v>106</v>
      </c>
      <c r="H495" t="str">
        <f>IF(D495="Switzerland", VLOOKUP($B495, 'Combined Budget 2025 CHF'!$B:$K, 10, 0), VLOOKUP($B495, 'Combined Budget 2025 EUR'!$B:$K, 10, 0))</f>
        <v>GG</v>
      </c>
      <c r="I495" t="s">
        <v>64</v>
      </c>
      <c r="J495">
        <f>YEAR(VLOOKUP($B495, 'KPI data 2025'!$B:$H, 7, 0))</f>
        <v>1900</v>
      </c>
      <c r="K495" t="str">
        <f t="shared" si="179"/>
        <v>Pre-2022</v>
      </c>
      <c r="L495" s="5">
        <f>SUMIF('KPI data 2022'!$B:$B, $B495,'KPI data 2022'!$X:$X)</f>
        <v>1028.48</v>
      </c>
      <c r="M495" s="5">
        <f>SUMIF('KPI data 2023'!$B:$B, $B495, 'KPI data 2023'!$X:$X)</f>
        <v>2042.06</v>
      </c>
      <c r="N495" s="5">
        <f>SUMIF('KPI data 2024'!$B:$B, $B495, 'KPI data 2024'!$X:$X)</f>
        <v>1391.34</v>
      </c>
      <c r="O495" s="5">
        <f>SUMIF('KPI data 2025'!$B:$B, $B495, 'KPI data 2025'!$X:$X)</f>
        <v>1867.8</v>
      </c>
      <c r="P495" s="5">
        <f>IF(D495="Switzerland",SUMIF('Combined Budget 2025 CHF'!$B:$B,$B495,'Combined Budget 2025 CHF'!$AF:$AF),SUMIF('Combined Budget 2025 EUR'!$B:$B,$B495,'Combined Budget 2025 EUR'!$AN:$AN))</f>
        <v>1095</v>
      </c>
      <c r="Q495" s="6"/>
      <c r="R495" s="6">
        <f t="shared" si="180"/>
        <v>0.34244684979947393</v>
      </c>
      <c r="S495" s="6">
        <f t="shared" si="181"/>
        <v>-8.5335396609306335E-2</v>
      </c>
      <c r="T495" s="6">
        <f t="shared" si="182"/>
        <v>0.81607809583074054</v>
      </c>
      <c r="U495" s="6">
        <f t="shared" si="183"/>
        <v>0.7057534246575341</v>
      </c>
      <c r="V495" s="6">
        <f t="shared" si="184"/>
        <v>0.16087011246835536</v>
      </c>
      <c r="W495" s="6"/>
      <c r="X495" s="7">
        <f t="shared" si="185"/>
        <v>476.46000000000004</v>
      </c>
      <c r="Y495" s="7">
        <f t="shared" si="186"/>
        <v>-174.26</v>
      </c>
      <c r="Z495" s="7">
        <f t="shared" si="187"/>
        <v>839.31999999999994</v>
      </c>
      <c r="AA495" s="7">
        <f t="shared" si="188"/>
        <v>772.8</v>
      </c>
      <c r="AB495" s="6"/>
      <c r="AC495" s="5">
        <f>SUMIF('KPI data 2022'!$B:$B, $B495,'KPI data 2022'!$AI:$AI)</f>
        <v>1028.48</v>
      </c>
      <c r="AD495" s="5">
        <f>SUMIF('KPI data 2023'!$B:$B, $B495, 'KPI data 2023'!$AI:$AI)</f>
        <v>2042.06</v>
      </c>
      <c r="AE495" s="5">
        <f>SUMIF('KPI data 2024'!$B:$B, $B495, 'KPI data 2024'!$AI:$AI)</f>
        <v>1391.34</v>
      </c>
      <c r="AF495" s="5">
        <f t="shared" si="189"/>
        <v>1867.8</v>
      </c>
      <c r="AG495" s="5">
        <f>IF(D495="Switzerland",SUMIF('Combined Budget 2025 CHF'!$B:$B,$B495,'Combined Budget 2025 CHF'!$Q:$Q),SUMIF('Combined Budget 2025 EUR'!$B:$B,$B495,'Combined Budget 2025 EUR'!$Q:$Q))</f>
        <v>1500</v>
      </c>
      <c r="AH495" s="6"/>
      <c r="AI495" s="6">
        <f t="shared" si="190"/>
        <v>0.34244684979947393</v>
      </c>
      <c r="AJ495" s="6">
        <f t="shared" si="191"/>
        <v>-8.5335396609306335E-2</v>
      </c>
      <c r="AK495" s="6">
        <f t="shared" si="192"/>
        <v>0.81607809583074054</v>
      </c>
      <c r="AL495" s="6">
        <f t="shared" si="193"/>
        <v>0.24519999999999986</v>
      </c>
      <c r="AM495" s="6">
        <f t="shared" si="194"/>
        <v>0.16087011246835536</v>
      </c>
      <c r="AN495" s="6"/>
      <c r="AO495" s="7">
        <f t="shared" si="195"/>
        <v>476.46000000000004</v>
      </c>
      <c r="AP495" s="7">
        <f t="shared" si="196"/>
        <v>-174.26</v>
      </c>
      <c r="AQ495" s="7">
        <f t="shared" si="197"/>
        <v>839.31999999999994</v>
      </c>
      <c r="AR495" s="7">
        <f t="shared" si="198"/>
        <v>367.79999999999995</v>
      </c>
    </row>
    <row r="496" spans="2:44" x14ac:dyDescent="0.25">
      <c r="B496">
        <v>21053</v>
      </c>
      <c r="C496" t="s">
        <v>466</v>
      </c>
      <c r="D496" t="s">
        <v>31</v>
      </c>
      <c r="E496" s="1" t="str">
        <f>IF(D496="Switzerland", VLOOKUP($B496, 'Combined Budget 2025 CHF'!$B:$E, 4, 0), VLOOKUP($B496, 'Combined Budget 2025 EUR'!$B:$E, 4, 0))</f>
        <v>German Switzerland</v>
      </c>
      <c r="F496" s="1" t="s">
        <v>535</v>
      </c>
      <c r="G496" s="1" t="s">
        <v>106</v>
      </c>
      <c r="H496" t="str">
        <f>IF(D496="Switzerland", VLOOKUP($B496, 'Combined Budget 2025 CHF'!$B:$K, 10, 0), VLOOKUP($B496, 'Combined Budget 2025 EUR'!$B:$K, 10, 0))</f>
        <v>GG</v>
      </c>
      <c r="I496" t="s">
        <v>64</v>
      </c>
      <c r="J496">
        <f>YEAR(VLOOKUP($B496, 'KPI data 2025'!$B:$H, 7, 0))</f>
        <v>1900</v>
      </c>
      <c r="K496" t="str">
        <f t="shared" si="179"/>
        <v>Pre-2022</v>
      </c>
      <c r="L496" s="5">
        <f>SUMIF('KPI data 2022'!$B:$B, $B496,'KPI data 2022'!$X:$X)</f>
        <v>4514.54</v>
      </c>
      <c r="M496" s="5">
        <f>SUMIF('KPI data 2023'!$B:$B, $B496, 'KPI data 2023'!$X:$X)</f>
        <v>6864.9299999999994</v>
      </c>
      <c r="N496" s="5">
        <f>SUMIF('KPI data 2024'!$B:$B, $B496, 'KPI data 2024'!$X:$X)</f>
        <v>3897.92</v>
      </c>
      <c r="O496" s="5">
        <f>SUMIF('KPI data 2025'!$B:$B, $B496, 'KPI data 2025'!$X:$X)</f>
        <v>3890.4999999999991</v>
      </c>
      <c r="P496" s="5">
        <f>IF(D496="Switzerland",SUMIF('Combined Budget 2025 CHF'!$B:$B,$B496,'Combined Budget 2025 CHF'!$AF:$AF),SUMIF('Combined Budget 2025 EUR'!$B:$B,$B496,'Combined Budget 2025 EUR'!$AN:$AN))</f>
        <v>2920</v>
      </c>
      <c r="Q496" s="6"/>
      <c r="R496" s="6">
        <f t="shared" si="180"/>
        <v>-1.9035793448816118E-3</v>
      </c>
      <c r="S496" s="6">
        <f t="shared" si="181"/>
        <v>-0.43327899920319657</v>
      </c>
      <c r="T496" s="6">
        <f t="shared" si="182"/>
        <v>-0.13822892254803387</v>
      </c>
      <c r="U496" s="6">
        <f t="shared" si="183"/>
        <v>0.33236301369862975</v>
      </c>
      <c r="V496" s="6">
        <f t="shared" si="184"/>
        <v>-3.6508298223476454E-2</v>
      </c>
      <c r="W496" s="6"/>
      <c r="X496" s="7">
        <f t="shared" si="185"/>
        <v>-7.4200000000009823</v>
      </c>
      <c r="Y496" s="7">
        <f t="shared" si="186"/>
        <v>-2974.4300000000003</v>
      </c>
      <c r="Z496" s="7">
        <f t="shared" si="187"/>
        <v>-624.04000000000087</v>
      </c>
      <c r="AA496" s="7">
        <f t="shared" si="188"/>
        <v>970.49999999999909</v>
      </c>
      <c r="AB496" s="6"/>
      <c r="AC496" s="5">
        <f>SUMIF('KPI data 2022'!$B:$B, $B496,'KPI data 2022'!$AI:$AI)</f>
        <v>4514.54</v>
      </c>
      <c r="AD496" s="5">
        <f>SUMIF('KPI data 2023'!$B:$B, $B496, 'KPI data 2023'!$AI:$AI)</f>
        <v>6864.9299999999994</v>
      </c>
      <c r="AE496" s="5">
        <f>SUMIF('KPI data 2024'!$B:$B, $B496, 'KPI data 2024'!$AI:$AI)</f>
        <v>3897.92</v>
      </c>
      <c r="AF496" s="5">
        <f t="shared" si="189"/>
        <v>3890.4999999999991</v>
      </c>
      <c r="AG496" s="5">
        <f>IF(D496="Switzerland",SUMIF('Combined Budget 2025 CHF'!$B:$B,$B496,'Combined Budget 2025 CHF'!$Q:$Q),SUMIF('Combined Budget 2025 EUR'!$B:$B,$B496,'Combined Budget 2025 EUR'!$Q:$Q))</f>
        <v>4000</v>
      </c>
      <c r="AH496" s="6"/>
      <c r="AI496" s="6">
        <f t="shared" si="190"/>
        <v>-1.9035793448816118E-3</v>
      </c>
      <c r="AJ496" s="6">
        <f t="shared" si="191"/>
        <v>-0.43327899920319657</v>
      </c>
      <c r="AK496" s="6">
        <f t="shared" si="192"/>
        <v>-0.13822892254803387</v>
      </c>
      <c r="AL496" s="6">
        <f t="shared" si="193"/>
        <v>-2.737500000000026E-2</v>
      </c>
      <c r="AM496" s="6">
        <f t="shared" si="194"/>
        <v>-3.6508298223476454E-2</v>
      </c>
      <c r="AN496" s="6"/>
      <c r="AO496" s="7">
        <f t="shared" si="195"/>
        <v>-7.4200000000009823</v>
      </c>
      <c r="AP496" s="7">
        <f t="shared" si="196"/>
        <v>-2974.4300000000003</v>
      </c>
      <c r="AQ496" s="7">
        <f t="shared" si="197"/>
        <v>-624.04000000000087</v>
      </c>
      <c r="AR496" s="7">
        <f t="shared" si="198"/>
        <v>-109.50000000000091</v>
      </c>
    </row>
    <row r="497" spans="2:44" x14ac:dyDescent="0.25">
      <c r="B497">
        <v>21087</v>
      </c>
      <c r="C497" t="s">
        <v>467</v>
      </c>
      <c r="D497" t="s">
        <v>31</v>
      </c>
      <c r="E497" s="1" t="str">
        <f>IF(D497="Switzerland", VLOOKUP($B497, 'Combined Budget 2025 CHF'!$B:$E, 4, 0), VLOOKUP($B497, 'Combined Budget 2025 EUR'!$B:$E, 4, 0))</f>
        <v>German Switzerland</v>
      </c>
      <c r="F497" s="1" t="s">
        <v>535</v>
      </c>
      <c r="G497" s="1" t="s">
        <v>106</v>
      </c>
      <c r="H497" t="str">
        <f>IF(D497="Switzerland", VLOOKUP($B497, 'Combined Budget 2025 CHF'!$B:$K, 10, 0), VLOOKUP($B497, 'Combined Budget 2025 EUR'!$B:$K, 10, 0))</f>
        <v>GG</v>
      </c>
      <c r="I497" t="s">
        <v>64</v>
      </c>
      <c r="J497">
        <f>YEAR(VLOOKUP($B497, 'KPI data 2025'!$B:$H, 7, 0))</f>
        <v>2021</v>
      </c>
      <c r="K497" t="str">
        <f t="shared" si="179"/>
        <v>Pre-2022</v>
      </c>
      <c r="L497" s="5">
        <f>SUMIF('KPI data 2022'!$B:$B, $B497,'KPI data 2022'!$X:$X)</f>
        <v>2830.04</v>
      </c>
      <c r="M497" s="5">
        <f>SUMIF('KPI data 2023'!$B:$B, $B497, 'KPI data 2023'!$X:$X)</f>
        <v>2938.68</v>
      </c>
      <c r="N497" s="5">
        <f>SUMIF('KPI data 2024'!$B:$B, $B497, 'KPI data 2024'!$X:$X)</f>
        <v>1207.5800000000002</v>
      </c>
      <c r="O497" s="5">
        <f>SUMIF('KPI data 2025'!$B:$B, $B497, 'KPI data 2025'!$X:$X)</f>
        <v>998.44</v>
      </c>
      <c r="P497" s="5">
        <f>IF(D497="Switzerland",SUMIF('Combined Budget 2025 CHF'!$B:$B,$B497,'Combined Budget 2025 CHF'!$AF:$AF),SUMIF('Combined Budget 2025 EUR'!$B:$B,$B497,'Combined Budget 2025 EUR'!$AN:$AN))</f>
        <v>730</v>
      </c>
      <c r="Q497" s="6"/>
      <c r="R497" s="6">
        <f t="shared" si="180"/>
        <v>-0.17318935391444046</v>
      </c>
      <c r="S497" s="6">
        <f t="shared" si="181"/>
        <v>-0.66024201342099165</v>
      </c>
      <c r="T497" s="6">
        <f t="shared" si="182"/>
        <v>-0.64719933287162013</v>
      </c>
      <c r="U497" s="6">
        <f t="shared" si="183"/>
        <v>0.36772602739726046</v>
      </c>
      <c r="V497" s="6">
        <f t="shared" si="184"/>
        <v>-0.22930534076006481</v>
      </c>
      <c r="W497" s="6"/>
      <c r="X497" s="7">
        <f t="shared" si="185"/>
        <v>-209.1400000000001</v>
      </c>
      <c r="Y497" s="7">
        <f t="shared" si="186"/>
        <v>-1940.2399999999998</v>
      </c>
      <c r="Z497" s="7">
        <f t="shared" si="187"/>
        <v>-1831.6</v>
      </c>
      <c r="AA497" s="7">
        <f t="shared" si="188"/>
        <v>268.44000000000005</v>
      </c>
      <c r="AB497" s="6"/>
      <c r="AC497" s="5">
        <f>SUMIF('KPI data 2022'!$B:$B, $B497,'KPI data 2022'!$AI:$AI)</f>
        <v>2830.04</v>
      </c>
      <c r="AD497" s="5">
        <f>SUMIF('KPI data 2023'!$B:$B, $B497, 'KPI data 2023'!$AI:$AI)</f>
        <v>2938.68</v>
      </c>
      <c r="AE497" s="5">
        <f>SUMIF('KPI data 2024'!$B:$B, $B497, 'KPI data 2024'!$AI:$AI)</f>
        <v>1207.5800000000002</v>
      </c>
      <c r="AF497" s="5">
        <f t="shared" si="189"/>
        <v>998.44</v>
      </c>
      <c r="AG497" s="5">
        <f>IF(D497="Switzerland",SUMIF('Combined Budget 2025 CHF'!$B:$B,$B497,'Combined Budget 2025 CHF'!$Q:$Q),SUMIF('Combined Budget 2025 EUR'!$B:$B,$B497,'Combined Budget 2025 EUR'!$Q:$Q))</f>
        <v>1000</v>
      </c>
      <c r="AH497" s="6"/>
      <c r="AI497" s="6">
        <f t="shared" si="190"/>
        <v>-0.17318935391444046</v>
      </c>
      <c r="AJ497" s="6">
        <f t="shared" si="191"/>
        <v>-0.66024201342099165</v>
      </c>
      <c r="AK497" s="6">
        <f t="shared" si="192"/>
        <v>-0.64719933287162013</v>
      </c>
      <c r="AL497" s="6">
        <f t="shared" si="193"/>
        <v>-1.5599999999998948E-3</v>
      </c>
      <c r="AM497" s="6">
        <f t="shared" si="194"/>
        <v>-0.22930534076006481</v>
      </c>
      <c r="AN497" s="6"/>
      <c r="AO497" s="7">
        <f t="shared" si="195"/>
        <v>-209.1400000000001</v>
      </c>
      <c r="AP497" s="7">
        <f t="shared" si="196"/>
        <v>-1940.2399999999998</v>
      </c>
      <c r="AQ497" s="7">
        <f t="shared" si="197"/>
        <v>-1831.6</v>
      </c>
      <c r="AR497" s="7">
        <f t="shared" si="198"/>
        <v>-1.5599999999999454</v>
      </c>
    </row>
    <row r="498" spans="2:44" x14ac:dyDescent="0.25">
      <c r="B498">
        <v>21088</v>
      </c>
      <c r="C498" t="s">
        <v>468</v>
      </c>
      <c r="D498" t="s">
        <v>31</v>
      </c>
      <c r="E498" s="1" t="str">
        <f>IF(D498="Switzerland", VLOOKUP($B498, 'Combined Budget 2025 CHF'!$B:$E, 4, 0), VLOOKUP($B498, 'Combined Budget 2025 EUR'!$B:$E, 4, 0))</f>
        <v>German Switzerland</v>
      </c>
      <c r="F498" s="1" t="s">
        <v>535</v>
      </c>
      <c r="G498" s="1" t="s">
        <v>106</v>
      </c>
      <c r="H498" t="str">
        <f>IF(D498="Switzerland", VLOOKUP($B498, 'Combined Budget 2025 CHF'!$B:$K, 10, 0), VLOOKUP($B498, 'Combined Budget 2025 EUR'!$B:$K, 10, 0))</f>
        <v>GG</v>
      </c>
      <c r="I498" t="s">
        <v>64</v>
      </c>
      <c r="J498">
        <f>YEAR(VLOOKUP($B498, 'KPI data 2025'!$B:$H, 7, 0))</f>
        <v>1900</v>
      </c>
      <c r="K498" t="str">
        <f t="shared" si="179"/>
        <v>Pre-2022</v>
      </c>
      <c r="L498" s="5">
        <f>SUMIF('KPI data 2022'!$B:$B, $B498,'KPI data 2022'!$X:$X)</f>
        <v>6705.59</v>
      </c>
      <c r="M498" s="5">
        <f>SUMIF('KPI data 2023'!$B:$B, $B498, 'KPI data 2023'!$X:$X)</f>
        <v>4675.32</v>
      </c>
      <c r="N498" s="5">
        <f>SUMIF('KPI data 2024'!$B:$B, $B498, 'KPI data 2024'!$X:$X)</f>
        <v>2685.3999999999996</v>
      </c>
      <c r="O498" s="5">
        <f>SUMIF('KPI data 2025'!$B:$B, $B498, 'KPI data 2025'!$X:$X)</f>
        <v>3285.1</v>
      </c>
      <c r="P498" s="5">
        <f>IF(D498="Switzerland",SUMIF('Combined Budget 2025 CHF'!$B:$B,$B498,'Combined Budget 2025 CHF'!$AF:$AF),SUMIF('Combined Budget 2025 EUR'!$B:$B,$B498,'Combined Budget 2025 EUR'!$AN:$AN))</f>
        <v>1825</v>
      </c>
      <c r="Q498" s="6"/>
      <c r="R498" s="6">
        <f t="shared" si="180"/>
        <v>0.22331868622923978</v>
      </c>
      <c r="S498" s="6">
        <f t="shared" si="181"/>
        <v>-0.29735290846401952</v>
      </c>
      <c r="T498" s="6">
        <f t="shared" si="182"/>
        <v>-0.51009530854108287</v>
      </c>
      <c r="U498" s="6">
        <f t="shared" si="183"/>
        <v>0.80005479452054784</v>
      </c>
      <c r="V498" s="6">
        <f t="shared" si="184"/>
        <v>-0.16338066053913136</v>
      </c>
      <c r="W498" s="6"/>
      <c r="X498" s="7">
        <f t="shared" si="185"/>
        <v>599.70000000000027</v>
      </c>
      <c r="Y498" s="7">
        <f t="shared" si="186"/>
        <v>-1390.2199999999998</v>
      </c>
      <c r="Z498" s="7">
        <f t="shared" si="187"/>
        <v>-3420.4900000000002</v>
      </c>
      <c r="AA498" s="7">
        <f t="shared" si="188"/>
        <v>1460.1</v>
      </c>
      <c r="AB498" s="6"/>
      <c r="AC498" s="5">
        <f>SUMIF('KPI data 2022'!$B:$B, $B498,'KPI data 2022'!$AI:$AI)</f>
        <v>6705.59</v>
      </c>
      <c r="AD498" s="5">
        <f>SUMIF('KPI data 2023'!$B:$B, $B498, 'KPI data 2023'!$AI:$AI)</f>
        <v>4675.32</v>
      </c>
      <c r="AE498" s="5">
        <f>SUMIF('KPI data 2024'!$B:$B, $B498, 'KPI data 2024'!$AI:$AI)</f>
        <v>2685.3999999999996</v>
      </c>
      <c r="AF498" s="5">
        <f t="shared" si="189"/>
        <v>3285.1</v>
      </c>
      <c r="AG498" s="5">
        <f>IF(D498="Switzerland",SUMIF('Combined Budget 2025 CHF'!$B:$B,$B498,'Combined Budget 2025 CHF'!$Q:$Q),SUMIF('Combined Budget 2025 EUR'!$B:$B,$B498,'Combined Budget 2025 EUR'!$Q:$Q))</f>
        <v>2500</v>
      </c>
      <c r="AH498" s="6"/>
      <c r="AI498" s="6">
        <f t="shared" si="190"/>
        <v>0.22331868622923978</v>
      </c>
      <c r="AJ498" s="6">
        <f t="shared" si="191"/>
        <v>-0.29735290846401952</v>
      </c>
      <c r="AK498" s="6">
        <f t="shared" si="192"/>
        <v>-0.51009530854108287</v>
      </c>
      <c r="AL498" s="6">
        <f t="shared" si="193"/>
        <v>0.31403999999999987</v>
      </c>
      <c r="AM498" s="6">
        <f t="shared" si="194"/>
        <v>-0.16338066053913136</v>
      </c>
      <c r="AN498" s="6"/>
      <c r="AO498" s="7">
        <f t="shared" si="195"/>
        <v>599.70000000000027</v>
      </c>
      <c r="AP498" s="7">
        <f t="shared" si="196"/>
        <v>-1390.2199999999998</v>
      </c>
      <c r="AQ498" s="7">
        <f t="shared" si="197"/>
        <v>-3420.4900000000002</v>
      </c>
      <c r="AR498" s="7">
        <f t="shared" si="198"/>
        <v>785.09999999999991</v>
      </c>
    </row>
    <row r="499" spans="2:44" x14ac:dyDescent="0.25">
      <c r="B499">
        <v>21800</v>
      </c>
      <c r="C499" t="s">
        <v>469</v>
      </c>
      <c r="D499" t="s">
        <v>31</v>
      </c>
      <c r="E499" s="1" t="str">
        <f>IF(D499="Switzerland", VLOOKUP($B499, 'Combined Budget 2025 CHF'!$B:$E, 4, 0), VLOOKUP($B499, 'Combined Budget 2025 EUR'!$B:$E, 4, 0))</f>
        <v>German Switzerland</v>
      </c>
      <c r="F499" s="1" t="s">
        <v>535</v>
      </c>
      <c r="G499" s="1" t="s">
        <v>106</v>
      </c>
      <c r="H499" t="str">
        <f>IF(D499="Switzerland", VLOOKUP($B499, 'Combined Budget 2025 CHF'!$B:$K, 10, 0), VLOOKUP($B499, 'Combined Budget 2025 EUR'!$B:$K, 10, 0))</f>
        <v>GG</v>
      </c>
      <c r="I499" t="s">
        <v>64</v>
      </c>
      <c r="J499">
        <f>YEAR(VLOOKUP($B499, 'KPI data 2025'!$B:$H, 7, 0))</f>
        <v>1900</v>
      </c>
      <c r="K499" t="str">
        <f t="shared" si="179"/>
        <v>Pre-2022</v>
      </c>
      <c r="L499" s="5">
        <f>SUMIF('KPI data 2022'!$B:$B, $B499,'KPI data 2022'!$X:$X)</f>
        <v>162.06999999999996</v>
      </c>
      <c r="M499" s="5">
        <f>SUMIF('KPI data 2023'!$B:$B, $B499, 'KPI data 2023'!$X:$X)</f>
        <v>78.98</v>
      </c>
      <c r="N499" s="5">
        <f>SUMIF('KPI data 2024'!$B:$B, $B499, 'KPI data 2024'!$X:$X)</f>
        <v>1466.44</v>
      </c>
      <c r="O499" s="5">
        <f>SUMIF('KPI data 2025'!$B:$B, $B499, 'KPI data 2025'!$X:$X)</f>
        <v>257.98</v>
      </c>
      <c r="P499" s="5">
        <f>IF(D499="Switzerland",SUMIF('Combined Budget 2025 CHF'!$B:$B,$B499,'Combined Budget 2025 CHF'!$AF:$AF),SUMIF('Combined Budget 2025 EUR'!$B:$B,$B499,'Combined Budget 2025 EUR'!$AN:$AN))</f>
        <v>1095</v>
      </c>
      <c r="Q499" s="6"/>
      <c r="R499" s="6">
        <f t="shared" si="180"/>
        <v>-0.8240773574097815</v>
      </c>
      <c r="S499" s="6">
        <f t="shared" si="181"/>
        <v>2.2663965560901493</v>
      </c>
      <c r="T499" s="6">
        <f t="shared" si="182"/>
        <v>0.59178132905534686</v>
      </c>
      <c r="U499" s="6">
        <f t="shared" si="183"/>
        <v>-0.76440182648401822</v>
      </c>
      <c r="V499" s="6">
        <f t="shared" si="184"/>
        <v>0.12323557924588235</v>
      </c>
      <c r="W499" s="6"/>
      <c r="X499" s="7">
        <f t="shared" si="185"/>
        <v>-1208.46</v>
      </c>
      <c r="Y499" s="7">
        <f t="shared" si="186"/>
        <v>179</v>
      </c>
      <c r="Z499" s="7">
        <f t="shared" si="187"/>
        <v>95.910000000000053</v>
      </c>
      <c r="AA499" s="7">
        <f t="shared" si="188"/>
        <v>-837.02</v>
      </c>
      <c r="AB499" s="6"/>
      <c r="AC499" s="5">
        <f>SUMIF('KPI data 2022'!$B:$B, $B499,'KPI data 2022'!$AI:$AI)</f>
        <v>162.06999999999996</v>
      </c>
      <c r="AD499" s="5">
        <f>SUMIF('KPI data 2023'!$B:$B, $B499, 'KPI data 2023'!$AI:$AI)</f>
        <v>78.98</v>
      </c>
      <c r="AE499" s="5">
        <f>SUMIF('KPI data 2024'!$B:$B, $B499, 'KPI data 2024'!$AI:$AI)</f>
        <v>1466.44</v>
      </c>
      <c r="AF499" s="5">
        <f t="shared" si="189"/>
        <v>257.98</v>
      </c>
      <c r="AG499" s="5">
        <f>IF(D499="Switzerland",SUMIF('Combined Budget 2025 CHF'!$B:$B,$B499,'Combined Budget 2025 CHF'!$Q:$Q),SUMIF('Combined Budget 2025 EUR'!$B:$B,$B499,'Combined Budget 2025 EUR'!$Q:$Q))</f>
        <v>1500</v>
      </c>
      <c r="AH499" s="6"/>
      <c r="AI499" s="6">
        <f t="shared" si="190"/>
        <v>-0.8240773574097815</v>
      </c>
      <c r="AJ499" s="6">
        <f t="shared" si="191"/>
        <v>2.2663965560901493</v>
      </c>
      <c r="AK499" s="6">
        <f t="shared" si="192"/>
        <v>0.59178132905534686</v>
      </c>
      <c r="AL499" s="6">
        <f t="shared" si="193"/>
        <v>-0.82801333333333327</v>
      </c>
      <c r="AM499" s="6">
        <f t="shared" si="194"/>
        <v>0.12323557924588235</v>
      </c>
      <c r="AN499" s="6"/>
      <c r="AO499" s="7">
        <f t="shared" si="195"/>
        <v>-1208.46</v>
      </c>
      <c r="AP499" s="7">
        <f t="shared" si="196"/>
        <v>179</v>
      </c>
      <c r="AQ499" s="7">
        <f t="shared" si="197"/>
        <v>95.910000000000053</v>
      </c>
      <c r="AR499" s="7">
        <f t="shared" si="198"/>
        <v>-1242.02</v>
      </c>
    </row>
    <row r="500" spans="2:44" x14ac:dyDescent="0.25">
      <c r="B500">
        <v>23008</v>
      </c>
      <c r="C500" t="s">
        <v>414</v>
      </c>
      <c r="D500" t="s">
        <v>27</v>
      </c>
      <c r="E500" s="1" t="str">
        <f>IF(D500="Switzerland", VLOOKUP($B500, 'Combined Budget 2025 CHF'!$B:$E, 4, 0), VLOOKUP($B500, 'Combined Budget 2025 EUR'!$B:$E, 4, 0))</f>
        <v>Netherlands Central</v>
      </c>
      <c r="F500" s="1" t="s">
        <v>535</v>
      </c>
      <c r="G500" s="1" t="s">
        <v>106</v>
      </c>
      <c r="H500" t="str">
        <f>IF(D500="Switzerland", VLOOKUP($B500, 'Combined Budget 2025 CHF'!$B:$K, 10, 0), VLOOKUP($B500, 'Combined Budget 2025 EUR'!$B:$K, 10, 0))</f>
        <v>GG</v>
      </c>
      <c r="I500" t="s">
        <v>64</v>
      </c>
      <c r="J500">
        <f>YEAR(VLOOKUP($B500, 'KPI data 2025'!$B:$H, 7, 0))</f>
        <v>1900</v>
      </c>
      <c r="K500" t="str">
        <f t="shared" si="179"/>
        <v>Pre-2022</v>
      </c>
      <c r="L500" s="5">
        <f>SUMIF('KPI data 2022'!$B:$B, $B500,'KPI data 2022'!$X:$X)</f>
        <v>8666.9900000000016</v>
      </c>
      <c r="M500" s="5">
        <f>SUMIF('KPI data 2023'!$B:$B, $B500, 'KPI data 2023'!$X:$X)</f>
        <v>6612.7999999999993</v>
      </c>
      <c r="N500" s="5">
        <f>SUMIF('KPI data 2024'!$B:$B, $B500, 'KPI data 2024'!$X:$X)</f>
        <v>5878.91</v>
      </c>
      <c r="O500" s="5">
        <f>SUMIF('KPI data 2025'!$B:$B, $B500, 'KPI data 2025'!$X:$X)</f>
        <v>1577.22</v>
      </c>
      <c r="P500" s="5">
        <f>IF(D500="Switzerland",SUMIF('Combined Budget 2025 CHF'!$B:$B,$B500,'Combined Budget 2025 CHF'!$AF:$AF),SUMIF('Combined Budget 2025 EUR'!$B:$B,$B500,'Combined Budget 2025 EUR'!$AN:$AN))</f>
        <v>4380</v>
      </c>
      <c r="Q500" s="6"/>
      <c r="R500" s="6">
        <f t="shared" si="180"/>
        <v>-0.73171557312495006</v>
      </c>
      <c r="S500" s="6">
        <f t="shared" si="181"/>
        <v>-0.76148983789015245</v>
      </c>
      <c r="T500" s="6">
        <f t="shared" si="182"/>
        <v>-0.81801986618191558</v>
      </c>
      <c r="U500" s="6">
        <f t="shared" si="183"/>
        <v>-0.63990410958904109</v>
      </c>
      <c r="V500" s="6">
        <f t="shared" si="184"/>
        <v>-0.3468604314587227</v>
      </c>
      <c r="W500" s="6"/>
      <c r="X500" s="7">
        <f t="shared" si="185"/>
        <v>-4301.6899999999996</v>
      </c>
      <c r="Y500" s="7">
        <f t="shared" si="186"/>
        <v>-5035.579999999999</v>
      </c>
      <c r="Z500" s="7">
        <f t="shared" si="187"/>
        <v>-7089.7700000000013</v>
      </c>
      <c r="AA500" s="7">
        <f t="shared" si="188"/>
        <v>-2802.7799999999997</v>
      </c>
      <c r="AB500" s="6"/>
      <c r="AC500" s="5">
        <f>SUMIF('KPI data 2022'!$B:$B, $B500,'KPI data 2022'!$AI:$AI)</f>
        <v>8666.9900000000016</v>
      </c>
      <c r="AD500" s="5">
        <f>SUMIF('KPI data 2023'!$B:$B, $B500, 'KPI data 2023'!$AI:$AI)</f>
        <v>6612.7999999999993</v>
      </c>
      <c r="AE500" s="5">
        <f>SUMIF('KPI data 2024'!$B:$B, $B500, 'KPI data 2024'!$AI:$AI)</f>
        <v>5878.91</v>
      </c>
      <c r="AF500" s="5">
        <f t="shared" si="189"/>
        <v>1577.22</v>
      </c>
      <c r="AG500" s="5">
        <f>IF(D500="Switzerland",SUMIF('Combined Budget 2025 CHF'!$B:$B,$B500,'Combined Budget 2025 CHF'!$Q:$Q),SUMIF('Combined Budget 2025 EUR'!$B:$B,$B500,'Combined Budget 2025 EUR'!$Q:$Q))</f>
        <v>6000</v>
      </c>
      <c r="AH500" s="6"/>
      <c r="AI500" s="6">
        <f t="shared" si="190"/>
        <v>-0.73171557312495006</v>
      </c>
      <c r="AJ500" s="6">
        <f t="shared" si="191"/>
        <v>-0.76148983789015245</v>
      </c>
      <c r="AK500" s="6">
        <f t="shared" si="192"/>
        <v>-0.81801986618191558</v>
      </c>
      <c r="AL500" s="6">
        <f t="shared" si="193"/>
        <v>-0.73713000000000006</v>
      </c>
      <c r="AM500" s="6">
        <f t="shared" si="194"/>
        <v>-0.3468604314587227</v>
      </c>
      <c r="AN500" s="6"/>
      <c r="AO500" s="7">
        <f t="shared" si="195"/>
        <v>-4301.6899999999996</v>
      </c>
      <c r="AP500" s="7">
        <f t="shared" si="196"/>
        <v>-5035.579999999999</v>
      </c>
      <c r="AQ500" s="7">
        <f t="shared" si="197"/>
        <v>-7089.7700000000013</v>
      </c>
      <c r="AR500" s="7">
        <f t="shared" si="198"/>
        <v>-4422.78</v>
      </c>
    </row>
    <row r="501" spans="2:44" x14ac:dyDescent="0.25">
      <c r="B501">
        <v>23040</v>
      </c>
      <c r="C501" t="s">
        <v>415</v>
      </c>
      <c r="D501" t="s">
        <v>27</v>
      </c>
      <c r="E501" s="1" t="str">
        <f>IF(D501="Switzerland", VLOOKUP($B501, 'Combined Budget 2025 CHF'!$B:$E, 4, 0), VLOOKUP($B501, 'Combined Budget 2025 EUR'!$B:$E, 4, 0))</f>
        <v>Netherlands Central</v>
      </c>
      <c r="F501" s="1" t="s">
        <v>535</v>
      </c>
      <c r="G501" s="1" t="s">
        <v>106</v>
      </c>
      <c r="H501" t="str">
        <f>IF(D501="Switzerland", VLOOKUP($B501, 'Combined Budget 2025 CHF'!$B:$K, 10, 0), VLOOKUP($B501, 'Combined Budget 2025 EUR'!$B:$K, 10, 0))</f>
        <v>GG</v>
      </c>
      <c r="I501" t="s">
        <v>64</v>
      </c>
      <c r="J501">
        <f>YEAR(VLOOKUP($B501, 'KPI data 2025'!$B:$H, 7, 0))</f>
        <v>1900</v>
      </c>
      <c r="K501" t="str">
        <f t="shared" si="179"/>
        <v>Pre-2022</v>
      </c>
      <c r="L501" s="5">
        <f>SUMIF('KPI data 2022'!$B:$B, $B501,'KPI data 2022'!$X:$X)</f>
        <v>19613.68</v>
      </c>
      <c r="M501" s="5">
        <f>SUMIF('KPI data 2023'!$B:$B, $B501, 'KPI data 2023'!$X:$X)</f>
        <v>14301.609999999999</v>
      </c>
      <c r="N501" s="5">
        <f>SUMIF('KPI data 2024'!$B:$B, $B501, 'KPI data 2024'!$X:$X)</f>
        <v>5551.14</v>
      </c>
      <c r="O501" s="5">
        <f>SUMIF('KPI data 2025'!$B:$B, $B501, 'KPI data 2025'!$X:$X)</f>
        <v>4526.4599999999991</v>
      </c>
      <c r="P501" s="5">
        <f>IF(D501="Switzerland",SUMIF('Combined Budget 2025 CHF'!$B:$B,$B501,'Combined Budget 2025 CHF'!$AF:$AF),SUMIF('Combined Budget 2025 EUR'!$B:$B,$B501,'Combined Budget 2025 EUR'!$AN:$AN))</f>
        <v>4015</v>
      </c>
      <c r="Q501" s="6"/>
      <c r="R501" s="6">
        <f t="shared" si="180"/>
        <v>-0.1845891114257614</v>
      </c>
      <c r="S501" s="6">
        <f t="shared" si="181"/>
        <v>-0.68349996958384407</v>
      </c>
      <c r="T501" s="6">
        <f t="shared" si="182"/>
        <v>-0.76921923881698895</v>
      </c>
      <c r="U501" s="6">
        <f t="shared" si="183"/>
        <v>0.1273872976338728</v>
      </c>
      <c r="V501" s="6">
        <f t="shared" si="184"/>
        <v>-0.30689361386543457</v>
      </c>
      <c r="W501" s="6"/>
      <c r="X501" s="7">
        <f t="shared" si="185"/>
        <v>-1024.6800000000012</v>
      </c>
      <c r="Y501" s="7">
        <f t="shared" si="186"/>
        <v>-9775.15</v>
      </c>
      <c r="Z501" s="7">
        <f t="shared" si="187"/>
        <v>-15087.220000000001</v>
      </c>
      <c r="AA501" s="7">
        <f t="shared" si="188"/>
        <v>511.45999999999913</v>
      </c>
      <c r="AB501" s="6"/>
      <c r="AC501" s="5">
        <f>SUMIF('KPI data 2022'!$B:$B, $B501,'KPI data 2022'!$AI:$AI)</f>
        <v>19613.68</v>
      </c>
      <c r="AD501" s="5">
        <f>SUMIF('KPI data 2023'!$B:$B, $B501, 'KPI data 2023'!$AI:$AI)</f>
        <v>14301.609999999999</v>
      </c>
      <c r="AE501" s="5">
        <f>SUMIF('KPI data 2024'!$B:$B, $B501, 'KPI data 2024'!$AI:$AI)</f>
        <v>5551.14</v>
      </c>
      <c r="AF501" s="5">
        <f t="shared" si="189"/>
        <v>4526.4599999999991</v>
      </c>
      <c r="AG501" s="5">
        <f>IF(D501="Switzerland",SUMIF('Combined Budget 2025 CHF'!$B:$B,$B501,'Combined Budget 2025 CHF'!$Q:$Q),SUMIF('Combined Budget 2025 EUR'!$B:$B,$B501,'Combined Budget 2025 EUR'!$Q:$Q))</f>
        <v>5500</v>
      </c>
      <c r="AH501" s="6"/>
      <c r="AI501" s="6">
        <f t="shared" si="190"/>
        <v>-0.1845891114257614</v>
      </c>
      <c r="AJ501" s="6">
        <f t="shared" si="191"/>
        <v>-0.68349996958384407</v>
      </c>
      <c r="AK501" s="6">
        <f t="shared" si="192"/>
        <v>-0.76921923881698895</v>
      </c>
      <c r="AL501" s="6">
        <f t="shared" si="193"/>
        <v>-0.1770072727272729</v>
      </c>
      <c r="AM501" s="6">
        <f t="shared" si="194"/>
        <v>-0.30689361386543457</v>
      </c>
      <c r="AN501" s="6"/>
      <c r="AO501" s="7">
        <f t="shared" si="195"/>
        <v>-1024.6800000000012</v>
      </c>
      <c r="AP501" s="7">
        <f t="shared" si="196"/>
        <v>-9775.15</v>
      </c>
      <c r="AQ501" s="7">
        <f t="shared" si="197"/>
        <v>-15087.220000000001</v>
      </c>
      <c r="AR501" s="7">
        <f t="shared" si="198"/>
        <v>-973.54000000000087</v>
      </c>
    </row>
    <row r="502" spans="2:44" x14ac:dyDescent="0.25">
      <c r="B502">
        <v>23067</v>
      </c>
      <c r="C502" t="s">
        <v>416</v>
      </c>
      <c r="D502" t="s">
        <v>27</v>
      </c>
      <c r="E502" s="1" t="str">
        <f>IF(D502="Switzerland", VLOOKUP($B502, 'Combined Budget 2025 CHF'!$B:$E, 4, 0), VLOOKUP($B502, 'Combined Budget 2025 EUR'!$B:$E, 4, 0))</f>
        <v>Netherlands Other / Belgium</v>
      </c>
      <c r="F502" s="1" t="s">
        <v>535</v>
      </c>
      <c r="G502" s="1" t="s">
        <v>106</v>
      </c>
      <c r="H502" t="str">
        <f>IF(D502="Switzerland", VLOOKUP($B502, 'Combined Budget 2025 CHF'!$B:$K, 10, 0), VLOOKUP($B502, 'Combined Budget 2025 EUR'!$B:$K, 10, 0))</f>
        <v>GG</v>
      </c>
      <c r="I502" t="s">
        <v>64</v>
      </c>
      <c r="J502">
        <f>YEAR(VLOOKUP($B502, 'KPI data 2025'!$B:$H, 7, 0))</f>
        <v>1900</v>
      </c>
      <c r="K502" t="str">
        <f t="shared" si="179"/>
        <v>Pre-2022</v>
      </c>
      <c r="L502" s="5">
        <f>SUMIF('KPI data 2022'!$B:$B, $B502,'KPI data 2022'!$X:$X)</f>
        <v>9490.73</v>
      </c>
      <c r="M502" s="5">
        <f>SUMIF('KPI data 2023'!$B:$B, $B502, 'KPI data 2023'!$X:$X)</f>
        <v>5200.26</v>
      </c>
      <c r="N502" s="5">
        <f>SUMIF('KPI data 2024'!$B:$B, $B502, 'KPI data 2024'!$X:$X)</f>
        <v>2599.91</v>
      </c>
      <c r="O502" s="5">
        <f>SUMIF('KPI data 2025'!$B:$B, $B502, 'KPI data 2025'!$X:$X)</f>
        <v>0</v>
      </c>
      <c r="P502" s="5">
        <f>IF(D502="Switzerland",SUMIF('Combined Budget 2025 CHF'!$B:$B,$B502,'Combined Budget 2025 CHF'!$AF:$AF),SUMIF('Combined Budget 2025 EUR'!$B:$B,$B502,'Combined Budget 2025 EUR'!$AN:$AN))</f>
        <v>1825</v>
      </c>
      <c r="Q502" s="6"/>
      <c r="R502" s="6">
        <f t="shared" si="180"/>
        <v>-1</v>
      </c>
      <c r="S502" s="6">
        <f t="shared" si="181"/>
        <v>-1</v>
      </c>
      <c r="T502" s="6">
        <f t="shared" si="182"/>
        <v>-1</v>
      </c>
      <c r="U502" s="6">
        <f t="shared" si="183"/>
        <v>-1</v>
      </c>
      <c r="V502" s="6">
        <f t="shared" si="184"/>
        <v>-1</v>
      </c>
      <c r="W502" s="6"/>
      <c r="X502" s="7">
        <f t="shared" si="185"/>
        <v>-2599.91</v>
      </c>
      <c r="Y502" s="7">
        <f t="shared" si="186"/>
        <v>-5200.26</v>
      </c>
      <c r="Z502" s="7">
        <f t="shared" si="187"/>
        <v>-9490.73</v>
      </c>
      <c r="AA502" s="7">
        <f t="shared" si="188"/>
        <v>-1825</v>
      </c>
      <c r="AB502" s="6"/>
      <c r="AC502" s="5">
        <f>SUMIF('KPI data 2022'!$B:$B, $B502,'KPI data 2022'!$AI:$AI)</f>
        <v>9490.73</v>
      </c>
      <c r="AD502" s="5">
        <f>SUMIF('KPI data 2023'!$B:$B, $B502, 'KPI data 2023'!$AI:$AI)</f>
        <v>5200.26</v>
      </c>
      <c r="AE502" s="5">
        <f>SUMIF('KPI data 2024'!$B:$B, $B502, 'KPI data 2024'!$AI:$AI)</f>
        <v>2599.91</v>
      </c>
      <c r="AF502" s="5">
        <f t="shared" si="189"/>
        <v>0</v>
      </c>
      <c r="AG502" s="5">
        <f>IF(D502="Switzerland",SUMIF('Combined Budget 2025 CHF'!$B:$B,$B502,'Combined Budget 2025 CHF'!$Q:$Q),SUMIF('Combined Budget 2025 EUR'!$B:$B,$B502,'Combined Budget 2025 EUR'!$Q:$Q))</f>
        <v>2500</v>
      </c>
      <c r="AH502" s="6"/>
      <c r="AI502" s="6">
        <f t="shared" si="190"/>
        <v>-1</v>
      </c>
      <c r="AJ502" s="6">
        <f t="shared" si="191"/>
        <v>-1</v>
      </c>
      <c r="AK502" s="6">
        <f t="shared" si="192"/>
        <v>-1</v>
      </c>
      <c r="AL502" s="6">
        <f t="shared" si="193"/>
        <v>-1</v>
      </c>
      <c r="AM502" s="6">
        <f t="shared" si="194"/>
        <v>-1</v>
      </c>
      <c r="AN502" s="6"/>
      <c r="AO502" s="7">
        <f t="shared" si="195"/>
        <v>-2599.91</v>
      </c>
      <c r="AP502" s="7">
        <f t="shared" si="196"/>
        <v>-5200.26</v>
      </c>
      <c r="AQ502" s="7">
        <f t="shared" si="197"/>
        <v>-9490.73</v>
      </c>
      <c r="AR502" s="7">
        <f t="shared" si="198"/>
        <v>-2500</v>
      </c>
    </row>
    <row r="503" spans="2:44" x14ac:dyDescent="0.25">
      <c r="B503">
        <v>23068</v>
      </c>
      <c r="C503" t="s">
        <v>424</v>
      </c>
      <c r="D503" t="s">
        <v>27</v>
      </c>
      <c r="E503" s="1" t="str">
        <f>IF(D503="Switzerland", VLOOKUP($B503, 'Combined Budget 2025 CHF'!$B:$E, 4, 0), VLOOKUP($B503, 'Combined Budget 2025 EUR'!$B:$E, 4, 0))</f>
        <v>Netherlands Other / Belgium</v>
      </c>
      <c r="F503" s="1" t="s">
        <v>535</v>
      </c>
      <c r="G503" s="1" t="s">
        <v>106</v>
      </c>
      <c r="H503" t="str">
        <f>IF(D503="Switzerland", VLOOKUP($B503, 'Combined Budget 2025 CHF'!$B:$K, 10, 0), VLOOKUP($B503, 'Combined Budget 2025 EUR'!$B:$K, 10, 0))</f>
        <v>GG</v>
      </c>
      <c r="I503" t="s">
        <v>64</v>
      </c>
      <c r="J503">
        <f>YEAR(VLOOKUP($B503, 'KPI data 2025'!$B:$H, 7, 0))</f>
        <v>1900</v>
      </c>
      <c r="K503" t="str">
        <f t="shared" si="179"/>
        <v>Pre-2022</v>
      </c>
      <c r="L503" s="5">
        <f>SUMIF('KPI data 2022'!$B:$B, $B503,'KPI data 2022'!$X:$X)</f>
        <v>8270.85</v>
      </c>
      <c r="M503" s="5">
        <f>SUMIF('KPI data 2023'!$B:$B, $B503, 'KPI data 2023'!$X:$X)</f>
        <v>4343.55</v>
      </c>
      <c r="N503" s="5">
        <f>SUMIF('KPI data 2024'!$B:$B, $B503, 'KPI data 2024'!$X:$X)</f>
        <v>1728.87</v>
      </c>
      <c r="O503" s="5">
        <f>SUMIF('KPI data 2025'!$B:$B, $B503, 'KPI data 2025'!$X:$X)</f>
        <v>0</v>
      </c>
      <c r="P503" s="5">
        <f>IF(D503="Switzerland",SUMIF('Combined Budget 2025 CHF'!$B:$B,$B503,'Combined Budget 2025 CHF'!$AF:$AF),SUMIF('Combined Budget 2025 EUR'!$B:$B,$B503,'Combined Budget 2025 EUR'!$AN:$AN))</f>
        <v>1460</v>
      </c>
      <c r="Q503" s="6"/>
      <c r="R503" s="6">
        <f t="shared" si="180"/>
        <v>-1</v>
      </c>
      <c r="S503" s="6">
        <f t="shared" si="181"/>
        <v>-1</v>
      </c>
      <c r="T503" s="6">
        <f t="shared" si="182"/>
        <v>-1</v>
      </c>
      <c r="U503" s="6">
        <f t="shared" si="183"/>
        <v>-1</v>
      </c>
      <c r="V503" s="6">
        <f t="shared" si="184"/>
        <v>-1</v>
      </c>
      <c r="W503" s="6"/>
      <c r="X503" s="7">
        <f t="shared" si="185"/>
        <v>-1728.87</v>
      </c>
      <c r="Y503" s="7">
        <f t="shared" si="186"/>
        <v>-4343.55</v>
      </c>
      <c r="Z503" s="7">
        <f t="shared" si="187"/>
        <v>-8270.85</v>
      </c>
      <c r="AA503" s="7">
        <f t="shared" si="188"/>
        <v>-1460</v>
      </c>
      <c r="AB503" s="6"/>
      <c r="AC503" s="5">
        <f>SUMIF('KPI data 2022'!$B:$B, $B503,'KPI data 2022'!$AI:$AI)</f>
        <v>8270.85</v>
      </c>
      <c r="AD503" s="5">
        <f>SUMIF('KPI data 2023'!$B:$B, $B503, 'KPI data 2023'!$AI:$AI)</f>
        <v>4343.55</v>
      </c>
      <c r="AE503" s="5">
        <f>SUMIF('KPI data 2024'!$B:$B, $B503, 'KPI data 2024'!$AI:$AI)</f>
        <v>1728.87</v>
      </c>
      <c r="AF503" s="5">
        <f t="shared" si="189"/>
        <v>0</v>
      </c>
      <c r="AG503" s="5">
        <f>IF(D503="Switzerland",SUMIF('Combined Budget 2025 CHF'!$B:$B,$B503,'Combined Budget 2025 CHF'!$Q:$Q),SUMIF('Combined Budget 2025 EUR'!$B:$B,$B503,'Combined Budget 2025 EUR'!$Q:$Q))</f>
        <v>2000</v>
      </c>
      <c r="AH503" s="6"/>
      <c r="AI503" s="6">
        <f t="shared" si="190"/>
        <v>-1</v>
      </c>
      <c r="AJ503" s="6">
        <f t="shared" si="191"/>
        <v>-1</v>
      </c>
      <c r="AK503" s="6">
        <f t="shared" si="192"/>
        <v>-1</v>
      </c>
      <c r="AL503" s="6">
        <f t="shared" si="193"/>
        <v>-1</v>
      </c>
      <c r="AM503" s="6">
        <f t="shared" si="194"/>
        <v>-1</v>
      </c>
      <c r="AN503" s="6"/>
      <c r="AO503" s="7">
        <f t="shared" si="195"/>
        <v>-1728.87</v>
      </c>
      <c r="AP503" s="7">
        <f t="shared" si="196"/>
        <v>-4343.55</v>
      </c>
      <c r="AQ503" s="7">
        <f t="shared" si="197"/>
        <v>-8270.85</v>
      </c>
      <c r="AR503" s="7">
        <f t="shared" si="198"/>
        <v>-2000</v>
      </c>
    </row>
    <row r="504" spans="2:44" x14ac:dyDescent="0.25">
      <c r="B504">
        <v>23083</v>
      </c>
      <c r="C504" t="s">
        <v>417</v>
      </c>
      <c r="D504" t="s">
        <v>27</v>
      </c>
      <c r="E504" s="1" t="str">
        <f>IF(D504="Switzerland", VLOOKUP($B504, 'Combined Budget 2025 CHF'!$B:$E, 4, 0), VLOOKUP($B504, 'Combined Budget 2025 EUR'!$B:$E, 4, 0))</f>
        <v>Netherlands Other / Belgium</v>
      </c>
      <c r="F504" s="1" t="s">
        <v>535</v>
      </c>
      <c r="G504" s="1" t="s">
        <v>106</v>
      </c>
      <c r="H504" t="str">
        <f>IF(D504="Switzerland", VLOOKUP($B504, 'Combined Budget 2025 CHF'!$B:$K, 10, 0), VLOOKUP($B504, 'Combined Budget 2025 EUR'!$B:$K, 10, 0))</f>
        <v>GG</v>
      </c>
      <c r="I504" t="s">
        <v>64</v>
      </c>
      <c r="J504">
        <f>YEAR(VLOOKUP($B504, 'KPI data 2025'!$B:$H, 7, 0))</f>
        <v>1900</v>
      </c>
      <c r="K504" t="str">
        <f t="shared" si="179"/>
        <v>Pre-2022</v>
      </c>
      <c r="L504" s="5">
        <f>SUMIF('KPI data 2022'!$B:$B, $B504,'KPI data 2022'!$X:$X)</f>
        <v>7047.1799999999994</v>
      </c>
      <c r="M504" s="5">
        <f>SUMIF('KPI data 2023'!$B:$B, $B504, 'KPI data 2023'!$X:$X)</f>
        <v>4983.58</v>
      </c>
      <c r="N504" s="5">
        <f>SUMIF('KPI data 2024'!$B:$B, $B504, 'KPI data 2024'!$X:$X)</f>
        <v>3224.76</v>
      </c>
      <c r="O504" s="5">
        <f>SUMIF('KPI data 2025'!$B:$B, $B504, 'KPI data 2025'!$X:$X)</f>
        <v>0</v>
      </c>
      <c r="P504" s="5">
        <f>IF(D504="Switzerland",SUMIF('Combined Budget 2025 CHF'!$B:$B,$B504,'Combined Budget 2025 CHF'!$AF:$AF),SUMIF('Combined Budget 2025 EUR'!$B:$B,$B504,'Combined Budget 2025 EUR'!$AN:$AN))</f>
        <v>2190</v>
      </c>
      <c r="Q504" s="6"/>
      <c r="R504" s="6">
        <f t="shared" si="180"/>
        <v>-1</v>
      </c>
      <c r="S504" s="6">
        <f t="shared" si="181"/>
        <v>-1</v>
      </c>
      <c r="T504" s="6">
        <f t="shared" si="182"/>
        <v>-1</v>
      </c>
      <c r="U504" s="6">
        <f t="shared" si="183"/>
        <v>-1</v>
      </c>
      <c r="V504" s="6">
        <f t="shared" si="184"/>
        <v>-1</v>
      </c>
      <c r="W504" s="6"/>
      <c r="X504" s="7">
        <f t="shared" si="185"/>
        <v>-3224.76</v>
      </c>
      <c r="Y504" s="7">
        <f t="shared" si="186"/>
        <v>-4983.58</v>
      </c>
      <c r="Z504" s="7">
        <f t="shared" si="187"/>
        <v>-7047.1799999999994</v>
      </c>
      <c r="AA504" s="7">
        <f t="shared" si="188"/>
        <v>-2190</v>
      </c>
      <c r="AB504" s="6"/>
      <c r="AC504" s="5">
        <f>SUMIF('KPI data 2022'!$B:$B, $B504,'KPI data 2022'!$AI:$AI)</f>
        <v>7047.1799999999994</v>
      </c>
      <c r="AD504" s="5">
        <f>SUMIF('KPI data 2023'!$B:$B, $B504, 'KPI data 2023'!$AI:$AI)</f>
        <v>4983.58</v>
      </c>
      <c r="AE504" s="5">
        <f>SUMIF('KPI data 2024'!$B:$B, $B504, 'KPI data 2024'!$AI:$AI)</f>
        <v>3224.76</v>
      </c>
      <c r="AF504" s="5">
        <f t="shared" si="189"/>
        <v>0</v>
      </c>
      <c r="AG504" s="5">
        <f>IF(D504="Switzerland",SUMIF('Combined Budget 2025 CHF'!$B:$B,$B504,'Combined Budget 2025 CHF'!$Q:$Q),SUMIF('Combined Budget 2025 EUR'!$B:$B,$B504,'Combined Budget 2025 EUR'!$Q:$Q))</f>
        <v>3000</v>
      </c>
      <c r="AH504" s="6"/>
      <c r="AI504" s="6">
        <f t="shared" si="190"/>
        <v>-1</v>
      </c>
      <c r="AJ504" s="6">
        <f t="shared" si="191"/>
        <v>-1</v>
      </c>
      <c r="AK504" s="6">
        <f t="shared" si="192"/>
        <v>-1</v>
      </c>
      <c r="AL504" s="6">
        <f t="shared" si="193"/>
        <v>-1</v>
      </c>
      <c r="AM504" s="6">
        <f t="shared" si="194"/>
        <v>-1</v>
      </c>
      <c r="AN504" s="6"/>
      <c r="AO504" s="7">
        <f t="shared" si="195"/>
        <v>-3224.76</v>
      </c>
      <c r="AP504" s="7">
        <f t="shared" si="196"/>
        <v>-4983.58</v>
      </c>
      <c r="AQ504" s="7">
        <f t="shared" si="197"/>
        <v>-7047.1799999999994</v>
      </c>
      <c r="AR504" s="7">
        <f t="shared" si="198"/>
        <v>-3000</v>
      </c>
    </row>
    <row r="505" spans="2:44" x14ac:dyDescent="0.25">
      <c r="B505">
        <v>23093</v>
      </c>
      <c r="C505" t="s">
        <v>418</v>
      </c>
      <c r="D505" t="s">
        <v>27</v>
      </c>
      <c r="E505" s="1" t="str">
        <f>IF(D505="Switzerland", VLOOKUP($B505, 'Combined Budget 2025 CHF'!$B:$E, 4, 0), VLOOKUP($B505, 'Combined Budget 2025 EUR'!$B:$E, 4, 0))</f>
        <v>Netherlands Other / Belgium</v>
      </c>
      <c r="F505" s="1" t="s">
        <v>535</v>
      </c>
      <c r="G505" s="1" t="s">
        <v>106</v>
      </c>
      <c r="H505" t="str">
        <f>IF(D505="Switzerland", VLOOKUP($B505, 'Combined Budget 2025 CHF'!$B:$K, 10, 0), VLOOKUP($B505, 'Combined Budget 2025 EUR'!$B:$K, 10, 0))</f>
        <v>GG</v>
      </c>
      <c r="I505" t="s">
        <v>64</v>
      </c>
      <c r="J505">
        <f>YEAR(VLOOKUP($B505, 'KPI data 2025'!$B:$H, 7, 0))</f>
        <v>2021</v>
      </c>
      <c r="K505" t="str">
        <f t="shared" si="179"/>
        <v>Pre-2022</v>
      </c>
      <c r="L505" s="5">
        <f>SUMIF('KPI data 2022'!$B:$B, $B505,'KPI data 2022'!$X:$X)</f>
        <v>8112.7800000000016</v>
      </c>
      <c r="M505" s="5">
        <f>SUMIF('KPI data 2023'!$B:$B, $B505, 'KPI data 2023'!$X:$X)</f>
        <v>5205.37</v>
      </c>
      <c r="N505" s="5">
        <f>SUMIF('KPI data 2024'!$B:$B, $B505, 'KPI data 2024'!$X:$X)</f>
        <v>2760.01</v>
      </c>
      <c r="O505" s="5">
        <f>SUMIF('KPI data 2025'!$B:$B, $B505, 'KPI data 2025'!$X:$X)</f>
        <v>3040.2799999999997</v>
      </c>
      <c r="P505" s="5">
        <f>IF(D505="Switzerland",SUMIF('Combined Budget 2025 CHF'!$B:$B,$B505,'Combined Budget 2025 CHF'!$AF:$AF),SUMIF('Combined Budget 2025 EUR'!$B:$B,$B505,'Combined Budget 2025 EUR'!$AN:$AN))</f>
        <v>1825</v>
      </c>
      <c r="Q505" s="6"/>
      <c r="R505" s="6">
        <f t="shared" si="180"/>
        <v>0.10154673352632759</v>
      </c>
      <c r="S505" s="6">
        <f t="shared" si="181"/>
        <v>-0.41593392976868127</v>
      </c>
      <c r="T505" s="6">
        <f t="shared" si="182"/>
        <v>-0.625248065398051</v>
      </c>
      <c r="U505" s="6">
        <f t="shared" si="183"/>
        <v>0.66590684931506838</v>
      </c>
      <c r="V505" s="6">
        <f t="shared" si="184"/>
        <v>-0.21758715652210847</v>
      </c>
      <c r="W505" s="6"/>
      <c r="X505" s="7">
        <f t="shared" si="185"/>
        <v>280.26999999999953</v>
      </c>
      <c r="Y505" s="7">
        <f t="shared" si="186"/>
        <v>-2165.09</v>
      </c>
      <c r="Z505" s="7">
        <f t="shared" si="187"/>
        <v>-5072.5000000000018</v>
      </c>
      <c r="AA505" s="7">
        <f t="shared" si="188"/>
        <v>1215.2799999999997</v>
      </c>
      <c r="AB505" s="6"/>
      <c r="AC505" s="5">
        <f>SUMIF('KPI data 2022'!$B:$B, $B505,'KPI data 2022'!$AI:$AI)</f>
        <v>8112.7800000000016</v>
      </c>
      <c r="AD505" s="5">
        <f>SUMIF('KPI data 2023'!$B:$B, $B505, 'KPI data 2023'!$AI:$AI)</f>
        <v>5205.37</v>
      </c>
      <c r="AE505" s="5">
        <f>SUMIF('KPI data 2024'!$B:$B, $B505, 'KPI data 2024'!$AI:$AI)</f>
        <v>2760.01</v>
      </c>
      <c r="AF505" s="5">
        <f t="shared" si="189"/>
        <v>3040.2799999999997</v>
      </c>
      <c r="AG505" s="5">
        <f>IF(D505="Switzerland",SUMIF('Combined Budget 2025 CHF'!$B:$B,$B505,'Combined Budget 2025 CHF'!$Q:$Q),SUMIF('Combined Budget 2025 EUR'!$B:$B,$B505,'Combined Budget 2025 EUR'!$Q:$Q))</f>
        <v>2500</v>
      </c>
      <c r="AH505" s="6"/>
      <c r="AI505" s="6">
        <f t="shared" si="190"/>
        <v>0.10154673352632759</v>
      </c>
      <c r="AJ505" s="6">
        <f t="shared" si="191"/>
        <v>-0.41593392976868127</v>
      </c>
      <c r="AK505" s="6">
        <f t="shared" si="192"/>
        <v>-0.625248065398051</v>
      </c>
      <c r="AL505" s="6">
        <f t="shared" si="193"/>
        <v>0.21611199999999986</v>
      </c>
      <c r="AM505" s="6">
        <f t="shared" si="194"/>
        <v>-0.21758715652210847</v>
      </c>
      <c r="AN505" s="6"/>
      <c r="AO505" s="7">
        <f t="shared" si="195"/>
        <v>280.26999999999953</v>
      </c>
      <c r="AP505" s="7">
        <f t="shared" si="196"/>
        <v>-2165.09</v>
      </c>
      <c r="AQ505" s="7">
        <f t="shared" si="197"/>
        <v>-5072.5000000000018</v>
      </c>
      <c r="AR505" s="7">
        <f t="shared" si="198"/>
        <v>540.27999999999975</v>
      </c>
    </row>
    <row r="506" spans="2:44" x14ac:dyDescent="0.25">
      <c r="B506">
        <v>23095</v>
      </c>
      <c r="C506" t="s">
        <v>419</v>
      </c>
      <c r="D506" t="s">
        <v>27</v>
      </c>
      <c r="E506" s="1" t="str">
        <f>IF(D506="Switzerland", VLOOKUP($B506, 'Combined Budget 2025 CHF'!$B:$E, 4, 0), VLOOKUP($B506, 'Combined Budget 2025 EUR'!$B:$E, 4, 0))</f>
        <v>Netherlands Central</v>
      </c>
      <c r="F506" s="1" t="s">
        <v>535</v>
      </c>
      <c r="G506" s="1" t="s">
        <v>106</v>
      </c>
      <c r="H506" t="str">
        <f>IF(D506="Switzerland", VLOOKUP($B506, 'Combined Budget 2025 CHF'!$B:$K, 10, 0), VLOOKUP($B506, 'Combined Budget 2025 EUR'!$B:$K, 10, 0))</f>
        <v>GG</v>
      </c>
      <c r="I506" t="s">
        <v>64</v>
      </c>
      <c r="J506">
        <f>YEAR(VLOOKUP($B506, 'KPI data 2025'!$B:$H, 7, 0))</f>
        <v>2021</v>
      </c>
      <c r="K506" t="str">
        <f t="shared" si="179"/>
        <v>Pre-2022</v>
      </c>
      <c r="L506" s="5">
        <f>SUMIF('KPI data 2022'!$B:$B, $B506,'KPI data 2022'!$X:$X)</f>
        <v>1300.6499999999999</v>
      </c>
      <c r="M506" s="5">
        <f>SUMIF('KPI data 2023'!$B:$B, $B506, 'KPI data 2023'!$X:$X)</f>
        <v>796.2</v>
      </c>
      <c r="N506" s="5">
        <f>SUMIF('KPI data 2024'!$B:$B, $B506, 'KPI data 2024'!$X:$X)</f>
        <v>1482.4199999999998</v>
      </c>
      <c r="O506" s="5">
        <f>SUMIF('KPI data 2025'!$B:$B, $B506, 'KPI data 2025'!$X:$X)</f>
        <v>786.59</v>
      </c>
      <c r="P506" s="5">
        <f>IF(D506="Switzerland",SUMIF('Combined Budget 2025 CHF'!$B:$B,$B506,'Combined Budget 2025 CHF'!$AF:$AF),SUMIF('Combined Budget 2025 EUR'!$B:$B,$B506,'Combined Budget 2025 EUR'!$AN:$AN))</f>
        <v>1095</v>
      </c>
      <c r="Q506" s="6"/>
      <c r="R506" s="6">
        <f t="shared" si="180"/>
        <v>-0.4693878927699302</v>
      </c>
      <c r="S506" s="6">
        <f t="shared" si="181"/>
        <v>-1.2069831700577738E-2</v>
      </c>
      <c r="T506" s="6">
        <f t="shared" si="182"/>
        <v>-0.39523315265444192</v>
      </c>
      <c r="U506" s="6">
        <f t="shared" si="183"/>
        <v>-0.28165296803652962</v>
      </c>
      <c r="V506" s="6">
        <f t="shared" si="184"/>
        <v>-0.1181453812220512</v>
      </c>
      <c r="W506" s="6"/>
      <c r="X506" s="7">
        <f t="shared" si="185"/>
        <v>-695.82999999999981</v>
      </c>
      <c r="Y506" s="7">
        <f t="shared" si="186"/>
        <v>-9.6100000000000136</v>
      </c>
      <c r="Z506" s="7">
        <f t="shared" si="187"/>
        <v>-514.05999999999983</v>
      </c>
      <c r="AA506" s="7">
        <f t="shared" si="188"/>
        <v>-308.40999999999997</v>
      </c>
      <c r="AB506" s="6"/>
      <c r="AC506" s="5">
        <f>SUMIF('KPI data 2022'!$B:$B, $B506,'KPI data 2022'!$AI:$AI)</f>
        <v>1300.6499999999999</v>
      </c>
      <c r="AD506" s="5">
        <f>SUMIF('KPI data 2023'!$B:$B, $B506, 'KPI data 2023'!$AI:$AI)</f>
        <v>796.2</v>
      </c>
      <c r="AE506" s="5">
        <f>SUMIF('KPI data 2024'!$B:$B, $B506, 'KPI data 2024'!$AI:$AI)</f>
        <v>1482.4199999999998</v>
      </c>
      <c r="AF506" s="5">
        <f t="shared" si="189"/>
        <v>786.59</v>
      </c>
      <c r="AG506" s="5">
        <f>IF(D506="Switzerland",SUMIF('Combined Budget 2025 CHF'!$B:$B,$B506,'Combined Budget 2025 CHF'!$Q:$Q),SUMIF('Combined Budget 2025 EUR'!$B:$B,$B506,'Combined Budget 2025 EUR'!$Q:$Q))</f>
        <v>1500</v>
      </c>
      <c r="AH506" s="6"/>
      <c r="AI506" s="6">
        <f t="shared" si="190"/>
        <v>-0.4693878927699302</v>
      </c>
      <c r="AJ506" s="6">
        <f t="shared" si="191"/>
        <v>-1.2069831700577738E-2</v>
      </c>
      <c r="AK506" s="6">
        <f t="shared" si="192"/>
        <v>-0.39523315265444192</v>
      </c>
      <c r="AL506" s="6">
        <f t="shared" si="193"/>
        <v>-0.47560666666666662</v>
      </c>
      <c r="AM506" s="6">
        <f t="shared" si="194"/>
        <v>-0.1181453812220512</v>
      </c>
      <c r="AN506" s="6"/>
      <c r="AO506" s="7">
        <f t="shared" si="195"/>
        <v>-695.82999999999981</v>
      </c>
      <c r="AP506" s="7">
        <f t="shared" si="196"/>
        <v>-9.6100000000000136</v>
      </c>
      <c r="AQ506" s="7">
        <f t="shared" si="197"/>
        <v>-514.05999999999983</v>
      </c>
      <c r="AR506" s="7">
        <f t="shared" si="198"/>
        <v>-713.41</v>
      </c>
    </row>
    <row r="507" spans="2:44" x14ac:dyDescent="0.25">
      <c r="B507">
        <v>23103</v>
      </c>
      <c r="C507" t="s">
        <v>420</v>
      </c>
      <c r="D507" t="s">
        <v>27</v>
      </c>
      <c r="E507" s="1" t="str">
        <f>IF(D507="Switzerland", VLOOKUP($B507, 'Combined Budget 2025 CHF'!$B:$E, 4, 0), VLOOKUP($B507, 'Combined Budget 2025 EUR'!$B:$E, 4, 0))</f>
        <v>Netherlands Central</v>
      </c>
      <c r="F507" s="1" t="s">
        <v>535</v>
      </c>
      <c r="G507" s="1" t="s">
        <v>106</v>
      </c>
      <c r="H507" t="str">
        <f>IF(D507="Switzerland", VLOOKUP($B507, 'Combined Budget 2025 CHF'!$B:$K, 10, 0), VLOOKUP($B507, 'Combined Budget 2025 EUR'!$B:$K, 10, 0))</f>
        <v>GG</v>
      </c>
      <c r="I507" t="s">
        <v>64</v>
      </c>
      <c r="J507">
        <f>YEAR(VLOOKUP($B507, 'KPI data 2025'!$B:$H, 7, 0))</f>
        <v>2022</v>
      </c>
      <c r="K507">
        <f t="shared" si="179"/>
        <v>2022</v>
      </c>
      <c r="L507" s="5">
        <f>SUMIF('KPI data 2022'!$B:$B, $B507,'KPI data 2022'!$X:$X)</f>
        <v>7207.2699999999995</v>
      </c>
      <c r="M507" s="5">
        <f>SUMIF('KPI data 2023'!$B:$B, $B507, 'KPI data 2023'!$X:$X)</f>
        <v>4647.04</v>
      </c>
      <c r="N507" s="5">
        <f>SUMIF('KPI data 2024'!$B:$B, $B507, 'KPI data 2024'!$X:$X)</f>
        <v>2590.73</v>
      </c>
      <c r="O507" s="5">
        <f>SUMIF('KPI data 2025'!$B:$B, $B507, 'KPI data 2025'!$X:$X)</f>
        <v>0</v>
      </c>
      <c r="P507" s="5">
        <f>IF(D507="Switzerland",SUMIF('Combined Budget 2025 CHF'!$B:$B,$B507,'Combined Budget 2025 CHF'!$AF:$AF),SUMIF('Combined Budget 2025 EUR'!$B:$B,$B507,'Combined Budget 2025 EUR'!$AN:$AN))</f>
        <v>1825</v>
      </c>
      <c r="Q507" s="6"/>
      <c r="R507" s="6">
        <f t="shared" si="180"/>
        <v>-1</v>
      </c>
      <c r="S507" s="6">
        <f t="shared" si="181"/>
        <v>-1</v>
      </c>
      <c r="T507" s="6">
        <f t="shared" si="182"/>
        <v>-1</v>
      </c>
      <c r="U507" s="6">
        <f t="shared" si="183"/>
        <v>-1</v>
      </c>
      <c r="V507" s="6">
        <f t="shared" si="184"/>
        <v>-1</v>
      </c>
      <c r="W507" s="6"/>
      <c r="X507" s="7">
        <f t="shared" si="185"/>
        <v>-2590.73</v>
      </c>
      <c r="Y507" s="7">
        <f t="shared" si="186"/>
        <v>-4647.04</v>
      </c>
      <c r="Z507" s="7">
        <f t="shared" si="187"/>
        <v>-7207.2699999999995</v>
      </c>
      <c r="AA507" s="7">
        <f t="shared" si="188"/>
        <v>-1825</v>
      </c>
      <c r="AB507" s="6"/>
      <c r="AC507" s="5">
        <f>SUMIF('KPI data 2022'!$B:$B, $B507,'KPI data 2022'!$AI:$AI)</f>
        <v>7207.2699999999995</v>
      </c>
      <c r="AD507" s="5">
        <f>SUMIF('KPI data 2023'!$B:$B, $B507, 'KPI data 2023'!$AI:$AI)</f>
        <v>4647.04</v>
      </c>
      <c r="AE507" s="5">
        <f>SUMIF('KPI data 2024'!$B:$B, $B507, 'KPI data 2024'!$AI:$AI)</f>
        <v>2590.73</v>
      </c>
      <c r="AF507" s="5">
        <f t="shared" si="189"/>
        <v>0</v>
      </c>
      <c r="AG507" s="5">
        <f>IF(D507="Switzerland",SUMIF('Combined Budget 2025 CHF'!$B:$B,$B507,'Combined Budget 2025 CHF'!$Q:$Q),SUMIF('Combined Budget 2025 EUR'!$B:$B,$B507,'Combined Budget 2025 EUR'!$Q:$Q))</f>
        <v>2500</v>
      </c>
      <c r="AH507" s="6"/>
      <c r="AI507" s="6">
        <f t="shared" si="190"/>
        <v>-1</v>
      </c>
      <c r="AJ507" s="6">
        <f t="shared" si="191"/>
        <v>-1</v>
      </c>
      <c r="AK507" s="6">
        <f t="shared" si="192"/>
        <v>-1</v>
      </c>
      <c r="AL507" s="6">
        <f t="shared" si="193"/>
        <v>-1</v>
      </c>
      <c r="AM507" s="6">
        <f t="shared" si="194"/>
        <v>-1</v>
      </c>
      <c r="AN507" s="6"/>
      <c r="AO507" s="7">
        <f t="shared" si="195"/>
        <v>-2590.73</v>
      </c>
      <c r="AP507" s="7">
        <f t="shared" si="196"/>
        <v>-4647.04</v>
      </c>
      <c r="AQ507" s="7">
        <f t="shared" si="197"/>
        <v>-7207.2699999999995</v>
      </c>
      <c r="AR507" s="7">
        <f t="shared" si="198"/>
        <v>-2500</v>
      </c>
    </row>
    <row r="508" spans="2:44" x14ac:dyDescent="0.25">
      <c r="B508">
        <v>24003</v>
      </c>
      <c r="C508" t="s">
        <v>421</v>
      </c>
      <c r="D508" t="s">
        <v>27</v>
      </c>
      <c r="E508" s="1" t="str">
        <f>IF(D508="Switzerland", VLOOKUP($B508, 'Combined Budget 2025 CHF'!$B:$E, 4, 0), VLOOKUP($B508, 'Combined Budget 2025 EUR'!$B:$E, 4, 0))</f>
        <v>Netherlands Other / Belgium</v>
      </c>
      <c r="F508" s="1" t="s">
        <v>535</v>
      </c>
      <c r="G508" s="1" t="s">
        <v>106</v>
      </c>
      <c r="H508" t="str">
        <f>IF(D508="Switzerland", VLOOKUP($B508, 'Combined Budget 2025 CHF'!$B:$K, 10, 0), VLOOKUP($B508, 'Combined Budget 2025 EUR'!$B:$K, 10, 0))</f>
        <v>GG</v>
      </c>
      <c r="I508" t="s">
        <v>64</v>
      </c>
      <c r="J508">
        <f>YEAR(VLOOKUP($B508, 'KPI data 2025'!$B:$H, 7, 0))</f>
        <v>1900</v>
      </c>
      <c r="K508" t="str">
        <f t="shared" si="179"/>
        <v>Pre-2022</v>
      </c>
      <c r="L508" s="5">
        <f>SUMIF('KPI data 2022'!$B:$B, $B508,'KPI data 2022'!$X:$X)</f>
        <v>14675.560000000001</v>
      </c>
      <c r="M508" s="5">
        <f>SUMIF('KPI data 2023'!$B:$B, $B508, 'KPI data 2023'!$X:$X)</f>
        <v>7082.0199999999995</v>
      </c>
      <c r="N508" s="5">
        <f>SUMIF('KPI data 2024'!$B:$B, $B508, 'KPI data 2024'!$X:$X)</f>
        <v>1708.9099999999999</v>
      </c>
      <c r="O508" s="5">
        <f>SUMIF('KPI data 2025'!$B:$B, $B508, 'KPI data 2025'!$X:$X)</f>
        <v>468.91999999999996</v>
      </c>
      <c r="P508" s="5">
        <f>IF(D508="Switzerland",SUMIF('Combined Budget 2025 CHF'!$B:$B,$B508,'Combined Budget 2025 CHF'!$AF:$AF),SUMIF('Combined Budget 2025 EUR'!$B:$B,$B508,'Combined Budget 2025 EUR'!$AN:$AN))</f>
        <v>1095</v>
      </c>
      <c r="Q508" s="6"/>
      <c r="R508" s="6">
        <f t="shared" si="180"/>
        <v>-0.72560286966545928</v>
      </c>
      <c r="S508" s="6">
        <f t="shared" si="181"/>
        <v>-0.9337872527894584</v>
      </c>
      <c r="T508" s="6">
        <f t="shared" si="182"/>
        <v>-0.96804755661794162</v>
      </c>
      <c r="U508" s="6">
        <f t="shared" si="183"/>
        <v>-0.57176255707762569</v>
      </c>
      <c r="V508" s="6">
        <f t="shared" si="184"/>
        <v>-0.57720872290363534</v>
      </c>
      <c r="W508" s="6"/>
      <c r="X508" s="7">
        <f t="shared" si="185"/>
        <v>-1239.9899999999998</v>
      </c>
      <c r="Y508" s="7">
        <f t="shared" si="186"/>
        <v>-6613.0999999999995</v>
      </c>
      <c r="Z508" s="7">
        <f t="shared" si="187"/>
        <v>-14206.640000000001</v>
      </c>
      <c r="AA508" s="7">
        <f t="shared" si="188"/>
        <v>-626.08000000000004</v>
      </c>
      <c r="AB508" s="6"/>
      <c r="AC508" s="5">
        <f>SUMIF('KPI data 2022'!$B:$B, $B508,'KPI data 2022'!$AI:$AI)</f>
        <v>14675.560000000001</v>
      </c>
      <c r="AD508" s="5">
        <f>SUMIF('KPI data 2023'!$B:$B, $B508, 'KPI data 2023'!$AI:$AI)</f>
        <v>7082.0199999999995</v>
      </c>
      <c r="AE508" s="5">
        <f>SUMIF('KPI data 2024'!$B:$B, $B508, 'KPI data 2024'!$AI:$AI)</f>
        <v>1708.9099999999999</v>
      </c>
      <c r="AF508" s="5">
        <f t="shared" si="189"/>
        <v>468.91999999999996</v>
      </c>
      <c r="AG508" s="5">
        <f>IF(D508="Switzerland",SUMIF('Combined Budget 2025 CHF'!$B:$B,$B508,'Combined Budget 2025 CHF'!$Q:$Q),SUMIF('Combined Budget 2025 EUR'!$B:$B,$B508,'Combined Budget 2025 EUR'!$Q:$Q))</f>
        <v>1500</v>
      </c>
      <c r="AH508" s="6"/>
      <c r="AI508" s="6">
        <f t="shared" si="190"/>
        <v>-0.72560286966545928</v>
      </c>
      <c r="AJ508" s="6">
        <f t="shared" si="191"/>
        <v>-0.9337872527894584</v>
      </c>
      <c r="AK508" s="6">
        <f t="shared" si="192"/>
        <v>-0.96804755661794162</v>
      </c>
      <c r="AL508" s="6">
        <f t="shared" si="193"/>
        <v>-0.6873866666666667</v>
      </c>
      <c r="AM508" s="6">
        <f t="shared" si="194"/>
        <v>-0.57720872290363534</v>
      </c>
      <c r="AN508" s="6"/>
      <c r="AO508" s="7">
        <f t="shared" si="195"/>
        <v>-1239.9899999999998</v>
      </c>
      <c r="AP508" s="7">
        <f t="shared" si="196"/>
        <v>-6613.0999999999995</v>
      </c>
      <c r="AQ508" s="7">
        <f t="shared" si="197"/>
        <v>-14206.640000000001</v>
      </c>
      <c r="AR508" s="7">
        <f t="shared" si="198"/>
        <v>-1031.08</v>
      </c>
    </row>
    <row r="509" spans="2:44" x14ac:dyDescent="0.25">
      <c r="B509">
        <v>24013</v>
      </c>
      <c r="C509" t="s">
        <v>422</v>
      </c>
      <c r="D509" t="s">
        <v>27</v>
      </c>
      <c r="E509" s="1" t="str">
        <f>IF(D509="Switzerland", VLOOKUP($B509, 'Combined Budget 2025 CHF'!$B:$E, 4, 0), VLOOKUP($B509, 'Combined Budget 2025 EUR'!$B:$E, 4, 0))</f>
        <v>Netherlands Other / Belgium</v>
      </c>
      <c r="F509" s="1" t="s">
        <v>535</v>
      </c>
      <c r="G509" s="1" t="s">
        <v>106</v>
      </c>
      <c r="H509" t="str">
        <f>IF(D509="Switzerland", VLOOKUP($B509, 'Combined Budget 2025 CHF'!$B:$K, 10, 0), VLOOKUP($B509, 'Combined Budget 2025 EUR'!$B:$K, 10, 0))</f>
        <v>GG</v>
      </c>
      <c r="I509" t="s">
        <v>64</v>
      </c>
      <c r="J509">
        <f>YEAR(VLOOKUP($B509, 'KPI data 2025'!$B:$H, 7, 0))</f>
        <v>1900</v>
      </c>
      <c r="K509" t="str">
        <f t="shared" si="179"/>
        <v>Pre-2022</v>
      </c>
      <c r="L509" s="5">
        <f>SUMIF('KPI data 2022'!$B:$B, $B509,'KPI data 2022'!$X:$X)</f>
        <v>4940.93</v>
      </c>
      <c r="M509" s="5">
        <f>SUMIF('KPI data 2023'!$B:$B, $B509, 'KPI data 2023'!$X:$X)</f>
        <v>6510.8000000000011</v>
      </c>
      <c r="N509" s="5">
        <f>SUMIF('KPI data 2024'!$B:$B, $B509, 'KPI data 2024'!$X:$X)</f>
        <v>6789.92</v>
      </c>
      <c r="O509" s="5">
        <f>SUMIF('KPI data 2025'!$B:$B, $B509, 'KPI data 2025'!$X:$X)</f>
        <v>6625.06</v>
      </c>
      <c r="P509" s="5">
        <f>IF(D509="Switzerland",SUMIF('Combined Budget 2025 CHF'!$B:$B,$B509,'Combined Budget 2025 CHF'!$AF:$AF),SUMIF('Combined Budget 2025 EUR'!$B:$B,$B509,'Combined Budget 2025 EUR'!$AN:$AN))</f>
        <v>4745</v>
      </c>
      <c r="Q509" s="6"/>
      <c r="R509" s="6">
        <f t="shared" si="180"/>
        <v>-2.428010933854885E-2</v>
      </c>
      <c r="S509" s="6">
        <f t="shared" si="181"/>
        <v>1.7549302697057012E-2</v>
      </c>
      <c r="T509" s="6">
        <f t="shared" si="182"/>
        <v>0.34085283539738476</v>
      </c>
      <c r="U509" s="6">
        <f t="shared" si="183"/>
        <v>0.39621917808219176</v>
      </c>
      <c r="V509" s="6">
        <f t="shared" si="184"/>
        <v>7.6081781498097856E-2</v>
      </c>
      <c r="W509" s="6"/>
      <c r="X509" s="7">
        <f t="shared" si="185"/>
        <v>-164.85999999999967</v>
      </c>
      <c r="Y509" s="7">
        <f t="shared" si="186"/>
        <v>114.25999999999931</v>
      </c>
      <c r="Z509" s="7">
        <f t="shared" si="187"/>
        <v>1684.13</v>
      </c>
      <c r="AA509" s="7">
        <f t="shared" si="188"/>
        <v>1880.0600000000004</v>
      </c>
      <c r="AB509" s="6"/>
      <c r="AC509" s="5">
        <f>SUMIF('KPI data 2022'!$B:$B, $B509,'KPI data 2022'!$AI:$AI)</f>
        <v>4940.93</v>
      </c>
      <c r="AD509" s="5">
        <f>SUMIF('KPI data 2023'!$B:$B, $B509, 'KPI data 2023'!$AI:$AI)</f>
        <v>6510.8000000000011</v>
      </c>
      <c r="AE509" s="5">
        <f>SUMIF('KPI data 2024'!$B:$B, $B509, 'KPI data 2024'!$AI:$AI)</f>
        <v>6789.92</v>
      </c>
      <c r="AF509" s="5">
        <f t="shared" si="189"/>
        <v>6625.06</v>
      </c>
      <c r="AG509" s="5">
        <f>IF(D509="Switzerland",SUMIF('Combined Budget 2025 CHF'!$B:$B,$B509,'Combined Budget 2025 CHF'!$Q:$Q),SUMIF('Combined Budget 2025 EUR'!$B:$B,$B509,'Combined Budget 2025 EUR'!$Q:$Q))</f>
        <v>6500</v>
      </c>
      <c r="AH509" s="6"/>
      <c r="AI509" s="6">
        <f t="shared" si="190"/>
        <v>-2.428010933854885E-2</v>
      </c>
      <c r="AJ509" s="6">
        <f t="shared" si="191"/>
        <v>1.7549302697057012E-2</v>
      </c>
      <c r="AK509" s="6">
        <f t="shared" si="192"/>
        <v>0.34085283539738476</v>
      </c>
      <c r="AL509" s="6">
        <f t="shared" si="193"/>
        <v>1.9240000000000146E-2</v>
      </c>
      <c r="AM509" s="6">
        <f t="shared" si="194"/>
        <v>7.6081781498097856E-2</v>
      </c>
      <c r="AN509" s="6"/>
      <c r="AO509" s="7">
        <f t="shared" si="195"/>
        <v>-164.85999999999967</v>
      </c>
      <c r="AP509" s="7">
        <f t="shared" si="196"/>
        <v>114.25999999999931</v>
      </c>
      <c r="AQ509" s="7">
        <f t="shared" si="197"/>
        <v>1684.13</v>
      </c>
      <c r="AR509" s="7">
        <f t="shared" si="198"/>
        <v>125.0600000000004</v>
      </c>
    </row>
    <row r="510" spans="2:44" x14ac:dyDescent="0.25">
      <c r="B510">
        <v>24033</v>
      </c>
      <c r="C510" t="s">
        <v>423</v>
      </c>
      <c r="D510" t="s">
        <v>27</v>
      </c>
      <c r="E510" s="1" t="str">
        <f>IF(D510="Switzerland", VLOOKUP($B510, 'Combined Budget 2025 CHF'!$B:$E, 4, 0), VLOOKUP($B510, 'Combined Budget 2025 EUR'!$B:$E, 4, 0))</f>
        <v>Netherlands Other / Belgium</v>
      </c>
      <c r="F510" s="1" t="s">
        <v>535</v>
      </c>
      <c r="G510" s="1" t="s">
        <v>106</v>
      </c>
      <c r="H510" t="str">
        <f>IF(D510="Switzerland", VLOOKUP($B510, 'Combined Budget 2025 CHF'!$B:$K, 10, 0), VLOOKUP($B510, 'Combined Budget 2025 EUR'!$B:$K, 10, 0))</f>
        <v>GG</v>
      </c>
      <c r="I510" t="s">
        <v>64</v>
      </c>
      <c r="J510">
        <f>YEAR(VLOOKUP($B510, 'KPI data 2025'!$B:$H, 7, 0))</f>
        <v>2021</v>
      </c>
      <c r="K510" t="str">
        <f t="shared" si="179"/>
        <v>Pre-2022</v>
      </c>
      <c r="L510" s="5">
        <f>SUMIF('KPI data 2022'!$B:$B, $B510,'KPI data 2022'!$X:$X)</f>
        <v>12307.330000000002</v>
      </c>
      <c r="M510" s="5">
        <f>SUMIF('KPI data 2023'!$B:$B, $B510, 'KPI data 2023'!$X:$X)</f>
        <v>10769.04</v>
      </c>
      <c r="N510" s="5">
        <f>SUMIF('KPI data 2024'!$B:$B, $B510, 'KPI data 2024'!$X:$X)</f>
        <v>8192.7900000000009</v>
      </c>
      <c r="O510" s="5">
        <f>SUMIF('KPI data 2025'!$B:$B, $B510, 'KPI data 2025'!$X:$X)</f>
        <v>9621.31</v>
      </c>
      <c r="P510" s="5">
        <f>IF(D510="Switzerland",SUMIF('Combined Budget 2025 CHF'!$B:$B,$B510,'Combined Budget 2025 CHF'!$AF:$AF),SUMIF('Combined Budget 2025 EUR'!$B:$B,$B510,'Combined Budget 2025 EUR'!$AN:$AN))</f>
        <v>5840</v>
      </c>
      <c r="Q510" s="6"/>
      <c r="R510" s="6">
        <f t="shared" si="180"/>
        <v>0.17436306801468104</v>
      </c>
      <c r="S510" s="6">
        <f t="shared" si="181"/>
        <v>-0.10657681650360673</v>
      </c>
      <c r="T510" s="6">
        <f t="shared" si="182"/>
        <v>-0.21824554960336662</v>
      </c>
      <c r="U510" s="6">
        <f t="shared" si="183"/>
        <v>0.64748458904109585</v>
      </c>
      <c r="V510" s="6">
        <f t="shared" si="184"/>
        <v>-5.9697500444134577E-2</v>
      </c>
      <c r="W510" s="6"/>
      <c r="X510" s="7">
        <f t="shared" si="185"/>
        <v>1428.5199999999986</v>
      </c>
      <c r="Y510" s="7">
        <f t="shared" si="186"/>
        <v>-1147.7300000000014</v>
      </c>
      <c r="Z510" s="7">
        <f t="shared" si="187"/>
        <v>-2686.0200000000023</v>
      </c>
      <c r="AA510" s="7">
        <f t="shared" si="188"/>
        <v>3781.3099999999995</v>
      </c>
      <c r="AB510" s="6"/>
      <c r="AC510" s="5">
        <f>SUMIF('KPI data 2022'!$B:$B, $B510,'KPI data 2022'!$AI:$AI)</f>
        <v>12307.330000000002</v>
      </c>
      <c r="AD510" s="5">
        <f>SUMIF('KPI data 2023'!$B:$B, $B510, 'KPI data 2023'!$AI:$AI)</f>
        <v>10769.04</v>
      </c>
      <c r="AE510" s="5">
        <f>SUMIF('KPI data 2024'!$B:$B, $B510, 'KPI data 2024'!$AI:$AI)</f>
        <v>8192.7900000000009</v>
      </c>
      <c r="AF510" s="5">
        <f t="shared" si="189"/>
        <v>9621.31</v>
      </c>
      <c r="AG510" s="5">
        <f>IF(D510="Switzerland",SUMIF('Combined Budget 2025 CHF'!$B:$B,$B510,'Combined Budget 2025 CHF'!$Q:$Q),SUMIF('Combined Budget 2025 EUR'!$B:$B,$B510,'Combined Budget 2025 EUR'!$Q:$Q))</f>
        <v>8000</v>
      </c>
      <c r="AH510" s="6"/>
      <c r="AI510" s="6">
        <f t="shared" si="190"/>
        <v>0.17436306801468104</v>
      </c>
      <c r="AJ510" s="6">
        <f t="shared" si="191"/>
        <v>-0.10657681650360673</v>
      </c>
      <c r="AK510" s="6">
        <f t="shared" si="192"/>
        <v>-0.21824554960336662</v>
      </c>
      <c r="AL510" s="6">
        <f t="shared" si="193"/>
        <v>0.20266374999999992</v>
      </c>
      <c r="AM510" s="6">
        <f t="shared" si="194"/>
        <v>-5.9697500444134577E-2</v>
      </c>
      <c r="AN510" s="6"/>
      <c r="AO510" s="7">
        <f t="shared" si="195"/>
        <v>1428.5199999999986</v>
      </c>
      <c r="AP510" s="7">
        <f t="shared" si="196"/>
        <v>-1147.7300000000014</v>
      </c>
      <c r="AQ510" s="7">
        <f t="shared" si="197"/>
        <v>-2686.0200000000023</v>
      </c>
      <c r="AR510" s="7">
        <f t="shared" si="198"/>
        <v>1621.3099999999995</v>
      </c>
    </row>
    <row r="511" spans="2:44" x14ac:dyDescent="0.25">
      <c r="B511" s="1">
        <v>20825</v>
      </c>
      <c r="C511" s="1" t="s">
        <v>267</v>
      </c>
      <c r="D511" s="1" t="s">
        <v>23</v>
      </c>
      <c r="E511" s="1" t="str">
        <f>IF(D511="Switzerland", VLOOKUP($B511, 'Combined Budget 2025 CHF'!$B:$E, 4, 0), VLOOKUP($B511, 'Combined Budget 2025 EUR'!$B:$E, 4, 0))</f>
        <v>South East / Bayern</v>
      </c>
      <c r="F511" s="1" t="s">
        <v>535</v>
      </c>
      <c r="G511" s="1" t="s">
        <v>106</v>
      </c>
      <c r="H511" t="str">
        <f>IF(D511="Switzerland", VLOOKUP($B511, 'Combined Budget 2025 CHF'!$B:$K, 10, 0), VLOOKUP($B511, 'Combined Budget 2025 EUR'!$B:$K, 10, 0))</f>
        <v>NKD24</v>
      </c>
      <c r="I511" t="s">
        <v>64</v>
      </c>
      <c r="J511">
        <f>YEAR(VLOOKUP($B511, 'KPI data 2025'!$B:$H, 7, 0))</f>
        <v>2024</v>
      </c>
      <c r="K511">
        <f t="shared" si="179"/>
        <v>2024</v>
      </c>
      <c r="L511" s="5">
        <f>SUMIF('KPI data 2022'!$B:$B, $B511,'KPI data 2022'!$X:$X)</f>
        <v>0</v>
      </c>
      <c r="M511" s="5">
        <f>SUMIF('KPI data 2023'!$B:$B, $B511, 'KPI data 2023'!$X:$X)</f>
        <v>0</v>
      </c>
      <c r="N511" s="5">
        <f>SUMIF('KPI data 2024'!$B:$B, $B511, 'KPI data 2024'!$X:$X)</f>
        <v>18782.96</v>
      </c>
      <c r="O511" s="5">
        <f>SUMIF('KPI data 2025'!$B:$B, $B511, 'KPI data 2025'!$X:$X)</f>
        <v>10179.1</v>
      </c>
      <c r="P511" s="5">
        <f>IF(D511="Switzerland",SUMIF('Combined Budget 2025 CHF'!$B:$B,$B511,'Combined Budget 2025 CHF'!$AF:$AF),SUMIF('Combined Budget 2025 EUR'!$B:$B,$B511,'Combined Budget 2025 EUR'!$AN:$AN))</f>
        <v>17520</v>
      </c>
      <c r="Q511" s="6"/>
      <c r="R511" s="6">
        <f t="shared" si="180"/>
        <v>-0.45806731207434814</v>
      </c>
      <c r="S511" s="6" t="str">
        <f t="shared" si="181"/>
        <v>N/A</v>
      </c>
      <c r="T511" s="6" t="str">
        <f t="shared" si="182"/>
        <v>N/A</v>
      </c>
      <c r="U511" s="6">
        <f t="shared" si="183"/>
        <v>-0.41900114155251145</v>
      </c>
      <c r="V511" s="6" t="str">
        <f t="shared" si="184"/>
        <v>N/A</v>
      </c>
      <c r="W511" s="6"/>
      <c r="X511" s="7">
        <f t="shared" si="185"/>
        <v>-8603.8599999999988</v>
      </c>
      <c r="Y511" s="7">
        <f t="shared" si="186"/>
        <v>10179.1</v>
      </c>
      <c r="Z511" s="7">
        <f t="shared" si="187"/>
        <v>10179.1</v>
      </c>
      <c r="AA511" s="7">
        <f t="shared" si="188"/>
        <v>-7340.9</v>
      </c>
      <c r="AB511" s="6"/>
      <c r="AC511" s="5">
        <f>SUMIF('KPI data 2022'!$B:$B, $B511,'KPI data 2022'!$AI:$AI)</f>
        <v>0</v>
      </c>
      <c r="AD511" s="5">
        <f>SUMIF('KPI data 2023'!$B:$B, $B511, 'KPI data 2023'!$AI:$AI)</f>
        <v>0</v>
      </c>
      <c r="AE511" s="5">
        <f>SUMIF('KPI data 2024'!$B:$B, $B511, 'KPI data 2024'!$AI:$AI)</f>
        <v>18782.96</v>
      </c>
      <c r="AF511" s="5">
        <f t="shared" si="189"/>
        <v>10179.1</v>
      </c>
      <c r="AG511" s="5">
        <f>IF(D511="Switzerland",SUMIF('Combined Budget 2025 CHF'!$B:$B,$B511,'Combined Budget 2025 CHF'!$Q:$Q),SUMIF('Combined Budget 2025 EUR'!$B:$B,$B511,'Combined Budget 2025 EUR'!$Q:$Q))</f>
        <v>24000</v>
      </c>
      <c r="AH511" s="6"/>
      <c r="AI511" s="6">
        <f t="shared" si="190"/>
        <v>-0.45806731207434814</v>
      </c>
      <c r="AJ511" s="6" t="str">
        <f t="shared" si="191"/>
        <v>N/A</v>
      </c>
      <c r="AK511" s="6" t="str">
        <f t="shared" si="192"/>
        <v>N/A</v>
      </c>
      <c r="AL511" s="6">
        <f t="shared" si="193"/>
        <v>-0.57587083333333333</v>
      </c>
      <c r="AM511" s="6" t="str">
        <f t="shared" si="194"/>
        <v>N/A</v>
      </c>
      <c r="AN511" s="6"/>
      <c r="AO511" s="7">
        <f t="shared" si="195"/>
        <v>-8603.8599999999988</v>
      </c>
      <c r="AP511" s="7">
        <f t="shared" si="196"/>
        <v>10179.1</v>
      </c>
      <c r="AQ511" s="7">
        <f t="shared" si="197"/>
        <v>10179.1</v>
      </c>
      <c r="AR511" s="7">
        <f t="shared" si="198"/>
        <v>-13820.9</v>
      </c>
    </row>
    <row r="512" spans="2:44" x14ac:dyDescent="0.25">
      <c r="B512" s="1">
        <v>20997</v>
      </c>
      <c r="C512" s="1" t="s">
        <v>235</v>
      </c>
      <c r="D512" s="1" t="s">
        <v>23</v>
      </c>
      <c r="E512" s="1" t="str">
        <f>IF(D512="Switzerland", VLOOKUP($B512, 'Combined Budget 2025 CHF'!$B:$E, 4, 0), VLOOKUP($B512, 'Combined Budget 2025 EUR'!$B:$E, 4, 0))</f>
        <v>South West</v>
      </c>
      <c r="F512" s="1" t="s">
        <v>535</v>
      </c>
      <c r="G512" s="1" t="s">
        <v>106</v>
      </c>
      <c r="H512" t="str">
        <f>IF(D512="Switzerland", VLOOKUP($B512, 'Combined Budget 2025 CHF'!$B:$K, 10, 0), VLOOKUP($B512, 'Combined Budget 2025 EUR'!$B:$K, 10, 0))</f>
        <v>NKD24</v>
      </c>
      <c r="I512" t="s">
        <v>64</v>
      </c>
      <c r="J512">
        <f>YEAR(VLOOKUP($B512, 'KPI data 2025'!$B:$H, 7, 0))</f>
        <v>2024</v>
      </c>
      <c r="K512">
        <f t="shared" ref="K512:K543" si="199">IF(J512&lt;2022, "Pre-2022", J512)</f>
        <v>2024</v>
      </c>
      <c r="L512" s="5">
        <f>SUMIF('KPI data 2022'!$B:$B, $B512,'KPI data 2022'!$X:$X)</f>
        <v>0</v>
      </c>
      <c r="M512" s="5">
        <f>SUMIF('KPI data 2023'!$B:$B, $B512, 'KPI data 2023'!$X:$X)</f>
        <v>0</v>
      </c>
      <c r="N512" s="5">
        <f>SUMIF('KPI data 2024'!$B:$B, $B512, 'KPI data 2024'!$X:$X)</f>
        <v>4121.68</v>
      </c>
      <c r="O512" s="5">
        <f>SUMIF('KPI data 2025'!$B:$B, $B512, 'KPI data 2025'!$X:$X)</f>
        <v>0</v>
      </c>
      <c r="P512" s="5">
        <f>IF(D512="Switzerland",SUMIF('Combined Budget 2025 CHF'!$B:$B,$B512,'Combined Budget 2025 CHF'!$AF:$AF),SUMIF('Combined Budget 2025 EUR'!$B:$B,$B512,'Combined Budget 2025 EUR'!$AN:$AN))</f>
        <v>7300</v>
      </c>
      <c r="Q512" s="6"/>
      <c r="R512" s="6">
        <f t="shared" ref="R512:R543" si="200">IFERROR($O512/N512-1, "N/A")</f>
        <v>-1</v>
      </c>
      <c r="S512" s="6" t="str">
        <f t="shared" ref="S512:S543" si="201">IFERROR($O512/M512-1, "N/A")</f>
        <v>N/A</v>
      </c>
      <c r="T512" s="6" t="str">
        <f t="shared" ref="T512:T543" si="202">IFERROR($O512/L512-1, "N/A")</f>
        <v>N/A</v>
      </c>
      <c r="U512" s="6">
        <f t="shared" ref="U512:U543" si="203">IFERROR($O512/P512-1, "N/A")</f>
        <v>-1</v>
      </c>
      <c r="V512" s="6">
        <f t="shared" ref="V512:V543" si="204">IFERROR(_xlfn.RRI(4,L512,O512), "N/A")</f>
        <v>0</v>
      </c>
      <c r="W512" s="6"/>
      <c r="X512" s="7">
        <f t="shared" ref="X512:X543" si="205">$O512-N512</f>
        <v>-4121.68</v>
      </c>
      <c r="Y512" s="7">
        <f t="shared" ref="Y512:Y543" si="206">$O512-M512</f>
        <v>0</v>
      </c>
      <c r="Z512" s="7">
        <f t="shared" ref="Z512:Z543" si="207">$O512-L512</f>
        <v>0</v>
      </c>
      <c r="AA512" s="7">
        <f t="shared" ref="AA512:AA543" si="208">$O512-P512</f>
        <v>-7300</v>
      </c>
      <c r="AB512" s="6"/>
      <c r="AC512" s="5">
        <f>SUMIF('KPI data 2022'!$B:$B, $B512,'KPI data 2022'!$AI:$AI)</f>
        <v>0</v>
      </c>
      <c r="AD512" s="5">
        <f>SUMIF('KPI data 2023'!$B:$B, $B512, 'KPI data 2023'!$AI:$AI)</f>
        <v>0</v>
      </c>
      <c r="AE512" s="5">
        <f>SUMIF('KPI data 2024'!$B:$B, $B512, 'KPI data 2024'!$AI:$AI)</f>
        <v>4121.68</v>
      </c>
      <c r="AF512" s="5">
        <f t="shared" si="189"/>
        <v>0</v>
      </c>
      <c r="AG512" s="5">
        <f>IF(D512="Switzerland",SUMIF('Combined Budget 2025 CHF'!$B:$B,$B512,'Combined Budget 2025 CHF'!$Q:$Q),SUMIF('Combined Budget 2025 EUR'!$B:$B,$B512,'Combined Budget 2025 EUR'!$Q:$Q))</f>
        <v>10000</v>
      </c>
      <c r="AH512" s="6"/>
      <c r="AI512" s="6">
        <f t="shared" si="190"/>
        <v>-1</v>
      </c>
      <c r="AJ512" s="6" t="str">
        <f t="shared" si="191"/>
        <v>N/A</v>
      </c>
      <c r="AK512" s="6" t="str">
        <f t="shared" si="192"/>
        <v>N/A</v>
      </c>
      <c r="AL512" s="6">
        <f t="shared" si="193"/>
        <v>-1</v>
      </c>
      <c r="AM512" s="6">
        <f t="shared" si="194"/>
        <v>0</v>
      </c>
      <c r="AN512" s="6"/>
      <c r="AO512" s="7">
        <f t="shared" si="195"/>
        <v>-4121.68</v>
      </c>
      <c r="AP512" s="7">
        <f t="shared" si="196"/>
        <v>0</v>
      </c>
      <c r="AQ512" s="7">
        <f t="shared" si="197"/>
        <v>0</v>
      </c>
      <c r="AR512" s="7">
        <f t="shared" si="198"/>
        <v>-10000</v>
      </c>
    </row>
    <row r="513" spans="2:44" x14ac:dyDescent="0.25">
      <c r="B513">
        <v>21108</v>
      </c>
      <c r="C513" t="s">
        <v>470</v>
      </c>
      <c r="D513" t="s">
        <v>31</v>
      </c>
      <c r="E513" s="1" t="str">
        <f>IF(D513="Switzerland", VLOOKUP($B513, 'Combined Budget 2025 CHF'!$B:$E, 4, 0), VLOOKUP($B513, 'Combined Budget 2025 EUR'!$B:$E, 4, 0))</f>
        <v>German Switzerland</v>
      </c>
      <c r="F513" s="1" t="s">
        <v>535</v>
      </c>
      <c r="G513" s="1" t="s">
        <v>106</v>
      </c>
      <c r="H513" t="str">
        <f>IF(D513="Switzerland", VLOOKUP($B513, 'Combined Budget 2025 CHF'!$B:$K, 10, 0), VLOOKUP($B513, 'Combined Budget 2025 EUR'!$B:$K, 10, 0))</f>
        <v>NKD24</v>
      </c>
      <c r="I513" t="s">
        <v>64</v>
      </c>
      <c r="J513">
        <f>YEAR(VLOOKUP($B513, 'KPI data 2025'!$B:$H, 7, 0))</f>
        <v>2024</v>
      </c>
      <c r="K513">
        <f t="shared" si="199"/>
        <v>2024</v>
      </c>
      <c r="L513" s="5">
        <f>SUMIF('KPI data 2022'!$B:$B, $B513,'KPI data 2022'!$X:$X)</f>
        <v>0</v>
      </c>
      <c r="M513" s="5">
        <f>SUMIF('KPI data 2023'!$B:$B, $B513, 'KPI data 2023'!$X:$X)</f>
        <v>0</v>
      </c>
      <c r="N513" s="5">
        <f>SUMIF('KPI data 2024'!$B:$B, $B513, 'KPI data 2024'!$X:$X)</f>
        <v>8310.69</v>
      </c>
      <c r="O513" s="5">
        <f>SUMIF('KPI data 2025'!$B:$B, $B513, 'KPI data 2025'!$X:$X)</f>
        <v>7753.41</v>
      </c>
      <c r="P513" s="5">
        <f>IF(D513="Switzerland",SUMIF('Combined Budget 2025 CHF'!$B:$B,$B513,'Combined Budget 2025 CHF'!$AF:$AF),SUMIF('Combined Budget 2025 EUR'!$B:$B,$B513,'Combined Budget 2025 EUR'!$AN:$AN))</f>
        <v>9490</v>
      </c>
      <c r="Q513" s="6"/>
      <c r="R513" s="6">
        <f t="shared" si="200"/>
        <v>-6.7055804030712318E-2</v>
      </c>
      <c r="S513" s="6" t="str">
        <f t="shared" si="201"/>
        <v>N/A</v>
      </c>
      <c r="T513" s="6" t="str">
        <f t="shared" si="202"/>
        <v>N/A</v>
      </c>
      <c r="U513" s="6">
        <f t="shared" si="203"/>
        <v>-0.18299157007376188</v>
      </c>
      <c r="V513" s="6" t="str">
        <f t="shared" si="204"/>
        <v>N/A</v>
      </c>
      <c r="W513" s="6"/>
      <c r="X513" s="7">
        <f t="shared" si="205"/>
        <v>-557.28000000000065</v>
      </c>
      <c r="Y513" s="7">
        <f t="shared" si="206"/>
        <v>7753.41</v>
      </c>
      <c r="Z513" s="7">
        <f t="shared" si="207"/>
        <v>7753.41</v>
      </c>
      <c r="AA513" s="7">
        <f t="shared" si="208"/>
        <v>-1736.5900000000001</v>
      </c>
      <c r="AB513" s="6"/>
      <c r="AC513" s="5">
        <f>SUMIF('KPI data 2022'!$B:$B, $B513,'KPI data 2022'!$AI:$AI)</f>
        <v>0</v>
      </c>
      <c r="AD513" s="5">
        <f>SUMIF('KPI data 2023'!$B:$B, $B513, 'KPI data 2023'!$AI:$AI)</f>
        <v>0</v>
      </c>
      <c r="AE513" s="5">
        <f>SUMIF('KPI data 2024'!$B:$B, $B513, 'KPI data 2024'!$AI:$AI)</f>
        <v>8310.69</v>
      </c>
      <c r="AF513" s="5">
        <f t="shared" si="189"/>
        <v>7753.41</v>
      </c>
      <c r="AG513" s="5">
        <f>IF(D513="Switzerland",SUMIF('Combined Budget 2025 CHF'!$B:$B,$B513,'Combined Budget 2025 CHF'!$Q:$Q),SUMIF('Combined Budget 2025 EUR'!$B:$B,$B513,'Combined Budget 2025 EUR'!$Q:$Q))</f>
        <v>13000</v>
      </c>
      <c r="AH513" s="6"/>
      <c r="AI513" s="6">
        <f t="shared" si="190"/>
        <v>-6.7055804030712318E-2</v>
      </c>
      <c r="AJ513" s="6" t="str">
        <f t="shared" si="191"/>
        <v>N/A</v>
      </c>
      <c r="AK513" s="6" t="str">
        <f t="shared" si="192"/>
        <v>N/A</v>
      </c>
      <c r="AL513" s="6">
        <f t="shared" si="193"/>
        <v>-0.40358384615384613</v>
      </c>
      <c r="AM513" s="6" t="str">
        <f t="shared" si="194"/>
        <v>N/A</v>
      </c>
      <c r="AN513" s="6"/>
      <c r="AO513" s="7">
        <f t="shared" si="195"/>
        <v>-557.28000000000065</v>
      </c>
      <c r="AP513" s="7">
        <f t="shared" si="196"/>
        <v>7753.41</v>
      </c>
      <c r="AQ513" s="7">
        <f t="shared" si="197"/>
        <v>7753.41</v>
      </c>
      <c r="AR513" s="7">
        <f t="shared" si="198"/>
        <v>-5246.59</v>
      </c>
    </row>
    <row r="514" spans="2:44" x14ac:dyDescent="0.25">
      <c r="B514">
        <v>21109</v>
      </c>
      <c r="C514" t="s">
        <v>471</v>
      </c>
      <c r="D514" t="s">
        <v>31</v>
      </c>
      <c r="E514" s="1" t="str">
        <f>IF(D514="Switzerland", VLOOKUP($B514, 'Combined Budget 2025 CHF'!$B:$E, 4, 0), VLOOKUP($B514, 'Combined Budget 2025 EUR'!$B:$E, 4, 0))</f>
        <v>German Switzerland</v>
      </c>
      <c r="F514" s="1" t="s">
        <v>535</v>
      </c>
      <c r="G514" s="1" t="s">
        <v>106</v>
      </c>
      <c r="H514" t="str">
        <f>IF(D514="Switzerland", VLOOKUP($B514, 'Combined Budget 2025 CHF'!$B:$K, 10, 0), VLOOKUP($B514, 'Combined Budget 2025 EUR'!$B:$K, 10, 0))</f>
        <v>NKD24</v>
      </c>
      <c r="I514" t="s">
        <v>64</v>
      </c>
      <c r="J514">
        <f>YEAR(VLOOKUP($B514, 'KPI data 2025'!$B:$H, 7, 0))</f>
        <v>2024</v>
      </c>
      <c r="K514">
        <f t="shared" si="199"/>
        <v>2024</v>
      </c>
      <c r="L514" s="5">
        <f>SUMIF('KPI data 2022'!$B:$B, $B514,'KPI data 2022'!$X:$X)</f>
        <v>0</v>
      </c>
      <c r="M514" s="5">
        <f>SUMIF('KPI data 2023'!$B:$B, $B514, 'KPI data 2023'!$X:$X)</f>
        <v>0</v>
      </c>
      <c r="N514" s="5">
        <f>SUMIF('KPI data 2024'!$B:$B, $B514, 'KPI data 2024'!$X:$X)</f>
        <v>12915.829999999998</v>
      </c>
      <c r="O514" s="5">
        <f>SUMIF('KPI data 2025'!$B:$B, $B514, 'KPI data 2025'!$X:$X)</f>
        <v>4359.01</v>
      </c>
      <c r="P514" s="5">
        <f>IF(D514="Switzerland",SUMIF('Combined Budget 2025 CHF'!$B:$B,$B514,'Combined Budget 2025 CHF'!$AF:$AF),SUMIF('Combined Budget 2025 EUR'!$B:$B,$B514,'Combined Budget 2025 EUR'!$AN:$AN))</f>
        <v>11680</v>
      </c>
      <c r="Q514" s="6"/>
      <c r="R514" s="6">
        <f t="shared" si="200"/>
        <v>-0.66250639718856619</v>
      </c>
      <c r="S514" s="6" t="str">
        <f t="shared" si="201"/>
        <v>N/A</v>
      </c>
      <c r="T514" s="6" t="str">
        <f t="shared" si="202"/>
        <v>N/A</v>
      </c>
      <c r="U514" s="6">
        <f t="shared" si="203"/>
        <v>-0.62679708904109588</v>
      </c>
      <c r="V514" s="6" t="str">
        <f t="shared" si="204"/>
        <v>N/A</v>
      </c>
      <c r="W514" s="6"/>
      <c r="X514" s="7">
        <f t="shared" si="205"/>
        <v>-8556.8199999999979</v>
      </c>
      <c r="Y514" s="7">
        <f t="shared" si="206"/>
        <v>4359.01</v>
      </c>
      <c r="Z514" s="7">
        <f t="shared" si="207"/>
        <v>4359.01</v>
      </c>
      <c r="AA514" s="7">
        <f t="shared" si="208"/>
        <v>-7320.99</v>
      </c>
      <c r="AB514" s="6"/>
      <c r="AC514" s="5">
        <f>SUMIF('KPI data 2022'!$B:$B, $B514,'KPI data 2022'!$AI:$AI)</f>
        <v>0</v>
      </c>
      <c r="AD514" s="5">
        <f>SUMIF('KPI data 2023'!$B:$B, $B514, 'KPI data 2023'!$AI:$AI)</f>
        <v>0</v>
      </c>
      <c r="AE514" s="5">
        <f>SUMIF('KPI data 2024'!$B:$B, $B514, 'KPI data 2024'!$AI:$AI)</f>
        <v>12915.829999999998</v>
      </c>
      <c r="AF514" s="5">
        <f t="shared" si="189"/>
        <v>4359.01</v>
      </c>
      <c r="AG514" s="5">
        <f>IF(D514="Switzerland",SUMIF('Combined Budget 2025 CHF'!$B:$B,$B514,'Combined Budget 2025 CHF'!$Q:$Q),SUMIF('Combined Budget 2025 EUR'!$B:$B,$B514,'Combined Budget 2025 EUR'!$Q:$Q))</f>
        <v>16000</v>
      </c>
      <c r="AH514" s="6"/>
      <c r="AI514" s="6">
        <f t="shared" si="190"/>
        <v>-0.66250639718856619</v>
      </c>
      <c r="AJ514" s="6" t="str">
        <f t="shared" si="191"/>
        <v>N/A</v>
      </c>
      <c r="AK514" s="6" t="str">
        <f t="shared" si="192"/>
        <v>N/A</v>
      </c>
      <c r="AL514" s="6">
        <f t="shared" si="193"/>
        <v>-0.72756187499999991</v>
      </c>
      <c r="AM514" s="6" t="str">
        <f t="shared" si="194"/>
        <v>N/A</v>
      </c>
      <c r="AN514" s="6"/>
      <c r="AO514" s="7">
        <f t="shared" si="195"/>
        <v>-8556.8199999999979</v>
      </c>
      <c r="AP514" s="7">
        <f t="shared" si="196"/>
        <v>4359.01</v>
      </c>
      <c r="AQ514" s="7">
        <f t="shared" si="197"/>
        <v>4359.01</v>
      </c>
      <c r="AR514" s="7">
        <f t="shared" si="198"/>
        <v>-11640.99</v>
      </c>
    </row>
    <row r="515" spans="2:44" x14ac:dyDescent="0.25">
      <c r="B515">
        <v>21110</v>
      </c>
      <c r="C515" t="s">
        <v>472</v>
      </c>
      <c r="D515" t="s">
        <v>31</v>
      </c>
      <c r="E515" s="1" t="str">
        <f>IF(D515="Switzerland", VLOOKUP($B515, 'Combined Budget 2025 CHF'!$B:$E, 4, 0), VLOOKUP($B515, 'Combined Budget 2025 EUR'!$B:$E, 4, 0))</f>
        <v>German Switzerland</v>
      </c>
      <c r="F515" s="1" t="s">
        <v>535</v>
      </c>
      <c r="G515" s="1" t="s">
        <v>106</v>
      </c>
      <c r="H515" t="str">
        <f>IF(D515="Switzerland", VLOOKUP($B515, 'Combined Budget 2025 CHF'!$B:$K, 10, 0), VLOOKUP($B515, 'Combined Budget 2025 EUR'!$B:$K, 10, 0))</f>
        <v>NKD24</v>
      </c>
      <c r="I515" t="s">
        <v>64</v>
      </c>
      <c r="J515">
        <f>YEAR(VLOOKUP($B515, 'KPI data 2025'!$B:$H, 7, 0))</f>
        <v>2024</v>
      </c>
      <c r="K515">
        <f t="shared" si="199"/>
        <v>2024</v>
      </c>
      <c r="L515" s="5">
        <f>SUMIF('KPI data 2022'!$B:$B, $B515,'KPI data 2022'!$X:$X)</f>
        <v>0</v>
      </c>
      <c r="M515" s="5">
        <f>SUMIF('KPI data 2023'!$B:$B, $B515, 'KPI data 2023'!$X:$X)</f>
        <v>0</v>
      </c>
      <c r="N515" s="5">
        <f>SUMIF('KPI data 2024'!$B:$B, $B515, 'KPI data 2024'!$X:$X)</f>
        <v>7086.86</v>
      </c>
      <c r="O515" s="5">
        <f>SUMIF('KPI data 2025'!$B:$B, $B515, 'KPI data 2025'!$X:$X)</f>
        <v>10764.48</v>
      </c>
      <c r="P515" s="5">
        <f>IF(D515="Switzerland",SUMIF('Combined Budget 2025 CHF'!$B:$B,$B515,'Combined Budget 2025 CHF'!$AF:$AF),SUMIF('Combined Budget 2025 EUR'!$B:$B,$B515,'Combined Budget 2025 EUR'!$AN:$AN))</f>
        <v>7300</v>
      </c>
      <c r="Q515" s="6"/>
      <c r="R515" s="6">
        <f t="shared" si="200"/>
        <v>0.51893504316439154</v>
      </c>
      <c r="S515" s="6" t="str">
        <f t="shared" si="201"/>
        <v>N/A</v>
      </c>
      <c r="T515" s="6" t="str">
        <f t="shared" si="202"/>
        <v>N/A</v>
      </c>
      <c r="U515" s="6">
        <f t="shared" si="203"/>
        <v>0.47458630136986302</v>
      </c>
      <c r="V515" s="6" t="str">
        <f t="shared" si="204"/>
        <v>N/A</v>
      </c>
      <c r="W515" s="6"/>
      <c r="X515" s="7">
        <f t="shared" si="205"/>
        <v>3677.62</v>
      </c>
      <c r="Y515" s="7">
        <f t="shared" si="206"/>
        <v>10764.48</v>
      </c>
      <c r="Z515" s="7">
        <f t="shared" si="207"/>
        <v>10764.48</v>
      </c>
      <c r="AA515" s="7">
        <f t="shared" si="208"/>
        <v>3464.4799999999996</v>
      </c>
      <c r="AB515" s="6"/>
      <c r="AC515" s="5">
        <f>SUMIF('KPI data 2022'!$B:$B, $B515,'KPI data 2022'!$AI:$AI)</f>
        <v>0</v>
      </c>
      <c r="AD515" s="5">
        <f>SUMIF('KPI data 2023'!$B:$B, $B515, 'KPI data 2023'!$AI:$AI)</f>
        <v>0</v>
      </c>
      <c r="AE515" s="5">
        <f>SUMIF('KPI data 2024'!$B:$B, $B515, 'KPI data 2024'!$AI:$AI)</f>
        <v>7086.86</v>
      </c>
      <c r="AF515" s="5">
        <f t="shared" si="189"/>
        <v>10764.48</v>
      </c>
      <c r="AG515" s="5">
        <f>IF(D515="Switzerland",SUMIF('Combined Budget 2025 CHF'!$B:$B,$B515,'Combined Budget 2025 CHF'!$Q:$Q),SUMIF('Combined Budget 2025 EUR'!$B:$B,$B515,'Combined Budget 2025 EUR'!$Q:$Q))</f>
        <v>10000</v>
      </c>
      <c r="AH515" s="6"/>
      <c r="AI515" s="6">
        <f t="shared" si="190"/>
        <v>0.51893504316439154</v>
      </c>
      <c r="AJ515" s="6" t="str">
        <f t="shared" si="191"/>
        <v>N/A</v>
      </c>
      <c r="AK515" s="6" t="str">
        <f t="shared" si="192"/>
        <v>N/A</v>
      </c>
      <c r="AL515" s="6">
        <f t="shared" si="193"/>
        <v>7.6447999999999849E-2</v>
      </c>
      <c r="AM515" s="6" t="str">
        <f t="shared" si="194"/>
        <v>N/A</v>
      </c>
      <c r="AN515" s="6"/>
      <c r="AO515" s="7">
        <f t="shared" si="195"/>
        <v>3677.62</v>
      </c>
      <c r="AP515" s="7">
        <f t="shared" si="196"/>
        <v>10764.48</v>
      </c>
      <c r="AQ515" s="7">
        <f t="shared" si="197"/>
        <v>10764.48</v>
      </c>
      <c r="AR515" s="7">
        <f t="shared" si="198"/>
        <v>764.47999999999956</v>
      </c>
    </row>
    <row r="516" spans="2:44" x14ac:dyDescent="0.25">
      <c r="B516">
        <v>21111</v>
      </c>
      <c r="C516" t="s">
        <v>473</v>
      </c>
      <c r="D516" t="s">
        <v>31</v>
      </c>
      <c r="E516" s="1" t="str">
        <f>IF(D516="Switzerland", VLOOKUP($B516, 'Combined Budget 2025 CHF'!$B:$E, 4, 0), VLOOKUP($B516, 'Combined Budget 2025 EUR'!$B:$E, 4, 0))</f>
        <v>German Switzerland</v>
      </c>
      <c r="F516" s="1" t="s">
        <v>535</v>
      </c>
      <c r="G516" s="1" t="s">
        <v>106</v>
      </c>
      <c r="H516" t="str">
        <f>IF(D516="Switzerland", VLOOKUP($B516, 'Combined Budget 2025 CHF'!$B:$K, 10, 0), VLOOKUP($B516, 'Combined Budget 2025 EUR'!$B:$K, 10, 0))</f>
        <v>NKD24</v>
      </c>
      <c r="I516" t="s">
        <v>64</v>
      </c>
      <c r="J516">
        <f>YEAR(VLOOKUP($B516, 'KPI data 2025'!$B:$H, 7, 0))</f>
        <v>2024</v>
      </c>
      <c r="K516">
        <f t="shared" si="199"/>
        <v>2024</v>
      </c>
      <c r="L516" s="5">
        <f>SUMIF('KPI data 2022'!$B:$B, $B516,'KPI data 2022'!$X:$X)</f>
        <v>0</v>
      </c>
      <c r="M516" s="5">
        <f>SUMIF('KPI data 2023'!$B:$B, $B516, 'KPI data 2023'!$X:$X)</f>
        <v>0</v>
      </c>
      <c r="N516" s="5">
        <f>SUMIF('KPI data 2024'!$B:$B, $B516, 'KPI data 2024'!$X:$X)</f>
        <v>7031.65</v>
      </c>
      <c r="O516" s="5">
        <f>SUMIF('KPI data 2025'!$B:$B, $B516, 'KPI data 2025'!$X:$X)</f>
        <v>7335.32</v>
      </c>
      <c r="P516" s="5">
        <f>IF(D516="Switzerland",SUMIF('Combined Budget 2025 CHF'!$B:$B,$B516,'Combined Budget 2025 CHF'!$AF:$AF),SUMIF('Combined Budget 2025 EUR'!$B:$B,$B516,'Combined Budget 2025 EUR'!$AN:$AN))</f>
        <v>7300</v>
      </c>
      <c r="Q516" s="6"/>
      <c r="R516" s="6">
        <f t="shared" si="200"/>
        <v>4.3186165409256683E-2</v>
      </c>
      <c r="S516" s="6" t="str">
        <f t="shared" si="201"/>
        <v>N/A</v>
      </c>
      <c r="T516" s="6" t="str">
        <f t="shared" si="202"/>
        <v>N/A</v>
      </c>
      <c r="U516" s="6">
        <f t="shared" si="203"/>
        <v>4.8383561643834394E-3</v>
      </c>
      <c r="V516" s="6" t="str">
        <f t="shared" si="204"/>
        <v>N/A</v>
      </c>
      <c r="W516" s="6"/>
      <c r="X516" s="7">
        <f t="shared" si="205"/>
        <v>303.67000000000007</v>
      </c>
      <c r="Y516" s="7">
        <f t="shared" si="206"/>
        <v>7335.32</v>
      </c>
      <c r="Z516" s="7">
        <f t="shared" si="207"/>
        <v>7335.32</v>
      </c>
      <c r="AA516" s="7">
        <f t="shared" si="208"/>
        <v>35.319999999999709</v>
      </c>
      <c r="AB516" s="6"/>
      <c r="AC516" s="5">
        <f>SUMIF('KPI data 2022'!$B:$B, $B516,'KPI data 2022'!$AI:$AI)</f>
        <v>0</v>
      </c>
      <c r="AD516" s="5">
        <f>SUMIF('KPI data 2023'!$B:$B, $B516, 'KPI data 2023'!$AI:$AI)</f>
        <v>0</v>
      </c>
      <c r="AE516" s="5">
        <f>SUMIF('KPI data 2024'!$B:$B, $B516, 'KPI data 2024'!$AI:$AI)</f>
        <v>7031.65</v>
      </c>
      <c r="AF516" s="5">
        <f t="shared" si="189"/>
        <v>7335.32</v>
      </c>
      <c r="AG516" s="5">
        <f>IF(D516="Switzerland",SUMIF('Combined Budget 2025 CHF'!$B:$B,$B516,'Combined Budget 2025 CHF'!$Q:$Q),SUMIF('Combined Budget 2025 EUR'!$B:$B,$B516,'Combined Budget 2025 EUR'!$Q:$Q))</f>
        <v>10000</v>
      </c>
      <c r="AH516" s="6"/>
      <c r="AI516" s="6">
        <f t="shared" si="190"/>
        <v>4.3186165409256683E-2</v>
      </c>
      <c r="AJ516" s="6" t="str">
        <f t="shared" si="191"/>
        <v>N/A</v>
      </c>
      <c r="AK516" s="6" t="str">
        <f t="shared" si="192"/>
        <v>N/A</v>
      </c>
      <c r="AL516" s="6">
        <f t="shared" si="193"/>
        <v>-0.26646800000000004</v>
      </c>
      <c r="AM516" s="6" t="str">
        <f t="shared" si="194"/>
        <v>N/A</v>
      </c>
      <c r="AN516" s="6"/>
      <c r="AO516" s="7">
        <f t="shared" si="195"/>
        <v>303.67000000000007</v>
      </c>
      <c r="AP516" s="7">
        <f t="shared" si="196"/>
        <v>7335.32</v>
      </c>
      <c r="AQ516" s="7">
        <f t="shared" si="197"/>
        <v>7335.32</v>
      </c>
      <c r="AR516" s="7">
        <f t="shared" si="198"/>
        <v>-2664.6800000000003</v>
      </c>
    </row>
    <row r="517" spans="2:44" x14ac:dyDescent="0.25">
      <c r="B517">
        <v>21112</v>
      </c>
      <c r="C517" t="s">
        <v>474</v>
      </c>
      <c r="D517" t="s">
        <v>31</v>
      </c>
      <c r="E517" s="1" t="str">
        <f>IF(D517="Switzerland", VLOOKUP($B517, 'Combined Budget 2025 CHF'!$B:$E, 4, 0), VLOOKUP($B517, 'Combined Budget 2025 EUR'!$B:$E, 4, 0))</f>
        <v>German Switzerland</v>
      </c>
      <c r="F517" s="1" t="s">
        <v>535</v>
      </c>
      <c r="G517" s="1" t="s">
        <v>106</v>
      </c>
      <c r="H517" t="str">
        <f>IF(D517="Switzerland", VLOOKUP($B517, 'Combined Budget 2025 CHF'!$B:$K, 10, 0), VLOOKUP($B517, 'Combined Budget 2025 EUR'!$B:$K, 10, 0))</f>
        <v>NKD24</v>
      </c>
      <c r="I517" t="s">
        <v>64</v>
      </c>
      <c r="J517">
        <f>YEAR(VLOOKUP($B517, 'KPI data 2025'!$B:$H, 7, 0))</f>
        <v>2024</v>
      </c>
      <c r="K517">
        <f t="shared" si="199"/>
        <v>2024</v>
      </c>
      <c r="L517" s="5">
        <f>SUMIF('KPI data 2022'!$B:$B, $B517,'KPI data 2022'!$X:$X)</f>
        <v>0</v>
      </c>
      <c r="M517" s="5">
        <f>SUMIF('KPI data 2023'!$B:$B, $B517, 'KPI data 2023'!$X:$X)</f>
        <v>0</v>
      </c>
      <c r="N517" s="5">
        <f>SUMIF('KPI data 2024'!$B:$B, $B517, 'KPI data 2024'!$X:$X)</f>
        <v>6662.130000000001</v>
      </c>
      <c r="O517" s="5">
        <f>SUMIF('KPI data 2025'!$B:$B, $B517, 'KPI data 2025'!$X:$X)</f>
        <v>-3939.9000000000005</v>
      </c>
      <c r="P517" s="5">
        <f>IF(D517="Switzerland",SUMIF('Combined Budget 2025 CHF'!$B:$B,$B517,'Combined Budget 2025 CHF'!$AF:$AF),SUMIF('Combined Budget 2025 EUR'!$B:$B,$B517,'Combined Budget 2025 EUR'!$AN:$AN))</f>
        <v>7300</v>
      </c>
      <c r="Q517" s="6"/>
      <c r="R517" s="6">
        <f t="shared" si="200"/>
        <v>-1.591387439152343</v>
      </c>
      <c r="S517" s="6" t="str">
        <f t="shared" si="201"/>
        <v>N/A</v>
      </c>
      <c r="T517" s="6" t="str">
        <f t="shared" si="202"/>
        <v>N/A</v>
      </c>
      <c r="U517" s="6">
        <f t="shared" si="203"/>
        <v>-1.5397123287671235</v>
      </c>
      <c r="V517" s="6" t="str">
        <f t="shared" si="204"/>
        <v>N/A</v>
      </c>
      <c r="W517" s="6"/>
      <c r="X517" s="7">
        <f t="shared" si="205"/>
        <v>-10602.030000000002</v>
      </c>
      <c r="Y517" s="7">
        <f t="shared" si="206"/>
        <v>-3939.9000000000005</v>
      </c>
      <c r="Z517" s="7">
        <f t="shared" si="207"/>
        <v>-3939.9000000000005</v>
      </c>
      <c r="AA517" s="7">
        <f t="shared" si="208"/>
        <v>-11239.900000000001</v>
      </c>
      <c r="AB517" s="6"/>
      <c r="AC517" s="5">
        <f>SUMIF('KPI data 2022'!$B:$B, $B517,'KPI data 2022'!$AI:$AI)</f>
        <v>0</v>
      </c>
      <c r="AD517" s="5">
        <f>SUMIF('KPI data 2023'!$B:$B, $B517, 'KPI data 2023'!$AI:$AI)</f>
        <v>0</v>
      </c>
      <c r="AE517" s="5">
        <f>SUMIF('KPI data 2024'!$B:$B, $B517, 'KPI data 2024'!$AI:$AI)</f>
        <v>6662.130000000001</v>
      </c>
      <c r="AF517" s="5">
        <f t="shared" si="189"/>
        <v>-3939.9000000000005</v>
      </c>
      <c r="AG517" s="5">
        <f>IF(D517="Switzerland",SUMIF('Combined Budget 2025 CHF'!$B:$B,$B517,'Combined Budget 2025 CHF'!$Q:$Q),SUMIF('Combined Budget 2025 EUR'!$B:$B,$B517,'Combined Budget 2025 EUR'!$Q:$Q))</f>
        <v>10000</v>
      </c>
      <c r="AH517" s="6"/>
      <c r="AI517" s="6">
        <f t="shared" si="190"/>
        <v>-1.591387439152343</v>
      </c>
      <c r="AJ517" s="6" t="str">
        <f t="shared" si="191"/>
        <v>N/A</v>
      </c>
      <c r="AK517" s="6" t="str">
        <f t="shared" si="192"/>
        <v>N/A</v>
      </c>
      <c r="AL517" s="6">
        <f t="shared" si="193"/>
        <v>-1.3939900000000001</v>
      </c>
      <c r="AM517" s="6" t="str">
        <f t="shared" si="194"/>
        <v>N/A</v>
      </c>
      <c r="AN517" s="6"/>
      <c r="AO517" s="7">
        <f t="shared" si="195"/>
        <v>-10602.030000000002</v>
      </c>
      <c r="AP517" s="7">
        <f t="shared" si="196"/>
        <v>-3939.9000000000005</v>
      </c>
      <c r="AQ517" s="7">
        <f t="shared" si="197"/>
        <v>-3939.9000000000005</v>
      </c>
      <c r="AR517" s="7">
        <f t="shared" si="198"/>
        <v>-13939.900000000001</v>
      </c>
    </row>
    <row r="518" spans="2:44" x14ac:dyDescent="0.25">
      <c r="B518">
        <v>21113</v>
      </c>
      <c r="C518" t="s">
        <v>475</v>
      </c>
      <c r="D518" t="s">
        <v>31</v>
      </c>
      <c r="E518" s="1" t="str">
        <f>IF(D518="Switzerland", VLOOKUP($B518, 'Combined Budget 2025 CHF'!$B:$E, 4, 0), VLOOKUP($B518, 'Combined Budget 2025 EUR'!$B:$E, 4, 0))</f>
        <v>German Switzerland</v>
      </c>
      <c r="F518" s="1" t="s">
        <v>535</v>
      </c>
      <c r="G518" s="1" t="s">
        <v>106</v>
      </c>
      <c r="H518" t="str">
        <f>IF(D518="Switzerland", VLOOKUP($B518, 'Combined Budget 2025 CHF'!$B:$K, 10, 0), VLOOKUP($B518, 'Combined Budget 2025 EUR'!$B:$K, 10, 0))</f>
        <v>NKD24</v>
      </c>
      <c r="I518" t="s">
        <v>64</v>
      </c>
      <c r="J518">
        <f>YEAR(VLOOKUP($B518, 'KPI data 2025'!$B:$H, 7, 0))</f>
        <v>2024</v>
      </c>
      <c r="K518">
        <f t="shared" si="199"/>
        <v>2024</v>
      </c>
      <c r="L518" s="5">
        <f>SUMIF('KPI data 2022'!$B:$B, $B518,'KPI data 2022'!$X:$X)</f>
        <v>0</v>
      </c>
      <c r="M518" s="5">
        <f>SUMIF('KPI data 2023'!$B:$B, $B518, 'KPI data 2023'!$X:$X)</f>
        <v>0</v>
      </c>
      <c r="N518" s="5">
        <f>SUMIF('KPI data 2024'!$B:$B, $B518, 'KPI data 2024'!$X:$X)</f>
        <v>5675.38</v>
      </c>
      <c r="O518" s="5">
        <f>SUMIF('KPI data 2025'!$B:$B, $B518, 'KPI data 2025'!$X:$X)</f>
        <v>15332.560000000001</v>
      </c>
      <c r="P518" s="5">
        <f>IF(D518="Switzerland",SUMIF('Combined Budget 2025 CHF'!$B:$B,$B518,'Combined Budget 2025 CHF'!$AF:$AF),SUMIF('Combined Budget 2025 EUR'!$B:$B,$B518,'Combined Budget 2025 EUR'!$AN:$AN))</f>
        <v>10950</v>
      </c>
      <c r="Q518" s="6"/>
      <c r="R518" s="6">
        <f t="shared" si="200"/>
        <v>1.7015917876864637</v>
      </c>
      <c r="S518" s="6" t="str">
        <f t="shared" si="201"/>
        <v>N/A</v>
      </c>
      <c r="T518" s="6" t="str">
        <f t="shared" si="202"/>
        <v>N/A</v>
      </c>
      <c r="U518" s="6">
        <f t="shared" si="203"/>
        <v>0.400233789954338</v>
      </c>
      <c r="V518" s="6" t="str">
        <f t="shared" si="204"/>
        <v>N/A</v>
      </c>
      <c r="W518" s="6"/>
      <c r="X518" s="7">
        <f t="shared" si="205"/>
        <v>9657.18</v>
      </c>
      <c r="Y518" s="7">
        <f t="shared" si="206"/>
        <v>15332.560000000001</v>
      </c>
      <c r="Z518" s="7">
        <f t="shared" si="207"/>
        <v>15332.560000000001</v>
      </c>
      <c r="AA518" s="7">
        <f t="shared" si="208"/>
        <v>4382.5600000000013</v>
      </c>
      <c r="AB518" s="6"/>
      <c r="AC518" s="5">
        <f>SUMIF('KPI data 2022'!$B:$B, $B518,'KPI data 2022'!$AI:$AI)</f>
        <v>0</v>
      </c>
      <c r="AD518" s="5">
        <f>SUMIF('KPI data 2023'!$B:$B, $B518, 'KPI data 2023'!$AI:$AI)</f>
        <v>0</v>
      </c>
      <c r="AE518" s="5">
        <f>SUMIF('KPI data 2024'!$B:$B, $B518, 'KPI data 2024'!$AI:$AI)</f>
        <v>5675.38</v>
      </c>
      <c r="AF518" s="5">
        <f t="shared" si="189"/>
        <v>15332.560000000001</v>
      </c>
      <c r="AG518" s="5">
        <f>IF(D518="Switzerland",SUMIF('Combined Budget 2025 CHF'!$B:$B,$B518,'Combined Budget 2025 CHF'!$Q:$Q),SUMIF('Combined Budget 2025 EUR'!$B:$B,$B518,'Combined Budget 2025 EUR'!$Q:$Q))</f>
        <v>15000</v>
      </c>
      <c r="AH518" s="6"/>
      <c r="AI518" s="6">
        <f t="shared" si="190"/>
        <v>1.7015917876864637</v>
      </c>
      <c r="AJ518" s="6" t="str">
        <f t="shared" si="191"/>
        <v>N/A</v>
      </c>
      <c r="AK518" s="6" t="str">
        <f t="shared" si="192"/>
        <v>N/A</v>
      </c>
      <c r="AL518" s="6">
        <f t="shared" si="193"/>
        <v>2.2170666666666783E-2</v>
      </c>
      <c r="AM518" s="6" t="str">
        <f t="shared" si="194"/>
        <v>N/A</v>
      </c>
      <c r="AN518" s="6"/>
      <c r="AO518" s="7">
        <f t="shared" si="195"/>
        <v>9657.18</v>
      </c>
      <c r="AP518" s="7">
        <f t="shared" si="196"/>
        <v>15332.560000000001</v>
      </c>
      <c r="AQ518" s="7">
        <f t="shared" si="197"/>
        <v>15332.560000000001</v>
      </c>
      <c r="AR518" s="7">
        <f t="shared" si="198"/>
        <v>332.56000000000131</v>
      </c>
    </row>
    <row r="519" spans="2:44" x14ac:dyDescent="0.25">
      <c r="B519">
        <v>23041</v>
      </c>
      <c r="C519" t="s">
        <v>369</v>
      </c>
      <c r="D519" t="s">
        <v>27</v>
      </c>
      <c r="E519" s="1" t="str">
        <f>IF(D519="Switzerland", VLOOKUP($B519, 'Combined Budget 2025 CHF'!$B:$E, 4, 0), VLOOKUP($B519, 'Combined Budget 2025 EUR'!$B:$E, 4, 0))</f>
        <v>Netherlands Central</v>
      </c>
      <c r="F519" s="1" t="s">
        <v>535</v>
      </c>
      <c r="G519" s="1" t="s">
        <v>106</v>
      </c>
      <c r="H519" t="str">
        <f>IF(D519="Switzerland", VLOOKUP($B519, 'Combined Budget 2025 CHF'!$B:$K, 10, 0), VLOOKUP($B519, 'Combined Budget 2025 EUR'!$B:$K, 10, 0))</f>
        <v>NKD24</v>
      </c>
      <c r="I519" t="s">
        <v>64</v>
      </c>
      <c r="J519">
        <f>YEAR(VLOOKUP($B519, 'KPI data 2025'!$B:$H, 7, 0))</f>
        <v>2024</v>
      </c>
      <c r="K519">
        <f t="shared" si="199"/>
        <v>2024</v>
      </c>
      <c r="L519" s="5">
        <f>SUMIF('KPI data 2022'!$B:$B, $B519,'KPI data 2022'!$X:$X)</f>
        <v>0</v>
      </c>
      <c r="M519" s="5">
        <f>SUMIF('KPI data 2023'!$B:$B, $B519, 'KPI data 2023'!$X:$X)</f>
        <v>0</v>
      </c>
      <c r="N519" s="5">
        <f>SUMIF('KPI data 2024'!$B:$B, $B519, 'KPI data 2024'!$X:$X)</f>
        <v>5284.29</v>
      </c>
      <c r="O519" s="5">
        <f>SUMIF('KPI data 2025'!$B:$B, $B519, 'KPI data 2025'!$X:$X)</f>
        <v>1334.54</v>
      </c>
      <c r="P519" s="5">
        <f>IF(D519="Switzerland",SUMIF('Combined Budget 2025 CHF'!$B:$B,$B519,'Combined Budget 2025 CHF'!$AF:$AF),SUMIF('Combined Budget 2025 EUR'!$B:$B,$B519,'Combined Budget 2025 EUR'!$AN:$AN))</f>
        <v>7300</v>
      </c>
      <c r="Q519" s="6"/>
      <c r="R519" s="6">
        <f t="shared" si="200"/>
        <v>-0.74745140785233211</v>
      </c>
      <c r="S519" s="6" t="str">
        <f t="shared" si="201"/>
        <v>N/A</v>
      </c>
      <c r="T519" s="6" t="str">
        <f t="shared" si="202"/>
        <v>N/A</v>
      </c>
      <c r="U519" s="6">
        <f t="shared" si="203"/>
        <v>-0.81718630136986303</v>
      </c>
      <c r="V519" s="6" t="str">
        <f t="shared" si="204"/>
        <v>N/A</v>
      </c>
      <c r="W519" s="6"/>
      <c r="X519" s="7">
        <f t="shared" si="205"/>
        <v>-3949.75</v>
      </c>
      <c r="Y519" s="7">
        <f t="shared" si="206"/>
        <v>1334.54</v>
      </c>
      <c r="Z519" s="7">
        <f t="shared" si="207"/>
        <v>1334.54</v>
      </c>
      <c r="AA519" s="7">
        <f t="shared" si="208"/>
        <v>-5965.46</v>
      </c>
      <c r="AB519" s="6"/>
      <c r="AC519" s="5">
        <f>SUMIF('KPI data 2022'!$B:$B, $B519,'KPI data 2022'!$AI:$AI)</f>
        <v>0</v>
      </c>
      <c r="AD519" s="5">
        <f>SUMIF('KPI data 2023'!$B:$B, $B519, 'KPI data 2023'!$AI:$AI)</f>
        <v>0</v>
      </c>
      <c r="AE519" s="5">
        <f>SUMIF('KPI data 2024'!$B:$B, $B519, 'KPI data 2024'!$AI:$AI)</f>
        <v>5284.29</v>
      </c>
      <c r="AF519" s="5">
        <f t="shared" si="189"/>
        <v>1334.54</v>
      </c>
      <c r="AG519" s="5">
        <f>IF(D519="Switzerland",SUMIF('Combined Budget 2025 CHF'!$B:$B,$B519,'Combined Budget 2025 CHF'!$Q:$Q),SUMIF('Combined Budget 2025 EUR'!$B:$B,$B519,'Combined Budget 2025 EUR'!$Q:$Q))</f>
        <v>10000</v>
      </c>
      <c r="AH519" s="6"/>
      <c r="AI519" s="6">
        <f t="shared" si="190"/>
        <v>-0.74745140785233211</v>
      </c>
      <c r="AJ519" s="6" t="str">
        <f t="shared" si="191"/>
        <v>N/A</v>
      </c>
      <c r="AK519" s="6" t="str">
        <f t="shared" si="192"/>
        <v>N/A</v>
      </c>
      <c r="AL519" s="6">
        <f t="shared" si="193"/>
        <v>-0.86654600000000004</v>
      </c>
      <c r="AM519" s="6" t="str">
        <f t="shared" si="194"/>
        <v>N/A</v>
      </c>
      <c r="AN519" s="6"/>
      <c r="AO519" s="7">
        <f t="shared" si="195"/>
        <v>-3949.75</v>
      </c>
      <c r="AP519" s="7">
        <f t="shared" si="196"/>
        <v>1334.54</v>
      </c>
      <c r="AQ519" s="7">
        <f t="shared" si="197"/>
        <v>1334.54</v>
      </c>
      <c r="AR519" s="7">
        <f t="shared" si="198"/>
        <v>-8665.4599999999991</v>
      </c>
    </row>
    <row r="520" spans="2:44" x14ac:dyDescent="0.25">
      <c r="B520">
        <v>23047</v>
      </c>
      <c r="C520" t="s">
        <v>402</v>
      </c>
      <c r="D520" t="s">
        <v>27</v>
      </c>
      <c r="E520" s="1" t="str">
        <f>IF(D520="Switzerland", VLOOKUP($B520, 'Combined Budget 2025 CHF'!$B:$E, 4, 0), VLOOKUP($B520, 'Combined Budget 2025 EUR'!$B:$E, 4, 0))</f>
        <v>Netherlands Other / Belgium</v>
      </c>
      <c r="F520" s="1" t="s">
        <v>535</v>
      </c>
      <c r="G520" s="1" t="s">
        <v>106</v>
      </c>
      <c r="H520" t="str">
        <f>IF(D520="Switzerland", VLOOKUP($B520, 'Combined Budget 2025 CHF'!$B:$K, 10, 0), VLOOKUP($B520, 'Combined Budget 2025 EUR'!$B:$K, 10, 0))</f>
        <v>NKD24</v>
      </c>
      <c r="I520" t="s">
        <v>64</v>
      </c>
      <c r="J520">
        <f>YEAR(VLOOKUP($B520, 'KPI data 2025'!$B:$H, 7, 0))</f>
        <v>2024</v>
      </c>
      <c r="K520">
        <f t="shared" si="199"/>
        <v>2024</v>
      </c>
      <c r="L520" s="5">
        <f>SUMIF('KPI data 2022'!$B:$B, $B520,'KPI data 2022'!$X:$X)</f>
        <v>0</v>
      </c>
      <c r="M520" s="5">
        <f>SUMIF('KPI data 2023'!$B:$B, $B520, 'KPI data 2023'!$X:$X)</f>
        <v>0</v>
      </c>
      <c r="N520" s="5">
        <f>SUMIF('KPI data 2024'!$B:$B, $B520, 'KPI data 2024'!$X:$X)</f>
        <v>16205.419999999998</v>
      </c>
      <c r="O520" s="5">
        <f>SUMIF('KPI data 2025'!$B:$B, $B520, 'KPI data 2025'!$X:$X)</f>
        <v>25064.240000000002</v>
      </c>
      <c r="P520" s="5">
        <f>IF(D520="Switzerland",SUMIF('Combined Budget 2025 CHF'!$B:$B,$B520,'Combined Budget 2025 CHF'!$AF:$AF),SUMIF('Combined Budget 2025 EUR'!$B:$B,$B520,'Combined Budget 2025 EUR'!$AN:$AN))</f>
        <v>18250</v>
      </c>
      <c r="Q520" s="6"/>
      <c r="R520" s="6">
        <f t="shared" si="200"/>
        <v>0.54665784657231997</v>
      </c>
      <c r="S520" s="6" t="str">
        <f t="shared" si="201"/>
        <v>N/A</v>
      </c>
      <c r="T520" s="6" t="str">
        <f t="shared" si="202"/>
        <v>N/A</v>
      </c>
      <c r="U520" s="6">
        <f t="shared" si="203"/>
        <v>0.37338301369863025</v>
      </c>
      <c r="V520" s="6" t="str">
        <f t="shared" si="204"/>
        <v>N/A</v>
      </c>
      <c r="W520" s="6"/>
      <c r="X520" s="7">
        <f t="shared" si="205"/>
        <v>8858.8200000000033</v>
      </c>
      <c r="Y520" s="7">
        <f t="shared" si="206"/>
        <v>25064.240000000002</v>
      </c>
      <c r="Z520" s="7">
        <f t="shared" si="207"/>
        <v>25064.240000000002</v>
      </c>
      <c r="AA520" s="7">
        <f t="shared" si="208"/>
        <v>6814.2400000000016</v>
      </c>
      <c r="AB520" s="6"/>
      <c r="AC520" s="5">
        <f>SUMIF('KPI data 2022'!$B:$B, $B520,'KPI data 2022'!$AI:$AI)</f>
        <v>0</v>
      </c>
      <c r="AD520" s="5">
        <f>SUMIF('KPI data 2023'!$B:$B, $B520, 'KPI data 2023'!$AI:$AI)</f>
        <v>0</v>
      </c>
      <c r="AE520" s="5">
        <f>SUMIF('KPI data 2024'!$B:$B, $B520, 'KPI data 2024'!$AI:$AI)</f>
        <v>16205.419999999998</v>
      </c>
      <c r="AF520" s="5">
        <f t="shared" si="189"/>
        <v>25064.240000000002</v>
      </c>
      <c r="AG520" s="5">
        <f>IF(D520="Switzerland",SUMIF('Combined Budget 2025 CHF'!$B:$B,$B520,'Combined Budget 2025 CHF'!$Q:$Q),SUMIF('Combined Budget 2025 EUR'!$B:$B,$B520,'Combined Budget 2025 EUR'!$Q:$Q))</f>
        <v>25000</v>
      </c>
      <c r="AH520" s="6"/>
      <c r="AI520" s="6">
        <f t="shared" si="190"/>
        <v>0.54665784657231997</v>
      </c>
      <c r="AJ520" s="6" t="str">
        <f t="shared" si="191"/>
        <v>N/A</v>
      </c>
      <c r="AK520" s="6" t="str">
        <f t="shared" si="192"/>
        <v>N/A</v>
      </c>
      <c r="AL520" s="6">
        <f t="shared" si="193"/>
        <v>2.5696000000001717E-3</v>
      </c>
      <c r="AM520" s="6" t="str">
        <f t="shared" si="194"/>
        <v>N/A</v>
      </c>
      <c r="AN520" s="6"/>
      <c r="AO520" s="7">
        <f t="shared" si="195"/>
        <v>8858.8200000000033</v>
      </c>
      <c r="AP520" s="7">
        <f t="shared" si="196"/>
        <v>25064.240000000002</v>
      </c>
      <c r="AQ520" s="7">
        <f t="shared" si="197"/>
        <v>25064.240000000002</v>
      </c>
      <c r="AR520" s="7">
        <f t="shared" si="198"/>
        <v>64.240000000001601</v>
      </c>
    </row>
    <row r="521" spans="2:44" x14ac:dyDescent="0.25">
      <c r="B521">
        <v>23097</v>
      </c>
      <c r="C521" t="s">
        <v>403</v>
      </c>
      <c r="D521" t="s">
        <v>27</v>
      </c>
      <c r="E521" s="1" t="str">
        <f>IF(D521="Switzerland", VLOOKUP($B521, 'Combined Budget 2025 CHF'!$B:$E, 4, 0), VLOOKUP($B521, 'Combined Budget 2025 EUR'!$B:$E, 4, 0))</f>
        <v>Netherlands Other / Belgium</v>
      </c>
      <c r="F521" s="1" t="s">
        <v>535</v>
      </c>
      <c r="G521" s="1" t="s">
        <v>106</v>
      </c>
      <c r="H521" t="str">
        <f>IF(D521="Switzerland", VLOOKUP($B521, 'Combined Budget 2025 CHF'!$B:$K, 10, 0), VLOOKUP($B521, 'Combined Budget 2025 EUR'!$B:$K, 10, 0))</f>
        <v>NKD24</v>
      </c>
      <c r="I521" t="s">
        <v>64</v>
      </c>
      <c r="J521">
        <f>YEAR(VLOOKUP($B521, 'KPI data 2025'!$B:$H, 7, 0))</f>
        <v>2024</v>
      </c>
      <c r="K521">
        <f t="shared" si="199"/>
        <v>2024</v>
      </c>
      <c r="L521" s="5">
        <f>SUMIF('KPI data 2022'!$B:$B, $B521,'KPI data 2022'!$X:$X)</f>
        <v>0</v>
      </c>
      <c r="M521" s="5">
        <f>SUMIF('KPI data 2023'!$B:$B, $B521, 'KPI data 2023'!$X:$X)</f>
        <v>0</v>
      </c>
      <c r="N521" s="5">
        <f>SUMIF('KPI data 2024'!$B:$B, $B521, 'KPI data 2024'!$X:$X)</f>
        <v>7781.7000000000007</v>
      </c>
      <c r="O521" s="5">
        <f>SUMIF('KPI data 2025'!$B:$B, $B521, 'KPI data 2025'!$X:$X)</f>
        <v>5428.06</v>
      </c>
      <c r="P521" s="5">
        <f>IF(D521="Switzerland",SUMIF('Combined Budget 2025 CHF'!$B:$B,$B521,'Combined Budget 2025 CHF'!$AF:$AF),SUMIF('Combined Budget 2025 EUR'!$B:$B,$B521,'Combined Budget 2025 EUR'!$AN:$AN))</f>
        <v>14600</v>
      </c>
      <c r="Q521" s="6"/>
      <c r="R521" s="6">
        <f t="shared" si="200"/>
        <v>-0.30245833172700054</v>
      </c>
      <c r="S521" s="6" t="str">
        <f t="shared" si="201"/>
        <v>N/A</v>
      </c>
      <c r="T521" s="6" t="str">
        <f t="shared" si="202"/>
        <v>N/A</v>
      </c>
      <c r="U521" s="6">
        <f t="shared" si="203"/>
        <v>-0.62821506849315067</v>
      </c>
      <c r="V521" s="6" t="str">
        <f t="shared" si="204"/>
        <v>N/A</v>
      </c>
      <c r="W521" s="6"/>
      <c r="X521" s="7">
        <f t="shared" si="205"/>
        <v>-2353.6400000000003</v>
      </c>
      <c r="Y521" s="7">
        <f t="shared" si="206"/>
        <v>5428.06</v>
      </c>
      <c r="Z521" s="7">
        <f t="shared" si="207"/>
        <v>5428.06</v>
      </c>
      <c r="AA521" s="7">
        <f t="shared" si="208"/>
        <v>-9171.9399999999987</v>
      </c>
      <c r="AB521" s="6"/>
      <c r="AC521" s="5">
        <f>SUMIF('KPI data 2022'!$B:$B, $B521,'KPI data 2022'!$AI:$AI)</f>
        <v>0</v>
      </c>
      <c r="AD521" s="5">
        <f>SUMIF('KPI data 2023'!$B:$B, $B521, 'KPI data 2023'!$AI:$AI)</f>
        <v>0</v>
      </c>
      <c r="AE521" s="5">
        <f>SUMIF('KPI data 2024'!$B:$B, $B521, 'KPI data 2024'!$AI:$AI)</f>
        <v>7781.7000000000007</v>
      </c>
      <c r="AF521" s="5">
        <f t="shared" si="189"/>
        <v>5428.06</v>
      </c>
      <c r="AG521" s="5">
        <f>IF(D521="Switzerland",SUMIF('Combined Budget 2025 CHF'!$B:$B,$B521,'Combined Budget 2025 CHF'!$Q:$Q),SUMIF('Combined Budget 2025 EUR'!$B:$B,$B521,'Combined Budget 2025 EUR'!$Q:$Q))</f>
        <v>20000</v>
      </c>
      <c r="AH521" s="6"/>
      <c r="AI521" s="6">
        <f t="shared" si="190"/>
        <v>-0.30245833172700054</v>
      </c>
      <c r="AJ521" s="6" t="str">
        <f t="shared" si="191"/>
        <v>N/A</v>
      </c>
      <c r="AK521" s="6" t="str">
        <f t="shared" si="192"/>
        <v>N/A</v>
      </c>
      <c r="AL521" s="6">
        <f t="shared" si="193"/>
        <v>-0.72859699999999994</v>
      </c>
      <c r="AM521" s="6" t="str">
        <f t="shared" si="194"/>
        <v>N/A</v>
      </c>
      <c r="AN521" s="6"/>
      <c r="AO521" s="7">
        <f t="shared" si="195"/>
        <v>-2353.6400000000003</v>
      </c>
      <c r="AP521" s="7">
        <f t="shared" si="196"/>
        <v>5428.06</v>
      </c>
      <c r="AQ521" s="7">
        <f t="shared" si="197"/>
        <v>5428.06</v>
      </c>
      <c r="AR521" s="7">
        <f t="shared" si="198"/>
        <v>-14571.939999999999</v>
      </c>
    </row>
    <row r="522" spans="2:44" x14ac:dyDescent="0.25">
      <c r="B522">
        <v>23112</v>
      </c>
      <c r="C522" t="s">
        <v>426</v>
      </c>
      <c r="D522" t="s">
        <v>27</v>
      </c>
      <c r="E522" s="1" t="str">
        <f>IF(D522="Switzerland", VLOOKUP($B522, 'Combined Budget 2025 CHF'!$B:$E, 4, 0), VLOOKUP($B522, 'Combined Budget 2025 EUR'!$B:$E, 4, 0))</f>
        <v>Netherlands Central</v>
      </c>
      <c r="F522" s="1" t="s">
        <v>535</v>
      </c>
      <c r="G522" s="1" t="s">
        <v>106</v>
      </c>
      <c r="H522" t="str">
        <f>IF(D522="Switzerland", VLOOKUP($B522, 'Combined Budget 2025 CHF'!$B:$K, 10, 0), VLOOKUP($B522, 'Combined Budget 2025 EUR'!$B:$K, 10, 0))</f>
        <v>NKD24</v>
      </c>
      <c r="I522" t="s">
        <v>64</v>
      </c>
      <c r="J522">
        <f>YEAR(VLOOKUP($B522, 'KPI data 2025'!$B:$H, 7, 0))</f>
        <v>2024</v>
      </c>
      <c r="K522">
        <f t="shared" si="199"/>
        <v>2024</v>
      </c>
      <c r="L522" s="5">
        <f>SUMIF('KPI data 2022'!$B:$B, $B522,'KPI data 2022'!$X:$X)</f>
        <v>0</v>
      </c>
      <c r="M522" s="5">
        <f>SUMIF('KPI data 2023'!$B:$B, $B522, 'KPI data 2023'!$X:$X)</f>
        <v>0</v>
      </c>
      <c r="N522" s="5">
        <f>SUMIF('KPI data 2024'!$B:$B, $B522, 'KPI data 2024'!$X:$X)</f>
        <v>8938.57</v>
      </c>
      <c r="O522" s="5">
        <f>SUMIF('KPI data 2025'!$B:$B, $B522, 'KPI data 2025'!$X:$X)</f>
        <v>946.39</v>
      </c>
      <c r="P522" s="5">
        <f>IF(D522="Switzerland",SUMIF('Combined Budget 2025 CHF'!$B:$B,$B522,'Combined Budget 2025 CHF'!$AF:$AF),SUMIF('Combined Budget 2025 EUR'!$B:$B,$B522,'Combined Budget 2025 EUR'!$AN:$AN))</f>
        <v>10950</v>
      </c>
      <c r="Q522" s="6"/>
      <c r="R522" s="6">
        <f t="shared" si="200"/>
        <v>-0.89412288542798235</v>
      </c>
      <c r="S522" s="6" t="str">
        <f t="shared" si="201"/>
        <v>N/A</v>
      </c>
      <c r="T522" s="6" t="str">
        <f t="shared" si="202"/>
        <v>N/A</v>
      </c>
      <c r="U522" s="6">
        <f t="shared" si="203"/>
        <v>-0.91357168949771694</v>
      </c>
      <c r="V522" s="6" t="str">
        <f t="shared" si="204"/>
        <v>N/A</v>
      </c>
      <c r="W522" s="6"/>
      <c r="X522" s="7">
        <f t="shared" si="205"/>
        <v>-7992.1799999999994</v>
      </c>
      <c r="Y522" s="7">
        <f t="shared" si="206"/>
        <v>946.39</v>
      </c>
      <c r="Z522" s="7">
        <f t="shared" si="207"/>
        <v>946.39</v>
      </c>
      <c r="AA522" s="7">
        <f t="shared" si="208"/>
        <v>-10003.61</v>
      </c>
      <c r="AB522" s="6"/>
      <c r="AC522" s="5">
        <f>SUMIF('KPI data 2022'!$B:$B, $B522,'KPI data 2022'!$AI:$AI)</f>
        <v>0</v>
      </c>
      <c r="AD522" s="5">
        <f>SUMIF('KPI data 2023'!$B:$B, $B522, 'KPI data 2023'!$AI:$AI)</f>
        <v>0</v>
      </c>
      <c r="AE522" s="5">
        <f>SUMIF('KPI data 2024'!$B:$B, $B522, 'KPI data 2024'!$AI:$AI)</f>
        <v>8938.57</v>
      </c>
      <c r="AF522" s="5">
        <f t="shared" si="189"/>
        <v>946.39</v>
      </c>
      <c r="AG522" s="5">
        <f>IF(D522="Switzerland",SUMIF('Combined Budget 2025 CHF'!$B:$B,$B522,'Combined Budget 2025 CHF'!$Q:$Q),SUMIF('Combined Budget 2025 EUR'!$B:$B,$B522,'Combined Budget 2025 EUR'!$Q:$Q))</f>
        <v>15000</v>
      </c>
      <c r="AH522" s="6"/>
      <c r="AI522" s="6">
        <f t="shared" si="190"/>
        <v>-0.89412288542798235</v>
      </c>
      <c r="AJ522" s="6" t="str">
        <f t="shared" si="191"/>
        <v>N/A</v>
      </c>
      <c r="AK522" s="6" t="str">
        <f t="shared" si="192"/>
        <v>N/A</v>
      </c>
      <c r="AL522" s="6">
        <f t="shared" si="193"/>
        <v>-0.93690733333333331</v>
      </c>
      <c r="AM522" s="6" t="str">
        <f t="shared" si="194"/>
        <v>N/A</v>
      </c>
      <c r="AN522" s="6"/>
      <c r="AO522" s="7">
        <f t="shared" si="195"/>
        <v>-7992.1799999999994</v>
      </c>
      <c r="AP522" s="7">
        <f t="shared" si="196"/>
        <v>946.39</v>
      </c>
      <c r="AQ522" s="7">
        <f t="shared" si="197"/>
        <v>946.39</v>
      </c>
      <c r="AR522" s="7">
        <f t="shared" si="198"/>
        <v>-14053.61</v>
      </c>
    </row>
    <row r="523" spans="2:44" x14ac:dyDescent="0.25">
      <c r="B523">
        <v>23115</v>
      </c>
      <c r="C523" t="s">
        <v>370</v>
      </c>
      <c r="D523" t="s">
        <v>27</v>
      </c>
      <c r="E523" s="1" t="str">
        <f>IF(D523="Switzerland", VLOOKUP($B523, 'Combined Budget 2025 CHF'!$B:$E, 4, 0), VLOOKUP($B523, 'Combined Budget 2025 EUR'!$B:$E, 4, 0))</f>
        <v>Netherlands Central</v>
      </c>
      <c r="F523" s="1" t="s">
        <v>535</v>
      </c>
      <c r="G523" s="1" t="s">
        <v>106</v>
      </c>
      <c r="H523" t="str">
        <f>IF(D523="Switzerland", VLOOKUP($B523, 'Combined Budget 2025 CHF'!$B:$K, 10, 0), VLOOKUP($B523, 'Combined Budget 2025 EUR'!$B:$K, 10, 0))</f>
        <v>NKD24</v>
      </c>
      <c r="I523" t="s">
        <v>64</v>
      </c>
      <c r="J523">
        <f>YEAR(VLOOKUP($B523, 'KPI data 2025'!$B:$H, 7, 0))</f>
        <v>2024</v>
      </c>
      <c r="K523">
        <f t="shared" si="199"/>
        <v>2024</v>
      </c>
      <c r="L523" s="5">
        <f>SUMIF('KPI data 2022'!$B:$B, $B523,'KPI data 2022'!$X:$X)</f>
        <v>0</v>
      </c>
      <c r="M523" s="5">
        <f>SUMIF('KPI data 2023'!$B:$B, $B523, 'KPI data 2023'!$X:$X)</f>
        <v>0</v>
      </c>
      <c r="N523" s="5">
        <f>SUMIF('KPI data 2024'!$B:$B, $B523, 'KPI data 2024'!$X:$X)</f>
        <v>586.38</v>
      </c>
      <c r="O523" s="5">
        <f>SUMIF('KPI data 2025'!$B:$B, $B523, 'KPI data 2025'!$X:$X)</f>
        <v>1783.77</v>
      </c>
      <c r="P523" s="5">
        <f>IF(D523="Switzerland",SUMIF('Combined Budget 2025 CHF'!$B:$B,$B523,'Combined Budget 2025 CHF'!$AF:$AF),SUMIF('Combined Budget 2025 EUR'!$B:$B,$B523,'Combined Budget 2025 EUR'!$AN:$AN))</f>
        <v>5840</v>
      </c>
      <c r="Q523" s="6"/>
      <c r="R523" s="6">
        <f t="shared" si="200"/>
        <v>2.04200347897268</v>
      </c>
      <c r="S523" s="6" t="str">
        <f t="shared" si="201"/>
        <v>N/A</v>
      </c>
      <c r="T523" s="6" t="str">
        <f t="shared" si="202"/>
        <v>N/A</v>
      </c>
      <c r="U523" s="6">
        <f t="shared" si="203"/>
        <v>-0.69455993150684936</v>
      </c>
      <c r="V523" s="6" t="str">
        <f t="shared" si="204"/>
        <v>N/A</v>
      </c>
      <c r="W523" s="6"/>
      <c r="X523" s="7">
        <f t="shared" si="205"/>
        <v>1197.3899999999999</v>
      </c>
      <c r="Y523" s="7">
        <f t="shared" si="206"/>
        <v>1783.77</v>
      </c>
      <c r="Z523" s="7">
        <f t="shared" si="207"/>
        <v>1783.77</v>
      </c>
      <c r="AA523" s="7">
        <f t="shared" si="208"/>
        <v>-4056.23</v>
      </c>
      <c r="AB523" s="6"/>
      <c r="AC523" s="5">
        <f>SUMIF('KPI data 2022'!$B:$B, $B523,'KPI data 2022'!$AI:$AI)</f>
        <v>0</v>
      </c>
      <c r="AD523" s="5">
        <f>SUMIF('KPI data 2023'!$B:$B, $B523, 'KPI data 2023'!$AI:$AI)</f>
        <v>0</v>
      </c>
      <c r="AE523" s="5">
        <f>SUMIF('KPI data 2024'!$B:$B, $B523, 'KPI data 2024'!$AI:$AI)</f>
        <v>586.38</v>
      </c>
      <c r="AF523" s="5">
        <f t="shared" si="189"/>
        <v>1783.77</v>
      </c>
      <c r="AG523" s="5">
        <f>IF(D523="Switzerland",SUMIF('Combined Budget 2025 CHF'!$B:$B,$B523,'Combined Budget 2025 CHF'!$Q:$Q),SUMIF('Combined Budget 2025 EUR'!$B:$B,$B523,'Combined Budget 2025 EUR'!$Q:$Q))</f>
        <v>8000</v>
      </c>
      <c r="AH523" s="6"/>
      <c r="AI523" s="6">
        <f t="shared" si="190"/>
        <v>2.04200347897268</v>
      </c>
      <c r="AJ523" s="6" t="str">
        <f t="shared" si="191"/>
        <v>N/A</v>
      </c>
      <c r="AK523" s="6" t="str">
        <f t="shared" si="192"/>
        <v>N/A</v>
      </c>
      <c r="AL523" s="6">
        <f t="shared" si="193"/>
        <v>-0.77702874999999993</v>
      </c>
      <c r="AM523" s="6" t="str">
        <f t="shared" si="194"/>
        <v>N/A</v>
      </c>
      <c r="AN523" s="6"/>
      <c r="AO523" s="7">
        <f t="shared" si="195"/>
        <v>1197.3899999999999</v>
      </c>
      <c r="AP523" s="7">
        <f t="shared" si="196"/>
        <v>1783.77</v>
      </c>
      <c r="AQ523" s="7">
        <f t="shared" si="197"/>
        <v>1783.77</v>
      </c>
      <c r="AR523" s="7">
        <f t="shared" si="198"/>
        <v>-6216.23</v>
      </c>
    </row>
    <row r="524" spans="2:44" x14ac:dyDescent="0.25">
      <c r="B524">
        <v>26007</v>
      </c>
      <c r="C524" t="s">
        <v>703</v>
      </c>
      <c r="D524" t="s">
        <v>36</v>
      </c>
      <c r="E524" s="1" t="str">
        <f>IF(D524="Switzerland", VLOOKUP($B524, 'Combined Budget 2025 CHF'!$B:$E, 4, 0), VLOOKUP($B524, 'Combined Budget 2025 EUR'!$B:$E, 4, 0))</f>
        <v>Spain</v>
      </c>
      <c r="F524" s="1" t="s">
        <v>535</v>
      </c>
      <c r="G524" s="1" t="s">
        <v>106</v>
      </c>
      <c r="H524" t="str">
        <f>IF(D524="Switzerland", VLOOKUP($B524, 'Combined Budget 2025 CHF'!$B:$K, 10, 0), VLOOKUP($B524, 'Combined Budget 2025 EUR'!$B:$K, 10, 0))</f>
        <v>NKD24</v>
      </c>
      <c r="I524" t="s">
        <v>64</v>
      </c>
      <c r="J524">
        <f>YEAR(VLOOKUP($B524, 'KPI data 2025'!$B:$H, 7, 0))</f>
        <v>1900</v>
      </c>
      <c r="K524" t="str">
        <f t="shared" si="199"/>
        <v>Pre-2022</v>
      </c>
      <c r="L524" s="5">
        <f>SUMIF('KPI data 2022'!$B:$B, $B524,'KPI data 2022'!$X:$X)</f>
        <v>0</v>
      </c>
      <c r="M524" s="5">
        <f>SUMIF('KPI data 2023'!$B:$B, $B524, 'KPI data 2023'!$X:$X)</f>
        <v>0</v>
      </c>
      <c r="N524" s="5">
        <f>SUMIF('KPI data 2024'!$B:$B, $B524, 'KPI data 2024'!$X:$X)</f>
        <v>0</v>
      </c>
      <c r="O524" s="5">
        <f>SUMIF('KPI data 2025'!$B:$B, $B524, 'KPI data 2025'!$X:$X)</f>
        <v>0</v>
      </c>
      <c r="P524" s="5">
        <f>IF(D524="Switzerland",SUMIF('Combined Budget 2025 CHF'!$B:$B,$B524,'Combined Budget 2025 CHF'!$AF:$AF),SUMIF('Combined Budget 2025 EUR'!$B:$B,$B524,'Combined Budget 2025 EUR'!$AN:$AN))</f>
        <v>0</v>
      </c>
      <c r="Q524" s="6"/>
      <c r="R524" s="6" t="str">
        <f t="shared" si="200"/>
        <v>N/A</v>
      </c>
      <c r="S524" s="6" t="str">
        <f t="shared" si="201"/>
        <v>N/A</v>
      </c>
      <c r="T524" s="6" t="str">
        <f t="shared" si="202"/>
        <v>N/A</v>
      </c>
      <c r="U524" s="6" t="str">
        <f t="shared" si="203"/>
        <v>N/A</v>
      </c>
      <c r="V524" s="6">
        <f t="shared" si="204"/>
        <v>0</v>
      </c>
      <c r="W524" s="6"/>
      <c r="X524" s="7">
        <f t="shared" si="205"/>
        <v>0</v>
      </c>
      <c r="Y524" s="7">
        <f t="shared" si="206"/>
        <v>0</v>
      </c>
      <c r="Z524" s="7">
        <f t="shared" si="207"/>
        <v>0</v>
      </c>
      <c r="AA524" s="7">
        <f t="shared" si="208"/>
        <v>0</v>
      </c>
      <c r="AB524" s="6"/>
      <c r="AC524" s="5">
        <f>SUMIF('KPI data 2022'!$B:$B, $B524,'KPI data 2022'!$AI:$AI)</f>
        <v>0</v>
      </c>
      <c r="AD524" s="5">
        <f>SUMIF('KPI data 2023'!$B:$B, $B524, 'KPI data 2023'!$AI:$AI)</f>
        <v>0</v>
      </c>
      <c r="AE524" s="5">
        <f>SUMIF('KPI data 2024'!$B:$B, $B524, 'KPI data 2024'!$AI:$AI)</f>
        <v>0</v>
      </c>
      <c r="AF524" s="5">
        <f t="shared" si="189"/>
        <v>0</v>
      </c>
      <c r="AG524" s="5">
        <f>IF(D524="Switzerland",SUMIF('Combined Budget 2025 CHF'!$B:$B,$B524,'Combined Budget 2025 CHF'!$Q:$Q),SUMIF('Combined Budget 2025 EUR'!$B:$B,$B524,'Combined Budget 2025 EUR'!$Q:$Q))</f>
        <v>0</v>
      </c>
      <c r="AH524" s="6"/>
      <c r="AI524" s="6" t="str">
        <f t="shared" si="190"/>
        <v>N/A</v>
      </c>
      <c r="AJ524" s="6" t="str">
        <f t="shared" si="191"/>
        <v>N/A</v>
      </c>
      <c r="AK524" s="6" t="str">
        <f t="shared" si="192"/>
        <v>N/A</v>
      </c>
      <c r="AL524" s="6" t="str">
        <f t="shared" si="193"/>
        <v>N/A</v>
      </c>
      <c r="AM524" s="6">
        <f t="shared" si="194"/>
        <v>0</v>
      </c>
      <c r="AN524" s="6"/>
      <c r="AO524" s="7">
        <f t="shared" si="195"/>
        <v>0</v>
      </c>
      <c r="AP524" s="7">
        <f t="shared" si="196"/>
        <v>0</v>
      </c>
      <c r="AQ524" s="7">
        <f t="shared" si="197"/>
        <v>0</v>
      </c>
      <c r="AR524" s="7">
        <f t="shared" si="198"/>
        <v>0</v>
      </c>
    </row>
    <row r="525" spans="2:44" x14ac:dyDescent="0.25">
      <c r="B525">
        <v>26010</v>
      </c>
      <c r="C525" t="s">
        <v>510</v>
      </c>
      <c r="D525" t="s">
        <v>36</v>
      </c>
      <c r="E525" s="1" t="str">
        <f>IF(D525="Switzerland", VLOOKUP($B525, 'Combined Budget 2025 CHF'!$B:$E, 4, 0), VLOOKUP($B525, 'Combined Budget 2025 EUR'!$B:$E, 4, 0))</f>
        <v>Spain</v>
      </c>
      <c r="F525" s="1" t="s">
        <v>535</v>
      </c>
      <c r="G525" s="1" t="s">
        <v>106</v>
      </c>
      <c r="H525" t="str">
        <f>IF(D525="Switzerland", VLOOKUP($B525, 'Combined Budget 2025 CHF'!$B:$K, 10, 0), VLOOKUP($B525, 'Combined Budget 2025 EUR'!$B:$K, 10, 0))</f>
        <v>NKD24</v>
      </c>
      <c r="I525" t="s">
        <v>64</v>
      </c>
      <c r="J525">
        <f>YEAR(VLOOKUP($B525, 'KPI data 2025'!$B:$H, 7, 0))</f>
        <v>2024</v>
      </c>
      <c r="K525">
        <f t="shared" si="199"/>
        <v>2024</v>
      </c>
      <c r="L525" s="5">
        <f>SUMIF('KPI data 2022'!$B:$B, $B525,'KPI data 2022'!$X:$X)</f>
        <v>0</v>
      </c>
      <c r="M525" s="5">
        <f>SUMIF('KPI data 2023'!$B:$B, $B525, 'KPI data 2023'!$X:$X)</f>
        <v>0</v>
      </c>
      <c r="N525" s="5">
        <f>SUMIF('KPI data 2024'!$B:$B, $B525, 'KPI data 2024'!$X:$X)</f>
        <v>2237.5</v>
      </c>
      <c r="O525" s="5">
        <f>SUMIF('KPI data 2025'!$B:$B, $B525, 'KPI data 2025'!$X:$X)</f>
        <v>524.94000000000005</v>
      </c>
      <c r="P525" s="5">
        <f>IF(D525="Switzerland",SUMIF('Combined Budget 2025 CHF'!$B:$B,$B525,'Combined Budget 2025 CHF'!$AF:$AF),SUMIF('Combined Budget 2025 EUR'!$B:$B,$B525,'Combined Budget 2025 EUR'!$AN:$AN))</f>
        <v>7300</v>
      </c>
      <c r="Q525" s="6"/>
      <c r="R525" s="6">
        <f t="shared" si="200"/>
        <v>-0.76538994413407813</v>
      </c>
      <c r="S525" s="6" t="str">
        <f t="shared" si="201"/>
        <v>N/A</v>
      </c>
      <c r="T525" s="6" t="str">
        <f t="shared" si="202"/>
        <v>N/A</v>
      </c>
      <c r="U525" s="6">
        <f t="shared" si="203"/>
        <v>-0.9280904109589041</v>
      </c>
      <c r="V525" s="6" t="str">
        <f t="shared" si="204"/>
        <v>N/A</v>
      </c>
      <c r="W525" s="6"/>
      <c r="X525" s="7">
        <f t="shared" si="205"/>
        <v>-1712.56</v>
      </c>
      <c r="Y525" s="7">
        <f t="shared" si="206"/>
        <v>524.94000000000005</v>
      </c>
      <c r="Z525" s="7">
        <f t="shared" si="207"/>
        <v>524.94000000000005</v>
      </c>
      <c r="AA525" s="7">
        <f t="shared" si="208"/>
        <v>-6775.0599999999995</v>
      </c>
      <c r="AB525" s="6"/>
      <c r="AC525" s="5">
        <f>SUMIF('KPI data 2022'!$B:$B, $B525,'KPI data 2022'!$AI:$AI)</f>
        <v>0</v>
      </c>
      <c r="AD525" s="5">
        <f>SUMIF('KPI data 2023'!$B:$B, $B525, 'KPI data 2023'!$AI:$AI)</f>
        <v>0</v>
      </c>
      <c r="AE525" s="5">
        <f>SUMIF('KPI data 2024'!$B:$B, $B525, 'KPI data 2024'!$AI:$AI)</f>
        <v>2237.5</v>
      </c>
      <c r="AF525" s="5">
        <f t="shared" si="189"/>
        <v>524.94000000000005</v>
      </c>
      <c r="AG525" s="5">
        <f>IF(D525="Switzerland",SUMIF('Combined Budget 2025 CHF'!$B:$B,$B525,'Combined Budget 2025 CHF'!$Q:$Q),SUMIF('Combined Budget 2025 EUR'!$B:$B,$B525,'Combined Budget 2025 EUR'!$Q:$Q))</f>
        <v>10000</v>
      </c>
      <c r="AH525" s="6"/>
      <c r="AI525" s="6">
        <f t="shared" si="190"/>
        <v>-0.76538994413407813</v>
      </c>
      <c r="AJ525" s="6" t="str">
        <f t="shared" si="191"/>
        <v>N/A</v>
      </c>
      <c r="AK525" s="6" t="str">
        <f t="shared" si="192"/>
        <v>N/A</v>
      </c>
      <c r="AL525" s="6">
        <f t="shared" si="193"/>
        <v>-0.94750599999999996</v>
      </c>
      <c r="AM525" s="6" t="str">
        <f t="shared" si="194"/>
        <v>N/A</v>
      </c>
      <c r="AN525" s="6"/>
      <c r="AO525" s="7">
        <f t="shared" si="195"/>
        <v>-1712.56</v>
      </c>
      <c r="AP525" s="7">
        <f t="shared" si="196"/>
        <v>524.94000000000005</v>
      </c>
      <c r="AQ525" s="7">
        <f t="shared" si="197"/>
        <v>524.94000000000005</v>
      </c>
      <c r="AR525" s="7">
        <f t="shared" si="198"/>
        <v>-9475.06</v>
      </c>
    </row>
    <row r="526" spans="2:44" x14ac:dyDescent="0.25">
      <c r="B526">
        <v>26011</v>
      </c>
      <c r="C526" t="s">
        <v>704</v>
      </c>
      <c r="D526" t="s">
        <v>36</v>
      </c>
      <c r="E526" s="1" t="str">
        <f>IF(D526="Switzerland", VLOOKUP($B526, 'Combined Budget 2025 CHF'!$B:$E, 4, 0), VLOOKUP($B526, 'Combined Budget 2025 EUR'!$B:$E, 4, 0))</f>
        <v>Spain</v>
      </c>
      <c r="F526" s="1" t="s">
        <v>535</v>
      </c>
      <c r="G526" s="1" t="s">
        <v>106</v>
      </c>
      <c r="H526" t="str">
        <f>IF(D526="Switzerland", VLOOKUP($B526, 'Combined Budget 2025 CHF'!$B:$K, 10, 0), VLOOKUP($B526, 'Combined Budget 2025 EUR'!$B:$K, 10, 0))</f>
        <v>NKD24</v>
      </c>
      <c r="I526" t="s">
        <v>64</v>
      </c>
      <c r="J526">
        <f>YEAR(VLOOKUP($B526, 'KPI data 2025'!$B:$H, 7, 0))</f>
        <v>1900</v>
      </c>
      <c r="K526" t="str">
        <f t="shared" si="199"/>
        <v>Pre-2022</v>
      </c>
      <c r="L526" s="5">
        <f>SUMIF('KPI data 2022'!$B:$B, $B526,'KPI data 2022'!$X:$X)</f>
        <v>0</v>
      </c>
      <c r="M526" s="5">
        <f>SUMIF('KPI data 2023'!$B:$B, $B526, 'KPI data 2023'!$X:$X)</f>
        <v>0</v>
      </c>
      <c r="N526" s="5">
        <f>SUMIF('KPI data 2024'!$B:$B, $B526, 'KPI data 2024'!$X:$X)</f>
        <v>0</v>
      </c>
      <c r="O526" s="5">
        <f>SUMIF('KPI data 2025'!$B:$B, $B526, 'KPI data 2025'!$X:$X)</f>
        <v>0</v>
      </c>
      <c r="P526" s="5">
        <f>IF(D526="Switzerland",SUMIF('Combined Budget 2025 CHF'!$B:$B,$B526,'Combined Budget 2025 CHF'!$AF:$AF),SUMIF('Combined Budget 2025 EUR'!$B:$B,$B526,'Combined Budget 2025 EUR'!$AN:$AN))</f>
        <v>0</v>
      </c>
      <c r="Q526" s="6"/>
      <c r="R526" s="6" t="str">
        <f t="shared" si="200"/>
        <v>N/A</v>
      </c>
      <c r="S526" s="6" t="str">
        <f t="shared" si="201"/>
        <v>N/A</v>
      </c>
      <c r="T526" s="6" t="str">
        <f t="shared" si="202"/>
        <v>N/A</v>
      </c>
      <c r="U526" s="6" t="str">
        <f t="shared" si="203"/>
        <v>N/A</v>
      </c>
      <c r="V526" s="6">
        <f t="shared" si="204"/>
        <v>0</v>
      </c>
      <c r="W526" s="6"/>
      <c r="X526" s="7">
        <f t="shared" si="205"/>
        <v>0</v>
      </c>
      <c r="Y526" s="7">
        <f t="shared" si="206"/>
        <v>0</v>
      </c>
      <c r="Z526" s="7">
        <f t="shared" si="207"/>
        <v>0</v>
      </c>
      <c r="AA526" s="7">
        <f t="shared" si="208"/>
        <v>0</v>
      </c>
      <c r="AB526" s="6"/>
      <c r="AC526" s="5">
        <f>SUMIF('KPI data 2022'!$B:$B, $B526,'KPI data 2022'!$AI:$AI)</f>
        <v>0</v>
      </c>
      <c r="AD526" s="5">
        <f>SUMIF('KPI data 2023'!$B:$B, $B526, 'KPI data 2023'!$AI:$AI)</f>
        <v>0</v>
      </c>
      <c r="AE526" s="5">
        <f>SUMIF('KPI data 2024'!$B:$B, $B526, 'KPI data 2024'!$AI:$AI)</f>
        <v>0</v>
      </c>
      <c r="AF526" s="5">
        <f t="shared" si="189"/>
        <v>0</v>
      </c>
      <c r="AG526" s="5">
        <f>IF(D526="Switzerland",SUMIF('Combined Budget 2025 CHF'!$B:$B,$B526,'Combined Budget 2025 CHF'!$Q:$Q),SUMIF('Combined Budget 2025 EUR'!$B:$B,$B526,'Combined Budget 2025 EUR'!$Q:$Q))</f>
        <v>0</v>
      </c>
      <c r="AH526" s="6"/>
      <c r="AI526" s="6" t="str">
        <f t="shared" si="190"/>
        <v>N/A</v>
      </c>
      <c r="AJ526" s="6" t="str">
        <f t="shared" si="191"/>
        <v>N/A</v>
      </c>
      <c r="AK526" s="6" t="str">
        <f t="shared" si="192"/>
        <v>N/A</v>
      </c>
      <c r="AL526" s="6" t="str">
        <f t="shared" si="193"/>
        <v>N/A</v>
      </c>
      <c r="AM526" s="6">
        <f t="shared" si="194"/>
        <v>0</v>
      </c>
      <c r="AN526" s="6"/>
      <c r="AO526" s="7">
        <f t="shared" si="195"/>
        <v>0</v>
      </c>
      <c r="AP526" s="7">
        <f t="shared" si="196"/>
        <v>0</v>
      </c>
      <c r="AQ526" s="7">
        <f t="shared" si="197"/>
        <v>0</v>
      </c>
      <c r="AR526" s="7">
        <f t="shared" si="198"/>
        <v>0</v>
      </c>
    </row>
    <row r="527" spans="2:44" x14ac:dyDescent="0.25">
      <c r="B527">
        <v>26012</v>
      </c>
      <c r="C527" t="s">
        <v>705</v>
      </c>
      <c r="D527" t="s">
        <v>36</v>
      </c>
      <c r="E527" s="1" t="str">
        <f>IF(D527="Switzerland", VLOOKUP($B527, 'Combined Budget 2025 CHF'!$B:$E, 4, 0), VLOOKUP($B527, 'Combined Budget 2025 EUR'!$B:$E, 4, 0))</f>
        <v>Spain</v>
      </c>
      <c r="F527" s="1" t="s">
        <v>535</v>
      </c>
      <c r="G527" s="1" t="s">
        <v>106</v>
      </c>
      <c r="H527" t="str">
        <f>IF(D527="Switzerland", VLOOKUP($B527, 'Combined Budget 2025 CHF'!$B:$K, 10, 0), VLOOKUP($B527, 'Combined Budget 2025 EUR'!$B:$K, 10, 0))</f>
        <v>NKD24</v>
      </c>
      <c r="I527" t="s">
        <v>64</v>
      </c>
      <c r="J527">
        <f>YEAR(VLOOKUP($B527, 'KPI data 2025'!$B:$H, 7, 0))</f>
        <v>1900</v>
      </c>
      <c r="K527" t="str">
        <f t="shared" si="199"/>
        <v>Pre-2022</v>
      </c>
      <c r="L527" s="5">
        <f>SUMIF('KPI data 2022'!$B:$B, $B527,'KPI data 2022'!$X:$X)</f>
        <v>0</v>
      </c>
      <c r="M527" s="5">
        <f>SUMIF('KPI data 2023'!$B:$B, $B527, 'KPI data 2023'!$X:$X)</f>
        <v>0</v>
      </c>
      <c r="N527" s="5">
        <f>SUMIF('KPI data 2024'!$B:$B, $B527, 'KPI data 2024'!$X:$X)</f>
        <v>0</v>
      </c>
      <c r="O527" s="5">
        <f>SUMIF('KPI data 2025'!$B:$B, $B527, 'KPI data 2025'!$X:$X)</f>
        <v>0</v>
      </c>
      <c r="P527" s="5">
        <f>IF(D527="Switzerland",SUMIF('Combined Budget 2025 CHF'!$B:$B,$B527,'Combined Budget 2025 CHF'!$AF:$AF),SUMIF('Combined Budget 2025 EUR'!$B:$B,$B527,'Combined Budget 2025 EUR'!$AN:$AN))</f>
        <v>0</v>
      </c>
      <c r="Q527" s="6"/>
      <c r="R527" s="6" t="str">
        <f t="shared" si="200"/>
        <v>N/A</v>
      </c>
      <c r="S527" s="6" t="str">
        <f t="shared" si="201"/>
        <v>N/A</v>
      </c>
      <c r="T527" s="6" t="str">
        <f t="shared" si="202"/>
        <v>N/A</v>
      </c>
      <c r="U527" s="6" t="str">
        <f t="shared" si="203"/>
        <v>N/A</v>
      </c>
      <c r="V527" s="6">
        <f t="shared" si="204"/>
        <v>0</v>
      </c>
      <c r="W527" s="6"/>
      <c r="X527" s="7">
        <f t="shared" si="205"/>
        <v>0</v>
      </c>
      <c r="Y527" s="7">
        <f t="shared" si="206"/>
        <v>0</v>
      </c>
      <c r="Z527" s="7">
        <f t="shared" si="207"/>
        <v>0</v>
      </c>
      <c r="AA527" s="7">
        <f t="shared" si="208"/>
        <v>0</v>
      </c>
      <c r="AB527" s="6"/>
      <c r="AC527" s="5">
        <f>SUMIF('KPI data 2022'!$B:$B, $B527,'KPI data 2022'!$AI:$AI)</f>
        <v>0</v>
      </c>
      <c r="AD527" s="5">
        <f>SUMIF('KPI data 2023'!$B:$B, $B527, 'KPI data 2023'!$AI:$AI)</f>
        <v>0</v>
      </c>
      <c r="AE527" s="5">
        <f>SUMIF('KPI data 2024'!$B:$B, $B527, 'KPI data 2024'!$AI:$AI)</f>
        <v>0</v>
      </c>
      <c r="AF527" s="5">
        <f t="shared" si="189"/>
        <v>0</v>
      </c>
      <c r="AG527" s="5">
        <f>IF(D527="Switzerland",SUMIF('Combined Budget 2025 CHF'!$B:$B,$B527,'Combined Budget 2025 CHF'!$Q:$Q),SUMIF('Combined Budget 2025 EUR'!$B:$B,$B527,'Combined Budget 2025 EUR'!$Q:$Q))</f>
        <v>0</v>
      </c>
      <c r="AH527" s="6"/>
      <c r="AI527" s="6" t="str">
        <f t="shared" si="190"/>
        <v>N/A</v>
      </c>
      <c r="AJ527" s="6" t="str">
        <f t="shared" si="191"/>
        <v>N/A</v>
      </c>
      <c r="AK527" s="6" t="str">
        <f t="shared" si="192"/>
        <v>N/A</v>
      </c>
      <c r="AL527" s="6" t="str">
        <f t="shared" si="193"/>
        <v>N/A</v>
      </c>
      <c r="AM527" s="6">
        <f t="shared" si="194"/>
        <v>0</v>
      </c>
      <c r="AN527" s="6"/>
      <c r="AO527" s="7">
        <f t="shared" si="195"/>
        <v>0</v>
      </c>
      <c r="AP527" s="7">
        <f t="shared" si="196"/>
        <v>0</v>
      </c>
      <c r="AQ527" s="7">
        <f t="shared" si="197"/>
        <v>0</v>
      </c>
      <c r="AR527" s="7">
        <f t="shared" si="198"/>
        <v>0</v>
      </c>
    </row>
    <row r="528" spans="2:44" x14ac:dyDescent="0.25">
      <c r="B528">
        <v>26013</v>
      </c>
      <c r="C528" t="s">
        <v>511</v>
      </c>
      <c r="D528" t="s">
        <v>36</v>
      </c>
      <c r="E528" s="1" t="str">
        <f>IF(D528="Switzerland", VLOOKUP($B528, 'Combined Budget 2025 CHF'!$B:$E, 4, 0), VLOOKUP($B528, 'Combined Budget 2025 EUR'!$B:$E, 4, 0))</f>
        <v>Spain</v>
      </c>
      <c r="F528" s="1" t="s">
        <v>535</v>
      </c>
      <c r="G528" s="1" t="s">
        <v>106</v>
      </c>
      <c r="H528" t="str">
        <f>IF(D528="Switzerland", VLOOKUP($B528, 'Combined Budget 2025 CHF'!$B:$K, 10, 0), VLOOKUP($B528, 'Combined Budget 2025 EUR'!$B:$K, 10, 0))</f>
        <v>NKD24</v>
      </c>
      <c r="I528" t="s">
        <v>64</v>
      </c>
      <c r="J528">
        <f>YEAR(VLOOKUP($B528, 'KPI data 2025'!$B:$H, 7, 0))</f>
        <v>2024</v>
      </c>
      <c r="K528">
        <f t="shared" si="199"/>
        <v>2024</v>
      </c>
      <c r="L528" s="5">
        <f>SUMIF('KPI data 2022'!$B:$B, $B528,'KPI data 2022'!$X:$X)</f>
        <v>0</v>
      </c>
      <c r="M528" s="5">
        <f>SUMIF('KPI data 2023'!$B:$B, $B528, 'KPI data 2023'!$X:$X)</f>
        <v>0</v>
      </c>
      <c r="N528" s="5">
        <f>SUMIF('KPI data 2024'!$B:$B, $B528, 'KPI data 2024'!$X:$X)</f>
        <v>1161.3499999999999</v>
      </c>
      <c r="O528" s="5">
        <f>SUMIF('KPI data 2025'!$B:$B, $B528, 'KPI data 2025'!$X:$X)</f>
        <v>0</v>
      </c>
      <c r="P528" s="5">
        <f>IF(D528="Switzerland",SUMIF('Combined Budget 2025 CHF'!$B:$B,$B528,'Combined Budget 2025 CHF'!$AF:$AF),SUMIF('Combined Budget 2025 EUR'!$B:$B,$B528,'Combined Budget 2025 EUR'!$AN:$AN))</f>
        <v>7300</v>
      </c>
      <c r="Q528" s="6"/>
      <c r="R528" s="6">
        <f t="shared" si="200"/>
        <v>-1</v>
      </c>
      <c r="S528" s="6" t="str">
        <f t="shared" si="201"/>
        <v>N/A</v>
      </c>
      <c r="T528" s="6" t="str">
        <f t="shared" si="202"/>
        <v>N/A</v>
      </c>
      <c r="U528" s="6">
        <f t="shared" si="203"/>
        <v>-1</v>
      </c>
      <c r="V528" s="6">
        <f t="shared" si="204"/>
        <v>0</v>
      </c>
      <c r="W528" s="6"/>
      <c r="X528" s="7">
        <f t="shared" si="205"/>
        <v>-1161.3499999999999</v>
      </c>
      <c r="Y528" s="7">
        <f t="shared" si="206"/>
        <v>0</v>
      </c>
      <c r="Z528" s="7">
        <f t="shared" si="207"/>
        <v>0</v>
      </c>
      <c r="AA528" s="7">
        <f t="shared" si="208"/>
        <v>-7300</v>
      </c>
      <c r="AB528" s="6"/>
      <c r="AC528" s="5">
        <f>SUMIF('KPI data 2022'!$B:$B, $B528,'KPI data 2022'!$AI:$AI)</f>
        <v>0</v>
      </c>
      <c r="AD528" s="5">
        <f>SUMIF('KPI data 2023'!$B:$B, $B528, 'KPI data 2023'!$AI:$AI)</f>
        <v>0</v>
      </c>
      <c r="AE528" s="5">
        <f>SUMIF('KPI data 2024'!$B:$B, $B528, 'KPI data 2024'!$AI:$AI)</f>
        <v>1161.3499999999999</v>
      </c>
      <c r="AF528" s="5">
        <f t="shared" si="189"/>
        <v>0</v>
      </c>
      <c r="AG528" s="5">
        <f>IF(D528="Switzerland",SUMIF('Combined Budget 2025 CHF'!$B:$B,$B528,'Combined Budget 2025 CHF'!$Q:$Q),SUMIF('Combined Budget 2025 EUR'!$B:$B,$B528,'Combined Budget 2025 EUR'!$Q:$Q))</f>
        <v>10000</v>
      </c>
      <c r="AH528" s="6"/>
      <c r="AI528" s="6">
        <f t="shared" si="190"/>
        <v>-1</v>
      </c>
      <c r="AJ528" s="6" t="str">
        <f t="shared" si="191"/>
        <v>N/A</v>
      </c>
      <c r="AK528" s="6" t="str">
        <f t="shared" si="192"/>
        <v>N/A</v>
      </c>
      <c r="AL528" s="6">
        <f t="shared" si="193"/>
        <v>-1</v>
      </c>
      <c r="AM528" s="6">
        <f t="shared" si="194"/>
        <v>0</v>
      </c>
      <c r="AN528" s="6"/>
      <c r="AO528" s="7">
        <f t="shared" si="195"/>
        <v>-1161.3499999999999</v>
      </c>
      <c r="AP528" s="7">
        <f t="shared" si="196"/>
        <v>0</v>
      </c>
      <c r="AQ528" s="7">
        <f t="shared" si="197"/>
        <v>0</v>
      </c>
      <c r="AR528" s="7">
        <f t="shared" si="198"/>
        <v>-10000</v>
      </c>
    </row>
    <row r="529" spans="2:44" x14ac:dyDescent="0.25">
      <c r="B529">
        <v>27015</v>
      </c>
      <c r="C529" t="s">
        <v>490</v>
      </c>
      <c r="D529" t="s">
        <v>36</v>
      </c>
      <c r="E529" s="1" t="str">
        <f>IF(D529="Switzerland", VLOOKUP($B529, 'Combined Budget 2025 CHF'!$B:$E, 4, 0), VLOOKUP($B529, 'Combined Budget 2025 EUR'!$B:$E, 4, 0))</f>
        <v>France</v>
      </c>
      <c r="F529" s="1" t="s">
        <v>535</v>
      </c>
      <c r="G529" s="1" t="s">
        <v>106</v>
      </c>
      <c r="H529" t="str">
        <f>IF(D529="Switzerland", VLOOKUP($B529, 'Combined Budget 2025 CHF'!$B:$K, 10, 0), VLOOKUP($B529, 'Combined Budget 2025 EUR'!$B:$K, 10, 0))</f>
        <v>NKD24</v>
      </c>
      <c r="I529" t="s">
        <v>64</v>
      </c>
      <c r="J529">
        <f>YEAR(VLOOKUP($B529, 'KPI data 2025'!$B:$H, 7, 0))</f>
        <v>2024</v>
      </c>
      <c r="K529">
        <f t="shared" si="199"/>
        <v>2024</v>
      </c>
      <c r="L529" s="5">
        <f>SUMIF('KPI data 2022'!$B:$B, $B529,'KPI data 2022'!$X:$X)</f>
        <v>0</v>
      </c>
      <c r="M529" s="5">
        <f>SUMIF('KPI data 2023'!$B:$B, $B529, 'KPI data 2023'!$X:$X)</f>
        <v>0</v>
      </c>
      <c r="N529" s="5">
        <f>SUMIF('KPI data 2024'!$B:$B, $B529, 'KPI data 2024'!$X:$X)</f>
        <v>18756.97</v>
      </c>
      <c r="O529" s="5">
        <f>SUMIF('KPI data 2025'!$B:$B, $B529, 'KPI data 2025'!$X:$X)</f>
        <v>204.99000000000007</v>
      </c>
      <c r="P529" s="5">
        <f>IF(D529="Switzerland",SUMIF('Combined Budget 2025 CHF'!$B:$B,$B529,'Combined Budget 2025 CHF'!$AF:$AF),SUMIF('Combined Budget 2025 EUR'!$B:$B,$B529,'Combined Budget 2025 EUR'!$AN:$AN))</f>
        <v>16425</v>
      </c>
      <c r="Q529" s="6"/>
      <c r="R529" s="6">
        <f t="shared" si="200"/>
        <v>-0.98907126257599176</v>
      </c>
      <c r="S529" s="6" t="str">
        <f t="shared" si="201"/>
        <v>N/A</v>
      </c>
      <c r="T529" s="6" t="str">
        <f t="shared" si="202"/>
        <v>N/A</v>
      </c>
      <c r="U529" s="6">
        <f t="shared" si="203"/>
        <v>-0.98751963470319637</v>
      </c>
      <c r="V529" s="6" t="str">
        <f t="shared" si="204"/>
        <v>N/A</v>
      </c>
      <c r="W529" s="6"/>
      <c r="X529" s="7">
        <f t="shared" si="205"/>
        <v>-18551.98</v>
      </c>
      <c r="Y529" s="7">
        <f t="shared" si="206"/>
        <v>204.99000000000007</v>
      </c>
      <c r="Z529" s="7">
        <f t="shared" si="207"/>
        <v>204.99000000000007</v>
      </c>
      <c r="AA529" s="7">
        <f t="shared" si="208"/>
        <v>-16220.01</v>
      </c>
      <c r="AB529" s="6"/>
      <c r="AC529" s="5">
        <f>SUMIF('KPI data 2022'!$B:$B, $B529,'KPI data 2022'!$AI:$AI)</f>
        <v>0</v>
      </c>
      <c r="AD529" s="5">
        <f>SUMIF('KPI data 2023'!$B:$B, $B529, 'KPI data 2023'!$AI:$AI)</f>
        <v>0</v>
      </c>
      <c r="AE529" s="5">
        <f>SUMIF('KPI data 2024'!$B:$B, $B529, 'KPI data 2024'!$AI:$AI)</f>
        <v>18756.97</v>
      </c>
      <c r="AF529" s="5">
        <f t="shared" si="189"/>
        <v>204.99000000000007</v>
      </c>
      <c r="AG529" s="5">
        <f>IF(D529="Switzerland",SUMIF('Combined Budget 2025 CHF'!$B:$B,$B529,'Combined Budget 2025 CHF'!$Q:$Q),SUMIF('Combined Budget 2025 EUR'!$B:$B,$B529,'Combined Budget 2025 EUR'!$Q:$Q))</f>
        <v>22500</v>
      </c>
      <c r="AH529" s="6"/>
      <c r="AI529" s="6">
        <f t="shared" si="190"/>
        <v>-0.98907126257599176</v>
      </c>
      <c r="AJ529" s="6" t="str">
        <f t="shared" si="191"/>
        <v>N/A</v>
      </c>
      <c r="AK529" s="6" t="str">
        <f t="shared" si="192"/>
        <v>N/A</v>
      </c>
      <c r="AL529" s="6">
        <f t="shared" si="193"/>
        <v>-0.99088933333333329</v>
      </c>
      <c r="AM529" s="6" t="str">
        <f t="shared" si="194"/>
        <v>N/A</v>
      </c>
      <c r="AN529" s="6"/>
      <c r="AO529" s="7">
        <f t="shared" si="195"/>
        <v>-18551.98</v>
      </c>
      <c r="AP529" s="7">
        <f t="shared" si="196"/>
        <v>204.99000000000007</v>
      </c>
      <c r="AQ529" s="7">
        <f t="shared" si="197"/>
        <v>204.99000000000007</v>
      </c>
      <c r="AR529" s="7">
        <f t="shared" si="198"/>
        <v>-22295.01</v>
      </c>
    </row>
    <row r="530" spans="2:44" x14ac:dyDescent="0.25">
      <c r="B530">
        <v>27044</v>
      </c>
      <c r="C530" t="s">
        <v>491</v>
      </c>
      <c r="D530" t="s">
        <v>36</v>
      </c>
      <c r="E530" s="1" t="str">
        <f>IF(D530="Switzerland", VLOOKUP($B530, 'Combined Budget 2025 CHF'!$B:$E, 4, 0), VLOOKUP($B530, 'Combined Budget 2025 EUR'!$B:$E, 4, 0))</f>
        <v>France</v>
      </c>
      <c r="F530" s="1" t="s">
        <v>535</v>
      </c>
      <c r="G530" s="1" t="s">
        <v>106</v>
      </c>
      <c r="H530" t="str">
        <f>IF(D530="Switzerland", VLOOKUP($B530, 'Combined Budget 2025 CHF'!$B:$K, 10, 0), VLOOKUP($B530, 'Combined Budget 2025 EUR'!$B:$K, 10, 0))</f>
        <v>NKD24</v>
      </c>
      <c r="I530" t="s">
        <v>64</v>
      </c>
      <c r="J530">
        <f>YEAR(VLOOKUP($B530, 'KPI data 2025'!$B:$H, 7, 0))</f>
        <v>2024</v>
      </c>
      <c r="K530">
        <f t="shared" si="199"/>
        <v>2024</v>
      </c>
      <c r="L530" s="5">
        <f>SUMIF('KPI data 2022'!$B:$B, $B530,'KPI data 2022'!$X:$X)</f>
        <v>0</v>
      </c>
      <c r="M530" s="5">
        <f>SUMIF('KPI data 2023'!$B:$B, $B530, 'KPI data 2023'!$X:$X)</f>
        <v>0</v>
      </c>
      <c r="N530" s="5">
        <f>SUMIF('KPI data 2024'!$B:$B, $B530, 'KPI data 2024'!$X:$X)</f>
        <v>3959.93</v>
      </c>
      <c r="O530" s="5">
        <f>SUMIF('KPI data 2025'!$B:$B, $B530, 'KPI data 2025'!$X:$X)</f>
        <v>4286.8100000000004</v>
      </c>
      <c r="P530" s="5">
        <f>IF(D530="Switzerland",SUMIF('Combined Budget 2025 CHF'!$B:$B,$B530,'Combined Budget 2025 CHF'!$AF:$AF),SUMIF('Combined Budget 2025 EUR'!$B:$B,$B530,'Combined Budget 2025 EUR'!$AN:$AN))</f>
        <v>10950</v>
      </c>
      <c r="Q530" s="6"/>
      <c r="R530" s="6">
        <f t="shared" si="200"/>
        <v>8.2546913708070768E-2</v>
      </c>
      <c r="S530" s="6" t="str">
        <f t="shared" si="201"/>
        <v>N/A</v>
      </c>
      <c r="T530" s="6" t="str">
        <f t="shared" si="202"/>
        <v>N/A</v>
      </c>
      <c r="U530" s="6">
        <f t="shared" si="203"/>
        <v>-0.60851050228310499</v>
      </c>
      <c r="V530" s="6" t="str">
        <f t="shared" si="204"/>
        <v>N/A</v>
      </c>
      <c r="W530" s="6"/>
      <c r="X530" s="7">
        <f t="shared" si="205"/>
        <v>326.88000000000056</v>
      </c>
      <c r="Y530" s="7">
        <f t="shared" si="206"/>
        <v>4286.8100000000004</v>
      </c>
      <c r="Z530" s="7">
        <f t="shared" si="207"/>
        <v>4286.8100000000004</v>
      </c>
      <c r="AA530" s="7">
        <f t="shared" si="208"/>
        <v>-6663.19</v>
      </c>
      <c r="AB530" s="6"/>
      <c r="AC530" s="5">
        <f>SUMIF('KPI data 2022'!$B:$B, $B530,'KPI data 2022'!$AI:$AI)</f>
        <v>0</v>
      </c>
      <c r="AD530" s="5">
        <f>SUMIF('KPI data 2023'!$B:$B, $B530, 'KPI data 2023'!$AI:$AI)</f>
        <v>0</v>
      </c>
      <c r="AE530" s="5">
        <f>SUMIF('KPI data 2024'!$B:$B, $B530, 'KPI data 2024'!$AI:$AI)</f>
        <v>3959.93</v>
      </c>
      <c r="AF530" s="5">
        <f t="shared" si="189"/>
        <v>4286.8100000000004</v>
      </c>
      <c r="AG530" s="5">
        <f>IF(D530="Switzerland",SUMIF('Combined Budget 2025 CHF'!$B:$B,$B530,'Combined Budget 2025 CHF'!$Q:$Q),SUMIF('Combined Budget 2025 EUR'!$B:$B,$B530,'Combined Budget 2025 EUR'!$Q:$Q))</f>
        <v>15000</v>
      </c>
      <c r="AH530" s="6"/>
      <c r="AI530" s="6">
        <f t="shared" si="190"/>
        <v>8.2546913708070768E-2</v>
      </c>
      <c r="AJ530" s="6" t="str">
        <f t="shared" si="191"/>
        <v>N/A</v>
      </c>
      <c r="AK530" s="6" t="str">
        <f t="shared" si="192"/>
        <v>N/A</v>
      </c>
      <c r="AL530" s="6">
        <f t="shared" si="193"/>
        <v>-0.71421266666666661</v>
      </c>
      <c r="AM530" s="6" t="str">
        <f t="shared" si="194"/>
        <v>N/A</v>
      </c>
      <c r="AN530" s="6"/>
      <c r="AO530" s="7">
        <f t="shared" si="195"/>
        <v>326.88000000000056</v>
      </c>
      <c r="AP530" s="7">
        <f t="shared" si="196"/>
        <v>4286.8100000000004</v>
      </c>
      <c r="AQ530" s="7">
        <f t="shared" si="197"/>
        <v>4286.8100000000004</v>
      </c>
      <c r="AR530" s="7">
        <f t="shared" si="198"/>
        <v>-10713.189999999999</v>
      </c>
    </row>
    <row r="531" spans="2:44" x14ac:dyDescent="0.25">
      <c r="B531">
        <v>27045</v>
      </c>
      <c r="C531" t="s">
        <v>497</v>
      </c>
      <c r="D531" t="s">
        <v>36</v>
      </c>
      <c r="E531" s="1" t="str">
        <f>IF(D531="Switzerland", VLOOKUP($B531, 'Combined Budget 2025 CHF'!$B:$E, 4, 0), VLOOKUP($B531, 'Combined Budget 2025 EUR'!$B:$E, 4, 0))</f>
        <v>France</v>
      </c>
      <c r="F531" s="1" t="s">
        <v>535</v>
      </c>
      <c r="G531" s="1" t="s">
        <v>106</v>
      </c>
      <c r="H531" t="str">
        <f>IF(D531="Switzerland", VLOOKUP($B531, 'Combined Budget 2025 CHF'!$B:$K, 10, 0), VLOOKUP($B531, 'Combined Budget 2025 EUR'!$B:$K, 10, 0))</f>
        <v>NKD24</v>
      </c>
      <c r="I531" t="s">
        <v>64</v>
      </c>
      <c r="J531">
        <f>YEAR(VLOOKUP($B531, 'KPI data 2025'!$B:$H, 7, 0))</f>
        <v>2024</v>
      </c>
      <c r="K531">
        <f t="shared" si="199"/>
        <v>2024</v>
      </c>
      <c r="L531" s="5">
        <f>SUMIF('KPI data 2022'!$B:$B, $B531,'KPI data 2022'!$X:$X)</f>
        <v>0</v>
      </c>
      <c r="M531" s="5">
        <f>SUMIF('KPI data 2023'!$B:$B, $B531, 'KPI data 2023'!$X:$X)</f>
        <v>0</v>
      </c>
      <c r="N531" s="5">
        <f>SUMIF('KPI data 2024'!$B:$B, $B531, 'KPI data 2024'!$X:$X)</f>
        <v>3746.94</v>
      </c>
      <c r="O531" s="5">
        <f>SUMIF('KPI data 2025'!$B:$B, $B531, 'KPI data 2025'!$X:$X)</f>
        <v>12855.76</v>
      </c>
      <c r="P531" s="5">
        <f>IF(D531="Switzerland",SUMIF('Combined Budget 2025 CHF'!$B:$B,$B531,'Combined Budget 2025 CHF'!$AF:$AF),SUMIF('Combined Budget 2025 EUR'!$B:$B,$B531,'Combined Budget 2025 EUR'!$AN:$AN))</f>
        <v>10950</v>
      </c>
      <c r="Q531" s="6"/>
      <c r="R531" s="6">
        <f t="shared" si="200"/>
        <v>2.4310023645961771</v>
      </c>
      <c r="S531" s="6" t="str">
        <f t="shared" si="201"/>
        <v>N/A</v>
      </c>
      <c r="T531" s="6" t="str">
        <f t="shared" si="202"/>
        <v>N/A</v>
      </c>
      <c r="U531" s="6">
        <f t="shared" si="203"/>
        <v>0.17404200913242018</v>
      </c>
      <c r="V531" s="6" t="str">
        <f t="shared" si="204"/>
        <v>N/A</v>
      </c>
      <c r="W531" s="6"/>
      <c r="X531" s="7">
        <f t="shared" si="205"/>
        <v>9108.82</v>
      </c>
      <c r="Y531" s="7">
        <f t="shared" si="206"/>
        <v>12855.76</v>
      </c>
      <c r="Z531" s="7">
        <f t="shared" si="207"/>
        <v>12855.76</v>
      </c>
      <c r="AA531" s="7">
        <f t="shared" si="208"/>
        <v>1905.7600000000002</v>
      </c>
      <c r="AB531" s="6"/>
      <c r="AC531" s="5">
        <f>SUMIF('KPI data 2022'!$B:$B, $B531,'KPI data 2022'!$AI:$AI)</f>
        <v>0</v>
      </c>
      <c r="AD531" s="5">
        <f>SUMIF('KPI data 2023'!$B:$B, $B531, 'KPI data 2023'!$AI:$AI)</f>
        <v>0</v>
      </c>
      <c r="AE531" s="5">
        <f>SUMIF('KPI data 2024'!$B:$B, $B531, 'KPI data 2024'!$AI:$AI)</f>
        <v>3746.94</v>
      </c>
      <c r="AF531" s="5">
        <f t="shared" si="189"/>
        <v>12855.76</v>
      </c>
      <c r="AG531" s="5">
        <f>IF(D531="Switzerland",SUMIF('Combined Budget 2025 CHF'!$B:$B,$B531,'Combined Budget 2025 CHF'!$Q:$Q),SUMIF('Combined Budget 2025 EUR'!$B:$B,$B531,'Combined Budget 2025 EUR'!$Q:$Q))</f>
        <v>15000</v>
      </c>
      <c r="AH531" s="6"/>
      <c r="AI531" s="6">
        <f t="shared" si="190"/>
        <v>2.4310023645961771</v>
      </c>
      <c r="AJ531" s="6" t="str">
        <f t="shared" si="191"/>
        <v>N/A</v>
      </c>
      <c r="AK531" s="6" t="str">
        <f t="shared" si="192"/>
        <v>N/A</v>
      </c>
      <c r="AL531" s="6">
        <f t="shared" si="193"/>
        <v>-0.14294933333333337</v>
      </c>
      <c r="AM531" s="6" t="str">
        <f t="shared" si="194"/>
        <v>N/A</v>
      </c>
      <c r="AN531" s="6"/>
      <c r="AO531" s="7">
        <f t="shared" si="195"/>
        <v>9108.82</v>
      </c>
      <c r="AP531" s="7">
        <f t="shared" si="196"/>
        <v>12855.76</v>
      </c>
      <c r="AQ531" s="7">
        <f t="shared" si="197"/>
        <v>12855.76</v>
      </c>
      <c r="AR531" s="7">
        <f t="shared" si="198"/>
        <v>-2144.2399999999998</v>
      </c>
    </row>
    <row r="532" spans="2:44" x14ac:dyDescent="0.25">
      <c r="B532">
        <v>29011</v>
      </c>
      <c r="C532" t="s">
        <v>706</v>
      </c>
      <c r="D532" t="s">
        <v>23</v>
      </c>
      <c r="E532" s="1" t="str">
        <f>IF(D532="Switzerland", VLOOKUP($B532, 'Combined Budget 2025 CHF'!$B:$E, 4, 0), VLOOKUP($B532, 'Combined Budget 2025 EUR'!$B:$E, 4, 0))</f>
        <v>South West</v>
      </c>
      <c r="F532" s="1" t="s">
        <v>535</v>
      </c>
      <c r="G532" s="1" t="s">
        <v>106</v>
      </c>
      <c r="H532" t="str">
        <f>IF(D532="Switzerland", VLOOKUP($B532, 'Combined Budget 2025 CHF'!$B:$K, 10, 0), VLOOKUP($B532, 'Combined Budget 2025 EUR'!$B:$K, 10, 0))</f>
        <v>NKD24</v>
      </c>
      <c r="I532" t="s">
        <v>64</v>
      </c>
      <c r="J532">
        <f>YEAR(VLOOKUP($B532, 'KPI data 2025'!$B:$H, 7, 0))</f>
        <v>1900</v>
      </c>
      <c r="K532" t="str">
        <f t="shared" si="199"/>
        <v>Pre-2022</v>
      </c>
      <c r="L532" s="5">
        <f>SUMIF('KPI data 2022'!$B:$B, $B532,'KPI data 2022'!$X:$X)</f>
        <v>0</v>
      </c>
      <c r="M532" s="5">
        <f>SUMIF('KPI data 2023'!$B:$B, $B532, 'KPI data 2023'!$X:$X)</f>
        <v>0</v>
      </c>
      <c r="N532" s="5">
        <f>SUMIF('KPI data 2024'!$B:$B, $B532, 'KPI data 2024'!$X:$X)</f>
        <v>0</v>
      </c>
      <c r="O532" s="5">
        <f>SUMIF('KPI data 2025'!$B:$B, $B532, 'KPI data 2025'!$X:$X)</f>
        <v>0</v>
      </c>
      <c r="P532" s="5">
        <f>IF(D532="Switzerland",SUMIF('Combined Budget 2025 CHF'!$B:$B,$B532,'Combined Budget 2025 CHF'!$AF:$AF),SUMIF('Combined Budget 2025 EUR'!$B:$B,$B532,'Combined Budget 2025 EUR'!$AN:$AN))</f>
        <v>0</v>
      </c>
      <c r="Q532" s="6"/>
      <c r="R532" s="6" t="str">
        <f t="shared" si="200"/>
        <v>N/A</v>
      </c>
      <c r="S532" s="6" t="str">
        <f t="shared" si="201"/>
        <v>N/A</v>
      </c>
      <c r="T532" s="6" t="str">
        <f t="shared" si="202"/>
        <v>N/A</v>
      </c>
      <c r="U532" s="6" t="str">
        <f t="shared" si="203"/>
        <v>N/A</v>
      </c>
      <c r="V532" s="6">
        <f t="shared" si="204"/>
        <v>0</v>
      </c>
      <c r="W532" s="6"/>
      <c r="X532" s="7">
        <f t="shared" si="205"/>
        <v>0</v>
      </c>
      <c r="Y532" s="7">
        <f t="shared" si="206"/>
        <v>0</v>
      </c>
      <c r="Z532" s="7">
        <f t="shared" si="207"/>
        <v>0</v>
      </c>
      <c r="AA532" s="7">
        <f t="shared" si="208"/>
        <v>0</v>
      </c>
      <c r="AB532" s="6"/>
      <c r="AC532" s="5">
        <f>SUMIF('KPI data 2022'!$B:$B, $B532,'KPI data 2022'!$AI:$AI)</f>
        <v>0</v>
      </c>
      <c r="AD532" s="5">
        <f>SUMIF('KPI data 2023'!$B:$B, $B532, 'KPI data 2023'!$AI:$AI)</f>
        <v>0</v>
      </c>
      <c r="AE532" s="5">
        <f>SUMIF('KPI data 2024'!$B:$B, $B532, 'KPI data 2024'!$AI:$AI)</f>
        <v>0</v>
      </c>
      <c r="AF532" s="5">
        <f t="shared" si="189"/>
        <v>0</v>
      </c>
      <c r="AG532" s="5">
        <f>IF(D532="Switzerland",SUMIF('Combined Budget 2025 CHF'!$B:$B,$B532,'Combined Budget 2025 CHF'!$Q:$Q),SUMIF('Combined Budget 2025 EUR'!$B:$B,$B532,'Combined Budget 2025 EUR'!$Q:$Q))</f>
        <v>0</v>
      </c>
      <c r="AH532" s="6"/>
      <c r="AI532" s="6" t="str">
        <f t="shared" si="190"/>
        <v>N/A</v>
      </c>
      <c r="AJ532" s="6" t="str">
        <f t="shared" si="191"/>
        <v>N/A</v>
      </c>
      <c r="AK532" s="6" t="str">
        <f t="shared" si="192"/>
        <v>N/A</v>
      </c>
      <c r="AL532" s="6" t="str">
        <f t="shared" si="193"/>
        <v>N/A</v>
      </c>
      <c r="AM532" s="6">
        <f t="shared" si="194"/>
        <v>0</v>
      </c>
      <c r="AN532" s="6"/>
      <c r="AO532" s="7">
        <f t="shared" si="195"/>
        <v>0</v>
      </c>
      <c r="AP532" s="7">
        <f t="shared" si="196"/>
        <v>0</v>
      </c>
      <c r="AQ532" s="7">
        <f t="shared" si="197"/>
        <v>0</v>
      </c>
      <c r="AR532" s="7">
        <f t="shared" si="198"/>
        <v>0</v>
      </c>
    </row>
    <row r="533" spans="2:44" x14ac:dyDescent="0.25">
      <c r="B533">
        <v>29012</v>
      </c>
      <c r="C533" t="s">
        <v>328</v>
      </c>
      <c r="D533" t="s">
        <v>23</v>
      </c>
      <c r="E533" s="1" t="str">
        <f>IF(D533="Switzerland", VLOOKUP($B533, 'Combined Budget 2025 CHF'!$B:$E, 4, 0), VLOOKUP($B533, 'Combined Budget 2025 EUR'!$B:$E, 4, 0))</f>
        <v>South East / Bayern</v>
      </c>
      <c r="F533" s="1" t="s">
        <v>535</v>
      </c>
      <c r="G533" s="1" t="s">
        <v>106</v>
      </c>
      <c r="H533" t="str">
        <f>IF(D533="Switzerland", VLOOKUP($B533, 'Combined Budget 2025 CHF'!$B:$K, 10, 0), VLOOKUP($B533, 'Combined Budget 2025 EUR'!$B:$K, 10, 0))</f>
        <v>NKD24</v>
      </c>
      <c r="I533" t="s">
        <v>64</v>
      </c>
      <c r="J533">
        <f>YEAR(VLOOKUP($B533, 'KPI data 2025'!$B:$H, 7, 0))</f>
        <v>2024</v>
      </c>
      <c r="K533">
        <f t="shared" si="199"/>
        <v>2024</v>
      </c>
      <c r="L533" s="5">
        <f>SUMIF('KPI data 2022'!$B:$B, $B533,'KPI data 2022'!$X:$X)</f>
        <v>0</v>
      </c>
      <c r="M533" s="5">
        <f>SUMIF('KPI data 2023'!$B:$B, $B533, 'KPI data 2023'!$X:$X)</f>
        <v>0</v>
      </c>
      <c r="N533" s="5">
        <f>SUMIF('KPI data 2024'!$B:$B, $B533, 'KPI data 2024'!$X:$X)</f>
        <v>3409.6800000000003</v>
      </c>
      <c r="O533" s="5">
        <f>SUMIF('KPI data 2025'!$B:$B, $B533, 'KPI data 2025'!$X:$X)</f>
        <v>2953.51</v>
      </c>
      <c r="P533" s="5">
        <f>IF(D533="Switzerland",SUMIF('Combined Budget 2025 CHF'!$B:$B,$B533,'Combined Budget 2025 CHF'!$AF:$AF),SUMIF('Combined Budget 2025 EUR'!$B:$B,$B533,'Combined Budget 2025 EUR'!$AN:$AN))</f>
        <v>3650</v>
      </c>
      <c r="Q533" s="6"/>
      <c r="R533" s="6">
        <f t="shared" si="200"/>
        <v>-0.13378674831655757</v>
      </c>
      <c r="S533" s="6" t="str">
        <f t="shared" si="201"/>
        <v>N/A</v>
      </c>
      <c r="T533" s="6" t="str">
        <f t="shared" si="202"/>
        <v>N/A</v>
      </c>
      <c r="U533" s="6">
        <f t="shared" si="203"/>
        <v>-0.19081917808219173</v>
      </c>
      <c r="V533" s="6" t="str">
        <f t="shared" si="204"/>
        <v>N/A</v>
      </c>
      <c r="W533" s="6"/>
      <c r="X533" s="7">
        <f t="shared" si="205"/>
        <v>-456.17000000000007</v>
      </c>
      <c r="Y533" s="7">
        <f t="shared" si="206"/>
        <v>2953.51</v>
      </c>
      <c r="Z533" s="7">
        <f t="shared" si="207"/>
        <v>2953.51</v>
      </c>
      <c r="AA533" s="7">
        <f t="shared" si="208"/>
        <v>-696.48999999999978</v>
      </c>
      <c r="AB533" s="6"/>
      <c r="AC533" s="5">
        <f>SUMIF('KPI data 2022'!$B:$B, $B533,'KPI data 2022'!$AI:$AI)</f>
        <v>0</v>
      </c>
      <c r="AD533" s="5">
        <f>SUMIF('KPI data 2023'!$B:$B, $B533, 'KPI data 2023'!$AI:$AI)</f>
        <v>0</v>
      </c>
      <c r="AE533" s="5">
        <f>SUMIF('KPI data 2024'!$B:$B, $B533, 'KPI data 2024'!$AI:$AI)</f>
        <v>3409.6800000000003</v>
      </c>
      <c r="AF533" s="5">
        <f t="shared" si="189"/>
        <v>2953.51</v>
      </c>
      <c r="AG533" s="5">
        <f>IF(D533="Switzerland",SUMIF('Combined Budget 2025 CHF'!$B:$B,$B533,'Combined Budget 2025 CHF'!$Q:$Q),SUMIF('Combined Budget 2025 EUR'!$B:$B,$B533,'Combined Budget 2025 EUR'!$Q:$Q))</f>
        <v>5000</v>
      </c>
      <c r="AH533" s="6"/>
      <c r="AI533" s="6">
        <f t="shared" si="190"/>
        <v>-0.13378674831655757</v>
      </c>
      <c r="AJ533" s="6" t="str">
        <f t="shared" si="191"/>
        <v>N/A</v>
      </c>
      <c r="AK533" s="6" t="str">
        <f t="shared" si="192"/>
        <v>N/A</v>
      </c>
      <c r="AL533" s="6">
        <f t="shared" si="193"/>
        <v>-0.40929799999999994</v>
      </c>
      <c r="AM533" s="6" t="str">
        <f t="shared" si="194"/>
        <v>N/A</v>
      </c>
      <c r="AN533" s="6"/>
      <c r="AO533" s="7">
        <f t="shared" si="195"/>
        <v>-456.17000000000007</v>
      </c>
      <c r="AP533" s="7">
        <f t="shared" si="196"/>
        <v>2953.51</v>
      </c>
      <c r="AQ533" s="7">
        <f t="shared" si="197"/>
        <v>2953.51</v>
      </c>
      <c r="AR533" s="7">
        <f t="shared" si="198"/>
        <v>-2046.4899999999998</v>
      </c>
    </row>
    <row r="534" spans="2:44" x14ac:dyDescent="0.25">
      <c r="B534">
        <v>29013</v>
      </c>
      <c r="C534" t="s">
        <v>99</v>
      </c>
      <c r="D534" t="s">
        <v>23</v>
      </c>
      <c r="E534" s="1" t="str">
        <f>IF(D534="Switzerland", VLOOKUP($B534, 'Combined Budget 2025 CHF'!$B:$E, 4, 0), VLOOKUP($B534, 'Combined Budget 2025 EUR'!$B:$E, 4, 0))</f>
        <v>NRW</v>
      </c>
      <c r="F534" s="1" t="s">
        <v>535</v>
      </c>
      <c r="G534" s="1" t="s">
        <v>106</v>
      </c>
      <c r="H534" t="str">
        <f>IF(D534="Switzerland", VLOOKUP($B534, 'Combined Budget 2025 CHF'!$B:$K, 10, 0), VLOOKUP($B534, 'Combined Budget 2025 EUR'!$B:$K, 10, 0))</f>
        <v>NKD24</v>
      </c>
      <c r="I534" t="s">
        <v>64</v>
      </c>
      <c r="J534">
        <f>YEAR(VLOOKUP($B534, 'KPI data 2025'!$B:$H, 7, 0))</f>
        <v>2024</v>
      </c>
      <c r="K534">
        <f t="shared" si="199"/>
        <v>2024</v>
      </c>
      <c r="L534" s="5">
        <f>SUMIF('KPI data 2022'!$B:$B, $B534,'KPI data 2022'!$X:$X)</f>
        <v>0</v>
      </c>
      <c r="M534" s="5">
        <f>SUMIF('KPI data 2023'!$B:$B, $B534, 'KPI data 2023'!$X:$X)</f>
        <v>0</v>
      </c>
      <c r="N534" s="5">
        <f>SUMIF('KPI data 2024'!$B:$B, $B534, 'KPI data 2024'!$X:$X)</f>
        <v>28030.42</v>
      </c>
      <c r="O534" s="5">
        <f>SUMIF('KPI data 2025'!$B:$B, $B534, 'KPI data 2025'!$X:$X)</f>
        <v>23353.560000000005</v>
      </c>
      <c r="P534" s="5">
        <f>IF(D534="Switzerland",SUMIF('Combined Budget 2025 CHF'!$B:$B,$B534,'Combined Budget 2025 CHF'!$AF:$AF),SUMIF('Combined Budget 2025 EUR'!$B:$B,$B534,'Combined Budget 2025 EUR'!$AN:$AN))</f>
        <v>25550</v>
      </c>
      <c r="Q534" s="6"/>
      <c r="R534" s="6">
        <f t="shared" si="200"/>
        <v>-0.16684944428231874</v>
      </c>
      <c r="S534" s="6" t="str">
        <f t="shared" si="201"/>
        <v>N/A</v>
      </c>
      <c r="T534" s="6" t="str">
        <f t="shared" si="202"/>
        <v>N/A</v>
      </c>
      <c r="U534" s="6">
        <f t="shared" si="203"/>
        <v>-8.5966340508806027E-2</v>
      </c>
      <c r="V534" s="6" t="str">
        <f t="shared" si="204"/>
        <v>N/A</v>
      </c>
      <c r="W534" s="6"/>
      <c r="X534" s="7">
        <f t="shared" si="205"/>
        <v>-4676.8599999999933</v>
      </c>
      <c r="Y534" s="7">
        <f t="shared" si="206"/>
        <v>23353.560000000005</v>
      </c>
      <c r="Z534" s="7">
        <f t="shared" si="207"/>
        <v>23353.560000000005</v>
      </c>
      <c r="AA534" s="7">
        <f t="shared" si="208"/>
        <v>-2196.4399999999951</v>
      </c>
      <c r="AB534" s="6"/>
      <c r="AC534" s="5">
        <f>SUMIF('KPI data 2022'!$B:$B, $B534,'KPI data 2022'!$AI:$AI)</f>
        <v>0</v>
      </c>
      <c r="AD534" s="5">
        <f>SUMIF('KPI data 2023'!$B:$B, $B534, 'KPI data 2023'!$AI:$AI)</f>
        <v>0</v>
      </c>
      <c r="AE534" s="5">
        <f>SUMIF('KPI data 2024'!$B:$B, $B534, 'KPI data 2024'!$AI:$AI)</f>
        <v>28030.42</v>
      </c>
      <c r="AF534" s="5">
        <f t="shared" si="189"/>
        <v>23353.560000000005</v>
      </c>
      <c r="AG534" s="5">
        <f>IF(D534="Switzerland",SUMIF('Combined Budget 2025 CHF'!$B:$B,$B534,'Combined Budget 2025 CHF'!$Q:$Q),SUMIF('Combined Budget 2025 EUR'!$B:$B,$B534,'Combined Budget 2025 EUR'!$Q:$Q))</f>
        <v>35000</v>
      </c>
      <c r="AH534" s="6"/>
      <c r="AI534" s="6">
        <f t="shared" si="190"/>
        <v>-0.16684944428231874</v>
      </c>
      <c r="AJ534" s="6" t="str">
        <f t="shared" si="191"/>
        <v>N/A</v>
      </c>
      <c r="AK534" s="6" t="str">
        <f t="shared" si="192"/>
        <v>N/A</v>
      </c>
      <c r="AL534" s="6">
        <f t="shared" si="193"/>
        <v>-0.33275542857142848</v>
      </c>
      <c r="AM534" s="6" t="str">
        <f t="shared" si="194"/>
        <v>N/A</v>
      </c>
      <c r="AN534" s="6"/>
      <c r="AO534" s="7">
        <f t="shared" si="195"/>
        <v>-4676.8599999999933</v>
      </c>
      <c r="AP534" s="7">
        <f t="shared" si="196"/>
        <v>23353.560000000005</v>
      </c>
      <c r="AQ534" s="7">
        <f t="shared" si="197"/>
        <v>23353.560000000005</v>
      </c>
      <c r="AR534" s="7">
        <f t="shared" si="198"/>
        <v>-11646.439999999995</v>
      </c>
    </row>
    <row r="535" spans="2:44" x14ac:dyDescent="0.25">
      <c r="B535">
        <v>29014</v>
      </c>
      <c r="C535" t="s">
        <v>100</v>
      </c>
      <c r="D535" t="s">
        <v>23</v>
      </c>
      <c r="E535" s="1" t="str">
        <f>IF(D535="Switzerland", VLOOKUP($B535, 'Combined Budget 2025 CHF'!$B:$E, 4, 0), VLOOKUP($B535, 'Combined Budget 2025 EUR'!$B:$E, 4, 0))</f>
        <v>NRW</v>
      </c>
      <c r="F535" s="1" t="s">
        <v>535</v>
      </c>
      <c r="G535" s="1" t="s">
        <v>106</v>
      </c>
      <c r="H535" t="str">
        <f>IF(D535="Switzerland", VLOOKUP($B535, 'Combined Budget 2025 CHF'!$B:$K, 10, 0), VLOOKUP($B535, 'Combined Budget 2025 EUR'!$B:$K, 10, 0))</f>
        <v>NKD24</v>
      </c>
      <c r="I535" t="s">
        <v>64</v>
      </c>
      <c r="J535">
        <f>YEAR(VLOOKUP($B535, 'KPI data 2025'!$B:$H, 7, 0))</f>
        <v>2024</v>
      </c>
      <c r="K535">
        <f t="shared" si="199"/>
        <v>2024</v>
      </c>
      <c r="L535" s="5">
        <f>SUMIF('KPI data 2022'!$B:$B, $B535,'KPI data 2022'!$X:$X)</f>
        <v>0</v>
      </c>
      <c r="M535" s="5">
        <f>SUMIF('KPI data 2023'!$B:$B, $B535, 'KPI data 2023'!$X:$X)</f>
        <v>0</v>
      </c>
      <c r="N535" s="5">
        <f>SUMIF('KPI data 2024'!$B:$B, $B535, 'KPI data 2024'!$X:$X)</f>
        <v>9263.2899999999991</v>
      </c>
      <c r="O535" s="5">
        <f>SUMIF('KPI data 2025'!$B:$B, $B535, 'KPI data 2025'!$X:$X)</f>
        <v>3204.16</v>
      </c>
      <c r="P535" s="5">
        <f>IF(D535="Switzerland",SUMIF('Combined Budget 2025 CHF'!$B:$B,$B535,'Combined Budget 2025 CHF'!$AF:$AF),SUMIF('Combined Budget 2025 EUR'!$B:$B,$B535,'Combined Budget 2025 EUR'!$AN:$AN))</f>
        <v>9855</v>
      </c>
      <c r="Q535" s="6"/>
      <c r="R535" s="6">
        <f t="shared" si="200"/>
        <v>-0.65410129662355376</v>
      </c>
      <c r="S535" s="6" t="str">
        <f t="shared" si="201"/>
        <v>N/A</v>
      </c>
      <c r="T535" s="6" t="str">
        <f t="shared" si="202"/>
        <v>N/A</v>
      </c>
      <c r="U535" s="6">
        <f t="shared" si="203"/>
        <v>-0.67486960933536277</v>
      </c>
      <c r="V535" s="6" t="str">
        <f t="shared" si="204"/>
        <v>N/A</v>
      </c>
      <c r="W535" s="6"/>
      <c r="X535" s="7">
        <f t="shared" si="205"/>
        <v>-6059.1299999999992</v>
      </c>
      <c r="Y535" s="7">
        <f t="shared" si="206"/>
        <v>3204.16</v>
      </c>
      <c r="Z535" s="7">
        <f t="shared" si="207"/>
        <v>3204.16</v>
      </c>
      <c r="AA535" s="7">
        <f t="shared" si="208"/>
        <v>-6650.84</v>
      </c>
      <c r="AB535" s="6"/>
      <c r="AC535" s="5">
        <f>SUMIF('KPI data 2022'!$B:$B, $B535,'KPI data 2022'!$AI:$AI)</f>
        <v>0</v>
      </c>
      <c r="AD535" s="5">
        <f>SUMIF('KPI data 2023'!$B:$B, $B535, 'KPI data 2023'!$AI:$AI)</f>
        <v>0</v>
      </c>
      <c r="AE535" s="5">
        <f>SUMIF('KPI data 2024'!$B:$B, $B535, 'KPI data 2024'!$AI:$AI)</f>
        <v>9263.2899999999991</v>
      </c>
      <c r="AF535" s="5">
        <f t="shared" si="189"/>
        <v>3204.16</v>
      </c>
      <c r="AG535" s="5">
        <f>IF(D535="Switzerland",SUMIF('Combined Budget 2025 CHF'!$B:$B,$B535,'Combined Budget 2025 CHF'!$Q:$Q),SUMIF('Combined Budget 2025 EUR'!$B:$B,$B535,'Combined Budget 2025 EUR'!$Q:$Q))</f>
        <v>13500</v>
      </c>
      <c r="AH535" s="6"/>
      <c r="AI535" s="6">
        <f t="shared" si="190"/>
        <v>-0.65410129662355376</v>
      </c>
      <c r="AJ535" s="6" t="str">
        <f t="shared" si="191"/>
        <v>N/A</v>
      </c>
      <c r="AK535" s="6" t="str">
        <f t="shared" si="192"/>
        <v>N/A</v>
      </c>
      <c r="AL535" s="6">
        <f t="shared" si="193"/>
        <v>-0.76265481481481479</v>
      </c>
      <c r="AM535" s="6" t="str">
        <f t="shared" si="194"/>
        <v>N/A</v>
      </c>
      <c r="AN535" s="6"/>
      <c r="AO535" s="7">
        <f t="shared" si="195"/>
        <v>-6059.1299999999992</v>
      </c>
      <c r="AP535" s="7">
        <f t="shared" si="196"/>
        <v>3204.16</v>
      </c>
      <c r="AQ535" s="7">
        <f t="shared" si="197"/>
        <v>3204.16</v>
      </c>
      <c r="AR535" s="7">
        <f t="shared" si="198"/>
        <v>-10295.84</v>
      </c>
    </row>
    <row r="536" spans="2:44" x14ac:dyDescent="0.25">
      <c r="B536">
        <v>29015</v>
      </c>
      <c r="C536" t="s">
        <v>145</v>
      </c>
      <c r="D536" t="s">
        <v>23</v>
      </c>
      <c r="E536" s="1" t="str">
        <f>IF(D536="Switzerland", VLOOKUP($B536, 'Combined Budget 2025 CHF'!$B:$E, 4, 0), VLOOKUP($B536, 'Combined Budget 2025 EUR'!$B:$E, 4, 0))</f>
        <v>NRW</v>
      </c>
      <c r="F536" s="1" t="s">
        <v>535</v>
      </c>
      <c r="G536" s="1" t="s">
        <v>106</v>
      </c>
      <c r="H536" t="str">
        <f>IF(D536="Switzerland", VLOOKUP($B536, 'Combined Budget 2025 CHF'!$B:$K, 10, 0), VLOOKUP($B536, 'Combined Budget 2025 EUR'!$B:$K, 10, 0))</f>
        <v>NKD24</v>
      </c>
      <c r="I536" t="s">
        <v>64</v>
      </c>
      <c r="J536">
        <f>YEAR(VLOOKUP($B536, 'KPI data 2025'!$B:$H, 7, 0))</f>
        <v>2024</v>
      </c>
      <c r="K536">
        <f t="shared" si="199"/>
        <v>2024</v>
      </c>
      <c r="L536" s="5">
        <f>SUMIF('KPI data 2022'!$B:$B, $B536,'KPI data 2022'!$X:$X)</f>
        <v>0</v>
      </c>
      <c r="M536" s="5">
        <f>SUMIF('KPI data 2023'!$B:$B, $B536, 'KPI data 2023'!$X:$X)</f>
        <v>0</v>
      </c>
      <c r="N536" s="5">
        <f>SUMIF('KPI data 2024'!$B:$B, $B536, 'KPI data 2024'!$X:$X)</f>
        <v>21155.780000000002</v>
      </c>
      <c r="O536" s="5">
        <f>SUMIF('KPI data 2025'!$B:$B, $B536, 'KPI data 2025'!$X:$X)</f>
        <v>3667.1499999999996</v>
      </c>
      <c r="P536" s="5">
        <f>IF(D536="Switzerland",SUMIF('Combined Budget 2025 CHF'!$B:$B,$B536,'Combined Budget 2025 CHF'!$AF:$AF),SUMIF('Combined Budget 2025 EUR'!$B:$B,$B536,'Combined Budget 2025 EUR'!$AN:$AN))</f>
        <v>18250</v>
      </c>
      <c r="Q536" s="6"/>
      <c r="R536" s="6">
        <f t="shared" si="200"/>
        <v>-0.82665966464011253</v>
      </c>
      <c r="S536" s="6" t="str">
        <f t="shared" si="201"/>
        <v>N/A</v>
      </c>
      <c r="T536" s="6" t="str">
        <f t="shared" si="202"/>
        <v>N/A</v>
      </c>
      <c r="U536" s="6">
        <f t="shared" si="203"/>
        <v>-0.79906027397260271</v>
      </c>
      <c r="V536" s="6" t="str">
        <f t="shared" si="204"/>
        <v>N/A</v>
      </c>
      <c r="W536" s="6"/>
      <c r="X536" s="7">
        <f t="shared" si="205"/>
        <v>-17488.630000000005</v>
      </c>
      <c r="Y536" s="7">
        <f t="shared" si="206"/>
        <v>3667.1499999999996</v>
      </c>
      <c r="Z536" s="7">
        <f t="shared" si="207"/>
        <v>3667.1499999999996</v>
      </c>
      <c r="AA536" s="7">
        <f t="shared" si="208"/>
        <v>-14582.85</v>
      </c>
      <c r="AB536" s="6"/>
      <c r="AC536" s="5">
        <f>SUMIF('KPI data 2022'!$B:$B, $B536,'KPI data 2022'!$AI:$AI)</f>
        <v>0</v>
      </c>
      <c r="AD536" s="5">
        <f>SUMIF('KPI data 2023'!$B:$B, $B536, 'KPI data 2023'!$AI:$AI)</f>
        <v>0</v>
      </c>
      <c r="AE536" s="5">
        <f>SUMIF('KPI data 2024'!$B:$B, $B536, 'KPI data 2024'!$AI:$AI)</f>
        <v>21155.780000000002</v>
      </c>
      <c r="AF536" s="5">
        <f t="shared" si="189"/>
        <v>3667.1499999999996</v>
      </c>
      <c r="AG536" s="5">
        <f>IF(D536="Switzerland",SUMIF('Combined Budget 2025 CHF'!$B:$B,$B536,'Combined Budget 2025 CHF'!$Q:$Q),SUMIF('Combined Budget 2025 EUR'!$B:$B,$B536,'Combined Budget 2025 EUR'!$Q:$Q))</f>
        <v>25000</v>
      </c>
      <c r="AH536" s="6"/>
      <c r="AI536" s="6">
        <f t="shared" si="190"/>
        <v>-0.82665966464011253</v>
      </c>
      <c r="AJ536" s="6" t="str">
        <f t="shared" si="191"/>
        <v>N/A</v>
      </c>
      <c r="AK536" s="6" t="str">
        <f t="shared" si="192"/>
        <v>N/A</v>
      </c>
      <c r="AL536" s="6">
        <f t="shared" si="193"/>
        <v>-0.85331400000000002</v>
      </c>
      <c r="AM536" s="6" t="str">
        <f t="shared" si="194"/>
        <v>N/A</v>
      </c>
      <c r="AN536" s="6"/>
      <c r="AO536" s="7">
        <f t="shared" si="195"/>
        <v>-17488.630000000005</v>
      </c>
      <c r="AP536" s="7">
        <f t="shared" si="196"/>
        <v>3667.1499999999996</v>
      </c>
      <c r="AQ536" s="7">
        <f t="shared" si="197"/>
        <v>3667.1499999999996</v>
      </c>
      <c r="AR536" s="7">
        <f t="shared" si="198"/>
        <v>-21332.85</v>
      </c>
    </row>
    <row r="537" spans="2:44" x14ac:dyDescent="0.25">
      <c r="B537">
        <v>29016</v>
      </c>
      <c r="C537" t="s">
        <v>150</v>
      </c>
      <c r="D537" t="s">
        <v>23</v>
      </c>
      <c r="E537" s="1" t="str">
        <f>IF(D537="Switzerland", VLOOKUP($B537, 'Combined Budget 2025 CHF'!$B:$E, 4, 0), VLOOKUP($B537, 'Combined Budget 2025 EUR'!$B:$E, 4, 0))</f>
        <v>NRW</v>
      </c>
      <c r="F537" s="1" t="s">
        <v>535</v>
      </c>
      <c r="G537" s="1" t="s">
        <v>106</v>
      </c>
      <c r="H537" t="str">
        <f>IF(D537="Switzerland", VLOOKUP($B537, 'Combined Budget 2025 CHF'!$B:$K, 10, 0), VLOOKUP($B537, 'Combined Budget 2025 EUR'!$B:$K, 10, 0))</f>
        <v>NKD24</v>
      </c>
      <c r="I537" t="s">
        <v>64</v>
      </c>
      <c r="J537">
        <f>YEAR(VLOOKUP($B537, 'KPI data 2025'!$B:$H, 7, 0))</f>
        <v>2024</v>
      </c>
      <c r="K537">
        <f t="shared" si="199"/>
        <v>2024</v>
      </c>
      <c r="L537" s="5">
        <f>SUMIF('KPI data 2022'!$B:$B, $B537,'KPI data 2022'!$X:$X)</f>
        <v>0</v>
      </c>
      <c r="M537" s="5">
        <f>SUMIF('KPI data 2023'!$B:$B, $B537, 'KPI data 2023'!$X:$X)</f>
        <v>0</v>
      </c>
      <c r="N537" s="5">
        <f>SUMIF('KPI data 2024'!$B:$B, $B537, 'KPI data 2024'!$X:$X)</f>
        <v>8910.8900000000012</v>
      </c>
      <c r="O537" s="5">
        <f>SUMIF('KPI data 2025'!$B:$B, $B537, 'KPI data 2025'!$X:$X)</f>
        <v>1483.6100000000001</v>
      </c>
      <c r="P537" s="5">
        <f>IF(D537="Switzerland",SUMIF('Combined Budget 2025 CHF'!$B:$B,$B537,'Combined Budget 2025 CHF'!$AF:$AF),SUMIF('Combined Budget 2025 EUR'!$B:$B,$B537,'Combined Budget 2025 EUR'!$AN:$AN))</f>
        <v>9490</v>
      </c>
      <c r="Q537" s="6"/>
      <c r="R537" s="6">
        <f t="shared" si="200"/>
        <v>-0.83350596853961845</v>
      </c>
      <c r="S537" s="6" t="str">
        <f t="shared" si="201"/>
        <v>N/A</v>
      </c>
      <c r="T537" s="6" t="str">
        <f t="shared" si="202"/>
        <v>N/A</v>
      </c>
      <c r="U537" s="6">
        <f t="shared" si="203"/>
        <v>-0.84366596417281348</v>
      </c>
      <c r="V537" s="6" t="str">
        <f t="shared" si="204"/>
        <v>N/A</v>
      </c>
      <c r="W537" s="6"/>
      <c r="X537" s="7">
        <f t="shared" si="205"/>
        <v>-7427.2800000000007</v>
      </c>
      <c r="Y537" s="7">
        <f t="shared" si="206"/>
        <v>1483.6100000000001</v>
      </c>
      <c r="Z537" s="7">
        <f t="shared" si="207"/>
        <v>1483.6100000000001</v>
      </c>
      <c r="AA537" s="7">
        <f t="shared" si="208"/>
        <v>-8006.3899999999994</v>
      </c>
      <c r="AB537" s="6"/>
      <c r="AC537" s="5">
        <f>SUMIF('KPI data 2022'!$B:$B, $B537,'KPI data 2022'!$AI:$AI)</f>
        <v>0</v>
      </c>
      <c r="AD537" s="5">
        <f>SUMIF('KPI data 2023'!$B:$B, $B537, 'KPI data 2023'!$AI:$AI)</f>
        <v>0</v>
      </c>
      <c r="AE537" s="5">
        <f>SUMIF('KPI data 2024'!$B:$B, $B537, 'KPI data 2024'!$AI:$AI)</f>
        <v>8910.8900000000012</v>
      </c>
      <c r="AF537" s="5">
        <f t="shared" si="189"/>
        <v>1483.6100000000001</v>
      </c>
      <c r="AG537" s="5">
        <f>IF(D537="Switzerland",SUMIF('Combined Budget 2025 CHF'!$B:$B,$B537,'Combined Budget 2025 CHF'!$Q:$Q),SUMIF('Combined Budget 2025 EUR'!$B:$B,$B537,'Combined Budget 2025 EUR'!$Q:$Q))</f>
        <v>13000</v>
      </c>
      <c r="AH537" s="6"/>
      <c r="AI537" s="6">
        <f t="shared" si="190"/>
        <v>-0.83350596853961845</v>
      </c>
      <c r="AJ537" s="6" t="str">
        <f t="shared" si="191"/>
        <v>N/A</v>
      </c>
      <c r="AK537" s="6" t="str">
        <f t="shared" si="192"/>
        <v>N/A</v>
      </c>
      <c r="AL537" s="6">
        <f t="shared" si="193"/>
        <v>-0.88587615384615381</v>
      </c>
      <c r="AM537" s="6" t="str">
        <f t="shared" si="194"/>
        <v>N/A</v>
      </c>
      <c r="AN537" s="6"/>
      <c r="AO537" s="7">
        <f t="shared" si="195"/>
        <v>-7427.2800000000007</v>
      </c>
      <c r="AP537" s="7">
        <f t="shared" si="196"/>
        <v>1483.6100000000001</v>
      </c>
      <c r="AQ537" s="7">
        <f t="shared" si="197"/>
        <v>1483.6100000000001</v>
      </c>
      <c r="AR537" s="7">
        <f t="shared" si="198"/>
        <v>-11516.39</v>
      </c>
    </row>
    <row r="538" spans="2:44" x14ac:dyDescent="0.25">
      <c r="B538">
        <v>29017</v>
      </c>
      <c r="C538" t="s">
        <v>101</v>
      </c>
      <c r="D538" t="s">
        <v>23</v>
      </c>
      <c r="E538" s="1" t="str">
        <f>IF(D538="Switzerland", VLOOKUP($B538, 'Combined Budget 2025 CHF'!$B:$E, 4, 0), VLOOKUP($B538, 'Combined Budget 2025 EUR'!$B:$E, 4, 0))</f>
        <v>NRW</v>
      </c>
      <c r="F538" s="1" t="s">
        <v>535</v>
      </c>
      <c r="G538" s="1" t="s">
        <v>106</v>
      </c>
      <c r="H538" t="str">
        <f>IF(D538="Switzerland", VLOOKUP($B538, 'Combined Budget 2025 CHF'!$B:$K, 10, 0), VLOOKUP($B538, 'Combined Budget 2025 EUR'!$B:$K, 10, 0))</f>
        <v>NKD24</v>
      </c>
      <c r="I538" t="s">
        <v>64</v>
      </c>
      <c r="J538">
        <f>YEAR(VLOOKUP($B538, 'KPI data 2025'!$B:$H, 7, 0))</f>
        <v>2024</v>
      </c>
      <c r="K538">
        <f t="shared" si="199"/>
        <v>2024</v>
      </c>
      <c r="L538" s="5">
        <f>SUMIF('KPI data 2022'!$B:$B, $B538,'KPI data 2022'!$X:$X)</f>
        <v>0</v>
      </c>
      <c r="M538" s="5">
        <f>SUMIF('KPI data 2023'!$B:$B, $B538, 'KPI data 2023'!$X:$X)</f>
        <v>0</v>
      </c>
      <c r="N538" s="5">
        <f>SUMIF('KPI data 2024'!$B:$B, $B538, 'KPI data 2024'!$X:$X)</f>
        <v>7799.2900000000009</v>
      </c>
      <c r="O538" s="5">
        <f>SUMIF('KPI data 2025'!$B:$B, $B538, 'KPI data 2025'!$X:$X)</f>
        <v>24175.67</v>
      </c>
      <c r="P538" s="5">
        <f>IF(D538="Switzerland",SUMIF('Combined Budget 2025 CHF'!$B:$B,$B538,'Combined Budget 2025 CHF'!$AF:$AF),SUMIF('Combined Budget 2025 EUR'!$B:$B,$B538,'Combined Budget 2025 EUR'!$AN:$AN))</f>
        <v>7300</v>
      </c>
      <c r="Q538" s="6"/>
      <c r="R538" s="6">
        <f t="shared" si="200"/>
        <v>2.099727026434457</v>
      </c>
      <c r="S538" s="6" t="str">
        <f t="shared" si="201"/>
        <v>N/A</v>
      </c>
      <c r="T538" s="6" t="str">
        <f t="shared" si="202"/>
        <v>N/A</v>
      </c>
      <c r="U538" s="6">
        <f t="shared" si="203"/>
        <v>2.311735616438356</v>
      </c>
      <c r="V538" s="6" t="str">
        <f t="shared" si="204"/>
        <v>N/A</v>
      </c>
      <c r="W538" s="6"/>
      <c r="X538" s="7">
        <f t="shared" si="205"/>
        <v>16376.379999999997</v>
      </c>
      <c r="Y538" s="7">
        <f t="shared" si="206"/>
        <v>24175.67</v>
      </c>
      <c r="Z538" s="7">
        <f t="shared" si="207"/>
        <v>24175.67</v>
      </c>
      <c r="AA538" s="7">
        <f t="shared" si="208"/>
        <v>16875.669999999998</v>
      </c>
      <c r="AB538" s="6"/>
      <c r="AC538" s="5">
        <f>SUMIF('KPI data 2022'!$B:$B, $B538,'KPI data 2022'!$AI:$AI)</f>
        <v>0</v>
      </c>
      <c r="AD538" s="5">
        <f>SUMIF('KPI data 2023'!$B:$B, $B538, 'KPI data 2023'!$AI:$AI)</f>
        <v>0</v>
      </c>
      <c r="AE538" s="5">
        <f>SUMIF('KPI data 2024'!$B:$B, $B538, 'KPI data 2024'!$AI:$AI)</f>
        <v>7799.2900000000009</v>
      </c>
      <c r="AF538" s="5">
        <f t="shared" si="189"/>
        <v>24175.67</v>
      </c>
      <c r="AG538" s="5">
        <f>IF(D538="Switzerland",SUMIF('Combined Budget 2025 CHF'!$B:$B,$B538,'Combined Budget 2025 CHF'!$Q:$Q),SUMIF('Combined Budget 2025 EUR'!$B:$B,$B538,'Combined Budget 2025 EUR'!$Q:$Q))</f>
        <v>10000</v>
      </c>
      <c r="AH538" s="6"/>
      <c r="AI538" s="6">
        <f t="shared" si="190"/>
        <v>2.099727026434457</v>
      </c>
      <c r="AJ538" s="6" t="str">
        <f t="shared" si="191"/>
        <v>N/A</v>
      </c>
      <c r="AK538" s="6" t="str">
        <f t="shared" si="192"/>
        <v>N/A</v>
      </c>
      <c r="AL538" s="6">
        <f t="shared" si="193"/>
        <v>1.417567</v>
      </c>
      <c r="AM538" s="6" t="str">
        <f t="shared" si="194"/>
        <v>N/A</v>
      </c>
      <c r="AN538" s="6"/>
      <c r="AO538" s="7">
        <f t="shared" si="195"/>
        <v>16376.379999999997</v>
      </c>
      <c r="AP538" s="7">
        <f t="shared" si="196"/>
        <v>24175.67</v>
      </c>
      <c r="AQ538" s="7">
        <f t="shared" si="197"/>
        <v>24175.67</v>
      </c>
      <c r="AR538" s="7">
        <f t="shared" si="198"/>
        <v>14175.669999999998</v>
      </c>
    </row>
    <row r="539" spans="2:44" x14ac:dyDescent="0.25">
      <c r="B539" s="10">
        <v>20668</v>
      </c>
      <c r="C539" s="1" t="s">
        <v>707</v>
      </c>
      <c r="D539" s="1" t="s">
        <v>23</v>
      </c>
      <c r="E539" s="1" t="str">
        <f>IF(D539="Switzerland", VLOOKUP($B539, 'Combined Budget 2025 CHF'!$B:$E, 4, 0), VLOOKUP($B539, 'Combined Budget 2025 EUR'!$B:$E, 4, 0))</f>
        <v>NRW</v>
      </c>
      <c r="F539" s="1" t="s">
        <v>545</v>
      </c>
      <c r="G539" s="1" t="s">
        <v>545</v>
      </c>
      <c r="H539" t="str">
        <f>IF(D539="Switzerland", VLOOKUP($B539, 'Combined Budget 2025 CHF'!$B:$K, 10, 0), VLOOKUP($B539, 'Combined Budget 2025 EUR'!$B:$K, 10, 0))</f>
        <v>NKD25</v>
      </c>
      <c r="I539" t="s">
        <v>64</v>
      </c>
      <c r="J539">
        <f>YEAR(VLOOKUP($B539, 'KPI data 2025'!$B:$H, 7, 0))</f>
        <v>2025</v>
      </c>
      <c r="K539">
        <f t="shared" si="199"/>
        <v>2025</v>
      </c>
      <c r="L539" s="5">
        <f>SUMIF('KPI data 2022'!$B:$B, $B539,'KPI data 2022'!$X:$X)</f>
        <v>0</v>
      </c>
      <c r="M539" s="5">
        <f>SUMIF('KPI data 2023'!$B:$B, $B539, 'KPI data 2023'!$X:$X)</f>
        <v>0</v>
      </c>
      <c r="N539" s="5">
        <f>SUMIF('KPI data 2024'!$B:$B, $B539, 'KPI data 2024'!$X:$X)</f>
        <v>0</v>
      </c>
      <c r="O539" s="5">
        <f>SUMIF('KPI data 2025'!$B:$B, $B539, 'KPI data 2025'!$X:$X)</f>
        <v>21976.880000000001</v>
      </c>
      <c r="P539" s="5">
        <f>IF(D539="Switzerland",SUMIF('Combined Budget 2025 CHF'!$B:$B,$B539,'Combined Budget 2025 CHF'!$AF:$AF),SUMIF('Combined Budget 2025 EUR'!$B:$B,$B539,'Combined Budget 2025 EUR'!$AN:$AN))</f>
        <v>0</v>
      </c>
      <c r="Q539" s="6"/>
      <c r="R539" s="6" t="str">
        <f t="shared" si="200"/>
        <v>N/A</v>
      </c>
      <c r="S539" s="6" t="str">
        <f t="shared" si="201"/>
        <v>N/A</v>
      </c>
      <c r="T539" s="6" t="str">
        <f t="shared" si="202"/>
        <v>N/A</v>
      </c>
      <c r="U539" s="6" t="str">
        <f t="shared" si="203"/>
        <v>N/A</v>
      </c>
      <c r="V539" s="6" t="str">
        <f t="shared" si="204"/>
        <v>N/A</v>
      </c>
      <c r="W539" s="6"/>
      <c r="X539" s="7">
        <f t="shared" si="205"/>
        <v>21976.880000000001</v>
      </c>
      <c r="Y539" s="7">
        <f t="shared" si="206"/>
        <v>21976.880000000001</v>
      </c>
      <c r="Z539" s="7">
        <f t="shared" si="207"/>
        <v>21976.880000000001</v>
      </c>
      <c r="AA539" s="7">
        <f t="shared" si="208"/>
        <v>21976.880000000001</v>
      </c>
      <c r="AB539" s="6"/>
      <c r="AC539" s="5">
        <f>SUMIF('KPI data 2022'!$B:$B, $B539,'KPI data 2022'!$AI:$AI)</f>
        <v>0</v>
      </c>
      <c r="AD539" s="5">
        <f>SUMIF('KPI data 2023'!$B:$B, $B539, 'KPI data 2023'!$AI:$AI)</f>
        <v>0</v>
      </c>
      <c r="AE539" s="5">
        <f>SUMIF('KPI data 2024'!$B:$B, $B539, 'KPI data 2024'!$AI:$AI)</f>
        <v>0</v>
      </c>
      <c r="AF539" s="5">
        <f t="shared" ref="AF539:AF568" si="209">O539</f>
        <v>21976.880000000001</v>
      </c>
      <c r="AG539" s="5">
        <f>IF(D539="Switzerland",SUMIF('Combined Budget 2025 CHF'!$B:$B,$B539,'Combined Budget 2025 CHF'!$Q:$Q),SUMIF('Combined Budget 2025 EUR'!$B:$B,$B539,'Combined Budget 2025 EUR'!$Q:$Q))</f>
        <v>0</v>
      </c>
      <c r="AH539" s="6"/>
      <c r="AI539" s="6" t="str">
        <f t="shared" ref="AI539:AI568" si="210">IFERROR($AF539/AE539-1, "N/A")</f>
        <v>N/A</v>
      </c>
      <c r="AJ539" s="6" t="str">
        <f t="shared" ref="AJ539:AJ568" si="211">IFERROR($AF539/AD539-1, "N/A")</f>
        <v>N/A</v>
      </c>
      <c r="AK539" s="6" t="str">
        <f t="shared" ref="AK539:AK568" si="212">IFERROR($AF539/AC539-1, "N/A")</f>
        <v>N/A</v>
      </c>
      <c r="AL539" s="6" t="str">
        <f t="shared" ref="AL539:AL568" si="213">IFERROR($AF539/AG539-1, "N/A")</f>
        <v>N/A</v>
      </c>
      <c r="AM539" s="6" t="str">
        <f t="shared" ref="AM539:AM568" si="214">IFERROR(_xlfn.RRI(4,AC539,AF539), "N/A")</f>
        <v>N/A</v>
      </c>
      <c r="AN539" s="6"/>
      <c r="AO539" s="7">
        <f t="shared" ref="AO539:AO568" si="215">$AF539-AE539</f>
        <v>21976.880000000001</v>
      </c>
      <c r="AP539" s="7">
        <f t="shared" ref="AP539:AP568" si="216">$AF539-AD539</f>
        <v>21976.880000000001</v>
      </c>
      <c r="AQ539" s="7">
        <f t="shared" ref="AQ539:AQ568" si="217">$AF539-AC539</f>
        <v>21976.880000000001</v>
      </c>
      <c r="AR539" s="7">
        <f t="shared" ref="AR539:AR568" si="218">$AF539-AG539</f>
        <v>21976.880000000001</v>
      </c>
    </row>
    <row r="540" spans="2:44" x14ac:dyDescent="0.25">
      <c r="B540">
        <v>21114</v>
      </c>
      <c r="C540" t="s">
        <v>476</v>
      </c>
      <c r="D540" t="s">
        <v>31</v>
      </c>
      <c r="E540" s="1" t="str">
        <f>IF(D540="Switzerland", VLOOKUP($B540, 'Combined Budget 2025 CHF'!$B:$E, 4, 0), VLOOKUP($B540, 'Combined Budget 2025 EUR'!$B:$E, 4, 0))</f>
        <v>German Switzerland</v>
      </c>
      <c r="F540" s="1" t="s">
        <v>535</v>
      </c>
      <c r="G540" s="1" t="s">
        <v>106</v>
      </c>
      <c r="H540" t="str">
        <f>IF(D540="Switzerland", VLOOKUP($B540, 'Combined Budget 2025 CHF'!$B:$K, 10, 0), VLOOKUP($B540, 'Combined Budget 2025 EUR'!$B:$K, 10, 0))</f>
        <v>NKD25</v>
      </c>
      <c r="I540" t="s">
        <v>64</v>
      </c>
      <c r="J540">
        <f>YEAR(VLOOKUP($B540, 'KPI data 2025'!$B:$H, 7, 0))</f>
        <v>2025</v>
      </c>
      <c r="K540">
        <f t="shared" si="199"/>
        <v>2025</v>
      </c>
      <c r="L540" s="5">
        <f>SUMIF('KPI data 2022'!$B:$B, $B540,'KPI data 2022'!$X:$X)</f>
        <v>0</v>
      </c>
      <c r="M540" s="5">
        <f>SUMIF('KPI data 2023'!$B:$B, $B540, 'KPI data 2023'!$X:$X)</f>
        <v>0</v>
      </c>
      <c r="N540" s="5">
        <f>SUMIF('KPI data 2024'!$B:$B, $B540, 'KPI data 2024'!$X:$X)</f>
        <v>0</v>
      </c>
      <c r="O540" s="5">
        <f>SUMIF('KPI data 2025'!$B:$B, $B540, 'KPI data 2025'!$X:$X)</f>
        <v>20458.039999999997</v>
      </c>
      <c r="P540" s="5">
        <f>IF(D540="Switzerland",SUMIF('Combined Budget 2025 CHF'!$B:$B,$B540,'Combined Budget 2025 CHF'!$AF:$AF),SUMIF('Combined Budget 2025 EUR'!$B:$B,$B540,'Combined Budget 2025 EUR'!$AN:$AN))</f>
        <v>0</v>
      </c>
      <c r="Q540" s="6"/>
      <c r="R540" s="6" t="str">
        <f t="shared" si="200"/>
        <v>N/A</v>
      </c>
      <c r="S540" s="6" t="str">
        <f t="shared" si="201"/>
        <v>N/A</v>
      </c>
      <c r="T540" s="6" t="str">
        <f t="shared" si="202"/>
        <v>N/A</v>
      </c>
      <c r="U540" s="6" t="str">
        <f t="shared" si="203"/>
        <v>N/A</v>
      </c>
      <c r="V540" s="6" t="str">
        <f t="shared" si="204"/>
        <v>N/A</v>
      </c>
      <c r="W540" s="6"/>
      <c r="X540" s="7">
        <f t="shared" si="205"/>
        <v>20458.039999999997</v>
      </c>
      <c r="Y540" s="7">
        <f t="shared" si="206"/>
        <v>20458.039999999997</v>
      </c>
      <c r="Z540" s="7">
        <f t="shared" si="207"/>
        <v>20458.039999999997</v>
      </c>
      <c r="AA540" s="7">
        <f t="shared" si="208"/>
        <v>20458.039999999997</v>
      </c>
      <c r="AB540" s="6"/>
      <c r="AC540" s="5">
        <f>SUMIF('KPI data 2022'!$B:$B, $B540,'KPI data 2022'!$AI:$AI)</f>
        <v>0</v>
      </c>
      <c r="AD540" s="5">
        <f>SUMIF('KPI data 2023'!$B:$B, $B540, 'KPI data 2023'!$AI:$AI)</f>
        <v>0</v>
      </c>
      <c r="AE540" s="5">
        <f>SUMIF('KPI data 2024'!$B:$B, $B540, 'KPI data 2024'!$AI:$AI)</f>
        <v>0</v>
      </c>
      <c r="AF540" s="5">
        <f t="shared" si="209"/>
        <v>20458.039999999997</v>
      </c>
      <c r="AG540" s="5">
        <f>IF(D540="Switzerland",SUMIF('Combined Budget 2025 CHF'!$B:$B,$B540,'Combined Budget 2025 CHF'!$Q:$Q),SUMIF('Combined Budget 2025 EUR'!$B:$B,$B540,'Combined Budget 2025 EUR'!$Q:$Q))</f>
        <v>0</v>
      </c>
      <c r="AH540" s="6"/>
      <c r="AI540" s="6" t="str">
        <f t="shared" si="210"/>
        <v>N/A</v>
      </c>
      <c r="AJ540" s="6" t="str">
        <f t="shared" si="211"/>
        <v>N/A</v>
      </c>
      <c r="AK540" s="6" t="str">
        <f t="shared" si="212"/>
        <v>N/A</v>
      </c>
      <c r="AL540" s="6" t="str">
        <f t="shared" si="213"/>
        <v>N/A</v>
      </c>
      <c r="AM540" s="6" t="str">
        <f t="shared" si="214"/>
        <v>N/A</v>
      </c>
      <c r="AN540" s="6"/>
      <c r="AO540" s="7">
        <f t="shared" si="215"/>
        <v>20458.039999999997</v>
      </c>
      <c r="AP540" s="7">
        <f t="shared" si="216"/>
        <v>20458.039999999997</v>
      </c>
      <c r="AQ540" s="7">
        <f t="shared" si="217"/>
        <v>20458.039999999997</v>
      </c>
      <c r="AR540" s="7">
        <f t="shared" si="218"/>
        <v>20458.039999999997</v>
      </c>
    </row>
    <row r="541" spans="2:44" x14ac:dyDescent="0.25">
      <c r="B541">
        <v>21116</v>
      </c>
      <c r="C541" t="s">
        <v>477</v>
      </c>
      <c r="D541" t="s">
        <v>31</v>
      </c>
      <c r="E541" s="1" t="str">
        <f>IF(D541="Switzerland", VLOOKUP($B541, 'Combined Budget 2025 CHF'!$B:$E, 4, 0), VLOOKUP($B541, 'Combined Budget 2025 EUR'!$B:$E, 4, 0))</f>
        <v>German Switzerland</v>
      </c>
      <c r="F541" s="1" t="s">
        <v>535</v>
      </c>
      <c r="G541" s="1" t="s">
        <v>106</v>
      </c>
      <c r="H541" t="str">
        <f>IF(D541="Switzerland", VLOOKUP($B541, 'Combined Budget 2025 CHF'!$B:$K, 10, 0), VLOOKUP($B541, 'Combined Budget 2025 EUR'!$B:$K, 10, 0))</f>
        <v>NKD25</v>
      </c>
      <c r="I541" t="s">
        <v>64</v>
      </c>
      <c r="J541">
        <f>YEAR(VLOOKUP($B541, 'KPI data 2025'!$B:$H, 7, 0))</f>
        <v>2025</v>
      </c>
      <c r="K541">
        <f t="shared" si="199"/>
        <v>2025</v>
      </c>
      <c r="L541" s="5">
        <f>SUMIF('KPI data 2022'!$B:$B, $B541,'KPI data 2022'!$X:$X)</f>
        <v>0</v>
      </c>
      <c r="M541" s="5">
        <f>SUMIF('KPI data 2023'!$B:$B, $B541, 'KPI data 2023'!$X:$X)</f>
        <v>0</v>
      </c>
      <c r="N541" s="5">
        <f>SUMIF('KPI data 2024'!$B:$B, $B541, 'KPI data 2024'!$X:$X)</f>
        <v>0</v>
      </c>
      <c r="O541" s="5">
        <f>SUMIF('KPI data 2025'!$B:$B, $B541, 'KPI data 2025'!$X:$X)</f>
        <v>4635.2299999999996</v>
      </c>
      <c r="P541" s="5">
        <f>IF(D541="Switzerland",SUMIF('Combined Budget 2025 CHF'!$B:$B,$B541,'Combined Budget 2025 CHF'!$AF:$AF),SUMIF('Combined Budget 2025 EUR'!$B:$B,$B541,'Combined Budget 2025 EUR'!$AN:$AN))</f>
        <v>0</v>
      </c>
      <c r="Q541" s="6"/>
      <c r="R541" s="6" t="str">
        <f t="shared" si="200"/>
        <v>N/A</v>
      </c>
      <c r="S541" s="6" t="str">
        <f t="shared" si="201"/>
        <v>N/A</v>
      </c>
      <c r="T541" s="6" t="str">
        <f t="shared" si="202"/>
        <v>N/A</v>
      </c>
      <c r="U541" s="6" t="str">
        <f t="shared" si="203"/>
        <v>N/A</v>
      </c>
      <c r="V541" s="6" t="str">
        <f t="shared" si="204"/>
        <v>N/A</v>
      </c>
      <c r="W541" s="6"/>
      <c r="X541" s="7">
        <f t="shared" si="205"/>
        <v>4635.2299999999996</v>
      </c>
      <c r="Y541" s="7">
        <f t="shared" si="206"/>
        <v>4635.2299999999996</v>
      </c>
      <c r="Z541" s="7">
        <f t="shared" si="207"/>
        <v>4635.2299999999996</v>
      </c>
      <c r="AA541" s="7">
        <f t="shared" si="208"/>
        <v>4635.2299999999996</v>
      </c>
      <c r="AB541" s="6"/>
      <c r="AC541" s="5">
        <f>SUMIF('KPI data 2022'!$B:$B, $B541,'KPI data 2022'!$AI:$AI)</f>
        <v>0</v>
      </c>
      <c r="AD541" s="5">
        <f>SUMIF('KPI data 2023'!$B:$B, $B541, 'KPI data 2023'!$AI:$AI)</f>
        <v>0</v>
      </c>
      <c r="AE541" s="5">
        <f>SUMIF('KPI data 2024'!$B:$B, $B541, 'KPI data 2024'!$AI:$AI)</f>
        <v>0</v>
      </c>
      <c r="AF541" s="5">
        <f t="shared" si="209"/>
        <v>4635.2299999999996</v>
      </c>
      <c r="AG541" s="5">
        <f>IF(D541="Switzerland",SUMIF('Combined Budget 2025 CHF'!$B:$B,$B541,'Combined Budget 2025 CHF'!$Q:$Q),SUMIF('Combined Budget 2025 EUR'!$B:$B,$B541,'Combined Budget 2025 EUR'!$Q:$Q))</f>
        <v>0</v>
      </c>
      <c r="AH541" s="6"/>
      <c r="AI541" s="6" t="str">
        <f t="shared" si="210"/>
        <v>N/A</v>
      </c>
      <c r="AJ541" s="6" t="str">
        <f t="shared" si="211"/>
        <v>N/A</v>
      </c>
      <c r="AK541" s="6" t="str">
        <f t="shared" si="212"/>
        <v>N/A</v>
      </c>
      <c r="AL541" s="6" t="str">
        <f t="shared" si="213"/>
        <v>N/A</v>
      </c>
      <c r="AM541" s="6" t="str">
        <f t="shared" si="214"/>
        <v>N/A</v>
      </c>
      <c r="AN541" s="6"/>
      <c r="AO541" s="7">
        <f t="shared" si="215"/>
        <v>4635.2299999999996</v>
      </c>
      <c r="AP541" s="7">
        <f t="shared" si="216"/>
        <v>4635.2299999999996</v>
      </c>
      <c r="AQ541" s="7">
        <f t="shared" si="217"/>
        <v>4635.2299999999996</v>
      </c>
      <c r="AR541" s="7">
        <f t="shared" si="218"/>
        <v>4635.2299999999996</v>
      </c>
    </row>
    <row r="542" spans="2:44" x14ac:dyDescent="0.25">
      <c r="B542">
        <v>21117</v>
      </c>
      <c r="C542" t="s">
        <v>485</v>
      </c>
      <c r="D542" t="s">
        <v>31</v>
      </c>
      <c r="E542" s="1" t="str">
        <f>IF(D542="Switzerland", VLOOKUP($B542, 'Combined Budget 2025 CHF'!$B:$E, 4, 0), VLOOKUP($B542, 'Combined Budget 2025 EUR'!$B:$E, 4, 0))</f>
        <v>French Switzerland</v>
      </c>
      <c r="F542" s="1" t="s">
        <v>535</v>
      </c>
      <c r="G542" s="1" t="s">
        <v>106</v>
      </c>
      <c r="H542" t="str">
        <f>IF(D542="Switzerland", VLOOKUP($B542, 'Combined Budget 2025 CHF'!$B:$K, 10, 0), VLOOKUP($B542, 'Combined Budget 2025 EUR'!$B:$K, 10, 0))</f>
        <v>NKD25</v>
      </c>
      <c r="I542" t="s">
        <v>64</v>
      </c>
      <c r="J542">
        <f>YEAR(VLOOKUP($B542, 'KPI data 2025'!$B:$H, 7, 0))</f>
        <v>2025</v>
      </c>
      <c r="K542">
        <f t="shared" si="199"/>
        <v>2025</v>
      </c>
      <c r="L542" s="5">
        <f>SUMIF('KPI data 2022'!$B:$B, $B542,'KPI data 2022'!$X:$X)</f>
        <v>0</v>
      </c>
      <c r="M542" s="5">
        <f>SUMIF('KPI data 2023'!$B:$B, $B542, 'KPI data 2023'!$X:$X)</f>
        <v>0</v>
      </c>
      <c r="N542" s="5">
        <f>SUMIF('KPI data 2024'!$B:$B, $B542, 'KPI data 2024'!$X:$X)</f>
        <v>0</v>
      </c>
      <c r="O542" s="5">
        <f>SUMIF('KPI data 2025'!$B:$B, $B542, 'KPI data 2025'!$X:$X)</f>
        <v>671.46</v>
      </c>
      <c r="P542" s="5">
        <f>IF(D542="Switzerland",SUMIF('Combined Budget 2025 CHF'!$B:$B,$B542,'Combined Budget 2025 CHF'!$AF:$AF),SUMIF('Combined Budget 2025 EUR'!$B:$B,$B542,'Combined Budget 2025 EUR'!$AN:$AN))</f>
        <v>0</v>
      </c>
      <c r="Q542" s="6"/>
      <c r="R542" s="6" t="str">
        <f t="shared" si="200"/>
        <v>N/A</v>
      </c>
      <c r="S542" s="6" t="str">
        <f t="shared" si="201"/>
        <v>N/A</v>
      </c>
      <c r="T542" s="6" t="str">
        <f t="shared" si="202"/>
        <v>N/A</v>
      </c>
      <c r="U542" s="6" t="str">
        <f t="shared" si="203"/>
        <v>N/A</v>
      </c>
      <c r="V542" s="6" t="str">
        <f t="shared" si="204"/>
        <v>N/A</v>
      </c>
      <c r="W542" s="6"/>
      <c r="X542" s="7">
        <f t="shared" si="205"/>
        <v>671.46</v>
      </c>
      <c r="Y542" s="7">
        <f t="shared" si="206"/>
        <v>671.46</v>
      </c>
      <c r="Z542" s="7">
        <f t="shared" si="207"/>
        <v>671.46</v>
      </c>
      <c r="AA542" s="7">
        <f t="shared" si="208"/>
        <v>671.46</v>
      </c>
      <c r="AB542" s="6"/>
      <c r="AC542" s="5">
        <f>SUMIF('KPI data 2022'!$B:$B, $B542,'KPI data 2022'!$AI:$AI)</f>
        <v>0</v>
      </c>
      <c r="AD542" s="5">
        <f>SUMIF('KPI data 2023'!$B:$B, $B542, 'KPI data 2023'!$AI:$AI)</f>
        <v>0</v>
      </c>
      <c r="AE542" s="5">
        <f>SUMIF('KPI data 2024'!$B:$B, $B542, 'KPI data 2024'!$AI:$AI)</f>
        <v>0</v>
      </c>
      <c r="AF542" s="5">
        <f t="shared" si="209"/>
        <v>671.46</v>
      </c>
      <c r="AG542" s="5">
        <f>IF(D542="Switzerland",SUMIF('Combined Budget 2025 CHF'!$B:$B,$B542,'Combined Budget 2025 CHF'!$Q:$Q),SUMIF('Combined Budget 2025 EUR'!$B:$B,$B542,'Combined Budget 2025 EUR'!$Q:$Q))</f>
        <v>0</v>
      </c>
      <c r="AH542" s="6"/>
      <c r="AI542" s="6" t="str">
        <f t="shared" si="210"/>
        <v>N/A</v>
      </c>
      <c r="AJ542" s="6" t="str">
        <f t="shared" si="211"/>
        <v>N/A</v>
      </c>
      <c r="AK542" s="6" t="str">
        <f t="shared" si="212"/>
        <v>N/A</v>
      </c>
      <c r="AL542" s="6" t="str">
        <f t="shared" si="213"/>
        <v>N/A</v>
      </c>
      <c r="AM542" s="6" t="str">
        <f t="shared" si="214"/>
        <v>N/A</v>
      </c>
      <c r="AN542" s="6"/>
      <c r="AO542" s="7">
        <f t="shared" si="215"/>
        <v>671.46</v>
      </c>
      <c r="AP542" s="7">
        <f t="shared" si="216"/>
        <v>671.46</v>
      </c>
      <c r="AQ542" s="7">
        <f t="shared" si="217"/>
        <v>671.46</v>
      </c>
      <c r="AR542" s="7">
        <f t="shared" si="218"/>
        <v>671.46</v>
      </c>
    </row>
    <row r="543" spans="2:44" x14ac:dyDescent="0.25">
      <c r="B543">
        <v>23116</v>
      </c>
      <c r="C543" t="s">
        <v>371</v>
      </c>
      <c r="D543" t="s">
        <v>27</v>
      </c>
      <c r="E543" s="1" t="str">
        <f>IF(D543="Switzerland", VLOOKUP($B543, 'Combined Budget 2025 CHF'!$B:$E, 4, 0), VLOOKUP($B543, 'Combined Budget 2025 EUR'!$B:$E, 4, 0))</f>
        <v>Netherlands Central</v>
      </c>
      <c r="F543" s="1" t="s">
        <v>535</v>
      </c>
      <c r="G543" s="1" t="s">
        <v>106</v>
      </c>
      <c r="H543" t="str">
        <f>IF(D543="Switzerland", VLOOKUP($B543, 'Combined Budget 2025 CHF'!$B:$K, 10, 0), VLOOKUP($B543, 'Combined Budget 2025 EUR'!$B:$K, 10, 0))</f>
        <v>NKD25</v>
      </c>
      <c r="I543" t="s">
        <v>64</v>
      </c>
      <c r="J543">
        <f>YEAR(VLOOKUP($B543, 'KPI data 2025'!$B:$H, 7, 0))</f>
        <v>2025</v>
      </c>
      <c r="K543">
        <f t="shared" si="199"/>
        <v>2025</v>
      </c>
      <c r="L543" s="5">
        <f>SUMIF('KPI data 2022'!$B:$B, $B543,'KPI data 2022'!$X:$X)</f>
        <v>0</v>
      </c>
      <c r="M543" s="5">
        <f>SUMIF('KPI data 2023'!$B:$B, $B543, 'KPI data 2023'!$X:$X)</f>
        <v>0</v>
      </c>
      <c r="N543" s="5">
        <f>SUMIF('KPI data 2024'!$B:$B, $B543, 'KPI data 2024'!$X:$X)</f>
        <v>0</v>
      </c>
      <c r="O543" s="5">
        <f>SUMIF('KPI data 2025'!$B:$B, $B543, 'KPI data 2025'!$X:$X)</f>
        <v>7411.48</v>
      </c>
      <c r="P543" s="5">
        <f>IF(D543="Switzerland",SUMIF('Combined Budget 2025 CHF'!$B:$B,$B543,'Combined Budget 2025 CHF'!$AF:$AF),SUMIF('Combined Budget 2025 EUR'!$B:$B,$B543,'Combined Budget 2025 EUR'!$AN:$AN))</f>
        <v>0</v>
      </c>
      <c r="Q543" s="6"/>
      <c r="R543" s="6" t="str">
        <f t="shared" si="200"/>
        <v>N/A</v>
      </c>
      <c r="S543" s="6" t="str">
        <f t="shared" si="201"/>
        <v>N/A</v>
      </c>
      <c r="T543" s="6" t="str">
        <f t="shared" si="202"/>
        <v>N/A</v>
      </c>
      <c r="U543" s="6" t="str">
        <f t="shared" si="203"/>
        <v>N/A</v>
      </c>
      <c r="V543" s="6" t="str">
        <f t="shared" si="204"/>
        <v>N/A</v>
      </c>
      <c r="W543" s="6"/>
      <c r="X543" s="7">
        <f t="shared" si="205"/>
        <v>7411.48</v>
      </c>
      <c r="Y543" s="7">
        <f t="shared" si="206"/>
        <v>7411.48</v>
      </c>
      <c r="Z543" s="7">
        <f t="shared" si="207"/>
        <v>7411.48</v>
      </c>
      <c r="AA543" s="7">
        <f t="shared" si="208"/>
        <v>7411.48</v>
      </c>
      <c r="AB543" s="6"/>
      <c r="AC543" s="5">
        <f>SUMIF('KPI data 2022'!$B:$B, $B543,'KPI data 2022'!$AI:$AI)</f>
        <v>0</v>
      </c>
      <c r="AD543" s="5">
        <f>SUMIF('KPI data 2023'!$B:$B, $B543, 'KPI data 2023'!$AI:$AI)</f>
        <v>0</v>
      </c>
      <c r="AE543" s="5">
        <f>SUMIF('KPI data 2024'!$B:$B, $B543, 'KPI data 2024'!$AI:$AI)</f>
        <v>0</v>
      </c>
      <c r="AF543" s="5">
        <f t="shared" si="209"/>
        <v>7411.48</v>
      </c>
      <c r="AG543" s="5">
        <f>IF(D543="Switzerland",SUMIF('Combined Budget 2025 CHF'!$B:$B,$B543,'Combined Budget 2025 CHF'!$Q:$Q),SUMIF('Combined Budget 2025 EUR'!$B:$B,$B543,'Combined Budget 2025 EUR'!$Q:$Q))</f>
        <v>0</v>
      </c>
      <c r="AH543" s="6"/>
      <c r="AI543" s="6" t="str">
        <f t="shared" si="210"/>
        <v>N/A</v>
      </c>
      <c r="AJ543" s="6" t="str">
        <f t="shared" si="211"/>
        <v>N/A</v>
      </c>
      <c r="AK543" s="6" t="str">
        <f t="shared" si="212"/>
        <v>N/A</v>
      </c>
      <c r="AL543" s="6" t="str">
        <f t="shared" si="213"/>
        <v>N/A</v>
      </c>
      <c r="AM543" s="6" t="str">
        <f t="shared" si="214"/>
        <v>N/A</v>
      </c>
      <c r="AN543" s="6"/>
      <c r="AO543" s="7">
        <f t="shared" si="215"/>
        <v>7411.48</v>
      </c>
      <c r="AP543" s="7">
        <f t="shared" si="216"/>
        <v>7411.48</v>
      </c>
      <c r="AQ543" s="7">
        <f t="shared" si="217"/>
        <v>7411.48</v>
      </c>
      <c r="AR543" s="7">
        <f t="shared" si="218"/>
        <v>7411.48</v>
      </c>
    </row>
    <row r="544" spans="2:44" x14ac:dyDescent="0.25">
      <c r="B544">
        <v>23117</v>
      </c>
      <c r="C544" t="s">
        <v>404</v>
      </c>
      <c r="D544" t="s">
        <v>27</v>
      </c>
      <c r="E544" s="1" t="str">
        <f>IF(D544="Switzerland", VLOOKUP($B544, 'Combined Budget 2025 CHF'!$B:$E, 4, 0), VLOOKUP($B544, 'Combined Budget 2025 EUR'!$B:$E, 4, 0))</f>
        <v>Netherlands Other / Belgium</v>
      </c>
      <c r="F544" s="1" t="s">
        <v>535</v>
      </c>
      <c r="G544" s="1" t="s">
        <v>106</v>
      </c>
      <c r="H544" t="str">
        <f>IF(D544="Switzerland", VLOOKUP($B544, 'Combined Budget 2025 CHF'!$B:$K, 10, 0), VLOOKUP($B544, 'Combined Budget 2025 EUR'!$B:$K, 10, 0))</f>
        <v>NKD25</v>
      </c>
      <c r="I544" t="s">
        <v>64</v>
      </c>
      <c r="J544">
        <f>YEAR(VLOOKUP($B544, 'KPI data 2025'!$B:$H, 7, 0))</f>
        <v>1900</v>
      </c>
      <c r="K544" t="str">
        <f t="shared" ref="K544:K568" si="219">IF(J544&lt;2022, "Pre-2022", J544)</f>
        <v>Pre-2022</v>
      </c>
      <c r="L544" s="5">
        <f>SUMIF('KPI data 2022'!$B:$B, $B544,'KPI data 2022'!$X:$X)</f>
        <v>0</v>
      </c>
      <c r="M544" s="5">
        <f>SUMIF('KPI data 2023'!$B:$B, $B544, 'KPI data 2023'!$X:$X)</f>
        <v>0</v>
      </c>
      <c r="N544" s="5">
        <f>SUMIF('KPI data 2024'!$B:$B, $B544, 'KPI data 2024'!$X:$X)</f>
        <v>0</v>
      </c>
      <c r="O544" s="5">
        <f>SUMIF('KPI data 2025'!$B:$B, $B544, 'KPI data 2025'!$X:$X)</f>
        <v>1590.2</v>
      </c>
      <c r="P544" s="5">
        <f>IF(D544="Switzerland",SUMIF('Combined Budget 2025 CHF'!$B:$B,$B544,'Combined Budget 2025 CHF'!$AF:$AF),SUMIF('Combined Budget 2025 EUR'!$B:$B,$B544,'Combined Budget 2025 EUR'!$AN:$AN))</f>
        <v>0</v>
      </c>
      <c r="Q544" s="6"/>
      <c r="R544" s="6" t="str">
        <f t="shared" ref="R544:R568" si="220">IFERROR($O544/N544-1, "N/A")</f>
        <v>N/A</v>
      </c>
      <c r="S544" s="6" t="str">
        <f t="shared" ref="S544:S568" si="221">IFERROR($O544/M544-1, "N/A")</f>
        <v>N/A</v>
      </c>
      <c r="T544" s="6" t="str">
        <f t="shared" ref="T544:T568" si="222">IFERROR($O544/L544-1, "N/A")</f>
        <v>N/A</v>
      </c>
      <c r="U544" s="6" t="str">
        <f t="shared" ref="U544:U568" si="223">IFERROR($O544/P544-1, "N/A")</f>
        <v>N/A</v>
      </c>
      <c r="V544" s="6" t="str">
        <f t="shared" ref="V544:V568" si="224">IFERROR(_xlfn.RRI(4,L544,O544), "N/A")</f>
        <v>N/A</v>
      </c>
      <c r="W544" s="6"/>
      <c r="X544" s="7">
        <f t="shared" ref="X544:X568" si="225">$O544-N544</f>
        <v>1590.2</v>
      </c>
      <c r="Y544" s="7">
        <f t="shared" ref="Y544:Y568" si="226">$O544-M544</f>
        <v>1590.2</v>
      </c>
      <c r="Z544" s="7">
        <f t="shared" ref="Z544:Z568" si="227">$O544-L544</f>
        <v>1590.2</v>
      </c>
      <c r="AA544" s="7">
        <f t="shared" ref="AA544:AA568" si="228">$O544-P544</f>
        <v>1590.2</v>
      </c>
      <c r="AB544" s="6"/>
      <c r="AC544" s="5">
        <f>SUMIF('KPI data 2022'!$B:$B, $B544,'KPI data 2022'!$AI:$AI)</f>
        <v>0</v>
      </c>
      <c r="AD544" s="5">
        <f>SUMIF('KPI data 2023'!$B:$B, $B544, 'KPI data 2023'!$AI:$AI)</f>
        <v>0</v>
      </c>
      <c r="AE544" s="5">
        <f>SUMIF('KPI data 2024'!$B:$B, $B544, 'KPI data 2024'!$AI:$AI)</f>
        <v>0</v>
      </c>
      <c r="AF544" s="5">
        <f t="shared" si="209"/>
        <v>1590.2</v>
      </c>
      <c r="AG544" s="5">
        <f>IF(D544="Switzerland",SUMIF('Combined Budget 2025 CHF'!$B:$B,$B544,'Combined Budget 2025 CHF'!$Q:$Q),SUMIF('Combined Budget 2025 EUR'!$B:$B,$B544,'Combined Budget 2025 EUR'!$Q:$Q))</f>
        <v>0</v>
      </c>
      <c r="AH544" s="6"/>
      <c r="AI544" s="6" t="str">
        <f t="shared" si="210"/>
        <v>N/A</v>
      </c>
      <c r="AJ544" s="6" t="str">
        <f t="shared" si="211"/>
        <v>N/A</v>
      </c>
      <c r="AK544" s="6" t="str">
        <f t="shared" si="212"/>
        <v>N/A</v>
      </c>
      <c r="AL544" s="6" t="str">
        <f t="shared" si="213"/>
        <v>N/A</v>
      </c>
      <c r="AM544" s="6" t="str">
        <f t="shared" si="214"/>
        <v>N/A</v>
      </c>
      <c r="AN544" s="6"/>
      <c r="AO544" s="7">
        <f t="shared" si="215"/>
        <v>1590.2</v>
      </c>
      <c r="AP544" s="7">
        <f t="shared" si="216"/>
        <v>1590.2</v>
      </c>
      <c r="AQ544" s="7">
        <f t="shared" si="217"/>
        <v>1590.2</v>
      </c>
      <c r="AR544" s="7">
        <f t="shared" si="218"/>
        <v>1590.2</v>
      </c>
    </row>
    <row r="545" spans="2:44" x14ac:dyDescent="0.25">
      <c r="B545">
        <v>23118</v>
      </c>
      <c r="C545" t="s">
        <v>405</v>
      </c>
      <c r="D545" t="s">
        <v>27</v>
      </c>
      <c r="E545" s="1" t="str">
        <f>IF(D545="Switzerland", VLOOKUP($B545, 'Combined Budget 2025 CHF'!$B:$E, 4, 0), VLOOKUP($B545, 'Combined Budget 2025 EUR'!$B:$E, 4, 0))</f>
        <v>Netherlands Other / Belgium</v>
      </c>
      <c r="F545" s="1" t="s">
        <v>535</v>
      </c>
      <c r="G545" s="1" t="s">
        <v>106</v>
      </c>
      <c r="H545" t="str">
        <f>IF(D545="Switzerland", VLOOKUP($B545, 'Combined Budget 2025 CHF'!$B:$K, 10, 0), VLOOKUP($B545, 'Combined Budget 2025 EUR'!$B:$K, 10, 0))</f>
        <v>NKD25</v>
      </c>
      <c r="I545" t="s">
        <v>64</v>
      </c>
      <c r="J545">
        <f>YEAR(VLOOKUP($B545, 'KPI data 2025'!$B:$H, 7, 0))</f>
        <v>2025</v>
      </c>
      <c r="K545">
        <f t="shared" si="219"/>
        <v>2025</v>
      </c>
      <c r="L545" s="5">
        <f>SUMIF('KPI data 2022'!$B:$B, $B545,'KPI data 2022'!$X:$X)</f>
        <v>0</v>
      </c>
      <c r="M545" s="5">
        <f>SUMIF('KPI data 2023'!$B:$B, $B545, 'KPI data 2023'!$X:$X)</f>
        <v>0</v>
      </c>
      <c r="N545" s="5">
        <f>SUMIF('KPI data 2024'!$B:$B, $B545, 'KPI data 2024'!$X:$X)</f>
        <v>0</v>
      </c>
      <c r="O545" s="5">
        <f>SUMIF('KPI data 2025'!$B:$B, $B545, 'KPI data 2025'!$X:$X)</f>
        <v>6337.7199999999993</v>
      </c>
      <c r="P545" s="5">
        <f>IF(D545="Switzerland",SUMIF('Combined Budget 2025 CHF'!$B:$B,$B545,'Combined Budget 2025 CHF'!$AF:$AF),SUMIF('Combined Budget 2025 EUR'!$B:$B,$B545,'Combined Budget 2025 EUR'!$AN:$AN))</f>
        <v>0</v>
      </c>
      <c r="Q545" s="6"/>
      <c r="R545" s="6" t="str">
        <f t="shared" si="220"/>
        <v>N/A</v>
      </c>
      <c r="S545" s="6" t="str">
        <f t="shared" si="221"/>
        <v>N/A</v>
      </c>
      <c r="T545" s="6" t="str">
        <f t="shared" si="222"/>
        <v>N/A</v>
      </c>
      <c r="U545" s="6" t="str">
        <f t="shared" si="223"/>
        <v>N/A</v>
      </c>
      <c r="V545" s="6" t="str">
        <f t="shared" si="224"/>
        <v>N/A</v>
      </c>
      <c r="W545" s="6"/>
      <c r="X545" s="7">
        <f t="shared" si="225"/>
        <v>6337.7199999999993</v>
      </c>
      <c r="Y545" s="7">
        <f t="shared" si="226"/>
        <v>6337.7199999999993</v>
      </c>
      <c r="Z545" s="7">
        <f t="shared" si="227"/>
        <v>6337.7199999999993</v>
      </c>
      <c r="AA545" s="7">
        <f t="shared" si="228"/>
        <v>6337.7199999999993</v>
      </c>
      <c r="AB545" s="6"/>
      <c r="AC545" s="5">
        <f>SUMIF('KPI data 2022'!$B:$B, $B545,'KPI data 2022'!$AI:$AI)</f>
        <v>0</v>
      </c>
      <c r="AD545" s="5">
        <f>SUMIF('KPI data 2023'!$B:$B, $B545, 'KPI data 2023'!$AI:$AI)</f>
        <v>0</v>
      </c>
      <c r="AE545" s="5">
        <f>SUMIF('KPI data 2024'!$B:$B, $B545, 'KPI data 2024'!$AI:$AI)</f>
        <v>0</v>
      </c>
      <c r="AF545" s="5">
        <f t="shared" si="209"/>
        <v>6337.7199999999993</v>
      </c>
      <c r="AG545" s="5">
        <f>IF(D545="Switzerland",SUMIF('Combined Budget 2025 CHF'!$B:$B,$B545,'Combined Budget 2025 CHF'!$Q:$Q),SUMIF('Combined Budget 2025 EUR'!$B:$B,$B545,'Combined Budget 2025 EUR'!$Q:$Q))</f>
        <v>0</v>
      </c>
      <c r="AH545" s="6"/>
      <c r="AI545" s="6" t="str">
        <f t="shared" si="210"/>
        <v>N/A</v>
      </c>
      <c r="AJ545" s="6" t="str">
        <f t="shared" si="211"/>
        <v>N/A</v>
      </c>
      <c r="AK545" s="6" t="str">
        <f t="shared" si="212"/>
        <v>N/A</v>
      </c>
      <c r="AL545" s="6" t="str">
        <f t="shared" si="213"/>
        <v>N/A</v>
      </c>
      <c r="AM545" s="6" t="str">
        <f t="shared" si="214"/>
        <v>N/A</v>
      </c>
      <c r="AN545" s="6"/>
      <c r="AO545" s="7">
        <f t="shared" si="215"/>
        <v>6337.7199999999993</v>
      </c>
      <c r="AP545" s="7">
        <f t="shared" si="216"/>
        <v>6337.7199999999993</v>
      </c>
      <c r="AQ545" s="7">
        <f t="shared" si="217"/>
        <v>6337.7199999999993</v>
      </c>
      <c r="AR545" s="7">
        <f t="shared" si="218"/>
        <v>6337.7199999999993</v>
      </c>
    </row>
    <row r="546" spans="2:44" x14ac:dyDescent="0.25">
      <c r="B546">
        <v>23119</v>
      </c>
      <c r="C546" t="s">
        <v>406</v>
      </c>
      <c r="D546" t="s">
        <v>27</v>
      </c>
      <c r="E546" s="1" t="str">
        <f>IF(D546="Switzerland", VLOOKUP($B546, 'Combined Budget 2025 CHF'!$B:$E, 4, 0), VLOOKUP($B546, 'Combined Budget 2025 EUR'!$B:$E, 4, 0))</f>
        <v>Netherlands Other / Belgium</v>
      </c>
      <c r="F546" s="1" t="s">
        <v>535</v>
      </c>
      <c r="G546" s="1" t="s">
        <v>106</v>
      </c>
      <c r="H546" t="str">
        <f>IF(D546="Switzerland", VLOOKUP($B546, 'Combined Budget 2025 CHF'!$B:$K, 10, 0), VLOOKUP($B546, 'Combined Budget 2025 EUR'!$B:$K, 10, 0))</f>
        <v>NKD25</v>
      </c>
      <c r="I546" t="s">
        <v>64</v>
      </c>
      <c r="J546">
        <f>YEAR(VLOOKUP($B546, 'KPI data 2025'!$B:$H, 7, 0))</f>
        <v>2025</v>
      </c>
      <c r="K546">
        <f t="shared" si="219"/>
        <v>2025</v>
      </c>
      <c r="L546" s="5">
        <f>SUMIF('KPI data 2022'!$B:$B, $B546,'KPI data 2022'!$X:$X)</f>
        <v>0</v>
      </c>
      <c r="M546" s="5">
        <f>SUMIF('KPI data 2023'!$B:$B, $B546, 'KPI data 2023'!$X:$X)</f>
        <v>0</v>
      </c>
      <c r="N546" s="5">
        <f>SUMIF('KPI data 2024'!$B:$B, $B546, 'KPI data 2024'!$X:$X)</f>
        <v>0</v>
      </c>
      <c r="O546" s="5">
        <f>SUMIF('KPI data 2025'!$B:$B, $B546, 'KPI data 2025'!$X:$X)</f>
        <v>7779.9</v>
      </c>
      <c r="P546" s="5">
        <f>IF(D546="Switzerland",SUMIF('Combined Budget 2025 CHF'!$B:$B,$B546,'Combined Budget 2025 CHF'!$AF:$AF),SUMIF('Combined Budget 2025 EUR'!$B:$B,$B546,'Combined Budget 2025 EUR'!$AN:$AN))</f>
        <v>0</v>
      </c>
      <c r="Q546" s="6"/>
      <c r="R546" s="6" t="str">
        <f t="shared" si="220"/>
        <v>N/A</v>
      </c>
      <c r="S546" s="6" t="str">
        <f t="shared" si="221"/>
        <v>N/A</v>
      </c>
      <c r="T546" s="6" t="str">
        <f t="shared" si="222"/>
        <v>N/A</v>
      </c>
      <c r="U546" s="6" t="str">
        <f t="shared" si="223"/>
        <v>N/A</v>
      </c>
      <c r="V546" s="6" t="str">
        <f t="shared" si="224"/>
        <v>N/A</v>
      </c>
      <c r="W546" s="6"/>
      <c r="X546" s="7">
        <f t="shared" si="225"/>
        <v>7779.9</v>
      </c>
      <c r="Y546" s="7">
        <f t="shared" si="226"/>
        <v>7779.9</v>
      </c>
      <c r="Z546" s="7">
        <f t="shared" si="227"/>
        <v>7779.9</v>
      </c>
      <c r="AA546" s="7">
        <f t="shared" si="228"/>
        <v>7779.9</v>
      </c>
      <c r="AB546" s="6"/>
      <c r="AC546" s="5">
        <f>SUMIF('KPI data 2022'!$B:$B, $B546,'KPI data 2022'!$AI:$AI)</f>
        <v>0</v>
      </c>
      <c r="AD546" s="5">
        <f>SUMIF('KPI data 2023'!$B:$B, $B546, 'KPI data 2023'!$AI:$AI)</f>
        <v>0</v>
      </c>
      <c r="AE546" s="5">
        <f>SUMIF('KPI data 2024'!$B:$B, $B546, 'KPI data 2024'!$AI:$AI)</f>
        <v>0</v>
      </c>
      <c r="AF546" s="5">
        <f t="shared" si="209"/>
        <v>7779.9</v>
      </c>
      <c r="AG546" s="5">
        <f>IF(D546="Switzerland",SUMIF('Combined Budget 2025 CHF'!$B:$B,$B546,'Combined Budget 2025 CHF'!$Q:$Q),SUMIF('Combined Budget 2025 EUR'!$B:$B,$B546,'Combined Budget 2025 EUR'!$Q:$Q))</f>
        <v>0</v>
      </c>
      <c r="AH546" s="6"/>
      <c r="AI546" s="6" t="str">
        <f t="shared" si="210"/>
        <v>N/A</v>
      </c>
      <c r="AJ546" s="6" t="str">
        <f t="shared" si="211"/>
        <v>N/A</v>
      </c>
      <c r="AK546" s="6" t="str">
        <f t="shared" si="212"/>
        <v>N/A</v>
      </c>
      <c r="AL546" s="6" t="str">
        <f t="shared" si="213"/>
        <v>N/A</v>
      </c>
      <c r="AM546" s="6" t="str">
        <f t="shared" si="214"/>
        <v>N/A</v>
      </c>
      <c r="AN546" s="6"/>
      <c r="AO546" s="7">
        <f t="shared" si="215"/>
        <v>7779.9</v>
      </c>
      <c r="AP546" s="7">
        <f t="shared" si="216"/>
        <v>7779.9</v>
      </c>
      <c r="AQ546" s="7">
        <f t="shared" si="217"/>
        <v>7779.9</v>
      </c>
      <c r="AR546" s="7">
        <f t="shared" si="218"/>
        <v>7779.9</v>
      </c>
    </row>
    <row r="547" spans="2:44" x14ac:dyDescent="0.25">
      <c r="B547">
        <v>23120</v>
      </c>
      <c r="C547" t="s">
        <v>407</v>
      </c>
      <c r="D547" t="s">
        <v>27</v>
      </c>
      <c r="E547" s="1" t="str">
        <f>IF(D547="Switzerland", VLOOKUP($B547, 'Combined Budget 2025 CHF'!$B:$E, 4, 0), VLOOKUP($B547, 'Combined Budget 2025 EUR'!$B:$E, 4, 0))</f>
        <v>Netherlands Other / Belgium</v>
      </c>
      <c r="F547" s="1" t="s">
        <v>535</v>
      </c>
      <c r="G547" s="1" t="s">
        <v>106</v>
      </c>
      <c r="H547" t="str">
        <f>IF(D547="Switzerland", VLOOKUP($B547, 'Combined Budget 2025 CHF'!$B:$K, 10, 0), VLOOKUP($B547, 'Combined Budget 2025 EUR'!$B:$K, 10, 0))</f>
        <v>NKD25</v>
      </c>
      <c r="I547" t="s">
        <v>64</v>
      </c>
      <c r="J547">
        <f>YEAR(VLOOKUP($B547, 'KPI data 2025'!$B:$H, 7, 0))</f>
        <v>2025</v>
      </c>
      <c r="K547">
        <f t="shared" si="219"/>
        <v>2025</v>
      </c>
      <c r="L547" s="5">
        <f>SUMIF('KPI data 2022'!$B:$B, $B547,'KPI data 2022'!$X:$X)</f>
        <v>0</v>
      </c>
      <c r="M547" s="5">
        <f>SUMIF('KPI data 2023'!$B:$B, $B547, 'KPI data 2023'!$X:$X)</f>
        <v>0</v>
      </c>
      <c r="N547" s="5">
        <f>SUMIF('KPI data 2024'!$B:$B, $B547, 'KPI data 2024'!$X:$X)</f>
        <v>0</v>
      </c>
      <c r="O547" s="5">
        <f>SUMIF('KPI data 2025'!$B:$B, $B547, 'KPI data 2025'!$X:$X)</f>
        <v>12747.98</v>
      </c>
      <c r="P547" s="5">
        <f>IF(D547="Switzerland",SUMIF('Combined Budget 2025 CHF'!$B:$B,$B547,'Combined Budget 2025 CHF'!$AF:$AF),SUMIF('Combined Budget 2025 EUR'!$B:$B,$B547,'Combined Budget 2025 EUR'!$AN:$AN))</f>
        <v>0</v>
      </c>
      <c r="Q547" s="6"/>
      <c r="R547" s="6" t="str">
        <f t="shared" si="220"/>
        <v>N/A</v>
      </c>
      <c r="S547" s="6" t="str">
        <f t="shared" si="221"/>
        <v>N/A</v>
      </c>
      <c r="T547" s="6" t="str">
        <f t="shared" si="222"/>
        <v>N/A</v>
      </c>
      <c r="U547" s="6" t="str">
        <f t="shared" si="223"/>
        <v>N/A</v>
      </c>
      <c r="V547" s="6" t="str">
        <f t="shared" si="224"/>
        <v>N/A</v>
      </c>
      <c r="W547" s="6"/>
      <c r="X547" s="7">
        <f t="shared" si="225"/>
        <v>12747.98</v>
      </c>
      <c r="Y547" s="7">
        <f t="shared" si="226"/>
        <v>12747.98</v>
      </c>
      <c r="Z547" s="7">
        <f t="shared" si="227"/>
        <v>12747.98</v>
      </c>
      <c r="AA547" s="7">
        <f t="shared" si="228"/>
        <v>12747.98</v>
      </c>
      <c r="AB547" s="6"/>
      <c r="AC547" s="5">
        <f>SUMIF('KPI data 2022'!$B:$B, $B547,'KPI data 2022'!$AI:$AI)</f>
        <v>0</v>
      </c>
      <c r="AD547" s="5">
        <f>SUMIF('KPI data 2023'!$B:$B, $B547, 'KPI data 2023'!$AI:$AI)</f>
        <v>0</v>
      </c>
      <c r="AE547" s="5">
        <f>SUMIF('KPI data 2024'!$B:$B, $B547, 'KPI data 2024'!$AI:$AI)</f>
        <v>0</v>
      </c>
      <c r="AF547" s="5">
        <f t="shared" si="209"/>
        <v>12747.98</v>
      </c>
      <c r="AG547" s="5">
        <f>IF(D547="Switzerland",SUMIF('Combined Budget 2025 CHF'!$B:$B,$B547,'Combined Budget 2025 CHF'!$Q:$Q),SUMIF('Combined Budget 2025 EUR'!$B:$B,$B547,'Combined Budget 2025 EUR'!$Q:$Q))</f>
        <v>0</v>
      </c>
      <c r="AH547" s="6"/>
      <c r="AI547" s="6" t="str">
        <f t="shared" si="210"/>
        <v>N/A</v>
      </c>
      <c r="AJ547" s="6" t="str">
        <f t="shared" si="211"/>
        <v>N/A</v>
      </c>
      <c r="AK547" s="6" t="str">
        <f t="shared" si="212"/>
        <v>N/A</v>
      </c>
      <c r="AL547" s="6" t="str">
        <f t="shared" si="213"/>
        <v>N/A</v>
      </c>
      <c r="AM547" s="6" t="str">
        <f t="shared" si="214"/>
        <v>N/A</v>
      </c>
      <c r="AN547" s="6"/>
      <c r="AO547" s="7">
        <f t="shared" si="215"/>
        <v>12747.98</v>
      </c>
      <c r="AP547" s="7">
        <f t="shared" si="216"/>
        <v>12747.98</v>
      </c>
      <c r="AQ547" s="7">
        <f t="shared" si="217"/>
        <v>12747.98</v>
      </c>
      <c r="AR547" s="7">
        <f t="shared" si="218"/>
        <v>12747.98</v>
      </c>
    </row>
    <row r="548" spans="2:44" x14ac:dyDescent="0.25">
      <c r="B548">
        <v>23122</v>
      </c>
      <c r="C548" t="s">
        <v>408</v>
      </c>
      <c r="D548" t="s">
        <v>27</v>
      </c>
      <c r="E548" s="1" t="str">
        <f>IF(D548="Switzerland", VLOOKUP($B548, 'Combined Budget 2025 CHF'!$B:$E, 4, 0), VLOOKUP($B548, 'Combined Budget 2025 EUR'!$B:$E, 4, 0))</f>
        <v>Netherlands Other / Belgium</v>
      </c>
      <c r="F548" s="1" t="s">
        <v>535</v>
      </c>
      <c r="G548" s="1" t="s">
        <v>106</v>
      </c>
      <c r="H548" t="str">
        <f>IF(D548="Switzerland", VLOOKUP($B548, 'Combined Budget 2025 CHF'!$B:$K, 10, 0), VLOOKUP($B548, 'Combined Budget 2025 EUR'!$B:$K, 10, 0))</f>
        <v>NKD25</v>
      </c>
      <c r="I548" t="s">
        <v>64</v>
      </c>
      <c r="J548">
        <f>YEAR(VLOOKUP($B548, 'KPI data 2025'!$B:$H, 7, 0))</f>
        <v>2025</v>
      </c>
      <c r="K548">
        <f t="shared" si="219"/>
        <v>2025</v>
      </c>
      <c r="L548" s="5">
        <f>SUMIF('KPI data 2022'!$B:$B, $B548,'KPI data 2022'!$X:$X)</f>
        <v>0</v>
      </c>
      <c r="M548" s="5">
        <f>SUMIF('KPI data 2023'!$B:$B, $B548, 'KPI data 2023'!$X:$X)</f>
        <v>0</v>
      </c>
      <c r="N548" s="5">
        <f>SUMIF('KPI data 2024'!$B:$B, $B548, 'KPI data 2024'!$X:$X)</f>
        <v>0</v>
      </c>
      <c r="O548" s="5">
        <f>SUMIF('KPI data 2025'!$B:$B, $B548, 'KPI data 2025'!$X:$X)</f>
        <v>9416.02</v>
      </c>
      <c r="P548" s="5">
        <f>IF(D548="Switzerland",SUMIF('Combined Budget 2025 CHF'!$B:$B,$B548,'Combined Budget 2025 CHF'!$AF:$AF),SUMIF('Combined Budget 2025 EUR'!$B:$B,$B548,'Combined Budget 2025 EUR'!$AN:$AN))</f>
        <v>0</v>
      </c>
      <c r="Q548" s="6"/>
      <c r="R548" s="6" t="str">
        <f t="shared" si="220"/>
        <v>N/A</v>
      </c>
      <c r="S548" s="6" t="str">
        <f t="shared" si="221"/>
        <v>N/A</v>
      </c>
      <c r="T548" s="6" t="str">
        <f t="shared" si="222"/>
        <v>N/A</v>
      </c>
      <c r="U548" s="6" t="str">
        <f t="shared" si="223"/>
        <v>N/A</v>
      </c>
      <c r="V548" s="6" t="str">
        <f t="shared" si="224"/>
        <v>N/A</v>
      </c>
      <c r="W548" s="6"/>
      <c r="X548" s="7">
        <f t="shared" si="225"/>
        <v>9416.02</v>
      </c>
      <c r="Y548" s="7">
        <f t="shared" si="226"/>
        <v>9416.02</v>
      </c>
      <c r="Z548" s="7">
        <f t="shared" si="227"/>
        <v>9416.02</v>
      </c>
      <c r="AA548" s="7">
        <f t="shared" si="228"/>
        <v>9416.02</v>
      </c>
      <c r="AB548" s="6"/>
      <c r="AC548" s="5">
        <f>SUMIF('KPI data 2022'!$B:$B, $B548,'KPI data 2022'!$AI:$AI)</f>
        <v>0</v>
      </c>
      <c r="AD548" s="5">
        <f>SUMIF('KPI data 2023'!$B:$B, $B548, 'KPI data 2023'!$AI:$AI)</f>
        <v>0</v>
      </c>
      <c r="AE548" s="5">
        <f>SUMIF('KPI data 2024'!$B:$B, $B548, 'KPI data 2024'!$AI:$AI)</f>
        <v>0</v>
      </c>
      <c r="AF548" s="5">
        <f t="shared" si="209"/>
        <v>9416.02</v>
      </c>
      <c r="AG548" s="5">
        <f>IF(D548="Switzerland",SUMIF('Combined Budget 2025 CHF'!$B:$B,$B548,'Combined Budget 2025 CHF'!$Q:$Q),SUMIF('Combined Budget 2025 EUR'!$B:$B,$B548,'Combined Budget 2025 EUR'!$Q:$Q))</f>
        <v>0</v>
      </c>
      <c r="AH548" s="6"/>
      <c r="AI548" s="6" t="str">
        <f t="shared" si="210"/>
        <v>N/A</v>
      </c>
      <c r="AJ548" s="6" t="str">
        <f t="shared" si="211"/>
        <v>N/A</v>
      </c>
      <c r="AK548" s="6" t="str">
        <f t="shared" si="212"/>
        <v>N/A</v>
      </c>
      <c r="AL548" s="6" t="str">
        <f t="shared" si="213"/>
        <v>N/A</v>
      </c>
      <c r="AM548" s="6" t="str">
        <f t="shared" si="214"/>
        <v>N/A</v>
      </c>
      <c r="AN548" s="6"/>
      <c r="AO548" s="7">
        <f t="shared" si="215"/>
        <v>9416.02</v>
      </c>
      <c r="AP548" s="7">
        <f t="shared" si="216"/>
        <v>9416.02</v>
      </c>
      <c r="AQ548" s="7">
        <f t="shared" si="217"/>
        <v>9416.02</v>
      </c>
      <c r="AR548" s="7">
        <f t="shared" si="218"/>
        <v>9416.02</v>
      </c>
    </row>
    <row r="549" spans="2:44" x14ac:dyDescent="0.25">
      <c r="B549">
        <v>24034</v>
      </c>
      <c r="C549" t="s">
        <v>409</v>
      </c>
      <c r="D549" t="s">
        <v>27</v>
      </c>
      <c r="E549" s="1" t="str">
        <f>IF(D549="Switzerland", VLOOKUP($B549, 'Combined Budget 2025 CHF'!$B:$E, 4, 0), VLOOKUP($B549, 'Combined Budget 2025 EUR'!$B:$E, 4, 0))</f>
        <v>Netherlands Other / Belgium</v>
      </c>
      <c r="F549" s="1" t="s">
        <v>535</v>
      </c>
      <c r="G549" s="1" t="s">
        <v>106</v>
      </c>
      <c r="H549" t="str">
        <f>IF(D549="Switzerland", VLOOKUP($B549, 'Combined Budget 2025 CHF'!$B:$K, 10, 0), VLOOKUP($B549, 'Combined Budget 2025 EUR'!$B:$K, 10, 0))</f>
        <v>NKD25</v>
      </c>
      <c r="I549" t="s">
        <v>64</v>
      </c>
      <c r="J549">
        <f>YEAR(VLOOKUP($B549, 'KPI data 2025'!$B:$H, 7, 0))</f>
        <v>2025</v>
      </c>
      <c r="K549">
        <f t="shared" si="219"/>
        <v>2025</v>
      </c>
      <c r="L549" s="5">
        <f>SUMIF('KPI data 2022'!$B:$B, $B549,'KPI data 2022'!$X:$X)</f>
        <v>0</v>
      </c>
      <c r="M549" s="5">
        <f>SUMIF('KPI data 2023'!$B:$B, $B549, 'KPI data 2023'!$X:$X)</f>
        <v>0</v>
      </c>
      <c r="N549" s="5">
        <f>SUMIF('KPI data 2024'!$B:$B, $B549, 'KPI data 2024'!$X:$X)</f>
        <v>0</v>
      </c>
      <c r="O549" s="5">
        <f>SUMIF('KPI data 2025'!$B:$B, $B549, 'KPI data 2025'!$X:$X)</f>
        <v>59403.76</v>
      </c>
      <c r="P549" s="5">
        <f>IF(D549="Switzerland",SUMIF('Combined Budget 2025 CHF'!$B:$B,$B549,'Combined Budget 2025 CHF'!$AF:$AF),SUMIF('Combined Budget 2025 EUR'!$B:$B,$B549,'Combined Budget 2025 EUR'!$AN:$AN))</f>
        <v>0</v>
      </c>
      <c r="Q549" s="6"/>
      <c r="R549" s="6" t="str">
        <f t="shared" si="220"/>
        <v>N/A</v>
      </c>
      <c r="S549" s="6" t="str">
        <f t="shared" si="221"/>
        <v>N/A</v>
      </c>
      <c r="T549" s="6" t="str">
        <f t="shared" si="222"/>
        <v>N/A</v>
      </c>
      <c r="U549" s="6" t="str">
        <f t="shared" si="223"/>
        <v>N/A</v>
      </c>
      <c r="V549" s="6" t="str">
        <f t="shared" si="224"/>
        <v>N/A</v>
      </c>
      <c r="W549" s="6"/>
      <c r="X549" s="7">
        <f t="shared" si="225"/>
        <v>59403.76</v>
      </c>
      <c r="Y549" s="7">
        <f t="shared" si="226"/>
        <v>59403.76</v>
      </c>
      <c r="Z549" s="7">
        <f t="shared" si="227"/>
        <v>59403.76</v>
      </c>
      <c r="AA549" s="7">
        <f t="shared" si="228"/>
        <v>59403.76</v>
      </c>
      <c r="AB549" s="6"/>
      <c r="AC549" s="5">
        <f>SUMIF('KPI data 2022'!$B:$B, $B549,'KPI data 2022'!$AI:$AI)</f>
        <v>0</v>
      </c>
      <c r="AD549" s="5">
        <f>SUMIF('KPI data 2023'!$B:$B, $B549, 'KPI data 2023'!$AI:$AI)</f>
        <v>0</v>
      </c>
      <c r="AE549" s="5">
        <f>SUMIF('KPI data 2024'!$B:$B, $B549, 'KPI data 2024'!$AI:$AI)</f>
        <v>0</v>
      </c>
      <c r="AF549" s="5">
        <f t="shared" si="209"/>
        <v>59403.76</v>
      </c>
      <c r="AG549" s="5">
        <f>IF(D549="Switzerland",SUMIF('Combined Budget 2025 CHF'!$B:$B,$B549,'Combined Budget 2025 CHF'!$Q:$Q),SUMIF('Combined Budget 2025 EUR'!$B:$B,$B549,'Combined Budget 2025 EUR'!$Q:$Q))</f>
        <v>0</v>
      </c>
      <c r="AH549" s="6"/>
      <c r="AI549" s="6" t="str">
        <f t="shared" si="210"/>
        <v>N/A</v>
      </c>
      <c r="AJ549" s="6" t="str">
        <f t="shared" si="211"/>
        <v>N/A</v>
      </c>
      <c r="AK549" s="6" t="str">
        <f t="shared" si="212"/>
        <v>N/A</v>
      </c>
      <c r="AL549" s="6" t="str">
        <f t="shared" si="213"/>
        <v>N/A</v>
      </c>
      <c r="AM549" s="6" t="str">
        <f t="shared" si="214"/>
        <v>N/A</v>
      </c>
      <c r="AN549" s="6"/>
      <c r="AO549" s="7">
        <f t="shared" si="215"/>
        <v>59403.76</v>
      </c>
      <c r="AP549" s="7">
        <f t="shared" si="216"/>
        <v>59403.76</v>
      </c>
      <c r="AQ549" s="7">
        <f t="shared" si="217"/>
        <v>59403.76</v>
      </c>
      <c r="AR549" s="7">
        <f t="shared" si="218"/>
        <v>59403.76</v>
      </c>
    </row>
    <row r="550" spans="2:44" x14ac:dyDescent="0.25">
      <c r="B550">
        <v>26015</v>
      </c>
      <c r="C550" t="s">
        <v>512</v>
      </c>
      <c r="D550" t="s">
        <v>36</v>
      </c>
      <c r="E550" s="1" t="str">
        <f>IF(D550="Switzerland", VLOOKUP($B550, 'Combined Budget 2025 CHF'!$B:$E, 4, 0), VLOOKUP($B550, 'Combined Budget 2025 EUR'!$B:$E, 4, 0))</f>
        <v>Spain</v>
      </c>
      <c r="F550" s="1" t="s">
        <v>535</v>
      </c>
      <c r="G550" s="1" t="s">
        <v>106</v>
      </c>
      <c r="H550" t="str">
        <f>IF(D550="Switzerland", VLOOKUP($B550, 'Combined Budget 2025 CHF'!$B:$K, 10, 0), VLOOKUP($B550, 'Combined Budget 2025 EUR'!$B:$K, 10, 0))</f>
        <v>NKD25</v>
      </c>
      <c r="I550" t="s">
        <v>64</v>
      </c>
      <c r="J550">
        <f>YEAR(VLOOKUP($B550, 'KPI data 2025'!$B:$H, 7, 0))</f>
        <v>2025</v>
      </c>
      <c r="K550">
        <f t="shared" si="219"/>
        <v>2025</v>
      </c>
      <c r="L550" s="5">
        <f>SUMIF('KPI data 2022'!$B:$B, $B550,'KPI data 2022'!$X:$X)</f>
        <v>0</v>
      </c>
      <c r="M550" s="5">
        <f>SUMIF('KPI data 2023'!$B:$B, $B550, 'KPI data 2023'!$X:$X)</f>
        <v>0</v>
      </c>
      <c r="N550" s="5">
        <f>SUMIF('KPI data 2024'!$B:$B, $B550, 'KPI data 2024'!$X:$X)</f>
        <v>0</v>
      </c>
      <c r="O550" s="5">
        <f>SUMIF('KPI data 2025'!$B:$B, $B550, 'KPI data 2025'!$X:$X)</f>
        <v>27493.7</v>
      </c>
      <c r="P550" s="5">
        <f>IF(D550="Switzerland",SUMIF('Combined Budget 2025 CHF'!$B:$B,$B550,'Combined Budget 2025 CHF'!$AF:$AF),SUMIF('Combined Budget 2025 EUR'!$B:$B,$B550,'Combined Budget 2025 EUR'!$AN:$AN))</f>
        <v>0</v>
      </c>
      <c r="Q550" s="6"/>
      <c r="R550" s="6" t="str">
        <f t="shared" si="220"/>
        <v>N/A</v>
      </c>
      <c r="S550" s="6" t="str">
        <f t="shared" si="221"/>
        <v>N/A</v>
      </c>
      <c r="T550" s="6" t="str">
        <f t="shared" si="222"/>
        <v>N/A</v>
      </c>
      <c r="U550" s="6" t="str">
        <f t="shared" si="223"/>
        <v>N/A</v>
      </c>
      <c r="V550" s="6" t="str">
        <f t="shared" si="224"/>
        <v>N/A</v>
      </c>
      <c r="W550" s="6"/>
      <c r="X550" s="7">
        <f t="shared" si="225"/>
        <v>27493.7</v>
      </c>
      <c r="Y550" s="7">
        <f t="shared" si="226"/>
        <v>27493.7</v>
      </c>
      <c r="Z550" s="7">
        <f t="shared" si="227"/>
        <v>27493.7</v>
      </c>
      <c r="AA550" s="7">
        <f t="shared" si="228"/>
        <v>27493.7</v>
      </c>
      <c r="AB550" s="6"/>
      <c r="AC550" s="5">
        <f>SUMIF('KPI data 2022'!$B:$B, $B550,'KPI data 2022'!$AI:$AI)</f>
        <v>0</v>
      </c>
      <c r="AD550" s="5">
        <f>SUMIF('KPI data 2023'!$B:$B, $B550, 'KPI data 2023'!$AI:$AI)</f>
        <v>0</v>
      </c>
      <c r="AE550" s="5">
        <f>SUMIF('KPI data 2024'!$B:$B, $B550, 'KPI data 2024'!$AI:$AI)</f>
        <v>0</v>
      </c>
      <c r="AF550" s="5">
        <f t="shared" si="209"/>
        <v>27493.7</v>
      </c>
      <c r="AG550" s="5">
        <f>IF(D550="Switzerland",SUMIF('Combined Budget 2025 CHF'!$B:$B,$B550,'Combined Budget 2025 CHF'!$Q:$Q),SUMIF('Combined Budget 2025 EUR'!$B:$B,$B550,'Combined Budget 2025 EUR'!$Q:$Q))</f>
        <v>0</v>
      </c>
      <c r="AH550" s="6"/>
      <c r="AI550" s="6" t="str">
        <f t="shared" si="210"/>
        <v>N/A</v>
      </c>
      <c r="AJ550" s="6" t="str">
        <f t="shared" si="211"/>
        <v>N/A</v>
      </c>
      <c r="AK550" s="6" t="str">
        <f t="shared" si="212"/>
        <v>N/A</v>
      </c>
      <c r="AL550" s="6" t="str">
        <f t="shared" si="213"/>
        <v>N/A</v>
      </c>
      <c r="AM550" s="6" t="str">
        <f t="shared" si="214"/>
        <v>N/A</v>
      </c>
      <c r="AN550" s="6"/>
      <c r="AO550" s="7">
        <f t="shared" si="215"/>
        <v>27493.7</v>
      </c>
      <c r="AP550" s="7">
        <f t="shared" si="216"/>
        <v>27493.7</v>
      </c>
      <c r="AQ550" s="7">
        <f t="shared" si="217"/>
        <v>27493.7</v>
      </c>
      <c r="AR550" s="7">
        <f t="shared" si="218"/>
        <v>27493.7</v>
      </c>
    </row>
    <row r="551" spans="2:44" x14ac:dyDescent="0.25">
      <c r="B551">
        <v>26016</v>
      </c>
      <c r="C551" t="s">
        <v>513</v>
      </c>
      <c r="D551" t="s">
        <v>36</v>
      </c>
      <c r="E551" s="1" t="str">
        <f>IF(D551="Switzerland", VLOOKUP($B551, 'Combined Budget 2025 CHF'!$B:$E, 4, 0), VLOOKUP($B551, 'Combined Budget 2025 EUR'!$B:$E, 4, 0))</f>
        <v>Spain</v>
      </c>
      <c r="F551" s="1" t="s">
        <v>535</v>
      </c>
      <c r="G551" s="1" t="s">
        <v>106</v>
      </c>
      <c r="H551" t="str">
        <f>IF(D551="Switzerland", VLOOKUP($B551, 'Combined Budget 2025 CHF'!$B:$K, 10, 0), VLOOKUP($B551, 'Combined Budget 2025 EUR'!$B:$K, 10, 0))</f>
        <v>NKD25</v>
      </c>
      <c r="I551" t="s">
        <v>64</v>
      </c>
      <c r="J551">
        <f>YEAR(VLOOKUP($B551, 'KPI data 2025'!$B:$H, 7, 0))</f>
        <v>2025</v>
      </c>
      <c r="K551">
        <f t="shared" si="219"/>
        <v>2025</v>
      </c>
      <c r="L551" s="5">
        <f>SUMIF('KPI data 2022'!$B:$B, $B551,'KPI data 2022'!$X:$X)</f>
        <v>0</v>
      </c>
      <c r="M551" s="5">
        <f>SUMIF('KPI data 2023'!$B:$B, $B551, 'KPI data 2023'!$X:$X)</f>
        <v>0</v>
      </c>
      <c r="N551" s="5">
        <f>SUMIF('KPI data 2024'!$B:$B, $B551, 'KPI data 2024'!$X:$X)</f>
        <v>0</v>
      </c>
      <c r="O551" s="5">
        <f>SUMIF('KPI data 2025'!$B:$B, $B551, 'KPI data 2025'!$X:$X)</f>
        <v>15470.540000000003</v>
      </c>
      <c r="P551" s="5">
        <f>IF(D551="Switzerland",SUMIF('Combined Budget 2025 CHF'!$B:$B,$B551,'Combined Budget 2025 CHF'!$AF:$AF),SUMIF('Combined Budget 2025 EUR'!$B:$B,$B551,'Combined Budget 2025 EUR'!$AN:$AN))</f>
        <v>0</v>
      </c>
      <c r="Q551" s="6"/>
      <c r="R551" s="6" t="str">
        <f t="shared" si="220"/>
        <v>N/A</v>
      </c>
      <c r="S551" s="6" t="str">
        <f t="shared" si="221"/>
        <v>N/A</v>
      </c>
      <c r="T551" s="6" t="str">
        <f t="shared" si="222"/>
        <v>N/A</v>
      </c>
      <c r="U551" s="6" t="str">
        <f t="shared" si="223"/>
        <v>N/A</v>
      </c>
      <c r="V551" s="6" t="str">
        <f t="shared" si="224"/>
        <v>N/A</v>
      </c>
      <c r="W551" s="6"/>
      <c r="X551" s="7">
        <f t="shared" si="225"/>
        <v>15470.540000000003</v>
      </c>
      <c r="Y551" s="7">
        <f t="shared" si="226"/>
        <v>15470.540000000003</v>
      </c>
      <c r="Z551" s="7">
        <f t="shared" si="227"/>
        <v>15470.540000000003</v>
      </c>
      <c r="AA551" s="7">
        <f t="shared" si="228"/>
        <v>15470.540000000003</v>
      </c>
      <c r="AB551" s="6"/>
      <c r="AC551" s="5">
        <f>SUMIF('KPI data 2022'!$B:$B, $B551,'KPI data 2022'!$AI:$AI)</f>
        <v>0</v>
      </c>
      <c r="AD551" s="5">
        <f>SUMIF('KPI data 2023'!$B:$B, $B551, 'KPI data 2023'!$AI:$AI)</f>
        <v>0</v>
      </c>
      <c r="AE551" s="5">
        <f>SUMIF('KPI data 2024'!$B:$B, $B551, 'KPI data 2024'!$AI:$AI)</f>
        <v>0</v>
      </c>
      <c r="AF551" s="5">
        <f t="shared" si="209"/>
        <v>15470.540000000003</v>
      </c>
      <c r="AG551" s="5">
        <f>IF(D551="Switzerland",SUMIF('Combined Budget 2025 CHF'!$B:$B,$B551,'Combined Budget 2025 CHF'!$Q:$Q),SUMIF('Combined Budget 2025 EUR'!$B:$B,$B551,'Combined Budget 2025 EUR'!$Q:$Q))</f>
        <v>0</v>
      </c>
      <c r="AH551" s="6"/>
      <c r="AI551" s="6" t="str">
        <f t="shared" si="210"/>
        <v>N/A</v>
      </c>
      <c r="AJ551" s="6" t="str">
        <f t="shared" si="211"/>
        <v>N/A</v>
      </c>
      <c r="AK551" s="6" t="str">
        <f t="shared" si="212"/>
        <v>N/A</v>
      </c>
      <c r="AL551" s="6" t="str">
        <f t="shared" si="213"/>
        <v>N/A</v>
      </c>
      <c r="AM551" s="6" t="str">
        <f t="shared" si="214"/>
        <v>N/A</v>
      </c>
      <c r="AN551" s="6"/>
      <c r="AO551" s="7">
        <f t="shared" si="215"/>
        <v>15470.540000000003</v>
      </c>
      <c r="AP551" s="7">
        <f t="shared" si="216"/>
        <v>15470.540000000003</v>
      </c>
      <c r="AQ551" s="7">
        <f t="shared" si="217"/>
        <v>15470.540000000003</v>
      </c>
      <c r="AR551" s="7">
        <f t="shared" si="218"/>
        <v>15470.540000000003</v>
      </c>
    </row>
    <row r="552" spans="2:44" x14ac:dyDescent="0.25">
      <c r="B552">
        <v>26500</v>
      </c>
      <c r="C552" t="s">
        <v>708</v>
      </c>
      <c r="D552" t="s">
        <v>36</v>
      </c>
      <c r="E552" s="1" t="str">
        <f>IF(D552="Switzerland", VLOOKUP($B552, 'Combined Budget 2025 CHF'!$B:$E, 4, 0), VLOOKUP($B552, 'Combined Budget 2025 EUR'!$B:$E, 4, 0))</f>
        <v>Other EU</v>
      </c>
      <c r="F552" s="1" t="s">
        <v>535</v>
      </c>
      <c r="G552" s="1" t="s">
        <v>106</v>
      </c>
      <c r="H552" t="str">
        <f>IF(D552="Switzerland", VLOOKUP($B552, 'Combined Budget 2025 CHF'!$B:$K, 10, 0), VLOOKUP($B552, 'Combined Budget 2025 EUR'!$B:$K, 10, 0))</f>
        <v>NKD25</v>
      </c>
      <c r="I552" t="s">
        <v>64</v>
      </c>
      <c r="J552">
        <f>YEAR(VLOOKUP($B552, 'KPI data 2025'!$B:$H, 7, 0))</f>
        <v>1900</v>
      </c>
      <c r="K552" t="str">
        <f t="shared" si="219"/>
        <v>Pre-2022</v>
      </c>
      <c r="L552" s="5">
        <f>SUMIF('KPI data 2022'!$B:$B, $B552,'KPI data 2022'!$X:$X)</f>
        <v>0</v>
      </c>
      <c r="M552" s="5">
        <f>SUMIF('KPI data 2023'!$B:$B, $B552, 'KPI data 2023'!$X:$X)</f>
        <v>0</v>
      </c>
      <c r="N552" s="5">
        <f>SUMIF('KPI data 2024'!$B:$B, $B552, 'KPI data 2024'!$X:$X)</f>
        <v>0</v>
      </c>
      <c r="O552" s="5">
        <f>SUMIF('KPI data 2025'!$B:$B, $B552, 'KPI data 2025'!$X:$X)</f>
        <v>0</v>
      </c>
      <c r="P552" s="5">
        <f>IF(D552="Switzerland",SUMIF('Combined Budget 2025 CHF'!$B:$B,$B552,'Combined Budget 2025 CHF'!$AF:$AF),SUMIF('Combined Budget 2025 EUR'!$B:$B,$B552,'Combined Budget 2025 EUR'!$AN:$AN))</f>
        <v>0</v>
      </c>
      <c r="Q552" s="6"/>
      <c r="R552" s="6" t="str">
        <f t="shared" si="220"/>
        <v>N/A</v>
      </c>
      <c r="S552" s="6" t="str">
        <f t="shared" si="221"/>
        <v>N/A</v>
      </c>
      <c r="T552" s="6" t="str">
        <f t="shared" si="222"/>
        <v>N/A</v>
      </c>
      <c r="U552" s="6" t="str">
        <f t="shared" si="223"/>
        <v>N/A</v>
      </c>
      <c r="V552" s="6">
        <f t="shared" si="224"/>
        <v>0</v>
      </c>
      <c r="W552" s="6"/>
      <c r="X552" s="7">
        <f t="shared" si="225"/>
        <v>0</v>
      </c>
      <c r="Y552" s="7">
        <f t="shared" si="226"/>
        <v>0</v>
      </c>
      <c r="Z552" s="7">
        <f t="shared" si="227"/>
        <v>0</v>
      </c>
      <c r="AA552" s="7">
        <f t="shared" si="228"/>
        <v>0</v>
      </c>
      <c r="AB552" s="6"/>
      <c r="AC552" s="5">
        <f>SUMIF('KPI data 2022'!$B:$B, $B552,'KPI data 2022'!$AI:$AI)</f>
        <v>0</v>
      </c>
      <c r="AD552" s="5">
        <f>SUMIF('KPI data 2023'!$B:$B, $B552, 'KPI data 2023'!$AI:$AI)</f>
        <v>0</v>
      </c>
      <c r="AE552" s="5">
        <f>SUMIF('KPI data 2024'!$B:$B, $B552, 'KPI data 2024'!$AI:$AI)</f>
        <v>0</v>
      </c>
      <c r="AF552" s="5">
        <f t="shared" si="209"/>
        <v>0</v>
      </c>
      <c r="AG552" s="5">
        <f>IF(D552="Switzerland",SUMIF('Combined Budget 2025 CHF'!$B:$B,$B552,'Combined Budget 2025 CHF'!$Q:$Q),SUMIF('Combined Budget 2025 EUR'!$B:$B,$B552,'Combined Budget 2025 EUR'!$Q:$Q))</f>
        <v>0</v>
      </c>
      <c r="AH552" s="6"/>
      <c r="AI552" s="6" t="str">
        <f t="shared" si="210"/>
        <v>N/A</v>
      </c>
      <c r="AJ552" s="6" t="str">
        <f t="shared" si="211"/>
        <v>N/A</v>
      </c>
      <c r="AK552" s="6" t="str">
        <f t="shared" si="212"/>
        <v>N/A</v>
      </c>
      <c r="AL552" s="6" t="str">
        <f t="shared" si="213"/>
        <v>N/A</v>
      </c>
      <c r="AM552" s="6">
        <f t="shared" si="214"/>
        <v>0</v>
      </c>
      <c r="AN552" s="6"/>
      <c r="AO552" s="7">
        <f t="shared" si="215"/>
        <v>0</v>
      </c>
      <c r="AP552" s="7">
        <f t="shared" si="216"/>
        <v>0</v>
      </c>
      <c r="AQ552" s="7">
        <f t="shared" si="217"/>
        <v>0</v>
      </c>
      <c r="AR552" s="7">
        <f t="shared" si="218"/>
        <v>0</v>
      </c>
    </row>
    <row r="553" spans="2:44" x14ac:dyDescent="0.25">
      <c r="B553">
        <v>27002</v>
      </c>
      <c r="C553" t="s">
        <v>496</v>
      </c>
      <c r="D553" t="s">
        <v>36</v>
      </c>
      <c r="E553" s="1" t="str">
        <f>IF(D553="Switzerland", VLOOKUP($B553, 'Combined Budget 2025 CHF'!$B:$E, 4, 0), VLOOKUP($B553, 'Combined Budget 2025 EUR'!$B:$E, 4, 0))</f>
        <v>France</v>
      </c>
      <c r="F553" s="1" t="s">
        <v>535</v>
      </c>
      <c r="G553" s="1" t="s">
        <v>106</v>
      </c>
      <c r="H553" t="str">
        <f>IF(D553="Switzerland", VLOOKUP($B553, 'Combined Budget 2025 CHF'!$B:$K, 10, 0), VLOOKUP($B553, 'Combined Budget 2025 EUR'!$B:$K, 10, 0))</f>
        <v>NKD25</v>
      </c>
      <c r="I553" t="s">
        <v>64</v>
      </c>
      <c r="J553">
        <f>YEAR(VLOOKUP($B553, 'KPI data 2025'!$B:$H, 7, 0))</f>
        <v>2025</v>
      </c>
      <c r="K553">
        <f t="shared" si="219"/>
        <v>2025</v>
      </c>
      <c r="L553" s="5">
        <f>SUMIF('KPI data 2022'!$B:$B, $B553,'KPI data 2022'!$X:$X)</f>
        <v>0</v>
      </c>
      <c r="M553" s="5">
        <f>SUMIF('KPI data 2023'!$B:$B, $B553, 'KPI data 2023'!$X:$X)</f>
        <v>0</v>
      </c>
      <c r="N553" s="5">
        <f>SUMIF('KPI data 2024'!$B:$B, $B553, 'KPI data 2024'!$X:$X)</f>
        <v>0</v>
      </c>
      <c r="O553" s="5">
        <f>SUMIF('KPI data 2025'!$B:$B, $B553, 'KPI data 2025'!$X:$X)</f>
        <v>2775.66</v>
      </c>
      <c r="P553" s="5">
        <f>IF(D553="Switzerland",SUMIF('Combined Budget 2025 CHF'!$B:$B,$B553,'Combined Budget 2025 CHF'!$AF:$AF),SUMIF('Combined Budget 2025 EUR'!$B:$B,$B553,'Combined Budget 2025 EUR'!$AN:$AN))</f>
        <v>10950</v>
      </c>
      <c r="Q553" s="6"/>
      <c r="R553" s="6" t="str">
        <f t="shared" si="220"/>
        <v>N/A</v>
      </c>
      <c r="S553" s="6" t="str">
        <f t="shared" si="221"/>
        <v>N/A</v>
      </c>
      <c r="T553" s="6" t="str">
        <f t="shared" si="222"/>
        <v>N/A</v>
      </c>
      <c r="U553" s="6">
        <f t="shared" si="223"/>
        <v>-0.74651506849315075</v>
      </c>
      <c r="V553" s="6" t="str">
        <f t="shared" si="224"/>
        <v>N/A</v>
      </c>
      <c r="W553" s="6"/>
      <c r="X553" s="7">
        <f t="shared" si="225"/>
        <v>2775.66</v>
      </c>
      <c r="Y553" s="7">
        <f t="shared" si="226"/>
        <v>2775.66</v>
      </c>
      <c r="Z553" s="7">
        <f t="shared" si="227"/>
        <v>2775.66</v>
      </c>
      <c r="AA553" s="7">
        <f t="shared" si="228"/>
        <v>-8174.34</v>
      </c>
      <c r="AB553" s="6"/>
      <c r="AC553" s="5">
        <f>SUMIF('KPI data 2022'!$B:$B, $B553,'KPI data 2022'!$AI:$AI)</f>
        <v>0</v>
      </c>
      <c r="AD553" s="5">
        <f>SUMIF('KPI data 2023'!$B:$B, $B553, 'KPI data 2023'!$AI:$AI)</f>
        <v>0</v>
      </c>
      <c r="AE553" s="5">
        <f>SUMIF('KPI data 2024'!$B:$B, $B553, 'KPI data 2024'!$AI:$AI)</f>
        <v>0</v>
      </c>
      <c r="AF553" s="5">
        <f t="shared" si="209"/>
        <v>2775.66</v>
      </c>
      <c r="AG553" s="5">
        <f>IF(D553="Switzerland",SUMIF('Combined Budget 2025 CHF'!$B:$B,$B553,'Combined Budget 2025 CHF'!$Q:$Q),SUMIF('Combined Budget 2025 EUR'!$B:$B,$B553,'Combined Budget 2025 EUR'!$Q:$Q))</f>
        <v>15000</v>
      </c>
      <c r="AH553" s="6"/>
      <c r="AI553" s="6" t="str">
        <f t="shared" si="210"/>
        <v>N/A</v>
      </c>
      <c r="AJ553" s="6" t="str">
        <f t="shared" si="211"/>
        <v>N/A</v>
      </c>
      <c r="AK553" s="6" t="str">
        <f t="shared" si="212"/>
        <v>N/A</v>
      </c>
      <c r="AL553" s="6">
        <f t="shared" si="213"/>
        <v>-0.81495600000000001</v>
      </c>
      <c r="AM553" s="6" t="str">
        <f t="shared" si="214"/>
        <v>N/A</v>
      </c>
      <c r="AN553" s="6"/>
      <c r="AO553" s="7">
        <f t="shared" si="215"/>
        <v>2775.66</v>
      </c>
      <c r="AP553" s="7">
        <f t="shared" si="216"/>
        <v>2775.66</v>
      </c>
      <c r="AQ553" s="7">
        <f t="shared" si="217"/>
        <v>2775.66</v>
      </c>
      <c r="AR553" s="7">
        <f t="shared" si="218"/>
        <v>-12224.34</v>
      </c>
    </row>
    <row r="554" spans="2:44" x14ac:dyDescent="0.25">
      <c r="B554">
        <v>27046</v>
      </c>
      <c r="C554" t="s">
        <v>492</v>
      </c>
      <c r="D554" t="s">
        <v>36</v>
      </c>
      <c r="E554" s="1" t="str">
        <f>IF(D554="Switzerland", VLOOKUP($B554, 'Combined Budget 2025 CHF'!$B:$E, 4, 0), VLOOKUP($B554, 'Combined Budget 2025 EUR'!$B:$E, 4, 0))</f>
        <v>France</v>
      </c>
      <c r="F554" s="1" t="s">
        <v>535</v>
      </c>
      <c r="G554" s="1" t="s">
        <v>106</v>
      </c>
      <c r="H554" t="str">
        <f>IF(D554="Switzerland", VLOOKUP($B554, 'Combined Budget 2025 CHF'!$B:$K, 10, 0), VLOOKUP($B554, 'Combined Budget 2025 EUR'!$B:$K, 10, 0))</f>
        <v>NKD25</v>
      </c>
      <c r="I554" t="s">
        <v>64</v>
      </c>
      <c r="J554">
        <f>YEAR(VLOOKUP($B554, 'KPI data 2025'!$B:$H, 7, 0))</f>
        <v>2025</v>
      </c>
      <c r="K554">
        <f t="shared" si="219"/>
        <v>2025</v>
      </c>
      <c r="L554" s="5">
        <f>SUMIF('KPI data 2022'!$B:$B, $B554,'KPI data 2022'!$X:$X)</f>
        <v>0</v>
      </c>
      <c r="M554" s="5">
        <f>SUMIF('KPI data 2023'!$B:$B, $B554, 'KPI data 2023'!$X:$X)</f>
        <v>0</v>
      </c>
      <c r="N554" s="5">
        <f>SUMIF('KPI data 2024'!$B:$B, $B554, 'KPI data 2024'!$X:$X)</f>
        <v>0</v>
      </c>
      <c r="O554" s="5">
        <f>SUMIF('KPI data 2025'!$B:$B, $B554, 'KPI data 2025'!$X:$X)</f>
        <v>7156.04</v>
      </c>
      <c r="P554" s="5">
        <f>IF(D554="Switzerland",SUMIF('Combined Budget 2025 CHF'!$B:$B,$B554,'Combined Budget 2025 CHF'!$AF:$AF),SUMIF('Combined Budget 2025 EUR'!$B:$B,$B554,'Combined Budget 2025 EUR'!$AN:$AN))</f>
        <v>0</v>
      </c>
      <c r="Q554" s="6"/>
      <c r="R554" s="6" t="str">
        <f t="shared" si="220"/>
        <v>N/A</v>
      </c>
      <c r="S554" s="6" t="str">
        <f t="shared" si="221"/>
        <v>N/A</v>
      </c>
      <c r="T554" s="6" t="str">
        <f t="shared" si="222"/>
        <v>N/A</v>
      </c>
      <c r="U554" s="6" t="str">
        <f t="shared" si="223"/>
        <v>N/A</v>
      </c>
      <c r="V554" s="6" t="str">
        <f t="shared" si="224"/>
        <v>N/A</v>
      </c>
      <c r="W554" s="6"/>
      <c r="X554" s="7">
        <f t="shared" si="225"/>
        <v>7156.04</v>
      </c>
      <c r="Y554" s="7">
        <f t="shared" si="226"/>
        <v>7156.04</v>
      </c>
      <c r="Z554" s="7">
        <f t="shared" si="227"/>
        <v>7156.04</v>
      </c>
      <c r="AA554" s="7">
        <f t="shared" si="228"/>
        <v>7156.04</v>
      </c>
      <c r="AB554" s="6"/>
      <c r="AC554" s="5">
        <f>SUMIF('KPI data 2022'!$B:$B, $B554,'KPI data 2022'!$AI:$AI)</f>
        <v>0</v>
      </c>
      <c r="AD554" s="5">
        <f>SUMIF('KPI data 2023'!$B:$B, $B554, 'KPI data 2023'!$AI:$AI)</f>
        <v>0</v>
      </c>
      <c r="AE554" s="5">
        <f>SUMIF('KPI data 2024'!$B:$B, $B554, 'KPI data 2024'!$AI:$AI)</f>
        <v>0</v>
      </c>
      <c r="AF554" s="5">
        <f t="shared" si="209"/>
        <v>7156.04</v>
      </c>
      <c r="AG554" s="5">
        <f>IF(D554="Switzerland",SUMIF('Combined Budget 2025 CHF'!$B:$B,$B554,'Combined Budget 2025 CHF'!$Q:$Q),SUMIF('Combined Budget 2025 EUR'!$B:$B,$B554,'Combined Budget 2025 EUR'!$Q:$Q))</f>
        <v>0</v>
      </c>
      <c r="AH554" s="6"/>
      <c r="AI554" s="6" t="str">
        <f t="shared" si="210"/>
        <v>N/A</v>
      </c>
      <c r="AJ554" s="6" t="str">
        <f t="shared" si="211"/>
        <v>N/A</v>
      </c>
      <c r="AK554" s="6" t="str">
        <f t="shared" si="212"/>
        <v>N/A</v>
      </c>
      <c r="AL554" s="6" t="str">
        <f t="shared" si="213"/>
        <v>N/A</v>
      </c>
      <c r="AM554" s="6" t="str">
        <f t="shared" si="214"/>
        <v>N/A</v>
      </c>
      <c r="AN554" s="6"/>
      <c r="AO554" s="7">
        <f t="shared" si="215"/>
        <v>7156.04</v>
      </c>
      <c r="AP554" s="7">
        <f t="shared" si="216"/>
        <v>7156.04</v>
      </c>
      <c r="AQ554" s="7">
        <f t="shared" si="217"/>
        <v>7156.04</v>
      </c>
      <c r="AR554" s="7">
        <f t="shared" si="218"/>
        <v>7156.04</v>
      </c>
    </row>
    <row r="555" spans="2:44" x14ac:dyDescent="0.25">
      <c r="B555">
        <v>28500</v>
      </c>
      <c r="C555" t="s">
        <v>498</v>
      </c>
      <c r="D555" t="s">
        <v>36</v>
      </c>
      <c r="E555" s="1" t="str">
        <f>IF(D555="Switzerland", VLOOKUP($B555, 'Combined Budget 2025 CHF'!$B:$E, 4, 0), VLOOKUP($B555, 'Combined Budget 2025 EUR'!$B:$E, 4, 0))</f>
        <v>Italy</v>
      </c>
      <c r="F555" s="1" t="s">
        <v>535</v>
      </c>
      <c r="G555" s="1" t="s">
        <v>106</v>
      </c>
      <c r="H555" t="str">
        <f>IF(D555="Switzerland", VLOOKUP($B555, 'Combined Budget 2025 CHF'!$B:$K, 10, 0), VLOOKUP($B555, 'Combined Budget 2025 EUR'!$B:$K, 10, 0))</f>
        <v>NKD25</v>
      </c>
      <c r="I555" t="s">
        <v>64</v>
      </c>
      <c r="J555">
        <f>YEAR(VLOOKUP($B555, 'KPI data 2025'!$B:$H, 7, 0))</f>
        <v>2025</v>
      </c>
      <c r="K555">
        <f t="shared" si="219"/>
        <v>2025</v>
      </c>
      <c r="L555" s="5">
        <f>SUMIF('KPI data 2022'!$B:$B, $B555,'KPI data 2022'!$X:$X)</f>
        <v>0</v>
      </c>
      <c r="M555" s="5">
        <f>SUMIF('KPI data 2023'!$B:$B, $B555, 'KPI data 2023'!$X:$X)</f>
        <v>0</v>
      </c>
      <c r="N555" s="5">
        <f>SUMIF('KPI data 2024'!$B:$B, $B555, 'KPI data 2024'!$X:$X)</f>
        <v>0</v>
      </c>
      <c r="O555" s="5">
        <f>SUMIF('KPI data 2025'!$B:$B, $B555, 'KPI data 2025'!$X:$X)</f>
        <v>8199.1799999999985</v>
      </c>
      <c r="P555" s="5">
        <f>IF(D555="Switzerland",SUMIF('Combined Budget 2025 CHF'!$B:$B,$B555,'Combined Budget 2025 CHF'!$AF:$AF),SUMIF('Combined Budget 2025 EUR'!$B:$B,$B555,'Combined Budget 2025 EUR'!$AN:$AN))</f>
        <v>0</v>
      </c>
      <c r="Q555" s="6"/>
      <c r="R555" s="6" t="str">
        <f t="shared" si="220"/>
        <v>N/A</v>
      </c>
      <c r="S555" s="6" t="str">
        <f t="shared" si="221"/>
        <v>N/A</v>
      </c>
      <c r="T555" s="6" t="str">
        <f t="shared" si="222"/>
        <v>N/A</v>
      </c>
      <c r="U555" s="6" t="str">
        <f t="shared" si="223"/>
        <v>N/A</v>
      </c>
      <c r="V555" s="6" t="str">
        <f t="shared" si="224"/>
        <v>N/A</v>
      </c>
      <c r="W555" s="6"/>
      <c r="X555" s="7">
        <f t="shared" si="225"/>
        <v>8199.1799999999985</v>
      </c>
      <c r="Y555" s="7">
        <f t="shared" si="226"/>
        <v>8199.1799999999985</v>
      </c>
      <c r="Z555" s="7">
        <f t="shared" si="227"/>
        <v>8199.1799999999985</v>
      </c>
      <c r="AA555" s="7">
        <f t="shared" si="228"/>
        <v>8199.1799999999985</v>
      </c>
      <c r="AB555" s="6"/>
      <c r="AC555" s="5">
        <f>SUMIF('KPI data 2022'!$B:$B, $B555,'KPI data 2022'!$AI:$AI)</f>
        <v>0</v>
      </c>
      <c r="AD555" s="5">
        <f>SUMIF('KPI data 2023'!$B:$B, $B555, 'KPI data 2023'!$AI:$AI)</f>
        <v>0</v>
      </c>
      <c r="AE555" s="5">
        <f>SUMIF('KPI data 2024'!$B:$B, $B555, 'KPI data 2024'!$AI:$AI)</f>
        <v>0</v>
      </c>
      <c r="AF555" s="5">
        <f t="shared" si="209"/>
        <v>8199.1799999999985</v>
      </c>
      <c r="AG555" s="5">
        <f>IF(D555="Switzerland",SUMIF('Combined Budget 2025 CHF'!$B:$B,$B555,'Combined Budget 2025 CHF'!$Q:$Q),SUMIF('Combined Budget 2025 EUR'!$B:$B,$B555,'Combined Budget 2025 EUR'!$Q:$Q))</f>
        <v>0</v>
      </c>
      <c r="AH555" s="6"/>
      <c r="AI555" s="6" t="str">
        <f t="shared" si="210"/>
        <v>N/A</v>
      </c>
      <c r="AJ555" s="6" t="str">
        <f t="shared" si="211"/>
        <v>N/A</v>
      </c>
      <c r="AK555" s="6" t="str">
        <f t="shared" si="212"/>
        <v>N/A</v>
      </c>
      <c r="AL555" s="6" t="str">
        <f t="shared" si="213"/>
        <v>N/A</v>
      </c>
      <c r="AM555" s="6" t="str">
        <f t="shared" si="214"/>
        <v>N/A</v>
      </c>
      <c r="AN555" s="6"/>
      <c r="AO555" s="7">
        <f t="shared" si="215"/>
        <v>8199.1799999999985</v>
      </c>
      <c r="AP555" s="7">
        <f t="shared" si="216"/>
        <v>8199.1799999999985</v>
      </c>
      <c r="AQ555" s="7">
        <f t="shared" si="217"/>
        <v>8199.1799999999985</v>
      </c>
      <c r="AR555" s="7">
        <f t="shared" si="218"/>
        <v>8199.1799999999985</v>
      </c>
    </row>
    <row r="556" spans="2:44" x14ac:dyDescent="0.25">
      <c r="B556">
        <v>29004</v>
      </c>
      <c r="C556" t="s">
        <v>709</v>
      </c>
      <c r="D556" t="s">
        <v>23</v>
      </c>
      <c r="E556" s="1" t="str">
        <f>IF(D556="Switzerland", VLOOKUP($B556, 'Combined Budget 2025 CHF'!$B:$E, 4, 0), VLOOKUP($B556, 'Combined Budget 2025 EUR'!$B:$E, 4, 0))</f>
        <v>NRW</v>
      </c>
      <c r="F556" s="1" t="s">
        <v>535</v>
      </c>
      <c r="G556" s="1" t="s">
        <v>106</v>
      </c>
      <c r="H556" t="str">
        <f>IF(D556="Switzerland", VLOOKUP($B556, 'Combined Budget 2025 CHF'!$B:$K, 10, 0), VLOOKUP($B556, 'Combined Budget 2025 EUR'!$B:$K, 10, 0))</f>
        <v>NKD25</v>
      </c>
      <c r="I556" t="s">
        <v>64</v>
      </c>
      <c r="J556">
        <f>YEAR(VLOOKUP($B556, 'KPI data 2025'!$B:$H, 7, 0))</f>
        <v>2025</v>
      </c>
      <c r="K556">
        <f t="shared" si="219"/>
        <v>2025</v>
      </c>
      <c r="L556" s="5">
        <f>SUMIF('KPI data 2022'!$B:$B, $B556,'KPI data 2022'!$X:$X)</f>
        <v>0</v>
      </c>
      <c r="M556" s="5">
        <f>SUMIF('KPI data 2023'!$B:$B, $B556, 'KPI data 2023'!$X:$X)</f>
        <v>0</v>
      </c>
      <c r="N556" s="5">
        <f>SUMIF('KPI data 2024'!$B:$B, $B556, 'KPI data 2024'!$X:$X)</f>
        <v>287.97000000000003</v>
      </c>
      <c r="O556" s="5">
        <f>SUMIF('KPI data 2025'!$B:$B, $B556, 'KPI data 2025'!$X:$X)</f>
        <v>7861.75</v>
      </c>
      <c r="P556" s="5">
        <f>IF(D556="Switzerland",SUMIF('Combined Budget 2025 CHF'!$B:$B,$B556,'Combined Budget 2025 CHF'!$AF:$AF),SUMIF('Combined Budget 2025 EUR'!$B:$B,$B556,'Combined Budget 2025 EUR'!$AN:$AN))</f>
        <v>0</v>
      </c>
      <c r="Q556" s="6"/>
      <c r="R556" s="6">
        <f t="shared" si="220"/>
        <v>26.3005868666875</v>
      </c>
      <c r="S556" s="6" t="str">
        <f t="shared" si="221"/>
        <v>N/A</v>
      </c>
      <c r="T556" s="6" t="str">
        <f t="shared" si="222"/>
        <v>N/A</v>
      </c>
      <c r="U556" s="6" t="str">
        <f t="shared" si="223"/>
        <v>N/A</v>
      </c>
      <c r="V556" s="6" t="str">
        <f t="shared" si="224"/>
        <v>N/A</v>
      </c>
      <c r="W556" s="6"/>
      <c r="X556" s="7">
        <f t="shared" si="225"/>
        <v>7573.78</v>
      </c>
      <c r="Y556" s="7">
        <f t="shared" si="226"/>
        <v>7861.75</v>
      </c>
      <c r="Z556" s="7">
        <f t="shared" si="227"/>
        <v>7861.75</v>
      </c>
      <c r="AA556" s="7">
        <f t="shared" si="228"/>
        <v>7861.75</v>
      </c>
      <c r="AB556" s="6"/>
      <c r="AC556" s="5">
        <f>SUMIF('KPI data 2022'!$B:$B, $B556,'KPI data 2022'!$AI:$AI)</f>
        <v>0</v>
      </c>
      <c r="AD556" s="5">
        <f>SUMIF('KPI data 2023'!$B:$B, $B556, 'KPI data 2023'!$AI:$AI)</f>
        <v>0</v>
      </c>
      <c r="AE556" s="5">
        <f>SUMIF('KPI data 2024'!$B:$B, $B556, 'KPI data 2024'!$AI:$AI)</f>
        <v>287.97000000000003</v>
      </c>
      <c r="AF556" s="5">
        <f t="shared" si="209"/>
        <v>7861.75</v>
      </c>
      <c r="AG556" s="5">
        <f>IF(D556="Switzerland",SUMIF('Combined Budget 2025 CHF'!$B:$B,$B556,'Combined Budget 2025 CHF'!$Q:$Q),SUMIF('Combined Budget 2025 EUR'!$B:$B,$B556,'Combined Budget 2025 EUR'!$Q:$Q))</f>
        <v>0</v>
      </c>
      <c r="AH556" s="6"/>
      <c r="AI556" s="6">
        <f t="shared" si="210"/>
        <v>26.3005868666875</v>
      </c>
      <c r="AJ556" s="6" t="str">
        <f t="shared" si="211"/>
        <v>N/A</v>
      </c>
      <c r="AK556" s="6" t="str">
        <f t="shared" si="212"/>
        <v>N/A</v>
      </c>
      <c r="AL556" s="6" t="str">
        <f t="shared" si="213"/>
        <v>N/A</v>
      </c>
      <c r="AM556" s="6" t="str">
        <f t="shared" si="214"/>
        <v>N/A</v>
      </c>
      <c r="AN556" s="6"/>
      <c r="AO556" s="7">
        <f t="shared" si="215"/>
        <v>7573.78</v>
      </c>
      <c r="AP556" s="7">
        <f t="shared" si="216"/>
        <v>7861.75</v>
      </c>
      <c r="AQ556" s="7">
        <f t="shared" si="217"/>
        <v>7861.75</v>
      </c>
      <c r="AR556" s="7">
        <f t="shared" si="218"/>
        <v>7861.75</v>
      </c>
    </row>
    <row r="557" spans="2:44" x14ac:dyDescent="0.25">
      <c r="B557">
        <v>29019</v>
      </c>
      <c r="C557" t="s">
        <v>151</v>
      </c>
      <c r="D557" t="s">
        <v>23</v>
      </c>
      <c r="E557" s="1" t="str">
        <f>IF(D557="Switzerland", VLOOKUP($B557, 'Combined Budget 2025 CHF'!$B:$E, 4, 0), VLOOKUP($B557, 'Combined Budget 2025 EUR'!$B:$E, 4, 0))</f>
        <v>NRW</v>
      </c>
      <c r="F557" s="1" t="s">
        <v>535</v>
      </c>
      <c r="G557" s="1" t="s">
        <v>106</v>
      </c>
      <c r="H557" t="str">
        <f>IF(D557="Switzerland", VLOOKUP($B557, 'Combined Budget 2025 CHF'!$B:$K, 10, 0), VLOOKUP($B557, 'Combined Budget 2025 EUR'!$B:$K, 10, 0))</f>
        <v>NKD25</v>
      </c>
      <c r="I557" t="s">
        <v>64</v>
      </c>
      <c r="J557">
        <f>YEAR(VLOOKUP($B557, 'KPI data 2025'!$B:$H, 7, 0))</f>
        <v>2025</v>
      </c>
      <c r="K557">
        <f t="shared" si="219"/>
        <v>2025</v>
      </c>
      <c r="L557" s="5">
        <f>SUMIF('KPI data 2022'!$B:$B, $B557,'KPI data 2022'!$X:$X)</f>
        <v>0</v>
      </c>
      <c r="M557" s="5">
        <f>SUMIF('KPI data 2023'!$B:$B, $B557, 'KPI data 2023'!$X:$X)</f>
        <v>0</v>
      </c>
      <c r="N557" s="5">
        <f>SUMIF('KPI data 2024'!$B:$B, $B557, 'KPI data 2024'!$X:$X)</f>
        <v>0</v>
      </c>
      <c r="O557" s="5">
        <f>SUMIF('KPI data 2025'!$B:$B, $B557, 'KPI data 2025'!$X:$X)</f>
        <v>4205.2800000000007</v>
      </c>
      <c r="P557" s="5">
        <f>IF(D557="Switzerland",SUMIF('Combined Budget 2025 CHF'!$B:$B,$B557,'Combined Budget 2025 CHF'!$AF:$AF),SUMIF('Combined Budget 2025 EUR'!$B:$B,$B557,'Combined Budget 2025 EUR'!$AN:$AN))</f>
        <v>0</v>
      </c>
      <c r="Q557" s="6"/>
      <c r="R557" s="6" t="str">
        <f t="shared" si="220"/>
        <v>N/A</v>
      </c>
      <c r="S557" s="6" t="str">
        <f t="shared" si="221"/>
        <v>N/A</v>
      </c>
      <c r="T557" s="6" t="str">
        <f t="shared" si="222"/>
        <v>N/A</v>
      </c>
      <c r="U557" s="6" t="str">
        <f t="shared" si="223"/>
        <v>N/A</v>
      </c>
      <c r="V557" s="6" t="str">
        <f t="shared" si="224"/>
        <v>N/A</v>
      </c>
      <c r="W557" s="6"/>
      <c r="X557" s="7">
        <f t="shared" si="225"/>
        <v>4205.2800000000007</v>
      </c>
      <c r="Y557" s="7">
        <f t="shared" si="226"/>
        <v>4205.2800000000007</v>
      </c>
      <c r="Z557" s="7">
        <f t="shared" si="227"/>
        <v>4205.2800000000007</v>
      </c>
      <c r="AA557" s="7">
        <f t="shared" si="228"/>
        <v>4205.2800000000007</v>
      </c>
      <c r="AB557" s="6"/>
      <c r="AC557" s="5">
        <f>SUMIF('KPI data 2022'!$B:$B, $B557,'KPI data 2022'!$AI:$AI)</f>
        <v>0</v>
      </c>
      <c r="AD557" s="5">
        <f>SUMIF('KPI data 2023'!$B:$B, $B557, 'KPI data 2023'!$AI:$AI)</f>
        <v>0</v>
      </c>
      <c r="AE557" s="5">
        <f>SUMIF('KPI data 2024'!$B:$B, $B557, 'KPI data 2024'!$AI:$AI)</f>
        <v>0</v>
      </c>
      <c r="AF557" s="5">
        <f t="shared" si="209"/>
        <v>4205.2800000000007</v>
      </c>
      <c r="AG557" s="5">
        <f>IF(D557="Switzerland",SUMIF('Combined Budget 2025 CHF'!$B:$B,$B557,'Combined Budget 2025 CHF'!$Q:$Q),SUMIF('Combined Budget 2025 EUR'!$B:$B,$B557,'Combined Budget 2025 EUR'!$Q:$Q))</f>
        <v>0</v>
      </c>
      <c r="AH557" s="6"/>
      <c r="AI557" s="6" t="str">
        <f t="shared" si="210"/>
        <v>N/A</v>
      </c>
      <c r="AJ557" s="6" t="str">
        <f t="shared" si="211"/>
        <v>N/A</v>
      </c>
      <c r="AK557" s="6" t="str">
        <f t="shared" si="212"/>
        <v>N/A</v>
      </c>
      <c r="AL557" s="6" t="str">
        <f t="shared" si="213"/>
        <v>N/A</v>
      </c>
      <c r="AM557" s="6" t="str">
        <f t="shared" si="214"/>
        <v>N/A</v>
      </c>
      <c r="AN557" s="6"/>
      <c r="AO557" s="7">
        <f t="shared" si="215"/>
        <v>4205.2800000000007</v>
      </c>
      <c r="AP557" s="7">
        <f t="shared" si="216"/>
        <v>4205.2800000000007</v>
      </c>
      <c r="AQ557" s="7">
        <f t="shared" si="217"/>
        <v>4205.2800000000007</v>
      </c>
      <c r="AR557" s="7">
        <f t="shared" si="218"/>
        <v>4205.2800000000007</v>
      </c>
    </row>
    <row r="558" spans="2:44" x14ac:dyDescent="0.25">
      <c r="B558">
        <v>29020</v>
      </c>
      <c r="C558" t="s">
        <v>152</v>
      </c>
      <c r="D558" t="s">
        <v>23</v>
      </c>
      <c r="E558" s="1" t="str">
        <f>IF(D558="Switzerland", VLOOKUP($B558, 'Combined Budget 2025 CHF'!$B:$E, 4, 0), VLOOKUP($B558, 'Combined Budget 2025 EUR'!$B:$E, 4, 0))</f>
        <v>NRW</v>
      </c>
      <c r="F558" s="1" t="s">
        <v>535</v>
      </c>
      <c r="G558" s="1" t="s">
        <v>106</v>
      </c>
      <c r="H558" t="str">
        <f>IF(D558="Switzerland", VLOOKUP($B558, 'Combined Budget 2025 CHF'!$B:$K, 10, 0), VLOOKUP($B558, 'Combined Budget 2025 EUR'!$B:$K, 10, 0))</f>
        <v>NKD25</v>
      </c>
      <c r="I558" t="s">
        <v>64</v>
      </c>
      <c r="J558">
        <f>YEAR(VLOOKUP($B558, 'KPI data 2025'!$B:$H, 7, 0))</f>
        <v>2025</v>
      </c>
      <c r="K558">
        <f t="shared" si="219"/>
        <v>2025</v>
      </c>
      <c r="L558" s="5">
        <f>SUMIF('KPI data 2022'!$B:$B, $B558,'KPI data 2022'!$X:$X)</f>
        <v>0</v>
      </c>
      <c r="M558" s="5">
        <f>SUMIF('KPI data 2023'!$B:$B, $B558, 'KPI data 2023'!$X:$X)</f>
        <v>0</v>
      </c>
      <c r="N558" s="5">
        <f>SUMIF('KPI data 2024'!$B:$B, $B558, 'KPI data 2024'!$X:$X)</f>
        <v>0</v>
      </c>
      <c r="O558" s="5">
        <f>SUMIF('KPI data 2025'!$B:$B, $B558, 'KPI data 2025'!$X:$X)</f>
        <v>4763.47</v>
      </c>
      <c r="P558" s="5">
        <f>IF(D558="Switzerland",SUMIF('Combined Budget 2025 CHF'!$B:$B,$B558,'Combined Budget 2025 CHF'!$AF:$AF),SUMIF('Combined Budget 2025 EUR'!$B:$B,$B558,'Combined Budget 2025 EUR'!$AN:$AN))</f>
        <v>0</v>
      </c>
      <c r="Q558" s="6"/>
      <c r="R558" s="6" t="str">
        <f t="shared" si="220"/>
        <v>N/A</v>
      </c>
      <c r="S558" s="6" t="str">
        <f t="shared" si="221"/>
        <v>N/A</v>
      </c>
      <c r="T558" s="6" t="str">
        <f t="shared" si="222"/>
        <v>N/A</v>
      </c>
      <c r="U558" s="6" t="str">
        <f t="shared" si="223"/>
        <v>N/A</v>
      </c>
      <c r="V558" s="6" t="str">
        <f t="shared" si="224"/>
        <v>N/A</v>
      </c>
      <c r="W558" s="6"/>
      <c r="X558" s="7">
        <f t="shared" si="225"/>
        <v>4763.47</v>
      </c>
      <c r="Y558" s="7">
        <f t="shared" si="226"/>
        <v>4763.47</v>
      </c>
      <c r="Z558" s="7">
        <f t="shared" si="227"/>
        <v>4763.47</v>
      </c>
      <c r="AA558" s="7">
        <f t="shared" si="228"/>
        <v>4763.47</v>
      </c>
      <c r="AB558" s="6"/>
      <c r="AC558" s="5">
        <f>SUMIF('KPI data 2022'!$B:$B, $B558,'KPI data 2022'!$AI:$AI)</f>
        <v>0</v>
      </c>
      <c r="AD558" s="5">
        <f>SUMIF('KPI data 2023'!$B:$B, $B558, 'KPI data 2023'!$AI:$AI)</f>
        <v>0</v>
      </c>
      <c r="AE558" s="5">
        <f>SUMIF('KPI data 2024'!$B:$B, $B558, 'KPI data 2024'!$AI:$AI)</f>
        <v>0</v>
      </c>
      <c r="AF558" s="5">
        <f t="shared" si="209"/>
        <v>4763.47</v>
      </c>
      <c r="AG558" s="5">
        <f>IF(D558="Switzerland",SUMIF('Combined Budget 2025 CHF'!$B:$B,$B558,'Combined Budget 2025 CHF'!$Q:$Q),SUMIF('Combined Budget 2025 EUR'!$B:$B,$B558,'Combined Budget 2025 EUR'!$Q:$Q))</f>
        <v>0</v>
      </c>
      <c r="AH558" s="6"/>
      <c r="AI558" s="6" t="str">
        <f t="shared" si="210"/>
        <v>N/A</v>
      </c>
      <c r="AJ558" s="6" t="str">
        <f t="shared" si="211"/>
        <v>N/A</v>
      </c>
      <c r="AK558" s="6" t="str">
        <f t="shared" si="212"/>
        <v>N/A</v>
      </c>
      <c r="AL558" s="6" t="str">
        <f t="shared" si="213"/>
        <v>N/A</v>
      </c>
      <c r="AM558" s="6" t="str">
        <f t="shared" si="214"/>
        <v>N/A</v>
      </c>
      <c r="AN558" s="6"/>
      <c r="AO558" s="7">
        <f t="shared" si="215"/>
        <v>4763.47</v>
      </c>
      <c r="AP558" s="7">
        <f t="shared" si="216"/>
        <v>4763.47</v>
      </c>
      <c r="AQ558" s="7">
        <f t="shared" si="217"/>
        <v>4763.47</v>
      </c>
      <c r="AR558" s="7">
        <f t="shared" si="218"/>
        <v>4763.47</v>
      </c>
    </row>
    <row r="559" spans="2:44" x14ac:dyDescent="0.25">
      <c r="B559">
        <v>29021</v>
      </c>
      <c r="C559" t="s">
        <v>268</v>
      </c>
      <c r="D559" t="s">
        <v>23</v>
      </c>
      <c r="E559" s="1" t="str">
        <f>IF(D559="Switzerland", VLOOKUP($B559, 'Combined Budget 2025 CHF'!$B:$E, 4, 0), VLOOKUP($B559, 'Combined Budget 2025 EUR'!$B:$E, 4, 0))</f>
        <v>South East / Bayern</v>
      </c>
      <c r="F559" s="1" t="s">
        <v>535</v>
      </c>
      <c r="G559" s="1" t="s">
        <v>106</v>
      </c>
      <c r="H559" t="str">
        <f>IF(D559="Switzerland", VLOOKUP($B559, 'Combined Budget 2025 CHF'!$B:$K, 10, 0), VLOOKUP($B559, 'Combined Budget 2025 EUR'!$B:$K, 10, 0))</f>
        <v>NKD25</v>
      </c>
      <c r="I559" t="s">
        <v>64</v>
      </c>
      <c r="J559">
        <f>YEAR(VLOOKUP($B559, 'KPI data 2025'!$B:$H, 7, 0))</f>
        <v>2025</v>
      </c>
      <c r="K559">
        <f t="shared" si="219"/>
        <v>2025</v>
      </c>
      <c r="L559" s="5">
        <f>SUMIF('KPI data 2022'!$B:$B, $B559,'KPI data 2022'!$X:$X)</f>
        <v>0</v>
      </c>
      <c r="M559" s="5">
        <f>SUMIF('KPI data 2023'!$B:$B, $B559, 'KPI data 2023'!$X:$X)</f>
        <v>0</v>
      </c>
      <c r="N559" s="5">
        <f>SUMIF('KPI data 2024'!$B:$B, $B559, 'KPI data 2024'!$X:$X)</f>
        <v>0</v>
      </c>
      <c r="O559" s="5">
        <f>SUMIF('KPI data 2025'!$B:$B, $B559, 'KPI data 2025'!$X:$X)</f>
        <v>20022.389999999996</v>
      </c>
      <c r="P559" s="5">
        <f>IF(D559="Switzerland",SUMIF('Combined Budget 2025 CHF'!$B:$B,$B559,'Combined Budget 2025 CHF'!$AF:$AF),SUMIF('Combined Budget 2025 EUR'!$B:$B,$B559,'Combined Budget 2025 EUR'!$AN:$AN))</f>
        <v>0</v>
      </c>
      <c r="Q559" s="6"/>
      <c r="R559" s="6" t="str">
        <f t="shared" si="220"/>
        <v>N/A</v>
      </c>
      <c r="S559" s="6" t="str">
        <f t="shared" si="221"/>
        <v>N/A</v>
      </c>
      <c r="T559" s="6" t="str">
        <f t="shared" si="222"/>
        <v>N/A</v>
      </c>
      <c r="U559" s="6" t="str">
        <f t="shared" si="223"/>
        <v>N/A</v>
      </c>
      <c r="V559" s="6" t="str">
        <f t="shared" si="224"/>
        <v>N/A</v>
      </c>
      <c r="W559" s="6"/>
      <c r="X559" s="7">
        <f t="shared" si="225"/>
        <v>20022.389999999996</v>
      </c>
      <c r="Y559" s="7">
        <f t="shared" si="226"/>
        <v>20022.389999999996</v>
      </c>
      <c r="Z559" s="7">
        <f t="shared" si="227"/>
        <v>20022.389999999996</v>
      </c>
      <c r="AA559" s="7">
        <f t="shared" si="228"/>
        <v>20022.389999999996</v>
      </c>
      <c r="AB559" s="6"/>
      <c r="AC559" s="5">
        <f>SUMIF('KPI data 2022'!$B:$B, $B559,'KPI data 2022'!$AI:$AI)</f>
        <v>0</v>
      </c>
      <c r="AD559" s="5">
        <f>SUMIF('KPI data 2023'!$B:$B, $B559, 'KPI data 2023'!$AI:$AI)</f>
        <v>0</v>
      </c>
      <c r="AE559" s="5">
        <f>SUMIF('KPI data 2024'!$B:$B, $B559, 'KPI data 2024'!$AI:$AI)</f>
        <v>0</v>
      </c>
      <c r="AF559" s="5">
        <f t="shared" si="209"/>
        <v>20022.389999999996</v>
      </c>
      <c r="AG559" s="5">
        <f>IF(D559="Switzerland",SUMIF('Combined Budget 2025 CHF'!$B:$B,$B559,'Combined Budget 2025 CHF'!$Q:$Q),SUMIF('Combined Budget 2025 EUR'!$B:$B,$B559,'Combined Budget 2025 EUR'!$Q:$Q))</f>
        <v>0</v>
      </c>
      <c r="AH559" s="6"/>
      <c r="AI559" s="6" t="str">
        <f t="shared" si="210"/>
        <v>N/A</v>
      </c>
      <c r="AJ559" s="6" t="str">
        <f t="shared" si="211"/>
        <v>N/A</v>
      </c>
      <c r="AK559" s="6" t="str">
        <f t="shared" si="212"/>
        <v>N/A</v>
      </c>
      <c r="AL559" s="6" t="str">
        <f t="shared" si="213"/>
        <v>N/A</v>
      </c>
      <c r="AM559" s="6" t="str">
        <f t="shared" si="214"/>
        <v>N/A</v>
      </c>
      <c r="AN559" s="6"/>
      <c r="AO559" s="7">
        <f t="shared" si="215"/>
        <v>20022.389999999996</v>
      </c>
      <c r="AP559" s="7">
        <f t="shared" si="216"/>
        <v>20022.389999999996</v>
      </c>
      <c r="AQ559" s="7">
        <f t="shared" si="217"/>
        <v>20022.389999999996</v>
      </c>
      <c r="AR559" s="7">
        <f t="shared" si="218"/>
        <v>20022.389999999996</v>
      </c>
    </row>
    <row r="560" spans="2:44" x14ac:dyDescent="0.25">
      <c r="B560">
        <v>29022</v>
      </c>
      <c r="C560" t="s">
        <v>109</v>
      </c>
      <c r="D560" t="s">
        <v>23</v>
      </c>
      <c r="E560" s="1" t="str">
        <f>IF(D560="Switzerland", VLOOKUP($B560, 'Combined Budget 2025 CHF'!$B:$E, 4, 0), VLOOKUP($B560, 'Combined Budget 2025 EUR'!$B:$E, 4, 0))</f>
        <v>NRW</v>
      </c>
      <c r="F560" s="1" t="s">
        <v>535</v>
      </c>
      <c r="G560" s="1" t="s">
        <v>106</v>
      </c>
      <c r="H560" t="str">
        <f>IF(D560="Switzerland", VLOOKUP($B560, 'Combined Budget 2025 CHF'!$B:$K, 10, 0), VLOOKUP($B560, 'Combined Budget 2025 EUR'!$B:$K, 10, 0))</f>
        <v>NKD25</v>
      </c>
      <c r="I560" t="s">
        <v>64</v>
      </c>
      <c r="J560">
        <f>YEAR(VLOOKUP($B560, 'KPI data 2025'!$B:$H, 7, 0))</f>
        <v>2025</v>
      </c>
      <c r="K560">
        <f t="shared" si="219"/>
        <v>2025</v>
      </c>
      <c r="L560" s="5">
        <f>SUMIF('KPI data 2022'!$B:$B, $B560,'KPI data 2022'!$X:$X)</f>
        <v>0</v>
      </c>
      <c r="M560" s="5">
        <f>SUMIF('KPI data 2023'!$B:$B, $B560, 'KPI data 2023'!$X:$X)</f>
        <v>0</v>
      </c>
      <c r="N560" s="5">
        <f>SUMIF('KPI data 2024'!$B:$B, $B560, 'KPI data 2024'!$X:$X)</f>
        <v>0</v>
      </c>
      <c r="O560" s="5">
        <f>SUMIF('KPI data 2025'!$B:$B, $B560, 'KPI data 2025'!$X:$X)</f>
        <v>18622.980000000003</v>
      </c>
      <c r="P560" s="5">
        <f>IF(D560="Switzerland",SUMIF('Combined Budget 2025 CHF'!$B:$B,$B560,'Combined Budget 2025 CHF'!$AF:$AF),SUMIF('Combined Budget 2025 EUR'!$B:$B,$B560,'Combined Budget 2025 EUR'!$AN:$AN))</f>
        <v>0</v>
      </c>
      <c r="Q560" s="6"/>
      <c r="R560" s="6" t="str">
        <f t="shared" si="220"/>
        <v>N/A</v>
      </c>
      <c r="S560" s="6" t="str">
        <f t="shared" si="221"/>
        <v>N/A</v>
      </c>
      <c r="T560" s="6" t="str">
        <f t="shared" si="222"/>
        <v>N/A</v>
      </c>
      <c r="U560" s="6" t="str">
        <f t="shared" si="223"/>
        <v>N/A</v>
      </c>
      <c r="V560" s="6" t="str">
        <f t="shared" si="224"/>
        <v>N/A</v>
      </c>
      <c r="W560" s="6"/>
      <c r="X560" s="7">
        <f t="shared" si="225"/>
        <v>18622.980000000003</v>
      </c>
      <c r="Y560" s="7">
        <f t="shared" si="226"/>
        <v>18622.980000000003</v>
      </c>
      <c r="Z560" s="7">
        <f t="shared" si="227"/>
        <v>18622.980000000003</v>
      </c>
      <c r="AA560" s="7">
        <f t="shared" si="228"/>
        <v>18622.980000000003</v>
      </c>
      <c r="AB560" s="6"/>
      <c r="AC560" s="5">
        <f>SUMIF('KPI data 2022'!$B:$B, $B560,'KPI data 2022'!$AI:$AI)</f>
        <v>0</v>
      </c>
      <c r="AD560" s="5">
        <f>SUMIF('KPI data 2023'!$B:$B, $B560, 'KPI data 2023'!$AI:$AI)</f>
        <v>0</v>
      </c>
      <c r="AE560" s="5">
        <f>SUMIF('KPI data 2024'!$B:$B, $B560, 'KPI data 2024'!$AI:$AI)</f>
        <v>0</v>
      </c>
      <c r="AF560" s="5">
        <f t="shared" si="209"/>
        <v>18622.980000000003</v>
      </c>
      <c r="AG560" s="5">
        <f>IF(D560="Switzerland",SUMIF('Combined Budget 2025 CHF'!$B:$B,$B560,'Combined Budget 2025 CHF'!$Q:$Q),SUMIF('Combined Budget 2025 EUR'!$B:$B,$B560,'Combined Budget 2025 EUR'!$Q:$Q))</f>
        <v>0</v>
      </c>
      <c r="AH560" s="6"/>
      <c r="AI560" s="6" t="str">
        <f t="shared" si="210"/>
        <v>N/A</v>
      </c>
      <c r="AJ560" s="6" t="str">
        <f t="shared" si="211"/>
        <v>N/A</v>
      </c>
      <c r="AK560" s="6" t="str">
        <f t="shared" si="212"/>
        <v>N/A</v>
      </c>
      <c r="AL560" s="6" t="str">
        <f t="shared" si="213"/>
        <v>N/A</v>
      </c>
      <c r="AM560" s="6" t="str">
        <f t="shared" si="214"/>
        <v>N/A</v>
      </c>
      <c r="AN560" s="6"/>
      <c r="AO560" s="7">
        <f t="shared" si="215"/>
        <v>18622.980000000003</v>
      </c>
      <c r="AP560" s="7">
        <f t="shared" si="216"/>
        <v>18622.980000000003</v>
      </c>
      <c r="AQ560" s="7">
        <f t="shared" si="217"/>
        <v>18622.980000000003</v>
      </c>
      <c r="AR560" s="7">
        <f t="shared" si="218"/>
        <v>18622.980000000003</v>
      </c>
    </row>
    <row r="561" spans="2:44" x14ac:dyDescent="0.25">
      <c r="B561">
        <v>29023</v>
      </c>
      <c r="C561" t="s">
        <v>236</v>
      </c>
      <c r="D561" t="s">
        <v>23</v>
      </c>
      <c r="E561" s="1" t="str">
        <f>IF(D561="Switzerland", VLOOKUP($B561, 'Combined Budget 2025 CHF'!$B:$E, 4, 0), VLOOKUP($B561, 'Combined Budget 2025 EUR'!$B:$E, 4, 0))</f>
        <v>South West</v>
      </c>
      <c r="F561" s="1" t="s">
        <v>535</v>
      </c>
      <c r="G561" s="1" t="s">
        <v>106</v>
      </c>
      <c r="H561" t="str">
        <f>IF(D561="Switzerland", VLOOKUP($B561, 'Combined Budget 2025 CHF'!$B:$K, 10, 0), VLOOKUP($B561, 'Combined Budget 2025 EUR'!$B:$K, 10, 0))</f>
        <v>NKD25</v>
      </c>
      <c r="I561" t="s">
        <v>64</v>
      </c>
      <c r="J561">
        <f>YEAR(VLOOKUP($B561, 'KPI data 2025'!$B:$H, 7, 0))</f>
        <v>2025</v>
      </c>
      <c r="K561">
        <f t="shared" si="219"/>
        <v>2025</v>
      </c>
      <c r="L561" s="5">
        <f>SUMIF('KPI data 2022'!$B:$B, $B561,'KPI data 2022'!$X:$X)</f>
        <v>0</v>
      </c>
      <c r="M561" s="5">
        <f>SUMIF('KPI data 2023'!$B:$B, $B561, 'KPI data 2023'!$X:$X)</f>
        <v>0</v>
      </c>
      <c r="N561" s="5">
        <f>SUMIF('KPI data 2024'!$B:$B, $B561, 'KPI data 2024'!$X:$X)</f>
        <v>0</v>
      </c>
      <c r="O561" s="5">
        <f>SUMIF('KPI data 2025'!$B:$B, $B561, 'KPI data 2025'!$X:$X)</f>
        <v>6432.62</v>
      </c>
      <c r="P561" s="5">
        <f>IF(D561="Switzerland",SUMIF('Combined Budget 2025 CHF'!$B:$B,$B561,'Combined Budget 2025 CHF'!$AF:$AF),SUMIF('Combined Budget 2025 EUR'!$B:$B,$B561,'Combined Budget 2025 EUR'!$AN:$AN))</f>
        <v>0</v>
      </c>
      <c r="Q561" s="6"/>
      <c r="R561" s="6" t="str">
        <f t="shared" si="220"/>
        <v>N/A</v>
      </c>
      <c r="S561" s="6" t="str">
        <f t="shared" si="221"/>
        <v>N/A</v>
      </c>
      <c r="T561" s="6" t="str">
        <f t="shared" si="222"/>
        <v>N/A</v>
      </c>
      <c r="U561" s="6" t="str">
        <f t="shared" si="223"/>
        <v>N/A</v>
      </c>
      <c r="V561" s="6" t="str">
        <f t="shared" si="224"/>
        <v>N/A</v>
      </c>
      <c r="W561" s="6"/>
      <c r="X561" s="7">
        <f t="shared" si="225"/>
        <v>6432.62</v>
      </c>
      <c r="Y561" s="7">
        <f t="shared" si="226"/>
        <v>6432.62</v>
      </c>
      <c r="Z561" s="7">
        <f t="shared" si="227"/>
        <v>6432.62</v>
      </c>
      <c r="AA561" s="7">
        <f t="shared" si="228"/>
        <v>6432.62</v>
      </c>
      <c r="AB561" s="6"/>
      <c r="AC561" s="5">
        <f>SUMIF('KPI data 2022'!$B:$B, $B561,'KPI data 2022'!$AI:$AI)</f>
        <v>0</v>
      </c>
      <c r="AD561" s="5">
        <f>SUMIF('KPI data 2023'!$B:$B, $B561, 'KPI data 2023'!$AI:$AI)</f>
        <v>0</v>
      </c>
      <c r="AE561" s="5">
        <f>SUMIF('KPI data 2024'!$B:$B, $B561, 'KPI data 2024'!$AI:$AI)</f>
        <v>0</v>
      </c>
      <c r="AF561" s="5">
        <f t="shared" si="209"/>
        <v>6432.62</v>
      </c>
      <c r="AG561" s="5">
        <f>IF(D561="Switzerland",SUMIF('Combined Budget 2025 CHF'!$B:$B,$B561,'Combined Budget 2025 CHF'!$Q:$Q),SUMIF('Combined Budget 2025 EUR'!$B:$B,$B561,'Combined Budget 2025 EUR'!$Q:$Q))</f>
        <v>0</v>
      </c>
      <c r="AH561" s="6"/>
      <c r="AI561" s="6" t="str">
        <f t="shared" si="210"/>
        <v>N/A</v>
      </c>
      <c r="AJ561" s="6" t="str">
        <f t="shared" si="211"/>
        <v>N/A</v>
      </c>
      <c r="AK561" s="6" t="str">
        <f t="shared" si="212"/>
        <v>N/A</v>
      </c>
      <c r="AL561" s="6" t="str">
        <f t="shared" si="213"/>
        <v>N/A</v>
      </c>
      <c r="AM561" s="6" t="str">
        <f t="shared" si="214"/>
        <v>N/A</v>
      </c>
      <c r="AN561" s="6"/>
      <c r="AO561" s="7">
        <f t="shared" si="215"/>
        <v>6432.62</v>
      </c>
      <c r="AP561" s="7">
        <f t="shared" si="216"/>
        <v>6432.62</v>
      </c>
      <c r="AQ561" s="7">
        <f t="shared" si="217"/>
        <v>6432.62</v>
      </c>
      <c r="AR561" s="7">
        <f t="shared" si="218"/>
        <v>6432.62</v>
      </c>
    </row>
    <row r="562" spans="2:44" x14ac:dyDescent="0.25">
      <c r="B562">
        <v>29024</v>
      </c>
      <c r="C562" t="s">
        <v>153</v>
      </c>
      <c r="D562" t="s">
        <v>23</v>
      </c>
      <c r="E562" s="1" t="str">
        <f>IF(D562="Switzerland", VLOOKUP($B562, 'Combined Budget 2025 CHF'!$B:$E, 4, 0), VLOOKUP($B562, 'Combined Budget 2025 EUR'!$B:$E, 4, 0))</f>
        <v>North</v>
      </c>
      <c r="F562" s="1" t="s">
        <v>535</v>
      </c>
      <c r="G562" s="1" t="s">
        <v>106</v>
      </c>
      <c r="H562" t="str">
        <f>IF(D562="Switzerland", VLOOKUP($B562, 'Combined Budget 2025 CHF'!$B:$K, 10, 0), VLOOKUP($B562, 'Combined Budget 2025 EUR'!$B:$K, 10, 0))</f>
        <v>NKD25</v>
      </c>
      <c r="I562" t="s">
        <v>64</v>
      </c>
      <c r="J562">
        <f>YEAR(VLOOKUP($B562, 'KPI data 2025'!$B:$H, 7, 0))</f>
        <v>2025</v>
      </c>
      <c r="K562">
        <f t="shared" si="219"/>
        <v>2025</v>
      </c>
      <c r="L562" s="5">
        <f>SUMIF('KPI data 2022'!$B:$B, $B562,'KPI data 2022'!$X:$X)</f>
        <v>0</v>
      </c>
      <c r="M562" s="5">
        <f>SUMIF('KPI data 2023'!$B:$B, $B562, 'KPI data 2023'!$X:$X)</f>
        <v>0</v>
      </c>
      <c r="N562" s="5">
        <f>SUMIF('KPI data 2024'!$B:$B, $B562, 'KPI data 2024'!$X:$X)</f>
        <v>0</v>
      </c>
      <c r="O562" s="5">
        <f>SUMIF('KPI data 2025'!$B:$B, $B562, 'KPI data 2025'!$X:$X)</f>
        <v>49506.759999999995</v>
      </c>
      <c r="P562" s="5">
        <f>IF(D562="Switzerland",SUMIF('Combined Budget 2025 CHF'!$B:$B,$B562,'Combined Budget 2025 CHF'!$AF:$AF),SUMIF('Combined Budget 2025 EUR'!$B:$B,$B562,'Combined Budget 2025 EUR'!$AN:$AN))</f>
        <v>0</v>
      </c>
      <c r="Q562" s="6"/>
      <c r="R562" s="6" t="str">
        <f t="shared" si="220"/>
        <v>N/A</v>
      </c>
      <c r="S562" s="6" t="str">
        <f t="shared" si="221"/>
        <v>N/A</v>
      </c>
      <c r="T562" s="6" t="str">
        <f t="shared" si="222"/>
        <v>N/A</v>
      </c>
      <c r="U562" s="6" t="str">
        <f t="shared" si="223"/>
        <v>N/A</v>
      </c>
      <c r="V562" s="6" t="str">
        <f t="shared" si="224"/>
        <v>N/A</v>
      </c>
      <c r="W562" s="6"/>
      <c r="X562" s="7">
        <f t="shared" si="225"/>
        <v>49506.759999999995</v>
      </c>
      <c r="Y562" s="7">
        <f t="shared" si="226"/>
        <v>49506.759999999995</v>
      </c>
      <c r="Z562" s="7">
        <f t="shared" si="227"/>
        <v>49506.759999999995</v>
      </c>
      <c r="AA562" s="7">
        <f t="shared" si="228"/>
        <v>49506.759999999995</v>
      </c>
      <c r="AB562" s="6"/>
      <c r="AC562" s="5">
        <f>SUMIF('KPI data 2022'!$B:$B, $B562,'KPI data 2022'!$AI:$AI)</f>
        <v>0</v>
      </c>
      <c r="AD562" s="5">
        <f>SUMIF('KPI data 2023'!$B:$B, $B562, 'KPI data 2023'!$AI:$AI)</f>
        <v>0</v>
      </c>
      <c r="AE562" s="5">
        <f>SUMIF('KPI data 2024'!$B:$B, $B562, 'KPI data 2024'!$AI:$AI)</f>
        <v>0</v>
      </c>
      <c r="AF562" s="5">
        <f t="shared" si="209"/>
        <v>49506.759999999995</v>
      </c>
      <c r="AG562" s="5">
        <f>IF(D562="Switzerland",SUMIF('Combined Budget 2025 CHF'!$B:$B,$B562,'Combined Budget 2025 CHF'!$Q:$Q),SUMIF('Combined Budget 2025 EUR'!$B:$B,$B562,'Combined Budget 2025 EUR'!$Q:$Q))</f>
        <v>0</v>
      </c>
      <c r="AH562" s="6"/>
      <c r="AI562" s="6" t="str">
        <f t="shared" si="210"/>
        <v>N/A</v>
      </c>
      <c r="AJ562" s="6" t="str">
        <f t="shared" si="211"/>
        <v>N/A</v>
      </c>
      <c r="AK562" s="6" t="str">
        <f t="shared" si="212"/>
        <v>N/A</v>
      </c>
      <c r="AL562" s="6" t="str">
        <f t="shared" si="213"/>
        <v>N/A</v>
      </c>
      <c r="AM562" s="6" t="str">
        <f t="shared" si="214"/>
        <v>N/A</v>
      </c>
      <c r="AN562" s="6"/>
      <c r="AO562" s="7">
        <f t="shared" si="215"/>
        <v>49506.759999999995</v>
      </c>
      <c r="AP562" s="7">
        <f t="shared" si="216"/>
        <v>49506.759999999995</v>
      </c>
      <c r="AQ562" s="7">
        <f t="shared" si="217"/>
        <v>49506.759999999995</v>
      </c>
      <c r="AR562" s="7">
        <f t="shared" si="218"/>
        <v>49506.759999999995</v>
      </c>
    </row>
    <row r="563" spans="2:44" x14ac:dyDescent="0.25">
      <c r="B563">
        <v>29025</v>
      </c>
      <c r="C563" t="s">
        <v>237</v>
      </c>
      <c r="D563" t="s">
        <v>23</v>
      </c>
      <c r="E563" s="1" t="str">
        <f>IF(D563="Switzerland", VLOOKUP($B563, 'Combined Budget 2025 CHF'!$B:$E, 4, 0), VLOOKUP($B563, 'Combined Budget 2025 EUR'!$B:$E, 4, 0))</f>
        <v>South West</v>
      </c>
      <c r="F563" s="1" t="s">
        <v>535</v>
      </c>
      <c r="G563" s="1" t="s">
        <v>106</v>
      </c>
      <c r="H563" t="str">
        <f>IF(D563="Switzerland", VLOOKUP($B563, 'Combined Budget 2025 CHF'!$B:$K, 10, 0), VLOOKUP($B563, 'Combined Budget 2025 EUR'!$B:$K, 10, 0))</f>
        <v>NKD25</v>
      </c>
      <c r="I563" t="s">
        <v>64</v>
      </c>
      <c r="J563">
        <f>YEAR(VLOOKUP($B563, 'KPI data 2025'!$B:$H, 7, 0))</f>
        <v>2025</v>
      </c>
      <c r="K563">
        <f t="shared" si="219"/>
        <v>2025</v>
      </c>
      <c r="L563" s="5">
        <f>SUMIF('KPI data 2022'!$B:$B, $B563,'KPI data 2022'!$X:$X)</f>
        <v>0</v>
      </c>
      <c r="M563" s="5">
        <f>SUMIF('KPI data 2023'!$B:$B, $B563, 'KPI data 2023'!$X:$X)</f>
        <v>0</v>
      </c>
      <c r="N563" s="5">
        <f>SUMIF('KPI data 2024'!$B:$B, $B563, 'KPI data 2024'!$X:$X)</f>
        <v>0</v>
      </c>
      <c r="O563" s="5">
        <f>SUMIF('KPI data 2025'!$B:$B, $B563, 'KPI data 2025'!$X:$X)</f>
        <v>4650.5</v>
      </c>
      <c r="P563" s="5">
        <f>IF(D563="Switzerland",SUMIF('Combined Budget 2025 CHF'!$B:$B,$B563,'Combined Budget 2025 CHF'!$AF:$AF),SUMIF('Combined Budget 2025 EUR'!$B:$B,$B563,'Combined Budget 2025 EUR'!$AN:$AN))</f>
        <v>0</v>
      </c>
      <c r="Q563" s="6"/>
      <c r="R563" s="6" t="str">
        <f t="shared" si="220"/>
        <v>N/A</v>
      </c>
      <c r="S563" s="6" t="str">
        <f t="shared" si="221"/>
        <v>N/A</v>
      </c>
      <c r="T563" s="6" t="str">
        <f t="shared" si="222"/>
        <v>N/A</v>
      </c>
      <c r="U563" s="6" t="str">
        <f t="shared" si="223"/>
        <v>N/A</v>
      </c>
      <c r="V563" s="6" t="str">
        <f t="shared" si="224"/>
        <v>N/A</v>
      </c>
      <c r="W563" s="6"/>
      <c r="X563" s="7">
        <f t="shared" si="225"/>
        <v>4650.5</v>
      </c>
      <c r="Y563" s="7">
        <f t="shared" si="226"/>
        <v>4650.5</v>
      </c>
      <c r="Z563" s="7">
        <f t="shared" si="227"/>
        <v>4650.5</v>
      </c>
      <c r="AA563" s="7">
        <f t="shared" si="228"/>
        <v>4650.5</v>
      </c>
      <c r="AB563" s="6"/>
      <c r="AC563" s="5">
        <f>SUMIF('KPI data 2022'!$B:$B, $B563,'KPI data 2022'!$AI:$AI)</f>
        <v>0</v>
      </c>
      <c r="AD563" s="5">
        <f>SUMIF('KPI data 2023'!$B:$B, $B563, 'KPI data 2023'!$AI:$AI)</f>
        <v>0</v>
      </c>
      <c r="AE563" s="5">
        <f>SUMIF('KPI data 2024'!$B:$B, $B563, 'KPI data 2024'!$AI:$AI)</f>
        <v>0</v>
      </c>
      <c r="AF563" s="5">
        <f t="shared" si="209"/>
        <v>4650.5</v>
      </c>
      <c r="AG563" s="5">
        <f>IF(D563="Switzerland",SUMIF('Combined Budget 2025 CHF'!$B:$B,$B563,'Combined Budget 2025 CHF'!$Q:$Q),SUMIF('Combined Budget 2025 EUR'!$B:$B,$B563,'Combined Budget 2025 EUR'!$Q:$Q))</f>
        <v>0</v>
      </c>
      <c r="AH563" s="6"/>
      <c r="AI563" s="6" t="str">
        <f t="shared" si="210"/>
        <v>N/A</v>
      </c>
      <c r="AJ563" s="6" t="str">
        <f t="shared" si="211"/>
        <v>N/A</v>
      </c>
      <c r="AK563" s="6" t="str">
        <f t="shared" si="212"/>
        <v>N/A</v>
      </c>
      <c r="AL563" s="6" t="str">
        <f t="shared" si="213"/>
        <v>N/A</v>
      </c>
      <c r="AM563" s="6" t="str">
        <f t="shared" si="214"/>
        <v>N/A</v>
      </c>
      <c r="AN563" s="6"/>
      <c r="AO563" s="7">
        <f t="shared" si="215"/>
        <v>4650.5</v>
      </c>
      <c r="AP563" s="7">
        <f t="shared" si="216"/>
        <v>4650.5</v>
      </c>
      <c r="AQ563" s="7">
        <f t="shared" si="217"/>
        <v>4650.5</v>
      </c>
      <c r="AR563" s="7">
        <f t="shared" si="218"/>
        <v>4650.5</v>
      </c>
    </row>
    <row r="564" spans="2:44" x14ac:dyDescent="0.25">
      <c r="B564">
        <v>29026</v>
      </c>
      <c r="C564" t="s">
        <v>110</v>
      </c>
      <c r="D564" t="s">
        <v>23</v>
      </c>
      <c r="E564" s="1" t="str">
        <f>IF(D564="Switzerland", VLOOKUP($B564, 'Combined Budget 2025 CHF'!$B:$E, 4, 0), VLOOKUP($B564, 'Combined Budget 2025 EUR'!$B:$E, 4, 0))</f>
        <v>NRW</v>
      </c>
      <c r="F564" s="1" t="s">
        <v>535</v>
      </c>
      <c r="G564" s="1" t="s">
        <v>106</v>
      </c>
      <c r="H564" t="str">
        <f>IF(D564="Switzerland", VLOOKUP($B564, 'Combined Budget 2025 CHF'!$B:$K, 10, 0), VLOOKUP($B564, 'Combined Budget 2025 EUR'!$B:$K, 10, 0))</f>
        <v>NKD25</v>
      </c>
      <c r="I564" t="s">
        <v>64</v>
      </c>
      <c r="J564">
        <f>YEAR(VLOOKUP($B564, 'KPI data 2025'!$B:$H, 7, 0))</f>
        <v>2025</v>
      </c>
      <c r="K564">
        <f t="shared" si="219"/>
        <v>2025</v>
      </c>
      <c r="L564" s="5">
        <f>SUMIF('KPI data 2022'!$B:$B, $B564,'KPI data 2022'!$X:$X)</f>
        <v>0</v>
      </c>
      <c r="M564" s="5">
        <f>SUMIF('KPI data 2023'!$B:$B, $B564, 'KPI data 2023'!$X:$X)</f>
        <v>0</v>
      </c>
      <c r="N564" s="5">
        <f>SUMIF('KPI data 2024'!$B:$B, $B564, 'KPI data 2024'!$X:$X)</f>
        <v>0</v>
      </c>
      <c r="O564" s="5">
        <f>SUMIF('KPI data 2025'!$B:$B, $B564, 'KPI data 2025'!$X:$X)</f>
        <v>9407.41</v>
      </c>
      <c r="P564" s="5">
        <f>IF(D564="Switzerland",SUMIF('Combined Budget 2025 CHF'!$B:$B,$B564,'Combined Budget 2025 CHF'!$AF:$AF),SUMIF('Combined Budget 2025 EUR'!$B:$B,$B564,'Combined Budget 2025 EUR'!$AN:$AN))</f>
        <v>0</v>
      </c>
      <c r="Q564" s="6"/>
      <c r="R564" s="6" t="str">
        <f t="shared" si="220"/>
        <v>N/A</v>
      </c>
      <c r="S564" s="6" t="str">
        <f t="shared" si="221"/>
        <v>N/A</v>
      </c>
      <c r="T564" s="6" t="str">
        <f t="shared" si="222"/>
        <v>N/A</v>
      </c>
      <c r="U564" s="6" t="str">
        <f t="shared" si="223"/>
        <v>N/A</v>
      </c>
      <c r="V564" s="6" t="str">
        <f t="shared" si="224"/>
        <v>N/A</v>
      </c>
      <c r="W564" s="6"/>
      <c r="X564" s="7">
        <f t="shared" si="225"/>
        <v>9407.41</v>
      </c>
      <c r="Y564" s="7">
        <f t="shared" si="226"/>
        <v>9407.41</v>
      </c>
      <c r="Z564" s="7">
        <f t="shared" si="227"/>
        <v>9407.41</v>
      </c>
      <c r="AA564" s="7">
        <f t="shared" si="228"/>
        <v>9407.41</v>
      </c>
      <c r="AB564" s="6"/>
      <c r="AC564" s="5">
        <f>SUMIF('KPI data 2022'!$B:$B, $B564,'KPI data 2022'!$AI:$AI)</f>
        <v>0</v>
      </c>
      <c r="AD564" s="5">
        <f>SUMIF('KPI data 2023'!$B:$B, $B564, 'KPI data 2023'!$AI:$AI)</f>
        <v>0</v>
      </c>
      <c r="AE564" s="5">
        <f>SUMIF('KPI data 2024'!$B:$B, $B564, 'KPI data 2024'!$AI:$AI)</f>
        <v>0</v>
      </c>
      <c r="AF564" s="5">
        <f t="shared" si="209"/>
        <v>9407.41</v>
      </c>
      <c r="AG564" s="5">
        <f>IF(D564="Switzerland",SUMIF('Combined Budget 2025 CHF'!$B:$B,$B564,'Combined Budget 2025 CHF'!$Q:$Q),SUMIF('Combined Budget 2025 EUR'!$B:$B,$B564,'Combined Budget 2025 EUR'!$Q:$Q))</f>
        <v>0</v>
      </c>
      <c r="AH564" s="6"/>
      <c r="AI564" s="6" t="str">
        <f t="shared" si="210"/>
        <v>N/A</v>
      </c>
      <c r="AJ564" s="6" t="str">
        <f t="shared" si="211"/>
        <v>N/A</v>
      </c>
      <c r="AK564" s="6" t="str">
        <f t="shared" si="212"/>
        <v>N/A</v>
      </c>
      <c r="AL564" s="6" t="str">
        <f t="shared" si="213"/>
        <v>N/A</v>
      </c>
      <c r="AM564" s="6" t="str">
        <f t="shared" si="214"/>
        <v>N/A</v>
      </c>
      <c r="AN564" s="6"/>
      <c r="AO564" s="7">
        <f t="shared" si="215"/>
        <v>9407.41</v>
      </c>
      <c r="AP564" s="7">
        <f t="shared" si="216"/>
        <v>9407.41</v>
      </c>
      <c r="AQ564" s="7">
        <f t="shared" si="217"/>
        <v>9407.41</v>
      </c>
      <c r="AR564" s="7">
        <f t="shared" si="218"/>
        <v>9407.41</v>
      </c>
    </row>
    <row r="565" spans="2:44" x14ac:dyDescent="0.25">
      <c r="B565">
        <v>29027</v>
      </c>
      <c r="C565" t="s">
        <v>238</v>
      </c>
      <c r="D565" t="s">
        <v>23</v>
      </c>
      <c r="E565" s="1" t="str">
        <f>IF(D565="Switzerland", VLOOKUP($B565, 'Combined Budget 2025 CHF'!$B:$E, 4, 0), VLOOKUP($B565, 'Combined Budget 2025 EUR'!$B:$E, 4, 0))</f>
        <v>South West</v>
      </c>
      <c r="F565" s="1" t="s">
        <v>535</v>
      </c>
      <c r="G565" s="1" t="s">
        <v>106</v>
      </c>
      <c r="H565" t="str">
        <f>IF(D565="Switzerland", VLOOKUP($B565, 'Combined Budget 2025 CHF'!$B:$K, 10, 0), VLOOKUP($B565, 'Combined Budget 2025 EUR'!$B:$K, 10, 0))</f>
        <v>NKD25</v>
      </c>
      <c r="I565" t="s">
        <v>64</v>
      </c>
      <c r="J565">
        <f>YEAR(VLOOKUP($B565, 'KPI data 2025'!$B:$H, 7, 0))</f>
        <v>2025</v>
      </c>
      <c r="K565">
        <f t="shared" si="219"/>
        <v>2025</v>
      </c>
      <c r="L565" s="5">
        <f>SUMIF('KPI data 2022'!$B:$B, $B565,'KPI data 2022'!$X:$X)</f>
        <v>0</v>
      </c>
      <c r="M565" s="5">
        <f>SUMIF('KPI data 2023'!$B:$B, $B565, 'KPI data 2023'!$X:$X)</f>
        <v>0</v>
      </c>
      <c r="N565" s="5">
        <f>SUMIF('KPI data 2024'!$B:$B, $B565, 'KPI data 2024'!$X:$X)</f>
        <v>0</v>
      </c>
      <c r="O565" s="5">
        <f>SUMIF('KPI data 2025'!$B:$B, $B565, 'KPI data 2025'!$X:$X)</f>
        <v>2328.63</v>
      </c>
      <c r="P565" s="5">
        <f>IF(D565="Switzerland",SUMIF('Combined Budget 2025 CHF'!$B:$B,$B565,'Combined Budget 2025 CHF'!$AF:$AF),SUMIF('Combined Budget 2025 EUR'!$B:$B,$B565,'Combined Budget 2025 EUR'!$AN:$AN))</f>
        <v>0</v>
      </c>
      <c r="Q565" s="6"/>
      <c r="R565" s="6" t="str">
        <f t="shared" si="220"/>
        <v>N/A</v>
      </c>
      <c r="S565" s="6" t="str">
        <f t="shared" si="221"/>
        <v>N/A</v>
      </c>
      <c r="T565" s="6" t="str">
        <f t="shared" si="222"/>
        <v>N/A</v>
      </c>
      <c r="U565" s="6" t="str">
        <f t="shared" si="223"/>
        <v>N/A</v>
      </c>
      <c r="V565" s="6" t="str">
        <f t="shared" si="224"/>
        <v>N/A</v>
      </c>
      <c r="W565" s="6"/>
      <c r="X565" s="7">
        <f t="shared" si="225"/>
        <v>2328.63</v>
      </c>
      <c r="Y565" s="7">
        <f t="shared" si="226"/>
        <v>2328.63</v>
      </c>
      <c r="Z565" s="7">
        <f t="shared" si="227"/>
        <v>2328.63</v>
      </c>
      <c r="AA565" s="7">
        <f t="shared" si="228"/>
        <v>2328.63</v>
      </c>
      <c r="AB565" s="6"/>
      <c r="AC565" s="5">
        <f>SUMIF('KPI data 2022'!$B:$B, $B565,'KPI data 2022'!$AI:$AI)</f>
        <v>0</v>
      </c>
      <c r="AD565" s="5">
        <f>SUMIF('KPI data 2023'!$B:$B, $B565, 'KPI data 2023'!$AI:$AI)</f>
        <v>0</v>
      </c>
      <c r="AE565" s="5">
        <f>SUMIF('KPI data 2024'!$B:$B, $B565, 'KPI data 2024'!$AI:$AI)</f>
        <v>0</v>
      </c>
      <c r="AF565" s="5">
        <f t="shared" si="209"/>
        <v>2328.63</v>
      </c>
      <c r="AG565" s="5">
        <f>IF(D565="Switzerland",SUMIF('Combined Budget 2025 CHF'!$B:$B,$B565,'Combined Budget 2025 CHF'!$Q:$Q),SUMIF('Combined Budget 2025 EUR'!$B:$B,$B565,'Combined Budget 2025 EUR'!$Q:$Q))</f>
        <v>0</v>
      </c>
      <c r="AH565" s="6"/>
      <c r="AI565" s="6" t="str">
        <f t="shared" si="210"/>
        <v>N/A</v>
      </c>
      <c r="AJ565" s="6" t="str">
        <f t="shared" si="211"/>
        <v>N/A</v>
      </c>
      <c r="AK565" s="6" t="str">
        <f t="shared" si="212"/>
        <v>N/A</v>
      </c>
      <c r="AL565" s="6" t="str">
        <f t="shared" si="213"/>
        <v>N/A</v>
      </c>
      <c r="AM565" s="6" t="str">
        <f t="shared" si="214"/>
        <v>N/A</v>
      </c>
      <c r="AN565" s="6"/>
      <c r="AO565" s="7">
        <f t="shared" si="215"/>
        <v>2328.63</v>
      </c>
      <c r="AP565" s="7">
        <f t="shared" si="216"/>
        <v>2328.63</v>
      </c>
      <c r="AQ565" s="7">
        <f t="shared" si="217"/>
        <v>2328.63</v>
      </c>
      <c r="AR565" s="7">
        <f t="shared" si="218"/>
        <v>2328.63</v>
      </c>
    </row>
    <row r="566" spans="2:44" x14ac:dyDescent="0.25">
      <c r="B566">
        <v>29028</v>
      </c>
      <c r="C566" t="s">
        <v>269</v>
      </c>
      <c r="D566" t="s">
        <v>23</v>
      </c>
      <c r="E566" s="1" t="str">
        <f>IF(D566="Switzerland", VLOOKUP($B566, 'Combined Budget 2025 CHF'!$B:$E, 4, 0), VLOOKUP($B566, 'Combined Budget 2025 EUR'!$B:$E, 4, 0))</f>
        <v>South East / Bayern</v>
      </c>
      <c r="F566" s="1" t="s">
        <v>535</v>
      </c>
      <c r="G566" s="1" t="s">
        <v>106</v>
      </c>
      <c r="H566" t="str">
        <f>IF(D566="Switzerland", VLOOKUP($B566, 'Combined Budget 2025 CHF'!$B:$K, 10, 0), VLOOKUP($B566, 'Combined Budget 2025 EUR'!$B:$K, 10, 0))</f>
        <v>NKD25</v>
      </c>
      <c r="I566" t="s">
        <v>64</v>
      </c>
      <c r="J566">
        <f>YEAR(VLOOKUP($B566, 'KPI data 2025'!$B:$H, 7, 0))</f>
        <v>2025</v>
      </c>
      <c r="K566">
        <f t="shared" si="219"/>
        <v>2025</v>
      </c>
      <c r="L566" s="5">
        <f>SUMIF('KPI data 2022'!$B:$B, $B566,'KPI data 2022'!$X:$X)</f>
        <v>0</v>
      </c>
      <c r="M566" s="5">
        <f>SUMIF('KPI data 2023'!$B:$B, $B566, 'KPI data 2023'!$X:$X)</f>
        <v>0</v>
      </c>
      <c r="N566" s="5">
        <f>SUMIF('KPI data 2024'!$B:$B, $B566, 'KPI data 2024'!$X:$X)</f>
        <v>0</v>
      </c>
      <c r="O566" s="5">
        <f>SUMIF('KPI data 2025'!$B:$B, $B566, 'KPI data 2025'!$X:$X)</f>
        <v>3654.38</v>
      </c>
      <c r="P566" s="5">
        <f>IF(D566="Switzerland",SUMIF('Combined Budget 2025 CHF'!$B:$B,$B566,'Combined Budget 2025 CHF'!$AF:$AF),SUMIF('Combined Budget 2025 EUR'!$B:$B,$B566,'Combined Budget 2025 EUR'!$AN:$AN))</f>
        <v>0</v>
      </c>
      <c r="Q566" s="6"/>
      <c r="R566" s="6" t="str">
        <f t="shared" si="220"/>
        <v>N/A</v>
      </c>
      <c r="S566" s="6" t="str">
        <f t="shared" si="221"/>
        <v>N/A</v>
      </c>
      <c r="T566" s="6" t="str">
        <f t="shared" si="222"/>
        <v>N/A</v>
      </c>
      <c r="U566" s="6" t="str">
        <f t="shared" si="223"/>
        <v>N/A</v>
      </c>
      <c r="V566" s="6" t="str">
        <f t="shared" si="224"/>
        <v>N/A</v>
      </c>
      <c r="W566" s="6"/>
      <c r="X566" s="7">
        <f t="shared" si="225"/>
        <v>3654.38</v>
      </c>
      <c r="Y566" s="7">
        <f t="shared" si="226"/>
        <v>3654.38</v>
      </c>
      <c r="Z566" s="7">
        <f t="shared" si="227"/>
        <v>3654.38</v>
      </c>
      <c r="AA566" s="7">
        <f t="shared" si="228"/>
        <v>3654.38</v>
      </c>
      <c r="AB566" s="6"/>
      <c r="AC566" s="5">
        <f>SUMIF('KPI data 2022'!$B:$B, $B566,'KPI data 2022'!$AI:$AI)</f>
        <v>0</v>
      </c>
      <c r="AD566" s="5">
        <f>SUMIF('KPI data 2023'!$B:$B, $B566, 'KPI data 2023'!$AI:$AI)</f>
        <v>0</v>
      </c>
      <c r="AE566" s="5">
        <f>SUMIF('KPI data 2024'!$B:$B, $B566, 'KPI data 2024'!$AI:$AI)</f>
        <v>0</v>
      </c>
      <c r="AF566" s="5">
        <f t="shared" si="209"/>
        <v>3654.38</v>
      </c>
      <c r="AG566" s="5">
        <f>IF(D566="Switzerland",SUMIF('Combined Budget 2025 CHF'!$B:$B,$B566,'Combined Budget 2025 CHF'!$Q:$Q),SUMIF('Combined Budget 2025 EUR'!$B:$B,$B566,'Combined Budget 2025 EUR'!$Q:$Q))</f>
        <v>0</v>
      </c>
      <c r="AH566" s="6"/>
      <c r="AI566" s="6" t="str">
        <f t="shared" si="210"/>
        <v>N/A</v>
      </c>
      <c r="AJ566" s="6" t="str">
        <f t="shared" si="211"/>
        <v>N/A</v>
      </c>
      <c r="AK566" s="6" t="str">
        <f t="shared" si="212"/>
        <v>N/A</v>
      </c>
      <c r="AL566" s="6" t="str">
        <f t="shared" si="213"/>
        <v>N/A</v>
      </c>
      <c r="AM566" s="6" t="str">
        <f t="shared" si="214"/>
        <v>N/A</v>
      </c>
      <c r="AN566" s="6"/>
      <c r="AO566" s="7">
        <f t="shared" si="215"/>
        <v>3654.38</v>
      </c>
      <c r="AP566" s="7">
        <f t="shared" si="216"/>
        <v>3654.38</v>
      </c>
      <c r="AQ566" s="7">
        <f t="shared" si="217"/>
        <v>3654.38</v>
      </c>
      <c r="AR566" s="7">
        <f t="shared" si="218"/>
        <v>3654.38</v>
      </c>
    </row>
    <row r="567" spans="2:44" x14ac:dyDescent="0.25">
      <c r="B567">
        <v>29029</v>
      </c>
      <c r="C567" t="s">
        <v>111</v>
      </c>
      <c r="D567" t="s">
        <v>23</v>
      </c>
      <c r="E567" s="1" t="str">
        <f>IF(D567="Switzerland", VLOOKUP($B567, 'Combined Budget 2025 CHF'!$B:$E, 4, 0), VLOOKUP($B567, 'Combined Budget 2025 EUR'!$B:$E, 4, 0))</f>
        <v>NRW</v>
      </c>
      <c r="F567" s="1" t="s">
        <v>535</v>
      </c>
      <c r="G567" s="1" t="s">
        <v>106</v>
      </c>
      <c r="H567" t="str">
        <f>IF(D567="Switzerland", VLOOKUP($B567, 'Combined Budget 2025 CHF'!$B:$K, 10, 0), VLOOKUP($B567, 'Combined Budget 2025 EUR'!$B:$K, 10, 0))</f>
        <v>NKD25</v>
      </c>
      <c r="I567" t="s">
        <v>64</v>
      </c>
      <c r="J567">
        <f>YEAR(VLOOKUP($B567, 'KPI data 2025'!$B:$H, 7, 0))</f>
        <v>2025</v>
      </c>
      <c r="K567">
        <f t="shared" si="219"/>
        <v>2025</v>
      </c>
      <c r="L567" s="5">
        <f>SUMIF('KPI data 2022'!$B:$B, $B567,'KPI data 2022'!$X:$X)</f>
        <v>0</v>
      </c>
      <c r="M567" s="5">
        <f>SUMIF('KPI data 2023'!$B:$B, $B567, 'KPI data 2023'!$X:$X)</f>
        <v>0</v>
      </c>
      <c r="N567" s="5">
        <f>SUMIF('KPI data 2024'!$B:$B, $B567, 'KPI data 2024'!$X:$X)</f>
        <v>0</v>
      </c>
      <c r="O567" s="5">
        <f>SUMIF('KPI data 2025'!$B:$B, $B567, 'KPI data 2025'!$X:$X)</f>
        <v>391.07</v>
      </c>
      <c r="P567" s="5">
        <f>IF(D567="Switzerland",SUMIF('Combined Budget 2025 CHF'!$B:$B,$B567,'Combined Budget 2025 CHF'!$AF:$AF),SUMIF('Combined Budget 2025 EUR'!$B:$B,$B567,'Combined Budget 2025 EUR'!$AN:$AN))</f>
        <v>0</v>
      </c>
      <c r="Q567" s="6"/>
      <c r="R567" s="6" t="str">
        <f t="shared" si="220"/>
        <v>N/A</v>
      </c>
      <c r="S567" s="6" t="str">
        <f t="shared" si="221"/>
        <v>N/A</v>
      </c>
      <c r="T567" s="6" t="str">
        <f t="shared" si="222"/>
        <v>N/A</v>
      </c>
      <c r="U567" s="6" t="str">
        <f t="shared" si="223"/>
        <v>N/A</v>
      </c>
      <c r="V567" s="6" t="str">
        <f t="shared" si="224"/>
        <v>N/A</v>
      </c>
      <c r="W567" s="6"/>
      <c r="X567" s="7">
        <f t="shared" si="225"/>
        <v>391.07</v>
      </c>
      <c r="Y567" s="7">
        <f t="shared" si="226"/>
        <v>391.07</v>
      </c>
      <c r="Z567" s="7">
        <f t="shared" si="227"/>
        <v>391.07</v>
      </c>
      <c r="AA567" s="7">
        <f t="shared" si="228"/>
        <v>391.07</v>
      </c>
      <c r="AB567" s="6"/>
      <c r="AC567" s="5">
        <f>SUMIF('KPI data 2022'!$B:$B, $B567,'KPI data 2022'!$AI:$AI)</f>
        <v>0</v>
      </c>
      <c r="AD567" s="5">
        <f>SUMIF('KPI data 2023'!$B:$B, $B567, 'KPI data 2023'!$AI:$AI)</f>
        <v>0</v>
      </c>
      <c r="AE567" s="5">
        <f>SUMIF('KPI data 2024'!$B:$B, $B567, 'KPI data 2024'!$AI:$AI)</f>
        <v>0</v>
      </c>
      <c r="AF567" s="5">
        <f t="shared" si="209"/>
        <v>391.07</v>
      </c>
      <c r="AG567" s="5">
        <f>IF(D567="Switzerland",SUMIF('Combined Budget 2025 CHF'!$B:$B,$B567,'Combined Budget 2025 CHF'!$Q:$Q),SUMIF('Combined Budget 2025 EUR'!$B:$B,$B567,'Combined Budget 2025 EUR'!$Q:$Q))</f>
        <v>0</v>
      </c>
      <c r="AH567" s="6"/>
      <c r="AI567" s="6" t="str">
        <f t="shared" si="210"/>
        <v>N/A</v>
      </c>
      <c r="AJ567" s="6" t="str">
        <f t="shared" si="211"/>
        <v>N/A</v>
      </c>
      <c r="AK567" s="6" t="str">
        <f t="shared" si="212"/>
        <v>N/A</v>
      </c>
      <c r="AL567" s="6" t="str">
        <f t="shared" si="213"/>
        <v>N/A</v>
      </c>
      <c r="AM567" s="6" t="str">
        <f t="shared" si="214"/>
        <v>N/A</v>
      </c>
      <c r="AN567" s="6"/>
      <c r="AO567" s="7">
        <f t="shared" si="215"/>
        <v>391.07</v>
      </c>
      <c r="AP567" s="7">
        <f t="shared" si="216"/>
        <v>391.07</v>
      </c>
      <c r="AQ567" s="7">
        <f t="shared" si="217"/>
        <v>391.07</v>
      </c>
      <c r="AR567" s="7">
        <f t="shared" si="218"/>
        <v>391.07</v>
      </c>
    </row>
    <row r="568" spans="2:44" x14ac:dyDescent="0.25">
      <c r="B568">
        <v>29031</v>
      </c>
      <c r="C568" t="s">
        <v>112</v>
      </c>
      <c r="D568" t="s">
        <v>23</v>
      </c>
      <c r="E568" s="1" t="str">
        <f>IF(D568="Switzerland", VLOOKUP($B568, 'Combined Budget 2025 CHF'!$B:$E, 4, 0), VLOOKUP($B568, 'Combined Budget 2025 EUR'!$B:$E, 4, 0))</f>
        <v>NRW</v>
      </c>
      <c r="F568" s="1" t="s">
        <v>535</v>
      </c>
      <c r="G568" s="1" t="s">
        <v>106</v>
      </c>
      <c r="H568" t="str">
        <f>IF(D568="Switzerland", VLOOKUP($B568, 'Combined Budget 2025 CHF'!$B:$K, 10, 0), VLOOKUP($B568, 'Combined Budget 2025 EUR'!$B:$K, 10, 0))</f>
        <v>NKD25</v>
      </c>
      <c r="I568" t="s">
        <v>64</v>
      </c>
      <c r="J568">
        <f>YEAR(VLOOKUP($B568, 'KPI data 2025'!$B:$H, 7, 0))</f>
        <v>2025</v>
      </c>
      <c r="K568">
        <f t="shared" si="219"/>
        <v>2025</v>
      </c>
      <c r="L568" s="5">
        <f>SUMIF('KPI data 2022'!$B:$B, $B568,'KPI data 2022'!$X:$X)</f>
        <v>0</v>
      </c>
      <c r="M568" s="5">
        <f>SUMIF('KPI data 2023'!$B:$B, $B568, 'KPI data 2023'!$X:$X)</f>
        <v>0</v>
      </c>
      <c r="N568" s="5">
        <f>SUMIF('KPI data 2024'!$B:$B, $B568, 'KPI data 2024'!$X:$X)</f>
        <v>0</v>
      </c>
      <c r="O568" s="5">
        <f>SUMIF('KPI data 2025'!$B:$B, $B568, 'KPI data 2025'!$X:$X)</f>
        <v>5566.0899999999992</v>
      </c>
      <c r="P568" s="5">
        <f>IF(D568="Switzerland",SUMIF('Combined Budget 2025 CHF'!$B:$B,$B568,'Combined Budget 2025 CHF'!$AF:$AF),SUMIF('Combined Budget 2025 EUR'!$B:$B,$B568,'Combined Budget 2025 EUR'!$AN:$AN))</f>
        <v>0</v>
      </c>
      <c r="Q568" s="6"/>
      <c r="R568" s="6" t="str">
        <f t="shared" si="220"/>
        <v>N/A</v>
      </c>
      <c r="S568" s="6" t="str">
        <f t="shared" si="221"/>
        <v>N/A</v>
      </c>
      <c r="T568" s="6" t="str">
        <f t="shared" si="222"/>
        <v>N/A</v>
      </c>
      <c r="U568" s="6" t="str">
        <f t="shared" si="223"/>
        <v>N/A</v>
      </c>
      <c r="V568" s="6" t="str">
        <f t="shared" si="224"/>
        <v>N/A</v>
      </c>
      <c r="W568" s="6"/>
      <c r="X568" s="7">
        <f t="shared" si="225"/>
        <v>5566.0899999999992</v>
      </c>
      <c r="Y568" s="7">
        <f t="shared" si="226"/>
        <v>5566.0899999999992</v>
      </c>
      <c r="Z568" s="7">
        <f t="shared" si="227"/>
        <v>5566.0899999999992</v>
      </c>
      <c r="AA568" s="7">
        <f t="shared" si="228"/>
        <v>5566.0899999999992</v>
      </c>
      <c r="AB568" s="6"/>
      <c r="AC568" s="5">
        <f>SUMIF('KPI data 2022'!$B:$B, $B568,'KPI data 2022'!$AI:$AI)</f>
        <v>0</v>
      </c>
      <c r="AD568" s="5">
        <f>SUMIF('KPI data 2023'!$B:$B, $B568, 'KPI data 2023'!$AI:$AI)</f>
        <v>0</v>
      </c>
      <c r="AE568" s="5">
        <f>SUMIF('KPI data 2024'!$B:$B, $B568, 'KPI data 2024'!$AI:$AI)</f>
        <v>0</v>
      </c>
      <c r="AF568" s="5">
        <f t="shared" si="209"/>
        <v>5566.0899999999992</v>
      </c>
      <c r="AG568" s="5">
        <f>IF(D568="Switzerland",SUMIF('Combined Budget 2025 CHF'!$B:$B,$B568,'Combined Budget 2025 CHF'!$Q:$Q),SUMIF('Combined Budget 2025 EUR'!$B:$B,$B568,'Combined Budget 2025 EUR'!$Q:$Q))</f>
        <v>0</v>
      </c>
      <c r="AH568" s="6"/>
      <c r="AI568" s="6" t="str">
        <f t="shared" si="210"/>
        <v>N/A</v>
      </c>
      <c r="AJ568" s="6" t="str">
        <f t="shared" si="211"/>
        <v>N/A</v>
      </c>
      <c r="AK568" s="6" t="str">
        <f t="shared" si="212"/>
        <v>N/A</v>
      </c>
      <c r="AL568" s="6" t="str">
        <f t="shared" si="213"/>
        <v>N/A</v>
      </c>
      <c r="AM568" s="6" t="str">
        <f t="shared" si="214"/>
        <v>N/A</v>
      </c>
      <c r="AN568" s="6"/>
      <c r="AO568" s="7">
        <f t="shared" si="215"/>
        <v>5566.0899999999992</v>
      </c>
      <c r="AP568" s="7">
        <f t="shared" si="216"/>
        <v>5566.0899999999992</v>
      </c>
      <c r="AQ568" s="7">
        <f t="shared" si="217"/>
        <v>5566.0899999999992</v>
      </c>
      <c r="AR568" s="7">
        <f t="shared" si="218"/>
        <v>5566.0899999999992</v>
      </c>
    </row>
    <row r="569" spans="2:44" x14ac:dyDescent="0.25">
      <c r="B569">
        <v>23121</v>
      </c>
      <c r="C569" t="s">
        <v>1306</v>
      </c>
      <c r="D569" t="s">
        <v>27</v>
      </c>
      <c r="E569" s="23" t="s">
        <v>411</v>
      </c>
      <c r="F569" s="1" t="s">
        <v>535</v>
      </c>
      <c r="G569" s="1" t="s">
        <v>106</v>
      </c>
      <c r="H569" t="s">
        <v>146</v>
      </c>
      <c r="I569" t="s">
        <v>64</v>
      </c>
      <c r="J569">
        <v>2024</v>
      </c>
      <c r="K569">
        <f t="shared" ref="K569:K571" si="229">IF(J569&lt;2022, "Pre-2022", J569)</f>
        <v>2024</v>
      </c>
      <c r="L569" s="5">
        <f>SUMIF('KPI data 2022'!$B:$B, $B569,'KPI data 2022'!$X:$X)</f>
        <v>0</v>
      </c>
      <c r="M569" s="5">
        <f>SUMIF('KPI data 2023'!$B:$B, $B569, 'KPI data 2023'!$X:$X)</f>
        <v>0</v>
      </c>
      <c r="N569" s="5">
        <f>SUMIF('KPI data 2024'!$B:$B, $B569, 'KPI data 2024'!$X:$X)</f>
        <v>0</v>
      </c>
      <c r="O569" s="5">
        <f>SUMIF('KPI data 2025'!$B:$B, $B569, 'KPI data 2025'!$X:$X)</f>
        <v>2258.37</v>
      </c>
      <c r="P569" s="5">
        <f>IF(D569="Switzerland",SUMIF('Combined Budget 2025 CHF'!$B:$B,$B569,'Combined Budget 2025 CHF'!$AF:$AF),SUMIF('Combined Budget 2025 EUR'!$B:$B,$B569,'Combined Budget 2025 EUR'!$AN:$AN))</f>
        <v>0</v>
      </c>
      <c r="Q569" s="6"/>
      <c r="R569" s="6" t="str">
        <f t="shared" ref="R569:R571" si="230">IFERROR($O569/N569-1, "N/A")</f>
        <v>N/A</v>
      </c>
      <c r="S569" s="6" t="str">
        <f t="shared" ref="S569:S571" si="231">IFERROR($O569/M569-1, "N/A")</f>
        <v>N/A</v>
      </c>
      <c r="T569" s="6" t="str">
        <f t="shared" ref="T569:T571" si="232">IFERROR($O569/L569-1, "N/A")</f>
        <v>N/A</v>
      </c>
      <c r="U569" s="6" t="str">
        <f t="shared" ref="U569:U571" si="233">IFERROR($O569/P569-1, "N/A")</f>
        <v>N/A</v>
      </c>
      <c r="V569" s="6" t="str">
        <f t="shared" ref="V569:V571" si="234">IFERROR(_xlfn.RRI(4,L569,O569), "N/A")</f>
        <v>N/A</v>
      </c>
      <c r="W569" s="6"/>
      <c r="X569" s="7">
        <f t="shared" ref="X569:X571" si="235">$O569-N569</f>
        <v>2258.37</v>
      </c>
      <c r="Y569" s="7">
        <f t="shared" ref="Y569:Y571" si="236">$O569-M569</f>
        <v>2258.37</v>
      </c>
      <c r="Z569" s="7">
        <f t="shared" ref="Z569:Z571" si="237">$O569-L569</f>
        <v>2258.37</v>
      </c>
      <c r="AA569" s="7">
        <f t="shared" ref="AA569:AA571" si="238">$O569-P569</f>
        <v>2258.37</v>
      </c>
      <c r="AB569" s="6"/>
      <c r="AC569" s="5">
        <f>SUMIF('KPI data 2022'!$B:$B, $B569,'KPI data 2022'!$AI:$AI)</f>
        <v>0</v>
      </c>
      <c r="AD569" s="5">
        <f>SUMIF('KPI data 2023'!$B:$B, $B569, 'KPI data 2023'!$AI:$AI)</f>
        <v>0</v>
      </c>
      <c r="AE569" s="5">
        <f>SUMIF('KPI data 2024'!$B:$B, $B569, 'KPI data 2024'!$AI:$AI)</f>
        <v>0</v>
      </c>
      <c r="AF569" s="5">
        <f t="shared" ref="AF569:AF571" si="239">O569</f>
        <v>2258.37</v>
      </c>
      <c r="AG569" s="5">
        <f>IF(D569="Switzerland",SUMIF('Combined Budget 2025 CHF'!$B:$B,$B569,'Combined Budget 2025 CHF'!$Q:$Q),SUMIF('Combined Budget 2025 EUR'!$B:$B,$B569,'Combined Budget 2025 EUR'!$Q:$Q))</f>
        <v>0</v>
      </c>
      <c r="AH569" s="6"/>
      <c r="AI569" s="6" t="str">
        <f t="shared" ref="AI569:AI571" si="240">IFERROR($AF569/AE569-1, "N/A")</f>
        <v>N/A</v>
      </c>
      <c r="AJ569" s="6" t="str">
        <f t="shared" ref="AJ569:AJ571" si="241">IFERROR($AF569/AD569-1, "N/A")</f>
        <v>N/A</v>
      </c>
      <c r="AK569" s="6" t="str">
        <f t="shared" ref="AK569:AK571" si="242">IFERROR($AF569/AC569-1, "N/A")</f>
        <v>N/A</v>
      </c>
      <c r="AL569" s="6" t="str">
        <f t="shared" ref="AL569:AL571" si="243">IFERROR($AF569/AG569-1, "N/A")</f>
        <v>N/A</v>
      </c>
      <c r="AM569" s="6" t="str">
        <f t="shared" ref="AM569:AM571" si="244">IFERROR(_xlfn.RRI(4,AC569,AF569), "N/A")</f>
        <v>N/A</v>
      </c>
      <c r="AN569" s="6"/>
      <c r="AO569" s="7">
        <f t="shared" ref="AO569:AO571" si="245">$AF569-AE569</f>
        <v>2258.37</v>
      </c>
      <c r="AP569" s="7">
        <f t="shared" ref="AP569:AP571" si="246">$AF569-AD569</f>
        <v>2258.37</v>
      </c>
      <c r="AQ569" s="7">
        <f t="shared" ref="AQ569:AQ571" si="247">$AF569-AC569</f>
        <v>2258.37</v>
      </c>
      <c r="AR569" s="7">
        <f t="shared" ref="AR569:AR571" si="248">$AF569-AG569</f>
        <v>2258.37</v>
      </c>
    </row>
    <row r="570" spans="2:44" x14ac:dyDescent="0.25">
      <c r="B570">
        <v>27047</v>
      </c>
      <c r="C570" t="s">
        <v>1307</v>
      </c>
      <c r="D570" t="s">
        <v>36</v>
      </c>
      <c r="E570" s="23" t="s">
        <v>515</v>
      </c>
      <c r="F570" s="1" t="s">
        <v>535</v>
      </c>
      <c r="G570" s="1" t="s">
        <v>106</v>
      </c>
      <c r="H570" t="s">
        <v>108</v>
      </c>
      <c r="I570" t="s">
        <v>64</v>
      </c>
      <c r="J570">
        <f>YEAR(VLOOKUP($B570, 'KPI data 2025'!$B:$H, 7, 0))</f>
        <v>2025</v>
      </c>
      <c r="K570">
        <f t="shared" si="229"/>
        <v>2025</v>
      </c>
      <c r="L570" s="5">
        <f>SUMIF('KPI data 2022'!$B:$B, $B570,'KPI data 2022'!$X:$X)</f>
        <v>0</v>
      </c>
      <c r="M570" s="5">
        <f>SUMIF('KPI data 2023'!$B:$B, $B570, 'KPI data 2023'!$X:$X)</f>
        <v>0</v>
      </c>
      <c r="N570" s="5">
        <f>SUMIF('KPI data 2024'!$B:$B, $B570, 'KPI data 2024'!$X:$X)</f>
        <v>0</v>
      </c>
      <c r="O570" s="5">
        <f>SUMIF('KPI data 2025'!$B:$B, $B570, 'KPI data 2025'!$X:$X)</f>
        <v>5696.35</v>
      </c>
      <c r="P570" s="5">
        <f>IF(D570="Switzerland",SUMIF('Combined Budget 2025 CHF'!$B:$B,$B570,'Combined Budget 2025 CHF'!$AF:$AF),SUMIF('Combined Budget 2025 EUR'!$B:$B,$B570,'Combined Budget 2025 EUR'!$AN:$AN))</f>
        <v>0</v>
      </c>
      <c r="Q570" s="6"/>
      <c r="R570" s="6" t="str">
        <f t="shared" si="230"/>
        <v>N/A</v>
      </c>
      <c r="S570" s="6" t="str">
        <f t="shared" si="231"/>
        <v>N/A</v>
      </c>
      <c r="T570" s="6" t="str">
        <f t="shared" si="232"/>
        <v>N/A</v>
      </c>
      <c r="U570" s="6" t="str">
        <f t="shared" si="233"/>
        <v>N/A</v>
      </c>
      <c r="V570" s="6" t="str">
        <f t="shared" si="234"/>
        <v>N/A</v>
      </c>
      <c r="W570" s="6"/>
      <c r="X570" s="7">
        <f t="shared" si="235"/>
        <v>5696.35</v>
      </c>
      <c r="Y570" s="7">
        <f t="shared" si="236"/>
        <v>5696.35</v>
      </c>
      <c r="Z570" s="7">
        <f t="shared" si="237"/>
        <v>5696.35</v>
      </c>
      <c r="AA570" s="7">
        <f t="shared" si="238"/>
        <v>5696.35</v>
      </c>
      <c r="AB570" s="6"/>
      <c r="AC570" s="5">
        <f>SUMIF('KPI data 2022'!$B:$B, $B570,'KPI data 2022'!$AI:$AI)</f>
        <v>0</v>
      </c>
      <c r="AD570" s="5">
        <f>SUMIF('KPI data 2023'!$B:$B, $B570, 'KPI data 2023'!$AI:$AI)</f>
        <v>0</v>
      </c>
      <c r="AE570" s="5">
        <f>SUMIF('KPI data 2024'!$B:$B, $B570, 'KPI data 2024'!$AI:$AI)</f>
        <v>0</v>
      </c>
      <c r="AF570" s="5">
        <f t="shared" si="239"/>
        <v>5696.35</v>
      </c>
      <c r="AG570" s="5">
        <f>IF(D570="Switzerland",SUMIF('Combined Budget 2025 CHF'!$B:$B,$B570,'Combined Budget 2025 CHF'!$Q:$Q),SUMIF('Combined Budget 2025 EUR'!$B:$B,$B570,'Combined Budget 2025 EUR'!$Q:$Q))</f>
        <v>0</v>
      </c>
      <c r="AH570" s="6"/>
      <c r="AI570" s="6" t="str">
        <f t="shared" si="240"/>
        <v>N/A</v>
      </c>
      <c r="AJ570" s="6" t="str">
        <f t="shared" si="241"/>
        <v>N/A</v>
      </c>
      <c r="AK570" s="6" t="str">
        <f t="shared" si="242"/>
        <v>N/A</v>
      </c>
      <c r="AL570" s="6" t="str">
        <f t="shared" si="243"/>
        <v>N/A</v>
      </c>
      <c r="AM570" s="6" t="str">
        <f t="shared" si="244"/>
        <v>N/A</v>
      </c>
      <c r="AN570" s="6"/>
      <c r="AO570" s="7">
        <f t="shared" si="245"/>
        <v>5696.35</v>
      </c>
      <c r="AP570" s="7">
        <f t="shared" si="246"/>
        <v>5696.35</v>
      </c>
      <c r="AQ570" s="7">
        <f t="shared" si="247"/>
        <v>5696.35</v>
      </c>
      <c r="AR570" s="7">
        <f t="shared" si="248"/>
        <v>5696.35</v>
      </c>
    </row>
    <row r="571" spans="2:44" x14ac:dyDescent="0.25">
      <c r="B571">
        <v>29033</v>
      </c>
      <c r="C571" t="s">
        <v>1309</v>
      </c>
      <c r="D571" t="s">
        <v>23</v>
      </c>
      <c r="E571" s="23" t="s">
        <v>18</v>
      </c>
      <c r="F571" s="1" t="s">
        <v>535</v>
      </c>
      <c r="G571" s="1" t="s">
        <v>106</v>
      </c>
      <c r="H571" t="s">
        <v>108</v>
      </c>
      <c r="I571" t="s">
        <v>64</v>
      </c>
      <c r="J571">
        <f>YEAR(VLOOKUP($B571, 'KPI data 2025'!$B:$H, 7, 0))</f>
        <v>2025</v>
      </c>
      <c r="K571">
        <f t="shared" si="229"/>
        <v>2025</v>
      </c>
      <c r="L571" s="5">
        <f>SUMIF('KPI data 2022'!$B:$B, $B571,'KPI data 2022'!$X:$X)</f>
        <v>0</v>
      </c>
      <c r="M571" s="5">
        <f>SUMIF('KPI data 2023'!$B:$B, $B571, 'KPI data 2023'!$X:$X)</f>
        <v>0</v>
      </c>
      <c r="N571" s="5">
        <f>SUMIF('KPI data 2024'!$B:$B, $B571, 'KPI data 2024'!$X:$X)</f>
        <v>0</v>
      </c>
      <c r="O571" s="5">
        <f>SUMIF('KPI data 2025'!$B:$B, $B571, 'KPI data 2025'!$X:$X)</f>
        <v>4910.37</v>
      </c>
      <c r="P571" s="5">
        <f>IF(D571="Switzerland",SUMIF('Combined Budget 2025 CHF'!$B:$B,$B571,'Combined Budget 2025 CHF'!$AF:$AF),SUMIF('Combined Budget 2025 EUR'!$B:$B,$B571,'Combined Budget 2025 EUR'!$AN:$AN))</f>
        <v>0</v>
      </c>
      <c r="Q571" s="6"/>
      <c r="R571" s="6" t="str">
        <f t="shared" si="230"/>
        <v>N/A</v>
      </c>
      <c r="S571" s="6" t="str">
        <f t="shared" si="231"/>
        <v>N/A</v>
      </c>
      <c r="T571" s="6" t="str">
        <f t="shared" si="232"/>
        <v>N/A</v>
      </c>
      <c r="U571" s="6" t="str">
        <f t="shared" si="233"/>
        <v>N/A</v>
      </c>
      <c r="V571" s="6" t="str">
        <f t="shared" si="234"/>
        <v>N/A</v>
      </c>
      <c r="W571" s="6"/>
      <c r="X571" s="7">
        <f t="shared" si="235"/>
        <v>4910.37</v>
      </c>
      <c r="Y571" s="7">
        <f t="shared" si="236"/>
        <v>4910.37</v>
      </c>
      <c r="Z571" s="7">
        <f t="shared" si="237"/>
        <v>4910.37</v>
      </c>
      <c r="AA571" s="7">
        <f t="shared" si="238"/>
        <v>4910.37</v>
      </c>
      <c r="AB571" s="6"/>
      <c r="AC571" s="5">
        <f>SUMIF('KPI data 2022'!$B:$B, $B571,'KPI data 2022'!$AI:$AI)</f>
        <v>0</v>
      </c>
      <c r="AD571" s="5">
        <f>SUMIF('KPI data 2023'!$B:$B, $B571, 'KPI data 2023'!$AI:$AI)</f>
        <v>0</v>
      </c>
      <c r="AE571" s="5">
        <f>SUMIF('KPI data 2024'!$B:$B, $B571, 'KPI data 2024'!$AI:$AI)</f>
        <v>0</v>
      </c>
      <c r="AF571" s="5">
        <f t="shared" si="239"/>
        <v>4910.37</v>
      </c>
      <c r="AG571" s="5">
        <f>IF(D571="Switzerland",SUMIF('Combined Budget 2025 CHF'!$B:$B,$B571,'Combined Budget 2025 CHF'!$Q:$Q),SUMIF('Combined Budget 2025 EUR'!$B:$B,$B571,'Combined Budget 2025 EUR'!$Q:$Q))</f>
        <v>0</v>
      </c>
      <c r="AH571" s="6"/>
      <c r="AI571" s="6" t="str">
        <f t="shared" si="240"/>
        <v>N/A</v>
      </c>
      <c r="AJ571" s="6" t="str">
        <f t="shared" si="241"/>
        <v>N/A</v>
      </c>
      <c r="AK571" s="6" t="str">
        <f t="shared" si="242"/>
        <v>N/A</v>
      </c>
      <c r="AL571" s="6" t="str">
        <f t="shared" si="243"/>
        <v>N/A</v>
      </c>
      <c r="AM571" s="6" t="str">
        <f t="shared" si="244"/>
        <v>N/A</v>
      </c>
      <c r="AN571" s="6"/>
      <c r="AO571" s="7">
        <f t="shared" si="245"/>
        <v>4910.37</v>
      </c>
      <c r="AP571" s="7">
        <f t="shared" si="246"/>
        <v>4910.37</v>
      </c>
      <c r="AQ571" s="7">
        <f t="shared" si="247"/>
        <v>4910.37</v>
      </c>
      <c r="AR571" s="7">
        <f t="shared" si="248"/>
        <v>4910.37</v>
      </c>
    </row>
  </sheetData>
  <autoFilter ref="B2:AA568" xr:uid="{DDD7ABD4-C8A9-4D6B-B39B-78D9478D210A}">
    <sortState xmlns:xlrd2="http://schemas.microsoft.com/office/spreadsheetml/2017/richdata2" ref="B128:AA543">
      <sortCondition ref="H2:H568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DEC3-0EEF-4B21-AE2E-9E83C2B94906}">
  <dimension ref="B2:M88"/>
  <sheetViews>
    <sheetView showGridLines="0" topLeftCell="A63" workbookViewId="0">
      <selection activeCell="I90" sqref="I90"/>
    </sheetView>
  </sheetViews>
  <sheetFormatPr defaultColWidth="8.85546875" defaultRowHeight="15" x14ac:dyDescent="0.25"/>
  <cols>
    <col min="2" max="2" width="10.7109375" customWidth="1"/>
    <col min="3" max="3" width="39.42578125" bestFit="1" customWidth="1"/>
    <col min="4" max="5" width="16.85546875" customWidth="1"/>
    <col min="6" max="6" width="15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</cols>
  <sheetData>
    <row r="2" spans="2:13" ht="30" x14ac:dyDescent="0.25">
      <c r="B2" s="2" t="s">
        <v>44</v>
      </c>
      <c r="C2" s="2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4" t="s">
        <v>50</v>
      </c>
      <c r="I2" s="3" t="s">
        <v>51</v>
      </c>
      <c r="J2" s="3" t="s">
        <v>52</v>
      </c>
      <c r="K2" s="4" t="s">
        <v>53</v>
      </c>
      <c r="L2" s="3" t="s">
        <v>54</v>
      </c>
      <c r="M2" s="4" t="s">
        <v>55</v>
      </c>
    </row>
    <row r="3" spans="2:13" x14ac:dyDescent="0.25">
      <c r="B3" s="8">
        <v>20097</v>
      </c>
      <c r="C3" s="8" t="s">
        <v>120</v>
      </c>
      <c r="D3" t="s">
        <v>23</v>
      </c>
      <c r="E3" t="s">
        <v>16</v>
      </c>
      <c r="F3" t="s">
        <v>106</v>
      </c>
      <c r="G3" s="19" t="s">
        <v>127</v>
      </c>
      <c r="H3" s="20"/>
      <c r="I3" s="19" t="s">
        <v>128</v>
      </c>
      <c r="J3" s="7">
        <v>27253.64</v>
      </c>
      <c r="K3" s="20">
        <v>28000</v>
      </c>
      <c r="M3" s="20" t="s">
        <v>68</v>
      </c>
    </row>
    <row r="4" spans="2:13" x14ac:dyDescent="0.25">
      <c r="B4">
        <v>20106</v>
      </c>
      <c r="C4" t="s">
        <v>156</v>
      </c>
      <c r="D4" t="s">
        <v>23</v>
      </c>
      <c r="E4" t="s">
        <v>16</v>
      </c>
      <c r="F4" t="s">
        <v>106</v>
      </c>
      <c r="G4" s="19" t="s">
        <v>127</v>
      </c>
      <c r="H4" s="20"/>
      <c r="I4" s="19" t="s">
        <v>128</v>
      </c>
      <c r="J4" s="7">
        <v>19012.77</v>
      </c>
      <c r="K4" s="20">
        <v>20000</v>
      </c>
      <c r="M4" s="20" t="s">
        <v>68</v>
      </c>
    </row>
    <row r="5" spans="2:13" x14ac:dyDescent="0.25">
      <c r="B5">
        <v>20255</v>
      </c>
      <c r="C5" t="s">
        <v>157</v>
      </c>
      <c r="D5" t="s">
        <v>23</v>
      </c>
      <c r="E5" t="s">
        <v>16</v>
      </c>
      <c r="F5" t="s">
        <v>106</v>
      </c>
      <c r="G5" s="19" t="s">
        <v>127</v>
      </c>
      <c r="H5" s="20"/>
      <c r="I5" s="19" t="s">
        <v>128</v>
      </c>
      <c r="J5" s="7">
        <v>26100.01</v>
      </c>
      <c r="K5" s="20">
        <v>26000</v>
      </c>
      <c r="M5" s="20" t="s">
        <v>68</v>
      </c>
    </row>
    <row r="6" spans="2:13" x14ac:dyDescent="0.25">
      <c r="B6">
        <v>20263</v>
      </c>
      <c r="C6" t="s">
        <v>121</v>
      </c>
      <c r="D6" t="s">
        <v>23</v>
      </c>
      <c r="E6" t="s">
        <v>16</v>
      </c>
      <c r="F6" t="s">
        <v>106</v>
      </c>
      <c r="G6" s="19" t="s">
        <v>127</v>
      </c>
      <c r="H6" s="20"/>
      <c r="I6" s="19" t="s">
        <v>128</v>
      </c>
      <c r="J6" s="7">
        <v>40802.74</v>
      </c>
      <c r="K6" s="20">
        <v>43000</v>
      </c>
      <c r="M6" s="20" t="s">
        <v>65</v>
      </c>
    </row>
    <row r="7" spans="2:13" x14ac:dyDescent="0.25">
      <c r="B7" s="46">
        <v>20266</v>
      </c>
      <c r="C7" s="46" t="s">
        <v>122</v>
      </c>
      <c r="D7" t="s">
        <v>23</v>
      </c>
      <c r="E7" t="s">
        <v>16</v>
      </c>
      <c r="F7" t="s">
        <v>106</v>
      </c>
      <c r="G7" s="19" t="s">
        <v>127</v>
      </c>
      <c r="H7" s="20"/>
      <c r="I7" s="19" t="s">
        <v>128</v>
      </c>
      <c r="J7" s="7">
        <v>61046.21</v>
      </c>
      <c r="K7" s="20">
        <v>62000</v>
      </c>
      <c r="M7" s="20" t="s">
        <v>68</v>
      </c>
    </row>
    <row r="8" spans="2:13" x14ac:dyDescent="0.25">
      <c r="B8">
        <v>20370</v>
      </c>
      <c r="C8" t="s">
        <v>158</v>
      </c>
      <c r="D8" t="s">
        <v>23</v>
      </c>
      <c r="E8" t="s">
        <v>16</v>
      </c>
      <c r="F8" t="s">
        <v>106</v>
      </c>
      <c r="G8" s="19" t="s">
        <v>127</v>
      </c>
      <c r="H8" s="20"/>
      <c r="I8" s="19" t="s">
        <v>128</v>
      </c>
      <c r="J8" s="7">
        <v>30646.91</v>
      </c>
      <c r="K8" s="20">
        <v>34000</v>
      </c>
      <c r="M8" s="20" t="s">
        <v>65</v>
      </c>
    </row>
    <row r="9" spans="2:13" x14ac:dyDescent="0.25">
      <c r="B9" s="46">
        <v>20598</v>
      </c>
      <c r="C9" s="46" t="s">
        <v>123</v>
      </c>
      <c r="D9" t="s">
        <v>23</v>
      </c>
      <c r="E9" t="s">
        <v>16</v>
      </c>
      <c r="F9" t="s">
        <v>106</v>
      </c>
      <c r="G9" s="19" t="s">
        <v>127</v>
      </c>
      <c r="H9" s="20"/>
      <c r="I9" s="19" t="s">
        <v>128</v>
      </c>
      <c r="J9" s="7">
        <v>70864.570000000007</v>
      </c>
      <c r="K9" s="20">
        <v>50000</v>
      </c>
      <c r="M9" s="20" t="s">
        <v>88</v>
      </c>
    </row>
    <row r="10" spans="2:13" x14ac:dyDescent="0.25">
      <c r="B10" s="8">
        <v>20674</v>
      </c>
      <c r="C10" s="8" t="s">
        <v>124</v>
      </c>
      <c r="D10" t="s">
        <v>23</v>
      </c>
      <c r="E10" t="s">
        <v>16</v>
      </c>
      <c r="F10">
        <v>0</v>
      </c>
      <c r="G10" s="19" t="s">
        <v>127</v>
      </c>
      <c r="H10" s="20"/>
      <c r="I10" s="19" t="s">
        <v>128</v>
      </c>
      <c r="J10" s="7">
        <v>92430.47</v>
      </c>
      <c r="K10" s="20">
        <v>95000</v>
      </c>
      <c r="M10" s="20" t="s">
        <v>68</v>
      </c>
    </row>
    <row r="11" spans="2:13" x14ac:dyDescent="0.25">
      <c r="B11">
        <v>20768</v>
      </c>
      <c r="C11" t="s">
        <v>161</v>
      </c>
      <c r="D11" t="s">
        <v>23</v>
      </c>
      <c r="E11" t="s">
        <v>16</v>
      </c>
      <c r="F11" t="s">
        <v>564</v>
      </c>
      <c r="G11" s="19" t="s">
        <v>127</v>
      </c>
      <c r="H11" s="20"/>
      <c r="I11" s="19" t="s">
        <v>128</v>
      </c>
      <c r="J11" s="7">
        <v>32377.18</v>
      </c>
      <c r="K11" s="20">
        <v>33000</v>
      </c>
      <c r="M11" s="20" t="s">
        <v>68</v>
      </c>
    </row>
    <row r="12" spans="2:13" x14ac:dyDescent="0.25">
      <c r="B12" s="8">
        <v>20933</v>
      </c>
      <c r="C12" s="8" t="s">
        <v>125</v>
      </c>
      <c r="D12" t="s">
        <v>23</v>
      </c>
      <c r="E12" t="s">
        <v>16</v>
      </c>
      <c r="F12" t="s">
        <v>533</v>
      </c>
      <c r="G12" s="19" t="s">
        <v>127</v>
      </c>
      <c r="H12" s="20"/>
      <c r="I12" s="19" t="s">
        <v>128</v>
      </c>
      <c r="J12" s="7">
        <v>28202.059999999998</v>
      </c>
      <c r="K12" s="20">
        <v>30000</v>
      </c>
      <c r="M12" s="20" t="s">
        <v>68</v>
      </c>
    </row>
    <row r="13" spans="2:13" x14ac:dyDescent="0.25">
      <c r="B13">
        <v>20948</v>
      </c>
      <c r="C13" t="s">
        <v>165</v>
      </c>
      <c r="D13" t="s">
        <v>23</v>
      </c>
      <c r="E13" t="s">
        <v>16</v>
      </c>
      <c r="F13" t="s">
        <v>106</v>
      </c>
      <c r="G13" s="19">
        <v>2022</v>
      </c>
      <c r="H13" s="20"/>
      <c r="I13" s="19" t="s">
        <v>128</v>
      </c>
      <c r="J13" s="7">
        <v>39367.539999999994</v>
      </c>
      <c r="K13" s="20">
        <v>44000</v>
      </c>
      <c r="M13" s="20" t="s">
        <v>65</v>
      </c>
    </row>
    <row r="14" spans="2:13" x14ac:dyDescent="0.25">
      <c r="B14">
        <v>20172</v>
      </c>
      <c r="C14" t="s">
        <v>129</v>
      </c>
      <c r="D14" t="s">
        <v>23</v>
      </c>
      <c r="E14" t="s">
        <v>16</v>
      </c>
      <c r="F14" t="s">
        <v>533</v>
      </c>
      <c r="G14" s="19" t="s">
        <v>127</v>
      </c>
      <c r="H14" s="20"/>
      <c r="I14" s="19" t="s">
        <v>710</v>
      </c>
      <c r="J14" s="7">
        <v>19157.530000000002</v>
      </c>
      <c r="K14" s="20">
        <v>20000</v>
      </c>
      <c r="M14" s="20" t="s">
        <v>68</v>
      </c>
    </row>
    <row r="15" spans="2:13" x14ac:dyDescent="0.25">
      <c r="B15">
        <v>20781</v>
      </c>
      <c r="C15" t="s">
        <v>130</v>
      </c>
      <c r="D15" t="s">
        <v>23</v>
      </c>
      <c r="E15" t="s">
        <v>16</v>
      </c>
      <c r="F15" t="s">
        <v>106</v>
      </c>
      <c r="G15" s="19" t="s">
        <v>127</v>
      </c>
      <c r="H15" s="20"/>
      <c r="I15" s="19" t="s">
        <v>133</v>
      </c>
      <c r="J15" s="7">
        <v>8738.66</v>
      </c>
      <c r="K15" s="20">
        <v>10000</v>
      </c>
      <c r="M15" s="20" t="s">
        <v>68</v>
      </c>
    </row>
    <row r="16" spans="2:13" x14ac:dyDescent="0.25">
      <c r="B16">
        <v>20877</v>
      </c>
      <c r="C16" t="s">
        <v>131</v>
      </c>
      <c r="D16" t="s">
        <v>23</v>
      </c>
      <c r="E16" t="s">
        <v>16</v>
      </c>
      <c r="F16" t="s">
        <v>106</v>
      </c>
      <c r="G16" s="19" t="s">
        <v>127</v>
      </c>
      <c r="H16" s="20"/>
      <c r="I16" s="19" t="s">
        <v>133</v>
      </c>
      <c r="J16" s="7">
        <v>31511.68</v>
      </c>
      <c r="K16" s="20">
        <v>35000</v>
      </c>
      <c r="M16" s="20" t="s">
        <v>65</v>
      </c>
    </row>
    <row r="17" spans="2:13" x14ac:dyDescent="0.25">
      <c r="B17">
        <v>20923</v>
      </c>
      <c r="C17" t="s">
        <v>166</v>
      </c>
      <c r="D17" t="s">
        <v>23</v>
      </c>
      <c r="E17" t="s">
        <v>16</v>
      </c>
      <c r="F17" t="s">
        <v>106</v>
      </c>
      <c r="G17" s="19">
        <v>2022</v>
      </c>
      <c r="H17" s="20"/>
      <c r="I17" s="19" t="s">
        <v>133</v>
      </c>
      <c r="J17" s="7">
        <v>14797.269999999999</v>
      </c>
      <c r="K17" s="20">
        <v>5000</v>
      </c>
      <c r="M17" s="20" t="s">
        <v>88</v>
      </c>
    </row>
    <row r="18" spans="2:13" x14ac:dyDescent="0.25">
      <c r="B18">
        <v>20009</v>
      </c>
      <c r="C18" t="s">
        <v>167</v>
      </c>
      <c r="D18" t="s">
        <v>23</v>
      </c>
      <c r="E18" t="s">
        <v>16</v>
      </c>
      <c r="F18" t="s">
        <v>106</v>
      </c>
      <c r="G18" s="19" t="s">
        <v>127</v>
      </c>
      <c r="H18" s="20"/>
      <c r="I18" s="19" t="s">
        <v>174</v>
      </c>
      <c r="J18" s="7">
        <v>27490.55</v>
      </c>
      <c r="K18" s="20">
        <v>30000</v>
      </c>
      <c r="M18" s="20" t="s">
        <v>65</v>
      </c>
    </row>
    <row r="19" spans="2:13" x14ac:dyDescent="0.25">
      <c r="B19">
        <v>20161</v>
      </c>
      <c r="C19" t="s">
        <v>168</v>
      </c>
      <c r="D19" t="s">
        <v>23</v>
      </c>
      <c r="E19" t="s">
        <v>16</v>
      </c>
      <c r="F19" t="s">
        <v>106</v>
      </c>
      <c r="G19" s="19" t="s">
        <v>127</v>
      </c>
      <c r="H19" s="20"/>
      <c r="I19" s="19" t="s">
        <v>174</v>
      </c>
      <c r="J19" s="7">
        <v>15722.470000000001</v>
      </c>
      <c r="K19" s="20">
        <v>18000</v>
      </c>
      <c r="M19" s="20" t="s">
        <v>65</v>
      </c>
    </row>
    <row r="20" spans="2:13" x14ac:dyDescent="0.25">
      <c r="B20">
        <v>20340</v>
      </c>
      <c r="C20" t="s">
        <v>134</v>
      </c>
      <c r="D20" t="s">
        <v>23</v>
      </c>
      <c r="E20" t="s">
        <v>16</v>
      </c>
      <c r="F20" t="s">
        <v>533</v>
      </c>
      <c r="G20" s="19" t="s">
        <v>127</v>
      </c>
      <c r="H20" s="20"/>
      <c r="I20" s="19" t="s">
        <v>174</v>
      </c>
      <c r="J20" s="7">
        <v>15732.830000000002</v>
      </c>
      <c r="K20" s="20">
        <v>16000</v>
      </c>
      <c r="M20" s="20" t="s">
        <v>68</v>
      </c>
    </row>
    <row r="21" spans="2:13" x14ac:dyDescent="0.25">
      <c r="B21">
        <v>20920</v>
      </c>
      <c r="C21" t="s">
        <v>135</v>
      </c>
      <c r="D21" t="s">
        <v>23</v>
      </c>
      <c r="E21" t="s">
        <v>16</v>
      </c>
      <c r="F21" t="s">
        <v>106</v>
      </c>
      <c r="G21" s="19" t="s">
        <v>127</v>
      </c>
      <c r="H21" s="20"/>
      <c r="I21" s="19" t="s">
        <v>174</v>
      </c>
      <c r="J21" s="7">
        <v>11103.289999999999</v>
      </c>
      <c r="K21" s="20">
        <v>12000</v>
      </c>
      <c r="M21" s="20" t="s">
        <v>68</v>
      </c>
    </row>
    <row r="22" spans="2:13" x14ac:dyDescent="0.25">
      <c r="B22">
        <v>20347</v>
      </c>
      <c r="C22" t="s">
        <v>136</v>
      </c>
      <c r="D22" t="s">
        <v>23</v>
      </c>
      <c r="E22" t="s">
        <v>16</v>
      </c>
      <c r="F22" t="s">
        <v>106</v>
      </c>
      <c r="G22" s="19" t="s">
        <v>127</v>
      </c>
      <c r="H22" s="20"/>
      <c r="I22" s="19" t="s">
        <v>141</v>
      </c>
      <c r="J22" s="7">
        <v>7668.2199999999993</v>
      </c>
      <c r="K22" s="20">
        <v>8000</v>
      </c>
      <c r="M22" s="20" t="s">
        <v>68</v>
      </c>
    </row>
    <row r="23" spans="2:13" x14ac:dyDescent="0.25">
      <c r="B23">
        <v>20441</v>
      </c>
      <c r="C23" t="s">
        <v>137</v>
      </c>
      <c r="D23" t="s">
        <v>23</v>
      </c>
      <c r="E23" t="s">
        <v>16</v>
      </c>
      <c r="F23">
        <v>0</v>
      </c>
      <c r="G23" s="19" t="s">
        <v>127</v>
      </c>
      <c r="H23" s="20"/>
      <c r="I23" s="19" t="s">
        <v>141</v>
      </c>
      <c r="J23" s="7">
        <v>7290.92</v>
      </c>
      <c r="K23" s="20">
        <v>8000</v>
      </c>
      <c r="M23" s="20" t="s">
        <v>68</v>
      </c>
    </row>
    <row r="24" spans="2:13" x14ac:dyDescent="0.25">
      <c r="B24">
        <v>20511</v>
      </c>
      <c r="C24" t="s">
        <v>138</v>
      </c>
      <c r="D24" t="s">
        <v>23</v>
      </c>
      <c r="E24" t="s">
        <v>16</v>
      </c>
      <c r="F24" t="s">
        <v>106</v>
      </c>
      <c r="G24" s="19" t="s">
        <v>127</v>
      </c>
      <c r="H24" s="20"/>
      <c r="I24" s="19" t="s">
        <v>141</v>
      </c>
      <c r="J24" s="7">
        <v>4860.3200000000006</v>
      </c>
      <c r="K24" s="20">
        <v>5000</v>
      </c>
      <c r="M24" s="20" t="s">
        <v>68</v>
      </c>
    </row>
    <row r="25" spans="2:13" x14ac:dyDescent="0.25">
      <c r="B25">
        <v>20576</v>
      </c>
      <c r="C25" t="s">
        <v>139</v>
      </c>
      <c r="D25" t="s">
        <v>23</v>
      </c>
      <c r="E25" t="s">
        <v>16</v>
      </c>
      <c r="F25">
        <v>0</v>
      </c>
      <c r="G25" s="19" t="s">
        <v>127</v>
      </c>
      <c r="H25" s="20"/>
      <c r="I25" s="19" t="s">
        <v>141</v>
      </c>
      <c r="J25" s="7">
        <v>11619.81</v>
      </c>
      <c r="K25" s="20">
        <v>13000</v>
      </c>
      <c r="M25" s="20" t="s">
        <v>65</v>
      </c>
    </row>
    <row r="26" spans="2:13" x14ac:dyDescent="0.25">
      <c r="B26" s="60">
        <v>20475</v>
      </c>
      <c r="C26" s="60" t="s">
        <v>142</v>
      </c>
      <c r="D26" t="s">
        <v>23</v>
      </c>
      <c r="E26" t="s">
        <v>16</v>
      </c>
      <c r="F26" t="s">
        <v>533</v>
      </c>
      <c r="G26" s="19" t="s">
        <v>127</v>
      </c>
      <c r="H26" s="20"/>
      <c r="I26" s="19" t="s">
        <v>711</v>
      </c>
      <c r="J26" s="7">
        <v>522.1</v>
      </c>
      <c r="K26" s="20">
        <v>1000</v>
      </c>
      <c r="M26" s="20" t="s">
        <v>88</v>
      </c>
    </row>
    <row r="27" spans="2:13" x14ac:dyDescent="0.25">
      <c r="B27">
        <v>20093</v>
      </c>
      <c r="C27" t="s">
        <v>143</v>
      </c>
      <c r="D27" t="s">
        <v>23</v>
      </c>
      <c r="E27" t="s">
        <v>16</v>
      </c>
      <c r="F27" t="s">
        <v>545</v>
      </c>
      <c r="G27" s="19" t="s">
        <v>127</v>
      </c>
      <c r="H27" s="20"/>
      <c r="I27" s="19" t="s">
        <v>712</v>
      </c>
      <c r="J27" s="7">
        <v>5859.8899999999994</v>
      </c>
      <c r="K27" s="20">
        <v>6000</v>
      </c>
      <c r="M27" s="20" t="s">
        <v>68</v>
      </c>
    </row>
    <row r="28" spans="2:13" x14ac:dyDescent="0.25">
      <c r="B28" s="60">
        <v>20253</v>
      </c>
      <c r="C28" s="60" t="s">
        <v>169</v>
      </c>
      <c r="D28" t="s">
        <v>23</v>
      </c>
      <c r="E28" t="s">
        <v>16</v>
      </c>
      <c r="F28" t="s">
        <v>106</v>
      </c>
      <c r="G28" s="19" t="s">
        <v>127</v>
      </c>
      <c r="H28" s="20"/>
      <c r="I28" s="19" t="s">
        <v>712</v>
      </c>
      <c r="J28" s="7">
        <v>1868.4699999999998</v>
      </c>
      <c r="K28" s="20">
        <v>2000</v>
      </c>
      <c r="M28" s="20" t="s">
        <v>68</v>
      </c>
    </row>
    <row r="29" spans="2:13" x14ac:dyDescent="0.25">
      <c r="B29" s="60">
        <v>20924</v>
      </c>
      <c r="C29" s="60" t="s">
        <v>170</v>
      </c>
      <c r="D29" t="s">
        <v>23</v>
      </c>
      <c r="E29" t="s">
        <v>16</v>
      </c>
      <c r="F29" t="s">
        <v>106</v>
      </c>
      <c r="G29" s="19" t="s">
        <v>127</v>
      </c>
      <c r="H29" s="20"/>
      <c r="I29" s="19" t="s">
        <v>712</v>
      </c>
      <c r="J29" s="7">
        <v>0</v>
      </c>
      <c r="K29" s="20">
        <v>0</v>
      </c>
      <c r="M29" s="20" t="s">
        <v>88</v>
      </c>
    </row>
    <row r="30" spans="2:13" x14ac:dyDescent="0.25">
      <c r="B30">
        <v>20956</v>
      </c>
      <c r="C30" t="s">
        <v>171</v>
      </c>
      <c r="D30" t="s">
        <v>23</v>
      </c>
      <c r="E30" t="s">
        <v>16</v>
      </c>
      <c r="F30" t="s">
        <v>106</v>
      </c>
      <c r="G30" s="19">
        <v>2022</v>
      </c>
      <c r="H30" s="20"/>
      <c r="I30" s="19" t="s">
        <v>712</v>
      </c>
      <c r="J30" s="7">
        <v>2890.82</v>
      </c>
      <c r="K30" s="20">
        <v>3000</v>
      </c>
      <c r="M30" s="20" t="s">
        <v>68</v>
      </c>
    </row>
    <row r="31" spans="2:13" x14ac:dyDescent="0.25">
      <c r="B31">
        <v>20995</v>
      </c>
      <c r="C31" t="s">
        <v>144</v>
      </c>
      <c r="D31" t="s">
        <v>23</v>
      </c>
      <c r="E31" t="s">
        <v>16</v>
      </c>
      <c r="F31" t="s">
        <v>106</v>
      </c>
      <c r="G31" s="19">
        <v>2023</v>
      </c>
      <c r="H31" s="20"/>
      <c r="I31" s="19" t="s">
        <v>712</v>
      </c>
      <c r="J31" s="7">
        <v>2076.89</v>
      </c>
      <c r="K31" s="20">
        <v>3000</v>
      </c>
      <c r="M31" s="20" t="s">
        <v>68</v>
      </c>
    </row>
    <row r="32" spans="2:13" x14ac:dyDescent="0.25">
      <c r="B32">
        <v>29024</v>
      </c>
      <c r="C32" t="s">
        <v>153</v>
      </c>
      <c r="D32" t="s">
        <v>23</v>
      </c>
      <c r="E32" t="s">
        <v>16</v>
      </c>
      <c r="F32" t="s">
        <v>106</v>
      </c>
      <c r="G32" s="19">
        <v>2025</v>
      </c>
      <c r="H32" s="20"/>
      <c r="I32" s="19" t="s">
        <v>108</v>
      </c>
      <c r="J32" s="7">
        <v>49506.759999999995</v>
      </c>
      <c r="K32" s="20">
        <v>60000</v>
      </c>
      <c r="M32" s="20"/>
    </row>
    <row r="33" spans="2:13" x14ac:dyDescent="0.25">
      <c r="B33" t="s">
        <v>155</v>
      </c>
      <c r="C33" t="s">
        <v>117</v>
      </c>
      <c r="D33" t="s">
        <v>23</v>
      </c>
      <c r="E33" t="s">
        <v>16</v>
      </c>
      <c r="G33" s="19">
        <v>2026</v>
      </c>
      <c r="H33" s="20">
        <v>10</v>
      </c>
      <c r="I33" t="s">
        <v>118</v>
      </c>
      <c r="K33" s="24">
        <v>80000</v>
      </c>
    </row>
    <row r="34" spans="2:13" x14ac:dyDescent="0.25">
      <c r="B34">
        <v>20018</v>
      </c>
      <c r="C34" t="s">
        <v>63</v>
      </c>
      <c r="D34" t="s">
        <v>23</v>
      </c>
      <c r="E34" t="s">
        <v>18</v>
      </c>
      <c r="F34" t="s">
        <v>106</v>
      </c>
      <c r="G34" s="19" t="s">
        <v>127</v>
      </c>
      <c r="H34" s="20" t="s">
        <v>64</v>
      </c>
      <c r="I34" s="19" t="s">
        <v>128</v>
      </c>
      <c r="J34" s="7">
        <v>45228.2</v>
      </c>
      <c r="K34" s="20">
        <v>48000</v>
      </c>
      <c r="M34" s="20" t="s">
        <v>65</v>
      </c>
    </row>
    <row r="35" spans="2:13" x14ac:dyDescent="0.25">
      <c r="B35">
        <v>20147</v>
      </c>
      <c r="C35" t="s">
        <v>126</v>
      </c>
      <c r="D35" t="s">
        <v>23</v>
      </c>
      <c r="E35" t="s">
        <v>18</v>
      </c>
      <c r="F35" t="s">
        <v>106</v>
      </c>
      <c r="G35" s="19" t="s">
        <v>127</v>
      </c>
      <c r="H35" s="20" t="s">
        <v>64</v>
      </c>
      <c r="I35" s="19" t="s">
        <v>128</v>
      </c>
      <c r="J35" s="7">
        <v>47806.299999999996</v>
      </c>
      <c r="K35" s="20">
        <v>50000</v>
      </c>
      <c r="M35" s="20" t="s">
        <v>65</v>
      </c>
    </row>
    <row r="36" spans="2:13" x14ac:dyDescent="0.25">
      <c r="B36">
        <v>20395</v>
      </c>
      <c r="C36" t="s">
        <v>66</v>
      </c>
      <c r="D36" t="s">
        <v>23</v>
      </c>
      <c r="E36" t="s">
        <v>18</v>
      </c>
      <c r="F36" t="s">
        <v>106</v>
      </c>
      <c r="G36" s="19" t="s">
        <v>127</v>
      </c>
      <c r="H36" s="20" t="s">
        <v>64</v>
      </c>
      <c r="I36" s="19" t="s">
        <v>128</v>
      </c>
      <c r="J36" s="7">
        <v>38545.42</v>
      </c>
      <c r="K36" s="20">
        <v>40000</v>
      </c>
      <c r="M36" s="20" t="s">
        <v>65</v>
      </c>
    </row>
    <row r="37" spans="2:13" x14ac:dyDescent="0.25">
      <c r="B37">
        <v>20519</v>
      </c>
      <c r="C37" t="s">
        <v>67</v>
      </c>
      <c r="D37" t="s">
        <v>23</v>
      </c>
      <c r="E37" t="s">
        <v>18</v>
      </c>
      <c r="F37">
        <v>0</v>
      </c>
      <c r="G37" s="19" t="s">
        <v>127</v>
      </c>
      <c r="H37" s="20" t="s">
        <v>64</v>
      </c>
      <c r="I37" s="19" t="s">
        <v>128</v>
      </c>
      <c r="J37" s="7">
        <v>19654.559999999998</v>
      </c>
      <c r="K37" s="20">
        <v>20000</v>
      </c>
      <c r="M37" s="20" t="s">
        <v>68</v>
      </c>
    </row>
    <row r="38" spans="2:13" x14ac:dyDescent="0.25">
      <c r="B38">
        <v>20772</v>
      </c>
      <c r="C38" t="s">
        <v>69</v>
      </c>
      <c r="D38" t="s">
        <v>23</v>
      </c>
      <c r="E38" t="s">
        <v>18</v>
      </c>
      <c r="F38" t="s">
        <v>564</v>
      </c>
      <c r="G38" s="19" t="s">
        <v>127</v>
      </c>
      <c r="H38" s="20" t="s">
        <v>64</v>
      </c>
      <c r="I38" s="19" t="s">
        <v>128</v>
      </c>
      <c r="J38" s="7">
        <v>143991.41</v>
      </c>
      <c r="K38" s="20">
        <v>148000</v>
      </c>
      <c r="M38" s="20" t="s">
        <v>65</v>
      </c>
    </row>
    <row r="39" spans="2:13" x14ac:dyDescent="0.25">
      <c r="B39">
        <v>20881</v>
      </c>
      <c r="C39" t="s">
        <v>70</v>
      </c>
      <c r="D39" t="s">
        <v>23</v>
      </c>
      <c r="E39" t="s">
        <v>18</v>
      </c>
      <c r="F39">
        <v>0</v>
      </c>
      <c r="G39" s="19" t="s">
        <v>127</v>
      </c>
      <c r="H39" s="20" t="s">
        <v>64</v>
      </c>
      <c r="I39" s="19" t="s">
        <v>128</v>
      </c>
      <c r="J39" s="7">
        <v>16613.580000000002</v>
      </c>
      <c r="K39" s="20">
        <v>17000</v>
      </c>
      <c r="M39" s="20" t="s">
        <v>68</v>
      </c>
    </row>
    <row r="40" spans="2:13" x14ac:dyDescent="0.25">
      <c r="B40">
        <v>20985</v>
      </c>
      <c r="C40" t="s">
        <v>71</v>
      </c>
      <c r="D40" t="s">
        <v>23</v>
      </c>
      <c r="E40" t="s">
        <v>18</v>
      </c>
      <c r="F40" t="s">
        <v>106</v>
      </c>
      <c r="G40" s="19">
        <v>2023</v>
      </c>
      <c r="H40" s="20" t="s">
        <v>64</v>
      </c>
      <c r="I40" s="19" t="s">
        <v>128</v>
      </c>
      <c r="J40" s="7">
        <v>17987.62</v>
      </c>
      <c r="K40" s="20">
        <v>18000</v>
      </c>
      <c r="M40" s="20" t="s">
        <v>68</v>
      </c>
    </row>
    <row r="41" spans="2:13" x14ac:dyDescent="0.25">
      <c r="B41">
        <v>20445</v>
      </c>
      <c r="C41" t="s">
        <v>72</v>
      </c>
      <c r="D41" t="s">
        <v>23</v>
      </c>
      <c r="E41" t="s">
        <v>18</v>
      </c>
      <c r="F41" t="s">
        <v>106</v>
      </c>
      <c r="G41" s="19" t="s">
        <v>127</v>
      </c>
      <c r="H41" s="20" t="s">
        <v>64</v>
      </c>
      <c r="I41" s="19" t="s">
        <v>713</v>
      </c>
      <c r="J41" s="7">
        <v>36159.64</v>
      </c>
      <c r="K41" s="20">
        <v>38000</v>
      </c>
      <c r="M41" s="20" t="s">
        <v>65</v>
      </c>
    </row>
    <row r="42" spans="2:13" x14ac:dyDescent="0.25">
      <c r="B42">
        <v>20507</v>
      </c>
      <c r="C42" t="s">
        <v>132</v>
      </c>
      <c r="D42" t="s">
        <v>23</v>
      </c>
      <c r="E42" t="s">
        <v>18</v>
      </c>
      <c r="F42" t="s">
        <v>106</v>
      </c>
      <c r="G42" s="19" t="s">
        <v>127</v>
      </c>
      <c r="H42" s="20" t="s">
        <v>64</v>
      </c>
      <c r="I42" s="19" t="s">
        <v>133</v>
      </c>
      <c r="J42" s="7">
        <v>13721.990000000002</v>
      </c>
      <c r="K42" s="20">
        <v>15000</v>
      </c>
      <c r="M42" s="20" t="s">
        <v>65</v>
      </c>
    </row>
    <row r="43" spans="2:13" x14ac:dyDescent="0.25">
      <c r="B43">
        <v>20533</v>
      </c>
      <c r="C43" t="s">
        <v>73</v>
      </c>
      <c r="D43" t="s">
        <v>23</v>
      </c>
      <c r="E43" t="s">
        <v>18</v>
      </c>
      <c r="F43" t="s">
        <v>106</v>
      </c>
      <c r="G43" s="19" t="s">
        <v>127</v>
      </c>
      <c r="H43" s="20" t="s">
        <v>64</v>
      </c>
      <c r="I43" s="19" t="s">
        <v>133</v>
      </c>
      <c r="J43" s="7">
        <v>6522.1</v>
      </c>
      <c r="K43" s="20">
        <v>6500</v>
      </c>
      <c r="M43" s="20" t="s">
        <v>68</v>
      </c>
    </row>
    <row r="44" spans="2:13" x14ac:dyDescent="0.25">
      <c r="B44">
        <v>20693</v>
      </c>
      <c r="C44" t="s">
        <v>147</v>
      </c>
      <c r="D44" t="s">
        <v>23</v>
      </c>
      <c r="E44" t="s">
        <v>18</v>
      </c>
      <c r="F44" t="s">
        <v>106</v>
      </c>
      <c r="G44" s="19" t="s">
        <v>127</v>
      </c>
      <c r="H44" s="20" t="s">
        <v>64</v>
      </c>
      <c r="I44" s="19" t="s">
        <v>133</v>
      </c>
      <c r="J44" s="7">
        <v>7100.77</v>
      </c>
      <c r="K44" s="20">
        <v>7000</v>
      </c>
      <c r="M44" s="20" t="s">
        <v>68</v>
      </c>
    </row>
    <row r="45" spans="2:13" x14ac:dyDescent="0.25">
      <c r="B45">
        <v>20765</v>
      </c>
      <c r="C45" t="s">
        <v>74</v>
      </c>
      <c r="D45" t="s">
        <v>23</v>
      </c>
      <c r="E45" t="s">
        <v>18</v>
      </c>
      <c r="F45" t="s">
        <v>106</v>
      </c>
      <c r="G45" s="19" t="s">
        <v>127</v>
      </c>
      <c r="H45" s="20" t="s">
        <v>64</v>
      </c>
      <c r="I45" s="19" t="s">
        <v>133</v>
      </c>
      <c r="J45" s="7">
        <v>16460.670000000002</v>
      </c>
      <c r="K45" s="20">
        <v>18000</v>
      </c>
      <c r="M45" s="20" t="s">
        <v>65</v>
      </c>
    </row>
    <row r="46" spans="2:13" x14ac:dyDescent="0.25">
      <c r="B46">
        <v>20778</v>
      </c>
      <c r="C46" t="s">
        <v>75</v>
      </c>
      <c r="D46" t="s">
        <v>23</v>
      </c>
      <c r="E46" t="s">
        <v>18</v>
      </c>
      <c r="F46" t="s">
        <v>106</v>
      </c>
      <c r="G46" s="19" t="s">
        <v>127</v>
      </c>
      <c r="H46" s="20" t="s">
        <v>64</v>
      </c>
      <c r="I46" s="19" t="s">
        <v>133</v>
      </c>
      <c r="J46" s="7">
        <v>27597.46</v>
      </c>
      <c r="K46" s="20">
        <v>30000</v>
      </c>
      <c r="M46" s="20" t="s">
        <v>65</v>
      </c>
    </row>
    <row r="47" spans="2:13" x14ac:dyDescent="0.25">
      <c r="B47">
        <v>20986</v>
      </c>
      <c r="C47" t="s">
        <v>159</v>
      </c>
      <c r="D47" t="s">
        <v>23</v>
      </c>
      <c r="E47" t="s">
        <v>18</v>
      </c>
      <c r="F47" t="s">
        <v>106</v>
      </c>
      <c r="G47" s="19">
        <v>2023</v>
      </c>
      <c r="H47" s="20" t="s">
        <v>64</v>
      </c>
      <c r="I47" s="19" t="s">
        <v>133</v>
      </c>
      <c r="J47" s="7">
        <v>21087.72</v>
      </c>
      <c r="K47" s="20">
        <v>23000</v>
      </c>
      <c r="M47" s="20" t="s">
        <v>65</v>
      </c>
    </row>
    <row r="48" spans="2:13" x14ac:dyDescent="0.25">
      <c r="B48">
        <v>20005</v>
      </c>
      <c r="C48" t="s">
        <v>160</v>
      </c>
      <c r="D48" t="s">
        <v>23</v>
      </c>
      <c r="E48" t="s">
        <v>18</v>
      </c>
      <c r="F48" t="s">
        <v>106</v>
      </c>
      <c r="G48" s="19" t="s">
        <v>127</v>
      </c>
      <c r="H48" s="20" t="s">
        <v>64</v>
      </c>
      <c r="I48" s="19" t="s">
        <v>174</v>
      </c>
      <c r="J48" s="7">
        <v>17312.060000000001</v>
      </c>
      <c r="K48" s="20">
        <v>18000</v>
      </c>
      <c r="M48" s="20" t="s">
        <v>65</v>
      </c>
    </row>
    <row r="49" spans="2:13" x14ac:dyDescent="0.25">
      <c r="B49">
        <v>20108</v>
      </c>
      <c r="C49" t="s">
        <v>148</v>
      </c>
      <c r="D49" t="s">
        <v>23</v>
      </c>
      <c r="E49" t="s">
        <v>18</v>
      </c>
      <c r="F49" t="s">
        <v>106</v>
      </c>
      <c r="G49" s="19" t="s">
        <v>127</v>
      </c>
      <c r="H49" s="20" t="s">
        <v>64</v>
      </c>
      <c r="I49" s="19" t="s">
        <v>174</v>
      </c>
      <c r="J49" s="7">
        <v>11942.990000000002</v>
      </c>
      <c r="K49" s="20">
        <v>12000</v>
      </c>
      <c r="M49" s="20" t="s">
        <v>68</v>
      </c>
    </row>
    <row r="50" spans="2:13" x14ac:dyDescent="0.25">
      <c r="B50">
        <v>20169</v>
      </c>
      <c r="C50" t="s">
        <v>76</v>
      </c>
      <c r="D50" t="s">
        <v>23</v>
      </c>
      <c r="E50" t="s">
        <v>18</v>
      </c>
      <c r="F50" t="s">
        <v>106</v>
      </c>
      <c r="G50" s="19" t="s">
        <v>127</v>
      </c>
      <c r="H50" s="20" t="s">
        <v>64</v>
      </c>
      <c r="I50" s="19" t="s">
        <v>174</v>
      </c>
      <c r="J50" s="7">
        <v>16030.890000000001</v>
      </c>
      <c r="K50" s="20">
        <v>16000</v>
      </c>
      <c r="M50" s="20" t="s">
        <v>68</v>
      </c>
    </row>
    <row r="51" spans="2:13" x14ac:dyDescent="0.25">
      <c r="B51">
        <v>20251</v>
      </c>
      <c r="C51" t="s">
        <v>77</v>
      </c>
      <c r="D51" t="s">
        <v>23</v>
      </c>
      <c r="E51" t="s">
        <v>18</v>
      </c>
      <c r="F51" t="s">
        <v>106</v>
      </c>
      <c r="G51" s="19" t="s">
        <v>127</v>
      </c>
      <c r="H51" s="20" t="s">
        <v>64</v>
      </c>
      <c r="I51" s="19" t="s">
        <v>174</v>
      </c>
      <c r="J51" s="7">
        <v>7149.4500000000007</v>
      </c>
      <c r="K51" s="20">
        <v>7500</v>
      </c>
      <c r="M51" s="20" t="s">
        <v>68</v>
      </c>
    </row>
    <row r="52" spans="2:13" x14ac:dyDescent="0.25">
      <c r="B52">
        <v>20590</v>
      </c>
      <c r="C52" t="s">
        <v>78</v>
      </c>
      <c r="D52" t="s">
        <v>23</v>
      </c>
      <c r="E52" t="s">
        <v>18</v>
      </c>
      <c r="F52" t="s">
        <v>106</v>
      </c>
      <c r="G52" s="19" t="s">
        <v>127</v>
      </c>
      <c r="H52" s="20" t="s">
        <v>64</v>
      </c>
      <c r="I52" s="19" t="s">
        <v>174</v>
      </c>
      <c r="J52" s="7">
        <v>12495.17</v>
      </c>
      <c r="K52" s="20">
        <v>12500</v>
      </c>
      <c r="M52" s="20" t="s">
        <v>68</v>
      </c>
    </row>
    <row r="53" spans="2:13" x14ac:dyDescent="0.25">
      <c r="B53">
        <v>20645</v>
      </c>
      <c r="C53" t="s">
        <v>79</v>
      </c>
      <c r="D53" t="s">
        <v>23</v>
      </c>
      <c r="E53" t="s">
        <v>18</v>
      </c>
      <c r="F53" t="s">
        <v>106</v>
      </c>
      <c r="G53" s="19" t="s">
        <v>127</v>
      </c>
      <c r="H53" s="20" t="s">
        <v>64</v>
      </c>
      <c r="I53" s="19" t="s">
        <v>174</v>
      </c>
      <c r="J53" s="7">
        <v>6654.15</v>
      </c>
      <c r="K53" s="20">
        <v>7000</v>
      </c>
      <c r="M53" s="20" t="s">
        <v>68</v>
      </c>
    </row>
    <row r="54" spans="2:13" x14ac:dyDescent="0.25">
      <c r="B54">
        <v>20725</v>
      </c>
      <c r="C54" t="s">
        <v>80</v>
      </c>
      <c r="D54" t="s">
        <v>23</v>
      </c>
      <c r="E54" t="s">
        <v>18</v>
      </c>
      <c r="F54" t="s">
        <v>106</v>
      </c>
      <c r="G54" s="19" t="s">
        <v>127</v>
      </c>
      <c r="H54" s="20" t="s">
        <v>64</v>
      </c>
      <c r="I54" s="19" t="s">
        <v>174</v>
      </c>
      <c r="J54" s="7">
        <v>15279.57</v>
      </c>
      <c r="K54" s="20">
        <v>15500</v>
      </c>
      <c r="M54" s="20" t="s">
        <v>68</v>
      </c>
    </row>
    <row r="55" spans="2:13" x14ac:dyDescent="0.25">
      <c r="B55">
        <v>20744</v>
      </c>
      <c r="C55" t="s">
        <v>81</v>
      </c>
      <c r="D55" t="s">
        <v>23</v>
      </c>
      <c r="E55" t="s">
        <v>18</v>
      </c>
      <c r="F55" t="s">
        <v>106</v>
      </c>
      <c r="G55" s="19" t="s">
        <v>127</v>
      </c>
      <c r="H55" s="20" t="s">
        <v>64</v>
      </c>
      <c r="I55" s="19" t="s">
        <v>174</v>
      </c>
      <c r="J55" s="7">
        <v>12366.11</v>
      </c>
      <c r="K55" s="20">
        <v>12500</v>
      </c>
      <c r="M55" s="20" t="s">
        <v>68</v>
      </c>
    </row>
    <row r="56" spans="2:13" x14ac:dyDescent="0.25">
      <c r="B56">
        <v>20746</v>
      </c>
      <c r="C56" t="s">
        <v>82</v>
      </c>
      <c r="D56" t="s">
        <v>23</v>
      </c>
      <c r="E56" t="s">
        <v>18</v>
      </c>
      <c r="F56" t="s">
        <v>106</v>
      </c>
      <c r="G56" s="19" t="s">
        <v>127</v>
      </c>
      <c r="H56" s="20" t="s">
        <v>64</v>
      </c>
      <c r="I56" s="19" t="s">
        <v>174</v>
      </c>
      <c r="J56" s="7">
        <v>9327.0499999999993</v>
      </c>
      <c r="K56" s="20">
        <v>10000</v>
      </c>
      <c r="M56" s="20" t="s">
        <v>68</v>
      </c>
    </row>
    <row r="57" spans="2:13" x14ac:dyDescent="0.25">
      <c r="B57">
        <v>20918</v>
      </c>
      <c r="C57" t="s">
        <v>83</v>
      </c>
      <c r="D57" t="s">
        <v>23</v>
      </c>
      <c r="E57" t="s">
        <v>18</v>
      </c>
      <c r="F57" t="s">
        <v>106</v>
      </c>
      <c r="G57" s="19" t="s">
        <v>127</v>
      </c>
      <c r="H57" s="20" t="s">
        <v>64</v>
      </c>
      <c r="I57" s="19" t="s">
        <v>174</v>
      </c>
      <c r="J57" s="7">
        <v>14744.43</v>
      </c>
      <c r="K57" s="20">
        <v>9500</v>
      </c>
      <c r="M57" s="20" t="s">
        <v>68</v>
      </c>
    </row>
    <row r="58" spans="2:13" x14ac:dyDescent="0.25">
      <c r="B58">
        <v>20981</v>
      </c>
      <c r="C58" t="s">
        <v>84</v>
      </c>
      <c r="D58" t="s">
        <v>23</v>
      </c>
      <c r="E58" t="s">
        <v>18</v>
      </c>
      <c r="F58" t="s">
        <v>106</v>
      </c>
      <c r="G58" s="19">
        <v>2023</v>
      </c>
      <c r="H58" s="20" t="s">
        <v>64</v>
      </c>
      <c r="I58" s="19" t="s">
        <v>174</v>
      </c>
      <c r="J58" s="7">
        <v>5898.42</v>
      </c>
      <c r="K58" s="20">
        <v>6000</v>
      </c>
      <c r="M58" s="20" t="s">
        <v>68</v>
      </c>
    </row>
    <row r="59" spans="2:13" x14ac:dyDescent="0.25">
      <c r="B59">
        <v>20173</v>
      </c>
      <c r="C59" t="s">
        <v>85</v>
      </c>
      <c r="D59" t="s">
        <v>23</v>
      </c>
      <c r="E59" t="s">
        <v>18</v>
      </c>
      <c r="F59" t="s">
        <v>533</v>
      </c>
      <c r="G59" s="19" t="s">
        <v>127</v>
      </c>
      <c r="H59" s="20" t="s">
        <v>64</v>
      </c>
      <c r="I59" s="19" t="s">
        <v>141</v>
      </c>
      <c r="J59" s="7">
        <v>14793.409999999998</v>
      </c>
      <c r="K59" s="20">
        <v>15000</v>
      </c>
      <c r="M59" s="20" t="s">
        <v>68</v>
      </c>
    </row>
    <row r="60" spans="2:13" x14ac:dyDescent="0.25">
      <c r="B60">
        <v>20270</v>
      </c>
      <c r="C60" t="s">
        <v>86</v>
      </c>
      <c r="D60" t="s">
        <v>23</v>
      </c>
      <c r="E60" t="s">
        <v>18</v>
      </c>
      <c r="F60" t="s">
        <v>533</v>
      </c>
      <c r="G60" s="19" t="s">
        <v>127</v>
      </c>
      <c r="H60" s="20" t="s">
        <v>64</v>
      </c>
      <c r="I60" s="19" t="s">
        <v>141</v>
      </c>
      <c r="J60" s="7">
        <v>6984.3099999999995</v>
      </c>
      <c r="K60" s="20">
        <v>7000</v>
      </c>
      <c r="M60" s="20" t="s">
        <v>68</v>
      </c>
    </row>
    <row r="61" spans="2:13" x14ac:dyDescent="0.25">
      <c r="B61">
        <v>20349</v>
      </c>
      <c r="C61" t="s">
        <v>149</v>
      </c>
      <c r="D61" t="s">
        <v>23</v>
      </c>
      <c r="E61" t="s">
        <v>18</v>
      </c>
      <c r="F61" t="s">
        <v>106</v>
      </c>
      <c r="G61" s="19" t="s">
        <v>127</v>
      </c>
      <c r="H61" s="20" t="s">
        <v>64</v>
      </c>
      <c r="I61" s="19" t="s">
        <v>141</v>
      </c>
      <c r="J61" s="7">
        <v>12160.74</v>
      </c>
      <c r="K61" s="20">
        <v>14000</v>
      </c>
      <c r="M61" s="20" t="s">
        <v>65</v>
      </c>
    </row>
    <row r="62" spans="2:13" x14ac:dyDescent="0.25">
      <c r="B62">
        <v>20517</v>
      </c>
      <c r="C62" t="s">
        <v>87</v>
      </c>
      <c r="D62" t="s">
        <v>23</v>
      </c>
      <c r="E62" t="s">
        <v>18</v>
      </c>
      <c r="F62" t="s">
        <v>106</v>
      </c>
      <c r="G62" s="19" t="s">
        <v>127</v>
      </c>
      <c r="H62" s="20" t="s">
        <v>64</v>
      </c>
      <c r="I62" s="19" t="s">
        <v>141</v>
      </c>
      <c r="J62" s="7">
        <v>2992.04</v>
      </c>
      <c r="K62" s="20">
        <v>2000</v>
      </c>
      <c r="M62" s="20" t="s">
        <v>88</v>
      </c>
    </row>
    <row r="63" spans="2:13" x14ac:dyDescent="0.25">
      <c r="B63">
        <v>20724</v>
      </c>
      <c r="C63" t="s">
        <v>89</v>
      </c>
      <c r="D63" t="s">
        <v>23</v>
      </c>
      <c r="E63" t="s">
        <v>18</v>
      </c>
      <c r="F63" t="s">
        <v>564</v>
      </c>
      <c r="G63" s="19" t="s">
        <v>127</v>
      </c>
      <c r="H63" s="20" t="s">
        <v>64</v>
      </c>
      <c r="I63" s="19" t="s">
        <v>141</v>
      </c>
      <c r="J63" s="7">
        <v>5614.67</v>
      </c>
      <c r="K63" s="20">
        <v>6000</v>
      </c>
      <c r="M63" s="20" t="s">
        <v>68</v>
      </c>
    </row>
    <row r="64" spans="2:13" x14ac:dyDescent="0.25">
      <c r="B64">
        <v>20857</v>
      </c>
      <c r="C64" t="s">
        <v>140</v>
      </c>
      <c r="D64" t="s">
        <v>23</v>
      </c>
      <c r="E64" t="s">
        <v>18</v>
      </c>
      <c r="F64">
        <v>0</v>
      </c>
      <c r="G64" s="19" t="s">
        <v>127</v>
      </c>
      <c r="H64" s="20" t="s">
        <v>64</v>
      </c>
      <c r="I64" s="19" t="s">
        <v>141</v>
      </c>
      <c r="J64" s="7">
        <v>10185.889999999998</v>
      </c>
      <c r="K64" s="20">
        <v>10500</v>
      </c>
      <c r="M64" s="20" t="s">
        <v>68</v>
      </c>
    </row>
    <row r="65" spans="2:13" x14ac:dyDescent="0.25">
      <c r="B65">
        <v>20872</v>
      </c>
      <c r="C65" t="s">
        <v>90</v>
      </c>
      <c r="D65" t="s">
        <v>23</v>
      </c>
      <c r="E65" t="s">
        <v>18</v>
      </c>
      <c r="F65" t="s">
        <v>106</v>
      </c>
      <c r="G65" s="19" t="s">
        <v>127</v>
      </c>
      <c r="H65" s="20" t="s">
        <v>64</v>
      </c>
      <c r="I65" s="19" t="s">
        <v>141</v>
      </c>
      <c r="J65" s="7">
        <v>7496.83</v>
      </c>
      <c r="K65" s="20">
        <v>7500</v>
      </c>
      <c r="M65" s="20" t="s">
        <v>68</v>
      </c>
    </row>
    <row r="66" spans="2:13" x14ac:dyDescent="0.25">
      <c r="B66">
        <v>20910</v>
      </c>
      <c r="C66" t="s">
        <v>91</v>
      </c>
      <c r="D66" t="s">
        <v>23</v>
      </c>
      <c r="E66" t="s">
        <v>18</v>
      </c>
      <c r="F66" t="s">
        <v>106</v>
      </c>
      <c r="G66" s="19" t="s">
        <v>127</v>
      </c>
      <c r="H66" s="20" t="s">
        <v>64</v>
      </c>
      <c r="I66" s="19" t="s">
        <v>141</v>
      </c>
      <c r="J66" s="7">
        <v>4154.1499999999996</v>
      </c>
      <c r="K66" s="20">
        <v>4500</v>
      </c>
      <c r="M66" s="20" t="s">
        <v>68</v>
      </c>
    </row>
    <row r="67" spans="2:13" x14ac:dyDescent="0.25">
      <c r="B67">
        <v>20984</v>
      </c>
      <c r="C67" t="s">
        <v>92</v>
      </c>
      <c r="D67" t="s">
        <v>23</v>
      </c>
      <c r="E67" t="s">
        <v>18</v>
      </c>
      <c r="F67" t="s">
        <v>106</v>
      </c>
      <c r="G67" s="19">
        <v>2023</v>
      </c>
      <c r="H67" s="20" t="s">
        <v>64</v>
      </c>
      <c r="I67" s="19" t="s">
        <v>141</v>
      </c>
      <c r="J67" s="7">
        <v>8780.43</v>
      </c>
      <c r="K67" s="20">
        <v>9000</v>
      </c>
      <c r="M67" s="20" t="s">
        <v>68</v>
      </c>
    </row>
    <row r="68" spans="2:13" x14ac:dyDescent="0.25">
      <c r="B68">
        <v>20992</v>
      </c>
      <c r="C68" t="s">
        <v>93</v>
      </c>
      <c r="D68" t="s">
        <v>23</v>
      </c>
      <c r="E68" t="s">
        <v>18</v>
      </c>
      <c r="F68" t="s">
        <v>106</v>
      </c>
      <c r="G68" s="19">
        <v>2023</v>
      </c>
      <c r="H68" s="20" t="s">
        <v>64</v>
      </c>
      <c r="I68" s="19" t="s">
        <v>141</v>
      </c>
      <c r="J68" s="7">
        <v>23929.86</v>
      </c>
      <c r="K68" s="20">
        <v>25000</v>
      </c>
      <c r="M68" s="20" t="s">
        <v>65</v>
      </c>
    </row>
    <row r="69" spans="2:13" x14ac:dyDescent="0.25">
      <c r="B69">
        <v>29003</v>
      </c>
      <c r="C69" t="s">
        <v>94</v>
      </c>
      <c r="D69" t="s">
        <v>23</v>
      </c>
      <c r="E69" t="s">
        <v>18</v>
      </c>
      <c r="F69" t="s">
        <v>106</v>
      </c>
      <c r="G69" s="19">
        <v>2023</v>
      </c>
      <c r="H69" s="20" t="s">
        <v>64</v>
      </c>
      <c r="I69" s="19" t="s">
        <v>141</v>
      </c>
      <c r="J69" s="7">
        <v>3321.32</v>
      </c>
      <c r="K69" s="20">
        <v>3500</v>
      </c>
      <c r="M69" s="20" t="s">
        <v>68</v>
      </c>
    </row>
    <row r="70" spans="2:13" x14ac:dyDescent="0.25">
      <c r="B70">
        <v>20934</v>
      </c>
      <c r="C70" t="s">
        <v>95</v>
      </c>
      <c r="D70" t="s">
        <v>23</v>
      </c>
      <c r="E70" t="s">
        <v>18</v>
      </c>
      <c r="F70">
        <v>0</v>
      </c>
      <c r="G70" s="19" t="s">
        <v>127</v>
      </c>
      <c r="H70" s="20" t="s">
        <v>64</v>
      </c>
      <c r="I70" s="19" t="s">
        <v>711</v>
      </c>
      <c r="J70" s="7">
        <v>665.66000000000008</v>
      </c>
      <c r="K70" s="20">
        <v>500</v>
      </c>
      <c r="M70" s="20" t="s">
        <v>88</v>
      </c>
    </row>
    <row r="71" spans="2:13" x14ac:dyDescent="0.25">
      <c r="B71">
        <v>20007</v>
      </c>
      <c r="C71" t="s">
        <v>96</v>
      </c>
      <c r="D71" t="s">
        <v>23</v>
      </c>
      <c r="E71" t="s">
        <v>18</v>
      </c>
      <c r="F71" t="s">
        <v>533</v>
      </c>
      <c r="G71" s="19" t="s">
        <v>127</v>
      </c>
      <c r="H71" s="20" t="s">
        <v>64</v>
      </c>
      <c r="I71" s="19" t="s">
        <v>712</v>
      </c>
      <c r="J71" s="7">
        <v>2965.7099999999996</v>
      </c>
      <c r="K71" s="20">
        <v>2000</v>
      </c>
      <c r="M71" s="20" t="s">
        <v>88</v>
      </c>
    </row>
    <row r="72" spans="2:13" x14ac:dyDescent="0.25">
      <c r="B72">
        <v>20845</v>
      </c>
      <c r="C72" t="s">
        <v>97</v>
      </c>
      <c r="D72" t="s">
        <v>23</v>
      </c>
      <c r="E72" t="s">
        <v>18</v>
      </c>
      <c r="F72" t="s">
        <v>106</v>
      </c>
      <c r="G72" s="19" t="s">
        <v>127</v>
      </c>
      <c r="H72" s="20" t="s">
        <v>64</v>
      </c>
      <c r="I72" s="19" t="s">
        <v>712</v>
      </c>
      <c r="J72" s="7">
        <v>1426.05</v>
      </c>
      <c r="K72" s="20">
        <v>1000</v>
      </c>
      <c r="M72" s="20" t="s">
        <v>88</v>
      </c>
    </row>
    <row r="73" spans="2:13" x14ac:dyDescent="0.25">
      <c r="B73">
        <v>20982</v>
      </c>
      <c r="C73" t="s">
        <v>98</v>
      </c>
      <c r="D73" t="s">
        <v>23</v>
      </c>
      <c r="E73" t="s">
        <v>18</v>
      </c>
      <c r="F73" t="s">
        <v>106</v>
      </c>
      <c r="G73" s="19">
        <v>2023</v>
      </c>
      <c r="H73" s="20" t="s">
        <v>64</v>
      </c>
      <c r="I73" s="19" t="s">
        <v>712</v>
      </c>
      <c r="J73" s="7">
        <v>3065.56</v>
      </c>
      <c r="K73" s="20">
        <v>3000</v>
      </c>
      <c r="M73" s="20" t="s">
        <v>68</v>
      </c>
    </row>
    <row r="74" spans="2:13" x14ac:dyDescent="0.25">
      <c r="B74">
        <v>29013</v>
      </c>
      <c r="C74" t="s">
        <v>99</v>
      </c>
      <c r="D74" t="s">
        <v>23</v>
      </c>
      <c r="E74" t="s">
        <v>18</v>
      </c>
      <c r="F74" t="s">
        <v>106</v>
      </c>
      <c r="G74" s="19">
        <v>2024</v>
      </c>
      <c r="H74" s="20" t="s">
        <v>64</v>
      </c>
      <c r="I74" s="19" t="s">
        <v>146</v>
      </c>
      <c r="J74" s="7">
        <v>23353.560000000005</v>
      </c>
      <c r="K74" s="20">
        <v>25000</v>
      </c>
      <c r="M74" s="20" t="s">
        <v>65</v>
      </c>
    </row>
    <row r="75" spans="2:13" x14ac:dyDescent="0.25">
      <c r="B75">
        <v>29014</v>
      </c>
      <c r="C75" t="s">
        <v>100</v>
      </c>
      <c r="D75" t="s">
        <v>23</v>
      </c>
      <c r="E75" t="s">
        <v>18</v>
      </c>
      <c r="F75" t="s">
        <v>106</v>
      </c>
      <c r="G75" s="19">
        <v>2024</v>
      </c>
      <c r="H75" s="20" t="s">
        <v>64</v>
      </c>
      <c r="I75" s="19" t="s">
        <v>146</v>
      </c>
      <c r="J75" s="7">
        <v>3204.16</v>
      </c>
      <c r="K75" s="20">
        <v>3500</v>
      </c>
      <c r="M75" s="20" t="s">
        <v>68</v>
      </c>
    </row>
    <row r="76" spans="2:13" x14ac:dyDescent="0.25">
      <c r="B76">
        <v>29015</v>
      </c>
      <c r="C76" t="s">
        <v>145</v>
      </c>
      <c r="D76" t="s">
        <v>23</v>
      </c>
      <c r="E76" t="s">
        <v>18</v>
      </c>
      <c r="F76" t="s">
        <v>106</v>
      </c>
      <c r="G76" s="19">
        <v>2024</v>
      </c>
      <c r="H76" s="20" t="s">
        <v>64</v>
      </c>
      <c r="I76" s="19" t="s">
        <v>146</v>
      </c>
      <c r="J76" s="7">
        <v>3667.1499999999996</v>
      </c>
      <c r="K76" s="20">
        <v>3500</v>
      </c>
      <c r="M76" s="20" t="s">
        <v>68</v>
      </c>
    </row>
    <row r="77" spans="2:13" x14ac:dyDescent="0.25">
      <c r="B77">
        <v>29016</v>
      </c>
      <c r="C77" t="s">
        <v>150</v>
      </c>
      <c r="D77" t="s">
        <v>23</v>
      </c>
      <c r="E77" t="s">
        <v>18</v>
      </c>
      <c r="F77" t="s">
        <v>106</v>
      </c>
      <c r="G77" s="19">
        <v>2024</v>
      </c>
      <c r="H77" s="20" t="s">
        <v>64</v>
      </c>
      <c r="I77" s="19" t="s">
        <v>146</v>
      </c>
      <c r="J77" s="7">
        <v>1483.6100000000001</v>
      </c>
      <c r="K77" s="20">
        <v>1500</v>
      </c>
      <c r="M77" s="20" t="s">
        <v>68</v>
      </c>
    </row>
    <row r="78" spans="2:13" x14ac:dyDescent="0.25">
      <c r="B78">
        <v>29017</v>
      </c>
      <c r="C78" t="s">
        <v>101</v>
      </c>
      <c r="D78" t="s">
        <v>23</v>
      </c>
      <c r="E78" t="s">
        <v>18</v>
      </c>
      <c r="F78" t="s">
        <v>106</v>
      </c>
      <c r="G78" s="19">
        <v>2024</v>
      </c>
      <c r="H78" s="20" t="s">
        <v>64</v>
      </c>
      <c r="I78" s="19" t="s">
        <v>146</v>
      </c>
      <c r="J78" s="7">
        <v>24175.67</v>
      </c>
      <c r="K78" s="20">
        <v>26000</v>
      </c>
      <c r="M78" s="20" t="s">
        <v>65</v>
      </c>
    </row>
    <row r="79" spans="2:13" x14ac:dyDescent="0.25">
      <c r="B79">
        <v>20668</v>
      </c>
      <c r="C79" t="s">
        <v>103</v>
      </c>
      <c r="D79" t="s">
        <v>23</v>
      </c>
      <c r="E79" t="s">
        <v>18</v>
      </c>
      <c r="F79" t="s">
        <v>545</v>
      </c>
      <c r="G79" s="19">
        <v>2025</v>
      </c>
      <c r="H79" s="20"/>
      <c r="I79" s="19" t="s">
        <v>108</v>
      </c>
      <c r="J79" s="7">
        <v>21976.880000000001</v>
      </c>
      <c r="K79" s="20">
        <v>25000</v>
      </c>
      <c r="M79" s="20" t="s">
        <v>65</v>
      </c>
    </row>
    <row r="80" spans="2:13" x14ac:dyDescent="0.25">
      <c r="B80">
        <v>29004</v>
      </c>
      <c r="C80" s="44" t="s">
        <v>104</v>
      </c>
      <c r="D80" t="s">
        <v>23</v>
      </c>
      <c r="E80" t="s">
        <v>18</v>
      </c>
      <c r="F80" t="s">
        <v>106</v>
      </c>
      <c r="G80" s="19">
        <v>2025</v>
      </c>
      <c r="H80" s="20" t="s">
        <v>64</v>
      </c>
      <c r="I80" s="19" t="s">
        <v>108</v>
      </c>
      <c r="J80" s="7">
        <v>7861.75</v>
      </c>
      <c r="K80" s="20">
        <v>10000</v>
      </c>
      <c r="M80" s="20" t="s">
        <v>65</v>
      </c>
    </row>
    <row r="81" spans="2:13" x14ac:dyDescent="0.25">
      <c r="B81">
        <v>20983</v>
      </c>
      <c r="C81" s="44" t="s">
        <v>105</v>
      </c>
      <c r="D81" t="s">
        <v>23</v>
      </c>
      <c r="E81" t="s">
        <v>18</v>
      </c>
      <c r="F81" t="s">
        <v>106</v>
      </c>
      <c r="G81" s="19">
        <v>2025</v>
      </c>
      <c r="H81" s="20" t="s">
        <v>107</v>
      </c>
      <c r="I81" s="19" t="s">
        <v>108</v>
      </c>
      <c r="J81" s="7">
        <v>1017.4000000000001</v>
      </c>
      <c r="K81" s="20">
        <v>5000</v>
      </c>
      <c r="M81" s="20" t="s">
        <v>65</v>
      </c>
    </row>
    <row r="82" spans="2:13" x14ac:dyDescent="0.25">
      <c r="B82">
        <v>29019</v>
      </c>
      <c r="C82" t="s">
        <v>151</v>
      </c>
      <c r="D82" t="s">
        <v>23</v>
      </c>
      <c r="E82" t="s">
        <v>18</v>
      </c>
      <c r="F82" t="s">
        <v>106</v>
      </c>
      <c r="G82" s="19">
        <v>2025</v>
      </c>
      <c r="H82" s="20" t="s">
        <v>64</v>
      </c>
      <c r="I82" s="19" t="s">
        <v>108</v>
      </c>
      <c r="J82" s="7">
        <v>4205.2800000000007</v>
      </c>
      <c r="K82" s="20">
        <v>8000</v>
      </c>
      <c r="M82" s="20" t="s">
        <v>65</v>
      </c>
    </row>
    <row r="83" spans="2:13" x14ac:dyDescent="0.25">
      <c r="B83">
        <v>29020</v>
      </c>
      <c r="C83" t="s">
        <v>152</v>
      </c>
      <c r="D83" t="s">
        <v>23</v>
      </c>
      <c r="E83" t="s">
        <v>18</v>
      </c>
      <c r="F83" t="s">
        <v>106</v>
      </c>
      <c r="G83" s="19">
        <v>2025</v>
      </c>
      <c r="H83" s="20" t="s">
        <v>64</v>
      </c>
      <c r="I83" s="19" t="s">
        <v>108</v>
      </c>
      <c r="J83" s="7">
        <v>4763.47</v>
      </c>
      <c r="K83" s="20">
        <v>8000</v>
      </c>
      <c r="M83" s="20" t="s">
        <v>65</v>
      </c>
    </row>
    <row r="84" spans="2:13" x14ac:dyDescent="0.25">
      <c r="B84">
        <v>29022</v>
      </c>
      <c r="C84" t="s">
        <v>109</v>
      </c>
      <c r="D84" t="s">
        <v>23</v>
      </c>
      <c r="E84" t="s">
        <v>18</v>
      </c>
      <c r="F84" t="s">
        <v>106</v>
      </c>
      <c r="G84" s="19">
        <v>2025</v>
      </c>
      <c r="H84" s="20" t="s">
        <v>64</v>
      </c>
      <c r="I84" s="19" t="s">
        <v>108</v>
      </c>
      <c r="J84" s="7">
        <v>18622.980000000003</v>
      </c>
      <c r="K84" s="20">
        <v>20000</v>
      </c>
      <c r="M84" s="20" t="s">
        <v>65</v>
      </c>
    </row>
    <row r="85" spans="2:13" x14ac:dyDescent="0.25">
      <c r="B85">
        <v>29026</v>
      </c>
      <c r="C85" t="s">
        <v>110</v>
      </c>
      <c r="D85" t="s">
        <v>23</v>
      </c>
      <c r="E85" t="s">
        <v>18</v>
      </c>
      <c r="F85" t="s">
        <v>106</v>
      </c>
      <c r="G85" s="19">
        <v>2025</v>
      </c>
      <c r="H85" s="20" t="s">
        <v>64</v>
      </c>
      <c r="I85" s="19" t="s">
        <v>108</v>
      </c>
      <c r="J85" s="7">
        <v>9407.41</v>
      </c>
      <c r="K85" s="20">
        <v>12000</v>
      </c>
      <c r="M85" s="20" t="s">
        <v>65</v>
      </c>
    </row>
    <row r="86" spans="2:13" x14ac:dyDescent="0.25">
      <c r="B86">
        <v>29029</v>
      </c>
      <c r="C86" t="s">
        <v>111</v>
      </c>
      <c r="D86" t="s">
        <v>23</v>
      </c>
      <c r="E86" t="s">
        <v>18</v>
      </c>
      <c r="F86" t="s">
        <v>106</v>
      </c>
      <c r="G86" s="19">
        <v>2025</v>
      </c>
      <c r="H86" s="20"/>
      <c r="I86" s="19" t="s">
        <v>108</v>
      </c>
      <c r="J86" s="7">
        <v>391.07</v>
      </c>
      <c r="K86" s="20">
        <v>8000</v>
      </c>
      <c r="M86" s="20" t="s">
        <v>65</v>
      </c>
    </row>
    <row r="87" spans="2:13" x14ac:dyDescent="0.25">
      <c r="B87">
        <v>29031</v>
      </c>
      <c r="C87" t="s">
        <v>112</v>
      </c>
      <c r="D87" t="s">
        <v>23</v>
      </c>
      <c r="E87" t="s">
        <v>18</v>
      </c>
      <c r="F87" t="s">
        <v>106</v>
      </c>
      <c r="G87" s="19">
        <v>2025</v>
      </c>
      <c r="H87" s="20"/>
      <c r="I87" s="19" t="s">
        <v>108</v>
      </c>
      <c r="J87" s="7">
        <v>5566.0899999999992</v>
      </c>
      <c r="K87" s="20">
        <v>12000</v>
      </c>
      <c r="M87" s="20" t="s">
        <v>65</v>
      </c>
    </row>
    <row r="88" spans="2:13" x14ac:dyDescent="0.25">
      <c r="B88" t="s">
        <v>116</v>
      </c>
      <c r="C88" t="s">
        <v>117</v>
      </c>
      <c r="D88" t="s">
        <v>23</v>
      </c>
      <c r="E88" t="s">
        <v>18</v>
      </c>
      <c r="G88" s="19">
        <v>2026</v>
      </c>
      <c r="H88" s="20">
        <v>6</v>
      </c>
      <c r="I88" t="s">
        <v>118</v>
      </c>
      <c r="K88" s="24">
        <v>50000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25F88E-9636-4F2E-9A99-801802126B8A}">
          <x14:formula1>
            <xm:f>List!$D$2:$D$5</xm:f>
          </x14:formula1>
          <xm:sqref>M3:M32 M34:M78 M79:M87</xm:sqref>
        </x14:dataValidation>
        <x14:dataValidation type="list" allowBlank="1" showInputMessage="1" showErrorMessage="1" xr:uid="{09915D26-5C93-4DEE-AD04-A86E62909366}">
          <x14:formula1>
            <xm:f>List!$B$2:$B$4</xm:f>
          </x14:formula1>
          <xm:sqref>H3:H32 H34:H78 H79:H87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6B54-7E0F-4E0C-9FBC-1C75834FF5FD}">
  <dimension ref="B2:D4"/>
  <sheetViews>
    <sheetView showGridLines="0" workbookViewId="0">
      <selection activeCell="D5" sqref="D5"/>
    </sheetView>
  </sheetViews>
  <sheetFormatPr defaultColWidth="8.85546875" defaultRowHeight="15" x14ac:dyDescent="0.25"/>
  <sheetData>
    <row r="2" spans="2:4" x14ac:dyDescent="0.25">
      <c r="B2" t="s">
        <v>64</v>
      </c>
      <c r="D2" t="s">
        <v>65</v>
      </c>
    </row>
    <row r="3" spans="2:4" x14ac:dyDescent="0.25">
      <c r="B3" t="s">
        <v>358</v>
      </c>
      <c r="D3" t="s">
        <v>68</v>
      </c>
    </row>
    <row r="4" spans="2:4" x14ac:dyDescent="0.25">
      <c r="D4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C85C-70FF-4AB4-88DD-E8AFBB7AC98E}">
  <dimension ref="B1:AI930"/>
  <sheetViews>
    <sheetView topLeftCell="N1" workbookViewId="0">
      <selection activeCell="W2" sqref="W2"/>
    </sheetView>
  </sheetViews>
  <sheetFormatPr defaultColWidth="8.85546875" defaultRowHeight="15" x14ac:dyDescent="0.25"/>
  <cols>
    <col min="2" max="2" width="8.85546875" style="1"/>
    <col min="3" max="3" width="57.42578125" style="1" bestFit="1" customWidth="1"/>
    <col min="4" max="4" width="11.42578125" style="1" customWidth="1"/>
    <col min="5" max="5" width="14" style="1" bestFit="1" customWidth="1"/>
    <col min="6" max="21" width="14" style="1" customWidth="1"/>
    <col min="23" max="23" width="14" bestFit="1" customWidth="1"/>
    <col min="24" max="24" width="11.42578125" bestFit="1" customWidth="1"/>
    <col min="25" max="25" width="14.7109375" bestFit="1" customWidth="1"/>
    <col min="26" max="26" width="9.85546875" bestFit="1" customWidth="1"/>
    <col min="27" max="27" width="7.42578125" bestFit="1" customWidth="1"/>
    <col min="28" max="28" width="10.42578125" bestFit="1" customWidth="1"/>
    <col min="29" max="29" width="19.140625" bestFit="1" customWidth="1"/>
    <col min="30" max="30" width="18.42578125" bestFit="1" customWidth="1"/>
    <col min="31" max="31" width="14.85546875" bestFit="1" customWidth="1"/>
    <col min="32" max="32" width="16.28515625" bestFit="1" customWidth="1"/>
    <col min="33" max="33" width="18.42578125" bestFit="1" customWidth="1"/>
  </cols>
  <sheetData>
    <row r="1" spans="2:35" x14ac:dyDescent="0.25"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W1" s="12">
        <v>44896</v>
      </c>
      <c r="X1">
        <f>MONTH(W1)</f>
        <v>12</v>
      </c>
    </row>
    <row r="2" spans="2:35" x14ac:dyDescent="0.25">
      <c r="B2" t="s">
        <v>44</v>
      </c>
      <c r="C2" t="s">
        <v>45</v>
      </c>
      <c r="D2" s="1" t="s">
        <v>46</v>
      </c>
      <c r="E2" s="1" t="s">
        <v>48</v>
      </c>
      <c r="F2" s="1" t="s">
        <v>517</v>
      </c>
      <c r="G2" s="13" t="s">
        <v>714</v>
      </c>
      <c r="H2" s="1" t="s">
        <v>715</v>
      </c>
      <c r="J2" s="12">
        <v>44562</v>
      </c>
      <c r="K2" s="12">
        <v>44593</v>
      </c>
      <c r="L2" s="12">
        <v>44621</v>
      </c>
      <c r="M2" s="12">
        <v>44652</v>
      </c>
      <c r="N2" s="12">
        <v>44682</v>
      </c>
      <c r="O2" s="12">
        <v>44713</v>
      </c>
      <c r="P2" s="12">
        <v>44743</v>
      </c>
      <c r="Q2" s="12">
        <v>44774</v>
      </c>
      <c r="R2" s="12">
        <v>44805</v>
      </c>
      <c r="S2" s="12">
        <v>44835</v>
      </c>
      <c r="T2" s="12">
        <v>44866</v>
      </c>
      <c r="U2" s="12">
        <v>44896</v>
      </c>
      <c r="W2" t="s">
        <v>716</v>
      </c>
      <c r="X2" t="s">
        <v>717</v>
      </c>
      <c r="Y2" t="s">
        <v>718</v>
      </c>
      <c r="Z2" t="s">
        <v>719</v>
      </c>
      <c r="AA2" t="s">
        <v>50</v>
      </c>
      <c r="AB2" t="s">
        <v>720</v>
      </c>
      <c r="AC2" t="s">
        <v>721</v>
      </c>
      <c r="AD2" t="s">
        <v>722</v>
      </c>
      <c r="AE2" t="s">
        <v>723</v>
      </c>
      <c r="AF2" t="s">
        <v>724</v>
      </c>
      <c r="AG2" t="s">
        <v>725</v>
      </c>
      <c r="AI2" t="s">
        <v>726</v>
      </c>
    </row>
    <row r="3" spans="2:35" x14ac:dyDescent="0.25">
      <c r="B3">
        <v>10016</v>
      </c>
      <c r="C3" t="s">
        <v>727</v>
      </c>
      <c r="D3" s="1" t="s">
        <v>728</v>
      </c>
      <c r="E3" s="1">
        <v>0</v>
      </c>
      <c r="F3" s="1">
        <v>0</v>
      </c>
      <c r="G3" s="13">
        <v>0</v>
      </c>
      <c r="H3" s="1">
        <v>0</v>
      </c>
      <c r="J3" s="1">
        <v>0</v>
      </c>
      <c r="K3" s="1">
        <v>113790.13</v>
      </c>
      <c r="L3" s="1">
        <v>62172.820000000022</v>
      </c>
      <c r="M3" s="1">
        <v>299</v>
      </c>
      <c r="N3" s="1">
        <v>53449.12000000001</v>
      </c>
      <c r="O3" s="1">
        <v>39157.61</v>
      </c>
      <c r="P3" s="1">
        <v>49675.520000000004</v>
      </c>
      <c r="Q3" s="1">
        <v>30555.45</v>
      </c>
      <c r="R3" s="1">
        <v>51334.48</v>
      </c>
      <c r="S3" s="1">
        <v>40924.689999999995</v>
      </c>
      <c r="T3" s="1">
        <v>79045.799999999988</v>
      </c>
      <c r="U3" s="1">
        <v>75568.949999999983</v>
      </c>
      <c r="W3" s="14" cm="1">
        <f t="array" ref="W3">INDEX(J3:U3, 1, MONTH($W$1))</f>
        <v>75568.949999999983</v>
      </c>
      <c r="X3" s="14" cm="1">
        <f t="array" ref="X3">SUMPRODUCT((J3:U3) *(($J$1:$U$1)&lt;=$X$1))</f>
        <v>595973.56999999995</v>
      </c>
      <c r="Y3">
        <f>IF(W3&gt;0, 1, 0)</f>
        <v>1</v>
      </c>
      <c r="Z3">
        <f>IF(X3&gt;0, 1, 0)</f>
        <v>1</v>
      </c>
      <c r="AA3">
        <f>IF(I3="Yes", 1, 0)</f>
        <v>0</v>
      </c>
      <c r="AB3" s="8">
        <f>COUNTIF(J3, "&gt;0")</f>
        <v>0</v>
      </c>
      <c r="AC3">
        <f>IFERROR(X3/AB3, 0)</f>
        <v>0</v>
      </c>
      <c r="AD3">
        <f>IF(G3=$W$1, 1, 0)</f>
        <v>0</v>
      </c>
      <c r="AE3">
        <f>IF(G3=$W$1, W3, 0)</f>
        <v>0</v>
      </c>
      <c r="AF3">
        <f>IF(AND(H3=2022, G3&lt;=$W$1, X3&gt;0), 1, 0)</f>
        <v>0</v>
      </c>
      <c r="AG3">
        <f>IF(AND(H3=2022, G3&lt;=$W$1), X3, 0)</f>
        <v>0</v>
      </c>
      <c r="AI3">
        <f>SUM(J3:U3)</f>
        <v>595973.56999999995</v>
      </c>
    </row>
    <row r="4" spans="2:35" x14ac:dyDescent="0.25">
      <c r="B4">
        <v>10018</v>
      </c>
      <c r="C4" t="s">
        <v>729</v>
      </c>
      <c r="D4" s="1" t="s">
        <v>728</v>
      </c>
      <c r="E4" s="1">
        <v>0</v>
      </c>
      <c r="F4" s="1">
        <v>0</v>
      </c>
      <c r="G4" s="13">
        <v>0</v>
      </c>
      <c r="H4" s="1">
        <v>0</v>
      </c>
      <c r="J4" s="1">
        <v>36001.410000000003</v>
      </c>
      <c r="K4" s="1">
        <v>23571.629999999997</v>
      </c>
      <c r="L4" s="1">
        <v>33193.18</v>
      </c>
      <c r="M4" s="1">
        <v>57867.049999999988</v>
      </c>
      <c r="N4" s="1">
        <v>15171.13</v>
      </c>
      <c r="O4" s="1">
        <v>34716.069999999992</v>
      </c>
      <c r="P4" s="1">
        <v>25572.22</v>
      </c>
      <c r="Q4" s="1">
        <v>5399.9500000000007</v>
      </c>
      <c r="R4" s="1">
        <v>41825.57</v>
      </c>
      <c r="S4" s="1">
        <v>48587.579999999994</v>
      </c>
      <c r="T4" s="1">
        <v>28848.299999999992</v>
      </c>
      <c r="U4" s="1">
        <v>71446.3</v>
      </c>
      <c r="W4" s="14" cm="1">
        <f t="array" ref="W4">INDEX(J4:U4, 1, MONTH($W$1))</f>
        <v>71446.3</v>
      </c>
      <c r="X4" s="14" cm="1">
        <f t="array" ref="X4">SUMPRODUCT((J4:U4) *(($J$1:$U$1)&lt;=$X$1))</f>
        <v>422200.38999999996</v>
      </c>
      <c r="Y4">
        <f t="shared" ref="Y4:Z67" si="0">IF(W4&gt;0, 1, 0)</f>
        <v>1</v>
      </c>
      <c r="Z4">
        <f t="shared" si="0"/>
        <v>1</v>
      </c>
      <c r="AA4">
        <f t="shared" ref="AA4:AA67" si="1">IF(I4="Yes", 1, 0)</f>
        <v>0</v>
      </c>
      <c r="AB4" s="8">
        <f t="shared" ref="AB4:AB67" si="2">COUNTIF(J4, "&gt;0")</f>
        <v>1</v>
      </c>
      <c r="AC4">
        <f t="shared" ref="AC4:AC67" si="3">IFERROR(X4/AB4, 0)</f>
        <v>422200.38999999996</v>
      </c>
      <c r="AD4">
        <f t="shared" ref="AD4:AD67" si="4">IF(G4=$W$1, 1, 0)</f>
        <v>0</v>
      </c>
      <c r="AE4">
        <f t="shared" ref="AE4:AE67" si="5">IF(G4=$W$1, W4, 0)</f>
        <v>0</v>
      </c>
      <c r="AF4">
        <f t="shared" ref="AF4:AF67" si="6">IF(AND(H4=2022, G4&lt;=$W$1, X4&gt;0), 1, 0)</f>
        <v>0</v>
      </c>
      <c r="AG4">
        <f t="shared" ref="AG4:AG67" si="7">IF(AND(H4=2022, G4&lt;=$W$1), X4, 0)</f>
        <v>0</v>
      </c>
      <c r="AI4">
        <f t="shared" ref="AI4:AI67" si="8">SUM(J4:U4)</f>
        <v>422200.38999999996</v>
      </c>
    </row>
    <row r="5" spans="2:35" x14ac:dyDescent="0.25">
      <c r="B5">
        <v>10022</v>
      </c>
      <c r="C5" t="s">
        <v>730</v>
      </c>
      <c r="D5" s="1" t="s">
        <v>728</v>
      </c>
      <c r="E5" s="1">
        <v>0</v>
      </c>
      <c r="F5" s="1">
        <v>0</v>
      </c>
      <c r="G5" s="13">
        <v>0</v>
      </c>
      <c r="H5" s="1">
        <v>0</v>
      </c>
      <c r="J5" s="1">
        <v>0</v>
      </c>
      <c r="K5" s="1">
        <v>0</v>
      </c>
      <c r="L5" s="1">
        <v>0</v>
      </c>
      <c r="M5" s="1">
        <v>0</v>
      </c>
      <c r="N5" s="1">
        <v>78445.210000000021</v>
      </c>
      <c r="O5" s="1">
        <v>0</v>
      </c>
      <c r="P5" s="1">
        <v>79736.770000000019</v>
      </c>
      <c r="Q5" s="1">
        <v>0</v>
      </c>
      <c r="R5" s="1">
        <v>63536.38</v>
      </c>
      <c r="S5" s="1">
        <v>0</v>
      </c>
      <c r="T5" s="1">
        <v>60706.76</v>
      </c>
      <c r="U5" s="1">
        <v>0</v>
      </c>
      <c r="W5" s="14" cm="1">
        <f t="array" ref="W5">INDEX(J5:U5, 1, MONTH($W$1))</f>
        <v>0</v>
      </c>
      <c r="X5" s="14" cm="1">
        <f t="array" ref="X5">SUMPRODUCT((J5:U5) *(($J$1:$U$1)&lt;=$X$1))</f>
        <v>282425.12000000005</v>
      </c>
      <c r="Y5">
        <f t="shared" si="0"/>
        <v>0</v>
      </c>
      <c r="Z5">
        <f t="shared" si="0"/>
        <v>1</v>
      </c>
      <c r="AA5">
        <f t="shared" si="1"/>
        <v>0</v>
      </c>
      <c r="AB5" s="8">
        <f t="shared" si="2"/>
        <v>0</v>
      </c>
      <c r="AC5">
        <f t="shared" si="3"/>
        <v>0</v>
      </c>
      <c r="AD5">
        <f t="shared" si="4"/>
        <v>0</v>
      </c>
      <c r="AE5">
        <f t="shared" si="5"/>
        <v>0</v>
      </c>
      <c r="AF5">
        <f t="shared" si="6"/>
        <v>0</v>
      </c>
      <c r="AG5">
        <f t="shared" si="7"/>
        <v>0</v>
      </c>
      <c r="AI5">
        <f t="shared" si="8"/>
        <v>282425.12000000005</v>
      </c>
    </row>
    <row r="6" spans="2:35" x14ac:dyDescent="0.25">
      <c r="B6">
        <v>10024</v>
      </c>
      <c r="C6" t="s">
        <v>731</v>
      </c>
      <c r="D6" s="1" t="s">
        <v>728</v>
      </c>
      <c r="E6" s="1">
        <v>0</v>
      </c>
      <c r="F6" s="1">
        <v>0</v>
      </c>
      <c r="G6" s="13">
        <v>0</v>
      </c>
      <c r="H6" s="1">
        <v>0</v>
      </c>
      <c r="J6" s="1">
        <v>0</v>
      </c>
      <c r="K6" s="1">
        <v>0</v>
      </c>
      <c r="L6" s="1">
        <v>0</v>
      </c>
      <c r="M6" s="1">
        <v>5457.6200000000008</v>
      </c>
      <c r="N6" s="1">
        <v>0</v>
      </c>
      <c r="O6" s="1">
        <v>11242.15</v>
      </c>
      <c r="P6" s="1">
        <v>0</v>
      </c>
      <c r="Q6" s="1">
        <v>1448.67</v>
      </c>
      <c r="R6" s="1">
        <v>0</v>
      </c>
      <c r="S6" s="1">
        <v>0</v>
      </c>
      <c r="T6" s="1">
        <v>5393.57</v>
      </c>
      <c r="U6" s="1">
        <v>3666.76</v>
      </c>
      <c r="W6" s="14" cm="1">
        <f t="array" ref="W6">INDEX(J6:U6, 1, MONTH($W$1))</f>
        <v>3666.76</v>
      </c>
      <c r="X6" s="14" cm="1">
        <f t="array" ref="X6">SUMPRODUCT((J6:U6) *(($J$1:$U$1)&lt;=$X$1))</f>
        <v>27208.770000000004</v>
      </c>
      <c r="Y6">
        <f t="shared" si="0"/>
        <v>1</v>
      </c>
      <c r="Z6">
        <f t="shared" si="0"/>
        <v>1</v>
      </c>
      <c r="AA6">
        <f t="shared" si="1"/>
        <v>0</v>
      </c>
      <c r="AB6" s="8">
        <f t="shared" si="2"/>
        <v>0</v>
      </c>
      <c r="AC6">
        <f t="shared" si="3"/>
        <v>0</v>
      </c>
      <c r="AD6">
        <f t="shared" si="4"/>
        <v>0</v>
      </c>
      <c r="AE6">
        <f t="shared" si="5"/>
        <v>0</v>
      </c>
      <c r="AF6">
        <f t="shared" si="6"/>
        <v>0</v>
      </c>
      <c r="AG6">
        <f t="shared" si="7"/>
        <v>0</v>
      </c>
      <c r="AI6">
        <f t="shared" si="8"/>
        <v>27208.770000000004</v>
      </c>
    </row>
    <row r="7" spans="2:35" x14ac:dyDescent="0.25">
      <c r="B7">
        <v>10031</v>
      </c>
      <c r="C7" t="s">
        <v>732</v>
      </c>
      <c r="D7" s="1" t="s">
        <v>728</v>
      </c>
      <c r="E7" s="1">
        <v>0</v>
      </c>
      <c r="F7" s="1">
        <v>0</v>
      </c>
      <c r="G7" s="13">
        <v>0</v>
      </c>
      <c r="H7" s="1">
        <v>0</v>
      </c>
      <c r="J7" s="1">
        <v>0</v>
      </c>
      <c r="K7" s="1">
        <v>8740.340000000002</v>
      </c>
      <c r="L7" s="1">
        <v>7720.4699999999984</v>
      </c>
      <c r="M7" s="1">
        <v>4407.9400000000005</v>
      </c>
      <c r="N7" s="1">
        <v>344.89999999999981</v>
      </c>
      <c r="O7" s="1">
        <v>4077.43</v>
      </c>
      <c r="P7" s="1">
        <v>0</v>
      </c>
      <c r="Q7" s="1">
        <v>2819.0600000000004</v>
      </c>
      <c r="R7" s="1">
        <v>4438.9100000000008</v>
      </c>
      <c r="S7" s="1">
        <v>8070.2000000000007</v>
      </c>
      <c r="T7" s="1">
        <v>12518.579999999996</v>
      </c>
      <c r="U7" s="1">
        <v>0</v>
      </c>
      <c r="W7" s="14" cm="1">
        <f t="array" ref="W7">INDEX(J7:U7, 1, MONTH($W$1))</f>
        <v>0</v>
      </c>
      <c r="X7" s="14" cm="1">
        <f t="array" ref="X7">SUMPRODUCT((J7:U7) *(($J$1:$U$1)&lt;=$X$1))</f>
        <v>53137.829999999994</v>
      </c>
      <c r="Y7">
        <f t="shared" si="0"/>
        <v>0</v>
      </c>
      <c r="Z7">
        <f t="shared" si="0"/>
        <v>1</v>
      </c>
      <c r="AA7">
        <f t="shared" si="1"/>
        <v>0</v>
      </c>
      <c r="AB7" s="8">
        <f t="shared" si="2"/>
        <v>0</v>
      </c>
      <c r="AC7">
        <f t="shared" si="3"/>
        <v>0</v>
      </c>
      <c r="AD7">
        <f t="shared" si="4"/>
        <v>0</v>
      </c>
      <c r="AE7">
        <f t="shared" si="5"/>
        <v>0</v>
      </c>
      <c r="AF7">
        <f t="shared" si="6"/>
        <v>0</v>
      </c>
      <c r="AG7">
        <f t="shared" si="7"/>
        <v>0</v>
      </c>
      <c r="AI7">
        <f t="shared" si="8"/>
        <v>53137.829999999994</v>
      </c>
    </row>
    <row r="8" spans="2:35" x14ac:dyDescent="0.25">
      <c r="B8">
        <v>10033</v>
      </c>
      <c r="C8" t="s">
        <v>530</v>
      </c>
      <c r="D8" s="1" t="s">
        <v>23</v>
      </c>
      <c r="E8" s="1" t="s">
        <v>21</v>
      </c>
      <c r="F8" s="1" t="s">
        <v>21</v>
      </c>
      <c r="G8" s="13">
        <v>0</v>
      </c>
      <c r="H8" s="1">
        <v>2020</v>
      </c>
      <c r="J8" s="1">
        <v>575.79</v>
      </c>
      <c r="K8" s="1">
        <v>774.62999999999988</v>
      </c>
      <c r="L8" s="1">
        <v>819.46</v>
      </c>
      <c r="M8" s="1">
        <v>1257.7</v>
      </c>
      <c r="N8" s="1">
        <v>-1262.0700000000002</v>
      </c>
      <c r="O8" s="1">
        <v>987.68</v>
      </c>
      <c r="P8" s="1">
        <v>659.15</v>
      </c>
      <c r="Q8" s="1">
        <v>923.57</v>
      </c>
      <c r="R8" s="1">
        <v>3157.29</v>
      </c>
      <c r="S8" s="1">
        <v>1316.67</v>
      </c>
      <c r="T8" s="1">
        <v>4220.62</v>
      </c>
      <c r="U8" s="1">
        <v>1643.9099999999996</v>
      </c>
      <c r="W8" s="14" cm="1">
        <f t="array" ref="W8">INDEX(J8:U8, 1, MONTH($W$1))</f>
        <v>1643.9099999999996</v>
      </c>
      <c r="X8" s="14" cm="1">
        <f t="array" ref="X8">SUMPRODUCT((J8:U8) *(($J$1:$U$1)&lt;=$X$1))</f>
        <v>15074.399999999998</v>
      </c>
      <c r="Y8">
        <f t="shared" si="0"/>
        <v>1</v>
      </c>
      <c r="Z8">
        <f t="shared" si="0"/>
        <v>1</v>
      </c>
      <c r="AA8">
        <f t="shared" si="1"/>
        <v>0</v>
      </c>
      <c r="AB8" s="8">
        <f t="shared" si="2"/>
        <v>1</v>
      </c>
      <c r="AC8">
        <f t="shared" si="3"/>
        <v>15074.399999999998</v>
      </c>
      <c r="AD8">
        <f t="shared" si="4"/>
        <v>0</v>
      </c>
      <c r="AE8">
        <f t="shared" si="5"/>
        <v>0</v>
      </c>
      <c r="AF8">
        <f t="shared" si="6"/>
        <v>0</v>
      </c>
      <c r="AG8">
        <f t="shared" si="7"/>
        <v>0</v>
      </c>
      <c r="AI8">
        <f t="shared" si="8"/>
        <v>15074.399999999998</v>
      </c>
    </row>
    <row r="9" spans="2:35" x14ac:dyDescent="0.25">
      <c r="B9">
        <v>10034</v>
      </c>
      <c r="C9" t="s">
        <v>733</v>
      </c>
      <c r="D9" s="1" t="s">
        <v>728</v>
      </c>
      <c r="E9" s="1">
        <v>0</v>
      </c>
      <c r="F9" s="1">
        <v>0</v>
      </c>
      <c r="G9" s="13">
        <v>0</v>
      </c>
      <c r="H9" s="1">
        <v>0</v>
      </c>
      <c r="J9" s="1">
        <v>0</v>
      </c>
      <c r="K9" s="1">
        <v>0</v>
      </c>
      <c r="L9" s="1">
        <v>8094.8</v>
      </c>
      <c r="M9" s="1">
        <v>0</v>
      </c>
      <c r="N9" s="1">
        <v>0</v>
      </c>
      <c r="O9" s="1">
        <v>1382</v>
      </c>
      <c r="P9" s="1">
        <v>0</v>
      </c>
      <c r="Q9" s="1">
        <v>0</v>
      </c>
      <c r="R9" s="1">
        <v>0</v>
      </c>
      <c r="S9" s="1">
        <v>0</v>
      </c>
      <c r="T9" s="1">
        <v>3397.9500000000003</v>
      </c>
      <c r="U9" s="1">
        <v>0</v>
      </c>
      <c r="W9" s="14" cm="1">
        <f t="array" ref="W9">INDEX(J9:U9, 1, MONTH($W$1))</f>
        <v>0</v>
      </c>
      <c r="X9" s="14" cm="1">
        <f t="array" ref="X9">SUMPRODUCT((J9:U9) *(($J$1:$U$1)&lt;=$X$1))</f>
        <v>12874.75</v>
      </c>
      <c r="Y9">
        <f t="shared" si="0"/>
        <v>0</v>
      </c>
      <c r="Z9">
        <f t="shared" si="0"/>
        <v>1</v>
      </c>
      <c r="AA9">
        <f t="shared" si="1"/>
        <v>0</v>
      </c>
      <c r="AB9" s="8">
        <f t="shared" si="2"/>
        <v>0</v>
      </c>
      <c r="AC9">
        <f t="shared" si="3"/>
        <v>0</v>
      </c>
      <c r="AD9">
        <f t="shared" si="4"/>
        <v>0</v>
      </c>
      <c r="AE9">
        <f t="shared" si="5"/>
        <v>0</v>
      </c>
      <c r="AF9">
        <f t="shared" si="6"/>
        <v>0</v>
      </c>
      <c r="AG9">
        <f t="shared" si="7"/>
        <v>0</v>
      </c>
      <c r="AI9">
        <f t="shared" si="8"/>
        <v>12874.75</v>
      </c>
    </row>
    <row r="10" spans="2:35" x14ac:dyDescent="0.25">
      <c r="B10">
        <v>10036</v>
      </c>
      <c r="C10" t="s">
        <v>734</v>
      </c>
      <c r="D10" s="1" t="s">
        <v>735</v>
      </c>
      <c r="E10" s="1">
        <v>0</v>
      </c>
      <c r="F10" s="1">
        <v>0</v>
      </c>
      <c r="G10" s="13">
        <v>0</v>
      </c>
      <c r="H10" s="1">
        <v>0</v>
      </c>
      <c r="J10" s="1">
        <v>1547.9900000000002</v>
      </c>
      <c r="K10" s="1">
        <v>334365.51999999973</v>
      </c>
      <c r="L10" s="1">
        <v>5117.99</v>
      </c>
      <c r="M10" s="1">
        <v>3978.1699999999996</v>
      </c>
      <c r="N10" s="1">
        <v>69393.02</v>
      </c>
      <c r="O10" s="1">
        <v>6086.8399999999974</v>
      </c>
      <c r="P10" s="1">
        <v>129260.45999999995</v>
      </c>
      <c r="Q10" s="1">
        <v>3830.04</v>
      </c>
      <c r="R10" s="1">
        <v>7167.71</v>
      </c>
      <c r="S10" s="1">
        <v>30858.209999999995</v>
      </c>
      <c r="T10" s="1">
        <v>7000</v>
      </c>
      <c r="U10" s="1">
        <v>513</v>
      </c>
      <c r="W10" s="14" cm="1">
        <f t="array" ref="W10">INDEX(J10:U10, 1, MONTH($W$1))</f>
        <v>513</v>
      </c>
      <c r="X10" s="14" cm="1">
        <f t="array" ref="X10">SUMPRODUCT((J10:U10) *(($J$1:$U$1)&lt;=$X$1))</f>
        <v>599118.9499999996</v>
      </c>
      <c r="Y10">
        <f t="shared" si="0"/>
        <v>1</v>
      </c>
      <c r="Z10">
        <f t="shared" si="0"/>
        <v>1</v>
      </c>
      <c r="AA10">
        <f t="shared" si="1"/>
        <v>0</v>
      </c>
      <c r="AB10" s="8">
        <f t="shared" si="2"/>
        <v>1</v>
      </c>
      <c r="AC10">
        <f t="shared" si="3"/>
        <v>599118.9499999996</v>
      </c>
      <c r="AD10">
        <f t="shared" si="4"/>
        <v>0</v>
      </c>
      <c r="AE10">
        <f t="shared" si="5"/>
        <v>0</v>
      </c>
      <c r="AF10">
        <f t="shared" si="6"/>
        <v>0</v>
      </c>
      <c r="AG10">
        <f t="shared" si="7"/>
        <v>0</v>
      </c>
      <c r="AI10">
        <f t="shared" si="8"/>
        <v>599118.9499999996</v>
      </c>
    </row>
    <row r="11" spans="2:35" x14ac:dyDescent="0.25">
      <c r="B11">
        <v>10039</v>
      </c>
      <c r="C11" t="s">
        <v>736</v>
      </c>
      <c r="D11" s="1" t="s">
        <v>728</v>
      </c>
      <c r="E11" s="1">
        <v>0</v>
      </c>
      <c r="F11" s="1">
        <v>0</v>
      </c>
      <c r="G11" s="13">
        <v>0</v>
      </c>
      <c r="H11" s="1">
        <v>0</v>
      </c>
      <c r="J11" s="1">
        <v>0</v>
      </c>
      <c r="K11" s="1">
        <v>14249.359999999999</v>
      </c>
      <c r="L11" s="1">
        <v>0</v>
      </c>
      <c r="M11" s="1">
        <v>0</v>
      </c>
      <c r="N11" s="1">
        <v>7695.3</v>
      </c>
      <c r="O11" s="1">
        <v>0</v>
      </c>
      <c r="P11" s="1">
        <v>17862.719999999994</v>
      </c>
      <c r="Q11" s="1">
        <v>0</v>
      </c>
      <c r="R11" s="1">
        <v>0</v>
      </c>
      <c r="S11" s="1">
        <v>20542.039999999997</v>
      </c>
      <c r="T11" s="1">
        <v>2449.0500000000002</v>
      </c>
      <c r="U11" s="1">
        <v>280</v>
      </c>
      <c r="W11" s="14" cm="1">
        <f t="array" ref="W11">INDEX(J11:U11, 1, MONTH($W$1))</f>
        <v>280</v>
      </c>
      <c r="X11" s="14" cm="1">
        <f t="array" ref="X11">SUMPRODUCT((J11:U11) *(($J$1:$U$1)&lt;=$X$1))</f>
        <v>63078.469999999987</v>
      </c>
      <c r="Y11">
        <f t="shared" si="0"/>
        <v>1</v>
      </c>
      <c r="Z11">
        <f t="shared" si="0"/>
        <v>1</v>
      </c>
      <c r="AA11">
        <f t="shared" si="1"/>
        <v>0</v>
      </c>
      <c r="AB11" s="8">
        <f t="shared" si="2"/>
        <v>0</v>
      </c>
      <c r="AC11">
        <f t="shared" si="3"/>
        <v>0</v>
      </c>
      <c r="AD11">
        <f t="shared" si="4"/>
        <v>0</v>
      </c>
      <c r="AE11">
        <f t="shared" si="5"/>
        <v>0</v>
      </c>
      <c r="AF11">
        <f t="shared" si="6"/>
        <v>0</v>
      </c>
      <c r="AG11">
        <f t="shared" si="7"/>
        <v>0</v>
      </c>
      <c r="AI11">
        <f t="shared" si="8"/>
        <v>63078.469999999987</v>
      </c>
    </row>
    <row r="12" spans="2:35" x14ac:dyDescent="0.25">
      <c r="B12">
        <v>10040</v>
      </c>
      <c r="C12" t="s">
        <v>737</v>
      </c>
      <c r="D12" s="1" t="s">
        <v>728</v>
      </c>
      <c r="E12" s="1">
        <v>0</v>
      </c>
      <c r="F12" s="1">
        <v>0</v>
      </c>
      <c r="G12" s="13">
        <v>0</v>
      </c>
      <c r="H12" s="1">
        <v>0</v>
      </c>
      <c r="J12" s="1">
        <v>0</v>
      </c>
      <c r="K12" s="1">
        <v>4824.0400000000009</v>
      </c>
      <c r="L12" s="1">
        <v>6778.6100000000006</v>
      </c>
      <c r="M12" s="1">
        <v>3602.2000000000007</v>
      </c>
      <c r="N12" s="1">
        <v>0</v>
      </c>
      <c r="O12" s="1">
        <v>4238.53</v>
      </c>
      <c r="P12" s="1">
        <v>0</v>
      </c>
      <c r="Q12" s="1">
        <v>2625.8799999999997</v>
      </c>
      <c r="R12" s="1">
        <v>0</v>
      </c>
      <c r="S12" s="1">
        <v>0</v>
      </c>
      <c r="T12" s="1">
        <v>4555.9799999999996</v>
      </c>
      <c r="U12" s="1">
        <v>0</v>
      </c>
      <c r="W12" s="14" cm="1">
        <f t="array" ref="W12">INDEX(J12:U12, 1, MONTH($W$1))</f>
        <v>0</v>
      </c>
      <c r="X12" s="14" cm="1">
        <f t="array" ref="X12">SUMPRODUCT((J12:U12) *(($J$1:$U$1)&lt;=$X$1))</f>
        <v>26625.24</v>
      </c>
      <c r="Y12">
        <f t="shared" si="0"/>
        <v>0</v>
      </c>
      <c r="Z12">
        <f t="shared" si="0"/>
        <v>1</v>
      </c>
      <c r="AA12">
        <f t="shared" si="1"/>
        <v>0</v>
      </c>
      <c r="AB12" s="8">
        <f t="shared" si="2"/>
        <v>0</v>
      </c>
      <c r="AC12">
        <f t="shared" si="3"/>
        <v>0</v>
      </c>
      <c r="AD12">
        <f t="shared" si="4"/>
        <v>0</v>
      </c>
      <c r="AE12">
        <f t="shared" si="5"/>
        <v>0</v>
      </c>
      <c r="AF12">
        <f t="shared" si="6"/>
        <v>0</v>
      </c>
      <c r="AG12">
        <f t="shared" si="7"/>
        <v>0</v>
      </c>
      <c r="AI12">
        <f t="shared" si="8"/>
        <v>26625.24</v>
      </c>
    </row>
    <row r="13" spans="2:35" x14ac:dyDescent="0.25">
      <c r="B13">
        <v>10043</v>
      </c>
      <c r="C13" t="s">
        <v>738</v>
      </c>
      <c r="D13" s="1" t="s">
        <v>728</v>
      </c>
      <c r="E13" s="1">
        <v>0</v>
      </c>
      <c r="F13" s="1">
        <v>0</v>
      </c>
      <c r="G13" s="13">
        <v>0</v>
      </c>
      <c r="H13" s="1">
        <v>0</v>
      </c>
      <c r="J13" s="1">
        <v>0</v>
      </c>
      <c r="K13" s="1">
        <v>0</v>
      </c>
      <c r="L13" s="1">
        <v>0</v>
      </c>
      <c r="M13" s="1">
        <v>4446.5</v>
      </c>
      <c r="N13" s="1">
        <v>0</v>
      </c>
      <c r="O13" s="1">
        <v>0</v>
      </c>
      <c r="P13" s="1">
        <v>0</v>
      </c>
      <c r="Q13" s="1">
        <v>0</v>
      </c>
      <c r="R13" s="1">
        <v>28000</v>
      </c>
      <c r="S13" s="1">
        <v>53899.979999999996</v>
      </c>
      <c r="T13" s="1">
        <v>0</v>
      </c>
      <c r="U13" s="1">
        <v>0</v>
      </c>
      <c r="W13" s="14" cm="1">
        <f t="array" ref="W13">INDEX(J13:U13, 1, MONTH($W$1))</f>
        <v>0</v>
      </c>
      <c r="X13" s="14" cm="1">
        <f t="array" ref="X13">SUMPRODUCT((J13:U13) *(($J$1:$U$1)&lt;=$X$1))</f>
        <v>86346.48</v>
      </c>
      <c r="Y13">
        <f t="shared" si="0"/>
        <v>0</v>
      </c>
      <c r="Z13">
        <f t="shared" si="0"/>
        <v>1</v>
      </c>
      <c r="AA13">
        <f t="shared" si="1"/>
        <v>0</v>
      </c>
      <c r="AB13" s="8">
        <f t="shared" si="2"/>
        <v>0</v>
      </c>
      <c r="AC13">
        <f t="shared" si="3"/>
        <v>0</v>
      </c>
      <c r="AD13">
        <f t="shared" si="4"/>
        <v>0</v>
      </c>
      <c r="AE13">
        <f t="shared" si="5"/>
        <v>0</v>
      </c>
      <c r="AF13">
        <f t="shared" si="6"/>
        <v>0</v>
      </c>
      <c r="AG13">
        <f t="shared" si="7"/>
        <v>0</v>
      </c>
      <c r="AI13">
        <f t="shared" si="8"/>
        <v>86346.48</v>
      </c>
    </row>
    <row r="14" spans="2:35" x14ac:dyDescent="0.25">
      <c r="B14">
        <v>10044</v>
      </c>
      <c r="C14" t="s">
        <v>739</v>
      </c>
      <c r="D14" s="1" t="s">
        <v>728</v>
      </c>
      <c r="E14" s="1">
        <v>0</v>
      </c>
      <c r="F14" s="1">
        <v>0</v>
      </c>
      <c r="G14" s="13">
        <v>0</v>
      </c>
      <c r="H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W14" s="14" cm="1">
        <f t="array" ref="W14">INDEX(J14:U14, 1, MONTH($W$1))</f>
        <v>0</v>
      </c>
      <c r="X14" s="14" cm="1">
        <f t="array" ref="X14">SUMPRODUCT((J14:U14) *(($J$1:$U$1)&lt;=$X$1))</f>
        <v>0</v>
      </c>
      <c r="Y14">
        <f t="shared" si="0"/>
        <v>0</v>
      </c>
      <c r="Z14">
        <f t="shared" si="0"/>
        <v>0</v>
      </c>
      <c r="AA14">
        <f t="shared" si="1"/>
        <v>0</v>
      </c>
      <c r="AB14" s="8">
        <f t="shared" si="2"/>
        <v>0</v>
      </c>
      <c r="AC14">
        <f t="shared" si="3"/>
        <v>0</v>
      </c>
      <c r="AD14">
        <f t="shared" si="4"/>
        <v>0</v>
      </c>
      <c r="AE14">
        <f t="shared" si="5"/>
        <v>0</v>
      </c>
      <c r="AF14">
        <f t="shared" si="6"/>
        <v>0</v>
      </c>
      <c r="AG14">
        <f t="shared" si="7"/>
        <v>0</v>
      </c>
      <c r="AI14">
        <f t="shared" si="8"/>
        <v>0</v>
      </c>
    </row>
    <row r="15" spans="2:35" x14ac:dyDescent="0.25">
      <c r="B15">
        <v>10046</v>
      </c>
      <c r="C15" t="s">
        <v>740</v>
      </c>
      <c r="D15" s="1" t="s">
        <v>728</v>
      </c>
      <c r="E15" s="1">
        <v>0</v>
      </c>
      <c r="F15" s="1">
        <v>0</v>
      </c>
      <c r="G15" s="13">
        <v>0</v>
      </c>
      <c r="H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W15" s="14" cm="1">
        <f t="array" ref="W15">INDEX(J15:U15, 1, MONTH($W$1))</f>
        <v>0</v>
      </c>
      <c r="X15" s="14" cm="1">
        <f t="array" ref="X15">SUMPRODUCT((J15:U15) *(($J$1:$U$1)&lt;=$X$1))</f>
        <v>0</v>
      </c>
      <c r="Y15">
        <f t="shared" si="0"/>
        <v>0</v>
      </c>
      <c r="Z15">
        <f t="shared" si="0"/>
        <v>0</v>
      </c>
      <c r="AA15">
        <f t="shared" si="1"/>
        <v>0</v>
      </c>
      <c r="AB15" s="8">
        <f t="shared" si="2"/>
        <v>0</v>
      </c>
      <c r="AC15">
        <f t="shared" si="3"/>
        <v>0</v>
      </c>
      <c r="AD15">
        <f t="shared" si="4"/>
        <v>0</v>
      </c>
      <c r="AE15">
        <f t="shared" si="5"/>
        <v>0</v>
      </c>
      <c r="AF15">
        <f t="shared" si="6"/>
        <v>0</v>
      </c>
      <c r="AG15">
        <f t="shared" si="7"/>
        <v>0</v>
      </c>
      <c r="AI15">
        <f t="shared" si="8"/>
        <v>0</v>
      </c>
    </row>
    <row r="16" spans="2:35" x14ac:dyDescent="0.25">
      <c r="B16">
        <v>10047</v>
      </c>
      <c r="C16" t="s">
        <v>741</v>
      </c>
      <c r="D16" s="1" t="s">
        <v>728</v>
      </c>
      <c r="E16" s="1">
        <v>0</v>
      </c>
      <c r="F16" s="1">
        <v>0</v>
      </c>
      <c r="G16" s="13">
        <v>0</v>
      </c>
      <c r="H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W16" s="14" cm="1">
        <f t="array" ref="W16">INDEX(J16:U16, 1, MONTH($W$1))</f>
        <v>0</v>
      </c>
      <c r="X16" s="14" cm="1">
        <f t="array" ref="X16">SUMPRODUCT((J16:U16) *(($J$1:$U$1)&lt;=$X$1))</f>
        <v>0</v>
      </c>
      <c r="Y16">
        <f t="shared" si="0"/>
        <v>0</v>
      </c>
      <c r="Z16">
        <f t="shared" si="0"/>
        <v>0</v>
      </c>
      <c r="AA16">
        <f t="shared" si="1"/>
        <v>0</v>
      </c>
      <c r="AB16" s="8">
        <f t="shared" si="2"/>
        <v>0</v>
      </c>
      <c r="AC16">
        <f t="shared" si="3"/>
        <v>0</v>
      </c>
      <c r="AD16">
        <f t="shared" si="4"/>
        <v>0</v>
      </c>
      <c r="AE16">
        <f t="shared" si="5"/>
        <v>0</v>
      </c>
      <c r="AF16">
        <f t="shared" si="6"/>
        <v>0</v>
      </c>
      <c r="AG16">
        <f t="shared" si="7"/>
        <v>0</v>
      </c>
      <c r="AI16">
        <f t="shared" si="8"/>
        <v>0</v>
      </c>
    </row>
    <row r="17" spans="2:35" x14ac:dyDescent="0.25">
      <c r="B17">
        <v>10048</v>
      </c>
      <c r="C17" t="s">
        <v>742</v>
      </c>
      <c r="D17" s="1" t="s">
        <v>36</v>
      </c>
      <c r="E17" s="1" t="s">
        <v>545</v>
      </c>
      <c r="F17" s="1" t="s">
        <v>545</v>
      </c>
      <c r="G17" s="13">
        <v>0</v>
      </c>
      <c r="H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W17" s="14" cm="1">
        <f t="array" ref="W17">INDEX(J17:U17, 1, MONTH($W$1))</f>
        <v>0</v>
      </c>
      <c r="X17" s="14" cm="1">
        <f t="array" ref="X17">SUMPRODUCT((J17:U17) *(($J$1:$U$1)&lt;=$X$1))</f>
        <v>0</v>
      </c>
      <c r="Y17">
        <f t="shared" si="0"/>
        <v>0</v>
      </c>
      <c r="Z17">
        <f t="shared" si="0"/>
        <v>0</v>
      </c>
      <c r="AA17">
        <f t="shared" si="1"/>
        <v>0</v>
      </c>
      <c r="AB17" s="8">
        <f t="shared" si="2"/>
        <v>0</v>
      </c>
      <c r="AC17">
        <f t="shared" si="3"/>
        <v>0</v>
      </c>
      <c r="AD17">
        <f t="shared" si="4"/>
        <v>0</v>
      </c>
      <c r="AE17">
        <f t="shared" si="5"/>
        <v>0</v>
      </c>
      <c r="AF17">
        <f t="shared" si="6"/>
        <v>0</v>
      </c>
      <c r="AG17">
        <f t="shared" si="7"/>
        <v>0</v>
      </c>
      <c r="AI17">
        <f t="shared" si="8"/>
        <v>0</v>
      </c>
    </row>
    <row r="18" spans="2:35" x14ac:dyDescent="0.25">
      <c r="B18">
        <v>10049</v>
      </c>
      <c r="C18" t="s">
        <v>743</v>
      </c>
      <c r="D18" s="1" t="s">
        <v>728</v>
      </c>
      <c r="E18" s="1">
        <v>0</v>
      </c>
      <c r="F18" s="1">
        <v>0</v>
      </c>
      <c r="G18" s="13">
        <v>0</v>
      </c>
      <c r="H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W18" s="14" cm="1">
        <f t="array" ref="W18">INDEX(J18:U18, 1, MONTH($W$1))</f>
        <v>0</v>
      </c>
      <c r="X18" s="14" cm="1">
        <f t="array" ref="X18">SUMPRODUCT((J18:U18) *(($J$1:$U$1)&lt;=$X$1))</f>
        <v>0</v>
      </c>
      <c r="Y18">
        <f t="shared" si="0"/>
        <v>0</v>
      </c>
      <c r="Z18">
        <f t="shared" si="0"/>
        <v>0</v>
      </c>
      <c r="AA18">
        <f t="shared" si="1"/>
        <v>0</v>
      </c>
      <c r="AB18" s="8">
        <f t="shared" si="2"/>
        <v>0</v>
      </c>
      <c r="AC18">
        <f t="shared" si="3"/>
        <v>0</v>
      </c>
      <c r="AD18">
        <f t="shared" si="4"/>
        <v>0</v>
      </c>
      <c r="AE18">
        <f t="shared" si="5"/>
        <v>0</v>
      </c>
      <c r="AF18">
        <f t="shared" si="6"/>
        <v>0</v>
      </c>
      <c r="AG18">
        <f t="shared" si="7"/>
        <v>0</v>
      </c>
      <c r="AI18">
        <f t="shared" si="8"/>
        <v>0</v>
      </c>
    </row>
    <row r="19" spans="2:35" x14ac:dyDescent="0.25">
      <c r="B19">
        <v>10050</v>
      </c>
      <c r="C19" t="s">
        <v>744</v>
      </c>
      <c r="D19" s="1" t="s">
        <v>728</v>
      </c>
      <c r="E19" s="1">
        <v>0</v>
      </c>
      <c r="F19" s="1">
        <v>0</v>
      </c>
      <c r="G19" s="13">
        <v>0</v>
      </c>
      <c r="H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W19" s="14" cm="1">
        <f t="array" ref="W19">INDEX(J19:U19, 1, MONTH($W$1))</f>
        <v>0</v>
      </c>
      <c r="X19" s="14" cm="1">
        <f t="array" ref="X19">SUMPRODUCT((J19:U19) *(($J$1:$U$1)&lt;=$X$1))</f>
        <v>0</v>
      </c>
      <c r="Y19">
        <f t="shared" si="0"/>
        <v>0</v>
      </c>
      <c r="Z19">
        <f t="shared" si="0"/>
        <v>0</v>
      </c>
      <c r="AA19">
        <f t="shared" si="1"/>
        <v>0</v>
      </c>
      <c r="AB19" s="8">
        <f t="shared" si="2"/>
        <v>0</v>
      </c>
      <c r="AC19">
        <f t="shared" si="3"/>
        <v>0</v>
      </c>
      <c r="AD19">
        <f t="shared" si="4"/>
        <v>0</v>
      </c>
      <c r="AE19">
        <f t="shared" si="5"/>
        <v>0</v>
      </c>
      <c r="AF19">
        <f t="shared" si="6"/>
        <v>0</v>
      </c>
      <c r="AG19">
        <f t="shared" si="7"/>
        <v>0</v>
      </c>
      <c r="AI19">
        <f t="shared" si="8"/>
        <v>0</v>
      </c>
    </row>
    <row r="20" spans="2:35" x14ac:dyDescent="0.25">
      <c r="B20">
        <v>10051</v>
      </c>
      <c r="C20" t="s">
        <v>745</v>
      </c>
      <c r="D20" s="1" t="s">
        <v>728</v>
      </c>
      <c r="E20" s="1">
        <v>0</v>
      </c>
      <c r="F20" s="1">
        <v>0</v>
      </c>
      <c r="G20" s="13">
        <v>0</v>
      </c>
      <c r="H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W20" s="14" cm="1">
        <f t="array" ref="W20">INDEX(J20:U20, 1, MONTH($W$1))</f>
        <v>0</v>
      </c>
      <c r="X20" s="14" cm="1">
        <f t="array" ref="X20">SUMPRODUCT((J20:U20) *(($J$1:$U$1)&lt;=$X$1))</f>
        <v>0</v>
      </c>
      <c r="Y20">
        <f t="shared" si="0"/>
        <v>0</v>
      </c>
      <c r="Z20">
        <f t="shared" si="0"/>
        <v>0</v>
      </c>
      <c r="AA20">
        <f t="shared" si="1"/>
        <v>0</v>
      </c>
      <c r="AB20" s="8">
        <f t="shared" si="2"/>
        <v>0</v>
      </c>
      <c r="AC20">
        <f t="shared" si="3"/>
        <v>0</v>
      </c>
      <c r="AD20">
        <f t="shared" si="4"/>
        <v>0</v>
      </c>
      <c r="AE20">
        <f t="shared" si="5"/>
        <v>0</v>
      </c>
      <c r="AF20">
        <f t="shared" si="6"/>
        <v>0</v>
      </c>
      <c r="AG20">
        <f t="shared" si="7"/>
        <v>0</v>
      </c>
      <c r="AI20">
        <f t="shared" si="8"/>
        <v>0</v>
      </c>
    </row>
    <row r="21" spans="2:35" x14ac:dyDescent="0.25">
      <c r="B21">
        <v>10052</v>
      </c>
      <c r="C21" t="s">
        <v>746</v>
      </c>
      <c r="D21" s="1" t="s">
        <v>728</v>
      </c>
      <c r="E21" s="1">
        <v>0</v>
      </c>
      <c r="F21" s="1">
        <v>0</v>
      </c>
      <c r="G21" s="13">
        <v>0</v>
      </c>
      <c r="H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W21" s="14" cm="1">
        <f t="array" ref="W21">INDEX(J21:U21, 1, MONTH($W$1))</f>
        <v>0</v>
      </c>
      <c r="X21" s="14" cm="1">
        <f t="array" ref="X21">SUMPRODUCT((J21:U21) *(($J$1:$U$1)&lt;=$X$1))</f>
        <v>0</v>
      </c>
      <c r="Y21">
        <f t="shared" si="0"/>
        <v>0</v>
      </c>
      <c r="Z21">
        <f t="shared" si="0"/>
        <v>0</v>
      </c>
      <c r="AA21">
        <f t="shared" si="1"/>
        <v>0</v>
      </c>
      <c r="AB21" s="8">
        <f t="shared" si="2"/>
        <v>0</v>
      </c>
      <c r="AC21">
        <f t="shared" si="3"/>
        <v>0</v>
      </c>
      <c r="AD21">
        <f t="shared" si="4"/>
        <v>0</v>
      </c>
      <c r="AE21">
        <f t="shared" si="5"/>
        <v>0</v>
      </c>
      <c r="AF21">
        <f t="shared" si="6"/>
        <v>0</v>
      </c>
      <c r="AG21">
        <f t="shared" si="7"/>
        <v>0</v>
      </c>
      <c r="AI21">
        <f t="shared" si="8"/>
        <v>0</v>
      </c>
    </row>
    <row r="22" spans="2:35" x14ac:dyDescent="0.25">
      <c r="B22">
        <v>10053</v>
      </c>
      <c r="C22" t="s">
        <v>747</v>
      </c>
      <c r="D22" s="1" t="s">
        <v>728</v>
      </c>
      <c r="E22" s="1">
        <v>0</v>
      </c>
      <c r="F22" s="1">
        <v>0</v>
      </c>
      <c r="G22" s="13">
        <v>0</v>
      </c>
      <c r="H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W22" s="14" cm="1">
        <f t="array" ref="W22">INDEX(J22:U22, 1, MONTH($W$1))</f>
        <v>0</v>
      </c>
      <c r="X22" s="14" cm="1">
        <f t="array" ref="X22">SUMPRODUCT((J22:U22) *(($J$1:$U$1)&lt;=$X$1))</f>
        <v>0</v>
      </c>
      <c r="Y22">
        <f t="shared" si="0"/>
        <v>0</v>
      </c>
      <c r="Z22">
        <f t="shared" si="0"/>
        <v>0</v>
      </c>
      <c r="AA22">
        <f t="shared" si="1"/>
        <v>0</v>
      </c>
      <c r="AB22" s="8">
        <f t="shared" si="2"/>
        <v>0</v>
      </c>
      <c r="AC22">
        <f t="shared" si="3"/>
        <v>0</v>
      </c>
      <c r="AD22">
        <f t="shared" si="4"/>
        <v>0</v>
      </c>
      <c r="AE22">
        <f t="shared" si="5"/>
        <v>0</v>
      </c>
      <c r="AF22">
        <f t="shared" si="6"/>
        <v>0</v>
      </c>
      <c r="AG22">
        <f t="shared" si="7"/>
        <v>0</v>
      </c>
      <c r="AI22">
        <f t="shared" si="8"/>
        <v>0</v>
      </c>
    </row>
    <row r="23" spans="2:35" x14ac:dyDescent="0.25">
      <c r="B23">
        <v>20001</v>
      </c>
      <c r="C23" t="s">
        <v>281</v>
      </c>
      <c r="D23" s="1" t="s">
        <v>23</v>
      </c>
      <c r="E23" s="1" t="s">
        <v>535</v>
      </c>
      <c r="F23" s="1" t="s">
        <v>106</v>
      </c>
      <c r="G23" s="13">
        <v>0</v>
      </c>
      <c r="H23" s="1">
        <v>0</v>
      </c>
      <c r="J23" s="1">
        <v>0</v>
      </c>
      <c r="K23" s="1">
        <v>0</v>
      </c>
      <c r="L23" s="1">
        <v>190.37</v>
      </c>
      <c r="M23" s="1">
        <v>0</v>
      </c>
      <c r="N23" s="1">
        <v>129</v>
      </c>
      <c r="O23" s="1">
        <v>0</v>
      </c>
      <c r="P23" s="1">
        <v>0</v>
      </c>
      <c r="Q23" s="1">
        <v>0</v>
      </c>
      <c r="R23" s="1">
        <v>0</v>
      </c>
      <c r="S23" s="1">
        <v>129</v>
      </c>
      <c r="T23" s="1">
        <v>0</v>
      </c>
      <c r="U23" s="1">
        <v>0</v>
      </c>
      <c r="W23" s="14" cm="1">
        <f t="array" ref="W23">INDEX(J23:U23, 1, MONTH($W$1))</f>
        <v>0</v>
      </c>
      <c r="X23" s="14" cm="1">
        <f t="array" ref="X23">SUMPRODUCT((J23:U23) *(($J$1:$U$1)&lt;=$X$1))</f>
        <v>448.37</v>
      </c>
      <c r="Y23">
        <f t="shared" si="0"/>
        <v>0</v>
      </c>
      <c r="Z23">
        <f t="shared" si="0"/>
        <v>1</v>
      </c>
      <c r="AA23">
        <f t="shared" si="1"/>
        <v>0</v>
      </c>
      <c r="AB23" s="8">
        <f t="shared" si="2"/>
        <v>0</v>
      </c>
      <c r="AC23">
        <f t="shared" si="3"/>
        <v>0</v>
      </c>
      <c r="AD23">
        <f t="shared" si="4"/>
        <v>0</v>
      </c>
      <c r="AE23">
        <f t="shared" si="5"/>
        <v>0</v>
      </c>
      <c r="AF23">
        <f t="shared" si="6"/>
        <v>0</v>
      </c>
      <c r="AG23">
        <f t="shared" si="7"/>
        <v>0</v>
      </c>
      <c r="AI23">
        <f t="shared" si="8"/>
        <v>448.37</v>
      </c>
    </row>
    <row r="24" spans="2:35" x14ac:dyDescent="0.25">
      <c r="B24">
        <v>20004</v>
      </c>
      <c r="C24" t="s">
        <v>282</v>
      </c>
      <c r="D24" s="1" t="s">
        <v>23</v>
      </c>
      <c r="E24" s="1" t="s">
        <v>535</v>
      </c>
      <c r="F24" s="1" t="s">
        <v>106</v>
      </c>
      <c r="G24" s="13">
        <v>0</v>
      </c>
      <c r="H24" s="1">
        <v>0</v>
      </c>
      <c r="J24" s="1">
        <v>372.6</v>
      </c>
      <c r="K24" s="1">
        <v>986.9899999999999</v>
      </c>
      <c r="L24" s="1">
        <v>-100</v>
      </c>
      <c r="M24" s="1">
        <v>99.83</v>
      </c>
      <c r="N24" s="1">
        <v>664.87</v>
      </c>
      <c r="O24" s="1">
        <v>749.59999999999991</v>
      </c>
      <c r="P24" s="1">
        <v>637.96</v>
      </c>
      <c r="Q24" s="1">
        <v>0</v>
      </c>
      <c r="R24" s="1">
        <v>542.06999999999994</v>
      </c>
      <c r="S24" s="1">
        <v>0</v>
      </c>
      <c r="T24" s="1">
        <v>1145.99</v>
      </c>
      <c r="U24" s="1">
        <v>503.87</v>
      </c>
      <c r="W24" s="14" cm="1">
        <f t="array" ref="W24">INDEX(J24:U24, 1, MONTH($W$1))</f>
        <v>503.87</v>
      </c>
      <c r="X24" s="14" cm="1">
        <f t="array" ref="X24">SUMPRODUCT((J24:U24) *(($J$1:$U$1)&lt;=$X$1))</f>
        <v>5603.78</v>
      </c>
      <c r="Y24">
        <f t="shared" si="0"/>
        <v>1</v>
      </c>
      <c r="Z24">
        <f t="shared" si="0"/>
        <v>1</v>
      </c>
      <c r="AA24">
        <f t="shared" si="1"/>
        <v>0</v>
      </c>
      <c r="AB24" s="8">
        <f t="shared" si="2"/>
        <v>1</v>
      </c>
      <c r="AC24">
        <f t="shared" si="3"/>
        <v>5603.78</v>
      </c>
      <c r="AD24">
        <f t="shared" si="4"/>
        <v>0</v>
      </c>
      <c r="AE24">
        <f t="shared" si="5"/>
        <v>0</v>
      </c>
      <c r="AF24">
        <f t="shared" si="6"/>
        <v>0</v>
      </c>
      <c r="AG24">
        <f t="shared" si="7"/>
        <v>0</v>
      </c>
      <c r="AI24">
        <f t="shared" si="8"/>
        <v>5603.78</v>
      </c>
    </row>
    <row r="25" spans="2:35" x14ac:dyDescent="0.25">
      <c r="B25">
        <v>20005</v>
      </c>
      <c r="C25" t="s">
        <v>160</v>
      </c>
      <c r="D25" s="1" t="s">
        <v>23</v>
      </c>
      <c r="E25" s="1" t="s">
        <v>535</v>
      </c>
      <c r="F25" s="1" t="s">
        <v>106</v>
      </c>
      <c r="G25" s="13">
        <v>0</v>
      </c>
      <c r="H25" s="1">
        <v>0</v>
      </c>
      <c r="J25" s="1">
        <v>1489.6399999999999</v>
      </c>
      <c r="K25" s="1">
        <v>1257.24</v>
      </c>
      <c r="L25" s="1">
        <v>744.90000000000009</v>
      </c>
      <c r="M25" s="1">
        <v>1174.27</v>
      </c>
      <c r="N25" s="1">
        <v>792.46</v>
      </c>
      <c r="O25" s="1">
        <v>1258.77</v>
      </c>
      <c r="P25" s="1">
        <v>0</v>
      </c>
      <c r="Q25" s="1">
        <v>1540.5800000000002</v>
      </c>
      <c r="R25" s="1">
        <v>1155.8700000000001</v>
      </c>
      <c r="S25" s="1">
        <v>0</v>
      </c>
      <c r="T25" s="1">
        <v>2164.21</v>
      </c>
      <c r="U25" s="1">
        <v>1265.49</v>
      </c>
      <c r="W25" s="14" cm="1">
        <f t="array" ref="W25">INDEX(J25:U25, 1, MONTH($W$1))</f>
        <v>1265.49</v>
      </c>
      <c r="X25" s="14" cm="1">
        <f t="array" ref="X25">SUMPRODUCT((J25:U25) *(($J$1:$U$1)&lt;=$X$1))</f>
        <v>12843.430000000002</v>
      </c>
      <c r="Y25">
        <f t="shared" si="0"/>
        <v>1</v>
      </c>
      <c r="Z25">
        <f t="shared" si="0"/>
        <v>1</v>
      </c>
      <c r="AA25">
        <f t="shared" si="1"/>
        <v>0</v>
      </c>
      <c r="AB25" s="8">
        <f t="shared" si="2"/>
        <v>1</v>
      </c>
      <c r="AC25">
        <f t="shared" si="3"/>
        <v>12843.430000000002</v>
      </c>
      <c r="AD25">
        <f t="shared" si="4"/>
        <v>0</v>
      </c>
      <c r="AE25">
        <f t="shared" si="5"/>
        <v>0</v>
      </c>
      <c r="AF25">
        <f t="shared" si="6"/>
        <v>0</v>
      </c>
      <c r="AG25">
        <f t="shared" si="7"/>
        <v>0</v>
      </c>
      <c r="AI25">
        <f t="shared" si="8"/>
        <v>12843.430000000002</v>
      </c>
    </row>
    <row r="26" spans="2:35" x14ac:dyDescent="0.25">
      <c r="B26">
        <v>20007</v>
      </c>
      <c r="C26" t="s">
        <v>96</v>
      </c>
      <c r="D26" s="1" t="s">
        <v>23</v>
      </c>
      <c r="E26" s="1" t="s">
        <v>535</v>
      </c>
      <c r="F26" s="1" t="s">
        <v>106</v>
      </c>
      <c r="G26" s="13">
        <v>0</v>
      </c>
      <c r="H26" s="1">
        <v>0</v>
      </c>
      <c r="J26" s="1">
        <v>860.53</v>
      </c>
      <c r="K26" s="1">
        <v>0</v>
      </c>
      <c r="L26" s="1">
        <v>207.36</v>
      </c>
      <c r="M26" s="1">
        <v>0</v>
      </c>
      <c r="N26" s="1">
        <v>471.42</v>
      </c>
      <c r="O26" s="1">
        <v>0</v>
      </c>
      <c r="P26" s="1">
        <v>0</v>
      </c>
      <c r="Q26" s="1">
        <v>392.78000000000003</v>
      </c>
      <c r="R26" s="1">
        <v>474.74</v>
      </c>
      <c r="S26" s="1">
        <v>0</v>
      </c>
      <c r="T26" s="1">
        <v>531.68000000000006</v>
      </c>
      <c r="U26" s="1">
        <v>0</v>
      </c>
      <c r="W26" s="14" cm="1">
        <f t="array" ref="W26">INDEX(J26:U26, 1, MONTH($W$1))</f>
        <v>0</v>
      </c>
      <c r="X26" s="14" cm="1">
        <f t="array" ref="X26">SUMPRODUCT((J26:U26) *(($J$1:$U$1)&lt;=$X$1))</f>
        <v>2938.51</v>
      </c>
      <c r="Y26">
        <f t="shared" si="0"/>
        <v>0</v>
      </c>
      <c r="Z26">
        <f t="shared" si="0"/>
        <v>1</v>
      </c>
      <c r="AA26">
        <f t="shared" si="1"/>
        <v>0</v>
      </c>
      <c r="AB26" s="8">
        <f t="shared" si="2"/>
        <v>1</v>
      </c>
      <c r="AC26">
        <f t="shared" si="3"/>
        <v>2938.51</v>
      </c>
      <c r="AD26">
        <f t="shared" si="4"/>
        <v>0</v>
      </c>
      <c r="AE26">
        <f t="shared" si="5"/>
        <v>0</v>
      </c>
      <c r="AF26">
        <f t="shared" si="6"/>
        <v>0</v>
      </c>
      <c r="AG26">
        <f t="shared" si="7"/>
        <v>0</v>
      </c>
      <c r="AI26">
        <f t="shared" si="8"/>
        <v>2938.51</v>
      </c>
    </row>
    <row r="27" spans="2:35" x14ac:dyDescent="0.25">
      <c r="B27">
        <v>20009</v>
      </c>
      <c r="C27" t="s">
        <v>167</v>
      </c>
      <c r="D27" s="1" t="s">
        <v>23</v>
      </c>
      <c r="E27" s="1" t="s">
        <v>748</v>
      </c>
      <c r="F27" s="1" t="s">
        <v>21</v>
      </c>
      <c r="G27" s="13">
        <v>0</v>
      </c>
      <c r="H27" s="1">
        <v>0</v>
      </c>
      <c r="J27" s="1">
        <v>1122.06</v>
      </c>
      <c r="K27" s="1">
        <v>1118.8399999999999</v>
      </c>
      <c r="L27" s="1">
        <v>392.40000000000009</v>
      </c>
      <c r="M27" s="1">
        <v>1318.6499999999999</v>
      </c>
      <c r="N27" s="1">
        <v>934.43999999999994</v>
      </c>
      <c r="O27" s="1">
        <v>2333.3399999999997</v>
      </c>
      <c r="P27" s="1">
        <v>1391.5400000000002</v>
      </c>
      <c r="Q27" s="1">
        <v>919.68000000000006</v>
      </c>
      <c r="R27" s="1">
        <v>416.48</v>
      </c>
      <c r="S27" s="1">
        <v>1428.59</v>
      </c>
      <c r="T27" s="1">
        <v>1073.08</v>
      </c>
      <c r="U27" s="1">
        <v>640.04</v>
      </c>
      <c r="W27" s="14" cm="1">
        <f t="array" ref="W27">INDEX(J27:U27, 1, MONTH($W$1))</f>
        <v>640.04</v>
      </c>
      <c r="X27" s="14" cm="1">
        <f t="array" ref="X27">SUMPRODUCT((J27:U27) *(($J$1:$U$1)&lt;=$X$1))</f>
        <v>13089.14</v>
      </c>
      <c r="Y27">
        <f t="shared" si="0"/>
        <v>1</v>
      </c>
      <c r="Z27">
        <f t="shared" si="0"/>
        <v>1</v>
      </c>
      <c r="AA27">
        <f t="shared" si="1"/>
        <v>0</v>
      </c>
      <c r="AB27" s="8">
        <f t="shared" si="2"/>
        <v>1</v>
      </c>
      <c r="AC27">
        <f t="shared" si="3"/>
        <v>13089.14</v>
      </c>
      <c r="AD27">
        <f t="shared" si="4"/>
        <v>0</v>
      </c>
      <c r="AE27">
        <f t="shared" si="5"/>
        <v>0</v>
      </c>
      <c r="AF27">
        <f t="shared" si="6"/>
        <v>0</v>
      </c>
      <c r="AG27">
        <f t="shared" si="7"/>
        <v>0</v>
      </c>
      <c r="AI27">
        <f t="shared" si="8"/>
        <v>13089.14</v>
      </c>
    </row>
    <row r="28" spans="2:35" x14ac:dyDescent="0.25">
      <c r="B28">
        <v>20018</v>
      </c>
      <c r="C28" t="s">
        <v>63</v>
      </c>
      <c r="D28" s="1" t="s">
        <v>23</v>
      </c>
      <c r="E28" s="1" t="s">
        <v>535</v>
      </c>
      <c r="F28" s="1" t="s">
        <v>106</v>
      </c>
      <c r="G28" s="13">
        <v>0</v>
      </c>
      <c r="H28" s="1">
        <v>0</v>
      </c>
      <c r="J28" s="1">
        <v>2895.2899999999995</v>
      </c>
      <c r="K28" s="1">
        <v>1577.8300000000002</v>
      </c>
      <c r="L28" s="1">
        <v>3607.1699999999996</v>
      </c>
      <c r="M28" s="1">
        <v>2101.81</v>
      </c>
      <c r="N28" s="1">
        <v>3601.14</v>
      </c>
      <c r="O28" s="1">
        <v>711.8599999999999</v>
      </c>
      <c r="P28" s="1">
        <v>2588.75</v>
      </c>
      <c r="Q28" s="1">
        <v>3438.9499999999994</v>
      </c>
      <c r="R28" s="1">
        <v>1109.9000000000003</v>
      </c>
      <c r="S28" s="1">
        <v>5111.5600000000004</v>
      </c>
      <c r="T28" s="1">
        <v>2735.6600000000003</v>
      </c>
      <c r="U28" s="1">
        <v>4670.3999999999987</v>
      </c>
      <c r="W28" s="14" cm="1">
        <f t="array" ref="W28">INDEX(J28:U28, 1, MONTH($W$1))</f>
        <v>4670.3999999999987</v>
      </c>
      <c r="X28" s="14" cm="1">
        <f t="array" ref="X28">SUMPRODUCT((J28:U28) *(($J$1:$U$1)&lt;=$X$1))</f>
        <v>34150.32</v>
      </c>
      <c r="Y28">
        <f t="shared" si="0"/>
        <v>1</v>
      </c>
      <c r="Z28">
        <f t="shared" si="0"/>
        <v>1</v>
      </c>
      <c r="AA28">
        <f t="shared" si="1"/>
        <v>0</v>
      </c>
      <c r="AB28" s="8">
        <f t="shared" si="2"/>
        <v>1</v>
      </c>
      <c r="AC28">
        <f t="shared" si="3"/>
        <v>34150.32</v>
      </c>
      <c r="AD28">
        <f t="shared" si="4"/>
        <v>0</v>
      </c>
      <c r="AE28">
        <f t="shared" si="5"/>
        <v>0</v>
      </c>
      <c r="AF28">
        <f t="shared" si="6"/>
        <v>0</v>
      </c>
      <c r="AG28">
        <f t="shared" si="7"/>
        <v>0</v>
      </c>
      <c r="AI28">
        <f t="shared" si="8"/>
        <v>34150.32</v>
      </c>
    </row>
    <row r="29" spans="2:35" x14ac:dyDescent="0.25">
      <c r="B29">
        <v>20020</v>
      </c>
      <c r="C29" t="s">
        <v>532</v>
      </c>
      <c r="D29" s="1" t="s">
        <v>23</v>
      </c>
      <c r="E29" s="1" t="s">
        <v>535</v>
      </c>
      <c r="F29" s="1" t="s">
        <v>106</v>
      </c>
      <c r="G29" s="13">
        <v>0</v>
      </c>
      <c r="H29" s="1">
        <v>0</v>
      </c>
      <c r="J29" s="1">
        <v>0</v>
      </c>
      <c r="K29" s="1">
        <v>345.88</v>
      </c>
      <c r="L29" s="1">
        <v>1856.2799999999997</v>
      </c>
      <c r="M29" s="1">
        <v>0</v>
      </c>
      <c r="N29" s="1">
        <v>-423</v>
      </c>
      <c r="O29" s="1">
        <v>1375.0400000000002</v>
      </c>
      <c r="P29" s="1">
        <v>465.88</v>
      </c>
      <c r="Q29" s="1">
        <v>825.12</v>
      </c>
      <c r="R29" s="1">
        <v>0</v>
      </c>
      <c r="S29" s="1">
        <v>0</v>
      </c>
      <c r="T29" s="1">
        <v>769.76</v>
      </c>
      <c r="U29" s="1">
        <v>598.61</v>
      </c>
      <c r="W29" s="14" cm="1">
        <f t="array" ref="W29">INDEX(J29:U29, 1, MONTH($W$1))</f>
        <v>598.61</v>
      </c>
      <c r="X29" s="14" cm="1">
        <f t="array" ref="X29">SUMPRODUCT((J29:U29) *(($J$1:$U$1)&lt;=$X$1))</f>
        <v>5813.57</v>
      </c>
      <c r="Y29">
        <f t="shared" si="0"/>
        <v>1</v>
      </c>
      <c r="Z29">
        <f t="shared" si="0"/>
        <v>1</v>
      </c>
      <c r="AA29">
        <f t="shared" si="1"/>
        <v>0</v>
      </c>
      <c r="AB29" s="8">
        <f t="shared" si="2"/>
        <v>0</v>
      </c>
      <c r="AC29">
        <f t="shared" si="3"/>
        <v>0</v>
      </c>
      <c r="AD29">
        <f t="shared" si="4"/>
        <v>0</v>
      </c>
      <c r="AE29">
        <f t="shared" si="5"/>
        <v>0</v>
      </c>
      <c r="AF29">
        <f t="shared" si="6"/>
        <v>0</v>
      </c>
      <c r="AG29">
        <f t="shared" si="7"/>
        <v>0</v>
      </c>
      <c r="AI29">
        <f t="shared" si="8"/>
        <v>5813.57</v>
      </c>
    </row>
    <row r="30" spans="2:35" x14ac:dyDescent="0.25">
      <c r="B30">
        <v>20022</v>
      </c>
      <c r="C30" t="s">
        <v>176</v>
      </c>
      <c r="D30" s="1" t="s">
        <v>23</v>
      </c>
      <c r="E30" s="1" t="s">
        <v>535</v>
      </c>
      <c r="F30" s="1" t="s">
        <v>106</v>
      </c>
      <c r="G30" s="13">
        <v>0</v>
      </c>
      <c r="H30" s="1">
        <v>0</v>
      </c>
      <c r="J30" s="1">
        <v>3512.92</v>
      </c>
      <c r="K30" s="1">
        <v>1677.69</v>
      </c>
      <c r="L30" s="1">
        <v>614.64</v>
      </c>
      <c r="M30" s="1">
        <v>4786.0200000000013</v>
      </c>
      <c r="N30" s="1">
        <v>0</v>
      </c>
      <c r="O30" s="1">
        <v>2706.55</v>
      </c>
      <c r="P30" s="1">
        <v>600</v>
      </c>
      <c r="Q30" s="1">
        <v>2212.8900000000003</v>
      </c>
      <c r="R30" s="1">
        <v>0</v>
      </c>
      <c r="S30" s="1">
        <v>3971.8900000000003</v>
      </c>
      <c r="T30" s="1">
        <v>1263.98</v>
      </c>
      <c r="U30" s="1">
        <v>1470.76</v>
      </c>
      <c r="W30" s="14" cm="1">
        <f t="array" ref="W30">INDEX(J30:U30, 1, MONTH($W$1))</f>
        <v>1470.76</v>
      </c>
      <c r="X30" s="14" cm="1">
        <f t="array" ref="X30">SUMPRODUCT((J30:U30) *(($J$1:$U$1)&lt;=$X$1))</f>
        <v>22817.34</v>
      </c>
      <c r="Y30">
        <f t="shared" si="0"/>
        <v>1</v>
      </c>
      <c r="Z30">
        <f t="shared" si="0"/>
        <v>1</v>
      </c>
      <c r="AA30">
        <f t="shared" si="1"/>
        <v>0</v>
      </c>
      <c r="AB30" s="8">
        <f t="shared" si="2"/>
        <v>1</v>
      </c>
      <c r="AC30">
        <f t="shared" si="3"/>
        <v>22817.34</v>
      </c>
      <c r="AD30">
        <f t="shared" si="4"/>
        <v>0</v>
      </c>
      <c r="AE30">
        <f t="shared" si="5"/>
        <v>0</v>
      </c>
      <c r="AF30">
        <f t="shared" si="6"/>
        <v>0</v>
      </c>
      <c r="AG30">
        <f t="shared" si="7"/>
        <v>0</v>
      </c>
      <c r="AI30">
        <f t="shared" si="8"/>
        <v>22817.34</v>
      </c>
    </row>
    <row r="31" spans="2:35" x14ac:dyDescent="0.25">
      <c r="B31">
        <v>20024</v>
      </c>
      <c r="C31" t="s">
        <v>164</v>
      </c>
      <c r="D31" s="1" t="s">
        <v>23</v>
      </c>
      <c r="E31" s="1" t="s">
        <v>535</v>
      </c>
      <c r="F31" s="1" t="s">
        <v>106</v>
      </c>
      <c r="G31" s="13">
        <v>0</v>
      </c>
      <c r="H31" s="1">
        <v>0</v>
      </c>
      <c r="J31" s="1">
        <v>2745.5499999999997</v>
      </c>
      <c r="K31" s="1">
        <v>478.12999999999994</v>
      </c>
      <c r="L31" s="1">
        <v>1765.4299999999998</v>
      </c>
      <c r="M31" s="1">
        <v>2530.98</v>
      </c>
      <c r="N31" s="1">
        <v>1451.5200000000004</v>
      </c>
      <c r="O31" s="1">
        <v>2370.9099999999994</v>
      </c>
      <c r="P31" s="1">
        <v>1792.8199999999997</v>
      </c>
      <c r="Q31" s="1">
        <v>1247.4700000000003</v>
      </c>
      <c r="R31" s="1">
        <v>2351.1999999999998</v>
      </c>
      <c r="S31" s="1">
        <v>1518</v>
      </c>
      <c r="T31" s="1">
        <v>2583.25</v>
      </c>
      <c r="U31" s="1">
        <v>1139.1799999999998</v>
      </c>
      <c r="W31" s="14" cm="1">
        <f t="array" ref="W31">INDEX(J31:U31, 1, MONTH($W$1))</f>
        <v>1139.1799999999998</v>
      </c>
      <c r="X31" s="14" cm="1">
        <f t="array" ref="X31">SUMPRODUCT((J31:U31) *(($J$1:$U$1)&lt;=$X$1))</f>
        <v>21974.440000000002</v>
      </c>
      <c r="Y31">
        <f t="shared" si="0"/>
        <v>1</v>
      </c>
      <c r="Z31">
        <f t="shared" si="0"/>
        <v>1</v>
      </c>
      <c r="AA31">
        <f t="shared" si="1"/>
        <v>0</v>
      </c>
      <c r="AB31" s="8">
        <f t="shared" si="2"/>
        <v>1</v>
      </c>
      <c r="AC31">
        <f t="shared" si="3"/>
        <v>21974.440000000002</v>
      </c>
      <c r="AD31">
        <f t="shared" si="4"/>
        <v>0</v>
      </c>
      <c r="AE31">
        <f t="shared" si="5"/>
        <v>0</v>
      </c>
      <c r="AF31">
        <f t="shared" si="6"/>
        <v>0</v>
      </c>
      <c r="AG31">
        <f t="shared" si="7"/>
        <v>0</v>
      </c>
      <c r="AI31">
        <f t="shared" si="8"/>
        <v>21974.440000000002</v>
      </c>
    </row>
    <row r="32" spans="2:35" x14ac:dyDescent="0.25">
      <c r="B32">
        <v>20025</v>
      </c>
      <c r="C32" t="s">
        <v>534</v>
      </c>
      <c r="D32" s="1" t="s">
        <v>23</v>
      </c>
      <c r="E32" s="1" t="s">
        <v>748</v>
      </c>
      <c r="F32" s="1" t="s">
        <v>21</v>
      </c>
      <c r="G32" s="13">
        <v>44562</v>
      </c>
      <c r="H32" s="1">
        <v>2022</v>
      </c>
      <c r="J32" s="1">
        <v>12547.67</v>
      </c>
      <c r="K32" s="1">
        <v>0</v>
      </c>
      <c r="L32" s="1">
        <v>0</v>
      </c>
      <c r="M32" s="1">
        <v>1343.2</v>
      </c>
      <c r="N32" s="1">
        <v>-1237.49</v>
      </c>
      <c r="O32" s="1">
        <v>481.90999999999997</v>
      </c>
      <c r="P32" s="1">
        <v>393.88</v>
      </c>
      <c r="Q32" s="1">
        <v>1250.75</v>
      </c>
      <c r="R32" s="1">
        <v>0</v>
      </c>
      <c r="S32" s="1">
        <v>1955.4</v>
      </c>
      <c r="T32" s="1">
        <v>1636.1499999999999</v>
      </c>
      <c r="U32" s="1">
        <v>0</v>
      </c>
      <c r="W32" s="14" cm="1">
        <f t="array" ref="W32">INDEX(J32:U32, 1, MONTH($W$1))</f>
        <v>0</v>
      </c>
      <c r="X32" s="14" cm="1">
        <f t="array" ref="X32">SUMPRODUCT((J32:U32) *(($J$1:$U$1)&lt;=$X$1))</f>
        <v>18371.47</v>
      </c>
      <c r="Y32">
        <f t="shared" si="0"/>
        <v>0</v>
      </c>
      <c r="Z32">
        <f t="shared" si="0"/>
        <v>1</v>
      </c>
      <c r="AA32">
        <f t="shared" si="1"/>
        <v>0</v>
      </c>
      <c r="AB32" s="8">
        <f t="shared" si="2"/>
        <v>1</v>
      </c>
      <c r="AC32">
        <f t="shared" si="3"/>
        <v>18371.47</v>
      </c>
      <c r="AD32">
        <f t="shared" si="4"/>
        <v>0</v>
      </c>
      <c r="AE32">
        <f t="shared" si="5"/>
        <v>0</v>
      </c>
      <c r="AF32">
        <f t="shared" si="6"/>
        <v>1</v>
      </c>
      <c r="AG32">
        <f t="shared" si="7"/>
        <v>18371.47</v>
      </c>
      <c r="AI32">
        <f t="shared" si="8"/>
        <v>18371.47</v>
      </c>
    </row>
    <row r="33" spans="2:35" x14ac:dyDescent="0.25">
      <c r="B33">
        <v>20030</v>
      </c>
      <c r="C33" t="s">
        <v>749</v>
      </c>
      <c r="D33" s="1" t="s">
        <v>23</v>
      </c>
      <c r="E33" s="1" t="s">
        <v>535</v>
      </c>
      <c r="F33" s="1" t="s">
        <v>106</v>
      </c>
      <c r="G33" s="13">
        <v>0</v>
      </c>
      <c r="H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W33" s="14" cm="1">
        <f t="array" ref="W33">INDEX(J33:U33, 1, MONTH($W$1))</f>
        <v>0</v>
      </c>
      <c r="X33" s="14" cm="1">
        <f t="array" ref="X33">SUMPRODUCT((J33:U33) *(($J$1:$U$1)&lt;=$X$1))</f>
        <v>0</v>
      </c>
      <c r="Y33">
        <f t="shared" si="0"/>
        <v>0</v>
      </c>
      <c r="Z33">
        <f t="shared" si="0"/>
        <v>0</v>
      </c>
      <c r="AA33">
        <f t="shared" si="1"/>
        <v>0</v>
      </c>
      <c r="AB33" s="8">
        <f t="shared" si="2"/>
        <v>0</v>
      </c>
      <c r="AC33">
        <f t="shared" si="3"/>
        <v>0</v>
      </c>
      <c r="AD33">
        <f t="shared" si="4"/>
        <v>0</v>
      </c>
      <c r="AE33">
        <f t="shared" si="5"/>
        <v>0</v>
      </c>
      <c r="AF33">
        <f t="shared" si="6"/>
        <v>0</v>
      </c>
      <c r="AG33">
        <f t="shared" si="7"/>
        <v>0</v>
      </c>
      <c r="AI33">
        <f t="shared" si="8"/>
        <v>0</v>
      </c>
    </row>
    <row r="34" spans="2:35" x14ac:dyDescent="0.25">
      <c r="B34">
        <v>20035</v>
      </c>
      <c r="C34" t="s">
        <v>198</v>
      </c>
      <c r="D34" s="1" t="s">
        <v>23</v>
      </c>
      <c r="E34" s="1" t="s">
        <v>748</v>
      </c>
      <c r="F34" s="1" t="s">
        <v>21</v>
      </c>
      <c r="G34" s="13">
        <v>0</v>
      </c>
      <c r="H34" s="1">
        <v>0</v>
      </c>
      <c r="J34" s="1">
        <v>2575.35</v>
      </c>
      <c r="K34" s="1">
        <v>0</v>
      </c>
      <c r="L34" s="1">
        <v>794.88000000000011</v>
      </c>
      <c r="M34" s="1">
        <v>1551.0199999999998</v>
      </c>
      <c r="N34" s="1">
        <v>0</v>
      </c>
      <c r="O34" s="1">
        <v>1406.7599999999998</v>
      </c>
      <c r="P34" s="1">
        <v>1390.3700000000001</v>
      </c>
      <c r="Q34" s="1">
        <v>1647.9299999999998</v>
      </c>
      <c r="R34" s="1">
        <v>0</v>
      </c>
      <c r="S34" s="1">
        <v>1318.0800000000002</v>
      </c>
      <c r="T34" s="1">
        <v>0</v>
      </c>
      <c r="U34" s="1">
        <v>1531.4699999999996</v>
      </c>
      <c r="W34" s="14" cm="1">
        <f t="array" ref="W34">INDEX(J34:U34, 1, MONTH($W$1))</f>
        <v>1531.4699999999996</v>
      </c>
      <c r="X34" s="14" cm="1">
        <f t="array" ref="X34">SUMPRODUCT((J34:U34) *(($J$1:$U$1)&lt;=$X$1))</f>
        <v>12215.859999999999</v>
      </c>
      <c r="Y34">
        <f t="shared" si="0"/>
        <v>1</v>
      </c>
      <c r="Z34">
        <f t="shared" si="0"/>
        <v>1</v>
      </c>
      <c r="AA34">
        <f t="shared" si="1"/>
        <v>0</v>
      </c>
      <c r="AB34" s="8">
        <f t="shared" si="2"/>
        <v>1</v>
      </c>
      <c r="AC34">
        <f t="shared" si="3"/>
        <v>12215.859999999999</v>
      </c>
      <c r="AD34">
        <f t="shared" si="4"/>
        <v>0</v>
      </c>
      <c r="AE34">
        <f t="shared" si="5"/>
        <v>0</v>
      </c>
      <c r="AF34">
        <f t="shared" si="6"/>
        <v>0</v>
      </c>
      <c r="AG34">
        <f t="shared" si="7"/>
        <v>0</v>
      </c>
      <c r="AI34">
        <f t="shared" si="8"/>
        <v>12215.859999999999</v>
      </c>
    </row>
    <row r="35" spans="2:35" x14ac:dyDescent="0.25">
      <c r="B35">
        <v>20040</v>
      </c>
      <c r="C35" t="s">
        <v>673</v>
      </c>
      <c r="D35" s="1" t="s">
        <v>23</v>
      </c>
      <c r="E35" s="1" t="s">
        <v>748</v>
      </c>
      <c r="F35" s="1" t="s">
        <v>21</v>
      </c>
      <c r="G35" s="13">
        <v>0</v>
      </c>
      <c r="H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324.7</v>
      </c>
      <c r="Q35" s="1">
        <v>0</v>
      </c>
      <c r="R35" s="1">
        <v>0</v>
      </c>
      <c r="S35" s="1">
        <v>0</v>
      </c>
      <c r="T35" s="1">
        <v>0</v>
      </c>
      <c r="U35" s="1">
        <v>281.33999999999997</v>
      </c>
      <c r="W35" s="14" cm="1">
        <f t="array" ref="W35">INDEX(J35:U35, 1, MONTH($W$1))</f>
        <v>281.33999999999997</v>
      </c>
      <c r="X35" s="14" cm="1">
        <f t="array" ref="X35">SUMPRODUCT((J35:U35) *(($J$1:$U$1)&lt;=$X$1))</f>
        <v>606.04</v>
      </c>
      <c r="Y35">
        <f t="shared" si="0"/>
        <v>1</v>
      </c>
      <c r="Z35">
        <f t="shared" si="0"/>
        <v>1</v>
      </c>
      <c r="AA35">
        <f t="shared" si="1"/>
        <v>0</v>
      </c>
      <c r="AB35" s="8">
        <f t="shared" si="2"/>
        <v>0</v>
      </c>
      <c r="AC35">
        <f t="shared" si="3"/>
        <v>0</v>
      </c>
      <c r="AD35">
        <f t="shared" si="4"/>
        <v>0</v>
      </c>
      <c r="AE35">
        <f t="shared" si="5"/>
        <v>0</v>
      </c>
      <c r="AF35">
        <f t="shared" si="6"/>
        <v>0</v>
      </c>
      <c r="AG35">
        <f t="shared" si="7"/>
        <v>0</v>
      </c>
      <c r="AI35">
        <f t="shared" si="8"/>
        <v>606.04</v>
      </c>
    </row>
    <row r="36" spans="2:35" x14ac:dyDescent="0.25">
      <c r="B36">
        <v>20042</v>
      </c>
      <c r="C36" t="s">
        <v>750</v>
      </c>
      <c r="D36" s="1" t="s">
        <v>23</v>
      </c>
      <c r="E36" s="1" t="s">
        <v>535</v>
      </c>
      <c r="F36" s="1" t="s">
        <v>106</v>
      </c>
      <c r="G36" s="13">
        <v>0</v>
      </c>
      <c r="H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W36" s="14" cm="1">
        <f t="array" ref="W36">INDEX(J36:U36, 1, MONTH($W$1))</f>
        <v>0</v>
      </c>
      <c r="X36" s="14" cm="1">
        <f t="array" ref="X36">SUMPRODUCT((J36:U36) *(($J$1:$U$1)&lt;=$X$1))</f>
        <v>0</v>
      </c>
      <c r="Y36">
        <f t="shared" si="0"/>
        <v>0</v>
      </c>
      <c r="Z36">
        <f t="shared" si="0"/>
        <v>0</v>
      </c>
      <c r="AA36">
        <f t="shared" si="1"/>
        <v>0</v>
      </c>
      <c r="AB36" s="8">
        <f t="shared" si="2"/>
        <v>0</v>
      </c>
      <c r="AC36">
        <f t="shared" si="3"/>
        <v>0</v>
      </c>
      <c r="AD36">
        <f t="shared" si="4"/>
        <v>0</v>
      </c>
      <c r="AE36">
        <f t="shared" si="5"/>
        <v>0</v>
      </c>
      <c r="AF36">
        <f t="shared" si="6"/>
        <v>0</v>
      </c>
      <c r="AG36">
        <f t="shared" si="7"/>
        <v>0</v>
      </c>
      <c r="AI36">
        <f t="shared" si="8"/>
        <v>0</v>
      </c>
    </row>
    <row r="37" spans="2:35" x14ac:dyDescent="0.25">
      <c r="B37">
        <v>20043</v>
      </c>
      <c r="C37" t="s">
        <v>751</v>
      </c>
      <c r="D37" s="1" t="s">
        <v>23</v>
      </c>
      <c r="E37" s="1" t="s">
        <v>535</v>
      </c>
      <c r="F37" s="1" t="s">
        <v>106</v>
      </c>
      <c r="G37" s="13">
        <v>0</v>
      </c>
      <c r="H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W37" s="14" cm="1">
        <f t="array" ref="W37">INDEX(J37:U37, 1, MONTH($W$1))</f>
        <v>0</v>
      </c>
      <c r="X37" s="14" cm="1">
        <f t="array" ref="X37">SUMPRODUCT((J37:U37) *(($J$1:$U$1)&lt;=$X$1))</f>
        <v>0</v>
      </c>
      <c r="Y37">
        <f t="shared" si="0"/>
        <v>0</v>
      </c>
      <c r="Z37">
        <f t="shared" si="0"/>
        <v>0</v>
      </c>
      <c r="AA37">
        <f t="shared" si="1"/>
        <v>0</v>
      </c>
      <c r="AB37" s="8">
        <f t="shared" si="2"/>
        <v>0</v>
      </c>
      <c r="AC37">
        <f t="shared" si="3"/>
        <v>0</v>
      </c>
      <c r="AD37">
        <f t="shared" si="4"/>
        <v>0</v>
      </c>
      <c r="AE37">
        <f t="shared" si="5"/>
        <v>0</v>
      </c>
      <c r="AF37">
        <f t="shared" si="6"/>
        <v>0</v>
      </c>
      <c r="AG37">
        <f t="shared" si="7"/>
        <v>0</v>
      </c>
      <c r="AI37">
        <f t="shared" si="8"/>
        <v>0</v>
      </c>
    </row>
    <row r="38" spans="2:35" x14ac:dyDescent="0.25">
      <c r="B38">
        <v>20058</v>
      </c>
      <c r="C38" t="s">
        <v>536</v>
      </c>
      <c r="D38" s="1" t="s">
        <v>23</v>
      </c>
      <c r="E38" s="1" t="s">
        <v>535</v>
      </c>
      <c r="F38" s="1" t="s">
        <v>106</v>
      </c>
      <c r="G38" s="13">
        <v>0</v>
      </c>
      <c r="H38" s="1">
        <v>0</v>
      </c>
      <c r="J38" s="1">
        <v>0</v>
      </c>
      <c r="K38" s="1">
        <v>1214.25</v>
      </c>
      <c r="L38" s="1">
        <v>0</v>
      </c>
      <c r="M38" s="1">
        <v>885.91</v>
      </c>
      <c r="N38" s="1">
        <v>0</v>
      </c>
      <c r="O38" s="1">
        <v>1417.11</v>
      </c>
      <c r="P38" s="1">
        <v>0</v>
      </c>
      <c r="Q38" s="1">
        <v>989.17000000000007</v>
      </c>
      <c r="R38" s="1">
        <v>0</v>
      </c>
      <c r="S38" s="1">
        <v>0</v>
      </c>
      <c r="T38" s="1">
        <v>1527.88</v>
      </c>
      <c r="U38" s="1">
        <v>0</v>
      </c>
      <c r="W38" s="14" cm="1">
        <f t="array" ref="W38">INDEX(J38:U38, 1, MONTH($W$1))</f>
        <v>0</v>
      </c>
      <c r="X38" s="14" cm="1">
        <f t="array" ref="X38">SUMPRODUCT((J38:U38) *(($J$1:$U$1)&lt;=$X$1))</f>
        <v>6034.32</v>
      </c>
      <c r="Y38">
        <f t="shared" si="0"/>
        <v>0</v>
      </c>
      <c r="Z38">
        <f t="shared" si="0"/>
        <v>1</v>
      </c>
      <c r="AA38">
        <f t="shared" si="1"/>
        <v>0</v>
      </c>
      <c r="AB38" s="8">
        <f t="shared" si="2"/>
        <v>0</v>
      </c>
      <c r="AC38">
        <f t="shared" si="3"/>
        <v>0</v>
      </c>
      <c r="AD38">
        <f t="shared" si="4"/>
        <v>0</v>
      </c>
      <c r="AE38">
        <f t="shared" si="5"/>
        <v>0</v>
      </c>
      <c r="AF38">
        <f t="shared" si="6"/>
        <v>0</v>
      </c>
      <c r="AG38">
        <f t="shared" si="7"/>
        <v>0</v>
      </c>
      <c r="AI38">
        <f t="shared" si="8"/>
        <v>6034.32</v>
      </c>
    </row>
    <row r="39" spans="2:35" x14ac:dyDescent="0.25">
      <c r="B39">
        <v>20059</v>
      </c>
      <c r="C39" t="s">
        <v>537</v>
      </c>
      <c r="D39" s="1" t="s">
        <v>23</v>
      </c>
      <c r="E39" s="1" t="s">
        <v>535</v>
      </c>
      <c r="F39" s="1" t="s">
        <v>106</v>
      </c>
      <c r="G39" s="13">
        <v>0</v>
      </c>
      <c r="H39" s="1">
        <v>0</v>
      </c>
      <c r="J39" s="1">
        <v>1065.0500000000002</v>
      </c>
      <c r="K39" s="1">
        <v>0</v>
      </c>
      <c r="L39" s="1">
        <v>0</v>
      </c>
      <c r="M39" s="1">
        <v>301.96000000000004</v>
      </c>
      <c r="N39" s="1">
        <v>297.37</v>
      </c>
      <c r="O39" s="1">
        <v>0</v>
      </c>
      <c r="P39" s="1">
        <v>0</v>
      </c>
      <c r="Q39" s="1">
        <v>0</v>
      </c>
      <c r="R39" s="1">
        <v>789.5</v>
      </c>
      <c r="S39" s="1">
        <v>0</v>
      </c>
      <c r="T39" s="1">
        <v>0</v>
      </c>
      <c r="U39" s="1">
        <v>217.59</v>
      </c>
      <c r="W39" s="14" cm="1">
        <f t="array" ref="W39">INDEX(J39:U39, 1, MONTH($W$1))</f>
        <v>217.59</v>
      </c>
      <c r="X39" s="14" cm="1">
        <f t="array" ref="X39">SUMPRODUCT((J39:U39) *(($J$1:$U$1)&lt;=$X$1))</f>
        <v>2671.4700000000003</v>
      </c>
      <c r="Y39">
        <f t="shared" si="0"/>
        <v>1</v>
      </c>
      <c r="Z39">
        <f t="shared" si="0"/>
        <v>1</v>
      </c>
      <c r="AA39">
        <f t="shared" si="1"/>
        <v>0</v>
      </c>
      <c r="AB39" s="8">
        <f t="shared" si="2"/>
        <v>1</v>
      </c>
      <c r="AC39">
        <f t="shared" si="3"/>
        <v>2671.4700000000003</v>
      </c>
      <c r="AD39">
        <f t="shared" si="4"/>
        <v>0</v>
      </c>
      <c r="AE39">
        <f t="shared" si="5"/>
        <v>0</v>
      </c>
      <c r="AF39">
        <f t="shared" si="6"/>
        <v>0</v>
      </c>
      <c r="AG39">
        <f t="shared" si="7"/>
        <v>0</v>
      </c>
      <c r="AI39">
        <f t="shared" si="8"/>
        <v>2671.4700000000003</v>
      </c>
    </row>
    <row r="40" spans="2:35" x14ac:dyDescent="0.25">
      <c r="B40">
        <v>20066</v>
      </c>
      <c r="C40" t="s">
        <v>538</v>
      </c>
      <c r="D40" s="1" t="s">
        <v>23</v>
      </c>
      <c r="E40" s="1" t="s">
        <v>748</v>
      </c>
      <c r="F40" s="1" t="s">
        <v>21</v>
      </c>
      <c r="G40" s="13">
        <v>0</v>
      </c>
      <c r="H40" s="1">
        <v>0</v>
      </c>
      <c r="J40" s="1">
        <v>0</v>
      </c>
      <c r="K40" s="1">
        <v>0</v>
      </c>
      <c r="L40" s="1">
        <v>755.53</v>
      </c>
      <c r="M40" s="1">
        <v>0</v>
      </c>
      <c r="N40" s="1">
        <v>743.46</v>
      </c>
      <c r="O40" s="1">
        <v>0</v>
      </c>
      <c r="P40" s="1">
        <v>589.73</v>
      </c>
      <c r="Q40" s="1">
        <v>767.40000000000009</v>
      </c>
      <c r="R40" s="1">
        <v>0</v>
      </c>
      <c r="S40" s="1">
        <v>378</v>
      </c>
      <c r="T40" s="1">
        <v>931.83</v>
      </c>
      <c r="U40" s="1">
        <v>0</v>
      </c>
      <c r="W40" s="14" cm="1">
        <f t="array" ref="W40">INDEX(J40:U40, 1, MONTH($W$1))</f>
        <v>0</v>
      </c>
      <c r="X40" s="14" cm="1">
        <f t="array" ref="X40">SUMPRODUCT((J40:U40) *(($J$1:$U$1)&lt;=$X$1))</f>
        <v>4165.9500000000007</v>
      </c>
      <c r="Y40">
        <f t="shared" si="0"/>
        <v>0</v>
      </c>
      <c r="Z40">
        <f t="shared" si="0"/>
        <v>1</v>
      </c>
      <c r="AA40">
        <f t="shared" si="1"/>
        <v>0</v>
      </c>
      <c r="AB40" s="8">
        <f t="shared" si="2"/>
        <v>0</v>
      </c>
      <c r="AC40">
        <f t="shared" si="3"/>
        <v>0</v>
      </c>
      <c r="AD40">
        <f t="shared" si="4"/>
        <v>0</v>
      </c>
      <c r="AE40">
        <f t="shared" si="5"/>
        <v>0</v>
      </c>
      <c r="AF40">
        <f t="shared" si="6"/>
        <v>0</v>
      </c>
      <c r="AG40">
        <f t="shared" si="7"/>
        <v>0</v>
      </c>
      <c r="AI40">
        <f t="shared" si="8"/>
        <v>4165.9500000000007</v>
      </c>
    </row>
    <row r="41" spans="2:35" x14ac:dyDescent="0.25">
      <c r="B41">
        <v>20069</v>
      </c>
      <c r="C41" t="s">
        <v>199</v>
      </c>
      <c r="D41" s="1" t="s">
        <v>23</v>
      </c>
      <c r="E41" s="1" t="s">
        <v>535</v>
      </c>
      <c r="F41" s="1" t="s">
        <v>106</v>
      </c>
      <c r="G41" s="13">
        <v>0</v>
      </c>
      <c r="H41" s="1">
        <v>0</v>
      </c>
      <c r="J41" s="1">
        <v>-112</v>
      </c>
      <c r="K41" s="1">
        <v>3597.9700000000003</v>
      </c>
      <c r="L41" s="1">
        <v>970.84</v>
      </c>
      <c r="M41" s="1">
        <v>3518.6000000000004</v>
      </c>
      <c r="N41" s="1">
        <v>2767.84</v>
      </c>
      <c r="O41" s="1">
        <v>0</v>
      </c>
      <c r="P41" s="1">
        <v>2647.05</v>
      </c>
      <c r="Q41" s="1">
        <v>443.7</v>
      </c>
      <c r="R41" s="1">
        <v>1984.65</v>
      </c>
      <c r="S41" s="1">
        <v>1025</v>
      </c>
      <c r="T41" s="1">
        <v>3372.2500000000005</v>
      </c>
      <c r="U41" s="1">
        <v>-278.32</v>
      </c>
      <c r="W41" s="14" cm="1">
        <f t="array" ref="W41">INDEX(J41:U41, 1, MONTH($W$1))</f>
        <v>-278.32</v>
      </c>
      <c r="X41" s="14" cm="1">
        <f t="array" ref="X41">SUMPRODUCT((J41:U41) *(($J$1:$U$1)&lt;=$X$1))</f>
        <v>19937.580000000002</v>
      </c>
      <c r="Y41">
        <f t="shared" si="0"/>
        <v>0</v>
      </c>
      <c r="Z41">
        <f t="shared" si="0"/>
        <v>1</v>
      </c>
      <c r="AA41">
        <f t="shared" si="1"/>
        <v>0</v>
      </c>
      <c r="AB41" s="8">
        <f t="shared" si="2"/>
        <v>0</v>
      </c>
      <c r="AC41">
        <f t="shared" si="3"/>
        <v>0</v>
      </c>
      <c r="AD41">
        <f t="shared" si="4"/>
        <v>0</v>
      </c>
      <c r="AE41">
        <f t="shared" si="5"/>
        <v>0</v>
      </c>
      <c r="AF41">
        <f t="shared" si="6"/>
        <v>0</v>
      </c>
      <c r="AG41">
        <f t="shared" si="7"/>
        <v>0</v>
      </c>
      <c r="AI41">
        <f t="shared" si="8"/>
        <v>19937.580000000002</v>
      </c>
    </row>
    <row r="42" spans="2:35" x14ac:dyDescent="0.25">
      <c r="B42">
        <v>20070</v>
      </c>
      <c r="C42" t="s">
        <v>177</v>
      </c>
      <c r="D42" s="1" t="s">
        <v>23</v>
      </c>
      <c r="E42" s="1" t="s">
        <v>535</v>
      </c>
      <c r="F42" s="1" t="s">
        <v>106</v>
      </c>
      <c r="G42" s="13">
        <v>0</v>
      </c>
      <c r="H42" s="1">
        <v>0</v>
      </c>
      <c r="J42" s="1">
        <v>2394.42</v>
      </c>
      <c r="K42" s="1">
        <v>1939.79</v>
      </c>
      <c r="L42" s="1">
        <v>2030.18</v>
      </c>
      <c r="M42" s="1">
        <v>4504.9999999999991</v>
      </c>
      <c r="N42" s="1">
        <v>1840.94</v>
      </c>
      <c r="O42" s="1">
        <v>2625.8699999999994</v>
      </c>
      <c r="P42" s="1">
        <v>1449.03</v>
      </c>
      <c r="Q42" s="1">
        <v>2225.52</v>
      </c>
      <c r="R42" s="1">
        <v>1881.79</v>
      </c>
      <c r="S42" s="1">
        <v>1251.43</v>
      </c>
      <c r="T42" s="1">
        <v>2498.9999999999995</v>
      </c>
      <c r="U42" s="1">
        <v>932.2600000000001</v>
      </c>
      <c r="W42" s="14" cm="1">
        <f t="array" ref="W42">INDEX(J42:U42, 1, MONTH($W$1))</f>
        <v>932.2600000000001</v>
      </c>
      <c r="X42" s="14" cm="1">
        <f t="array" ref="X42">SUMPRODUCT((J42:U42) *(($J$1:$U$1)&lt;=$X$1))</f>
        <v>25575.23</v>
      </c>
      <c r="Y42">
        <f t="shared" si="0"/>
        <v>1</v>
      </c>
      <c r="Z42">
        <f t="shared" si="0"/>
        <v>1</v>
      </c>
      <c r="AA42">
        <f t="shared" si="1"/>
        <v>0</v>
      </c>
      <c r="AB42" s="8">
        <f t="shared" si="2"/>
        <v>1</v>
      </c>
      <c r="AC42">
        <f t="shared" si="3"/>
        <v>25575.23</v>
      </c>
      <c r="AD42">
        <f t="shared" si="4"/>
        <v>0</v>
      </c>
      <c r="AE42">
        <f t="shared" si="5"/>
        <v>0</v>
      </c>
      <c r="AF42">
        <f t="shared" si="6"/>
        <v>0</v>
      </c>
      <c r="AG42">
        <f t="shared" si="7"/>
        <v>0</v>
      </c>
      <c r="AI42">
        <f t="shared" si="8"/>
        <v>25575.23</v>
      </c>
    </row>
    <row r="43" spans="2:35" x14ac:dyDescent="0.25">
      <c r="B43">
        <v>20071</v>
      </c>
      <c r="C43" t="s">
        <v>752</v>
      </c>
      <c r="D43" s="1" t="s">
        <v>23</v>
      </c>
      <c r="E43" s="1" t="s">
        <v>535</v>
      </c>
      <c r="F43" s="1" t="s">
        <v>106</v>
      </c>
      <c r="G43" s="13">
        <v>0</v>
      </c>
      <c r="H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W43" s="14" cm="1">
        <f t="array" ref="W43">INDEX(J43:U43, 1, MONTH($W$1))</f>
        <v>0</v>
      </c>
      <c r="X43" s="14" cm="1">
        <f t="array" ref="X43">SUMPRODUCT((J43:U43) *(($J$1:$U$1)&lt;=$X$1))</f>
        <v>0</v>
      </c>
      <c r="Y43">
        <f t="shared" si="0"/>
        <v>0</v>
      </c>
      <c r="Z43">
        <f t="shared" si="0"/>
        <v>0</v>
      </c>
      <c r="AA43">
        <f t="shared" si="1"/>
        <v>0</v>
      </c>
      <c r="AB43" s="8">
        <f t="shared" si="2"/>
        <v>0</v>
      </c>
      <c r="AC43">
        <f t="shared" si="3"/>
        <v>0</v>
      </c>
      <c r="AD43">
        <f t="shared" si="4"/>
        <v>0</v>
      </c>
      <c r="AE43">
        <f t="shared" si="5"/>
        <v>0</v>
      </c>
      <c r="AF43">
        <f t="shared" si="6"/>
        <v>0</v>
      </c>
      <c r="AG43">
        <f t="shared" si="7"/>
        <v>0</v>
      </c>
      <c r="AI43">
        <f t="shared" si="8"/>
        <v>0</v>
      </c>
    </row>
    <row r="44" spans="2:35" x14ac:dyDescent="0.25">
      <c r="B44">
        <v>20072</v>
      </c>
      <c r="C44" t="s">
        <v>753</v>
      </c>
      <c r="D44" s="1" t="s">
        <v>23</v>
      </c>
      <c r="E44" s="1" t="s">
        <v>748</v>
      </c>
      <c r="F44" s="1" t="s">
        <v>21</v>
      </c>
      <c r="G44" s="13">
        <v>0</v>
      </c>
      <c r="H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W44" s="14" cm="1">
        <f t="array" ref="W44">INDEX(J44:U44, 1, MONTH($W$1))</f>
        <v>0</v>
      </c>
      <c r="X44" s="14" cm="1">
        <f t="array" ref="X44">SUMPRODUCT((J44:U44) *(($J$1:$U$1)&lt;=$X$1))</f>
        <v>0</v>
      </c>
      <c r="Y44">
        <f t="shared" si="0"/>
        <v>0</v>
      </c>
      <c r="Z44">
        <f t="shared" si="0"/>
        <v>0</v>
      </c>
      <c r="AA44">
        <f t="shared" si="1"/>
        <v>0</v>
      </c>
      <c r="AB44" s="8">
        <f t="shared" si="2"/>
        <v>0</v>
      </c>
      <c r="AC44">
        <f t="shared" si="3"/>
        <v>0</v>
      </c>
      <c r="AD44">
        <f t="shared" si="4"/>
        <v>0</v>
      </c>
      <c r="AE44">
        <f t="shared" si="5"/>
        <v>0</v>
      </c>
      <c r="AF44">
        <f t="shared" si="6"/>
        <v>0</v>
      </c>
      <c r="AG44">
        <f t="shared" si="7"/>
        <v>0</v>
      </c>
      <c r="AI44">
        <f t="shared" si="8"/>
        <v>0</v>
      </c>
    </row>
    <row r="45" spans="2:35" x14ac:dyDescent="0.25">
      <c r="B45">
        <v>20073</v>
      </c>
      <c r="C45" t="s">
        <v>266</v>
      </c>
      <c r="D45" s="1" t="s">
        <v>23</v>
      </c>
      <c r="E45" s="1" t="s">
        <v>535</v>
      </c>
      <c r="F45" s="1" t="s">
        <v>106</v>
      </c>
      <c r="G45" s="13">
        <v>0</v>
      </c>
      <c r="H45" s="1">
        <v>0</v>
      </c>
      <c r="J45" s="1">
        <v>1966.7499999999998</v>
      </c>
      <c r="K45" s="1">
        <v>431.07999999999993</v>
      </c>
      <c r="L45" s="1">
        <v>0</v>
      </c>
      <c r="M45" s="1">
        <v>0</v>
      </c>
      <c r="N45" s="1">
        <v>675.69</v>
      </c>
      <c r="O45" s="1">
        <v>396.78999999999996</v>
      </c>
      <c r="P45" s="1">
        <v>0</v>
      </c>
      <c r="Q45" s="1">
        <v>343.79999999999995</v>
      </c>
      <c r="R45" s="1">
        <v>496.09000000000003</v>
      </c>
      <c r="S45" s="1">
        <v>504.79999999999995</v>
      </c>
      <c r="T45" s="1">
        <v>0</v>
      </c>
      <c r="U45" s="1">
        <v>873.67999999999984</v>
      </c>
      <c r="W45" s="14" cm="1">
        <f t="array" ref="W45">INDEX(J45:U45, 1, MONTH($W$1))</f>
        <v>873.67999999999984</v>
      </c>
      <c r="X45" s="14" cm="1">
        <f t="array" ref="X45">SUMPRODUCT((J45:U45) *(($J$1:$U$1)&lt;=$X$1))</f>
        <v>5688.68</v>
      </c>
      <c r="Y45">
        <f t="shared" si="0"/>
        <v>1</v>
      </c>
      <c r="Z45">
        <f t="shared" si="0"/>
        <v>1</v>
      </c>
      <c r="AA45">
        <f t="shared" si="1"/>
        <v>0</v>
      </c>
      <c r="AB45" s="8">
        <f t="shared" si="2"/>
        <v>1</v>
      </c>
      <c r="AC45">
        <f t="shared" si="3"/>
        <v>5688.68</v>
      </c>
      <c r="AD45">
        <f t="shared" si="4"/>
        <v>0</v>
      </c>
      <c r="AE45">
        <f t="shared" si="5"/>
        <v>0</v>
      </c>
      <c r="AF45">
        <f t="shared" si="6"/>
        <v>0</v>
      </c>
      <c r="AG45">
        <f t="shared" si="7"/>
        <v>0</v>
      </c>
      <c r="AI45">
        <f t="shared" si="8"/>
        <v>5688.68</v>
      </c>
    </row>
    <row r="46" spans="2:35" x14ac:dyDescent="0.25">
      <c r="B46">
        <v>20079</v>
      </c>
      <c r="C46" t="s">
        <v>283</v>
      </c>
      <c r="D46" s="1" t="s">
        <v>23</v>
      </c>
      <c r="E46" s="1" t="s">
        <v>535</v>
      </c>
      <c r="F46" s="1" t="s">
        <v>106</v>
      </c>
      <c r="G46" s="13">
        <v>0</v>
      </c>
      <c r="H46" s="1">
        <v>0</v>
      </c>
      <c r="J46" s="1">
        <v>0</v>
      </c>
      <c r="K46" s="1">
        <v>534.38000000000011</v>
      </c>
      <c r="L46" s="1">
        <v>484.03999999999996</v>
      </c>
      <c r="M46" s="1">
        <v>350.42</v>
      </c>
      <c r="N46" s="1">
        <v>467.91000000000008</v>
      </c>
      <c r="O46" s="1">
        <v>0</v>
      </c>
      <c r="P46" s="1">
        <v>502.20000000000005</v>
      </c>
      <c r="Q46" s="1">
        <v>0</v>
      </c>
      <c r="R46" s="1">
        <v>546.57000000000005</v>
      </c>
      <c r="S46" s="1">
        <v>0</v>
      </c>
      <c r="T46" s="1">
        <v>0</v>
      </c>
      <c r="U46" s="1">
        <v>0</v>
      </c>
      <c r="W46" s="14" cm="1">
        <f t="array" ref="W46">INDEX(J46:U46, 1, MONTH($W$1))</f>
        <v>0</v>
      </c>
      <c r="X46" s="14" cm="1">
        <f t="array" ref="X46">SUMPRODUCT((J46:U46) *(($J$1:$U$1)&lt;=$X$1))</f>
        <v>2885.5200000000004</v>
      </c>
      <c r="Y46">
        <f t="shared" si="0"/>
        <v>0</v>
      </c>
      <c r="Z46">
        <f t="shared" si="0"/>
        <v>1</v>
      </c>
      <c r="AA46">
        <f t="shared" si="1"/>
        <v>0</v>
      </c>
      <c r="AB46" s="8">
        <f t="shared" si="2"/>
        <v>0</v>
      </c>
      <c r="AC46">
        <f t="shared" si="3"/>
        <v>0</v>
      </c>
      <c r="AD46">
        <f t="shared" si="4"/>
        <v>0</v>
      </c>
      <c r="AE46">
        <f t="shared" si="5"/>
        <v>0</v>
      </c>
      <c r="AF46">
        <f t="shared" si="6"/>
        <v>0</v>
      </c>
      <c r="AG46">
        <f t="shared" si="7"/>
        <v>0</v>
      </c>
      <c r="AI46">
        <f t="shared" si="8"/>
        <v>2885.5200000000004</v>
      </c>
    </row>
    <row r="47" spans="2:35" x14ac:dyDescent="0.25">
      <c r="B47">
        <v>20080</v>
      </c>
      <c r="C47" t="s">
        <v>229</v>
      </c>
      <c r="D47" s="1" t="s">
        <v>23</v>
      </c>
      <c r="E47" s="1" t="s">
        <v>748</v>
      </c>
      <c r="F47" s="1" t="s">
        <v>21</v>
      </c>
      <c r="G47" s="13">
        <v>0</v>
      </c>
      <c r="H47" s="1">
        <v>0</v>
      </c>
      <c r="J47" s="1">
        <v>0</v>
      </c>
      <c r="K47" s="1">
        <v>0</v>
      </c>
      <c r="L47" s="1">
        <v>492.90000000000003</v>
      </c>
      <c r="M47" s="1">
        <v>992.8900000000001</v>
      </c>
      <c r="N47" s="1">
        <v>615.13</v>
      </c>
      <c r="O47" s="1">
        <v>0</v>
      </c>
      <c r="P47" s="1">
        <v>0</v>
      </c>
      <c r="Q47" s="1">
        <v>1117.6199999999999</v>
      </c>
      <c r="R47" s="1">
        <v>0</v>
      </c>
      <c r="S47" s="1">
        <v>1750.8799999999999</v>
      </c>
      <c r="T47" s="1">
        <v>1082.48</v>
      </c>
      <c r="U47" s="1">
        <v>0</v>
      </c>
      <c r="W47" s="14" cm="1">
        <f t="array" ref="W47">INDEX(J47:U47, 1, MONTH($W$1))</f>
        <v>0</v>
      </c>
      <c r="X47" s="14" cm="1">
        <f t="array" ref="X47">SUMPRODUCT((J47:U47) *(($J$1:$U$1)&lt;=$X$1))</f>
        <v>6051.9</v>
      </c>
      <c r="Y47">
        <f t="shared" si="0"/>
        <v>0</v>
      </c>
      <c r="Z47">
        <f t="shared" si="0"/>
        <v>1</v>
      </c>
      <c r="AA47">
        <f t="shared" si="1"/>
        <v>0</v>
      </c>
      <c r="AB47" s="8">
        <f t="shared" si="2"/>
        <v>0</v>
      </c>
      <c r="AC47">
        <f t="shared" si="3"/>
        <v>0</v>
      </c>
      <c r="AD47">
        <f t="shared" si="4"/>
        <v>0</v>
      </c>
      <c r="AE47">
        <f t="shared" si="5"/>
        <v>0</v>
      </c>
      <c r="AF47">
        <f t="shared" si="6"/>
        <v>0</v>
      </c>
      <c r="AG47">
        <f t="shared" si="7"/>
        <v>0</v>
      </c>
      <c r="AI47">
        <f t="shared" si="8"/>
        <v>6051.9</v>
      </c>
    </row>
    <row r="48" spans="2:35" x14ac:dyDescent="0.25">
      <c r="B48">
        <v>20082</v>
      </c>
      <c r="C48" t="s">
        <v>754</v>
      </c>
      <c r="D48" s="1" t="s">
        <v>23</v>
      </c>
      <c r="E48" s="1" t="s">
        <v>748</v>
      </c>
      <c r="F48" s="1" t="s">
        <v>21</v>
      </c>
      <c r="G48" s="13">
        <v>0</v>
      </c>
      <c r="H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W48" s="14" cm="1">
        <f t="array" ref="W48">INDEX(J48:U48, 1, MONTH($W$1))</f>
        <v>0</v>
      </c>
      <c r="X48" s="14" cm="1">
        <f t="array" ref="X48">SUMPRODUCT((J48:U48) *(($J$1:$U$1)&lt;=$X$1))</f>
        <v>0</v>
      </c>
      <c r="Y48">
        <f t="shared" si="0"/>
        <v>0</v>
      </c>
      <c r="Z48">
        <f t="shared" si="0"/>
        <v>0</v>
      </c>
      <c r="AA48">
        <f t="shared" si="1"/>
        <v>0</v>
      </c>
      <c r="AB48" s="8">
        <f t="shared" si="2"/>
        <v>0</v>
      </c>
      <c r="AC48">
        <f t="shared" si="3"/>
        <v>0</v>
      </c>
      <c r="AD48">
        <f t="shared" si="4"/>
        <v>0</v>
      </c>
      <c r="AE48">
        <f t="shared" si="5"/>
        <v>0</v>
      </c>
      <c r="AF48">
        <f t="shared" si="6"/>
        <v>0</v>
      </c>
      <c r="AG48">
        <f t="shared" si="7"/>
        <v>0</v>
      </c>
      <c r="AI48">
        <f t="shared" si="8"/>
        <v>0</v>
      </c>
    </row>
    <row r="49" spans="2:35" x14ac:dyDescent="0.25">
      <c r="B49">
        <v>20083</v>
      </c>
      <c r="C49" t="s">
        <v>755</v>
      </c>
      <c r="D49" s="1" t="s">
        <v>23</v>
      </c>
      <c r="E49" s="1" t="s">
        <v>535</v>
      </c>
      <c r="F49" s="1" t="s">
        <v>106</v>
      </c>
      <c r="G49" s="13">
        <v>0</v>
      </c>
      <c r="H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W49" s="14" cm="1">
        <f t="array" ref="W49">INDEX(J49:U49, 1, MONTH($W$1))</f>
        <v>0</v>
      </c>
      <c r="X49" s="14" cm="1">
        <f t="array" ref="X49">SUMPRODUCT((J49:U49) *(($J$1:$U$1)&lt;=$X$1))</f>
        <v>0</v>
      </c>
      <c r="Y49">
        <f t="shared" si="0"/>
        <v>0</v>
      </c>
      <c r="Z49">
        <f t="shared" si="0"/>
        <v>0</v>
      </c>
      <c r="AA49">
        <f t="shared" si="1"/>
        <v>0</v>
      </c>
      <c r="AB49" s="8">
        <f t="shared" si="2"/>
        <v>0</v>
      </c>
      <c r="AC49">
        <f t="shared" si="3"/>
        <v>0</v>
      </c>
      <c r="AD49">
        <f t="shared" si="4"/>
        <v>0</v>
      </c>
      <c r="AE49">
        <f t="shared" si="5"/>
        <v>0</v>
      </c>
      <c r="AF49">
        <f t="shared" si="6"/>
        <v>0</v>
      </c>
      <c r="AG49">
        <f t="shared" si="7"/>
        <v>0</v>
      </c>
      <c r="AI49">
        <f t="shared" si="8"/>
        <v>0</v>
      </c>
    </row>
    <row r="50" spans="2:35" x14ac:dyDescent="0.25">
      <c r="B50">
        <v>20085</v>
      </c>
      <c r="C50" t="s">
        <v>756</v>
      </c>
      <c r="D50" s="1" t="s">
        <v>23</v>
      </c>
      <c r="E50" s="1" t="s">
        <v>535</v>
      </c>
      <c r="F50" s="1" t="s">
        <v>106</v>
      </c>
      <c r="G50" s="13">
        <v>0</v>
      </c>
      <c r="H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W50" s="14" cm="1">
        <f t="array" ref="W50">INDEX(J50:U50, 1, MONTH($W$1))</f>
        <v>0</v>
      </c>
      <c r="X50" s="14" cm="1">
        <f t="array" ref="X50">SUMPRODUCT((J50:U50) *(($J$1:$U$1)&lt;=$X$1))</f>
        <v>0</v>
      </c>
      <c r="Y50">
        <f t="shared" si="0"/>
        <v>0</v>
      </c>
      <c r="Z50">
        <f t="shared" si="0"/>
        <v>0</v>
      </c>
      <c r="AA50">
        <f t="shared" si="1"/>
        <v>0</v>
      </c>
      <c r="AB50" s="8">
        <f t="shared" si="2"/>
        <v>0</v>
      </c>
      <c r="AC50">
        <f t="shared" si="3"/>
        <v>0</v>
      </c>
      <c r="AD50">
        <f t="shared" si="4"/>
        <v>0</v>
      </c>
      <c r="AE50">
        <f t="shared" si="5"/>
        <v>0</v>
      </c>
      <c r="AF50">
        <f t="shared" si="6"/>
        <v>0</v>
      </c>
      <c r="AG50">
        <f t="shared" si="7"/>
        <v>0</v>
      </c>
      <c r="AI50">
        <f t="shared" si="8"/>
        <v>0</v>
      </c>
    </row>
    <row r="51" spans="2:35" x14ac:dyDescent="0.25">
      <c r="B51">
        <v>20093</v>
      </c>
      <c r="C51" t="s">
        <v>143</v>
      </c>
      <c r="D51" s="1" t="s">
        <v>23</v>
      </c>
      <c r="E51" s="1" t="s">
        <v>535</v>
      </c>
      <c r="F51" s="1" t="s">
        <v>106</v>
      </c>
      <c r="G51" s="13">
        <v>0</v>
      </c>
      <c r="H51" s="1">
        <v>0</v>
      </c>
      <c r="J51" s="1">
        <v>403.67</v>
      </c>
      <c r="K51" s="1">
        <v>0</v>
      </c>
      <c r="L51" s="1">
        <v>0</v>
      </c>
      <c r="M51" s="1">
        <v>0</v>
      </c>
      <c r="N51" s="1">
        <v>484.17</v>
      </c>
      <c r="O51" s="1">
        <v>0</v>
      </c>
      <c r="P51" s="1">
        <v>0</v>
      </c>
      <c r="Q51" s="1">
        <v>821.85</v>
      </c>
      <c r="R51" s="1">
        <v>0</v>
      </c>
      <c r="S51" s="1">
        <v>888.63</v>
      </c>
      <c r="T51" s="1">
        <v>500.89000000000004</v>
      </c>
      <c r="U51" s="1">
        <v>317.64999999999998</v>
      </c>
      <c r="W51" s="14" cm="1">
        <f t="array" ref="W51">INDEX(J51:U51, 1, MONTH($W$1))</f>
        <v>317.64999999999998</v>
      </c>
      <c r="X51" s="14" cm="1">
        <f t="array" ref="X51">SUMPRODUCT((J51:U51) *(($J$1:$U$1)&lt;=$X$1))</f>
        <v>3416.86</v>
      </c>
      <c r="Y51">
        <f t="shared" si="0"/>
        <v>1</v>
      </c>
      <c r="Z51">
        <f t="shared" si="0"/>
        <v>1</v>
      </c>
      <c r="AA51">
        <f t="shared" si="1"/>
        <v>0</v>
      </c>
      <c r="AB51" s="8">
        <f t="shared" si="2"/>
        <v>1</v>
      </c>
      <c r="AC51">
        <f t="shared" si="3"/>
        <v>3416.86</v>
      </c>
      <c r="AD51">
        <f t="shared" si="4"/>
        <v>0</v>
      </c>
      <c r="AE51">
        <f t="shared" si="5"/>
        <v>0</v>
      </c>
      <c r="AF51">
        <f t="shared" si="6"/>
        <v>0</v>
      </c>
      <c r="AG51">
        <f t="shared" si="7"/>
        <v>0</v>
      </c>
      <c r="AI51">
        <f t="shared" si="8"/>
        <v>3416.86</v>
      </c>
    </row>
    <row r="52" spans="2:35" x14ac:dyDescent="0.25">
      <c r="B52">
        <v>20097</v>
      </c>
      <c r="C52" t="s">
        <v>120</v>
      </c>
      <c r="D52" s="1" t="s">
        <v>23</v>
      </c>
      <c r="E52" s="1" t="s">
        <v>535</v>
      </c>
      <c r="F52" s="1" t="s">
        <v>106</v>
      </c>
      <c r="G52" s="13">
        <v>0</v>
      </c>
      <c r="H52" s="1">
        <v>0</v>
      </c>
      <c r="J52" s="1">
        <v>372.4</v>
      </c>
      <c r="K52" s="1">
        <v>2478.6000000000004</v>
      </c>
      <c r="L52" s="1">
        <v>271.57999999999993</v>
      </c>
      <c r="M52" s="1">
        <v>1140.9000000000001</v>
      </c>
      <c r="N52" s="1">
        <v>3967.1299999999992</v>
      </c>
      <c r="O52" s="1">
        <v>2936.95</v>
      </c>
      <c r="P52" s="1">
        <v>0</v>
      </c>
      <c r="Q52" s="1">
        <v>2330.7399999999998</v>
      </c>
      <c r="R52" s="1">
        <v>0</v>
      </c>
      <c r="S52" s="1">
        <v>3200.56</v>
      </c>
      <c r="T52" s="1">
        <v>1338.65</v>
      </c>
      <c r="U52" s="1">
        <v>1757.3100000000002</v>
      </c>
      <c r="W52" s="14" cm="1">
        <f t="array" ref="W52">INDEX(J52:U52, 1, MONTH($W$1))</f>
        <v>1757.3100000000002</v>
      </c>
      <c r="X52" s="14" cm="1">
        <f t="array" ref="X52">SUMPRODUCT((J52:U52) *(($J$1:$U$1)&lt;=$X$1))</f>
        <v>19794.820000000003</v>
      </c>
      <c r="Y52">
        <f t="shared" si="0"/>
        <v>1</v>
      </c>
      <c r="Z52">
        <f t="shared" si="0"/>
        <v>1</v>
      </c>
      <c r="AA52">
        <f t="shared" si="1"/>
        <v>0</v>
      </c>
      <c r="AB52" s="8">
        <f t="shared" si="2"/>
        <v>1</v>
      </c>
      <c r="AC52">
        <f t="shared" si="3"/>
        <v>19794.820000000003</v>
      </c>
      <c r="AD52">
        <f t="shared" si="4"/>
        <v>0</v>
      </c>
      <c r="AE52">
        <f t="shared" si="5"/>
        <v>0</v>
      </c>
      <c r="AF52">
        <f t="shared" si="6"/>
        <v>0</v>
      </c>
      <c r="AG52">
        <f t="shared" si="7"/>
        <v>0</v>
      </c>
      <c r="AI52">
        <f t="shared" si="8"/>
        <v>19794.820000000003</v>
      </c>
    </row>
    <row r="53" spans="2:35" x14ac:dyDescent="0.25">
      <c r="B53">
        <v>20104</v>
      </c>
      <c r="C53" t="s">
        <v>674</v>
      </c>
      <c r="D53" s="1" t="s">
        <v>23</v>
      </c>
      <c r="E53" s="1" t="s">
        <v>535</v>
      </c>
      <c r="F53" s="1" t="s">
        <v>106</v>
      </c>
      <c r="G53" s="13">
        <v>0</v>
      </c>
      <c r="H53" s="1">
        <v>0</v>
      </c>
      <c r="J53" s="1">
        <v>0</v>
      </c>
      <c r="K53" s="1">
        <v>172.78</v>
      </c>
      <c r="L53" s="1">
        <v>0</v>
      </c>
      <c r="M53" s="1">
        <v>191.57999999999998</v>
      </c>
      <c r="N53" s="1">
        <v>820.64</v>
      </c>
      <c r="O53" s="1">
        <v>0</v>
      </c>
      <c r="P53" s="1">
        <v>579.82000000000005</v>
      </c>
      <c r="Q53" s="1">
        <v>0</v>
      </c>
      <c r="R53" s="1">
        <v>0</v>
      </c>
      <c r="S53" s="1">
        <v>0</v>
      </c>
      <c r="T53" s="1">
        <v>832.5</v>
      </c>
      <c r="U53" s="1">
        <v>0</v>
      </c>
      <c r="W53" s="14" cm="1">
        <f t="array" ref="W53">INDEX(J53:U53, 1, MONTH($W$1))</f>
        <v>0</v>
      </c>
      <c r="X53" s="14" cm="1">
        <f t="array" ref="X53">SUMPRODUCT((J53:U53) *(($J$1:$U$1)&lt;=$X$1))</f>
        <v>2597.3200000000002</v>
      </c>
      <c r="Y53">
        <f t="shared" si="0"/>
        <v>0</v>
      </c>
      <c r="Z53">
        <f t="shared" si="0"/>
        <v>1</v>
      </c>
      <c r="AA53">
        <f t="shared" si="1"/>
        <v>0</v>
      </c>
      <c r="AB53" s="8">
        <f t="shared" si="2"/>
        <v>0</v>
      </c>
      <c r="AC53">
        <f t="shared" si="3"/>
        <v>0</v>
      </c>
      <c r="AD53">
        <f t="shared" si="4"/>
        <v>0</v>
      </c>
      <c r="AE53">
        <f t="shared" si="5"/>
        <v>0</v>
      </c>
      <c r="AF53">
        <f t="shared" si="6"/>
        <v>0</v>
      </c>
      <c r="AG53">
        <f t="shared" si="7"/>
        <v>0</v>
      </c>
      <c r="AI53">
        <f t="shared" si="8"/>
        <v>2597.3200000000002</v>
      </c>
    </row>
    <row r="54" spans="2:35" x14ac:dyDescent="0.25">
      <c r="B54">
        <v>20106</v>
      </c>
      <c r="C54" t="s">
        <v>156</v>
      </c>
      <c r="D54" s="1" t="s">
        <v>23</v>
      </c>
      <c r="E54" s="1" t="s">
        <v>535</v>
      </c>
      <c r="F54" s="1" t="s">
        <v>106</v>
      </c>
      <c r="G54" s="13">
        <v>0</v>
      </c>
      <c r="H54" s="1">
        <v>0</v>
      </c>
      <c r="J54" s="1">
        <v>2434.7300000000009</v>
      </c>
      <c r="K54" s="1">
        <v>3185.4799999999996</v>
      </c>
      <c r="L54" s="1">
        <v>949.61</v>
      </c>
      <c r="M54" s="1">
        <v>427.90000000000003</v>
      </c>
      <c r="N54" s="1">
        <v>3831.9399999999996</v>
      </c>
      <c r="O54" s="1">
        <v>1908.0499999999997</v>
      </c>
      <c r="P54" s="1">
        <v>207.63</v>
      </c>
      <c r="Q54" s="1">
        <v>1026.31</v>
      </c>
      <c r="R54" s="1">
        <v>1324.94</v>
      </c>
      <c r="S54" s="1">
        <v>979.88000000000011</v>
      </c>
      <c r="T54" s="1">
        <v>3250.27</v>
      </c>
      <c r="U54" s="1">
        <v>1508.1</v>
      </c>
      <c r="W54" s="14" cm="1">
        <f t="array" ref="W54">INDEX(J54:U54, 1, MONTH($W$1))</f>
        <v>1508.1</v>
      </c>
      <c r="X54" s="14" cm="1">
        <f t="array" ref="X54">SUMPRODUCT((J54:U54) *(($J$1:$U$1)&lt;=$X$1))</f>
        <v>21034.839999999997</v>
      </c>
      <c r="Y54">
        <f t="shared" si="0"/>
        <v>1</v>
      </c>
      <c r="Z54">
        <f t="shared" si="0"/>
        <v>1</v>
      </c>
      <c r="AA54">
        <f t="shared" si="1"/>
        <v>0</v>
      </c>
      <c r="AB54" s="8">
        <f t="shared" si="2"/>
        <v>1</v>
      </c>
      <c r="AC54">
        <f t="shared" si="3"/>
        <v>21034.839999999997</v>
      </c>
      <c r="AD54">
        <f t="shared" si="4"/>
        <v>0</v>
      </c>
      <c r="AE54">
        <f t="shared" si="5"/>
        <v>0</v>
      </c>
      <c r="AF54">
        <f t="shared" si="6"/>
        <v>0</v>
      </c>
      <c r="AG54">
        <f t="shared" si="7"/>
        <v>0</v>
      </c>
      <c r="AI54">
        <f t="shared" si="8"/>
        <v>21034.839999999997</v>
      </c>
    </row>
    <row r="55" spans="2:35" x14ac:dyDescent="0.25">
      <c r="B55">
        <v>20108</v>
      </c>
      <c r="C55" t="s">
        <v>148</v>
      </c>
      <c r="D55" s="1" t="s">
        <v>23</v>
      </c>
      <c r="E55" s="1" t="s">
        <v>535</v>
      </c>
      <c r="F55" s="1" t="s">
        <v>106</v>
      </c>
      <c r="G55" s="13">
        <v>0</v>
      </c>
      <c r="H55" s="1">
        <v>0</v>
      </c>
      <c r="J55" s="1">
        <v>3415.7999999999997</v>
      </c>
      <c r="K55" s="1">
        <v>212.96</v>
      </c>
      <c r="L55" s="1">
        <v>1850.5899999999997</v>
      </c>
      <c r="M55" s="1">
        <v>803.45</v>
      </c>
      <c r="N55" s="1">
        <v>540.64</v>
      </c>
      <c r="O55" s="1">
        <v>1770.5200000000002</v>
      </c>
      <c r="P55" s="1">
        <v>2374.3299999999995</v>
      </c>
      <c r="Q55" s="1">
        <v>0</v>
      </c>
      <c r="R55" s="1">
        <v>2721.9399999999996</v>
      </c>
      <c r="S55" s="1">
        <v>0</v>
      </c>
      <c r="T55" s="1">
        <v>1605.3100000000002</v>
      </c>
      <c r="U55" s="1">
        <v>795.63</v>
      </c>
      <c r="W55" s="14" cm="1">
        <f t="array" ref="W55">INDEX(J55:U55, 1, MONTH($W$1))</f>
        <v>795.63</v>
      </c>
      <c r="X55" s="14" cm="1">
        <f t="array" ref="X55">SUMPRODUCT((J55:U55) *(($J$1:$U$1)&lt;=$X$1))</f>
        <v>16091.169999999998</v>
      </c>
      <c r="Y55">
        <f t="shared" si="0"/>
        <v>1</v>
      </c>
      <c r="Z55">
        <f t="shared" si="0"/>
        <v>1</v>
      </c>
      <c r="AA55">
        <f t="shared" si="1"/>
        <v>0</v>
      </c>
      <c r="AB55" s="8">
        <f t="shared" si="2"/>
        <v>1</v>
      </c>
      <c r="AC55">
        <f t="shared" si="3"/>
        <v>16091.169999999998</v>
      </c>
      <c r="AD55">
        <f t="shared" si="4"/>
        <v>0</v>
      </c>
      <c r="AE55">
        <f t="shared" si="5"/>
        <v>0</v>
      </c>
      <c r="AF55">
        <f t="shared" si="6"/>
        <v>0</v>
      </c>
      <c r="AG55">
        <f t="shared" si="7"/>
        <v>0</v>
      </c>
      <c r="AI55">
        <f t="shared" si="8"/>
        <v>16091.169999999998</v>
      </c>
    </row>
    <row r="56" spans="2:35" x14ac:dyDescent="0.25">
      <c r="B56">
        <v>20109</v>
      </c>
      <c r="C56" t="s">
        <v>757</v>
      </c>
      <c r="D56" s="1" t="s">
        <v>23</v>
      </c>
      <c r="E56" s="1" t="s">
        <v>535</v>
      </c>
      <c r="F56" s="1" t="s">
        <v>106</v>
      </c>
      <c r="G56" s="13">
        <v>0</v>
      </c>
      <c r="H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W56" s="14" cm="1">
        <f t="array" ref="W56">INDEX(J56:U56, 1, MONTH($W$1))</f>
        <v>0</v>
      </c>
      <c r="X56" s="14" cm="1">
        <f t="array" ref="X56">SUMPRODUCT((J56:U56) *(($J$1:$U$1)&lt;=$X$1))</f>
        <v>0</v>
      </c>
      <c r="Y56">
        <f t="shared" si="0"/>
        <v>0</v>
      </c>
      <c r="Z56">
        <f t="shared" si="0"/>
        <v>0</v>
      </c>
      <c r="AA56">
        <f t="shared" si="1"/>
        <v>0</v>
      </c>
      <c r="AB56" s="8">
        <f t="shared" si="2"/>
        <v>0</v>
      </c>
      <c r="AC56">
        <f t="shared" si="3"/>
        <v>0</v>
      </c>
      <c r="AD56">
        <f t="shared" si="4"/>
        <v>0</v>
      </c>
      <c r="AE56">
        <f t="shared" si="5"/>
        <v>0</v>
      </c>
      <c r="AF56">
        <f t="shared" si="6"/>
        <v>0</v>
      </c>
      <c r="AG56">
        <f t="shared" si="7"/>
        <v>0</v>
      </c>
      <c r="AI56">
        <f t="shared" si="8"/>
        <v>0</v>
      </c>
    </row>
    <row r="57" spans="2:35" x14ac:dyDescent="0.25">
      <c r="B57">
        <v>20110</v>
      </c>
      <c r="C57" t="s">
        <v>758</v>
      </c>
      <c r="D57" s="1" t="s">
        <v>23</v>
      </c>
      <c r="E57" s="1" t="s">
        <v>535</v>
      </c>
      <c r="F57" s="1" t="s">
        <v>106</v>
      </c>
      <c r="G57" s="13">
        <v>0</v>
      </c>
      <c r="H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W57" s="14" cm="1">
        <f t="array" ref="W57">INDEX(J57:U57, 1, MONTH($W$1))</f>
        <v>0</v>
      </c>
      <c r="X57" s="14" cm="1">
        <f t="array" ref="X57">SUMPRODUCT((J57:U57) *(($J$1:$U$1)&lt;=$X$1))</f>
        <v>0</v>
      </c>
      <c r="Y57">
        <f t="shared" si="0"/>
        <v>0</v>
      </c>
      <c r="Z57">
        <f t="shared" si="0"/>
        <v>0</v>
      </c>
      <c r="AA57">
        <f t="shared" si="1"/>
        <v>0</v>
      </c>
      <c r="AB57" s="8">
        <f t="shared" si="2"/>
        <v>0</v>
      </c>
      <c r="AC57">
        <f t="shared" si="3"/>
        <v>0</v>
      </c>
      <c r="AD57">
        <f t="shared" si="4"/>
        <v>0</v>
      </c>
      <c r="AE57">
        <f t="shared" si="5"/>
        <v>0</v>
      </c>
      <c r="AF57">
        <f t="shared" si="6"/>
        <v>0</v>
      </c>
      <c r="AG57">
        <f t="shared" si="7"/>
        <v>0</v>
      </c>
      <c r="AI57">
        <f t="shared" si="8"/>
        <v>0</v>
      </c>
    </row>
    <row r="58" spans="2:35" x14ac:dyDescent="0.25">
      <c r="B58">
        <v>20115</v>
      </c>
      <c r="C58" t="s">
        <v>675</v>
      </c>
      <c r="D58" s="1" t="s">
        <v>23</v>
      </c>
      <c r="E58" s="1" t="s">
        <v>535</v>
      </c>
      <c r="F58" s="1" t="s">
        <v>106</v>
      </c>
      <c r="G58" s="13">
        <v>0</v>
      </c>
      <c r="H58" s="1">
        <v>0</v>
      </c>
      <c r="J58" s="1">
        <v>0</v>
      </c>
      <c r="K58" s="1">
        <v>0</v>
      </c>
      <c r="L58" s="1">
        <v>412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321.66999999999996</v>
      </c>
      <c r="U58" s="1">
        <v>0</v>
      </c>
      <c r="W58" s="14" cm="1">
        <f t="array" ref="W58">INDEX(J58:U58, 1, MONTH($W$1))</f>
        <v>0</v>
      </c>
      <c r="X58" s="14" cm="1">
        <f t="array" ref="X58">SUMPRODUCT((J58:U58) *(($J$1:$U$1)&lt;=$X$1))</f>
        <v>733.67</v>
      </c>
      <c r="Y58">
        <f t="shared" si="0"/>
        <v>0</v>
      </c>
      <c r="Z58">
        <f t="shared" si="0"/>
        <v>1</v>
      </c>
      <c r="AA58">
        <f t="shared" si="1"/>
        <v>0</v>
      </c>
      <c r="AB58" s="8">
        <f t="shared" si="2"/>
        <v>0</v>
      </c>
      <c r="AC58">
        <f t="shared" si="3"/>
        <v>0</v>
      </c>
      <c r="AD58">
        <f t="shared" si="4"/>
        <v>0</v>
      </c>
      <c r="AE58">
        <f t="shared" si="5"/>
        <v>0</v>
      </c>
      <c r="AF58">
        <f t="shared" si="6"/>
        <v>0</v>
      </c>
      <c r="AG58">
        <f t="shared" si="7"/>
        <v>0</v>
      </c>
      <c r="AI58">
        <f t="shared" si="8"/>
        <v>733.67</v>
      </c>
    </row>
    <row r="59" spans="2:35" x14ac:dyDescent="0.25">
      <c r="B59">
        <v>20121</v>
      </c>
      <c r="C59" t="s">
        <v>539</v>
      </c>
      <c r="D59" s="1" t="s">
        <v>23</v>
      </c>
      <c r="E59" s="1" t="s">
        <v>748</v>
      </c>
      <c r="F59" s="1" t="s">
        <v>21</v>
      </c>
      <c r="G59" s="13">
        <v>0</v>
      </c>
      <c r="H59" s="1">
        <v>0</v>
      </c>
      <c r="J59" s="1">
        <v>0</v>
      </c>
      <c r="K59" s="1">
        <v>0</v>
      </c>
      <c r="L59" s="1">
        <v>314.39999999999998</v>
      </c>
      <c r="M59" s="1">
        <v>0</v>
      </c>
      <c r="N59" s="1">
        <v>638.82000000000005</v>
      </c>
      <c r="O59" s="1">
        <v>0</v>
      </c>
      <c r="P59" s="1">
        <v>0</v>
      </c>
      <c r="Q59" s="1">
        <v>313.61</v>
      </c>
      <c r="R59" s="1">
        <v>266.22000000000003</v>
      </c>
      <c r="S59" s="1">
        <v>0</v>
      </c>
      <c r="T59" s="1">
        <v>84.72</v>
      </c>
      <c r="U59" s="1">
        <v>0</v>
      </c>
      <c r="W59" s="14" cm="1">
        <f t="array" ref="W59">INDEX(J59:U59, 1, MONTH($W$1))</f>
        <v>0</v>
      </c>
      <c r="X59" s="14" cm="1">
        <f t="array" ref="X59">SUMPRODUCT((J59:U59) *(($J$1:$U$1)&lt;=$X$1))</f>
        <v>1617.77</v>
      </c>
      <c r="Y59">
        <f t="shared" si="0"/>
        <v>0</v>
      </c>
      <c r="Z59">
        <f t="shared" si="0"/>
        <v>1</v>
      </c>
      <c r="AA59">
        <f t="shared" si="1"/>
        <v>0</v>
      </c>
      <c r="AB59" s="8">
        <f t="shared" si="2"/>
        <v>0</v>
      </c>
      <c r="AC59">
        <f t="shared" si="3"/>
        <v>0</v>
      </c>
      <c r="AD59">
        <f t="shared" si="4"/>
        <v>0</v>
      </c>
      <c r="AE59">
        <f t="shared" si="5"/>
        <v>0</v>
      </c>
      <c r="AF59">
        <f t="shared" si="6"/>
        <v>0</v>
      </c>
      <c r="AG59">
        <f t="shared" si="7"/>
        <v>0</v>
      </c>
      <c r="AI59">
        <f t="shared" si="8"/>
        <v>1617.77</v>
      </c>
    </row>
    <row r="60" spans="2:35" x14ac:dyDescent="0.25">
      <c r="B60">
        <v>20128</v>
      </c>
      <c r="C60" t="s">
        <v>540</v>
      </c>
      <c r="D60" s="1" t="s">
        <v>23</v>
      </c>
      <c r="E60" s="1" t="s">
        <v>535</v>
      </c>
      <c r="F60" s="1" t="s">
        <v>106</v>
      </c>
      <c r="G60" s="13">
        <v>0</v>
      </c>
      <c r="H60" s="1">
        <v>0</v>
      </c>
      <c r="J60" s="1">
        <v>0</v>
      </c>
      <c r="K60" s="1">
        <v>0</v>
      </c>
      <c r="L60" s="1">
        <v>0</v>
      </c>
      <c r="M60" s="1">
        <v>982.42</v>
      </c>
      <c r="N60" s="1">
        <v>0</v>
      </c>
      <c r="O60" s="1">
        <v>0</v>
      </c>
      <c r="P60" s="1">
        <v>0</v>
      </c>
      <c r="Q60" s="1">
        <v>505.28000000000003</v>
      </c>
      <c r="R60" s="1">
        <v>0</v>
      </c>
      <c r="S60" s="1">
        <v>0</v>
      </c>
      <c r="T60" s="1">
        <v>0</v>
      </c>
      <c r="U60" s="1">
        <v>0</v>
      </c>
      <c r="W60" s="14" cm="1">
        <f t="array" ref="W60">INDEX(J60:U60, 1, MONTH($W$1))</f>
        <v>0</v>
      </c>
      <c r="X60" s="14" cm="1">
        <f t="array" ref="X60">SUMPRODUCT((J60:U60) *(($J$1:$U$1)&lt;=$X$1))</f>
        <v>1487.7</v>
      </c>
      <c r="Y60">
        <f t="shared" si="0"/>
        <v>0</v>
      </c>
      <c r="Z60">
        <f t="shared" si="0"/>
        <v>1</v>
      </c>
      <c r="AA60">
        <f t="shared" si="1"/>
        <v>0</v>
      </c>
      <c r="AB60" s="8">
        <f t="shared" si="2"/>
        <v>0</v>
      </c>
      <c r="AC60">
        <f t="shared" si="3"/>
        <v>0</v>
      </c>
      <c r="AD60">
        <f t="shared" si="4"/>
        <v>0</v>
      </c>
      <c r="AE60">
        <f t="shared" si="5"/>
        <v>0</v>
      </c>
      <c r="AF60">
        <f t="shared" si="6"/>
        <v>0</v>
      </c>
      <c r="AG60">
        <f t="shared" si="7"/>
        <v>0</v>
      </c>
      <c r="AI60">
        <f t="shared" si="8"/>
        <v>1487.7</v>
      </c>
    </row>
    <row r="61" spans="2:35" x14ac:dyDescent="0.25">
      <c r="B61">
        <v>20129</v>
      </c>
      <c r="C61" t="s">
        <v>204</v>
      </c>
      <c r="D61" s="1" t="s">
        <v>23</v>
      </c>
      <c r="E61" s="1" t="s">
        <v>535</v>
      </c>
      <c r="F61" s="1" t="s">
        <v>106</v>
      </c>
      <c r="G61" s="13">
        <v>0</v>
      </c>
      <c r="H61" s="1">
        <v>0</v>
      </c>
      <c r="J61" s="1">
        <v>2583.8599999999997</v>
      </c>
      <c r="K61" s="1">
        <v>375.81</v>
      </c>
      <c r="L61" s="1">
        <v>0</v>
      </c>
      <c r="M61" s="1">
        <v>308.58000000000004</v>
      </c>
      <c r="N61" s="1">
        <v>634.65000000000009</v>
      </c>
      <c r="O61" s="1">
        <v>1644.6199999999997</v>
      </c>
      <c r="P61" s="1">
        <v>0</v>
      </c>
      <c r="Q61" s="1">
        <v>0</v>
      </c>
      <c r="R61" s="1">
        <v>1784.06</v>
      </c>
      <c r="S61" s="1">
        <v>615</v>
      </c>
      <c r="T61" s="1">
        <v>1082.4699999999998</v>
      </c>
      <c r="U61" s="1">
        <v>731.09</v>
      </c>
      <c r="W61" s="14" cm="1">
        <f t="array" ref="W61">INDEX(J61:U61, 1, MONTH($W$1))</f>
        <v>731.09</v>
      </c>
      <c r="X61" s="14" cm="1">
        <f t="array" ref="X61">SUMPRODUCT((J61:U61) *(($J$1:$U$1)&lt;=$X$1))</f>
        <v>9760.14</v>
      </c>
      <c r="Y61">
        <f t="shared" si="0"/>
        <v>1</v>
      </c>
      <c r="Z61">
        <f t="shared" si="0"/>
        <v>1</v>
      </c>
      <c r="AA61">
        <f t="shared" si="1"/>
        <v>0</v>
      </c>
      <c r="AB61" s="8">
        <f t="shared" si="2"/>
        <v>1</v>
      </c>
      <c r="AC61">
        <f t="shared" si="3"/>
        <v>9760.14</v>
      </c>
      <c r="AD61">
        <f t="shared" si="4"/>
        <v>0</v>
      </c>
      <c r="AE61">
        <f t="shared" si="5"/>
        <v>0</v>
      </c>
      <c r="AF61">
        <f t="shared" si="6"/>
        <v>0</v>
      </c>
      <c r="AG61">
        <f t="shared" si="7"/>
        <v>0</v>
      </c>
      <c r="AI61">
        <f t="shared" si="8"/>
        <v>9760.14</v>
      </c>
    </row>
    <row r="62" spans="2:35" x14ac:dyDescent="0.25">
      <c r="B62">
        <v>20130</v>
      </c>
      <c r="C62" t="s">
        <v>205</v>
      </c>
      <c r="D62" s="1" t="s">
        <v>23</v>
      </c>
      <c r="E62" s="1" t="s">
        <v>535</v>
      </c>
      <c r="F62" s="1" t="s">
        <v>106</v>
      </c>
      <c r="G62" s="13">
        <v>0</v>
      </c>
      <c r="H62" s="1">
        <v>0</v>
      </c>
      <c r="J62" s="1">
        <v>1551.3999999999996</v>
      </c>
      <c r="K62" s="1">
        <v>0</v>
      </c>
      <c r="L62" s="1">
        <v>969.79999999999984</v>
      </c>
      <c r="M62" s="1">
        <v>1606.7200000000003</v>
      </c>
      <c r="N62" s="1">
        <v>1914.5600000000002</v>
      </c>
      <c r="O62" s="1">
        <v>0</v>
      </c>
      <c r="P62" s="1">
        <v>770.2</v>
      </c>
      <c r="Q62" s="1">
        <v>1109.2299999999998</v>
      </c>
      <c r="R62" s="1">
        <v>1032.8399999999999</v>
      </c>
      <c r="S62" s="1">
        <v>0</v>
      </c>
      <c r="T62" s="1">
        <v>2002.26</v>
      </c>
      <c r="U62" s="1">
        <v>1359.0800000000002</v>
      </c>
      <c r="W62" s="14" cm="1">
        <f t="array" ref="W62">INDEX(J62:U62, 1, MONTH($W$1))</f>
        <v>1359.0800000000002</v>
      </c>
      <c r="X62" s="14" cm="1">
        <f t="array" ref="X62">SUMPRODUCT((J62:U62) *(($J$1:$U$1)&lt;=$X$1))</f>
        <v>12316.09</v>
      </c>
      <c r="Y62">
        <f t="shared" si="0"/>
        <v>1</v>
      </c>
      <c r="Z62">
        <f t="shared" si="0"/>
        <v>1</v>
      </c>
      <c r="AA62">
        <f t="shared" si="1"/>
        <v>0</v>
      </c>
      <c r="AB62" s="8">
        <f t="shared" si="2"/>
        <v>1</v>
      </c>
      <c r="AC62">
        <f t="shared" si="3"/>
        <v>12316.09</v>
      </c>
      <c r="AD62">
        <f t="shared" si="4"/>
        <v>0</v>
      </c>
      <c r="AE62">
        <f t="shared" si="5"/>
        <v>0</v>
      </c>
      <c r="AF62">
        <f t="shared" si="6"/>
        <v>0</v>
      </c>
      <c r="AG62">
        <f t="shared" si="7"/>
        <v>0</v>
      </c>
      <c r="AI62">
        <f t="shared" si="8"/>
        <v>12316.09</v>
      </c>
    </row>
    <row r="63" spans="2:35" x14ac:dyDescent="0.25">
      <c r="B63">
        <v>20131</v>
      </c>
      <c r="C63" t="s">
        <v>759</v>
      </c>
      <c r="D63" s="1" t="s">
        <v>23</v>
      </c>
      <c r="E63" s="1" t="s">
        <v>535</v>
      </c>
      <c r="F63" s="1" t="s">
        <v>106</v>
      </c>
      <c r="G63" s="13">
        <v>0</v>
      </c>
      <c r="H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W63" s="14" cm="1">
        <f t="array" ref="W63">INDEX(J63:U63, 1, MONTH($W$1))</f>
        <v>0</v>
      </c>
      <c r="X63" s="14" cm="1">
        <f t="array" ref="X63">SUMPRODUCT((J63:U63) *(($J$1:$U$1)&lt;=$X$1))</f>
        <v>0</v>
      </c>
      <c r="Y63">
        <f t="shared" si="0"/>
        <v>0</v>
      </c>
      <c r="Z63">
        <f t="shared" si="0"/>
        <v>0</v>
      </c>
      <c r="AA63">
        <f t="shared" si="1"/>
        <v>0</v>
      </c>
      <c r="AB63" s="8">
        <f t="shared" si="2"/>
        <v>0</v>
      </c>
      <c r="AC63">
        <f t="shared" si="3"/>
        <v>0</v>
      </c>
      <c r="AD63">
        <f t="shared" si="4"/>
        <v>0</v>
      </c>
      <c r="AE63">
        <f t="shared" si="5"/>
        <v>0</v>
      </c>
      <c r="AF63">
        <f t="shared" si="6"/>
        <v>0</v>
      </c>
      <c r="AG63">
        <f t="shared" si="7"/>
        <v>0</v>
      </c>
      <c r="AI63">
        <f t="shared" si="8"/>
        <v>0</v>
      </c>
    </row>
    <row r="64" spans="2:35" x14ac:dyDescent="0.25">
      <c r="B64">
        <v>20132</v>
      </c>
      <c r="C64" t="s">
        <v>172</v>
      </c>
      <c r="D64" s="1" t="s">
        <v>23</v>
      </c>
      <c r="E64" s="1" t="s">
        <v>535</v>
      </c>
      <c r="F64" s="1" t="s">
        <v>106</v>
      </c>
      <c r="G64" s="13">
        <v>0</v>
      </c>
      <c r="H64" s="1">
        <v>0</v>
      </c>
      <c r="J64" s="1">
        <v>1560.21</v>
      </c>
      <c r="K64" s="1">
        <v>1075.8900000000001</v>
      </c>
      <c r="L64" s="1">
        <v>683.8599999999999</v>
      </c>
      <c r="M64" s="1">
        <v>1364.6399999999999</v>
      </c>
      <c r="N64" s="1">
        <v>4336.5099999999993</v>
      </c>
      <c r="O64" s="1">
        <v>1348</v>
      </c>
      <c r="P64" s="1">
        <v>2753.79</v>
      </c>
      <c r="Q64" s="1">
        <v>1597.16</v>
      </c>
      <c r="R64" s="1">
        <v>4354.12</v>
      </c>
      <c r="S64" s="1">
        <v>1025</v>
      </c>
      <c r="T64" s="1">
        <v>1140.67</v>
      </c>
      <c r="U64" s="1">
        <v>0</v>
      </c>
      <c r="W64" s="14" cm="1">
        <f t="array" ref="W64">INDEX(J64:U64, 1, MONTH($W$1))</f>
        <v>0</v>
      </c>
      <c r="X64" s="14" cm="1">
        <f t="array" ref="X64">SUMPRODUCT((J64:U64) *(($J$1:$U$1)&lt;=$X$1))</f>
        <v>21239.85</v>
      </c>
      <c r="Y64">
        <f t="shared" si="0"/>
        <v>0</v>
      </c>
      <c r="Z64">
        <f t="shared" si="0"/>
        <v>1</v>
      </c>
      <c r="AA64">
        <f t="shared" si="1"/>
        <v>0</v>
      </c>
      <c r="AB64" s="8">
        <f t="shared" si="2"/>
        <v>1</v>
      </c>
      <c r="AC64">
        <f t="shared" si="3"/>
        <v>21239.85</v>
      </c>
      <c r="AD64">
        <f t="shared" si="4"/>
        <v>0</v>
      </c>
      <c r="AE64">
        <f t="shared" si="5"/>
        <v>0</v>
      </c>
      <c r="AF64">
        <f t="shared" si="6"/>
        <v>0</v>
      </c>
      <c r="AG64">
        <f t="shared" si="7"/>
        <v>0</v>
      </c>
      <c r="AI64">
        <f t="shared" si="8"/>
        <v>21239.85</v>
      </c>
    </row>
    <row r="65" spans="2:35" x14ac:dyDescent="0.25">
      <c r="B65">
        <v>20134</v>
      </c>
      <c r="C65" t="s">
        <v>284</v>
      </c>
      <c r="D65" s="1" t="s">
        <v>23</v>
      </c>
      <c r="E65" s="1" t="s">
        <v>535</v>
      </c>
      <c r="F65" s="1" t="s">
        <v>106</v>
      </c>
      <c r="G65" s="13">
        <v>0</v>
      </c>
      <c r="H65" s="1">
        <v>0</v>
      </c>
      <c r="J65" s="1">
        <v>2052.5300000000002</v>
      </c>
      <c r="K65" s="1">
        <v>1451.12</v>
      </c>
      <c r="L65" s="1">
        <v>414.50000000000006</v>
      </c>
      <c r="M65" s="1">
        <v>624.01</v>
      </c>
      <c r="N65" s="1">
        <v>1616.7699999999998</v>
      </c>
      <c r="O65" s="1">
        <v>0</v>
      </c>
      <c r="P65" s="1">
        <v>1872.2599999999995</v>
      </c>
      <c r="Q65" s="1">
        <v>0</v>
      </c>
      <c r="R65" s="1">
        <v>279.32</v>
      </c>
      <c r="S65" s="1">
        <v>428.33999999999992</v>
      </c>
      <c r="T65" s="1">
        <v>363.03</v>
      </c>
      <c r="U65" s="1">
        <v>0</v>
      </c>
      <c r="W65" s="14" cm="1">
        <f t="array" ref="W65">INDEX(J65:U65, 1, MONTH($W$1))</f>
        <v>0</v>
      </c>
      <c r="X65" s="14" cm="1">
        <f t="array" ref="X65">SUMPRODUCT((J65:U65) *(($J$1:$U$1)&lt;=$X$1))</f>
        <v>9101.8799999999992</v>
      </c>
      <c r="Y65">
        <f t="shared" si="0"/>
        <v>0</v>
      </c>
      <c r="Z65">
        <f t="shared" si="0"/>
        <v>1</v>
      </c>
      <c r="AA65">
        <f t="shared" si="1"/>
        <v>0</v>
      </c>
      <c r="AB65" s="8">
        <f t="shared" si="2"/>
        <v>1</v>
      </c>
      <c r="AC65">
        <f t="shared" si="3"/>
        <v>9101.8799999999992</v>
      </c>
      <c r="AD65">
        <f t="shared" si="4"/>
        <v>0</v>
      </c>
      <c r="AE65">
        <f t="shared" si="5"/>
        <v>0</v>
      </c>
      <c r="AF65">
        <f t="shared" si="6"/>
        <v>0</v>
      </c>
      <c r="AG65">
        <f t="shared" si="7"/>
        <v>0</v>
      </c>
      <c r="AI65">
        <f t="shared" si="8"/>
        <v>9101.8799999999992</v>
      </c>
    </row>
    <row r="66" spans="2:35" x14ac:dyDescent="0.25">
      <c r="B66">
        <v>20136</v>
      </c>
      <c r="C66" t="s">
        <v>285</v>
      </c>
      <c r="D66" s="1" t="s">
        <v>23</v>
      </c>
      <c r="E66" s="1" t="s">
        <v>535</v>
      </c>
      <c r="F66" s="1" t="s">
        <v>106</v>
      </c>
      <c r="G66" s="13">
        <v>0</v>
      </c>
      <c r="H66" s="1">
        <v>0</v>
      </c>
      <c r="J66" s="1">
        <v>345</v>
      </c>
      <c r="K66" s="1">
        <v>0</v>
      </c>
      <c r="L66" s="1">
        <v>139.16000000000003</v>
      </c>
      <c r="M66" s="1">
        <v>0</v>
      </c>
      <c r="N66" s="1">
        <v>-64.540000000000006</v>
      </c>
      <c r="O66" s="1">
        <v>0</v>
      </c>
      <c r="P66" s="1">
        <v>309.58</v>
      </c>
      <c r="Q66" s="1">
        <v>321.69</v>
      </c>
      <c r="R66" s="1">
        <v>0</v>
      </c>
      <c r="S66" s="1">
        <v>317.64999999999998</v>
      </c>
      <c r="T66" s="1">
        <v>0</v>
      </c>
      <c r="U66" s="1">
        <v>323.71000000000004</v>
      </c>
      <c r="W66" s="14" cm="1">
        <f t="array" ref="W66">INDEX(J66:U66, 1, MONTH($W$1))</f>
        <v>323.71000000000004</v>
      </c>
      <c r="X66" s="14" cm="1">
        <f t="array" ref="X66">SUMPRODUCT((J66:U66) *(($J$1:$U$1)&lt;=$X$1))</f>
        <v>1692.25</v>
      </c>
      <c r="Y66">
        <f t="shared" si="0"/>
        <v>1</v>
      </c>
      <c r="Z66">
        <f t="shared" si="0"/>
        <v>1</v>
      </c>
      <c r="AA66">
        <f t="shared" si="1"/>
        <v>0</v>
      </c>
      <c r="AB66" s="8">
        <f t="shared" si="2"/>
        <v>1</v>
      </c>
      <c r="AC66">
        <f t="shared" si="3"/>
        <v>1692.25</v>
      </c>
      <c r="AD66">
        <f t="shared" si="4"/>
        <v>0</v>
      </c>
      <c r="AE66">
        <f t="shared" si="5"/>
        <v>0</v>
      </c>
      <c r="AF66">
        <f t="shared" si="6"/>
        <v>0</v>
      </c>
      <c r="AG66">
        <f t="shared" si="7"/>
        <v>0</v>
      </c>
      <c r="AI66">
        <f t="shared" si="8"/>
        <v>1692.25</v>
      </c>
    </row>
    <row r="67" spans="2:35" x14ac:dyDescent="0.25">
      <c r="B67">
        <v>20138</v>
      </c>
      <c r="C67" t="s">
        <v>760</v>
      </c>
      <c r="D67" s="1" t="s">
        <v>23</v>
      </c>
      <c r="E67" s="1" t="s">
        <v>535</v>
      </c>
      <c r="F67" s="1" t="s">
        <v>106</v>
      </c>
      <c r="G67" s="13">
        <v>0</v>
      </c>
      <c r="H67" s="1">
        <v>2019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W67" s="14" cm="1">
        <f t="array" ref="W67">INDEX(J67:U67, 1, MONTH($W$1))</f>
        <v>0</v>
      </c>
      <c r="X67" s="14" cm="1">
        <f t="array" ref="X67">SUMPRODUCT((J67:U67) *(($J$1:$U$1)&lt;=$X$1))</f>
        <v>0</v>
      </c>
      <c r="Y67">
        <f t="shared" si="0"/>
        <v>0</v>
      </c>
      <c r="Z67">
        <f t="shared" si="0"/>
        <v>0</v>
      </c>
      <c r="AA67">
        <f t="shared" si="1"/>
        <v>0</v>
      </c>
      <c r="AB67" s="8">
        <f t="shared" si="2"/>
        <v>0</v>
      </c>
      <c r="AC67">
        <f t="shared" si="3"/>
        <v>0</v>
      </c>
      <c r="AD67">
        <f t="shared" si="4"/>
        <v>0</v>
      </c>
      <c r="AE67">
        <f t="shared" si="5"/>
        <v>0</v>
      </c>
      <c r="AF67">
        <f t="shared" si="6"/>
        <v>0</v>
      </c>
      <c r="AG67">
        <f t="shared" si="7"/>
        <v>0</v>
      </c>
      <c r="AI67">
        <f t="shared" si="8"/>
        <v>0</v>
      </c>
    </row>
    <row r="68" spans="2:35" x14ac:dyDescent="0.25">
      <c r="B68">
        <v>20141</v>
      </c>
      <c r="C68" t="s">
        <v>541</v>
      </c>
      <c r="D68" s="1" t="s">
        <v>23</v>
      </c>
      <c r="E68" s="1" t="s">
        <v>535</v>
      </c>
      <c r="F68" s="1" t="s">
        <v>106</v>
      </c>
      <c r="G68" s="13">
        <v>0</v>
      </c>
      <c r="H68" s="1">
        <v>0</v>
      </c>
      <c r="J68" s="1">
        <v>1085.03</v>
      </c>
      <c r="K68" s="1">
        <v>835.96</v>
      </c>
      <c r="L68" s="1">
        <v>0</v>
      </c>
      <c r="M68" s="1">
        <v>1289.24</v>
      </c>
      <c r="N68" s="1">
        <v>783.1</v>
      </c>
      <c r="O68" s="1">
        <v>1333.34</v>
      </c>
      <c r="P68" s="1">
        <v>0</v>
      </c>
      <c r="Q68" s="1">
        <v>2245.0199999999995</v>
      </c>
      <c r="R68" s="1">
        <v>0</v>
      </c>
      <c r="S68" s="1">
        <v>0</v>
      </c>
      <c r="T68" s="1">
        <v>1495.2099999999998</v>
      </c>
      <c r="U68" s="1">
        <v>0</v>
      </c>
      <c r="W68" s="14" cm="1">
        <f t="array" ref="W68">INDEX(J68:U68, 1, MONTH($W$1))</f>
        <v>0</v>
      </c>
      <c r="X68" s="14" cm="1">
        <f t="array" ref="X68">SUMPRODUCT((J68:U68) *(($J$1:$U$1)&lt;=$X$1))</f>
        <v>9066.9</v>
      </c>
      <c r="Y68">
        <f t="shared" ref="Y68:Z131" si="9">IF(W68&gt;0, 1, 0)</f>
        <v>0</v>
      </c>
      <c r="Z68">
        <f t="shared" si="9"/>
        <v>1</v>
      </c>
      <c r="AA68">
        <f t="shared" ref="AA68:AA131" si="10">IF(I68="Yes", 1, 0)</f>
        <v>0</v>
      </c>
      <c r="AB68" s="8">
        <f t="shared" ref="AB68:AB131" si="11">COUNTIF(J68, "&gt;0")</f>
        <v>1</v>
      </c>
      <c r="AC68">
        <f t="shared" ref="AC68:AC131" si="12">IFERROR(X68/AB68, 0)</f>
        <v>9066.9</v>
      </c>
      <c r="AD68">
        <f t="shared" ref="AD68:AD131" si="13">IF(G68=$W$1, 1, 0)</f>
        <v>0</v>
      </c>
      <c r="AE68">
        <f t="shared" ref="AE68:AE131" si="14">IF(G68=$W$1, W68, 0)</f>
        <v>0</v>
      </c>
      <c r="AF68">
        <f t="shared" ref="AF68:AF131" si="15">IF(AND(H68=2022, G68&lt;=$W$1, X68&gt;0), 1, 0)</f>
        <v>0</v>
      </c>
      <c r="AG68">
        <f t="shared" ref="AG68:AG131" si="16">IF(AND(H68=2022, G68&lt;=$W$1), X68, 0)</f>
        <v>0</v>
      </c>
      <c r="AI68">
        <f t="shared" ref="AI68:AI131" si="17">SUM(J68:U68)</f>
        <v>9066.9</v>
      </c>
    </row>
    <row r="69" spans="2:35" x14ac:dyDescent="0.25">
      <c r="B69">
        <v>20142</v>
      </c>
      <c r="C69" t="s">
        <v>192</v>
      </c>
      <c r="D69" s="1" t="s">
        <v>23</v>
      </c>
      <c r="E69" s="1" t="s">
        <v>535</v>
      </c>
      <c r="F69" s="1" t="s">
        <v>106</v>
      </c>
      <c r="G69" s="13">
        <v>0</v>
      </c>
      <c r="H69" s="1">
        <v>0</v>
      </c>
      <c r="J69" s="1">
        <v>3878.2699999999991</v>
      </c>
      <c r="K69" s="1">
        <v>4016.119999999999</v>
      </c>
      <c r="L69" s="1">
        <v>4599.2699999999986</v>
      </c>
      <c r="M69" s="1">
        <v>2067.1699999999996</v>
      </c>
      <c r="N69" s="1">
        <v>8518.5199999999986</v>
      </c>
      <c r="O69" s="1">
        <v>3601.6799999999994</v>
      </c>
      <c r="P69" s="1">
        <v>4831.6899999999987</v>
      </c>
      <c r="Q69" s="1">
        <v>5840.7400000000007</v>
      </c>
      <c r="R69" s="1">
        <v>2583.6499999999996</v>
      </c>
      <c r="S69" s="1">
        <v>6371.8499999999976</v>
      </c>
      <c r="T69" s="1">
        <v>5549.7399999999989</v>
      </c>
      <c r="U69" s="1">
        <v>2450.5399999999995</v>
      </c>
      <c r="W69" s="14" cm="1">
        <f t="array" ref="W69">INDEX(J69:U69, 1, MONTH($W$1))</f>
        <v>2450.5399999999995</v>
      </c>
      <c r="X69" s="14" cm="1">
        <f t="array" ref="X69">SUMPRODUCT((J69:U69) *(($J$1:$U$1)&lt;=$X$1))</f>
        <v>54309.239999999991</v>
      </c>
      <c r="Y69">
        <f t="shared" si="9"/>
        <v>1</v>
      </c>
      <c r="Z69">
        <f t="shared" si="9"/>
        <v>1</v>
      </c>
      <c r="AA69">
        <f t="shared" si="10"/>
        <v>0</v>
      </c>
      <c r="AB69" s="8">
        <f t="shared" si="11"/>
        <v>1</v>
      </c>
      <c r="AC69">
        <f t="shared" si="12"/>
        <v>54309.239999999991</v>
      </c>
      <c r="AD69">
        <f t="shared" si="13"/>
        <v>0</v>
      </c>
      <c r="AE69">
        <f t="shared" si="14"/>
        <v>0</v>
      </c>
      <c r="AF69">
        <f t="shared" si="15"/>
        <v>0</v>
      </c>
      <c r="AG69">
        <f t="shared" si="16"/>
        <v>0</v>
      </c>
      <c r="AI69">
        <f t="shared" si="17"/>
        <v>54309.239999999991</v>
      </c>
    </row>
    <row r="70" spans="2:35" x14ac:dyDescent="0.25">
      <c r="B70">
        <v>20143</v>
      </c>
      <c r="C70" t="s">
        <v>761</v>
      </c>
      <c r="D70" s="1" t="s">
        <v>23</v>
      </c>
      <c r="E70" s="1" t="s">
        <v>535</v>
      </c>
      <c r="F70" s="1" t="s">
        <v>106</v>
      </c>
      <c r="G70" s="13">
        <v>0</v>
      </c>
      <c r="H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W70" s="14" cm="1">
        <f t="array" ref="W70">INDEX(J70:U70, 1, MONTH($W$1))</f>
        <v>0</v>
      </c>
      <c r="X70" s="14" cm="1">
        <f t="array" ref="X70">SUMPRODUCT((J70:U70) *(($J$1:$U$1)&lt;=$X$1))</f>
        <v>0</v>
      </c>
      <c r="Y70">
        <f t="shared" si="9"/>
        <v>0</v>
      </c>
      <c r="Z70">
        <f t="shared" si="9"/>
        <v>0</v>
      </c>
      <c r="AA70">
        <f t="shared" si="10"/>
        <v>0</v>
      </c>
      <c r="AB70" s="8">
        <f t="shared" si="11"/>
        <v>0</v>
      </c>
      <c r="AC70">
        <f t="shared" si="12"/>
        <v>0</v>
      </c>
      <c r="AD70">
        <f t="shared" si="13"/>
        <v>0</v>
      </c>
      <c r="AE70">
        <f t="shared" si="14"/>
        <v>0</v>
      </c>
      <c r="AF70">
        <f t="shared" si="15"/>
        <v>0</v>
      </c>
      <c r="AG70">
        <f t="shared" si="16"/>
        <v>0</v>
      </c>
      <c r="AI70">
        <f t="shared" si="17"/>
        <v>0</v>
      </c>
    </row>
    <row r="71" spans="2:35" x14ac:dyDescent="0.25">
      <c r="B71">
        <v>20145</v>
      </c>
      <c r="C71" t="s">
        <v>286</v>
      </c>
      <c r="D71" s="1" t="s">
        <v>23</v>
      </c>
      <c r="E71" s="1" t="s">
        <v>535</v>
      </c>
      <c r="F71" s="1" t="s">
        <v>106</v>
      </c>
      <c r="G71" s="13">
        <v>0</v>
      </c>
      <c r="H71" s="1">
        <v>0</v>
      </c>
      <c r="J71" s="1">
        <v>1498.4799999999998</v>
      </c>
      <c r="K71" s="1">
        <v>227.19000000000003</v>
      </c>
      <c r="L71" s="1">
        <v>0</v>
      </c>
      <c r="M71" s="1">
        <v>1276.8900000000001</v>
      </c>
      <c r="N71" s="1">
        <v>427.07</v>
      </c>
      <c r="O71" s="1">
        <v>1488.15</v>
      </c>
      <c r="P71" s="1">
        <v>124.03</v>
      </c>
      <c r="Q71" s="1">
        <v>0</v>
      </c>
      <c r="R71" s="1">
        <v>296.54000000000002</v>
      </c>
      <c r="S71" s="1">
        <v>575.26</v>
      </c>
      <c r="T71" s="1">
        <v>1219.69</v>
      </c>
      <c r="U71" s="1">
        <v>311.69</v>
      </c>
      <c r="W71" s="14" cm="1">
        <f t="array" ref="W71">INDEX(J71:U71, 1, MONTH($W$1))</f>
        <v>311.69</v>
      </c>
      <c r="X71" s="14" cm="1">
        <f t="array" ref="X71">SUMPRODUCT((J71:U71) *(($J$1:$U$1)&lt;=$X$1))</f>
        <v>7444.9900000000007</v>
      </c>
      <c r="Y71">
        <f t="shared" si="9"/>
        <v>1</v>
      </c>
      <c r="Z71">
        <f t="shared" si="9"/>
        <v>1</v>
      </c>
      <c r="AA71">
        <f t="shared" si="10"/>
        <v>0</v>
      </c>
      <c r="AB71" s="8">
        <f t="shared" si="11"/>
        <v>1</v>
      </c>
      <c r="AC71">
        <f t="shared" si="12"/>
        <v>7444.9900000000007</v>
      </c>
      <c r="AD71">
        <f t="shared" si="13"/>
        <v>0</v>
      </c>
      <c r="AE71">
        <f t="shared" si="14"/>
        <v>0</v>
      </c>
      <c r="AF71">
        <f t="shared" si="15"/>
        <v>0</v>
      </c>
      <c r="AG71">
        <f t="shared" si="16"/>
        <v>0</v>
      </c>
      <c r="AI71">
        <f t="shared" si="17"/>
        <v>7444.9900000000007</v>
      </c>
    </row>
    <row r="72" spans="2:35" x14ac:dyDescent="0.25">
      <c r="B72">
        <v>20147</v>
      </c>
      <c r="C72" t="s">
        <v>126</v>
      </c>
      <c r="D72" s="1" t="s">
        <v>23</v>
      </c>
      <c r="E72" s="1" t="s">
        <v>535</v>
      </c>
      <c r="F72" s="1" t="s">
        <v>106</v>
      </c>
      <c r="G72" s="13">
        <v>0</v>
      </c>
      <c r="H72" s="1">
        <v>0</v>
      </c>
      <c r="J72" s="1">
        <v>0</v>
      </c>
      <c r="K72" s="1">
        <v>3665.1</v>
      </c>
      <c r="L72" s="1">
        <v>250.84999999999991</v>
      </c>
      <c r="M72" s="1">
        <v>1172.25</v>
      </c>
      <c r="N72" s="1">
        <v>0</v>
      </c>
      <c r="O72" s="1">
        <v>4797.1000000000004</v>
      </c>
      <c r="P72" s="1">
        <v>476.99000000000012</v>
      </c>
      <c r="Q72" s="1">
        <v>363.02000000000004</v>
      </c>
      <c r="R72" s="1">
        <v>106.26999999999998</v>
      </c>
      <c r="S72" s="1">
        <v>615</v>
      </c>
      <c r="T72" s="1">
        <v>1551.9099999999999</v>
      </c>
      <c r="U72" s="1">
        <v>2389.88</v>
      </c>
      <c r="W72" s="14" cm="1">
        <f t="array" ref="W72">INDEX(J72:U72, 1, MONTH($W$1))</f>
        <v>2389.88</v>
      </c>
      <c r="X72" s="14" cm="1">
        <f t="array" ref="X72">SUMPRODUCT((J72:U72) *(($J$1:$U$1)&lt;=$X$1))</f>
        <v>15388.369999999999</v>
      </c>
      <c r="Y72">
        <f t="shared" si="9"/>
        <v>1</v>
      </c>
      <c r="Z72">
        <f t="shared" si="9"/>
        <v>1</v>
      </c>
      <c r="AA72">
        <f t="shared" si="10"/>
        <v>0</v>
      </c>
      <c r="AB72" s="8">
        <f t="shared" si="11"/>
        <v>0</v>
      </c>
      <c r="AC72">
        <f t="shared" si="12"/>
        <v>0</v>
      </c>
      <c r="AD72">
        <f t="shared" si="13"/>
        <v>0</v>
      </c>
      <c r="AE72">
        <f t="shared" si="14"/>
        <v>0</v>
      </c>
      <c r="AF72">
        <f t="shared" si="15"/>
        <v>0</v>
      </c>
      <c r="AG72">
        <f t="shared" si="16"/>
        <v>0</v>
      </c>
      <c r="AI72">
        <f t="shared" si="17"/>
        <v>15388.369999999999</v>
      </c>
    </row>
    <row r="73" spans="2:35" x14ac:dyDescent="0.25">
      <c r="B73">
        <v>20148</v>
      </c>
      <c r="C73" t="s">
        <v>241</v>
      </c>
      <c r="D73" s="1" t="s">
        <v>23</v>
      </c>
      <c r="E73" s="1" t="s">
        <v>545</v>
      </c>
      <c r="F73" s="1" t="s">
        <v>545</v>
      </c>
      <c r="G73" s="13">
        <v>0</v>
      </c>
      <c r="H73" s="1">
        <v>0</v>
      </c>
      <c r="J73" s="1">
        <v>19185.899999999998</v>
      </c>
      <c r="K73" s="1">
        <v>736.15000000000055</v>
      </c>
      <c r="L73" s="1">
        <v>0</v>
      </c>
      <c r="M73" s="1">
        <v>6396.17</v>
      </c>
      <c r="N73" s="1">
        <v>5699.1500000000005</v>
      </c>
      <c r="O73" s="1">
        <v>6075.12</v>
      </c>
      <c r="P73" s="1">
        <v>2118.6</v>
      </c>
      <c r="Q73" s="1">
        <v>4574.4500000000007</v>
      </c>
      <c r="R73" s="1">
        <v>3202.87</v>
      </c>
      <c r="S73" s="1">
        <v>5401.0800000000008</v>
      </c>
      <c r="T73" s="1">
        <v>5403.3300000000008</v>
      </c>
      <c r="U73" s="1">
        <v>12896.5</v>
      </c>
      <c r="W73" s="14" cm="1">
        <f t="array" ref="W73">INDEX(J73:U73, 1, MONTH($W$1))</f>
        <v>12896.5</v>
      </c>
      <c r="X73" s="14" cm="1">
        <f t="array" ref="X73">SUMPRODUCT((J73:U73) *(($J$1:$U$1)&lt;=$X$1))</f>
        <v>71689.320000000007</v>
      </c>
      <c r="Y73">
        <f t="shared" si="9"/>
        <v>1</v>
      </c>
      <c r="Z73">
        <f t="shared" si="9"/>
        <v>1</v>
      </c>
      <c r="AA73">
        <f t="shared" si="10"/>
        <v>0</v>
      </c>
      <c r="AB73" s="8">
        <f t="shared" si="11"/>
        <v>1</v>
      </c>
      <c r="AC73">
        <f t="shared" si="12"/>
        <v>71689.320000000007</v>
      </c>
      <c r="AD73">
        <f t="shared" si="13"/>
        <v>0</v>
      </c>
      <c r="AE73">
        <f t="shared" si="14"/>
        <v>0</v>
      </c>
      <c r="AF73">
        <f t="shared" si="15"/>
        <v>0</v>
      </c>
      <c r="AG73">
        <f t="shared" si="16"/>
        <v>0</v>
      </c>
      <c r="AI73">
        <f t="shared" si="17"/>
        <v>71689.320000000007</v>
      </c>
    </row>
    <row r="74" spans="2:35" x14ac:dyDescent="0.25">
      <c r="B74">
        <v>20150</v>
      </c>
      <c r="C74" t="s">
        <v>542</v>
      </c>
      <c r="D74" s="1" t="s">
        <v>23</v>
      </c>
      <c r="E74" s="1" t="s">
        <v>535</v>
      </c>
      <c r="F74" s="1" t="s">
        <v>106</v>
      </c>
      <c r="G74" s="13">
        <v>0</v>
      </c>
      <c r="H74" s="1">
        <v>0</v>
      </c>
      <c r="J74" s="1">
        <v>475.5</v>
      </c>
      <c r="K74" s="1">
        <v>149.24</v>
      </c>
      <c r="L74" s="1">
        <v>213.78000000000003</v>
      </c>
      <c r="M74" s="1">
        <v>201.26999999999998</v>
      </c>
      <c r="N74" s="1">
        <v>166.6</v>
      </c>
      <c r="O74" s="1">
        <v>0</v>
      </c>
      <c r="P74" s="1">
        <v>42.35</v>
      </c>
      <c r="Q74" s="1">
        <v>336.01</v>
      </c>
      <c r="R74" s="1">
        <v>449.12</v>
      </c>
      <c r="S74" s="1">
        <v>192.54999999999998</v>
      </c>
      <c r="T74" s="1">
        <v>166.6</v>
      </c>
      <c r="U74" s="1">
        <v>118.99000000000001</v>
      </c>
      <c r="W74" s="14" cm="1">
        <f t="array" ref="W74">INDEX(J74:U74, 1, MONTH($W$1))</f>
        <v>118.99000000000001</v>
      </c>
      <c r="X74" s="14" cm="1">
        <f t="array" ref="X74">SUMPRODUCT((J74:U74) *(($J$1:$U$1)&lt;=$X$1))</f>
        <v>2512.0100000000002</v>
      </c>
      <c r="Y74">
        <f t="shared" si="9"/>
        <v>1</v>
      </c>
      <c r="Z74">
        <f t="shared" si="9"/>
        <v>1</v>
      </c>
      <c r="AA74">
        <f t="shared" si="10"/>
        <v>0</v>
      </c>
      <c r="AB74" s="8">
        <f t="shared" si="11"/>
        <v>1</v>
      </c>
      <c r="AC74">
        <f t="shared" si="12"/>
        <v>2512.0100000000002</v>
      </c>
      <c r="AD74">
        <f t="shared" si="13"/>
        <v>0</v>
      </c>
      <c r="AE74">
        <f t="shared" si="14"/>
        <v>0</v>
      </c>
      <c r="AF74">
        <f t="shared" si="15"/>
        <v>0</v>
      </c>
      <c r="AG74">
        <f t="shared" si="16"/>
        <v>0</v>
      </c>
      <c r="AI74">
        <f t="shared" si="17"/>
        <v>2512.0100000000002</v>
      </c>
    </row>
    <row r="75" spans="2:35" x14ac:dyDescent="0.25">
      <c r="B75">
        <v>20152</v>
      </c>
      <c r="C75" t="s">
        <v>762</v>
      </c>
      <c r="D75" s="1" t="s">
        <v>23</v>
      </c>
      <c r="E75" s="1" t="s">
        <v>535</v>
      </c>
      <c r="F75" s="1" t="s">
        <v>106</v>
      </c>
      <c r="G75" s="13">
        <v>0</v>
      </c>
      <c r="H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W75" s="14" cm="1">
        <f t="array" ref="W75">INDEX(J75:U75, 1, MONTH($W$1))</f>
        <v>0</v>
      </c>
      <c r="X75" s="14" cm="1">
        <f t="array" ref="X75">SUMPRODUCT((J75:U75) *(($J$1:$U$1)&lt;=$X$1))</f>
        <v>0</v>
      </c>
      <c r="Y75">
        <f t="shared" si="9"/>
        <v>0</v>
      </c>
      <c r="Z75">
        <f t="shared" si="9"/>
        <v>0</v>
      </c>
      <c r="AA75">
        <f t="shared" si="10"/>
        <v>0</v>
      </c>
      <c r="AB75" s="8">
        <f t="shared" si="11"/>
        <v>0</v>
      </c>
      <c r="AC75">
        <f t="shared" si="12"/>
        <v>0</v>
      </c>
      <c r="AD75">
        <f t="shared" si="13"/>
        <v>0</v>
      </c>
      <c r="AE75">
        <f t="shared" si="14"/>
        <v>0</v>
      </c>
      <c r="AF75">
        <f t="shared" si="15"/>
        <v>0</v>
      </c>
      <c r="AG75">
        <f t="shared" si="16"/>
        <v>0</v>
      </c>
      <c r="AI75">
        <f t="shared" si="17"/>
        <v>0</v>
      </c>
    </row>
    <row r="76" spans="2:35" x14ac:dyDescent="0.25">
      <c r="B76">
        <v>20153</v>
      </c>
      <c r="C76" t="s">
        <v>543</v>
      </c>
      <c r="D76" s="1" t="s">
        <v>23</v>
      </c>
      <c r="E76" s="1" t="s">
        <v>535</v>
      </c>
      <c r="F76" s="1" t="s">
        <v>106</v>
      </c>
      <c r="G76" s="13">
        <v>0</v>
      </c>
      <c r="H76" s="1">
        <v>0</v>
      </c>
      <c r="J76" s="1">
        <v>1473.3</v>
      </c>
      <c r="K76" s="1">
        <v>683.33</v>
      </c>
      <c r="L76" s="1">
        <v>955.98</v>
      </c>
      <c r="M76" s="1">
        <v>0</v>
      </c>
      <c r="N76" s="1">
        <v>3174.02</v>
      </c>
      <c r="O76" s="1">
        <v>0</v>
      </c>
      <c r="P76" s="1">
        <v>0</v>
      </c>
      <c r="Q76" s="1">
        <v>504.72</v>
      </c>
      <c r="R76" s="1">
        <v>0</v>
      </c>
      <c r="S76" s="1">
        <v>369.45000000000005</v>
      </c>
      <c r="T76" s="1">
        <v>1068.92</v>
      </c>
      <c r="U76" s="1">
        <v>822.86000000000013</v>
      </c>
      <c r="W76" s="14" cm="1">
        <f t="array" ref="W76">INDEX(J76:U76, 1, MONTH($W$1))</f>
        <v>822.86000000000013</v>
      </c>
      <c r="X76" s="14" cm="1">
        <f t="array" ref="X76">SUMPRODUCT((J76:U76) *(($J$1:$U$1)&lt;=$X$1))</f>
        <v>9052.5800000000017</v>
      </c>
      <c r="Y76">
        <f t="shared" si="9"/>
        <v>1</v>
      </c>
      <c r="Z76">
        <f t="shared" si="9"/>
        <v>1</v>
      </c>
      <c r="AA76">
        <f t="shared" si="10"/>
        <v>0</v>
      </c>
      <c r="AB76" s="8">
        <f t="shared" si="11"/>
        <v>1</v>
      </c>
      <c r="AC76">
        <f t="shared" si="12"/>
        <v>9052.5800000000017</v>
      </c>
      <c r="AD76">
        <f t="shared" si="13"/>
        <v>0</v>
      </c>
      <c r="AE76">
        <f t="shared" si="14"/>
        <v>0</v>
      </c>
      <c r="AF76">
        <f t="shared" si="15"/>
        <v>0</v>
      </c>
      <c r="AG76">
        <f t="shared" si="16"/>
        <v>0</v>
      </c>
      <c r="AI76">
        <f t="shared" si="17"/>
        <v>9052.5800000000017</v>
      </c>
    </row>
    <row r="77" spans="2:35" x14ac:dyDescent="0.25">
      <c r="B77">
        <v>20155</v>
      </c>
      <c r="C77" t="s">
        <v>677</v>
      </c>
      <c r="D77" s="1" t="s">
        <v>23</v>
      </c>
      <c r="E77" s="1" t="s">
        <v>535</v>
      </c>
      <c r="F77" s="1" t="s">
        <v>106</v>
      </c>
      <c r="G77" s="13">
        <v>0</v>
      </c>
      <c r="H77" s="1">
        <v>0</v>
      </c>
      <c r="J77" s="1">
        <v>0</v>
      </c>
      <c r="K77" s="1">
        <v>464.24</v>
      </c>
      <c r="L77" s="1">
        <v>362.02000000000004</v>
      </c>
      <c r="M77" s="1">
        <v>849.57</v>
      </c>
      <c r="N77" s="1">
        <v>1244.21</v>
      </c>
      <c r="O77" s="1">
        <v>388.23</v>
      </c>
      <c r="P77" s="1">
        <v>0</v>
      </c>
      <c r="Q77" s="1">
        <v>264.33000000000004</v>
      </c>
      <c r="R77" s="1">
        <v>276.60000000000002</v>
      </c>
      <c r="S77" s="1">
        <v>64.540000000000006</v>
      </c>
      <c r="T77" s="1">
        <v>461.85</v>
      </c>
      <c r="U77" s="1">
        <v>423.53000000000003</v>
      </c>
      <c r="W77" s="14" cm="1">
        <f t="array" ref="W77">INDEX(J77:U77, 1, MONTH($W$1))</f>
        <v>423.53000000000003</v>
      </c>
      <c r="X77" s="14" cm="1">
        <f t="array" ref="X77">SUMPRODUCT((J77:U77) *(($J$1:$U$1)&lt;=$X$1))</f>
        <v>4799.12</v>
      </c>
      <c r="Y77">
        <f t="shared" si="9"/>
        <v>1</v>
      </c>
      <c r="Z77">
        <f t="shared" si="9"/>
        <v>1</v>
      </c>
      <c r="AA77">
        <f t="shared" si="10"/>
        <v>0</v>
      </c>
      <c r="AB77" s="8">
        <f t="shared" si="11"/>
        <v>0</v>
      </c>
      <c r="AC77">
        <f t="shared" si="12"/>
        <v>0</v>
      </c>
      <c r="AD77">
        <f t="shared" si="13"/>
        <v>0</v>
      </c>
      <c r="AE77">
        <f t="shared" si="14"/>
        <v>0</v>
      </c>
      <c r="AF77">
        <f t="shared" si="15"/>
        <v>0</v>
      </c>
      <c r="AG77">
        <f t="shared" si="16"/>
        <v>0</v>
      </c>
      <c r="AI77">
        <f t="shared" si="17"/>
        <v>4799.12</v>
      </c>
    </row>
    <row r="78" spans="2:35" x14ac:dyDescent="0.25">
      <c r="B78">
        <v>20156</v>
      </c>
      <c r="C78" t="s">
        <v>763</v>
      </c>
      <c r="D78" s="1" t="s">
        <v>23</v>
      </c>
      <c r="E78" s="1" t="s">
        <v>535</v>
      </c>
      <c r="F78" s="1" t="s">
        <v>106</v>
      </c>
      <c r="G78" s="13">
        <v>0</v>
      </c>
      <c r="H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W78" s="14" cm="1">
        <f t="array" ref="W78">INDEX(J78:U78, 1, MONTH($W$1))</f>
        <v>0</v>
      </c>
      <c r="X78" s="14" cm="1">
        <f t="array" ref="X78">SUMPRODUCT((J78:U78) *(($J$1:$U$1)&lt;=$X$1))</f>
        <v>0</v>
      </c>
      <c r="Y78">
        <f t="shared" si="9"/>
        <v>0</v>
      </c>
      <c r="Z78">
        <f t="shared" si="9"/>
        <v>0</v>
      </c>
      <c r="AA78">
        <f t="shared" si="10"/>
        <v>0</v>
      </c>
      <c r="AB78" s="8">
        <f t="shared" si="11"/>
        <v>0</v>
      </c>
      <c r="AC78">
        <f t="shared" si="12"/>
        <v>0</v>
      </c>
      <c r="AD78">
        <f t="shared" si="13"/>
        <v>0</v>
      </c>
      <c r="AE78">
        <f t="shared" si="14"/>
        <v>0</v>
      </c>
      <c r="AF78">
        <f t="shared" si="15"/>
        <v>0</v>
      </c>
      <c r="AG78">
        <f t="shared" si="16"/>
        <v>0</v>
      </c>
      <c r="AI78">
        <f t="shared" si="17"/>
        <v>0</v>
      </c>
    </row>
    <row r="79" spans="2:35" x14ac:dyDescent="0.25">
      <c r="B79">
        <v>20160</v>
      </c>
      <c r="C79" t="s">
        <v>764</v>
      </c>
      <c r="D79" s="1" t="s">
        <v>23</v>
      </c>
      <c r="E79" s="1" t="s">
        <v>535</v>
      </c>
      <c r="F79" s="1" t="s">
        <v>106</v>
      </c>
      <c r="G79" s="13">
        <v>0</v>
      </c>
      <c r="H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W79" s="14" cm="1">
        <f t="array" ref="W79">INDEX(J79:U79, 1, MONTH($W$1))</f>
        <v>0</v>
      </c>
      <c r="X79" s="14" cm="1">
        <f t="array" ref="X79">SUMPRODUCT((J79:U79) *(($J$1:$U$1)&lt;=$X$1))</f>
        <v>0</v>
      </c>
      <c r="Y79">
        <f t="shared" si="9"/>
        <v>0</v>
      </c>
      <c r="Z79">
        <f t="shared" si="9"/>
        <v>0</v>
      </c>
      <c r="AA79">
        <f t="shared" si="10"/>
        <v>0</v>
      </c>
      <c r="AB79" s="8">
        <f t="shared" si="11"/>
        <v>0</v>
      </c>
      <c r="AC79">
        <f t="shared" si="12"/>
        <v>0</v>
      </c>
      <c r="AD79">
        <f t="shared" si="13"/>
        <v>0</v>
      </c>
      <c r="AE79">
        <f t="shared" si="14"/>
        <v>0</v>
      </c>
      <c r="AF79">
        <f t="shared" si="15"/>
        <v>0</v>
      </c>
      <c r="AG79">
        <f t="shared" si="16"/>
        <v>0</v>
      </c>
      <c r="AI79">
        <f t="shared" si="17"/>
        <v>0</v>
      </c>
    </row>
    <row r="80" spans="2:35" x14ac:dyDescent="0.25">
      <c r="B80">
        <v>20161</v>
      </c>
      <c r="C80" t="s">
        <v>168</v>
      </c>
      <c r="D80" s="1" t="s">
        <v>23</v>
      </c>
      <c r="E80" s="1" t="s">
        <v>535</v>
      </c>
      <c r="F80" s="1" t="s">
        <v>106</v>
      </c>
      <c r="G80" s="13">
        <v>0</v>
      </c>
      <c r="H80" s="1">
        <v>0</v>
      </c>
      <c r="J80" s="1">
        <v>497.17</v>
      </c>
      <c r="K80" s="1">
        <v>381.58</v>
      </c>
      <c r="L80" s="1">
        <v>488.19000000000005</v>
      </c>
      <c r="M80" s="1">
        <v>405.05999999999995</v>
      </c>
      <c r="N80" s="1">
        <v>1542.5800000000004</v>
      </c>
      <c r="O80" s="1">
        <v>0</v>
      </c>
      <c r="P80" s="1">
        <v>1177.1599999999999</v>
      </c>
      <c r="Q80" s="1">
        <v>844.54</v>
      </c>
      <c r="R80" s="1">
        <v>682.78000000000009</v>
      </c>
      <c r="S80" s="1">
        <v>1207.69</v>
      </c>
      <c r="T80" s="1">
        <v>1781.3400000000001</v>
      </c>
      <c r="U80" s="1">
        <v>3071.4300000000003</v>
      </c>
      <c r="W80" s="14" cm="1">
        <f t="array" ref="W80">INDEX(J80:U80, 1, MONTH($W$1))</f>
        <v>3071.4300000000003</v>
      </c>
      <c r="X80" s="14" cm="1">
        <f t="array" ref="X80">SUMPRODUCT((J80:U80) *(($J$1:$U$1)&lt;=$X$1))</f>
        <v>12079.52</v>
      </c>
      <c r="Y80">
        <f t="shared" si="9"/>
        <v>1</v>
      </c>
      <c r="Z80">
        <f t="shared" si="9"/>
        <v>1</v>
      </c>
      <c r="AA80">
        <f t="shared" si="10"/>
        <v>0</v>
      </c>
      <c r="AB80" s="8">
        <f t="shared" si="11"/>
        <v>1</v>
      </c>
      <c r="AC80">
        <f t="shared" si="12"/>
        <v>12079.52</v>
      </c>
      <c r="AD80">
        <f t="shared" si="13"/>
        <v>0</v>
      </c>
      <c r="AE80">
        <f t="shared" si="14"/>
        <v>0</v>
      </c>
      <c r="AF80">
        <f t="shared" si="15"/>
        <v>0</v>
      </c>
      <c r="AG80">
        <f t="shared" si="16"/>
        <v>0</v>
      </c>
      <c r="AI80">
        <f t="shared" si="17"/>
        <v>12079.52</v>
      </c>
    </row>
    <row r="81" spans="2:35" x14ac:dyDescent="0.25">
      <c r="B81">
        <v>20162</v>
      </c>
      <c r="C81" t="s">
        <v>765</v>
      </c>
      <c r="D81" s="1" t="s">
        <v>23</v>
      </c>
      <c r="E81" s="1" t="s">
        <v>535</v>
      </c>
      <c r="F81" s="1" t="s">
        <v>106</v>
      </c>
      <c r="G81" s="13">
        <v>0</v>
      </c>
      <c r="H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W81" s="14" cm="1">
        <f t="array" ref="W81">INDEX(J81:U81, 1, MONTH($W$1))</f>
        <v>0</v>
      </c>
      <c r="X81" s="14" cm="1">
        <f t="array" ref="X81">SUMPRODUCT((J81:U81) *(($J$1:$U$1)&lt;=$X$1))</f>
        <v>0</v>
      </c>
      <c r="Y81">
        <f t="shared" si="9"/>
        <v>0</v>
      </c>
      <c r="Z81">
        <f t="shared" si="9"/>
        <v>0</v>
      </c>
      <c r="AA81">
        <f t="shared" si="10"/>
        <v>0</v>
      </c>
      <c r="AB81" s="8">
        <f t="shared" si="11"/>
        <v>0</v>
      </c>
      <c r="AC81">
        <f t="shared" si="12"/>
        <v>0</v>
      </c>
      <c r="AD81">
        <f t="shared" si="13"/>
        <v>0</v>
      </c>
      <c r="AE81">
        <f t="shared" si="14"/>
        <v>0</v>
      </c>
      <c r="AF81">
        <f t="shared" si="15"/>
        <v>0</v>
      </c>
      <c r="AG81">
        <f t="shared" si="16"/>
        <v>0</v>
      </c>
      <c r="AI81">
        <f t="shared" si="17"/>
        <v>0</v>
      </c>
    </row>
    <row r="82" spans="2:35" x14ac:dyDescent="0.25">
      <c r="B82">
        <v>20163</v>
      </c>
      <c r="C82" t="s">
        <v>248</v>
      </c>
      <c r="D82" s="1" t="s">
        <v>23</v>
      </c>
      <c r="E82" s="1" t="s">
        <v>535</v>
      </c>
      <c r="F82" s="1" t="s">
        <v>106</v>
      </c>
      <c r="G82" s="13">
        <v>0</v>
      </c>
      <c r="H82" s="1">
        <v>0</v>
      </c>
      <c r="J82" s="1">
        <v>2305.7399999999998</v>
      </c>
      <c r="K82" s="1">
        <v>1036.53</v>
      </c>
      <c r="L82" s="1">
        <v>2009.39</v>
      </c>
      <c r="M82" s="1">
        <v>1245.04</v>
      </c>
      <c r="N82" s="1">
        <v>1119.8800000000001</v>
      </c>
      <c r="O82" s="1">
        <v>759.93000000000006</v>
      </c>
      <c r="P82" s="1">
        <v>0</v>
      </c>
      <c r="Q82" s="1">
        <v>2857.8999999999996</v>
      </c>
      <c r="R82" s="1">
        <v>1508.2999999999997</v>
      </c>
      <c r="S82" s="1">
        <v>444.91999999999996</v>
      </c>
      <c r="T82" s="1">
        <v>0</v>
      </c>
      <c r="U82" s="1">
        <v>1468.9199999999998</v>
      </c>
      <c r="W82" s="14" cm="1">
        <f t="array" ref="W82">INDEX(J82:U82, 1, MONTH($W$1))</f>
        <v>1468.9199999999998</v>
      </c>
      <c r="X82" s="14" cm="1">
        <f t="array" ref="X82">SUMPRODUCT((J82:U82) *(($J$1:$U$1)&lt;=$X$1))</f>
        <v>14756.55</v>
      </c>
      <c r="Y82">
        <f t="shared" si="9"/>
        <v>1</v>
      </c>
      <c r="Z82">
        <f t="shared" si="9"/>
        <v>1</v>
      </c>
      <c r="AA82">
        <f t="shared" si="10"/>
        <v>0</v>
      </c>
      <c r="AB82" s="8">
        <f t="shared" si="11"/>
        <v>1</v>
      </c>
      <c r="AC82">
        <f t="shared" si="12"/>
        <v>14756.55</v>
      </c>
      <c r="AD82">
        <f t="shared" si="13"/>
        <v>0</v>
      </c>
      <c r="AE82">
        <f t="shared" si="14"/>
        <v>0</v>
      </c>
      <c r="AF82">
        <f t="shared" si="15"/>
        <v>0</v>
      </c>
      <c r="AG82">
        <f t="shared" si="16"/>
        <v>0</v>
      </c>
      <c r="AI82">
        <f t="shared" si="17"/>
        <v>14756.55</v>
      </c>
    </row>
    <row r="83" spans="2:35" x14ac:dyDescent="0.25">
      <c r="B83">
        <v>20164</v>
      </c>
      <c r="C83" t="s">
        <v>544</v>
      </c>
      <c r="D83" s="1" t="s">
        <v>23</v>
      </c>
      <c r="E83" s="1" t="s">
        <v>535</v>
      </c>
      <c r="F83" s="1" t="s">
        <v>106</v>
      </c>
      <c r="G83" s="13">
        <v>0</v>
      </c>
      <c r="H83" s="1">
        <v>0</v>
      </c>
      <c r="J83" s="1">
        <v>0</v>
      </c>
      <c r="K83" s="1">
        <v>0</v>
      </c>
      <c r="L83" s="1">
        <v>1394.5999999999997</v>
      </c>
      <c r="M83" s="1">
        <v>0</v>
      </c>
      <c r="N83" s="1">
        <v>0</v>
      </c>
      <c r="O83" s="1">
        <v>1130.9100000000001</v>
      </c>
      <c r="P83" s="1">
        <v>0</v>
      </c>
      <c r="Q83" s="1">
        <v>0</v>
      </c>
      <c r="R83" s="1">
        <v>0</v>
      </c>
      <c r="S83" s="1">
        <v>0</v>
      </c>
      <c r="T83" s="1">
        <v>957.69</v>
      </c>
      <c r="U83" s="1">
        <v>755.81999999999994</v>
      </c>
      <c r="W83" s="14" cm="1">
        <f t="array" ref="W83">INDEX(J83:U83, 1, MONTH($W$1))</f>
        <v>755.81999999999994</v>
      </c>
      <c r="X83" s="14" cm="1">
        <f t="array" ref="X83">SUMPRODUCT((J83:U83) *(($J$1:$U$1)&lt;=$X$1))</f>
        <v>4239.0199999999995</v>
      </c>
      <c r="Y83">
        <f t="shared" si="9"/>
        <v>1</v>
      </c>
      <c r="Z83">
        <f t="shared" si="9"/>
        <v>1</v>
      </c>
      <c r="AA83">
        <f t="shared" si="10"/>
        <v>0</v>
      </c>
      <c r="AB83" s="8">
        <f t="shared" si="11"/>
        <v>0</v>
      </c>
      <c r="AC83">
        <f t="shared" si="12"/>
        <v>0</v>
      </c>
      <c r="AD83">
        <f t="shared" si="13"/>
        <v>0</v>
      </c>
      <c r="AE83">
        <f t="shared" si="14"/>
        <v>0</v>
      </c>
      <c r="AF83">
        <f t="shared" si="15"/>
        <v>0</v>
      </c>
      <c r="AG83">
        <f t="shared" si="16"/>
        <v>0</v>
      </c>
      <c r="AI83">
        <f t="shared" si="17"/>
        <v>4239.0199999999995</v>
      </c>
    </row>
    <row r="84" spans="2:35" x14ac:dyDescent="0.25">
      <c r="B84">
        <v>20168</v>
      </c>
      <c r="C84" t="s">
        <v>766</v>
      </c>
      <c r="D84" s="1" t="s">
        <v>23</v>
      </c>
      <c r="E84" s="1" t="s">
        <v>535</v>
      </c>
      <c r="F84" s="1" t="s">
        <v>106</v>
      </c>
      <c r="G84" s="13">
        <v>0</v>
      </c>
      <c r="H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W84" s="14" cm="1">
        <f t="array" ref="W84">INDEX(J84:U84, 1, MONTH($W$1))</f>
        <v>0</v>
      </c>
      <c r="X84" s="14" cm="1">
        <f t="array" ref="X84">SUMPRODUCT((J84:U84) *(($J$1:$U$1)&lt;=$X$1))</f>
        <v>0</v>
      </c>
      <c r="Y84">
        <f t="shared" si="9"/>
        <v>0</v>
      </c>
      <c r="Z84">
        <f t="shared" si="9"/>
        <v>0</v>
      </c>
      <c r="AA84">
        <f t="shared" si="10"/>
        <v>0</v>
      </c>
      <c r="AB84" s="8">
        <f t="shared" si="11"/>
        <v>0</v>
      </c>
      <c r="AC84">
        <f t="shared" si="12"/>
        <v>0</v>
      </c>
      <c r="AD84">
        <f t="shared" si="13"/>
        <v>0</v>
      </c>
      <c r="AE84">
        <f t="shared" si="14"/>
        <v>0</v>
      </c>
      <c r="AF84">
        <f t="shared" si="15"/>
        <v>0</v>
      </c>
      <c r="AG84">
        <f t="shared" si="16"/>
        <v>0</v>
      </c>
      <c r="AI84">
        <f t="shared" si="17"/>
        <v>0</v>
      </c>
    </row>
    <row r="85" spans="2:35" x14ac:dyDescent="0.25">
      <c r="B85">
        <v>20169</v>
      </c>
      <c r="C85" t="s">
        <v>76</v>
      </c>
      <c r="D85" s="1" t="s">
        <v>23</v>
      </c>
      <c r="E85" s="1" t="s">
        <v>535</v>
      </c>
      <c r="F85" s="1" t="s">
        <v>106</v>
      </c>
      <c r="G85" s="13">
        <v>0</v>
      </c>
      <c r="H85" s="1">
        <v>0</v>
      </c>
      <c r="J85" s="1">
        <v>3011.7699999999995</v>
      </c>
      <c r="K85" s="1">
        <v>1717.3</v>
      </c>
      <c r="L85" s="1">
        <v>1458.14</v>
      </c>
      <c r="M85" s="1">
        <v>818.82</v>
      </c>
      <c r="N85" s="1">
        <v>1206.5500000000002</v>
      </c>
      <c r="O85" s="1">
        <v>1087.95</v>
      </c>
      <c r="P85" s="1">
        <v>2458.3700000000003</v>
      </c>
      <c r="Q85" s="1">
        <v>0</v>
      </c>
      <c r="R85" s="1">
        <v>1428.38</v>
      </c>
      <c r="S85" s="1">
        <v>3901.75</v>
      </c>
      <c r="T85" s="1">
        <v>1144.32</v>
      </c>
      <c r="U85" s="1">
        <v>764.06</v>
      </c>
      <c r="W85" s="14" cm="1">
        <f t="array" ref="W85">INDEX(J85:U85, 1, MONTH($W$1))</f>
        <v>764.06</v>
      </c>
      <c r="X85" s="14" cm="1">
        <f t="array" ref="X85">SUMPRODUCT((J85:U85) *(($J$1:$U$1)&lt;=$X$1))</f>
        <v>18997.410000000003</v>
      </c>
      <c r="Y85">
        <f t="shared" si="9"/>
        <v>1</v>
      </c>
      <c r="Z85">
        <f t="shared" si="9"/>
        <v>1</v>
      </c>
      <c r="AA85">
        <f t="shared" si="10"/>
        <v>0</v>
      </c>
      <c r="AB85" s="8">
        <f t="shared" si="11"/>
        <v>1</v>
      </c>
      <c r="AC85">
        <f t="shared" si="12"/>
        <v>18997.410000000003</v>
      </c>
      <c r="AD85">
        <f t="shared" si="13"/>
        <v>0</v>
      </c>
      <c r="AE85">
        <f t="shared" si="14"/>
        <v>0</v>
      </c>
      <c r="AF85">
        <f t="shared" si="15"/>
        <v>0</v>
      </c>
      <c r="AG85">
        <f t="shared" si="16"/>
        <v>0</v>
      </c>
      <c r="AI85">
        <f t="shared" si="17"/>
        <v>18997.410000000003</v>
      </c>
    </row>
    <row r="86" spans="2:35" x14ac:dyDescent="0.25">
      <c r="B86">
        <v>20171</v>
      </c>
      <c r="C86" t="s">
        <v>173</v>
      </c>
      <c r="D86" s="1" t="s">
        <v>23</v>
      </c>
      <c r="E86" s="1" t="s">
        <v>535</v>
      </c>
      <c r="F86" s="1" t="s">
        <v>106</v>
      </c>
      <c r="G86" s="13">
        <v>0</v>
      </c>
      <c r="H86" s="1">
        <v>0</v>
      </c>
      <c r="J86" s="1">
        <v>1483.78</v>
      </c>
      <c r="K86" s="1">
        <v>387.22</v>
      </c>
      <c r="L86" s="1">
        <v>615.8900000000001</v>
      </c>
      <c r="M86" s="1">
        <v>0</v>
      </c>
      <c r="N86" s="1">
        <v>585.99999999999989</v>
      </c>
      <c r="O86" s="1">
        <v>1164.1100000000001</v>
      </c>
      <c r="P86" s="1">
        <v>585.89</v>
      </c>
      <c r="Q86" s="1">
        <v>1586.6499999999999</v>
      </c>
      <c r="R86" s="1">
        <v>887.06000000000006</v>
      </c>
      <c r="S86" s="1">
        <v>628.23</v>
      </c>
      <c r="T86" s="1">
        <v>776.71</v>
      </c>
      <c r="U86" s="1">
        <v>630.6099999999999</v>
      </c>
      <c r="W86" s="14" cm="1">
        <f t="array" ref="W86">INDEX(J86:U86, 1, MONTH($W$1))</f>
        <v>630.6099999999999</v>
      </c>
      <c r="X86" s="14" cm="1">
        <f t="array" ref="X86">SUMPRODUCT((J86:U86) *(($J$1:$U$1)&lt;=$X$1))</f>
        <v>9332.1500000000015</v>
      </c>
      <c r="Y86">
        <f t="shared" si="9"/>
        <v>1</v>
      </c>
      <c r="Z86">
        <f t="shared" si="9"/>
        <v>1</v>
      </c>
      <c r="AA86">
        <f t="shared" si="10"/>
        <v>0</v>
      </c>
      <c r="AB86" s="8">
        <f t="shared" si="11"/>
        <v>1</v>
      </c>
      <c r="AC86">
        <f t="shared" si="12"/>
        <v>9332.1500000000015</v>
      </c>
      <c r="AD86">
        <f t="shared" si="13"/>
        <v>0</v>
      </c>
      <c r="AE86">
        <f t="shared" si="14"/>
        <v>0</v>
      </c>
      <c r="AF86">
        <f t="shared" si="15"/>
        <v>0</v>
      </c>
      <c r="AG86">
        <f t="shared" si="16"/>
        <v>0</v>
      </c>
      <c r="AI86">
        <f t="shared" si="17"/>
        <v>9332.1500000000015</v>
      </c>
    </row>
    <row r="87" spans="2:35" x14ac:dyDescent="0.25">
      <c r="B87">
        <v>20172</v>
      </c>
      <c r="C87" t="s">
        <v>129</v>
      </c>
      <c r="D87" s="1" t="s">
        <v>23</v>
      </c>
      <c r="E87" s="1" t="s">
        <v>535</v>
      </c>
      <c r="F87" s="1" t="s">
        <v>106</v>
      </c>
      <c r="G87" s="13">
        <v>0</v>
      </c>
      <c r="H87" s="1">
        <v>0</v>
      </c>
      <c r="J87" s="1">
        <v>1844.2</v>
      </c>
      <c r="K87" s="1">
        <v>2204.89</v>
      </c>
      <c r="L87" s="1">
        <v>717.52</v>
      </c>
      <c r="M87" s="1">
        <v>1507.5400000000002</v>
      </c>
      <c r="N87" s="1">
        <v>1492.1400000000003</v>
      </c>
      <c r="O87" s="1">
        <v>1713.1700000000003</v>
      </c>
      <c r="P87" s="1">
        <v>1358.13</v>
      </c>
      <c r="Q87" s="1">
        <v>0</v>
      </c>
      <c r="R87" s="1">
        <v>2301.86</v>
      </c>
      <c r="S87" s="1">
        <v>1692.2800000000002</v>
      </c>
      <c r="T87" s="1">
        <v>1554.89</v>
      </c>
      <c r="U87" s="1">
        <v>0</v>
      </c>
      <c r="W87" s="14" cm="1">
        <f t="array" ref="W87">INDEX(J87:U87, 1, MONTH($W$1))</f>
        <v>0</v>
      </c>
      <c r="X87" s="14" cm="1">
        <f t="array" ref="X87">SUMPRODUCT((J87:U87) *(($J$1:$U$1)&lt;=$X$1))</f>
        <v>16386.620000000003</v>
      </c>
      <c r="Y87">
        <f t="shared" si="9"/>
        <v>0</v>
      </c>
      <c r="Z87">
        <f t="shared" si="9"/>
        <v>1</v>
      </c>
      <c r="AA87">
        <f t="shared" si="10"/>
        <v>0</v>
      </c>
      <c r="AB87" s="8">
        <f t="shared" si="11"/>
        <v>1</v>
      </c>
      <c r="AC87">
        <f t="shared" si="12"/>
        <v>16386.620000000003</v>
      </c>
      <c r="AD87">
        <f t="shared" si="13"/>
        <v>0</v>
      </c>
      <c r="AE87">
        <f t="shared" si="14"/>
        <v>0</v>
      </c>
      <c r="AF87">
        <f t="shared" si="15"/>
        <v>0</v>
      </c>
      <c r="AG87">
        <f t="shared" si="16"/>
        <v>0</v>
      </c>
      <c r="AI87">
        <f t="shared" si="17"/>
        <v>16386.620000000003</v>
      </c>
    </row>
    <row r="88" spans="2:35" x14ac:dyDescent="0.25">
      <c r="B88">
        <v>20173</v>
      </c>
      <c r="C88" t="s">
        <v>85</v>
      </c>
      <c r="D88" s="1" t="s">
        <v>23</v>
      </c>
      <c r="E88" s="1" t="s">
        <v>535</v>
      </c>
      <c r="F88" s="1" t="s">
        <v>106</v>
      </c>
      <c r="G88" s="13">
        <v>0</v>
      </c>
      <c r="H88" s="1">
        <v>0</v>
      </c>
      <c r="J88" s="1">
        <v>1660.46</v>
      </c>
      <c r="K88" s="1">
        <v>1306.96</v>
      </c>
      <c r="L88" s="1">
        <v>303.59000000000003</v>
      </c>
      <c r="M88" s="1">
        <v>313.19</v>
      </c>
      <c r="N88" s="1">
        <v>349.92999999999995</v>
      </c>
      <c r="O88" s="1">
        <v>547.1</v>
      </c>
      <c r="P88" s="1">
        <v>485.22</v>
      </c>
      <c r="Q88" s="1">
        <v>1326.93</v>
      </c>
      <c r="R88" s="1">
        <v>530.9899999999999</v>
      </c>
      <c r="S88" s="1">
        <v>615</v>
      </c>
      <c r="T88" s="1">
        <v>543.73</v>
      </c>
      <c r="U88" s="1">
        <v>921.42</v>
      </c>
      <c r="W88" s="14" cm="1">
        <f t="array" ref="W88">INDEX(J88:U88, 1, MONTH($W$1))</f>
        <v>921.42</v>
      </c>
      <c r="X88" s="14" cm="1">
        <f t="array" ref="X88">SUMPRODUCT((J88:U88) *(($J$1:$U$1)&lt;=$X$1))</f>
        <v>8904.52</v>
      </c>
      <c r="Y88">
        <f t="shared" si="9"/>
        <v>1</v>
      </c>
      <c r="Z88">
        <f t="shared" si="9"/>
        <v>1</v>
      </c>
      <c r="AA88">
        <f t="shared" si="10"/>
        <v>0</v>
      </c>
      <c r="AB88" s="8">
        <f t="shared" si="11"/>
        <v>1</v>
      </c>
      <c r="AC88">
        <f t="shared" si="12"/>
        <v>8904.52</v>
      </c>
      <c r="AD88">
        <f t="shared" si="13"/>
        <v>0</v>
      </c>
      <c r="AE88">
        <f t="shared" si="14"/>
        <v>0</v>
      </c>
      <c r="AF88">
        <f t="shared" si="15"/>
        <v>0</v>
      </c>
      <c r="AG88">
        <f t="shared" si="16"/>
        <v>0</v>
      </c>
      <c r="AI88">
        <f t="shared" si="17"/>
        <v>8904.52</v>
      </c>
    </row>
    <row r="89" spans="2:35" x14ac:dyDescent="0.25">
      <c r="B89">
        <v>20188</v>
      </c>
      <c r="C89" t="s">
        <v>218</v>
      </c>
      <c r="D89" s="1" t="s">
        <v>23</v>
      </c>
      <c r="E89" s="1" t="s">
        <v>535</v>
      </c>
      <c r="F89" s="1" t="s">
        <v>106</v>
      </c>
      <c r="G89" s="13">
        <v>0</v>
      </c>
      <c r="H89" s="1">
        <v>0</v>
      </c>
      <c r="J89" s="1">
        <v>1532</v>
      </c>
      <c r="K89" s="1">
        <v>644.59</v>
      </c>
      <c r="L89" s="1">
        <v>0</v>
      </c>
      <c r="M89" s="1">
        <v>0</v>
      </c>
      <c r="N89" s="1">
        <v>1794.48</v>
      </c>
      <c r="O89" s="1">
        <v>0</v>
      </c>
      <c r="P89" s="1">
        <v>0</v>
      </c>
      <c r="Q89" s="1">
        <v>0</v>
      </c>
      <c r="R89" s="1">
        <v>0</v>
      </c>
      <c r="S89" s="1">
        <v>771.22</v>
      </c>
      <c r="T89" s="1">
        <v>0</v>
      </c>
      <c r="U89" s="1">
        <v>51.5</v>
      </c>
      <c r="W89" s="14" cm="1">
        <f t="array" ref="W89">INDEX(J89:U89, 1, MONTH($W$1))</f>
        <v>51.5</v>
      </c>
      <c r="X89" s="14" cm="1">
        <f t="array" ref="X89">SUMPRODUCT((J89:U89) *(($J$1:$U$1)&lt;=$X$1))</f>
        <v>4793.79</v>
      </c>
      <c r="Y89">
        <f t="shared" si="9"/>
        <v>1</v>
      </c>
      <c r="Z89">
        <f t="shared" si="9"/>
        <v>1</v>
      </c>
      <c r="AA89">
        <f t="shared" si="10"/>
        <v>0</v>
      </c>
      <c r="AB89" s="8">
        <f t="shared" si="11"/>
        <v>1</v>
      </c>
      <c r="AC89">
        <f t="shared" si="12"/>
        <v>4793.79</v>
      </c>
      <c r="AD89">
        <f t="shared" si="13"/>
        <v>0</v>
      </c>
      <c r="AE89">
        <f t="shared" si="14"/>
        <v>0</v>
      </c>
      <c r="AF89">
        <f t="shared" si="15"/>
        <v>0</v>
      </c>
      <c r="AG89">
        <f t="shared" si="16"/>
        <v>0</v>
      </c>
      <c r="AI89">
        <f t="shared" si="17"/>
        <v>4793.79</v>
      </c>
    </row>
    <row r="90" spans="2:35" x14ac:dyDescent="0.25">
      <c r="B90">
        <v>20194</v>
      </c>
      <c r="C90" t="s">
        <v>767</v>
      </c>
      <c r="D90" s="1" t="s">
        <v>23</v>
      </c>
      <c r="E90" s="1" t="s">
        <v>748</v>
      </c>
      <c r="F90" s="1" t="s">
        <v>21</v>
      </c>
      <c r="G90" s="13">
        <v>0</v>
      </c>
      <c r="H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W90" s="14" cm="1">
        <f t="array" ref="W90">INDEX(J90:U90, 1, MONTH($W$1))</f>
        <v>0</v>
      </c>
      <c r="X90" s="14" cm="1">
        <f t="array" ref="X90">SUMPRODUCT((J90:U90) *(($J$1:$U$1)&lt;=$X$1))</f>
        <v>0</v>
      </c>
      <c r="Y90">
        <f t="shared" si="9"/>
        <v>0</v>
      </c>
      <c r="Z90">
        <f t="shared" si="9"/>
        <v>0</v>
      </c>
      <c r="AA90">
        <f t="shared" si="10"/>
        <v>0</v>
      </c>
      <c r="AB90" s="8">
        <f t="shared" si="11"/>
        <v>0</v>
      </c>
      <c r="AC90">
        <f t="shared" si="12"/>
        <v>0</v>
      </c>
      <c r="AD90">
        <f t="shared" si="13"/>
        <v>0</v>
      </c>
      <c r="AE90">
        <f t="shared" si="14"/>
        <v>0</v>
      </c>
      <c r="AF90">
        <f t="shared" si="15"/>
        <v>0</v>
      </c>
      <c r="AG90">
        <f t="shared" si="16"/>
        <v>0</v>
      </c>
      <c r="AI90">
        <f t="shared" si="17"/>
        <v>0</v>
      </c>
    </row>
    <row r="91" spans="2:35" x14ac:dyDescent="0.25">
      <c r="B91">
        <v>20198</v>
      </c>
      <c r="C91" t="s">
        <v>219</v>
      </c>
      <c r="D91" s="1" t="s">
        <v>23</v>
      </c>
      <c r="E91" s="1" t="s">
        <v>535</v>
      </c>
      <c r="F91" s="1" t="s">
        <v>106</v>
      </c>
      <c r="G91" s="13">
        <v>0</v>
      </c>
      <c r="H91" s="1">
        <v>0</v>
      </c>
      <c r="J91" s="1">
        <v>4939.3499999999995</v>
      </c>
      <c r="K91" s="1">
        <v>2125.7299999999996</v>
      </c>
      <c r="L91" s="1">
        <v>2418.6799999999998</v>
      </c>
      <c r="M91" s="1">
        <v>4006.29</v>
      </c>
      <c r="N91" s="1">
        <v>2618.8200000000002</v>
      </c>
      <c r="O91" s="1">
        <v>2894.12</v>
      </c>
      <c r="P91" s="1">
        <v>1113.3000000000002</v>
      </c>
      <c r="Q91" s="1">
        <v>2766.0499999999997</v>
      </c>
      <c r="R91" s="1">
        <v>2139.4899999999998</v>
      </c>
      <c r="S91" s="1">
        <v>3436.1399999999994</v>
      </c>
      <c r="T91" s="1">
        <v>1615.47</v>
      </c>
      <c r="U91" s="1">
        <v>1452.64</v>
      </c>
      <c r="W91" s="14" cm="1">
        <f t="array" ref="W91">INDEX(J91:U91, 1, MONTH($W$1))</f>
        <v>1452.64</v>
      </c>
      <c r="X91" s="14" cm="1">
        <f t="array" ref="X91">SUMPRODUCT((J91:U91) *(($J$1:$U$1)&lt;=$X$1))</f>
        <v>31526.079999999994</v>
      </c>
      <c r="Y91">
        <f t="shared" si="9"/>
        <v>1</v>
      </c>
      <c r="Z91">
        <f t="shared" si="9"/>
        <v>1</v>
      </c>
      <c r="AA91">
        <f t="shared" si="10"/>
        <v>0</v>
      </c>
      <c r="AB91" s="8">
        <f t="shared" si="11"/>
        <v>1</v>
      </c>
      <c r="AC91">
        <f t="shared" si="12"/>
        <v>31526.079999999994</v>
      </c>
      <c r="AD91">
        <f t="shared" si="13"/>
        <v>0</v>
      </c>
      <c r="AE91">
        <f t="shared" si="14"/>
        <v>0</v>
      </c>
      <c r="AF91">
        <f t="shared" si="15"/>
        <v>0</v>
      </c>
      <c r="AG91">
        <f t="shared" si="16"/>
        <v>0</v>
      </c>
      <c r="AI91">
        <f t="shared" si="17"/>
        <v>31526.079999999994</v>
      </c>
    </row>
    <row r="92" spans="2:35" x14ac:dyDescent="0.25">
      <c r="B92">
        <v>20201</v>
      </c>
      <c r="C92" t="s">
        <v>230</v>
      </c>
      <c r="D92" s="1" t="s">
        <v>23</v>
      </c>
      <c r="E92" s="1" t="s">
        <v>535</v>
      </c>
      <c r="F92" s="1" t="s">
        <v>106</v>
      </c>
      <c r="G92" s="13">
        <v>0</v>
      </c>
      <c r="H92" s="1">
        <v>0</v>
      </c>
      <c r="J92" s="1">
        <v>2079.25</v>
      </c>
      <c r="K92" s="1">
        <v>0</v>
      </c>
      <c r="L92" s="1">
        <v>0</v>
      </c>
      <c r="M92" s="1">
        <v>0</v>
      </c>
      <c r="N92" s="1">
        <v>1174.08</v>
      </c>
      <c r="O92" s="1">
        <v>0</v>
      </c>
      <c r="P92" s="1">
        <v>0</v>
      </c>
      <c r="Q92" s="1">
        <v>304.17</v>
      </c>
      <c r="R92" s="1">
        <v>0</v>
      </c>
      <c r="S92" s="1">
        <v>1341.7600000000002</v>
      </c>
      <c r="T92" s="1">
        <v>0</v>
      </c>
      <c r="U92" s="1">
        <v>0</v>
      </c>
      <c r="W92" s="14" cm="1">
        <f t="array" ref="W92">INDEX(J92:U92, 1, MONTH($W$1))</f>
        <v>0</v>
      </c>
      <c r="X92" s="14" cm="1">
        <f t="array" ref="X92">SUMPRODUCT((J92:U92) *(($J$1:$U$1)&lt;=$X$1))</f>
        <v>4899.26</v>
      </c>
      <c r="Y92">
        <f t="shared" si="9"/>
        <v>0</v>
      </c>
      <c r="Z92">
        <f t="shared" si="9"/>
        <v>1</v>
      </c>
      <c r="AA92">
        <f t="shared" si="10"/>
        <v>0</v>
      </c>
      <c r="AB92" s="8">
        <f t="shared" si="11"/>
        <v>1</v>
      </c>
      <c r="AC92">
        <f t="shared" si="12"/>
        <v>4899.26</v>
      </c>
      <c r="AD92">
        <f t="shared" si="13"/>
        <v>0</v>
      </c>
      <c r="AE92">
        <f t="shared" si="14"/>
        <v>0</v>
      </c>
      <c r="AF92">
        <f t="shared" si="15"/>
        <v>0</v>
      </c>
      <c r="AG92">
        <f t="shared" si="16"/>
        <v>0</v>
      </c>
      <c r="AI92">
        <f t="shared" si="17"/>
        <v>4899.26</v>
      </c>
    </row>
    <row r="93" spans="2:35" x14ac:dyDescent="0.25">
      <c r="B93">
        <v>20206</v>
      </c>
      <c r="C93" t="s">
        <v>242</v>
      </c>
      <c r="D93" s="1" t="s">
        <v>23</v>
      </c>
      <c r="E93" s="1" t="s">
        <v>535</v>
      </c>
      <c r="F93" s="1" t="s">
        <v>106</v>
      </c>
      <c r="G93" s="13">
        <v>0</v>
      </c>
      <c r="H93" s="1">
        <v>0</v>
      </c>
      <c r="J93" s="1">
        <v>2405.34</v>
      </c>
      <c r="K93" s="1">
        <v>5575.67</v>
      </c>
      <c r="L93" s="1">
        <v>3729.1499999999987</v>
      </c>
      <c r="M93" s="1">
        <v>1759.02</v>
      </c>
      <c r="N93" s="1">
        <v>3375.1400000000003</v>
      </c>
      <c r="O93" s="1">
        <v>6331.23</v>
      </c>
      <c r="P93" s="1">
        <v>2796.97</v>
      </c>
      <c r="Q93" s="1">
        <v>1304.8600000000001</v>
      </c>
      <c r="R93" s="1">
        <v>1768.4699999999998</v>
      </c>
      <c r="S93" s="1">
        <v>2312.8799999999997</v>
      </c>
      <c r="T93" s="1">
        <v>4513.63</v>
      </c>
      <c r="U93" s="1">
        <v>1932.96</v>
      </c>
      <c r="W93" s="14" cm="1">
        <f t="array" ref="W93">INDEX(J93:U93, 1, MONTH($W$1))</f>
        <v>1932.96</v>
      </c>
      <c r="X93" s="14" cm="1">
        <f t="array" ref="X93">SUMPRODUCT((J93:U93) *(($J$1:$U$1)&lt;=$X$1))</f>
        <v>37805.32</v>
      </c>
      <c r="Y93">
        <f t="shared" si="9"/>
        <v>1</v>
      </c>
      <c r="Z93">
        <f t="shared" si="9"/>
        <v>1</v>
      </c>
      <c r="AA93">
        <f t="shared" si="10"/>
        <v>0</v>
      </c>
      <c r="AB93" s="8">
        <f t="shared" si="11"/>
        <v>1</v>
      </c>
      <c r="AC93">
        <f t="shared" si="12"/>
        <v>37805.32</v>
      </c>
      <c r="AD93">
        <f t="shared" si="13"/>
        <v>0</v>
      </c>
      <c r="AE93">
        <f t="shared" si="14"/>
        <v>0</v>
      </c>
      <c r="AF93">
        <f t="shared" si="15"/>
        <v>0</v>
      </c>
      <c r="AG93">
        <f t="shared" si="16"/>
        <v>0</v>
      </c>
      <c r="AI93">
        <f t="shared" si="17"/>
        <v>37805.32</v>
      </c>
    </row>
    <row r="94" spans="2:35" x14ac:dyDescent="0.25">
      <c r="B94">
        <v>20223</v>
      </c>
      <c r="C94" t="s">
        <v>768</v>
      </c>
      <c r="D94" s="1" t="s">
        <v>23</v>
      </c>
      <c r="E94" s="1" t="s">
        <v>535</v>
      </c>
      <c r="F94" s="1" t="s">
        <v>106</v>
      </c>
      <c r="G94" s="13">
        <v>0</v>
      </c>
      <c r="H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W94" s="14" cm="1">
        <f t="array" ref="W94">INDEX(J94:U94, 1, MONTH($W$1))</f>
        <v>0</v>
      </c>
      <c r="X94" s="14" cm="1">
        <f t="array" ref="X94">SUMPRODUCT((J94:U94) *(($J$1:$U$1)&lt;=$X$1))</f>
        <v>0</v>
      </c>
      <c r="Y94">
        <f t="shared" si="9"/>
        <v>0</v>
      </c>
      <c r="Z94">
        <f t="shared" si="9"/>
        <v>0</v>
      </c>
      <c r="AA94">
        <f t="shared" si="10"/>
        <v>0</v>
      </c>
      <c r="AB94" s="8">
        <f t="shared" si="11"/>
        <v>0</v>
      </c>
      <c r="AC94">
        <f t="shared" si="12"/>
        <v>0</v>
      </c>
      <c r="AD94">
        <f t="shared" si="13"/>
        <v>0</v>
      </c>
      <c r="AE94">
        <f t="shared" si="14"/>
        <v>0</v>
      </c>
      <c r="AF94">
        <f t="shared" si="15"/>
        <v>0</v>
      </c>
      <c r="AG94">
        <f t="shared" si="16"/>
        <v>0</v>
      </c>
      <c r="AI94">
        <f t="shared" si="17"/>
        <v>0</v>
      </c>
    </row>
    <row r="95" spans="2:35" x14ac:dyDescent="0.25">
      <c r="B95">
        <v>20227</v>
      </c>
      <c r="C95" t="s">
        <v>287</v>
      </c>
      <c r="D95" s="1" t="s">
        <v>23</v>
      </c>
      <c r="E95" s="1" t="s">
        <v>535</v>
      </c>
      <c r="F95" s="1" t="s">
        <v>106</v>
      </c>
      <c r="G95" s="13">
        <v>0</v>
      </c>
      <c r="H95" s="1">
        <v>0</v>
      </c>
      <c r="J95" s="1">
        <v>0</v>
      </c>
      <c r="K95" s="1">
        <v>1058.22</v>
      </c>
      <c r="L95" s="1">
        <v>0</v>
      </c>
      <c r="M95" s="1">
        <v>0</v>
      </c>
      <c r="N95" s="1">
        <v>0</v>
      </c>
      <c r="O95" s="1">
        <v>0</v>
      </c>
      <c r="P95" s="1">
        <v>302.52</v>
      </c>
      <c r="Q95" s="1">
        <v>691.02</v>
      </c>
      <c r="R95" s="1">
        <v>0</v>
      </c>
      <c r="S95" s="1">
        <v>0</v>
      </c>
      <c r="T95" s="1">
        <v>803.7600000000001</v>
      </c>
      <c r="U95" s="1">
        <v>0</v>
      </c>
      <c r="W95" s="14" cm="1">
        <f t="array" ref="W95">INDEX(J95:U95, 1, MONTH($W$1))</f>
        <v>0</v>
      </c>
      <c r="X95" s="14" cm="1">
        <f t="array" ref="X95">SUMPRODUCT((J95:U95) *(($J$1:$U$1)&lt;=$X$1))</f>
        <v>2855.5200000000004</v>
      </c>
      <c r="Y95">
        <f t="shared" si="9"/>
        <v>0</v>
      </c>
      <c r="Z95">
        <f t="shared" si="9"/>
        <v>1</v>
      </c>
      <c r="AA95">
        <f t="shared" si="10"/>
        <v>0</v>
      </c>
      <c r="AB95" s="8">
        <f t="shared" si="11"/>
        <v>0</v>
      </c>
      <c r="AC95">
        <f t="shared" si="12"/>
        <v>0</v>
      </c>
      <c r="AD95">
        <f t="shared" si="13"/>
        <v>0</v>
      </c>
      <c r="AE95">
        <f t="shared" si="14"/>
        <v>0</v>
      </c>
      <c r="AF95">
        <f t="shared" si="15"/>
        <v>0</v>
      </c>
      <c r="AG95">
        <f t="shared" si="16"/>
        <v>0</v>
      </c>
      <c r="AI95">
        <f t="shared" si="17"/>
        <v>2855.5200000000004</v>
      </c>
    </row>
    <row r="96" spans="2:35" x14ac:dyDescent="0.25">
      <c r="B96">
        <v>20230</v>
      </c>
      <c r="C96" t="s">
        <v>769</v>
      </c>
      <c r="D96" s="1" t="s">
        <v>23</v>
      </c>
      <c r="E96" s="1" t="s">
        <v>535</v>
      </c>
      <c r="F96" s="1" t="s">
        <v>106</v>
      </c>
      <c r="G96" s="13">
        <v>0</v>
      </c>
      <c r="H96" s="1">
        <v>2018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W96" s="14" cm="1">
        <f t="array" ref="W96">INDEX(J96:U96, 1, MONTH($W$1))</f>
        <v>0</v>
      </c>
      <c r="X96" s="14" cm="1">
        <f t="array" ref="X96">SUMPRODUCT((J96:U96) *(($J$1:$U$1)&lt;=$X$1))</f>
        <v>0</v>
      </c>
      <c r="Y96">
        <f t="shared" si="9"/>
        <v>0</v>
      </c>
      <c r="Z96">
        <f t="shared" si="9"/>
        <v>0</v>
      </c>
      <c r="AA96">
        <f t="shared" si="10"/>
        <v>0</v>
      </c>
      <c r="AB96" s="8">
        <f t="shared" si="11"/>
        <v>0</v>
      </c>
      <c r="AC96">
        <f t="shared" si="12"/>
        <v>0</v>
      </c>
      <c r="AD96">
        <f t="shared" si="13"/>
        <v>0</v>
      </c>
      <c r="AE96">
        <f t="shared" si="14"/>
        <v>0</v>
      </c>
      <c r="AF96">
        <f t="shared" si="15"/>
        <v>0</v>
      </c>
      <c r="AG96">
        <f t="shared" si="16"/>
        <v>0</v>
      </c>
      <c r="AI96">
        <f t="shared" si="17"/>
        <v>0</v>
      </c>
    </row>
    <row r="97" spans="2:35" x14ac:dyDescent="0.25">
      <c r="B97">
        <v>20231</v>
      </c>
      <c r="C97" t="s">
        <v>546</v>
      </c>
      <c r="D97" s="1" t="s">
        <v>23</v>
      </c>
      <c r="E97" s="1" t="s">
        <v>748</v>
      </c>
      <c r="F97" s="1" t="s">
        <v>21</v>
      </c>
      <c r="G97" s="13">
        <v>0</v>
      </c>
      <c r="H97" s="1">
        <v>0</v>
      </c>
      <c r="J97" s="1">
        <v>6763.3799999999992</v>
      </c>
      <c r="K97" s="1">
        <v>0</v>
      </c>
      <c r="L97" s="1">
        <v>1310.0899999999999</v>
      </c>
      <c r="M97" s="1">
        <v>1883.21</v>
      </c>
      <c r="N97" s="1">
        <v>1386.5500000000002</v>
      </c>
      <c r="O97" s="1">
        <v>3049.9299999999994</v>
      </c>
      <c r="P97" s="1">
        <v>0</v>
      </c>
      <c r="Q97" s="1">
        <v>2317.62</v>
      </c>
      <c r="R97" s="1">
        <v>0</v>
      </c>
      <c r="S97" s="1">
        <v>205</v>
      </c>
      <c r="T97" s="1">
        <v>3575.42</v>
      </c>
      <c r="U97" s="1">
        <v>0</v>
      </c>
      <c r="W97" s="14" cm="1">
        <f t="array" ref="W97">INDEX(J97:U97, 1, MONTH($W$1))</f>
        <v>0</v>
      </c>
      <c r="X97" s="14" cm="1">
        <f t="array" ref="X97">SUMPRODUCT((J97:U97) *(($J$1:$U$1)&lt;=$X$1))</f>
        <v>20491.199999999997</v>
      </c>
      <c r="Y97">
        <f t="shared" si="9"/>
        <v>0</v>
      </c>
      <c r="Z97">
        <f t="shared" si="9"/>
        <v>1</v>
      </c>
      <c r="AA97">
        <f t="shared" si="10"/>
        <v>0</v>
      </c>
      <c r="AB97" s="8">
        <f t="shared" si="11"/>
        <v>1</v>
      </c>
      <c r="AC97">
        <f t="shared" si="12"/>
        <v>20491.199999999997</v>
      </c>
      <c r="AD97">
        <f t="shared" si="13"/>
        <v>0</v>
      </c>
      <c r="AE97">
        <f t="shared" si="14"/>
        <v>0</v>
      </c>
      <c r="AF97">
        <f t="shared" si="15"/>
        <v>0</v>
      </c>
      <c r="AG97">
        <f t="shared" si="16"/>
        <v>0</v>
      </c>
      <c r="AI97">
        <f t="shared" si="17"/>
        <v>20491.199999999997</v>
      </c>
    </row>
    <row r="98" spans="2:35" x14ac:dyDescent="0.25">
      <c r="B98">
        <v>20232</v>
      </c>
      <c r="C98" t="s">
        <v>200</v>
      </c>
      <c r="D98" s="1" t="s">
        <v>23</v>
      </c>
      <c r="E98" s="1" t="s">
        <v>535</v>
      </c>
      <c r="F98" s="1" t="s">
        <v>106</v>
      </c>
      <c r="G98" s="13">
        <v>0</v>
      </c>
      <c r="H98" s="1">
        <v>0</v>
      </c>
      <c r="J98" s="1">
        <v>5931.75</v>
      </c>
      <c r="K98" s="1">
        <v>2036.7099999999996</v>
      </c>
      <c r="L98" s="1">
        <v>657.48</v>
      </c>
      <c r="M98" s="1">
        <v>1865.2399999999998</v>
      </c>
      <c r="N98" s="1">
        <v>1836.78</v>
      </c>
      <c r="O98" s="1">
        <v>2242.3799999999997</v>
      </c>
      <c r="P98" s="1">
        <v>987.74</v>
      </c>
      <c r="Q98" s="1">
        <v>1340.6799999999998</v>
      </c>
      <c r="R98" s="1">
        <v>2438.7399999999993</v>
      </c>
      <c r="S98" s="1">
        <v>635.23</v>
      </c>
      <c r="T98" s="1">
        <v>2355.0699999999997</v>
      </c>
      <c r="U98" s="1">
        <v>1026.7</v>
      </c>
      <c r="W98" s="14" cm="1">
        <f t="array" ref="W98">INDEX(J98:U98, 1, MONTH($W$1))</f>
        <v>1026.7</v>
      </c>
      <c r="X98" s="14" cm="1">
        <f t="array" ref="X98">SUMPRODUCT((J98:U98) *(($J$1:$U$1)&lt;=$X$1))</f>
        <v>23354.499999999996</v>
      </c>
      <c r="Y98">
        <f t="shared" si="9"/>
        <v>1</v>
      </c>
      <c r="Z98">
        <f t="shared" si="9"/>
        <v>1</v>
      </c>
      <c r="AA98">
        <f t="shared" si="10"/>
        <v>0</v>
      </c>
      <c r="AB98" s="8">
        <f t="shared" si="11"/>
        <v>1</v>
      </c>
      <c r="AC98">
        <f t="shared" si="12"/>
        <v>23354.499999999996</v>
      </c>
      <c r="AD98">
        <f t="shared" si="13"/>
        <v>0</v>
      </c>
      <c r="AE98">
        <f t="shared" si="14"/>
        <v>0</v>
      </c>
      <c r="AF98">
        <f t="shared" si="15"/>
        <v>0</v>
      </c>
      <c r="AG98">
        <f t="shared" si="16"/>
        <v>0</v>
      </c>
      <c r="AI98">
        <f t="shared" si="17"/>
        <v>23354.499999999996</v>
      </c>
    </row>
    <row r="99" spans="2:35" x14ac:dyDescent="0.25">
      <c r="B99">
        <v>20234</v>
      </c>
      <c r="C99" t="s">
        <v>547</v>
      </c>
      <c r="D99" s="1" t="s">
        <v>23</v>
      </c>
      <c r="E99" s="1" t="s">
        <v>535</v>
      </c>
      <c r="F99" s="1" t="s">
        <v>106</v>
      </c>
      <c r="G99" s="13">
        <v>0</v>
      </c>
      <c r="H99" s="1">
        <v>0</v>
      </c>
      <c r="J99" s="1">
        <v>0</v>
      </c>
      <c r="K99" s="1">
        <v>836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W99" s="14" cm="1">
        <f t="array" ref="W99">INDEX(J99:U99, 1, MONTH($W$1))</f>
        <v>0</v>
      </c>
      <c r="X99" s="14" cm="1">
        <f t="array" ref="X99">SUMPRODUCT((J99:U99) *(($J$1:$U$1)&lt;=$X$1))</f>
        <v>836</v>
      </c>
      <c r="Y99">
        <f t="shared" si="9"/>
        <v>0</v>
      </c>
      <c r="Z99">
        <f t="shared" si="9"/>
        <v>1</v>
      </c>
      <c r="AA99">
        <f t="shared" si="10"/>
        <v>0</v>
      </c>
      <c r="AB99" s="8">
        <f t="shared" si="11"/>
        <v>0</v>
      </c>
      <c r="AC99">
        <f t="shared" si="12"/>
        <v>0</v>
      </c>
      <c r="AD99">
        <f t="shared" si="13"/>
        <v>0</v>
      </c>
      <c r="AE99">
        <f t="shared" si="14"/>
        <v>0</v>
      </c>
      <c r="AF99">
        <f t="shared" si="15"/>
        <v>0</v>
      </c>
      <c r="AG99">
        <f t="shared" si="16"/>
        <v>0</v>
      </c>
      <c r="AI99">
        <f t="shared" si="17"/>
        <v>836</v>
      </c>
    </row>
    <row r="100" spans="2:35" x14ac:dyDescent="0.25">
      <c r="B100">
        <v>20236</v>
      </c>
      <c r="C100" t="s">
        <v>549</v>
      </c>
      <c r="D100" s="1" t="s">
        <v>23</v>
      </c>
      <c r="E100" s="1" t="s">
        <v>535</v>
      </c>
      <c r="F100" s="1" t="s">
        <v>106</v>
      </c>
      <c r="G100" s="13">
        <v>0</v>
      </c>
      <c r="H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842.06000000000006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W100" s="14" cm="1">
        <f t="array" ref="W100">INDEX(J100:U100, 1, MONTH($W$1))</f>
        <v>0</v>
      </c>
      <c r="X100" s="14" cm="1">
        <f t="array" ref="X100">SUMPRODUCT((J100:U100) *(($J$1:$U$1)&lt;=$X$1))</f>
        <v>842.06000000000006</v>
      </c>
      <c r="Y100">
        <f t="shared" si="9"/>
        <v>0</v>
      </c>
      <c r="Z100">
        <f t="shared" si="9"/>
        <v>1</v>
      </c>
      <c r="AA100">
        <f t="shared" si="10"/>
        <v>0</v>
      </c>
      <c r="AB100" s="8">
        <f t="shared" si="11"/>
        <v>0</v>
      </c>
      <c r="AC100">
        <f t="shared" si="12"/>
        <v>0</v>
      </c>
      <c r="AD100">
        <f t="shared" si="13"/>
        <v>0</v>
      </c>
      <c r="AE100">
        <f t="shared" si="14"/>
        <v>0</v>
      </c>
      <c r="AF100">
        <f t="shared" si="15"/>
        <v>0</v>
      </c>
      <c r="AG100">
        <f t="shared" si="16"/>
        <v>0</v>
      </c>
      <c r="AI100">
        <f t="shared" si="17"/>
        <v>842.06000000000006</v>
      </c>
    </row>
    <row r="101" spans="2:35" x14ac:dyDescent="0.25">
      <c r="B101">
        <v>20238</v>
      </c>
      <c r="C101" t="s">
        <v>550</v>
      </c>
      <c r="D101" s="1" t="s">
        <v>23</v>
      </c>
      <c r="E101" s="1" t="s">
        <v>535</v>
      </c>
      <c r="F101" s="1" t="s">
        <v>106</v>
      </c>
      <c r="G101" s="13">
        <v>0</v>
      </c>
      <c r="H101" s="1">
        <v>0</v>
      </c>
      <c r="J101" s="1">
        <v>1035.1399999999999</v>
      </c>
      <c r="K101" s="1">
        <v>197.64999999999998</v>
      </c>
      <c r="L101" s="1">
        <v>794.7</v>
      </c>
      <c r="M101" s="1">
        <v>1030.78</v>
      </c>
      <c r="N101" s="1">
        <v>0</v>
      </c>
      <c r="O101" s="1">
        <v>430.36</v>
      </c>
      <c r="P101" s="1">
        <v>221.85000000000002</v>
      </c>
      <c r="Q101" s="1">
        <v>779.44</v>
      </c>
      <c r="R101" s="1">
        <v>0</v>
      </c>
      <c r="S101" s="1">
        <v>750.61000000000013</v>
      </c>
      <c r="T101" s="1">
        <v>0</v>
      </c>
      <c r="U101" s="1">
        <v>0</v>
      </c>
      <c r="W101" s="14" cm="1">
        <f t="array" ref="W101">INDEX(J101:U101, 1, MONTH($W$1))</f>
        <v>0</v>
      </c>
      <c r="X101" s="14" cm="1">
        <f t="array" ref="X101">SUMPRODUCT((J101:U101) *(($J$1:$U$1)&lt;=$X$1))</f>
        <v>5240.5300000000007</v>
      </c>
      <c r="Y101">
        <f t="shared" si="9"/>
        <v>0</v>
      </c>
      <c r="Z101">
        <f t="shared" si="9"/>
        <v>1</v>
      </c>
      <c r="AA101">
        <f t="shared" si="10"/>
        <v>0</v>
      </c>
      <c r="AB101" s="8">
        <f t="shared" si="11"/>
        <v>1</v>
      </c>
      <c r="AC101">
        <f t="shared" si="12"/>
        <v>5240.5300000000007</v>
      </c>
      <c r="AD101">
        <f t="shared" si="13"/>
        <v>0</v>
      </c>
      <c r="AE101">
        <f t="shared" si="14"/>
        <v>0</v>
      </c>
      <c r="AF101">
        <f t="shared" si="15"/>
        <v>0</v>
      </c>
      <c r="AG101">
        <f t="shared" si="16"/>
        <v>0</v>
      </c>
      <c r="AI101">
        <f t="shared" si="17"/>
        <v>5240.5300000000007</v>
      </c>
    </row>
    <row r="102" spans="2:35" x14ac:dyDescent="0.25">
      <c r="B102">
        <v>20245</v>
      </c>
      <c r="C102" t="s">
        <v>178</v>
      </c>
      <c r="D102" s="1" t="s">
        <v>23</v>
      </c>
      <c r="E102" s="1" t="s">
        <v>545</v>
      </c>
      <c r="F102" s="1" t="s">
        <v>545</v>
      </c>
      <c r="G102" s="13">
        <v>0</v>
      </c>
      <c r="H102" s="1">
        <v>0</v>
      </c>
      <c r="J102" s="1">
        <v>3251.0499999999997</v>
      </c>
      <c r="K102" s="1">
        <v>6811.1699999999992</v>
      </c>
      <c r="L102" s="1">
        <v>4083.84</v>
      </c>
      <c r="M102" s="1">
        <v>11633.119999999999</v>
      </c>
      <c r="N102" s="1">
        <v>7732.9800000000005</v>
      </c>
      <c r="O102" s="1">
        <v>12830.43</v>
      </c>
      <c r="P102" s="1">
        <v>4390.0199999999995</v>
      </c>
      <c r="Q102" s="1">
        <v>3935.81</v>
      </c>
      <c r="R102" s="1">
        <v>7816.09</v>
      </c>
      <c r="S102" s="1">
        <v>10020.709999999999</v>
      </c>
      <c r="T102" s="1">
        <v>9680.3199999999979</v>
      </c>
      <c r="U102" s="1">
        <v>5269.14</v>
      </c>
      <c r="W102" s="14" cm="1">
        <f t="array" ref="W102">INDEX(J102:U102, 1, MONTH($W$1))</f>
        <v>5269.14</v>
      </c>
      <c r="X102" s="14" cm="1">
        <f t="array" ref="X102">SUMPRODUCT((J102:U102) *(($J$1:$U$1)&lt;=$X$1))</f>
        <v>87454.68</v>
      </c>
      <c r="Y102">
        <f t="shared" si="9"/>
        <v>1</v>
      </c>
      <c r="Z102">
        <f t="shared" si="9"/>
        <v>1</v>
      </c>
      <c r="AA102">
        <f t="shared" si="10"/>
        <v>0</v>
      </c>
      <c r="AB102" s="8">
        <f t="shared" si="11"/>
        <v>1</v>
      </c>
      <c r="AC102">
        <f t="shared" si="12"/>
        <v>87454.68</v>
      </c>
      <c r="AD102">
        <f t="shared" si="13"/>
        <v>0</v>
      </c>
      <c r="AE102">
        <f t="shared" si="14"/>
        <v>0</v>
      </c>
      <c r="AF102">
        <f t="shared" si="15"/>
        <v>0</v>
      </c>
      <c r="AG102">
        <f t="shared" si="16"/>
        <v>0</v>
      </c>
      <c r="AI102">
        <f t="shared" si="17"/>
        <v>87454.68</v>
      </c>
    </row>
    <row r="103" spans="2:35" x14ac:dyDescent="0.25">
      <c r="B103">
        <v>20246</v>
      </c>
      <c r="C103" t="s">
        <v>770</v>
      </c>
      <c r="D103" s="1" t="s">
        <v>23</v>
      </c>
      <c r="E103" s="1" t="s">
        <v>535</v>
      </c>
      <c r="F103" s="1" t="s">
        <v>106</v>
      </c>
      <c r="G103" s="13">
        <v>0</v>
      </c>
      <c r="H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W103" s="14" cm="1">
        <f t="array" ref="W103">INDEX(J103:U103, 1, MONTH($W$1))</f>
        <v>0</v>
      </c>
      <c r="X103" s="14" cm="1">
        <f t="array" ref="X103">SUMPRODUCT((J103:U103) *(($J$1:$U$1)&lt;=$X$1))</f>
        <v>0</v>
      </c>
      <c r="Y103">
        <f t="shared" si="9"/>
        <v>0</v>
      </c>
      <c r="Z103">
        <f t="shared" si="9"/>
        <v>0</v>
      </c>
      <c r="AA103">
        <f t="shared" si="10"/>
        <v>0</v>
      </c>
      <c r="AB103" s="8">
        <f t="shared" si="11"/>
        <v>0</v>
      </c>
      <c r="AC103">
        <f t="shared" si="12"/>
        <v>0</v>
      </c>
      <c r="AD103">
        <f t="shared" si="13"/>
        <v>0</v>
      </c>
      <c r="AE103">
        <f t="shared" si="14"/>
        <v>0</v>
      </c>
      <c r="AF103">
        <f t="shared" si="15"/>
        <v>0</v>
      </c>
      <c r="AG103">
        <f t="shared" si="16"/>
        <v>0</v>
      </c>
      <c r="AI103">
        <f t="shared" si="17"/>
        <v>0</v>
      </c>
    </row>
    <row r="104" spans="2:35" x14ac:dyDescent="0.25">
      <c r="B104">
        <v>20251</v>
      </c>
      <c r="C104" t="s">
        <v>77</v>
      </c>
      <c r="D104" s="1" t="s">
        <v>23</v>
      </c>
      <c r="E104" s="1" t="s">
        <v>535</v>
      </c>
      <c r="F104" s="1" t="s">
        <v>106</v>
      </c>
      <c r="G104" s="13">
        <v>0</v>
      </c>
      <c r="H104" s="1">
        <v>0</v>
      </c>
      <c r="J104" s="1">
        <v>1733.1000000000001</v>
      </c>
      <c r="K104" s="1">
        <v>360</v>
      </c>
      <c r="L104" s="1">
        <v>800.91</v>
      </c>
      <c r="M104" s="1">
        <v>759.45</v>
      </c>
      <c r="N104" s="1">
        <v>326.73</v>
      </c>
      <c r="O104" s="1">
        <v>788.35</v>
      </c>
      <c r="P104" s="1">
        <v>567.41</v>
      </c>
      <c r="Q104" s="1">
        <v>0</v>
      </c>
      <c r="R104" s="1">
        <v>0</v>
      </c>
      <c r="S104" s="1">
        <v>1187.6599999999999</v>
      </c>
      <c r="T104" s="1">
        <v>1434.4499999999998</v>
      </c>
      <c r="U104" s="1">
        <v>0</v>
      </c>
      <c r="W104" s="14" cm="1">
        <f t="array" ref="W104">INDEX(J104:U104, 1, MONTH($W$1))</f>
        <v>0</v>
      </c>
      <c r="X104" s="14" cm="1">
        <f t="array" ref="X104">SUMPRODUCT((J104:U104) *(($J$1:$U$1)&lt;=$X$1))</f>
        <v>7958.0599999999995</v>
      </c>
      <c r="Y104">
        <f t="shared" si="9"/>
        <v>0</v>
      </c>
      <c r="Z104">
        <f t="shared" si="9"/>
        <v>1</v>
      </c>
      <c r="AA104">
        <f t="shared" si="10"/>
        <v>0</v>
      </c>
      <c r="AB104" s="8">
        <f t="shared" si="11"/>
        <v>1</v>
      </c>
      <c r="AC104">
        <f t="shared" si="12"/>
        <v>7958.0599999999995</v>
      </c>
      <c r="AD104">
        <f t="shared" si="13"/>
        <v>0</v>
      </c>
      <c r="AE104">
        <f t="shared" si="14"/>
        <v>0</v>
      </c>
      <c r="AF104">
        <f t="shared" si="15"/>
        <v>0</v>
      </c>
      <c r="AG104">
        <f t="shared" si="16"/>
        <v>0</v>
      </c>
      <c r="AI104">
        <f t="shared" si="17"/>
        <v>7958.0599999999995</v>
      </c>
    </row>
    <row r="105" spans="2:35" x14ac:dyDescent="0.25">
      <c r="B105">
        <v>20252</v>
      </c>
      <c r="C105" t="s">
        <v>771</v>
      </c>
      <c r="D105" s="1" t="s">
        <v>23</v>
      </c>
      <c r="E105" s="1" t="s">
        <v>535</v>
      </c>
      <c r="F105" s="1" t="s">
        <v>106</v>
      </c>
      <c r="G105" s="13">
        <v>0</v>
      </c>
      <c r="H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W105" s="14" cm="1">
        <f t="array" ref="W105">INDEX(J105:U105, 1, MONTH($W$1))</f>
        <v>0</v>
      </c>
      <c r="X105" s="14" cm="1">
        <f t="array" ref="X105">SUMPRODUCT((J105:U105) *(($J$1:$U$1)&lt;=$X$1))</f>
        <v>0</v>
      </c>
      <c r="Y105">
        <f t="shared" si="9"/>
        <v>0</v>
      </c>
      <c r="Z105">
        <f t="shared" si="9"/>
        <v>0</v>
      </c>
      <c r="AA105">
        <f t="shared" si="10"/>
        <v>0</v>
      </c>
      <c r="AB105" s="8">
        <f t="shared" si="11"/>
        <v>0</v>
      </c>
      <c r="AC105">
        <f t="shared" si="12"/>
        <v>0</v>
      </c>
      <c r="AD105">
        <f t="shared" si="13"/>
        <v>0</v>
      </c>
      <c r="AE105">
        <f t="shared" si="14"/>
        <v>0</v>
      </c>
      <c r="AF105">
        <f t="shared" si="15"/>
        <v>0</v>
      </c>
      <c r="AG105">
        <f t="shared" si="16"/>
        <v>0</v>
      </c>
      <c r="AI105">
        <f t="shared" si="17"/>
        <v>0</v>
      </c>
    </row>
    <row r="106" spans="2:35" x14ac:dyDescent="0.25">
      <c r="B106">
        <v>20253</v>
      </c>
      <c r="C106" t="s">
        <v>169</v>
      </c>
      <c r="D106" s="1" t="s">
        <v>23</v>
      </c>
      <c r="E106" s="1" t="s">
        <v>535</v>
      </c>
      <c r="F106" s="1" t="s">
        <v>106</v>
      </c>
      <c r="G106" s="13">
        <v>0</v>
      </c>
      <c r="H106" s="1">
        <v>0</v>
      </c>
      <c r="J106" s="1">
        <v>1781.46</v>
      </c>
      <c r="K106" s="1">
        <v>373.44000000000005</v>
      </c>
      <c r="L106" s="1">
        <v>511.09</v>
      </c>
      <c r="M106" s="1">
        <v>1089.22</v>
      </c>
      <c r="N106" s="1">
        <v>0</v>
      </c>
      <c r="O106" s="1">
        <v>702.1</v>
      </c>
      <c r="P106" s="1">
        <v>903.01</v>
      </c>
      <c r="Q106" s="1">
        <v>296.47000000000003</v>
      </c>
      <c r="R106" s="1">
        <v>807.48</v>
      </c>
      <c r="S106" s="1">
        <v>0</v>
      </c>
      <c r="T106" s="1">
        <v>464.87</v>
      </c>
      <c r="U106" s="1">
        <v>598.48</v>
      </c>
      <c r="W106" s="14" cm="1">
        <f t="array" ref="W106">INDEX(J106:U106, 1, MONTH($W$1))</f>
        <v>598.48</v>
      </c>
      <c r="X106" s="14" cm="1">
        <f t="array" ref="X106">SUMPRODUCT((J106:U106) *(($J$1:$U$1)&lt;=$X$1))</f>
        <v>7527.6200000000008</v>
      </c>
      <c r="Y106">
        <f t="shared" si="9"/>
        <v>1</v>
      </c>
      <c r="Z106">
        <f t="shared" si="9"/>
        <v>1</v>
      </c>
      <c r="AA106">
        <f t="shared" si="10"/>
        <v>0</v>
      </c>
      <c r="AB106" s="8">
        <f t="shared" si="11"/>
        <v>1</v>
      </c>
      <c r="AC106">
        <f t="shared" si="12"/>
        <v>7527.6200000000008</v>
      </c>
      <c r="AD106">
        <f t="shared" si="13"/>
        <v>0</v>
      </c>
      <c r="AE106">
        <f t="shared" si="14"/>
        <v>0</v>
      </c>
      <c r="AF106">
        <f t="shared" si="15"/>
        <v>0</v>
      </c>
      <c r="AG106">
        <f t="shared" si="16"/>
        <v>0</v>
      </c>
      <c r="AI106">
        <f t="shared" si="17"/>
        <v>7527.6200000000008</v>
      </c>
    </row>
    <row r="107" spans="2:35" x14ac:dyDescent="0.25">
      <c r="B107">
        <v>20255</v>
      </c>
      <c r="C107" t="s">
        <v>157</v>
      </c>
      <c r="D107" s="1" t="s">
        <v>23</v>
      </c>
      <c r="E107" s="1" t="s">
        <v>535</v>
      </c>
      <c r="F107" s="1" t="s">
        <v>106</v>
      </c>
      <c r="G107" s="13">
        <v>0</v>
      </c>
      <c r="H107" s="1">
        <v>0</v>
      </c>
      <c r="J107" s="1">
        <v>2606.7099999999996</v>
      </c>
      <c r="K107" s="1">
        <v>1797.2800000000002</v>
      </c>
      <c r="L107" s="1">
        <v>518.24</v>
      </c>
      <c r="M107" s="1">
        <v>2028.5800000000002</v>
      </c>
      <c r="N107" s="1">
        <v>1062.8899999999999</v>
      </c>
      <c r="O107" s="1">
        <v>2578.04</v>
      </c>
      <c r="P107" s="1">
        <v>2261.6499999999996</v>
      </c>
      <c r="Q107" s="1">
        <v>0</v>
      </c>
      <c r="R107" s="1">
        <v>1880.0500000000002</v>
      </c>
      <c r="S107" s="1">
        <v>1861.86</v>
      </c>
      <c r="T107" s="1">
        <v>3032.6099999999992</v>
      </c>
      <c r="U107" s="1">
        <v>1193.71</v>
      </c>
      <c r="W107" s="14" cm="1">
        <f t="array" ref="W107">INDEX(J107:U107, 1, MONTH($W$1))</f>
        <v>1193.71</v>
      </c>
      <c r="X107" s="14" cm="1">
        <f t="array" ref="X107">SUMPRODUCT((J107:U107) *(($J$1:$U$1)&lt;=$X$1))</f>
        <v>20821.62</v>
      </c>
      <c r="Y107">
        <f t="shared" si="9"/>
        <v>1</v>
      </c>
      <c r="Z107">
        <f t="shared" si="9"/>
        <v>1</v>
      </c>
      <c r="AA107">
        <f t="shared" si="10"/>
        <v>0</v>
      </c>
      <c r="AB107" s="8">
        <f t="shared" si="11"/>
        <v>1</v>
      </c>
      <c r="AC107">
        <f t="shared" si="12"/>
        <v>20821.62</v>
      </c>
      <c r="AD107">
        <f t="shared" si="13"/>
        <v>0</v>
      </c>
      <c r="AE107">
        <f t="shared" si="14"/>
        <v>0</v>
      </c>
      <c r="AF107">
        <f t="shared" si="15"/>
        <v>0</v>
      </c>
      <c r="AG107">
        <f t="shared" si="16"/>
        <v>0</v>
      </c>
      <c r="AI107">
        <f t="shared" si="17"/>
        <v>20821.62</v>
      </c>
    </row>
    <row r="108" spans="2:35" x14ac:dyDescent="0.25">
      <c r="B108">
        <v>20257</v>
      </c>
      <c r="C108" t="s">
        <v>772</v>
      </c>
      <c r="D108" s="1" t="s">
        <v>23</v>
      </c>
      <c r="E108" s="1" t="s">
        <v>535</v>
      </c>
      <c r="F108" s="1" t="s">
        <v>106</v>
      </c>
      <c r="G108" s="13">
        <v>0</v>
      </c>
      <c r="H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W108" s="14" cm="1">
        <f t="array" ref="W108">INDEX(J108:U108, 1, MONTH($W$1))</f>
        <v>0</v>
      </c>
      <c r="X108" s="14" cm="1">
        <f t="array" ref="X108">SUMPRODUCT((J108:U108) *(($J$1:$U$1)&lt;=$X$1))</f>
        <v>0</v>
      </c>
      <c r="Y108">
        <f t="shared" si="9"/>
        <v>0</v>
      </c>
      <c r="Z108">
        <f t="shared" si="9"/>
        <v>0</v>
      </c>
      <c r="AA108">
        <f t="shared" si="10"/>
        <v>0</v>
      </c>
      <c r="AB108" s="8">
        <f t="shared" si="11"/>
        <v>0</v>
      </c>
      <c r="AC108">
        <f t="shared" si="12"/>
        <v>0</v>
      </c>
      <c r="AD108">
        <f t="shared" si="13"/>
        <v>0</v>
      </c>
      <c r="AE108">
        <f t="shared" si="14"/>
        <v>0</v>
      </c>
      <c r="AF108">
        <f t="shared" si="15"/>
        <v>0</v>
      </c>
      <c r="AG108">
        <f t="shared" si="16"/>
        <v>0</v>
      </c>
      <c r="AI108">
        <f t="shared" si="17"/>
        <v>0</v>
      </c>
    </row>
    <row r="109" spans="2:35" x14ac:dyDescent="0.25">
      <c r="B109">
        <v>20263</v>
      </c>
      <c r="C109" t="s">
        <v>121</v>
      </c>
      <c r="D109" s="1" t="s">
        <v>23</v>
      </c>
      <c r="E109" s="1" t="s">
        <v>535</v>
      </c>
      <c r="F109" s="1" t="s">
        <v>106</v>
      </c>
      <c r="G109" s="13">
        <v>0</v>
      </c>
      <c r="H109" s="1">
        <v>0</v>
      </c>
      <c r="J109" s="1">
        <v>2147.5300000000002</v>
      </c>
      <c r="K109" s="1">
        <v>1030.79</v>
      </c>
      <c r="L109" s="1">
        <v>2332.5799999999995</v>
      </c>
      <c r="M109" s="1">
        <v>1893.4899999999996</v>
      </c>
      <c r="N109" s="1">
        <v>2157.9299999999998</v>
      </c>
      <c r="O109" s="1">
        <v>1724.1200000000001</v>
      </c>
      <c r="P109" s="1">
        <v>1269.4599999999998</v>
      </c>
      <c r="Q109" s="1">
        <v>1914.4199999999996</v>
      </c>
      <c r="R109" s="1">
        <v>1789.1299999999997</v>
      </c>
      <c r="S109" s="1">
        <v>1720.3000000000002</v>
      </c>
      <c r="T109" s="1">
        <v>6238.9299999999994</v>
      </c>
      <c r="U109" s="1">
        <v>2429.5599999999995</v>
      </c>
      <c r="W109" s="14" cm="1">
        <f t="array" ref="W109">INDEX(J109:U109, 1, MONTH($W$1))</f>
        <v>2429.5599999999995</v>
      </c>
      <c r="X109" s="14" cm="1">
        <f t="array" ref="X109">SUMPRODUCT((J109:U109) *(($J$1:$U$1)&lt;=$X$1))</f>
        <v>26648.239999999998</v>
      </c>
      <c r="Y109">
        <f t="shared" si="9"/>
        <v>1</v>
      </c>
      <c r="Z109">
        <f t="shared" si="9"/>
        <v>1</v>
      </c>
      <c r="AA109">
        <f t="shared" si="10"/>
        <v>0</v>
      </c>
      <c r="AB109" s="8">
        <f t="shared" si="11"/>
        <v>1</v>
      </c>
      <c r="AC109">
        <f t="shared" si="12"/>
        <v>26648.239999999998</v>
      </c>
      <c r="AD109">
        <f t="shared" si="13"/>
        <v>0</v>
      </c>
      <c r="AE109">
        <f t="shared" si="14"/>
        <v>0</v>
      </c>
      <c r="AF109">
        <f t="shared" si="15"/>
        <v>0</v>
      </c>
      <c r="AG109">
        <f t="shared" si="16"/>
        <v>0</v>
      </c>
      <c r="AI109">
        <f t="shared" si="17"/>
        <v>26648.239999999998</v>
      </c>
    </row>
    <row r="110" spans="2:35" x14ac:dyDescent="0.25">
      <c r="B110">
        <v>20266</v>
      </c>
      <c r="C110" t="s">
        <v>122</v>
      </c>
      <c r="D110" s="1" t="s">
        <v>23</v>
      </c>
      <c r="E110" s="1" t="s">
        <v>535</v>
      </c>
      <c r="F110" s="1" t="s">
        <v>106</v>
      </c>
      <c r="G110" s="13">
        <v>0</v>
      </c>
      <c r="H110" s="1">
        <v>0</v>
      </c>
      <c r="J110" s="1">
        <v>1764.02</v>
      </c>
      <c r="K110" s="1">
        <v>731.11</v>
      </c>
      <c r="L110" s="1">
        <v>2930.5399999999991</v>
      </c>
      <c r="M110" s="1">
        <v>5865.7199999999993</v>
      </c>
      <c r="N110" s="1">
        <v>1791.42</v>
      </c>
      <c r="O110" s="1">
        <v>2930.9199999999996</v>
      </c>
      <c r="P110" s="1">
        <v>1664.8899999999999</v>
      </c>
      <c r="Q110" s="1">
        <v>4315.63</v>
      </c>
      <c r="R110" s="1">
        <v>3780.4999999999995</v>
      </c>
      <c r="S110" s="1">
        <v>2292.7399999999998</v>
      </c>
      <c r="T110" s="1">
        <v>5832.5299999999988</v>
      </c>
      <c r="U110" s="1">
        <v>2278.7199999999993</v>
      </c>
      <c r="W110" s="14" cm="1">
        <f t="array" ref="W110">INDEX(J110:U110, 1, MONTH($W$1))</f>
        <v>2278.7199999999993</v>
      </c>
      <c r="X110" s="14" cm="1">
        <f t="array" ref="X110">SUMPRODUCT((J110:U110) *(($J$1:$U$1)&lt;=$X$1))</f>
        <v>36178.74</v>
      </c>
      <c r="Y110">
        <f t="shared" si="9"/>
        <v>1</v>
      </c>
      <c r="Z110">
        <f t="shared" si="9"/>
        <v>1</v>
      </c>
      <c r="AA110">
        <f t="shared" si="10"/>
        <v>0</v>
      </c>
      <c r="AB110" s="8">
        <f t="shared" si="11"/>
        <v>1</v>
      </c>
      <c r="AC110">
        <f t="shared" si="12"/>
        <v>36178.74</v>
      </c>
      <c r="AD110">
        <f t="shared" si="13"/>
        <v>0</v>
      </c>
      <c r="AE110">
        <f t="shared" si="14"/>
        <v>0</v>
      </c>
      <c r="AF110">
        <f t="shared" si="15"/>
        <v>0</v>
      </c>
      <c r="AG110">
        <f t="shared" si="16"/>
        <v>0</v>
      </c>
      <c r="AI110">
        <f t="shared" si="17"/>
        <v>36178.74</v>
      </c>
    </row>
    <row r="111" spans="2:35" x14ac:dyDescent="0.25">
      <c r="B111">
        <v>20269</v>
      </c>
      <c r="C111" t="s">
        <v>206</v>
      </c>
      <c r="D111" s="1" t="s">
        <v>23</v>
      </c>
      <c r="E111" s="1" t="s">
        <v>535</v>
      </c>
      <c r="F111" s="1" t="s">
        <v>106</v>
      </c>
      <c r="G111" s="13">
        <v>0</v>
      </c>
      <c r="H111" s="1">
        <v>0</v>
      </c>
      <c r="J111" s="1">
        <v>1451.45</v>
      </c>
      <c r="K111" s="1">
        <v>777.58999999999992</v>
      </c>
      <c r="L111" s="1">
        <v>0</v>
      </c>
      <c r="M111" s="1">
        <v>854.86000000000013</v>
      </c>
      <c r="N111" s="1">
        <v>0</v>
      </c>
      <c r="O111" s="1">
        <v>0</v>
      </c>
      <c r="P111" s="1">
        <v>681.59</v>
      </c>
      <c r="Q111" s="1">
        <v>307.44</v>
      </c>
      <c r="R111" s="1">
        <v>0</v>
      </c>
      <c r="S111" s="1">
        <v>0</v>
      </c>
      <c r="T111" s="1">
        <v>1609.8700000000001</v>
      </c>
      <c r="U111" s="1">
        <v>0</v>
      </c>
      <c r="W111" s="14" cm="1">
        <f t="array" ref="W111">INDEX(J111:U111, 1, MONTH($W$1))</f>
        <v>0</v>
      </c>
      <c r="X111" s="14" cm="1">
        <f t="array" ref="X111">SUMPRODUCT((J111:U111) *(($J$1:$U$1)&lt;=$X$1))</f>
        <v>5682.8</v>
      </c>
      <c r="Y111">
        <f t="shared" si="9"/>
        <v>0</v>
      </c>
      <c r="Z111">
        <f t="shared" si="9"/>
        <v>1</v>
      </c>
      <c r="AA111">
        <f t="shared" si="10"/>
        <v>0</v>
      </c>
      <c r="AB111" s="8">
        <f t="shared" si="11"/>
        <v>1</v>
      </c>
      <c r="AC111">
        <f t="shared" si="12"/>
        <v>5682.8</v>
      </c>
      <c r="AD111">
        <f t="shared" si="13"/>
        <v>0</v>
      </c>
      <c r="AE111">
        <f t="shared" si="14"/>
        <v>0</v>
      </c>
      <c r="AF111">
        <f t="shared" si="15"/>
        <v>0</v>
      </c>
      <c r="AG111">
        <f t="shared" si="16"/>
        <v>0</v>
      </c>
      <c r="AI111">
        <f t="shared" si="17"/>
        <v>5682.8</v>
      </c>
    </row>
    <row r="112" spans="2:35" x14ac:dyDescent="0.25">
      <c r="B112">
        <v>20270</v>
      </c>
      <c r="C112" t="s">
        <v>86</v>
      </c>
      <c r="D112" s="1" t="s">
        <v>23</v>
      </c>
      <c r="E112" s="1" t="s">
        <v>535</v>
      </c>
      <c r="F112" s="1" t="s">
        <v>106</v>
      </c>
      <c r="G112" s="13">
        <v>0</v>
      </c>
      <c r="H112" s="1">
        <v>0</v>
      </c>
      <c r="J112" s="1">
        <v>584.31000000000006</v>
      </c>
      <c r="K112" s="1">
        <v>472.95</v>
      </c>
      <c r="L112" s="1">
        <v>0</v>
      </c>
      <c r="M112" s="1">
        <v>1034.1400000000001</v>
      </c>
      <c r="N112" s="1">
        <v>0</v>
      </c>
      <c r="O112" s="1">
        <v>0</v>
      </c>
      <c r="P112" s="1">
        <v>689.7600000000001</v>
      </c>
      <c r="Q112" s="1">
        <v>0</v>
      </c>
      <c r="R112" s="1">
        <v>685.77</v>
      </c>
      <c r="S112" s="1">
        <v>0</v>
      </c>
      <c r="T112" s="1">
        <v>675.46</v>
      </c>
      <c r="U112" s="1">
        <v>0</v>
      </c>
      <c r="W112" s="14" cm="1">
        <f t="array" ref="W112">INDEX(J112:U112, 1, MONTH($W$1))</f>
        <v>0</v>
      </c>
      <c r="X112" s="14" cm="1">
        <f t="array" ref="X112">SUMPRODUCT((J112:U112) *(($J$1:$U$1)&lt;=$X$1))</f>
        <v>4142.3900000000003</v>
      </c>
      <c r="Y112">
        <f t="shared" si="9"/>
        <v>0</v>
      </c>
      <c r="Z112">
        <f t="shared" si="9"/>
        <v>1</v>
      </c>
      <c r="AA112">
        <f t="shared" si="10"/>
        <v>0</v>
      </c>
      <c r="AB112" s="8">
        <f t="shared" si="11"/>
        <v>1</v>
      </c>
      <c r="AC112">
        <f t="shared" si="12"/>
        <v>4142.3900000000003</v>
      </c>
      <c r="AD112">
        <f t="shared" si="13"/>
        <v>0</v>
      </c>
      <c r="AE112">
        <f t="shared" si="14"/>
        <v>0</v>
      </c>
      <c r="AF112">
        <f t="shared" si="15"/>
        <v>0</v>
      </c>
      <c r="AG112">
        <f t="shared" si="16"/>
        <v>0</v>
      </c>
      <c r="AI112">
        <f t="shared" si="17"/>
        <v>4142.3900000000003</v>
      </c>
    </row>
    <row r="113" spans="2:35" x14ac:dyDescent="0.25">
      <c r="B113">
        <v>20272</v>
      </c>
      <c r="C113" t="s">
        <v>551</v>
      </c>
      <c r="D113" s="1" t="s">
        <v>23</v>
      </c>
      <c r="E113" s="1" t="s">
        <v>535</v>
      </c>
      <c r="F113" s="1" t="s">
        <v>106</v>
      </c>
      <c r="G113" s="13">
        <v>0</v>
      </c>
      <c r="H113" s="1">
        <v>0</v>
      </c>
      <c r="J113" s="1">
        <v>525.02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W113" s="14" cm="1">
        <f t="array" ref="W113">INDEX(J113:U113, 1, MONTH($W$1))</f>
        <v>0</v>
      </c>
      <c r="X113" s="14" cm="1">
        <f t="array" ref="X113">SUMPRODUCT((J113:U113) *(($J$1:$U$1)&lt;=$X$1))</f>
        <v>525.02</v>
      </c>
      <c r="Y113">
        <f t="shared" si="9"/>
        <v>0</v>
      </c>
      <c r="Z113">
        <f t="shared" si="9"/>
        <v>1</v>
      </c>
      <c r="AA113">
        <f t="shared" si="10"/>
        <v>0</v>
      </c>
      <c r="AB113" s="8">
        <f t="shared" si="11"/>
        <v>1</v>
      </c>
      <c r="AC113">
        <f t="shared" si="12"/>
        <v>525.02</v>
      </c>
      <c r="AD113">
        <f t="shared" si="13"/>
        <v>0</v>
      </c>
      <c r="AE113">
        <f t="shared" si="14"/>
        <v>0</v>
      </c>
      <c r="AF113">
        <f t="shared" si="15"/>
        <v>0</v>
      </c>
      <c r="AG113">
        <f t="shared" si="16"/>
        <v>0</v>
      </c>
      <c r="AI113">
        <f t="shared" si="17"/>
        <v>525.02</v>
      </c>
    </row>
    <row r="114" spans="2:35" x14ac:dyDescent="0.25">
      <c r="B114">
        <v>20276</v>
      </c>
      <c r="C114" t="s">
        <v>231</v>
      </c>
      <c r="D114" s="1" t="s">
        <v>23</v>
      </c>
      <c r="E114" s="1" t="s">
        <v>535</v>
      </c>
      <c r="F114" s="1" t="s">
        <v>106</v>
      </c>
      <c r="G114" s="13">
        <v>0</v>
      </c>
      <c r="H114" s="1">
        <v>0</v>
      </c>
      <c r="J114" s="1">
        <v>479.38</v>
      </c>
      <c r="K114" s="1">
        <v>501.21000000000004</v>
      </c>
      <c r="L114" s="1">
        <v>440.18</v>
      </c>
      <c r="M114" s="1">
        <v>315.75</v>
      </c>
      <c r="N114" s="1">
        <v>808.35</v>
      </c>
      <c r="O114" s="1">
        <v>0</v>
      </c>
      <c r="P114" s="1">
        <v>1019.73</v>
      </c>
      <c r="Q114" s="1">
        <v>0</v>
      </c>
      <c r="R114" s="1">
        <v>247.75000000000003</v>
      </c>
      <c r="S114" s="1">
        <v>376.14</v>
      </c>
      <c r="T114" s="1">
        <v>601.16</v>
      </c>
      <c r="U114" s="1">
        <v>732.50000000000011</v>
      </c>
      <c r="W114" s="14" cm="1">
        <f t="array" ref="W114">INDEX(J114:U114, 1, MONTH($W$1))</f>
        <v>732.50000000000011</v>
      </c>
      <c r="X114" s="14" cm="1">
        <f t="array" ref="X114">SUMPRODUCT((J114:U114) *(($J$1:$U$1)&lt;=$X$1))</f>
        <v>5522.15</v>
      </c>
      <c r="Y114">
        <f t="shared" si="9"/>
        <v>1</v>
      </c>
      <c r="Z114">
        <f t="shared" si="9"/>
        <v>1</v>
      </c>
      <c r="AA114">
        <f t="shared" si="10"/>
        <v>0</v>
      </c>
      <c r="AB114" s="8">
        <f t="shared" si="11"/>
        <v>1</v>
      </c>
      <c r="AC114">
        <f t="shared" si="12"/>
        <v>5522.15</v>
      </c>
      <c r="AD114">
        <f t="shared" si="13"/>
        <v>0</v>
      </c>
      <c r="AE114">
        <f t="shared" si="14"/>
        <v>0</v>
      </c>
      <c r="AF114">
        <f t="shared" si="15"/>
        <v>0</v>
      </c>
      <c r="AG114">
        <f t="shared" si="16"/>
        <v>0</v>
      </c>
      <c r="AI114">
        <f t="shared" si="17"/>
        <v>5522.15</v>
      </c>
    </row>
    <row r="115" spans="2:35" x14ac:dyDescent="0.25">
      <c r="B115">
        <v>20284</v>
      </c>
      <c r="C115" t="s">
        <v>773</v>
      </c>
      <c r="D115" s="1" t="s">
        <v>23</v>
      </c>
      <c r="E115" s="1" t="s">
        <v>535</v>
      </c>
      <c r="F115" s="1" t="s">
        <v>106</v>
      </c>
      <c r="G115" s="13">
        <v>0</v>
      </c>
      <c r="H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W115" s="14" cm="1">
        <f t="array" ref="W115">INDEX(J115:U115, 1, MONTH($W$1))</f>
        <v>0</v>
      </c>
      <c r="X115" s="14" cm="1">
        <f t="array" ref="X115">SUMPRODUCT((J115:U115) *(($J$1:$U$1)&lt;=$X$1))</f>
        <v>0</v>
      </c>
      <c r="Y115">
        <f t="shared" si="9"/>
        <v>0</v>
      </c>
      <c r="Z115">
        <f t="shared" si="9"/>
        <v>0</v>
      </c>
      <c r="AA115">
        <f t="shared" si="10"/>
        <v>0</v>
      </c>
      <c r="AB115" s="8">
        <f t="shared" si="11"/>
        <v>0</v>
      </c>
      <c r="AC115">
        <f t="shared" si="12"/>
        <v>0</v>
      </c>
      <c r="AD115">
        <f t="shared" si="13"/>
        <v>0</v>
      </c>
      <c r="AE115">
        <f t="shared" si="14"/>
        <v>0</v>
      </c>
      <c r="AF115">
        <f t="shared" si="15"/>
        <v>0</v>
      </c>
      <c r="AG115">
        <f t="shared" si="16"/>
        <v>0</v>
      </c>
      <c r="AI115">
        <f t="shared" si="17"/>
        <v>0</v>
      </c>
    </row>
    <row r="116" spans="2:35" x14ac:dyDescent="0.25">
      <c r="B116">
        <v>20285</v>
      </c>
      <c r="C116" t="s">
        <v>552</v>
      </c>
      <c r="D116" s="1" t="s">
        <v>23</v>
      </c>
      <c r="E116" s="1" t="s">
        <v>535</v>
      </c>
      <c r="F116" s="1" t="s">
        <v>106</v>
      </c>
      <c r="G116" s="13">
        <v>0</v>
      </c>
      <c r="H116" s="1">
        <v>0</v>
      </c>
      <c r="J116" s="1">
        <v>1295.52</v>
      </c>
      <c r="K116" s="1">
        <v>0</v>
      </c>
      <c r="L116" s="1">
        <v>1497.99</v>
      </c>
      <c r="M116" s="1">
        <v>0</v>
      </c>
      <c r="N116" s="1">
        <v>941.34999999999991</v>
      </c>
      <c r="O116" s="1">
        <v>1416.98</v>
      </c>
      <c r="P116" s="1">
        <v>0</v>
      </c>
      <c r="Q116" s="1">
        <v>1908.2200000000003</v>
      </c>
      <c r="R116" s="1">
        <v>600.68000000000006</v>
      </c>
      <c r="S116" s="1">
        <v>0</v>
      </c>
      <c r="T116" s="1">
        <v>0</v>
      </c>
      <c r="U116" s="1">
        <v>0</v>
      </c>
      <c r="W116" s="14" cm="1">
        <f t="array" ref="W116">INDEX(J116:U116, 1, MONTH($W$1))</f>
        <v>0</v>
      </c>
      <c r="X116" s="14" cm="1">
        <f t="array" ref="X116">SUMPRODUCT((J116:U116) *(($J$1:$U$1)&lt;=$X$1))</f>
        <v>7660.7400000000007</v>
      </c>
      <c r="Y116">
        <f t="shared" si="9"/>
        <v>0</v>
      </c>
      <c r="Z116">
        <f t="shared" si="9"/>
        <v>1</v>
      </c>
      <c r="AA116">
        <f t="shared" si="10"/>
        <v>0</v>
      </c>
      <c r="AB116" s="8">
        <f t="shared" si="11"/>
        <v>1</v>
      </c>
      <c r="AC116">
        <f t="shared" si="12"/>
        <v>7660.7400000000007</v>
      </c>
      <c r="AD116">
        <f t="shared" si="13"/>
        <v>0</v>
      </c>
      <c r="AE116">
        <f t="shared" si="14"/>
        <v>0</v>
      </c>
      <c r="AF116">
        <f t="shared" si="15"/>
        <v>0</v>
      </c>
      <c r="AG116">
        <f t="shared" si="16"/>
        <v>0</v>
      </c>
      <c r="AI116">
        <f t="shared" si="17"/>
        <v>7660.7400000000007</v>
      </c>
    </row>
    <row r="117" spans="2:35" x14ac:dyDescent="0.25">
      <c r="B117">
        <v>20294</v>
      </c>
      <c r="C117" t="s">
        <v>553</v>
      </c>
      <c r="D117" s="1" t="s">
        <v>23</v>
      </c>
      <c r="E117" s="1" t="s">
        <v>535</v>
      </c>
      <c r="F117" s="1" t="s">
        <v>106</v>
      </c>
      <c r="G117" s="13">
        <v>0</v>
      </c>
      <c r="H117" s="1">
        <v>0</v>
      </c>
      <c r="J117" s="1">
        <v>0</v>
      </c>
      <c r="K117" s="1">
        <v>740.87000000000012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555.69000000000005</v>
      </c>
      <c r="U117" s="1">
        <v>0</v>
      </c>
      <c r="W117" s="14" cm="1">
        <f t="array" ref="W117">INDEX(J117:U117, 1, MONTH($W$1))</f>
        <v>0</v>
      </c>
      <c r="X117" s="14" cm="1">
        <f t="array" ref="X117">SUMPRODUCT((J117:U117) *(($J$1:$U$1)&lt;=$X$1))</f>
        <v>1296.5600000000002</v>
      </c>
      <c r="Y117">
        <f t="shared" si="9"/>
        <v>0</v>
      </c>
      <c r="Z117">
        <f t="shared" si="9"/>
        <v>1</v>
      </c>
      <c r="AA117">
        <f t="shared" si="10"/>
        <v>0</v>
      </c>
      <c r="AB117" s="8">
        <f t="shared" si="11"/>
        <v>0</v>
      </c>
      <c r="AC117">
        <f t="shared" si="12"/>
        <v>0</v>
      </c>
      <c r="AD117">
        <f t="shared" si="13"/>
        <v>0</v>
      </c>
      <c r="AE117">
        <f t="shared" si="14"/>
        <v>0</v>
      </c>
      <c r="AF117">
        <f t="shared" si="15"/>
        <v>0</v>
      </c>
      <c r="AG117">
        <f t="shared" si="16"/>
        <v>0</v>
      </c>
      <c r="AI117">
        <f t="shared" si="17"/>
        <v>1296.5600000000002</v>
      </c>
    </row>
    <row r="118" spans="2:35" x14ac:dyDescent="0.25">
      <c r="B118">
        <v>20295</v>
      </c>
      <c r="C118" t="s">
        <v>179</v>
      </c>
      <c r="D118" s="1" t="s">
        <v>23</v>
      </c>
      <c r="E118" s="1" t="s">
        <v>535</v>
      </c>
      <c r="F118" s="1" t="s">
        <v>106</v>
      </c>
      <c r="G118" s="13">
        <v>0</v>
      </c>
      <c r="H118" s="1">
        <v>0</v>
      </c>
      <c r="J118" s="1">
        <v>4133.3</v>
      </c>
      <c r="K118" s="1">
        <v>0</v>
      </c>
      <c r="L118" s="1">
        <v>2344.5699999999997</v>
      </c>
      <c r="M118" s="1">
        <v>585.06999999999994</v>
      </c>
      <c r="N118" s="1">
        <v>563.70000000000005</v>
      </c>
      <c r="O118" s="1">
        <v>677.55</v>
      </c>
      <c r="P118" s="1">
        <v>930.84</v>
      </c>
      <c r="Q118" s="1">
        <v>3115.6600000000003</v>
      </c>
      <c r="R118" s="1">
        <v>722.57</v>
      </c>
      <c r="S118" s="1">
        <v>765.7</v>
      </c>
      <c r="T118" s="1">
        <v>958.42</v>
      </c>
      <c r="U118" s="1">
        <v>0</v>
      </c>
      <c r="W118" s="14" cm="1">
        <f t="array" ref="W118">INDEX(J118:U118, 1, MONTH($W$1))</f>
        <v>0</v>
      </c>
      <c r="X118" s="14" cm="1">
        <f t="array" ref="X118">SUMPRODUCT((J118:U118) *(($J$1:$U$1)&lt;=$X$1))</f>
        <v>14797.38</v>
      </c>
      <c r="Y118">
        <f t="shared" si="9"/>
        <v>0</v>
      </c>
      <c r="Z118">
        <f t="shared" si="9"/>
        <v>1</v>
      </c>
      <c r="AA118">
        <f t="shared" si="10"/>
        <v>0</v>
      </c>
      <c r="AB118" s="8">
        <f t="shared" si="11"/>
        <v>1</v>
      </c>
      <c r="AC118">
        <f t="shared" si="12"/>
        <v>14797.38</v>
      </c>
      <c r="AD118">
        <f t="shared" si="13"/>
        <v>0</v>
      </c>
      <c r="AE118">
        <f t="shared" si="14"/>
        <v>0</v>
      </c>
      <c r="AF118">
        <f t="shared" si="15"/>
        <v>0</v>
      </c>
      <c r="AG118">
        <f t="shared" si="16"/>
        <v>0</v>
      </c>
      <c r="AI118">
        <f t="shared" si="17"/>
        <v>14797.38</v>
      </c>
    </row>
    <row r="119" spans="2:35" x14ac:dyDescent="0.25">
      <c r="B119">
        <v>20300</v>
      </c>
      <c r="C119" t="s">
        <v>288</v>
      </c>
      <c r="D119" s="1" t="s">
        <v>23</v>
      </c>
      <c r="E119" s="1" t="s">
        <v>535</v>
      </c>
      <c r="F119" s="1" t="s">
        <v>106</v>
      </c>
      <c r="G119" s="13">
        <v>0</v>
      </c>
      <c r="H119" s="1">
        <v>0</v>
      </c>
      <c r="J119" s="1">
        <v>645.5</v>
      </c>
      <c r="K119" s="1">
        <v>0</v>
      </c>
      <c r="L119" s="1">
        <v>0</v>
      </c>
      <c r="M119" s="1">
        <v>217.34</v>
      </c>
      <c r="N119" s="1">
        <v>0</v>
      </c>
      <c r="O119" s="1">
        <v>1068.8399999999999</v>
      </c>
      <c r="P119" s="1">
        <v>314.2</v>
      </c>
      <c r="Q119" s="1">
        <v>0</v>
      </c>
      <c r="R119" s="1">
        <v>-396.55999999999995</v>
      </c>
      <c r="S119" s="1">
        <v>245.04000000000002</v>
      </c>
      <c r="T119" s="1">
        <v>597.53</v>
      </c>
      <c r="U119" s="1">
        <v>0</v>
      </c>
      <c r="W119" s="14" cm="1">
        <f t="array" ref="W119">INDEX(J119:U119, 1, MONTH($W$1))</f>
        <v>0</v>
      </c>
      <c r="X119" s="14" cm="1">
        <f t="array" ref="X119">SUMPRODUCT((J119:U119) *(($J$1:$U$1)&lt;=$X$1))</f>
        <v>2691.8899999999994</v>
      </c>
      <c r="Y119">
        <f t="shared" si="9"/>
        <v>0</v>
      </c>
      <c r="Z119">
        <f t="shared" si="9"/>
        <v>1</v>
      </c>
      <c r="AA119">
        <f t="shared" si="10"/>
        <v>0</v>
      </c>
      <c r="AB119" s="8">
        <f t="shared" si="11"/>
        <v>1</v>
      </c>
      <c r="AC119">
        <f t="shared" si="12"/>
        <v>2691.8899999999994</v>
      </c>
      <c r="AD119">
        <f t="shared" si="13"/>
        <v>0</v>
      </c>
      <c r="AE119">
        <f t="shared" si="14"/>
        <v>0</v>
      </c>
      <c r="AF119">
        <f t="shared" si="15"/>
        <v>0</v>
      </c>
      <c r="AG119">
        <f t="shared" si="16"/>
        <v>0</v>
      </c>
      <c r="AI119">
        <f t="shared" si="17"/>
        <v>2691.8899999999994</v>
      </c>
    </row>
    <row r="120" spans="2:35" x14ac:dyDescent="0.25">
      <c r="B120">
        <v>20301</v>
      </c>
      <c r="C120" t="s">
        <v>289</v>
      </c>
      <c r="D120" s="1" t="s">
        <v>23</v>
      </c>
      <c r="E120" s="1" t="s">
        <v>535</v>
      </c>
      <c r="F120" s="1" t="s">
        <v>106</v>
      </c>
      <c r="G120" s="13">
        <v>0</v>
      </c>
      <c r="H120" s="1">
        <v>0</v>
      </c>
      <c r="J120" s="1">
        <v>0</v>
      </c>
      <c r="K120" s="1">
        <v>326.33999999999997</v>
      </c>
      <c r="L120" s="1">
        <v>0</v>
      </c>
      <c r="M120" s="1">
        <v>0</v>
      </c>
      <c r="N120" s="1">
        <v>305.88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W120" s="14" cm="1">
        <f t="array" ref="W120">INDEX(J120:U120, 1, MONTH($W$1))</f>
        <v>0</v>
      </c>
      <c r="X120" s="14" cm="1">
        <f t="array" ref="X120">SUMPRODUCT((J120:U120) *(($J$1:$U$1)&lt;=$X$1))</f>
        <v>632.22</v>
      </c>
      <c r="Y120">
        <f t="shared" si="9"/>
        <v>0</v>
      </c>
      <c r="Z120">
        <f t="shared" si="9"/>
        <v>1</v>
      </c>
      <c r="AA120">
        <f t="shared" si="10"/>
        <v>0</v>
      </c>
      <c r="AB120" s="8">
        <f t="shared" si="11"/>
        <v>0</v>
      </c>
      <c r="AC120">
        <f t="shared" si="12"/>
        <v>0</v>
      </c>
      <c r="AD120">
        <f t="shared" si="13"/>
        <v>0</v>
      </c>
      <c r="AE120">
        <f t="shared" si="14"/>
        <v>0</v>
      </c>
      <c r="AF120">
        <f t="shared" si="15"/>
        <v>0</v>
      </c>
      <c r="AG120">
        <f t="shared" si="16"/>
        <v>0</v>
      </c>
      <c r="AI120">
        <f t="shared" si="17"/>
        <v>632.22</v>
      </c>
    </row>
    <row r="121" spans="2:35" x14ac:dyDescent="0.25">
      <c r="B121">
        <v>20302</v>
      </c>
      <c r="C121" t="s">
        <v>678</v>
      </c>
      <c r="D121" s="1" t="s">
        <v>23</v>
      </c>
      <c r="E121" s="1" t="s">
        <v>535</v>
      </c>
      <c r="F121" s="1" t="s">
        <v>106</v>
      </c>
      <c r="G121" s="13">
        <v>0</v>
      </c>
      <c r="H121" s="1">
        <v>0</v>
      </c>
      <c r="J121" s="1">
        <v>0</v>
      </c>
      <c r="K121" s="1">
        <v>0</v>
      </c>
      <c r="L121" s="1">
        <v>0</v>
      </c>
      <c r="M121" s="1">
        <v>1045</v>
      </c>
      <c r="N121" s="1">
        <v>340.15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777.3</v>
      </c>
      <c r="U121" s="1">
        <v>0</v>
      </c>
      <c r="W121" s="14" cm="1">
        <f t="array" ref="W121">INDEX(J121:U121, 1, MONTH($W$1))</f>
        <v>0</v>
      </c>
      <c r="X121" s="14" cm="1">
        <f t="array" ref="X121">SUMPRODUCT((J121:U121) *(($J$1:$U$1)&lt;=$X$1))</f>
        <v>2162.4499999999998</v>
      </c>
      <c r="Y121">
        <f t="shared" si="9"/>
        <v>0</v>
      </c>
      <c r="Z121">
        <f t="shared" si="9"/>
        <v>1</v>
      </c>
      <c r="AA121">
        <f t="shared" si="10"/>
        <v>0</v>
      </c>
      <c r="AB121" s="8">
        <f t="shared" si="11"/>
        <v>0</v>
      </c>
      <c r="AC121">
        <f t="shared" si="12"/>
        <v>0</v>
      </c>
      <c r="AD121">
        <f t="shared" si="13"/>
        <v>0</v>
      </c>
      <c r="AE121">
        <f t="shared" si="14"/>
        <v>0</v>
      </c>
      <c r="AF121">
        <f t="shared" si="15"/>
        <v>0</v>
      </c>
      <c r="AG121">
        <f t="shared" si="16"/>
        <v>0</v>
      </c>
      <c r="AI121">
        <f t="shared" si="17"/>
        <v>2162.4499999999998</v>
      </c>
    </row>
    <row r="122" spans="2:35" x14ac:dyDescent="0.25">
      <c r="B122">
        <v>20309</v>
      </c>
      <c r="C122" t="s">
        <v>193</v>
      </c>
      <c r="D122" s="1" t="s">
        <v>23</v>
      </c>
      <c r="E122" s="1" t="s">
        <v>535</v>
      </c>
      <c r="F122" s="1" t="s">
        <v>106</v>
      </c>
      <c r="G122" s="13">
        <v>0</v>
      </c>
      <c r="H122" s="1">
        <v>0</v>
      </c>
      <c r="J122" s="1">
        <v>1540.45</v>
      </c>
      <c r="K122" s="1">
        <v>4580.6799999999994</v>
      </c>
      <c r="L122" s="1">
        <v>0</v>
      </c>
      <c r="M122" s="1">
        <v>2522.2399999999998</v>
      </c>
      <c r="N122" s="1">
        <v>1604.2299999999998</v>
      </c>
      <c r="O122" s="1">
        <v>1561.1499999999999</v>
      </c>
      <c r="P122" s="1">
        <v>1687.7300000000002</v>
      </c>
      <c r="Q122" s="1">
        <v>2811.03</v>
      </c>
      <c r="R122" s="1">
        <v>488.26</v>
      </c>
      <c r="S122" s="1">
        <v>2045.7199999999998</v>
      </c>
      <c r="T122" s="1">
        <v>2950.3700000000003</v>
      </c>
      <c r="U122" s="1">
        <v>459.83000000000004</v>
      </c>
      <c r="W122" s="14" cm="1">
        <f t="array" ref="W122">INDEX(J122:U122, 1, MONTH($W$1))</f>
        <v>459.83000000000004</v>
      </c>
      <c r="X122" s="14" cm="1">
        <f t="array" ref="X122">SUMPRODUCT((J122:U122) *(($J$1:$U$1)&lt;=$X$1))</f>
        <v>22251.69</v>
      </c>
      <c r="Y122">
        <f t="shared" si="9"/>
        <v>1</v>
      </c>
      <c r="Z122">
        <f t="shared" si="9"/>
        <v>1</v>
      </c>
      <c r="AA122">
        <f t="shared" si="10"/>
        <v>0</v>
      </c>
      <c r="AB122" s="8">
        <f t="shared" si="11"/>
        <v>1</v>
      </c>
      <c r="AC122">
        <f t="shared" si="12"/>
        <v>22251.69</v>
      </c>
      <c r="AD122">
        <f t="shared" si="13"/>
        <v>0</v>
      </c>
      <c r="AE122">
        <f t="shared" si="14"/>
        <v>0</v>
      </c>
      <c r="AF122">
        <f t="shared" si="15"/>
        <v>0</v>
      </c>
      <c r="AG122">
        <f t="shared" si="16"/>
        <v>0</v>
      </c>
      <c r="AI122">
        <f t="shared" si="17"/>
        <v>22251.69</v>
      </c>
    </row>
    <row r="123" spans="2:35" x14ac:dyDescent="0.25">
      <c r="B123">
        <v>20312</v>
      </c>
      <c r="C123" t="s">
        <v>207</v>
      </c>
      <c r="D123" s="1" t="s">
        <v>23</v>
      </c>
      <c r="E123" s="1" t="s">
        <v>535</v>
      </c>
      <c r="F123" s="1" t="s">
        <v>106</v>
      </c>
      <c r="G123" s="13">
        <v>0</v>
      </c>
      <c r="H123" s="1">
        <v>0</v>
      </c>
      <c r="J123" s="1">
        <v>2697.85</v>
      </c>
      <c r="K123" s="1">
        <v>563.66999999999996</v>
      </c>
      <c r="L123" s="1">
        <v>183.64000000000001</v>
      </c>
      <c r="M123" s="1">
        <v>2308.1799999999998</v>
      </c>
      <c r="N123" s="1">
        <v>648.0200000000001</v>
      </c>
      <c r="O123" s="1">
        <v>1804.3</v>
      </c>
      <c r="P123" s="1">
        <v>1653.6400000000003</v>
      </c>
      <c r="Q123" s="1">
        <v>1870.7600000000002</v>
      </c>
      <c r="R123" s="1">
        <v>1288.43</v>
      </c>
      <c r="S123" s="1">
        <v>590.66</v>
      </c>
      <c r="T123" s="1">
        <v>1155.1300000000001</v>
      </c>
      <c r="U123" s="1">
        <v>381.18000000000006</v>
      </c>
      <c r="W123" s="14" cm="1">
        <f t="array" ref="W123">INDEX(J123:U123, 1, MONTH($W$1))</f>
        <v>381.18000000000006</v>
      </c>
      <c r="X123" s="14" cm="1">
        <f t="array" ref="X123">SUMPRODUCT((J123:U123) *(($J$1:$U$1)&lt;=$X$1))</f>
        <v>15145.46</v>
      </c>
      <c r="Y123">
        <f t="shared" si="9"/>
        <v>1</v>
      </c>
      <c r="Z123">
        <f t="shared" si="9"/>
        <v>1</v>
      </c>
      <c r="AA123">
        <f t="shared" si="10"/>
        <v>0</v>
      </c>
      <c r="AB123" s="8">
        <f t="shared" si="11"/>
        <v>1</v>
      </c>
      <c r="AC123">
        <f t="shared" si="12"/>
        <v>15145.46</v>
      </c>
      <c r="AD123">
        <f t="shared" si="13"/>
        <v>0</v>
      </c>
      <c r="AE123">
        <f t="shared" si="14"/>
        <v>0</v>
      </c>
      <c r="AF123">
        <f t="shared" si="15"/>
        <v>0</v>
      </c>
      <c r="AG123">
        <f t="shared" si="16"/>
        <v>0</v>
      </c>
      <c r="AI123">
        <f t="shared" si="17"/>
        <v>15145.46</v>
      </c>
    </row>
    <row r="124" spans="2:35" x14ac:dyDescent="0.25">
      <c r="B124">
        <v>20313</v>
      </c>
      <c r="C124" t="s">
        <v>249</v>
      </c>
      <c r="D124" s="1" t="s">
        <v>23</v>
      </c>
      <c r="E124" s="1" t="s">
        <v>535</v>
      </c>
      <c r="F124" s="1" t="s">
        <v>106</v>
      </c>
      <c r="G124" s="13">
        <v>0</v>
      </c>
      <c r="H124" s="1">
        <v>0</v>
      </c>
      <c r="J124" s="1">
        <v>1829.49</v>
      </c>
      <c r="K124" s="1">
        <v>398.26</v>
      </c>
      <c r="L124" s="1">
        <v>0</v>
      </c>
      <c r="M124" s="1">
        <v>1717.8799999999997</v>
      </c>
      <c r="N124" s="1">
        <v>2303.0599999999995</v>
      </c>
      <c r="O124" s="1">
        <v>0</v>
      </c>
      <c r="P124" s="1">
        <v>1684.51</v>
      </c>
      <c r="Q124" s="1">
        <v>0</v>
      </c>
      <c r="R124" s="1">
        <v>2965.4199999999996</v>
      </c>
      <c r="S124" s="1">
        <v>5806.6</v>
      </c>
      <c r="T124" s="1">
        <v>811.03</v>
      </c>
      <c r="U124" s="1">
        <v>0</v>
      </c>
      <c r="W124" s="14" cm="1">
        <f t="array" ref="W124">INDEX(J124:U124, 1, MONTH($W$1))</f>
        <v>0</v>
      </c>
      <c r="X124" s="14" cm="1">
        <f t="array" ref="X124">SUMPRODUCT((J124:U124) *(($J$1:$U$1)&lt;=$X$1))</f>
        <v>17516.25</v>
      </c>
      <c r="Y124">
        <f t="shared" si="9"/>
        <v>0</v>
      </c>
      <c r="Z124">
        <f t="shared" si="9"/>
        <v>1</v>
      </c>
      <c r="AA124">
        <f t="shared" si="10"/>
        <v>0</v>
      </c>
      <c r="AB124" s="8">
        <f t="shared" si="11"/>
        <v>1</v>
      </c>
      <c r="AC124">
        <f t="shared" si="12"/>
        <v>17516.25</v>
      </c>
      <c r="AD124">
        <f t="shared" si="13"/>
        <v>0</v>
      </c>
      <c r="AE124">
        <f t="shared" si="14"/>
        <v>0</v>
      </c>
      <c r="AF124">
        <f t="shared" si="15"/>
        <v>0</v>
      </c>
      <c r="AG124">
        <f t="shared" si="16"/>
        <v>0</v>
      </c>
      <c r="AI124">
        <f t="shared" si="17"/>
        <v>17516.25</v>
      </c>
    </row>
    <row r="125" spans="2:35" x14ac:dyDescent="0.25">
      <c r="B125">
        <v>20316</v>
      </c>
      <c r="C125" t="s">
        <v>554</v>
      </c>
      <c r="D125" s="1" t="s">
        <v>23</v>
      </c>
      <c r="E125" s="1" t="s">
        <v>535</v>
      </c>
      <c r="F125" s="1" t="s">
        <v>106</v>
      </c>
      <c r="G125" s="13">
        <v>0</v>
      </c>
      <c r="H125" s="1">
        <v>0</v>
      </c>
      <c r="J125" s="1">
        <v>467.39</v>
      </c>
      <c r="K125" s="1">
        <v>0</v>
      </c>
      <c r="L125" s="1">
        <v>1248.06</v>
      </c>
      <c r="M125" s="1">
        <v>0</v>
      </c>
      <c r="N125" s="1">
        <v>0</v>
      </c>
      <c r="O125" s="1">
        <v>413.02000000000004</v>
      </c>
      <c r="P125" s="1">
        <v>633.68000000000006</v>
      </c>
      <c r="Q125" s="1">
        <v>0</v>
      </c>
      <c r="R125" s="1">
        <v>350.68</v>
      </c>
      <c r="S125" s="1">
        <v>307.5</v>
      </c>
      <c r="T125" s="1">
        <v>612.41999999999996</v>
      </c>
      <c r="U125" s="1">
        <v>0</v>
      </c>
      <c r="W125" s="14" cm="1">
        <f t="array" ref="W125">INDEX(J125:U125, 1, MONTH($W$1))</f>
        <v>0</v>
      </c>
      <c r="X125" s="14" cm="1">
        <f t="array" ref="X125">SUMPRODUCT((J125:U125) *(($J$1:$U$1)&lt;=$X$1))</f>
        <v>4032.7499999999995</v>
      </c>
      <c r="Y125">
        <f t="shared" si="9"/>
        <v>0</v>
      </c>
      <c r="Z125">
        <f t="shared" si="9"/>
        <v>1</v>
      </c>
      <c r="AA125">
        <f t="shared" si="10"/>
        <v>0</v>
      </c>
      <c r="AB125" s="8">
        <f t="shared" si="11"/>
        <v>1</v>
      </c>
      <c r="AC125">
        <f t="shared" si="12"/>
        <v>4032.7499999999995</v>
      </c>
      <c r="AD125">
        <f t="shared" si="13"/>
        <v>0</v>
      </c>
      <c r="AE125">
        <f t="shared" si="14"/>
        <v>0</v>
      </c>
      <c r="AF125">
        <f t="shared" si="15"/>
        <v>0</v>
      </c>
      <c r="AG125">
        <f t="shared" si="16"/>
        <v>0</v>
      </c>
      <c r="AI125">
        <f t="shared" si="17"/>
        <v>4032.7499999999995</v>
      </c>
    </row>
    <row r="126" spans="2:35" x14ac:dyDescent="0.25">
      <c r="B126">
        <v>20317</v>
      </c>
      <c r="C126" t="s">
        <v>194</v>
      </c>
      <c r="D126" s="1" t="s">
        <v>23</v>
      </c>
      <c r="E126" s="1" t="s">
        <v>535</v>
      </c>
      <c r="F126" s="1" t="s">
        <v>106</v>
      </c>
      <c r="G126" s="13">
        <v>0</v>
      </c>
      <c r="H126" s="1">
        <v>0</v>
      </c>
      <c r="J126" s="1">
        <v>2502.7700000000004</v>
      </c>
      <c r="K126" s="1">
        <v>804.31000000000006</v>
      </c>
      <c r="L126" s="1">
        <v>2272.94</v>
      </c>
      <c r="M126" s="1">
        <v>1464.3400000000001</v>
      </c>
      <c r="N126" s="1">
        <v>1845.8999999999999</v>
      </c>
      <c r="O126" s="1">
        <v>1890.01</v>
      </c>
      <c r="P126" s="1">
        <v>1245.0400000000002</v>
      </c>
      <c r="Q126" s="1">
        <v>2424.69</v>
      </c>
      <c r="R126" s="1">
        <v>0</v>
      </c>
      <c r="S126" s="1">
        <v>3197.83</v>
      </c>
      <c r="T126" s="1">
        <v>1010.71</v>
      </c>
      <c r="U126" s="1">
        <v>1493.17</v>
      </c>
      <c r="W126" s="14" cm="1">
        <f t="array" ref="W126">INDEX(J126:U126, 1, MONTH($W$1))</f>
        <v>1493.17</v>
      </c>
      <c r="X126" s="14" cm="1">
        <f t="array" ref="X126">SUMPRODUCT((J126:U126) *(($J$1:$U$1)&lt;=$X$1))</f>
        <v>20151.71</v>
      </c>
      <c r="Y126">
        <f t="shared" si="9"/>
        <v>1</v>
      </c>
      <c r="Z126">
        <f t="shared" si="9"/>
        <v>1</v>
      </c>
      <c r="AA126">
        <f t="shared" si="10"/>
        <v>0</v>
      </c>
      <c r="AB126" s="8">
        <f t="shared" si="11"/>
        <v>1</v>
      </c>
      <c r="AC126">
        <f t="shared" si="12"/>
        <v>20151.71</v>
      </c>
      <c r="AD126">
        <f t="shared" si="13"/>
        <v>0</v>
      </c>
      <c r="AE126">
        <f t="shared" si="14"/>
        <v>0</v>
      </c>
      <c r="AF126">
        <f t="shared" si="15"/>
        <v>0</v>
      </c>
      <c r="AG126">
        <f t="shared" si="16"/>
        <v>0</v>
      </c>
      <c r="AI126">
        <f t="shared" si="17"/>
        <v>20151.71</v>
      </c>
    </row>
    <row r="127" spans="2:35" x14ac:dyDescent="0.25">
      <c r="B127">
        <v>20318</v>
      </c>
      <c r="C127" t="s">
        <v>555</v>
      </c>
      <c r="D127" s="1" t="s">
        <v>23</v>
      </c>
      <c r="E127" s="1" t="s">
        <v>748</v>
      </c>
      <c r="F127" s="1" t="s">
        <v>21</v>
      </c>
      <c r="G127" s="13">
        <v>0</v>
      </c>
      <c r="H127" s="1">
        <v>2019</v>
      </c>
      <c r="J127" s="1">
        <v>2054.4</v>
      </c>
      <c r="K127" s="1">
        <v>3219.6000000000004</v>
      </c>
      <c r="L127" s="1">
        <v>0</v>
      </c>
      <c r="M127" s="1">
        <v>2129.7600000000002</v>
      </c>
      <c r="N127" s="1">
        <v>0</v>
      </c>
      <c r="O127" s="1">
        <v>7454.0400000000009</v>
      </c>
      <c r="P127" s="1">
        <v>0</v>
      </c>
      <c r="Q127" s="1">
        <v>4840.3200000000006</v>
      </c>
      <c r="R127" s="1">
        <v>0</v>
      </c>
      <c r="S127" s="1">
        <v>5215.4400000000005</v>
      </c>
      <c r="T127" s="1">
        <v>0</v>
      </c>
      <c r="U127" s="1">
        <v>3551.3900000000003</v>
      </c>
      <c r="W127" s="14" cm="1">
        <f t="array" ref="W127">INDEX(J127:U127, 1, MONTH($W$1))</f>
        <v>3551.3900000000003</v>
      </c>
      <c r="X127" s="14" cm="1">
        <f t="array" ref="X127">SUMPRODUCT((J127:U127) *(($J$1:$U$1)&lt;=$X$1))</f>
        <v>28464.950000000004</v>
      </c>
      <c r="Y127">
        <f t="shared" si="9"/>
        <v>1</v>
      </c>
      <c r="Z127">
        <f t="shared" si="9"/>
        <v>1</v>
      </c>
      <c r="AA127">
        <f t="shared" si="10"/>
        <v>0</v>
      </c>
      <c r="AB127" s="8">
        <f t="shared" si="11"/>
        <v>1</v>
      </c>
      <c r="AC127">
        <f t="shared" si="12"/>
        <v>28464.950000000004</v>
      </c>
      <c r="AD127">
        <f t="shared" si="13"/>
        <v>0</v>
      </c>
      <c r="AE127">
        <f t="shared" si="14"/>
        <v>0</v>
      </c>
      <c r="AF127">
        <f t="shared" si="15"/>
        <v>0</v>
      </c>
      <c r="AG127">
        <f t="shared" si="16"/>
        <v>0</v>
      </c>
      <c r="AI127">
        <f t="shared" si="17"/>
        <v>28464.950000000004</v>
      </c>
    </row>
    <row r="128" spans="2:35" x14ac:dyDescent="0.25">
      <c r="B128">
        <v>20322</v>
      </c>
      <c r="C128" t="s">
        <v>774</v>
      </c>
      <c r="D128" s="1" t="s">
        <v>23</v>
      </c>
      <c r="E128" s="1" t="s">
        <v>535</v>
      </c>
      <c r="F128" s="1" t="s">
        <v>106</v>
      </c>
      <c r="G128" s="13">
        <v>0</v>
      </c>
      <c r="H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W128" s="14" cm="1">
        <f t="array" ref="W128">INDEX(J128:U128, 1, MONTH($W$1))</f>
        <v>0</v>
      </c>
      <c r="X128" s="14" cm="1">
        <f t="array" ref="X128">SUMPRODUCT((J128:U128) *(($J$1:$U$1)&lt;=$X$1))</f>
        <v>0</v>
      </c>
      <c r="Y128">
        <f t="shared" si="9"/>
        <v>0</v>
      </c>
      <c r="Z128">
        <f t="shared" si="9"/>
        <v>0</v>
      </c>
      <c r="AA128">
        <f t="shared" si="10"/>
        <v>0</v>
      </c>
      <c r="AB128" s="8">
        <f t="shared" si="11"/>
        <v>0</v>
      </c>
      <c r="AC128">
        <f t="shared" si="12"/>
        <v>0</v>
      </c>
      <c r="AD128">
        <f t="shared" si="13"/>
        <v>0</v>
      </c>
      <c r="AE128">
        <f t="shared" si="14"/>
        <v>0</v>
      </c>
      <c r="AF128">
        <f t="shared" si="15"/>
        <v>0</v>
      </c>
      <c r="AG128">
        <f t="shared" si="16"/>
        <v>0</v>
      </c>
      <c r="AI128">
        <f t="shared" si="17"/>
        <v>0</v>
      </c>
    </row>
    <row r="129" spans="2:35" x14ac:dyDescent="0.25">
      <c r="B129">
        <v>20325</v>
      </c>
      <c r="C129" t="s">
        <v>556</v>
      </c>
      <c r="D129" s="1" t="s">
        <v>23</v>
      </c>
      <c r="E129" s="1" t="s">
        <v>620</v>
      </c>
      <c r="F129" s="1" t="s">
        <v>620</v>
      </c>
      <c r="G129" s="13">
        <v>0</v>
      </c>
      <c r="H129" s="1">
        <v>0</v>
      </c>
      <c r="J129" s="1">
        <v>1100.0999999999999</v>
      </c>
      <c r="K129" s="1">
        <v>588.52</v>
      </c>
      <c r="L129" s="1">
        <v>0</v>
      </c>
      <c r="M129" s="1">
        <v>0</v>
      </c>
      <c r="N129" s="1">
        <v>520.8599999999999</v>
      </c>
      <c r="O129" s="1">
        <v>370.03</v>
      </c>
      <c r="P129" s="1">
        <v>0</v>
      </c>
      <c r="Q129" s="1">
        <v>1010.8600000000001</v>
      </c>
      <c r="R129" s="1">
        <v>0</v>
      </c>
      <c r="S129" s="1">
        <v>0</v>
      </c>
      <c r="T129" s="1">
        <v>0</v>
      </c>
      <c r="U129" s="1">
        <v>532.67999999999995</v>
      </c>
      <c r="W129" s="14" cm="1">
        <f t="array" ref="W129">INDEX(J129:U129, 1, MONTH($W$1))</f>
        <v>532.67999999999995</v>
      </c>
      <c r="X129" s="14" cm="1">
        <f t="array" ref="X129">SUMPRODUCT((J129:U129) *(($J$1:$U$1)&lt;=$X$1))</f>
        <v>4123.0499999999993</v>
      </c>
      <c r="Y129">
        <f t="shared" si="9"/>
        <v>1</v>
      </c>
      <c r="Z129">
        <f t="shared" si="9"/>
        <v>1</v>
      </c>
      <c r="AA129">
        <f t="shared" si="10"/>
        <v>0</v>
      </c>
      <c r="AB129" s="8">
        <f t="shared" si="11"/>
        <v>1</v>
      </c>
      <c r="AC129">
        <f t="shared" si="12"/>
        <v>4123.0499999999993</v>
      </c>
      <c r="AD129">
        <f t="shared" si="13"/>
        <v>0</v>
      </c>
      <c r="AE129">
        <f t="shared" si="14"/>
        <v>0</v>
      </c>
      <c r="AF129">
        <f t="shared" si="15"/>
        <v>0</v>
      </c>
      <c r="AG129">
        <f t="shared" si="16"/>
        <v>0</v>
      </c>
      <c r="AI129">
        <f t="shared" si="17"/>
        <v>4123.0499999999993</v>
      </c>
    </row>
    <row r="130" spans="2:35" x14ac:dyDescent="0.25">
      <c r="B130">
        <v>20326</v>
      </c>
      <c r="C130" t="s">
        <v>558</v>
      </c>
      <c r="D130" s="1" t="s">
        <v>23</v>
      </c>
      <c r="E130" s="1" t="s">
        <v>620</v>
      </c>
      <c r="F130" s="1" t="s">
        <v>620</v>
      </c>
      <c r="G130" s="13">
        <v>0</v>
      </c>
      <c r="H130" s="1">
        <v>0</v>
      </c>
      <c r="J130" s="1">
        <v>0</v>
      </c>
      <c r="K130" s="1">
        <v>499.57</v>
      </c>
      <c r="L130" s="1">
        <v>0</v>
      </c>
      <c r="M130" s="1">
        <v>942.46</v>
      </c>
      <c r="N130" s="1">
        <v>0</v>
      </c>
      <c r="O130" s="1">
        <v>0</v>
      </c>
      <c r="P130" s="1">
        <v>0</v>
      </c>
      <c r="Q130" s="1">
        <v>0</v>
      </c>
      <c r="R130" s="1">
        <v>642.84</v>
      </c>
      <c r="S130" s="1">
        <v>0</v>
      </c>
      <c r="T130" s="1">
        <v>505.93000000000006</v>
      </c>
      <c r="U130" s="1">
        <v>0</v>
      </c>
      <c r="W130" s="14" cm="1">
        <f t="array" ref="W130">INDEX(J130:U130, 1, MONTH($W$1))</f>
        <v>0</v>
      </c>
      <c r="X130" s="14" cm="1">
        <f t="array" ref="X130">SUMPRODUCT((J130:U130) *(($J$1:$U$1)&lt;=$X$1))</f>
        <v>2590.8000000000002</v>
      </c>
      <c r="Y130">
        <f t="shared" si="9"/>
        <v>0</v>
      </c>
      <c r="Z130">
        <f t="shared" si="9"/>
        <v>1</v>
      </c>
      <c r="AA130">
        <f t="shared" si="10"/>
        <v>0</v>
      </c>
      <c r="AB130" s="8">
        <f t="shared" si="11"/>
        <v>0</v>
      </c>
      <c r="AC130">
        <f t="shared" si="12"/>
        <v>0</v>
      </c>
      <c r="AD130">
        <f t="shared" si="13"/>
        <v>0</v>
      </c>
      <c r="AE130">
        <f t="shared" si="14"/>
        <v>0</v>
      </c>
      <c r="AF130">
        <f t="shared" si="15"/>
        <v>0</v>
      </c>
      <c r="AG130">
        <f t="shared" si="16"/>
        <v>0</v>
      </c>
      <c r="AI130">
        <f t="shared" si="17"/>
        <v>2590.8000000000002</v>
      </c>
    </row>
    <row r="131" spans="2:35" x14ac:dyDescent="0.25">
      <c r="B131">
        <v>20331</v>
      </c>
      <c r="C131" t="s">
        <v>232</v>
      </c>
      <c r="D131" s="1" t="s">
        <v>23</v>
      </c>
      <c r="E131" s="1" t="s">
        <v>535</v>
      </c>
      <c r="F131" s="1" t="s">
        <v>106</v>
      </c>
      <c r="G131" s="13">
        <v>0</v>
      </c>
      <c r="H131" s="1">
        <v>0</v>
      </c>
      <c r="J131" s="1">
        <v>0</v>
      </c>
      <c r="K131" s="1">
        <v>448.29</v>
      </c>
      <c r="L131" s="1">
        <v>768.98</v>
      </c>
      <c r="M131" s="1">
        <v>653.70000000000005</v>
      </c>
      <c r="N131" s="1">
        <v>637.66000000000008</v>
      </c>
      <c r="O131" s="1">
        <v>0</v>
      </c>
      <c r="P131" s="1">
        <v>0</v>
      </c>
      <c r="Q131" s="1">
        <v>794.05</v>
      </c>
      <c r="R131" s="1">
        <v>0</v>
      </c>
      <c r="S131" s="1">
        <v>753.87</v>
      </c>
      <c r="T131" s="1">
        <v>1000.2999999999998</v>
      </c>
      <c r="U131" s="1">
        <v>500.04</v>
      </c>
      <c r="W131" s="14" cm="1">
        <f t="array" ref="W131">INDEX(J131:U131, 1, MONTH($W$1))</f>
        <v>500.04</v>
      </c>
      <c r="X131" s="14" cm="1">
        <f t="array" ref="X131">SUMPRODUCT((J131:U131) *(($J$1:$U$1)&lt;=$X$1))</f>
        <v>5556.89</v>
      </c>
      <c r="Y131">
        <f t="shared" si="9"/>
        <v>1</v>
      </c>
      <c r="Z131">
        <f t="shared" si="9"/>
        <v>1</v>
      </c>
      <c r="AA131">
        <f t="shared" si="10"/>
        <v>0</v>
      </c>
      <c r="AB131" s="8">
        <f t="shared" si="11"/>
        <v>0</v>
      </c>
      <c r="AC131">
        <f t="shared" si="12"/>
        <v>0</v>
      </c>
      <c r="AD131">
        <f t="shared" si="13"/>
        <v>0</v>
      </c>
      <c r="AE131">
        <f t="shared" si="14"/>
        <v>0</v>
      </c>
      <c r="AF131">
        <f t="shared" si="15"/>
        <v>0</v>
      </c>
      <c r="AG131">
        <f t="shared" si="16"/>
        <v>0</v>
      </c>
      <c r="AI131">
        <f t="shared" si="17"/>
        <v>5556.89</v>
      </c>
    </row>
    <row r="132" spans="2:35" x14ac:dyDescent="0.25">
      <c r="B132">
        <v>20332</v>
      </c>
      <c r="C132" t="s">
        <v>208</v>
      </c>
      <c r="D132" s="1" t="s">
        <v>23</v>
      </c>
      <c r="E132" s="1" t="s">
        <v>535</v>
      </c>
      <c r="F132" s="1" t="s">
        <v>106</v>
      </c>
      <c r="G132" s="13">
        <v>0</v>
      </c>
      <c r="H132" s="1">
        <v>0</v>
      </c>
      <c r="J132" s="1">
        <v>1381</v>
      </c>
      <c r="K132" s="1">
        <v>669</v>
      </c>
      <c r="L132" s="1">
        <v>-151.41000000000003</v>
      </c>
      <c r="M132" s="1">
        <v>0</v>
      </c>
      <c r="N132" s="1">
        <v>695.8</v>
      </c>
      <c r="O132" s="1">
        <v>0</v>
      </c>
      <c r="P132" s="1">
        <v>1530.3799999999999</v>
      </c>
      <c r="Q132" s="1">
        <v>0</v>
      </c>
      <c r="R132" s="1">
        <v>0</v>
      </c>
      <c r="S132" s="1">
        <v>0</v>
      </c>
      <c r="T132" s="1">
        <v>1133.56</v>
      </c>
      <c r="U132" s="1">
        <v>653.04</v>
      </c>
      <c r="W132" s="14" cm="1">
        <f t="array" ref="W132">INDEX(J132:U132, 1, MONTH($W$1))</f>
        <v>653.04</v>
      </c>
      <c r="X132" s="14" cm="1">
        <f t="array" ref="X132">SUMPRODUCT((J132:U132) *(($J$1:$U$1)&lt;=$X$1))</f>
        <v>5911.37</v>
      </c>
      <c r="Y132">
        <f t="shared" ref="Y132:Z195" si="18">IF(W132&gt;0, 1, 0)</f>
        <v>1</v>
      </c>
      <c r="Z132">
        <f t="shared" si="18"/>
        <v>1</v>
      </c>
      <c r="AA132">
        <f t="shared" ref="AA132:AA195" si="19">IF(I132="Yes", 1, 0)</f>
        <v>0</v>
      </c>
      <c r="AB132" s="8">
        <f t="shared" ref="AB132:AB195" si="20">COUNTIF(J132, "&gt;0")</f>
        <v>1</v>
      </c>
      <c r="AC132">
        <f t="shared" ref="AC132:AC195" si="21">IFERROR(X132/AB132, 0)</f>
        <v>5911.37</v>
      </c>
      <c r="AD132">
        <f t="shared" ref="AD132:AD195" si="22">IF(G132=$W$1, 1, 0)</f>
        <v>0</v>
      </c>
      <c r="AE132">
        <f t="shared" ref="AE132:AE195" si="23">IF(G132=$W$1, W132, 0)</f>
        <v>0</v>
      </c>
      <c r="AF132">
        <f t="shared" ref="AF132:AF195" si="24">IF(AND(H132=2022, G132&lt;=$W$1, X132&gt;0), 1, 0)</f>
        <v>0</v>
      </c>
      <c r="AG132">
        <f t="shared" ref="AG132:AG195" si="25">IF(AND(H132=2022, G132&lt;=$W$1), X132, 0)</f>
        <v>0</v>
      </c>
      <c r="AI132">
        <f t="shared" ref="AI132:AI195" si="26">SUM(J132:U132)</f>
        <v>5911.37</v>
      </c>
    </row>
    <row r="133" spans="2:35" x14ac:dyDescent="0.25">
      <c r="B133">
        <v>20333</v>
      </c>
      <c r="C133" t="s">
        <v>290</v>
      </c>
      <c r="D133" s="1" t="s">
        <v>23</v>
      </c>
      <c r="E133" s="1" t="s">
        <v>535</v>
      </c>
      <c r="F133" s="1" t="s">
        <v>106</v>
      </c>
      <c r="G133" s="13">
        <v>0</v>
      </c>
      <c r="H133" s="1">
        <v>0</v>
      </c>
      <c r="J133" s="1">
        <v>1525.57</v>
      </c>
      <c r="K133" s="1">
        <v>0</v>
      </c>
      <c r="L133" s="1">
        <v>0</v>
      </c>
      <c r="M133" s="1">
        <v>0</v>
      </c>
      <c r="N133" s="1">
        <v>0</v>
      </c>
      <c r="O133" s="1">
        <v>1145.06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796.0200000000001</v>
      </c>
      <c r="W133" s="14" cm="1">
        <f t="array" ref="W133">INDEX(J133:U133, 1, MONTH($W$1))</f>
        <v>796.0200000000001</v>
      </c>
      <c r="X133" s="14" cm="1">
        <f t="array" ref="X133">SUMPRODUCT((J133:U133) *(($J$1:$U$1)&lt;=$X$1))</f>
        <v>3466.65</v>
      </c>
      <c r="Y133">
        <f t="shared" si="18"/>
        <v>1</v>
      </c>
      <c r="Z133">
        <f t="shared" si="18"/>
        <v>1</v>
      </c>
      <c r="AA133">
        <f t="shared" si="19"/>
        <v>0</v>
      </c>
      <c r="AB133" s="8">
        <f t="shared" si="20"/>
        <v>1</v>
      </c>
      <c r="AC133">
        <f t="shared" si="21"/>
        <v>3466.65</v>
      </c>
      <c r="AD133">
        <f t="shared" si="22"/>
        <v>0</v>
      </c>
      <c r="AE133">
        <f t="shared" si="23"/>
        <v>0</v>
      </c>
      <c r="AF133">
        <f t="shared" si="24"/>
        <v>0</v>
      </c>
      <c r="AG133">
        <f t="shared" si="25"/>
        <v>0</v>
      </c>
      <c r="AI133">
        <f t="shared" si="26"/>
        <v>3466.65</v>
      </c>
    </row>
    <row r="134" spans="2:35" x14ac:dyDescent="0.25">
      <c r="B134">
        <v>20334</v>
      </c>
      <c r="C134" t="s">
        <v>162</v>
      </c>
      <c r="D134" s="1" t="s">
        <v>23</v>
      </c>
      <c r="E134" s="1" t="s">
        <v>535</v>
      </c>
      <c r="F134" s="1" t="s">
        <v>106</v>
      </c>
      <c r="G134" s="13">
        <v>0</v>
      </c>
      <c r="H134" s="1">
        <v>0</v>
      </c>
      <c r="J134" s="1">
        <v>1846.27</v>
      </c>
      <c r="K134" s="1">
        <v>2509.69</v>
      </c>
      <c r="L134" s="1">
        <v>1113.82</v>
      </c>
      <c r="M134" s="1">
        <v>2352.1299999999992</v>
      </c>
      <c r="N134" s="1">
        <v>1481.42</v>
      </c>
      <c r="O134" s="1">
        <v>1650.5499999999993</v>
      </c>
      <c r="P134" s="1">
        <v>2332.16</v>
      </c>
      <c r="Q134" s="1">
        <v>1637.7200000000003</v>
      </c>
      <c r="R134" s="1">
        <v>1795.1400000000003</v>
      </c>
      <c r="S134" s="1">
        <v>1587.48</v>
      </c>
      <c r="T134" s="1">
        <v>2874.26</v>
      </c>
      <c r="U134" s="1">
        <v>2229.1800000000003</v>
      </c>
      <c r="W134" s="14" cm="1">
        <f t="array" ref="W134">INDEX(J134:U134, 1, MONTH($W$1))</f>
        <v>2229.1800000000003</v>
      </c>
      <c r="X134" s="14" cm="1">
        <f t="array" ref="X134">SUMPRODUCT((J134:U134) *(($J$1:$U$1)&lt;=$X$1))</f>
        <v>23409.82</v>
      </c>
      <c r="Y134">
        <f t="shared" si="18"/>
        <v>1</v>
      </c>
      <c r="Z134">
        <f t="shared" si="18"/>
        <v>1</v>
      </c>
      <c r="AA134">
        <f t="shared" si="19"/>
        <v>0</v>
      </c>
      <c r="AB134" s="8">
        <f t="shared" si="20"/>
        <v>1</v>
      </c>
      <c r="AC134">
        <f t="shared" si="21"/>
        <v>23409.82</v>
      </c>
      <c r="AD134">
        <f t="shared" si="22"/>
        <v>0</v>
      </c>
      <c r="AE134">
        <f t="shared" si="23"/>
        <v>0</v>
      </c>
      <c r="AF134">
        <f t="shared" si="24"/>
        <v>0</v>
      </c>
      <c r="AG134">
        <f t="shared" si="25"/>
        <v>0</v>
      </c>
      <c r="AI134">
        <f t="shared" si="26"/>
        <v>23409.82</v>
      </c>
    </row>
    <row r="135" spans="2:35" x14ac:dyDescent="0.25">
      <c r="B135">
        <v>20336</v>
      </c>
      <c r="C135" t="s">
        <v>775</v>
      </c>
      <c r="D135" s="1" t="s">
        <v>23</v>
      </c>
      <c r="E135" s="1" t="s">
        <v>535</v>
      </c>
      <c r="F135" s="1" t="s">
        <v>106</v>
      </c>
      <c r="G135" s="13">
        <v>0</v>
      </c>
      <c r="H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W135" s="14" cm="1">
        <f t="array" ref="W135">INDEX(J135:U135, 1, MONTH($W$1))</f>
        <v>0</v>
      </c>
      <c r="X135" s="14" cm="1">
        <f t="array" ref="X135">SUMPRODUCT((J135:U135) *(($J$1:$U$1)&lt;=$X$1))</f>
        <v>0</v>
      </c>
      <c r="Y135">
        <f t="shared" si="18"/>
        <v>0</v>
      </c>
      <c r="Z135">
        <f t="shared" si="18"/>
        <v>0</v>
      </c>
      <c r="AA135">
        <f t="shared" si="19"/>
        <v>0</v>
      </c>
      <c r="AB135" s="8">
        <f t="shared" si="20"/>
        <v>0</v>
      </c>
      <c r="AC135">
        <f t="shared" si="21"/>
        <v>0</v>
      </c>
      <c r="AD135">
        <f t="shared" si="22"/>
        <v>0</v>
      </c>
      <c r="AE135">
        <f t="shared" si="23"/>
        <v>0</v>
      </c>
      <c r="AF135">
        <f t="shared" si="24"/>
        <v>0</v>
      </c>
      <c r="AG135">
        <f t="shared" si="25"/>
        <v>0</v>
      </c>
      <c r="AI135">
        <f t="shared" si="26"/>
        <v>0</v>
      </c>
    </row>
    <row r="136" spans="2:35" x14ac:dyDescent="0.25">
      <c r="B136">
        <v>20337</v>
      </c>
      <c r="C136" t="s">
        <v>776</v>
      </c>
      <c r="D136" s="1" t="s">
        <v>23</v>
      </c>
      <c r="E136" s="1" t="s">
        <v>535</v>
      </c>
      <c r="F136" s="1" t="s">
        <v>106</v>
      </c>
      <c r="G136" s="13">
        <v>0</v>
      </c>
      <c r="H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W136" s="14" cm="1">
        <f t="array" ref="W136">INDEX(J136:U136, 1, MONTH($W$1))</f>
        <v>0</v>
      </c>
      <c r="X136" s="14" cm="1">
        <f t="array" ref="X136">SUMPRODUCT((J136:U136) *(($J$1:$U$1)&lt;=$X$1))</f>
        <v>0</v>
      </c>
      <c r="Y136">
        <f t="shared" si="18"/>
        <v>0</v>
      </c>
      <c r="Z136">
        <f t="shared" si="18"/>
        <v>0</v>
      </c>
      <c r="AA136">
        <f t="shared" si="19"/>
        <v>0</v>
      </c>
      <c r="AB136" s="8">
        <f t="shared" si="20"/>
        <v>0</v>
      </c>
      <c r="AC136">
        <f t="shared" si="21"/>
        <v>0</v>
      </c>
      <c r="AD136">
        <f t="shared" si="22"/>
        <v>0</v>
      </c>
      <c r="AE136">
        <f t="shared" si="23"/>
        <v>0</v>
      </c>
      <c r="AF136">
        <f t="shared" si="24"/>
        <v>0</v>
      </c>
      <c r="AG136">
        <f t="shared" si="25"/>
        <v>0</v>
      </c>
      <c r="AI136">
        <f t="shared" si="26"/>
        <v>0</v>
      </c>
    </row>
    <row r="137" spans="2:35" x14ac:dyDescent="0.25">
      <c r="B137">
        <v>20340</v>
      </c>
      <c r="C137" t="s">
        <v>134</v>
      </c>
      <c r="D137" s="1" t="s">
        <v>23</v>
      </c>
      <c r="E137" s="1" t="s">
        <v>748</v>
      </c>
      <c r="F137" s="1" t="s">
        <v>21</v>
      </c>
      <c r="G137" s="13">
        <v>0</v>
      </c>
      <c r="H137" s="1">
        <v>0</v>
      </c>
      <c r="J137" s="1">
        <v>0</v>
      </c>
      <c r="K137" s="1">
        <v>0</v>
      </c>
      <c r="L137" s="1">
        <v>1091.0899999999999</v>
      </c>
      <c r="M137" s="1">
        <v>0</v>
      </c>
      <c r="N137" s="1">
        <v>635.31000000000006</v>
      </c>
      <c r="O137" s="1">
        <v>0</v>
      </c>
      <c r="P137" s="1">
        <v>3082.7400000000007</v>
      </c>
      <c r="Q137" s="1">
        <v>1902.8400000000001</v>
      </c>
      <c r="R137" s="1">
        <v>0</v>
      </c>
      <c r="S137" s="1">
        <v>1959.6900000000003</v>
      </c>
      <c r="T137" s="1">
        <v>0</v>
      </c>
      <c r="U137" s="1">
        <v>0</v>
      </c>
      <c r="W137" s="14" cm="1">
        <f t="array" ref="W137">INDEX(J137:U137, 1, MONTH($W$1))</f>
        <v>0</v>
      </c>
      <c r="X137" s="14" cm="1">
        <f t="array" ref="X137">SUMPRODUCT((J137:U137) *(($J$1:$U$1)&lt;=$X$1))</f>
        <v>8671.6700000000019</v>
      </c>
      <c r="Y137">
        <f t="shared" si="18"/>
        <v>0</v>
      </c>
      <c r="Z137">
        <f t="shared" si="18"/>
        <v>1</v>
      </c>
      <c r="AA137">
        <f t="shared" si="19"/>
        <v>0</v>
      </c>
      <c r="AB137" s="8">
        <f t="shared" si="20"/>
        <v>0</v>
      </c>
      <c r="AC137">
        <f t="shared" si="21"/>
        <v>0</v>
      </c>
      <c r="AD137">
        <f t="shared" si="22"/>
        <v>0</v>
      </c>
      <c r="AE137">
        <f t="shared" si="23"/>
        <v>0</v>
      </c>
      <c r="AF137">
        <f t="shared" si="24"/>
        <v>0</v>
      </c>
      <c r="AG137">
        <f t="shared" si="25"/>
        <v>0</v>
      </c>
      <c r="AI137">
        <f t="shared" si="26"/>
        <v>8671.6700000000019</v>
      </c>
    </row>
    <row r="138" spans="2:35" x14ac:dyDescent="0.25">
      <c r="B138">
        <v>20344</v>
      </c>
      <c r="C138" t="s">
        <v>559</v>
      </c>
      <c r="D138" s="1" t="s">
        <v>23</v>
      </c>
      <c r="E138" s="1" t="s">
        <v>535</v>
      </c>
      <c r="F138" s="1" t="s">
        <v>106</v>
      </c>
      <c r="G138" s="13">
        <v>0</v>
      </c>
      <c r="H138" s="1">
        <v>0</v>
      </c>
      <c r="J138" s="1">
        <v>579.69000000000005</v>
      </c>
      <c r="K138" s="1">
        <v>0</v>
      </c>
      <c r="L138" s="1">
        <v>0</v>
      </c>
      <c r="M138" s="1">
        <v>0</v>
      </c>
      <c r="N138" s="1">
        <v>585.23</v>
      </c>
      <c r="O138" s="1">
        <v>643.68000000000006</v>
      </c>
      <c r="P138" s="1">
        <v>0</v>
      </c>
      <c r="Q138" s="1">
        <v>0</v>
      </c>
      <c r="R138" s="1">
        <v>0</v>
      </c>
      <c r="S138" s="1">
        <v>769.59</v>
      </c>
      <c r="T138" s="1">
        <v>0</v>
      </c>
      <c r="U138" s="1">
        <v>-49.44</v>
      </c>
      <c r="W138" s="14" cm="1">
        <f t="array" ref="W138">INDEX(J138:U138, 1, MONTH($W$1))</f>
        <v>-49.44</v>
      </c>
      <c r="X138" s="14" cm="1">
        <f t="array" ref="X138">SUMPRODUCT((J138:U138) *(($J$1:$U$1)&lt;=$X$1))</f>
        <v>2528.75</v>
      </c>
      <c r="Y138">
        <f t="shared" si="18"/>
        <v>0</v>
      </c>
      <c r="Z138">
        <f t="shared" si="18"/>
        <v>1</v>
      </c>
      <c r="AA138">
        <f t="shared" si="19"/>
        <v>0</v>
      </c>
      <c r="AB138" s="8">
        <f t="shared" si="20"/>
        <v>1</v>
      </c>
      <c r="AC138">
        <f t="shared" si="21"/>
        <v>2528.75</v>
      </c>
      <c r="AD138">
        <f t="shared" si="22"/>
        <v>0</v>
      </c>
      <c r="AE138">
        <f t="shared" si="23"/>
        <v>0</v>
      </c>
      <c r="AF138">
        <f t="shared" si="24"/>
        <v>0</v>
      </c>
      <c r="AG138">
        <f t="shared" si="25"/>
        <v>0</v>
      </c>
      <c r="AI138">
        <f t="shared" si="26"/>
        <v>2528.75</v>
      </c>
    </row>
    <row r="139" spans="2:35" x14ac:dyDescent="0.25">
      <c r="B139">
        <v>20345</v>
      </c>
      <c r="C139" t="s">
        <v>195</v>
      </c>
      <c r="D139" s="1" t="s">
        <v>23</v>
      </c>
      <c r="E139" s="1" t="s">
        <v>535</v>
      </c>
      <c r="F139" s="1" t="s">
        <v>106</v>
      </c>
      <c r="G139" s="13">
        <v>0</v>
      </c>
      <c r="H139" s="1">
        <v>0</v>
      </c>
      <c r="J139" s="1">
        <v>7464.44</v>
      </c>
      <c r="K139" s="1">
        <v>2454.4499999999998</v>
      </c>
      <c r="L139" s="1">
        <v>1527.94</v>
      </c>
      <c r="M139" s="1">
        <v>5513.4900000000007</v>
      </c>
      <c r="N139" s="1">
        <v>0</v>
      </c>
      <c r="O139" s="1">
        <v>0</v>
      </c>
      <c r="P139" s="1">
        <v>8006.86</v>
      </c>
      <c r="Q139" s="1">
        <v>1761.77</v>
      </c>
      <c r="R139" s="1">
        <v>3870.3099999999995</v>
      </c>
      <c r="S139" s="1">
        <v>779.7600000000001</v>
      </c>
      <c r="T139" s="1">
        <v>8703.2900000000027</v>
      </c>
      <c r="U139" s="1">
        <v>3102.89</v>
      </c>
      <c r="W139" s="14" cm="1">
        <f t="array" ref="W139">INDEX(J139:U139, 1, MONTH($W$1))</f>
        <v>3102.89</v>
      </c>
      <c r="X139" s="14" cm="1">
        <f t="array" ref="X139">SUMPRODUCT((J139:U139) *(($J$1:$U$1)&lt;=$X$1))</f>
        <v>43185.200000000004</v>
      </c>
      <c r="Y139">
        <f t="shared" si="18"/>
        <v>1</v>
      </c>
      <c r="Z139">
        <f t="shared" si="18"/>
        <v>1</v>
      </c>
      <c r="AA139">
        <f t="shared" si="19"/>
        <v>0</v>
      </c>
      <c r="AB139" s="8">
        <f t="shared" si="20"/>
        <v>1</v>
      </c>
      <c r="AC139">
        <f t="shared" si="21"/>
        <v>43185.200000000004</v>
      </c>
      <c r="AD139">
        <f t="shared" si="22"/>
        <v>0</v>
      </c>
      <c r="AE139">
        <f t="shared" si="23"/>
        <v>0</v>
      </c>
      <c r="AF139">
        <f t="shared" si="24"/>
        <v>0</v>
      </c>
      <c r="AG139">
        <f t="shared" si="25"/>
        <v>0</v>
      </c>
      <c r="AI139">
        <f t="shared" si="26"/>
        <v>43185.200000000004</v>
      </c>
    </row>
    <row r="140" spans="2:35" x14ac:dyDescent="0.25">
      <c r="B140">
        <v>20346</v>
      </c>
      <c r="C140" t="s">
        <v>201</v>
      </c>
      <c r="D140" s="1" t="s">
        <v>23</v>
      </c>
      <c r="E140" s="1" t="s">
        <v>535</v>
      </c>
      <c r="F140" s="1" t="s">
        <v>106</v>
      </c>
      <c r="G140" s="13">
        <v>0</v>
      </c>
      <c r="H140" s="1">
        <v>0</v>
      </c>
      <c r="J140" s="1">
        <v>1799.8100000000002</v>
      </c>
      <c r="K140" s="1">
        <v>1992.53</v>
      </c>
      <c r="L140" s="1">
        <v>2272.48</v>
      </c>
      <c r="M140" s="1">
        <v>2037.7999999999995</v>
      </c>
      <c r="N140" s="1">
        <v>2006.28</v>
      </c>
      <c r="O140" s="1">
        <v>1637.5099999999998</v>
      </c>
      <c r="P140" s="1">
        <v>1697.5199999999995</v>
      </c>
      <c r="Q140" s="1">
        <v>2140.3700000000003</v>
      </c>
      <c r="R140" s="1">
        <v>1618.48</v>
      </c>
      <c r="S140" s="1">
        <v>2938.1099999999992</v>
      </c>
      <c r="T140" s="1">
        <v>1195</v>
      </c>
      <c r="U140" s="1">
        <v>1688.0499999999997</v>
      </c>
      <c r="W140" s="14" cm="1">
        <f t="array" ref="W140">INDEX(J140:U140, 1, MONTH($W$1))</f>
        <v>1688.0499999999997</v>
      </c>
      <c r="X140" s="14" cm="1">
        <f t="array" ref="X140">SUMPRODUCT((J140:U140) *(($J$1:$U$1)&lt;=$X$1))</f>
        <v>23023.940000000002</v>
      </c>
      <c r="Y140">
        <f t="shared" si="18"/>
        <v>1</v>
      </c>
      <c r="Z140">
        <f t="shared" si="18"/>
        <v>1</v>
      </c>
      <c r="AA140">
        <f t="shared" si="19"/>
        <v>0</v>
      </c>
      <c r="AB140" s="8">
        <f t="shared" si="20"/>
        <v>1</v>
      </c>
      <c r="AC140">
        <f t="shared" si="21"/>
        <v>23023.940000000002</v>
      </c>
      <c r="AD140">
        <f t="shared" si="22"/>
        <v>0</v>
      </c>
      <c r="AE140">
        <f t="shared" si="23"/>
        <v>0</v>
      </c>
      <c r="AF140">
        <f t="shared" si="24"/>
        <v>0</v>
      </c>
      <c r="AG140">
        <f t="shared" si="25"/>
        <v>0</v>
      </c>
      <c r="AI140">
        <f t="shared" si="26"/>
        <v>23023.940000000002</v>
      </c>
    </row>
    <row r="141" spans="2:35" x14ac:dyDescent="0.25">
      <c r="B141">
        <v>20347</v>
      </c>
      <c r="C141" t="s">
        <v>136</v>
      </c>
      <c r="D141" s="1" t="s">
        <v>23</v>
      </c>
      <c r="E141" s="1" t="s">
        <v>535</v>
      </c>
      <c r="F141" s="1" t="s">
        <v>106</v>
      </c>
      <c r="G141" s="13">
        <v>0</v>
      </c>
      <c r="H141" s="1">
        <v>0</v>
      </c>
      <c r="J141" s="1">
        <v>0</v>
      </c>
      <c r="K141" s="1">
        <v>1058.75</v>
      </c>
      <c r="L141" s="1">
        <v>959.1400000000001</v>
      </c>
      <c r="M141" s="1">
        <v>0</v>
      </c>
      <c r="N141" s="1">
        <v>316.64</v>
      </c>
      <c r="O141" s="1">
        <v>0</v>
      </c>
      <c r="P141" s="1">
        <v>1994.7199999999996</v>
      </c>
      <c r="Q141" s="1">
        <v>0</v>
      </c>
      <c r="R141" s="1">
        <v>1132.1200000000001</v>
      </c>
      <c r="S141" s="1">
        <v>338.96</v>
      </c>
      <c r="T141" s="1">
        <v>464.69</v>
      </c>
      <c r="U141" s="1">
        <v>0</v>
      </c>
      <c r="W141" s="14" cm="1">
        <f t="array" ref="W141">INDEX(J141:U141, 1, MONTH($W$1))</f>
        <v>0</v>
      </c>
      <c r="X141" s="14" cm="1">
        <f t="array" ref="X141">SUMPRODUCT((J141:U141) *(($J$1:$U$1)&lt;=$X$1))</f>
        <v>6265.0199999999995</v>
      </c>
      <c r="Y141">
        <f t="shared" si="18"/>
        <v>0</v>
      </c>
      <c r="Z141">
        <f t="shared" si="18"/>
        <v>1</v>
      </c>
      <c r="AA141">
        <f t="shared" si="19"/>
        <v>0</v>
      </c>
      <c r="AB141" s="8">
        <f t="shared" si="20"/>
        <v>0</v>
      </c>
      <c r="AC141">
        <f t="shared" si="21"/>
        <v>0</v>
      </c>
      <c r="AD141">
        <f t="shared" si="22"/>
        <v>0</v>
      </c>
      <c r="AE141">
        <f t="shared" si="23"/>
        <v>0</v>
      </c>
      <c r="AF141">
        <f t="shared" si="24"/>
        <v>0</v>
      </c>
      <c r="AG141">
        <f t="shared" si="25"/>
        <v>0</v>
      </c>
      <c r="AI141">
        <f t="shared" si="26"/>
        <v>6265.0199999999995</v>
      </c>
    </row>
    <row r="142" spans="2:35" x14ac:dyDescent="0.25">
      <c r="B142">
        <v>20348</v>
      </c>
      <c r="C142" t="s">
        <v>777</v>
      </c>
      <c r="D142" s="1" t="s">
        <v>23</v>
      </c>
      <c r="E142" s="1" t="s">
        <v>535</v>
      </c>
      <c r="F142" s="1" t="s">
        <v>106</v>
      </c>
      <c r="G142" s="13">
        <v>0</v>
      </c>
      <c r="H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W142" s="14" cm="1">
        <f t="array" ref="W142">INDEX(J142:U142, 1, MONTH($W$1))</f>
        <v>0</v>
      </c>
      <c r="X142" s="14" cm="1">
        <f t="array" ref="X142">SUMPRODUCT((J142:U142) *(($J$1:$U$1)&lt;=$X$1))</f>
        <v>0</v>
      </c>
      <c r="Y142">
        <f t="shared" si="18"/>
        <v>0</v>
      </c>
      <c r="Z142">
        <f t="shared" si="18"/>
        <v>0</v>
      </c>
      <c r="AA142">
        <f t="shared" si="19"/>
        <v>0</v>
      </c>
      <c r="AB142" s="8">
        <f t="shared" si="20"/>
        <v>0</v>
      </c>
      <c r="AC142">
        <f t="shared" si="21"/>
        <v>0</v>
      </c>
      <c r="AD142">
        <f t="shared" si="22"/>
        <v>0</v>
      </c>
      <c r="AE142">
        <f t="shared" si="23"/>
        <v>0</v>
      </c>
      <c r="AF142">
        <f t="shared" si="24"/>
        <v>0</v>
      </c>
      <c r="AG142">
        <f t="shared" si="25"/>
        <v>0</v>
      </c>
      <c r="AI142">
        <f t="shared" si="26"/>
        <v>0</v>
      </c>
    </row>
    <row r="143" spans="2:35" x14ac:dyDescent="0.25">
      <c r="B143">
        <v>20349</v>
      </c>
      <c r="C143" t="s">
        <v>149</v>
      </c>
      <c r="D143" s="1" t="s">
        <v>23</v>
      </c>
      <c r="E143" s="1" t="s">
        <v>535</v>
      </c>
      <c r="F143" s="1" t="s">
        <v>106</v>
      </c>
      <c r="G143" s="13">
        <v>0</v>
      </c>
      <c r="H143" s="1">
        <v>0</v>
      </c>
      <c r="J143" s="1">
        <v>785.51</v>
      </c>
      <c r="K143" s="1">
        <v>-63</v>
      </c>
      <c r="L143" s="1">
        <v>485.95000000000005</v>
      </c>
      <c r="M143" s="1">
        <v>1002.35</v>
      </c>
      <c r="N143" s="1">
        <v>515.13</v>
      </c>
      <c r="O143" s="1">
        <v>0</v>
      </c>
      <c r="P143" s="1">
        <v>1431.1100000000001</v>
      </c>
      <c r="Q143" s="1">
        <v>402.97</v>
      </c>
      <c r="R143" s="1">
        <v>0</v>
      </c>
      <c r="S143" s="1">
        <v>659.95</v>
      </c>
      <c r="T143" s="1">
        <v>810.11</v>
      </c>
      <c r="U143" s="1">
        <v>534.96</v>
      </c>
      <c r="W143" s="14" cm="1">
        <f t="array" ref="W143">INDEX(J143:U143, 1, MONTH($W$1))</f>
        <v>534.96</v>
      </c>
      <c r="X143" s="14" cm="1">
        <f t="array" ref="X143">SUMPRODUCT((J143:U143) *(($J$1:$U$1)&lt;=$X$1))</f>
        <v>6565.04</v>
      </c>
      <c r="Y143">
        <f t="shared" si="18"/>
        <v>1</v>
      </c>
      <c r="Z143">
        <f t="shared" si="18"/>
        <v>1</v>
      </c>
      <c r="AA143">
        <f t="shared" si="19"/>
        <v>0</v>
      </c>
      <c r="AB143" s="8">
        <f t="shared" si="20"/>
        <v>1</v>
      </c>
      <c r="AC143">
        <f t="shared" si="21"/>
        <v>6565.04</v>
      </c>
      <c r="AD143">
        <f t="shared" si="22"/>
        <v>0</v>
      </c>
      <c r="AE143">
        <f t="shared" si="23"/>
        <v>0</v>
      </c>
      <c r="AF143">
        <f t="shared" si="24"/>
        <v>0</v>
      </c>
      <c r="AG143">
        <f t="shared" si="25"/>
        <v>0</v>
      </c>
      <c r="AI143">
        <f t="shared" si="26"/>
        <v>6565.04</v>
      </c>
    </row>
    <row r="144" spans="2:35" x14ac:dyDescent="0.25">
      <c r="B144">
        <v>20350</v>
      </c>
      <c r="C144" t="s">
        <v>560</v>
      </c>
      <c r="D144" s="1" t="s">
        <v>23</v>
      </c>
      <c r="E144" s="1" t="s">
        <v>535</v>
      </c>
      <c r="F144" s="1" t="s">
        <v>106</v>
      </c>
      <c r="G144" s="13">
        <v>0</v>
      </c>
      <c r="H144" s="1">
        <v>0</v>
      </c>
      <c r="J144" s="1">
        <v>3662.6700000000005</v>
      </c>
      <c r="K144" s="1">
        <v>2006.9800000000002</v>
      </c>
      <c r="L144" s="1">
        <v>4104.33</v>
      </c>
      <c r="M144" s="1">
        <v>2700.2099999999996</v>
      </c>
      <c r="N144" s="1">
        <v>1686.37</v>
      </c>
      <c r="O144" s="1">
        <v>2619.84</v>
      </c>
      <c r="P144" s="1">
        <v>2919.88</v>
      </c>
      <c r="Q144" s="1">
        <v>898.6099999999999</v>
      </c>
      <c r="R144" s="1">
        <v>3858.88</v>
      </c>
      <c r="S144" s="1">
        <v>0</v>
      </c>
      <c r="T144" s="1">
        <v>0</v>
      </c>
      <c r="U144" s="1">
        <v>0</v>
      </c>
      <c r="W144" s="14" cm="1">
        <f t="array" ref="W144">INDEX(J144:U144, 1, MONTH($W$1))</f>
        <v>0</v>
      </c>
      <c r="X144" s="14" cm="1">
        <f t="array" ref="X144">SUMPRODUCT((J144:U144) *(($J$1:$U$1)&lt;=$X$1))</f>
        <v>24457.77</v>
      </c>
      <c r="Y144">
        <f t="shared" si="18"/>
        <v>0</v>
      </c>
      <c r="Z144">
        <f t="shared" si="18"/>
        <v>1</v>
      </c>
      <c r="AA144">
        <f t="shared" si="19"/>
        <v>0</v>
      </c>
      <c r="AB144" s="8">
        <f t="shared" si="20"/>
        <v>1</v>
      </c>
      <c r="AC144">
        <f t="shared" si="21"/>
        <v>24457.77</v>
      </c>
      <c r="AD144">
        <f t="shared" si="22"/>
        <v>0</v>
      </c>
      <c r="AE144">
        <f t="shared" si="23"/>
        <v>0</v>
      </c>
      <c r="AF144">
        <f t="shared" si="24"/>
        <v>0</v>
      </c>
      <c r="AG144">
        <f t="shared" si="25"/>
        <v>0</v>
      </c>
      <c r="AI144">
        <f t="shared" si="26"/>
        <v>24457.77</v>
      </c>
    </row>
    <row r="145" spans="2:35" x14ac:dyDescent="0.25">
      <c r="B145">
        <v>20351</v>
      </c>
      <c r="C145" t="s">
        <v>220</v>
      </c>
      <c r="D145" s="1" t="s">
        <v>23</v>
      </c>
      <c r="E145" s="1" t="s">
        <v>535</v>
      </c>
      <c r="F145" s="1" t="s">
        <v>106</v>
      </c>
      <c r="G145" s="13">
        <v>0</v>
      </c>
      <c r="H145" s="1">
        <v>0</v>
      </c>
      <c r="J145" s="1">
        <v>0</v>
      </c>
      <c r="K145" s="1">
        <v>2904.73</v>
      </c>
      <c r="L145" s="1">
        <v>1724.9</v>
      </c>
      <c r="M145" s="1">
        <v>0</v>
      </c>
      <c r="N145" s="1">
        <v>0</v>
      </c>
      <c r="O145" s="1">
        <v>1076.99</v>
      </c>
      <c r="P145" s="1">
        <v>0</v>
      </c>
      <c r="Q145" s="1">
        <v>2429.06</v>
      </c>
      <c r="R145" s="1">
        <v>851.64</v>
      </c>
      <c r="S145" s="1">
        <v>0</v>
      </c>
      <c r="T145" s="1">
        <v>1399.9700000000003</v>
      </c>
      <c r="U145" s="1">
        <v>1950.59</v>
      </c>
      <c r="W145" s="14" cm="1">
        <f t="array" ref="W145">INDEX(J145:U145, 1, MONTH($W$1))</f>
        <v>1950.59</v>
      </c>
      <c r="X145" s="14" cm="1">
        <f t="array" ref="X145">SUMPRODUCT((J145:U145) *(($J$1:$U$1)&lt;=$X$1))</f>
        <v>12337.880000000001</v>
      </c>
      <c r="Y145">
        <f t="shared" si="18"/>
        <v>1</v>
      </c>
      <c r="Z145">
        <f t="shared" si="18"/>
        <v>1</v>
      </c>
      <c r="AA145">
        <f t="shared" si="19"/>
        <v>0</v>
      </c>
      <c r="AB145" s="8">
        <f t="shared" si="20"/>
        <v>0</v>
      </c>
      <c r="AC145">
        <f t="shared" si="21"/>
        <v>0</v>
      </c>
      <c r="AD145">
        <f t="shared" si="22"/>
        <v>0</v>
      </c>
      <c r="AE145">
        <f t="shared" si="23"/>
        <v>0</v>
      </c>
      <c r="AF145">
        <f t="shared" si="24"/>
        <v>0</v>
      </c>
      <c r="AG145">
        <f t="shared" si="25"/>
        <v>0</v>
      </c>
      <c r="AI145">
        <f t="shared" si="26"/>
        <v>12337.880000000001</v>
      </c>
    </row>
    <row r="146" spans="2:35" x14ac:dyDescent="0.25">
      <c r="B146">
        <v>20353</v>
      </c>
      <c r="C146" t="s">
        <v>291</v>
      </c>
      <c r="D146" s="1" t="s">
        <v>23</v>
      </c>
      <c r="E146" s="1" t="s">
        <v>535</v>
      </c>
      <c r="F146" s="1" t="s">
        <v>106</v>
      </c>
      <c r="G146" s="13">
        <v>0</v>
      </c>
      <c r="H146" s="1">
        <v>0</v>
      </c>
      <c r="J146" s="1">
        <v>0</v>
      </c>
      <c r="K146" s="1">
        <v>0</v>
      </c>
      <c r="L146" s="1">
        <v>177.48000000000002</v>
      </c>
      <c r="M146" s="1">
        <v>0</v>
      </c>
      <c r="N146" s="1">
        <v>1226.97</v>
      </c>
      <c r="O146" s="1">
        <v>0</v>
      </c>
      <c r="P146" s="1">
        <v>0</v>
      </c>
      <c r="Q146" s="1">
        <v>331.98</v>
      </c>
      <c r="R146" s="1">
        <v>0</v>
      </c>
      <c r="S146" s="1">
        <v>0</v>
      </c>
      <c r="T146" s="1">
        <v>0</v>
      </c>
      <c r="U146" s="1">
        <v>0</v>
      </c>
      <c r="W146" s="14" cm="1">
        <f t="array" ref="W146">INDEX(J146:U146, 1, MONTH($W$1))</f>
        <v>0</v>
      </c>
      <c r="X146" s="14" cm="1">
        <f t="array" ref="X146">SUMPRODUCT((J146:U146) *(($J$1:$U$1)&lt;=$X$1))</f>
        <v>1736.43</v>
      </c>
      <c r="Y146">
        <f t="shared" si="18"/>
        <v>0</v>
      </c>
      <c r="Z146">
        <f t="shared" si="18"/>
        <v>1</v>
      </c>
      <c r="AA146">
        <f t="shared" si="19"/>
        <v>0</v>
      </c>
      <c r="AB146" s="8">
        <f t="shared" si="20"/>
        <v>0</v>
      </c>
      <c r="AC146">
        <f t="shared" si="21"/>
        <v>0</v>
      </c>
      <c r="AD146">
        <f t="shared" si="22"/>
        <v>0</v>
      </c>
      <c r="AE146">
        <f t="shared" si="23"/>
        <v>0</v>
      </c>
      <c r="AF146">
        <f t="shared" si="24"/>
        <v>0</v>
      </c>
      <c r="AG146">
        <f t="shared" si="25"/>
        <v>0</v>
      </c>
      <c r="AI146">
        <f t="shared" si="26"/>
        <v>1736.43</v>
      </c>
    </row>
    <row r="147" spans="2:35" x14ac:dyDescent="0.25">
      <c r="B147">
        <v>20357</v>
      </c>
      <c r="C147" t="s">
        <v>778</v>
      </c>
      <c r="D147" s="1" t="s">
        <v>23</v>
      </c>
      <c r="E147" s="1" t="s">
        <v>535</v>
      </c>
      <c r="F147" s="1" t="s">
        <v>106</v>
      </c>
      <c r="G147" s="13">
        <v>0</v>
      </c>
      <c r="H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W147" s="14" cm="1">
        <f t="array" ref="W147">INDEX(J147:U147, 1, MONTH($W$1))</f>
        <v>0</v>
      </c>
      <c r="X147" s="14" cm="1">
        <f t="array" ref="X147">SUMPRODUCT((J147:U147) *(($J$1:$U$1)&lt;=$X$1))</f>
        <v>0</v>
      </c>
      <c r="Y147">
        <f t="shared" si="18"/>
        <v>0</v>
      </c>
      <c r="Z147">
        <f t="shared" si="18"/>
        <v>0</v>
      </c>
      <c r="AA147">
        <f t="shared" si="19"/>
        <v>0</v>
      </c>
      <c r="AB147" s="8">
        <f t="shared" si="20"/>
        <v>0</v>
      </c>
      <c r="AC147">
        <f t="shared" si="21"/>
        <v>0</v>
      </c>
      <c r="AD147">
        <f t="shared" si="22"/>
        <v>0</v>
      </c>
      <c r="AE147">
        <f t="shared" si="23"/>
        <v>0</v>
      </c>
      <c r="AF147">
        <f t="shared" si="24"/>
        <v>0</v>
      </c>
      <c r="AG147">
        <f t="shared" si="25"/>
        <v>0</v>
      </c>
      <c r="AI147">
        <f t="shared" si="26"/>
        <v>0</v>
      </c>
    </row>
    <row r="148" spans="2:35" x14ac:dyDescent="0.25">
      <c r="B148">
        <v>20358</v>
      </c>
      <c r="C148" t="s">
        <v>561</v>
      </c>
      <c r="D148" s="1" t="s">
        <v>23</v>
      </c>
      <c r="E148" s="1" t="s">
        <v>748</v>
      </c>
      <c r="F148" s="1" t="s">
        <v>21</v>
      </c>
      <c r="G148" s="13">
        <v>0</v>
      </c>
      <c r="H148" s="1">
        <v>0</v>
      </c>
      <c r="J148" s="1">
        <v>460.81999999999994</v>
      </c>
      <c r="K148" s="1">
        <v>490.51</v>
      </c>
      <c r="L148" s="1">
        <v>440.67</v>
      </c>
      <c r="M148" s="1">
        <v>492.61</v>
      </c>
      <c r="N148" s="1">
        <v>0</v>
      </c>
      <c r="O148" s="1">
        <v>377.14000000000004</v>
      </c>
      <c r="P148" s="1">
        <v>0</v>
      </c>
      <c r="Q148" s="1">
        <v>448.74</v>
      </c>
      <c r="R148" s="1">
        <v>0</v>
      </c>
      <c r="S148" s="1">
        <v>0</v>
      </c>
      <c r="T148" s="1">
        <v>460.48</v>
      </c>
      <c r="U148" s="1">
        <v>1084.2900000000002</v>
      </c>
      <c r="W148" s="14" cm="1">
        <f t="array" ref="W148">INDEX(J148:U148, 1, MONTH($W$1))</f>
        <v>1084.2900000000002</v>
      </c>
      <c r="X148" s="14" cm="1">
        <f t="array" ref="X148">SUMPRODUCT((J148:U148) *(($J$1:$U$1)&lt;=$X$1))</f>
        <v>4255.26</v>
      </c>
      <c r="Y148">
        <f t="shared" si="18"/>
        <v>1</v>
      </c>
      <c r="Z148">
        <f t="shared" si="18"/>
        <v>1</v>
      </c>
      <c r="AA148">
        <f t="shared" si="19"/>
        <v>0</v>
      </c>
      <c r="AB148" s="8">
        <f t="shared" si="20"/>
        <v>1</v>
      </c>
      <c r="AC148">
        <f t="shared" si="21"/>
        <v>4255.26</v>
      </c>
      <c r="AD148">
        <f t="shared" si="22"/>
        <v>0</v>
      </c>
      <c r="AE148">
        <f t="shared" si="23"/>
        <v>0</v>
      </c>
      <c r="AF148">
        <f t="shared" si="24"/>
        <v>0</v>
      </c>
      <c r="AG148">
        <f t="shared" si="25"/>
        <v>0</v>
      </c>
      <c r="AI148">
        <f t="shared" si="26"/>
        <v>4255.26</v>
      </c>
    </row>
    <row r="149" spans="2:35" x14ac:dyDescent="0.25">
      <c r="B149">
        <v>20360</v>
      </c>
      <c r="C149" t="s">
        <v>562</v>
      </c>
      <c r="D149" s="1" t="s">
        <v>23</v>
      </c>
      <c r="E149" s="1" t="s">
        <v>535</v>
      </c>
      <c r="F149" s="1" t="s">
        <v>106</v>
      </c>
      <c r="G149" s="13">
        <v>0</v>
      </c>
      <c r="H149" s="1">
        <v>0</v>
      </c>
      <c r="J149" s="1">
        <v>0</v>
      </c>
      <c r="K149" s="1">
        <v>0</v>
      </c>
      <c r="L149" s="1">
        <v>0</v>
      </c>
      <c r="M149" s="1">
        <v>1643.69</v>
      </c>
      <c r="N149" s="1">
        <v>499.77</v>
      </c>
      <c r="O149" s="1">
        <v>0</v>
      </c>
      <c r="P149" s="1">
        <v>0</v>
      </c>
      <c r="Q149" s="1">
        <v>1122.1499999999999</v>
      </c>
      <c r="R149" s="1">
        <v>0</v>
      </c>
      <c r="S149" s="1">
        <v>0</v>
      </c>
      <c r="T149" s="1">
        <v>0</v>
      </c>
      <c r="U149" s="1">
        <v>1134.5000000000002</v>
      </c>
      <c r="W149" s="14" cm="1">
        <f t="array" ref="W149">INDEX(J149:U149, 1, MONTH($W$1))</f>
        <v>1134.5000000000002</v>
      </c>
      <c r="X149" s="14" cm="1">
        <f t="array" ref="X149">SUMPRODUCT((J149:U149) *(($J$1:$U$1)&lt;=$X$1))</f>
        <v>4400.1099999999997</v>
      </c>
      <c r="Y149">
        <f t="shared" si="18"/>
        <v>1</v>
      </c>
      <c r="Z149">
        <f t="shared" si="18"/>
        <v>1</v>
      </c>
      <c r="AA149">
        <f t="shared" si="19"/>
        <v>0</v>
      </c>
      <c r="AB149" s="8">
        <f t="shared" si="20"/>
        <v>0</v>
      </c>
      <c r="AC149">
        <f t="shared" si="21"/>
        <v>0</v>
      </c>
      <c r="AD149">
        <f t="shared" si="22"/>
        <v>0</v>
      </c>
      <c r="AE149">
        <f t="shared" si="23"/>
        <v>0</v>
      </c>
      <c r="AF149">
        <f t="shared" si="24"/>
        <v>0</v>
      </c>
      <c r="AG149">
        <f t="shared" si="25"/>
        <v>0</v>
      </c>
      <c r="AI149">
        <f t="shared" si="26"/>
        <v>4400.1099999999997</v>
      </c>
    </row>
    <row r="150" spans="2:35" x14ac:dyDescent="0.25">
      <c r="B150">
        <v>20363</v>
      </c>
      <c r="C150" t="s">
        <v>680</v>
      </c>
      <c r="D150" s="1" t="s">
        <v>23</v>
      </c>
      <c r="E150" s="1" t="s">
        <v>535</v>
      </c>
      <c r="F150" s="1" t="s">
        <v>106</v>
      </c>
      <c r="G150" s="13">
        <v>0</v>
      </c>
      <c r="H150" s="1">
        <v>0</v>
      </c>
      <c r="J150" s="1">
        <v>0</v>
      </c>
      <c r="K150" s="1">
        <v>465.88</v>
      </c>
      <c r="L150" s="1">
        <v>0</v>
      </c>
      <c r="M150" s="1">
        <v>0</v>
      </c>
      <c r="N150" s="1">
        <v>0</v>
      </c>
      <c r="O150" s="1">
        <v>475.36</v>
      </c>
      <c r="P150" s="1">
        <v>0</v>
      </c>
      <c r="Q150" s="1">
        <v>435.55</v>
      </c>
      <c r="R150" s="1">
        <v>0</v>
      </c>
      <c r="S150" s="1">
        <v>0</v>
      </c>
      <c r="T150" s="1">
        <v>0</v>
      </c>
      <c r="U150" s="1">
        <v>0</v>
      </c>
      <c r="W150" s="14" cm="1">
        <f t="array" ref="W150">INDEX(J150:U150, 1, MONTH($W$1))</f>
        <v>0</v>
      </c>
      <c r="X150" s="14" cm="1">
        <f t="array" ref="X150">SUMPRODUCT((J150:U150) *(($J$1:$U$1)&lt;=$X$1))</f>
        <v>1376.79</v>
      </c>
      <c r="Y150">
        <f t="shared" si="18"/>
        <v>0</v>
      </c>
      <c r="Z150">
        <f t="shared" si="18"/>
        <v>1</v>
      </c>
      <c r="AA150">
        <f t="shared" si="19"/>
        <v>0</v>
      </c>
      <c r="AB150" s="8">
        <f t="shared" si="20"/>
        <v>0</v>
      </c>
      <c r="AC150">
        <f t="shared" si="21"/>
        <v>0</v>
      </c>
      <c r="AD150">
        <f t="shared" si="22"/>
        <v>0</v>
      </c>
      <c r="AE150">
        <f t="shared" si="23"/>
        <v>0</v>
      </c>
      <c r="AF150">
        <f t="shared" si="24"/>
        <v>0</v>
      </c>
      <c r="AG150">
        <f t="shared" si="25"/>
        <v>0</v>
      </c>
      <c r="AI150">
        <f t="shared" si="26"/>
        <v>1376.79</v>
      </c>
    </row>
    <row r="151" spans="2:35" x14ac:dyDescent="0.25">
      <c r="B151">
        <v>20364</v>
      </c>
      <c r="C151" t="s">
        <v>292</v>
      </c>
      <c r="D151" s="1" t="s">
        <v>23</v>
      </c>
      <c r="E151" s="1" t="s">
        <v>535</v>
      </c>
      <c r="F151" s="1" t="s">
        <v>106</v>
      </c>
      <c r="G151" s="13">
        <v>0</v>
      </c>
      <c r="H151" s="1">
        <v>0</v>
      </c>
      <c r="J151" s="1">
        <v>0</v>
      </c>
      <c r="K151" s="1">
        <v>668.6</v>
      </c>
      <c r="L151" s="1">
        <v>0</v>
      </c>
      <c r="M151" s="1">
        <v>0</v>
      </c>
      <c r="N151" s="1">
        <v>2070.3599999999997</v>
      </c>
      <c r="O151" s="1">
        <v>0</v>
      </c>
      <c r="P151" s="1">
        <v>0</v>
      </c>
      <c r="Q151" s="1">
        <v>0</v>
      </c>
      <c r="R151" s="1">
        <v>0</v>
      </c>
      <c r="S151" s="1">
        <v>720.04</v>
      </c>
      <c r="T151" s="1">
        <v>0</v>
      </c>
      <c r="U151" s="1">
        <v>0</v>
      </c>
      <c r="W151" s="14" cm="1">
        <f t="array" ref="W151">INDEX(J151:U151, 1, MONTH($W$1))</f>
        <v>0</v>
      </c>
      <c r="X151" s="14" cm="1">
        <f t="array" ref="X151">SUMPRODUCT((J151:U151) *(($J$1:$U$1)&lt;=$X$1))</f>
        <v>3458.9999999999995</v>
      </c>
      <c r="Y151">
        <f t="shared" si="18"/>
        <v>0</v>
      </c>
      <c r="Z151">
        <f t="shared" si="18"/>
        <v>1</v>
      </c>
      <c r="AA151">
        <f t="shared" si="19"/>
        <v>0</v>
      </c>
      <c r="AB151" s="8">
        <f t="shared" si="20"/>
        <v>0</v>
      </c>
      <c r="AC151">
        <f t="shared" si="21"/>
        <v>0</v>
      </c>
      <c r="AD151">
        <f t="shared" si="22"/>
        <v>0</v>
      </c>
      <c r="AE151">
        <f t="shared" si="23"/>
        <v>0</v>
      </c>
      <c r="AF151">
        <f t="shared" si="24"/>
        <v>0</v>
      </c>
      <c r="AG151">
        <f t="shared" si="25"/>
        <v>0</v>
      </c>
      <c r="AI151">
        <f t="shared" si="26"/>
        <v>3458.9999999999995</v>
      </c>
    </row>
    <row r="152" spans="2:35" x14ac:dyDescent="0.25">
      <c r="B152">
        <v>20369</v>
      </c>
      <c r="C152" t="s">
        <v>779</v>
      </c>
      <c r="D152" s="1" t="s">
        <v>23</v>
      </c>
      <c r="E152" s="1" t="s">
        <v>535</v>
      </c>
      <c r="F152" s="1" t="s">
        <v>106</v>
      </c>
      <c r="G152" s="13">
        <v>0</v>
      </c>
      <c r="H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W152" s="14" cm="1">
        <f t="array" ref="W152">INDEX(J152:U152, 1, MONTH($W$1))</f>
        <v>0</v>
      </c>
      <c r="X152" s="14" cm="1">
        <f t="array" ref="X152">SUMPRODUCT((J152:U152) *(($J$1:$U$1)&lt;=$X$1))</f>
        <v>0</v>
      </c>
      <c r="Y152">
        <f t="shared" si="18"/>
        <v>0</v>
      </c>
      <c r="Z152">
        <f t="shared" si="18"/>
        <v>0</v>
      </c>
      <c r="AA152">
        <f t="shared" si="19"/>
        <v>0</v>
      </c>
      <c r="AB152" s="8">
        <f t="shared" si="20"/>
        <v>0</v>
      </c>
      <c r="AC152">
        <f t="shared" si="21"/>
        <v>0</v>
      </c>
      <c r="AD152">
        <f t="shared" si="22"/>
        <v>0</v>
      </c>
      <c r="AE152">
        <f t="shared" si="23"/>
        <v>0</v>
      </c>
      <c r="AF152">
        <f t="shared" si="24"/>
        <v>0</v>
      </c>
      <c r="AG152">
        <f t="shared" si="25"/>
        <v>0</v>
      </c>
      <c r="AI152">
        <f t="shared" si="26"/>
        <v>0</v>
      </c>
    </row>
    <row r="153" spans="2:35" x14ac:dyDescent="0.25">
      <c r="B153">
        <v>20370</v>
      </c>
      <c r="C153" t="s">
        <v>158</v>
      </c>
      <c r="D153" s="1" t="s">
        <v>23</v>
      </c>
      <c r="E153" s="1" t="s">
        <v>535</v>
      </c>
      <c r="F153" s="1" t="s">
        <v>106</v>
      </c>
      <c r="G153" s="13">
        <v>0</v>
      </c>
      <c r="H153" s="1">
        <v>0</v>
      </c>
      <c r="J153" s="1">
        <v>638.93000000000006</v>
      </c>
      <c r="K153" s="1">
        <v>1497.1499999999999</v>
      </c>
      <c r="L153" s="1">
        <v>1237.99</v>
      </c>
      <c r="M153" s="1">
        <v>751.88</v>
      </c>
      <c r="N153" s="1">
        <v>1246.82</v>
      </c>
      <c r="O153" s="1">
        <v>2160.11</v>
      </c>
      <c r="P153" s="1">
        <v>601.25</v>
      </c>
      <c r="Q153" s="1">
        <v>1384.8600000000001</v>
      </c>
      <c r="R153" s="1">
        <v>372.39</v>
      </c>
      <c r="S153" s="1">
        <v>1405</v>
      </c>
      <c r="T153" s="1">
        <v>2531.39</v>
      </c>
      <c r="U153" s="1">
        <v>0</v>
      </c>
      <c r="W153" s="14" cm="1">
        <f t="array" ref="W153">INDEX(J153:U153, 1, MONTH($W$1))</f>
        <v>0</v>
      </c>
      <c r="X153" s="14" cm="1">
        <f t="array" ref="X153">SUMPRODUCT((J153:U153) *(($J$1:$U$1)&lt;=$X$1))</f>
        <v>13827.769999999999</v>
      </c>
      <c r="Y153">
        <f t="shared" si="18"/>
        <v>0</v>
      </c>
      <c r="Z153">
        <f t="shared" si="18"/>
        <v>1</v>
      </c>
      <c r="AA153">
        <f t="shared" si="19"/>
        <v>0</v>
      </c>
      <c r="AB153" s="8">
        <f t="shared" si="20"/>
        <v>1</v>
      </c>
      <c r="AC153">
        <f t="shared" si="21"/>
        <v>13827.769999999999</v>
      </c>
      <c r="AD153">
        <f t="shared" si="22"/>
        <v>0</v>
      </c>
      <c r="AE153">
        <f t="shared" si="23"/>
        <v>0</v>
      </c>
      <c r="AF153">
        <f t="shared" si="24"/>
        <v>0</v>
      </c>
      <c r="AG153">
        <f t="shared" si="25"/>
        <v>0</v>
      </c>
      <c r="AI153">
        <f t="shared" si="26"/>
        <v>13827.769999999999</v>
      </c>
    </row>
    <row r="154" spans="2:35" x14ac:dyDescent="0.25">
      <c r="B154">
        <v>20371</v>
      </c>
      <c r="C154" t="s">
        <v>221</v>
      </c>
      <c r="D154" s="1" t="s">
        <v>23</v>
      </c>
      <c r="E154" s="1" t="s">
        <v>748</v>
      </c>
      <c r="F154" s="1" t="s">
        <v>21</v>
      </c>
      <c r="G154" s="13">
        <v>0</v>
      </c>
      <c r="H154" s="1">
        <v>0</v>
      </c>
      <c r="J154" s="1">
        <v>335.84999999999997</v>
      </c>
      <c r="K154" s="1">
        <v>384.61</v>
      </c>
      <c r="L154" s="1">
        <v>350.93</v>
      </c>
      <c r="M154" s="1">
        <v>177.48000000000002</v>
      </c>
      <c r="N154" s="1">
        <v>1048.71</v>
      </c>
      <c r="O154" s="1">
        <v>508.24</v>
      </c>
      <c r="P154" s="1">
        <v>-564.97</v>
      </c>
      <c r="Q154" s="1">
        <v>741.30000000000007</v>
      </c>
      <c r="R154" s="1">
        <v>0</v>
      </c>
      <c r="S154" s="1">
        <v>574.32999999999993</v>
      </c>
      <c r="T154" s="1">
        <v>383.70000000000005</v>
      </c>
      <c r="U154" s="1">
        <v>0</v>
      </c>
      <c r="W154" s="14" cm="1">
        <f t="array" ref="W154">INDEX(J154:U154, 1, MONTH($W$1))</f>
        <v>0</v>
      </c>
      <c r="X154" s="14" cm="1">
        <f t="array" ref="X154">SUMPRODUCT((J154:U154) *(($J$1:$U$1)&lt;=$X$1))</f>
        <v>3940.1799999999994</v>
      </c>
      <c r="Y154">
        <f t="shared" si="18"/>
        <v>0</v>
      </c>
      <c r="Z154">
        <f t="shared" si="18"/>
        <v>1</v>
      </c>
      <c r="AA154">
        <f t="shared" si="19"/>
        <v>0</v>
      </c>
      <c r="AB154" s="8">
        <f t="shared" si="20"/>
        <v>1</v>
      </c>
      <c r="AC154">
        <f t="shared" si="21"/>
        <v>3940.1799999999994</v>
      </c>
      <c r="AD154">
        <f t="shared" si="22"/>
        <v>0</v>
      </c>
      <c r="AE154">
        <f t="shared" si="23"/>
        <v>0</v>
      </c>
      <c r="AF154">
        <f t="shared" si="24"/>
        <v>0</v>
      </c>
      <c r="AG154">
        <f t="shared" si="25"/>
        <v>0</v>
      </c>
      <c r="AI154">
        <f t="shared" si="26"/>
        <v>3940.1799999999994</v>
      </c>
    </row>
    <row r="155" spans="2:35" x14ac:dyDescent="0.25">
      <c r="B155">
        <v>20374</v>
      </c>
      <c r="C155" t="s">
        <v>681</v>
      </c>
      <c r="D155" s="1" t="s">
        <v>23</v>
      </c>
      <c r="E155" s="1" t="s">
        <v>535</v>
      </c>
      <c r="F155" s="1" t="s">
        <v>106</v>
      </c>
      <c r="G155" s="13">
        <v>0</v>
      </c>
      <c r="H155" s="1">
        <v>0</v>
      </c>
      <c r="J155" s="1">
        <v>0</v>
      </c>
      <c r="K155" s="1">
        <v>662.95</v>
      </c>
      <c r="L155" s="1">
        <v>0</v>
      </c>
      <c r="M155" s="1">
        <v>177.41</v>
      </c>
      <c r="N155" s="1">
        <v>301.82</v>
      </c>
      <c r="O155" s="1">
        <v>470.78</v>
      </c>
      <c r="P155" s="1">
        <v>0</v>
      </c>
      <c r="Q155" s="1">
        <v>316.46999999999997</v>
      </c>
      <c r="R155" s="1">
        <v>0</v>
      </c>
      <c r="S155" s="1">
        <v>700.12000000000012</v>
      </c>
      <c r="T155" s="1">
        <v>0</v>
      </c>
      <c r="U155" s="1">
        <v>0</v>
      </c>
      <c r="W155" s="14" cm="1">
        <f t="array" ref="W155">INDEX(J155:U155, 1, MONTH($W$1))</f>
        <v>0</v>
      </c>
      <c r="X155" s="14" cm="1">
        <f t="array" ref="X155">SUMPRODUCT((J155:U155) *(($J$1:$U$1)&lt;=$X$1))</f>
        <v>2629.55</v>
      </c>
      <c r="Y155">
        <f t="shared" si="18"/>
        <v>0</v>
      </c>
      <c r="Z155">
        <f t="shared" si="18"/>
        <v>1</v>
      </c>
      <c r="AA155">
        <f t="shared" si="19"/>
        <v>0</v>
      </c>
      <c r="AB155" s="8">
        <f t="shared" si="20"/>
        <v>0</v>
      </c>
      <c r="AC155">
        <f t="shared" si="21"/>
        <v>0</v>
      </c>
      <c r="AD155">
        <f t="shared" si="22"/>
        <v>0</v>
      </c>
      <c r="AE155">
        <f t="shared" si="23"/>
        <v>0</v>
      </c>
      <c r="AF155">
        <f t="shared" si="24"/>
        <v>0</v>
      </c>
      <c r="AG155">
        <f t="shared" si="25"/>
        <v>0</v>
      </c>
      <c r="AI155">
        <f t="shared" si="26"/>
        <v>2629.55</v>
      </c>
    </row>
    <row r="156" spans="2:35" x14ac:dyDescent="0.25">
      <c r="B156">
        <v>20376</v>
      </c>
      <c r="C156" t="s">
        <v>256</v>
      </c>
      <c r="D156" s="1" t="s">
        <v>23</v>
      </c>
      <c r="E156" s="1" t="s">
        <v>535</v>
      </c>
      <c r="F156" s="1" t="s">
        <v>106</v>
      </c>
      <c r="G156" s="13">
        <v>0</v>
      </c>
      <c r="H156" s="1">
        <v>0</v>
      </c>
      <c r="J156" s="1">
        <v>1244.52</v>
      </c>
      <c r="K156" s="1">
        <v>550.33999999999992</v>
      </c>
      <c r="L156" s="1">
        <v>0</v>
      </c>
      <c r="M156" s="1">
        <v>1090.83</v>
      </c>
      <c r="N156" s="1">
        <v>0</v>
      </c>
      <c r="O156" s="1">
        <v>1480.66</v>
      </c>
      <c r="P156" s="1">
        <v>0</v>
      </c>
      <c r="Q156" s="1">
        <v>1022.54</v>
      </c>
      <c r="R156" s="1">
        <v>589.18000000000006</v>
      </c>
      <c r="S156" s="1">
        <v>2874.1800000000003</v>
      </c>
      <c r="T156" s="1">
        <v>1869.05</v>
      </c>
      <c r="U156" s="1">
        <v>-39.83</v>
      </c>
      <c r="W156" s="14" cm="1">
        <f t="array" ref="W156">INDEX(J156:U156, 1, MONTH($W$1))</f>
        <v>-39.83</v>
      </c>
      <c r="X156" s="14" cm="1">
        <f t="array" ref="X156">SUMPRODUCT((J156:U156) *(($J$1:$U$1)&lt;=$X$1))</f>
        <v>10681.47</v>
      </c>
      <c r="Y156">
        <f t="shared" si="18"/>
        <v>0</v>
      </c>
      <c r="Z156">
        <f t="shared" si="18"/>
        <v>1</v>
      </c>
      <c r="AA156">
        <f t="shared" si="19"/>
        <v>0</v>
      </c>
      <c r="AB156" s="8">
        <f t="shared" si="20"/>
        <v>1</v>
      </c>
      <c r="AC156">
        <f t="shared" si="21"/>
        <v>10681.47</v>
      </c>
      <c r="AD156">
        <f t="shared" si="22"/>
        <v>0</v>
      </c>
      <c r="AE156">
        <f t="shared" si="23"/>
        <v>0</v>
      </c>
      <c r="AF156">
        <f t="shared" si="24"/>
        <v>0</v>
      </c>
      <c r="AG156">
        <f t="shared" si="25"/>
        <v>0</v>
      </c>
      <c r="AI156">
        <f t="shared" si="26"/>
        <v>10681.47</v>
      </c>
    </row>
    <row r="157" spans="2:35" x14ac:dyDescent="0.25">
      <c r="B157">
        <v>20386</v>
      </c>
      <c r="C157" t="s">
        <v>293</v>
      </c>
      <c r="D157" s="1" t="s">
        <v>23</v>
      </c>
      <c r="E157" s="1" t="s">
        <v>535</v>
      </c>
      <c r="F157" s="1" t="s">
        <v>106</v>
      </c>
      <c r="G157" s="13">
        <v>0</v>
      </c>
      <c r="H157" s="1">
        <v>0</v>
      </c>
      <c r="J157" s="1">
        <v>343.93</v>
      </c>
      <c r="K157" s="1">
        <v>348.48</v>
      </c>
      <c r="L157" s="1">
        <v>337.07</v>
      </c>
      <c r="M157" s="1">
        <v>0</v>
      </c>
      <c r="N157" s="1">
        <v>0</v>
      </c>
      <c r="O157" s="1">
        <v>0</v>
      </c>
      <c r="P157" s="1">
        <v>400.28</v>
      </c>
      <c r="Q157" s="1">
        <v>193.51</v>
      </c>
      <c r="R157" s="1">
        <v>85.74</v>
      </c>
      <c r="S157" s="1">
        <v>526.54</v>
      </c>
      <c r="T157" s="1">
        <v>686.71999999999991</v>
      </c>
      <c r="U157" s="1">
        <v>0</v>
      </c>
      <c r="W157" s="14" cm="1">
        <f t="array" ref="W157">INDEX(J157:U157, 1, MONTH($W$1))</f>
        <v>0</v>
      </c>
      <c r="X157" s="14" cm="1">
        <f t="array" ref="X157">SUMPRODUCT((J157:U157) *(($J$1:$U$1)&lt;=$X$1))</f>
        <v>2922.27</v>
      </c>
      <c r="Y157">
        <f t="shared" si="18"/>
        <v>0</v>
      </c>
      <c r="Z157">
        <f t="shared" si="18"/>
        <v>1</v>
      </c>
      <c r="AA157">
        <f t="shared" si="19"/>
        <v>0</v>
      </c>
      <c r="AB157" s="8">
        <f t="shared" si="20"/>
        <v>1</v>
      </c>
      <c r="AC157">
        <f t="shared" si="21"/>
        <v>2922.27</v>
      </c>
      <c r="AD157">
        <f t="shared" si="22"/>
        <v>0</v>
      </c>
      <c r="AE157">
        <f t="shared" si="23"/>
        <v>0</v>
      </c>
      <c r="AF157">
        <f t="shared" si="24"/>
        <v>0</v>
      </c>
      <c r="AG157">
        <f t="shared" si="25"/>
        <v>0</v>
      </c>
      <c r="AI157">
        <f t="shared" si="26"/>
        <v>2922.27</v>
      </c>
    </row>
    <row r="158" spans="2:35" x14ac:dyDescent="0.25">
      <c r="B158">
        <v>20388</v>
      </c>
      <c r="C158" t="s">
        <v>780</v>
      </c>
      <c r="D158" s="1" t="s">
        <v>23</v>
      </c>
      <c r="E158" s="1" t="s">
        <v>535</v>
      </c>
      <c r="F158" s="1" t="s">
        <v>106</v>
      </c>
      <c r="G158" s="13">
        <v>0</v>
      </c>
      <c r="H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W158" s="14" cm="1">
        <f t="array" ref="W158">INDEX(J158:U158, 1, MONTH($W$1))</f>
        <v>0</v>
      </c>
      <c r="X158" s="14" cm="1">
        <f t="array" ref="X158">SUMPRODUCT((J158:U158) *(($J$1:$U$1)&lt;=$X$1))</f>
        <v>0</v>
      </c>
      <c r="Y158">
        <f t="shared" si="18"/>
        <v>0</v>
      </c>
      <c r="Z158">
        <f t="shared" si="18"/>
        <v>0</v>
      </c>
      <c r="AA158">
        <f t="shared" si="19"/>
        <v>0</v>
      </c>
      <c r="AB158" s="8">
        <f t="shared" si="20"/>
        <v>0</v>
      </c>
      <c r="AC158">
        <f t="shared" si="21"/>
        <v>0</v>
      </c>
      <c r="AD158">
        <f t="shared" si="22"/>
        <v>0</v>
      </c>
      <c r="AE158">
        <f t="shared" si="23"/>
        <v>0</v>
      </c>
      <c r="AF158">
        <f t="shared" si="24"/>
        <v>0</v>
      </c>
      <c r="AG158">
        <f t="shared" si="25"/>
        <v>0</v>
      </c>
      <c r="AI158">
        <f t="shared" si="26"/>
        <v>0</v>
      </c>
    </row>
    <row r="159" spans="2:35" x14ac:dyDescent="0.25">
      <c r="B159">
        <v>20393</v>
      </c>
      <c r="C159" t="s">
        <v>781</v>
      </c>
      <c r="D159" s="1" t="s">
        <v>23</v>
      </c>
      <c r="E159" s="1" t="s">
        <v>535</v>
      </c>
      <c r="F159" s="1" t="s">
        <v>106</v>
      </c>
      <c r="G159" s="13">
        <v>0</v>
      </c>
      <c r="H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W159" s="14" cm="1">
        <f t="array" ref="W159">INDEX(J159:U159, 1, MONTH($W$1))</f>
        <v>0</v>
      </c>
      <c r="X159" s="14" cm="1">
        <f t="array" ref="X159">SUMPRODUCT((J159:U159) *(($J$1:$U$1)&lt;=$X$1))</f>
        <v>0</v>
      </c>
      <c r="Y159">
        <f t="shared" si="18"/>
        <v>0</v>
      </c>
      <c r="Z159">
        <f t="shared" si="18"/>
        <v>0</v>
      </c>
      <c r="AA159">
        <f t="shared" si="19"/>
        <v>0</v>
      </c>
      <c r="AB159" s="8">
        <f t="shared" si="20"/>
        <v>0</v>
      </c>
      <c r="AC159">
        <f t="shared" si="21"/>
        <v>0</v>
      </c>
      <c r="AD159">
        <f t="shared" si="22"/>
        <v>0</v>
      </c>
      <c r="AE159">
        <f t="shared" si="23"/>
        <v>0</v>
      </c>
      <c r="AF159">
        <f t="shared" si="24"/>
        <v>0</v>
      </c>
      <c r="AG159">
        <f t="shared" si="25"/>
        <v>0</v>
      </c>
      <c r="AI159">
        <f t="shared" si="26"/>
        <v>0</v>
      </c>
    </row>
    <row r="160" spans="2:35" x14ac:dyDescent="0.25">
      <c r="B160">
        <v>20395</v>
      </c>
      <c r="C160" t="s">
        <v>66</v>
      </c>
      <c r="D160" s="1" t="s">
        <v>23</v>
      </c>
      <c r="E160" s="1" t="s">
        <v>748</v>
      </c>
      <c r="F160" s="1" t="s">
        <v>21</v>
      </c>
      <c r="G160" s="13">
        <v>0</v>
      </c>
      <c r="H160" s="1">
        <v>0</v>
      </c>
      <c r="J160" s="1">
        <v>1712.5599999999997</v>
      </c>
      <c r="K160" s="1">
        <v>3711.4</v>
      </c>
      <c r="L160" s="1">
        <v>0</v>
      </c>
      <c r="M160" s="1">
        <v>4486.2099999999982</v>
      </c>
      <c r="N160" s="1">
        <v>55.320000000000022</v>
      </c>
      <c r="O160" s="1">
        <v>1181.1200000000001</v>
      </c>
      <c r="P160" s="1">
        <v>0</v>
      </c>
      <c r="Q160" s="1">
        <v>1770.28</v>
      </c>
      <c r="R160" s="1">
        <v>2868.329999999999</v>
      </c>
      <c r="S160" s="1">
        <v>1384.6799999999998</v>
      </c>
      <c r="T160" s="1">
        <v>1314.45</v>
      </c>
      <c r="U160" s="1">
        <v>1741.17</v>
      </c>
      <c r="W160" s="14" cm="1">
        <f t="array" ref="W160">INDEX(J160:U160, 1, MONTH($W$1))</f>
        <v>1741.17</v>
      </c>
      <c r="X160" s="14" cm="1">
        <f t="array" ref="X160">SUMPRODUCT((J160:U160) *(($J$1:$U$1)&lt;=$X$1))</f>
        <v>20225.519999999997</v>
      </c>
      <c r="Y160">
        <f t="shared" si="18"/>
        <v>1</v>
      </c>
      <c r="Z160">
        <f t="shared" si="18"/>
        <v>1</v>
      </c>
      <c r="AA160">
        <f t="shared" si="19"/>
        <v>0</v>
      </c>
      <c r="AB160" s="8">
        <f t="shared" si="20"/>
        <v>1</v>
      </c>
      <c r="AC160">
        <f t="shared" si="21"/>
        <v>20225.519999999997</v>
      </c>
      <c r="AD160">
        <f t="shared" si="22"/>
        <v>0</v>
      </c>
      <c r="AE160">
        <f t="shared" si="23"/>
        <v>0</v>
      </c>
      <c r="AF160">
        <f t="shared" si="24"/>
        <v>0</v>
      </c>
      <c r="AG160">
        <f t="shared" si="25"/>
        <v>0</v>
      </c>
      <c r="AI160">
        <f t="shared" si="26"/>
        <v>20225.519999999997</v>
      </c>
    </row>
    <row r="161" spans="2:35" x14ac:dyDescent="0.25">
      <c r="B161">
        <v>20402</v>
      </c>
      <c r="C161" t="s">
        <v>563</v>
      </c>
      <c r="D161" s="1" t="s">
        <v>23</v>
      </c>
      <c r="E161" s="1" t="s">
        <v>748</v>
      </c>
      <c r="F161" s="1" t="s">
        <v>21</v>
      </c>
      <c r="G161" s="13">
        <v>0</v>
      </c>
      <c r="H161" s="1">
        <v>0</v>
      </c>
      <c r="J161" s="1">
        <v>3393.7599999999998</v>
      </c>
      <c r="K161" s="1">
        <v>1154.5600000000002</v>
      </c>
      <c r="L161" s="1">
        <v>2064.7400000000002</v>
      </c>
      <c r="M161" s="1">
        <v>5092.7999999999984</v>
      </c>
      <c r="N161" s="1">
        <v>3377.7599999999993</v>
      </c>
      <c r="O161" s="1">
        <v>1603.8499999999997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W161" s="14" cm="1">
        <f t="array" ref="W161">INDEX(J161:U161, 1, MONTH($W$1))</f>
        <v>0</v>
      </c>
      <c r="X161" s="14" cm="1">
        <f t="array" ref="X161">SUMPRODUCT((J161:U161) *(($J$1:$U$1)&lt;=$X$1))</f>
        <v>16687.469999999994</v>
      </c>
      <c r="Y161">
        <f t="shared" si="18"/>
        <v>0</v>
      </c>
      <c r="Z161">
        <f t="shared" si="18"/>
        <v>1</v>
      </c>
      <c r="AA161">
        <f t="shared" si="19"/>
        <v>0</v>
      </c>
      <c r="AB161" s="8">
        <f t="shared" si="20"/>
        <v>1</v>
      </c>
      <c r="AC161">
        <f t="shared" si="21"/>
        <v>16687.469999999994</v>
      </c>
      <c r="AD161">
        <f t="shared" si="22"/>
        <v>0</v>
      </c>
      <c r="AE161">
        <f t="shared" si="23"/>
        <v>0</v>
      </c>
      <c r="AF161">
        <f t="shared" si="24"/>
        <v>0</v>
      </c>
      <c r="AG161">
        <f t="shared" si="25"/>
        <v>0</v>
      </c>
      <c r="AI161">
        <f t="shared" si="26"/>
        <v>16687.469999999994</v>
      </c>
    </row>
    <row r="162" spans="2:35" x14ac:dyDescent="0.25">
      <c r="B162">
        <v>20404</v>
      </c>
      <c r="C162" t="s">
        <v>782</v>
      </c>
      <c r="D162" s="1" t="s">
        <v>23</v>
      </c>
      <c r="E162" s="1" t="s">
        <v>535</v>
      </c>
      <c r="F162" s="1" t="s">
        <v>106</v>
      </c>
      <c r="G162" s="13">
        <v>0</v>
      </c>
      <c r="H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W162" s="14" cm="1">
        <f t="array" ref="W162">INDEX(J162:U162, 1, MONTH($W$1))</f>
        <v>0</v>
      </c>
      <c r="X162" s="14" cm="1">
        <f t="array" ref="X162">SUMPRODUCT((J162:U162) *(($J$1:$U$1)&lt;=$X$1))</f>
        <v>0</v>
      </c>
      <c r="Y162">
        <f t="shared" si="18"/>
        <v>0</v>
      </c>
      <c r="Z162">
        <f t="shared" si="18"/>
        <v>0</v>
      </c>
      <c r="AA162">
        <f t="shared" si="19"/>
        <v>0</v>
      </c>
      <c r="AB162" s="8">
        <f t="shared" si="20"/>
        <v>0</v>
      </c>
      <c r="AC162">
        <f t="shared" si="21"/>
        <v>0</v>
      </c>
      <c r="AD162">
        <f t="shared" si="22"/>
        <v>0</v>
      </c>
      <c r="AE162">
        <f t="shared" si="23"/>
        <v>0</v>
      </c>
      <c r="AF162">
        <f t="shared" si="24"/>
        <v>0</v>
      </c>
      <c r="AG162">
        <f t="shared" si="25"/>
        <v>0</v>
      </c>
      <c r="AI162">
        <f t="shared" si="26"/>
        <v>0</v>
      </c>
    </row>
    <row r="163" spans="2:35" x14ac:dyDescent="0.25">
      <c r="B163">
        <v>20413</v>
      </c>
      <c r="C163" t="s">
        <v>294</v>
      </c>
      <c r="D163" s="1" t="s">
        <v>23</v>
      </c>
      <c r="E163" s="1" t="s">
        <v>535</v>
      </c>
      <c r="F163" s="1" t="s">
        <v>106</v>
      </c>
      <c r="G163" s="13">
        <v>0</v>
      </c>
      <c r="H163" s="1">
        <v>0</v>
      </c>
      <c r="J163" s="1">
        <v>0</v>
      </c>
      <c r="K163" s="1">
        <v>922.90000000000009</v>
      </c>
      <c r="L163" s="1">
        <v>0</v>
      </c>
      <c r="M163" s="1">
        <v>424.1</v>
      </c>
      <c r="N163" s="1">
        <v>98.820000000000007</v>
      </c>
      <c r="O163" s="1">
        <v>548.23</v>
      </c>
      <c r="P163" s="1">
        <v>0</v>
      </c>
      <c r="Q163" s="1">
        <v>431.06</v>
      </c>
      <c r="R163" s="1">
        <v>0</v>
      </c>
      <c r="S163" s="1">
        <v>0</v>
      </c>
      <c r="T163" s="1">
        <v>1124.8</v>
      </c>
      <c r="U163" s="1">
        <v>0</v>
      </c>
      <c r="W163" s="14" cm="1">
        <f t="array" ref="W163">INDEX(J163:U163, 1, MONTH($W$1))</f>
        <v>0</v>
      </c>
      <c r="X163" s="14" cm="1">
        <f t="array" ref="X163">SUMPRODUCT((J163:U163) *(($J$1:$U$1)&lt;=$X$1))</f>
        <v>3549.91</v>
      </c>
      <c r="Y163">
        <f t="shared" si="18"/>
        <v>0</v>
      </c>
      <c r="Z163">
        <f t="shared" si="18"/>
        <v>1</v>
      </c>
      <c r="AA163">
        <f t="shared" si="19"/>
        <v>0</v>
      </c>
      <c r="AB163" s="8">
        <f t="shared" si="20"/>
        <v>0</v>
      </c>
      <c r="AC163">
        <f t="shared" si="21"/>
        <v>0</v>
      </c>
      <c r="AD163">
        <f t="shared" si="22"/>
        <v>0</v>
      </c>
      <c r="AE163">
        <f t="shared" si="23"/>
        <v>0</v>
      </c>
      <c r="AF163">
        <f t="shared" si="24"/>
        <v>0</v>
      </c>
      <c r="AG163">
        <f t="shared" si="25"/>
        <v>0</v>
      </c>
      <c r="AI163">
        <f t="shared" si="26"/>
        <v>3549.91</v>
      </c>
    </row>
    <row r="164" spans="2:35" x14ac:dyDescent="0.25">
      <c r="B164">
        <v>20414</v>
      </c>
      <c r="C164" t="s">
        <v>257</v>
      </c>
      <c r="D164" s="1" t="s">
        <v>23</v>
      </c>
      <c r="E164" s="1" t="s">
        <v>535</v>
      </c>
      <c r="F164" s="1" t="s">
        <v>106</v>
      </c>
      <c r="G164" s="13">
        <v>0</v>
      </c>
      <c r="H164" s="1">
        <v>0</v>
      </c>
      <c r="J164" s="1">
        <v>750.88</v>
      </c>
      <c r="K164" s="1">
        <v>1518.27</v>
      </c>
      <c r="L164" s="1">
        <v>0</v>
      </c>
      <c r="M164" s="1">
        <v>441.8</v>
      </c>
      <c r="N164" s="1">
        <v>899.28</v>
      </c>
      <c r="O164" s="1">
        <v>427.24999999999994</v>
      </c>
      <c r="P164" s="1">
        <v>407.09000000000003</v>
      </c>
      <c r="Q164" s="1">
        <v>1154.0999999999999</v>
      </c>
      <c r="R164" s="1">
        <v>401</v>
      </c>
      <c r="S164" s="1">
        <v>752.72000000000014</v>
      </c>
      <c r="T164" s="1">
        <v>508.59999999999997</v>
      </c>
      <c r="U164" s="1">
        <v>1768.23</v>
      </c>
      <c r="W164" s="14" cm="1">
        <f t="array" ref="W164">INDEX(J164:U164, 1, MONTH($W$1))</f>
        <v>1768.23</v>
      </c>
      <c r="X164" s="14" cm="1">
        <f t="array" ref="X164">SUMPRODUCT((J164:U164) *(($J$1:$U$1)&lt;=$X$1))</f>
        <v>9029.2200000000012</v>
      </c>
      <c r="Y164">
        <f t="shared" si="18"/>
        <v>1</v>
      </c>
      <c r="Z164">
        <f t="shared" si="18"/>
        <v>1</v>
      </c>
      <c r="AA164">
        <f t="shared" si="19"/>
        <v>0</v>
      </c>
      <c r="AB164" s="8">
        <f t="shared" si="20"/>
        <v>1</v>
      </c>
      <c r="AC164">
        <f t="shared" si="21"/>
        <v>9029.2200000000012</v>
      </c>
      <c r="AD164">
        <f t="shared" si="22"/>
        <v>0</v>
      </c>
      <c r="AE164">
        <f t="shared" si="23"/>
        <v>0</v>
      </c>
      <c r="AF164">
        <f t="shared" si="24"/>
        <v>0</v>
      </c>
      <c r="AG164">
        <f t="shared" si="25"/>
        <v>0</v>
      </c>
      <c r="AI164">
        <f t="shared" si="26"/>
        <v>9029.2200000000012</v>
      </c>
    </row>
    <row r="165" spans="2:35" x14ac:dyDescent="0.25">
      <c r="B165">
        <v>20417</v>
      </c>
      <c r="C165" t="s">
        <v>261</v>
      </c>
      <c r="D165" s="1" t="s">
        <v>23</v>
      </c>
      <c r="E165" s="1" t="s">
        <v>535</v>
      </c>
      <c r="F165" s="1" t="s">
        <v>106</v>
      </c>
      <c r="G165" s="13">
        <v>0</v>
      </c>
      <c r="H165" s="1">
        <v>0</v>
      </c>
      <c r="J165" s="1">
        <v>0</v>
      </c>
      <c r="K165" s="1">
        <v>652.27</v>
      </c>
      <c r="L165" s="1">
        <v>633.25999999999988</v>
      </c>
      <c r="M165" s="1">
        <v>0</v>
      </c>
      <c r="N165" s="1">
        <v>1488.24</v>
      </c>
      <c r="O165" s="1">
        <v>410.63</v>
      </c>
      <c r="P165" s="1">
        <v>312.16000000000003</v>
      </c>
      <c r="Q165" s="1">
        <v>400.66999999999996</v>
      </c>
      <c r="R165" s="1">
        <v>0</v>
      </c>
      <c r="S165" s="1">
        <v>508.79</v>
      </c>
      <c r="T165" s="1">
        <v>0</v>
      </c>
      <c r="U165" s="1">
        <v>912.59</v>
      </c>
      <c r="W165" s="14" cm="1">
        <f t="array" ref="W165">INDEX(J165:U165, 1, MONTH($W$1))</f>
        <v>912.59</v>
      </c>
      <c r="X165" s="14" cm="1">
        <f t="array" ref="X165">SUMPRODUCT((J165:U165) *(($J$1:$U$1)&lt;=$X$1))</f>
        <v>5318.61</v>
      </c>
      <c r="Y165">
        <f t="shared" si="18"/>
        <v>1</v>
      </c>
      <c r="Z165">
        <f t="shared" si="18"/>
        <v>1</v>
      </c>
      <c r="AA165">
        <f t="shared" si="19"/>
        <v>0</v>
      </c>
      <c r="AB165" s="8">
        <f t="shared" si="20"/>
        <v>0</v>
      </c>
      <c r="AC165">
        <f t="shared" si="21"/>
        <v>0</v>
      </c>
      <c r="AD165">
        <f t="shared" si="22"/>
        <v>0</v>
      </c>
      <c r="AE165">
        <f t="shared" si="23"/>
        <v>0</v>
      </c>
      <c r="AF165">
        <f t="shared" si="24"/>
        <v>0</v>
      </c>
      <c r="AG165">
        <f t="shared" si="25"/>
        <v>0</v>
      </c>
      <c r="AI165">
        <f t="shared" si="26"/>
        <v>5318.61</v>
      </c>
    </row>
    <row r="166" spans="2:35" x14ac:dyDescent="0.25">
      <c r="B166">
        <v>20429</v>
      </c>
      <c r="C166" t="s">
        <v>783</v>
      </c>
      <c r="D166" s="1" t="s">
        <v>23</v>
      </c>
      <c r="E166" s="1" t="s">
        <v>535</v>
      </c>
      <c r="F166" s="1" t="s">
        <v>106</v>
      </c>
      <c r="G166" s="13">
        <v>0</v>
      </c>
      <c r="H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W166" s="14" cm="1">
        <f t="array" ref="W166">INDEX(J166:U166, 1, MONTH($W$1))</f>
        <v>0</v>
      </c>
      <c r="X166" s="14" cm="1">
        <f t="array" ref="X166">SUMPRODUCT((J166:U166) *(($J$1:$U$1)&lt;=$X$1))</f>
        <v>0</v>
      </c>
      <c r="Y166">
        <f t="shared" si="18"/>
        <v>0</v>
      </c>
      <c r="Z166">
        <f t="shared" si="18"/>
        <v>0</v>
      </c>
      <c r="AA166">
        <f t="shared" si="19"/>
        <v>0</v>
      </c>
      <c r="AB166" s="8">
        <f t="shared" si="20"/>
        <v>0</v>
      </c>
      <c r="AC166">
        <f t="shared" si="21"/>
        <v>0</v>
      </c>
      <c r="AD166">
        <f t="shared" si="22"/>
        <v>0</v>
      </c>
      <c r="AE166">
        <f t="shared" si="23"/>
        <v>0</v>
      </c>
      <c r="AF166">
        <f t="shared" si="24"/>
        <v>0</v>
      </c>
      <c r="AG166">
        <f t="shared" si="25"/>
        <v>0</v>
      </c>
      <c r="AI166">
        <f t="shared" si="26"/>
        <v>0</v>
      </c>
    </row>
    <row r="167" spans="2:35" x14ac:dyDescent="0.25">
      <c r="B167">
        <v>20431</v>
      </c>
      <c r="C167" t="s">
        <v>565</v>
      </c>
      <c r="D167" s="1" t="s">
        <v>23</v>
      </c>
      <c r="E167" s="1" t="s">
        <v>535</v>
      </c>
      <c r="F167" s="1" t="s">
        <v>106</v>
      </c>
      <c r="G167" s="13">
        <v>0</v>
      </c>
      <c r="H167" s="1">
        <v>0</v>
      </c>
      <c r="J167" s="1">
        <v>0</v>
      </c>
      <c r="K167" s="1">
        <v>0</v>
      </c>
      <c r="L167" s="1">
        <v>0</v>
      </c>
      <c r="M167" s="1">
        <v>1055.2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W167" s="14" cm="1">
        <f t="array" ref="W167">INDEX(J167:U167, 1, MONTH($W$1))</f>
        <v>0</v>
      </c>
      <c r="X167" s="14" cm="1">
        <f t="array" ref="X167">SUMPRODUCT((J167:U167) *(($J$1:$U$1)&lt;=$X$1))</f>
        <v>1055.2</v>
      </c>
      <c r="Y167">
        <f t="shared" si="18"/>
        <v>0</v>
      </c>
      <c r="Z167">
        <f t="shared" si="18"/>
        <v>1</v>
      </c>
      <c r="AA167">
        <f t="shared" si="19"/>
        <v>0</v>
      </c>
      <c r="AB167" s="8">
        <f t="shared" si="20"/>
        <v>0</v>
      </c>
      <c r="AC167">
        <f t="shared" si="21"/>
        <v>0</v>
      </c>
      <c r="AD167">
        <f t="shared" si="22"/>
        <v>0</v>
      </c>
      <c r="AE167">
        <f t="shared" si="23"/>
        <v>0</v>
      </c>
      <c r="AF167">
        <f t="shared" si="24"/>
        <v>0</v>
      </c>
      <c r="AG167">
        <f t="shared" si="25"/>
        <v>0</v>
      </c>
      <c r="AI167">
        <f t="shared" si="26"/>
        <v>1055.2</v>
      </c>
    </row>
    <row r="168" spans="2:35" x14ac:dyDescent="0.25">
      <c r="B168">
        <v>20433</v>
      </c>
      <c r="C168" t="s">
        <v>250</v>
      </c>
      <c r="D168" s="1" t="s">
        <v>23</v>
      </c>
      <c r="E168" s="1" t="s">
        <v>620</v>
      </c>
      <c r="F168" s="1" t="s">
        <v>620</v>
      </c>
      <c r="G168" s="13">
        <v>0</v>
      </c>
      <c r="H168" s="1">
        <v>0</v>
      </c>
      <c r="J168" s="1">
        <v>2630.4</v>
      </c>
      <c r="K168" s="1">
        <v>1790.4900000000002</v>
      </c>
      <c r="L168" s="1">
        <v>0</v>
      </c>
      <c r="M168" s="1">
        <v>2759.48</v>
      </c>
      <c r="N168" s="1">
        <v>0</v>
      </c>
      <c r="O168" s="1">
        <v>2017.6299999999999</v>
      </c>
      <c r="P168" s="1">
        <v>3099.6699999999996</v>
      </c>
      <c r="Q168" s="1">
        <v>3795.1899999999987</v>
      </c>
      <c r="R168" s="1">
        <v>1833.44</v>
      </c>
      <c r="S168" s="1">
        <v>0</v>
      </c>
      <c r="T168" s="1">
        <v>3338.9799999999996</v>
      </c>
      <c r="U168" s="1">
        <v>2541.2199999999998</v>
      </c>
      <c r="W168" s="14" cm="1">
        <f t="array" ref="W168">INDEX(J168:U168, 1, MONTH($W$1))</f>
        <v>2541.2199999999998</v>
      </c>
      <c r="X168" s="14" cm="1">
        <f t="array" ref="X168">SUMPRODUCT((J168:U168) *(($J$1:$U$1)&lt;=$X$1))</f>
        <v>23806.5</v>
      </c>
      <c r="Y168">
        <f t="shared" si="18"/>
        <v>1</v>
      </c>
      <c r="Z168">
        <f t="shared" si="18"/>
        <v>1</v>
      </c>
      <c r="AA168">
        <f t="shared" si="19"/>
        <v>0</v>
      </c>
      <c r="AB168" s="8">
        <f t="shared" si="20"/>
        <v>1</v>
      </c>
      <c r="AC168">
        <f t="shared" si="21"/>
        <v>23806.5</v>
      </c>
      <c r="AD168">
        <f t="shared" si="22"/>
        <v>0</v>
      </c>
      <c r="AE168">
        <f t="shared" si="23"/>
        <v>0</v>
      </c>
      <c r="AF168">
        <f t="shared" si="24"/>
        <v>0</v>
      </c>
      <c r="AG168">
        <f t="shared" si="25"/>
        <v>0</v>
      </c>
      <c r="AI168">
        <f t="shared" si="26"/>
        <v>23806.5</v>
      </c>
    </row>
    <row r="169" spans="2:35" x14ac:dyDescent="0.25">
      <c r="B169">
        <v>20434</v>
      </c>
      <c r="C169" t="s">
        <v>180</v>
      </c>
      <c r="D169" s="1" t="s">
        <v>23</v>
      </c>
      <c r="E169" s="1" t="s">
        <v>535</v>
      </c>
      <c r="F169" s="1" t="s">
        <v>106</v>
      </c>
      <c r="G169" s="13">
        <v>0</v>
      </c>
      <c r="H169" s="1">
        <v>0</v>
      </c>
      <c r="J169" s="1">
        <v>11424.539999999999</v>
      </c>
      <c r="K169" s="1">
        <v>0</v>
      </c>
      <c r="L169" s="1">
        <v>1981.0400000000002</v>
      </c>
      <c r="M169" s="1">
        <v>1836.43</v>
      </c>
      <c r="N169" s="1">
        <v>1850.79</v>
      </c>
      <c r="O169" s="1">
        <v>2466.7699999999995</v>
      </c>
      <c r="P169" s="1">
        <v>0</v>
      </c>
      <c r="Q169" s="1">
        <v>4323.9799999999987</v>
      </c>
      <c r="R169" s="1">
        <v>0</v>
      </c>
      <c r="S169" s="1">
        <v>0</v>
      </c>
      <c r="T169" s="1">
        <v>5914.8699999999981</v>
      </c>
      <c r="U169" s="1">
        <v>4466.3899999999994</v>
      </c>
      <c r="W169" s="14" cm="1">
        <f t="array" ref="W169">INDEX(J169:U169, 1, MONTH($W$1))</f>
        <v>4466.3899999999994</v>
      </c>
      <c r="X169" s="14" cm="1">
        <f t="array" ref="X169">SUMPRODUCT((J169:U169) *(($J$1:$U$1)&lt;=$X$1))</f>
        <v>34264.81</v>
      </c>
      <c r="Y169">
        <f t="shared" si="18"/>
        <v>1</v>
      </c>
      <c r="Z169">
        <f t="shared" si="18"/>
        <v>1</v>
      </c>
      <c r="AA169">
        <f t="shared" si="19"/>
        <v>0</v>
      </c>
      <c r="AB169" s="8">
        <f t="shared" si="20"/>
        <v>1</v>
      </c>
      <c r="AC169">
        <f t="shared" si="21"/>
        <v>34264.81</v>
      </c>
      <c r="AD169">
        <f t="shared" si="22"/>
        <v>0</v>
      </c>
      <c r="AE169">
        <f t="shared" si="23"/>
        <v>0</v>
      </c>
      <c r="AF169">
        <f t="shared" si="24"/>
        <v>0</v>
      </c>
      <c r="AG169">
        <f t="shared" si="25"/>
        <v>0</v>
      </c>
      <c r="AI169">
        <f t="shared" si="26"/>
        <v>34264.81</v>
      </c>
    </row>
    <row r="170" spans="2:35" x14ac:dyDescent="0.25">
      <c r="B170">
        <v>20439</v>
      </c>
      <c r="C170" t="s">
        <v>682</v>
      </c>
      <c r="D170" s="1" t="s">
        <v>23</v>
      </c>
      <c r="E170" s="1" t="s">
        <v>535</v>
      </c>
      <c r="F170" s="1" t="s">
        <v>106</v>
      </c>
      <c r="G170" s="13">
        <v>0</v>
      </c>
      <c r="H170" s="1">
        <v>0</v>
      </c>
      <c r="J170" s="1">
        <v>442.19</v>
      </c>
      <c r="K170" s="1">
        <v>0</v>
      </c>
      <c r="L170" s="1">
        <v>0</v>
      </c>
      <c r="M170" s="1">
        <v>0</v>
      </c>
      <c r="N170" s="1">
        <v>941.15</v>
      </c>
      <c r="O170" s="1">
        <v>329.72999999999996</v>
      </c>
      <c r="P170" s="1">
        <v>0</v>
      </c>
      <c r="Q170" s="1">
        <v>355.66000000000008</v>
      </c>
      <c r="R170" s="1">
        <v>0</v>
      </c>
      <c r="S170" s="1">
        <v>828.46000000000015</v>
      </c>
      <c r="T170" s="1">
        <v>312.72000000000003</v>
      </c>
      <c r="U170" s="1">
        <v>0</v>
      </c>
      <c r="W170" s="14" cm="1">
        <f t="array" ref="W170">INDEX(J170:U170, 1, MONTH($W$1))</f>
        <v>0</v>
      </c>
      <c r="X170" s="14" cm="1">
        <f t="array" ref="X170">SUMPRODUCT((J170:U170) *(($J$1:$U$1)&lt;=$X$1))</f>
        <v>3209.91</v>
      </c>
      <c r="Y170">
        <f t="shared" si="18"/>
        <v>0</v>
      </c>
      <c r="Z170">
        <f t="shared" si="18"/>
        <v>1</v>
      </c>
      <c r="AA170">
        <f t="shared" si="19"/>
        <v>0</v>
      </c>
      <c r="AB170" s="8">
        <f t="shared" si="20"/>
        <v>1</v>
      </c>
      <c r="AC170">
        <f t="shared" si="21"/>
        <v>3209.91</v>
      </c>
      <c r="AD170">
        <f t="shared" si="22"/>
        <v>0</v>
      </c>
      <c r="AE170">
        <f t="shared" si="23"/>
        <v>0</v>
      </c>
      <c r="AF170">
        <f t="shared" si="24"/>
        <v>0</v>
      </c>
      <c r="AG170">
        <f t="shared" si="25"/>
        <v>0</v>
      </c>
      <c r="AI170">
        <f t="shared" si="26"/>
        <v>3209.91</v>
      </c>
    </row>
    <row r="171" spans="2:35" x14ac:dyDescent="0.25">
      <c r="B171">
        <v>20441</v>
      </c>
      <c r="C171" t="s">
        <v>137</v>
      </c>
      <c r="D171" s="1" t="s">
        <v>23</v>
      </c>
      <c r="E171" s="1" t="s">
        <v>535</v>
      </c>
      <c r="F171" s="1" t="s">
        <v>106</v>
      </c>
      <c r="G171" s="13">
        <v>0</v>
      </c>
      <c r="H171" s="1">
        <v>0</v>
      </c>
      <c r="J171" s="1">
        <v>1586.6699999999998</v>
      </c>
      <c r="K171" s="1">
        <v>0</v>
      </c>
      <c r="L171" s="1">
        <v>467.42999999999995</v>
      </c>
      <c r="M171" s="1">
        <v>418.68</v>
      </c>
      <c r="N171" s="1">
        <v>546.79</v>
      </c>
      <c r="O171" s="1">
        <v>0</v>
      </c>
      <c r="P171" s="1">
        <v>1857.8100000000002</v>
      </c>
      <c r="Q171" s="1">
        <v>321.54000000000002</v>
      </c>
      <c r="R171" s="1">
        <v>591.91999999999996</v>
      </c>
      <c r="S171" s="1">
        <v>0</v>
      </c>
      <c r="T171" s="1">
        <v>1294.42</v>
      </c>
      <c r="U171" s="1">
        <v>207.73000000000002</v>
      </c>
      <c r="W171" s="14" cm="1">
        <f t="array" ref="W171">INDEX(J171:U171, 1, MONTH($W$1))</f>
        <v>207.73000000000002</v>
      </c>
      <c r="X171" s="14" cm="1">
        <f t="array" ref="X171">SUMPRODUCT((J171:U171) *(($J$1:$U$1)&lt;=$X$1))</f>
        <v>7292.99</v>
      </c>
      <c r="Y171">
        <f t="shared" si="18"/>
        <v>1</v>
      </c>
      <c r="Z171">
        <f t="shared" si="18"/>
        <v>1</v>
      </c>
      <c r="AA171">
        <f t="shared" si="19"/>
        <v>0</v>
      </c>
      <c r="AB171" s="8">
        <f t="shared" si="20"/>
        <v>1</v>
      </c>
      <c r="AC171">
        <f t="shared" si="21"/>
        <v>7292.99</v>
      </c>
      <c r="AD171">
        <f t="shared" si="22"/>
        <v>0</v>
      </c>
      <c r="AE171">
        <f t="shared" si="23"/>
        <v>0</v>
      </c>
      <c r="AF171">
        <f t="shared" si="24"/>
        <v>0</v>
      </c>
      <c r="AG171">
        <f t="shared" si="25"/>
        <v>0</v>
      </c>
      <c r="AI171">
        <f t="shared" si="26"/>
        <v>7292.99</v>
      </c>
    </row>
    <row r="172" spans="2:35" x14ac:dyDescent="0.25">
      <c r="B172">
        <v>20443</v>
      </c>
      <c r="C172" t="s">
        <v>566</v>
      </c>
      <c r="D172" s="1" t="s">
        <v>23</v>
      </c>
      <c r="E172" s="1" t="s">
        <v>535</v>
      </c>
      <c r="F172" s="1" t="s">
        <v>106</v>
      </c>
      <c r="G172" s="13">
        <v>0</v>
      </c>
      <c r="H172" s="1">
        <v>0</v>
      </c>
      <c r="J172" s="1">
        <v>0</v>
      </c>
      <c r="K172" s="1">
        <v>394.38</v>
      </c>
      <c r="L172" s="1">
        <v>0</v>
      </c>
      <c r="M172" s="1">
        <v>684.39</v>
      </c>
      <c r="N172" s="1">
        <v>0</v>
      </c>
      <c r="O172" s="1">
        <v>503.32000000000005</v>
      </c>
      <c r="P172" s="1">
        <v>0</v>
      </c>
      <c r="Q172" s="1">
        <v>0</v>
      </c>
      <c r="R172" s="1">
        <v>0</v>
      </c>
      <c r="S172" s="1">
        <v>366.12</v>
      </c>
      <c r="T172" s="1">
        <v>418.42000000000007</v>
      </c>
      <c r="U172" s="1">
        <v>0</v>
      </c>
      <c r="W172" s="14" cm="1">
        <f t="array" ref="W172">INDEX(J172:U172, 1, MONTH($W$1))</f>
        <v>0</v>
      </c>
      <c r="X172" s="14" cm="1">
        <f t="array" ref="X172">SUMPRODUCT((J172:U172) *(($J$1:$U$1)&lt;=$X$1))</f>
        <v>2366.63</v>
      </c>
      <c r="Y172">
        <f t="shared" si="18"/>
        <v>0</v>
      </c>
      <c r="Z172">
        <f t="shared" si="18"/>
        <v>1</v>
      </c>
      <c r="AA172">
        <f t="shared" si="19"/>
        <v>0</v>
      </c>
      <c r="AB172" s="8">
        <f t="shared" si="20"/>
        <v>0</v>
      </c>
      <c r="AC172">
        <f t="shared" si="21"/>
        <v>0</v>
      </c>
      <c r="AD172">
        <f t="shared" si="22"/>
        <v>0</v>
      </c>
      <c r="AE172">
        <f t="shared" si="23"/>
        <v>0</v>
      </c>
      <c r="AF172">
        <f t="shared" si="24"/>
        <v>0</v>
      </c>
      <c r="AG172">
        <f t="shared" si="25"/>
        <v>0</v>
      </c>
      <c r="AI172">
        <f t="shared" si="26"/>
        <v>2366.63</v>
      </c>
    </row>
    <row r="173" spans="2:35" x14ac:dyDescent="0.25">
      <c r="B173">
        <v>20444</v>
      </c>
      <c r="C173" t="s">
        <v>295</v>
      </c>
      <c r="D173" s="1" t="s">
        <v>23</v>
      </c>
      <c r="E173" s="1" t="s">
        <v>535</v>
      </c>
      <c r="F173" s="1" t="s">
        <v>106</v>
      </c>
      <c r="G173" s="13">
        <v>0</v>
      </c>
      <c r="H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2132.7200000000003</v>
      </c>
      <c r="Q173" s="1">
        <v>0</v>
      </c>
      <c r="R173" s="1">
        <v>0</v>
      </c>
      <c r="S173" s="1">
        <v>0</v>
      </c>
      <c r="T173" s="1">
        <v>1544.63</v>
      </c>
      <c r="U173" s="1">
        <v>0</v>
      </c>
      <c r="W173" s="14" cm="1">
        <f t="array" ref="W173">INDEX(J173:U173, 1, MONTH($W$1))</f>
        <v>0</v>
      </c>
      <c r="X173" s="14" cm="1">
        <f t="array" ref="X173">SUMPRODUCT((J173:U173) *(($J$1:$U$1)&lt;=$X$1))</f>
        <v>3677.3500000000004</v>
      </c>
      <c r="Y173">
        <f t="shared" si="18"/>
        <v>0</v>
      </c>
      <c r="Z173">
        <f t="shared" si="18"/>
        <v>1</v>
      </c>
      <c r="AA173">
        <f t="shared" si="19"/>
        <v>0</v>
      </c>
      <c r="AB173" s="8">
        <f t="shared" si="20"/>
        <v>0</v>
      </c>
      <c r="AC173">
        <f t="shared" si="21"/>
        <v>0</v>
      </c>
      <c r="AD173">
        <f t="shared" si="22"/>
        <v>0</v>
      </c>
      <c r="AE173">
        <f t="shared" si="23"/>
        <v>0</v>
      </c>
      <c r="AF173">
        <f t="shared" si="24"/>
        <v>0</v>
      </c>
      <c r="AG173">
        <f t="shared" si="25"/>
        <v>0</v>
      </c>
      <c r="AI173">
        <f t="shared" si="26"/>
        <v>3677.3500000000004</v>
      </c>
    </row>
    <row r="174" spans="2:35" x14ac:dyDescent="0.25">
      <c r="B174">
        <v>20445</v>
      </c>
      <c r="C174" t="s">
        <v>72</v>
      </c>
      <c r="D174" s="1" t="s">
        <v>23</v>
      </c>
      <c r="E174" s="1" t="s">
        <v>535</v>
      </c>
      <c r="F174" s="1" t="s">
        <v>106</v>
      </c>
      <c r="G174" s="13">
        <v>0</v>
      </c>
      <c r="H174" s="1">
        <v>0</v>
      </c>
      <c r="J174" s="1">
        <v>1506.33</v>
      </c>
      <c r="K174" s="1">
        <v>1098.9000000000001</v>
      </c>
      <c r="L174" s="1">
        <v>1817.1999999999996</v>
      </c>
      <c r="M174" s="1">
        <v>1137.4699999999998</v>
      </c>
      <c r="N174" s="1">
        <v>3238.1999999999994</v>
      </c>
      <c r="O174" s="1">
        <v>1108.0899999999999</v>
      </c>
      <c r="P174" s="1">
        <v>322.2</v>
      </c>
      <c r="Q174" s="1">
        <v>1492.37</v>
      </c>
      <c r="R174" s="1">
        <v>3185.29</v>
      </c>
      <c r="S174" s="1">
        <v>511.22</v>
      </c>
      <c r="T174" s="1">
        <v>4715.3399999999992</v>
      </c>
      <c r="U174" s="1">
        <v>337.41999999999996</v>
      </c>
      <c r="W174" s="14" cm="1">
        <f t="array" ref="W174">INDEX(J174:U174, 1, MONTH($W$1))</f>
        <v>337.41999999999996</v>
      </c>
      <c r="X174" s="14" cm="1">
        <f t="array" ref="X174">SUMPRODUCT((J174:U174) *(($J$1:$U$1)&lt;=$X$1))</f>
        <v>20470.029999999995</v>
      </c>
      <c r="Y174">
        <f t="shared" si="18"/>
        <v>1</v>
      </c>
      <c r="Z174">
        <f t="shared" si="18"/>
        <v>1</v>
      </c>
      <c r="AA174">
        <f t="shared" si="19"/>
        <v>0</v>
      </c>
      <c r="AB174" s="8">
        <f t="shared" si="20"/>
        <v>1</v>
      </c>
      <c r="AC174">
        <f t="shared" si="21"/>
        <v>20470.029999999995</v>
      </c>
      <c r="AD174">
        <f t="shared" si="22"/>
        <v>0</v>
      </c>
      <c r="AE174">
        <f t="shared" si="23"/>
        <v>0</v>
      </c>
      <c r="AF174">
        <f t="shared" si="24"/>
        <v>0</v>
      </c>
      <c r="AG174">
        <f t="shared" si="25"/>
        <v>0</v>
      </c>
      <c r="AI174">
        <f t="shared" si="26"/>
        <v>20470.029999999995</v>
      </c>
    </row>
    <row r="175" spans="2:35" x14ac:dyDescent="0.25">
      <c r="B175">
        <v>20447</v>
      </c>
      <c r="C175" t="s">
        <v>784</v>
      </c>
      <c r="D175" s="1" t="s">
        <v>23</v>
      </c>
      <c r="E175" s="1" t="s">
        <v>748</v>
      </c>
      <c r="F175" s="1" t="s">
        <v>21</v>
      </c>
      <c r="G175" s="13">
        <v>0</v>
      </c>
      <c r="H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W175" s="14" cm="1">
        <f t="array" ref="W175">INDEX(J175:U175, 1, MONTH($W$1))</f>
        <v>0</v>
      </c>
      <c r="X175" s="14" cm="1">
        <f t="array" ref="X175">SUMPRODUCT((J175:U175) *(($J$1:$U$1)&lt;=$X$1))</f>
        <v>0</v>
      </c>
      <c r="Y175">
        <f t="shared" si="18"/>
        <v>0</v>
      </c>
      <c r="Z175">
        <f t="shared" si="18"/>
        <v>0</v>
      </c>
      <c r="AA175">
        <f t="shared" si="19"/>
        <v>0</v>
      </c>
      <c r="AB175" s="8">
        <f t="shared" si="20"/>
        <v>0</v>
      </c>
      <c r="AC175">
        <f t="shared" si="21"/>
        <v>0</v>
      </c>
      <c r="AD175">
        <f t="shared" si="22"/>
        <v>0</v>
      </c>
      <c r="AE175">
        <f t="shared" si="23"/>
        <v>0</v>
      </c>
      <c r="AF175">
        <f t="shared" si="24"/>
        <v>0</v>
      </c>
      <c r="AG175">
        <f t="shared" si="25"/>
        <v>0</v>
      </c>
      <c r="AI175">
        <f t="shared" si="26"/>
        <v>0</v>
      </c>
    </row>
    <row r="176" spans="2:35" x14ac:dyDescent="0.25">
      <c r="B176">
        <v>20448</v>
      </c>
      <c r="C176" t="s">
        <v>252</v>
      </c>
      <c r="D176" s="1" t="s">
        <v>23</v>
      </c>
      <c r="E176" s="1" t="s">
        <v>748</v>
      </c>
      <c r="F176" s="1" t="s">
        <v>21</v>
      </c>
      <c r="G176" s="13">
        <v>0</v>
      </c>
      <c r="H176" s="1">
        <v>0</v>
      </c>
      <c r="J176" s="1">
        <v>615.44000000000005</v>
      </c>
      <c r="K176" s="1">
        <v>1873.9</v>
      </c>
      <c r="L176" s="1">
        <v>862.81000000000006</v>
      </c>
      <c r="M176" s="1">
        <v>790.58</v>
      </c>
      <c r="N176" s="1">
        <v>544.54</v>
      </c>
      <c r="O176" s="1">
        <v>1211.0999999999999</v>
      </c>
      <c r="P176" s="1">
        <v>765.75</v>
      </c>
      <c r="Q176" s="1">
        <v>975.43</v>
      </c>
      <c r="R176" s="1">
        <v>1012.85</v>
      </c>
      <c r="S176" s="1">
        <v>0</v>
      </c>
      <c r="T176" s="1">
        <v>1509.7400000000002</v>
      </c>
      <c r="U176" s="1">
        <v>876.32</v>
      </c>
      <c r="W176" s="14" cm="1">
        <f t="array" ref="W176">INDEX(J176:U176, 1, MONTH($W$1))</f>
        <v>876.32</v>
      </c>
      <c r="X176" s="14" cm="1">
        <f t="array" ref="X176">SUMPRODUCT((J176:U176) *(($J$1:$U$1)&lt;=$X$1))</f>
        <v>11038.460000000001</v>
      </c>
      <c r="Y176">
        <f t="shared" si="18"/>
        <v>1</v>
      </c>
      <c r="Z176">
        <f t="shared" si="18"/>
        <v>1</v>
      </c>
      <c r="AA176">
        <f t="shared" si="19"/>
        <v>0</v>
      </c>
      <c r="AB176" s="8">
        <f t="shared" si="20"/>
        <v>1</v>
      </c>
      <c r="AC176">
        <f t="shared" si="21"/>
        <v>11038.460000000001</v>
      </c>
      <c r="AD176">
        <f t="shared" si="22"/>
        <v>0</v>
      </c>
      <c r="AE176">
        <f t="shared" si="23"/>
        <v>0</v>
      </c>
      <c r="AF176">
        <f t="shared" si="24"/>
        <v>0</v>
      </c>
      <c r="AG176">
        <f t="shared" si="25"/>
        <v>0</v>
      </c>
      <c r="AI176">
        <f t="shared" si="26"/>
        <v>11038.460000000001</v>
      </c>
    </row>
    <row r="177" spans="2:35" x14ac:dyDescent="0.25">
      <c r="B177">
        <v>20449</v>
      </c>
      <c r="C177" t="s">
        <v>683</v>
      </c>
      <c r="D177" s="1" t="s">
        <v>23</v>
      </c>
      <c r="E177" s="1" t="s">
        <v>535</v>
      </c>
      <c r="F177" s="1" t="s">
        <v>106</v>
      </c>
      <c r="G177" s="13">
        <v>0</v>
      </c>
      <c r="H177" s="1">
        <v>0</v>
      </c>
      <c r="J177" s="1">
        <v>0</v>
      </c>
      <c r="K177" s="1">
        <v>0</v>
      </c>
      <c r="L177" s="1">
        <v>309.57000000000005</v>
      </c>
      <c r="M177" s="1">
        <v>0</v>
      </c>
      <c r="N177" s="1">
        <v>0</v>
      </c>
      <c r="O177" s="1">
        <v>381.17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209.75</v>
      </c>
      <c r="W177" s="14" cm="1">
        <f t="array" ref="W177">INDEX(J177:U177, 1, MONTH($W$1))</f>
        <v>209.75</v>
      </c>
      <c r="X177" s="14" cm="1">
        <f t="array" ref="X177">SUMPRODUCT((J177:U177) *(($J$1:$U$1)&lt;=$X$1))</f>
        <v>900.49</v>
      </c>
      <c r="Y177">
        <f t="shared" si="18"/>
        <v>1</v>
      </c>
      <c r="Z177">
        <f t="shared" si="18"/>
        <v>1</v>
      </c>
      <c r="AA177">
        <f t="shared" si="19"/>
        <v>0</v>
      </c>
      <c r="AB177" s="8">
        <f t="shared" si="20"/>
        <v>0</v>
      </c>
      <c r="AC177">
        <f t="shared" si="21"/>
        <v>0</v>
      </c>
      <c r="AD177">
        <f t="shared" si="22"/>
        <v>0</v>
      </c>
      <c r="AE177">
        <f t="shared" si="23"/>
        <v>0</v>
      </c>
      <c r="AF177">
        <f t="shared" si="24"/>
        <v>0</v>
      </c>
      <c r="AG177">
        <f t="shared" si="25"/>
        <v>0</v>
      </c>
      <c r="AI177">
        <f t="shared" si="26"/>
        <v>900.49</v>
      </c>
    </row>
    <row r="178" spans="2:35" x14ac:dyDescent="0.25">
      <c r="B178">
        <v>20452</v>
      </c>
      <c r="C178" t="s">
        <v>567</v>
      </c>
      <c r="D178" s="1" t="s">
        <v>23</v>
      </c>
      <c r="E178" s="1" t="s">
        <v>535</v>
      </c>
      <c r="F178" s="1" t="s">
        <v>106</v>
      </c>
      <c r="G178" s="13">
        <v>0</v>
      </c>
      <c r="H178" s="1">
        <v>0</v>
      </c>
      <c r="J178" s="1">
        <v>1870.66</v>
      </c>
      <c r="K178" s="1">
        <v>0</v>
      </c>
      <c r="L178" s="1">
        <v>0</v>
      </c>
      <c r="M178" s="1">
        <v>1225.45</v>
      </c>
      <c r="N178" s="1">
        <v>1553.08</v>
      </c>
      <c r="O178" s="1">
        <v>0</v>
      </c>
      <c r="P178" s="1">
        <v>473.94</v>
      </c>
      <c r="Q178" s="1">
        <v>905.08</v>
      </c>
      <c r="R178" s="1">
        <v>0</v>
      </c>
      <c r="S178" s="1">
        <v>1087.56</v>
      </c>
      <c r="T178" s="1">
        <v>0</v>
      </c>
      <c r="U178" s="1">
        <v>937.95</v>
      </c>
      <c r="W178" s="14" cm="1">
        <f t="array" ref="W178">INDEX(J178:U178, 1, MONTH($W$1))</f>
        <v>937.95</v>
      </c>
      <c r="X178" s="14" cm="1">
        <f t="array" ref="X178">SUMPRODUCT((J178:U178) *(($J$1:$U$1)&lt;=$X$1))</f>
        <v>8053.72</v>
      </c>
      <c r="Y178">
        <f t="shared" si="18"/>
        <v>1</v>
      </c>
      <c r="Z178">
        <f t="shared" si="18"/>
        <v>1</v>
      </c>
      <c r="AA178">
        <f t="shared" si="19"/>
        <v>0</v>
      </c>
      <c r="AB178" s="8">
        <f t="shared" si="20"/>
        <v>1</v>
      </c>
      <c r="AC178">
        <f t="shared" si="21"/>
        <v>8053.72</v>
      </c>
      <c r="AD178">
        <f t="shared" si="22"/>
        <v>0</v>
      </c>
      <c r="AE178">
        <f t="shared" si="23"/>
        <v>0</v>
      </c>
      <c r="AF178">
        <f t="shared" si="24"/>
        <v>0</v>
      </c>
      <c r="AG178">
        <f t="shared" si="25"/>
        <v>0</v>
      </c>
      <c r="AI178">
        <f t="shared" si="26"/>
        <v>8053.72</v>
      </c>
    </row>
    <row r="179" spans="2:35" x14ac:dyDescent="0.25">
      <c r="B179">
        <v>20454</v>
      </c>
      <c r="C179" t="s">
        <v>262</v>
      </c>
      <c r="D179" s="1" t="s">
        <v>23</v>
      </c>
      <c r="E179" s="1" t="s">
        <v>535</v>
      </c>
      <c r="F179" s="1" t="s">
        <v>106</v>
      </c>
      <c r="G179" s="13">
        <v>0</v>
      </c>
      <c r="H179" s="1">
        <v>0</v>
      </c>
      <c r="J179" s="1">
        <v>2264.71</v>
      </c>
      <c r="K179" s="1">
        <v>0</v>
      </c>
      <c r="L179" s="1">
        <v>870.41000000000008</v>
      </c>
      <c r="M179" s="1">
        <v>1308.98</v>
      </c>
      <c r="N179" s="1">
        <v>1076.3</v>
      </c>
      <c r="O179" s="1">
        <v>1172.08</v>
      </c>
      <c r="P179" s="1">
        <v>1497.49</v>
      </c>
      <c r="Q179" s="1">
        <v>994.70000000000016</v>
      </c>
      <c r="R179" s="1">
        <v>1161.45</v>
      </c>
      <c r="S179" s="1">
        <v>1056.45</v>
      </c>
      <c r="T179" s="1">
        <v>1068.9999999999998</v>
      </c>
      <c r="U179" s="1">
        <v>561.32000000000005</v>
      </c>
      <c r="W179" s="14" cm="1">
        <f t="array" ref="W179">INDEX(J179:U179, 1, MONTH($W$1))</f>
        <v>561.32000000000005</v>
      </c>
      <c r="X179" s="14" cm="1">
        <f t="array" ref="X179">SUMPRODUCT((J179:U179) *(($J$1:$U$1)&lt;=$X$1))</f>
        <v>13032.890000000001</v>
      </c>
      <c r="Y179">
        <f t="shared" si="18"/>
        <v>1</v>
      </c>
      <c r="Z179">
        <f t="shared" si="18"/>
        <v>1</v>
      </c>
      <c r="AA179">
        <f t="shared" si="19"/>
        <v>0</v>
      </c>
      <c r="AB179" s="8">
        <f t="shared" si="20"/>
        <v>1</v>
      </c>
      <c r="AC179">
        <f t="shared" si="21"/>
        <v>13032.890000000001</v>
      </c>
      <c r="AD179">
        <f t="shared" si="22"/>
        <v>0</v>
      </c>
      <c r="AE179">
        <f t="shared" si="23"/>
        <v>0</v>
      </c>
      <c r="AF179">
        <f t="shared" si="24"/>
        <v>0</v>
      </c>
      <c r="AG179">
        <f t="shared" si="25"/>
        <v>0</v>
      </c>
      <c r="AI179">
        <f t="shared" si="26"/>
        <v>13032.890000000001</v>
      </c>
    </row>
    <row r="180" spans="2:35" x14ac:dyDescent="0.25">
      <c r="B180">
        <v>20460</v>
      </c>
      <c r="C180" t="s">
        <v>785</v>
      </c>
      <c r="D180" s="1" t="s">
        <v>23</v>
      </c>
      <c r="E180" s="1" t="s">
        <v>535</v>
      </c>
      <c r="F180" s="1" t="s">
        <v>106</v>
      </c>
      <c r="G180" s="13">
        <v>0</v>
      </c>
      <c r="H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W180" s="14" cm="1">
        <f t="array" ref="W180">INDEX(J180:U180, 1, MONTH($W$1))</f>
        <v>0</v>
      </c>
      <c r="X180" s="14" cm="1">
        <f t="array" ref="X180">SUMPRODUCT((J180:U180) *(($J$1:$U$1)&lt;=$X$1))</f>
        <v>0</v>
      </c>
      <c r="Y180">
        <f t="shared" si="18"/>
        <v>0</v>
      </c>
      <c r="Z180">
        <f t="shared" si="18"/>
        <v>0</v>
      </c>
      <c r="AA180">
        <f t="shared" si="19"/>
        <v>0</v>
      </c>
      <c r="AB180" s="8">
        <f t="shared" si="20"/>
        <v>0</v>
      </c>
      <c r="AC180">
        <f t="shared" si="21"/>
        <v>0</v>
      </c>
      <c r="AD180">
        <f t="shared" si="22"/>
        <v>0</v>
      </c>
      <c r="AE180">
        <f t="shared" si="23"/>
        <v>0</v>
      </c>
      <c r="AF180">
        <f t="shared" si="24"/>
        <v>0</v>
      </c>
      <c r="AG180">
        <f t="shared" si="25"/>
        <v>0</v>
      </c>
      <c r="AI180">
        <f t="shared" si="26"/>
        <v>0</v>
      </c>
    </row>
    <row r="181" spans="2:35" x14ac:dyDescent="0.25">
      <c r="B181">
        <v>20472</v>
      </c>
      <c r="C181" t="s">
        <v>226</v>
      </c>
      <c r="D181" s="1" t="s">
        <v>23</v>
      </c>
      <c r="E181" s="1" t="s">
        <v>535</v>
      </c>
      <c r="F181" s="1" t="s">
        <v>106</v>
      </c>
      <c r="G181" s="13">
        <v>0</v>
      </c>
      <c r="H181" s="1">
        <v>0</v>
      </c>
      <c r="J181" s="1">
        <v>0</v>
      </c>
      <c r="K181" s="1">
        <v>1581.54</v>
      </c>
      <c r="L181" s="1">
        <v>0</v>
      </c>
      <c r="M181" s="1">
        <v>1049.54</v>
      </c>
      <c r="N181" s="1">
        <v>0</v>
      </c>
      <c r="O181" s="1">
        <v>0</v>
      </c>
      <c r="P181" s="1">
        <v>1323.7700000000002</v>
      </c>
      <c r="Q181" s="1">
        <v>0</v>
      </c>
      <c r="R181" s="1">
        <v>0</v>
      </c>
      <c r="S181" s="1">
        <v>2950.420000000001</v>
      </c>
      <c r="T181" s="1">
        <v>0</v>
      </c>
      <c r="U181" s="1">
        <v>0</v>
      </c>
      <c r="W181" s="14" cm="1">
        <f t="array" ref="W181">INDEX(J181:U181, 1, MONTH($W$1))</f>
        <v>0</v>
      </c>
      <c r="X181" s="14" cm="1">
        <f t="array" ref="X181">SUMPRODUCT((J181:U181) *(($J$1:$U$1)&lt;=$X$1))</f>
        <v>6905.2700000000013</v>
      </c>
      <c r="Y181">
        <f t="shared" si="18"/>
        <v>0</v>
      </c>
      <c r="Z181">
        <f t="shared" si="18"/>
        <v>1</v>
      </c>
      <c r="AA181">
        <f t="shared" si="19"/>
        <v>0</v>
      </c>
      <c r="AB181" s="8">
        <f t="shared" si="20"/>
        <v>0</v>
      </c>
      <c r="AC181">
        <f t="shared" si="21"/>
        <v>0</v>
      </c>
      <c r="AD181">
        <f t="shared" si="22"/>
        <v>0</v>
      </c>
      <c r="AE181">
        <f t="shared" si="23"/>
        <v>0</v>
      </c>
      <c r="AF181">
        <f t="shared" si="24"/>
        <v>0</v>
      </c>
      <c r="AG181">
        <f t="shared" si="25"/>
        <v>0</v>
      </c>
      <c r="AI181">
        <f t="shared" si="26"/>
        <v>6905.2700000000013</v>
      </c>
    </row>
    <row r="182" spans="2:35" x14ac:dyDescent="0.25">
      <c r="B182">
        <v>20475</v>
      </c>
      <c r="C182" t="s">
        <v>142</v>
      </c>
      <c r="D182" s="1" t="s">
        <v>23</v>
      </c>
      <c r="E182" s="1" t="s">
        <v>748</v>
      </c>
      <c r="F182" s="1" t="s">
        <v>21</v>
      </c>
      <c r="G182" s="13">
        <v>0</v>
      </c>
      <c r="H182" s="1">
        <v>0</v>
      </c>
      <c r="J182" s="1">
        <v>315.17999999999995</v>
      </c>
      <c r="K182" s="1">
        <v>421.23999999999995</v>
      </c>
      <c r="L182" s="1">
        <v>494.92000000000007</v>
      </c>
      <c r="M182" s="1">
        <v>0</v>
      </c>
      <c r="N182" s="1">
        <v>407.8</v>
      </c>
      <c r="O182" s="1">
        <v>457.47</v>
      </c>
      <c r="P182" s="1">
        <v>476.39000000000004</v>
      </c>
      <c r="Q182" s="1">
        <v>0</v>
      </c>
      <c r="R182" s="1">
        <v>931.2600000000001</v>
      </c>
      <c r="S182" s="1">
        <v>501.25</v>
      </c>
      <c r="T182" s="1">
        <v>695.62</v>
      </c>
      <c r="U182" s="1">
        <v>0</v>
      </c>
      <c r="W182" s="14" cm="1">
        <f t="array" ref="W182">INDEX(J182:U182, 1, MONTH($W$1))</f>
        <v>0</v>
      </c>
      <c r="X182" s="14" cm="1">
        <f t="array" ref="X182">SUMPRODUCT((J182:U182) *(($J$1:$U$1)&lt;=$X$1))</f>
        <v>4701.13</v>
      </c>
      <c r="Y182">
        <f t="shared" si="18"/>
        <v>0</v>
      </c>
      <c r="Z182">
        <f t="shared" si="18"/>
        <v>1</v>
      </c>
      <c r="AA182">
        <f t="shared" si="19"/>
        <v>0</v>
      </c>
      <c r="AB182" s="8">
        <f t="shared" si="20"/>
        <v>1</v>
      </c>
      <c r="AC182">
        <f t="shared" si="21"/>
        <v>4701.13</v>
      </c>
      <c r="AD182">
        <f t="shared" si="22"/>
        <v>0</v>
      </c>
      <c r="AE182">
        <f t="shared" si="23"/>
        <v>0</v>
      </c>
      <c r="AF182">
        <f t="shared" si="24"/>
        <v>0</v>
      </c>
      <c r="AG182">
        <f t="shared" si="25"/>
        <v>0</v>
      </c>
      <c r="AI182">
        <f t="shared" si="26"/>
        <v>4701.13</v>
      </c>
    </row>
    <row r="183" spans="2:35" x14ac:dyDescent="0.25">
      <c r="B183">
        <v>20477</v>
      </c>
      <c r="C183" t="s">
        <v>786</v>
      </c>
      <c r="D183" s="1" t="s">
        <v>23</v>
      </c>
      <c r="E183" s="1" t="s">
        <v>535</v>
      </c>
      <c r="F183" s="1" t="s">
        <v>106</v>
      </c>
      <c r="G183" s="13">
        <v>0</v>
      </c>
      <c r="H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W183" s="14" cm="1">
        <f t="array" ref="W183">INDEX(J183:U183, 1, MONTH($W$1))</f>
        <v>0</v>
      </c>
      <c r="X183" s="14" cm="1">
        <f t="array" ref="X183">SUMPRODUCT((J183:U183) *(($J$1:$U$1)&lt;=$X$1))</f>
        <v>0</v>
      </c>
      <c r="Y183">
        <f t="shared" si="18"/>
        <v>0</v>
      </c>
      <c r="Z183">
        <f t="shared" si="18"/>
        <v>0</v>
      </c>
      <c r="AA183">
        <f t="shared" si="19"/>
        <v>0</v>
      </c>
      <c r="AB183" s="8">
        <f t="shared" si="20"/>
        <v>0</v>
      </c>
      <c r="AC183">
        <f t="shared" si="21"/>
        <v>0</v>
      </c>
      <c r="AD183">
        <f t="shared" si="22"/>
        <v>0</v>
      </c>
      <c r="AE183">
        <f t="shared" si="23"/>
        <v>0</v>
      </c>
      <c r="AF183">
        <f t="shared" si="24"/>
        <v>0</v>
      </c>
      <c r="AG183">
        <f t="shared" si="25"/>
        <v>0</v>
      </c>
      <c r="AI183">
        <f t="shared" si="26"/>
        <v>0</v>
      </c>
    </row>
    <row r="184" spans="2:35" x14ac:dyDescent="0.25">
      <c r="B184">
        <v>20503</v>
      </c>
      <c r="C184" t="s">
        <v>296</v>
      </c>
      <c r="D184" s="1" t="s">
        <v>23</v>
      </c>
      <c r="E184" s="1" t="s">
        <v>535</v>
      </c>
      <c r="F184" s="1" t="s">
        <v>106</v>
      </c>
      <c r="G184" s="13">
        <v>0</v>
      </c>
      <c r="H184" s="1">
        <v>0</v>
      </c>
      <c r="J184" s="1">
        <v>0</v>
      </c>
      <c r="K184" s="1">
        <v>1828.9399999999998</v>
      </c>
      <c r="L184" s="1">
        <v>0</v>
      </c>
      <c r="M184" s="1">
        <v>1332.81</v>
      </c>
      <c r="N184" s="1">
        <v>881.46</v>
      </c>
      <c r="O184" s="1">
        <v>0</v>
      </c>
      <c r="P184" s="1">
        <v>920.85</v>
      </c>
      <c r="Q184" s="1">
        <v>702.36</v>
      </c>
      <c r="R184" s="1">
        <v>537.75</v>
      </c>
      <c r="S184" s="1">
        <v>0</v>
      </c>
      <c r="T184" s="1">
        <v>859.07</v>
      </c>
      <c r="U184" s="1">
        <v>2800.95</v>
      </c>
      <c r="W184" s="14" cm="1">
        <f t="array" ref="W184">INDEX(J184:U184, 1, MONTH($W$1))</f>
        <v>2800.95</v>
      </c>
      <c r="X184" s="14" cm="1">
        <f t="array" ref="X184">SUMPRODUCT((J184:U184) *(($J$1:$U$1)&lt;=$X$1))</f>
        <v>9864.1899999999987</v>
      </c>
      <c r="Y184">
        <f t="shared" si="18"/>
        <v>1</v>
      </c>
      <c r="Z184">
        <f t="shared" si="18"/>
        <v>1</v>
      </c>
      <c r="AA184">
        <f t="shared" si="19"/>
        <v>0</v>
      </c>
      <c r="AB184" s="8">
        <f t="shared" si="20"/>
        <v>0</v>
      </c>
      <c r="AC184">
        <f t="shared" si="21"/>
        <v>0</v>
      </c>
      <c r="AD184">
        <f t="shared" si="22"/>
        <v>0</v>
      </c>
      <c r="AE184">
        <f t="shared" si="23"/>
        <v>0</v>
      </c>
      <c r="AF184">
        <f t="shared" si="24"/>
        <v>0</v>
      </c>
      <c r="AG184">
        <f t="shared" si="25"/>
        <v>0</v>
      </c>
      <c r="AI184">
        <f t="shared" si="26"/>
        <v>9864.1899999999987</v>
      </c>
    </row>
    <row r="185" spans="2:35" x14ac:dyDescent="0.25">
      <c r="B185">
        <v>20505</v>
      </c>
      <c r="C185" t="s">
        <v>297</v>
      </c>
      <c r="D185" s="1" t="s">
        <v>23</v>
      </c>
      <c r="E185" s="1" t="s">
        <v>748</v>
      </c>
      <c r="F185" s="1" t="s">
        <v>21</v>
      </c>
      <c r="G185" s="13">
        <v>0</v>
      </c>
      <c r="H185" s="1">
        <v>0</v>
      </c>
      <c r="J185" s="1">
        <v>704.40000000000009</v>
      </c>
      <c r="K185" s="1">
        <v>0</v>
      </c>
      <c r="L185" s="1">
        <v>0</v>
      </c>
      <c r="M185" s="1">
        <v>540.5</v>
      </c>
      <c r="N185" s="1">
        <v>0</v>
      </c>
      <c r="O185" s="1">
        <v>0</v>
      </c>
      <c r="P185" s="1">
        <v>0</v>
      </c>
      <c r="Q185" s="1">
        <v>687.72</v>
      </c>
      <c r="R185" s="1">
        <v>0</v>
      </c>
      <c r="S185" s="1">
        <v>197.64999999999998</v>
      </c>
      <c r="T185" s="1">
        <v>0</v>
      </c>
      <c r="U185" s="1">
        <v>0</v>
      </c>
      <c r="W185" s="14" cm="1">
        <f t="array" ref="W185">INDEX(J185:U185, 1, MONTH($W$1))</f>
        <v>0</v>
      </c>
      <c r="X185" s="14" cm="1">
        <f t="array" ref="X185">SUMPRODUCT((J185:U185) *(($J$1:$U$1)&lt;=$X$1))</f>
        <v>2130.27</v>
      </c>
      <c r="Y185">
        <f t="shared" si="18"/>
        <v>0</v>
      </c>
      <c r="Z185">
        <f t="shared" si="18"/>
        <v>1</v>
      </c>
      <c r="AA185">
        <f t="shared" si="19"/>
        <v>0</v>
      </c>
      <c r="AB185" s="8">
        <f t="shared" si="20"/>
        <v>1</v>
      </c>
      <c r="AC185">
        <f t="shared" si="21"/>
        <v>2130.27</v>
      </c>
      <c r="AD185">
        <f t="shared" si="22"/>
        <v>0</v>
      </c>
      <c r="AE185">
        <f t="shared" si="23"/>
        <v>0</v>
      </c>
      <c r="AF185">
        <f t="shared" si="24"/>
        <v>0</v>
      </c>
      <c r="AG185">
        <f t="shared" si="25"/>
        <v>0</v>
      </c>
      <c r="AI185">
        <f t="shared" si="26"/>
        <v>2130.27</v>
      </c>
    </row>
    <row r="186" spans="2:35" x14ac:dyDescent="0.25">
      <c r="B186">
        <v>20507</v>
      </c>
      <c r="C186" t="s">
        <v>132</v>
      </c>
      <c r="D186" s="1" t="s">
        <v>23</v>
      </c>
      <c r="E186" s="1" t="s">
        <v>535</v>
      </c>
      <c r="F186" s="1" t="s">
        <v>106</v>
      </c>
      <c r="G186" s="13">
        <v>0</v>
      </c>
      <c r="H186" s="1">
        <v>0</v>
      </c>
      <c r="J186" s="1">
        <v>1410.0199999999995</v>
      </c>
      <c r="K186" s="1">
        <v>373.24</v>
      </c>
      <c r="L186" s="1">
        <v>0</v>
      </c>
      <c r="M186" s="1">
        <v>522.04000000000008</v>
      </c>
      <c r="N186" s="1">
        <v>773.68000000000006</v>
      </c>
      <c r="O186" s="1">
        <v>0</v>
      </c>
      <c r="P186" s="1">
        <v>0</v>
      </c>
      <c r="Q186" s="1">
        <v>1012.8900000000001</v>
      </c>
      <c r="R186" s="1">
        <v>536.75</v>
      </c>
      <c r="S186" s="1">
        <v>881.37000000000012</v>
      </c>
      <c r="T186" s="1">
        <v>434.50000000000006</v>
      </c>
      <c r="U186" s="1">
        <v>130.08000000000001</v>
      </c>
      <c r="W186" s="14" cm="1">
        <f t="array" ref="W186">INDEX(J186:U186, 1, MONTH($W$1))</f>
        <v>130.08000000000001</v>
      </c>
      <c r="X186" s="14" cm="1">
        <f t="array" ref="X186">SUMPRODUCT((J186:U186) *(($J$1:$U$1)&lt;=$X$1))</f>
        <v>6074.57</v>
      </c>
      <c r="Y186">
        <f t="shared" si="18"/>
        <v>1</v>
      </c>
      <c r="Z186">
        <f t="shared" si="18"/>
        <v>1</v>
      </c>
      <c r="AA186">
        <f t="shared" si="19"/>
        <v>0</v>
      </c>
      <c r="AB186" s="8">
        <f t="shared" si="20"/>
        <v>1</v>
      </c>
      <c r="AC186">
        <f t="shared" si="21"/>
        <v>6074.57</v>
      </c>
      <c r="AD186">
        <f t="shared" si="22"/>
        <v>0</v>
      </c>
      <c r="AE186">
        <f t="shared" si="23"/>
        <v>0</v>
      </c>
      <c r="AF186">
        <f t="shared" si="24"/>
        <v>0</v>
      </c>
      <c r="AG186">
        <f t="shared" si="25"/>
        <v>0</v>
      </c>
      <c r="AI186">
        <f t="shared" si="26"/>
        <v>6074.57</v>
      </c>
    </row>
    <row r="187" spans="2:35" x14ac:dyDescent="0.25">
      <c r="B187">
        <v>20509</v>
      </c>
      <c r="C187" t="s">
        <v>181</v>
      </c>
      <c r="D187" s="1" t="s">
        <v>23</v>
      </c>
      <c r="E187" s="1" t="s">
        <v>535</v>
      </c>
      <c r="F187" s="1" t="s">
        <v>106</v>
      </c>
      <c r="G187" s="13">
        <v>0</v>
      </c>
      <c r="H187" s="1">
        <v>0</v>
      </c>
      <c r="J187" s="1">
        <v>1740.7200000000003</v>
      </c>
      <c r="K187" s="1">
        <v>2627</v>
      </c>
      <c r="L187" s="1">
        <v>1565.1999999999998</v>
      </c>
      <c r="M187" s="1">
        <v>2182.96</v>
      </c>
      <c r="N187" s="1">
        <v>1661.4899999999998</v>
      </c>
      <c r="O187" s="1">
        <v>1774.3899999999999</v>
      </c>
      <c r="P187" s="1">
        <v>1365.3799999999999</v>
      </c>
      <c r="Q187" s="1">
        <v>1540.6</v>
      </c>
      <c r="R187" s="1">
        <v>1676.87</v>
      </c>
      <c r="S187" s="1">
        <v>1484.94</v>
      </c>
      <c r="T187" s="1">
        <v>2410.1799999999998</v>
      </c>
      <c r="U187" s="1">
        <v>1033.57</v>
      </c>
      <c r="W187" s="14" cm="1">
        <f t="array" ref="W187">INDEX(J187:U187, 1, MONTH($W$1))</f>
        <v>1033.57</v>
      </c>
      <c r="X187" s="14" cm="1">
        <f t="array" ref="X187">SUMPRODUCT((J187:U187) *(($J$1:$U$1)&lt;=$X$1))</f>
        <v>21063.299999999996</v>
      </c>
      <c r="Y187">
        <f t="shared" si="18"/>
        <v>1</v>
      </c>
      <c r="Z187">
        <f t="shared" si="18"/>
        <v>1</v>
      </c>
      <c r="AA187">
        <f t="shared" si="19"/>
        <v>0</v>
      </c>
      <c r="AB187" s="8">
        <f t="shared" si="20"/>
        <v>1</v>
      </c>
      <c r="AC187">
        <f t="shared" si="21"/>
        <v>21063.299999999996</v>
      </c>
      <c r="AD187">
        <f t="shared" si="22"/>
        <v>0</v>
      </c>
      <c r="AE187">
        <f t="shared" si="23"/>
        <v>0</v>
      </c>
      <c r="AF187">
        <f t="shared" si="24"/>
        <v>0</v>
      </c>
      <c r="AG187">
        <f t="shared" si="25"/>
        <v>0</v>
      </c>
      <c r="AI187">
        <f t="shared" si="26"/>
        <v>21063.299999999996</v>
      </c>
    </row>
    <row r="188" spans="2:35" x14ac:dyDescent="0.25">
      <c r="B188">
        <v>20511</v>
      </c>
      <c r="C188" t="s">
        <v>138</v>
      </c>
      <c r="D188" s="1" t="s">
        <v>23</v>
      </c>
      <c r="E188" s="1" t="s">
        <v>535</v>
      </c>
      <c r="F188" s="1" t="s">
        <v>106</v>
      </c>
      <c r="G188" s="13">
        <v>0</v>
      </c>
      <c r="H188" s="1">
        <v>0</v>
      </c>
      <c r="J188" s="1">
        <v>0</v>
      </c>
      <c r="K188" s="1">
        <v>734.97</v>
      </c>
      <c r="L188" s="1">
        <v>851.86000000000013</v>
      </c>
      <c r="M188" s="1">
        <v>0</v>
      </c>
      <c r="N188" s="1">
        <v>2005.57</v>
      </c>
      <c r="O188" s="1">
        <v>0</v>
      </c>
      <c r="P188" s="1">
        <v>0</v>
      </c>
      <c r="Q188" s="1">
        <v>2046.8499999999995</v>
      </c>
      <c r="R188" s="1">
        <v>0</v>
      </c>
      <c r="S188" s="1">
        <v>0</v>
      </c>
      <c r="T188" s="1">
        <v>0</v>
      </c>
      <c r="U188" s="1">
        <v>1360.22</v>
      </c>
      <c r="W188" s="14" cm="1">
        <f t="array" ref="W188">INDEX(J188:U188, 1, MONTH($W$1))</f>
        <v>1360.22</v>
      </c>
      <c r="X188" s="14" cm="1">
        <f t="array" ref="X188">SUMPRODUCT((J188:U188) *(($J$1:$U$1)&lt;=$X$1))</f>
        <v>6999.47</v>
      </c>
      <c r="Y188">
        <f t="shared" si="18"/>
        <v>1</v>
      </c>
      <c r="Z188">
        <f t="shared" si="18"/>
        <v>1</v>
      </c>
      <c r="AA188">
        <f t="shared" si="19"/>
        <v>0</v>
      </c>
      <c r="AB188" s="8">
        <f t="shared" si="20"/>
        <v>0</v>
      </c>
      <c r="AC188">
        <f t="shared" si="21"/>
        <v>0</v>
      </c>
      <c r="AD188">
        <f t="shared" si="22"/>
        <v>0</v>
      </c>
      <c r="AE188">
        <f t="shared" si="23"/>
        <v>0</v>
      </c>
      <c r="AF188">
        <f t="shared" si="24"/>
        <v>0</v>
      </c>
      <c r="AG188">
        <f t="shared" si="25"/>
        <v>0</v>
      </c>
      <c r="AI188">
        <f t="shared" si="26"/>
        <v>6999.47</v>
      </c>
    </row>
    <row r="189" spans="2:35" x14ac:dyDescent="0.25">
      <c r="B189">
        <v>20513</v>
      </c>
      <c r="C189" t="s">
        <v>298</v>
      </c>
      <c r="D189" s="1" t="s">
        <v>23</v>
      </c>
      <c r="E189" s="1" t="s">
        <v>535</v>
      </c>
      <c r="F189" s="1" t="s">
        <v>106</v>
      </c>
      <c r="G189" s="13">
        <v>0</v>
      </c>
      <c r="H189" s="1">
        <v>0</v>
      </c>
      <c r="J189" s="1">
        <v>1635.27</v>
      </c>
      <c r="K189" s="1">
        <v>1372.1599999999999</v>
      </c>
      <c r="L189" s="1">
        <v>2417.3599999999992</v>
      </c>
      <c r="M189" s="1">
        <v>2955.14</v>
      </c>
      <c r="N189" s="1">
        <v>2166.12</v>
      </c>
      <c r="O189" s="1">
        <v>3275.9699999999993</v>
      </c>
      <c r="P189" s="1">
        <v>0</v>
      </c>
      <c r="Q189" s="1">
        <v>2385.2499999999995</v>
      </c>
      <c r="R189" s="1">
        <v>2570.12</v>
      </c>
      <c r="S189" s="1">
        <v>6512.4</v>
      </c>
      <c r="T189" s="1">
        <v>5113.96</v>
      </c>
      <c r="U189" s="1">
        <v>4323.24</v>
      </c>
      <c r="W189" s="14" cm="1">
        <f t="array" ref="W189">INDEX(J189:U189, 1, MONTH($W$1))</f>
        <v>4323.24</v>
      </c>
      <c r="X189" s="14" cm="1">
        <f t="array" ref="X189">SUMPRODUCT((J189:U189) *(($J$1:$U$1)&lt;=$X$1))</f>
        <v>34726.99</v>
      </c>
      <c r="Y189">
        <f t="shared" si="18"/>
        <v>1</v>
      </c>
      <c r="Z189">
        <f t="shared" si="18"/>
        <v>1</v>
      </c>
      <c r="AA189">
        <f t="shared" si="19"/>
        <v>0</v>
      </c>
      <c r="AB189" s="8">
        <f t="shared" si="20"/>
        <v>1</v>
      </c>
      <c r="AC189">
        <f t="shared" si="21"/>
        <v>34726.99</v>
      </c>
      <c r="AD189">
        <f t="shared" si="22"/>
        <v>0</v>
      </c>
      <c r="AE189">
        <f t="shared" si="23"/>
        <v>0</v>
      </c>
      <c r="AF189">
        <f t="shared" si="24"/>
        <v>0</v>
      </c>
      <c r="AG189">
        <f t="shared" si="25"/>
        <v>0</v>
      </c>
      <c r="AI189">
        <f t="shared" si="26"/>
        <v>34726.99</v>
      </c>
    </row>
    <row r="190" spans="2:35" x14ac:dyDescent="0.25">
      <c r="B190">
        <v>20516</v>
      </c>
      <c r="C190" t="s">
        <v>568</v>
      </c>
      <c r="D190" s="1" t="s">
        <v>23</v>
      </c>
      <c r="E190" s="1" t="s">
        <v>535</v>
      </c>
      <c r="F190" s="1" t="s">
        <v>106</v>
      </c>
      <c r="G190" s="13">
        <v>0</v>
      </c>
      <c r="H190" s="1">
        <v>0</v>
      </c>
      <c r="J190" s="1">
        <v>0</v>
      </c>
      <c r="K190" s="1">
        <v>301.78999999999996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W190" s="14" cm="1">
        <f t="array" ref="W190">INDEX(J190:U190, 1, MONTH($W$1))</f>
        <v>0</v>
      </c>
      <c r="X190" s="14" cm="1">
        <f t="array" ref="X190">SUMPRODUCT((J190:U190) *(($J$1:$U$1)&lt;=$X$1))</f>
        <v>301.78999999999996</v>
      </c>
      <c r="Y190">
        <f t="shared" si="18"/>
        <v>0</v>
      </c>
      <c r="Z190">
        <f t="shared" si="18"/>
        <v>1</v>
      </c>
      <c r="AA190">
        <f t="shared" si="19"/>
        <v>0</v>
      </c>
      <c r="AB190" s="8">
        <f t="shared" si="20"/>
        <v>0</v>
      </c>
      <c r="AC190">
        <f t="shared" si="21"/>
        <v>0</v>
      </c>
      <c r="AD190">
        <f t="shared" si="22"/>
        <v>0</v>
      </c>
      <c r="AE190">
        <f t="shared" si="23"/>
        <v>0</v>
      </c>
      <c r="AF190">
        <f t="shared" si="24"/>
        <v>0</v>
      </c>
      <c r="AG190">
        <f t="shared" si="25"/>
        <v>0</v>
      </c>
      <c r="AI190">
        <f t="shared" si="26"/>
        <v>301.78999999999996</v>
      </c>
    </row>
    <row r="191" spans="2:35" x14ac:dyDescent="0.25">
      <c r="B191">
        <v>20517</v>
      </c>
      <c r="C191" t="s">
        <v>87</v>
      </c>
      <c r="D191" s="1" t="s">
        <v>23</v>
      </c>
      <c r="E191" s="1" t="s">
        <v>535</v>
      </c>
      <c r="F191" s="1" t="s">
        <v>106</v>
      </c>
      <c r="G191" s="13">
        <v>0</v>
      </c>
      <c r="H191" s="1">
        <v>0</v>
      </c>
      <c r="J191" s="1">
        <v>698.34</v>
      </c>
      <c r="K191" s="1">
        <v>236.26999999999998</v>
      </c>
      <c r="L191" s="1">
        <v>0</v>
      </c>
      <c r="M191" s="1">
        <v>0</v>
      </c>
      <c r="N191" s="1">
        <v>745.49</v>
      </c>
      <c r="O191" s="1">
        <v>0</v>
      </c>
      <c r="P191" s="1">
        <v>419.04</v>
      </c>
      <c r="Q191" s="1">
        <v>0</v>
      </c>
      <c r="R191" s="1">
        <v>908.19</v>
      </c>
      <c r="S191" s="1">
        <v>0</v>
      </c>
      <c r="T191" s="1">
        <v>659.31</v>
      </c>
      <c r="U191" s="1">
        <v>0</v>
      </c>
      <c r="W191" s="14" cm="1">
        <f t="array" ref="W191">INDEX(J191:U191, 1, MONTH($W$1))</f>
        <v>0</v>
      </c>
      <c r="X191" s="14" cm="1">
        <f t="array" ref="X191">SUMPRODUCT((J191:U191) *(($J$1:$U$1)&lt;=$X$1))</f>
        <v>3666.64</v>
      </c>
      <c r="Y191">
        <f t="shared" si="18"/>
        <v>0</v>
      </c>
      <c r="Z191">
        <f t="shared" si="18"/>
        <v>1</v>
      </c>
      <c r="AA191">
        <f t="shared" si="19"/>
        <v>0</v>
      </c>
      <c r="AB191" s="8">
        <f t="shared" si="20"/>
        <v>1</v>
      </c>
      <c r="AC191">
        <f t="shared" si="21"/>
        <v>3666.64</v>
      </c>
      <c r="AD191">
        <f t="shared" si="22"/>
        <v>0</v>
      </c>
      <c r="AE191">
        <f t="shared" si="23"/>
        <v>0</v>
      </c>
      <c r="AF191">
        <f t="shared" si="24"/>
        <v>0</v>
      </c>
      <c r="AG191">
        <f t="shared" si="25"/>
        <v>0</v>
      </c>
      <c r="AI191">
        <f t="shared" si="26"/>
        <v>3666.64</v>
      </c>
    </row>
    <row r="192" spans="2:35" x14ac:dyDescent="0.25">
      <c r="B192">
        <v>20519</v>
      </c>
      <c r="C192" t="s">
        <v>67</v>
      </c>
      <c r="D192" s="1" t="s">
        <v>23</v>
      </c>
      <c r="E192" s="1" t="s">
        <v>535</v>
      </c>
      <c r="F192" s="1" t="s">
        <v>106</v>
      </c>
      <c r="G192" s="13">
        <v>0</v>
      </c>
      <c r="H192" s="1">
        <v>0</v>
      </c>
      <c r="J192" s="1">
        <v>1563.35</v>
      </c>
      <c r="K192" s="1">
        <v>0</v>
      </c>
      <c r="L192" s="1">
        <v>525.18000000000006</v>
      </c>
      <c r="M192" s="1">
        <v>1059.8600000000001</v>
      </c>
      <c r="N192" s="1">
        <v>705.88000000000011</v>
      </c>
      <c r="O192" s="1">
        <v>675.99</v>
      </c>
      <c r="P192" s="1">
        <v>1048.97</v>
      </c>
      <c r="Q192" s="1">
        <v>0</v>
      </c>
      <c r="R192" s="1">
        <v>977.41</v>
      </c>
      <c r="S192" s="1">
        <v>1244.6299999999999</v>
      </c>
      <c r="T192" s="1">
        <v>1509.02</v>
      </c>
      <c r="U192" s="1">
        <v>1348.8500000000001</v>
      </c>
      <c r="W192" s="14" cm="1">
        <f t="array" ref="W192">INDEX(J192:U192, 1, MONTH($W$1))</f>
        <v>1348.8500000000001</v>
      </c>
      <c r="X192" s="14" cm="1">
        <f t="array" ref="X192">SUMPRODUCT((J192:U192) *(($J$1:$U$1)&lt;=$X$1))</f>
        <v>10659.140000000001</v>
      </c>
      <c r="Y192">
        <f t="shared" si="18"/>
        <v>1</v>
      </c>
      <c r="Z192">
        <f t="shared" si="18"/>
        <v>1</v>
      </c>
      <c r="AA192">
        <f t="shared" si="19"/>
        <v>0</v>
      </c>
      <c r="AB192" s="8">
        <f t="shared" si="20"/>
        <v>1</v>
      </c>
      <c r="AC192">
        <f t="shared" si="21"/>
        <v>10659.140000000001</v>
      </c>
      <c r="AD192">
        <f t="shared" si="22"/>
        <v>0</v>
      </c>
      <c r="AE192">
        <f t="shared" si="23"/>
        <v>0</v>
      </c>
      <c r="AF192">
        <f t="shared" si="24"/>
        <v>0</v>
      </c>
      <c r="AG192">
        <f t="shared" si="25"/>
        <v>0</v>
      </c>
      <c r="AI192">
        <f t="shared" si="26"/>
        <v>10659.140000000001</v>
      </c>
    </row>
    <row r="193" spans="2:35" x14ac:dyDescent="0.25">
      <c r="B193">
        <v>20523</v>
      </c>
      <c r="C193" t="s">
        <v>569</v>
      </c>
      <c r="D193" s="1" t="s">
        <v>23</v>
      </c>
      <c r="E193" s="1" t="s">
        <v>535</v>
      </c>
      <c r="F193" s="1" t="s">
        <v>106</v>
      </c>
      <c r="G193" s="13">
        <v>0</v>
      </c>
      <c r="H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199.82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W193" s="14" cm="1">
        <f t="array" ref="W193">INDEX(J193:U193, 1, MONTH($W$1))</f>
        <v>0</v>
      </c>
      <c r="X193" s="14" cm="1">
        <f t="array" ref="X193">SUMPRODUCT((J193:U193) *(($J$1:$U$1)&lt;=$X$1))</f>
        <v>199.82</v>
      </c>
      <c r="Y193">
        <f t="shared" si="18"/>
        <v>0</v>
      </c>
      <c r="Z193">
        <f t="shared" si="18"/>
        <v>1</v>
      </c>
      <c r="AA193">
        <f t="shared" si="19"/>
        <v>0</v>
      </c>
      <c r="AB193" s="8">
        <f t="shared" si="20"/>
        <v>0</v>
      </c>
      <c r="AC193">
        <f t="shared" si="21"/>
        <v>0</v>
      </c>
      <c r="AD193">
        <f t="shared" si="22"/>
        <v>0</v>
      </c>
      <c r="AE193">
        <f t="shared" si="23"/>
        <v>0</v>
      </c>
      <c r="AF193">
        <f t="shared" si="24"/>
        <v>0</v>
      </c>
      <c r="AG193">
        <f t="shared" si="25"/>
        <v>0</v>
      </c>
      <c r="AI193">
        <f t="shared" si="26"/>
        <v>199.82</v>
      </c>
    </row>
    <row r="194" spans="2:35" x14ac:dyDescent="0.25">
      <c r="B194">
        <v>20529</v>
      </c>
      <c r="C194" t="s">
        <v>299</v>
      </c>
      <c r="D194" s="1" t="s">
        <v>23</v>
      </c>
      <c r="E194" s="1" t="s">
        <v>535</v>
      </c>
      <c r="F194" s="1" t="s">
        <v>106</v>
      </c>
      <c r="G194" s="13">
        <v>0</v>
      </c>
      <c r="H194" s="1">
        <v>0</v>
      </c>
      <c r="J194" s="1">
        <v>0</v>
      </c>
      <c r="K194" s="1">
        <v>338.17999999999995</v>
      </c>
      <c r="L194" s="1">
        <v>0</v>
      </c>
      <c r="M194" s="1">
        <v>0</v>
      </c>
      <c r="N194" s="1">
        <v>245.12</v>
      </c>
      <c r="O194" s="1">
        <v>0</v>
      </c>
      <c r="P194" s="1">
        <v>328.72</v>
      </c>
      <c r="Q194" s="1">
        <v>0</v>
      </c>
      <c r="R194" s="1">
        <v>0</v>
      </c>
      <c r="S194" s="1">
        <v>0</v>
      </c>
      <c r="T194" s="1">
        <v>0</v>
      </c>
      <c r="U194" s="1">
        <v>317.83</v>
      </c>
      <c r="W194" s="14" cm="1">
        <f t="array" ref="W194">INDEX(J194:U194, 1, MONTH($W$1))</f>
        <v>317.83</v>
      </c>
      <c r="X194" s="14" cm="1">
        <f t="array" ref="X194">SUMPRODUCT((J194:U194) *(($J$1:$U$1)&lt;=$X$1))</f>
        <v>1229.8499999999999</v>
      </c>
      <c r="Y194">
        <f t="shared" si="18"/>
        <v>1</v>
      </c>
      <c r="Z194">
        <f t="shared" si="18"/>
        <v>1</v>
      </c>
      <c r="AA194">
        <f t="shared" si="19"/>
        <v>0</v>
      </c>
      <c r="AB194" s="8">
        <f t="shared" si="20"/>
        <v>0</v>
      </c>
      <c r="AC194">
        <f t="shared" si="21"/>
        <v>0</v>
      </c>
      <c r="AD194">
        <f t="shared" si="22"/>
        <v>0</v>
      </c>
      <c r="AE194">
        <f t="shared" si="23"/>
        <v>0</v>
      </c>
      <c r="AF194">
        <f t="shared" si="24"/>
        <v>0</v>
      </c>
      <c r="AG194">
        <f t="shared" si="25"/>
        <v>0</v>
      </c>
      <c r="AI194">
        <f t="shared" si="26"/>
        <v>1229.8499999999999</v>
      </c>
    </row>
    <row r="195" spans="2:35" x14ac:dyDescent="0.25">
      <c r="B195">
        <v>20531</v>
      </c>
      <c r="C195" t="s">
        <v>570</v>
      </c>
      <c r="D195" s="1" t="s">
        <v>23</v>
      </c>
      <c r="E195" s="1" t="s">
        <v>535</v>
      </c>
      <c r="F195" s="1" t="s">
        <v>106</v>
      </c>
      <c r="G195" s="13">
        <v>0</v>
      </c>
      <c r="H195" s="1">
        <v>0</v>
      </c>
      <c r="J195" s="1">
        <v>598.6</v>
      </c>
      <c r="K195" s="1">
        <v>0</v>
      </c>
      <c r="L195" s="1">
        <v>0</v>
      </c>
      <c r="M195" s="1">
        <v>522.89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433.71</v>
      </c>
      <c r="T195" s="1">
        <v>0</v>
      </c>
      <c r="U195" s="1">
        <v>0</v>
      </c>
      <c r="W195" s="14" cm="1">
        <f t="array" ref="W195">INDEX(J195:U195, 1, MONTH($W$1))</f>
        <v>0</v>
      </c>
      <c r="X195" s="14" cm="1">
        <f t="array" ref="X195">SUMPRODUCT((J195:U195) *(($J$1:$U$1)&lt;=$X$1))</f>
        <v>1555.2</v>
      </c>
      <c r="Y195">
        <f t="shared" si="18"/>
        <v>0</v>
      </c>
      <c r="Z195">
        <f t="shared" si="18"/>
        <v>1</v>
      </c>
      <c r="AA195">
        <f t="shared" si="19"/>
        <v>0</v>
      </c>
      <c r="AB195" s="8">
        <f t="shared" si="20"/>
        <v>1</v>
      </c>
      <c r="AC195">
        <f t="shared" si="21"/>
        <v>1555.2</v>
      </c>
      <c r="AD195">
        <f t="shared" si="22"/>
        <v>0</v>
      </c>
      <c r="AE195">
        <f t="shared" si="23"/>
        <v>0</v>
      </c>
      <c r="AF195">
        <f t="shared" si="24"/>
        <v>0</v>
      </c>
      <c r="AG195">
        <f t="shared" si="25"/>
        <v>0</v>
      </c>
      <c r="AI195">
        <f t="shared" si="26"/>
        <v>1555.2</v>
      </c>
    </row>
    <row r="196" spans="2:35" x14ac:dyDescent="0.25">
      <c r="B196">
        <v>20532</v>
      </c>
      <c r="C196" t="s">
        <v>787</v>
      </c>
      <c r="D196" s="1" t="s">
        <v>23</v>
      </c>
      <c r="E196" s="1" t="s">
        <v>535</v>
      </c>
      <c r="F196" s="1" t="s">
        <v>106</v>
      </c>
      <c r="G196" s="13">
        <v>0</v>
      </c>
      <c r="H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W196" s="14" cm="1">
        <f t="array" ref="W196">INDEX(J196:U196, 1, MONTH($W$1))</f>
        <v>0</v>
      </c>
      <c r="X196" s="14" cm="1">
        <f t="array" ref="X196">SUMPRODUCT((J196:U196) *(($J$1:$U$1)&lt;=$X$1))</f>
        <v>0</v>
      </c>
      <c r="Y196">
        <f t="shared" ref="Y196:Z259" si="27">IF(W196&gt;0, 1, 0)</f>
        <v>0</v>
      </c>
      <c r="Z196">
        <f t="shared" si="27"/>
        <v>0</v>
      </c>
      <c r="AA196">
        <f t="shared" ref="AA196:AA259" si="28">IF(I196="Yes", 1, 0)</f>
        <v>0</v>
      </c>
      <c r="AB196" s="8">
        <f t="shared" ref="AB196:AB259" si="29">COUNTIF(J196, "&gt;0")</f>
        <v>0</v>
      </c>
      <c r="AC196">
        <f t="shared" ref="AC196:AC259" si="30">IFERROR(X196/AB196, 0)</f>
        <v>0</v>
      </c>
      <c r="AD196">
        <f t="shared" ref="AD196:AD259" si="31">IF(G196=$W$1, 1, 0)</f>
        <v>0</v>
      </c>
      <c r="AE196">
        <f t="shared" ref="AE196:AE259" si="32">IF(G196=$W$1, W196, 0)</f>
        <v>0</v>
      </c>
      <c r="AF196">
        <f t="shared" ref="AF196:AF259" si="33">IF(AND(H196=2022, G196&lt;=$W$1, X196&gt;0), 1, 0)</f>
        <v>0</v>
      </c>
      <c r="AG196">
        <f t="shared" ref="AG196:AG259" si="34">IF(AND(H196=2022, G196&lt;=$W$1), X196, 0)</f>
        <v>0</v>
      </c>
      <c r="AI196">
        <f t="shared" ref="AI196:AI259" si="35">SUM(J196:U196)</f>
        <v>0</v>
      </c>
    </row>
    <row r="197" spans="2:35" x14ac:dyDescent="0.25">
      <c r="B197">
        <v>20533</v>
      </c>
      <c r="C197" t="s">
        <v>73</v>
      </c>
      <c r="D197" s="1" t="s">
        <v>23</v>
      </c>
      <c r="E197" s="1" t="s">
        <v>748</v>
      </c>
      <c r="F197" s="1" t="s">
        <v>21</v>
      </c>
      <c r="G197" s="13">
        <v>0</v>
      </c>
      <c r="H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319.66999999999996</v>
      </c>
      <c r="R197" s="1">
        <v>0</v>
      </c>
      <c r="S197" s="1">
        <v>0</v>
      </c>
      <c r="T197" s="1">
        <v>0</v>
      </c>
      <c r="U197" s="1">
        <v>0</v>
      </c>
      <c r="W197" s="14" cm="1">
        <f t="array" ref="W197">INDEX(J197:U197, 1, MONTH($W$1))</f>
        <v>0</v>
      </c>
      <c r="X197" s="14" cm="1">
        <f t="array" ref="X197">SUMPRODUCT((J197:U197) *(($J$1:$U$1)&lt;=$X$1))</f>
        <v>319.66999999999996</v>
      </c>
      <c r="Y197">
        <f t="shared" si="27"/>
        <v>0</v>
      </c>
      <c r="Z197">
        <f t="shared" si="27"/>
        <v>1</v>
      </c>
      <c r="AA197">
        <f t="shared" si="28"/>
        <v>0</v>
      </c>
      <c r="AB197" s="8">
        <f t="shared" si="29"/>
        <v>0</v>
      </c>
      <c r="AC197">
        <f t="shared" si="30"/>
        <v>0</v>
      </c>
      <c r="AD197">
        <f t="shared" si="31"/>
        <v>0</v>
      </c>
      <c r="AE197">
        <f t="shared" si="32"/>
        <v>0</v>
      </c>
      <c r="AF197">
        <f t="shared" si="33"/>
        <v>0</v>
      </c>
      <c r="AG197">
        <f t="shared" si="34"/>
        <v>0</v>
      </c>
      <c r="AI197">
        <f t="shared" si="35"/>
        <v>319.66999999999996</v>
      </c>
    </row>
    <row r="198" spans="2:35" x14ac:dyDescent="0.25">
      <c r="B198">
        <v>20536</v>
      </c>
      <c r="C198" t="s">
        <v>243</v>
      </c>
      <c r="D198" s="1" t="s">
        <v>23</v>
      </c>
      <c r="E198" s="1" t="s">
        <v>535</v>
      </c>
      <c r="F198" s="1" t="s">
        <v>106</v>
      </c>
      <c r="G198" s="13">
        <v>0</v>
      </c>
      <c r="H198" s="1">
        <v>0</v>
      </c>
      <c r="J198" s="1">
        <v>1803.73</v>
      </c>
      <c r="K198" s="1">
        <v>2089.62</v>
      </c>
      <c r="L198" s="1">
        <v>1202.9399999999998</v>
      </c>
      <c r="M198" s="1">
        <v>1083.0100000000002</v>
      </c>
      <c r="N198" s="1">
        <v>1753.5700000000004</v>
      </c>
      <c r="O198" s="1">
        <v>1524.69</v>
      </c>
      <c r="P198" s="1">
        <v>708.41000000000008</v>
      </c>
      <c r="Q198" s="1">
        <v>1868.04</v>
      </c>
      <c r="R198" s="1">
        <v>2548.06</v>
      </c>
      <c r="S198" s="1">
        <v>1741.9999999999998</v>
      </c>
      <c r="T198" s="1">
        <v>835.25</v>
      </c>
      <c r="U198" s="1">
        <v>1548.0800000000002</v>
      </c>
      <c r="W198" s="14" cm="1">
        <f t="array" ref="W198">INDEX(J198:U198, 1, MONTH($W$1))</f>
        <v>1548.0800000000002</v>
      </c>
      <c r="X198" s="14" cm="1">
        <f t="array" ref="X198">SUMPRODUCT((J198:U198) *(($J$1:$U$1)&lt;=$X$1))</f>
        <v>18707.400000000001</v>
      </c>
      <c r="Y198">
        <f t="shared" si="27"/>
        <v>1</v>
      </c>
      <c r="Z198">
        <f t="shared" si="27"/>
        <v>1</v>
      </c>
      <c r="AA198">
        <f t="shared" si="28"/>
        <v>0</v>
      </c>
      <c r="AB198" s="8">
        <f t="shared" si="29"/>
        <v>1</v>
      </c>
      <c r="AC198">
        <f t="shared" si="30"/>
        <v>18707.400000000001</v>
      </c>
      <c r="AD198">
        <f t="shared" si="31"/>
        <v>0</v>
      </c>
      <c r="AE198">
        <f t="shared" si="32"/>
        <v>0</v>
      </c>
      <c r="AF198">
        <f t="shared" si="33"/>
        <v>0</v>
      </c>
      <c r="AG198">
        <f t="shared" si="34"/>
        <v>0</v>
      </c>
      <c r="AI198">
        <f t="shared" si="35"/>
        <v>18707.400000000001</v>
      </c>
    </row>
    <row r="199" spans="2:35" x14ac:dyDescent="0.25">
      <c r="B199">
        <v>20539</v>
      </c>
      <c r="C199" t="s">
        <v>300</v>
      </c>
      <c r="D199" s="1" t="s">
        <v>23</v>
      </c>
      <c r="E199" s="1" t="s">
        <v>535</v>
      </c>
      <c r="F199" s="1" t="s">
        <v>106</v>
      </c>
      <c r="G199" s="13">
        <v>0</v>
      </c>
      <c r="H199" s="1">
        <v>0</v>
      </c>
      <c r="J199" s="1">
        <v>0</v>
      </c>
      <c r="K199" s="1">
        <v>559.42000000000007</v>
      </c>
      <c r="L199" s="1">
        <v>0</v>
      </c>
      <c r="M199" s="1">
        <v>0</v>
      </c>
      <c r="N199" s="1">
        <v>0</v>
      </c>
      <c r="O199" s="1">
        <v>0</v>
      </c>
      <c r="P199" s="1">
        <v>429.56000000000006</v>
      </c>
      <c r="Q199" s="1">
        <v>0</v>
      </c>
      <c r="R199" s="1">
        <v>0</v>
      </c>
      <c r="S199" s="1">
        <v>0</v>
      </c>
      <c r="T199" s="1">
        <v>0</v>
      </c>
      <c r="U199" s="1">
        <v>509.71999999999991</v>
      </c>
      <c r="W199" s="14" cm="1">
        <f t="array" ref="W199">INDEX(J199:U199, 1, MONTH($W$1))</f>
        <v>509.71999999999991</v>
      </c>
      <c r="X199" s="14" cm="1">
        <f t="array" ref="X199">SUMPRODUCT((J199:U199) *(($J$1:$U$1)&lt;=$X$1))</f>
        <v>1498.7</v>
      </c>
      <c r="Y199">
        <f t="shared" si="27"/>
        <v>1</v>
      </c>
      <c r="Z199">
        <f t="shared" si="27"/>
        <v>1</v>
      </c>
      <c r="AA199">
        <f t="shared" si="28"/>
        <v>0</v>
      </c>
      <c r="AB199" s="8">
        <f t="shared" si="29"/>
        <v>0</v>
      </c>
      <c r="AC199">
        <f t="shared" si="30"/>
        <v>0</v>
      </c>
      <c r="AD199">
        <f t="shared" si="31"/>
        <v>0</v>
      </c>
      <c r="AE199">
        <f t="shared" si="32"/>
        <v>0</v>
      </c>
      <c r="AF199">
        <f t="shared" si="33"/>
        <v>0</v>
      </c>
      <c r="AG199">
        <f t="shared" si="34"/>
        <v>0</v>
      </c>
      <c r="AI199">
        <f t="shared" si="35"/>
        <v>1498.7</v>
      </c>
    </row>
    <row r="200" spans="2:35" x14ac:dyDescent="0.25">
      <c r="B200">
        <v>20540</v>
      </c>
      <c r="C200" t="s">
        <v>788</v>
      </c>
      <c r="D200" s="1" t="s">
        <v>23</v>
      </c>
      <c r="E200" s="1" t="s">
        <v>535</v>
      </c>
      <c r="F200" s="1" t="s">
        <v>106</v>
      </c>
      <c r="G200" s="13">
        <v>0</v>
      </c>
      <c r="H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W200" s="14" cm="1">
        <f t="array" ref="W200">INDEX(J200:U200, 1, MONTH($W$1))</f>
        <v>0</v>
      </c>
      <c r="X200" s="14" cm="1">
        <f t="array" ref="X200">SUMPRODUCT((J200:U200) *(($J$1:$U$1)&lt;=$X$1))</f>
        <v>0</v>
      </c>
      <c r="Y200">
        <f t="shared" si="27"/>
        <v>0</v>
      </c>
      <c r="Z200">
        <f t="shared" si="27"/>
        <v>0</v>
      </c>
      <c r="AA200">
        <f t="shared" si="28"/>
        <v>0</v>
      </c>
      <c r="AB200" s="8">
        <f t="shared" si="29"/>
        <v>0</v>
      </c>
      <c r="AC200">
        <f t="shared" si="30"/>
        <v>0</v>
      </c>
      <c r="AD200">
        <f t="shared" si="31"/>
        <v>0</v>
      </c>
      <c r="AE200">
        <f t="shared" si="32"/>
        <v>0</v>
      </c>
      <c r="AF200">
        <f t="shared" si="33"/>
        <v>0</v>
      </c>
      <c r="AG200">
        <f t="shared" si="34"/>
        <v>0</v>
      </c>
      <c r="AI200">
        <f t="shared" si="35"/>
        <v>0</v>
      </c>
    </row>
    <row r="201" spans="2:35" x14ac:dyDescent="0.25">
      <c r="B201">
        <v>20542</v>
      </c>
      <c r="C201" t="s">
        <v>571</v>
      </c>
      <c r="D201" s="1" t="s">
        <v>23</v>
      </c>
      <c r="E201" s="1" t="s">
        <v>535</v>
      </c>
      <c r="F201" s="1" t="s">
        <v>106</v>
      </c>
      <c r="G201" s="13">
        <v>0</v>
      </c>
      <c r="H201" s="1">
        <v>0</v>
      </c>
      <c r="J201" s="1">
        <v>708.4</v>
      </c>
      <c r="K201" s="1">
        <v>0</v>
      </c>
      <c r="L201" s="1">
        <v>1256.76</v>
      </c>
      <c r="M201" s="1">
        <v>1209.97</v>
      </c>
      <c r="N201" s="1">
        <v>1261.4099999999999</v>
      </c>
      <c r="O201" s="1">
        <v>497.66</v>
      </c>
      <c r="P201" s="1">
        <v>600.07999999999993</v>
      </c>
      <c r="Q201" s="1">
        <v>530.20000000000005</v>
      </c>
      <c r="R201" s="1">
        <v>566.76</v>
      </c>
      <c r="S201" s="1">
        <v>0</v>
      </c>
      <c r="T201" s="1">
        <v>840.88</v>
      </c>
      <c r="U201" s="1">
        <v>698.74999999999989</v>
      </c>
      <c r="W201" s="14" cm="1">
        <f t="array" ref="W201">INDEX(J201:U201, 1, MONTH($W$1))</f>
        <v>698.74999999999989</v>
      </c>
      <c r="X201" s="14" cm="1">
        <f t="array" ref="X201">SUMPRODUCT((J201:U201) *(($J$1:$U$1)&lt;=$X$1))</f>
        <v>8170.87</v>
      </c>
      <c r="Y201">
        <f t="shared" si="27"/>
        <v>1</v>
      </c>
      <c r="Z201">
        <f t="shared" si="27"/>
        <v>1</v>
      </c>
      <c r="AA201">
        <f t="shared" si="28"/>
        <v>0</v>
      </c>
      <c r="AB201" s="8">
        <f t="shared" si="29"/>
        <v>1</v>
      </c>
      <c r="AC201">
        <f t="shared" si="30"/>
        <v>8170.87</v>
      </c>
      <c r="AD201">
        <f t="shared" si="31"/>
        <v>0</v>
      </c>
      <c r="AE201">
        <f t="shared" si="32"/>
        <v>0</v>
      </c>
      <c r="AF201">
        <f t="shared" si="33"/>
        <v>0</v>
      </c>
      <c r="AG201">
        <f t="shared" si="34"/>
        <v>0</v>
      </c>
      <c r="AI201">
        <f t="shared" si="35"/>
        <v>8170.87</v>
      </c>
    </row>
    <row r="202" spans="2:35" x14ac:dyDescent="0.25">
      <c r="B202">
        <v>20545</v>
      </c>
      <c r="C202" t="s">
        <v>572</v>
      </c>
      <c r="D202" s="1" t="s">
        <v>23</v>
      </c>
      <c r="E202" s="1" t="s">
        <v>557</v>
      </c>
      <c r="F202" s="1" t="s">
        <v>106</v>
      </c>
      <c r="G202" s="13">
        <v>0</v>
      </c>
      <c r="H202" s="1">
        <v>0</v>
      </c>
      <c r="J202" s="1">
        <v>0</v>
      </c>
      <c r="K202" s="1">
        <v>355.72</v>
      </c>
      <c r="L202" s="1">
        <v>0</v>
      </c>
      <c r="M202" s="1">
        <v>860.2800000000002</v>
      </c>
      <c r="N202" s="1">
        <v>0</v>
      </c>
      <c r="O202" s="1">
        <v>935.18999999999983</v>
      </c>
      <c r="P202" s="1">
        <v>867.49</v>
      </c>
      <c r="Q202" s="1">
        <v>0</v>
      </c>
      <c r="R202" s="1">
        <v>794.68999999999994</v>
      </c>
      <c r="S202" s="1">
        <v>0</v>
      </c>
      <c r="T202" s="1">
        <v>0</v>
      </c>
      <c r="U202" s="1">
        <v>688.05</v>
      </c>
      <c r="W202" s="14" cm="1">
        <f t="array" ref="W202">INDEX(J202:U202, 1, MONTH($W$1))</f>
        <v>688.05</v>
      </c>
      <c r="X202" s="14" cm="1">
        <f t="array" ref="X202">SUMPRODUCT((J202:U202) *(($J$1:$U$1)&lt;=$X$1))</f>
        <v>4501.42</v>
      </c>
      <c r="Y202">
        <f t="shared" si="27"/>
        <v>1</v>
      </c>
      <c r="Z202">
        <f t="shared" si="27"/>
        <v>1</v>
      </c>
      <c r="AA202">
        <f t="shared" si="28"/>
        <v>0</v>
      </c>
      <c r="AB202" s="8">
        <f t="shared" si="29"/>
        <v>0</v>
      </c>
      <c r="AC202">
        <f t="shared" si="30"/>
        <v>0</v>
      </c>
      <c r="AD202">
        <f t="shared" si="31"/>
        <v>0</v>
      </c>
      <c r="AE202">
        <f t="shared" si="32"/>
        <v>0</v>
      </c>
      <c r="AF202">
        <f t="shared" si="33"/>
        <v>0</v>
      </c>
      <c r="AG202">
        <f t="shared" si="34"/>
        <v>0</v>
      </c>
      <c r="AI202">
        <f t="shared" si="35"/>
        <v>4501.42</v>
      </c>
    </row>
    <row r="203" spans="2:35" x14ac:dyDescent="0.25">
      <c r="B203">
        <v>20547</v>
      </c>
      <c r="C203" t="s">
        <v>573</v>
      </c>
      <c r="D203" s="1" t="s">
        <v>23</v>
      </c>
      <c r="E203" s="1" t="s">
        <v>535</v>
      </c>
      <c r="F203" s="1" t="s">
        <v>106</v>
      </c>
      <c r="G203" s="13">
        <v>0</v>
      </c>
      <c r="H203" s="1">
        <v>0</v>
      </c>
      <c r="J203" s="1">
        <v>493.89</v>
      </c>
      <c r="K203" s="1">
        <v>0</v>
      </c>
      <c r="L203" s="1">
        <v>0</v>
      </c>
      <c r="M203" s="1">
        <v>508.24</v>
      </c>
      <c r="N203" s="1">
        <v>0</v>
      </c>
      <c r="O203" s="1">
        <v>578.90000000000009</v>
      </c>
      <c r="P203" s="1">
        <v>408.68999999999994</v>
      </c>
      <c r="Q203" s="1">
        <v>340.85</v>
      </c>
      <c r="R203" s="1">
        <v>0</v>
      </c>
      <c r="S203" s="1">
        <v>0</v>
      </c>
      <c r="T203" s="1">
        <v>566.6400000000001</v>
      </c>
      <c r="U203" s="1">
        <v>777.49000000000012</v>
      </c>
      <c r="W203" s="14" cm="1">
        <f t="array" ref="W203">INDEX(J203:U203, 1, MONTH($W$1))</f>
        <v>777.49000000000012</v>
      </c>
      <c r="X203" s="14" cm="1">
        <f t="array" ref="X203">SUMPRODUCT((J203:U203) *(($J$1:$U$1)&lt;=$X$1))</f>
        <v>3674.7000000000003</v>
      </c>
      <c r="Y203">
        <f t="shared" si="27"/>
        <v>1</v>
      </c>
      <c r="Z203">
        <f t="shared" si="27"/>
        <v>1</v>
      </c>
      <c r="AA203">
        <f t="shared" si="28"/>
        <v>0</v>
      </c>
      <c r="AB203" s="8">
        <f t="shared" si="29"/>
        <v>1</v>
      </c>
      <c r="AC203">
        <f t="shared" si="30"/>
        <v>3674.7000000000003</v>
      </c>
      <c r="AD203">
        <f t="shared" si="31"/>
        <v>0</v>
      </c>
      <c r="AE203">
        <f t="shared" si="32"/>
        <v>0</v>
      </c>
      <c r="AF203">
        <f t="shared" si="33"/>
        <v>0</v>
      </c>
      <c r="AG203">
        <f t="shared" si="34"/>
        <v>0</v>
      </c>
      <c r="AI203">
        <f t="shared" si="35"/>
        <v>3674.7000000000003</v>
      </c>
    </row>
    <row r="204" spans="2:35" x14ac:dyDescent="0.25">
      <c r="B204">
        <v>20550</v>
      </c>
      <c r="C204" t="s">
        <v>789</v>
      </c>
      <c r="D204" s="1" t="s">
        <v>23</v>
      </c>
      <c r="E204" s="1" t="s">
        <v>748</v>
      </c>
      <c r="F204" s="1" t="s">
        <v>21</v>
      </c>
      <c r="G204" s="13">
        <v>0</v>
      </c>
      <c r="H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W204" s="14" cm="1">
        <f t="array" ref="W204">INDEX(J204:U204, 1, MONTH($W$1))</f>
        <v>0</v>
      </c>
      <c r="X204" s="14" cm="1">
        <f t="array" ref="X204">SUMPRODUCT((J204:U204) *(($J$1:$U$1)&lt;=$X$1))</f>
        <v>0</v>
      </c>
      <c r="Y204">
        <f t="shared" si="27"/>
        <v>0</v>
      </c>
      <c r="Z204">
        <f t="shared" si="27"/>
        <v>0</v>
      </c>
      <c r="AA204">
        <f t="shared" si="28"/>
        <v>0</v>
      </c>
      <c r="AB204" s="8">
        <f t="shared" si="29"/>
        <v>0</v>
      </c>
      <c r="AC204">
        <f t="shared" si="30"/>
        <v>0</v>
      </c>
      <c r="AD204">
        <f t="shared" si="31"/>
        <v>0</v>
      </c>
      <c r="AE204">
        <f t="shared" si="32"/>
        <v>0</v>
      </c>
      <c r="AF204">
        <f t="shared" si="33"/>
        <v>0</v>
      </c>
      <c r="AG204">
        <f t="shared" si="34"/>
        <v>0</v>
      </c>
      <c r="AI204">
        <f t="shared" si="35"/>
        <v>0</v>
      </c>
    </row>
    <row r="205" spans="2:35" x14ac:dyDescent="0.25">
      <c r="B205">
        <v>20556</v>
      </c>
      <c r="C205" t="s">
        <v>301</v>
      </c>
      <c r="D205" s="1" t="s">
        <v>23</v>
      </c>
      <c r="E205" s="1" t="s">
        <v>535</v>
      </c>
      <c r="F205" s="1" t="s">
        <v>106</v>
      </c>
      <c r="G205" s="13">
        <v>0</v>
      </c>
      <c r="H205" s="1">
        <v>0</v>
      </c>
      <c r="J205" s="1">
        <v>1046.68</v>
      </c>
      <c r="K205" s="1">
        <v>0</v>
      </c>
      <c r="L205" s="1">
        <v>0</v>
      </c>
      <c r="M205" s="1">
        <v>0</v>
      </c>
      <c r="N205" s="1">
        <v>532.43000000000006</v>
      </c>
      <c r="O205" s="1">
        <v>0</v>
      </c>
      <c r="P205" s="1">
        <v>567.22</v>
      </c>
      <c r="Q205" s="1">
        <v>0</v>
      </c>
      <c r="R205" s="1">
        <v>0</v>
      </c>
      <c r="S205" s="1">
        <v>447.67</v>
      </c>
      <c r="T205" s="1">
        <v>720.33</v>
      </c>
      <c r="U205" s="1">
        <v>406.14</v>
      </c>
      <c r="W205" s="14" cm="1">
        <f t="array" ref="W205">INDEX(J205:U205, 1, MONTH($W$1))</f>
        <v>406.14</v>
      </c>
      <c r="X205" s="14" cm="1">
        <f t="array" ref="X205">SUMPRODUCT((J205:U205) *(($J$1:$U$1)&lt;=$X$1))</f>
        <v>3720.47</v>
      </c>
      <c r="Y205">
        <f t="shared" si="27"/>
        <v>1</v>
      </c>
      <c r="Z205">
        <f t="shared" si="27"/>
        <v>1</v>
      </c>
      <c r="AA205">
        <f t="shared" si="28"/>
        <v>0</v>
      </c>
      <c r="AB205" s="8">
        <f t="shared" si="29"/>
        <v>1</v>
      </c>
      <c r="AC205">
        <f t="shared" si="30"/>
        <v>3720.47</v>
      </c>
      <c r="AD205">
        <f t="shared" si="31"/>
        <v>0</v>
      </c>
      <c r="AE205">
        <f t="shared" si="32"/>
        <v>0</v>
      </c>
      <c r="AF205">
        <f t="shared" si="33"/>
        <v>0</v>
      </c>
      <c r="AG205">
        <f t="shared" si="34"/>
        <v>0</v>
      </c>
      <c r="AI205">
        <f t="shared" si="35"/>
        <v>3720.47</v>
      </c>
    </row>
    <row r="206" spans="2:35" x14ac:dyDescent="0.25">
      <c r="B206">
        <v>20568</v>
      </c>
      <c r="C206" t="s">
        <v>302</v>
      </c>
      <c r="D206" s="1" t="s">
        <v>23</v>
      </c>
      <c r="E206" s="1" t="s">
        <v>535</v>
      </c>
      <c r="F206" s="1" t="s">
        <v>106</v>
      </c>
      <c r="G206" s="13">
        <v>0</v>
      </c>
      <c r="H206" s="1">
        <v>0</v>
      </c>
      <c r="J206" s="1">
        <v>0</v>
      </c>
      <c r="K206" s="1">
        <v>414.31</v>
      </c>
      <c r="L206" s="1">
        <v>460.12999999999994</v>
      </c>
      <c r="M206" s="1">
        <v>405.31</v>
      </c>
      <c r="N206" s="1">
        <v>209.84</v>
      </c>
      <c r="O206" s="1">
        <v>408.24</v>
      </c>
      <c r="P206" s="1">
        <v>1239.9100000000001</v>
      </c>
      <c r="Q206" s="1">
        <v>426.84000000000003</v>
      </c>
      <c r="R206" s="1">
        <v>0</v>
      </c>
      <c r="S206" s="1">
        <v>1540.02</v>
      </c>
      <c r="T206" s="1">
        <v>512.47</v>
      </c>
      <c r="U206" s="1">
        <v>0</v>
      </c>
      <c r="W206" s="14" cm="1">
        <f t="array" ref="W206">INDEX(J206:U206, 1, MONTH($W$1))</f>
        <v>0</v>
      </c>
      <c r="X206" s="14" cm="1">
        <f t="array" ref="X206">SUMPRODUCT((J206:U206) *(($J$1:$U$1)&lt;=$X$1))</f>
        <v>5617.0700000000006</v>
      </c>
      <c r="Y206">
        <f t="shared" si="27"/>
        <v>0</v>
      </c>
      <c r="Z206">
        <f t="shared" si="27"/>
        <v>1</v>
      </c>
      <c r="AA206">
        <f t="shared" si="28"/>
        <v>0</v>
      </c>
      <c r="AB206" s="8">
        <f t="shared" si="29"/>
        <v>0</v>
      </c>
      <c r="AC206">
        <f t="shared" si="30"/>
        <v>0</v>
      </c>
      <c r="AD206">
        <f t="shared" si="31"/>
        <v>0</v>
      </c>
      <c r="AE206">
        <f t="shared" si="32"/>
        <v>0</v>
      </c>
      <c r="AF206">
        <f t="shared" si="33"/>
        <v>0</v>
      </c>
      <c r="AG206">
        <f t="shared" si="34"/>
        <v>0</v>
      </c>
      <c r="AI206">
        <f t="shared" si="35"/>
        <v>5617.0700000000006</v>
      </c>
    </row>
    <row r="207" spans="2:35" x14ac:dyDescent="0.25">
      <c r="B207">
        <v>20569</v>
      </c>
      <c r="C207" t="s">
        <v>790</v>
      </c>
      <c r="D207" s="1" t="s">
        <v>23</v>
      </c>
      <c r="E207" s="1" t="s">
        <v>535</v>
      </c>
      <c r="F207" s="1" t="s">
        <v>106</v>
      </c>
      <c r="G207" s="13">
        <v>0</v>
      </c>
      <c r="H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W207" s="14" cm="1">
        <f t="array" ref="W207">INDEX(J207:U207, 1, MONTH($W$1))</f>
        <v>0</v>
      </c>
      <c r="X207" s="14" cm="1">
        <f t="array" ref="X207">SUMPRODUCT((J207:U207) *(($J$1:$U$1)&lt;=$X$1))</f>
        <v>0</v>
      </c>
      <c r="Y207">
        <f t="shared" si="27"/>
        <v>0</v>
      </c>
      <c r="Z207">
        <f t="shared" si="27"/>
        <v>0</v>
      </c>
      <c r="AA207">
        <f t="shared" si="28"/>
        <v>0</v>
      </c>
      <c r="AB207" s="8">
        <f t="shared" si="29"/>
        <v>0</v>
      </c>
      <c r="AC207">
        <f t="shared" si="30"/>
        <v>0</v>
      </c>
      <c r="AD207">
        <f t="shared" si="31"/>
        <v>0</v>
      </c>
      <c r="AE207">
        <f t="shared" si="32"/>
        <v>0</v>
      </c>
      <c r="AF207">
        <f t="shared" si="33"/>
        <v>0</v>
      </c>
      <c r="AG207">
        <f t="shared" si="34"/>
        <v>0</v>
      </c>
      <c r="AI207">
        <f t="shared" si="35"/>
        <v>0</v>
      </c>
    </row>
    <row r="208" spans="2:35" x14ac:dyDescent="0.25">
      <c r="B208">
        <v>20570</v>
      </c>
      <c r="C208" t="s">
        <v>222</v>
      </c>
      <c r="D208" s="1" t="s">
        <v>23</v>
      </c>
      <c r="E208" s="1" t="s">
        <v>535</v>
      </c>
      <c r="F208" s="1" t="s">
        <v>106</v>
      </c>
      <c r="G208" s="13">
        <v>0</v>
      </c>
      <c r="H208" s="1">
        <v>0</v>
      </c>
      <c r="J208" s="1">
        <v>0</v>
      </c>
      <c r="K208" s="1">
        <v>1266.98</v>
      </c>
      <c r="L208" s="1">
        <v>319.66000000000003</v>
      </c>
      <c r="M208" s="1">
        <v>0</v>
      </c>
      <c r="N208" s="1">
        <v>1037.6799999999998</v>
      </c>
      <c r="O208" s="1">
        <v>299.93</v>
      </c>
      <c r="P208" s="1">
        <v>0</v>
      </c>
      <c r="Q208" s="1">
        <v>0</v>
      </c>
      <c r="R208" s="1">
        <v>679.21</v>
      </c>
      <c r="S208" s="1">
        <v>619.82000000000005</v>
      </c>
      <c r="T208" s="1">
        <v>827.43000000000006</v>
      </c>
      <c r="U208" s="1">
        <v>620.83000000000015</v>
      </c>
      <c r="W208" s="14" cm="1">
        <f t="array" ref="W208">INDEX(J208:U208, 1, MONTH($W$1))</f>
        <v>620.83000000000015</v>
      </c>
      <c r="X208" s="14" cm="1">
        <f t="array" ref="X208">SUMPRODUCT((J208:U208) *(($J$1:$U$1)&lt;=$X$1))</f>
        <v>5671.54</v>
      </c>
      <c r="Y208">
        <f t="shared" si="27"/>
        <v>1</v>
      </c>
      <c r="Z208">
        <f t="shared" si="27"/>
        <v>1</v>
      </c>
      <c r="AA208">
        <f t="shared" si="28"/>
        <v>0</v>
      </c>
      <c r="AB208" s="8">
        <f t="shared" si="29"/>
        <v>0</v>
      </c>
      <c r="AC208">
        <f t="shared" si="30"/>
        <v>0</v>
      </c>
      <c r="AD208">
        <f t="shared" si="31"/>
        <v>0</v>
      </c>
      <c r="AE208">
        <f t="shared" si="32"/>
        <v>0</v>
      </c>
      <c r="AF208">
        <f t="shared" si="33"/>
        <v>0</v>
      </c>
      <c r="AG208">
        <f t="shared" si="34"/>
        <v>0</v>
      </c>
      <c r="AI208">
        <f t="shared" si="35"/>
        <v>5671.54</v>
      </c>
    </row>
    <row r="209" spans="2:35" x14ac:dyDescent="0.25">
      <c r="B209">
        <v>20573</v>
      </c>
      <c r="C209" t="s">
        <v>182</v>
      </c>
      <c r="D209" s="1" t="s">
        <v>23</v>
      </c>
      <c r="E209" s="1" t="s">
        <v>535</v>
      </c>
      <c r="F209" s="1" t="s">
        <v>106</v>
      </c>
      <c r="G209" s="13">
        <v>0</v>
      </c>
      <c r="H209" s="1">
        <v>0</v>
      </c>
      <c r="J209" s="1">
        <v>1021.22</v>
      </c>
      <c r="K209" s="1">
        <v>3210.7399999999993</v>
      </c>
      <c r="L209" s="1">
        <v>1131.5999999999999</v>
      </c>
      <c r="M209" s="1">
        <v>1752.07</v>
      </c>
      <c r="N209" s="1">
        <v>2379.6799999999998</v>
      </c>
      <c r="O209" s="1">
        <v>1168.3599999999999</v>
      </c>
      <c r="P209" s="1">
        <v>981.73</v>
      </c>
      <c r="Q209" s="1">
        <v>2343.9599999999996</v>
      </c>
      <c r="R209" s="1">
        <v>1545.8600000000001</v>
      </c>
      <c r="S209" s="1">
        <v>1382.87</v>
      </c>
      <c r="T209" s="1">
        <v>1282.6400000000001</v>
      </c>
      <c r="U209" s="1">
        <v>371.1</v>
      </c>
      <c r="W209" s="14" cm="1">
        <f t="array" ref="W209">INDEX(J209:U209, 1, MONTH($W$1))</f>
        <v>371.1</v>
      </c>
      <c r="X209" s="14" cm="1">
        <f t="array" ref="X209">SUMPRODUCT((J209:U209) *(($J$1:$U$1)&lt;=$X$1))</f>
        <v>18571.829999999998</v>
      </c>
      <c r="Y209">
        <f t="shared" si="27"/>
        <v>1</v>
      </c>
      <c r="Z209">
        <f t="shared" si="27"/>
        <v>1</v>
      </c>
      <c r="AA209">
        <f t="shared" si="28"/>
        <v>0</v>
      </c>
      <c r="AB209" s="8">
        <f t="shared" si="29"/>
        <v>1</v>
      </c>
      <c r="AC209">
        <f t="shared" si="30"/>
        <v>18571.829999999998</v>
      </c>
      <c r="AD209">
        <f t="shared" si="31"/>
        <v>0</v>
      </c>
      <c r="AE209">
        <f t="shared" si="32"/>
        <v>0</v>
      </c>
      <c r="AF209">
        <f t="shared" si="33"/>
        <v>0</v>
      </c>
      <c r="AG209">
        <f t="shared" si="34"/>
        <v>0</v>
      </c>
      <c r="AI209">
        <f t="shared" si="35"/>
        <v>18571.829999999998</v>
      </c>
    </row>
    <row r="210" spans="2:35" x14ac:dyDescent="0.25">
      <c r="B210">
        <v>20576</v>
      </c>
      <c r="C210" t="s">
        <v>139</v>
      </c>
      <c r="D210" s="1" t="s">
        <v>23</v>
      </c>
      <c r="E210" s="1" t="s">
        <v>535</v>
      </c>
      <c r="F210" s="1" t="s">
        <v>106</v>
      </c>
      <c r="G210" s="13">
        <v>0</v>
      </c>
      <c r="H210" s="1">
        <v>0</v>
      </c>
      <c r="J210" s="1">
        <v>1735.7600000000002</v>
      </c>
      <c r="K210" s="1">
        <v>1264.3499999999999</v>
      </c>
      <c r="L210" s="1">
        <v>0</v>
      </c>
      <c r="M210" s="1">
        <v>0</v>
      </c>
      <c r="N210" s="1">
        <v>572.26</v>
      </c>
      <c r="O210" s="1">
        <v>710.43000000000006</v>
      </c>
      <c r="P210" s="1">
        <v>0</v>
      </c>
      <c r="Q210" s="1">
        <v>1578.7800000000002</v>
      </c>
      <c r="R210" s="1">
        <v>811.34</v>
      </c>
      <c r="S210" s="1">
        <v>0</v>
      </c>
      <c r="T210" s="1">
        <v>693.35</v>
      </c>
      <c r="U210" s="1">
        <v>1418.1999999999998</v>
      </c>
      <c r="W210" s="14" cm="1">
        <f t="array" ref="W210">INDEX(J210:U210, 1, MONTH($W$1))</f>
        <v>1418.1999999999998</v>
      </c>
      <c r="X210" s="14" cm="1">
        <f t="array" ref="X210">SUMPRODUCT((J210:U210) *(($J$1:$U$1)&lt;=$X$1))</f>
        <v>8784.4700000000012</v>
      </c>
      <c r="Y210">
        <f t="shared" si="27"/>
        <v>1</v>
      </c>
      <c r="Z210">
        <f t="shared" si="27"/>
        <v>1</v>
      </c>
      <c r="AA210">
        <f t="shared" si="28"/>
        <v>0</v>
      </c>
      <c r="AB210" s="8">
        <f t="shared" si="29"/>
        <v>1</v>
      </c>
      <c r="AC210">
        <f t="shared" si="30"/>
        <v>8784.4700000000012</v>
      </c>
      <c r="AD210">
        <f t="shared" si="31"/>
        <v>0</v>
      </c>
      <c r="AE210">
        <f t="shared" si="32"/>
        <v>0</v>
      </c>
      <c r="AF210">
        <f t="shared" si="33"/>
        <v>0</v>
      </c>
      <c r="AG210">
        <f t="shared" si="34"/>
        <v>0</v>
      </c>
      <c r="AI210">
        <f t="shared" si="35"/>
        <v>8784.4700000000012</v>
      </c>
    </row>
    <row r="211" spans="2:35" x14ac:dyDescent="0.25">
      <c r="B211">
        <v>20577</v>
      </c>
      <c r="C211" t="s">
        <v>303</v>
      </c>
      <c r="D211" s="1" t="s">
        <v>23</v>
      </c>
      <c r="E211" s="1" t="s">
        <v>535</v>
      </c>
      <c r="F211" s="1" t="s">
        <v>106</v>
      </c>
      <c r="G211" s="13">
        <v>0</v>
      </c>
      <c r="H211" s="1">
        <v>0</v>
      </c>
      <c r="J211" s="1">
        <v>558.36</v>
      </c>
      <c r="K211" s="1">
        <v>830.16000000000008</v>
      </c>
      <c r="L211" s="1">
        <v>368.99</v>
      </c>
      <c r="M211" s="1">
        <v>0</v>
      </c>
      <c r="N211" s="1">
        <v>1551.44</v>
      </c>
      <c r="O211" s="1">
        <v>0</v>
      </c>
      <c r="P211" s="1">
        <v>459.31999999999994</v>
      </c>
      <c r="Q211" s="1">
        <v>0</v>
      </c>
      <c r="R211" s="1">
        <v>791.38000000000011</v>
      </c>
      <c r="S211" s="1">
        <v>523.4899999999999</v>
      </c>
      <c r="T211" s="1">
        <v>603.34999999999991</v>
      </c>
      <c r="U211" s="1">
        <v>1033.1500000000001</v>
      </c>
      <c r="W211" s="14" cm="1">
        <f t="array" ref="W211">INDEX(J211:U211, 1, MONTH($W$1))</f>
        <v>1033.1500000000001</v>
      </c>
      <c r="X211" s="14" cm="1">
        <f t="array" ref="X211">SUMPRODUCT((J211:U211) *(($J$1:$U$1)&lt;=$X$1))</f>
        <v>6719.6399999999994</v>
      </c>
      <c r="Y211">
        <f t="shared" si="27"/>
        <v>1</v>
      </c>
      <c r="Z211">
        <f t="shared" si="27"/>
        <v>1</v>
      </c>
      <c r="AA211">
        <f t="shared" si="28"/>
        <v>0</v>
      </c>
      <c r="AB211" s="8">
        <f t="shared" si="29"/>
        <v>1</v>
      </c>
      <c r="AC211">
        <f t="shared" si="30"/>
        <v>6719.6399999999994</v>
      </c>
      <c r="AD211">
        <f t="shared" si="31"/>
        <v>0</v>
      </c>
      <c r="AE211">
        <f t="shared" si="32"/>
        <v>0</v>
      </c>
      <c r="AF211">
        <f t="shared" si="33"/>
        <v>0</v>
      </c>
      <c r="AG211">
        <f t="shared" si="34"/>
        <v>0</v>
      </c>
      <c r="AI211">
        <f t="shared" si="35"/>
        <v>6719.6399999999994</v>
      </c>
    </row>
    <row r="212" spans="2:35" x14ac:dyDescent="0.25">
      <c r="B212">
        <v>20580</v>
      </c>
      <c r="C212" t="s">
        <v>684</v>
      </c>
      <c r="D212" s="1" t="s">
        <v>23</v>
      </c>
      <c r="E212" s="1" t="s">
        <v>535</v>
      </c>
      <c r="F212" s="1" t="s">
        <v>106</v>
      </c>
      <c r="G212" s="13">
        <v>0</v>
      </c>
      <c r="H212" s="1">
        <v>0</v>
      </c>
      <c r="J212" s="1">
        <v>0</v>
      </c>
      <c r="K212" s="1">
        <v>0</v>
      </c>
      <c r="L212" s="1">
        <v>222.65</v>
      </c>
      <c r="M212" s="1">
        <v>0</v>
      </c>
      <c r="N212" s="1">
        <v>0</v>
      </c>
      <c r="O212" s="1">
        <v>262.44</v>
      </c>
      <c r="P212" s="1">
        <v>0</v>
      </c>
      <c r="Q212" s="1">
        <v>0</v>
      </c>
      <c r="R212" s="1">
        <v>0</v>
      </c>
      <c r="S212" s="1">
        <v>940.31</v>
      </c>
      <c r="T212" s="1">
        <v>279.46999999999997</v>
      </c>
      <c r="U212" s="1">
        <v>0</v>
      </c>
      <c r="W212" s="14" cm="1">
        <f t="array" ref="W212">INDEX(J212:U212, 1, MONTH($W$1))</f>
        <v>0</v>
      </c>
      <c r="X212" s="14" cm="1">
        <f t="array" ref="X212">SUMPRODUCT((J212:U212) *(($J$1:$U$1)&lt;=$X$1))</f>
        <v>1704.8700000000001</v>
      </c>
      <c r="Y212">
        <f t="shared" si="27"/>
        <v>0</v>
      </c>
      <c r="Z212">
        <f t="shared" si="27"/>
        <v>1</v>
      </c>
      <c r="AA212">
        <f t="shared" si="28"/>
        <v>0</v>
      </c>
      <c r="AB212" s="8">
        <f t="shared" si="29"/>
        <v>0</v>
      </c>
      <c r="AC212">
        <f t="shared" si="30"/>
        <v>0</v>
      </c>
      <c r="AD212">
        <f t="shared" si="31"/>
        <v>0</v>
      </c>
      <c r="AE212">
        <f t="shared" si="32"/>
        <v>0</v>
      </c>
      <c r="AF212">
        <f t="shared" si="33"/>
        <v>0</v>
      </c>
      <c r="AG212">
        <f t="shared" si="34"/>
        <v>0</v>
      </c>
      <c r="AI212">
        <f t="shared" si="35"/>
        <v>1704.8700000000001</v>
      </c>
    </row>
    <row r="213" spans="2:35" x14ac:dyDescent="0.25">
      <c r="B213">
        <v>20590</v>
      </c>
      <c r="C213" t="s">
        <v>78</v>
      </c>
      <c r="D213" s="1" t="s">
        <v>23</v>
      </c>
      <c r="E213" s="1" t="s">
        <v>748</v>
      </c>
      <c r="F213" s="1" t="s">
        <v>21</v>
      </c>
      <c r="G213" s="13">
        <v>0</v>
      </c>
      <c r="H213" s="1">
        <v>0</v>
      </c>
      <c r="J213" s="1">
        <v>447.64</v>
      </c>
      <c r="K213" s="1">
        <v>1795.97</v>
      </c>
      <c r="L213" s="1">
        <v>1410.8799999999994</v>
      </c>
      <c r="M213" s="1">
        <v>780.51</v>
      </c>
      <c r="N213" s="1">
        <v>1380.5099999999998</v>
      </c>
      <c r="O213" s="1">
        <v>222.85000000000002</v>
      </c>
      <c r="P213" s="1">
        <v>1086.8699999999999</v>
      </c>
      <c r="Q213" s="1">
        <v>958.99000000000012</v>
      </c>
      <c r="R213" s="1">
        <v>1922.0200000000002</v>
      </c>
      <c r="S213" s="1">
        <v>1122.9599999999998</v>
      </c>
      <c r="T213" s="1">
        <v>1016.7600000000001</v>
      </c>
      <c r="U213" s="1">
        <v>430.92000000000007</v>
      </c>
      <c r="W213" s="14" cm="1">
        <f t="array" ref="W213">INDEX(J213:U213, 1, MONTH($W$1))</f>
        <v>430.92000000000007</v>
      </c>
      <c r="X213" s="14" cm="1">
        <f t="array" ref="X213">SUMPRODUCT((J213:U213) *(($J$1:$U$1)&lt;=$X$1))</f>
        <v>12576.88</v>
      </c>
      <c r="Y213">
        <f t="shared" si="27"/>
        <v>1</v>
      </c>
      <c r="Z213">
        <f t="shared" si="27"/>
        <v>1</v>
      </c>
      <c r="AA213">
        <f t="shared" si="28"/>
        <v>0</v>
      </c>
      <c r="AB213" s="8">
        <f t="shared" si="29"/>
        <v>1</v>
      </c>
      <c r="AC213">
        <f t="shared" si="30"/>
        <v>12576.88</v>
      </c>
      <c r="AD213">
        <f t="shared" si="31"/>
        <v>0</v>
      </c>
      <c r="AE213">
        <f t="shared" si="32"/>
        <v>0</v>
      </c>
      <c r="AF213">
        <f t="shared" si="33"/>
        <v>0</v>
      </c>
      <c r="AG213">
        <f t="shared" si="34"/>
        <v>0</v>
      </c>
      <c r="AI213">
        <f t="shared" si="35"/>
        <v>12576.88</v>
      </c>
    </row>
    <row r="214" spans="2:35" x14ac:dyDescent="0.25">
      <c r="B214">
        <v>20591</v>
      </c>
      <c r="C214" t="s">
        <v>685</v>
      </c>
      <c r="D214" s="1" t="s">
        <v>23</v>
      </c>
      <c r="E214" s="1" t="s">
        <v>535</v>
      </c>
      <c r="F214" s="1" t="s">
        <v>106</v>
      </c>
      <c r="G214" s="13">
        <v>0</v>
      </c>
      <c r="H214" s="1">
        <v>0</v>
      </c>
      <c r="J214" s="1">
        <v>561.69999999999993</v>
      </c>
      <c r="K214" s="1">
        <v>0</v>
      </c>
      <c r="L214" s="1">
        <v>0</v>
      </c>
      <c r="M214" s="1">
        <v>0</v>
      </c>
      <c r="N214" s="1">
        <v>506.21000000000004</v>
      </c>
      <c r="O214" s="1">
        <v>0</v>
      </c>
      <c r="P214" s="1">
        <v>0</v>
      </c>
      <c r="Q214" s="1">
        <v>0</v>
      </c>
      <c r="R214" s="1">
        <v>491.73000000000008</v>
      </c>
      <c r="S214" s="1">
        <v>0</v>
      </c>
      <c r="T214" s="1">
        <v>520.11</v>
      </c>
      <c r="U214" s="1">
        <v>0</v>
      </c>
      <c r="W214" s="14" cm="1">
        <f t="array" ref="W214">INDEX(J214:U214, 1, MONTH($W$1))</f>
        <v>0</v>
      </c>
      <c r="X214" s="14" cm="1">
        <f t="array" ref="X214">SUMPRODUCT((J214:U214) *(($J$1:$U$1)&lt;=$X$1))</f>
        <v>2079.75</v>
      </c>
      <c r="Y214">
        <f t="shared" si="27"/>
        <v>0</v>
      </c>
      <c r="Z214">
        <f t="shared" si="27"/>
        <v>1</v>
      </c>
      <c r="AA214">
        <f t="shared" si="28"/>
        <v>0</v>
      </c>
      <c r="AB214" s="8">
        <f t="shared" si="29"/>
        <v>1</v>
      </c>
      <c r="AC214">
        <f t="shared" si="30"/>
        <v>2079.75</v>
      </c>
      <c r="AD214">
        <f t="shared" si="31"/>
        <v>0</v>
      </c>
      <c r="AE214">
        <f t="shared" si="32"/>
        <v>0</v>
      </c>
      <c r="AF214">
        <f t="shared" si="33"/>
        <v>0</v>
      </c>
      <c r="AG214">
        <f t="shared" si="34"/>
        <v>0</v>
      </c>
      <c r="AI214">
        <f t="shared" si="35"/>
        <v>2079.75</v>
      </c>
    </row>
    <row r="215" spans="2:35" x14ac:dyDescent="0.25">
      <c r="B215">
        <v>20592</v>
      </c>
      <c r="C215" t="s">
        <v>273</v>
      </c>
      <c r="D215" s="1" t="s">
        <v>23</v>
      </c>
      <c r="E215" s="1" t="s">
        <v>535</v>
      </c>
      <c r="F215" s="1" t="s">
        <v>106</v>
      </c>
      <c r="G215" s="13">
        <v>0</v>
      </c>
      <c r="H215" s="1">
        <v>0</v>
      </c>
      <c r="J215" s="1">
        <v>0</v>
      </c>
      <c r="K215" s="1">
        <v>515.82000000000005</v>
      </c>
      <c r="L215" s="1">
        <v>-97.85</v>
      </c>
      <c r="M215" s="1">
        <v>0</v>
      </c>
      <c r="N215" s="1">
        <v>0</v>
      </c>
      <c r="O215" s="1">
        <v>0</v>
      </c>
      <c r="P215" s="1">
        <v>317.36</v>
      </c>
      <c r="Q215" s="1">
        <v>0</v>
      </c>
      <c r="R215" s="1">
        <v>0</v>
      </c>
      <c r="S215" s="1">
        <v>0</v>
      </c>
      <c r="T215" s="1">
        <v>221.85999999999996</v>
      </c>
      <c r="U215" s="1">
        <v>0</v>
      </c>
      <c r="W215" s="14" cm="1">
        <f t="array" ref="W215">INDEX(J215:U215, 1, MONTH($W$1))</f>
        <v>0</v>
      </c>
      <c r="X215" s="14" cm="1">
        <f t="array" ref="X215">SUMPRODUCT((J215:U215) *(($J$1:$U$1)&lt;=$X$1))</f>
        <v>957.19</v>
      </c>
      <c r="Y215">
        <f t="shared" si="27"/>
        <v>0</v>
      </c>
      <c r="Z215">
        <f t="shared" si="27"/>
        <v>1</v>
      </c>
      <c r="AA215">
        <f t="shared" si="28"/>
        <v>0</v>
      </c>
      <c r="AB215" s="8">
        <f t="shared" si="29"/>
        <v>0</v>
      </c>
      <c r="AC215">
        <f t="shared" si="30"/>
        <v>0</v>
      </c>
      <c r="AD215">
        <f t="shared" si="31"/>
        <v>0</v>
      </c>
      <c r="AE215">
        <f t="shared" si="32"/>
        <v>0</v>
      </c>
      <c r="AF215">
        <f t="shared" si="33"/>
        <v>0</v>
      </c>
      <c r="AG215">
        <f t="shared" si="34"/>
        <v>0</v>
      </c>
      <c r="AI215">
        <f t="shared" si="35"/>
        <v>957.19</v>
      </c>
    </row>
    <row r="216" spans="2:35" x14ac:dyDescent="0.25">
      <c r="B216">
        <v>20596</v>
      </c>
      <c r="C216" t="s">
        <v>574</v>
      </c>
      <c r="D216" s="1" t="s">
        <v>23</v>
      </c>
      <c r="E216" s="1" t="s">
        <v>748</v>
      </c>
      <c r="F216" s="1" t="s">
        <v>21</v>
      </c>
      <c r="G216" s="13">
        <v>0</v>
      </c>
      <c r="H216" s="1">
        <v>0</v>
      </c>
      <c r="J216" s="1">
        <v>1436.85</v>
      </c>
      <c r="K216" s="1">
        <v>0</v>
      </c>
      <c r="L216" s="1">
        <v>0</v>
      </c>
      <c r="M216" s="1">
        <v>1227.93</v>
      </c>
      <c r="N216" s="1">
        <v>667.0100000000001</v>
      </c>
      <c r="O216" s="1">
        <v>0</v>
      </c>
      <c r="P216" s="1">
        <v>638.09</v>
      </c>
      <c r="Q216" s="1">
        <v>0</v>
      </c>
      <c r="R216" s="1">
        <v>0</v>
      </c>
      <c r="S216" s="1">
        <v>1147.7199999999998</v>
      </c>
      <c r="T216" s="1">
        <v>0</v>
      </c>
      <c r="U216" s="1">
        <v>882.1400000000001</v>
      </c>
      <c r="W216" s="14" cm="1">
        <f t="array" ref="W216">INDEX(J216:U216, 1, MONTH($W$1))</f>
        <v>882.1400000000001</v>
      </c>
      <c r="X216" s="14" cm="1">
        <f t="array" ref="X216">SUMPRODUCT((J216:U216) *(($J$1:$U$1)&lt;=$X$1))</f>
        <v>5999.7400000000007</v>
      </c>
      <c r="Y216">
        <f t="shared" si="27"/>
        <v>1</v>
      </c>
      <c r="Z216">
        <f t="shared" si="27"/>
        <v>1</v>
      </c>
      <c r="AA216">
        <f t="shared" si="28"/>
        <v>0</v>
      </c>
      <c r="AB216" s="8">
        <f t="shared" si="29"/>
        <v>1</v>
      </c>
      <c r="AC216">
        <f t="shared" si="30"/>
        <v>5999.7400000000007</v>
      </c>
      <c r="AD216">
        <f t="shared" si="31"/>
        <v>0</v>
      </c>
      <c r="AE216">
        <f t="shared" si="32"/>
        <v>0</v>
      </c>
      <c r="AF216">
        <f t="shared" si="33"/>
        <v>0</v>
      </c>
      <c r="AG216">
        <f t="shared" si="34"/>
        <v>0</v>
      </c>
      <c r="AI216">
        <f t="shared" si="35"/>
        <v>5999.7400000000007</v>
      </c>
    </row>
    <row r="217" spans="2:35" x14ac:dyDescent="0.25">
      <c r="B217">
        <v>20598</v>
      </c>
      <c r="C217" t="s">
        <v>123</v>
      </c>
      <c r="D217" s="1" t="s">
        <v>23</v>
      </c>
      <c r="E217" s="1" t="s">
        <v>748</v>
      </c>
      <c r="F217" s="1" t="s">
        <v>21</v>
      </c>
      <c r="G217" s="13">
        <v>0</v>
      </c>
      <c r="H217" s="1">
        <v>0</v>
      </c>
      <c r="J217" s="1">
        <v>-4777</v>
      </c>
      <c r="K217" s="1">
        <v>2236.9900000000002</v>
      </c>
      <c r="L217" s="1">
        <v>288.96000000000004</v>
      </c>
      <c r="M217" s="1">
        <v>744.94999999999982</v>
      </c>
      <c r="N217" s="1">
        <v>15522.550000000001</v>
      </c>
      <c r="O217" s="1">
        <v>-6632.9000000000005</v>
      </c>
      <c r="P217" s="1">
        <v>4080.2300000000009</v>
      </c>
      <c r="Q217" s="1">
        <v>35236.120000000003</v>
      </c>
      <c r="R217" s="1">
        <v>1009.4699999999999</v>
      </c>
      <c r="S217" s="1">
        <v>1644.25</v>
      </c>
      <c r="T217" s="1">
        <v>2876.99</v>
      </c>
      <c r="U217" s="1">
        <v>1127.32</v>
      </c>
      <c r="W217" s="14" cm="1">
        <f t="array" ref="W217">INDEX(J217:U217, 1, MONTH($W$1))</f>
        <v>1127.32</v>
      </c>
      <c r="X217" s="14" cm="1">
        <f t="array" ref="X217">SUMPRODUCT((J217:U217) *(($J$1:$U$1)&lt;=$X$1))</f>
        <v>53357.93</v>
      </c>
      <c r="Y217">
        <f t="shared" si="27"/>
        <v>1</v>
      </c>
      <c r="Z217">
        <f t="shared" si="27"/>
        <v>1</v>
      </c>
      <c r="AA217">
        <f t="shared" si="28"/>
        <v>0</v>
      </c>
      <c r="AB217" s="8">
        <f t="shared" si="29"/>
        <v>0</v>
      </c>
      <c r="AC217">
        <f t="shared" si="30"/>
        <v>0</v>
      </c>
      <c r="AD217">
        <f t="shared" si="31"/>
        <v>0</v>
      </c>
      <c r="AE217">
        <f t="shared" si="32"/>
        <v>0</v>
      </c>
      <c r="AF217">
        <f t="shared" si="33"/>
        <v>0</v>
      </c>
      <c r="AG217">
        <f t="shared" si="34"/>
        <v>0</v>
      </c>
      <c r="AI217">
        <f t="shared" si="35"/>
        <v>53357.93</v>
      </c>
    </row>
    <row r="218" spans="2:35" x14ac:dyDescent="0.25">
      <c r="B218">
        <v>20599</v>
      </c>
      <c r="C218" t="s">
        <v>791</v>
      </c>
      <c r="D218" s="1" t="s">
        <v>23</v>
      </c>
      <c r="E218" s="1" t="s">
        <v>535</v>
      </c>
      <c r="F218" s="1" t="s">
        <v>106</v>
      </c>
      <c r="G218" s="13">
        <v>0</v>
      </c>
      <c r="H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W218" s="14" cm="1">
        <f t="array" ref="W218">INDEX(J218:U218, 1, MONTH($W$1))</f>
        <v>0</v>
      </c>
      <c r="X218" s="14" cm="1">
        <f t="array" ref="X218">SUMPRODUCT((J218:U218) *(($J$1:$U$1)&lt;=$X$1))</f>
        <v>0</v>
      </c>
      <c r="Y218">
        <f t="shared" si="27"/>
        <v>0</v>
      </c>
      <c r="Z218">
        <f t="shared" si="27"/>
        <v>0</v>
      </c>
      <c r="AA218">
        <f t="shared" si="28"/>
        <v>0</v>
      </c>
      <c r="AB218" s="8">
        <f t="shared" si="29"/>
        <v>0</v>
      </c>
      <c r="AC218">
        <f t="shared" si="30"/>
        <v>0</v>
      </c>
      <c r="AD218">
        <f t="shared" si="31"/>
        <v>0</v>
      </c>
      <c r="AE218">
        <f t="shared" si="32"/>
        <v>0</v>
      </c>
      <c r="AF218">
        <f t="shared" si="33"/>
        <v>0</v>
      </c>
      <c r="AG218">
        <f t="shared" si="34"/>
        <v>0</v>
      </c>
      <c r="AI218">
        <f t="shared" si="35"/>
        <v>0</v>
      </c>
    </row>
    <row r="219" spans="2:35" x14ac:dyDescent="0.25">
      <c r="B219">
        <v>20601</v>
      </c>
      <c r="C219" t="s">
        <v>183</v>
      </c>
      <c r="D219" s="1" t="s">
        <v>23</v>
      </c>
      <c r="E219" s="1" t="s">
        <v>545</v>
      </c>
      <c r="F219" s="1" t="s">
        <v>545</v>
      </c>
      <c r="G219" s="13">
        <v>0</v>
      </c>
      <c r="H219" s="1">
        <v>0</v>
      </c>
      <c r="J219" s="1">
        <v>7901.6800000000012</v>
      </c>
      <c r="K219" s="1">
        <v>2396.41</v>
      </c>
      <c r="L219" s="1">
        <v>5577.53</v>
      </c>
      <c r="M219" s="1">
        <v>14352.659999999994</v>
      </c>
      <c r="N219" s="1">
        <v>1369.18</v>
      </c>
      <c r="O219" s="1">
        <v>6706.58</v>
      </c>
      <c r="P219" s="1">
        <v>7990.5999999999995</v>
      </c>
      <c r="Q219" s="1">
        <v>10627.019999999999</v>
      </c>
      <c r="R219" s="1">
        <v>2590.2799999999997</v>
      </c>
      <c r="S219" s="1">
        <v>12345.849999999999</v>
      </c>
      <c r="T219" s="1">
        <v>7654.27</v>
      </c>
      <c r="U219" s="1">
        <v>6468.4499999999989</v>
      </c>
      <c r="W219" s="14" cm="1">
        <f t="array" ref="W219">INDEX(J219:U219, 1, MONTH($W$1))</f>
        <v>6468.4499999999989</v>
      </c>
      <c r="X219" s="14" cm="1">
        <f t="array" ref="X219">SUMPRODUCT((J219:U219) *(($J$1:$U$1)&lt;=$X$1))</f>
        <v>85980.50999999998</v>
      </c>
      <c r="Y219">
        <f t="shared" si="27"/>
        <v>1</v>
      </c>
      <c r="Z219">
        <f t="shared" si="27"/>
        <v>1</v>
      </c>
      <c r="AA219">
        <f t="shared" si="28"/>
        <v>0</v>
      </c>
      <c r="AB219" s="8">
        <f t="shared" si="29"/>
        <v>1</v>
      </c>
      <c r="AC219">
        <f t="shared" si="30"/>
        <v>85980.50999999998</v>
      </c>
      <c r="AD219">
        <f t="shared" si="31"/>
        <v>0</v>
      </c>
      <c r="AE219">
        <f t="shared" si="32"/>
        <v>0</v>
      </c>
      <c r="AF219">
        <f t="shared" si="33"/>
        <v>0</v>
      </c>
      <c r="AG219">
        <f t="shared" si="34"/>
        <v>0</v>
      </c>
      <c r="AI219">
        <f t="shared" si="35"/>
        <v>85980.50999999998</v>
      </c>
    </row>
    <row r="220" spans="2:35" x14ac:dyDescent="0.25">
      <c r="B220">
        <v>20602</v>
      </c>
      <c r="C220" t="s">
        <v>792</v>
      </c>
      <c r="D220" s="1" t="s">
        <v>23</v>
      </c>
      <c r="E220" s="1" t="s">
        <v>535</v>
      </c>
      <c r="F220" s="1" t="s">
        <v>106</v>
      </c>
      <c r="G220" s="13">
        <v>0</v>
      </c>
      <c r="H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W220" s="14" cm="1">
        <f t="array" ref="W220">INDEX(J220:U220, 1, MONTH($W$1))</f>
        <v>0</v>
      </c>
      <c r="X220" s="14" cm="1">
        <f t="array" ref="X220">SUMPRODUCT((J220:U220) *(($J$1:$U$1)&lt;=$X$1))</f>
        <v>0</v>
      </c>
      <c r="Y220">
        <f t="shared" si="27"/>
        <v>0</v>
      </c>
      <c r="Z220">
        <f t="shared" si="27"/>
        <v>0</v>
      </c>
      <c r="AA220">
        <f t="shared" si="28"/>
        <v>0</v>
      </c>
      <c r="AB220" s="8">
        <f t="shared" si="29"/>
        <v>0</v>
      </c>
      <c r="AC220">
        <f t="shared" si="30"/>
        <v>0</v>
      </c>
      <c r="AD220">
        <f t="shared" si="31"/>
        <v>0</v>
      </c>
      <c r="AE220">
        <f t="shared" si="32"/>
        <v>0</v>
      </c>
      <c r="AF220">
        <f t="shared" si="33"/>
        <v>0</v>
      </c>
      <c r="AG220">
        <f t="shared" si="34"/>
        <v>0</v>
      </c>
      <c r="AI220">
        <f t="shared" si="35"/>
        <v>0</v>
      </c>
    </row>
    <row r="221" spans="2:35" x14ac:dyDescent="0.25">
      <c r="B221">
        <v>20607</v>
      </c>
      <c r="C221" t="s">
        <v>575</v>
      </c>
      <c r="D221" s="1" t="s">
        <v>23</v>
      </c>
      <c r="E221" s="1" t="s">
        <v>535</v>
      </c>
      <c r="F221" s="1" t="s">
        <v>106</v>
      </c>
      <c r="G221" s="13">
        <v>0</v>
      </c>
      <c r="H221" s="1">
        <v>0</v>
      </c>
      <c r="J221" s="1">
        <v>0</v>
      </c>
      <c r="K221" s="1">
        <v>627.06999999999994</v>
      </c>
      <c r="L221" s="1">
        <v>378.93000000000006</v>
      </c>
      <c r="M221" s="1">
        <v>0</v>
      </c>
      <c r="N221" s="1">
        <v>329.24</v>
      </c>
      <c r="O221" s="1">
        <v>0</v>
      </c>
      <c r="P221" s="1">
        <v>313.54000000000002</v>
      </c>
      <c r="Q221" s="1">
        <v>0</v>
      </c>
      <c r="R221" s="1">
        <v>307.07</v>
      </c>
      <c r="S221" s="1">
        <v>0</v>
      </c>
      <c r="T221" s="1">
        <v>317.15999999999997</v>
      </c>
      <c r="U221" s="1">
        <v>620.30999999999995</v>
      </c>
      <c r="W221" s="14" cm="1">
        <f t="array" ref="W221">INDEX(J221:U221, 1, MONTH($W$1))</f>
        <v>620.30999999999995</v>
      </c>
      <c r="X221" s="14" cm="1">
        <f t="array" ref="X221">SUMPRODUCT((J221:U221) *(($J$1:$U$1)&lt;=$X$1))</f>
        <v>2893.3199999999997</v>
      </c>
      <c r="Y221">
        <f t="shared" si="27"/>
        <v>1</v>
      </c>
      <c r="Z221">
        <f t="shared" si="27"/>
        <v>1</v>
      </c>
      <c r="AA221">
        <f t="shared" si="28"/>
        <v>0</v>
      </c>
      <c r="AB221" s="8">
        <f t="shared" si="29"/>
        <v>0</v>
      </c>
      <c r="AC221">
        <f t="shared" si="30"/>
        <v>0</v>
      </c>
      <c r="AD221">
        <f t="shared" si="31"/>
        <v>0</v>
      </c>
      <c r="AE221">
        <f t="shared" si="32"/>
        <v>0</v>
      </c>
      <c r="AF221">
        <f t="shared" si="33"/>
        <v>0</v>
      </c>
      <c r="AG221">
        <f t="shared" si="34"/>
        <v>0</v>
      </c>
      <c r="AI221">
        <f t="shared" si="35"/>
        <v>2893.3199999999997</v>
      </c>
    </row>
    <row r="222" spans="2:35" x14ac:dyDescent="0.25">
      <c r="B222">
        <v>20610</v>
      </c>
      <c r="C222" t="s">
        <v>576</v>
      </c>
      <c r="D222" s="1" t="s">
        <v>23</v>
      </c>
      <c r="E222" s="1" t="s">
        <v>535</v>
      </c>
      <c r="F222" s="1" t="s">
        <v>106</v>
      </c>
      <c r="G222" s="13">
        <v>0</v>
      </c>
      <c r="H222" s="1">
        <v>0</v>
      </c>
      <c r="J222" s="1">
        <v>0</v>
      </c>
      <c r="K222" s="1">
        <v>190.07999999999998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W222" s="14" cm="1">
        <f t="array" ref="W222">INDEX(J222:U222, 1, MONTH($W$1))</f>
        <v>0</v>
      </c>
      <c r="X222" s="14" cm="1">
        <f t="array" ref="X222">SUMPRODUCT((J222:U222) *(($J$1:$U$1)&lt;=$X$1))</f>
        <v>190.07999999999998</v>
      </c>
      <c r="Y222">
        <f t="shared" si="27"/>
        <v>0</v>
      </c>
      <c r="Z222">
        <f t="shared" si="27"/>
        <v>1</v>
      </c>
      <c r="AA222">
        <f t="shared" si="28"/>
        <v>0</v>
      </c>
      <c r="AB222" s="8">
        <f t="shared" si="29"/>
        <v>0</v>
      </c>
      <c r="AC222">
        <f t="shared" si="30"/>
        <v>0</v>
      </c>
      <c r="AD222">
        <f t="shared" si="31"/>
        <v>0</v>
      </c>
      <c r="AE222">
        <f t="shared" si="32"/>
        <v>0</v>
      </c>
      <c r="AF222">
        <f t="shared" si="33"/>
        <v>0</v>
      </c>
      <c r="AG222">
        <f t="shared" si="34"/>
        <v>0</v>
      </c>
      <c r="AI222">
        <f t="shared" si="35"/>
        <v>190.07999999999998</v>
      </c>
    </row>
    <row r="223" spans="2:35" x14ac:dyDescent="0.25">
      <c r="B223">
        <v>20613</v>
      </c>
      <c r="C223" t="s">
        <v>184</v>
      </c>
      <c r="D223" s="1" t="s">
        <v>23</v>
      </c>
      <c r="E223" s="1" t="s">
        <v>535</v>
      </c>
      <c r="F223" s="1" t="s">
        <v>106</v>
      </c>
      <c r="G223" s="13">
        <v>0</v>
      </c>
      <c r="H223" s="1">
        <v>0</v>
      </c>
      <c r="J223" s="1">
        <v>2668.6499999999996</v>
      </c>
      <c r="K223" s="1">
        <v>4232.93</v>
      </c>
      <c r="L223" s="1">
        <v>6144.9699999999993</v>
      </c>
      <c r="M223" s="1">
        <v>1509.9100000000003</v>
      </c>
      <c r="N223" s="1">
        <v>5159.34</v>
      </c>
      <c r="O223" s="1">
        <v>2712.03</v>
      </c>
      <c r="P223" s="1">
        <v>1691.25</v>
      </c>
      <c r="Q223" s="1">
        <v>2638.3</v>
      </c>
      <c r="R223" s="1">
        <v>1671.6200000000003</v>
      </c>
      <c r="S223" s="1">
        <v>5654.7199999999993</v>
      </c>
      <c r="T223" s="1">
        <v>2612.5</v>
      </c>
      <c r="U223" s="1">
        <v>3543.01</v>
      </c>
      <c r="W223" s="14" cm="1">
        <f t="array" ref="W223">INDEX(J223:U223, 1, MONTH($W$1))</f>
        <v>3543.01</v>
      </c>
      <c r="X223" s="14" cm="1">
        <f t="array" ref="X223">SUMPRODUCT((J223:U223) *(($J$1:$U$1)&lt;=$X$1))</f>
        <v>40239.229999999996</v>
      </c>
      <c r="Y223">
        <f t="shared" si="27"/>
        <v>1</v>
      </c>
      <c r="Z223">
        <f t="shared" si="27"/>
        <v>1</v>
      </c>
      <c r="AA223">
        <f t="shared" si="28"/>
        <v>0</v>
      </c>
      <c r="AB223" s="8">
        <f t="shared" si="29"/>
        <v>1</v>
      </c>
      <c r="AC223">
        <f t="shared" si="30"/>
        <v>40239.229999999996</v>
      </c>
      <c r="AD223">
        <f t="shared" si="31"/>
        <v>0</v>
      </c>
      <c r="AE223">
        <f t="shared" si="32"/>
        <v>0</v>
      </c>
      <c r="AF223">
        <f t="shared" si="33"/>
        <v>0</v>
      </c>
      <c r="AG223">
        <f t="shared" si="34"/>
        <v>0</v>
      </c>
      <c r="AI223">
        <f t="shared" si="35"/>
        <v>40239.229999999996</v>
      </c>
    </row>
    <row r="224" spans="2:35" x14ac:dyDescent="0.25">
      <c r="B224">
        <v>20615</v>
      </c>
      <c r="C224" t="s">
        <v>197</v>
      </c>
      <c r="D224" s="1" t="s">
        <v>23</v>
      </c>
      <c r="E224" s="1" t="s">
        <v>535</v>
      </c>
      <c r="F224" s="1" t="s">
        <v>106</v>
      </c>
      <c r="G224" s="13">
        <v>0</v>
      </c>
      <c r="H224" s="1">
        <v>0</v>
      </c>
      <c r="J224" s="1">
        <v>10347.700000000001</v>
      </c>
      <c r="K224" s="1">
        <v>2104.0099999999998</v>
      </c>
      <c r="L224" s="1">
        <v>4420.99</v>
      </c>
      <c r="M224" s="1">
        <v>3129.3799999999997</v>
      </c>
      <c r="N224" s="1">
        <v>3265.82</v>
      </c>
      <c r="O224" s="1">
        <v>2804.37</v>
      </c>
      <c r="P224" s="1">
        <v>2863.12</v>
      </c>
      <c r="Q224" s="1">
        <v>2279.66</v>
      </c>
      <c r="R224" s="1">
        <v>3591.0399999999995</v>
      </c>
      <c r="S224" s="1">
        <v>4350.33</v>
      </c>
      <c r="T224" s="1">
        <v>2777.9</v>
      </c>
      <c r="U224" s="1">
        <v>5369.04</v>
      </c>
      <c r="W224" s="14" cm="1">
        <f t="array" ref="W224">INDEX(J224:U224, 1, MONTH($W$1))</f>
        <v>5369.04</v>
      </c>
      <c r="X224" s="14" cm="1">
        <f t="array" ref="X224">SUMPRODUCT((J224:U224) *(($J$1:$U$1)&lt;=$X$1))</f>
        <v>47303.360000000001</v>
      </c>
      <c r="Y224">
        <f t="shared" si="27"/>
        <v>1</v>
      </c>
      <c r="Z224">
        <f t="shared" si="27"/>
        <v>1</v>
      </c>
      <c r="AA224">
        <f t="shared" si="28"/>
        <v>0</v>
      </c>
      <c r="AB224" s="8">
        <f t="shared" si="29"/>
        <v>1</v>
      </c>
      <c r="AC224">
        <f t="shared" si="30"/>
        <v>47303.360000000001</v>
      </c>
      <c r="AD224">
        <f t="shared" si="31"/>
        <v>0</v>
      </c>
      <c r="AE224">
        <f t="shared" si="32"/>
        <v>0</v>
      </c>
      <c r="AF224">
        <f t="shared" si="33"/>
        <v>0</v>
      </c>
      <c r="AG224">
        <f t="shared" si="34"/>
        <v>0</v>
      </c>
      <c r="AI224">
        <f t="shared" si="35"/>
        <v>47303.360000000001</v>
      </c>
    </row>
    <row r="225" spans="2:35" x14ac:dyDescent="0.25">
      <c r="B225">
        <v>20617</v>
      </c>
      <c r="C225" t="s">
        <v>577</v>
      </c>
      <c r="D225" s="1" t="s">
        <v>23</v>
      </c>
      <c r="E225" s="1" t="s">
        <v>535</v>
      </c>
      <c r="F225" s="1" t="s">
        <v>106</v>
      </c>
      <c r="G225" s="13">
        <v>0</v>
      </c>
      <c r="H225" s="1">
        <v>0</v>
      </c>
      <c r="J225" s="1">
        <v>554.01</v>
      </c>
      <c r="K225" s="1">
        <v>540.70000000000005</v>
      </c>
      <c r="L225" s="1">
        <v>0</v>
      </c>
      <c r="M225" s="1">
        <v>580.38000000000011</v>
      </c>
      <c r="N225" s="1">
        <v>0</v>
      </c>
      <c r="O225" s="1">
        <v>0</v>
      </c>
      <c r="P225" s="1">
        <v>0</v>
      </c>
      <c r="Q225" s="1">
        <v>450.76000000000005</v>
      </c>
      <c r="R225" s="1">
        <v>0</v>
      </c>
      <c r="S225" s="1">
        <v>0</v>
      </c>
      <c r="T225" s="1">
        <v>381.17</v>
      </c>
      <c r="U225" s="1">
        <v>0</v>
      </c>
      <c r="W225" s="14" cm="1">
        <f t="array" ref="W225">INDEX(J225:U225, 1, MONTH($W$1))</f>
        <v>0</v>
      </c>
      <c r="X225" s="14" cm="1">
        <f t="array" ref="X225">SUMPRODUCT((J225:U225) *(($J$1:$U$1)&lt;=$X$1))</f>
        <v>2507.0200000000004</v>
      </c>
      <c r="Y225">
        <f t="shared" si="27"/>
        <v>0</v>
      </c>
      <c r="Z225">
        <f t="shared" si="27"/>
        <v>1</v>
      </c>
      <c r="AA225">
        <f t="shared" si="28"/>
        <v>0</v>
      </c>
      <c r="AB225" s="8">
        <f t="shared" si="29"/>
        <v>1</v>
      </c>
      <c r="AC225">
        <f t="shared" si="30"/>
        <v>2507.0200000000004</v>
      </c>
      <c r="AD225">
        <f t="shared" si="31"/>
        <v>0</v>
      </c>
      <c r="AE225">
        <f t="shared" si="32"/>
        <v>0</v>
      </c>
      <c r="AF225">
        <f t="shared" si="33"/>
        <v>0</v>
      </c>
      <c r="AG225">
        <f t="shared" si="34"/>
        <v>0</v>
      </c>
      <c r="AI225">
        <f t="shared" si="35"/>
        <v>2507.0200000000004</v>
      </c>
    </row>
    <row r="226" spans="2:35" x14ac:dyDescent="0.25">
      <c r="B226">
        <v>20619</v>
      </c>
      <c r="C226" t="s">
        <v>209</v>
      </c>
      <c r="D226" s="1" t="s">
        <v>23</v>
      </c>
      <c r="E226" s="1" t="s">
        <v>535</v>
      </c>
      <c r="F226" s="1" t="s">
        <v>106</v>
      </c>
      <c r="G226" s="13">
        <v>0</v>
      </c>
      <c r="H226" s="1">
        <v>0</v>
      </c>
      <c r="J226" s="1">
        <v>0</v>
      </c>
      <c r="K226" s="1">
        <v>1574.55</v>
      </c>
      <c r="L226" s="1">
        <v>798.87999999999988</v>
      </c>
      <c r="M226" s="1">
        <v>1470.2199999999998</v>
      </c>
      <c r="N226" s="1">
        <v>0</v>
      </c>
      <c r="O226" s="1">
        <v>0</v>
      </c>
      <c r="P226" s="1">
        <v>689.08999999999992</v>
      </c>
      <c r="Q226" s="1">
        <v>1678.08</v>
      </c>
      <c r="R226" s="1">
        <v>453.28999999999996</v>
      </c>
      <c r="S226" s="1">
        <v>0</v>
      </c>
      <c r="T226" s="1">
        <v>1590.97</v>
      </c>
      <c r="U226" s="1">
        <v>901.47</v>
      </c>
      <c r="W226" s="14" cm="1">
        <f t="array" ref="W226">INDEX(J226:U226, 1, MONTH($W$1))</f>
        <v>901.47</v>
      </c>
      <c r="X226" s="14" cm="1">
        <f t="array" ref="X226">SUMPRODUCT((J226:U226) *(($J$1:$U$1)&lt;=$X$1))</f>
        <v>9156.5499999999993</v>
      </c>
      <c r="Y226">
        <f t="shared" si="27"/>
        <v>1</v>
      </c>
      <c r="Z226">
        <f t="shared" si="27"/>
        <v>1</v>
      </c>
      <c r="AA226">
        <f t="shared" si="28"/>
        <v>0</v>
      </c>
      <c r="AB226" s="8">
        <f t="shared" si="29"/>
        <v>0</v>
      </c>
      <c r="AC226">
        <f t="shared" si="30"/>
        <v>0</v>
      </c>
      <c r="AD226">
        <f t="shared" si="31"/>
        <v>0</v>
      </c>
      <c r="AE226">
        <f t="shared" si="32"/>
        <v>0</v>
      </c>
      <c r="AF226">
        <f t="shared" si="33"/>
        <v>0</v>
      </c>
      <c r="AG226">
        <f t="shared" si="34"/>
        <v>0</v>
      </c>
      <c r="AI226">
        <f t="shared" si="35"/>
        <v>9156.5499999999993</v>
      </c>
    </row>
    <row r="227" spans="2:35" x14ac:dyDescent="0.25">
      <c r="B227">
        <v>20630</v>
      </c>
      <c r="C227" t="s">
        <v>793</v>
      </c>
      <c r="D227" s="1" t="s">
        <v>23</v>
      </c>
      <c r="E227" s="1" t="s">
        <v>748</v>
      </c>
      <c r="F227" s="1" t="s">
        <v>21</v>
      </c>
      <c r="G227" s="13">
        <v>0</v>
      </c>
      <c r="H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W227" s="14" cm="1">
        <f t="array" ref="W227">INDEX(J227:U227, 1, MONTH($W$1))</f>
        <v>0</v>
      </c>
      <c r="X227" s="14" cm="1">
        <f t="array" ref="X227">SUMPRODUCT((J227:U227) *(($J$1:$U$1)&lt;=$X$1))</f>
        <v>0</v>
      </c>
      <c r="Y227">
        <f t="shared" si="27"/>
        <v>0</v>
      </c>
      <c r="Z227">
        <f t="shared" si="27"/>
        <v>0</v>
      </c>
      <c r="AA227">
        <f t="shared" si="28"/>
        <v>0</v>
      </c>
      <c r="AB227" s="8">
        <f t="shared" si="29"/>
        <v>0</v>
      </c>
      <c r="AC227">
        <f t="shared" si="30"/>
        <v>0</v>
      </c>
      <c r="AD227">
        <f t="shared" si="31"/>
        <v>0</v>
      </c>
      <c r="AE227">
        <f t="shared" si="32"/>
        <v>0</v>
      </c>
      <c r="AF227">
        <f t="shared" si="33"/>
        <v>0</v>
      </c>
      <c r="AG227">
        <f t="shared" si="34"/>
        <v>0</v>
      </c>
      <c r="AI227">
        <f t="shared" si="35"/>
        <v>0</v>
      </c>
    </row>
    <row r="228" spans="2:35" x14ac:dyDescent="0.25">
      <c r="B228">
        <v>20635</v>
      </c>
      <c r="C228" t="s">
        <v>227</v>
      </c>
      <c r="D228" s="1" t="s">
        <v>23</v>
      </c>
      <c r="E228" s="1" t="s">
        <v>748</v>
      </c>
      <c r="F228" s="1" t="s">
        <v>21</v>
      </c>
      <c r="G228" s="13">
        <v>0</v>
      </c>
      <c r="H228" s="1">
        <v>0</v>
      </c>
      <c r="J228" s="1">
        <v>1504.8400000000001</v>
      </c>
      <c r="K228" s="1">
        <v>0</v>
      </c>
      <c r="L228" s="1">
        <v>0</v>
      </c>
      <c r="M228" s="1">
        <v>3374.0799999999995</v>
      </c>
      <c r="N228" s="1">
        <v>-797.13</v>
      </c>
      <c r="O228" s="1">
        <v>1323.02</v>
      </c>
      <c r="P228" s="1">
        <v>64.540000000000006</v>
      </c>
      <c r="Q228" s="1">
        <v>0</v>
      </c>
      <c r="R228" s="1">
        <v>1035.6500000000001</v>
      </c>
      <c r="S228" s="1">
        <v>1712.75</v>
      </c>
      <c r="T228" s="1">
        <v>0</v>
      </c>
      <c r="U228" s="1">
        <v>0</v>
      </c>
      <c r="W228" s="14" cm="1">
        <f t="array" ref="W228">INDEX(J228:U228, 1, MONTH($W$1))</f>
        <v>0</v>
      </c>
      <c r="X228" s="14" cm="1">
        <f t="array" ref="X228">SUMPRODUCT((J228:U228) *(($J$1:$U$1)&lt;=$X$1))</f>
        <v>8217.75</v>
      </c>
      <c r="Y228">
        <f t="shared" si="27"/>
        <v>0</v>
      </c>
      <c r="Z228">
        <f t="shared" si="27"/>
        <v>1</v>
      </c>
      <c r="AA228">
        <f t="shared" si="28"/>
        <v>0</v>
      </c>
      <c r="AB228" s="8">
        <f t="shared" si="29"/>
        <v>1</v>
      </c>
      <c r="AC228">
        <f t="shared" si="30"/>
        <v>8217.75</v>
      </c>
      <c r="AD228">
        <f t="shared" si="31"/>
        <v>0</v>
      </c>
      <c r="AE228">
        <f t="shared" si="32"/>
        <v>0</v>
      </c>
      <c r="AF228">
        <f t="shared" si="33"/>
        <v>0</v>
      </c>
      <c r="AG228">
        <f t="shared" si="34"/>
        <v>0</v>
      </c>
      <c r="AI228">
        <f t="shared" si="35"/>
        <v>8217.75</v>
      </c>
    </row>
    <row r="229" spans="2:35" x14ac:dyDescent="0.25">
      <c r="B229">
        <v>20636</v>
      </c>
      <c r="C229" t="s">
        <v>274</v>
      </c>
      <c r="D229" s="1" t="s">
        <v>23</v>
      </c>
      <c r="E229" s="1" t="s">
        <v>535</v>
      </c>
      <c r="F229" s="1" t="s">
        <v>106</v>
      </c>
      <c r="G229" s="13">
        <v>0</v>
      </c>
      <c r="H229" s="1">
        <v>0</v>
      </c>
      <c r="J229" s="1">
        <v>4463.6400000000003</v>
      </c>
      <c r="K229" s="1">
        <v>1054.8100000000002</v>
      </c>
      <c r="L229" s="1">
        <v>3372.3299999999995</v>
      </c>
      <c r="M229" s="1">
        <v>3077.48</v>
      </c>
      <c r="N229" s="1">
        <v>6245.15</v>
      </c>
      <c r="O229" s="1">
        <v>2280.1000000000004</v>
      </c>
      <c r="P229" s="1">
        <v>1873.7199999999998</v>
      </c>
      <c r="Q229" s="1">
        <v>2763.0099999999998</v>
      </c>
      <c r="R229" s="1">
        <v>1420.5900000000001</v>
      </c>
      <c r="S229" s="1">
        <v>2357.0500000000002</v>
      </c>
      <c r="T229" s="1">
        <v>2391.94</v>
      </c>
      <c r="U229" s="1">
        <v>3135.9900000000002</v>
      </c>
      <c r="W229" s="14" cm="1">
        <f t="array" ref="W229">INDEX(J229:U229, 1, MONTH($W$1))</f>
        <v>3135.9900000000002</v>
      </c>
      <c r="X229" s="14" cm="1">
        <f t="array" ref="X229">SUMPRODUCT((J229:U229) *(($J$1:$U$1)&lt;=$X$1))</f>
        <v>34435.81</v>
      </c>
      <c r="Y229">
        <f t="shared" si="27"/>
        <v>1</v>
      </c>
      <c r="Z229">
        <f t="shared" si="27"/>
        <v>1</v>
      </c>
      <c r="AA229">
        <f t="shared" si="28"/>
        <v>0</v>
      </c>
      <c r="AB229" s="8">
        <f t="shared" si="29"/>
        <v>1</v>
      </c>
      <c r="AC229">
        <f t="shared" si="30"/>
        <v>34435.81</v>
      </c>
      <c r="AD229">
        <f t="shared" si="31"/>
        <v>0</v>
      </c>
      <c r="AE229">
        <f t="shared" si="32"/>
        <v>0</v>
      </c>
      <c r="AF229">
        <f t="shared" si="33"/>
        <v>0</v>
      </c>
      <c r="AG229">
        <f t="shared" si="34"/>
        <v>0</v>
      </c>
      <c r="AI229">
        <f t="shared" si="35"/>
        <v>34435.81</v>
      </c>
    </row>
    <row r="230" spans="2:35" x14ac:dyDescent="0.25">
      <c r="B230">
        <v>20641</v>
      </c>
      <c r="C230" t="s">
        <v>794</v>
      </c>
      <c r="D230" s="1" t="s">
        <v>23</v>
      </c>
      <c r="E230" s="1" t="s">
        <v>535</v>
      </c>
      <c r="F230" s="1" t="s">
        <v>106</v>
      </c>
      <c r="G230" s="13">
        <v>0</v>
      </c>
      <c r="H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W230" s="14" cm="1">
        <f t="array" ref="W230">INDEX(J230:U230, 1, MONTH($W$1))</f>
        <v>0</v>
      </c>
      <c r="X230" s="14" cm="1">
        <f t="array" ref="X230">SUMPRODUCT((J230:U230) *(($J$1:$U$1)&lt;=$X$1))</f>
        <v>0</v>
      </c>
      <c r="Y230">
        <f t="shared" si="27"/>
        <v>0</v>
      </c>
      <c r="Z230">
        <f t="shared" si="27"/>
        <v>0</v>
      </c>
      <c r="AA230">
        <f t="shared" si="28"/>
        <v>0</v>
      </c>
      <c r="AB230" s="8">
        <f t="shared" si="29"/>
        <v>0</v>
      </c>
      <c r="AC230">
        <f t="shared" si="30"/>
        <v>0</v>
      </c>
      <c r="AD230">
        <f t="shared" si="31"/>
        <v>0</v>
      </c>
      <c r="AE230">
        <f t="shared" si="32"/>
        <v>0</v>
      </c>
      <c r="AF230">
        <f t="shared" si="33"/>
        <v>0</v>
      </c>
      <c r="AG230">
        <f t="shared" si="34"/>
        <v>0</v>
      </c>
      <c r="AI230">
        <f t="shared" si="35"/>
        <v>0</v>
      </c>
    </row>
    <row r="231" spans="2:35" x14ac:dyDescent="0.25">
      <c r="B231">
        <v>20645</v>
      </c>
      <c r="C231" t="s">
        <v>79</v>
      </c>
      <c r="D231" s="1" t="s">
        <v>23</v>
      </c>
      <c r="E231" s="1" t="s">
        <v>748</v>
      </c>
      <c r="F231" s="1" t="s">
        <v>21</v>
      </c>
      <c r="G231" s="13">
        <v>0</v>
      </c>
      <c r="H231" s="1">
        <v>0</v>
      </c>
      <c r="J231" s="1">
        <v>0</v>
      </c>
      <c r="K231" s="1">
        <v>491.37000000000006</v>
      </c>
      <c r="L231" s="1">
        <v>1785.9499999999998</v>
      </c>
      <c r="M231" s="1">
        <v>590.95000000000005</v>
      </c>
      <c r="N231" s="1">
        <v>506.54</v>
      </c>
      <c r="O231" s="1">
        <v>848.01</v>
      </c>
      <c r="P231" s="1">
        <v>0</v>
      </c>
      <c r="Q231" s="1">
        <v>717.28</v>
      </c>
      <c r="R231" s="1">
        <v>584.87</v>
      </c>
      <c r="S231" s="1">
        <v>396.84</v>
      </c>
      <c r="T231" s="1">
        <v>532.42999999999995</v>
      </c>
      <c r="U231" s="1">
        <v>431.59000000000003</v>
      </c>
      <c r="W231" s="14" cm="1">
        <f t="array" ref="W231">INDEX(J231:U231, 1, MONTH($W$1))</f>
        <v>431.59000000000003</v>
      </c>
      <c r="X231" s="14" cm="1">
        <f t="array" ref="X231">SUMPRODUCT((J231:U231) *(($J$1:$U$1)&lt;=$X$1))</f>
        <v>6885.83</v>
      </c>
      <c r="Y231">
        <f t="shared" si="27"/>
        <v>1</v>
      </c>
      <c r="Z231">
        <f t="shared" si="27"/>
        <v>1</v>
      </c>
      <c r="AA231">
        <f t="shared" si="28"/>
        <v>0</v>
      </c>
      <c r="AB231" s="8">
        <f t="shared" si="29"/>
        <v>0</v>
      </c>
      <c r="AC231">
        <f t="shared" si="30"/>
        <v>0</v>
      </c>
      <c r="AD231">
        <f t="shared" si="31"/>
        <v>0</v>
      </c>
      <c r="AE231">
        <f t="shared" si="32"/>
        <v>0</v>
      </c>
      <c r="AF231">
        <f t="shared" si="33"/>
        <v>0</v>
      </c>
      <c r="AG231">
        <f t="shared" si="34"/>
        <v>0</v>
      </c>
      <c r="AI231">
        <f t="shared" si="35"/>
        <v>6885.83</v>
      </c>
    </row>
    <row r="232" spans="2:35" x14ac:dyDescent="0.25">
      <c r="B232">
        <v>20646</v>
      </c>
      <c r="C232" t="s">
        <v>223</v>
      </c>
      <c r="D232" s="1" t="s">
        <v>23</v>
      </c>
      <c r="E232" s="1" t="s">
        <v>535</v>
      </c>
      <c r="F232" s="1" t="s">
        <v>106</v>
      </c>
      <c r="G232" s="13">
        <v>0</v>
      </c>
      <c r="H232" s="1">
        <v>0</v>
      </c>
      <c r="J232" s="1">
        <v>983.2</v>
      </c>
      <c r="K232" s="1">
        <v>693.50000000000011</v>
      </c>
      <c r="L232" s="1">
        <v>782.94</v>
      </c>
      <c r="M232" s="1">
        <v>1101.25</v>
      </c>
      <c r="N232" s="1">
        <v>652.14</v>
      </c>
      <c r="O232" s="1">
        <v>609.5</v>
      </c>
      <c r="P232" s="1">
        <v>758.82</v>
      </c>
      <c r="Q232" s="1">
        <v>837.49</v>
      </c>
      <c r="R232" s="1">
        <v>662.74</v>
      </c>
      <c r="S232" s="1">
        <v>744.88000000000011</v>
      </c>
      <c r="T232" s="1">
        <v>694.84</v>
      </c>
      <c r="U232" s="1">
        <v>569.64999999999986</v>
      </c>
      <c r="W232" s="14" cm="1">
        <f t="array" ref="W232">INDEX(J232:U232, 1, MONTH($W$1))</f>
        <v>569.64999999999986</v>
      </c>
      <c r="X232" s="14" cm="1">
        <f t="array" ref="X232">SUMPRODUCT((J232:U232) *(($J$1:$U$1)&lt;=$X$1))</f>
        <v>9090.9499999999989</v>
      </c>
      <c r="Y232">
        <f t="shared" si="27"/>
        <v>1</v>
      </c>
      <c r="Z232">
        <f t="shared" si="27"/>
        <v>1</v>
      </c>
      <c r="AA232">
        <f t="shared" si="28"/>
        <v>0</v>
      </c>
      <c r="AB232" s="8">
        <f t="shared" si="29"/>
        <v>1</v>
      </c>
      <c r="AC232">
        <f t="shared" si="30"/>
        <v>9090.9499999999989</v>
      </c>
      <c r="AD232">
        <f t="shared" si="31"/>
        <v>0</v>
      </c>
      <c r="AE232">
        <f t="shared" si="32"/>
        <v>0</v>
      </c>
      <c r="AF232">
        <f t="shared" si="33"/>
        <v>0</v>
      </c>
      <c r="AG232">
        <f t="shared" si="34"/>
        <v>0</v>
      </c>
      <c r="AI232">
        <f t="shared" si="35"/>
        <v>9090.9499999999989</v>
      </c>
    </row>
    <row r="233" spans="2:35" x14ac:dyDescent="0.25">
      <c r="B233">
        <v>20653</v>
      </c>
      <c r="C233" t="s">
        <v>304</v>
      </c>
      <c r="D233" s="1" t="s">
        <v>23</v>
      </c>
      <c r="E233" s="1" t="s">
        <v>535</v>
      </c>
      <c r="F233" s="1" t="s">
        <v>106</v>
      </c>
      <c r="G233" s="13">
        <v>0</v>
      </c>
      <c r="H233" s="1">
        <v>0</v>
      </c>
      <c r="J233" s="1">
        <v>403.36</v>
      </c>
      <c r="K233" s="1">
        <v>0</v>
      </c>
      <c r="L233" s="1">
        <v>414.47</v>
      </c>
      <c r="M233" s="1">
        <v>0</v>
      </c>
      <c r="N233" s="1">
        <v>400.83000000000004</v>
      </c>
      <c r="O233" s="1">
        <v>0</v>
      </c>
      <c r="P233" s="1">
        <v>314.38</v>
      </c>
      <c r="Q233" s="1">
        <v>0</v>
      </c>
      <c r="R233" s="1">
        <v>98.33</v>
      </c>
      <c r="S233" s="1">
        <v>186.88</v>
      </c>
      <c r="T233" s="1">
        <v>190.97000000000003</v>
      </c>
      <c r="U233" s="1">
        <v>0</v>
      </c>
      <c r="W233" s="14" cm="1">
        <f t="array" ref="W233">INDEX(J233:U233, 1, MONTH($W$1))</f>
        <v>0</v>
      </c>
      <c r="X233" s="14" cm="1">
        <f t="array" ref="X233">SUMPRODUCT((J233:U233) *(($J$1:$U$1)&lt;=$X$1))</f>
        <v>2009.22</v>
      </c>
      <c r="Y233">
        <f t="shared" si="27"/>
        <v>0</v>
      </c>
      <c r="Z233">
        <f t="shared" si="27"/>
        <v>1</v>
      </c>
      <c r="AA233">
        <f t="shared" si="28"/>
        <v>0</v>
      </c>
      <c r="AB233" s="8">
        <f t="shared" si="29"/>
        <v>1</v>
      </c>
      <c r="AC233">
        <f t="shared" si="30"/>
        <v>2009.22</v>
      </c>
      <c r="AD233">
        <f t="shared" si="31"/>
        <v>0</v>
      </c>
      <c r="AE233">
        <f t="shared" si="32"/>
        <v>0</v>
      </c>
      <c r="AF233">
        <f t="shared" si="33"/>
        <v>0</v>
      </c>
      <c r="AG233">
        <f t="shared" si="34"/>
        <v>0</v>
      </c>
      <c r="AI233">
        <f t="shared" si="35"/>
        <v>2009.22</v>
      </c>
    </row>
    <row r="234" spans="2:35" x14ac:dyDescent="0.25">
      <c r="B234">
        <v>20656</v>
      </c>
      <c r="C234" t="s">
        <v>578</v>
      </c>
      <c r="D234" s="1" t="s">
        <v>23</v>
      </c>
      <c r="E234" s="1" t="s">
        <v>535</v>
      </c>
      <c r="F234" s="1" t="s">
        <v>106</v>
      </c>
      <c r="G234" s="13">
        <v>0</v>
      </c>
      <c r="H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W234" s="14" cm="1">
        <f t="array" ref="W234">INDEX(J234:U234, 1, MONTH($W$1))</f>
        <v>0</v>
      </c>
      <c r="X234" s="14" cm="1">
        <f t="array" ref="X234">SUMPRODUCT((J234:U234) *(($J$1:$U$1)&lt;=$X$1))</f>
        <v>0</v>
      </c>
      <c r="Y234">
        <f t="shared" si="27"/>
        <v>0</v>
      </c>
      <c r="Z234">
        <f t="shared" si="27"/>
        <v>0</v>
      </c>
      <c r="AA234">
        <f t="shared" si="28"/>
        <v>0</v>
      </c>
      <c r="AB234" s="8">
        <f t="shared" si="29"/>
        <v>0</v>
      </c>
      <c r="AC234">
        <f t="shared" si="30"/>
        <v>0</v>
      </c>
      <c r="AD234">
        <f t="shared" si="31"/>
        <v>0</v>
      </c>
      <c r="AE234">
        <f t="shared" si="32"/>
        <v>0</v>
      </c>
      <c r="AF234">
        <f t="shared" si="33"/>
        <v>0</v>
      </c>
      <c r="AG234">
        <f t="shared" si="34"/>
        <v>0</v>
      </c>
      <c r="AI234">
        <f t="shared" si="35"/>
        <v>0</v>
      </c>
    </row>
    <row r="235" spans="2:35" x14ac:dyDescent="0.25">
      <c r="B235">
        <v>20657</v>
      </c>
      <c r="C235" t="s">
        <v>579</v>
      </c>
      <c r="D235" s="1" t="s">
        <v>23</v>
      </c>
      <c r="E235" s="1" t="s">
        <v>535</v>
      </c>
      <c r="F235" s="1" t="s">
        <v>106</v>
      </c>
      <c r="G235" s="13">
        <v>0</v>
      </c>
      <c r="H235" s="1">
        <v>0</v>
      </c>
      <c r="J235" s="1">
        <v>0</v>
      </c>
      <c r="K235" s="1">
        <v>0</v>
      </c>
      <c r="L235" s="1">
        <v>354.82</v>
      </c>
      <c r="M235" s="1">
        <v>0</v>
      </c>
      <c r="N235" s="1">
        <v>0</v>
      </c>
      <c r="O235" s="1">
        <v>264.2</v>
      </c>
      <c r="P235" s="1">
        <v>0</v>
      </c>
      <c r="Q235" s="1">
        <v>0</v>
      </c>
      <c r="R235" s="1">
        <v>0</v>
      </c>
      <c r="S235" s="1">
        <v>0</v>
      </c>
      <c r="T235" s="1">
        <v>751.96</v>
      </c>
      <c r="U235" s="1">
        <v>0</v>
      </c>
      <c r="W235" s="14" cm="1">
        <f t="array" ref="W235">INDEX(J235:U235, 1, MONTH($W$1))</f>
        <v>0</v>
      </c>
      <c r="X235" s="14" cm="1">
        <f t="array" ref="X235">SUMPRODUCT((J235:U235) *(($J$1:$U$1)&lt;=$X$1))</f>
        <v>1370.98</v>
      </c>
      <c r="Y235">
        <f t="shared" si="27"/>
        <v>0</v>
      </c>
      <c r="Z235">
        <f t="shared" si="27"/>
        <v>1</v>
      </c>
      <c r="AA235">
        <f t="shared" si="28"/>
        <v>0</v>
      </c>
      <c r="AB235" s="8">
        <f t="shared" si="29"/>
        <v>0</v>
      </c>
      <c r="AC235">
        <f t="shared" si="30"/>
        <v>0</v>
      </c>
      <c r="AD235">
        <f t="shared" si="31"/>
        <v>0</v>
      </c>
      <c r="AE235">
        <f t="shared" si="32"/>
        <v>0</v>
      </c>
      <c r="AF235">
        <f t="shared" si="33"/>
        <v>0</v>
      </c>
      <c r="AG235">
        <f t="shared" si="34"/>
        <v>0</v>
      </c>
      <c r="AI235">
        <f t="shared" si="35"/>
        <v>1370.98</v>
      </c>
    </row>
    <row r="236" spans="2:35" x14ac:dyDescent="0.25">
      <c r="B236">
        <v>20658</v>
      </c>
      <c r="C236" t="s">
        <v>580</v>
      </c>
      <c r="D236" s="1" t="s">
        <v>23</v>
      </c>
      <c r="E236" s="1" t="s">
        <v>620</v>
      </c>
      <c r="F236" s="1" t="s">
        <v>620</v>
      </c>
      <c r="G236" s="13">
        <v>0</v>
      </c>
      <c r="H236" s="1">
        <v>0</v>
      </c>
      <c r="J236" s="1">
        <v>0</v>
      </c>
      <c r="K236" s="1">
        <v>462.1</v>
      </c>
      <c r="L236" s="1">
        <v>0</v>
      </c>
      <c r="M236" s="1">
        <v>0</v>
      </c>
      <c r="N236" s="1">
        <v>490.61999999999995</v>
      </c>
      <c r="O236" s="1">
        <v>0</v>
      </c>
      <c r="P236" s="1">
        <v>328.06</v>
      </c>
      <c r="Q236" s="1">
        <v>0</v>
      </c>
      <c r="R236" s="1">
        <v>0</v>
      </c>
      <c r="S236" s="1">
        <v>0</v>
      </c>
      <c r="T236" s="1">
        <v>0</v>
      </c>
      <c r="U236" s="1">
        <v>546.24</v>
      </c>
      <c r="W236" s="14" cm="1">
        <f t="array" ref="W236">INDEX(J236:U236, 1, MONTH($W$1))</f>
        <v>546.24</v>
      </c>
      <c r="X236" s="14" cm="1">
        <f t="array" ref="X236">SUMPRODUCT((J236:U236) *(($J$1:$U$1)&lt;=$X$1))</f>
        <v>1827.02</v>
      </c>
      <c r="Y236">
        <f t="shared" si="27"/>
        <v>1</v>
      </c>
      <c r="Z236">
        <f t="shared" si="27"/>
        <v>1</v>
      </c>
      <c r="AA236">
        <f t="shared" si="28"/>
        <v>0</v>
      </c>
      <c r="AB236" s="8">
        <f t="shared" si="29"/>
        <v>0</v>
      </c>
      <c r="AC236">
        <f t="shared" si="30"/>
        <v>0</v>
      </c>
      <c r="AD236">
        <f t="shared" si="31"/>
        <v>0</v>
      </c>
      <c r="AE236">
        <f t="shared" si="32"/>
        <v>0</v>
      </c>
      <c r="AF236">
        <f t="shared" si="33"/>
        <v>0</v>
      </c>
      <c r="AG236">
        <f t="shared" si="34"/>
        <v>0</v>
      </c>
      <c r="AI236">
        <f t="shared" si="35"/>
        <v>1827.02</v>
      </c>
    </row>
    <row r="237" spans="2:35" x14ac:dyDescent="0.25">
      <c r="B237">
        <v>20660</v>
      </c>
      <c r="C237" t="s">
        <v>795</v>
      </c>
      <c r="D237" s="1" t="s">
        <v>23</v>
      </c>
      <c r="E237" s="1" t="s">
        <v>535</v>
      </c>
      <c r="F237" s="1" t="s">
        <v>106</v>
      </c>
      <c r="G237" s="13">
        <v>0</v>
      </c>
      <c r="H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W237" s="14" cm="1">
        <f t="array" ref="W237">INDEX(J237:U237, 1, MONTH($W$1))</f>
        <v>0</v>
      </c>
      <c r="X237" s="14" cm="1">
        <f t="array" ref="X237">SUMPRODUCT((J237:U237) *(($J$1:$U$1)&lt;=$X$1))</f>
        <v>0</v>
      </c>
      <c r="Y237">
        <f t="shared" si="27"/>
        <v>0</v>
      </c>
      <c r="Z237">
        <f t="shared" si="27"/>
        <v>0</v>
      </c>
      <c r="AA237">
        <f t="shared" si="28"/>
        <v>0</v>
      </c>
      <c r="AB237" s="8">
        <f t="shared" si="29"/>
        <v>0</v>
      </c>
      <c r="AC237">
        <f t="shared" si="30"/>
        <v>0</v>
      </c>
      <c r="AD237">
        <f t="shared" si="31"/>
        <v>0</v>
      </c>
      <c r="AE237">
        <f t="shared" si="32"/>
        <v>0</v>
      </c>
      <c r="AF237">
        <f t="shared" si="33"/>
        <v>0</v>
      </c>
      <c r="AG237">
        <f t="shared" si="34"/>
        <v>0</v>
      </c>
      <c r="AI237">
        <f t="shared" si="35"/>
        <v>0</v>
      </c>
    </row>
    <row r="238" spans="2:35" x14ac:dyDescent="0.25">
      <c r="B238">
        <v>20666</v>
      </c>
      <c r="C238" t="s">
        <v>796</v>
      </c>
      <c r="D238" s="1" t="s">
        <v>23</v>
      </c>
      <c r="E238" s="1" t="s">
        <v>535</v>
      </c>
      <c r="F238" s="1" t="s">
        <v>106</v>
      </c>
      <c r="G238" s="13">
        <v>0</v>
      </c>
      <c r="H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W238" s="14" cm="1">
        <f t="array" ref="W238">INDEX(J238:U238, 1, MONTH($W$1))</f>
        <v>0</v>
      </c>
      <c r="X238" s="14" cm="1">
        <f t="array" ref="X238">SUMPRODUCT((J238:U238) *(($J$1:$U$1)&lt;=$X$1))</f>
        <v>0</v>
      </c>
      <c r="Y238">
        <f t="shared" si="27"/>
        <v>0</v>
      </c>
      <c r="Z238">
        <f t="shared" si="27"/>
        <v>0</v>
      </c>
      <c r="AA238">
        <f t="shared" si="28"/>
        <v>0</v>
      </c>
      <c r="AB238" s="8">
        <f t="shared" si="29"/>
        <v>0</v>
      </c>
      <c r="AC238">
        <f t="shared" si="30"/>
        <v>0</v>
      </c>
      <c r="AD238">
        <f t="shared" si="31"/>
        <v>0</v>
      </c>
      <c r="AE238">
        <f t="shared" si="32"/>
        <v>0</v>
      </c>
      <c r="AF238">
        <f t="shared" si="33"/>
        <v>0</v>
      </c>
      <c r="AG238">
        <f t="shared" si="34"/>
        <v>0</v>
      </c>
      <c r="AI238">
        <f t="shared" si="35"/>
        <v>0</v>
      </c>
    </row>
    <row r="239" spans="2:35" x14ac:dyDescent="0.25">
      <c r="B239">
        <v>20668</v>
      </c>
      <c r="C239" t="s">
        <v>707</v>
      </c>
      <c r="D239" s="1" t="s">
        <v>23</v>
      </c>
      <c r="E239" s="1" t="s">
        <v>535</v>
      </c>
      <c r="F239" s="1" t="s">
        <v>106</v>
      </c>
      <c r="G239" s="13">
        <v>0</v>
      </c>
      <c r="H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W239" s="14" cm="1">
        <f t="array" ref="W239">INDEX(J239:U239, 1, MONTH($W$1))</f>
        <v>0</v>
      </c>
      <c r="X239" s="14" cm="1">
        <f t="array" ref="X239">SUMPRODUCT((J239:U239) *(($J$1:$U$1)&lt;=$X$1))</f>
        <v>0</v>
      </c>
      <c r="Y239">
        <f t="shared" si="27"/>
        <v>0</v>
      </c>
      <c r="Z239">
        <f t="shared" si="27"/>
        <v>0</v>
      </c>
      <c r="AA239">
        <f t="shared" si="28"/>
        <v>0</v>
      </c>
      <c r="AB239" s="8">
        <f t="shared" si="29"/>
        <v>0</v>
      </c>
      <c r="AC239">
        <f t="shared" si="30"/>
        <v>0</v>
      </c>
      <c r="AD239">
        <f t="shared" si="31"/>
        <v>0</v>
      </c>
      <c r="AE239">
        <f t="shared" si="32"/>
        <v>0</v>
      </c>
      <c r="AF239">
        <f t="shared" si="33"/>
        <v>0</v>
      </c>
      <c r="AG239">
        <f t="shared" si="34"/>
        <v>0</v>
      </c>
      <c r="AI239">
        <f t="shared" si="35"/>
        <v>0</v>
      </c>
    </row>
    <row r="240" spans="2:35" x14ac:dyDescent="0.25">
      <c r="B240">
        <v>20670</v>
      </c>
      <c r="C240" t="s">
        <v>275</v>
      </c>
      <c r="D240" s="1" t="s">
        <v>23</v>
      </c>
      <c r="E240" s="1" t="s">
        <v>535</v>
      </c>
      <c r="F240" s="1" t="s">
        <v>106</v>
      </c>
      <c r="G240" s="13">
        <v>0</v>
      </c>
      <c r="H240" s="1">
        <v>0</v>
      </c>
      <c r="J240" s="1">
        <v>489.71</v>
      </c>
      <c r="K240" s="1">
        <v>169.17999999999998</v>
      </c>
      <c r="L240" s="1">
        <v>438.68</v>
      </c>
      <c r="M240" s="1">
        <v>421.38000000000005</v>
      </c>
      <c r="N240" s="1">
        <v>989.53</v>
      </c>
      <c r="O240" s="1">
        <v>624.23</v>
      </c>
      <c r="P240" s="1">
        <v>643.93000000000006</v>
      </c>
      <c r="Q240" s="1">
        <v>611.04000000000008</v>
      </c>
      <c r="R240" s="1">
        <v>0</v>
      </c>
      <c r="S240" s="1">
        <v>539.09</v>
      </c>
      <c r="T240" s="1">
        <v>536.48</v>
      </c>
      <c r="U240" s="1">
        <v>688.31000000000006</v>
      </c>
      <c r="W240" s="14" cm="1">
        <f t="array" ref="W240">INDEX(J240:U240, 1, MONTH($W$1))</f>
        <v>688.31000000000006</v>
      </c>
      <c r="X240" s="14" cm="1">
        <f t="array" ref="X240">SUMPRODUCT((J240:U240) *(($J$1:$U$1)&lt;=$X$1))</f>
        <v>6151.56</v>
      </c>
      <c r="Y240">
        <f t="shared" si="27"/>
        <v>1</v>
      </c>
      <c r="Z240">
        <f t="shared" si="27"/>
        <v>1</v>
      </c>
      <c r="AA240">
        <f t="shared" si="28"/>
        <v>0</v>
      </c>
      <c r="AB240" s="8">
        <f t="shared" si="29"/>
        <v>1</v>
      </c>
      <c r="AC240">
        <f t="shared" si="30"/>
        <v>6151.56</v>
      </c>
      <c r="AD240">
        <f t="shared" si="31"/>
        <v>0</v>
      </c>
      <c r="AE240">
        <f t="shared" si="32"/>
        <v>0</v>
      </c>
      <c r="AF240">
        <f t="shared" si="33"/>
        <v>0</v>
      </c>
      <c r="AG240">
        <f t="shared" si="34"/>
        <v>0</v>
      </c>
      <c r="AI240">
        <f t="shared" si="35"/>
        <v>6151.56</v>
      </c>
    </row>
    <row r="241" spans="2:35" x14ac:dyDescent="0.25">
      <c r="B241">
        <v>20672</v>
      </c>
      <c r="C241" t="s">
        <v>305</v>
      </c>
      <c r="D241" s="1" t="s">
        <v>23</v>
      </c>
      <c r="E241" s="1" t="s">
        <v>535</v>
      </c>
      <c r="F241" s="1" t="s">
        <v>106</v>
      </c>
      <c r="G241" s="13">
        <v>0</v>
      </c>
      <c r="H241" s="1">
        <v>0</v>
      </c>
      <c r="J241" s="1">
        <v>0</v>
      </c>
      <c r="K241" s="1">
        <v>569.67000000000007</v>
      </c>
      <c r="L241" s="1">
        <v>0</v>
      </c>
      <c r="M241" s="1">
        <v>303.22000000000003</v>
      </c>
      <c r="N241" s="1">
        <v>0</v>
      </c>
      <c r="O241" s="1">
        <v>87.8</v>
      </c>
      <c r="P241" s="1">
        <v>0</v>
      </c>
      <c r="Q241" s="1">
        <v>124.24000000000001</v>
      </c>
      <c r="R241" s="1">
        <v>149.81</v>
      </c>
      <c r="S241" s="1">
        <v>0</v>
      </c>
      <c r="T241" s="1">
        <v>0</v>
      </c>
      <c r="U241" s="1">
        <v>0</v>
      </c>
      <c r="W241" s="14" cm="1">
        <f t="array" ref="W241">INDEX(J241:U241, 1, MONTH($W$1))</f>
        <v>0</v>
      </c>
      <c r="X241" s="14" cm="1">
        <f t="array" ref="X241">SUMPRODUCT((J241:U241) *(($J$1:$U$1)&lt;=$X$1))</f>
        <v>1234.74</v>
      </c>
      <c r="Y241">
        <f t="shared" si="27"/>
        <v>0</v>
      </c>
      <c r="Z241">
        <f t="shared" si="27"/>
        <v>1</v>
      </c>
      <c r="AA241">
        <f t="shared" si="28"/>
        <v>0</v>
      </c>
      <c r="AB241" s="8">
        <f t="shared" si="29"/>
        <v>0</v>
      </c>
      <c r="AC241">
        <f t="shared" si="30"/>
        <v>0</v>
      </c>
      <c r="AD241">
        <f t="shared" si="31"/>
        <v>0</v>
      </c>
      <c r="AE241">
        <f t="shared" si="32"/>
        <v>0</v>
      </c>
      <c r="AF241">
        <f t="shared" si="33"/>
        <v>0</v>
      </c>
      <c r="AG241">
        <f t="shared" si="34"/>
        <v>0</v>
      </c>
      <c r="AI241">
        <f t="shared" si="35"/>
        <v>1234.74</v>
      </c>
    </row>
    <row r="242" spans="2:35" x14ac:dyDescent="0.25">
      <c r="B242">
        <v>20674</v>
      </c>
      <c r="C242" t="s">
        <v>124</v>
      </c>
      <c r="D242" s="1" t="s">
        <v>23</v>
      </c>
      <c r="E242" s="1" t="s">
        <v>535</v>
      </c>
      <c r="F242" s="1" t="s">
        <v>106</v>
      </c>
      <c r="G242" s="13">
        <v>0</v>
      </c>
      <c r="H242" s="1">
        <v>0</v>
      </c>
      <c r="J242" s="1">
        <v>17017.2</v>
      </c>
      <c r="K242" s="1">
        <v>14790.370000000004</v>
      </c>
      <c r="L242" s="1">
        <v>9117.1700000000019</v>
      </c>
      <c r="M242" s="1">
        <v>14784.39</v>
      </c>
      <c r="N242" s="1">
        <v>10938.130000000001</v>
      </c>
      <c r="O242" s="1">
        <v>8295.8300000000017</v>
      </c>
      <c r="P242" s="1">
        <v>10173.730000000007</v>
      </c>
      <c r="Q242" s="1">
        <v>11879.010000000002</v>
      </c>
      <c r="R242" s="1">
        <v>8949.380000000001</v>
      </c>
      <c r="S242" s="1">
        <v>4273.34</v>
      </c>
      <c r="T242" s="1">
        <v>11073.53</v>
      </c>
      <c r="U242" s="1">
        <v>12684.19</v>
      </c>
      <c r="W242" s="14" cm="1">
        <f t="array" ref="W242">INDEX(J242:U242, 1, MONTH($W$1))</f>
        <v>12684.19</v>
      </c>
      <c r="X242" s="14" cm="1">
        <f t="array" ref="X242">SUMPRODUCT((J242:U242) *(($J$1:$U$1)&lt;=$X$1))</f>
        <v>133976.27000000002</v>
      </c>
      <c r="Y242">
        <f t="shared" si="27"/>
        <v>1</v>
      </c>
      <c r="Z242">
        <f t="shared" si="27"/>
        <v>1</v>
      </c>
      <c r="AA242">
        <f t="shared" si="28"/>
        <v>0</v>
      </c>
      <c r="AB242" s="8">
        <f t="shared" si="29"/>
        <v>1</v>
      </c>
      <c r="AC242">
        <f t="shared" si="30"/>
        <v>133976.27000000002</v>
      </c>
      <c r="AD242">
        <f t="shared" si="31"/>
        <v>0</v>
      </c>
      <c r="AE242">
        <f t="shared" si="32"/>
        <v>0</v>
      </c>
      <c r="AF242">
        <f t="shared" si="33"/>
        <v>0</v>
      </c>
      <c r="AG242">
        <f t="shared" si="34"/>
        <v>0</v>
      </c>
      <c r="AI242">
        <f t="shared" si="35"/>
        <v>133976.27000000002</v>
      </c>
    </row>
    <row r="243" spans="2:35" x14ac:dyDescent="0.25">
      <c r="B243">
        <v>20675</v>
      </c>
      <c r="C243" t="s">
        <v>797</v>
      </c>
      <c r="D243" s="1" t="s">
        <v>23</v>
      </c>
      <c r="E243" s="1" t="s">
        <v>620</v>
      </c>
      <c r="F243" s="1" t="s">
        <v>620</v>
      </c>
      <c r="G243" s="13">
        <v>0</v>
      </c>
      <c r="H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W243" s="14" cm="1">
        <f t="array" ref="W243">INDEX(J243:U243, 1, MONTH($W$1))</f>
        <v>0</v>
      </c>
      <c r="X243" s="14" cm="1">
        <f t="array" ref="X243">SUMPRODUCT((J243:U243) *(($J$1:$U$1)&lt;=$X$1))</f>
        <v>0</v>
      </c>
      <c r="Y243">
        <f t="shared" si="27"/>
        <v>0</v>
      </c>
      <c r="Z243">
        <f t="shared" si="27"/>
        <v>0</v>
      </c>
      <c r="AA243">
        <f t="shared" si="28"/>
        <v>0</v>
      </c>
      <c r="AB243" s="8">
        <f t="shared" si="29"/>
        <v>0</v>
      </c>
      <c r="AC243">
        <f t="shared" si="30"/>
        <v>0</v>
      </c>
      <c r="AD243">
        <f t="shared" si="31"/>
        <v>0</v>
      </c>
      <c r="AE243">
        <f t="shared" si="32"/>
        <v>0</v>
      </c>
      <c r="AF243">
        <f t="shared" si="33"/>
        <v>0</v>
      </c>
      <c r="AG243">
        <f t="shared" si="34"/>
        <v>0</v>
      </c>
      <c r="AI243">
        <f t="shared" si="35"/>
        <v>0</v>
      </c>
    </row>
    <row r="244" spans="2:35" x14ac:dyDescent="0.25">
      <c r="B244">
        <v>20677</v>
      </c>
      <c r="C244" t="s">
        <v>798</v>
      </c>
      <c r="D244" s="1" t="s">
        <v>23</v>
      </c>
      <c r="E244" s="1" t="s">
        <v>535</v>
      </c>
      <c r="F244" s="1" t="s">
        <v>106</v>
      </c>
      <c r="G244" s="13">
        <v>0</v>
      </c>
      <c r="H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W244" s="14" cm="1">
        <f t="array" ref="W244">INDEX(J244:U244, 1, MONTH($W$1))</f>
        <v>0</v>
      </c>
      <c r="X244" s="14" cm="1">
        <f t="array" ref="X244">SUMPRODUCT((J244:U244) *(($J$1:$U$1)&lt;=$X$1))</f>
        <v>0</v>
      </c>
      <c r="Y244">
        <f t="shared" si="27"/>
        <v>0</v>
      </c>
      <c r="Z244">
        <f t="shared" si="27"/>
        <v>0</v>
      </c>
      <c r="AA244">
        <f t="shared" si="28"/>
        <v>0</v>
      </c>
      <c r="AB244" s="8">
        <f t="shared" si="29"/>
        <v>0</v>
      </c>
      <c r="AC244">
        <f t="shared" si="30"/>
        <v>0</v>
      </c>
      <c r="AD244">
        <f t="shared" si="31"/>
        <v>0</v>
      </c>
      <c r="AE244">
        <f t="shared" si="32"/>
        <v>0</v>
      </c>
      <c r="AF244">
        <f t="shared" si="33"/>
        <v>0</v>
      </c>
      <c r="AG244">
        <f t="shared" si="34"/>
        <v>0</v>
      </c>
      <c r="AI244">
        <f t="shared" si="35"/>
        <v>0</v>
      </c>
    </row>
    <row r="245" spans="2:35" x14ac:dyDescent="0.25">
      <c r="B245">
        <v>20678</v>
      </c>
      <c r="C245" t="s">
        <v>799</v>
      </c>
      <c r="D245" s="1" t="s">
        <v>23</v>
      </c>
      <c r="E245" s="1" t="s">
        <v>535</v>
      </c>
      <c r="F245" s="1" t="s">
        <v>106</v>
      </c>
      <c r="G245" s="13">
        <v>0</v>
      </c>
      <c r="H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W245" s="14" cm="1">
        <f t="array" ref="W245">INDEX(J245:U245, 1, MONTH($W$1))</f>
        <v>0</v>
      </c>
      <c r="X245" s="14" cm="1">
        <f t="array" ref="X245">SUMPRODUCT((J245:U245) *(($J$1:$U$1)&lt;=$X$1))</f>
        <v>0</v>
      </c>
      <c r="Y245">
        <f t="shared" si="27"/>
        <v>0</v>
      </c>
      <c r="Z245">
        <f t="shared" si="27"/>
        <v>0</v>
      </c>
      <c r="AA245">
        <f t="shared" si="28"/>
        <v>0</v>
      </c>
      <c r="AB245" s="8">
        <f t="shared" si="29"/>
        <v>0</v>
      </c>
      <c r="AC245">
        <f t="shared" si="30"/>
        <v>0</v>
      </c>
      <c r="AD245">
        <f t="shared" si="31"/>
        <v>0</v>
      </c>
      <c r="AE245">
        <f t="shared" si="32"/>
        <v>0</v>
      </c>
      <c r="AF245">
        <f t="shared" si="33"/>
        <v>0</v>
      </c>
      <c r="AG245">
        <f t="shared" si="34"/>
        <v>0</v>
      </c>
      <c r="AI245">
        <f t="shared" si="35"/>
        <v>0</v>
      </c>
    </row>
    <row r="246" spans="2:35" x14ac:dyDescent="0.25">
      <c r="B246">
        <v>20679</v>
      </c>
      <c r="C246" t="s">
        <v>185</v>
      </c>
      <c r="D246" s="1" t="s">
        <v>23</v>
      </c>
      <c r="E246" s="1" t="s">
        <v>535</v>
      </c>
      <c r="F246" s="1" t="s">
        <v>106</v>
      </c>
      <c r="G246" s="13">
        <v>0</v>
      </c>
      <c r="H246" s="1">
        <v>0</v>
      </c>
      <c r="J246" s="1">
        <v>3396.1699999999996</v>
      </c>
      <c r="K246" s="1">
        <v>5739.4599999999991</v>
      </c>
      <c r="L246" s="1">
        <v>3989.9699999999989</v>
      </c>
      <c r="M246" s="1">
        <v>3281.1499999999987</v>
      </c>
      <c r="N246" s="1">
        <v>3973.49</v>
      </c>
      <c r="O246" s="1">
        <v>4835.5199999999986</v>
      </c>
      <c r="P246" s="1">
        <v>3643.3499999999995</v>
      </c>
      <c r="Q246" s="1">
        <v>2434.4499999999989</v>
      </c>
      <c r="R246" s="1">
        <v>4361.2400000000007</v>
      </c>
      <c r="S246" s="1">
        <v>3259.24</v>
      </c>
      <c r="T246" s="1">
        <v>1238.0499999999997</v>
      </c>
      <c r="U246" s="1">
        <v>5798.7699999999995</v>
      </c>
      <c r="W246" s="14" cm="1">
        <f t="array" ref="W246">INDEX(J246:U246, 1, MONTH($W$1))</f>
        <v>5798.7699999999995</v>
      </c>
      <c r="X246" s="14" cm="1">
        <f t="array" ref="X246">SUMPRODUCT((J246:U246) *(($J$1:$U$1)&lt;=$X$1))</f>
        <v>45950.859999999986</v>
      </c>
      <c r="Y246">
        <f t="shared" si="27"/>
        <v>1</v>
      </c>
      <c r="Z246">
        <f t="shared" si="27"/>
        <v>1</v>
      </c>
      <c r="AA246">
        <f t="shared" si="28"/>
        <v>0</v>
      </c>
      <c r="AB246" s="8">
        <f t="shared" si="29"/>
        <v>1</v>
      </c>
      <c r="AC246">
        <f t="shared" si="30"/>
        <v>45950.859999999986</v>
      </c>
      <c r="AD246">
        <f t="shared" si="31"/>
        <v>0</v>
      </c>
      <c r="AE246">
        <f t="shared" si="32"/>
        <v>0</v>
      </c>
      <c r="AF246">
        <f t="shared" si="33"/>
        <v>0</v>
      </c>
      <c r="AG246">
        <f t="shared" si="34"/>
        <v>0</v>
      </c>
      <c r="AI246">
        <f t="shared" si="35"/>
        <v>45950.859999999986</v>
      </c>
    </row>
    <row r="247" spans="2:35" x14ac:dyDescent="0.25">
      <c r="B247">
        <v>20680</v>
      </c>
      <c r="C247" t="s">
        <v>581</v>
      </c>
      <c r="D247" s="1" t="s">
        <v>23</v>
      </c>
      <c r="E247" s="1" t="s">
        <v>535</v>
      </c>
      <c r="F247" s="1" t="s">
        <v>106</v>
      </c>
      <c r="G247" s="13">
        <v>0</v>
      </c>
      <c r="H247" s="1">
        <v>0</v>
      </c>
      <c r="J247" s="1">
        <v>698.74</v>
      </c>
      <c r="K247" s="1">
        <v>0</v>
      </c>
      <c r="L247" s="1">
        <v>0</v>
      </c>
      <c r="M247" s="1">
        <v>0</v>
      </c>
      <c r="N247" s="1">
        <v>405.23999999999995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340.48</v>
      </c>
      <c r="U247" s="1">
        <v>0</v>
      </c>
      <c r="W247" s="14" cm="1">
        <f t="array" ref="W247">INDEX(J247:U247, 1, MONTH($W$1))</f>
        <v>0</v>
      </c>
      <c r="X247" s="14" cm="1">
        <f t="array" ref="X247">SUMPRODUCT((J247:U247) *(($J$1:$U$1)&lt;=$X$1))</f>
        <v>1444.46</v>
      </c>
      <c r="Y247">
        <f t="shared" si="27"/>
        <v>0</v>
      </c>
      <c r="Z247">
        <f t="shared" si="27"/>
        <v>1</v>
      </c>
      <c r="AA247">
        <f t="shared" si="28"/>
        <v>0</v>
      </c>
      <c r="AB247" s="8">
        <f t="shared" si="29"/>
        <v>1</v>
      </c>
      <c r="AC247">
        <f t="shared" si="30"/>
        <v>1444.46</v>
      </c>
      <c r="AD247">
        <f t="shared" si="31"/>
        <v>0</v>
      </c>
      <c r="AE247">
        <f t="shared" si="32"/>
        <v>0</v>
      </c>
      <c r="AF247">
        <f t="shared" si="33"/>
        <v>0</v>
      </c>
      <c r="AG247">
        <f t="shared" si="34"/>
        <v>0</v>
      </c>
      <c r="AI247">
        <f t="shared" si="35"/>
        <v>1444.46</v>
      </c>
    </row>
    <row r="248" spans="2:35" x14ac:dyDescent="0.25">
      <c r="B248">
        <v>20681</v>
      </c>
      <c r="C248" t="s">
        <v>582</v>
      </c>
      <c r="D248" s="1" t="s">
        <v>23</v>
      </c>
      <c r="E248" s="1" t="s">
        <v>535</v>
      </c>
      <c r="F248" s="1" t="s">
        <v>106</v>
      </c>
      <c r="G248" s="13">
        <v>0</v>
      </c>
      <c r="H248" s="1">
        <v>0</v>
      </c>
      <c r="J248" s="1">
        <v>417.74</v>
      </c>
      <c r="K248" s="1">
        <v>0</v>
      </c>
      <c r="L248" s="1">
        <v>723.94</v>
      </c>
      <c r="M248" s="1">
        <v>1701.91</v>
      </c>
      <c r="N248" s="1">
        <v>718.40000000000009</v>
      </c>
      <c r="O248" s="1">
        <v>861.83000000000015</v>
      </c>
      <c r="P248" s="1">
        <v>719.54000000000008</v>
      </c>
      <c r="Q248" s="1">
        <v>531.38</v>
      </c>
      <c r="R248" s="1">
        <v>707.4799999999999</v>
      </c>
      <c r="S248" s="1">
        <v>749.66000000000008</v>
      </c>
      <c r="T248" s="1">
        <v>0</v>
      </c>
      <c r="U248" s="1">
        <v>821.60000000000014</v>
      </c>
      <c r="W248" s="14" cm="1">
        <f t="array" ref="W248">INDEX(J248:U248, 1, MONTH($W$1))</f>
        <v>821.60000000000014</v>
      </c>
      <c r="X248" s="14" cm="1">
        <f t="array" ref="X248">SUMPRODUCT((J248:U248) *(($J$1:$U$1)&lt;=$X$1))</f>
        <v>7953.4800000000005</v>
      </c>
      <c r="Y248">
        <f t="shared" si="27"/>
        <v>1</v>
      </c>
      <c r="Z248">
        <f t="shared" si="27"/>
        <v>1</v>
      </c>
      <c r="AA248">
        <f t="shared" si="28"/>
        <v>0</v>
      </c>
      <c r="AB248" s="8">
        <f t="shared" si="29"/>
        <v>1</v>
      </c>
      <c r="AC248">
        <f t="shared" si="30"/>
        <v>7953.4800000000005</v>
      </c>
      <c r="AD248">
        <f t="shared" si="31"/>
        <v>0</v>
      </c>
      <c r="AE248">
        <f t="shared" si="32"/>
        <v>0</v>
      </c>
      <c r="AF248">
        <f t="shared" si="33"/>
        <v>0</v>
      </c>
      <c r="AG248">
        <f t="shared" si="34"/>
        <v>0</v>
      </c>
      <c r="AI248">
        <f t="shared" si="35"/>
        <v>7953.4800000000005</v>
      </c>
    </row>
    <row r="249" spans="2:35" x14ac:dyDescent="0.25">
      <c r="B249">
        <v>20684</v>
      </c>
      <c r="C249" t="s">
        <v>800</v>
      </c>
      <c r="D249" s="1" t="s">
        <v>23</v>
      </c>
      <c r="E249" s="1" t="s">
        <v>594</v>
      </c>
      <c r="F249" s="1" t="s">
        <v>106</v>
      </c>
      <c r="G249" s="13">
        <v>0</v>
      </c>
      <c r="H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W249" s="14" cm="1">
        <f t="array" ref="W249">INDEX(J249:U249, 1, MONTH($W$1))</f>
        <v>0</v>
      </c>
      <c r="X249" s="14" cm="1">
        <f t="array" ref="X249">SUMPRODUCT((J249:U249) *(($J$1:$U$1)&lt;=$X$1))</f>
        <v>0</v>
      </c>
      <c r="Y249">
        <f t="shared" si="27"/>
        <v>0</v>
      </c>
      <c r="Z249">
        <f t="shared" si="27"/>
        <v>0</v>
      </c>
      <c r="AA249">
        <f t="shared" si="28"/>
        <v>0</v>
      </c>
      <c r="AB249" s="8">
        <f t="shared" si="29"/>
        <v>0</v>
      </c>
      <c r="AC249">
        <f t="shared" si="30"/>
        <v>0</v>
      </c>
      <c r="AD249">
        <f t="shared" si="31"/>
        <v>0</v>
      </c>
      <c r="AE249">
        <f t="shared" si="32"/>
        <v>0</v>
      </c>
      <c r="AF249">
        <f t="shared" si="33"/>
        <v>0</v>
      </c>
      <c r="AG249">
        <f t="shared" si="34"/>
        <v>0</v>
      </c>
      <c r="AI249">
        <f t="shared" si="35"/>
        <v>0</v>
      </c>
    </row>
    <row r="250" spans="2:35" x14ac:dyDescent="0.25">
      <c r="B250">
        <v>20688</v>
      </c>
      <c r="C250" t="s">
        <v>306</v>
      </c>
      <c r="D250" s="1" t="s">
        <v>23</v>
      </c>
      <c r="E250" s="1" t="s">
        <v>535</v>
      </c>
      <c r="F250" s="1" t="s">
        <v>106</v>
      </c>
      <c r="G250" s="13">
        <v>0</v>
      </c>
      <c r="H250" s="1">
        <v>0</v>
      </c>
      <c r="J250" s="1">
        <v>1183.33</v>
      </c>
      <c r="K250" s="1">
        <v>572.78</v>
      </c>
      <c r="L250" s="1">
        <v>0</v>
      </c>
      <c r="M250" s="1">
        <v>317.72000000000003</v>
      </c>
      <c r="N250" s="1">
        <v>366.39</v>
      </c>
      <c r="O250" s="1">
        <v>0</v>
      </c>
      <c r="P250" s="1">
        <v>426.63</v>
      </c>
      <c r="Q250" s="1">
        <v>0</v>
      </c>
      <c r="R250" s="1">
        <v>330</v>
      </c>
      <c r="S250" s="1">
        <v>292.44</v>
      </c>
      <c r="T250" s="1">
        <v>0</v>
      </c>
      <c r="U250" s="1">
        <v>0</v>
      </c>
      <c r="W250" s="14" cm="1">
        <f t="array" ref="W250">INDEX(J250:U250, 1, MONTH($W$1))</f>
        <v>0</v>
      </c>
      <c r="X250" s="14" cm="1">
        <f t="array" ref="X250">SUMPRODUCT((J250:U250) *(($J$1:$U$1)&lt;=$X$1))</f>
        <v>3489.29</v>
      </c>
      <c r="Y250">
        <f t="shared" si="27"/>
        <v>0</v>
      </c>
      <c r="Z250">
        <f t="shared" si="27"/>
        <v>1</v>
      </c>
      <c r="AA250">
        <f t="shared" si="28"/>
        <v>0</v>
      </c>
      <c r="AB250" s="8">
        <f t="shared" si="29"/>
        <v>1</v>
      </c>
      <c r="AC250">
        <f t="shared" si="30"/>
        <v>3489.29</v>
      </c>
      <c r="AD250">
        <f t="shared" si="31"/>
        <v>0</v>
      </c>
      <c r="AE250">
        <f t="shared" si="32"/>
        <v>0</v>
      </c>
      <c r="AF250">
        <f t="shared" si="33"/>
        <v>0</v>
      </c>
      <c r="AG250">
        <f t="shared" si="34"/>
        <v>0</v>
      </c>
      <c r="AI250">
        <f t="shared" si="35"/>
        <v>3489.29</v>
      </c>
    </row>
    <row r="251" spans="2:35" x14ac:dyDescent="0.25">
      <c r="B251">
        <v>20691</v>
      </c>
      <c r="C251" t="s">
        <v>583</v>
      </c>
      <c r="D251" s="1" t="s">
        <v>23</v>
      </c>
      <c r="E251" s="1" t="s">
        <v>535</v>
      </c>
      <c r="F251" s="1" t="s">
        <v>106</v>
      </c>
      <c r="G251" s="13">
        <v>0</v>
      </c>
      <c r="H251" s="1">
        <v>0</v>
      </c>
      <c r="J251" s="1">
        <v>2226.2600000000007</v>
      </c>
      <c r="K251" s="1">
        <v>571.5</v>
      </c>
      <c r="L251" s="1">
        <v>2039.25</v>
      </c>
      <c r="M251" s="1">
        <v>4588.5299999999988</v>
      </c>
      <c r="N251" s="1">
        <v>1844.59</v>
      </c>
      <c r="O251" s="1">
        <v>1211.1399999999999</v>
      </c>
      <c r="P251" s="1">
        <v>773.56999999999994</v>
      </c>
      <c r="Q251" s="1">
        <v>476.29</v>
      </c>
      <c r="R251" s="1">
        <v>442.59999999999997</v>
      </c>
      <c r="S251" s="1">
        <v>0</v>
      </c>
      <c r="T251" s="1">
        <v>0</v>
      </c>
      <c r="U251" s="1">
        <v>0</v>
      </c>
      <c r="W251" s="14" cm="1">
        <f t="array" ref="W251">INDEX(J251:U251, 1, MONTH($W$1))</f>
        <v>0</v>
      </c>
      <c r="X251" s="14" cm="1">
        <f t="array" ref="X251">SUMPRODUCT((J251:U251) *(($J$1:$U$1)&lt;=$X$1))</f>
        <v>14173.73</v>
      </c>
      <c r="Y251">
        <f t="shared" si="27"/>
        <v>0</v>
      </c>
      <c r="Z251">
        <f t="shared" si="27"/>
        <v>1</v>
      </c>
      <c r="AA251">
        <f t="shared" si="28"/>
        <v>0</v>
      </c>
      <c r="AB251" s="8">
        <f t="shared" si="29"/>
        <v>1</v>
      </c>
      <c r="AC251">
        <f t="shared" si="30"/>
        <v>14173.73</v>
      </c>
      <c r="AD251">
        <f t="shared" si="31"/>
        <v>0</v>
      </c>
      <c r="AE251">
        <f t="shared" si="32"/>
        <v>0</v>
      </c>
      <c r="AF251">
        <f t="shared" si="33"/>
        <v>0</v>
      </c>
      <c r="AG251">
        <f t="shared" si="34"/>
        <v>0</v>
      </c>
      <c r="AI251">
        <f t="shared" si="35"/>
        <v>14173.73</v>
      </c>
    </row>
    <row r="252" spans="2:35" x14ac:dyDescent="0.25">
      <c r="B252">
        <v>20693</v>
      </c>
      <c r="C252" t="s">
        <v>147</v>
      </c>
      <c r="D252" s="1" t="s">
        <v>23</v>
      </c>
      <c r="E252" s="1" t="s">
        <v>535</v>
      </c>
      <c r="F252" s="1" t="s">
        <v>106</v>
      </c>
      <c r="G252" s="13">
        <v>0</v>
      </c>
      <c r="H252" s="1">
        <v>0</v>
      </c>
      <c r="J252" s="1">
        <v>0</v>
      </c>
      <c r="K252" s="1">
        <v>761.95</v>
      </c>
      <c r="L252" s="1">
        <v>600.1</v>
      </c>
      <c r="M252" s="1">
        <v>-33</v>
      </c>
      <c r="N252" s="1">
        <v>751.56000000000006</v>
      </c>
      <c r="O252" s="1">
        <v>750.61000000000013</v>
      </c>
      <c r="P252" s="1">
        <v>349.47</v>
      </c>
      <c r="Q252" s="1">
        <v>333.48</v>
      </c>
      <c r="R252" s="1">
        <v>0</v>
      </c>
      <c r="S252" s="1">
        <v>1338.88</v>
      </c>
      <c r="T252" s="1">
        <v>259.23</v>
      </c>
      <c r="U252" s="1">
        <v>0</v>
      </c>
      <c r="W252" s="14" cm="1">
        <f t="array" ref="W252">INDEX(J252:U252, 1, MONTH($W$1))</f>
        <v>0</v>
      </c>
      <c r="X252" s="14" cm="1">
        <f t="array" ref="X252">SUMPRODUCT((J252:U252) *(($J$1:$U$1)&lt;=$X$1))</f>
        <v>5112.2800000000007</v>
      </c>
      <c r="Y252">
        <f t="shared" si="27"/>
        <v>0</v>
      </c>
      <c r="Z252">
        <f t="shared" si="27"/>
        <v>1</v>
      </c>
      <c r="AA252">
        <f t="shared" si="28"/>
        <v>0</v>
      </c>
      <c r="AB252" s="8">
        <f t="shared" si="29"/>
        <v>0</v>
      </c>
      <c r="AC252">
        <f t="shared" si="30"/>
        <v>0</v>
      </c>
      <c r="AD252">
        <f t="shared" si="31"/>
        <v>0</v>
      </c>
      <c r="AE252">
        <f t="shared" si="32"/>
        <v>0</v>
      </c>
      <c r="AF252">
        <f t="shared" si="33"/>
        <v>0</v>
      </c>
      <c r="AG252">
        <f t="shared" si="34"/>
        <v>0</v>
      </c>
      <c r="AI252">
        <f t="shared" si="35"/>
        <v>5112.2800000000007</v>
      </c>
    </row>
    <row r="253" spans="2:35" x14ac:dyDescent="0.25">
      <c r="B253">
        <v>20696</v>
      </c>
      <c r="C253" t="s">
        <v>258</v>
      </c>
      <c r="D253" s="1" t="s">
        <v>23</v>
      </c>
      <c r="E253" s="1" t="s">
        <v>545</v>
      </c>
      <c r="F253" s="1" t="s">
        <v>545</v>
      </c>
      <c r="G253" s="13">
        <v>0</v>
      </c>
      <c r="H253" s="1">
        <v>0</v>
      </c>
      <c r="J253" s="1">
        <v>0</v>
      </c>
      <c r="K253" s="1">
        <v>511.89</v>
      </c>
      <c r="L253" s="1">
        <v>427.64</v>
      </c>
      <c r="M253" s="1">
        <v>354.96</v>
      </c>
      <c r="N253" s="1">
        <v>2854.3199999999997</v>
      </c>
      <c r="O253" s="1">
        <v>0</v>
      </c>
      <c r="P253" s="1">
        <v>3019.7599999999998</v>
      </c>
      <c r="Q253" s="1">
        <v>0</v>
      </c>
      <c r="R253" s="1">
        <v>0</v>
      </c>
      <c r="S253" s="1">
        <v>4450.6899999999996</v>
      </c>
      <c r="T253" s="1">
        <v>3876.3500000000008</v>
      </c>
      <c r="U253" s="1">
        <v>6539.0099999999975</v>
      </c>
      <c r="W253" s="14" cm="1">
        <f t="array" ref="W253">INDEX(J253:U253, 1, MONTH($W$1))</f>
        <v>6539.0099999999975</v>
      </c>
      <c r="X253" s="14" cm="1">
        <f t="array" ref="X253">SUMPRODUCT((J253:U253) *(($J$1:$U$1)&lt;=$X$1))</f>
        <v>22034.619999999995</v>
      </c>
      <c r="Y253">
        <f t="shared" si="27"/>
        <v>1</v>
      </c>
      <c r="Z253">
        <f t="shared" si="27"/>
        <v>1</v>
      </c>
      <c r="AA253">
        <f t="shared" si="28"/>
        <v>0</v>
      </c>
      <c r="AB253" s="8">
        <f t="shared" si="29"/>
        <v>0</v>
      </c>
      <c r="AC253">
        <f t="shared" si="30"/>
        <v>0</v>
      </c>
      <c r="AD253">
        <f t="shared" si="31"/>
        <v>0</v>
      </c>
      <c r="AE253">
        <f t="shared" si="32"/>
        <v>0</v>
      </c>
      <c r="AF253">
        <f t="shared" si="33"/>
        <v>0</v>
      </c>
      <c r="AG253">
        <f t="shared" si="34"/>
        <v>0</v>
      </c>
      <c r="AI253">
        <f t="shared" si="35"/>
        <v>22034.619999999995</v>
      </c>
    </row>
    <row r="254" spans="2:35" x14ac:dyDescent="0.25">
      <c r="B254">
        <v>20697</v>
      </c>
      <c r="C254" t="s">
        <v>163</v>
      </c>
      <c r="D254" s="1" t="s">
        <v>23</v>
      </c>
      <c r="E254" s="1" t="s">
        <v>535</v>
      </c>
      <c r="F254" s="1" t="s">
        <v>106</v>
      </c>
      <c r="G254" s="13">
        <v>0</v>
      </c>
      <c r="H254" s="1">
        <v>0</v>
      </c>
      <c r="J254" s="1">
        <v>0</v>
      </c>
      <c r="K254" s="1">
        <v>787.95</v>
      </c>
      <c r="L254" s="1">
        <v>0</v>
      </c>
      <c r="M254" s="1">
        <v>0</v>
      </c>
      <c r="N254" s="1">
        <v>1078.4099999999999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W254" s="14" cm="1">
        <f t="array" ref="W254">INDEX(J254:U254, 1, MONTH($W$1))</f>
        <v>0</v>
      </c>
      <c r="X254" s="14" cm="1">
        <f t="array" ref="X254">SUMPRODUCT((J254:U254) *(($J$1:$U$1)&lt;=$X$1))</f>
        <v>1866.36</v>
      </c>
      <c r="Y254">
        <f t="shared" si="27"/>
        <v>0</v>
      </c>
      <c r="Z254">
        <f t="shared" si="27"/>
        <v>1</v>
      </c>
      <c r="AA254">
        <f t="shared" si="28"/>
        <v>0</v>
      </c>
      <c r="AB254" s="8">
        <f t="shared" si="29"/>
        <v>0</v>
      </c>
      <c r="AC254">
        <f t="shared" si="30"/>
        <v>0</v>
      </c>
      <c r="AD254">
        <f t="shared" si="31"/>
        <v>0</v>
      </c>
      <c r="AE254">
        <f t="shared" si="32"/>
        <v>0</v>
      </c>
      <c r="AF254">
        <f t="shared" si="33"/>
        <v>0</v>
      </c>
      <c r="AG254">
        <f t="shared" si="34"/>
        <v>0</v>
      </c>
      <c r="AI254">
        <f t="shared" si="35"/>
        <v>1866.36</v>
      </c>
    </row>
    <row r="255" spans="2:35" x14ac:dyDescent="0.25">
      <c r="B255">
        <v>20699</v>
      </c>
      <c r="C255" t="s">
        <v>307</v>
      </c>
      <c r="D255" s="1" t="s">
        <v>23</v>
      </c>
      <c r="E255" s="1" t="s">
        <v>535</v>
      </c>
      <c r="F255" s="1" t="s">
        <v>106</v>
      </c>
      <c r="G255" s="13">
        <v>0</v>
      </c>
      <c r="H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1229.83</v>
      </c>
      <c r="Q255" s="1">
        <v>928.57</v>
      </c>
      <c r="R255" s="1">
        <v>0</v>
      </c>
      <c r="S255" s="1">
        <v>0</v>
      </c>
      <c r="T255" s="1">
        <v>575.22</v>
      </c>
      <c r="U255" s="1">
        <v>0</v>
      </c>
      <c r="W255" s="14" cm="1">
        <f t="array" ref="W255">INDEX(J255:U255, 1, MONTH($W$1))</f>
        <v>0</v>
      </c>
      <c r="X255" s="14" cm="1">
        <f t="array" ref="X255">SUMPRODUCT((J255:U255) *(($J$1:$U$1)&lt;=$X$1))</f>
        <v>2733.62</v>
      </c>
      <c r="Y255">
        <f t="shared" si="27"/>
        <v>0</v>
      </c>
      <c r="Z255">
        <f t="shared" si="27"/>
        <v>1</v>
      </c>
      <c r="AA255">
        <f t="shared" si="28"/>
        <v>0</v>
      </c>
      <c r="AB255" s="8">
        <f t="shared" si="29"/>
        <v>0</v>
      </c>
      <c r="AC255">
        <f t="shared" si="30"/>
        <v>0</v>
      </c>
      <c r="AD255">
        <f t="shared" si="31"/>
        <v>0</v>
      </c>
      <c r="AE255">
        <f t="shared" si="32"/>
        <v>0</v>
      </c>
      <c r="AF255">
        <f t="shared" si="33"/>
        <v>0</v>
      </c>
      <c r="AG255">
        <f t="shared" si="34"/>
        <v>0</v>
      </c>
      <c r="AI255">
        <f t="shared" si="35"/>
        <v>2733.62</v>
      </c>
    </row>
    <row r="256" spans="2:35" x14ac:dyDescent="0.25">
      <c r="B256">
        <v>20700</v>
      </c>
      <c r="C256" t="s">
        <v>253</v>
      </c>
      <c r="D256" s="1" t="s">
        <v>23</v>
      </c>
      <c r="E256" s="1" t="s">
        <v>620</v>
      </c>
      <c r="F256" s="1" t="s">
        <v>620</v>
      </c>
      <c r="G256" s="13">
        <v>0</v>
      </c>
      <c r="H256" s="1">
        <v>0</v>
      </c>
      <c r="J256" s="1">
        <v>308.51</v>
      </c>
      <c r="K256" s="1">
        <v>1989.6900000000003</v>
      </c>
      <c r="L256" s="1">
        <v>1296.2700000000002</v>
      </c>
      <c r="M256" s="1">
        <v>2401.3999999999996</v>
      </c>
      <c r="N256" s="1">
        <v>1698.6800000000003</v>
      </c>
      <c r="O256" s="1">
        <v>1448.57</v>
      </c>
      <c r="P256" s="1">
        <v>947.56000000000006</v>
      </c>
      <c r="Q256" s="1">
        <v>390</v>
      </c>
      <c r="R256" s="1">
        <v>1271.51</v>
      </c>
      <c r="S256" s="1">
        <v>792.06</v>
      </c>
      <c r="T256" s="1">
        <v>1576.53</v>
      </c>
      <c r="U256" s="1">
        <v>2311.12</v>
      </c>
      <c r="W256" s="14" cm="1">
        <f t="array" ref="W256">INDEX(J256:U256, 1, MONTH($W$1))</f>
        <v>2311.12</v>
      </c>
      <c r="X256" s="14" cm="1">
        <f t="array" ref="X256">SUMPRODUCT((J256:U256) *(($J$1:$U$1)&lt;=$X$1))</f>
        <v>16431.900000000001</v>
      </c>
      <c r="Y256">
        <f t="shared" si="27"/>
        <v>1</v>
      </c>
      <c r="Z256">
        <f t="shared" si="27"/>
        <v>1</v>
      </c>
      <c r="AA256">
        <f t="shared" si="28"/>
        <v>0</v>
      </c>
      <c r="AB256" s="8">
        <f t="shared" si="29"/>
        <v>1</v>
      </c>
      <c r="AC256">
        <f t="shared" si="30"/>
        <v>16431.900000000001</v>
      </c>
      <c r="AD256">
        <f t="shared" si="31"/>
        <v>0</v>
      </c>
      <c r="AE256">
        <f t="shared" si="32"/>
        <v>0</v>
      </c>
      <c r="AF256">
        <f t="shared" si="33"/>
        <v>0</v>
      </c>
      <c r="AG256">
        <f t="shared" si="34"/>
        <v>0</v>
      </c>
      <c r="AI256">
        <f t="shared" si="35"/>
        <v>16431.900000000001</v>
      </c>
    </row>
    <row r="257" spans="2:35" x14ac:dyDescent="0.25">
      <c r="B257">
        <v>20704</v>
      </c>
      <c r="C257" t="s">
        <v>801</v>
      </c>
      <c r="D257" s="1" t="s">
        <v>23</v>
      </c>
      <c r="E257" s="1" t="s">
        <v>748</v>
      </c>
      <c r="F257" s="1" t="s">
        <v>21</v>
      </c>
      <c r="G257" s="13">
        <v>0</v>
      </c>
      <c r="H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W257" s="14" cm="1">
        <f t="array" ref="W257">INDEX(J257:U257, 1, MONTH($W$1))</f>
        <v>0</v>
      </c>
      <c r="X257" s="14" cm="1">
        <f t="array" ref="X257">SUMPRODUCT((J257:U257) *(($J$1:$U$1)&lt;=$X$1))</f>
        <v>0</v>
      </c>
      <c r="Y257">
        <f t="shared" si="27"/>
        <v>0</v>
      </c>
      <c r="Z257">
        <f t="shared" si="27"/>
        <v>0</v>
      </c>
      <c r="AA257">
        <f t="shared" si="28"/>
        <v>0</v>
      </c>
      <c r="AB257" s="8">
        <f t="shared" si="29"/>
        <v>0</v>
      </c>
      <c r="AC257">
        <f t="shared" si="30"/>
        <v>0</v>
      </c>
      <c r="AD257">
        <f t="shared" si="31"/>
        <v>0</v>
      </c>
      <c r="AE257">
        <f t="shared" si="32"/>
        <v>0</v>
      </c>
      <c r="AF257">
        <f t="shared" si="33"/>
        <v>0</v>
      </c>
      <c r="AG257">
        <f t="shared" si="34"/>
        <v>0</v>
      </c>
      <c r="AI257">
        <f t="shared" si="35"/>
        <v>0</v>
      </c>
    </row>
    <row r="258" spans="2:35" x14ac:dyDescent="0.25">
      <c r="B258">
        <v>20706</v>
      </c>
      <c r="C258" t="s">
        <v>802</v>
      </c>
      <c r="D258" s="1" t="s">
        <v>23</v>
      </c>
      <c r="E258" s="1" t="s">
        <v>21</v>
      </c>
      <c r="F258" s="1" t="s">
        <v>21</v>
      </c>
      <c r="G258" s="13">
        <v>0</v>
      </c>
      <c r="H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W258" s="14" cm="1">
        <f t="array" ref="W258">INDEX(J258:U258, 1, MONTH($W$1))</f>
        <v>0</v>
      </c>
      <c r="X258" s="14" cm="1">
        <f t="array" ref="X258">SUMPRODUCT((J258:U258) *(($J$1:$U$1)&lt;=$X$1))</f>
        <v>0</v>
      </c>
      <c r="Y258">
        <f t="shared" si="27"/>
        <v>0</v>
      </c>
      <c r="Z258">
        <f t="shared" si="27"/>
        <v>0</v>
      </c>
      <c r="AA258">
        <f t="shared" si="28"/>
        <v>0</v>
      </c>
      <c r="AB258" s="8">
        <f t="shared" si="29"/>
        <v>0</v>
      </c>
      <c r="AC258">
        <f t="shared" si="30"/>
        <v>0</v>
      </c>
      <c r="AD258">
        <f t="shared" si="31"/>
        <v>0</v>
      </c>
      <c r="AE258">
        <f t="shared" si="32"/>
        <v>0</v>
      </c>
      <c r="AF258">
        <f t="shared" si="33"/>
        <v>0</v>
      </c>
      <c r="AG258">
        <f t="shared" si="34"/>
        <v>0</v>
      </c>
      <c r="AI258">
        <f t="shared" si="35"/>
        <v>0</v>
      </c>
    </row>
    <row r="259" spans="2:35" x14ac:dyDescent="0.25">
      <c r="B259">
        <v>20707</v>
      </c>
      <c r="C259" t="s">
        <v>584</v>
      </c>
      <c r="D259" s="1" t="s">
        <v>23</v>
      </c>
      <c r="E259" s="1" t="s">
        <v>535</v>
      </c>
      <c r="F259" s="1" t="s">
        <v>106</v>
      </c>
      <c r="G259" s="13">
        <v>0</v>
      </c>
      <c r="H259" s="1">
        <v>0</v>
      </c>
      <c r="J259" s="1">
        <v>1004.7099999999999</v>
      </c>
      <c r="K259" s="1">
        <v>0</v>
      </c>
      <c r="L259" s="1">
        <v>217.3</v>
      </c>
      <c r="M259" s="1">
        <v>0</v>
      </c>
      <c r="N259" s="1">
        <v>1186.6400000000001</v>
      </c>
      <c r="O259" s="1">
        <v>-64.540000000000006</v>
      </c>
      <c r="P259" s="1">
        <v>735.4699999999998</v>
      </c>
      <c r="Q259" s="1">
        <v>0</v>
      </c>
      <c r="R259" s="1">
        <v>0</v>
      </c>
      <c r="S259" s="1">
        <v>480.21999999999997</v>
      </c>
      <c r="T259" s="1">
        <v>404.2</v>
      </c>
      <c r="U259" s="1">
        <v>0</v>
      </c>
      <c r="W259" s="14" cm="1">
        <f t="array" ref="W259">INDEX(J259:U259, 1, MONTH($W$1))</f>
        <v>0</v>
      </c>
      <c r="X259" s="14" cm="1">
        <f t="array" ref="X259">SUMPRODUCT((J259:U259) *(($J$1:$U$1)&lt;=$X$1))</f>
        <v>3963.9999999999995</v>
      </c>
      <c r="Y259">
        <f t="shared" si="27"/>
        <v>0</v>
      </c>
      <c r="Z259">
        <f t="shared" si="27"/>
        <v>1</v>
      </c>
      <c r="AA259">
        <f t="shared" si="28"/>
        <v>0</v>
      </c>
      <c r="AB259" s="8">
        <f t="shared" si="29"/>
        <v>1</v>
      </c>
      <c r="AC259">
        <f t="shared" si="30"/>
        <v>3963.9999999999995</v>
      </c>
      <c r="AD259">
        <f t="shared" si="31"/>
        <v>0</v>
      </c>
      <c r="AE259">
        <f t="shared" si="32"/>
        <v>0</v>
      </c>
      <c r="AF259">
        <f t="shared" si="33"/>
        <v>0</v>
      </c>
      <c r="AG259">
        <f t="shared" si="34"/>
        <v>0</v>
      </c>
      <c r="AI259">
        <f t="shared" si="35"/>
        <v>3963.9999999999995</v>
      </c>
    </row>
    <row r="260" spans="2:35" x14ac:dyDescent="0.25">
      <c r="B260">
        <v>20709</v>
      </c>
      <c r="C260" t="s">
        <v>585</v>
      </c>
      <c r="D260" s="1" t="s">
        <v>23</v>
      </c>
      <c r="E260" s="1" t="s">
        <v>535</v>
      </c>
      <c r="F260" s="1" t="s">
        <v>106</v>
      </c>
      <c r="G260" s="13">
        <v>0</v>
      </c>
      <c r="H260" s="1">
        <v>0</v>
      </c>
      <c r="J260" s="1">
        <v>289.89999999999998</v>
      </c>
      <c r="K260" s="1">
        <v>0</v>
      </c>
      <c r="L260" s="1">
        <v>0</v>
      </c>
      <c r="M260" s="1">
        <v>0</v>
      </c>
      <c r="N260" s="1">
        <v>332.32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W260" s="14" cm="1">
        <f t="array" ref="W260">INDEX(J260:U260, 1, MONTH($W$1))</f>
        <v>0</v>
      </c>
      <c r="X260" s="14" cm="1">
        <f t="array" ref="X260">SUMPRODUCT((J260:U260) *(($J$1:$U$1)&lt;=$X$1))</f>
        <v>622.22</v>
      </c>
      <c r="Y260">
        <f t="shared" ref="Y260:Z323" si="36">IF(W260&gt;0, 1, 0)</f>
        <v>0</v>
      </c>
      <c r="Z260">
        <f t="shared" si="36"/>
        <v>1</v>
      </c>
      <c r="AA260">
        <f t="shared" ref="AA260:AA323" si="37">IF(I260="Yes", 1, 0)</f>
        <v>0</v>
      </c>
      <c r="AB260" s="8">
        <f t="shared" ref="AB260:AB323" si="38">COUNTIF(J260, "&gt;0")</f>
        <v>1</v>
      </c>
      <c r="AC260">
        <f t="shared" ref="AC260:AC323" si="39">IFERROR(X260/AB260, 0)</f>
        <v>622.22</v>
      </c>
      <c r="AD260">
        <f t="shared" ref="AD260:AD323" si="40">IF(G260=$W$1, 1, 0)</f>
        <v>0</v>
      </c>
      <c r="AE260">
        <f t="shared" ref="AE260:AE323" si="41">IF(G260=$W$1, W260, 0)</f>
        <v>0</v>
      </c>
      <c r="AF260">
        <f t="shared" ref="AF260:AF323" si="42">IF(AND(H260=2022, G260&lt;=$W$1, X260&gt;0), 1, 0)</f>
        <v>0</v>
      </c>
      <c r="AG260">
        <f t="shared" ref="AG260:AG323" si="43">IF(AND(H260=2022, G260&lt;=$W$1), X260, 0)</f>
        <v>0</v>
      </c>
      <c r="AI260">
        <f t="shared" ref="AI260:AI323" si="44">SUM(J260:U260)</f>
        <v>622.22</v>
      </c>
    </row>
    <row r="261" spans="2:35" x14ac:dyDescent="0.25">
      <c r="B261">
        <v>20710</v>
      </c>
      <c r="C261" t="s">
        <v>196</v>
      </c>
      <c r="D261" s="1" t="s">
        <v>23</v>
      </c>
      <c r="E261" s="1" t="s">
        <v>535</v>
      </c>
      <c r="F261" s="1" t="s">
        <v>106</v>
      </c>
      <c r="G261" s="13">
        <v>0</v>
      </c>
      <c r="H261" s="1">
        <v>0</v>
      </c>
      <c r="J261" s="1">
        <v>5190.1500000000015</v>
      </c>
      <c r="K261" s="1">
        <v>2934.6499999999996</v>
      </c>
      <c r="L261" s="1">
        <v>1040.68</v>
      </c>
      <c r="M261" s="1">
        <v>1713.28</v>
      </c>
      <c r="N261" s="1">
        <v>3034.45</v>
      </c>
      <c r="O261" s="1">
        <v>2069.6999999999998</v>
      </c>
      <c r="P261" s="1">
        <v>1770.9299999999998</v>
      </c>
      <c r="Q261" s="1">
        <v>3096.5799999999995</v>
      </c>
      <c r="R261" s="1">
        <v>1310.27</v>
      </c>
      <c r="S261" s="1">
        <v>3240.57</v>
      </c>
      <c r="T261" s="1">
        <v>1710.11</v>
      </c>
      <c r="U261" s="1">
        <v>1902.2699999999998</v>
      </c>
      <c r="W261" s="14" cm="1">
        <f t="array" ref="W261">INDEX(J261:U261, 1, MONTH($W$1))</f>
        <v>1902.2699999999998</v>
      </c>
      <c r="X261" s="14" cm="1">
        <f t="array" ref="X261">SUMPRODUCT((J261:U261) *(($J$1:$U$1)&lt;=$X$1))</f>
        <v>29013.640000000003</v>
      </c>
      <c r="Y261">
        <f t="shared" si="36"/>
        <v>1</v>
      </c>
      <c r="Z261">
        <f t="shared" si="36"/>
        <v>1</v>
      </c>
      <c r="AA261">
        <f t="shared" si="37"/>
        <v>0</v>
      </c>
      <c r="AB261" s="8">
        <f t="shared" si="38"/>
        <v>1</v>
      </c>
      <c r="AC261">
        <f t="shared" si="39"/>
        <v>29013.640000000003</v>
      </c>
      <c r="AD261">
        <f t="shared" si="40"/>
        <v>0</v>
      </c>
      <c r="AE261">
        <f t="shared" si="41"/>
        <v>0</v>
      </c>
      <c r="AF261">
        <f t="shared" si="42"/>
        <v>0</v>
      </c>
      <c r="AG261">
        <f t="shared" si="43"/>
        <v>0</v>
      </c>
      <c r="AI261">
        <f t="shared" si="44"/>
        <v>29013.640000000003</v>
      </c>
    </row>
    <row r="262" spans="2:35" x14ac:dyDescent="0.25">
      <c r="B262">
        <v>20713</v>
      </c>
      <c r="C262" t="s">
        <v>803</v>
      </c>
      <c r="D262" s="1" t="s">
        <v>23</v>
      </c>
      <c r="E262" s="1" t="s">
        <v>748</v>
      </c>
      <c r="F262" s="1" t="s">
        <v>21</v>
      </c>
      <c r="G262" s="13">
        <v>0</v>
      </c>
      <c r="H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W262" s="14" cm="1">
        <f t="array" ref="W262">INDEX(J262:U262, 1, MONTH($W$1))</f>
        <v>0</v>
      </c>
      <c r="X262" s="14" cm="1">
        <f t="array" ref="X262">SUMPRODUCT((J262:U262) *(($J$1:$U$1)&lt;=$X$1))</f>
        <v>0</v>
      </c>
      <c r="Y262">
        <f t="shared" si="36"/>
        <v>0</v>
      </c>
      <c r="Z262">
        <f t="shared" si="36"/>
        <v>0</v>
      </c>
      <c r="AA262">
        <f t="shared" si="37"/>
        <v>0</v>
      </c>
      <c r="AB262" s="8">
        <f t="shared" si="38"/>
        <v>0</v>
      </c>
      <c r="AC262">
        <f t="shared" si="39"/>
        <v>0</v>
      </c>
      <c r="AD262">
        <f t="shared" si="40"/>
        <v>0</v>
      </c>
      <c r="AE262">
        <f t="shared" si="41"/>
        <v>0</v>
      </c>
      <c r="AF262">
        <f t="shared" si="42"/>
        <v>0</v>
      </c>
      <c r="AG262">
        <f t="shared" si="43"/>
        <v>0</v>
      </c>
      <c r="AI262">
        <f t="shared" si="44"/>
        <v>0</v>
      </c>
    </row>
    <row r="263" spans="2:35" x14ac:dyDescent="0.25">
      <c r="B263">
        <v>20714</v>
      </c>
      <c r="C263" t="s">
        <v>308</v>
      </c>
      <c r="D263" s="1" t="s">
        <v>23</v>
      </c>
      <c r="E263" s="1" t="s">
        <v>535</v>
      </c>
      <c r="F263" s="1" t="s">
        <v>106</v>
      </c>
      <c r="G263" s="13">
        <v>0</v>
      </c>
      <c r="H263" s="1">
        <v>0</v>
      </c>
      <c r="J263" s="1">
        <v>1091.08</v>
      </c>
      <c r="K263" s="1">
        <v>392.76</v>
      </c>
      <c r="L263" s="1">
        <v>521.23</v>
      </c>
      <c r="M263" s="1">
        <v>0</v>
      </c>
      <c r="N263" s="1">
        <v>293.79000000000002</v>
      </c>
      <c r="O263" s="1">
        <v>224.03</v>
      </c>
      <c r="P263" s="1">
        <v>623.15000000000009</v>
      </c>
      <c r="Q263" s="1">
        <v>0</v>
      </c>
      <c r="R263" s="1">
        <v>442.46999999999997</v>
      </c>
      <c r="S263" s="1">
        <v>422.67</v>
      </c>
      <c r="T263" s="1">
        <v>487.32</v>
      </c>
      <c r="U263" s="1">
        <v>0</v>
      </c>
      <c r="W263" s="14" cm="1">
        <f t="array" ref="W263">INDEX(J263:U263, 1, MONTH($W$1))</f>
        <v>0</v>
      </c>
      <c r="X263" s="14" cm="1">
        <f t="array" ref="X263">SUMPRODUCT((J263:U263) *(($J$1:$U$1)&lt;=$X$1))</f>
        <v>4498.5</v>
      </c>
      <c r="Y263">
        <f t="shared" si="36"/>
        <v>0</v>
      </c>
      <c r="Z263">
        <f t="shared" si="36"/>
        <v>1</v>
      </c>
      <c r="AA263">
        <f t="shared" si="37"/>
        <v>0</v>
      </c>
      <c r="AB263" s="8">
        <f t="shared" si="38"/>
        <v>1</v>
      </c>
      <c r="AC263">
        <f t="shared" si="39"/>
        <v>4498.5</v>
      </c>
      <c r="AD263">
        <f t="shared" si="40"/>
        <v>0</v>
      </c>
      <c r="AE263">
        <f t="shared" si="41"/>
        <v>0</v>
      </c>
      <c r="AF263">
        <f t="shared" si="42"/>
        <v>0</v>
      </c>
      <c r="AG263">
        <f t="shared" si="43"/>
        <v>0</v>
      </c>
      <c r="AI263">
        <f t="shared" si="44"/>
        <v>4498.5</v>
      </c>
    </row>
    <row r="264" spans="2:35" x14ac:dyDescent="0.25">
      <c r="B264">
        <v>20716</v>
      </c>
      <c r="C264" t="s">
        <v>804</v>
      </c>
      <c r="D264" s="1" t="s">
        <v>23</v>
      </c>
      <c r="E264" s="1" t="s">
        <v>535</v>
      </c>
      <c r="F264" s="1" t="s">
        <v>106</v>
      </c>
      <c r="G264" s="13">
        <v>0</v>
      </c>
      <c r="H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W264" s="14" cm="1">
        <f t="array" ref="W264">INDEX(J264:U264, 1, MONTH($W$1))</f>
        <v>0</v>
      </c>
      <c r="X264" s="14" cm="1">
        <f t="array" ref="X264">SUMPRODUCT((J264:U264) *(($J$1:$U$1)&lt;=$X$1))</f>
        <v>0</v>
      </c>
      <c r="Y264">
        <f t="shared" si="36"/>
        <v>0</v>
      </c>
      <c r="Z264">
        <f t="shared" si="36"/>
        <v>0</v>
      </c>
      <c r="AA264">
        <f t="shared" si="37"/>
        <v>0</v>
      </c>
      <c r="AB264" s="8">
        <f t="shared" si="38"/>
        <v>0</v>
      </c>
      <c r="AC264">
        <f t="shared" si="39"/>
        <v>0</v>
      </c>
      <c r="AD264">
        <f t="shared" si="40"/>
        <v>0</v>
      </c>
      <c r="AE264">
        <f t="shared" si="41"/>
        <v>0</v>
      </c>
      <c r="AF264">
        <f t="shared" si="42"/>
        <v>0</v>
      </c>
      <c r="AG264">
        <f t="shared" si="43"/>
        <v>0</v>
      </c>
      <c r="AI264">
        <f t="shared" si="44"/>
        <v>0</v>
      </c>
    </row>
    <row r="265" spans="2:35" x14ac:dyDescent="0.25">
      <c r="B265">
        <v>20720</v>
      </c>
      <c r="C265" t="s">
        <v>586</v>
      </c>
      <c r="D265" s="1" t="s">
        <v>23</v>
      </c>
      <c r="E265" s="1" t="s">
        <v>535</v>
      </c>
      <c r="F265" s="1" t="s">
        <v>106</v>
      </c>
      <c r="G265" s="13">
        <v>0</v>
      </c>
      <c r="H265" s="1">
        <v>0</v>
      </c>
      <c r="J265" s="1">
        <v>937.94999999999993</v>
      </c>
      <c r="K265" s="1">
        <v>0</v>
      </c>
      <c r="L265" s="1">
        <v>0</v>
      </c>
      <c r="M265" s="1">
        <v>322.74</v>
      </c>
      <c r="N265" s="1">
        <v>1276.5900000000001</v>
      </c>
      <c r="O265" s="1">
        <v>0</v>
      </c>
      <c r="P265" s="1">
        <v>690.07999999999993</v>
      </c>
      <c r="Q265" s="1">
        <v>1210.3800000000001</v>
      </c>
      <c r="R265" s="1">
        <v>-522</v>
      </c>
      <c r="S265" s="1">
        <v>0</v>
      </c>
      <c r="T265" s="1">
        <v>594.48</v>
      </c>
      <c r="U265" s="1">
        <v>0</v>
      </c>
      <c r="W265" s="14" cm="1">
        <f t="array" ref="W265">INDEX(J265:U265, 1, MONTH($W$1))</f>
        <v>0</v>
      </c>
      <c r="X265" s="14" cm="1">
        <f t="array" ref="X265">SUMPRODUCT((J265:U265) *(($J$1:$U$1)&lt;=$X$1))</f>
        <v>4510.2199999999993</v>
      </c>
      <c r="Y265">
        <f t="shared" si="36"/>
        <v>0</v>
      </c>
      <c r="Z265">
        <f t="shared" si="36"/>
        <v>1</v>
      </c>
      <c r="AA265">
        <f t="shared" si="37"/>
        <v>0</v>
      </c>
      <c r="AB265" s="8">
        <f t="shared" si="38"/>
        <v>1</v>
      </c>
      <c r="AC265">
        <f t="shared" si="39"/>
        <v>4510.2199999999993</v>
      </c>
      <c r="AD265">
        <f t="shared" si="40"/>
        <v>0</v>
      </c>
      <c r="AE265">
        <f t="shared" si="41"/>
        <v>0</v>
      </c>
      <c r="AF265">
        <f t="shared" si="42"/>
        <v>0</v>
      </c>
      <c r="AG265">
        <f t="shared" si="43"/>
        <v>0</v>
      </c>
      <c r="AI265">
        <f t="shared" si="44"/>
        <v>4510.2199999999993</v>
      </c>
    </row>
    <row r="266" spans="2:35" x14ac:dyDescent="0.25">
      <c r="B266">
        <v>20723</v>
      </c>
      <c r="C266" t="s">
        <v>502</v>
      </c>
      <c r="D266" s="1" t="s">
        <v>36</v>
      </c>
      <c r="E266" s="1" t="s">
        <v>535</v>
      </c>
      <c r="F266" s="1" t="s">
        <v>106</v>
      </c>
      <c r="G266" s="13">
        <v>0</v>
      </c>
      <c r="H266" s="1">
        <v>0</v>
      </c>
      <c r="J266" s="1">
        <v>0</v>
      </c>
      <c r="K266" s="1">
        <v>2167.25</v>
      </c>
      <c r="L266" s="1">
        <v>0</v>
      </c>
      <c r="M266" s="1">
        <v>2596.0199999999995</v>
      </c>
      <c r="N266" s="1">
        <v>0</v>
      </c>
      <c r="O266" s="1">
        <v>1494.21</v>
      </c>
      <c r="P266" s="1">
        <v>0</v>
      </c>
      <c r="Q266" s="1">
        <v>0</v>
      </c>
      <c r="R266" s="1">
        <v>1751.1099999999997</v>
      </c>
      <c r="S266" s="1">
        <v>0</v>
      </c>
      <c r="T266" s="1">
        <v>0</v>
      </c>
      <c r="U266" s="1">
        <v>2003.9499999999998</v>
      </c>
      <c r="W266" s="14" cm="1">
        <f t="array" ref="W266">INDEX(J266:U266, 1, MONTH($W$1))</f>
        <v>2003.9499999999998</v>
      </c>
      <c r="X266" s="14" cm="1">
        <f t="array" ref="X266">SUMPRODUCT((J266:U266) *(($J$1:$U$1)&lt;=$X$1))</f>
        <v>10012.539999999999</v>
      </c>
      <c r="Y266">
        <f t="shared" si="36"/>
        <v>1</v>
      </c>
      <c r="Z266">
        <f t="shared" si="36"/>
        <v>1</v>
      </c>
      <c r="AA266">
        <f t="shared" si="37"/>
        <v>0</v>
      </c>
      <c r="AB266" s="8">
        <f t="shared" si="38"/>
        <v>0</v>
      </c>
      <c r="AC266">
        <f t="shared" si="39"/>
        <v>0</v>
      </c>
      <c r="AD266">
        <f t="shared" si="40"/>
        <v>0</v>
      </c>
      <c r="AE266">
        <f t="shared" si="41"/>
        <v>0</v>
      </c>
      <c r="AF266">
        <f t="shared" si="42"/>
        <v>0</v>
      </c>
      <c r="AG266">
        <f t="shared" si="43"/>
        <v>0</v>
      </c>
      <c r="AI266">
        <f t="shared" si="44"/>
        <v>10012.539999999999</v>
      </c>
    </row>
    <row r="267" spans="2:35" x14ac:dyDescent="0.25">
      <c r="B267">
        <v>20724</v>
      </c>
      <c r="C267" t="s">
        <v>89</v>
      </c>
      <c r="D267" s="1" t="s">
        <v>23</v>
      </c>
      <c r="E267" s="1" t="s">
        <v>535</v>
      </c>
      <c r="F267" s="1" t="s">
        <v>106</v>
      </c>
      <c r="G267" s="13">
        <v>0</v>
      </c>
      <c r="H267" s="1">
        <v>0</v>
      </c>
      <c r="J267" s="1">
        <v>1380.11</v>
      </c>
      <c r="K267" s="1">
        <v>0</v>
      </c>
      <c r="L267" s="1">
        <v>0</v>
      </c>
      <c r="M267" s="1">
        <v>0</v>
      </c>
      <c r="N267" s="1">
        <v>0</v>
      </c>
      <c r="O267" s="1">
        <v>911.86</v>
      </c>
      <c r="P267" s="1">
        <v>0</v>
      </c>
      <c r="Q267" s="1">
        <v>972.10000000000014</v>
      </c>
      <c r="R267" s="1">
        <v>0</v>
      </c>
      <c r="S267" s="1">
        <v>0</v>
      </c>
      <c r="T267" s="1">
        <v>2088.6000000000004</v>
      </c>
      <c r="U267" s="1">
        <v>0</v>
      </c>
      <c r="W267" s="14" cm="1">
        <f t="array" ref="W267">INDEX(J267:U267, 1, MONTH($W$1))</f>
        <v>0</v>
      </c>
      <c r="X267" s="14" cm="1">
        <f t="array" ref="X267">SUMPRODUCT((J267:U267) *(($J$1:$U$1)&lt;=$X$1))</f>
        <v>5352.67</v>
      </c>
      <c r="Y267">
        <f t="shared" si="36"/>
        <v>0</v>
      </c>
      <c r="Z267">
        <f t="shared" si="36"/>
        <v>1</v>
      </c>
      <c r="AA267">
        <f t="shared" si="37"/>
        <v>0</v>
      </c>
      <c r="AB267" s="8">
        <f t="shared" si="38"/>
        <v>1</v>
      </c>
      <c r="AC267">
        <f t="shared" si="39"/>
        <v>5352.67</v>
      </c>
      <c r="AD267">
        <f t="shared" si="40"/>
        <v>0</v>
      </c>
      <c r="AE267">
        <f t="shared" si="41"/>
        <v>0</v>
      </c>
      <c r="AF267">
        <f t="shared" si="42"/>
        <v>0</v>
      </c>
      <c r="AG267">
        <f t="shared" si="43"/>
        <v>0</v>
      </c>
      <c r="AI267">
        <f t="shared" si="44"/>
        <v>5352.67</v>
      </c>
    </row>
    <row r="268" spans="2:35" x14ac:dyDescent="0.25">
      <c r="B268">
        <v>20725</v>
      </c>
      <c r="C268" t="s">
        <v>80</v>
      </c>
      <c r="D268" s="1" t="s">
        <v>23</v>
      </c>
      <c r="E268" s="1" t="s">
        <v>535</v>
      </c>
      <c r="F268" s="1" t="s">
        <v>106</v>
      </c>
      <c r="G268" s="13">
        <v>0</v>
      </c>
      <c r="H268" s="1">
        <v>0</v>
      </c>
      <c r="J268" s="1">
        <v>827.02</v>
      </c>
      <c r="K268" s="1">
        <v>1704.2600000000002</v>
      </c>
      <c r="L268" s="1">
        <v>0</v>
      </c>
      <c r="M268" s="1">
        <v>725.4</v>
      </c>
      <c r="N268" s="1">
        <v>921.10000000000014</v>
      </c>
      <c r="O268" s="1">
        <v>1344.4</v>
      </c>
      <c r="P268" s="1">
        <v>1092.96</v>
      </c>
      <c r="Q268" s="1">
        <v>0</v>
      </c>
      <c r="R268" s="1">
        <v>0</v>
      </c>
      <c r="S268" s="1">
        <v>2050</v>
      </c>
      <c r="T268" s="1">
        <v>1144.0300000000002</v>
      </c>
      <c r="U268" s="1">
        <v>309</v>
      </c>
      <c r="W268" s="14" cm="1">
        <f t="array" ref="W268">INDEX(J268:U268, 1, MONTH($W$1))</f>
        <v>309</v>
      </c>
      <c r="X268" s="14" cm="1">
        <f t="array" ref="X268">SUMPRODUCT((J268:U268) *(($J$1:$U$1)&lt;=$X$1))</f>
        <v>10118.17</v>
      </c>
      <c r="Y268">
        <f t="shared" si="36"/>
        <v>1</v>
      </c>
      <c r="Z268">
        <f t="shared" si="36"/>
        <v>1</v>
      </c>
      <c r="AA268">
        <f t="shared" si="37"/>
        <v>0</v>
      </c>
      <c r="AB268" s="8">
        <f t="shared" si="38"/>
        <v>1</v>
      </c>
      <c r="AC268">
        <f t="shared" si="39"/>
        <v>10118.17</v>
      </c>
      <c r="AD268">
        <f t="shared" si="40"/>
        <v>0</v>
      </c>
      <c r="AE268">
        <f t="shared" si="41"/>
        <v>0</v>
      </c>
      <c r="AF268">
        <f t="shared" si="42"/>
        <v>0</v>
      </c>
      <c r="AG268">
        <f t="shared" si="43"/>
        <v>0</v>
      </c>
      <c r="AI268">
        <f t="shared" si="44"/>
        <v>10118.17</v>
      </c>
    </row>
    <row r="269" spans="2:35" x14ac:dyDescent="0.25">
      <c r="B269">
        <v>20727</v>
      </c>
      <c r="C269" t="s">
        <v>686</v>
      </c>
      <c r="D269" s="1" t="s">
        <v>23</v>
      </c>
      <c r="E269" s="1" t="s">
        <v>535</v>
      </c>
      <c r="F269" s="1" t="s">
        <v>106</v>
      </c>
      <c r="G269" s="13">
        <v>0</v>
      </c>
      <c r="H269" s="1">
        <v>0</v>
      </c>
      <c r="J269" s="1">
        <v>844.72</v>
      </c>
      <c r="K269" s="1">
        <v>841.78</v>
      </c>
      <c r="L269" s="1">
        <v>1337.19</v>
      </c>
      <c r="M269" s="1">
        <v>0</v>
      </c>
      <c r="N269" s="1">
        <v>2495.98</v>
      </c>
      <c r="O269" s="1">
        <v>2125.6899999999996</v>
      </c>
      <c r="P269" s="1">
        <v>748.5</v>
      </c>
      <c r="Q269" s="1">
        <v>2403.7400000000002</v>
      </c>
      <c r="R269" s="1">
        <v>2114.7400000000002</v>
      </c>
      <c r="S269" s="1">
        <v>1362.85</v>
      </c>
      <c r="T269" s="1">
        <v>2805.0299999999997</v>
      </c>
      <c r="U269" s="1">
        <v>0</v>
      </c>
      <c r="W269" s="14" cm="1">
        <f t="array" ref="W269">INDEX(J269:U269, 1, MONTH($W$1))</f>
        <v>0</v>
      </c>
      <c r="X269" s="14" cm="1">
        <f t="array" ref="X269">SUMPRODUCT((J269:U269) *(($J$1:$U$1)&lt;=$X$1))</f>
        <v>17080.22</v>
      </c>
      <c r="Y269">
        <f t="shared" si="36"/>
        <v>0</v>
      </c>
      <c r="Z269">
        <f t="shared" si="36"/>
        <v>1</v>
      </c>
      <c r="AA269">
        <f t="shared" si="37"/>
        <v>0</v>
      </c>
      <c r="AB269" s="8">
        <f t="shared" si="38"/>
        <v>1</v>
      </c>
      <c r="AC269">
        <f t="shared" si="39"/>
        <v>17080.22</v>
      </c>
      <c r="AD269">
        <f t="shared" si="40"/>
        <v>0</v>
      </c>
      <c r="AE269">
        <f t="shared" si="41"/>
        <v>0</v>
      </c>
      <c r="AF269">
        <f t="shared" si="42"/>
        <v>0</v>
      </c>
      <c r="AG269">
        <f t="shared" si="43"/>
        <v>0</v>
      </c>
      <c r="AI269">
        <f t="shared" si="44"/>
        <v>17080.22</v>
      </c>
    </row>
    <row r="270" spans="2:35" x14ac:dyDescent="0.25">
      <c r="B270">
        <v>20728</v>
      </c>
      <c r="C270" t="s">
        <v>805</v>
      </c>
      <c r="D270" s="1" t="s">
        <v>23</v>
      </c>
      <c r="E270" s="1" t="s">
        <v>535</v>
      </c>
      <c r="F270" s="1" t="s">
        <v>106</v>
      </c>
      <c r="G270" s="13">
        <v>0</v>
      </c>
      <c r="H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W270" s="14" cm="1">
        <f t="array" ref="W270">INDEX(J270:U270, 1, MONTH($W$1))</f>
        <v>0</v>
      </c>
      <c r="X270" s="14" cm="1">
        <f t="array" ref="X270">SUMPRODUCT((J270:U270) *(($J$1:$U$1)&lt;=$X$1))</f>
        <v>0</v>
      </c>
      <c r="Y270">
        <f t="shared" si="36"/>
        <v>0</v>
      </c>
      <c r="Z270">
        <f t="shared" si="36"/>
        <v>0</v>
      </c>
      <c r="AA270">
        <f t="shared" si="37"/>
        <v>0</v>
      </c>
      <c r="AB270" s="8">
        <f t="shared" si="38"/>
        <v>0</v>
      </c>
      <c r="AC270">
        <f t="shared" si="39"/>
        <v>0</v>
      </c>
      <c r="AD270">
        <f t="shared" si="40"/>
        <v>0</v>
      </c>
      <c r="AE270">
        <f t="shared" si="41"/>
        <v>0</v>
      </c>
      <c r="AF270">
        <f t="shared" si="42"/>
        <v>0</v>
      </c>
      <c r="AG270">
        <f t="shared" si="43"/>
        <v>0</v>
      </c>
      <c r="AI270">
        <f t="shared" si="44"/>
        <v>0</v>
      </c>
    </row>
    <row r="271" spans="2:35" x14ac:dyDescent="0.25">
      <c r="B271">
        <v>20729</v>
      </c>
      <c r="C271" t="s">
        <v>806</v>
      </c>
      <c r="D271" s="1" t="s">
        <v>23</v>
      </c>
      <c r="E271" s="1" t="s">
        <v>535</v>
      </c>
      <c r="F271" s="1" t="s">
        <v>106</v>
      </c>
      <c r="G271" s="13">
        <v>0</v>
      </c>
      <c r="H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W271" s="14" cm="1">
        <f t="array" ref="W271">INDEX(J271:U271, 1, MONTH($W$1))</f>
        <v>0</v>
      </c>
      <c r="X271" s="14" cm="1">
        <f t="array" ref="X271">SUMPRODUCT((J271:U271) *(($J$1:$U$1)&lt;=$X$1))</f>
        <v>0</v>
      </c>
      <c r="Y271">
        <f t="shared" si="36"/>
        <v>0</v>
      </c>
      <c r="Z271">
        <f t="shared" si="36"/>
        <v>0</v>
      </c>
      <c r="AA271">
        <f t="shared" si="37"/>
        <v>0</v>
      </c>
      <c r="AB271" s="8">
        <f t="shared" si="38"/>
        <v>0</v>
      </c>
      <c r="AC271">
        <f t="shared" si="39"/>
        <v>0</v>
      </c>
      <c r="AD271">
        <f t="shared" si="40"/>
        <v>0</v>
      </c>
      <c r="AE271">
        <f t="shared" si="41"/>
        <v>0</v>
      </c>
      <c r="AF271">
        <f t="shared" si="42"/>
        <v>0</v>
      </c>
      <c r="AG271">
        <f t="shared" si="43"/>
        <v>0</v>
      </c>
      <c r="AI271">
        <f t="shared" si="44"/>
        <v>0</v>
      </c>
    </row>
    <row r="272" spans="2:35" x14ac:dyDescent="0.25">
      <c r="B272">
        <v>20731</v>
      </c>
      <c r="C272" t="s">
        <v>186</v>
      </c>
      <c r="D272" s="1" t="s">
        <v>23</v>
      </c>
      <c r="E272" s="1" t="s">
        <v>545</v>
      </c>
      <c r="F272" s="1" t="s">
        <v>545</v>
      </c>
      <c r="G272" s="13">
        <v>0</v>
      </c>
      <c r="H272" s="1">
        <v>0</v>
      </c>
      <c r="J272" s="1">
        <v>28195.52</v>
      </c>
      <c r="K272" s="1">
        <v>14860.170000000006</v>
      </c>
      <c r="L272" s="1">
        <v>4137.8499999999995</v>
      </c>
      <c r="M272" s="1">
        <v>22691.49</v>
      </c>
      <c r="N272" s="1">
        <v>8196.4499999999989</v>
      </c>
      <c r="O272" s="1">
        <v>8226.85</v>
      </c>
      <c r="P272" s="1">
        <v>12489.789999999999</v>
      </c>
      <c r="Q272" s="1">
        <v>3604</v>
      </c>
      <c r="R272" s="1">
        <v>1641.9699999999998</v>
      </c>
      <c r="S272" s="1">
        <v>10372.56</v>
      </c>
      <c r="T272" s="1">
        <v>17102.540000000005</v>
      </c>
      <c r="U272" s="1">
        <v>17453.77</v>
      </c>
      <c r="W272" s="14" cm="1">
        <f t="array" ref="W272">INDEX(J272:U272, 1, MONTH($W$1))</f>
        <v>17453.77</v>
      </c>
      <c r="X272" s="14" cm="1">
        <f t="array" ref="X272">SUMPRODUCT((J272:U272) *(($J$1:$U$1)&lt;=$X$1))</f>
        <v>148972.96</v>
      </c>
      <c r="Y272">
        <f t="shared" si="36"/>
        <v>1</v>
      </c>
      <c r="Z272">
        <f t="shared" si="36"/>
        <v>1</v>
      </c>
      <c r="AA272">
        <f t="shared" si="37"/>
        <v>0</v>
      </c>
      <c r="AB272" s="8">
        <f t="shared" si="38"/>
        <v>1</v>
      </c>
      <c r="AC272">
        <f t="shared" si="39"/>
        <v>148972.96</v>
      </c>
      <c r="AD272">
        <f t="shared" si="40"/>
        <v>0</v>
      </c>
      <c r="AE272">
        <f t="shared" si="41"/>
        <v>0</v>
      </c>
      <c r="AF272">
        <f t="shared" si="42"/>
        <v>0</v>
      </c>
      <c r="AG272">
        <f t="shared" si="43"/>
        <v>0</v>
      </c>
      <c r="AI272">
        <f t="shared" si="44"/>
        <v>148972.96</v>
      </c>
    </row>
    <row r="273" spans="2:35" x14ac:dyDescent="0.25">
      <c r="B273">
        <v>20732</v>
      </c>
      <c r="C273" t="s">
        <v>807</v>
      </c>
      <c r="D273" s="1" t="s">
        <v>23</v>
      </c>
      <c r="E273" s="1" t="s">
        <v>535</v>
      </c>
      <c r="F273" s="1" t="s">
        <v>106</v>
      </c>
      <c r="G273" s="13">
        <v>0</v>
      </c>
      <c r="H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W273" s="14" cm="1">
        <f t="array" ref="W273">INDEX(J273:U273, 1, MONTH($W$1))</f>
        <v>0</v>
      </c>
      <c r="X273" s="14" cm="1">
        <f t="array" ref="X273">SUMPRODUCT((J273:U273) *(($J$1:$U$1)&lt;=$X$1))</f>
        <v>0</v>
      </c>
      <c r="Y273">
        <f t="shared" si="36"/>
        <v>0</v>
      </c>
      <c r="Z273">
        <f t="shared" si="36"/>
        <v>0</v>
      </c>
      <c r="AA273">
        <f t="shared" si="37"/>
        <v>0</v>
      </c>
      <c r="AB273" s="8">
        <f t="shared" si="38"/>
        <v>0</v>
      </c>
      <c r="AC273">
        <f t="shared" si="39"/>
        <v>0</v>
      </c>
      <c r="AD273">
        <f t="shared" si="40"/>
        <v>0</v>
      </c>
      <c r="AE273">
        <f t="shared" si="41"/>
        <v>0</v>
      </c>
      <c r="AF273">
        <f t="shared" si="42"/>
        <v>0</v>
      </c>
      <c r="AG273">
        <f t="shared" si="43"/>
        <v>0</v>
      </c>
      <c r="AI273">
        <f t="shared" si="44"/>
        <v>0</v>
      </c>
    </row>
    <row r="274" spans="2:35" x14ac:dyDescent="0.25">
      <c r="B274">
        <v>20736</v>
      </c>
      <c r="C274" t="s">
        <v>202</v>
      </c>
      <c r="D274" s="1" t="s">
        <v>23</v>
      </c>
      <c r="E274" s="1" t="s">
        <v>535</v>
      </c>
      <c r="F274" s="1" t="s">
        <v>106</v>
      </c>
      <c r="G274" s="13">
        <v>0</v>
      </c>
      <c r="H274" s="1">
        <v>0</v>
      </c>
      <c r="J274" s="1">
        <v>2278.6499999999996</v>
      </c>
      <c r="K274" s="1">
        <v>3018.2799999999997</v>
      </c>
      <c r="L274" s="1">
        <v>2033.37</v>
      </c>
      <c r="M274" s="1">
        <v>1793.99</v>
      </c>
      <c r="N274" s="1">
        <v>725.13</v>
      </c>
      <c r="O274" s="1">
        <v>2418.7699999999995</v>
      </c>
      <c r="P274" s="1">
        <v>1711.3899999999996</v>
      </c>
      <c r="Q274" s="1">
        <v>647.53000000000009</v>
      </c>
      <c r="R274" s="1">
        <v>1149.1899999999998</v>
      </c>
      <c r="S274" s="1">
        <v>4228.01</v>
      </c>
      <c r="T274" s="1">
        <v>3443.4199999999996</v>
      </c>
      <c r="U274" s="1">
        <v>1189.23</v>
      </c>
      <c r="W274" s="14" cm="1">
        <f t="array" ref="W274">INDEX(J274:U274, 1, MONTH($W$1))</f>
        <v>1189.23</v>
      </c>
      <c r="X274" s="14" cm="1">
        <f t="array" ref="X274">SUMPRODUCT((J274:U274) *(($J$1:$U$1)&lt;=$X$1))</f>
        <v>24636.959999999995</v>
      </c>
      <c r="Y274">
        <f t="shared" si="36"/>
        <v>1</v>
      </c>
      <c r="Z274">
        <f t="shared" si="36"/>
        <v>1</v>
      </c>
      <c r="AA274">
        <f t="shared" si="37"/>
        <v>0</v>
      </c>
      <c r="AB274" s="8">
        <f t="shared" si="38"/>
        <v>1</v>
      </c>
      <c r="AC274">
        <f t="shared" si="39"/>
        <v>24636.959999999995</v>
      </c>
      <c r="AD274">
        <f t="shared" si="40"/>
        <v>0</v>
      </c>
      <c r="AE274">
        <f t="shared" si="41"/>
        <v>0</v>
      </c>
      <c r="AF274">
        <f t="shared" si="42"/>
        <v>0</v>
      </c>
      <c r="AG274">
        <f t="shared" si="43"/>
        <v>0</v>
      </c>
      <c r="AI274">
        <f t="shared" si="44"/>
        <v>24636.959999999995</v>
      </c>
    </row>
    <row r="275" spans="2:35" x14ac:dyDescent="0.25">
      <c r="B275">
        <v>20738</v>
      </c>
      <c r="C275" t="s">
        <v>808</v>
      </c>
      <c r="D275" s="1" t="s">
        <v>23</v>
      </c>
      <c r="E275" s="1" t="s">
        <v>535</v>
      </c>
      <c r="F275" s="1" t="s">
        <v>106</v>
      </c>
      <c r="G275" s="13">
        <v>0</v>
      </c>
      <c r="H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W275" s="14" cm="1">
        <f t="array" ref="W275">INDEX(J275:U275, 1, MONTH($W$1))</f>
        <v>0</v>
      </c>
      <c r="X275" s="14" cm="1">
        <f t="array" ref="X275">SUMPRODUCT((J275:U275) *(($J$1:$U$1)&lt;=$X$1))</f>
        <v>0</v>
      </c>
      <c r="Y275">
        <f t="shared" si="36"/>
        <v>0</v>
      </c>
      <c r="Z275">
        <f t="shared" si="36"/>
        <v>0</v>
      </c>
      <c r="AA275">
        <f t="shared" si="37"/>
        <v>0</v>
      </c>
      <c r="AB275" s="8">
        <f t="shared" si="38"/>
        <v>0</v>
      </c>
      <c r="AC275">
        <f t="shared" si="39"/>
        <v>0</v>
      </c>
      <c r="AD275">
        <f t="shared" si="40"/>
        <v>0</v>
      </c>
      <c r="AE275">
        <f t="shared" si="41"/>
        <v>0</v>
      </c>
      <c r="AF275">
        <f t="shared" si="42"/>
        <v>0</v>
      </c>
      <c r="AG275">
        <f t="shared" si="43"/>
        <v>0</v>
      </c>
      <c r="AI275">
        <f t="shared" si="44"/>
        <v>0</v>
      </c>
    </row>
    <row r="276" spans="2:35" x14ac:dyDescent="0.25">
      <c r="B276">
        <v>20739</v>
      </c>
      <c r="C276" t="s">
        <v>809</v>
      </c>
      <c r="D276" s="1" t="s">
        <v>23</v>
      </c>
      <c r="E276" s="1" t="s">
        <v>535</v>
      </c>
      <c r="F276" s="1" t="s">
        <v>106</v>
      </c>
      <c r="G276" s="13">
        <v>0</v>
      </c>
      <c r="H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W276" s="14" cm="1">
        <f t="array" ref="W276">INDEX(J276:U276, 1, MONTH($W$1))</f>
        <v>0</v>
      </c>
      <c r="X276" s="14" cm="1">
        <f t="array" ref="X276">SUMPRODUCT((J276:U276) *(($J$1:$U$1)&lt;=$X$1))</f>
        <v>0</v>
      </c>
      <c r="Y276">
        <f t="shared" si="36"/>
        <v>0</v>
      </c>
      <c r="Z276">
        <f t="shared" si="36"/>
        <v>0</v>
      </c>
      <c r="AA276">
        <f t="shared" si="37"/>
        <v>0</v>
      </c>
      <c r="AB276" s="8">
        <f t="shared" si="38"/>
        <v>0</v>
      </c>
      <c r="AC276">
        <f t="shared" si="39"/>
        <v>0</v>
      </c>
      <c r="AD276">
        <f t="shared" si="40"/>
        <v>0</v>
      </c>
      <c r="AE276">
        <f t="shared" si="41"/>
        <v>0</v>
      </c>
      <c r="AF276">
        <f t="shared" si="42"/>
        <v>0</v>
      </c>
      <c r="AG276">
        <f t="shared" si="43"/>
        <v>0</v>
      </c>
      <c r="AI276">
        <f t="shared" si="44"/>
        <v>0</v>
      </c>
    </row>
    <row r="277" spans="2:35" x14ac:dyDescent="0.25">
      <c r="B277">
        <v>20741</v>
      </c>
      <c r="C277" t="s">
        <v>687</v>
      </c>
      <c r="D277" s="1" t="s">
        <v>23</v>
      </c>
      <c r="E277" s="1" t="s">
        <v>535</v>
      </c>
      <c r="F277" s="1" t="s">
        <v>106</v>
      </c>
      <c r="G277" s="13">
        <v>0</v>
      </c>
      <c r="H277" s="1">
        <v>0</v>
      </c>
      <c r="J277" s="1">
        <v>0</v>
      </c>
      <c r="K277" s="1">
        <v>0</v>
      </c>
      <c r="L277" s="1">
        <v>2526.9500000000003</v>
      </c>
      <c r="M277" s="1">
        <v>0</v>
      </c>
      <c r="N277" s="1">
        <v>0</v>
      </c>
      <c r="O277" s="1">
        <v>2216.66</v>
      </c>
      <c r="P277" s="1">
        <v>0</v>
      </c>
      <c r="Q277" s="1">
        <v>0</v>
      </c>
      <c r="R277" s="1">
        <v>0</v>
      </c>
      <c r="S277" s="1">
        <v>2113.4899999999998</v>
      </c>
      <c r="T277" s="1">
        <v>0</v>
      </c>
      <c r="U277" s="1">
        <v>0</v>
      </c>
      <c r="W277" s="14" cm="1">
        <f t="array" ref="W277">INDEX(J277:U277, 1, MONTH($W$1))</f>
        <v>0</v>
      </c>
      <c r="X277" s="14" cm="1">
        <f t="array" ref="X277">SUMPRODUCT((J277:U277) *(($J$1:$U$1)&lt;=$X$1))</f>
        <v>6857.1</v>
      </c>
      <c r="Y277">
        <f t="shared" si="36"/>
        <v>0</v>
      </c>
      <c r="Z277">
        <f t="shared" si="36"/>
        <v>1</v>
      </c>
      <c r="AA277">
        <f t="shared" si="37"/>
        <v>0</v>
      </c>
      <c r="AB277" s="8">
        <f t="shared" si="38"/>
        <v>0</v>
      </c>
      <c r="AC277">
        <f t="shared" si="39"/>
        <v>0</v>
      </c>
      <c r="AD277">
        <f t="shared" si="40"/>
        <v>0</v>
      </c>
      <c r="AE277">
        <f t="shared" si="41"/>
        <v>0</v>
      </c>
      <c r="AF277">
        <f t="shared" si="42"/>
        <v>0</v>
      </c>
      <c r="AG277">
        <f t="shared" si="43"/>
        <v>0</v>
      </c>
      <c r="AI277">
        <f t="shared" si="44"/>
        <v>6857.1</v>
      </c>
    </row>
    <row r="278" spans="2:35" x14ac:dyDescent="0.25">
      <c r="B278">
        <v>20742</v>
      </c>
      <c r="C278" t="s">
        <v>587</v>
      </c>
      <c r="D278" s="1" t="s">
        <v>23</v>
      </c>
      <c r="E278" s="1" t="s">
        <v>535</v>
      </c>
      <c r="F278" s="1" t="s">
        <v>106</v>
      </c>
      <c r="G278" s="13">
        <v>0</v>
      </c>
      <c r="H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223.86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W278" s="14" cm="1">
        <f t="array" ref="W278">INDEX(J278:U278, 1, MONTH($W$1))</f>
        <v>0</v>
      </c>
      <c r="X278" s="14" cm="1">
        <f t="array" ref="X278">SUMPRODUCT((J278:U278) *(($J$1:$U$1)&lt;=$X$1))</f>
        <v>223.86</v>
      </c>
      <c r="Y278">
        <f t="shared" si="36"/>
        <v>0</v>
      </c>
      <c r="Z278">
        <f t="shared" si="36"/>
        <v>1</v>
      </c>
      <c r="AA278">
        <f t="shared" si="37"/>
        <v>0</v>
      </c>
      <c r="AB278" s="8">
        <f t="shared" si="38"/>
        <v>0</v>
      </c>
      <c r="AC278">
        <f t="shared" si="39"/>
        <v>0</v>
      </c>
      <c r="AD278">
        <f t="shared" si="40"/>
        <v>0</v>
      </c>
      <c r="AE278">
        <f t="shared" si="41"/>
        <v>0</v>
      </c>
      <c r="AF278">
        <f t="shared" si="42"/>
        <v>0</v>
      </c>
      <c r="AG278">
        <f t="shared" si="43"/>
        <v>0</v>
      </c>
      <c r="AI278">
        <f t="shared" si="44"/>
        <v>223.86</v>
      </c>
    </row>
    <row r="279" spans="2:35" x14ac:dyDescent="0.25">
      <c r="B279">
        <v>20743</v>
      </c>
      <c r="C279" t="s">
        <v>309</v>
      </c>
      <c r="D279" s="1" t="s">
        <v>23</v>
      </c>
      <c r="E279" s="1" t="s">
        <v>535</v>
      </c>
      <c r="F279" s="1" t="s">
        <v>106</v>
      </c>
      <c r="G279" s="13">
        <v>0</v>
      </c>
      <c r="H279" s="1">
        <v>0</v>
      </c>
      <c r="J279" s="1">
        <v>0</v>
      </c>
      <c r="K279" s="1">
        <v>383.73</v>
      </c>
      <c r="L279" s="1">
        <v>0</v>
      </c>
      <c r="M279" s="1">
        <v>0</v>
      </c>
      <c r="N279" s="1">
        <v>315.94000000000005</v>
      </c>
      <c r="O279" s="1">
        <v>0</v>
      </c>
      <c r="P279" s="1">
        <v>617.5200000000001</v>
      </c>
      <c r="Q279" s="1">
        <v>410.09000000000003</v>
      </c>
      <c r="R279" s="1">
        <v>0</v>
      </c>
      <c r="S279" s="1">
        <v>0</v>
      </c>
      <c r="T279" s="1">
        <v>0</v>
      </c>
      <c r="U279" s="1">
        <v>424.61</v>
      </c>
      <c r="W279" s="14" cm="1">
        <f t="array" ref="W279">INDEX(J279:U279, 1, MONTH($W$1))</f>
        <v>424.61</v>
      </c>
      <c r="X279" s="14" cm="1">
        <f t="array" ref="X279">SUMPRODUCT((J279:U279) *(($J$1:$U$1)&lt;=$X$1))</f>
        <v>2151.8900000000003</v>
      </c>
      <c r="Y279">
        <f t="shared" si="36"/>
        <v>1</v>
      </c>
      <c r="Z279">
        <f t="shared" si="36"/>
        <v>1</v>
      </c>
      <c r="AA279">
        <f t="shared" si="37"/>
        <v>0</v>
      </c>
      <c r="AB279" s="8">
        <f t="shared" si="38"/>
        <v>0</v>
      </c>
      <c r="AC279">
        <f t="shared" si="39"/>
        <v>0</v>
      </c>
      <c r="AD279">
        <f t="shared" si="40"/>
        <v>0</v>
      </c>
      <c r="AE279">
        <f t="shared" si="41"/>
        <v>0</v>
      </c>
      <c r="AF279">
        <f t="shared" si="42"/>
        <v>0</v>
      </c>
      <c r="AG279">
        <f t="shared" si="43"/>
        <v>0</v>
      </c>
      <c r="AI279">
        <f t="shared" si="44"/>
        <v>2151.8900000000003</v>
      </c>
    </row>
    <row r="280" spans="2:35" x14ac:dyDescent="0.25">
      <c r="B280">
        <v>20744</v>
      </c>
      <c r="C280" t="s">
        <v>81</v>
      </c>
      <c r="D280" s="1" t="s">
        <v>23</v>
      </c>
      <c r="E280" s="1" t="s">
        <v>535</v>
      </c>
      <c r="F280" s="1" t="s">
        <v>106</v>
      </c>
      <c r="G280" s="13">
        <v>0</v>
      </c>
      <c r="H280" s="1">
        <v>0</v>
      </c>
      <c r="J280" s="1">
        <v>2816.3500000000004</v>
      </c>
      <c r="K280" s="1">
        <v>2214.3199999999997</v>
      </c>
      <c r="L280" s="1">
        <v>0</v>
      </c>
      <c r="M280" s="1">
        <v>0</v>
      </c>
      <c r="N280" s="1">
        <v>2099.73</v>
      </c>
      <c r="O280" s="1">
        <v>1205.8699999999999</v>
      </c>
      <c r="P280" s="1">
        <v>0</v>
      </c>
      <c r="Q280" s="1">
        <v>970.56</v>
      </c>
      <c r="R280" s="1">
        <v>751.08</v>
      </c>
      <c r="S280" s="1">
        <v>1025</v>
      </c>
      <c r="T280" s="1">
        <v>2711.3199999999997</v>
      </c>
      <c r="U280" s="1">
        <v>0</v>
      </c>
      <c r="W280" s="14" cm="1">
        <f t="array" ref="W280">INDEX(J280:U280, 1, MONTH($W$1))</f>
        <v>0</v>
      </c>
      <c r="X280" s="14" cm="1">
        <f t="array" ref="X280">SUMPRODUCT((J280:U280) *(($J$1:$U$1)&lt;=$X$1))</f>
        <v>13794.23</v>
      </c>
      <c r="Y280">
        <f t="shared" si="36"/>
        <v>0</v>
      </c>
      <c r="Z280">
        <f t="shared" si="36"/>
        <v>1</v>
      </c>
      <c r="AA280">
        <f t="shared" si="37"/>
        <v>0</v>
      </c>
      <c r="AB280" s="8">
        <f t="shared" si="38"/>
        <v>1</v>
      </c>
      <c r="AC280">
        <f t="shared" si="39"/>
        <v>13794.23</v>
      </c>
      <c r="AD280">
        <f t="shared" si="40"/>
        <v>0</v>
      </c>
      <c r="AE280">
        <f t="shared" si="41"/>
        <v>0</v>
      </c>
      <c r="AF280">
        <f t="shared" si="42"/>
        <v>0</v>
      </c>
      <c r="AG280">
        <f t="shared" si="43"/>
        <v>0</v>
      </c>
      <c r="AI280">
        <f t="shared" si="44"/>
        <v>13794.23</v>
      </c>
    </row>
    <row r="281" spans="2:35" x14ac:dyDescent="0.25">
      <c r="B281">
        <v>20745</v>
      </c>
      <c r="C281" t="s">
        <v>244</v>
      </c>
      <c r="D281" s="1" t="s">
        <v>23</v>
      </c>
      <c r="E281" s="1" t="s">
        <v>535</v>
      </c>
      <c r="F281" s="1" t="s">
        <v>106</v>
      </c>
      <c r="G281" s="13">
        <v>0</v>
      </c>
      <c r="H281" s="1">
        <v>0</v>
      </c>
      <c r="J281" s="1">
        <v>1430.15</v>
      </c>
      <c r="K281" s="1">
        <v>3259.19</v>
      </c>
      <c r="L281" s="1">
        <v>1268.82</v>
      </c>
      <c r="M281" s="1">
        <v>2224.7899999999995</v>
      </c>
      <c r="N281" s="1">
        <v>2125.9900000000002</v>
      </c>
      <c r="O281" s="1">
        <v>3522.3500000000004</v>
      </c>
      <c r="P281" s="1">
        <v>558.16</v>
      </c>
      <c r="Q281" s="1">
        <v>1513.5600000000002</v>
      </c>
      <c r="R281" s="1">
        <v>2454.5800000000004</v>
      </c>
      <c r="S281" s="1">
        <v>2816.5299999999997</v>
      </c>
      <c r="T281" s="1">
        <v>1151.4299999999998</v>
      </c>
      <c r="U281" s="1">
        <v>0</v>
      </c>
      <c r="W281" s="14" cm="1">
        <f t="array" ref="W281">INDEX(J281:U281, 1, MONTH($W$1))</f>
        <v>0</v>
      </c>
      <c r="X281" s="14" cm="1">
        <f t="array" ref="X281">SUMPRODUCT((J281:U281) *(($J$1:$U$1)&lt;=$X$1))</f>
        <v>22325.55</v>
      </c>
      <c r="Y281">
        <f t="shared" si="36"/>
        <v>0</v>
      </c>
      <c r="Z281">
        <f t="shared" si="36"/>
        <v>1</v>
      </c>
      <c r="AA281">
        <f t="shared" si="37"/>
        <v>0</v>
      </c>
      <c r="AB281" s="8">
        <f t="shared" si="38"/>
        <v>1</v>
      </c>
      <c r="AC281">
        <f t="shared" si="39"/>
        <v>22325.55</v>
      </c>
      <c r="AD281">
        <f t="shared" si="40"/>
        <v>0</v>
      </c>
      <c r="AE281">
        <f t="shared" si="41"/>
        <v>0</v>
      </c>
      <c r="AF281">
        <f t="shared" si="42"/>
        <v>0</v>
      </c>
      <c r="AG281">
        <f t="shared" si="43"/>
        <v>0</v>
      </c>
      <c r="AI281">
        <f t="shared" si="44"/>
        <v>22325.55</v>
      </c>
    </row>
    <row r="282" spans="2:35" x14ac:dyDescent="0.25">
      <c r="B282">
        <v>20746</v>
      </c>
      <c r="C282" t="s">
        <v>82</v>
      </c>
      <c r="D282" s="1" t="s">
        <v>23</v>
      </c>
      <c r="E282" s="1" t="s">
        <v>535</v>
      </c>
      <c r="F282" s="1" t="s">
        <v>106</v>
      </c>
      <c r="G282" s="13">
        <v>0</v>
      </c>
      <c r="H282" s="1">
        <v>0</v>
      </c>
      <c r="J282" s="1">
        <v>0</v>
      </c>
      <c r="K282" s="1">
        <v>0</v>
      </c>
      <c r="L282" s="1">
        <v>740.16</v>
      </c>
      <c r="M282" s="1">
        <v>664.65</v>
      </c>
      <c r="N282" s="1">
        <v>0</v>
      </c>
      <c r="O282" s="1">
        <v>825.3900000000001</v>
      </c>
      <c r="P282" s="1">
        <v>0</v>
      </c>
      <c r="Q282" s="1">
        <v>826.06000000000006</v>
      </c>
      <c r="R282" s="1">
        <v>0</v>
      </c>
      <c r="S282" s="1">
        <v>1716.72</v>
      </c>
      <c r="T282" s="1">
        <v>951.05</v>
      </c>
      <c r="U282" s="1">
        <v>330.3</v>
      </c>
      <c r="W282" s="14" cm="1">
        <f t="array" ref="W282">INDEX(J282:U282, 1, MONTH($W$1))</f>
        <v>330.3</v>
      </c>
      <c r="X282" s="14" cm="1">
        <f t="array" ref="X282">SUMPRODUCT((J282:U282) *(($J$1:$U$1)&lt;=$X$1))</f>
        <v>6054.33</v>
      </c>
      <c r="Y282">
        <f t="shared" si="36"/>
        <v>1</v>
      </c>
      <c r="Z282">
        <f t="shared" si="36"/>
        <v>1</v>
      </c>
      <c r="AA282">
        <f t="shared" si="37"/>
        <v>0</v>
      </c>
      <c r="AB282" s="8">
        <f t="shared" si="38"/>
        <v>0</v>
      </c>
      <c r="AC282">
        <f t="shared" si="39"/>
        <v>0</v>
      </c>
      <c r="AD282">
        <f t="shared" si="40"/>
        <v>0</v>
      </c>
      <c r="AE282">
        <f t="shared" si="41"/>
        <v>0</v>
      </c>
      <c r="AF282">
        <f t="shared" si="42"/>
        <v>0</v>
      </c>
      <c r="AG282">
        <f t="shared" si="43"/>
        <v>0</v>
      </c>
      <c r="AI282">
        <f t="shared" si="44"/>
        <v>6054.33</v>
      </c>
    </row>
    <row r="283" spans="2:35" x14ac:dyDescent="0.25">
      <c r="B283">
        <v>20749</v>
      </c>
      <c r="C283" t="s">
        <v>501</v>
      </c>
      <c r="D283" s="1" t="s">
        <v>36</v>
      </c>
      <c r="E283" s="1" t="s">
        <v>535</v>
      </c>
      <c r="F283" s="1" t="s">
        <v>106</v>
      </c>
      <c r="G283" s="13">
        <v>0</v>
      </c>
      <c r="H283" s="1">
        <v>0</v>
      </c>
      <c r="J283" s="1">
        <v>0</v>
      </c>
      <c r="K283" s="1">
        <v>1775.23</v>
      </c>
      <c r="L283" s="1">
        <v>0</v>
      </c>
      <c r="M283" s="1">
        <v>0</v>
      </c>
      <c r="N283" s="1">
        <v>2586.3100000000004</v>
      </c>
      <c r="O283" s="1">
        <v>1167.0200000000002</v>
      </c>
      <c r="P283" s="1">
        <v>1421.9399999999998</v>
      </c>
      <c r="Q283" s="1">
        <v>0</v>
      </c>
      <c r="R283" s="1">
        <v>1821.2800000000002</v>
      </c>
      <c r="S283" s="1">
        <v>0</v>
      </c>
      <c r="T283" s="1">
        <v>1813.63</v>
      </c>
      <c r="U283" s="1">
        <v>0</v>
      </c>
      <c r="W283" s="14" cm="1">
        <f t="array" ref="W283">INDEX(J283:U283, 1, MONTH($W$1))</f>
        <v>0</v>
      </c>
      <c r="X283" s="14" cm="1">
        <f t="array" ref="X283">SUMPRODUCT((J283:U283) *(($J$1:$U$1)&lt;=$X$1))</f>
        <v>10585.41</v>
      </c>
      <c r="Y283">
        <f t="shared" si="36"/>
        <v>0</v>
      </c>
      <c r="Z283">
        <f t="shared" si="36"/>
        <v>1</v>
      </c>
      <c r="AA283">
        <f t="shared" si="37"/>
        <v>0</v>
      </c>
      <c r="AB283" s="8">
        <f t="shared" si="38"/>
        <v>0</v>
      </c>
      <c r="AC283">
        <f t="shared" si="39"/>
        <v>0</v>
      </c>
      <c r="AD283">
        <f t="shared" si="40"/>
        <v>0</v>
      </c>
      <c r="AE283">
        <f t="shared" si="41"/>
        <v>0</v>
      </c>
      <c r="AF283">
        <f t="shared" si="42"/>
        <v>0</v>
      </c>
      <c r="AG283">
        <f t="shared" si="43"/>
        <v>0</v>
      </c>
      <c r="AI283">
        <f t="shared" si="44"/>
        <v>10585.41</v>
      </c>
    </row>
    <row r="284" spans="2:35" x14ac:dyDescent="0.25">
      <c r="B284">
        <v>20750</v>
      </c>
      <c r="C284" t="s">
        <v>259</v>
      </c>
      <c r="D284" s="1" t="s">
        <v>23</v>
      </c>
      <c r="E284" s="1" t="s">
        <v>535</v>
      </c>
      <c r="F284" s="1" t="s">
        <v>106</v>
      </c>
      <c r="G284" s="13">
        <v>0</v>
      </c>
      <c r="H284" s="1">
        <v>0</v>
      </c>
      <c r="J284" s="1">
        <v>450.96999999999997</v>
      </c>
      <c r="K284" s="1">
        <v>0</v>
      </c>
      <c r="L284" s="1">
        <v>657.09999999999991</v>
      </c>
      <c r="M284" s="1">
        <v>871.06999999999994</v>
      </c>
      <c r="N284" s="1">
        <v>825.71</v>
      </c>
      <c r="O284" s="1">
        <v>716.23</v>
      </c>
      <c r="P284" s="1">
        <v>1210.6299999999999</v>
      </c>
      <c r="Q284" s="1">
        <v>0</v>
      </c>
      <c r="R284" s="1">
        <v>1011.0300000000001</v>
      </c>
      <c r="S284" s="1">
        <v>298.24</v>
      </c>
      <c r="T284" s="1">
        <v>318.64999999999998</v>
      </c>
      <c r="U284" s="1">
        <v>801.08</v>
      </c>
      <c r="W284" s="14" cm="1">
        <f t="array" ref="W284">INDEX(J284:U284, 1, MONTH($W$1))</f>
        <v>801.08</v>
      </c>
      <c r="X284" s="14" cm="1">
        <f t="array" ref="X284">SUMPRODUCT((J284:U284) *(($J$1:$U$1)&lt;=$X$1))</f>
        <v>7160.7099999999991</v>
      </c>
      <c r="Y284">
        <f t="shared" si="36"/>
        <v>1</v>
      </c>
      <c r="Z284">
        <f t="shared" si="36"/>
        <v>1</v>
      </c>
      <c r="AA284">
        <f t="shared" si="37"/>
        <v>0</v>
      </c>
      <c r="AB284" s="8">
        <f t="shared" si="38"/>
        <v>1</v>
      </c>
      <c r="AC284">
        <f t="shared" si="39"/>
        <v>7160.7099999999991</v>
      </c>
      <c r="AD284">
        <f t="shared" si="40"/>
        <v>0</v>
      </c>
      <c r="AE284">
        <f t="shared" si="41"/>
        <v>0</v>
      </c>
      <c r="AF284">
        <f t="shared" si="42"/>
        <v>0</v>
      </c>
      <c r="AG284">
        <f t="shared" si="43"/>
        <v>0</v>
      </c>
      <c r="AI284">
        <f t="shared" si="44"/>
        <v>7160.7099999999991</v>
      </c>
    </row>
    <row r="285" spans="2:35" x14ac:dyDescent="0.25">
      <c r="B285">
        <v>20751</v>
      </c>
      <c r="C285" t="s">
        <v>810</v>
      </c>
      <c r="D285" s="1" t="s">
        <v>23</v>
      </c>
      <c r="E285" s="1" t="s">
        <v>535</v>
      </c>
      <c r="F285" s="1" t="s">
        <v>106</v>
      </c>
      <c r="G285" s="13">
        <v>0</v>
      </c>
      <c r="H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W285" s="14" cm="1">
        <f t="array" ref="W285">INDEX(J285:U285, 1, MONTH($W$1))</f>
        <v>0</v>
      </c>
      <c r="X285" s="14" cm="1">
        <f t="array" ref="X285">SUMPRODUCT((J285:U285) *(($J$1:$U$1)&lt;=$X$1))</f>
        <v>0</v>
      </c>
      <c r="Y285">
        <f t="shared" si="36"/>
        <v>0</v>
      </c>
      <c r="Z285">
        <f t="shared" si="36"/>
        <v>0</v>
      </c>
      <c r="AA285">
        <f t="shared" si="37"/>
        <v>0</v>
      </c>
      <c r="AB285" s="8">
        <f t="shared" si="38"/>
        <v>0</v>
      </c>
      <c r="AC285">
        <f t="shared" si="39"/>
        <v>0</v>
      </c>
      <c r="AD285">
        <f t="shared" si="40"/>
        <v>0</v>
      </c>
      <c r="AE285">
        <f t="shared" si="41"/>
        <v>0</v>
      </c>
      <c r="AF285">
        <f t="shared" si="42"/>
        <v>0</v>
      </c>
      <c r="AG285">
        <f t="shared" si="43"/>
        <v>0</v>
      </c>
      <c r="AI285">
        <f t="shared" si="44"/>
        <v>0</v>
      </c>
    </row>
    <row r="286" spans="2:35" x14ac:dyDescent="0.25">
      <c r="B286">
        <v>20752</v>
      </c>
      <c r="C286" t="s">
        <v>811</v>
      </c>
      <c r="D286" s="1" t="s">
        <v>23</v>
      </c>
      <c r="E286" s="1" t="s">
        <v>535</v>
      </c>
      <c r="F286" s="1" t="s">
        <v>106</v>
      </c>
      <c r="G286" s="13">
        <v>0</v>
      </c>
      <c r="H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W286" s="14" cm="1">
        <f t="array" ref="W286">INDEX(J286:U286, 1, MONTH($W$1))</f>
        <v>0</v>
      </c>
      <c r="X286" s="14" cm="1">
        <f t="array" ref="X286">SUMPRODUCT((J286:U286) *(($J$1:$U$1)&lt;=$X$1))</f>
        <v>0</v>
      </c>
      <c r="Y286">
        <f t="shared" si="36"/>
        <v>0</v>
      </c>
      <c r="Z286">
        <f t="shared" si="36"/>
        <v>0</v>
      </c>
      <c r="AA286">
        <f t="shared" si="37"/>
        <v>0</v>
      </c>
      <c r="AB286" s="8">
        <f t="shared" si="38"/>
        <v>0</v>
      </c>
      <c r="AC286">
        <f t="shared" si="39"/>
        <v>0</v>
      </c>
      <c r="AD286">
        <f t="shared" si="40"/>
        <v>0</v>
      </c>
      <c r="AE286">
        <f t="shared" si="41"/>
        <v>0</v>
      </c>
      <c r="AF286">
        <f t="shared" si="42"/>
        <v>0</v>
      </c>
      <c r="AG286">
        <f t="shared" si="43"/>
        <v>0</v>
      </c>
      <c r="AI286">
        <f t="shared" si="44"/>
        <v>0</v>
      </c>
    </row>
    <row r="287" spans="2:35" x14ac:dyDescent="0.25">
      <c r="B287">
        <v>20753</v>
      </c>
      <c r="C287" t="s">
        <v>588</v>
      </c>
      <c r="D287" s="1" t="s">
        <v>23</v>
      </c>
      <c r="E287" s="1" t="s">
        <v>535</v>
      </c>
      <c r="F287" s="1" t="s">
        <v>106</v>
      </c>
      <c r="G287" s="13">
        <v>0</v>
      </c>
      <c r="H287" s="1">
        <v>0</v>
      </c>
      <c r="J287" s="1">
        <v>0</v>
      </c>
      <c r="K287" s="1">
        <v>347.42999999999995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W287" s="14" cm="1">
        <f t="array" ref="W287">INDEX(J287:U287, 1, MONTH($W$1))</f>
        <v>0</v>
      </c>
      <c r="X287" s="14" cm="1">
        <f t="array" ref="X287">SUMPRODUCT((J287:U287) *(($J$1:$U$1)&lt;=$X$1))</f>
        <v>347.42999999999995</v>
      </c>
      <c r="Y287">
        <f t="shared" si="36"/>
        <v>0</v>
      </c>
      <c r="Z287">
        <f t="shared" si="36"/>
        <v>1</v>
      </c>
      <c r="AA287">
        <f t="shared" si="37"/>
        <v>0</v>
      </c>
      <c r="AB287" s="8">
        <f t="shared" si="38"/>
        <v>0</v>
      </c>
      <c r="AC287">
        <f t="shared" si="39"/>
        <v>0</v>
      </c>
      <c r="AD287">
        <f t="shared" si="40"/>
        <v>0</v>
      </c>
      <c r="AE287">
        <f t="shared" si="41"/>
        <v>0</v>
      </c>
      <c r="AF287">
        <f t="shared" si="42"/>
        <v>0</v>
      </c>
      <c r="AG287">
        <f t="shared" si="43"/>
        <v>0</v>
      </c>
      <c r="AI287">
        <f t="shared" si="44"/>
        <v>347.42999999999995</v>
      </c>
    </row>
    <row r="288" spans="2:35" x14ac:dyDescent="0.25">
      <c r="B288">
        <v>20754</v>
      </c>
      <c r="C288" t="s">
        <v>812</v>
      </c>
      <c r="D288" s="1" t="s">
        <v>23</v>
      </c>
      <c r="E288" s="1" t="s">
        <v>748</v>
      </c>
      <c r="F288" s="1" t="s">
        <v>21</v>
      </c>
      <c r="G288" s="13">
        <v>0</v>
      </c>
      <c r="H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W288" s="14" cm="1">
        <f t="array" ref="W288">INDEX(J288:U288, 1, MONTH($W$1))</f>
        <v>0</v>
      </c>
      <c r="X288" s="14" cm="1">
        <f t="array" ref="X288">SUMPRODUCT((J288:U288) *(($J$1:$U$1)&lt;=$X$1))</f>
        <v>0</v>
      </c>
      <c r="Y288">
        <f t="shared" si="36"/>
        <v>0</v>
      </c>
      <c r="Z288">
        <f t="shared" si="36"/>
        <v>0</v>
      </c>
      <c r="AA288">
        <f t="shared" si="37"/>
        <v>0</v>
      </c>
      <c r="AB288" s="8">
        <f t="shared" si="38"/>
        <v>0</v>
      </c>
      <c r="AC288">
        <f t="shared" si="39"/>
        <v>0</v>
      </c>
      <c r="AD288">
        <f t="shared" si="40"/>
        <v>0</v>
      </c>
      <c r="AE288">
        <f t="shared" si="41"/>
        <v>0</v>
      </c>
      <c r="AF288">
        <f t="shared" si="42"/>
        <v>0</v>
      </c>
      <c r="AG288">
        <f t="shared" si="43"/>
        <v>0</v>
      </c>
      <c r="AI288">
        <f t="shared" si="44"/>
        <v>0</v>
      </c>
    </row>
    <row r="289" spans="2:35" x14ac:dyDescent="0.25">
      <c r="B289">
        <v>20756</v>
      </c>
      <c r="C289" t="s">
        <v>688</v>
      </c>
      <c r="D289" s="1" t="s">
        <v>23</v>
      </c>
      <c r="E289" s="1" t="s">
        <v>535</v>
      </c>
      <c r="F289" s="1" t="s">
        <v>106</v>
      </c>
      <c r="G289" s="13">
        <v>0</v>
      </c>
      <c r="H289" s="1">
        <v>0</v>
      </c>
      <c r="J289" s="1">
        <v>0</v>
      </c>
      <c r="K289" s="1">
        <v>788.56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840.06</v>
      </c>
      <c r="T289" s="1">
        <v>0</v>
      </c>
      <c r="U289" s="1">
        <v>0</v>
      </c>
      <c r="W289" s="14" cm="1">
        <f t="array" ref="W289">INDEX(J289:U289, 1, MONTH($W$1))</f>
        <v>0</v>
      </c>
      <c r="X289" s="14" cm="1">
        <f t="array" ref="X289">SUMPRODUCT((J289:U289) *(($J$1:$U$1)&lt;=$X$1))</f>
        <v>1628.62</v>
      </c>
      <c r="Y289">
        <f t="shared" si="36"/>
        <v>0</v>
      </c>
      <c r="Z289">
        <f t="shared" si="36"/>
        <v>1</v>
      </c>
      <c r="AA289">
        <f t="shared" si="37"/>
        <v>0</v>
      </c>
      <c r="AB289" s="8">
        <f t="shared" si="38"/>
        <v>0</v>
      </c>
      <c r="AC289">
        <f t="shared" si="39"/>
        <v>0</v>
      </c>
      <c r="AD289">
        <f t="shared" si="40"/>
        <v>0</v>
      </c>
      <c r="AE289">
        <f t="shared" si="41"/>
        <v>0</v>
      </c>
      <c r="AF289">
        <f t="shared" si="42"/>
        <v>0</v>
      </c>
      <c r="AG289">
        <f t="shared" si="43"/>
        <v>0</v>
      </c>
      <c r="AI289">
        <f t="shared" si="44"/>
        <v>1628.62</v>
      </c>
    </row>
    <row r="290" spans="2:35" x14ac:dyDescent="0.25">
      <c r="B290">
        <v>20757</v>
      </c>
      <c r="C290" t="s">
        <v>589</v>
      </c>
      <c r="D290" s="1" t="s">
        <v>23</v>
      </c>
      <c r="E290" s="1" t="s">
        <v>535</v>
      </c>
      <c r="F290" s="1" t="s">
        <v>106</v>
      </c>
      <c r="G290" s="13">
        <v>0</v>
      </c>
      <c r="H290" s="1">
        <v>0</v>
      </c>
      <c r="J290" s="1">
        <v>0</v>
      </c>
      <c r="K290" s="1">
        <v>1203.8</v>
      </c>
      <c r="L290" s="1">
        <v>0</v>
      </c>
      <c r="M290" s="1">
        <v>824.15000000000009</v>
      </c>
      <c r="N290" s="1">
        <v>847.47000000000025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W290" s="14" cm="1">
        <f t="array" ref="W290">INDEX(J290:U290, 1, MONTH($W$1))</f>
        <v>0</v>
      </c>
      <c r="X290" s="14" cm="1">
        <f t="array" ref="X290">SUMPRODUCT((J290:U290) *(($J$1:$U$1)&lt;=$X$1))</f>
        <v>2875.42</v>
      </c>
      <c r="Y290">
        <f t="shared" si="36"/>
        <v>0</v>
      </c>
      <c r="Z290">
        <f t="shared" si="36"/>
        <v>1</v>
      </c>
      <c r="AA290">
        <f t="shared" si="37"/>
        <v>0</v>
      </c>
      <c r="AB290" s="8">
        <f t="shared" si="38"/>
        <v>0</v>
      </c>
      <c r="AC290">
        <f t="shared" si="39"/>
        <v>0</v>
      </c>
      <c r="AD290">
        <f t="shared" si="40"/>
        <v>0</v>
      </c>
      <c r="AE290">
        <f t="shared" si="41"/>
        <v>0</v>
      </c>
      <c r="AF290">
        <f t="shared" si="42"/>
        <v>0</v>
      </c>
      <c r="AG290">
        <f t="shared" si="43"/>
        <v>0</v>
      </c>
      <c r="AI290">
        <f t="shared" si="44"/>
        <v>2875.42</v>
      </c>
    </row>
    <row r="291" spans="2:35" x14ac:dyDescent="0.25">
      <c r="B291">
        <v>20759</v>
      </c>
      <c r="C291" t="s">
        <v>263</v>
      </c>
      <c r="D291" s="1" t="s">
        <v>23</v>
      </c>
      <c r="E291" s="1" t="s">
        <v>535</v>
      </c>
      <c r="F291" s="1" t="s">
        <v>106</v>
      </c>
      <c r="G291" s="13">
        <v>0</v>
      </c>
      <c r="H291" s="1">
        <v>0</v>
      </c>
      <c r="J291" s="1">
        <v>473.46</v>
      </c>
      <c r="K291" s="1">
        <v>0</v>
      </c>
      <c r="L291" s="1">
        <v>0</v>
      </c>
      <c r="M291" s="1">
        <v>0</v>
      </c>
      <c r="N291" s="1">
        <v>966.9000000000002</v>
      </c>
      <c r="O291" s="1">
        <v>0</v>
      </c>
      <c r="P291" s="1">
        <v>0</v>
      </c>
      <c r="Q291" s="1">
        <v>966.31</v>
      </c>
      <c r="R291" s="1">
        <v>0</v>
      </c>
      <c r="S291" s="1">
        <v>0</v>
      </c>
      <c r="T291" s="1">
        <v>2011.3300000000002</v>
      </c>
      <c r="U291" s="1">
        <v>0</v>
      </c>
      <c r="W291" s="14" cm="1">
        <f t="array" ref="W291">INDEX(J291:U291, 1, MONTH($W$1))</f>
        <v>0</v>
      </c>
      <c r="X291" s="14" cm="1">
        <f t="array" ref="X291">SUMPRODUCT((J291:U291) *(($J$1:$U$1)&lt;=$X$1))</f>
        <v>4418</v>
      </c>
      <c r="Y291">
        <f t="shared" si="36"/>
        <v>0</v>
      </c>
      <c r="Z291">
        <f t="shared" si="36"/>
        <v>1</v>
      </c>
      <c r="AA291">
        <f t="shared" si="37"/>
        <v>0</v>
      </c>
      <c r="AB291" s="8">
        <f t="shared" si="38"/>
        <v>1</v>
      </c>
      <c r="AC291">
        <f t="shared" si="39"/>
        <v>4418</v>
      </c>
      <c r="AD291">
        <f t="shared" si="40"/>
        <v>0</v>
      </c>
      <c r="AE291">
        <f t="shared" si="41"/>
        <v>0</v>
      </c>
      <c r="AF291">
        <f t="shared" si="42"/>
        <v>0</v>
      </c>
      <c r="AG291">
        <f t="shared" si="43"/>
        <v>0</v>
      </c>
      <c r="AI291">
        <f t="shared" si="44"/>
        <v>4418</v>
      </c>
    </row>
    <row r="292" spans="2:35" x14ac:dyDescent="0.25">
      <c r="B292">
        <v>20761</v>
      </c>
      <c r="C292" t="s">
        <v>590</v>
      </c>
      <c r="D292" s="1" t="s">
        <v>23</v>
      </c>
      <c r="E292" s="1" t="s">
        <v>535</v>
      </c>
      <c r="F292" s="1" t="s">
        <v>106</v>
      </c>
      <c r="G292" s="13">
        <v>0</v>
      </c>
      <c r="H292" s="1">
        <v>0</v>
      </c>
      <c r="J292" s="1">
        <v>0</v>
      </c>
      <c r="K292" s="1">
        <v>321.96000000000004</v>
      </c>
      <c r="L292" s="1">
        <v>0</v>
      </c>
      <c r="M292" s="1">
        <v>0</v>
      </c>
      <c r="N292" s="1">
        <v>0</v>
      </c>
      <c r="O292" s="1">
        <v>0</v>
      </c>
      <c r="P292" s="1">
        <v>129.08000000000001</v>
      </c>
      <c r="Q292" s="1">
        <v>0</v>
      </c>
      <c r="R292" s="1">
        <v>0</v>
      </c>
      <c r="S292" s="1">
        <v>0</v>
      </c>
      <c r="T292" s="1">
        <v>0</v>
      </c>
      <c r="U292" s="1">
        <v>322.67</v>
      </c>
      <c r="W292" s="14" cm="1">
        <f t="array" ref="W292">INDEX(J292:U292, 1, MONTH($W$1))</f>
        <v>322.67</v>
      </c>
      <c r="X292" s="14" cm="1">
        <f t="array" ref="X292">SUMPRODUCT((J292:U292) *(($J$1:$U$1)&lt;=$X$1))</f>
        <v>773.71</v>
      </c>
      <c r="Y292">
        <f t="shared" si="36"/>
        <v>1</v>
      </c>
      <c r="Z292">
        <f t="shared" si="36"/>
        <v>1</v>
      </c>
      <c r="AA292">
        <f t="shared" si="37"/>
        <v>0</v>
      </c>
      <c r="AB292" s="8">
        <f t="shared" si="38"/>
        <v>0</v>
      </c>
      <c r="AC292">
        <f t="shared" si="39"/>
        <v>0</v>
      </c>
      <c r="AD292">
        <f t="shared" si="40"/>
        <v>0</v>
      </c>
      <c r="AE292">
        <f t="shared" si="41"/>
        <v>0</v>
      </c>
      <c r="AF292">
        <f t="shared" si="42"/>
        <v>0</v>
      </c>
      <c r="AG292">
        <f t="shared" si="43"/>
        <v>0</v>
      </c>
      <c r="AI292">
        <f t="shared" si="44"/>
        <v>773.71</v>
      </c>
    </row>
    <row r="293" spans="2:35" x14ac:dyDescent="0.25">
      <c r="B293">
        <v>20762</v>
      </c>
      <c r="C293" t="s">
        <v>310</v>
      </c>
      <c r="D293" s="1" t="s">
        <v>23</v>
      </c>
      <c r="E293" s="1" t="s">
        <v>535</v>
      </c>
      <c r="F293" s="1" t="s">
        <v>106</v>
      </c>
      <c r="G293" s="13">
        <v>0</v>
      </c>
      <c r="H293" s="1">
        <v>0</v>
      </c>
      <c r="J293" s="1">
        <v>209.85</v>
      </c>
      <c r="K293" s="1">
        <v>223.14000000000001</v>
      </c>
      <c r="L293" s="1">
        <v>227.9</v>
      </c>
      <c r="M293" s="1">
        <v>256.40000000000003</v>
      </c>
      <c r="N293" s="1">
        <v>482.02</v>
      </c>
      <c r="O293" s="1">
        <v>450.48</v>
      </c>
      <c r="P293" s="1">
        <v>339.06</v>
      </c>
      <c r="Q293" s="1">
        <v>0</v>
      </c>
      <c r="R293" s="1">
        <v>233.7</v>
      </c>
      <c r="S293" s="1">
        <v>227.9</v>
      </c>
      <c r="T293" s="1">
        <v>87.8</v>
      </c>
      <c r="U293" s="1">
        <v>0</v>
      </c>
      <c r="W293" s="14" cm="1">
        <f t="array" ref="W293">INDEX(J293:U293, 1, MONTH($W$1))</f>
        <v>0</v>
      </c>
      <c r="X293" s="14" cm="1">
        <f t="array" ref="X293">SUMPRODUCT((J293:U293) *(($J$1:$U$1)&lt;=$X$1))</f>
        <v>2738.25</v>
      </c>
      <c r="Y293">
        <f t="shared" si="36"/>
        <v>0</v>
      </c>
      <c r="Z293">
        <f t="shared" si="36"/>
        <v>1</v>
      </c>
      <c r="AA293">
        <f t="shared" si="37"/>
        <v>0</v>
      </c>
      <c r="AB293" s="8">
        <f t="shared" si="38"/>
        <v>1</v>
      </c>
      <c r="AC293">
        <f t="shared" si="39"/>
        <v>2738.25</v>
      </c>
      <c r="AD293">
        <f t="shared" si="40"/>
        <v>0</v>
      </c>
      <c r="AE293">
        <f t="shared" si="41"/>
        <v>0</v>
      </c>
      <c r="AF293">
        <f t="shared" si="42"/>
        <v>0</v>
      </c>
      <c r="AG293">
        <f t="shared" si="43"/>
        <v>0</v>
      </c>
      <c r="AI293">
        <f t="shared" si="44"/>
        <v>2738.25</v>
      </c>
    </row>
    <row r="294" spans="2:35" x14ac:dyDescent="0.25">
      <c r="B294">
        <v>20764</v>
      </c>
      <c r="C294" t="s">
        <v>591</v>
      </c>
      <c r="D294" s="1" t="s">
        <v>23</v>
      </c>
      <c r="E294" s="1" t="s">
        <v>535</v>
      </c>
      <c r="F294" s="1" t="s">
        <v>106</v>
      </c>
      <c r="G294" s="13">
        <v>0</v>
      </c>
      <c r="H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967.9899999999999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W294" s="14" cm="1">
        <f t="array" ref="W294">INDEX(J294:U294, 1, MONTH($W$1))</f>
        <v>0</v>
      </c>
      <c r="X294" s="14" cm="1">
        <f t="array" ref="X294">SUMPRODUCT((J294:U294) *(($J$1:$U$1)&lt;=$X$1))</f>
        <v>967.9899999999999</v>
      </c>
      <c r="Y294">
        <f t="shared" si="36"/>
        <v>0</v>
      </c>
      <c r="Z294">
        <f t="shared" si="36"/>
        <v>1</v>
      </c>
      <c r="AA294">
        <f t="shared" si="37"/>
        <v>0</v>
      </c>
      <c r="AB294" s="8">
        <f t="shared" si="38"/>
        <v>0</v>
      </c>
      <c r="AC294">
        <f t="shared" si="39"/>
        <v>0</v>
      </c>
      <c r="AD294">
        <f t="shared" si="40"/>
        <v>0</v>
      </c>
      <c r="AE294">
        <f t="shared" si="41"/>
        <v>0</v>
      </c>
      <c r="AF294">
        <f t="shared" si="42"/>
        <v>0</v>
      </c>
      <c r="AG294">
        <f t="shared" si="43"/>
        <v>0</v>
      </c>
      <c r="AI294">
        <f t="shared" si="44"/>
        <v>967.9899999999999</v>
      </c>
    </row>
    <row r="295" spans="2:35" x14ac:dyDescent="0.25">
      <c r="B295">
        <v>20765</v>
      </c>
      <c r="C295" t="s">
        <v>74</v>
      </c>
      <c r="D295" s="1" t="s">
        <v>23</v>
      </c>
      <c r="E295" s="1" t="s">
        <v>535</v>
      </c>
      <c r="F295" s="1" t="s">
        <v>106</v>
      </c>
      <c r="G295" s="13">
        <v>0</v>
      </c>
      <c r="H295" s="1">
        <v>0</v>
      </c>
      <c r="J295" s="1">
        <v>1858.3499999999997</v>
      </c>
      <c r="K295" s="1">
        <v>3560.8</v>
      </c>
      <c r="L295" s="1">
        <v>0</v>
      </c>
      <c r="M295" s="1">
        <v>930.18000000000006</v>
      </c>
      <c r="N295" s="1">
        <v>1425.0000000000002</v>
      </c>
      <c r="O295" s="1">
        <v>2285.91</v>
      </c>
      <c r="P295" s="1">
        <v>1924.8700000000001</v>
      </c>
      <c r="Q295" s="1">
        <v>1633.21</v>
      </c>
      <c r="R295" s="1">
        <v>1125.96</v>
      </c>
      <c r="S295" s="1">
        <v>842.3</v>
      </c>
      <c r="T295" s="1">
        <v>2500.2799999999993</v>
      </c>
      <c r="U295" s="1">
        <v>1390.1100000000001</v>
      </c>
      <c r="W295" s="14" cm="1">
        <f t="array" ref="W295">INDEX(J295:U295, 1, MONTH($W$1))</f>
        <v>1390.1100000000001</v>
      </c>
      <c r="X295" s="14" cm="1">
        <f t="array" ref="X295">SUMPRODUCT((J295:U295) *(($J$1:$U$1)&lt;=$X$1))</f>
        <v>19476.969999999998</v>
      </c>
      <c r="Y295">
        <f t="shared" si="36"/>
        <v>1</v>
      </c>
      <c r="Z295">
        <f t="shared" si="36"/>
        <v>1</v>
      </c>
      <c r="AA295">
        <f t="shared" si="37"/>
        <v>0</v>
      </c>
      <c r="AB295" s="8">
        <f t="shared" si="38"/>
        <v>1</v>
      </c>
      <c r="AC295">
        <f t="shared" si="39"/>
        <v>19476.969999999998</v>
      </c>
      <c r="AD295">
        <f t="shared" si="40"/>
        <v>0</v>
      </c>
      <c r="AE295">
        <f t="shared" si="41"/>
        <v>0</v>
      </c>
      <c r="AF295">
        <f t="shared" si="42"/>
        <v>0</v>
      </c>
      <c r="AG295">
        <f t="shared" si="43"/>
        <v>0</v>
      </c>
      <c r="AI295">
        <f t="shared" si="44"/>
        <v>19476.969999999998</v>
      </c>
    </row>
    <row r="296" spans="2:35" x14ac:dyDescent="0.25">
      <c r="B296">
        <v>20766</v>
      </c>
      <c r="C296" t="s">
        <v>813</v>
      </c>
      <c r="D296" s="1" t="s">
        <v>23</v>
      </c>
      <c r="E296" s="1" t="s">
        <v>535</v>
      </c>
      <c r="F296" s="1" t="s">
        <v>106</v>
      </c>
      <c r="G296" s="13">
        <v>0</v>
      </c>
      <c r="H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W296" s="14" cm="1">
        <f t="array" ref="W296">INDEX(J296:U296, 1, MONTH($W$1))</f>
        <v>0</v>
      </c>
      <c r="X296" s="14" cm="1">
        <f t="array" ref="X296">SUMPRODUCT((J296:U296) *(($J$1:$U$1)&lt;=$X$1))</f>
        <v>0</v>
      </c>
      <c r="Y296">
        <f t="shared" si="36"/>
        <v>0</v>
      </c>
      <c r="Z296">
        <f t="shared" si="36"/>
        <v>0</v>
      </c>
      <c r="AA296">
        <f t="shared" si="37"/>
        <v>0</v>
      </c>
      <c r="AB296" s="8">
        <f t="shared" si="38"/>
        <v>0</v>
      </c>
      <c r="AC296">
        <f t="shared" si="39"/>
        <v>0</v>
      </c>
      <c r="AD296">
        <f t="shared" si="40"/>
        <v>0</v>
      </c>
      <c r="AE296">
        <f t="shared" si="41"/>
        <v>0</v>
      </c>
      <c r="AF296">
        <f t="shared" si="42"/>
        <v>0</v>
      </c>
      <c r="AG296">
        <f t="shared" si="43"/>
        <v>0</v>
      </c>
      <c r="AI296">
        <f t="shared" si="44"/>
        <v>0</v>
      </c>
    </row>
    <row r="297" spans="2:35" x14ac:dyDescent="0.25">
      <c r="B297">
        <v>20767</v>
      </c>
      <c r="C297" t="s">
        <v>251</v>
      </c>
      <c r="D297" s="1" t="s">
        <v>23</v>
      </c>
      <c r="E297" s="1" t="s">
        <v>535</v>
      </c>
      <c r="F297" s="1" t="s">
        <v>106</v>
      </c>
      <c r="G297" s="13">
        <v>0</v>
      </c>
      <c r="H297" s="1">
        <v>0</v>
      </c>
      <c r="J297" s="1">
        <v>1238.99</v>
      </c>
      <c r="K297" s="1">
        <v>0</v>
      </c>
      <c r="L297" s="1">
        <v>1439.41</v>
      </c>
      <c r="M297" s="1">
        <v>0</v>
      </c>
      <c r="N297" s="1">
        <v>3375.37</v>
      </c>
      <c r="O297" s="1">
        <v>2592.1499999999996</v>
      </c>
      <c r="P297" s="1">
        <v>0</v>
      </c>
      <c r="Q297" s="1">
        <v>0</v>
      </c>
      <c r="R297" s="1">
        <v>0</v>
      </c>
      <c r="S297" s="1">
        <v>0</v>
      </c>
      <c r="T297" s="1">
        <v>1441.42</v>
      </c>
      <c r="U297" s="1">
        <v>0</v>
      </c>
      <c r="W297" s="14" cm="1">
        <f t="array" ref="W297">INDEX(J297:U297, 1, MONTH($W$1))</f>
        <v>0</v>
      </c>
      <c r="X297" s="14" cm="1">
        <f t="array" ref="X297">SUMPRODUCT((J297:U297) *(($J$1:$U$1)&lt;=$X$1))</f>
        <v>10087.34</v>
      </c>
      <c r="Y297">
        <f t="shared" si="36"/>
        <v>0</v>
      </c>
      <c r="Z297">
        <f t="shared" si="36"/>
        <v>1</v>
      </c>
      <c r="AA297">
        <f t="shared" si="37"/>
        <v>0</v>
      </c>
      <c r="AB297" s="8">
        <f t="shared" si="38"/>
        <v>1</v>
      </c>
      <c r="AC297">
        <f t="shared" si="39"/>
        <v>10087.34</v>
      </c>
      <c r="AD297">
        <f t="shared" si="40"/>
        <v>0</v>
      </c>
      <c r="AE297">
        <f t="shared" si="41"/>
        <v>0</v>
      </c>
      <c r="AF297">
        <f t="shared" si="42"/>
        <v>0</v>
      </c>
      <c r="AG297">
        <f t="shared" si="43"/>
        <v>0</v>
      </c>
      <c r="AI297">
        <f t="shared" si="44"/>
        <v>10087.34</v>
      </c>
    </row>
    <row r="298" spans="2:35" x14ac:dyDescent="0.25">
      <c r="B298">
        <v>20768</v>
      </c>
      <c r="C298" t="s">
        <v>161</v>
      </c>
      <c r="D298" s="1" t="s">
        <v>23</v>
      </c>
      <c r="E298" s="1" t="s">
        <v>748</v>
      </c>
      <c r="F298" s="1" t="s">
        <v>21</v>
      </c>
      <c r="G298" s="13">
        <v>0</v>
      </c>
      <c r="H298" s="1">
        <v>0</v>
      </c>
      <c r="J298" s="1">
        <v>4153.17</v>
      </c>
      <c r="K298" s="1">
        <v>3248.78</v>
      </c>
      <c r="L298" s="1">
        <v>3456.3799999999997</v>
      </c>
      <c r="M298" s="1">
        <v>696.14</v>
      </c>
      <c r="N298" s="1">
        <v>3772.5799999999995</v>
      </c>
      <c r="O298" s="1">
        <v>0</v>
      </c>
      <c r="P298" s="1">
        <v>5912.0699999999988</v>
      </c>
      <c r="Q298" s="1">
        <v>1322.01</v>
      </c>
      <c r="R298" s="1">
        <v>2751.93</v>
      </c>
      <c r="S298" s="1">
        <v>509.18</v>
      </c>
      <c r="T298" s="1">
        <v>4512.4899999999989</v>
      </c>
      <c r="U298" s="1">
        <v>2694.7300000000005</v>
      </c>
      <c r="W298" s="14" cm="1">
        <f t="array" ref="W298">INDEX(J298:U298, 1, MONTH($W$1))</f>
        <v>2694.7300000000005</v>
      </c>
      <c r="X298" s="14" cm="1">
        <f t="array" ref="X298">SUMPRODUCT((J298:U298) *(($J$1:$U$1)&lt;=$X$1))</f>
        <v>33029.46</v>
      </c>
      <c r="Y298">
        <f t="shared" si="36"/>
        <v>1</v>
      </c>
      <c r="Z298">
        <f t="shared" si="36"/>
        <v>1</v>
      </c>
      <c r="AA298">
        <f t="shared" si="37"/>
        <v>0</v>
      </c>
      <c r="AB298" s="8">
        <f t="shared" si="38"/>
        <v>1</v>
      </c>
      <c r="AC298">
        <f t="shared" si="39"/>
        <v>33029.46</v>
      </c>
      <c r="AD298">
        <f t="shared" si="40"/>
        <v>0</v>
      </c>
      <c r="AE298">
        <f t="shared" si="41"/>
        <v>0</v>
      </c>
      <c r="AF298">
        <f t="shared" si="42"/>
        <v>0</v>
      </c>
      <c r="AG298">
        <f t="shared" si="43"/>
        <v>0</v>
      </c>
      <c r="AI298">
        <f t="shared" si="44"/>
        <v>33029.46</v>
      </c>
    </row>
    <row r="299" spans="2:35" x14ac:dyDescent="0.25">
      <c r="B299">
        <v>20769</v>
      </c>
      <c r="C299" t="s">
        <v>592</v>
      </c>
      <c r="D299" s="1" t="s">
        <v>23</v>
      </c>
      <c r="E299" s="1" t="s">
        <v>535</v>
      </c>
      <c r="F299" s="1" t="s">
        <v>106</v>
      </c>
      <c r="G299" s="13">
        <v>0</v>
      </c>
      <c r="H299" s="1">
        <v>0</v>
      </c>
      <c r="J299" s="1">
        <v>0</v>
      </c>
      <c r="K299" s="1">
        <v>1778.84</v>
      </c>
      <c r="L299" s="1">
        <v>1556.5399999999997</v>
      </c>
      <c r="M299" s="1">
        <v>734.1</v>
      </c>
      <c r="N299" s="1">
        <v>1637.7500000000002</v>
      </c>
      <c r="O299" s="1">
        <v>0</v>
      </c>
      <c r="P299" s="1">
        <v>1616.71</v>
      </c>
      <c r="Q299" s="1">
        <v>1295.4199999999998</v>
      </c>
      <c r="R299" s="1">
        <v>0</v>
      </c>
      <c r="S299" s="1">
        <v>0</v>
      </c>
      <c r="T299" s="1">
        <v>0</v>
      </c>
      <c r="U299" s="1">
        <v>1536.78</v>
      </c>
      <c r="W299" s="14" cm="1">
        <f t="array" ref="W299">INDEX(J299:U299, 1, MONTH($W$1))</f>
        <v>1536.78</v>
      </c>
      <c r="X299" s="14" cm="1">
        <f t="array" ref="X299">SUMPRODUCT((J299:U299) *(($J$1:$U$1)&lt;=$X$1))</f>
        <v>10156.14</v>
      </c>
      <c r="Y299">
        <f t="shared" si="36"/>
        <v>1</v>
      </c>
      <c r="Z299">
        <f t="shared" si="36"/>
        <v>1</v>
      </c>
      <c r="AA299">
        <f t="shared" si="37"/>
        <v>0</v>
      </c>
      <c r="AB299" s="8">
        <f t="shared" si="38"/>
        <v>0</v>
      </c>
      <c r="AC299">
        <f t="shared" si="39"/>
        <v>0</v>
      </c>
      <c r="AD299">
        <f t="shared" si="40"/>
        <v>0</v>
      </c>
      <c r="AE299">
        <f t="shared" si="41"/>
        <v>0</v>
      </c>
      <c r="AF299">
        <f t="shared" si="42"/>
        <v>0</v>
      </c>
      <c r="AG299">
        <f t="shared" si="43"/>
        <v>0</v>
      </c>
      <c r="AI299">
        <f t="shared" si="44"/>
        <v>10156.14</v>
      </c>
    </row>
    <row r="300" spans="2:35" x14ac:dyDescent="0.25">
      <c r="B300">
        <v>20772</v>
      </c>
      <c r="C300" t="s">
        <v>69</v>
      </c>
      <c r="D300" s="1" t="s">
        <v>23</v>
      </c>
      <c r="E300" s="1" t="s">
        <v>545</v>
      </c>
      <c r="F300" s="1" t="s">
        <v>545</v>
      </c>
      <c r="G300" s="13">
        <v>0</v>
      </c>
      <c r="H300" s="1">
        <v>0</v>
      </c>
      <c r="J300" s="1">
        <v>8357.9000000000015</v>
      </c>
      <c r="K300" s="1">
        <v>31343.68</v>
      </c>
      <c r="L300" s="1">
        <v>4440.04</v>
      </c>
      <c r="M300" s="1">
        <v>14559.74</v>
      </c>
      <c r="N300" s="1">
        <v>20679.220000000005</v>
      </c>
      <c r="O300" s="1">
        <v>19370.350000000002</v>
      </c>
      <c r="P300" s="1">
        <v>4180.17</v>
      </c>
      <c r="Q300" s="1">
        <v>19233.280000000006</v>
      </c>
      <c r="R300" s="1">
        <v>6716.0999999999995</v>
      </c>
      <c r="S300" s="1">
        <v>17773.89</v>
      </c>
      <c r="T300" s="1">
        <v>26110.199999999993</v>
      </c>
      <c r="U300" s="1">
        <v>405.25000000000006</v>
      </c>
      <c r="W300" s="14" cm="1">
        <f t="array" ref="W300">INDEX(J300:U300, 1, MONTH($W$1))</f>
        <v>405.25000000000006</v>
      </c>
      <c r="X300" s="14" cm="1">
        <f t="array" ref="X300">SUMPRODUCT((J300:U300) *(($J$1:$U$1)&lt;=$X$1))</f>
        <v>173169.81999999998</v>
      </c>
      <c r="Y300">
        <f t="shared" si="36"/>
        <v>1</v>
      </c>
      <c r="Z300">
        <f t="shared" si="36"/>
        <v>1</v>
      </c>
      <c r="AA300">
        <f t="shared" si="37"/>
        <v>0</v>
      </c>
      <c r="AB300" s="8">
        <f t="shared" si="38"/>
        <v>1</v>
      </c>
      <c r="AC300">
        <f t="shared" si="39"/>
        <v>173169.81999999998</v>
      </c>
      <c r="AD300">
        <f t="shared" si="40"/>
        <v>0</v>
      </c>
      <c r="AE300">
        <f t="shared" si="41"/>
        <v>0</v>
      </c>
      <c r="AF300">
        <f t="shared" si="42"/>
        <v>0</v>
      </c>
      <c r="AG300">
        <f t="shared" si="43"/>
        <v>0</v>
      </c>
      <c r="AI300">
        <f t="shared" si="44"/>
        <v>173169.81999999998</v>
      </c>
    </row>
    <row r="301" spans="2:35" x14ac:dyDescent="0.25">
      <c r="B301">
        <v>20774</v>
      </c>
      <c r="C301" t="s">
        <v>311</v>
      </c>
      <c r="D301" s="1" t="s">
        <v>23</v>
      </c>
      <c r="E301" s="1" t="s">
        <v>535</v>
      </c>
      <c r="F301" s="1" t="s">
        <v>106</v>
      </c>
      <c r="G301" s="13">
        <v>0</v>
      </c>
      <c r="H301" s="1">
        <v>0</v>
      </c>
      <c r="J301" s="1">
        <v>0</v>
      </c>
      <c r="K301" s="1">
        <v>527.48</v>
      </c>
      <c r="L301" s="1">
        <v>455.88</v>
      </c>
      <c r="M301" s="1">
        <v>0</v>
      </c>
      <c r="N301" s="1">
        <v>552.68000000000006</v>
      </c>
      <c r="O301" s="1">
        <v>0</v>
      </c>
      <c r="P301" s="1">
        <v>0</v>
      </c>
      <c r="Q301" s="1">
        <v>667.79000000000008</v>
      </c>
      <c r="R301" s="1">
        <v>0</v>
      </c>
      <c r="S301" s="1">
        <v>0</v>
      </c>
      <c r="T301" s="1">
        <v>463</v>
      </c>
      <c r="U301" s="1">
        <v>0</v>
      </c>
      <c r="W301" s="14" cm="1">
        <f t="array" ref="W301">INDEX(J301:U301, 1, MONTH($W$1))</f>
        <v>0</v>
      </c>
      <c r="X301" s="14" cm="1">
        <f t="array" ref="X301">SUMPRODUCT((J301:U301) *(($J$1:$U$1)&lt;=$X$1))</f>
        <v>2666.83</v>
      </c>
      <c r="Y301">
        <f t="shared" si="36"/>
        <v>0</v>
      </c>
      <c r="Z301">
        <f t="shared" si="36"/>
        <v>1</v>
      </c>
      <c r="AA301">
        <f t="shared" si="37"/>
        <v>0</v>
      </c>
      <c r="AB301" s="8">
        <f t="shared" si="38"/>
        <v>0</v>
      </c>
      <c r="AC301">
        <f t="shared" si="39"/>
        <v>0</v>
      </c>
      <c r="AD301">
        <f t="shared" si="40"/>
        <v>0</v>
      </c>
      <c r="AE301">
        <f t="shared" si="41"/>
        <v>0</v>
      </c>
      <c r="AF301">
        <f t="shared" si="42"/>
        <v>0</v>
      </c>
      <c r="AG301">
        <f t="shared" si="43"/>
        <v>0</v>
      </c>
      <c r="AI301">
        <f t="shared" si="44"/>
        <v>2666.83</v>
      </c>
    </row>
    <row r="302" spans="2:35" x14ac:dyDescent="0.25">
      <c r="B302">
        <v>20775</v>
      </c>
      <c r="C302" t="s">
        <v>814</v>
      </c>
      <c r="D302" s="1" t="s">
        <v>23</v>
      </c>
      <c r="E302" s="1" t="s">
        <v>535</v>
      </c>
      <c r="F302" s="1" t="s">
        <v>106</v>
      </c>
      <c r="G302" s="13">
        <v>0</v>
      </c>
      <c r="H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W302" s="14" cm="1">
        <f t="array" ref="W302">INDEX(J302:U302, 1, MONTH($W$1))</f>
        <v>0</v>
      </c>
      <c r="X302" s="14" cm="1">
        <f t="array" ref="X302">SUMPRODUCT((J302:U302) *(($J$1:$U$1)&lt;=$X$1))</f>
        <v>0</v>
      </c>
      <c r="Y302">
        <f t="shared" si="36"/>
        <v>0</v>
      </c>
      <c r="Z302">
        <f t="shared" si="36"/>
        <v>0</v>
      </c>
      <c r="AA302">
        <f t="shared" si="37"/>
        <v>0</v>
      </c>
      <c r="AB302" s="8">
        <f t="shared" si="38"/>
        <v>0</v>
      </c>
      <c r="AC302">
        <f t="shared" si="39"/>
        <v>0</v>
      </c>
      <c r="AD302">
        <f t="shared" si="40"/>
        <v>0</v>
      </c>
      <c r="AE302">
        <f t="shared" si="41"/>
        <v>0</v>
      </c>
      <c r="AF302">
        <f t="shared" si="42"/>
        <v>0</v>
      </c>
      <c r="AG302">
        <f t="shared" si="43"/>
        <v>0</v>
      </c>
      <c r="AI302">
        <f t="shared" si="44"/>
        <v>0</v>
      </c>
    </row>
    <row r="303" spans="2:35" x14ac:dyDescent="0.25">
      <c r="B303">
        <v>20776</v>
      </c>
      <c r="C303" t="s">
        <v>312</v>
      </c>
      <c r="D303" s="1" t="s">
        <v>23</v>
      </c>
      <c r="E303" s="1" t="s">
        <v>535</v>
      </c>
      <c r="F303" s="1" t="s">
        <v>106</v>
      </c>
      <c r="G303" s="13">
        <v>0</v>
      </c>
      <c r="H303" s="1">
        <v>0</v>
      </c>
      <c r="J303" s="1">
        <v>0</v>
      </c>
      <c r="K303" s="1">
        <v>1564.49</v>
      </c>
      <c r="L303" s="1">
        <v>0</v>
      </c>
      <c r="M303" s="1">
        <v>433.63</v>
      </c>
      <c r="N303" s="1">
        <v>0</v>
      </c>
      <c r="O303" s="1">
        <v>538.78</v>
      </c>
      <c r="P303" s="1">
        <v>0</v>
      </c>
      <c r="Q303" s="1">
        <v>1019.79</v>
      </c>
      <c r="R303" s="1">
        <v>0</v>
      </c>
      <c r="S303" s="1">
        <v>434.19</v>
      </c>
      <c r="T303" s="1">
        <v>0</v>
      </c>
      <c r="U303" s="1">
        <v>1463.4699999999998</v>
      </c>
      <c r="W303" s="14" cm="1">
        <f t="array" ref="W303">INDEX(J303:U303, 1, MONTH($W$1))</f>
        <v>1463.4699999999998</v>
      </c>
      <c r="X303" s="14" cm="1">
        <f t="array" ref="X303">SUMPRODUCT((J303:U303) *(($J$1:$U$1)&lt;=$X$1))</f>
        <v>5454.3499999999995</v>
      </c>
      <c r="Y303">
        <f t="shared" si="36"/>
        <v>1</v>
      </c>
      <c r="Z303">
        <f t="shared" si="36"/>
        <v>1</v>
      </c>
      <c r="AA303">
        <f t="shared" si="37"/>
        <v>0</v>
      </c>
      <c r="AB303" s="8">
        <f t="shared" si="38"/>
        <v>0</v>
      </c>
      <c r="AC303">
        <f t="shared" si="39"/>
        <v>0</v>
      </c>
      <c r="AD303">
        <f t="shared" si="40"/>
        <v>0</v>
      </c>
      <c r="AE303">
        <f t="shared" si="41"/>
        <v>0</v>
      </c>
      <c r="AF303">
        <f t="shared" si="42"/>
        <v>0</v>
      </c>
      <c r="AG303">
        <f t="shared" si="43"/>
        <v>0</v>
      </c>
      <c r="AI303">
        <f t="shared" si="44"/>
        <v>5454.3499999999995</v>
      </c>
    </row>
    <row r="304" spans="2:35" x14ac:dyDescent="0.25">
      <c r="B304">
        <v>20777</v>
      </c>
      <c r="C304" t="s">
        <v>593</v>
      </c>
      <c r="D304" s="1" t="s">
        <v>23</v>
      </c>
      <c r="E304" s="1" t="s">
        <v>545</v>
      </c>
      <c r="F304" s="1" t="s">
        <v>545</v>
      </c>
      <c r="G304" s="13">
        <v>0</v>
      </c>
      <c r="H304" s="1">
        <v>0</v>
      </c>
      <c r="J304" s="1">
        <v>0</v>
      </c>
      <c r="K304" s="1">
        <v>499.15</v>
      </c>
      <c r="L304" s="1">
        <v>0</v>
      </c>
      <c r="M304" s="1">
        <v>345.87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446.72</v>
      </c>
      <c r="W304" s="14" cm="1">
        <f t="array" ref="W304">INDEX(J304:U304, 1, MONTH($W$1))</f>
        <v>446.72</v>
      </c>
      <c r="X304" s="14" cm="1">
        <f t="array" ref="X304">SUMPRODUCT((J304:U304) *(($J$1:$U$1)&lt;=$X$1))</f>
        <v>1291.74</v>
      </c>
      <c r="Y304">
        <f t="shared" si="36"/>
        <v>1</v>
      </c>
      <c r="Z304">
        <f t="shared" si="36"/>
        <v>1</v>
      </c>
      <c r="AA304">
        <f t="shared" si="37"/>
        <v>0</v>
      </c>
      <c r="AB304" s="8">
        <f t="shared" si="38"/>
        <v>0</v>
      </c>
      <c r="AC304">
        <f t="shared" si="39"/>
        <v>0</v>
      </c>
      <c r="AD304">
        <f t="shared" si="40"/>
        <v>0</v>
      </c>
      <c r="AE304">
        <f t="shared" si="41"/>
        <v>0</v>
      </c>
      <c r="AF304">
        <f t="shared" si="42"/>
        <v>0</v>
      </c>
      <c r="AG304">
        <f t="shared" si="43"/>
        <v>0</v>
      </c>
      <c r="AI304">
        <f t="shared" si="44"/>
        <v>1291.74</v>
      </c>
    </row>
    <row r="305" spans="2:35" x14ac:dyDescent="0.25">
      <c r="B305">
        <v>20778</v>
      </c>
      <c r="C305" t="s">
        <v>75</v>
      </c>
      <c r="D305" s="1" t="s">
        <v>23</v>
      </c>
      <c r="E305" s="1" t="s">
        <v>535</v>
      </c>
      <c r="F305" s="1" t="s">
        <v>106</v>
      </c>
      <c r="G305" s="13">
        <v>0</v>
      </c>
      <c r="H305" s="1">
        <v>0</v>
      </c>
      <c r="J305" s="1">
        <v>777.14999999999986</v>
      </c>
      <c r="K305" s="1">
        <v>304.82</v>
      </c>
      <c r="L305" s="1">
        <v>511.25</v>
      </c>
      <c r="M305" s="1">
        <v>0</v>
      </c>
      <c r="N305" s="1">
        <v>307.92</v>
      </c>
      <c r="O305" s="1">
        <v>1634.0600000000002</v>
      </c>
      <c r="P305" s="1">
        <v>0</v>
      </c>
      <c r="Q305" s="1">
        <v>665.55000000000007</v>
      </c>
      <c r="R305" s="1">
        <v>0</v>
      </c>
      <c r="S305" s="1">
        <v>0</v>
      </c>
      <c r="T305" s="1">
        <v>453.06</v>
      </c>
      <c r="U305" s="1">
        <v>1676.95</v>
      </c>
      <c r="W305" s="14" cm="1">
        <f t="array" ref="W305">INDEX(J305:U305, 1, MONTH($W$1))</f>
        <v>1676.95</v>
      </c>
      <c r="X305" s="14" cm="1">
        <f t="array" ref="X305">SUMPRODUCT((J305:U305) *(($J$1:$U$1)&lt;=$X$1))</f>
        <v>6330.76</v>
      </c>
      <c r="Y305">
        <f t="shared" si="36"/>
        <v>1</v>
      </c>
      <c r="Z305">
        <f t="shared" si="36"/>
        <v>1</v>
      </c>
      <c r="AA305">
        <f t="shared" si="37"/>
        <v>0</v>
      </c>
      <c r="AB305" s="8">
        <f t="shared" si="38"/>
        <v>1</v>
      </c>
      <c r="AC305">
        <f t="shared" si="39"/>
        <v>6330.76</v>
      </c>
      <c r="AD305">
        <f t="shared" si="40"/>
        <v>0</v>
      </c>
      <c r="AE305">
        <f t="shared" si="41"/>
        <v>0</v>
      </c>
      <c r="AF305">
        <f t="shared" si="42"/>
        <v>0</v>
      </c>
      <c r="AG305">
        <f t="shared" si="43"/>
        <v>0</v>
      </c>
      <c r="AI305">
        <f t="shared" si="44"/>
        <v>6330.76</v>
      </c>
    </row>
    <row r="306" spans="2:35" x14ac:dyDescent="0.25">
      <c r="B306">
        <v>20779</v>
      </c>
      <c r="C306" t="s">
        <v>595</v>
      </c>
      <c r="D306" s="1" t="s">
        <v>23</v>
      </c>
      <c r="E306" s="1" t="s">
        <v>545</v>
      </c>
      <c r="F306" s="1" t="s">
        <v>545</v>
      </c>
      <c r="G306" s="13">
        <v>0</v>
      </c>
      <c r="H306" s="1">
        <v>0</v>
      </c>
      <c r="J306" s="1">
        <v>902.46999999999991</v>
      </c>
      <c r="K306" s="1">
        <v>425.53000000000003</v>
      </c>
      <c r="L306" s="1">
        <v>0</v>
      </c>
      <c r="M306" s="1">
        <v>392.27000000000004</v>
      </c>
      <c r="N306" s="1">
        <v>816.41000000000008</v>
      </c>
      <c r="O306" s="1">
        <v>5158.6299999999992</v>
      </c>
      <c r="P306" s="1">
        <v>2456.5499999999997</v>
      </c>
      <c r="Q306" s="1">
        <v>1673.2399999999998</v>
      </c>
      <c r="R306" s="1">
        <v>0</v>
      </c>
      <c r="S306" s="1">
        <v>405.38000000000005</v>
      </c>
      <c r="T306" s="1">
        <v>2426.02</v>
      </c>
      <c r="U306" s="1">
        <v>1170.76</v>
      </c>
      <c r="W306" s="14" cm="1">
        <f t="array" ref="W306">INDEX(J306:U306, 1, MONTH($W$1))</f>
        <v>1170.76</v>
      </c>
      <c r="X306" s="14" cm="1">
        <f t="array" ref="X306">SUMPRODUCT((J306:U306) *(($J$1:$U$1)&lt;=$X$1))</f>
        <v>15827.259999999998</v>
      </c>
      <c r="Y306">
        <f t="shared" si="36"/>
        <v>1</v>
      </c>
      <c r="Z306">
        <f t="shared" si="36"/>
        <v>1</v>
      </c>
      <c r="AA306">
        <f t="shared" si="37"/>
        <v>0</v>
      </c>
      <c r="AB306" s="8">
        <f t="shared" si="38"/>
        <v>1</v>
      </c>
      <c r="AC306">
        <f t="shared" si="39"/>
        <v>15827.259999999998</v>
      </c>
      <c r="AD306">
        <f t="shared" si="40"/>
        <v>0</v>
      </c>
      <c r="AE306">
        <f t="shared" si="41"/>
        <v>0</v>
      </c>
      <c r="AF306">
        <f t="shared" si="42"/>
        <v>0</v>
      </c>
      <c r="AG306">
        <f t="shared" si="43"/>
        <v>0</v>
      </c>
      <c r="AI306">
        <f t="shared" si="44"/>
        <v>15827.259999999998</v>
      </c>
    </row>
    <row r="307" spans="2:35" x14ac:dyDescent="0.25">
      <c r="B307">
        <v>20780</v>
      </c>
      <c r="C307" t="s">
        <v>596</v>
      </c>
      <c r="D307" s="1" t="s">
        <v>23</v>
      </c>
      <c r="E307" s="1" t="s">
        <v>535</v>
      </c>
      <c r="F307" s="1" t="s">
        <v>106</v>
      </c>
      <c r="G307" s="13">
        <v>0</v>
      </c>
      <c r="H307" s="1">
        <v>0</v>
      </c>
      <c r="J307" s="1">
        <v>0</v>
      </c>
      <c r="K307" s="1">
        <v>0</v>
      </c>
      <c r="L307" s="1">
        <v>739.38000000000011</v>
      </c>
      <c r="M307" s="1">
        <v>0</v>
      </c>
      <c r="N307" s="1">
        <v>389.55000000000007</v>
      </c>
      <c r="O307" s="1">
        <v>399.8</v>
      </c>
      <c r="P307" s="1">
        <v>0</v>
      </c>
      <c r="Q307" s="1">
        <v>0</v>
      </c>
      <c r="R307" s="1">
        <v>305.05</v>
      </c>
      <c r="S307" s="1">
        <v>0</v>
      </c>
      <c r="T307" s="1">
        <v>0</v>
      </c>
      <c r="U307" s="1">
        <v>311.45000000000005</v>
      </c>
      <c r="W307" s="14" cm="1">
        <f t="array" ref="W307">INDEX(J307:U307, 1, MONTH($W$1))</f>
        <v>311.45000000000005</v>
      </c>
      <c r="X307" s="14" cm="1">
        <f t="array" ref="X307">SUMPRODUCT((J307:U307) *(($J$1:$U$1)&lt;=$X$1))</f>
        <v>2145.2300000000005</v>
      </c>
      <c r="Y307">
        <f t="shared" si="36"/>
        <v>1</v>
      </c>
      <c r="Z307">
        <f t="shared" si="36"/>
        <v>1</v>
      </c>
      <c r="AA307">
        <f t="shared" si="37"/>
        <v>0</v>
      </c>
      <c r="AB307" s="8">
        <f t="shared" si="38"/>
        <v>0</v>
      </c>
      <c r="AC307">
        <f t="shared" si="39"/>
        <v>0</v>
      </c>
      <c r="AD307">
        <f t="shared" si="40"/>
        <v>0</v>
      </c>
      <c r="AE307">
        <f t="shared" si="41"/>
        <v>0</v>
      </c>
      <c r="AF307">
        <f t="shared" si="42"/>
        <v>0</v>
      </c>
      <c r="AG307">
        <f t="shared" si="43"/>
        <v>0</v>
      </c>
      <c r="AI307">
        <f t="shared" si="44"/>
        <v>2145.2300000000005</v>
      </c>
    </row>
    <row r="308" spans="2:35" x14ac:dyDescent="0.25">
      <c r="B308">
        <v>20781</v>
      </c>
      <c r="C308" t="s">
        <v>130</v>
      </c>
      <c r="D308" s="1" t="s">
        <v>23</v>
      </c>
      <c r="E308" s="1" t="s">
        <v>535</v>
      </c>
      <c r="F308" s="1" t="s">
        <v>106</v>
      </c>
      <c r="G308" s="13">
        <v>0</v>
      </c>
      <c r="H308" s="1">
        <v>0</v>
      </c>
      <c r="J308" s="1">
        <v>1212.2399999999998</v>
      </c>
      <c r="K308" s="1">
        <v>882.31000000000006</v>
      </c>
      <c r="L308" s="1">
        <v>0</v>
      </c>
      <c r="M308" s="1">
        <v>1314.8999999999999</v>
      </c>
      <c r="N308" s="1">
        <v>169.4</v>
      </c>
      <c r="O308" s="1">
        <v>2113.0299999999997</v>
      </c>
      <c r="P308" s="1">
        <v>496.23</v>
      </c>
      <c r="Q308" s="1">
        <v>1612.23</v>
      </c>
      <c r="R308" s="1">
        <v>57.5</v>
      </c>
      <c r="S308" s="1">
        <v>410</v>
      </c>
      <c r="T308" s="1">
        <v>2278.73</v>
      </c>
      <c r="U308" s="1">
        <v>481.94</v>
      </c>
      <c r="W308" s="14" cm="1">
        <f t="array" ref="W308">INDEX(J308:U308, 1, MONTH($W$1))</f>
        <v>481.94</v>
      </c>
      <c r="X308" s="14" cm="1">
        <f t="array" ref="X308">SUMPRODUCT((J308:U308) *(($J$1:$U$1)&lt;=$X$1))</f>
        <v>11028.509999999998</v>
      </c>
      <c r="Y308">
        <f t="shared" si="36"/>
        <v>1</v>
      </c>
      <c r="Z308">
        <f t="shared" si="36"/>
        <v>1</v>
      </c>
      <c r="AA308">
        <f t="shared" si="37"/>
        <v>0</v>
      </c>
      <c r="AB308" s="8">
        <f t="shared" si="38"/>
        <v>1</v>
      </c>
      <c r="AC308">
        <f t="shared" si="39"/>
        <v>11028.509999999998</v>
      </c>
      <c r="AD308">
        <f t="shared" si="40"/>
        <v>0</v>
      </c>
      <c r="AE308">
        <f t="shared" si="41"/>
        <v>0</v>
      </c>
      <c r="AF308">
        <f t="shared" si="42"/>
        <v>0</v>
      </c>
      <c r="AG308">
        <f t="shared" si="43"/>
        <v>0</v>
      </c>
      <c r="AI308">
        <f t="shared" si="44"/>
        <v>11028.509999999998</v>
      </c>
    </row>
    <row r="309" spans="2:35" x14ac:dyDescent="0.25">
      <c r="B309">
        <v>20784</v>
      </c>
      <c r="C309" t="s">
        <v>815</v>
      </c>
      <c r="D309" s="1" t="s">
        <v>23</v>
      </c>
      <c r="E309" s="1" t="s">
        <v>535</v>
      </c>
      <c r="F309" s="1" t="s">
        <v>106</v>
      </c>
      <c r="G309" s="13">
        <v>0</v>
      </c>
      <c r="H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W309" s="14" cm="1">
        <f t="array" ref="W309">INDEX(J309:U309, 1, MONTH($W$1))</f>
        <v>0</v>
      </c>
      <c r="X309" s="14" cm="1">
        <f t="array" ref="X309">SUMPRODUCT((J309:U309) *(($J$1:$U$1)&lt;=$X$1))</f>
        <v>0</v>
      </c>
      <c r="Y309">
        <f t="shared" si="36"/>
        <v>0</v>
      </c>
      <c r="Z309">
        <f t="shared" si="36"/>
        <v>0</v>
      </c>
      <c r="AA309">
        <f t="shared" si="37"/>
        <v>0</v>
      </c>
      <c r="AB309" s="8">
        <f t="shared" si="38"/>
        <v>0</v>
      </c>
      <c r="AC309">
        <f t="shared" si="39"/>
        <v>0</v>
      </c>
      <c r="AD309">
        <f t="shared" si="40"/>
        <v>0</v>
      </c>
      <c r="AE309">
        <f t="shared" si="41"/>
        <v>0</v>
      </c>
      <c r="AF309">
        <f t="shared" si="42"/>
        <v>0</v>
      </c>
      <c r="AG309">
        <f t="shared" si="43"/>
        <v>0</v>
      </c>
      <c r="AI309">
        <f t="shared" si="44"/>
        <v>0</v>
      </c>
    </row>
    <row r="310" spans="2:35" x14ac:dyDescent="0.25">
      <c r="B310">
        <v>20785</v>
      </c>
      <c r="C310" t="s">
        <v>597</v>
      </c>
      <c r="D310" s="1" t="s">
        <v>23</v>
      </c>
      <c r="E310" s="1" t="s">
        <v>535</v>
      </c>
      <c r="F310" s="1" t="s">
        <v>106</v>
      </c>
      <c r="G310" s="13">
        <v>0</v>
      </c>
      <c r="H310" s="1">
        <v>0</v>
      </c>
      <c r="J310" s="1">
        <v>62.4</v>
      </c>
      <c r="K310" s="1">
        <v>506.21999999999997</v>
      </c>
      <c r="L310" s="1">
        <v>495.12</v>
      </c>
      <c r="M310" s="1">
        <v>0</v>
      </c>
      <c r="N310" s="1">
        <v>255.4</v>
      </c>
      <c r="O310" s="1">
        <v>341.67</v>
      </c>
      <c r="P310" s="1">
        <v>243.24</v>
      </c>
      <c r="Q310" s="1">
        <v>103</v>
      </c>
      <c r="R310" s="1">
        <v>230.05</v>
      </c>
      <c r="S310" s="1">
        <v>294.37</v>
      </c>
      <c r="T310" s="1">
        <v>44.37</v>
      </c>
      <c r="U310" s="1">
        <v>0</v>
      </c>
      <c r="W310" s="14" cm="1">
        <f t="array" ref="W310">INDEX(J310:U310, 1, MONTH($W$1))</f>
        <v>0</v>
      </c>
      <c r="X310" s="14" cm="1">
        <f t="array" ref="X310">SUMPRODUCT((J310:U310) *(($J$1:$U$1)&lt;=$X$1))</f>
        <v>2575.84</v>
      </c>
      <c r="Y310">
        <f t="shared" si="36"/>
        <v>0</v>
      </c>
      <c r="Z310">
        <f t="shared" si="36"/>
        <v>1</v>
      </c>
      <c r="AA310">
        <f t="shared" si="37"/>
        <v>0</v>
      </c>
      <c r="AB310" s="8">
        <f t="shared" si="38"/>
        <v>1</v>
      </c>
      <c r="AC310">
        <f t="shared" si="39"/>
        <v>2575.84</v>
      </c>
      <c r="AD310">
        <f t="shared" si="40"/>
        <v>0</v>
      </c>
      <c r="AE310">
        <f t="shared" si="41"/>
        <v>0</v>
      </c>
      <c r="AF310">
        <f t="shared" si="42"/>
        <v>0</v>
      </c>
      <c r="AG310">
        <f t="shared" si="43"/>
        <v>0</v>
      </c>
      <c r="AI310">
        <f t="shared" si="44"/>
        <v>2575.84</v>
      </c>
    </row>
    <row r="311" spans="2:35" x14ac:dyDescent="0.25">
      <c r="B311">
        <v>20787</v>
      </c>
      <c r="C311" t="s">
        <v>816</v>
      </c>
      <c r="D311" s="1" t="s">
        <v>23</v>
      </c>
      <c r="E311" s="1" t="s">
        <v>535</v>
      </c>
      <c r="F311" s="1" t="s">
        <v>106</v>
      </c>
      <c r="G311" s="13">
        <v>0</v>
      </c>
      <c r="H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W311" s="14" cm="1">
        <f t="array" ref="W311">INDEX(J311:U311, 1, MONTH($W$1))</f>
        <v>0</v>
      </c>
      <c r="X311" s="14" cm="1">
        <f t="array" ref="X311">SUMPRODUCT((J311:U311) *(($J$1:$U$1)&lt;=$X$1))</f>
        <v>0</v>
      </c>
      <c r="Y311">
        <f t="shared" si="36"/>
        <v>0</v>
      </c>
      <c r="Z311">
        <f t="shared" si="36"/>
        <v>0</v>
      </c>
      <c r="AA311">
        <f t="shared" si="37"/>
        <v>0</v>
      </c>
      <c r="AB311" s="8">
        <f t="shared" si="38"/>
        <v>0</v>
      </c>
      <c r="AC311">
        <f t="shared" si="39"/>
        <v>0</v>
      </c>
      <c r="AD311">
        <f t="shared" si="40"/>
        <v>0</v>
      </c>
      <c r="AE311">
        <f t="shared" si="41"/>
        <v>0</v>
      </c>
      <c r="AF311">
        <f t="shared" si="42"/>
        <v>0</v>
      </c>
      <c r="AG311">
        <f t="shared" si="43"/>
        <v>0</v>
      </c>
      <c r="AI311">
        <f t="shared" si="44"/>
        <v>0</v>
      </c>
    </row>
    <row r="312" spans="2:35" x14ac:dyDescent="0.25">
      <c r="B312">
        <v>20788</v>
      </c>
      <c r="C312" t="s">
        <v>313</v>
      </c>
      <c r="D312" s="1" t="s">
        <v>23</v>
      </c>
      <c r="E312" s="1" t="s">
        <v>535</v>
      </c>
      <c r="F312" s="1" t="s">
        <v>106</v>
      </c>
      <c r="G312" s="13">
        <v>0</v>
      </c>
      <c r="H312" s="1">
        <v>0</v>
      </c>
      <c r="J312" s="1">
        <v>1040.6600000000001</v>
      </c>
      <c r="K312" s="1">
        <v>0</v>
      </c>
      <c r="L312" s="1">
        <v>635.52</v>
      </c>
      <c r="M312" s="1">
        <v>0</v>
      </c>
      <c r="N312" s="1">
        <v>347.88000000000005</v>
      </c>
      <c r="O312" s="1">
        <v>0</v>
      </c>
      <c r="P312" s="1">
        <v>0</v>
      </c>
      <c r="Q312" s="1">
        <v>525.38</v>
      </c>
      <c r="R312" s="1">
        <v>187.56</v>
      </c>
      <c r="S312" s="1">
        <v>310.63</v>
      </c>
      <c r="T312" s="1">
        <v>177.48000000000002</v>
      </c>
      <c r="U312" s="1">
        <v>0</v>
      </c>
      <c r="W312" s="14" cm="1">
        <f t="array" ref="W312">INDEX(J312:U312, 1, MONTH($W$1))</f>
        <v>0</v>
      </c>
      <c r="X312" s="14" cm="1">
        <f t="array" ref="X312">SUMPRODUCT((J312:U312) *(($J$1:$U$1)&lt;=$X$1))</f>
        <v>3225.11</v>
      </c>
      <c r="Y312">
        <f t="shared" si="36"/>
        <v>0</v>
      </c>
      <c r="Z312">
        <f t="shared" si="36"/>
        <v>1</v>
      </c>
      <c r="AA312">
        <f t="shared" si="37"/>
        <v>0</v>
      </c>
      <c r="AB312" s="8">
        <f t="shared" si="38"/>
        <v>1</v>
      </c>
      <c r="AC312">
        <f t="shared" si="39"/>
        <v>3225.11</v>
      </c>
      <c r="AD312">
        <f t="shared" si="40"/>
        <v>0</v>
      </c>
      <c r="AE312">
        <f t="shared" si="41"/>
        <v>0</v>
      </c>
      <c r="AF312">
        <f t="shared" si="42"/>
        <v>0</v>
      </c>
      <c r="AG312">
        <f t="shared" si="43"/>
        <v>0</v>
      </c>
      <c r="AI312">
        <f t="shared" si="44"/>
        <v>3225.11</v>
      </c>
    </row>
    <row r="313" spans="2:35" x14ac:dyDescent="0.25">
      <c r="B313">
        <v>20790</v>
      </c>
      <c r="C313" t="s">
        <v>598</v>
      </c>
      <c r="D313" s="1" t="s">
        <v>23</v>
      </c>
      <c r="E313" s="1" t="s">
        <v>535</v>
      </c>
      <c r="F313" s="1" t="s">
        <v>106</v>
      </c>
      <c r="G313" s="13">
        <v>0</v>
      </c>
      <c r="H313" s="1">
        <v>0</v>
      </c>
      <c r="J313" s="1">
        <v>-230</v>
      </c>
      <c r="K313" s="1">
        <v>431.59000000000003</v>
      </c>
      <c r="L313" s="1">
        <v>0</v>
      </c>
      <c r="M313" s="1">
        <v>0</v>
      </c>
      <c r="N313" s="1">
        <v>0</v>
      </c>
      <c r="O313" s="1">
        <v>-62.05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W313" s="14" cm="1">
        <f t="array" ref="W313">INDEX(J313:U313, 1, MONTH($W$1))</f>
        <v>0</v>
      </c>
      <c r="X313" s="14" cm="1">
        <f t="array" ref="X313">SUMPRODUCT((J313:U313) *(($J$1:$U$1)&lt;=$X$1))</f>
        <v>139.54000000000002</v>
      </c>
      <c r="Y313">
        <f t="shared" si="36"/>
        <v>0</v>
      </c>
      <c r="Z313">
        <f t="shared" si="36"/>
        <v>1</v>
      </c>
      <c r="AA313">
        <f t="shared" si="37"/>
        <v>0</v>
      </c>
      <c r="AB313" s="8">
        <f t="shared" si="38"/>
        <v>0</v>
      </c>
      <c r="AC313">
        <f t="shared" si="39"/>
        <v>0</v>
      </c>
      <c r="AD313">
        <f t="shared" si="40"/>
        <v>0</v>
      </c>
      <c r="AE313">
        <f t="shared" si="41"/>
        <v>0</v>
      </c>
      <c r="AF313">
        <f t="shared" si="42"/>
        <v>0</v>
      </c>
      <c r="AG313">
        <f t="shared" si="43"/>
        <v>0</v>
      </c>
      <c r="AI313">
        <f t="shared" si="44"/>
        <v>139.54000000000002</v>
      </c>
    </row>
    <row r="314" spans="2:35" x14ac:dyDescent="0.25">
      <c r="B314">
        <v>20791</v>
      </c>
      <c r="C314" t="s">
        <v>254</v>
      </c>
      <c r="D314" s="1" t="s">
        <v>23</v>
      </c>
      <c r="E314" s="1" t="s">
        <v>535</v>
      </c>
      <c r="F314" s="1" t="s">
        <v>106</v>
      </c>
      <c r="G314" s="13">
        <v>0</v>
      </c>
      <c r="H314" s="1">
        <v>0</v>
      </c>
      <c r="J314" s="1">
        <v>0</v>
      </c>
      <c r="K314" s="1">
        <v>1499.1099999999997</v>
      </c>
      <c r="L314" s="1">
        <v>0</v>
      </c>
      <c r="M314" s="1">
        <v>0</v>
      </c>
      <c r="N314" s="1">
        <v>0</v>
      </c>
      <c r="O314" s="1">
        <v>0</v>
      </c>
      <c r="P314" s="1">
        <v>3165.2199999999993</v>
      </c>
      <c r="Q314" s="1">
        <v>0</v>
      </c>
      <c r="R314" s="1">
        <v>0</v>
      </c>
      <c r="S314" s="1">
        <v>1242.3600000000001</v>
      </c>
      <c r="T314" s="1">
        <v>1106.04</v>
      </c>
      <c r="U314" s="1">
        <v>517.9</v>
      </c>
      <c r="W314" s="14" cm="1">
        <f t="array" ref="W314">INDEX(J314:U314, 1, MONTH($W$1))</f>
        <v>517.9</v>
      </c>
      <c r="X314" s="14" cm="1">
        <f t="array" ref="X314">SUMPRODUCT((J314:U314) *(($J$1:$U$1)&lt;=$X$1))</f>
        <v>7530.6299999999983</v>
      </c>
      <c r="Y314">
        <f t="shared" si="36"/>
        <v>1</v>
      </c>
      <c r="Z314">
        <f t="shared" si="36"/>
        <v>1</v>
      </c>
      <c r="AA314">
        <f t="shared" si="37"/>
        <v>0</v>
      </c>
      <c r="AB314" s="8">
        <f t="shared" si="38"/>
        <v>0</v>
      </c>
      <c r="AC314">
        <f t="shared" si="39"/>
        <v>0</v>
      </c>
      <c r="AD314">
        <f t="shared" si="40"/>
        <v>0</v>
      </c>
      <c r="AE314">
        <f t="shared" si="41"/>
        <v>0</v>
      </c>
      <c r="AF314">
        <f t="shared" si="42"/>
        <v>0</v>
      </c>
      <c r="AG314">
        <f t="shared" si="43"/>
        <v>0</v>
      </c>
      <c r="AI314">
        <f t="shared" si="44"/>
        <v>7530.6299999999983</v>
      </c>
    </row>
    <row r="315" spans="2:35" x14ac:dyDescent="0.25">
      <c r="B315">
        <v>20793</v>
      </c>
      <c r="C315" t="s">
        <v>599</v>
      </c>
      <c r="D315" s="1" t="s">
        <v>23</v>
      </c>
      <c r="E315" s="1" t="s">
        <v>748</v>
      </c>
      <c r="F315" s="1" t="s">
        <v>21</v>
      </c>
      <c r="G315" s="13">
        <v>0</v>
      </c>
      <c r="H315" s="1">
        <v>0</v>
      </c>
      <c r="J315" s="1">
        <v>0</v>
      </c>
      <c r="K315" s="1">
        <v>0</v>
      </c>
      <c r="L315" s="1">
        <v>0</v>
      </c>
      <c r="M315" s="1">
        <v>1512.6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W315" s="14" cm="1">
        <f t="array" ref="W315">INDEX(J315:U315, 1, MONTH($W$1))</f>
        <v>0</v>
      </c>
      <c r="X315" s="14" cm="1">
        <f t="array" ref="X315">SUMPRODUCT((J315:U315) *(($J$1:$U$1)&lt;=$X$1))</f>
        <v>1512.6</v>
      </c>
      <c r="Y315">
        <f t="shared" si="36"/>
        <v>0</v>
      </c>
      <c r="Z315">
        <f t="shared" si="36"/>
        <v>1</v>
      </c>
      <c r="AA315">
        <f t="shared" si="37"/>
        <v>0</v>
      </c>
      <c r="AB315" s="8">
        <f t="shared" si="38"/>
        <v>0</v>
      </c>
      <c r="AC315">
        <f t="shared" si="39"/>
        <v>0</v>
      </c>
      <c r="AD315">
        <f t="shared" si="40"/>
        <v>0</v>
      </c>
      <c r="AE315">
        <f t="shared" si="41"/>
        <v>0</v>
      </c>
      <c r="AF315">
        <f t="shared" si="42"/>
        <v>0</v>
      </c>
      <c r="AG315">
        <f t="shared" si="43"/>
        <v>0</v>
      </c>
      <c r="AI315">
        <f t="shared" si="44"/>
        <v>1512.6</v>
      </c>
    </row>
    <row r="316" spans="2:35" x14ac:dyDescent="0.25">
      <c r="B316">
        <v>20794</v>
      </c>
      <c r="C316" t="s">
        <v>689</v>
      </c>
      <c r="D316" s="1" t="s">
        <v>23</v>
      </c>
      <c r="E316" s="1" t="s">
        <v>535</v>
      </c>
      <c r="F316" s="1" t="s">
        <v>106</v>
      </c>
      <c r="G316" s="13">
        <v>0</v>
      </c>
      <c r="H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1059.8100000000002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364.06</v>
      </c>
      <c r="U316" s="1">
        <v>0</v>
      </c>
      <c r="W316" s="14" cm="1">
        <f t="array" ref="W316">INDEX(J316:U316, 1, MONTH($W$1))</f>
        <v>0</v>
      </c>
      <c r="X316" s="14" cm="1">
        <f t="array" ref="X316">SUMPRODUCT((J316:U316) *(($J$1:$U$1)&lt;=$X$1))</f>
        <v>1423.8700000000001</v>
      </c>
      <c r="Y316">
        <f t="shared" si="36"/>
        <v>0</v>
      </c>
      <c r="Z316">
        <f t="shared" si="36"/>
        <v>1</v>
      </c>
      <c r="AA316">
        <f t="shared" si="37"/>
        <v>0</v>
      </c>
      <c r="AB316" s="8">
        <f t="shared" si="38"/>
        <v>0</v>
      </c>
      <c r="AC316">
        <f t="shared" si="39"/>
        <v>0</v>
      </c>
      <c r="AD316">
        <f t="shared" si="40"/>
        <v>0</v>
      </c>
      <c r="AE316">
        <f t="shared" si="41"/>
        <v>0</v>
      </c>
      <c r="AF316">
        <f t="shared" si="42"/>
        <v>0</v>
      </c>
      <c r="AG316">
        <f t="shared" si="43"/>
        <v>0</v>
      </c>
      <c r="AI316">
        <f t="shared" si="44"/>
        <v>1423.8700000000001</v>
      </c>
    </row>
    <row r="317" spans="2:35" x14ac:dyDescent="0.25">
      <c r="B317">
        <v>20795</v>
      </c>
      <c r="C317" t="s">
        <v>600</v>
      </c>
      <c r="D317" s="1" t="s">
        <v>23</v>
      </c>
      <c r="E317" s="1" t="s">
        <v>545</v>
      </c>
      <c r="F317" s="1" t="s">
        <v>545</v>
      </c>
      <c r="G317" s="13">
        <v>0</v>
      </c>
      <c r="H317" s="1">
        <v>0</v>
      </c>
      <c r="J317" s="1">
        <v>2071.9899999999998</v>
      </c>
      <c r="K317" s="1">
        <v>0</v>
      </c>
      <c r="L317" s="1">
        <v>74.62</v>
      </c>
      <c r="M317" s="1">
        <v>2418.13</v>
      </c>
      <c r="N317" s="1">
        <v>344.88</v>
      </c>
      <c r="O317" s="1">
        <v>0</v>
      </c>
      <c r="P317" s="1">
        <v>479.81</v>
      </c>
      <c r="Q317" s="1">
        <v>1831.5900000000001</v>
      </c>
      <c r="R317" s="1">
        <v>636.43000000000006</v>
      </c>
      <c r="S317" s="1">
        <v>2241.6899999999996</v>
      </c>
      <c r="T317" s="1">
        <v>599.9899999999999</v>
      </c>
      <c r="U317" s="1">
        <v>2029.99</v>
      </c>
      <c r="W317" s="14" cm="1">
        <f t="array" ref="W317">INDEX(J317:U317, 1, MONTH($W$1))</f>
        <v>2029.99</v>
      </c>
      <c r="X317" s="14" cm="1">
        <f t="array" ref="X317">SUMPRODUCT((J317:U317) *(($J$1:$U$1)&lt;=$X$1))</f>
        <v>12729.119999999999</v>
      </c>
      <c r="Y317">
        <f t="shared" si="36"/>
        <v>1</v>
      </c>
      <c r="Z317">
        <f t="shared" si="36"/>
        <v>1</v>
      </c>
      <c r="AA317">
        <f t="shared" si="37"/>
        <v>0</v>
      </c>
      <c r="AB317" s="8">
        <f t="shared" si="38"/>
        <v>1</v>
      </c>
      <c r="AC317">
        <f t="shared" si="39"/>
        <v>12729.119999999999</v>
      </c>
      <c r="AD317">
        <f t="shared" si="40"/>
        <v>0</v>
      </c>
      <c r="AE317">
        <f t="shared" si="41"/>
        <v>0</v>
      </c>
      <c r="AF317">
        <f t="shared" si="42"/>
        <v>0</v>
      </c>
      <c r="AG317">
        <f t="shared" si="43"/>
        <v>0</v>
      </c>
      <c r="AI317">
        <f t="shared" si="44"/>
        <v>12729.119999999999</v>
      </c>
    </row>
    <row r="318" spans="2:35" x14ac:dyDescent="0.25">
      <c r="B318">
        <v>20797</v>
      </c>
      <c r="C318" t="s">
        <v>817</v>
      </c>
      <c r="D318" s="1" t="s">
        <v>23</v>
      </c>
      <c r="E318" s="1" t="s">
        <v>535</v>
      </c>
      <c r="F318" s="1" t="s">
        <v>106</v>
      </c>
      <c r="G318" s="13">
        <v>0</v>
      </c>
      <c r="H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W318" s="14" cm="1">
        <f t="array" ref="W318">INDEX(J318:U318, 1, MONTH($W$1))</f>
        <v>0</v>
      </c>
      <c r="X318" s="14" cm="1">
        <f t="array" ref="X318">SUMPRODUCT((J318:U318) *(($J$1:$U$1)&lt;=$X$1))</f>
        <v>0</v>
      </c>
      <c r="Y318">
        <f t="shared" si="36"/>
        <v>0</v>
      </c>
      <c r="Z318">
        <f t="shared" si="36"/>
        <v>0</v>
      </c>
      <c r="AA318">
        <f t="shared" si="37"/>
        <v>0</v>
      </c>
      <c r="AB318" s="8">
        <f t="shared" si="38"/>
        <v>0</v>
      </c>
      <c r="AC318">
        <f t="shared" si="39"/>
        <v>0</v>
      </c>
      <c r="AD318">
        <f t="shared" si="40"/>
        <v>0</v>
      </c>
      <c r="AE318">
        <f t="shared" si="41"/>
        <v>0</v>
      </c>
      <c r="AF318">
        <f t="shared" si="42"/>
        <v>0</v>
      </c>
      <c r="AG318">
        <f t="shared" si="43"/>
        <v>0</v>
      </c>
      <c r="AI318">
        <f t="shared" si="44"/>
        <v>0</v>
      </c>
    </row>
    <row r="319" spans="2:35" x14ac:dyDescent="0.25">
      <c r="B319">
        <v>20798</v>
      </c>
      <c r="C319" t="s">
        <v>314</v>
      </c>
      <c r="D319" s="1" t="s">
        <v>23</v>
      </c>
      <c r="E319" s="1" t="s">
        <v>535</v>
      </c>
      <c r="F319" s="1" t="s">
        <v>106</v>
      </c>
      <c r="G319" s="13">
        <v>0</v>
      </c>
      <c r="H319" s="1">
        <v>0</v>
      </c>
      <c r="J319" s="1">
        <v>0</v>
      </c>
      <c r="K319" s="1">
        <v>491.31</v>
      </c>
      <c r="L319" s="1">
        <v>0</v>
      </c>
      <c r="M319" s="1">
        <v>0</v>
      </c>
      <c r="N319" s="1">
        <v>989.96</v>
      </c>
      <c r="O319" s="1">
        <v>0</v>
      </c>
      <c r="P319" s="1">
        <v>0</v>
      </c>
      <c r="Q319" s="1">
        <v>0</v>
      </c>
      <c r="R319" s="1">
        <v>0</v>
      </c>
      <c r="S319" s="1">
        <v>1555.74</v>
      </c>
      <c r="T319" s="1">
        <v>0</v>
      </c>
      <c r="U319" s="1">
        <v>0</v>
      </c>
      <c r="W319" s="14" cm="1">
        <f t="array" ref="W319">INDEX(J319:U319, 1, MONTH($W$1))</f>
        <v>0</v>
      </c>
      <c r="X319" s="14" cm="1">
        <f t="array" ref="X319">SUMPRODUCT((J319:U319) *(($J$1:$U$1)&lt;=$X$1))</f>
        <v>3037.01</v>
      </c>
      <c r="Y319">
        <f t="shared" si="36"/>
        <v>0</v>
      </c>
      <c r="Z319">
        <f t="shared" si="36"/>
        <v>1</v>
      </c>
      <c r="AA319">
        <f t="shared" si="37"/>
        <v>0</v>
      </c>
      <c r="AB319" s="8">
        <f t="shared" si="38"/>
        <v>0</v>
      </c>
      <c r="AC319">
        <f t="shared" si="39"/>
        <v>0</v>
      </c>
      <c r="AD319">
        <f t="shared" si="40"/>
        <v>0</v>
      </c>
      <c r="AE319">
        <f t="shared" si="41"/>
        <v>0</v>
      </c>
      <c r="AF319">
        <f t="shared" si="42"/>
        <v>0</v>
      </c>
      <c r="AG319">
        <f t="shared" si="43"/>
        <v>0</v>
      </c>
      <c r="AI319">
        <f t="shared" si="44"/>
        <v>3037.01</v>
      </c>
    </row>
    <row r="320" spans="2:35" x14ac:dyDescent="0.25">
      <c r="B320">
        <v>20799</v>
      </c>
      <c r="C320" t="s">
        <v>276</v>
      </c>
      <c r="D320" s="1" t="s">
        <v>23</v>
      </c>
      <c r="E320" s="1" t="s">
        <v>594</v>
      </c>
      <c r="F320" s="1" t="s">
        <v>106</v>
      </c>
      <c r="G320" s="13">
        <v>0</v>
      </c>
      <c r="H320" s="1">
        <v>0</v>
      </c>
      <c r="J320" s="1">
        <v>319.46000000000004</v>
      </c>
      <c r="K320" s="1">
        <v>0</v>
      </c>
      <c r="L320" s="1">
        <v>0</v>
      </c>
      <c r="M320" s="1">
        <v>0</v>
      </c>
      <c r="N320" s="1">
        <v>-62.65</v>
      </c>
      <c r="O320" s="1">
        <v>0</v>
      </c>
      <c r="P320" s="1">
        <v>0</v>
      </c>
      <c r="Q320" s="1">
        <v>409.96</v>
      </c>
      <c r="R320" s="1">
        <v>0</v>
      </c>
      <c r="S320" s="1">
        <v>0</v>
      </c>
      <c r="T320" s="1">
        <v>0</v>
      </c>
      <c r="U320" s="1">
        <v>0</v>
      </c>
      <c r="W320" s="14" cm="1">
        <f t="array" ref="W320">INDEX(J320:U320, 1, MONTH($W$1))</f>
        <v>0</v>
      </c>
      <c r="X320" s="14" cm="1">
        <f t="array" ref="X320">SUMPRODUCT((J320:U320) *(($J$1:$U$1)&lt;=$X$1))</f>
        <v>666.77</v>
      </c>
      <c r="Y320">
        <f t="shared" si="36"/>
        <v>0</v>
      </c>
      <c r="Z320">
        <f t="shared" si="36"/>
        <v>1</v>
      </c>
      <c r="AA320">
        <f t="shared" si="37"/>
        <v>0</v>
      </c>
      <c r="AB320" s="8">
        <f t="shared" si="38"/>
        <v>1</v>
      </c>
      <c r="AC320">
        <f t="shared" si="39"/>
        <v>666.77</v>
      </c>
      <c r="AD320">
        <f t="shared" si="40"/>
        <v>0</v>
      </c>
      <c r="AE320">
        <f t="shared" si="41"/>
        <v>0</v>
      </c>
      <c r="AF320">
        <f t="shared" si="42"/>
        <v>0</v>
      </c>
      <c r="AG320">
        <f t="shared" si="43"/>
        <v>0</v>
      </c>
      <c r="AI320">
        <f t="shared" si="44"/>
        <v>666.77</v>
      </c>
    </row>
    <row r="321" spans="2:35" x14ac:dyDescent="0.25">
      <c r="B321">
        <v>20800</v>
      </c>
      <c r="C321" t="s">
        <v>818</v>
      </c>
      <c r="D321" s="1" t="s">
        <v>23</v>
      </c>
      <c r="E321" s="1" t="s">
        <v>535</v>
      </c>
      <c r="F321" s="1" t="s">
        <v>106</v>
      </c>
      <c r="G321" s="13">
        <v>0</v>
      </c>
      <c r="H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W321" s="14" cm="1">
        <f t="array" ref="W321">INDEX(J321:U321, 1, MONTH($W$1))</f>
        <v>0</v>
      </c>
      <c r="X321" s="14" cm="1">
        <f t="array" ref="X321">SUMPRODUCT((J321:U321) *(($J$1:$U$1)&lt;=$X$1))</f>
        <v>0</v>
      </c>
      <c r="Y321">
        <f t="shared" si="36"/>
        <v>0</v>
      </c>
      <c r="Z321">
        <f t="shared" si="36"/>
        <v>0</v>
      </c>
      <c r="AA321">
        <f t="shared" si="37"/>
        <v>0</v>
      </c>
      <c r="AB321" s="8">
        <f t="shared" si="38"/>
        <v>0</v>
      </c>
      <c r="AC321">
        <f t="shared" si="39"/>
        <v>0</v>
      </c>
      <c r="AD321">
        <f t="shared" si="40"/>
        <v>0</v>
      </c>
      <c r="AE321">
        <f t="shared" si="41"/>
        <v>0</v>
      </c>
      <c r="AF321">
        <f t="shared" si="42"/>
        <v>0</v>
      </c>
      <c r="AG321">
        <f t="shared" si="43"/>
        <v>0</v>
      </c>
      <c r="AI321">
        <f t="shared" si="44"/>
        <v>0</v>
      </c>
    </row>
    <row r="322" spans="2:35" x14ac:dyDescent="0.25">
      <c r="B322">
        <v>20801</v>
      </c>
      <c r="C322" t="s">
        <v>819</v>
      </c>
      <c r="D322" s="1" t="s">
        <v>23</v>
      </c>
      <c r="E322" s="1" t="s">
        <v>535</v>
      </c>
      <c r="F322" s="1" t="s">
        <v>106</v>
      </c>
      <c r="G322" s="13">
        <v>0</v>
      </c>
      <c r="H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W322" s="14" cm="1">
        <f t="array" ref="W322">INDEX(J322:U322, 1, MONTH($W$1))</f>
        <v>0</v>
      </c>
      <c r="X322" s="14" cm="1">
        <f t="array" ref="X322">SUMPRODUCT((J322:U322) *(($J$1:$U$1)&lt;=$X$1))</f>
        <v>0</v>
      </c>
      <c r="Y322">
        <f t="shared" si="36"/>
        <v>0</v>
      </c>
      <c r="Z322">
        <f t="shared" si="36"/>
        <v>0</v>
      </c>
      <c r="AA322">
        <f t="shared" si="37"/>
        <v>0</v>
      </c>
      <c r="AB322" s="8">
        <f t="shared" si="38"/>
        <v>0</v>
      </c>
      <c r="AC322">
        <f t="shared" si="39"/>
        <v>0</v>
      </c>
      <c r="AD322">
        <f t="shared" si="40"/>
        <v>0</v>
      </c>
      <c r="AE322">
        <f t="shared" si="41"/>
        <v>0</v>
      </c>
      <c r="AF322">
        <f t="shared" si="42"/>
        <v>0</v>
      </c>
      <c r="AG322">
        <f t="shared" si="43"/>
        <v>0</v>
      </c>
      <c r="AI322">
        <f t="shared" si="44"/>
        <v>0</v>
      </c>
    </row>
    <row r="323" spans="2:35" x14ac:dyDescent="0.25">
      <c r="B323">
        <v>20802</v>
      </c>
      <c r="C323" t="s">
        <v>820</v>
      </c>
      <c r="D323" s="1" t="s">
        <v>23</v>
      </c>
      <c r="E323" s="1" t="s">
        <v>535</v>
      </c>
      <c r="F323" s="1" t="s">
        <v>106</v>
      </c>
      <c r="G323" s="13">
        <v>0</v>
      </c>
      <c r="H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W323" s="14" cm="1">
        <f t="array" ref="W323">INDEX(J323:U323, 1, MONTH($W$1))</f>
        <v>0</v>
      </c>
      <c r="X323" s="14" cm="1">
        <f t="array" ref="X323">SUMPRODUCT((J323:U323) *(($J$1:$U$1)&lt;=$X$1))</f>
        <v>0</v>
      </c>
      <c r="Y323">
        <f t="shared" si="36"/>
        <v>0</v>
      </c>
      <c r="Z323">
        <f t="shared" si="36"/>
        <v>0</v>
      </c>
      <c r="AA323">
        <f t="shared" si="37"/>
        <v>0</v>
      </c>
      <c r="AB323" s="8">
        <f t="shared" si="38"/>
        <v>0</v>
      </c>
      <c r="AC323">
        <f t="shared" si="39"/>
        <v>0</v>
      </c>
      <c r="AD323">
        <f t="shared" si="40"/>
        <v>0</v>
      </c>
      <c r="AE323">
        <f t="shared" si="41"/>
        <v>0</v>
      </c>
      <c r="AF323">
        <f t="shared" si="42"/>
        <v>0</v>
      </c>
      <c r="AG323">
        <f t="shared" si="43"/>
        <v>0</v>
      </c>
      <c r="AI323">
        <f t="shared" si="44"/>
        <v>0</v>
      </c>
    </row>
    <row r="324" spans="2:35" x14ac:dyDescent="0.25">
      <c r="B324">
        <v>20804</v>
      </c>
      <c r="C324" t="s">
        <v>601</v>
      </c>
      <c r="D324" s="1" t="s">
        <v>23</v>
      </c>
      <c r="E324" s="1" t="s">
        <v>535</v>
      </c>
      <c r="F324" s="1" t="s">
        <v>106</v>
      </c>
      <c r="G324" s="13">
        <v>0</v>
      </c>
      <c r="H324" s="1">
        <v>0</v>
      </c>
      <c r="J324" s="1">
        <v>1827.3299999999997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W324" s="14" cm="1">
        <f t="array" ref="W324">INDEX(J324:U324, 1, MONTH($W$1))</f>
        <v>0</v>
      </c>
      <c r="X324" s="14" cm="1">
        <f t="array" ref="X324">SUMPRODUCT((J324:U324) *(($J$1:$U$1)&lt;=$X$1))</f>
        <v>1827.3299999999997</v>
      </c>
      <c r="Y324">
        <f t="shared" ref="Y324:Z387" si="45">IF(W324&gt;0, 1, 0)</f>
        <v>0</v>
      </c>
      <c r="Z324">
        <f t="shared" si="45"/>
        <v>1</v>
      </c>
      <c r="AA324">
        <f t="shared" ref="AA324:AA387" si="46">IF(I324="Yes", 1, 0)</f>
        <v>0</v>
      </c>
      <c r="AB324" s="8">
        <f t="shared" ref="AB324:AB387" si="47">COUNTIF(J324, "&gt;0")</f>
        <v>1</v>
      </c>
      <c r="AC324">
        <f t="shared" ref="AC324:AC387" si="48">IFERROR(X324/AB324, 0)</f>
        <v>1827.3299999999997</v>
      </c>
      <c r="AD324">
        <f t="shared" ref="AD324:AD387" si="49">IF(G324=$W$1, 1, 0)</f>
        <v>0</v>
      </c>
      <c r="AE324">
        <f t="shared" ref="AE324:AE387" si="50">IF(G324=$W$1, W324, 0)</f>
        <v>0</v>
      </c>
      <c r="AF324">
        <f t="shared" ref="AF324:AF387" si="51">IF(AND(H324=2022, G324&lt;=$W$1, X324&gt;0), 1, 0)</f>
        <v>0</v>
      </c>
      <c r="AG324">
        <f t="shared" ref="AG324:AG387" si="52">IF(AND(H324=2022, G324&lt;=$W$1), X324, 0)</f>
        <v>0</v>
      </c>
      <c r="AI324">
        <f t="shared" ref="AI324:AI387" si="53">SUM(J324:U324)</f>
        <v>1827.3299999999997</v>
      </c>
    </row>
    <row r="325" spans="2:35" x14ac:dyDescent="0.25">
      <c r="B325">
        <v>20806</v>
      </c>
      <c r="C325" t="s">
        <v>821</v>
      </c>
      <c r="D325" s="1" t="s">
        <v>23</v>
      </c>
      <c r="E325" s="1" t="s">
        <v>535</v>
      </c>
      <c r="F325" s="1" t="s">
        <v>106</v>
      </c>
      <c r="G325" s="13">
        <v>0</v>
      </c>
      <c r="H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W325" s="14" cm="1">
        <f t="array" ref="W325">INDEX(J325:U325, 1, MONTH($W$1))</f>
        <v>0</v>
      </c>
      <c r="X325" s="14" cm="1">
        <f t="array" ref="X325">SUMPRODUCT((J325:U325) *(($J$1:$U$1)&lt;=$X$1))</f>
        <v>0</v>
      </c>
      <c r="Y325">
        <f t="shared" si="45"/>
        <v>0</v>
      </c>
      <c r="Z325">
        <f t="shared" si="45"/>
        <v>0</v>
      </c>
      <c r="AA325">
        <f t="shared" si="46"/>
        <v>0</v>
      </c>
      <c r="AB325" s="8">
        <f t="shared" si="47"/>
        <v>0</v>
      </c>
      <c r="AC325">
        <f t="shared" si="48"/>
        <v>0</v>
      </c>
      <c r="AD325">
        <f t="shared" si="49"/>
        <v>0</v>
      </c>
      <c r="AE325">
        <f t="shared" si="50"/>
        <v>0</v>
      </c>
      <c r="AF325">
        <f t="shared" si="51"/>
        <v>0</v>
      </c>
      <c r="AG325">
        <f t="shared" si="52"/>
        <v>0</v>
      </c>
      <c r="AI325">
        <f t="shared" si="53"/>
        <v>0</v>
      </c>
    </row>
    <row r="326" spans="2:35" x14ac:dyDescent="0.25">
      <c r="B326">
        <v>20807</v>
      </c>
      <c r="C326" t="s">
        <v>822</v>
      </c>
      <c r="D326" s="1" t="s">
        <v>23</v>
      </c>
      <c r="E326" s="1" t="s">
        <v>535</v>
      </c>
      <c r="F326" s="1" t="s">
        <v>106</v>
      </c>
      <c r="G326" s="13">
        <v>0</v>
      </c>
      <c r="H326" s="1">
        <v>2017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W326" s="14" cm="1">
        <f t="array" ref="W326">INDEX(J326:U326, 1, MONTH($W$1))</f>
        <v>0</v>
      </c>
      <c r="X326" s="14" cm="1">
        <f t="array" ref="X326">SUMPRODUCT((J326:U326) *(($J$1:$U$1)&lt;=$X$1))</f>
        <v>0</v>
      </c>
      <c r="Y326">
        <f t="shared" si="45"/>
        <v>0</v>
      </c>
      <c r="Z326">
        <f t="shared" si="45"/>
        <v>0</v>
      </c>
      <c r="AA326">
        <f t="shared" si="46"/>
        <v>0</v>
      </c>
      <c r="AB326" s="8">
        <f t="shared" si="47"/>
        <v>0</v>
      </c>
      <c r="AC326">
        <f t="shared" si="48"/>
        <v>0</v>
      </c>
      <c r="AD326">
        <f t="shared" si="49"/>
        <v>0</v>
      </c>
      <c r="AE326">
        <f t="shared" si="50"/>
        <v>0</v>
      </c>
      <c r="AF326">
        <f t="shared" si="51"/>
        <v>0</v>
      </c>
      <c r="AG326">
        <f t="shared" si="52"/>
        <v>0</v>
      </c>
      <c r="AI326">
        <f t="shared" si="53"/>
        <v>0</v>
      </c>
    </row>
    <row r="327" spans="2:35" x14ac:dyDescent="0.25">
      <c r="B327">
        <v>20808</v>
      </c>
      <c r="C327" t="s">
        <v>187</v>
      </c>
      <c r="D327" s="1" t="s">
        <v>23</v>
      </c>
      <c r="E327" s="1" t="s">
        <v>545</v>
      </c>
      <c r="F327" s="1" t="s">
        <v>545</v>
      </c>
      <c r="G327" s="13">
        <v>0</v>
      </c>
      <c r="H327" s="1">
        <v>0</v>
      </c>
      <c r="J327" s="1">
        <v>45240.240000000005</v>
      </c>
      <c r="K327" s="1">
        <v>1393.5</v>
      </c>
      <c r="L327" s="1">
        <v>36201.469999999994</v>
      </c>
      <c r="M327" s="1">
        <v>4340.16</v>
      </c>
      <c r="N327" s="1">
        <v>5386.91</v>
      </c>
      <c r="O327" s="1">
        <v>6193.5599999999995</v>
      </c>
      <c r="P327" s="1">
        <v>0</v>
      </c>
      <c r="Q327" s="1">
        <v>25371.550000000003</v>
      </c>
      <c r="R327" s="1">
        <v>1441.6</v>
      </c>
      <c r="S327" s="1">
        <v>55545.48</v>
      </c>
      <c r="T327" s="1">
        <v>0</v>
      </c>
      <c r="U327" s="1">
        <v>90386.68</v>
      </c>
      <c r="W327" s="14" cm="1">
        <f t="array" ref="W327">INDEX(J327:U327, 1, MONTH($W$1))</f>
        <v>90386.68</v>
      </c>
      <c r="X327" s="14" cm="1">
        <f t="array" ref="X327">SUMPRODUCT((J327:U327) *(($J$1:$U$1)&lt;=$X$1))</f>
        <v>271501.15000000002</v>
      </c>
      <c r="Y327">
        <f t="shared" si="45"/>
        <v>1</v>
      </c>
      <c r="Z327">
        <f t="shared" si="45"/>
        <v>1</v>
      </c>
      <c r="AA327">
        <f t="shared" si="46"/>
        <v>0</v>
      </c>
      <c r="AB327" s="8">
        <f t="shared" si="47"/>
        <v>1</v>
      </c>
      <c r="AC327">
        <f t="shared" si="48"/>
        <v>271501.15000000002</v>
      </c>
      <c r="AD327">
        <f t="shared" si="49"/>
        <v>0</v>
      </c>
      <c r="AE327">
        <f t="shared" si="50"/>
        <v>0</v>
      </c>
      <c r="AF327">
        <f t="shared" si="51"/>
        <v>0</v>
      </c>
      <c r="AG327">
        <f t="shared" si="52"/>
        <v>0</v>
      </c>
      <c r="AI327">
        <f t="shared" si="53"/>
        <v>271501.15000000002</v>
      </c>
    </row>
    <row r="328" spans="2:35" x14ac:dyDescent="0.25">
      <c r="B328">
        <v>20810</v>
      </c>
      <c r="C328" t="s">
        <v>823</v>
      </c>
      <c r="D328" s="1" t="s">
        <v>23</v>
      </c>
      <c r="E328" s="1" t="s">
        <v>535</v>
      </c>
      <c r="F328" s="1" t="s">
        <v>106</v>
      </c>
      <c r="G328" s="13">
        <v>0</v>
      </c>
      <c r="H328" s="1">
        <v>2017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W328" s="14" cm="1">
        <f t="array" ref="W328">INDEX(J328:U328, 1, MONTH($W$1))</f>
        <v>0</v>
      </c>
      <c r="X328" s="14" cm="1">
        <f t="array" ref="X328">SUMPRODUCT((J328:U328) *(($J$1:$U$1)&lt;=$X$1))</f>
        <v>0</v>
      </c>
      <c r="Y328">
        <f t="shared" si="45"/>
        <v>0</v>
      </c>
      <c r="Z328">
        <f t="shared" si="45"/>
        <v>0</v>
      </c>
      <c r="AA328">
        <f t="shared" si="46"/>
        <v>0</v>
      </c>
      <c r="AB328" s="8">
        <f t="shared" si="47"/>
        <v>0</v>
      </c>
      <c r="AC328">
        <f t="shared" si="48"/>
        <v>0</v>
      </c>
      <c r="AD328">
        <f t="shared" si="49"/>
        <v>0</v>
      </c>
      <c r="AE328">
        <f t="shared" si="50"/>
        <v>0</v>
      </c>
      <c r="AF328">
        <f t="shared" si="51"/>
        <v>0</v>
      </c>
      <c r="AG328">
        <f t="shared" si="52"/>
        <v>0</v>
      </c>
      <c r="AI328">
        <f t="shared" si="53"/>
        <v>0</v>
      </c>
    </row>
    <row r="329" spans="2:35" x14ac:dyDescent="0.25">
      <c r="B329">
        <v>20811</v>
      </c>
      <c r="C329" t="s">
        <v>210</v>
      </c>
      <c r="D329" s="1" t="s">
        <v>23</v>
      </c>
      <c r="E329" s="1" t="s">
        <v>535</v>
      </c>
      <c r="F329" s="1" t="s">
        <v>106</v>
      </c>
      <c r="G329" s="13">
        <v>0</v>
      </c>
      <c r="H329" s="1">
        <v>2017</v>
      </c>
      <c r="J329" s="1">
        <v>0</v>
      </c>
      <c r="K329" s="1">
        <v>0</v>
      </c>
      <c r="L329" s="1">
        <v>1713.18</v>
      </c>
      <c r="M329" s="1">
        <v>0</v>
      </c>
      <c r="N329" s="1">
        <v>0</v>
      </c>
      <c r="O329" s="1">
        <v>0</v>
      </c>
      <c r="P329" s="1">
        <v>1629.3200000000002</v>
      </c>
      <c r="Q329" s="1">
        <v>0</v>
      </c>
      <c r="R329" s="1">
        <v>922.32000000000016</v>
      </c>
      <c r="S329" s="1">
        <v>0</v>
      </c>
      <c r="T329" s="1">
        <v>1551.96</v>
      </c>
      <c r="U329" s="1">
        <v>0</v>
      </c>
      <c r="W329" s="14" cm="1">
        <f t="array" ref="W329">INDEX(J329:U329, 1, MONTH($W$1))</f>
        <v>0</v>
      </c>
      <c r="X329" s="14" cm="1">
        <f t="array" ref="X329">SUMPRODUCT((J329:U329) *(($J$1:$U$1)&lt;=$X$1))</f>
        <v>5816.78</v>
      </c>
      <c r="Y329">
        <f t="shared" si="45"/>
        <v>0</v>
      </c>
      <c r="Z329">
        <f t="shared" si="45"/>
        <v>1</v>
      </c>
      <c r="AA329">
        <f t="shared" si="46"/>
        <v>0</v>
      </c>
      <c r="AB329" s="8">
        <f t="shared" si="47"/>
        <v>0</v>
      </c>
      <c r="AC329">
        <f t="shared" si="48"/>
        <v>0</v>
      </c>
      <c r="AD329">
        <f t="shared" si="49"/>
        <v>0</v>
      </c>
      <c r="AE329">
        <f t="shared" si="50"/>
        <v>0</v>
      </c>
      <c r="AF329">
        <f t="shared" si="51"/>
        <v>0</v>
      </c>
      <c r="AG329">
        <f t="shared" si="52"/>
        <v>0</v>
      </c>
      <c r="AI329">
        <f t="shared" si="53"/>
        <v>5816.78</v>
      </c>
    </row>
    <row r="330" spans="2:35" x14ac:dyDescent="0.25">
      <c r="B330">
        <v>20812</v>
      </c>
      <c r="C330" t="s">
        <v>824</v>
      </c>
      <c r="D330" s="1" t="s">
        <v>23</v>
      </c>
      <c r="E330" s="1" t="s">
        <v>535</v>
      </c>
      <c r="F330" s="1" t="s">
        <v>106</v>
      </c>
      <c r="G330" s="13">
        <v>0</v>
      </c>
      <c r="H330" s="1">
        <v>2017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W330" s="14" cm="1">
        <f t="array" ref="W330">INDEX(J330:U330, 1, MONTH($W$1))</f>
        <v>0</v>
      </c>
      <c r="X330" s="14" cm="1">
        <f t="array" ref="X330">SUMPRODUCT((J330:U330) *(($J$1:$U$1)&lt;=$X$1))</f>
        <v>0</v>
      </c>
      <c r="Y330">
        <f t="shared" si="45"/>
        <v>0</v>
      </c>
      <c r="Z330">
        <f t="shared" si="45"/>
        <v>0</v>
      </c>
      <c r="AA330">
        <f t="shared" si="46"/>
        <v>0</v>
      </c>
      <c r="AB330" s="8">
        <f t="shared" si="47"/>
        <v>0</v>
      </c>
      <c r="AC330">
        <f t="shared" si="48"/>
        <v>0</v>
      </c>
      <c r="AD330">
        <f t="shared" si="49"/>
        <v>0</v>
      </c>
      <c r="AE330">
        <f t="shared" si="50"/>
        <v>0</v>
      </c>
      <c r="AF330">
        <f t="shared" si="51"/>
        <v>0</v>
      </c>
      <c r="AG330">
        <f t="shared" si="52"/>
        <v>0</v>
      </c>
      <c r="AI330">
        <f t="shared" si="53"/>
        <v>0</v>
      </c>
    </row>
    <row r="331" spans="2:35" x14ac:dyDescent="0.25">
      <c r="B331">
        <v>20814</v>
      </c>
      <c r="C331" t="s">
        <v>211</v>
      </c>
      <c r="D331" s="1" t="s">
        <v>23</v>
      </c>
      <c r="E331" s="1" t="s">
        <v>748</v>
      </c>
      <c r="F331" s="1" t="s">
        <v>21</v>
      </c>
      <c r="G331" s="13">
        <v>0</v>
      </c>
      <c r="H331" s="1">
        <v>2017</v>
      </c>
      <c r="J331" s="1">
        <v>0</v>
      </c>
      <c r="K331" s="1">
        <v>736.64999999999986</v>
      </c>
      <c r="L331" s="1">
        <v>0</v>
      </c>
      <c r="M331" s="1">
        <v>591.54999999999995</v>
      </c>
      <c r="N331" s="1">
        <v>0</v>
      </c>
      <c r="O331" s="1">
        <v>923.71</v>
      </c>
      <c r="P331" s="1">
        <v>1317.4</v>
      </c>
      <c r="Q331" s="1">
        <v>0</v>
      </c>
      <c r="R331" s="1">
        <v>963.2299999999999</v>
      </c>
      <c r="S331" s="1">
        <v>610.12</v>
      </c>
      <c r="T331" s="1">
        <v>610.48</v>
      </c>
      <c r="U331" s="1">
        <v>0</v>
      </c>
      <c r="W331" s="14" cm="1">
        <f t="array" ref="W331">INDEX(J331:U331, 1, MONTH($W$1))</f>
        <v>0</v>
      </c>
      <c r="X331" s="14" cm="1">
        <f t="array" ref="X331">SUMPRODUCT((J331:U331) *(($J$1:$U$1)&lt;=$X$1))</f>
        <v>5753.1399999999994</v>
      </c>
      <c r="Y331">
        <f t="shared" si="45"/>
        <v>0</v>
      </c>
      <c r="Z331">
        <f t="shared" si="45"/>
        <v>1</v>
      </c>
      <c r="AA331">
        <f t="shared" si="46"/>
        <v>0</v>
      </c>
      <c r="AB331" s="8">
        <f t="shared" si="47"/>
        <v>0</v>
      </c>
      <c r="AC331">
        <f t="shared" si="48"/>
        <v>0</v>
      </c>
      <c r="AD331">
        <f t="shared" si="49"/>
        <v>0</v>
      </c>
      <c r="AE331">
        <f t="shared" si="50"/>
        <v>0</v>
      </c>
      <c r="AF331">
        <f t="shared" si="51"/>
        <v>0</v>
      </c>
      <c r="AG331">
        <f t="shared" si="52"/>
        <v>0</v>
      </c>
      <c r="AI331">
        <f t="shared" si="53"/>
        <v>5753.1399999999994</v>
      </c>
    </row>
    <row r="332" spans="2:35" x14ac:dyDescent="0.25">
      <c r="B332">
        <v>20815</v>
      </c>
      <c r="C332" t="s">
        <v>690</v>
      </c>
      <c r="D332" s="1" t="s">
        <v>23</v>
      </c>
      <c r="E332" s="1" t="s">
        <v>535</v>
      </c>
      <c r="F332" s="1" t="s">
        <v>106</v>
      </c>
      <c r="G332" s="13">
        <v>0</v>
      </c>
      <c r="H332" s="1">
        <v>2017</v>
      </c>
      <c r="J332" s="1">
        <v>0</v>
      </c>
      <c r="K332" s="1">
        <v>550.25</v>
      </c>
      <c r="L332" s="1">
        <v>0</v>
      </c>
      <c r="M332" s="1">
        <v>0</v>
      </c>
      <c r="N332" s="1">
        <v>221.85</v>
      </c>
      <c r="O332" s="1">
        <v>301.07</v>
      </c>
      <c r="P332" s="1">
        <v>0</v>
      </c>
      <c r="Q332" s="1">
        <v>0</v>
      </c>
      <c r="R332" s="1">
        <v>1288.75</v>
      </c>
      <c r="S332" s="1">
        <v>905.87</v>
      </c>
      <c r="T332" s="1">
        <v>319.89999999999998</v>
      </c>
      <c r="U332" s="1">
        <v>0</v>
      </c>
      <c r="W332" s="14" cm="1">
        <f t="array" ref="W332">INDEX(J332:U332, 1, MONTH($W$1))</f>
        <v>0</v>
      </c>
      <c r="X332" s="14" cm="1">
        <f t="array" ref="X332">SUMPRODUCT((J332:U332) *(($J$1:$U$1)&lt;=$X$1))</f>
        <v>3587.69</v>
      </c>
      <c r="Y332">
        <f t="shared" si="45"/>
        <v>0</v>
      </c>
      <c r="Z332">
        <f t="shared" si="45"/>
        <v>1</v>
      </c>
      <c r="AA332">
        <f t="shared" si="46"/>
        <v>0</v>
      </c>
      <c r="AB332" s="8">
        <f t="shared" si="47"/>
        <v>0</v>
      </c>
      <c r="AC332">
        <f t="shared" si="48"/>
        <v>0</v>
      </c>
      <c r="AD332">
        <f t="shared" si="49"/>
        <v>0</v>
      </c>
      <c r="AE332">
        <f t="shared" si="50"/>
        <v>0</v>
      </c>
      <c r="AF332">
        <f t="shared" si="51"/>
        <v>0</v>
      </c>
      <c r="AG332">
        <f t="shared" si="52"/>
        <v>0</v>
      </c>
      <c r="AI332">
        <f t="shared" si="53"/>
        <v>3587.69</v>
      </c>
    </row>
    <row r="333" spans="2:35" x14ac:dyDescent="0.25">
      <c r="B333">
        <v>20818</v>
      </c>
      <c r="C333" t="s">
        <v>825</v>
      </c>
      <c r="D333" s="1" t="s">
        <v>23</v>
      </c>
      <c r="E333" s="1" t="s">
        <v>535</v>
      </c>
      <c r="F333" s="1" t="s">
        <v>106</v>
      </c>
      <c r="G333" s="13">
        <v>0</v>
      </c>
      <c r="H333" s="1">
        <v>2017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W333" s="14" cm="1">
        <f t="array" ref="W333">INDEX(J333:U333, 1, MONTH($W$1))</f>
        <v>0</v>
      </c>
      <c r="X333" s="14" cm="1">
        <f t="array" ref="X333">SUMPRODUCT((J333:U333) *(($J$1:$U$1)&lt;=$X$1))</f>
        <v>0</v>
      </c>
      <c r="Y333">
        <f t="shared" si="45"/>
        <v>0</v>
      </c>
      <c r="Z333">
        <f t="shared" si="45"/>
        <v>0</v>
      </c>
      <c r="AA333">
        <f t="shared" si="46"/>
        <v>0</v>
      </c>
      <c r="AB333" s="8">
        <f t="shared" si="47"/>
        <v>0</v>
      </c>
      <c r="AC333">
        <f t="shared" si="48"/>
        <v>0</v>
      </c>
      <c r="AD333">
        <f t="shared" si="49"/>
        <v>0</v>
      </c>
      <c r="AE333">
        <f t="shared" si="50"/>
        <v>0</v>
      </c>
      <c r="AF333">
        <f t="shared" si="51"/>
        <v>0</v>
      </c>
      <c r="AG333">
        <f t="shared" si="52"/>
        <v>0</v>
      </c>
      <c r="AI333">
        <f t="shared" si="53"/>
        <v>0</v>
      </c>
    </row>
    <row r="334" spans="2:35" x14ac:dyDescent="0.25">
      <c r="B334">
        <v>20822</v>
      </c>
      <c r="C334" t="s">
        <v>826</v>
      </c>
      <c r="D334" s="1" t="s">
        <v>23</v>
      </c>
      <c r="E334" s="1" t="s">
        <v>535</v>
      </c>
      <c r="F334" s="1" t="s">
        <v>106</v>
      </c>
      <c r="G334" s="13">
        <v>0</v>
      </c>
      <c r="H334" s="1">
        <v>2017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W334" s="14" cm="1">
        <f t="array" ref="W334">INDEX(J334:U334, 1, MONTH($W$1))</f>
        <v>0</v>
      </c>
      <c r="X334" s="14" cm="1">
        <f t="array" ref="X334">SUMPRODUCT((J334:U334) *(($J$1:$U$1)&lt;=$X$1))</f>
        <v>0</v>
      </c>
      <c r="Y334">
        <f t="shared" si="45"/>
        <v>0</v>
      </c>
      <c r="Z334">
        <f t="shared" si="45"/>
        <v>0</v>
      </c>
      <c r="AA334">
        <f t="shared" si="46"/>
        <v>0</v>
      </c>
      <c r="AB334" s="8">
        <f t="shared" si="47"/>
        <v>0</v>
      </c>
      <c r="AC334">
        <f t="shared" si="48"/>
        <v>0</v>
      </c>
      <c r="AD334">
        <f t="shared" si="49"/>
        <v>0</v>
      </c>
      <c r="AE334">
        <f t="shared" si="50"/>
        <v>0</v>
      </c>
      <c r="AF334">
        <f t="shared" si="51"/>
        <v>0</v>
      </c>
      <c r="AG334">
        <f t="shared" si="52"/>
        <v>0</v>
      </c>
      <c r="AI334">
        <f t="shared" si="53"/>
        <v>0</v>
      </c>
    </row>
    <row r="335" spans="2:35" x14ac:dyDescent="0.25">
      <c r="B335">
        <v>20823</v>
      </c>
      <c r="C335" t="s">
        <v>277</v>
      </c>
      <c r="D335" s="1" t="s">
        <v>23</v>
      </c>
      <c r="E335" s="1" t="s">
        <v>535</v>
      </c>
      <c r="F335" s="1" t="s">
        <v>106</v>
      </c>
      <c r="G335" s="13">
        <v>0</v>
      </c>
      <c r="H335" s="1">
        <v>2017</v>
      </c>
      <c r="J335" s="1">
        <v>0</v>
      </c>
      <c r="K335" s="1">
        <v>359.17000000000007</v>
      </c>
      <c r="L335" s="1">
        <v>0</v>
      </c>
      <c r="M335" s="1">
        <v>258.43000000000006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W335" s="14" cm="1">
        <f t="array" ref="W335">INDEX(J335:U335, 1, MONTH($W$1))</f>
        <v>0</v>
      </c>
      <c r="X335" s="14" cm="1">
        <f t="array" ref="X335">SUMPRODUCT((J335:U335) *(($J$1:$U$1)&lt;=$X$1))</f>
        <v>617.60000000000014</v>
      </c>
      <c r="Y335">
        <f t="shared" si="45"/>
        <v>0</v>
      </c>
      <c r="Z335">
        <f t="shared" si="45"/>
        <v>1</v>
      </c>
      <c r="AA335">
        <f t="shared" si="46"/>
        <v>0</v>
      </c>
      <c r="AB335" s="8">
        <f t="shared" si="47"/>
        <v>0</v>
      </c>
      <c r="AC335">
        <f t="shared" si="48"/>
        <v>0</v>
      </c>
      <c r="AD335">
        <f t="shared" si="49"/>
        <v>0</v>
      </c>
      <c r="AE335">
        <f t="shared" si="50"/>
        <v>0</v>
      </c>
      <c r="AF335">
        <f t="shared" si="51"/>
        <v>0</v>
      </c>
      <c r="AG335">
        <f t="shared" si="52"/>
        <v>0</v>
      </c>
      <c r="AI335">
        <f t="shared" si="53"/>
        <v>617.60000000000014</v>
      </c>
    </row>
    <row r="336" spans="2:35" x14ac:dyDescent="0.25">
      <c r="B336">
        <v>20824</v>
      </c>
      <c r="C336" t="s">
        <v>827</v>
      </c>
      <c r="D336" s="1" t="s">
        <v>23</v>
      </c>
      <c r="E336" s="1" t="s">
        <v>535</v>
      </c>
      <c r="F336" s="1" t="s">
        <v>106</v>
      </c>
      <c r="G336" s="13">
        <v>0</v>
      </c>
      <c r="H336" s="1">
        <v>2017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W336" s="14" cm="1">
        <f t="array" ref="W336">INDEX(J336:U336, 1, MONTH($W$1))</f>
        <v>0</v>
      </c>
      <c r="X336" s="14" cm="1">
        <f t="array" ref="X336">SUMPRODUCT((J336:U336) *(($J$1:$U$1)&lt;=$X$1))</f>
        <v>0</v>
      </c>
      <c r="Y336">
        <f t="shared" si="45"/>
        <v>0</v>
      </c>
      <c r="Z336">
        <f t="shared" si="45"/>
        <v>0</v>
      </c>
      <c r="AA336">
        <f t="shared" si="46"/>
        <v>0</v>
      </c>
      <c r="AB336" s="8">
        <f t="shared" si="47"/>
        <v>0</v>
      </c>
      <c r="AC336">
        <f t="shared" si="48"/>
        <v>0</v>
      </c>
      <c r="AD336">
        <f t="shared" si="49"/>
        <v>0</v>
      </c>
      <c r="AE336">
        <f t="shared" si="50"/>
        <v>0</v>
      </c>
      <c r="AF336">
        <f t="shared" si="51"/>
        <v>0</v>
      </c>
      <c r="AG336">
        <f t="shared" si="52"/>
        <v>0</v>
      </c>
      <c r="AI336">
        <f t="shared" si="53"/>
        <v>0</v>
      </c>
    </row>
    <row r="337" spans="2:35" x14ac:dyDescent="0.25">
      <c r="B337">
        <v>20825</v>
      </c>
      <c r="C337" t="s">
        <v>267</v>
      </c>
      <c r="D337" s="1" t="s">
        <v>23</v>
      </c>
      <c r="E337" s="1" t="s">
        <v>535</v>
      </c>
      <c r="F337" s="1" t="s">
        <v>106</v>
      </c>
      <c r="G337" s="13">
        <v>45536</v>
      </c>
      <c r="H337" s="1">
        <v>2024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W337" s="14" cm="1">
        <f t="array" ref="W337">INDEX(J337:U337, 1, MONTH($W$1))</f>
        <v>0</v>
      </c>
      <c r="X337" s="14" cm="1">
        <f t="array" ref="X337">SUMPRODUCT((J337:U337) *(($J$1:$U$1)&lt;=$X$1))</f>
        <v>0</v>
      </c>
      <c r="Y337">
        <f t="shared" si="45"/>
        <v>0</v>
      </c>
      <c r="Z337">
        <f t="shared" si="45"/>
        <v>0</v>
      </c>
      <c r="AA337">
        <f t="shared" si="46"/>
        <v>0</v>
      </c>
      <c r="AB337" s="8">
        <f t="shared" si="47"/>
        <v>0</v>
      </c>
      <c r="AC337">
        <f t="shared" si="48"/>
        <v>0</v>
      </c>
      <c r="AD337">
        <f t="shared" si="49"/>
        <v>0</v>
      </c>
      <c r="AE337">
        <f t="shared" si="50"/>
        <v>0</v>
      </c>
      <c r="AF337">
        <f t="shared" si="51"/>
        <v>0</v>
      </c>
      <c r="AG337">
        <f t="shared" si="52"/>
        <v>0</v>
      </c>
      <c r="AI337">
        <f t="shared" si="53"/>
        <v>0</v>
      </c>
    </row>
    <row r="338" spans="2:35" x14ac:dyDescent="0.25">
      <c r="B338">
        <v>20826</v>
      </c>
      <c r="C338" t="s">
        <v>828</v>
      </c>
      <c r="D338" s="1" t="s">
        <v>23</v>
      </c>
      <c r="E338" s="1" t="s">
        <v>535</v>
      </c>
      <c r="F338" s="1" t="s">
        <v>106</v>
      </c>
      <c r="G338" s="13">
        <v>0</v>
      </c>
      <c r="H338" s="1">
        <v>2017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W338" s="14" cm="1">
        <f t="array" ref="W338">INDEX(J338:U338, 1, MONTH($W$1))</f>
        <v>0</v>
      </c>
      <c r="X338" s="14" cm="1">
        <f t="array" ref="X338">SUMPRODUCT((J338:U338) *(($J$1:$U$1)&lt;=$X$1))</f>
        <v>0</v>
      </c>
      <c r="Y338">
        <f t="shared" si="45"/>
        <v>0</v>
      </c>
      <c r="Z338">
        <f t="shared" si="45"/>
        <v>0</v>
      </c>
      <c r="AA338">
        <f t="shared" si="46"/>
        <v>0</v>
      </c>
      <c r="AB338" s="8">
        <f t="shared" si="47"/>
        <v>0</v>
      </c>
      <c r="AC338">
        <f t="shared" si="48"/>
        <v>0</v>
      </c>
      <c r="AD338">
        <f t="shared" si="49"/>
        <v>0</v>
      </c>
      <c r="AE338">
        <f t="shared" si="50"/>
        <v>0</v>
      </c>
      <c r="AF338">
        <f t="shared" si="51"/>
        <v>0</v>
      </c>
      <c r="AG338">
        <f t="shared" si="52"/>
        <v>0</v>
      </c>
      <c r="AI338">
        <f t="shared" si="53"/>
        <v>0</v>
      </c>
    </row>
    <row r="339" spans="2:35" x14ac:dyDescent="0.25">
      <c r="B339">
        <v>20828</v>
      </c>
      <c r="C339" t="s">
        <v>260</v>
      </c>
      <c r="D339" s="1" t="s">
        <v>23</v>
      </c>
      <c r="E339" s="1" t="s">
        <v>535</v>
      </c>
      <c r="F339" s="1" t="s">
        <v>106</v>
      </c>
      <c r="G339" s="13">
        <v>0</v>
      </c>
      <c r="H339" s="1">
        <v>2017</v>
      </c>
      <c r="J339" s="1">
        <v>1443.86</v>
      </c>
      <c r="K339" s="1">
        <v>382.21000000000004</v>
      </c>
      <c r="L339" s="1">
        <v>0</v>
      </c>
      <c r="M339" s="1">
        <v>0</v>
      </c>
      <c r="N339" s="1">
        <v>2197.12</v>
      </c>
      <c r="O339" s="1">
        <v>0</v>
      </c>
      <c r="P339" s="1">
        <v>905.78</v>
      </c>
      <c r="Q339" s="1">
        <v>0</v>
      </c>
      <c r="R339" s="1">
        <v>661.05</v>
      </c>
      <c r="S339" s="1">
        <v>0</v>
      </c>
      <c r="T339" s="1">
        <v>2459.2400000000002</v>
      </c>
      <c r="U339" s="1">
        <v>0</v>
      </c>
      <c r="W339" s="14" cm="1">
        <f t="array" ref="W339">INDEX(J339:U339, 1, MONTH($W$1))</f>
        <v>0</v>
      </c>
      <c r="X339" s="14" cm="1">
        <f t="array" ref="X339">SUMPRODUCT((J339:U339) *(($J$1:$U$1)&lt;=$X$1))</f>
        <v>8049.26</v>
      </c>
      <c r="Y339">
        <f t="shared" si="45"/>
        <v>0</v>
      </c>
      <c r="Z339">
        <f t="shared" si="45"/>
        <v>1</v>
      </c>
      <c r="AA339">
        <f t="shared" si="46"/>
        <v>0</v>
      </c>
      <c r="AB339" s="8">
        <f t="shared" si="47"/>
        <v>1</v>
      </c>
      <c r="AC339">
        <f t="shared" si="48"/>
        <v>8049.26</v>
      </c>
      <c r="AD339">
        <f t="shared" si="49"/>
        <v>0</v>
      </c>
      <c r="AE339">
        <f t="shared" si="50"/>
        <v>0</v>
      </c>
      <c r="AF339">
        <f t="shared" si="51"/>
        <v>0</v>
      </c>
      <c r="AG339">
        <f t="shared" si="52"/>
        <v>0</v>
      </c>
      <c r="AI339">
        <f t="shared" si="53"/>
        <v>8049.26</v>
      </c>
    </row>
    <row r="340" spans="2:35" x14ac:dyDescent="0.25">
      <c r="B340">
        <v>20829</v>
      </c>
      <c r="C340" t="s">
        <v>602</v>
      </c>
      <c r="D340" s="1" t="s">
        <v>23</v>
      </c>
      <c r="E340" s="1" t="s">
        <v>535</v>
      </c>
      <c r="F340" s="1" t="s">
        <v>106</v>
      </c>
      <c r="G340" s="13">
        <v>0</v>
      </c>
      <c r="H340" s="1">
        <v>2017</v>
      </c>
      <c r="J340" s="1">
        <v>0</v>
      </c>
      <c r="K340" s="1">
        <v>274.79000000000002</v>
      </c>
      <c r="L340" s="1">
        <v>119.13999999999999</v>
      </c>
      <c r="M340" s="1">
        <v>0</v>
      </c>
      <c r="N340" s="1">
        <v>268</v>
      </c>
      <c r="O340" s="1">
        <v>98.36</v>
      </c>
      <c r="P340" s="1">
        <v>348.91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W340" s="14" cm="1">
        <f t="array" ref="W340">INDEX(J340:U340, 1, MONTH($W$1))</f>
        <v>0</v>
      </c>
      <c r="X340" s="14" cm="1">
        <f t="array" ref="X340">SUMPRODUCT((J340:U340) *(($J$1:$U$1)&lt;=$X$1))</f>
        <v>1109.2</v>
      </c>
      <c r="Y340">
        <f t="shared" si="45"/>
        <v>0</v>
      </c>
      <c r="Z340">
        <f t="shared" si="45"/>
        <v>1</v>
      </c>
      <c r="AA340">
        <f t="shared" si="46"/>
        <v>0</v>
      </c>
      <c r="AB340" s="8">
        <f t="shared" si="47"/>
        <v>0</v>
      </c>
      <c r="AC340">
        <f t="shared" si="48"/>
        <v>0</v>
      </c>
      <c r="AD340">
        <f t="shared" si="49"/>
        <v>0</v>
      </c>
      <c r="AE340">
        <f t="shared" si="50"/>
        <v>0</v>
      </c>
      <c r="AF340">
        <f t="shared" si="51"/>
        <v>0</v>
      </c>
      <c r="AG340">
        <f t="shared" si="52"/>
        <v>0</v>
      </c>
      <c r="AI340">
        <f t="shared" si="53"/>
        <v>1109.2</v>
      </c>
    </row>
    <row r="341" spans="2:35" x14ac:dyDescent="0.25">
      <c r="B341">
        <v>20830</v>
      </c>
      <c r="C341" t="s">
        <v>245</v>
      </c>
      <c r="D341" s="1" t="s">
        <v>23</v>
      </c>
      <c r="E341" s="1" t="s">
        <v>535</v>
      </c>
      <c r="F341" s="1" t="s">
        <v>106</v>
      </c>
      <c r="G341" s="13">
        <v>0</v>
      </c>
      <c r="H341" s="1">
        <v>2017</v>
      </c>
      <c r="J341" s="1">
        <v>1999.0299999999997</v>
      </c>
      <c r="K341" s="1">
        <v>4053.2</v>
      </c>
      <c r="L341" s="1">
        <v>980.18000000000006</v>
      </c>
      <c r="M341" s="1">
        <v>776.55000000000007</v>
      </c>
      <c r="N341" s="1">
        <v>655.6400000000001</v>
      </c>
      <c r="O341" s="1">
        <v>2565.7299999999996</v>
      </c>
      <c r="P341" s="1">
        <v>409.28</v>
      </c>
      <c r="Q341" s="1">
        <v>1639.2899999999997</v>
      </c>
      <c r="R341" s="1">
        <v>2352.8699999999994</v>
      </c>
      <c r="S341" s="1">
        <v>2186.16</v>
      </c>
      <c r="T341" s="1">
        <v>2665.5099999999998</v>
      </c>
      <c r="U341" s="1">
        <v>313.62</v>
      </c>
      <c r="W341" s="14" cm="1">
        <f t="array" ref="W341">INDEX(J341:U341, 1, MONTH($W$1))</f>
        <v>313.62</v>
      </c>
      <c r="X341" s="14" cm="1">
        <f t="array" ref="X341">SUMPRODUCT((J341:U341) *(($J$1:$U$1)&lt;=$X$1))</f>
        <v>20597.059999999998</v>
      </c>
      <c r="Y341">
        <f t="shared" si="45"/>
        <v>1</v>
      </c>
      <c r="Z341">
        <f t="shared" si="45"/>
        <v>1</v>
      </c>
      <c r="AA341">
        <f t="shared" si="46"/>
        <v>0</v>
      </c>
      <c r="AB341" s="8">
        <f t="shared" si="47"/>
        <v>1</v>
      </c>
      <c r="AC341">
        <f t="shared" si="48"/>
        <v>20597.059999999998</v>
      </c>
      <c r="AD341">
        <f t="shared" si="49"/>
        <v>0</v>
      </c>
      <c r="AE341">
        <f t="shared" si="50"/>
        <v>0</v>
      </c>
      <c r="AF341">
        <f t="shared" si="51"/>
        <v>0</v>
      </c>
      <c r="AG341">
        <f t="shared" si="52"/>
        <v>0</v>
      </c>
      <c r="AI341">
        <f t="shared" si="53"/>
        <v>20597.059999999998</v>
      </c>
    </row>
    <row r="342" spans="2:35" x14ac:dyDescent="0.25">
      <c r="B342">
        <v>20832</v>
      </c>
      <c r="C342" t="s">
        <v>603</v>
      </c>
      <c r="D342" s="1" t="s">
        <v>23</v>
      </c>
      <c r="E342" s="1" t="s">
        <v>535</v>
      </c>
      <c r="F342" s="1" t="s">
        <v>106</v>
      </c>
      <c r="G342" s="13">
        <v>0</v>
      </c>
      <c r="H342" s="1">
        <v>2017</v>
      </c>
      <c r="J342" s="1">
        <v>0</v>
      </c>
      <c r="K342" s="1">
        <v>0</v>
      </c>
      <c r="L342" s="1">
        <v>157.09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W342" s="14" cm="1">
        <f t="array" ref="W342">INDEX(J342:U342, 1, MONTH($W$1))</f>
        <v>0</v>
      </c>
      <c r="X342" s="14" cm="1">
        <f t="array" ref="X342">SUMPRODUCT((J342:U342) *(($J$1:$U$1)&lt;=$X$1))</f>
        <v>157.09</v>
      </c>
      <c r="Y342">
        <f t="shared" si="45"/>
        <v>0</v>
      </c>
      <c r="Z342">
        <f t="shared" si="45"/>
        <v>1</v>
      </c>
      <c r="AA342">
        <f t="shared" si="46"/>
        <v>0</v>
      </c>
      <c r="AB342" s="8">
        <f t="shared" si="47"/>
        <v>0</v>
      </c>
      <c r="AC342">
        <f t="shared" si="48"/>
        <v>0</v>
      </c>
      <c r="AD342">
        <f t="shared" si="49"/>
        <v>0</v>
      </c>
      <c r="AE342">
        <f t="shared" si="50"/>
        <v>0</v>
      </c>
      <c r="AF342">
        <f t="shared" si="51"/>
        <v>0</v>
      </c>
      <c r="AG342">
        <f t="shared" si="52"/>
        <v>0</v>
      </c>
      <c r="AI342">
        <f t="shared" si="53"/>
        <v>157.09</v>
      </c>
    </row>
    <row r="343" spans="2:35" x14ac:dyDescent="0.25">
      <c r="B343">
        <v>20833</v>
      </c>
      <c r="C343" t="s">
        <v>691</v>
      </c>
      <c r="D343" s="1" t="s">
        <v>23</v>
      </c>
      <c r="E343" s="1" t="s">
        <v>535</v>
      </c>
      <c r="F343" s="1" t="s">
        <v>106</v>
      </c>
      <c r="G343" s="13">
        <v>0</v>
      </c>
      <c r="H343" s="1">
        <v>2017</v>
      </c>
      <c r="J343" s="1">
        <v>0</v>
      </c>
      <c r="K343" s="1">
        <v>0</v>
      </c>
      <c r="L343" s="1">
        <v>0</v>
      </c>
      <c r="M343" s="1">
        <v>700.84</v>
      </c>
      <c r="N343" s="1">
        <v>0</v>
      </c>
      <c r="O343" s="1">
        <v>415.46000000000004</v>
      </c>
      <c r="P343" s="1">
        <v>0</v>
      </c>
      <c r="Q343" s="1">
        <v>621.12</v>
      </c>
      <c r="R343" s="1">
        <v>0</v>
      </c>
      <c r="S343" s="1">
        <v>0</v>
      </c>
      <c r="T343" s="1">
        <v>635.70000000000005</v>
      </c>
      <c r="U343" s="1">
        <v>405.38</v>
      </c>
      <c r="W343" s="14" cm="1">
        <f t="array" ref="W343">INDEX(J343:U343, 1, MONTH($W$1))</f>
        <v>405.38</v>
      </c>
      <c r="X343" s="14" cm="1">
        <f t="array" ref="X343">SUMPRODUCT((J343:U343) *(($J$1:$U$1)&lt;=$X$1))</f>
        <v>2778.5</v>
      </c>
      <c r="Y343">
        <f t="shared" si="45"/>
        <v>1</v>
      </c>
      <c r="Z343">
        <f t="shared" si="45"/>
        <v>1</v>
      </c>
      <c r="AA343">
        <f t="shared" si="46"/>
        <v>0</v>
      </c>
      <c r="AB343" s="8">
        <f t="shared" si="47"/>
        <v>0</v>
      </c>
      <c r="AC343">
        <f t="shared" si="48"/>
        <v>0</v>
      </c>
      <c r="AD343">
        <f t="shared" si="49"/>
        <v>0</v>
      </c>
      <c r="AE343">
        <f t="shared" si="50"/>
        <v>0</v>
      </c>
      <c r="AF343">
        <f t="shared" si="51"/>
        <v>0</v>
      </c>
      <c r="AG343">
        <f t="shared" si="52"/>
        <v>0</v>
      </c>
      <c r="AI343">
        <f t="shared" si="53"/>
        <v>2778.5</v>
      </c>
    </row>
    <row r="344" spans="2:35" x14ac:dyDescent="0.25">
      <c r="B344">
        <v>20834</v>
      </c>
      <c r="C344" t="s">
        <v>692</v>
      </c>
      <c r="D344" s="1" t="s">
        <v>23</v>
      </c>
      <c r="E344" s="1" t="s">
        <v>535</v>
      </c>
      <c r="F344" s="1" t="s">
        <v>106</v>
      </c>
      <c r="G344" s="13">
        <v>0</v>
      </c>
      <c r="H344" s="1">
        <v>2017</v>
      </c>
      <c r="J344" s="1">
        <v>62.65</v>
      </c>
      <c r="K344" s="1">
        <v>256.06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776.87</v>
      </c>
      <c r="U344" s="1">
        <v>0</v>
      </c>
      <c r="W344" s="14" cm="1">
        <f t="array" ref="W344">INDEX(J344:U344, 1, MONTH($W$1))</f>
        <v>0</v>
      </c>
      <c r="X344" s="14" cm="1">
        <f t="array" ref="X344">SUMPRODUCT((J344:U344) *(($J$1:$U$1)&lt;=$X$1))</f>
        <v>1095.58</v>
      </c>
      <c r="Y344">
        <f t="shared" si="45"/>
        <v>0</v>
      </c>
      <c r="Z344">
        <f t="shared" si="45"/>
        <v>1</v>
      </c>
      <c r="AA344">
        <f t="shared" si="46"/>
        <v>0</v>
      </c>
      <c r="AB344" s="8">
        <f t="shared" si="47"/>
        <v>1</v>
      </c>
      <c r="AC344">
        <f t="shared" si="48"/>
        <v>1095.58</v>
      </c>
      <c r="AD344">
        <f t="shared" si="49"/>
        <v>0</v>
      </c>
      <c r="AE344">
        <f t="shared" si="50"/>
        <v>0</v>
      </c>
      <c r="AF344">
        <f t="shared" si="51"/>
        <v>0</v>
      </c>
      <c r="AG344">
        <f t="shared" si="52"/>
        <v>0</v>
      </c>
      <c r="AI344">
        <f t="shared" si="53"/>
        <v>1095.58</v>
      </c>
    </row>
    <row r="345" spans="2:35" x14ac:dyDescent="0.25">
      <c r="B345">
        <v>20835</v>
      </c>
      <c r="C345" t="s">
        <v>829</v>
      </c>
      <c r="D345" s="1" t="s">
        <v>23</v>
      </c>
      <c r="E345" s="1" t="s">
        <v>535</v>
      </c>
      <c r="F345" s="1" t="s">
        <v>106</v>
      </c>
      <c r="G345" s="13">
        <v>0</v>
      </c>
      <c r="H345" s="1">
        <v>2017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W345" s="14" cm="1">
        <f t="array" ref="W345">INDEX(J345:U345, 1, MONTH($W$1))</f>
        <v>0</v>
      </c>
      <c r="X345" s="14" cm="1">
        <f t="array" ref="X345">SUMPRODUCT((J345:U345) *(($J$1:$U$1)&lt;=$X$1))</f>
        <v>0</v>
      </c>
      <c r="Y345">
        <f t="shared" si="45"/>
        <v>0</v>
      </c>
      <c r="Z345">
        <f t="shared" si="45"/>
        <v>0</v>
      </c>
      <c r="AA345">
        <f t="shared" si="46"/>
        <v>0</v>
      </c>
      <c r="AB345" s="8">
        <f t="shared" si="47"/>
        <v>0</v>
      </c>
      <c r="AC345">
        <f t="shared" si="48"/>
        <v>0</v>
      </c>
      <c r="AD345">
        <f t="shared" si="49"/>
        <v>0</v>
      </c>
      <c r="AE345">
        <f t="shared" si="50"/>
        <v>0</v>
      </c>
      <c r="AF345">
        <f t="shared" si="51"/>
        <v>0</v>
      </c>
      <c r="AG345">
        <f t="shared" si="52"/>
        <v>0</v>
      </c>
      <c r="AI345">
        <f t="shared" si="53"/>
        <v>0</v>
      </c>
    </row>
    <row r="346" spans="2:35" x14ac:dyDescent="0.25">
      <c r="B346">
        <v>20836</v>
      </c>
      <c r="C346" t="s">
        <v>604</v>
      </c>
      <c r="D346" s="1" t="s">
        <v>23</v>
      </c>
      <c r="E346" s="1" t="s">
        <v>535</v>
      </c>
      <c r="F346" s="1" t="s">
        <v>106</v>
      </c>
      <c r="G346" s="13">
        <v>0</v>
      </c>
      <c r="H346" s="1">
        <v>2017</v>
      </c>
      <c r="J346" s="1">
        <v>0</v>
      </c>
      <c r="K346" s="1">
        <v>0</v>
      </c>
      <c r="L346" s="1">
        <v>0</v>
      </c>
      <c r="M346" s="1">
        <v>430.73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W346" s="14" cm="1">
        <f t="array" ref="W346">INDEX(J346:U346, 1, MONTH($W$1))</f>
        <v>0</v>
      </c>
      <c r="X346" s="14" cm="1">
        <f t="array" ref="X346">SUMPRODUCT((J346:U346) *(($J$1:$U$1)&lt;=$X$1))</f>
        <v>430.73</v>
      </c>
      <c r="Y346">
        <f t="shared" si="45"/>
        <v>0</v>
      </c>
      <c r="Z346">
        <f t="shared" si="45"/>
        <v>1</v>
      </c>
      <c r="AA346">
        <f t="shared" si="46"/>
        <v>0</v>
      </c>
      <c r="AB346" s="8">
        <f t="shared" si="47"/>
        <v>0</v>
      </c>
      <c r="AC346">
        <f t="shared" si="48"/>
        <v>0</v>
      </c>
      <c r="AD346">
        <f t="shared" si="49"/>
        <v>0</v>
      </c>
      <c r="AE346">
        <f t="shared" si="50"/>
        <v>0</v>
      </c>
      <c r="AF346">
        <f t="shared" si="51"/>
        <v>0</v>
      </c>
      <c r="AG346">
        <f t="shared" si="52"/>
        <v>0</v>
      </c>
      <c r="AI346">
        <f t="shared" si="53"/>
        <v>430.73</v>
      </c>
    </row>
    <row r="347" spans="2:35" x14ac:dyDescent="0.25">
      <c r="B347">
        <v>20837</v>
      </c>
      <c r="C347" t="s">
        <v>605</v>
      </c>
      <c r="D347" s="1" t="s">
        <v>23</v>
      </c>
      <c r="E347" s="1" t="s">
        <v>535</v>
      </c>
      <c r="F347" s="1" t="s">
        <v>106</v>
      </c>
      <c r="G347" s="13">
        <v>0</v>
      </c>
      <c r="H347" s="1">
        <v>2017</v>
      </c>
      <c r="J347" s="1">
        <v>548.24999999999989</v>
      </c>
      <c r="K347" s="1">
        <v>0</v>
      </c>
      <c r="L347" s="1">
        <v>0</v>
      </c>
      <c r="M347" s="1">
        <v>0</v>
      </c>
      <c r="N347" s="1">
        <v>361.46</v>
      </c>
      <c r="O347" s="1">
        <v>0</v>
      </c>
      <c r="P347" s="1">
        <v>0</v>
      </c>
      <c r="Q347" s="1">
        <v>587.55000000000007</v>
      </c>
      <c r="R347" s="1">
        <v>0</v>
      </c>
      <c r="S347" s="1">
        <v>0</v>
      </c>
      <c r="T347" s="1">
        <v>0</v>
      </c>
      <c r="U347" s="1">
        <v>0</v>
      </c>
      <c r="W347" s="14" cm="1">
        <f t="array" ref="W347">INDEX(J347:U347, 1, MONTH($W$1))</f>
        <v>0</v>
      </c>
      <c r="X347" s="14" cm="1">
        <f t="array" ref="X347">SUMPRODUCT((J347:U347) *(($J$1:$U$1)&lt;=$X$1))</f>
        <v>1497.2599999999998</v>
      </c>
      <c r="Y347">
        <f t="shared" si="45"/>
        <v>0</v>
      </c>
      <c r="Z347">
        <f t="shared" si="45"/>
        <v>1</v>
      </c>
      <c r="AA347">
        <f t="shared" si="46"/>
        <v>0</v>
      </c>
      <c r="AB347" s="8">
        <f t="shared" si="47"/>
        <v>1</v>
      </c>
      <c r="AC347">
        <f t="shared" si="48"/>
        <v>1497.2599999999998</v>
      </c>
      <c r="AD347">
        <f t="shared" si="49"/>
        <v>0</v>
      </c>
      <c r="AE347">
        <f t="shared" si="50"/>
        <v>0</v>
      </c>
      <c r="AF347">
        <f t="shared" si="51"/>
        <v>0</v>
      </c>
      <c r="AG347">
        <f t="shared" si="52"/>
        <v>0</v>
      </c>
      <c r="AI347">
        <f t="shared" si="53"/>
        <v>1497.2599999999998</v>
      </c>
    </row>
    <row r="348" spans="2:35" x14ac:dyDescent="0.25">
      <c r="B348">
        <v>20839</v>
      </c>
      <c r="C348" t="s">
        <v>606</v>
      </c>
      <c r="D348" s="1" t="s">
        <v>23</v>
      </c>
      <c r="E348" s="1" t="s">
        <v>535</v>
      </c>
      <c r="F348" s="1" t="s">
        <v>106</v>
      </c>
      <c r="G348" s="13">
        <v>0</v>
      </c>
      <c r="H348" s="1">
        <v>2017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535.59999999999991</v>
      </c>
      <c r="R348" s="1">
        <v>0</v>
      </c>
      <c r="S348" s="1">
        <v>0</v>
      </c>
      <c r="T348" s="1">
        <v>0</v>
      </c>
      <c r="U348" s="1">
        <v>0</v>
      </c>
      <c r="W348" s="14" cm="1">
        <f t="array" ref="W348">INDEX(J348:U348, 1, MONTH($W$1))</f>
        <v>0</v>
      </c>
      <c r="X348" s="14" cm="1">
        <f t="array" ref="X348">SUMPRODUCT((J348:U348) *(($J$1:$U$1)&lt;=$X$1))</f>
        <v>535.59999999999991</v>
      </c>
      <c r="Y348">
        <f t="shared" si="45"/>
        <v>0</v>
      </c>
      <c r="Z348">
        <f t="shared" si="45"/>
        <v>1</v>
      </c>
      <c r="AA348">
        <f t="shared" si="46"/>
        <v>0</v>
      </c>
      <c r="AB348" s="8">
        <f t="shared" si="47"/>
        <v>0</v>
      </c>
      <c r="AC348">
        <f t="shared" si="48"/>
        <v>0</v>
      </c>
      <c r="AD348">
        <f t="shared" si="49"/>
        <v>0</v>
      </c>
      <c r="AE348">
        <f t="shared" si="50"/>
        <v>0</v>
      </c>
      <c r="AF348">
        <f t="shared" si="51"/>
        <v>0</v>
      </c>
      <c r="AG348">
        <f t="shared" si="52"/>
        <v>0</v>
      </c>
      <c r="AI348">
        <f t="shared" si="53"/>
        <v>535.59999999999991</v>
      </c>
    </row>
    <row r="349" spans="2:35" x14ac:dyDescent="0.25">
      <c r="B349">
        <v>20840</v>
      </c>
      <c r="C349" t="s">
        <v>315</v>
      </c>
      <c r="D349" s="1" t="s">
        <v>23</v>
      </c>
      <c r="E349" s="1" t="s">
        <v>535</v>
      </c>
      <c r="F349" s="1" t="s">
        <v>106</v>
      </c>
      <c r="G349" s="13">
        <v>0</v>
      </c>
      <c r="H349" s="1">
        <v>2017</v>
      </c>
      <c r="J349" s="1">
        <v>0</v>
      </c>
      <c r="K349" s="1">
        <v>0</v>
      </c>
      <c r="L349" s="1">
        <v>317.84000000000003</v>
      </c>
      <c r="M349" s="1">
        <v>540.14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445</v>
      </c>
      <c r="T349" s="1">
        <v>445.89</v>
      </c>
      <c r="U349" s="1">
        <v>300.33</v>
      </c>
      <c r="W349" s="14" cm="1">
        <f t="array" ref="W349">INDEX(J349:U349, 1, MONTH($W$1))</f>
        <v>300.33</v>
      </c>
      <c r="X349" s="14" cm="1">
        <f t="array" ref="X349">SUMPRODUCT((J349:U349) *(($J$1:$U$1)&lt;=$X$1))</f>
        <v>2049.1999999999998</v>
      </c>
      <c r="Y349">
        <f t="shared" si="45"/>
        <v>1</v>
      </c>
      <c r="Z349">
        <f t="shared" si="45"/>
        <v>1</v>
      </c>
      <c r="AA349">
        <f t="shared" si="46"/>
        <v>0</v>
      </c>
      <c r="AB349" s="8">
        <f t="shared" si="47"/>
        <v>0</v>
      </c>
      <c r="AC349">
        <f t="shared" si="48"/>
        <v>0</v>
      </c>
      <c r="AD349">
        <f t="shared" si="49"/>
        <v>0</v>
      </c>
      <c r="AE349">
        <f t="shared" si="50"/>
        <v>0</v>
      </c>
      <c r="AF349">
        <f t="shared" si="51"/>
        <v>0</v>
      </c>
      <c r="AG349">
        <f t="shared" si="52"/>
        <v>0</v>
      </c>
      <c r="AI349">
        <f t="shared" si="53"/>
        <v>2049.1999999999998</v>
      </c>
    </row>
    <row r="350" spans="2:35" x14ac:dyDescent="0.25">
      <c r="B350">
        <v>20841</v>
      </c>
      <c r="C350" t="s">
        <v>830</v>
      </c>
      <c r="D350" s="1" t="s">
        <v>23</v>
      </c>
      <c r="E350" s="1" t="s">
        <v>535</v>
      </c>
      <c r="F350" s="1" t="s">
        <v>106</v>
      </c>
      <c r="G350" s="13">
        <v>0</v>
      </c>
      <c r="H350" s="1">
        <v>2018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W350" s="14" cm="1">
        <f t="array" ref="W350">INDEX(J350:U350, 1, MONTH($W$1))</f>
        <v>0</v>
      </c>
      <c r="X350" s="14" cm="1">
        <f t="array" ref="X350">SUMPRODUCT((J350:U350) *(($J$1:$U$1)&lt;=$X$1))</f>
        <v>0</v>
      </c>
      <c r="Y350">
        <f t="shared" si="45"/>
        <v>0</v>
      </c>
      <c r="Z350">
        <f t="shared" si="45"/>
        <v>0</v>
      </c>
      <c r="AA350">
        <f t="shared" si="46"/>
        <v>0</v>
      </c>
      <c r="AB350" s="8">
        <f t="shared" si="47"/>
        <v>0</v>
      </c>
      <c r="AC350">
        <f t="shared" si="48"/>
        <v>0</v>
      </c>
      <c r="AD350">
        <f t="shared" si="49"/>
        <v>0</v>
      </c>
      <c r="AE350">
        <f t="shared" si="50"/>
        <v>0</v>
      </c>
      <c r="AF350">
        <f t="shared" si="51"/>
        <v>0</v>
      </c>
      <c r="AG350">
        <f t="shared" si="52"/>
        <v>0</v>
      </c>
      <c r="AI350">
        <f t="shared" si="53"/>
        <v>0</v>
      </c>
    </row>
    <row r="351" spans="2:35" x14ac:dyDescent="0.25">
      <c r="B351">
        <v>20842</v>
      </c>
      <c r="C351" t="s">
        <v>607</v>
      </c>
      <c r="D351" s="1" t="s">
        <v>23</v>
      </c>
      <c r="E351" s="1" t="s">
        <v>535</v>
      </c>
      <c r="F351" s="1" t="s">
        <v>106</v>
      </c>
      <c r="G351" s="13">
        <v>0</v>
      </c>
      <c r="H351" s="1">
        <v>2018</v>
      </c>
      <c r="J351" s="1">
        <v>0</v>
      </c>
      <c r="K351" s="1">
        <v>0</v>
      </c>
      <c r="L351" s="1">
        <v>0</v>
      </c>
      <c r="M351" s="1">
        <v>379.53000000000003</v>
      </c>
      <c r="N351" s="1">
        <v>0</v>
      </c>
      <c r="O351" s="1">
        <v>0</v>
      </c>
      <c r="P351" s="1">
        <v>0</v>
      </c>
      <c r="Q351" s="1">
        <v>115.04</v>
      </c>
      <c r="R351" s="1">
        <v>0</v>
      </c>
      <c r="S351" s="1">
        <v>0</v>
      </c>
      <c r="T351" s="1">
        <v>0</v>
      </c>
      <c r="U351" s="1">
        <v>0</v>
      </c>
      <c r="W351" s="14" cm="1">
        <f t="array" ref="W351">INDEX(J351:U351, 1, MONTH($W$1))</f>
        <v>0</v>
      </c>
      <c r="X351" s="14" cm="1">
        <f t="array" ref="X351">SUMPRODUCT((J351:U351) *(($J$1:$U$1)&lt;=$X$1))</f>
        <v>494.57000000000005</v>
      </c>
      <c r="Y351">
        <f t="shared" si="45"/>
        <v>0</v>
      </c>
      <c r="Z351">
        <f t="shared" si="45"/>
        <v>1</v>
      </c>
      <c r="AA351">
        <f t="shared" si="46"/>
        <v>0</v>
      </c>
      <c r="AB351" s="8">
        <f t="shared" si="47"/>
        <v>0</v>
      </c>
      <c r="AC351">
        <f t="shared" si="48"/>
        <v>0</v>
      </c>
      <c r="AD351">
        <f t="shared" si="49"/>
        <v>0</v>
      </c>
      <c r="AE351">
        <f t="shared" si="50"/>
        <v>0</v>
      </c>
      <c r="AF351">
        <f t="shared" si="51"/>
        <v>0</v>
      </c>
      <c r="AG351">
        <f t="shared" si="52"/>
        <v>0</v>
      </c>
      <c r="AI351">
        <f t="shared" si="53"/>
        <v>494.57000000000005</v>
      </c>
    </row>
    <row r="352" spans="2:35" x14ac:dyDescent="0.25">
      <c r="B352">
        <v>20844</v>
      </c>
      <c r="C352" t="s">
        <v>831</v>
      </c>
      <c r="D352" s="1" t="s">
        <v>23</v>
      </c>
      <c r="E352" s="1" t="s">
        <v>535</v>
      </c>
      <c r="F352" s="1" t="s">
        <v>106</v>
      </c>
      <c r="G352" s="13">
        <v>0</v>
      </c>
      <c r="H352" s="1">
        <v>2018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W352" s="14" cm="1">
        <f t="array" ref="W352">INDEX(J352:U352, 1, MONTH($W$1))</f>
        <v>0</v>
      </c>
      <c r="X352" s="14" cm="1">
        <f t="array" ref="X352">SUMPRODUCT((J352:U352) *(($J$1:$U$1)&lt;=$X$1))</f>
        <v>0</v>
      </c>
      <c r="Y352">
        <f t="shared" si="45"/>
        <v>0</v>
      </c>
      <c r="Z352">
        <f t="shared" si="45"/>
        <v>0</v>
      </c>
      <c r="AA352">
        <f t="shared" si="46"/>
        <v>0</v>
      </c>
      <c r="AB352" s="8">
        <f t="shared" si="47"/>
        <v>0</v>
      </c>
      <c r="AC352">
        <f t="shared" si="48"/>
        <v>0</v>
      </c>
      <c r="AD352">
        <f t="shared" si="49"/>
        <v>0</v>
      </c>
      <c r="AE352">
        <f t="shared" si="50"/>
        <v>0</v>
      </c>
      <c r="AF352">
        <f t="shared" si="51"/>
        <v>0</v>
      </c>
      <c r="AG352">
        <f t="shared" si="52"/>
        <v>0</v>
      </c>
      <c r="AI352">
        <f t="shared" si="53"/>
        <v>0</v>
      </c>
    </row>
    <row r="353" spans="2:35" x14ac:dyDescent="0.25">
      <c r="B353">
        <v>20845</v>
      </c>
      <c r="C353" t="s">
        <v>97</v>
      </c>
      <c r="D353" s="1" t="s">
        <v>23</v>
      </c>
      <c r="E353" s="1" t="s">
        <v>535</v>
      </c>
      <c r="F353" s="1" t="s">
        <v>106</v>
      </c>
      <c r="G353" s="13">
        <v>0</v>
      </c>
      <c r="H353" s="1">
        <v>2018</v>
      </c>
      <c r="J353" s="1">
        <v>822.01999999999987</v>
      </c>
      <c r="K353" s="1">
        <v>0</v>
      </c>
      <c r="L353" s="1">
        <v>761.41000000000008</v>
      </c>
      <c r="M353" s="1">
        <v>946.51</v>
      </c>
      <c r="N353" s="1">
        <v>934.37000000000012</v>
      </c>
      <c r="O353" s="1">
        <v>0</v>
      </c>
      <c r="P353" s="1">
        <v>0</v>
      </c>
      <c r="Q353" s="1">
        <v>696.81000000000006</v>
      </c>
      <c r="R353" s="1">
        <v>355.96000000000004</v>
      </c>
      <c r="S353" s="1">
        <v>1351.97</v>
      </c>
      <c r="T353" s="1">
        <v>1231.1300000000001</v>
      </c>
      <c r="U353" s="1">
        <v>0</v>
      </c>
      <c r="W353" s="14" cm="1">
        <f t="array" ref="W353">INDEX(J353:U353, 1, MONTH($W$1))</f>
        <v>0</v>
      </c>
      <c r="X353" s="14" cm="1">
        <f t="array" ref="X353">SUMPRODUCT((J353:U353) *(($J$1:$U$1)&lt;=$X$1))</f>
        <v>7100.18</v>
      </c>
      <c r="Y353">
        <f t="shared" si="45"/>
        <v>0</v>
      </c>
      <c r="Z353">
        <f t="shared" si="45"/>
        <v>1</v>
      </c>
      <c r="AA353">
        <f t="shared" si="46"/>
        <v>0</v>
      </c>
      <c r="AB353" s="8">
        <f t="shared" si="47"/>
        <v>1</v>
      </c>
      <c r="AC353">
        <f t="shared" si="48"/>
        <v>7100.18</v>
      </c>
      <c r="AD353">
        <f t="shared" si="49"/>
        <v>0</v>
      </c>
      <c r="AE353">
        <f t="shared" si="50"/>
        <v>0</v>
      </c>
      <c r="AF353">
        <f t="shared" si="51"/>
        <v>0</v>
      </c>
      <c r="AG353">
        <f t="shared" si="52"/>
        <v>0</v>
      </c>
      <c r="AI353">
        <f t="shared" si="53"/>
        <v>7100.18</v>
      </c>
    </row>
    <row r="354" spans="2:35" x14ac:dyDescent="0.25">
      <c r="B354">
        <v>20846</v>
      </c>
      <c r="C354" t="s">
        <v>832</v>
      </c>
      <c r="D354" s="1" t="s">
        <v>23</v>
      </c>
      <c r="E354" s="1" t="s">
        <v>535</v>
      </c>
      <c r="F354" s="1" t="s">
        <v>106</v>
      </c>
      <c r="G354" s="13">
        <v>0</v>
      </c>
      <c r="H354" s="1">
        <v>2018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W354" s="14" cm="1">
        <f t="array" ref="W354">INDEX(J354:U354, 1, MONTH($W$1))</f>
        <v>0</v>
      </c>
      <c r="X354" s="14" cm="1">
        <f t="array" ref="X354">SUMPRODUCT((J354:U354) *(($J$1:$U$1)&lt;=$X$1))</f>
        <v>0</v>
      </c>
      <c r="Y354">
        <f t="shared" si="45"/>
        <v>0</v>
      </c>
      <c r="Z354">
        <f t="shared" si="45"/>
        <v>0</v>
      </c>
      <c r="AA354">
        <f t="shared" si="46"/>
        <v>0</v>
      </c>
      <c r="AB354" s="8">
        <f t="shared" si="47"/>
        <v>0</v>
      </c>
      <c r="AC354">
        <f t="shared" si="48"/>
        <v>0</v>
      </c>
      <c r="AD354">
        <f t="shared" si="49"/>
        <v>0</v>
      </c>
      <c r="AE354">
        <f t="shared" si="50"/>
        <v>0</v>
      </c>
      <c r="AF354">
        <f t="shared" si="51"/>
        <v>0</v>
      </c>
      <c r="AG354">
        <f t="shared" si="52"/>
        <v>0</v>
      </c>
      <c r="AI354">
        <f t="shared" si="53"/>
        <v>0</v>
      </c>
    </row>
    <row r="355" spans="2:35" x14ac:dyDescent="0.25">
      <c r="B355" s="1">
        <v>20847</v>
      </c>
      <c r="C355" s="1" t="s">
        <v>316</v>
      </c>
      <c r="D355" s="1" t="s">
        <v>23</v>
      </c>
      <c r="E355" s="1" t="s">
        <v>620</v>
      </c>
      <c r="F355" s="1" t="s">
        <v>620</v>
      </c>
      <c r="G355" s="13">
        <v>0</v>
      </c>
      <c r="H355" s="1">
        <v>2018</v>
      </c>
      <c r="J355" s="1">
        <v>225.92999999999998</v>
      </c>
      <c r="K355" s="1">
        <v>99.699999999999989</v>
      </c>
      <c r="L355" s="1">
        <v>0</v>
      </c>
      <c r="M355" s="1">
        <v>0</v>
      </c>
      <c r="N355" s="1">
        <v>272.94000000000005</v>
      </c>
      <c r="O355" s="1">
        <v>234</v>
      </c>
      <c r="P355" s="1">
        <v>194.22999999999996</v>
      </c>
      <c r="Q355" s="1">
        <v>0</v>
      </c>
      <c r="R355" s="1">
        <v>0</v>
      </c>
      <c r="S355" s="1">
        <v>192.44</v>
      </c>
      <c r="T355" s="1">
        <v>402.43</v>
      </c>
      <c r="U355" s="1">
        <v>0</v>
      </c>
      <c r="W355" s="14" cm="1">
        <f t="array" ref="W355">INDEX(J355:U355, 1, MONTH($W$1))</f>
        <v>0</v>
      </c>
      <c r="X355" s="14" cm="1">
        <f t="array" ref="X355">SUMPRODUCT((J355:U355) *(($J$1:$U$1)&lt;=$X$1))</f>
        <v>1621.67</v>
      </c>
      <c r="Y355">
        <f t="shared" si="45"/>
        <v>0</v>
      </c>
      <c r="Z355">
        <f t="shared" si="45"/>
        <v>1</v>
      </c>
      <c r="AA355">
        <f t="shared" si="46"/>
        <v>0</v>
      </c>
      <c r="AB355" s="8">
        <f t="shared" si="47"/>
        <v>1</v>
      </c>
      <c r="AC355">
        <f t="shared" si="48"/>
        <v>1621.67</v>
      </c>
      <c r="AD355">
        <f t="shared" si="49"/>
        <v>0</v>
      </c>
      <c r="AE355">
        <f t="shared" si="50"/>
        <v>0</v>
      </c>
      <c r="AF355">
        <f t="shared" si="51"/>
        <v>0</v>
      </c>
      <c r="AG355">
        <f t="shared" si="52"/>
        <v>0</v>
      </c>
      <c r="AI355">
        <f t="shared" si="53"/>
        <v>1621.67</v>
      </c>
    </row>
    <row r="356" spans="2:35" x14ac:dyDescent="0.25">
      <c r="B356" s="1">
        <v>20848</v>
      </c>
      <c r="C356" s="1" t="s">
        <v>188</v>
      </c>
      <c r="D356" s="1" t="s">
        <v>23</v>
      </c>
      <c r="E356" s="1" t="s">
        <v>545</v>
      </c>
      <c r="F356" s="1" t="s">
        <v>545</v>
      </c>
      <c r="G356" s="13">
        <v>0</v>
      </c>
      <c r="H356" s="1">
        <v>2018</v>
      </c>
      <c r="J356" s="1">
        <v>3467.9300000000003</v>
      </c>
      <c r="K356" s="1">
        <v>6453.3599999999988</v>
      </c>
      <c r="L356" s="1">
        <v>6362.6399999999994</v>
      </c>
      <c r="M356" s="1">
        <v>3574.27</v>
      </c>
      <c r="N356" s="1">
        <v>7139.3899999999994</v>
      </c>
      <c r="O356" s="1">
        <v>4994.5900000000011</v>
      </c>
      <c r="P356" s="1">
        <v>4703.3499999999985</v>
      </c>
      <c r="Q356" s="1">
        <v>2359.66</v>
      </c>
      <c r="R356" s="1">
        <v>3945.8399999999997</v>
      </c>
      <c r="S356" s="1">
        <v>8754.8799999999992</v>
      </c>
      <c r="T356" s="1">
        <v>4368.37</v>
      </c>
      <c r="U356" s="1">
        <v>11023.93</v>
      </c>
      <c r="W356" s="14" cm="1">
        <f t="array" ref="W356">INDEX(J356:U356, 1, MONTH($W$1))</f>
        <v>11023.93</v>
      </c>
      <c r="X356" s="14" cm="1">
        <f t="array" ref="X356">SUMPRODUCT((J356:U356) *(($J$1:$U$1)&lt;=$X$1))</f>
        <v>67148.209999999992</v>
      </c>
      <c r="Y356">
        <f t="shared" si="45"/>
        <v>1</v>
      </c>
      <c r="Z356">
        <f t="shared" si="45"/>
        <v>1</v>
      </c>
      <c r="AA356">
        <f t="shared" si="46"/>
        <v>0</v>
      </c>
      <c r="AB356" s="8">
        <f t="shared" si="47"/>
        <v>1</v>
      </c>
      <c r="AC356">
        <f t="shared" si="48"/>
        <v>67148.209999999992</v>
      </c>
      <c r="AD356">
        <f t="shared" si="49"/>
        <v>0</v>
      </c>
      <c r="AE356">
        <f t="shared" si="50"/>
        <v>0</v>
      </c>
      <c r="AF356">
        <f t="shared" si="51"/>
        <v>0</v>
      </c>
      <c r="AG356">
        <f t="shared" si="52"/>
        <v>0</v>
      </c>
      <c r="AI356">
        <f t="shared" si="53"/>
        <v>67148.209999999992</v>
      </c>
    </row>
    <row r="357" spans="2:35" x14ac:dyDescent="0.25">
      <c r="B357" s="1">
        <v>20849</v>
      </c>
      <c r="C357" s="1" t="s">
        <v>693</v>
      </c>
      <c r="D357" s="1" t="s">
        <v>23</v>
      </c>
      <c r="E357" s="1" t="s">
        <v>535</v>
      </c>
      <c r="F357" s="1" t="s">
        <v>106</v>
      </c>
      <c r="G357" s="13">
        <v>0</v>
      </c>
      <c r="H357" s="1">
        <v>2018</v>
      </c>
      <c r="J357" s="1">
        <v>379.96999999999997</v>
      </c>
      <c r="K357" s="1">
        <v>228.98</v>
      </c>
      <c r="L357" s="1">
        <v>312.14000000000004</v>
      </c>
      <c r="M357" s="1">
        <v>616.21</v>
      </c>
      <c r="N357" s="1">
        <v>218.52</v>
      </c>
      <c r="O357" s="1">
        <v>323.73</v>
      </c>
      <c r="P357" s="1">
        <v>0</v>
      </c>
      <c r="Q357" s="1">
        <v>577.66</v>
      </c>
      <c r="R357" s="1">
        <v>170.47</v>
      </c>
      <c r="S357" s="1">
        <v>0</v>
      </c>
      <c r="T357" s="1">
        <v>344.02000000000004</v>
      </c>
      <c r="U357" s="1">
        <v>0</v>
      </c>
      <c r="W357" s="14" cm="1">
        <f t="array" ref="W357">INDEX(J357:U357, 1, MONTH($W$1))</f>
        <v>0</v>
      </c>
      <c r="X357" s="14" cm="1">
        <f t="array" ref="X357">SUMPRODUCT((J357:U357) *(($J$1:$U$1)&lt;=$X$1))</f>
        <v>3171.7</v>
      </c>
      <c r="Y357">
        <f t="shared" si="45"/>
        <v>0</v>
      </c>
      <c r="Z357">
        <f t="shared" si="45"/>
        <v>1</v>
      </c>
      <c r="AA357">
        <f t="shared" si="46"/>
        <v>0</v>
      </c>
      <c r="AB357" s="8">
        <f t="shared" si="47"/>
        <v>1</v>
      </c>
      <c r="AC357">
        <f t="shared" si="48"/>
        <v>3171.7</v>
      </c>
      <c r="AD357">
        <f t="shared" si="49"/>
        <v>0</v>
      </c>
      <c r="AE357">
        <f t="shared" si="50"/>
        <v>0</v>
      </c>
      <c r="AF357">
        <f t="shared" si="51"/>
        <v>0</v>
      </c>
      <c r="AG357">
        <f t="shared" si="52"/>
        <v>0</v>
      </c>
      <c r="AI357">
        <f t="shared" si="53"/>
        <v>3171.7</v>
      </c>
    </row>
    <row r="358" spans="2:35" x14ac:dyDescent="0.25">
      <c r="B358" s="1">
        <v>20850</v>
      </c>
      <c r="C358" s="1" t="s">
        <v>317</v>
      </c>
      <c r="D358" s="1" t="s">
        <v>23</v>
      </c>
      <c r="E358" s="1" t="s">
        <v>535</v>
      </c>
      <c r="F358" s="1" t="s">
        <v>106</v>
      </c>
      <c r="G358" s="13">
        <v>0</v>
      </c>
      <c r="H358" s="1">
        <v>2018</v>
      </c>
      <c r="J358" s="1">
        <v>0</v>
      </c>
      <c r="K358" s="1">
        <v>0</v>
      </c>
      <c r="L358" s="1">
        <v>0</v>
      </c>
      <c r="M358" s="1">
        <v>1026.6099999999999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947.35000000000014</v>
      </c>
      <c r="U358" s="1">
        <v>0</v>
      </c>
      <c r="W358" s="14" cm="1">
        <f t="array" ref="W358">INDEX(J358:U358, 1, MONTH($W$1))</f>
        <v>0</v>
      </c>
      <c r="X358" s="14" cm="1">
        <f t="array" ref="X358">SUMPRODUCT((J358:U358) *(($J$1:$U$1)&lt;=$X$1))</f>
        <v>1973.96</v>
      </c>
      <c r="Y358">
        <f t="shared" si="45"/>
        <v>0</v>
      </c>
      <c r="Z358">
        <f t="shared" si="45"/>
        <v>1</v>
      </c>
      <c r="AA358">
        <f t="shared" si="46"/>
        <v>0</v>
      </c>
      <c r="AB358" s="8">
        <f t="shared" si="47"/>
        <v>0</v>
      </c>
      <c r="AC358">
        <f t="shared" si="48"/>
        <v>0</v>
      </c>
      <c r="AD358">
        <f t="shared" si="49"/>
        <v>0</v>
      </c>
      <c r="AE358">
        <f t="shared" si="50"/>
        <v>0</v>
      </c>
      <c r="AF358">
        <f t="shared" si="51"/>
        <v>0</v>
      </c>
      <c r="AG358">
        <f t="shared" si="52"/>
        <v>0</v>
      </c>
      <c r="AI358">
        <f t="shared" si="53"/>
        <v>1973.96</v>
      </c>
    </row>
    <row r="359" spans="2:35" x14ac:dyDescent="0.25">
      <c r="B359" s="1">
        <v>20851</v>
      </c>
      <c r="C359" s="1" t="s">
        <v>318</v>
      </c>
      <c r="D359" s="1" t="s">
        <v>23</v>
      </c>
      <c r="E359" s="1" t="s">
        <v>535</v>
      </c>
      <c r="F359" s="1" t="s">
        <v>106</v>
      </c>
      <c r="G359" s="13">
        <v>0</v>
      </c>
      <c r="H359" s="1">
        <v>2020</v>
      </c>
      <c r="J359" s="1">
        <v>0</v>
      </c>
      <c r="K359" s="1">
        <v>710.64</v>
      </c>
      <c r="L359" s="1">
        <v>0</v>
      </c>
      <c r="M359" s="1">
        <v>0</v>
      </c>
      <c r="N359" s="1">
        <v>0</v>
      </c>
      <c r="O359" s="1">
        <v>0</v>
      </c>
      <c r="P359" s="1">
        <v>855.68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W359" s="14" cm="1">
        <f t="array" ref="W359">INDEX(J359:U359, 1, MONTH($W$1))</f>
        <v>0</v>
      </c>
      <c r="X359" s="14" cm="1">
        <f t="array" ref="X359">SUMPRODUCT((J359:U359) *(($J$1:$U$1)&lt;=$X$1))</f>
        <v>1566.32</v>
      </c>
      <c r="Y359">
        <f t="shared" si="45"/>
        <v>0</v>
      </c>
      <c r="Z359">
        <f t="shared" si="45"/>
        <v>1</v>
      </c>
      <c r="AA359">
        <f t="shared" si="46"/>
        <v>0</v>
      </c>
      <c r="AB359" s="8">
        <f t="shared" si="47"/>
        <v>0</v>
      </c>
      <c r="AC359">
        <f t="shared" si="48"/>
        <v>0</v>
      </c>
      <c r="AD359">
        <f t="shared" si="49"/>
        <v>0</v>
      </c>
      <c r="AE359">
        <f t="shared" si="50"/>
        <v>0</v>
      </c>
      <c r="AF359">
        <f t="shared" si="51"/>
        <v>0</v>
      </c>
      <c r="AG359">
        <f t="shared" si="52"/>
        <v>0</v>
      </c>
      <c r="AI359">
        <f t="shared" si="53"/>
        <v>1566.32</v>
      </c>
    </row>
    <row r="360" spans="2:35" x14ac:dyDescent="0.25">
      <c r="B360" s="1">
        <v>20852</v>
      </c>
      <c r="C360" s="1" t="s">
        <v>833</v>
      </c>
      <c r="D360" s="1" t="s">
        <v>23</v>
      </c>
      <c r="E360" s="1" t="s">
        <v>535</v>
      </c>
      <c r="F360" s="1" t="s">
        <v>106</v>
      </c>
      <c r="G360" s="13">
        <v>0</v>
      </c>
      <c r="H360" s="1">
        <v>2018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W360" s="14" cm="1">
        <f t="array" ref="W360">INDEX(J360:U360, 1, MONTH($W$1))</f>
        <v>0</v>
      </c>
      <c r="X360" s="14" cm="1">
        <f t="array" ref="X360">SUMPRODUCT((J360:U360) *(($J$1:$U$1)&lt;=$X$1))</f>
        <v>0</v>
      </c>
      <c r="Y360">
        <f t="shared" si="45"/>
        <v>0</v>
      </c>
      <c r="Z360">
        <f t="shared" si="45"/>
        <v>0</v>
      </c>
      <c r="AA360">
        <f t="shared" si="46"/>
        <v>0</v>
      </c>
      <c r="AB360" s="8">
        <f t="shared" si="47"/>
        <v>0</v>
      </c>
      <c r="AC360">
        <f t="shared" si="48"/>
        <v>0</v>
      </c>
      <c r="AD360">
        <f t="shared" si="49"/>
        <v>0</v>
      </c>
      <c r="AE360">
        <f t="shared" si="50"/>
        <v>0</v>
      </c>
      <c r="AF360">
        <f t="shared" si="51"/>
        <v>0</v>
      </c>
      <c r="AG360">
        <f t="shared" si="52"/>
        <v>0</v>
      </c>
      <c r="AI360">
        <f t="shared" si="53"/>
        <v>0</v>
      </c>
    </row>
    <row r="361" spans="2:35" x14ac:dyDescent="0.25">
      <c r="B361" s="1">
        <v>20853</v>
      </c>
      <c r="C361" s="1" t="s">
        <v>694</v>
      </c>
      <c r="D361" s="1" t="s">
        <v>23</v>
      </c>
      <c r="E361" s="1" t="s">
        <v>535</v>
      </c>
      <c r="F361" s="1" t="s">
        <v>106</v>
      </c>
      <c r="G361" s="13">
        <v>0</v>
      </c>
      <c r="H361" s="1">
        <v>2018</v>
      </c>
      <c r="J361" s="1">
        <v>1622.68</v>
      </c>
      <c r="K361" s="1">
        <v>0</v>
      </c>
      <c r="L361" s="1">
        <v>875.47</v>
      </c>
      <c r="M361" s="1">
        <v>0</v>
      </c>
      <c r="N361" s="1">
        <v>663.4</v>
      </c>
      <c r="O361" s="1">
        <v>427.64</v>
      </c>
      <c r="P361" s="1">
        <v>0</v>
      </c>
      <c r="Q361" s="1">
        <v>554.80000000000007</v>
      </c>
      <c r="R361" s="1">
        <v>0</v>
      </c>
      <c r="S361" s="1">
        <v>402.40999999999997</v>
      </c>
      <c r="T361" s="1">
        <v>0</v>
      </c>
      <c r="U361" s="1">
        <v>639.23</v>
      </c>
      <c r="W361" s="14" cm="1">
        <f t="array" ref="W361">INDEX(J361:U361, 1, MONTH($W$1))</f>
        <v>639.23</v>
      </c>
      <c r="X361" s="14" cm="1">
        <f t="array" ref="X361">SUMPRODUCT((J361:U361) *(($J$1:$U$1)&lt;=$X$1))</f>
        <v>5185.6299999999992</v>
      </c>
      <c r="Y361">
        <f t="shared" si="45"/>
        <v>1</v>
      </c>
      <c r="Z361">
        <f t="shared" si="45"/>
        <v>1</v>
      </c>
      <c r="AA361">
        <f t="shared" si="46"/>
        <v>0</v>
      </c>
      <c r="AB361" s="8">
        <f t="shared" si="47"/>
        <v>1</v>
      </c>
      <c r="AC361">
        <f t="shared" si="48"/>
        <v>5185.6299999999992</v>
      </c>
      <c r="AD361">
        <f t="shared" si="49"/>
        <v>0</v>
      </c>
      <c r="AE361">
        <f t="shared" si="50"/>
        <v>0</v>
      </c>
      <c r="AF361">
        <f t="shared" si="51"/>
        <v>0</v>
      </c>
      <c r="AG361">
        <f t="shared" si="52"/>
        <v>0</v>
      </c>
      <c r="AI361">
        <f t="shared" si="53"/>
        <v>5185.6299999999992</v>
      </c>
    </row>
    <row r="362" spans="2:35" x14ac:dyDescent="0.25">
      <c r="B362" s="1">
        <v>20854</v>
      </c>
      <c r="C362" s="1" t="s">
        <v>834</v>
      </c>
      <c r="D362" s="1" t="s">
        <v>23</v>
      </c>
      <c r="E362" s="1" t="s">
        <v>535</v>
      </c>
      <c r="F362" s="1" t="s">
        <v>106</v>
      </c>
      <c r="G362" s="13">
        <v>0</v>
      </c>
      <c r="H362" s="1">
        <v>2018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W362" s="14" cm="1">
        <f t="array" ref="W362">INDEX(J362:U362, 1, MONTH($W$1))</f>
        <v>0</v>
      </c>
      <c r="X362" s="14" cm="1">
        <f t="array" ref="X362">SUMPRODUCT((J362:U362) *(($J$1:$U$1)&lt;=$X$1))</f>
        <v>0</v>
      </c>
      <c r="Y362">
        <f t="shared" si="45"/>
        <v>0</v>
      </c>
      <c r="Z362">
        <f t="shared" si="45"/>
        <v>0</v>
      </c>
      <c r="AA362">
        <f t="shared" si="46"/>
        <v>0</v>
      </c>
      <c r="AB362" s="8">
        <f t="shared" si="47"/>
        <v>0</v>
      </c>
      <c r="AC362">
        <f t="shared" si="48"/>
        <v>0</v>
      </c>
      <c r="AD362">
        <f t="shared" si="49"/>
        <v>0</v>
      </c>
      <c r="AE362">
        <f t="shared" si="50"/>
        <v>0</v>
      </c>
      <c r="AF362">
        <f t="shared" si="51"/>
        <v>0</v>
      </c>
      <c r="AG362">
        <f t="shared" si="52"/>
        <v>0</v>
      </c>
      <c r="AI362">
        <f t="shared" si="53"/>
        <v>0</v>
      </c>
    </row>
    <row r="363" spans="2:35" x14ac:dyDescent="0.25">
      <c r="B363" s="1">
        <v>20855</v>
      </c>
      <c r="C363" s="1" t="s">
        <v>835</v>
      </c>
      <c r="D363" s="1" t="s">
        <v>23</v>
      </c>
      <c r="E363" s="1" t="s">
        <v>535</v>
      </c>
      <c r="F363" s="1" t="s">
        <v>106</v>
      </c>
      <c r="G363" s="13">
        <v>0</v>
      </c>
      <c r="H363" s="1">
        <v>2018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W363" s="14" cm="1">
        <f t="array" ref="W363">INDEX(J363:U363, 1, MONTH($W$1))</f>
        <v>0</v>
      </c>
      <c r="X363" s="14" cm="1">
        <f t="array" ref="X363">SUMPRODUCT((J363:U363) *(($J$1:$U$1)&lt;=$X$1))</f>
        <v>0</v>
      </c>
      <c r="Y363">
        <f t="shared" si="45"/>
        <v>0</v>
      </c>
      <c r="Z363">
        <f t="shared" si="45"/>
        <v>0</v>
      </c>
      <c r="AA363">
        <f t="shared" si="46"/>
        <v>0</v>
      </c>
      <c r="AB363" s="8">
        <f t="shared" si="47"/>
        <v>0</v>
      </c>
      <c r="AC363">
        <f t="shared" si="48"/>
        <v>0</v>
      </c>
      <c r="AD363">
        <f t="shared" si="49"/>
        <v>0</v>
      </c>
      <c r="AE363">
        <f t="shared" si="50"/>
        <v>0</v>
      </c>
      <c r="AF363">
        <f t="shared" si="51"/>
        <v>0</v>
      </c>
      <c r="AG363">
        <f t="shared" si="52"/>
        <v>0</v>
      </c>
      <c r="AI363">
        <f t="shared" si="53"/>
        <v>0</v>
      </c>
    </row>
    <row r="364" spans="2:35" x14ac:dyDescent="0.25">
      <c r="B364" s="1">
        <v>20856</v>
      </c>
      <c r="C364" s="1" t="s">
        <v>836</v>
      </c>
      <c r="D364" s="1" t="s">
        <v>23</v>
      </c>
      <c r="E364" s="1" t="s">
        <v>535</v>
      </c>
      <c r="F364" s="1" t="s">
        <v>106</v>
      </c>
      <c r="G364" s="13">
        <v>0</v>
      </c>
      <c r="H364" s="1">
        <v>2018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W364" s="14" cm="1">
        <f t="array" ref="W364">INDEX(J364:U364, 1, MONTH($W$1))</f>
        <v>0</v>
      </c>
      <c r="X364" s="14" cm="1">
        <f t="array" ref="X364">SUMPRODUCT((J364:U364) *(($J$1:$U$1)&lt;=$X$1))</f>
        <v>0</v>
      </c>
      <c r="Y364">
        <f t="shared" si="45"/>
        <v>0</v>
      </c>
      <c r="Z364">
        <f t="shared" si="45"/>
        <v>0</v>
      </c>
      <c r="AA364">
        <f t="shared" si="46"/>
        <v>0</v>
      </c>
      <c r="AB364" s="8">
        <f t="shared" si="47"/>
        <v>0</v>
      </c>
      <c r="AC364">
        <f t="shared" si="48"/>
        <v>0</v>
      </c>
      <c r="AD364">
        <f t="shared" si="49"/>
        <v>0</v>
      </c>
      <c r="AE364">
        <f t="shared" si="50"/>
        <v>0</v>
      </c>
      <c r="AF364">
        <f t="shared" si="51"/>
        <v>0</v>
      </c>
      <c r="AG364">
        <f t="shared" si="52"/>
        <v>0</v>
      </c>
      <c r="AI364">
        <f t="shared" si="53"/>
        <v>0</v>
      </c>
    </row>
    <row r="365" spans="2:35" x14ac:dyDescent="0.25">
      <c r="B365" s="1">
        <v>20857</v>
      </c>
      <c r="C365" s="1" t="s">
        <v>140</v>
      </c>
      <c r="D365" s="1" t="s">
        <v>23</v>
      </c>
      <c r="E365" s="1" t="s">
        <v>535</v>
      </c>
      <c r="F365" s="1" t="s">
        <v>106</v>
      </c>
      <c r="G365" s="13">
        <v>0</v>
      </c>
      <c r="H365" s="1">
        <v>2018</v>
      </c>
      <c r="J365" s="1">
        <v>0</v>
      </c>
      <c r="K365" s="1">
        <v>1415.0700000000002</v>
      </c>
      <c r="L365" s="1">
        <v>322.04000000000002</v>
      </c>
      <c r="M365" s="1">
        <v>819.36</v>
      </c>
      <c r="N365" s="1">
        <v>2707.09</v>
      </c>
      <c r="O365" s="1">
        <v>0</v>
      </c>
      <c r="P365" s="1">
        <v>797.7399999999999</v>
      </c>
      <c r="Q365" s="1">
        <v>526.71</v>
      </c>
      <c r="R365" s="1">
        <v>1359.3300000000002</v>
      </c>
      <c r="S365" s="1">
        <v>0</v>
      </c>
      <c r="T365" s="1">
        <v>1775.38</v>
      </c>
      <c r="U365" s="1">
        <v>334.2</v>
      </c>
      <c r="W365" s="14" cm="1">
        <f t="array" ref="W365">INDEX(J365:U365, 1, MONTH($W$1))</f>
        <v>334.2</v>
      </c>
      <c r="X365" s="14" cm="1">
        <f t="array" ref="X365">SUMPRODUCT((J365:U365) *(($J$1:$U$1)&lt;=$X$1))</f>
        <v>10056.920000000002</v>
      </c>
      <c r="Y365">
        <f t="shared" si="45"/>
        <v>1</v>
      </c>
      <c r="Z365">
        <f t="shared" si="45"/>
        <v>1</v>
      </c>
      <c r="AA365">
        <f t="shared" si="46"/>
        <v>0</v>
      </c>
      <c r="AB365" s="8">
        <f t="shared" si="47"/>
        <v>0</v>
      </c>
      <c r="AC365">
        <f t="shared" si="48"/>
        <v>0</v>
      </c>
      <c r="AD365">
        <f t="shared" si="49"/>
        <v>0</v>
      </c>
      <c r="AE365">
        <f t="shared" si="50"/>
        <v>0</v>
      </c>
      <c r="AF365">
        <f t="shared" si="51"/>
        <v>0</v>
      </c>
      <c r="AG365">
        <f t="shared" si="52"/>
        <v>0</v>
      </c>
      <c r="AI365">
        <f t="shared" si="53"/>
        <v>10056.920000000002</v>
      </c>
    </row>
    <row r="366" spans="2:35" x14ac:dyDescent="0.25">
      <c r="B366" s="1">
        <v>20858</v>
      </c>
      <c r="C366" s="1" t="s">
        <v>837</v>
      </c>
      <c r="D366" s="1" t="s">
        <v>23</v>
      </c>
      <c r="E366" s="1" t="s">
        <v>535</v>
      </c>
      <c r="F366" s="1" t="s">
        <v>106</v>
      </c>
      <c r="G366" s="13">
        <v>0</v>
      </c>
      <c r="H366" s="1">
        <v>2018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W366" s="14" cm="1">
        <f t="array" ref="W366">INDEX(J366:U366, 1, MONTH($W$1))</f>
        <v>0</v>
      </c>
      <c r="X366" s="14" cm="1">
        <f t="array" ref="X366">SUMPRODUCT((J366:U366) *(($J$1:$U$1)&lt;=$X$1))</f>
        <v>0</v>
      </c>
      <c r="Y366">
        <f t="shared" si="45"/>
        <v>0</v>
      </c>
      <c r="Z366">
        <f t="shared" si="45"/>
        <v>0</v>
      </c>
      <c r="AA366">
        <f t="shared" si="46"/>
        <v>0</v>
      </c>
      <c r="AB366" s="8">
        <f t="shared" si="47"/>
        <v>0</v>
      </c>
      <c r="AC366">
        <f t="shared" si="48"/>
        <v>0</v>
      </c>
      <c r="AD366">
        <f t="shared" si="49"/>
        <v>0</v>
      </c>
      <c r="AE366">
        <f t="shared" si="50"/>
        <v>0</v>
      </c>
      <c r="AF366">
        <f t="shared" si="51"/>
        <v>0</v>
      </c>
      <c r="AG366">
        <f t="shared" si="52"/>
        <v>0</v>
      </c>
      <c r="AI366">
        <f t="shared" si="53"/>
        <v>0</v>
      </c>
    </row>
    <row r="367" spans="2:35" x14ac:dyDescent="0.25">
      <c r="B367" s="1">
        <v>20859</v>
      </c>
      <c r="C367" s="1" t="s">
        <v>608</v>
      </c>
      <c r="D367" s="1" t="s">
        <v>23</v>
      </c>
      <c r="E367" s="1" t="s">
        <v>535</v>
      </c>
      <c r="F367" s="1" t="s">
        <v>106</v>
      </c>
      <c r="G367" s="13">
        <v>0</v>
      </c>
      <c r="H367" s="1">
        <v>2018</v>
      </c>
      <c r="J367" s="1">
        <v>0</v>
      </c>
      <c r="K367" s="1">
        <v>0</v>
      </c>
      <c r="L367" s="1">
        <v>65.38</v>
      </c>
      <c r="M367" s="1">
        <v>0</v>
      </c>
      <c r="N367" s="1">
        <v>0</v>
      </c>
      <c r="O367" s="1">
        <v>161.35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97.6</v>
      </c>
      <c r="W367" s="14" cm="1">
        <f t="array" ref="W367">INDEX(J367:U367, 1, MONTH($W$1))</f>
        <v>97.6</v>
      </c>
      <c r="X367" s="14" cm="1">
        <f t="array" ref="X367">SUMPRODUCT((J367:U367) *(($J$1:$U$1)&lt;=$X$1))</f>
        <v>324.33</v>
      </c>
      <c r="Y367">
        <f t="shared" si="45"/>
        <v>1</v>
      </c>
      <c r="Z367">
        <f t="shared" si="45"/>
        <v>1</v>
      </c>
      <c r="AA367">
        <f t="shared" si="46"/>
        <v>0</v>
      </c>
      <c r="AB367" s="8">
        <f t="shared" si="47"/>
        <v>0</v>
      </c>
      <c r="AC367">
        <f t="shared" si="48"/>
        <v>0</v>
      </c>
      <c r="AD367">
        <f t="shared" si="49"/>
        <v>0</v>
      </c>
      <c r="AE367">
        <f t="shared" si="50"/>
        <v>0</v>
      </c>
      <c r="AF367">
        <f t="shared" si="51"/>
        <v>0</v>
      </c>
      <c r="AG367">
        <f t="shared" si="52"/>
        <v>0</v>
      </c>
      <c r="AI367">
        <f t="shared" si="53"/>
        <v>324.33</v>
      </c>
    </row>
    <row r="368" spans="2:35" x14ac:dyDescent="0.25">
      <c r="B368" s="1">
        <v>20860</v>
      </c>
      <c r="C368" s="1" t="s">
        <v>838</v>
      </c>
      <c r="D368" s="1" t="s">
        <v>23</v>
      </c>
      <c r="E368" s="1" t="s">
        <v>535</v>
      </c>
      <c r="F368" s="1" t="s">
        <v>106</v>
      </c>
      <c r="G368" s="13">
        <v>0</v>
      </c>
      <c r="H368" s="1">
        <v>2018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W368" s="14" cm="1">
        <f t="array" ref="W368">INDEX(J368:U368, 1, MONTH($W$1))</f>
        <v>0</v>
      </c>
      <c r="X368" s="14" cm="1">
        <f t="array" ref="X368">SUMPRODUCT((J368:U368) *(($J$1:$U$1)&lt;=$X$1))</f>
        <v>0</v>
      </c>
      <c r="Y368">
        <f t="shared" si="45"/>
        <v>0</v>
      </c>
      <c r="Z368">
        <f t="shared" si="45"/>
        <v>0</v>
      </c>
      <c r="AA368">
        <f t="shared" si="46"/>
        <v>0</v>
      </c>
      <c r="AB368" s="8">
        <f t="shared" si="47"/>
        <v>0</v>
      </c>
      <c r="AC368">
        <f t="shared" si="48"/>
        <v>0</v>
      </c>
      <c r="AD368">
        <f t="shared" si="49"/>
        <v>0</v>
      </c>
      <c r="AE368">
        <f t="shared" si="50"/>
        <v>0</v>
      </c>
      <c r="AF368">
        <f t="shared" si="51"/>
        <v>0</v>
      </c>
      <c r="AG368">
        <f t="shared" si="52"/>
        <v>0</v>
      </c>
      <c r="AI368">
        <f t="shared" si="53"/>
        <v>0</v>
      </c>
    </row>
    <row r="369" spans="2:35" x14ac:dyDescent="0.25">
      <c r="B369" s="1">
        <v>20861</v>
      </c>
      <c r="C369" s="1" t="s">
        <v>319</v>
      </c>
      <c r="D369" s="1" t="s">
        <v>23</v>
      </c>
      <c r="E369" s="1" t="s">
        <v>545</v>
      </c>
      <c r="F369" s="1" t="s">
        <v>545</v>
      </c>
      <c r="G369" s="13">
        <v>0</v>
      </c>
      <c r="H369" s="1">
        <v>2018</v>
      </c>
      <c r="J369" s="1">
        <v>639.75</v>
      </c>
      <c r="K369" s="1">
        <v>0</v>
      </c>
      <c r="L369" s="1">
        <v>1180.01</v>
      </c>
      <c r="M369" s="1">
        <v>407.87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793.73</v>
      </c>
      <c r="U369" s="1">
        <v>0</v>
      </c>
      <c r="W369" s="14" cm="1">
        <f t="array" ref="W369">INDEX(J369:U369, 1, MONTH($W$1))</f>
        <v>0</v>
      </c>
      <c r="X369" s="14" cm="1">
        <f t="array" ref="X369">SUMPRODUCT((J369:U369) *(($J$1:$U$1)&lt;=$X$1))</f>
        <v>3021.36</v>
      </c>
      <c r="Y369">
        <f t="shared" si="45"/>
        <v>0</v>
      </c>
      <c r="Z369">
        <f t="shared" si="45"/>
        <v>1</v>
      </c>
      <c r="AA369">
        <f t="shared" si="46"/>
        <v>0</v>
      </c>
      <c r="AB369" s="8">
        <f t="shared" si="47"/>
        <v>1</v>
      </c>
      <c r="AC369">
        <f t="shared" si="48"/>
        <v>3021.36</v>
      </c>
      <c r="AD369">
        <f t="shared" si="49"/>
        <v>0</v>
      </c>
      <c r="AE369">
        <f t="shared" si="50"/>
        <v>0</v>
      </c>
      <c r="AF369">
        <f t="shared" si="51"/>
        <v>0</v>
      </c>
      <c r="AG369">
        <f t="shared" si="52"/>
        <v>0</v>
      </c>
      <c r="AI369">
        <f t="shared" si="53"/>
        <v>3021.36</v>
      </c>
    </row>
    <row r="370" spans="2:35" x14ac:dyDescent="0.25">
      <c r="B370" s="1">
        <v>20862</v>
      </c>
      <c r="C370" s="1" t="s">
        <v>609</v>
      </c>
      <c r="D370" s="1" t="s">
        <v>23</v>
      </c>
      <c r="E370" s="1" t="s">
        <v>535</v>
      </c>
      <c r="F370" s="1" t="s">
        <v>106</v>
      </c>
      <c r="G370" s="13">
        <v>0</v>
      </c>
      <c r="H370" s="1">
        <v>2019</v>
      </c>
      <c r="J370" s="1">
        <v>-179.7</v>
      </c>
      <c r="K370" s="1">
        <v>302.87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325.48</v>
      </c>
      <c r="U370" s="1">
        <v>0</v>
      </c>
      <c r="W370" s="14" cm="1">
        <f t="array" ref="W370">INDEX(J370:U370, 1, MONTH($W$1))</f>
        <v>0</v>
      </c>
      <c r="X370" s="14" cm="1">
        <f t="array" ref="X370">SUMPRODUCT((J370:U370) *(($J$1:$U$1)&lt;=$X$1))</f>
        <v>448.65000000000003</v>
      </c>
      <c r="Y370">
        <f t="shared" si="45"/>
        <v>0</v>
      </c>
      <c r="Z370">
        <f t="shared" si="45"/>
        <v>1</v>
      </c>
      <c r="AA370">
        <f t="shared" si="46"/>
        <v>0</v>
      </c>
      <c r="AB370" s="8">
        <f t="shared" si="47"/>
        <v>0</v>
      </c>
      <c r="AC370">
        <f t="shared" si="48"/>
        <v>0</v>
      </c>
      <c r="AD370">
        <f t="shared" si="49"/>
        <v>0</v>
      </c>
      <c r="AE370">
        <f t="shared" si="50"/>
        <v>0</v>
      </c>
      <c r="AF370">
        <f t="shared" si="51"/>
        <v>0</v>
      </c>
      <c r="AG370">
        <f t="shared" si="52"/>
        <v>0</v>
      </c>
      <c r="AI370">
        <f t="shared" si="53"/>
        <v>448.65000000000003</v>
      </c>
    </row>
    <row r="371" spans="2:35" x14ac:dyDescent="0.25">
      <c r="B371" s="1">
        <v>20863</v>
      </c>
      <c r="C371" s="1" t="s">
        <v>839</v>
      </c>
      <c r="D371" s="1" t="s">
        <v>23</v>
      </c>
      <c r="E371" s="1" t="s">
        <v>535</v>
      </c>
      <c r="F371" s="1" t="s">
        <v>106</v>
      </c>
      <c r="G371" s="13">
        <v>0</v>
      </c>
      <c r="H371" s="1">
        <v>2019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W371" s="14" cm="1">
        <f t="array" ref="W371">INDEX(J371:U371, 1, MONTH($W$1))</f>
        <v>0</v>
      </c>
      <c r="X371" s="14" cm="1">
        <f t="array" ref="X371">SUMPRODUCT((J371:U371) *(($J$1:$U$1)&lt;=$X$1))</f>
        <v>0</v>
      </c>
      <c r="Y371">
        <f t="shared" si="45"/>
        <v>0</v>
      </c>
      <c r="Z371">
        <f t="shared" si="45"/>
        <v>0</v>
      </c>
      <c r="AA371">
        <f t="shared" si="46"/>
        <v>0</v>
      </c>
      <c r="AB371" s="8">
        <f t="shared" si="47"/>
        <v>0</v>
      </c>
      <c r="AC371">
        <f t="shared" si="48"/>
        <v>0</v>
      </c>
      <c r="AD371">
        <f t="shared" si="49"/>
        <v>0</v>
      </c>
      <c r="AE371">
        <f t="shared" si="50"/>
        <v>0</v>
      </c>
      <c r="AF371">
        <f t="shared" si="51"/>
        <v>0</v>
      </c>
      <c r="AG371">
        <f t="shared" si="52"/>
        <v>0</v>
      </c>
      <c r="AI371">
        <f t="shared" si="53"/>
        <v>0</v>
      </c>
    </row>
    <row r="372" spans="2:35" x14ac:dyDescent="0.25">
      <c r="B372" s="1">
        <v>20864</v>
      </c>
      <c r="C372" s="1" t="s">
        <v>840</v>
      </c>
      <c r="D372" s="1" t="s">
        <v>23</v>
      </c>
      <c r="E372" s="1" t="s">
        <v>535</v>
      </c>
      <c r="F372" s="1" t="s">
        <v>106</v>
      </c>
      <c r="G372" s="13">
        <v>0</v>
      </c>
      <c r="H372" s="1">
        <v>2019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W372" s="14" cm="1">
        <f t="array" ref="W372">INDEX(J372:U372, 1, MONTH($W$1))</f>
        <v>0</v>
      </c>
      <c r="X372" s="14" cm="1">
        <f t="array" ref="X372">SUMPRODUCT((J372:U372) *(($J$1:$U$1)&lt;=$X$1))</f>
        <v>0</v>
      </c>
      <c r="Y372">
        <f t="shared" si="45"/>
        <v>0</v>
      </c>
      <c r="Z372">
        <f t="shared" si="45"/>
        <v>0</v>
      </c>
      <c r="AA372">
        <f t="shared" si="46"/>
        <v>0</v>
      </c>
      <c r="AB372" s="8">
        <f t="shared" si="47"/>
        <v>0</v>
      </c>
      <c r="AC372">
        <f t="shared" si="48"/>
        <v>0</v>
      </c>
      <c r="AD372">
        <f t="shared" si="49"/>
        <v>0</v>
      </c>
      <c r="AE372">
        <f t="shared" si="50"/>
        <v>0</v>
      </c>
      <c r="AF372">
        <f t="shared" si="51"/>
        <v>0</v>
      </c>
      <c r="AG372">
        <f t="shared" si="52"/>
        <v>0</v>
      </c>
      <c r="AI372">
        <f t="shared" si="53"/>
        <v>0</v>
      </c>
    </row>
    <row r="373" spans="2:35" x14ac:dyDescent="0.25">
      <c r="B373" s="1">
        <v>20865</v>
      </c>
      <c r="C373" s="1" t="s">
        <v>841</v>
      </c>
      <c r="D373" s="1" t="s">
        <v>36</v>
      </c>
      <c r="E373" s="1" t="s">
        <v>535</v>
      </c>
      <c r="F373" s="1" t="s">
        <v>106</v>
      </c>
      <c r="G373" s="13">
        <v>0</v>
      </c>
      <c r="H373" s="1">
        <v>2019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W373" s="14" cm="1">
        <f t="array" ref="W373">INDEX(J373:U373, 1, MONTH($W$1))</f>
        <v>0</v>
      </c>
      <c r="X373" s="14" cm="1">
        <f t="array" ref="X373">SUMPRODUCT((J373:U373) *(($J$1:$U$1)&lt;=$X$1))</f>
        <v>0</v>
      </c>
      <c r="Y373">
        <f t="shared" si="45"/>
        <v>0</v>
      </c>
      <c r="Z373">
        <f t="shared" si="45"/>
        <v>0</v>
      </c>
      <c r="AA373">
        <f t="shared" si="46"/>
        <v>0</v>
      </c>
      <c r="AB373" s="8">
        <f t="shared" si="47"/>
        <v>0</v>
      </c>
      <c r="AC373">
        <f t="shared" si="48"/>
        <v>0</v>
      </c>
      <c r="AD373">
        <f t="shared" si="49"/>
        <v>0</v>
      </c>
      <c r="AE373">
        <f t="shared" si="50"/>
        <v>0</v>
      </c>
      <c r="AF373">
        <f t="shared" si="51"/>
        <v>0</v>
      </c>
      <c r="AG373">
        <f t="shared" si="52"/>
        <v>0</v>
      </c>
      <c r="AI373">
        <f t="shared" si="53"/>
        <v>0</v>
      </c>
    </row>
    <row r="374" spans="2:35" x14ac:dyDescent="0.25">
      <c r="B374" s="1">
        <v>20866</v>
      </c>
      <c r="C374" s="1" t="s">
        <v>212</v>
      </c>
      <c r="D374" s="1" t="s">
        <v>23</v>
      </c>
      <c r="E374" s="1" t="s">
        <v>535</v>
      </c>
      <c r="F374" s="1" t="s">
        <v>106</v>
      </c>
      <c r="G374" s="13">
        <v>0</v>
      </c>
      <c r="H374" s="1">
        <v>2019</v>
      </c>
      <c r="J374" s="1">
        <v>342.6</v>
      </c>
      <c r="K374" s="1">
        <v>74.62</v>
      </c>
      <c r="L374" s="1">
        <v>1558.45</v>
      </c>
      <c r="M374" s="1">
        <v>216.9</v>
      </c>
      <c r="N374" s="1">
        <v>724.87</v>
      </c>
      <c r="O374" s="1">
        <v>0</v>
      </c>
      <c r="P374" s="1">
        <v>0</v>
      </c>
      <c r="Q374" s="1">
        <v>0</v>
      </c>
      <c r="R374" s="1">
        <v>203.07999999999998</v>
      </c>
      <c r="S374" s="1">
        <v>637.9</v>
      </c>
      <c r="T374" s="1">
        <v>320.95</v>
      </c>
      <c r="U374" s="1">
        <v>0</v>
      </c>
      <c r="W374" s="14" cm="1">
        <f t="array" ref="W374">INDEX(J374:U374, 1, MONTH($W$1))</f>
        <v>0</v>
      </c>
      <c r="X374" s="14" cm="1">
        <f t="array" ref="X374">SUMPRODUCT((J374:U374) *(($J$1:$U$1)&lt;=$X$1))</f>
        <v>4079.37</v>
      </c>
      <c r="Y374">
        <f t="shared" si="45"/>
        <v>0</v>
      </c>
      <c r="Z374">
        <f t="shared" si="45"/>
        <v>1</v>
      </c>
      <c r="AA374">
        <f t="shared" si="46"/>
        <v>0</v>
      </c>
      <c r="AB374" s="8">
        <f t="shared" si="47"/>
        <v>1</v>
      </c>
      <c r="AC374">
        <f t="shared" si="48"/>
        <v>4079.37</v>
      </c>
      <c r="AD374">
        <f t="shared" si="49"/>
        <v>0</v>
      </c>
      <c r="AE374">
        <f t="shared" si="50"/>
        <v>0</v>
      </c>
      <c r="AF374">
        <f t="shared" si="51"/>
        <v>0</v>
      </c>
      <c r="AG374">
        <f t="shared" si="52"/>
        <v>0</v>
      </c>
      <c r="AI374">
        <f t="shared" si="53"/>
        <v>4079.37</v>
      </c>
    </row>
    <row r="375" spans="2:35" x14ac:dyDescent="0.25">
      <c r="B375" s="1">
        <v>20868</v>
      </c>
      <c r="C375" s="1" t="s">
        <v>842</v>
      </c>
      <c r="D375" s="1" t="s">
        <v>23</v>
      </c>
      <c r="E375" s="1" t="s">
        <v>535</v>
      </c>
      <c r="F375" s="1" t="s">
        <v>106</v>
      </c>
      <c r="G375" s="13">
        <v>0</v>
      </c>
      <c r="H375" s="1">
        <v>2019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W375" s="14" cm="1">
        <f t="array" ref="W375">INDEX(J375:U375, 1, MONTH($W$1))</f>
        <v>0</v>
      </c>
      <c r="X375" s="14" cm="1">
        <f t="array" ref="X375">SUMPRODUCT((J375:U375) *(($J$1:$U$1)&lt;=$X$1))</f>
        <v>0</v>
      </c>
      <c r="Y375">
        <f t="shared" si="45"/>
        <v>0</v>
      </c>
      <c r="Z375">
        <f t="shared" si="45"/>
        <v>0</v>
      </c>
      <c r="AA375">
        <f t="shared" si="46"/>
        <v>0</v>
      </c>
      <c r="AB375" s="8">
        <f t="shared" si="47"/>
        <v>0</v>
      </c>
      <c r="AC375">
        <f t="shared" si="48"/>
        <v>0</v>
      </c>
      <c r="AD375">
        <f t="shared" si="49"/>
        <v>0</v>
      </c>
      <c r="AE375">
        <f t="shared" si="50"/>
        <v>0</v>
      </c>
      <c r="AF375">
        <f t="shared" si="51"/>
        <v>0</v>
      </c>
      <c r="AG375">
        <f t="shared" si="52"/>
        <v>0</v>
      </c>
      <c r="AI375">
        <f t="shared" si="53"/>
        <v>0</v>
      </c>
    </row>
    <row r="376" spans="2:35" x14ac:dyDescent="0.25">
      <c r="B376" s="1">
        <v>20869</v>
      </c>
      <c r="C376" s="1" t="s">
        <v>843</v>
      </c>
      <c r="D376" s="1" t="s">
        <v>23</v>
      </c>
      <c r="E376" s="1" t="s">
        <v>535</v>
      </c>
      <c r="F376" s="1" t="s">
        <v>106</v>
      </c>
      <c r="G376" s="13">
        <v>0</v>
      </c>
      <c r="H376" s="1">
        <v>2019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W376" s="14" cm="1">
        <f t="array" ref="W376">INDEX(J376:U376, 1, MONTH($W$1))</f>
        <v>0</v>
      </c>
      <c r="X376" s="14" cm="1">
        <f t="array" ref="X376">SUMPRODUCT((J376:U376) *(($J$1:$U$1)&lt;=$X$1))</f>
        <v>0</v>
      </c>
      <c r="Y376">
        <f t="shared" si="45"/>
        <v>0</v>
      </c>
      <c r="Z376">
        <f t="shared" si="45"/>
        <v>0</v>
      </c>
      <c r="AA376">
        <f t="shared" si="46"/>
        <v>0</v>
      </c>
      <c r="AB376" s="8">
        <f t="shared" si="47"/>
        <v>0</v>
      </c>
      <c r="AC376">
        <f t="shared" si="48"/>
        <v>0</v>
      </c>
      <c r="AD376">
        <f t="shared" si="49"/>
        <v>0</v>
      </c>
      <c r="AE376">
        <f t="shared" si="50"/>
        <v>0</v>
      </c>
      <c r="AF376">
        <f t="shared" si="51"/>
        <v>0</v>
      </c>
      <c r="AG376">
        <f t="shared" si="52"/>
        <v>0</v>
      </c>
      <c r="AI376">
        <f t="shared" si="53"/>
        <v>0</v>
      </c>
    </row>
    <row r="377" spans="2:35" x14ac:dyDescent="0.25">
      <c r="B377" s="1">
        <v>20870</v>
      </c>
      <c r="C377" s="1" t="s">
        <v>844</v>
      </c>
      <c r="D377" s="1" t="s">
        <v>23</v>
      </c>
      <c r="E377" s="1" t="s">
        <v>535</v>
      </c>
      <c r="F377" s="1" t="s">
        <v>106</v>
      </c>
      <c r="G377" s="13">
        <v>0</v>
      </c>
      <c r="H377" s="1">
        <v>2019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W377" s="14" cm="1">
        <f t="array" ref="W377">INDEX(J377:U377, 1, MONTH($W$1))</f>
        <v>0</v>
      </c>
      <c r="X377" s="14" cm="1">
        <f t="array" ref="X377">SUMPRODUCT((J377:U377) *(($J$1:$U$1)&lt;=$X$1))</f>
        <v>0</v>
      </c>
      <c r="Y377">
        <f t="shared" si="45"/>
        <v>0</v>
      </c>
      <c r="Z377">
        <f t="shared" si="45"/>
        <v>0</v>
      </c>
      <c r="AA377">
        <f t="shared" si="46"/>
        <v>0</v>
      </c>
      <c r="AB377" s="8">
        <f t="shared" si="47"/>
        <v>0</v>
      </c>
      <c r="AC377">
        <f t="shared" si="48"/>
        <v>0</v>
      </c>
      <c r="AD377">
        <f t="shared" si="49"/>
        <v>0</v>
      </c>
      <c r="AE377">
        <f t="shared" si="50"/>
        <v>0</v>
      </c>
      <c r="AF377">
        <f t="shared" si="51"/>
        <v>0</v>
      </c>
      <c r="AG377">
        <f t="shared" si="52"/>
        <v>0</v>
      </c>
      <c r="AI377">
        <f t="shared" si="53"/>
        <v>0</v>
      </c>
    </row>
    <row r="378" spans="2:35" x14ac:dyDescent="0.25">
      <c r="B378" s="1">
        <v>20871</v>
      </c>
      <c r="C378" s="1" t="s">
        <v>610</v>
      </c>
      <c r="D378" s="1" t="s">
        <v>23</v>
      </c>
      <c r="E378" s="1" t="s">
        <v>535</v>
      </c>
      <c r="F378" s="1" t="s">
        <v>106</v>
      </c>
      <c r="G378" s="13">
        <v>0</v>
      </c>
      <c r="H378" s="1">
        <v>2019</v>
      </c>
      <c r="J378" s="1">
        <v>322.5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W378" s="14" cm="1">
        <f t="array" ref="W378">INDEX(J378:U378, 1, MONTH($W$1))</f>
        <v>0</v>
      </c>
      <c r="X378" s="14" cm="1">
        <f t="array" ref="X378">SUMPRODUCT((J378:U378) *(($J$1:$U$1)&lt;=$X$1))</f>
        <v>322.5</v>
      </c>
      <c r="Y378">
        <f t="shared" si="45"/>
        <v>0</v>
      </c>
      <c r="Z378">
        <f t="shared" si="45"/>
        <v>1</v>
      </c>
      <c r="AA378">
        <f t="shared" si="46"/>
        <v>0</v>
      </c>
      <c r="AB378" s="8">
        <f t="shared" si="47"/>
        <v>1</v>
      </c>
      <c r="AC378">
        <f t="shared" si="48"/>
        <v>322.5</v>
      </c>
      <c r="AD378">
        <f t="shared" si="49"/>
        <v>0</v>
      </c>
      <c r="AE378">
        <f t="shared" si="50"/>
        <v>0</v>
      </c>
      <c r="AF378">
        <f t="shared" si="51"/>
        <v>0</v>
      </c>
      <c r="AG378">
        <f t="shared" si="52"/>
        <v>0</v>
      </c>
      <c r="AI378">
        <f t="shared" si="53"/>
        <v>322.5</v>
      </c>
    </row>
    <row r="379" spans="2:35" x14ac:dyDescent="0.25">
      <c r="B379" s="1">
        <v>20872</v>
      </c>
      <c r="C379" s="1" t="s">
        <v>90</v>
      </c>
      <c r="D379" s="1" t="s">
        <v>23</v>
      </c>
      <c r="E379" s="1" t="s">
        <v>535</v>
      </c>
      <c r="F379" s="1" t="s">
        <v>106</v>
      </c>
      <c r="G379" s="13">
        <v>0</v>
      </c>
      <c r="H379" s="1">
        <v>2019</v>
      </c>
      <c r="J379" s="1">
        <v>2660.88</v>
      </c>
      <c r="K379" s="1">
        <v>3237.4600000000005</v>
      </c>
      <c r="L379" s="1">
        <v>2418.2199999999998</v>
      </c>
      <c r="M379" s="1">
        <v>0</v>
      </c>
      <c r="N379" s="1">
        <v>8572.8300000000017</v>
      </c>
      <c r="O379" s="1">
        <v>3138.17</v>
      </c>
      <c r="P379" s="1">
        <v>0</v>
      </c>
      <c r="Q379" s="1">
        <v>4123.59</v>
      </c>
      <c r="R379" s="1">
        <v>0</v>
      </c>
      <c r="S379" s="1">
        <v>0</v>
      </c>
      <c r="T379" s="1">
        <v>4838.41</v>
      </c>
      <c r="U379" s="1">
        <v>0</v>
      </c>
      <c r="W379" s="14" cm="1">
        <f t="array" ref="W379">INDEX(J379:U379, 1, MONTH($W$1))</f>
        <v>0</v>
      </c>
      <c r="X379" s="14" cm="1">
        <f t="array" ref="X379">SUMPRODUCT((J379:U379) *(($J$1:$U$1)&lt;=$X$1))</f>
        <v>28989.559999999998</v>
      </c>
      <c r="Y379">
        <f t="shared" si="45"/>
        <v>0</v>
      </c>
      <c r="Z379">
        <f t="shared" si="45"/>
        <v>1</v>
      </c>
      <c r="AA379">
        <f t="shared" si="46"/>
        <v>0</v>
      </c>
      <c r="AB379" s="8">
        <f t="shared" si="47"/>
        <v>1</v>
      </c>
      <c r="AC379">
        <f t="shared" si="48"/>
        <v>28989.559999999998</v>
      </c>
      <c r="AD379">
        <f t="shared" si="49"/>
        <v>0</v>
      </c>
      <c r="AE379">
        <f t="shared" si="50"/>
        <v>0</v>
      </c>
      <c r="AF379">
        <f t="shared" si="51"/>
        <v>0</v>
      </c>
      <c r="AG379">
        <f t="shared" si="52"/>
        <v>0</v>
      </c>
      <c r="AI379">
        <f t="shared" si="53"/>
        <v>28989.559999999998</v>
      </c>
    </row>
    <row r="380" spans="2:35" x14ac:dyDescent="0.25">
      <c r="B380" s="1">
        <v>20873</v>
      </c>
      <c r="C380" s="1" t="s">
        <v>845</v>
      </c>
      <c r="D380" s="1" t="s">
        <v>23</v>
      </c>
      <c r="E380" s="1" t="s">
        <v>535</v>
      </c>
      <c r="F380" s="1" t="s">
        <v>106</v>
      </c>
      <c r="G380" s="13">
        <v>0</v>
      </c>
      <c r="H380" s="1">
        <v>2019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W380" s="14" cm="1">
        <f t="array" ref="W380">INDEX(J380:U380, 1, MONTH($W$1))</f>
        <v>0</v>
      </c>
      <c r="X380" s="14" cm="1">
        <f t="array" ref="X380">SUMPRODUCT((J380:U380) *(($J$1:$U$1)&lt;=$X$1))</f>
        <v>0</v>
      </c>
      <c r="Y380">
        <f t="shared" si="45"/>
        <v>0</v>
      </c>
      <c r="Z380">
        <f t="shared" si="45"/>
        <v>0</v>
      </c>
      <c r="AA380">
        <f t="shared" si="46"/>
        <v>0</v>
      </c>
      <c r="AB380" s="8">
        <f t="shared" si="47"/>
        <v>0</v>
      </c>
      <c r="AC380">
        <f t="shared" si="48"/>
        <v>0</v>
      </c>
      <c r="AD380">
        <f t="shared" si="49"/>
        <v>0</v>
      </c>
      <c r="AE380">
        <f t="shared" si="50"/>
        <v>0</v>
      </c>
      <c r="AF380">
        <f t="shared" si="51"/>
        <v>0</v>
      </c>
      <c r="AG380">
        <f t="shared" si="52"/>
        <v>0</v>
      </c>
      <c r="AI380">
        <f t="shared" si="53"/>
        <v>0</v>
      </c>
    </row>
    <row r="381" spans="2:35" x14ac:dyDescent="0.25">
      <c r="B381" s="1">
        <v>20874</v>
      </c>
      <c r="C381" s="1" t="s">
        <v>320</v>
      </c>
      <c r="D381" s="1" t="s">
        <v>23</v>
      </c>
      <c r="E381" s="1" t="s">
        <v>748</v>
      </c>
      <c r="F381" s="1" t="s">
        <v>21</v>
      </c>
      <c r="G381" s="13">
        <v>0</v>
      </c>
      <c r="H381" s="1">
        <v>2019</v>
      </c>
      <c r="J381" s="1">
        <v>0</v>
      </c>
      <c r="K381" s="1">
        <v>0</v>
      </c>
      <c r="L381" s="1">
        <v>0</v>
      </c>
      <c r="M381" s="1">
        <v>0</v>
      </c>
      <c r="N381" s="1">
        <v>652.79999999999995</v>
      </c>
      <c r="O381" s="1">
        <v>0</v>
      </c>
      <c r="P381" s="1">
        <v>0</v>
      </c>
      <c r="Q381" s="1">
        <v>391.65999999999997</v>
      </c>
      <c r="R381" s="1">
        <v>0</v>
      </c>
      <c r="S381" s="1">
        <v>0</v>
      </c>
      <c r="T381" s="1">
        <v>0</v>
      </c>
      <c r="U381" s="1">
        <v>0</v>
      </c>
      <c r="W381" s="14" cm="1">
        <f t="array" ref="W381">INDEX(J381:U381, 1, MONTH($W$1))</f>
        <v>0</v>
      </c>
      <c r="X381" s="14" cm="1">
        <f t="array" ref="X381">SUMPRODUCT((J381:U381) *(($J$1:$U$1)&lt;=$X$1))</f>
        <v>1044.46</v>
      </c>
      <c r="Y381">
        <f t="shared" si="45"/>
        <v>0</v>
      </c>
      <c r="Z381">
        <f t="shared" si="45"/>
        <v>1</v>
      </c>
      <c r="AA381">
        <f t="shared" si="46"/>
        <v>0</v>
      </c>
      <c r="AB381" s="8">
        <f t="shared" si="47"/>
        <v>0</v>
      </c>
      <c r="AC381">
        <f t="shared" si="48"/>
        <v>0</v>
      </c>
      <c r="AD381">
        <f t="shared" si="49"/>
        <v>0</v>
      </c>
      <c r="AE381">
        <f t="shared" si="50"/>
        <v>0</v>
      </c>
      <c r="AF381">
        <f t="shared" si="51"/>
        <v>0</v>
      </c>
      <c r="AG381">
        <f t="shared" si="52"/>
        <v>0</v>
      </c>
      <c r="AI381">
        <f t="shared" si="53"/>
        <v>1044.46</v>
      </c>
    </row>
    <row r="382" spans="2:35" x14ac:dyDescent="0.25">
      <c r="B382" s="1">
        <v>20875</v>
      </c>
      <c r="C382" s="1" t="s">
        <v>695</v>
      </c>
      <c r="D382" s="1" t="s">
        <v>23</v>
      </c>
      <c r="E382" s="1" t="s">
        <v>535</v>
      </c>
      <c r="F382" s="1" t="s">
        <v>106</v>
      </c>
      <c r="G382" s="13">
        <v>0</v>
      </c>
      <c r="H382" s="1">
        <v>2019</v>
      </c>
      <c r="J382" s="1">
        <v>756.12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503.25</v>
      </c>
      <c r="U382" s="1">
        <v>0</v>
      </c>
      <c r="W382" s="14" cm="1">
        <f t="array" ref="W382">INDEX(J382:U382, 1, MONTH($W$1))</f>
        <v>0</v>
      </c>
      <c r="X382" s="14" cm="1">
        <f t="array" ref="X382">SUMPRODUCT((J382:U382) *(($J$1:$U$1)&lt;=$X$1))</f>
        <v>1259.3699999999999</v>
      </c>
      <c r="Y382">
        <f t="shared" si="45"/>
        <v>0</v>
      </c>
      <c r="Z382">
        <f t="shared" si="45"/>
        <v>1</v>
      </c>
      <c r="AA382">
        <f t="shared" si="46"/>
        <v>0</v>
      </c>
      <c r="AB382" s="8">
        <f t="shared" si="47"/>
        <v>1</v>
      </c>
      <c r="AC382">
        <f t="shared" si="48"/>
        <v>1259.3699999999999</v>
      </c>
      <c r="AD382">
        <f t="shared" si="49"/>
        <v>0</v>
      </c>
      <c r="AE382">
        <f t="shared" si="50"/>
        <v>0</v>
      </c>
      <c r="AF382">
        <f t="shared" si="51"/>
        <v>0</v>
      </c>
      <c r="AG382">
        <f t="shared" si="52"/>
        <v>0</v>
      </c>
      <c r="AI382">
        <f t="shared" si="53"/>
        <v>1259.3699999999999</v>
      </c>
    </row>
    <row r="383" spans="2:35" x14ac:dyDescent="0.25">
      <c r="B383" s="1">
        <v>20876</v>
      </c>
      <c r="C383" s="1" t="s">
        <v>846</v>
      </c>
      <c r="D383" s="1" t="s">
        <v>23</v>
      </c>
      <c r="E383" s="1" t="s">
        <v>594</v>
      </c>
      <c r="F383" s="1" t="s">
        <v>106</v>
      </c>
      <c r="G383" s="13">
        <v>0</v>
      </c>
      <c r="H383" s="1">
        <v>2019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W383" s="14" cm="1">
        <f t="array" ref="W383">INDEX(J383:U383, 1, MONTH($W$1))</f>
        <v>0</v>
      </c>
      <c r="X383" s="14" cm="1">
        <f t="array" ref="X383">SUMPRODUCT((J383:U383) *(($J$1:$U$1)&lt;=$X$1))</f>
        <v>0</v>
      </c>
      <c r="Y383">
        <f t="shared" si="45"/>
        <v>0</v>
      </c>
      <c r="Z383">
        <f t="shared" si="45"/>
        <v>0</v>
      </c>
      <c r="AA383">
        <f t="shared" si="46"/>
        <v>0</v>
      </c>
      <c r="AB383" s="8">
        <f t="shared" si="47"/>
        <v>0</v>
      </c>
      <c r="AC383">
        <f t="shared" si="48"/>
        <v>0</v>
      </c>
      <c r="AD383">
        <f t="shared" si="49"/>
        <v>0</v>
      </c>
      <c r="AE383">
        <f t="shared" si="50"/>
        <v>0</v>
      </c>
      <c r="AF383">
        <f t="shared" si="51"/>
        <v>0</v>
      </c>
      <c r="AG383">
        <f t="shared" si="52"/>
        <v>0</v>
      </c>
      <c r="AI383">
        <f t="shared" si="53"/>
        <v>0</v>
      </c>
    </row>
    <row r="384" spans="2:35" x14ac:dyDescent="0.25">
      <c r="B384" s="1">
        <v>20877</v>
      </c>
      <c r="C384" s="1" t="s">
        <v>131</v>
      </c>
      <c r="D384" s="1" t="s">
        <v>23</v>
      </c>
      <c r="E384" s="1" t="s">
        <v>535</v>
      </c>
      <c r="F384" s="1" t="s">
        <v>106</v>
      </c>
      <c r="G384" s="13">
        <v>0</v>
      </c>
      <c r="H384" s="1">
        <v>2019</v>
      </c>
      <c r="J384" s="1">
        <v>0</v>
      </c>
      <c r="K384" s="1">
        <v>913.80000000000007</v>
      </c>
      <c r="L384" s="1">
        <v>0</v>
      </c>
      <c r="M384" s="1">
        <v>0</v>
      </c>
      <c r="N384" s="1">
        <v>962.63000000000011</v>
      </c>
      <c r="O384" s="1">
        <v>1173.55</v>
      </c>
      <c r="P384" s="1">
        <v>1060.6000000000001</v>
      </c>
      <c r="Q384" s="1">
        <v>0</v>
      </c>
      <c r="R384" s="1">
        <v>2045.79</v>
      </c>
      <c r="S384" s="1">
        <v>413.74</v>
      </c>
      <c r="T384" s="1">
        <v>1486.3700000000001</v>
      </c>
      <c r="U384" s="1">
        <v>1007.9000000000001</v>
      </c>
      <c r="W384" s="14" cm="1">
        <f t="array" ref="W384">INDEX(J384:U384, 1, MONTH($W$1))</f>
        <v>1007.9000000000001</v>
      </c>
      <c r="X384" s="14" cm="1">
        <f t="array" ref="X384">SUMPRODUCT((J384:U384) *(($J$1:$U$1)&lt;=$X$1))</f>
        <v>9064.380000000001</v>
      </c>
      <c r="Y384">
        <f t="shared" si="45"/>
        <v>1</v>
      </c>
      <c r="Z384">
        <f t="shared" si="45"/>
        <v>1</v>
      </c>
      <c r="AA384">
        <f t="shared" si="46"/>
        <v>0</v>
      </c>
      <c r="AB384" s="8">
        <f t="shared" si="47"/>
        <v>0</v>
      </c>
      <c r="AC384">
        <f t="shared" si="48"/>
        <v>0</v>
      </c>
      <c r="AD384">
        <f t="shared" si="49"/>
        <v>0</v>
      </c>
      <c r="AE384">
        <f t="shared" si="50"/>
        <v>0</v>
      </c>
      <c r="AF384">
        <f t="shared" si="51"/>
        <v>0</v>
      </c>
      <c r="AG384">
        <f t="shared" si="52"/>
        <v>0</v>
      </c>
      <c r="AI384">
        <f t="shared" si="53"/>
        <v>9064.380000000001</v>
      </c>
    </row>
    <row r="385" spans="2:35" x14ac:dyDescent="0.25">
      <c r="B385" s="1">
        <v>20878</v>
      </c>
      <c r="C385" s="1" t="s">
        <v>847</v>
      </c>
      <c r="D385" s="1" t="s">
        <v>23</v>
      </c>
      <c r="E385" s="1" t="s">
        <v>535</v>
      </c>
      <c r="F385" s="1" t="s">
        <v>106</v>
      </c>
      <c r="G385" s="13">
        <v>0</v>
      </c>
      <c r="H385" s="1">
        <v>2019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W385" s="14" cm="1">
        <f t="array" ref="W385">INDEX(J385:U385, 1, MONTH($W$1))</f>
        <v>0</v>
      </c>
      <c r="X385" s="14" cm="1">
        <f t="array" ref="X385">SUMPRODUCT((J385:U385) *(($J$1:$U$1)&lt;=$X$1))</f>
        <v>0</v>
      </c>
      <c r="Y385">
        <f t="shared" si="45"/>
        <v>0</v>
      </c>
      <c r="Z385">
        <f t="shared" si="45"/>
        <v>0</v>
      </c>
      <c r="AA385">
        <f t="shared" si="46"/>
        <v>0</v>
      </c>
      <c r="AB385" s="8">
        <f t="shared" si="47"/>
        <v>0</v>
      </c>
      <c r="AC385">
        <f t="shared" si="48"/>
        <v>0</v>
      </c>
      <c r="AD385">
        <f t="shared" si="49"/>
        <v>0</v>
      </c>
      <c r="AE385">
        <f t="shared" si="50"/>
        <v>0</v>
      </c>
      <c r="AF385">
        <f t="shared" si="51"/>
        <v>0</v>
      </c>
      <c r="AG385">
        <f t="shared" si="52"/>
        <v>0</v>
      </c>
      <c r="AI385">
        <f t="shared" si="53"/>
        <v>0</v>
      </c>
    </row>
    <row r="386" spans="2:35" x14ac:dyDescent="0.25">
      <c r="B386" s="1">
        <v>20879</v>
      </c>
      <c r="C386" s="1" t="s">
        <v>321</v>
      </c>
      <c r="D386" s="1" t="s">
        <v>23</v>
      </c>
      <c r="E386" s="1" t="s">
        <v>535</v>
      </c>
      <c r="F386" s="1" t="s">
        <v>106</v>
      </c>
      <c r="G386" s="13">
        <v>0</v>
      </c>
      <c r="H386" s="1">
        <v>2019</v>
      </c>
      <c r="J386" s="1">
        <v>254.17000000000002</v>
      </c>
      <c r="K386" s="1">
        <v>513.12</v>
      </c>
      <c r="L386" s="1">
        <v>0</v>
      </c>
      <c r="M386" s="1">
        <v>251.21</v>
      </c>
      <c r="N386" s="1">
        <v>600.71999999999991</v>
      </c>
      <c r="O386" s="1">
        <v>149.24</v>
      </c>
      <c r="P386" s="1">
        <v>0</v>
      </c>
      <c r="Q386" s="1">
        <v>0</v>
      </c>
      <c r="R386" s="1">
        <v>0</v>
      </c>
      <c r="S386" s="1">
        <v>0</v>
      </c>
      <c r="T386" s="1">
        <v>801.67</v>
      </c>
      <c r="U386" s="1">
        <v>0</v>
      </c>
      <c r="W386" s="14" cm="1">
        <f t="array" ref="W386">INDEX(J386:U386, 1, MONTH($W$1))</f>
        <v>0</v>
      </c>
      <c r="X386" s="14" cm="1">
        <f t="array" ref="X386">SUMPRODUCT((J386:U386) *(($J$1:$U$1)&lt;=$X$1))</f>
        <v>2570.1299999999997</v>
      </c>
      <c r="Y386">
        <f t="shared" si="45"/>
        <v>0</v>
      </c>
      <c r="Z386">
        <f t="shared" si="45"/>
        <v>1</v>
      </c>
      <c r="AA386">
        <f t="shared" si="46"/>
        <v>0</v>
      </c>
      <c r="AB386" s="8">
        <f t="shared" si="47"/>
        <v>1</v>
      </c>
      <c r="AC386">
        <f t="shared" si="48"/>
        <v>2570.1299999999997</v>
      </c>
      <c r="AD386">
        <f t="shared" si="49"/>
        <v>0</v>
      </c>
      <c r="AE386">
        <f t="shared" si="50"/>
        <v>0</v>
      </c>
      <c r="AF386">
        <f t="shared" si="51"/>
        <v>0</v>
      </c>
      <c r="AG386">
        <f t="shared" si="52"/>
        <v>0</v>
      </c>
      <c r="AI386">
        <f t="shared" si="53"/>
        <v>2570.1299999999997</v>
      </c>
    </row>
    <row r="387" spans="2:35" x14ac:dyDescent="0.25">
      <c r="B387" s="1">
        <v>20880</v>
      </c>
      <c r="C387" s="1" t="s">
        <v>848</v>
      </c>
      <c r="D387" s="1" t="s">
        <v>23</v>
      </c>
      <c r="E387" s="1" t="s">
        <v>535</v>
      </c>
      <c r="F387" s="1" t="s">
        <v>106</v>
      </c>
      <c r="G387" s="13">
        <v>0</v>
      </c>
      <c r="H387" s="1">
        <v>2019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W387" s="14" cm="1">
        <f t="array" ref="W387">INDEX(J387:U387, 1, MONTH($W$1))</f>
        <v>0</v>
      </c>
      <c r="X387" s="14" cm="1">
        <f t="array" ref="X387">SUMPRODUCT((J387:U387) *(($J$1:$U$1)&lt;=$X$1))</f>
        <v>0</v>
      </c>
      <c r="Y387">
        <f t="shared" si="45"/>
        <v>0</v>
      </c>
      <c r="Z387">
        <f t="shared" si="45"/>
        <v>0</v>
      </c>
      <c r="AA387">
        <f t="shared" si="46"/>
        <v>0</v>
      </c>
      <c r="AB387" s="8">
        <f t="shared" si="47"/>
        <v>0</v>
      </c>
      <c r="AC387">
        <f t="shared" si="48"/>
        <v>0</v>
      </c>
      <c r="AD387">
        <f t="shared" si="49"/>
        <v>0</v>
      </c>
      <c r="AE387">
        <f t="shared" si="50"/>
        <v>0</v>
      </c>
      <c r="AF387">
        <f t="shared" si="51"/>
        <v>0</v>
      </c>
      <c r="AG387">
        <f t="shared" si="52"/>
        <v>0</v>
      </c>
      <c r="AI387">
        <f t="shared" si="53"/>
        <v>0</v>
      </c>
    </row>
    <row r="388" spans="2:35" x14ac:dyDescent="0.25">
      <c r="B388" s="1">
        <v>20881</v>
      </c>
      <c r="C388" s="1" t="s">
        <v>70</v>
      </c>
      <c r="D388" s="1" t="s">
        <v>23</v>
      </c>
      <c r="E388" s="1" t="s">
        <v>545</v>
      </c>
      <c r="F388" s="1" t="s">
        <v>545</v>
      </c>
      <c r="G388" s="13">
        <v>0</v>
      </c>
      <c r="H388" s="1">
        <v>2019</v>
      </c>
      <c r="J388" s="1">
        <v>3485.33</v>
      </c>
      <c r="K388" s="1">
        <v>3400.2900000000004</v>
      </c>
      <c r="L388" s="1">
        <v>2150.3200000000002</v>
      </c>
      <c r="M388" s="1">
        <v>436.13</v>
      </c>
      <c r="N388" s="1">
        <v>5689.02</v>
      </c>
      <c r="O388" s="1">
        <v>827.9</v>
      </c>
      <c r="P388" s="1">
        <v>1130.42</v>
      </c>
      <c r="Q388" s="1">
        <v>3929.389999999999</v>
      </c>
      <c r="R388" s="1">
        <v>8276.2799999999988</v>
      </c>
      <c r="S388" s="1">
        <v>4026.5499999999997</v>
      </c>
      <c r="T388" s="1">
        <v>7134.41</v>
      </c>
      <c r="U388" s="1">
        <v>2530.1</v>
      </c>
      <c r="W388" s="14" cm="1">
        <f t="array" ref="W388">INDEX(J388:U388, 1, MONTH($W$1))</f>
        <v>2530.1</v>
      </c>
      <c r="X388" s="14" cm="1">
        <f t="array" ref="X388">SUMPRODUCT((J388:U388) *(($J$1:$U$1)&lt;=$X$1))</f>
        <v>43016.139999999992</v>
      </c>
      <c r="Y388">
        <f t="shared" ref="Y388:Z451" si="54">IF(W388&gt;0, 1, 0)</f>
        <v>1</v>
      </c>
      <c r="Z388">
        <f t="shared" si="54"/>
        <v>1</v>
      </c>
      <c r="AA388">
        <f t="shared" ref="AA388:AA451" si="55">IF(I388="Yes", 1, 0)</f>
        <v>0</v>
      </c>
      <c r="AB388" s="8">
        <f t="shared" ref="AB388:AB451" si="56">COUNTIF(J388, "&gt;0")</f>
        <v>1</v>
      </c>
      <c r="AC388">
        <f t="shared" ref="AC388:AC451" si="57">IFERROR(X388/AB388, 0)</f>
        <v>43016.139999999992</v>
      </c>
      <c r="AD388">
        <f t="shared" ref="AD388:AD451" si="58">IF(G388=$W$1, 1, 0)</f>
        <v>0</v>
      </c>
      <c r="AE388">
        <f t="shared" ref="AE388:AE451" si="59">IF(G388=$W$1, W388, 0)</f>
        <v>0</v>
      </c>
      <c r="AF388">
        <f t="shared" ref="AF388:AF451" si="60">IF(AND(H388=2022, G388&lt;=$W$1, X388&gt;0), 1, 0)</f>
        <v>0</v>
      </c>
      <c r="AG388">
        <f t="shared" ref="AG388:AG451" si="61">IF(AND(H388=2022, G388&lt;=$W$1), X388, 0)</f>
        <v>0</v>
      </c>
      <c r="AI388">
        <f t="shared" ref="AI388:AI451" si="62">SUM(J388:U388)</f>
        <v>43016.139999999992</v>
      </c>
    </row>
    <row r="389" spans="2:35" x14ac:dyDescent="0.25">
      <c r="B389" s="1">
        <v>20882</v>
      </c>
      <c r="C389" s="1" t="s">
        <v>696</v>
      </c>
      <c r="D389" s="1" t="s">
        <v>23</v>
      </c>
      <c r="E389" s="1" t="s">
        <v>535</v>
      </c>
      <c r="F389" s="1" t="s">
        <v>106</v>
      </c>
      <c r="G389" s="13">
        <v>0</v>
      </c>
      <c r="H389" s="1">
        <v>2019</v>
      </c>
      <c r="J389" s="1">
        <v>0</v>
      </c>
      <c r="K389" s="1">
        <v>0</v>
      </c>
      <c r="L389" s="1">
        <v>0</v>
      </c>
      <c r="M389" s="1">
        <v>668.81000000000006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W389" s="14" cm="1">
        <f t="array" ref="W389">INDEX(J389:U389, 1, MONTH($W$1))</f>
        <v>0</v>
      </c>
      <c r="X389" s="14" cm="1">
        <f t="array" ref="X389">SUMPRODUCT((J389:U389) *(($J$1:$U$1)&lt;=$X$1))</f>
        <v>668.81000000000006</v>
      </c>
      <c r="Y389">
        <f t="shared" si="54"/>
        <v>0</v>
      </c>
      <c r="Z389">
        <f t="shared" si="54"/>
        <v>1</v>
      </c>
      <c r="AA389">
        <f t="shared" si="55"/>
        <v>0</v>
      </c>
      <c r="AB389" s="8">
        <f t="shared" si="56"/>
        <v>0</v>
      </c>
      <c r="AC389">
        <f t="shared" si="57"/>
        <v>0</v>
      </c>
      <c r="AD389">
        <f t="shared" si="58"/>
        <v>0</v>
      </c>
      <c r="AE389">
        <f t="shared" si="59"/>
        <v>0</v>
      </c>
      <c r="AF389">
        <f t="shared" si="60"/>
        <v>0</v>
      </c>
      <c r="AG389">
        <f t="shared" si="61"/>
        <v>0</v>
      </c>
      <c r="AI389">
        <f t="shared" si="62"/>
        <v>668.81000000000006</v>
      </c>
    </row>
    <row r="390" spans="2:35" x14ac:dyDescent="0.25">
      <c r="B390" s="1">
        <v>20883</v>
      </c>
      <c r="C390" s="1" t="s">
        <v>849</v>
      </c>
      <c r="D390" s="1" t="s">
        <v>23</v>
      </c>
      <c r="E390" s="1" t="s">
        <v>594</v>
      </c>
      <c r="F390" s="1" t="s">
        <v>106</v>
      </c>
      <c r="G390" s="13">
        <v>0</v>
      </c>
      <c r="H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W390" s="14" cm="1">
        <f t="array" ref="W390">INDEX(J390:U390, 1, MONTH($W$1))</f>
        <v>0</v>
      </c>
      <c r="X390" s="14" cm="1">
        <f t="array" ref="X390">SUMPRODUCT((J390:U390) *(($J$1:$U$1)&lt;=$X$1))</f>
        <v>0</v>
      </c>
      <c r="Y390">
        <f t="shared" si="54"/>
        <v>0</v>
      </c>
      <c r="Z390">
        <f t="shared" si="54"/>
        <v>0</v>
      </c>
      <c r="AA390">
        <f t="shared" si="55"/>
        <v>0</v>
      </c>
      <c r="AB390" s="8">
        <f t="shared" si="56"/>
        <v>0</v>
      </c>
      <c r="AC390">
        <f t="shared" si="57"/>
        <v>0</v>
      </c>
      <c r="AD390">
        <f t="shared" si="58"/>
        <v>0</v>
      </c>
      <c r="AE390">
        <f t="shared" si="59"/>
        <v>0</v>
      </c>
      <c r="AF390">
        <f t="shared" si="60"/>
        <v>0</v>
      </c>
      <c r="AG390">
        <f t="shared" si="61"/>
        <v>0</v>
      </c>
      <c r="AI390">
        <f t="shared" si="62"/>
        <v>0</v>
      </c>
    </row>
    <row r="391" spans="2:35" x14ac:dyDescent="0.25">
      <c r="B391" s="1">
        <v>20884</v>
      </c>
      <c r="C391" s="1" t="s">
        <v>850</v>
      </c>
      <c r="D391" s="1" t="s">
        <v>23</v>
      </c>
      <c r="E391" s="1" t="s">
        <v>535</v>
      </c>
      <c r="F391" s="1" t="s">
        <v>106</v>
      </c>
      <c r="G391" s="13">
        <v>0</v>
      </c>
      <c r="H391" s="1">
        <v>2019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W391" s="14" cm="1">
        <f t="array" ref="W391">INDEX(J391:U391, 1, MONTH($W$1))</f>
        <v>0</v>
      </c>
      <c r="X391" s="14" cm="1">
        <f t="array" ref="X391">SUMPRODUCT((J391:U391) *(($J$1:$U$1)&lt;=$X$1))</f>
        <v>0</v>
      </c>
      <c r="Y391">
        <f t="shared" si="54"/>
        <v>0</v>
      </c>
      <c r="Z391">
        <f t="shared" si="54"/>
        <v>0</v>
      </c>
      <c r="AA391">
        <f t="shared" si="55"/>
        <v>0</v>
      </c>
      <c r="AB391" s="8">
        <f t="shared" si="56"/>
        <v>0</v>
      </c>
      <c r="AC391">
        <f t="shared" si="57"/>
        <v>0</v>
      </c>
      <c r="AD391">
        <f t="shared" si="58"/>
        <v>0</v>
      </c>
      <c r="AE391">
        <f t="shared" si="59"/>
        <v>0</v>
      </c>
      <c r="AF391">
        <f t="shared" si="60"/>
        <v>0</v>
      </c>
      <c r="AG391">
        <f t="shared" si="61"/>
        <v>0</v>
      </c>
      <c r="AI391">
        <f t="shared" si="62"/>
        <v>0</v>
      </c>
    </row>
    <row r="392" spans="2:35" x14ac:dyDescent="0.25">
      <c r="B392" s="1">
        <v>20885</v>
      </c>
      <c r="C392" s="1" t="s">
        <v>851</v>
      </c>
      <c r="D392" s="1" t="s">
        <v>23</v>
      </c>
      <c r="E392" s="1" t="s">
        <v>535</v>
      </c>
      <c r="F392" s="1" t="s">
        <v>106</v>
      </c>
      <c r="G392" s="13">
        <v>0</v>
      </c>
      <c r="H392" s="1">
        <v>2019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W392" s="14" cm="1">
        <f t="array" ref="W392">INDEX(J392:U392, 1, MONTH($W$1))</f>
        <v>0</v>
      </c>
      <c r="X392" s="14" cm="1">
        <f t="array" ref="X392">SUMPRODUCT((J392:U392) *(($J$1:$U$1)&lt;=$X$1))</f>
        <v>0</v>
      </c>
      <c r="Y392">
        <f t="shared" si="54"/>
        <v>0</v>
      </c>
      <c r="Z392">
        <f t="shared" si="54"/>
        <v>0</v>
      </c>
      <c r="AA392">
        <f t="shared" si="55"/>
        <v>0</v>
      </c>
      <c r="AB392" s="8">
        <f t="shared" si="56"/>
        <v>0</v>
      </c>
      <c r="AC392">
        <f t="shared" si="57"/>
        <v>0</v>
      </c>
      <c r="AD392">
        <f t="shared" si="58"/>
        <v>0</v>
      </c>
      <c r="AE392">
        <f t="shared" si="59"/>
        <v>0</v>
      </c>
      <c r="AF392">
        <f t="shared" si="60"/>
        <v>0</v>
      </c>
      <c r="AG392">
        <f t="shared" si="61"/>
        <v>0</v>
      </c>
      <c r="AI392">
        <f t="shared" si="62"/>
        <v>0</v>
      </c>
    </row>
    <row r="393" spans="2:35" x14ac:dyDescent="0.25">
      <c r="B393" s="1">
        <v>20886</v>
      </c>
      <c r="C393" s="1" t="s">
        <v>224</v>
      </c>
      <c r="D393" s="1" t="s">
        <v>23</v>
      </c>
      <c r="E393" s="1" t="s">
        <v>535</v>
      </c>
      <c r="F393" s="1" t="s">
        <v>106</v>
      </c>
      <c r="G393" s="13">
        <v>0</v>
      </c>
      <c r="H393" s="1">
        <v>2019</v>
      </c>
      <c r="J393" s="1">
        <v>0</v>
      </c>
      <c r="K393" s="1">
        <v>2831.2</v>
      </c>
      <c r="L393" s="1">
        <v>0</v>
      </c>
      <c r="M393" s="1">
        <v>0</v>
      </c>
      <c r="N393" s="1">
        <v>2315.8799999999997</v>
      </c>
      <c r="O393" s="1">
        <v>0</v>
      </c>
      <c r="P393" s="1">
        <v>0</v>
      </c>
      <c r="Q393" s="1">
        <v>0</v>
      </c>
      <c r="R393" s="1">
        <v>3721.9599999999991</v>
      </c>
      <c r="S393" s="1">
        <v>1058.68</v>
      </c>
      <c r="T393" s="1">
        <v>0</v>
      </c>
      <c r="U393" s="1">
        <v>0</v>
      </c>
      <c r="W393" s="14" cm="1">
        <f t="array" ref="W393">INDEX(J393:U393, 1, MONTH($W$1))</f>
        <v>0</v>
      </c>
      <c r="X393" s="14" cm="1">
        <f t="array" ref="X393">SUMPRODUCT((J393:U393) *(($J$1:$U$1)&lt;=$X$1))</f>
        <v>9927.7199999999993</v>
      </c>
      <c r="Y393">
        <f t="shared" si="54"/>
        <v>0</v>
      </c>
      <c r="Z393">
        <f t="shared" si="54"/>
        <v>1</v>
      </c>
      <c r="AA393">
        <f t="shared" si="55"/>
        <v>0</v>
      </c>
      <c r="AB393" s="8">
        <f t="shared" si="56"/>
        <v>0</v>
      </c>
      <c r="AC393">
        <f t="shared" si="57"/>
        <v>0</v>
      </c>
      <c r="AD393">
        <f t="shared" si="58"/>
        <v>0</v>
      </c>
      <c r="AE393">
        <f t="shared" si="59"/>
        <v>0</v>
      </c>
      <c r="AF393">
        <f t="shared" si="60"/>
        <v>0</v>
      </c>
      <c r="AG393">
        <f t="shared" si="61"/>
        <v>0</v>
      </c>
      <c r="AI393">
        <f t="shared" si="62"/>
        <v>9927.7199999999993</v>
      </c>
    </row>
    <row r="394" spans="2:35" x14ac:dyDescent="0.25">
      <c r="B394" s="1">
        <v>20887</v>
      </c>
      <c r="C394" s="1" t="s">
        <v>852</v>
      </c>
      <c r="D394" s="1" t="s">
        <v>23</v>
      </c>
      <c r="E394" s="1" t="s">
        <v>535</v>
      </c>
      <c r="F394" s="1" t="s">
        <v>106</v>
      </c>
      <c r="G394" s="13">
        <v>0</v>
      </c>
      <c r="H394" s="1">
        <v>2019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W394" s="14" cm="1">
        <f t="array" ref="W394">INDEX(J394:U394, 1, MONTH($W$1))</f>
        <v>0</v>
      </c>
      <c r="X394" s="14" cm="1">
        <f t="array" ref="X394">SUMPRODUCT((J394:U394) *(($J$1:$U$1)&lt;=$X$1))</f>
        <v>0</v>
      </c>
      <c r="Y394">
        <f t="shared" si="54"/>
        <v>0</v>
      </c>
      <c r="Z394">
        <f t="shared" si="54"/>
        <v>0</v>
      </c>
      <c r="AA394">
        <f t="shared" si="55"/>
        <v>0</v>
      </c>
      <c r="AB394" s="8">
        <f t="shared" si="56"/>
        <v>0</v>
      </c>
      <c r="AC394">
        <f t="shared" si="57"/>
        <v>0</v>
      </c>
      <c r="AD394">
        <f t="shared" si="58"/>
        <v>0</v>
      </c>
      <c r="AE394">
        <f t="shared" si="59"/>
        <v>0</v>
      </c>
      <c r="AF394">
        <f t="shared" si="60"/>
        <v>0</v>
      </c>
      <c r="AG394">
        <f t="shared" si="61"/>
        <v>0</v>
      </c>
      <c r="AI394">
        <f t="shared" si="62"/>
        <v>0</v>
      </c>
    </row>
    <row r="395" spans="2:35" x14ac:dyDescent="0.25">
      <c r="B395" s="1">
        <v>20888</v>
      </c>
      <c r="C395" s="1" t="s">
        <v>697</v>
      </c>
      <c r="D395" s="1" t="s">
        <v>23</v>
      </c>
      <c r="E395" s="1" t="s">
        <v>535</v>
      </c>
      <c r="F395" s="1" t="s">
        <v>106</v>
      </c>
      <c r="G395" s="13">
        <v>0</v>
      </c>
      <c r="H395" s="1">
        <v>2019</v>
      </c>
      <c r="J395" s="1">
        <v>363.67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103</v>
      </c>
      <c r="S395" s="1">
        <v>414.06</v>
      </c>
      <c r="T395" s="1">
        <v>0</v>
      </c>
      <c r="U395" s="1">
        <v>0</v>
      </c>
      <c r="W395" s="14" cm="1">
        <f t="array" ref="W395">INDEX(J395:U395, 1, MONTH($W$1))</f>
        <v>0</v>
      </c>
      <c r="X395" s="14" cm="1">
        <f t="array" ref="X395">SUMPRODUCT((J395:U395) *(($J$1:$U$1)&lt;=$X$1))</f>
        <v>880.73</v>
      </c>
      <c r="Y395">
        <f t="shared" si="54"/>
        <v>0</v>
      </c>
      <c r="Z395">
        <f t="shared" si="54"/>
        <v>1</v>
      </c>
      <c r="AA395">
        <f t="shared" si="55"/>
        <v>0</v>
      </c>
      <c r="AB395" s="8">
        <f t="shared" si="56"/>
        <v>1</v>
      </c>
      <c r="AC395">
        <f t="shared" si="57"/>
        <v>880.73</v>
      </c>
      <c r="AD395">
        <f t="shared" si="58"/>
        <v>0</v>
      </c>
      <c r="AE395">
        <f t="shared" si="59"/>
        <v>0</v>
      </c>
      <c r="AF395">
        <f t="shared" si="60"/>
        <v>0</v>
      </c>
      <c r="AG395">
        <f t="shared" si="61"/>
        <v>0</v>
      </c>
      <c r="AI395">
        <f t="shared" si="62"/>
        <v>880.73</v>
      </c>
    </row>
    <row r="396" spans="2:35" x14ac:dyDescent="0.25">
      <c r="B396" s="1">
        <v>20889</v>
      </c>
      <c r="C396" s="1" t="s">
        <v>853</v>
      </c>
      <c r="D396" s="1" t="s">
        <v>23</v>
      </c>
      <c r="E396" s="1" t="s">
        <v>535</v>
      </c>
      <c r="F396" s="1" t="s">
        <v>106</v>
      </c>
      <c r="G396" s="13">
        <v>0</v>
      </c>
      <c r="H396" s="1">
        <v>2019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W396" s="14" cm="1">
        <f t="array" ref="W396">INDEX(J396:U396, 1, MONTH($W$1))</f>
        <v>0</v>
      </c>
      <c r="X396" s="14" cm="1">
        <f t="array" ref="X396">SUMPRODUCT((J396:U396) *(($J$1:$U$1)&lt;=$X$1))</f>
        <v>0</v>
      </c>
      <c r="Y396">
        <f t="shared" si="54"/>
        <v>0</v>
      </c>
      <c r="Z396">
        <f t="shared" si="54"/>
        <v>0</v>
      </c>
      <c r="AA396">
        <f t="shared" si="55"/>
        <v>0</v>
      </c>
      <c r="AB396" s="8">
        <f t="shared" si="56"/>
        <v>0</v>
      </c>
      <c r="AC396">
        <f t="shared" si="57"/>
        <v>0</v>
      </c>
      <c r="AD396">
        <f t="shared" si="58"/>
        <v>0</v>
      </c>
      <c r="AE396">
        <f t="shared" si="59"/>
        <v>0</v>
      </c>
      <c r="AF396">
        <f t="shared" si="60"/>
        <v>0</v>
      </c>
      <c r="AG396">
        <f t="shared" si="61"/>
        <v>0</v>
      </c>
      <c r="AI396">
        <f t="shared" si="62"/>
        <v>0</v>
      </c>
    </row>
    <row r="397" spans="2:35" x14ac:dyDescent="0.25">
      <c r="B397" s="1">
        <v>20890</v>
      </c>
      <c r="C397" s="1" t="s">
        <v>854</v>
      </c>
      <c r="D397" s="1" t="s">
        <v>23</v>
      </c>
      <c r="E397" s="1" t="s">
        <v>535</v>
      </c>
      <c r="F397" s="1" t="s">
        <v>106</v>
      </c>
      <c r="G397" s="13">
        <v>0</v>
      </c>
      <c r="H397" s="1">
        <v>2019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W397" s="14" cm="1">
        <f t="array" ref="W397">INDEX(J397:U397, 1, MONTH($W$1))</f>
        <v>0</v>
      </c>
      <c r="X397" s="14" cm="1">
        <f t="array" ref="X397">SUMPRODUCT((J397:U397) *(($J$1:$U$1)&lt;=$X$1))</f>
        <v>0</v>
      </c>
      <c r="Y397">
        <f t="shared" si="54"/>
        <v>0</v>
      </c>
      <c r="Z397">
        <f t="shared" si="54"/>
        <v>0</v>
      </c>
      <c r="AA397">
        <f t="shared" si="55"/>
        <v>0</v>
      </c>
      <c r="AB397" s="8">
        <f t="shared" si="56"/>
        <v>0</v>
      </c>
      <c r="AC397">
        <f t="shared" si="57"/>
        <v>0</v>
      </c>
      <c r="AD397">
        <f t="shared" si="58"/>
        <v>0</v>
      </c>
      <c r="AE397">
        <f t="shared" si="59"/>
        <v>0</v>
      </c>
      <c r="AF397">
        <f t="shared" si="60"/>
        <v>0</v>
      </c>
      <c r="AG397">
        <f t="shared" si="61"/>
        <v>0</v>
      </c>
      <c r="AI397">
        <f t="shared" si="62"/>
        <v>0</v>
      </c>
    </row>
    <row r="398" spans="2:35" x14ac:dyDescent="0.25">
      <c r="B398" s="1">
        <v>20891</v>
      </c>
      <c r="C398" s="1" t="s">
        <v>855</v>
      </c>
      <c r="D398" s="1" t="s">
        <v>23</v>
      </c>
      <c r="E398" s="1" t="s">
        <v>535</v>
      </c>
      <c r="F398" s="1" t="s">
        <v>106</v>
      </c>
      <c r="G398" s="13">
        <v>0</v>
      </c>
      <c r="H398" s="1">
        <v>2019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W398" s="14" cm="1">
        <f t="array" ref="W398">INDEX(J398:U398, 1, MONTH($W$1))</f>
        <v>0</v>
      </c>
      <c r="X398" s="14" cm="1">
        <f t="array" ref="X398">SUMPRODUCT((J398:U398) *(($J$1:$U$1)&lt;=$X$1))</f>
        <v>0</v>
      </c>
      <c r="Y398">
        <f t="shared" si="54"/>
        <v>0</v>
      </c>
      <c r="Z398">
        <f t="shared" si="54"/>
        <v>0</v>
      </c>
      <c r="AA398">
        <f t="shared" si="55"/>
        <v>0</v>
      </c>
      <c r="AB398" s="8">
        <f t="shared" si="56"/>
        <v>0</v>
      </c>
      <c r="AC398">
        <f t="shared" si="57"/>
        <v>0</v>
      </c>
      <c r="AD398">
        <f t="shared" si="58"/>
        <v>0</v>
      </c>
      <c r="AE398">
        <f t="shared" si="59"/>
        <v>0</v>
      </c>
      <c r="AF398">
        <f t="shared" si="60"/>
        <v>0</v>
      </c>
      <c r="AG398">
        <f t="shared" si="61"/>
        <v>0</v>
      </c>
      <c r="AI398">
        <f t="shared" si="62"/>
        <v>0</v>
      </c>
    </row>
    <row r="399" spans="2:35" x14ac:dyDescent="0.25">
      <c r="B399" s="1">
        <v>20892</v>
      </c>
      <c r="C399" s="1" t="s">
        <v>611</v>
      </c>
      <c r="D399" s="1" t="s">
        <v>23</v>
      </c>
      <c r="E399" s="1" t="s">
        <v>535</v>
      </c>
      <c r="F399" s="1" t="s">
        <v>106</v>
      </c>
      <c r="G399" s="13">
        <v>0</v>
      </c>
      <c r="H399" s="1">
        <v>2019</v>
      </c>
      <c r="J399" s="1">
        <v>0</v>
      </c>
      <c r="K399" s="1">
        <v>0</v>
      </c>
      <c r="L399" s="1">
        <v>1189.32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W399" s="14" cm="1">
        <f t="array" ref="W399">INDEX(J399:U399, 1, MONTH($W$1))</f>
        <v>0</v>
      </c>
      <c r="X399" s="14" cm="1">
        <f t="array" ref="X399">SUMPRODUCT((J399:U399) *(($J$1:$U$1)&lt;=$X$1))</f>
        <v>1189.32</v>
      </c>
      <c r="Y399">
        <f t="shared" si="54"/>
        <v>0</v>
      </c>
      <c r="Z399">
        <f t="shared" si="54"/>
        <v>1</v>
      </c>
      <c r="AA399">
        <f t="shared" si="55"/>
        <v>0</v>
      </c>
      <c r="AB399" s="8">
        <f t="shared" si="56"/>
        <v>0</v>
      </c>
      <c r="AC399">
        <f t="shared" si="57"/>
        <v>0</v>
      </c>
      <c r="AD399">
        <f t="shared" si="58"/>
        <v>0</v>
      </c>
      <c r="AE399">
        <f t="shared" si="59"/>
        <v>0</v>
      </c>
      <c r="AF399">
        <f t="shared" si="60"/>
        <v>0</v>
      </c>
      <c r="AG399">
        <f t="shared" si="61"/>
        <v>0</v>
      </c>
      <c r="AI399">
        <f t="shared" si="62"/>
        <v>1189.32</v>
      </c>
    </row>
    <row r="400" spans="2:35" x14ac:dyDescent="0.25">
      <c r="B400" s="1">
        <v>20893</v>
      </c>
      <c r="C400" s="1" t="s">
        <v>856</v>
      </c>
      <c r="D400" s="1" t="s">
        <v>23</v>
      </c>
      <c r="E400" s="1" t="s">
        <v>535</v>
      </c>
      <c r="F400" s="1" t="s">
        <v>106</v>
      </c>
      <c r="G400" s="13">
        <v>0</v>
      </c>
      <c r="H400" s="1">
        <v>2019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W400" s="14" cm="1">
        <f t="array" ref="W400">INDEX(J400:U400, 1, MONTH($W$1))</f>
        <v>0</v>
      </c>
      <c r="X400" s="14" cm="1">
        <f t="array" ref="X400">SUMPRODUCT((J400:U400) *(($J$1:$U$1)&lt;=$X$1))</f>
        <v>0</v>
      </c>
      <c r="Y400">
        <f t="shared" si="54"/>
        <v>0</v>
      </c>
      <c r="Z400">
        <f t="shared" si="54"/>
        <v>0</v>
      </c>
      <c r="AA400">
        <f t="shared" si="55"/>
        <v>0</v>
      </c>
      <c r="AB400" s="8">
        <f t="shared" si="56"/>
        <v>0</v>
      </c>
      <c r="AC400">
        <f t="shared" si="57"/>
        <v>0</v>
      </c>
      <c r="AD400">
        <f t="shared" si="58"/>
        <v>0</v>
      </c>
      <c r="AE400">
        <f t="shared" si="59"/>
        <v>0</v>
      </c>
      <c r="AF400">
        <f t="shared" si="60"/>
        <v>0</v>
      </c>
      <c r="AG400">
        <f t="shared" si="61"/>
        <v>0</v>
      </c>
      <c r="AI400">
        <f t="shared" si="62"/>
        <v>0</v>
      </c>
    </row>
    <row r="401" spans="2:35" x14ac:dyDescent="0.25">
      <c r="B401" s="1">
        <v>20894</v>
      </c>
      <c r="C401" s="1" t="s">
        <v>612</v>
      </c>
      <c r="D401" s="1" t="s">
        <v>23</v>
      </c>
      <c r="E401" s="1" t="s">
        <v>535</v>
      </c>
      <c r="F401" s="1" t="s">
        <v>106</v>
      </c>
      <c r="G401" s="13">
        <v>0</v>
      </c>
      <c r="H401" s="1">
        <v>2020</v>
      </c>
      <c r="J401" s="1">
        <v>0</v>
      </c>
      <c r="K401" s="1">
        <v>0</v>
      </c>
      <c r="L401" s="1">
        <v>863.23</v>
      </c>
      <c r="M401" s="1">
        <v>0</v>
      </c>
      <c r="N401" s="1">
        <v>0</v>
      </c>
      <c r="O401" s="1">
        <v>515</v>
      </c>
      <c r="P401" s="1">
        <v>0</v>
      </c>
      <c r="Q401" s="1">
        <v>0</v>
      </c>
      <c r="R401" s="1">
        <v>0</v>
      </c>
      <c r="S401" s="1">
        <v>903.21</v>
      </c>
      <c r="T401" s="1">
        <v>362.53000000000003</v>
      </c>
      <c r="U401" s="1">
        <v>0</v>
      </c>
      <c r="W401" s="14" cm="1">
        <f t="array" ref="W401">INDEX(J401:U401, 1, MONTH($W$1))</f>
        <v>0</v>
      </c>
      <c r="X401" s="14" cm="1">
        <f t="array" ref="X401">SUMPRODUCT((J401:U401) *(($J$1:$U$1)&lt;=$X$1))</f>
        <v>2643.9700000000003</v>
      </c>
      <c r="Y401">
        <f t="shared" si="54"/>
        <v>0</v>
      </c>
      <c r="Z401">
        <f t="shared" si="54"/>
        <v>1</v>
      </c>
      <c r="AA401">
        <f t="shared" si="55"/>
        <v>0</v>
      </c>
      <c r="AB401" s="8">
        <f t="shared" si="56"/>
        <v>0</v>
      </c>
      <c r="AC401">
        <f t="shared" si="57"/>
        <v>0</v>
      </c>
      <c r="AD401">
        <f t="shared" si="58"/>
        <v>0</v>
      </c>
      <c r="AE401">
        <f t="shared" si="59"/>
        <v>0</v>
      </c>
      <c r="AF401">
        <f t="shared" si="60"/>
        <v>0</v>
      </c>
      <c r="AG401">
        <f t="shared" si="61"/>
        <v>0</v>
      </c>
      <c r="AI401">
        <f t="shared" si="62"/>
        <v>2643.9700000000003</v>
      </c>
    </row>
    <row r="402" spans="2:35" x14ac:dyDescent="0.25">
      <c r="B402" s="1">
        <v>20895</v>
      </c>
      <c r="C402" s="1" t="s">
        <v>857</v>
      </c>
      <c r="D402" s="1" t="s">
        <v>23</v>
      </c>
      <c r="E402" s="1" t="s">
        <v>620</v>
      </c>
      <c r="F402" s="1" t="s">
        <v>620</v>
      </c>
      <c r="G402" s="13">
        <v>0</v>
      </c>
      <c r="H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W402" s="14" cm="1">
        <f t="array" ref="W402">INDEX(J402:U402, 1, MONTH($W$1))</f>
        <v>0</v>
      </c>
      <c r="X402" s="14" cm="1">
        <f t="array" ref="X402">SUMPRODUCT((J402:U402) *(($J$1:$U$1)&lt;=$X$1))</f>
        <v>0</v>
      </c>
      <c r="Y402">
        <f t="shared" si="54"/>
        <v>0</v>
      </c>
      <c r="Z402">
        <f t="shared" si="54"/>
        <v>0</v>
      </c>
      <c r="AA402">
        <f t="shared" si="55"/>
        <v>0</v>
      </c>
      <c r="AB402" s="8">
        <f t="shared" si="56"/>
        <v>0</v>
      </c>
      <c r="AC402">
        <f t="shared" si="57"/>
        <v>0</v>
      </c>
      <c r="AD402">
        <f t="shared" si="58"/>
        <v>0</v>
      </c>
      <c r="AE402">
        <f t="shared" si="59"/>
        <v>0</v>
      </c>
      <c r="AF402">
        <f t="shared" si="60"/>
        <v>0</v>
      </c>
      <c r="AG402">
        <f t="shared" si="61"/>
        <v>0</v>
      </c>
      <c r="AI402">
        <f t="shared" si="62"/>
        <v>0</v>
      </c>
    </row>
    <row r="403" spans="2:35" x14ac:dyDescent="0.25">
      <c r="B403" s="1">
        <v>20896</v>
      </c>
      <c r="C403" s="1" t="s">
        <v>698</v>
      </c>
      <c r="D403" s="1" t="s">
        <v>23</v>
      </c>
      <c r="E403" s="1" t="s">
        <v>535</v>
      </c>
      <c r="F403" s="1" t="s">
        <v>106</v>
      </c>
      <c r="G403" s="13">
        <v>0</v>
      </c>
      <c r="H403" s="1">
        <v>2020</v>
      </c>
      <c r="J403" s="1">
        <v>311.92999999999995</v>
      </c>
      <c r="K403" s="1">
        <v>363.09</v>
      </c>
      <c r="L403" s="1">
        <v>0</v>
      </c>
      <c r="M403" s="1">
        <v>0</v>
      </c>
      <c r="N403" s="1">
        <v>0</v>
      </c>
      <c r="O403" s="1">
        <v>209.66000000000003</v>
      </c>
      <c r="P403" s="1">
        <v>0</v>
      </c>
      <c r="Q403" s="1">
        <v>255.35000000000002</v>
      </c>
      <c r="R403" s="1">
        <v>0</v>
      </c>
      <c r="S403" s="1">
        <v>0</v>
      </c>
      <c r="T403" s="1">
        <v>0</v>
      </c>
      <c r="U403" s="1">
        <v>286.33999999999997</v>
      </c>
      <c r="W403" s="14" cm="1">
        <f t="array" ref="W403">INDEX(J403:U403, 1, MONTH($W$1))</f>
        <v>286.33999999999997</v>
      </c>
      <c r="X403" s="14" cm="1">
        <f t="array" ref="X403">SUMPRODUCT((J403:U403) *(($J$1:$U$1)&lt;=$X$1))</f>
        <v>1426.3700000000001</v>
      </c>
      <c r="Y403">
        <f t="shared" si="54"/>
        <v>1</v>
      </c>
      <c r="Z403">
        <f t="shared" si="54"/>
        <v>1</v>
      </c>
      <c r="AA403">
        <f t="shared" si="55"/>
        <v>0</v>
      </c>
      <c r="AB403" s="8">
        <f t="shared" si="56"/>
        <v>1</v>
      </c>
      <c r="AC403">
        <f t="shared" si="57"/>
        <v>1426.3700000000001</v>
      </c>
      <c r="AD403">
        <f t="shared" si="58"/>
        <v>0</v>
      </c>
      <c r="AE403">
        <f t="shared" si="59"/>
        <v>0</v>
      </c>
      <c r="AF403">
        <f t="shared" si="60"/>
        <v>0</v>
      </c>
      <c r="AG403">
        <f t="shared" si="61"/>
        <v>0</v>
      </c>
      <c r="AI403">
        <f t="shared" si="62"/>
        <v>1426.3700000000001</v>
      </c>
    </row>
    <row r="404" spans="2:35" x14ac:dyDescent="0.25">
      <c r="B404" s="1">
        <v>20897</v>
      </c>
      <c r="C404" s="1" t="s">
        <v>858</v>
      </c>
      <c r="D404" s="1" t="s">
        <v>23</v>
      </c>
      <c r="E404" s="1" t="s">
        <v>535</v>
      </c>
      <c r="F404" s="1" t="s">
        <v>106</v>
      </c>
      <c r="G404" s="13">
        <v>0</v>
      </c>
      <c r="H404" s="1">
        <v>2020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W404" s="14" cm="1">
        <f t="array" ref="W404">INDEX(J404:U404, 1, MONTH($W$1))</f>
        <v>0</v>
      </c>
      <c r="X404" s="14" cm="1">
        <f t="array" ref="X404">SUMPRODUCT((J404:U404) *(($J$1:$U$1)&lt;=$X$1))</f>
        <v>0</v>
      </c>
      <c r="Y404">
        <f t="shared" si="54"/>
        <v>0</v>
      </c>
      <c r="Z404">
        <f t="shared" si="54"/>
        <v>0</v>
      </c>
      <c r="AA404">
        <f t="shared" si="55"/>
        <v>0</v>
      </c>
      <c r="AB404" s="8">
        <f t="shared" si="56"/>
        <v>0</v>
      </c>
      <c r="AC404">
        <f t="shared" si="57"/>
        <v>0</v>
      </c>
      <c r="AD404">
        <f t="shared" si="58"/>
        <v>0</v>
      </c>
      <c r="AE404">
        <f t="shared" si="59"/>
        <v>0</v>
      </c>
      <c r="AF404">
        <f t="shared" si="60"/>
        <v>0</v>
      </c>
      <c r="AG404">
        <f t="shared" si="61"/>
        <v>0</v>
      </c>
      <c r="AI404">
        <f t="shared" si="62"/>
        <v>0</v>
      </c>
    </row>
    <row r="405" spans="2:35" x14ac:dyDescent="0.25">
      <c r="B405" s="1">
        <v>20898</v>
      </c>
      <c r="C405" s="1" t="s">
        <v>246</v>
      </c>
      <c r="D405" s="1" t="s">
        <v>23</v>
      </c>
      <c r="E405" s="1" t="s">
        <v>535</v>
      </c>
      <c r="F405" s="1" t="s">
        <v>106</v>
      </c>
      <c r="G405" s="13">
        <v>0</v>
      </c>
      <c r="H405" s="1">
        <v>2020</v>
      </c>
      <c r="J405" s="1">
        <v>345.33</v>
      </c>
      <c r="K405" s="1">
        <v>6575.43</v>
      </c>
      <c r="L405" s="1">
        <v>2256.0899999999992</v>
      </c>
      <c r="M405" s="1">
        <v>1020.3600000000001</v>
      </c>
      <c r="N405" s="1">
        <v>2281.86</v>
      </c>
      <c r="O405" s="1">
        <v>1694.64</v>
      </c>
      <c r="P405" s="1">
        <v>1800.99</v>
      </c>
      <c r="Q405" s="1">
        <v>1326.8199999999997</v>
      </c>
      <c r="R405" s="1">
        <v>3427.8</v>
      </c>
      <c r="S405" s="1">
        <v>1818.8500000000001</v>
      </c>
      <c r="T405" s="1">
        <v>1951.26</v>
      </c>
      <c r="U405" s="1">
        <v>667.8</v>
      </c>
      <c r="W405" s="14" cm="1">
        <f t="array" ref="W405">INDEX(J405:U405, 1, MONTH($W$1))</f>
        <v>667.8</v>
      </c>
      <c r="X405" s="14" cm="1">
        <f t="array" ref="X405">SUMPRODUCT((J405:U405) *(($J$1:$U$1)&lt;=$X$1))</f>
        <v>25167.229999999992</v>
      </c>
      <c r="Y405">
        <f t="shared" si="54"/>
        <v>1</v>
      </c>
      <c r="Z405">
        <f t="shared" si="54"/>
        <v>1</v>
      </c>
      <c r="AA405">
        <f t="shared" si="55"/>
        <v>0</v>
      </c>
      <c r="AB405" s="8">
        <f t="shared" si="56"/>
        <v>1</v>
      </c>
      <c r="AC405">
        <f t="shared" si="57"/>
        <v>25167.229999999992</v>
      </c>
      <c r="AD405">
        <f t="shared" si="58"/>
        <v>0</v>
      </c>
      <c r="AE405">
        <f t="shared" si="59"/>
        <v>0</v>
      </c>
      <c r="AF405">
        <f t="shared" si="60"/>
        <v>0</v>
      </c>
      <c r="AG405">
        <f t="shared" si="61"/>
        <v>0</v>
      </c>
      <c r="AI405">
        <f t="shared" si="62"/>
        <v>25167.229999999992</v>
      </c>
    </row>
    <row r="406" spans="2:35" x14ac:dyDescent="0.25">
      <c r="B406" s="1">
        <v>20899</v>
      </c>
      <c r="C406" s="1" t="s">
        <v>613</v>
      </c>
      <c r="D406" s="1" t="s">
        <v>23</v>
      </c>
      <c r="E406" s="1" t="s">
        <v>620</v>
      </c>
      <c r="F406" s="1" t="s">
        <v>620</v>
      </c>
      <c r="G406" s="13">
        <v>0</v>
      </c>
      <c r="H406" s="1">
        <v>2020</v>
      </c>
      <c r="J406" s="1">
        <v>0</v>
      </c>
      <c r="K406" s="1">
        <v>293.64999999999998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W406" s="14" cm="1">
        <f t="array" ref="W406">INDEX(J406:U406, 1, MONTH($W$1))</f>
        <v>0</v>
      </c>
      <c r="X406" s="14" cm="1">
        <f t="array" ref="X406">SUMPRODUCT((J406:U406) *(($J$1:$U$1)&lt;=$X$1))</f>
        <v>293.64999999999998</v>
      </c>
      <c r="Y406">
        <f t="shared" si="54"/>
        <v>0</v>
      </c>
      <c r="Z406">
        <f t="shared" si="54"/>
        <v>1</v>
      </c>
      <c r="AA406">
        <f t="shared" si="55"/>
        <v>0</v>
      </c>
      <c r="AB406" s="8">
        <f t="shared" si="56"/>
        <v>0</v>
      </c>
      <c r="AC406">
        <f t="shared" si="57"/>
        <v>0</v>
      </c>
      <c r="AD406">
        <f t="shared" si="58"/>
        <v>0</v>
      </c>
      <c r="AE406">
        <f t="shared" si="59"/>
        <v>0</v>
      </c>
      <c r="AF406">
        <f t="shared" si="60"/>
        <v>0</v>
      </c>
      <c r="AG406">
        <f t="shared" si="61"/>
        <v>0</v>
      </c>
      <c r="AI406">
        <f t="shared" si="62"/>
        <v>293.64999999999998</v>
      </c>
    </row>
    <row r="407" spans="2:35" x14ac:dyDescent="0.25">
      <c r="B407" s="1">
        <v>20900</v>
      </c>
      <c r="C407" s="1" t="s">
        <v>614</v>
      </c>
      <c r="D407" s="1" t="s">
        <v>23</v>
      </c>
      <c r="E407" s="1" t="s">
        <v>535</v>
      </c>
      <c r="F407" s="1" t="s">
        <v>106</v>
      </c>
      <c r="G407" s="13">
        <v>0</v>
      </c>
      <c r="H407" s="1">
        <v>2020</v>
      </c>
      <c r="J407" s="1">
        <v>470.77</v>
      </c>
      <c r="K407" s="1">
        <v>0</v>
      </c>
      <c r="L407" s="1">
        <v>489.16</v>
      </c>
      <c r="M407" s="1">
        <v>569.37</v>
      </c>
      <c r="N407" s="1">
        <v>0</v>
      </c>
      <c r="O407" s="1">
        <v>625.11</v>
      </c>
      <c r="P407" s="1">
        <v>614.34</v>
      </c>
      <c r="Q407" s="1">
        <v>0</v>
      </c>
      <c r="R407" s="1">
        <v>466.31000000000006</v>
      </c>
      <c r="S407" s="1">
        <v>0</v>
      </c>
      <c r="T407" s="1">
        <v>0</v>
      </c>
      <c r="U407" s="1">
        <v>518.24</v>
      </c>
      <c r="W407" s="14" cm="1">
        <f t="array" ref="W407">INDEX(J407:U407, 1, MONTH($W$1))</f>
        <v>518.24</v>
      </c>
      <c r="X407" s="14" cm="1">
        <f t="array" ref="X407">SUMPRODUCT((J407:U407) *(($J$1:$U$1)&lt;=$X$1))</f>
        <v>3753.3</v>
      </c>
      <c r="Y407">
        <f t="shared" si="54"/>
        <v>1</v>
      </c>
      <c r="Z407">
        <f t="shared" si="54"/>
        <v>1</v>
      </c>
      <c r="AA407">
        <f t="shared" si="55"/>
        <v>0</v>
      </c>
      <c r="AB407" s="8">
        <f t="shared" si="56"/>
        <v>1</v>
      </c>
      <c r="AC407">
        <f t="shared" si="57"/>
        <v>3753.3</v>
      </c>
      <c r="AD407">
        <f t="shared" si="58"/>
        <v>0</v>
      </c>
      <c r="AE407">
        <f t="shared" si="59"/>
        <v>0</v>
      </c>
      <c r="AF407">
        <f t="shared" si="60"/>
        <v>0</v>
      </c>
      <c r="AG407">
        <f t="shared" si="61"/>
        <v>0</v>
      </c>
      <c r="AI407">
        <f t="shared" si="62"/>
        <v>3753.3</v>
      </c>
    </row>
    <row r="408" spans="2:35" x14ac:dyDescent="0.25">
      <c r="B408" s="1">
        <v>20901</v>
      </c>
      <c r="C408" s="1" t="s">
        <v>265</v>
      </c>
      <c r="D408" s="1" t="s">
        <v>23</v>
      </c>
      <c r="E408" s="1" t="s">
        <v>535</v>
      </c>
      <c r="F408" s="1" t="s">
        <v>106</v>
      </c>
      <c r="G408" s="13">
        <v>0</v>
      </c>
      <c r="H408" s="1">
        <v>2020</v>
      </c>
      <c r="J408" s="1">
        <v>0</v>
      </c>
      <c r="K408" s="1">
        <v>0</v>
      </c>
      <c r="L408" s="1">
        <v>0</v>
      </c>
      <c r="M408" s="1">
        <v>1295.6300000000001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W408" s="14" cm="1">
        <f t="array" ref="W408">INDEX(J408:U408, 1, MONTH($W$1))</f>
        <v>0</v>
      </c>
      <c r="X408" s="14" cm="1">
        <f t="array" ref="X408">SUMPRODUCT((J408:U408) *(($J$1:$U$1)&lt;=$X$1))</f>
        <v>1295.6300000000001</v>
      </c>
      <c r="Y408">
        <f t="shared" si="54"/>
        <v>0</v>
      </c>
      <c r="Z408">
        <f t="shared" si="54"/>
        <v>1</v>
      </c>
      <c r="AA408">
        <f t="shared" si="55"/>
        <v>0</v>
      </c>
      <c r="AB408" s="8">
        <f t="shared" si="56"/>
        <v>0</v>
      </c>
      <c r="AC408">
        <f t="shared" si="57"/>
        <v>0</v>
      </c>
      <c r="AD408">
        <f t="shared" si="58"/>
        <v>0</v>
      </c>
      <c r="AE408">
        <f t="shared" si="59"/>
        <v>0</v>
      </c>
      <c r="AF408">
        <f t="shared" si="60"/>
        <v>0</v>
      </c>
      <c r="AG408">
        <f t="shared" si="61"/>
        <v>0</v>
      </c>
      <c r="AI408">
        <f t="shared" si="62"/>
        <v>1295.6300000000001</v>
      </c>
    </row>
    <row r="409" spans="2:35" x14ac:dyDescent="0.25">
      <c r="B409" s="1">
        <v>20902</v>
      </c>
      <c r="C409" s="1" t="s">
        <v>322</v>
      </c>
      <c r="D409" s="1" t="s">
        <v>23</v>
      </c>
      <c r="E409" s="1" t="s">
        <v>535</v>
      </c>
      <c r="F409" s="1" t="s">
        <v>106</v>
      </c>
      <c r="G409" s="13">
        <v>0</v>
      </c>
      <c r="H409" s="1">
        <v>2020</v>
      </c>
      <c r="J409" s="1">
        <v>0</v>
      </c>
      <c r="K409" s="1">
        <v>310.99</v>
      </c>
      <c r="L409" s="1">
        <v>0</v>
      </c>
      <c r="M409" s="1">
        <v>0</v>
      </c>
      <c r="N409" s="1">
        <v>0</v>
      </c>
      <c r="O409" s="1">
        <v>0</v>
      </c>
      <c r="P409" s="1">
        <v>378.67000000000007</v>
      </c>
      <c r="Q409" s="1">
        <v>0</v>
      </c>
      <c r="R409" s="1">
        <v>304.21000000000004</v>
      </c>
      <c r="S409" s="1">
        <v>0</v>
      </c>
      <c r="T409" s="1">
        <v>326.20999999999998</v>
      </c>
      <c r="U409" s="1">
        <v>0</v>
      </c>
      <c r="W409" s="14" cm="1">
        <f t="array" ref="W409">INDEX(J409:U409, 1, MONTH($W$1))</f>
        <v>0</v>
      </c>
      <c r="X409" s="14" cm="1">
        <f t="array" ref="X409">SUMPRODUCT((J409:U409) *(($J$1:$U$1)&lt;=$X$1))</f>
        <v>1320.0800000000002</v>
      </c>
      <c r="Y409">
        <f t="shared" si="54"/>
        <v>0</v>
      </c>
      <c r="Z409">
        <f t="shared" si="54"/>
        <v>1</v>
      </c>
      <c r="AA409">
        <f t="shared" si="55"/>
        <v>0</v>
      </c>
      <c r="AB409" s="8">
        <f t="shared" si="56"/>
        <v>0</v>
      </c>
      <c r="AC409">
        <f t="shared" si="57"/>
        <v>0</v>
      </c>
      <c r="AD409">
        <f t="shared" si="58"/>
        <v>0</v>
      </c>
      <c r="AE409">
        <f t="shared" si="59"/>
        <v>0</v>
      </c>
      <c r="AF409">
        <f t="shared" si="60"/>
        <v>0</v>
      </c>
      <c r="AG409">
        <f t="shared" si="61"/>
        <v>0</v>
      </c>
      <c r="AI409">
        <f t="shared" si="62"/>
        <v>1320.0800000000002</v>
      </c>
    </row>
    <row r="410" spans="2:35" x14ac:dyDescent="0.25">
      <c r="B410" s="1">
        <v>20903</v>
      </c>
      <c r="C410" s="1" t="s">
        <v>859</v>
      </c>
      <c r="D410" s="1" t="s">
        <v>23</v>
      </c>
      <c r="E410" s="1" t="s">
        <v>535</v>
      </c>
      <c r="F410" s="1" t="s">
        <v>106</v>
      </c>
      <c r="G410" s="13">
        <v>0</v>
      </c>
      <c r="H410" s="1">
        <v>2020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W410" s="14" cm="1">
        <f t="array" ref="W410">INDEX(J410:U410, 1, MONTH($W$1))</f>
        <v>0</v>
      </c>
      <c r="X410" s="14" cm="1">
        <f t="array" ref="X410">SUMPRODUCT((J410:U410) *(($J$1:$U$1)&lt;=$X$1))</f>
        <v>0</v>
      </c>
      <c r="Y410">
        <f t="shared" si="54"/>
        <v>0</v>
      </c>
      <c r="Z410">
        <f t="shared" si="54"/>
        <v>0</v>
      </c>
      <c r="AA410">
        <f t="shared" si="55"/>
        <v>0</v>
      </c>
      <c r="AB410" s="8">
        <f t="shared" si="56"/>
        <v>0</v>
      </c>
      <c r="AC410">
        <f t="shared" si="57"/>
        <v>0</v>
      </c>
      <c r="AD410">
        <f t="shared" si="58"/>
        <v>0</v>
      </c>
      <c r="AE410">
        <f t="shared" si="59"/>
        <v>0</v>
      </c>
      <c r="AF410">
        <f t="shared" si="60"/>
        <v>0</v>
      </c>
      <c r="AG410">
        <f t="shared" si="61"/>
        <v>0</v>
      </c>
      <c r="AI410">
        <f t="shared" si="62"/>
        <v>0</v>
      </c>
    </row>
    <row r="411" spans="2:35" x14ac:dyDescent="0.25">
      <c r="B411" s="1">
        <v>20904</v>
      </c>
      <c r="C411" s="1" t="s">
        <v>860</v>
      </c>
      <c r="D411" s="1" t="s">
        <v>23</v>
      </c>
      <c r="E411" s="1" t="s">
        <v>21</v>
      </c>
      <c r="F411" s="1" t="s">
        <v>21</v>
      </c>
      <c r="G411" s="13">
        <v>0</v>
      </c>
      <c r="H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127.37</v>
      </c>
      <c r="P411" s="1">
        <v>0</v>
      </c>
      <c r="Q411" s="1">
        <v>-127.37</v>
      </c>
      <c r="R411" s="1">
        <v>0</v>
      </c>
      <c r="S411" s="1">
        <v>0</v>
      </c>
      <c r="T411" s="1">
        <v>0</v>
      </c>
      <c r="U411" s="1">
        <v>0</v>
      </c>
      <c r="W411" s="14" cm="1">
        <f t="array" ref="W411">INDEX(J411:U411, 1, MONTH($W$1))</f>
        <v>0</v>
      </c>
      <c r="X411" s="14" cm="1">
        <f t="array" ref="X411">SUMPRODUCT((J411:U411) *(($J$1:$U$1)&lt;=$X$1))</f>
        <v>0</v>
      </c>
      <c r="Y411">
        <f t="shared" si="54"/>
        <v>0</v>
      </c>
      <c r="Z411">
        <f t="shared" si="54"/>
        <v>0</v>
      </c>
      <c r="AA411">
        <f t="shared" si="55"/>
        <v>0</v>
      </c>
      <c r="AB411" s="8">
        <f t="shared" si="56"/>
        <v>0</v>
      </c>
      <c r="AC411">
        <f t="shared" si="57"/>
        <v>0</v>
      </c>
      <c r="AD411">
        <f t="shared" si="58"/>
        <v>0</v>
      </c>
      <c r="AE411">
        <f t="shared" si="59"/>
        <v>0</v>
      </c>
      <c r="AF411">
        <f t="shared" si="60"/>
        <v>0</v>
      </c>
      <c r="AG411">
        <f t="shared" si="61"/>
        <v>0</v>
      </c>
      <c r="AI411">
        <f t="shared" si="62"/>
        <v>0</v>
      </c>
    </row>
    <row r="412" spans="2:35" x14ac:dyDescent="0.25">
      <c r="B412" s="1">
        <v>20905</v>
      </c>
      <c r="C412" s="1" t="s">
        <v>861</v>
      </c>
      <c r="D412" s="1" t="s">
        <v>23</v>
      </c>
      <c r="E412" s="1">
        <v>0</v>
      </c>
      <c r="F412" s="1">
        <v>0</v>
      </c>
      <c r="G412" s="13">
        <v>0</v>
      </c>
      <c r="H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W412" s="14" cm="1">
        <f t="array" ref="W412">INDEX(J412:U412, 1, MONTH($W$1))</f>
        <v>0</v>
      </c>
      <c r="X412" s="14" cm="1">
        <f t="array" ref="X412">SUMPRODUCT((J412:U412) *(($J$1:$U$1)&lt;=$X$1))</f>
        <v>0</v>
      </c>
      <c r="Y412">
        <f t="shared" si="54"/>
        <v>0</v>
      </c>
      <c r="Z412">
        <f t="shared" si="54"/>
        <v>0</v>
      </c>
      <c r="AA412">
        <f t="shared" si="55"/>
        <v>0</v>
      </c>
      <c r="AB412" s="8">
        <f t="shared" si="56"/>
        <v>0</v>
      </c>
      <c r="AC412">
        <f t="shared" si="57"/>
        <v>0</v>
      </c>
      <c r="AD412">
        <f t="shared" si="58"/>
        <v>0</v>
      </c>
      <c r="AE412">
        <f t="shared" si="59"/>
        <v>0</v>
      </c>
      <c r="AF412">
        <f t="shared" si="60"/>
        <v>0</v>
      </c>
      <c r="AG412">
        <f t="shared" si="61"/>
        <v>0</v>
      </c>
      <c r="AI412">
        <f t="shared" si="62"/>
        <v>0</v>
      </c>
    </row>
    <row r="413" spans="2:35" x14ac:dyDescent="0.25">
      <c r="B413" s="1">
        <v>20906</v>
      </c>
      <c r="C413" s="1" t="s">
        <v>213</v>
      </c>
      <c r="D413" s="1" t="s">
        <v>23</v>
      </c>
      <c r="E413" s="1" t="s">
        <v>594</v>
      </c>
      <c r="F413" s="1" t="s">
        <v>106</v>
      </c>
      <c r="G413" s="13">
        <v>44228</v>
      </c>
      <c r="H413" s="1">
        <v>2021</v>
      </c>
      <c r="J413" s="1">
        <v>0</v>
      </c>
      <c r="K413" s="1">
        <v>1086.6300000000001</v>
      </c>
      <c r="L413" s="1">
        <v>354.34000000000003</v>
      </c>
      <c r="M413" s="1">
        <v>0</v>
      </c>
      <c r="N413" s="1">
        <v>0</v>
      </c>
      <c r="O413" s="1">
        <v>770.88000000000011</v>
      </c>
      <c r="P413" s="1">
        <v>610.17000000000007</v>
      </c>
      <c r="Q413" s="1">
        <v>1026.6000000000001</v>
      </c>
      <c r="R413" s="1">
        <v>945.99</v>
      </c>
      <c r="S413" s="1">
        <v>636.23</v>
      </c>
      <c r="T413" s="1">
        <v>1308.55</v>
      </c>
      <c r="U413" s="1">
        <v>3016.150000000001</v>
      </c>
      <c r="W413" s="14" cm="1">
        <f t="array" ref="W413">INDEX(J413:U413, 1, MONTH($W$1))</f>
        <v>3016.150000000001</v>
      </c>
      <c r="X413" s="14" cm="1">
        <f t="array" ref="X413">SUMPRODUCT((J413:U413) *(($J$1:$U$1)&lt;=$X$1))</f>
        <v>9755.5400000000009</v>
      </c>
      <c r="Y413">
        <f t="shared" si="54"/>
        <v>1</v>
      </c>
      <c r="Z413">
        <f t="shared" si="54"/>
        <v>1</v>
      </c>
      <c r="AA413">
        <f t="shared" si="55"/>
        <v>0</v>
      </c>
      <c r="AB413" s="8">
        <f t="shared" si="56"/>
        <v>0</v>
      </c>
      <c r="AC413">
        <f t="shared" si="57"/>
        <v>0</v>
      </c>
      <c r="AD413">
        <f t="shared" si="58"/>
        <v>0</v>
      </c>
      <c r="AE413">
        <f t="shared" si="59"/>
        <v>0</v>
      </c>
      <c r="AF413">
        <f t="shared" si="60"/>
        <v>0</v>
      </c>
      <c r="AG413">
        <f t="shared" si="61"/>
        <v>0</v>
      </c>
      <c r="AI413">
        <f t="shared" si="62"/>
        <v>9755.5400000000009</v>
      </c>
    </row>
    <row r="414" spans="2:35" x14ac:dyDescent="0.25">
      <c r="B414" s="1">
        <v>20907</v>
      </c>
      <c r="C414" s="1" t="s">
        <v>323</v>
      </c>
      <c r="D414" s="1" t="s">
        <v>23</v>
      </c>
      <c r="E414" s="1" t="s">
        <v>535</v>
      </c>
      <c r="F414" s="1" t="s">
        <v>106</v>
      </c>
      <c r="G414" s="13">
        <v>0</v>
      </c>
      <c r="H414" s="1">
        <v>2020</v>
      </c>
      <c r="J414" s="1">
        <v>0</v>
      </c>
      <c r="K414" s="1">
        <v>88.74</v>
      </c>
      <c r="L414" s="1">
        <v>0</v>
      </c>
      <c r="M414" s="1">
        <v>146.94</v>
      </c>
      <c r="N414" s="1">
        <v>64.540000000000006</v>
      </c>
      <c r="O414" s="1">
        <v>0</v>
      </c>
      <c r="P414" s="1">
        <v>0</v>
      </c>
      <c r="Q414" s="1">
        <v>182.38</v>
      </c>
      <c r="R414" s="1">
        <v>195.51</v>
      </c>
      <c r="S414" s="1">
        <v>0</v>
      </c>
      <c r="T414" s="1">
        <v>0</v>
      </c>
      <c r="U414" s="1">
        <v>339.21000000000004</v>
      </c>
      <c r="W414" s="14" cm="1">
        <f t="array" ref="W414">INDEX(J414:U414, 1, MONTH($W$1))</f>
        <v>339.21000000000004</v>
      </c>
      <c r="X414" s="14" cm="1">
        <f t="array" ref="X414">SUMPRODUCT((J414:U414) *(($J$1:$U$1)&lt;=$X$1))</f>
        <v>1017.32</v>
      </c>
      <c r="Y414">
        <f t="shared" si="54"/>
        <v>1</v>
      </c>
      <c r="Z414">
        <f t="shared" si="54"/>
        <v>1</v>
      </c>
      <c r="AA414">
        <f t="shared" si="55"/>
        <v>0</v>
      </c>
      <c r="AB414" s="8">
        <f t="shared" si="56"/>
        <v>0</v>
      </c>
      <c r="AC414">
        <f t="shared" si="57"/>
        <v>0</v>
      </c>
      <c r="AD414">
        <f t="shared" si="58"/>
        <v>0</v>
      </c>
      <c r="AE414">
        <f t="shared" si="59"/>
        <v>0</v>
      </c>
      <c r="AF414">
        <f t="shared" si="60"/>
        <v>0</v>
      </c>
      <c r="AG414">
        <f t="shared" si="61"/>
        <v>0</v>
      </c>
      <c r="AI414">
        <f t="shared" si="62"/>
        <v>1017.32</v>
      </c>
    </row>
    <row r="415" spans="2:35" x14ac:dyDescent="0.25">
      <c r="B415" s="1">
        <v>20908</v>
      </c>
      <c r="C415" s="1" t="s">
        <v>699</v>
      </c>
      <c r="D415" s="1" t="s">
        <v>23</v>
      </c>
      <c r="E415" s="1" t="s">
        <v>535</v>
      </c>
      <c r="F415" s="1" t="s">
        <v>106</v>
      </c>
      <c r="G415" s="13">
        <v>0</v>
      </c>
      <c r="H415" s="1">
        <v>2020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W415" s="14" cm="1">
        <f t="array" ref="W415">INDEX(J415:U415, 1, MONTH($W$1))</f>
        <v>0</v>
      </c>
      <c r="X415" s="14" cm="1">
        <f t="array" ref="X415">SUMPRODUCT((J415:U415) *(($J$1:$U$1)&lt;=$X$1))</f>
        <v>0</v>
      </c>
      <c r="Y415">
        <f t="shared" si="54"/>
        <v>0</v>
      </c>
      <c r="Z415">
        <f t="shared" si="54"/>
        <v>0</v>
      </c>
      <c r="AA415">
        <f t="shared" si="55"/>
        <v>0</v>
      </c>
      <c r="AB415" s="8">
        <f t="shared" si="56"/>
        <v>0</v>
      </c>
      <c r="AC415">
        <f t="shared" si="57"/>
        <v>0</v>
      </c>
      <c r="AD415">
        <f t="shared" si="58"/>
        <v>0</v>
      </c>
      <c r="AE415">
        <f t="shared" si="59"/>
        <v>0</v>
      </c>
      <c r="AF415">
        <f t="shared" si="60"/>
        <v>0</v>
      </c>
      <c r="AG415">
        <f t="shared" si="61"/>
        <v>0</v>
      </c>
      <c r="AI415">
        <f t="shared" si="62"/>
        <v>0</v>
      </c>
    </row>
    <row r="416" spans="2:35" x14ac:dyDescent="0.25">
      <c r="B416" s="1">
        <v>20910</v>
      </c>
      <c r="C416" s="1" t="s">
        <v>91</v>
      </c>
      <c r="D416" s="1" t="s">
        <v>23</v>
      </c>
      <c r="E416" s="1" t="s">
        <v>535</v>
      </c>
      <c r="F416" s="1" t="s">
        <v>106</v>
      </c>
      <c r="G416" s="13">
        <v>44197</v>
      </c>
      <c r="H416" s="1">
        <v>2021</v>
      </c>
      <c r="J416" s="1">
        <v>989.7</v>
      </c>
      <c r="K416" s="1">
        <v>1542.0899999999997</v>
      </c>
      <c r="L416" s="1">
        <v>588.79000000000008</v>
      </c>
      <c r="M416" s="1">
        <v>1628.2899999999997</v>
      </c>
      <c r="N416" s="1">
        <v>1536.2599999999998</v>
      </c>
      <c r="O416" s="1">
        <v>0</v>
      </c>
      <c r="P416" s="1">
        <v>0</v>
      </c>
      <c r="Q416" s="1">
        <v>1038.77</v>
      </c>
      <c r="R416" s="1">
        <v>1162.9100000000001</v>
      </c>
      <c r="S416" s="1">
        <v>278.58000000000004</v>
      </c>
      <c r="T416" s="1">
        <v>1322.07</v>
      </c>
      <c r="U416" s="1">
        <v>749.2600000000001</v>
      </c>
      <c r="W416" s="14" cm="1">
        <f t="array" ref="W416">INDEX(J416:U416, 1, MONTH($W$1))</f>
        <v>749.2600000000001</v>
      </c>
      <c r="X416" s="14" cm="1">
        <f t="array" ref="X416">SUMPRODUCT((J416:U416) *(($J$1:$U$1)&lt;=$X$1))</f>
        <v>10836.72</v>
      </c>
      <c r="Y416">
        <f t="shared" si="54"/>
        <v>1</v>
      </c>
      <c r="Z416">
        <f t="shared" si="54"/>
        <v>1</v>
      </c>
      <c r="AA416">
        <f t="shared" si="55"/>
        <v>0</v>
      </c>
      <c r="AB416" s="8">
        <f t="shared" si="56"/>
        <v>1</v>
      </c>
      <c r="AC416">
        <f t="shared" si="57"/>
        <v>10836.72</v>
      </c>
      <c r="AD416">
        <f t="shared" si="58"/>
        <v>0</v>
      </c>
      <c r="AE416">
        <f t="shared" si="59"/>
        <v>0</v>
      </c>
      <c r="AF416">
        <f t="shared" si="60"/>
        <v>0</v>
      </c>
      <c r="AG416">
        <f t="shared" si="61"/>
        <v>0</v>
      </c>
      <c r="AI416">
        <f t="shared" si="62"/>
        <v>10836.72</v>
      </c>
    </row>
    <row r="417" spans="2:35" x14ac:dyDescent="0.25">
      <c r="B417" s="1">
        <v>20911</v>
      </c>
      <c r="C417" s="1" t="s">
        <v>278</v>
      </c>
      <c r="D417" s="1" t="s">
        <v>23</v>
      </c>
      <c r="E417" s="1" t="s">
        <v>535</v>
      </c>
      <c r="F417" s="1" t="s">
        <v>106</v>
      </c>
      <c r="G417" s="13">
        <v>44228</v>
      </c>
      <c r="H417" s="1">
        <v>2021</v>
      </c>
      <c r="J417" s="1">
        <v>769.9899999999999</v>
      </c>
      <c r="K417" s="1">
        <v>0</v>
      </c>
      <c r="L417" s="1">
        <v>0</v>
      </c>
      <c r="M417" s="1">
        <v>496.14</v>
      </c>
      <c r="N417" s="1">
        <v>632.98</v>
      </c>
      <c r="O417" s="1">
        <v>0</v>
      </c>
      <c r="P417" s="1">
        <v>0</v>
      </c>
      <c r="Q417" s="1">
        <v>-123</v>
      </c>
      <c r="R417" s="1">
        <v>0</v>
      </c>
      <c r="S417" s="1">
        <v>0</v>
      </c>
      <c r="T417" s="1">
        <v>0</v>
      </c>
      <c r="U417" s="1">
        <v>0</v>
      </c>
      <c r="W417" s="14" cm="1">
        <f t="array" ref="W417">INDEX(J417:U417, 1, MONTH($W$1))</f>
        <v>0</v>
      </c>
      <c r="X417" s="14" cm="1">
        <f t="array" ref="X417">SUMPRODUCT((J417:U417) *(($J$1:$U$1)&lt;=$X$1))</f>
        <v>1776.11</v>
      </c>
      <c r="Y417">
        <f t="shared" si="54"/>
        <v>0</v>
      </c>
      <c r="Z417">
        <f t="shared" si="54"/>
        <v>1</v>
      </c>
      <c r="AA417">
        <f t="shared" si="55"/>
        <v>0</v>
      </c>
      <c r="AB417" s="8">
        <f t="shared" si="56"/>
        <v>1</v>
      </c>
      <c r="AC417">
        <f t="shared" si="57"/>
        <v>1776.11</v>
      </c>
      <c r="AD417">
        <f t="shared" si="58"/>
        <v>0</v>
      </c>
      <c r="AE417">
        <f t="shared" si="59"/>
        <v>0</v>
      </c>
      <c r="AF417">
        <f t="shared" si="60"/>
        <v>0</v>
      </c>
      <c r="AG417">
        <f t="shared" si="61"/>
        <v>0</v>
      </c>
      <c r="AI417">
        <f t="shared" si="62"/>
        <v>1776.11</v>
      </c>
    </row>
    <row r="418" spans="2:35" x14ac:dyDescent="0.25">
      <c r="B418" s="1">
        <v>20912</v>
      </c>
      <c r="C418" s="1" t="s">
        <v>189</v>
      </c>
      <c r="D418" s="1" t="s">
        <v>23</v>
      </c>
      <c r="E418" s="1" t="s">
        <v>535</v>
      </c>
      <c r="F418" s="1" t="s">
        <v>106</v>
      </c>
      <c r="G418" s="13">
        <v>44228</v>
      </c>
      <c r="H418" s="1">
        <v>2021</v>
      </c>
      <c r="J418" s="1">
        <v>6754.28</v>
      </c>
      <c r="K418" s="1">
        <v>322.7</v>
      </c>
      <c r="L418" s="1">
        <v>4002.5499999999993</v>
      </c>
      <c r="M418" s="1">
        <v>0</v>
      </c>
      <c r="N418" s="1">
        <v>5619.329999999999</v>
      </c>
      <c r="O418" s="1">
        <v>89.74</v>
      </c>
      <c r="P418" s="1">
        <v>3133.6000000000004</v>
      </c>
      <c r="Q418" s="1">
        <v>5068.6499999999996</v>
      </c>
      <c r="R418" s="1">
        <v>0</v>
      </c>
      <c r="S418" s="1">
        <v>1696.2800000000002</v>
      </c>
      <c r="T418" s="1">
        <v>520.48</v>
      </c>
      <c r="U418" s="1">
        <v>449.74</v>
      </c>
      <c r="W418" s="14" cm="1">
        <f t="array" ref="W418">INDEX(J418:U418, 1, MONTH($W$1))</f>
        <v>449.74</v>
      </c>
      <c r="X418" s="14" cm="1">
        <f t="array" ref="X418">SUMPRODUCT((J418:U418) *(($J$1:$U$1)&lt;=$X$1))</f>
        <v>27657.35</v>
      </c>
      <c r="Y418">
        <f t="shared" si="54"/>
        <v>1</v>
      </c>
      <c r="Z418">
        <f t="shared" si="54"/>
        <v>1</v>
      </c>
      <c r="AA418">
        <f t="shared" si="55"/>
        <v>0</v>
      </c>
      <c r="AB418" s="8">
        <f t="shared" si="56"/>
        <v>1</v>
      </c>
      <c r="AC418">
        <f t="shared" si="57"/>
        <v>27657.35</v>
      </c>
      <c r="AD418">
        <f t="shared" si="58"/>
        <v>0</v>
      </c>
      <c r="AE418">
        <f t="shared" si="59"/>
        <v>0</v>
      </c>
      <c r="AF418">
        <f t="shared" si="60"/>
        <v>0</v>
      </c>
      <c r="AG418">
        <f t="shared" si="61"/>
        <v>0</v>
      </c>
      <c r="AI418">
        <f t="shared" si="62"/>
        <v>27657.35</v>
      </c>
    </row>
    <row r="419" spans="2:35" x14ac:dyDescent="0.25">
      <c r="B419" s="1">
        <v>20913</v>
      </c>
      <c r="C419" s="1" t="s">
        <v>700</v>
      </c>
      <c r="D419" s="1" t="s">
        <v>23</v>
      </c>
      <c r="E419" s="1" t="s">
        <v>535</v>
      </c>
      <c r="F419" s="1" t="s">
        <v>106</v>
      </c>
      <c r="G419" s="13">
        <v>44256</v>
      </c>
      <c r="H419" s="1">
        <v>2021</v>
      </c>
      <c r="J419" s="1">
        <v>0</v>
      </c>
      <c r="K419" s="1">
        <v>1249.8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1378.1400000000003</v>
      </c>
      <c r="U419" s="1">
        <v>0</v>
      </c>
      <c r="W419" s="14" cm="1">
        <f t="array" ref="W419">INDEX(J419:U419, 1, MONTH($W$1))</f>
        <v>0</v>
      </c>
      <c r="X419" s="14" cm="1">
        <f t="array" ref="X419">SUMPRODUCT((J419:U419) *(($J$1:$U$1)&lt;=$X$1))</f>
        <v>2627.9400000000005</v>
      </c>
      <c r="Y419">
        <f t="shared" si="54"/>
        <v>0</v>
      </c>
      <c r="Z419">
        <f t="shared" si="54"/>
        <v>1</v>
      </c>
      <c r="AA419">
        <f t="shared" si="55"/>
        <v>0</v>
      </c>
      <c r="AB419" s="8">
        <f t="shared" si="56"/>
        <v>0</v>
      </c>
      <c r="AC419">
        <f t="shared" si="57"/>
        <v>0</v>
      </c>
      <c r="AD419">
        <f t="shared" si="58"/>
        <v>0</v>
      </c>
      <c r="AE419">
        <f t="shared" si="59"/>
        <v>0</v>
      </c>
      <c r="AF419">
        <f t="shared" si="60"/>
        <v>0</v>
      </c>
      <c r="AG419">
        <f t="shared" si="61"/>
        <v>0</v>
      </c>
      <c r="AI419">
        <f t="shared" si="62"/>
        <v>2627.9400000000005</v>
      </c>
    </row>
    <row r="420" spans="2:35" x14ac:dyDescent="0.25">
      <c r="B420" s="1">
        <v>20915</v>
      </c>
      <c r="C420" s="1" t="s">
        <v>615</v>
      </c>
      <c r="D420" s="1" t="s">
        <v>23</v>
      </c>
      <c r="E420" s="1" t="s">
        <v>535</v>
      </c>
      <c r="F420" s="1" t="s">
        <v>106</v>
      </c>
      <c r="G420" s="13">
        <v>44256</v>
      </c>
      <c r="H420" s="1">
        <v>2021</v>
      </c>
      <c r="J420" s="1">
        <v>1459.4199999999998</v>
      </c>
      <c r="K420" s="1">
        <v>963.51</v>
      </c>
      <c r="L420" s="1">
        <v>708.26</v>
      </c>
      <c r="M420" s="1">
        <v>1338.7800000000002</v>
      </c>
      <c r="N420" s="1">
        <v>2111.8499999999995</v>
      </c>
      <c r="O420" s="1">
        <v>992.14999999999986</v>
      </c>
      <c r="P420" s="1">
        <v>774.48</v>
      </c>
      <c r="Q420" s="1">
        <v>567.44999999999993</v>
      </c>
      <c r="R420" s="1">
        <v>953.60000000000014</v>
      </c>
      <c r="S420" s="1">
        <v>899.34000000000015</v>
      </c>
      <c r="T420" s="1">
        <v>0</v>
      </c>
      <c r="U420" s="1">
        <v>496.7</v>
      </c>
      <c r="W420" s="14" cm="1">
        <f t="array" ref="W420">INDEX(J420:U420, 1, MONTH($W$1))</f>
        <v>496.7</v>
      </c>
      <c r="X420" s="14" cm="1">
        <f t="array" ref="X420">SUMPRODUCT((J420:U420) *(($J$1:$U$1)&lt;=$X$1))</f>
        <v>11265.54</v>
      </c>
      <c r="Y420">
        <f t="shared" si="54"/>
        <v>1</v>
      </c>
      <c r="Z420">
        <f t="shared" si="54"/>
        <v>1</v>
      </c>
      <c r="AA420">
        <f t="shared" si="55"/>
        <v>0</v>
      </c>
      <c r="AB420" s="8">
        <f t="shared" si="56"/>
        <v>1</v>
      </c>
      <c r="AC420">
        <f t="shared" si="57"/>
        <v>11265.54</v>
      </c>
      <c r="AD420">
        <f t="shared" si="58"/>
        <v>0</v>
      </c>
      <c r="AE420">
        <f t="shared" si="59"/>
        <v>0</v>
      </c>
      <c r="AF420">
        <f t="shared" si="60"/>
        <v>0</v>
      </c>
      <c r="AG420">
        <f t="shared" si="61"/>
        <v>0</v>
      </c>
      <c r="AI420">
        <f t="shared" si="62"/>
        <v>11265.54</v>
      </c>
    </row>
    <row r="421" spans="2:35" x14ac:dyDescent="0.25">
      <c r="B421" s="1">
        <v>20916</v>
      </c>
      <c r="C421" s="1" t="s">
        <v>506</v>
      </c>
      <c r="D421" s="1" t="s">
        <v>36</v>
      </c>
      <c r="E421" s="1" t="s">
        <v>535</v>
      </c>
      <c r="F421" s="1" t="s">
        <v>106</v>
      </c>
      <c r="G421" s="13">
        <v>0</v>
      </c>
      <c r="H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W421" s="14" cm="1">
        <f t="array" ref="W421">INDEX(J421:U421, 1, MONTH($W$1))</f>
        <v>0</v>
      </c>
      <c r="X421" s="14" cm="1">
        <f t="array" ref="X421">SUMPRODUCT((J421:U421) *(($J$1:$U$1)&lt;=$X$1))</f>
        <v>0</v>
      </c>
      <c r="Y421">
        <f t="shared" si="54"/>
        <v>0</v>
      </c>
      <c r="Z421">
        <f t="shared" si="54"/>
        <v>0</v>
      </c>
      <c r="AA421">
        <f t="shared" si="55"/>
        <v>0</v>
      </c>
      <c r="AB421" s="8">
        <f t="shared" si="56"/>
        <v>0</v>
      </c>
      <c r="AC421">
        <f t="shared" si="57"/>
        <v>0</v>
      </c>
      <c r="AD421">
        <f t="shared" si="58"/>
        <v>0</v>
      </c>
      <c r="AE421">
        <f t="shared" si="59"/>
        <v>0</v>
      </c>
      <c r="AF421">
        <f t="shared" si="60"/>
        <v>0</v>
      </c>
      <c r="AG421">
        <f t="shared" si="61"/>
        <v>0</v>
      </c>
      <c r="AI421">
        <f t="shared" si="62"/>
        <v>0</v>
      </c>
    </row>
    <row r="422" spans="2:35" x14ac:dyDescent="0.25">
      <c r="B422" s="1">
        <v>20917</v>
      </c>
      <c r="C422" s="1" t="s">
        <v>190</v>
      </c>
      <c r="D422" s="1" t="s">
        <v>23</v>
      </c>
      <c r="E422" s="1" t="s">
        <v>545</v>
      </c>
      <c r="F422" s="1" t="s">
        <v>545</v>
      </c>
      <c r="G422" s="13">
        <v>44317</v>
      </c>
      <c r="H422" s="1">
        <v>2021</v>
      </c>
      <c r="J422" s="1">
        <v>4815.3900000000003</v>
      </c>
      <c r="K422" s="1">
        <v>6268.8000000000011</v>
      </c>
      <c r="L422" s="1">
        <v>3598.77</v>
      </c>
      <c r="M422" s="1">
        <v>9757.9999999999982</v>
      </c>
      <c r="N422" s="1">
        <v>3005.7000000000003</v>
      </c>
      <c r="O422" s="1">
        <v>4818.1500000000005</v>
      </c>
      <c r="P422" s="1">
        <v>4248.8700000000008</v>
      </c>
      <c r="Q422" s="1">
        <v>1543.2400000000002</v>
      </c>
      <c r="R422" s="1">
        <v>5359.88</v>
      </c>
      <c r="S422" s="1">
        <v>6238.0800000000008</v>
      </c>
      <c r="T422" s="1">
        <v>0</v>
      </c>
      <c r="U422" s="1">
        <v>8407.9699999999993</v>
      </c>
      <c r="W422" s="14" cm="1">
        <f t="array" ref="W422">INDEX(J422:U422, 1, MONTH($W$1))</f>
        <v>8407.9699999999993</v>
      </c>
      <c r="X422" s="14" cm="1">
        <f t="array" ref="X422">SUMPRODUCT((J422:U422) *(($J$1:$U$1)&lt;=$X$1))</f>
        <v>58062.85</v>
      </c>
      <c r="Y422">
        <f t="shared" si="54"/>
        <v>1</v>
      </c>
      <c r="Z422">
        <f t="shared" si="54"/>
        <v>1</v>
      </c>
      <c r="AA422">
        <f t="shared" si="55"/>
        <v>0</v>
      </c>
      <c r="AB422" s="8">
        <f t="shared" si="56"/>
        <v>1</v>
      </c>
      <c r="AC422">
        <f t="shared" si="57"/>
        <v>58062.85</v>
      </c>
      <c r="AD422">
        <f t="shared" si="58"/>
        <v>0</v>
      </c>
      <c r="AE422">
        <f t="shared" si="59"/>
        <v>0</v>
      </c>
      <c r="AF422">
        <f t="shared" si="60"/>
        <v>0</v>
      </c>
      <c r="AG422">
        <f t="shared" si="61"/>
        <v>0</v>
      </c>
      <c r="AI422">
        <f t="shared" si="62"/>
        <v>58062.85</v>
      </c>
    </row>
    <row r="423" spans="2:35" x14ac:dyDescent="0.25">
      <c r="B423" s="1">
        <v>20918</v>
      </c>
      <c r="C423" s="1" t="s">
        <v>83</v>
      </c>
      <c r="D423" s="1" t="s">
        <v>23</v>
      </c>
      <c r="E423" s="1" t="s">
        <v>535</v>
      </c>
      <c r="F423" s="1" t="s">
        <v>106</v>
      </c>
      <c r="G423" s="13">
        <v>44348</v>
      </c>
      <c r="H423" s="1">
        <v>2021</v>
      </c>
      <c r="J423" s="1">
        <v>553.6</v>
      </c>
      <c r="K423" s="1">
        <v>537.93999999999994</v>
      </c>
      <c r="L423" s="1">
        <v>0</v>
      </c>
      <c r="M423" s="1">
        <v>0</v>
      </c>
      <c r="N423" s="1">
        <v>0</v>
      </c>
      <c r="O423" s="1">
        <v>961.42000000000007</v>
      </c>
      <c r="P423" s="1">
        <v>0</v>
      </c>
      <c r="Q423" s="1">
        <v>0</v>
      </c>
      <c r="R423" s="1">
        <v>0</v>
      </c>
      <c r="S423" s="1">
        <v>1046.0300000000002</v>
      </c>
      <c r="T423" s="1">
        <v>0</v>
      </c>
      <c r="U423" s="1">
        <v>0</v>
      </c>
      <c r="W423" s="14" cm="1">
        <f t="array" ref="W423">INDEX(J423:U423, 1, MONTH($W$1))</f>
        <v>0</v>
      </c>
      <c r="X423" s="14" cm="1">
        <f t="array" ref="X423">SUMPRODUCT((J423:U423) *(($J$1:$U$1)&lt;=$X$1))</f>
        <v>3098.9900000000002</v>
      </c>
      <c r="Y423">
        <f t="shared" si="54"/>
        <v>0</v>
      </c>
      <c r="Z423">
        <f t="shared" si="54"/>
        <v>1</v>
      </c>
      <c r="AA423">
        <f t="shared" si="55"/>
        <v>0</v>
      </c>
      <c r="AB423" s="8">
        <f t="shared" si="56"/>
        <v>1</v>
      </c>
      <c r="AC423">
        <f t="shared" si="57"/>
        <v>3098.9900000000002</v>
      </c>
      <c r="AD423">
        <f t="shared" si="58"/>
        <v>0</v>
      </c>
      <c r="AE423">
        <f t="shared" si="59"/>
        <v>0</v>
      </c>
      <c r="AF423">
        <f t="shared" si="60"/>
        <v>0</v>
      </c>
      <c r="AG423">
        <f t="shared" si="61"/>
        <v>0</v>
      </c>
      <c r="AI423">
        <f t="shared" si="62"/>
        <v>3098.9900000000002</v>
      </c>
    </row>
    <row r="424" spans="2:35" x14ac:dyDescent="0.25">
      <c r="B424" s="1">
        <v>20919</v>
      </c>
      <c r="C424" s="1" t="s">
        <v>616</v>
      </c>
      <c r="D424" s="1" t="s">
        <v>23</v>
      </c>
      <c r="E424" s="1" t="s">
        <v>535</v>
      </c>
      <c r="F424" s="1" t="s">
        <v>106</v>
      </c>
      <c r="G424" s="13">
        <v>44409</v>
      </c>
      <c r="H424" s="1">
        <v>2021</v>
      </c>
      <c r="J424" s="1">
        <v>608.35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W424" s="14" cm="1">
        <f t="array" ref="W424">INDEX(J424:U424, 1, MONTH($W$1))</f>
        <v>0</v>
      </c>
      <c r="X424" s="14" cm="1">
        <f t="array" ref="X424">SUMPRODUCT((J424:U424) *(($J$1:$U$1)&lt;=$X$1))</f>
        <v>608.35</v>
      </c>
      <c r="Y424">
        <f t="shared" si="54"/>
        <v>0</v>
      </c>
      <c r="Z424">
        <f t="shared" si="54"/>
        <v>1</v>
      </c>
      <c r="AA424">
        <f t="shared" si="55"/>
        <v>0</v>
      </c>
      <c r="AB424" s="8">
        <f t="shared" si="56"/>
        <v>1</v>
      </c>
      <c r="AC424">
        <f t="shared" si="57"/>
        <v>608.35</v>
      </c>
      <c r="AD424">
        <f t="shared" si="58"/>
        <v>0</v>
      </c>
      <c r="AE424">
        <f t="shared" si="59"/>
        <v>0</v>
      </c>
      <c r="AF424">
        <f t="shared" si="60"/>
        <v>0</v>
      </c>
      <c r="AG424">
        <f t="shared" si="61"/>
        <v>0</v>
      </c>
      <c r="AI424">
        <f t="shared" si="62"/>
        <v>608.35</v>
      </c>
    </row>
    <row r="425" spans="2:35" x14ac:dyDescent="0.25">
      <c r="B425" s="1">
        <v>20920</v>
      </c>
      <c r="C425" s="1" t="s">
        <v>135</v>
      </c>
      <c r="D425" s="1" t="s">
        <v>23</v>
      </c>
      <c r="E425" s="1" t="s">
        <v>535</v>
      </c>
      <c r="F425" s="1" t="s">
        <v>106</v>
      </c>
      <c r="G425" s="13">
        <v>44378</v>
      </c>
      <c r="H425" s="1">
        <v>2021</v>
      </c>
      <c r="J425" s="1">
        <v>1298.3900000000001</v>
      </c>
      <c r="K425" s="1">
        <v>652.04999999999995</v>
      </c>
      <c r="L425" s="1">
        <v>1152.18</v>
      </c>
      <c r="M425" s="1">
        <v>415.46</v>
      </c>
      <c r="N425" s="1">
        <v>894.46000000000015</v>
      </c>
      <c r="O425" s="1">
        <v>584.8900000000001</v>
      </c>
      <c r="P425" s="1">
        <v>1414.3600000000001</v>
      </c>
      <c r="Q425" s="1">
        <v>644.37000000000012</v>
      </c>
      <c r="R425" s="1">
        <v>1214.75</v>
      </c>
      <c r="S425" s="1">
        <v>786.54000000000008</v>
      </c>
      <c r="T425" s="1">
        <v>851.87</v>
      </c>
      <c r="U425" s="1">
        <v>498.21000000000004</v>
      </c>
      <c r="W425" s="14" cm="1">
        <f t="array" ref="W425">INDEX(J425:U425, 1, MONTH($W$1))</f>
        <v>498.21000000000004</v>
      </c>
      <c r="X425" s="14" cm="1">
        <f t="array" ref="X425">SUMPRODUCT((J425:U425) *(($J$1:$U$1)&lt;=$X$1))</f>
        <v>10407.530000000002</v>
      </c>
      <c r="Y425">
        <f t="shared" si="54"/>
        <v>1</v>
      </c>
      <c r="Z425">
        <f t="shared" si="54"/>
        <v>1</v>
      </c>
      <c r="AA425">
        <f t="shared" si="55"/>
        <v>0</v>
      </c>
      <c r="AB425" s="8">
        <f t="shared" si="56"/>
        <v>1</v>
      </c>
      <c r="AC425">
        <f t="shared" si="57"/>
        <v>10407.530000000002</v>
      </c>
      <c r="AD425">
        <f t="shared" si="58"/>
        <v>0</v>
      </c>
      <c r="AE425">
        <f t="shared" si="59"/>
        <v>0</v>
      </c>
      <c r="AF425">
        <f t="shared" si="60"/>
        <v>0</v>
      </c>
      <c r="AG425">
        <f t="shared" si="61"/>
        <v>0</v>
      </c>
      <c r="AI425">
        <f t="shared" si="62"/>
        <v>10407.530000000002</v>
      </c>
    </row>
    <row r="426" spans="2:35" x14ac:dyDescent="0.25">
      <c r="B426" s="1">
        <v>20921</v>
      </c>
      <c r="C426" s="1" t="s">
        <v>617</v>
      </c>
      <c r="D426" s="1" t="s">
        <v>23</v>
      </c>
      <c r="E426" s="1" t="s">
        <v>535</v>
      </c>
      <c r="F426" s="1" t="s">
        <v>106</v>
      </c>
      <c r="G426" s="13">
        <v>44378</v>
      </c>
      <c r="H426" s="1">
        <v>2021</v>
      </c>
      <c r="J426" s="1">
        <v>82.699999999999989</v>
      </c>
      <c r="K426" s="1">
        <v>38.32</v>
      </c>
      <c r="L426" s="1">
        <v>88.740000000000009</v>
      </c>
      <c r="M426" s="1">
        <v>530.41999999999996</v>
      </c>
      <c r="N426" s="1">
        <v>342.34999999999997</v>
      </c>
      <c r="O426" s="1">
        <v>0</v>
      </c>
      <c r="P426" s="1">
        <v>86.72</v>
      </c>
      <c r="Q426" s="1">
        <v>342.52000000000004</v>
      </c>
      <c r="R426" s="1">
        <v>118.99000000000001</v>
      </c>
      <c r="S426" s="1">
        <v>68.569999999999993</v>
      </c>
      <c r="T426" s="1">
        <v>217.82</v>
      </c>
      <c r="U426" s="1">
        <v>0</v>
      </c>
      <c r="W426" s="14" cm="1">
        <f t="array" ref="W426">INDEX(J426:U426, 1, MONTH($W$1))</f>
        <v>0</v>
      </c>
      <c r="X426" s="14" cm="1">
        <f t="array" ref="X426">SUMPRODUCT((J426:U426) *(($J$1:$U$1)&lt;=$X$1))</f>
        <v>1917.1499999999999</v>
      </c>
      <c r="Y426">
        <f t="shared" si="54"/>
        <v>0</v>
      </c>
      <c r="Z426">
        <f t="shared" si="54"/>
        <v>1</v>
      </c>
      <c r="AA426">
        <f t="shared" si="55"/>
        <v>0</v>
      </c>
      <c r="AB426" s="8">
        <f t="shared" si="56"/>
        <v>1</v>
      </c>
      <c r="AC426">
        <f t="shared" si="57"/>
        <v>1917.1499999999999</v>
      </c>
      <c r="AD426">
        <f t="shared" si="58"/>
        <v>0</v>
      </c>
      <c r="AE426">
        <f t="shared" si="59"/>
        <v>0</v>
      </c>
      <c r="AF426">
        <f t="shared" si="60"/>
        <v>0</v>
      </c>
      <c r="AG426">
        <f t="shared" si="61"/>
        <v>0</v>
      </c>
      <c r="AI426">
        <f t="shared" si="62"/>
        <v>1917.1499999999999</v>
      </c>
    </row>
    <row r="427" spans="2:35" x14ac:dyDescent="0.25">
      <c r="B427" s="1">
        <v>20922</v>
      </c>
      <c r="C427" s="1" t="s">
        <v>324</v>
      </c>
      <c r="D427" s="1" t="s">
        <v>23</v>
      </c>
      <c r="E427" s="1" t="s">
        <v>535</v>
      </c>
      <c r="F427" s="1" t="s">
        <v>106</v>
      </c>
      <c r="G427" s="13">
        <v>44348</v>
      </c>
      <c r="H427" s="1">
        <v>2021</v>
      </c>
      <c r="J427" s="1">
        <v>0</v>
      </c>
      <c r="K427" s="1">
        <v>0</v>
      </c>
      <c r="L427" s="1">
        <v>1028.7</v>
      </c>
      <c r="M427" s="1">
        <v>0</v>
      </c>
      <c r="N427" s="1">
        <v>0</v>
      </c>
      <c r="O427" s="1">
        <v>1673.9</v>
      </c>
      <c r="P427" s="1">
        <v>0</v>
      </c>
      <c r="Q427" s="1">
        <v>847</v>
      </c>
      <c r="R427" s="1">
        <v>0</v>
      </c>
      <c r="S427" s="1">
        <v>0</v>
      </c>
      <c r="T427" s="1">
        <v>1465.28</v>
      </c>
      <c r="U427" s="1">
        <v>231.58</v>
      </c>
      <c r="W427" s="14" cm="1">
        <f t="array" ref="W427">INDEX(J427:U427, 1, MONTH($W$1))</f>
        <v>231.58</v>
      </c>
      <c r="X427" s="14" cm="1">
        <f t="array" ref="X427">SUMPRODUCT((J427:U427) *(($J$1:$U$1)&lt;=$X$1))</f>
        <v>5246.46</v>
      </c>
      <c r="Y427">
        <f t="shared" si="54"/>
        <v>1</v>
      </c>
      <c r="Z427">
        <f t="shared" si="54"/>
        <v>1</v>
      </c>
      <c r="AA427">
        <f t="shared" si="55"/>
        <v>0</v>
      </c>
      <c r="AB427" s="8">
        <f t="shared" si="56"/>
        <v>0</v>
      </c>
      <c r="AC427">
        <f t="shared" si="57"/>
        <v>0</v>
      </c>
      <c r="AD427">
        <f t="shared" si="58"/>
        <v>0</v>
      </c>
      <c r="AE427">
        <f t="shared" si="59"/>
        <v>0</v>
      </c>
      <c r="AF427">
        <f t="shared" si="60"/>
        <v>0</v>
      </c>
      <c r="AG427">
        <f t="shared" si="61"/>
        <v>0</v>
      </c>
      <c r="AI427">
        <f t="shared" si="62"/>
        <v>5246.46</v>
      </c>
    </row>
    <row r="428" spans="2:35" x14ac:dyDescent="0.25">
      <c r="B428" s="1">
        <v>20923</v>
      </c>
      <c r="C428" s="1" t="s">
        <v>166</v>
      </c>
      <c r="D428" s="1" t="s">
        <v>23</v>
      </c>
      <c r="E428" s="1" t="s">
        <v>545</v>
      </c>
      <c r="F428" s="1" t="s">
        <v>545</v>
      </c>
      <c r="G428" s="13">
        <v>44621</v>
      </c>
      <c r="H428" s="1">
        <v>2022</v>
      </c>
      <c r="J428" s="1">
        <v>0</v>
      </c>
      <c r="K428" s="1">
        <v>0</v>
      </c>
      <c r="L428" s="1">
        <v>1750</v>
      </c>
      <c r="M428" s="1">
        <v>250.08</v>
      </c>
      <c r="N428" s="1">
        <v>0</v>
      </c>
      <c r="O428" s="1">
        <v>3468.39</v>
      </c>
      <c r="P428" s="1">
        <v>2424.7999999999997</v>
      </c>
      <c r="Q428" s="1">
        <v>3241.869999999999</v>
      </c>
      <c r="R428" s="1">
        <v>2909.24</v>
      </c>
      <c r="S428" s="1">
        <v>3585.3300000000004</v>
      </c>
      <c r="T428" s="1">
        <v>3008.96</v>
      </c>
      <c r="U428" s="1">
        <v>343.86</v>
      </c>
      <c r="W428" s="14" cm="1">
        <f t="array" ref="W428">INDEX(J428:U428, 1, MONTH($W$1))</f>
        <v>343.86</v>
      </c>
      <c r="X428" s="14" cm="1">
        <f t="array" ref="X428">SUMPRODUCT((J428:U428) *(($J$1:$U$1)&lt;=$X$1))</f>
        <v>20982.53</v>
      </c>
      <c r="Y428">
        <f t="shared" si="54"/>
        <v>1</v>
      </c>
      <c r="Z428">
        <f t="shared" si="54"/>
        <v>1</v>
      </c>
      <c r="AA428">
        <f t="shared" si="55"/>
        <v>0</v>
      </c>
      <c r="AB428" s="8">
        <f t="shared" si="56"/>
        <v>0</v>
      </c>
      <c r="AC428">
        <f t="shared" si="57"/>
        <v>0</v>
      </c>
      <c r="AD428">
        <f t="shared" si="58"/>
        <v>0</v>
      </c>
      <c r="AE428">
        <f t="shared" si="59"/>
        <v>0</v>
      </c>
      <c r="AF428">
        <f t="shared" si="60"/>
        <v>1</v>
      </c>
      <c r="AG428">
        <f t="shared" si="61"/>
        <v>20982.53</v>
      </c>
      <c r="AI428">
        <f t="shared" si="62"/>
        <v>20982.53</v>
      </c>
    </row>
    <row r="429" spans="2:35" x14ac:dyDescent="0.25">
      <c r="B429" s="1">
        <v>20924</v>
      </c>
      <c r="C429" s="1" t="s">
        <v>170</v>
      </c>
      <c r="D429" s="1" t="s">
        <v>23</v>
      </c>
      <c r="E429" s="1" t="s">
        <v>594</v>
      </c>
      <c r="F429" s="1" t="s">
        <v>106</v>
      </c>
      <c r="G429" s="13">
        <v>44440</v>
      </c>
      <c r="H429" s="1">
        <v>2021</v>
      </c>
      <c r="J429" s="1">
        <v>0</v>
      </c>
      <c r="K429" s="1">
        <v>0</v>
      </c>
      <c r="L429" s="1">
        <v>0</v>
      </c>
      <c r="M429" s="1">
        <v>1714.52</v>
      </c>
      <c r="N429" s="1">
        <v>0</v>
      </c>
      <c r="O429" s="1">
        <v>466.05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W429" s="14" cm="1">
        <f t="array" ref="W429">INDEX(J429:U429, 1, MONTH($W$1))</f>
        <v>0</v>
      </c>
      <c r="X429" s="14" cm="1">
        <f t="array" ref="X429">SUMPRODUCT((J429:U429) *(($J$1:$U$1)&lt;=$X$1))</f>
        <v>2180.5700000000002</v>
      </c>
      <c r="Y429">
        <f t="shared" si="54"/>
        <v>0</v>
      </c>
      <c r="Z429">
        <f t="shared" si="54"/>
        <v>1</v>
      </c>
      <c r="AA429">
        <f t="shared" si="55"/>
        <v>0</v>
      </c>
      <c r="AB429" s="8">
        <f t="shared" si="56"/>
        <v>0</v>
      </c>
      <c r="AC429">
        <f t="shared" si="57"/>
        <v>0</v>
      </c>
      <c r="AD429">
        <f t="shared" si="58"/>
        <v>0</v>
      </c>
      <c r="AE429">
        <f t="shared" si="59"/>
        <v>0</v>
      </c>
      <c r="AF429">
        <f t="shared" si="60"/>
        <v>0</v>
      </c>
      <c r="AG429">
        <f t="shared" si="61"/>
        <v>0</v>
      </c>
      <c r="AI429">
        <f t="shared" si="62"/>
        <v>2180.5700000000002</v>
      </c>
    </row>
    <row r="430" spans="2:35" x14ac:dyDescent="0.25">
      <c r="B430" s="1">
        <v>20925</v>
      </c>
      <c r="C430" s="1" t="s">
        <v>325</v>
      </c>
      <c r="D430" s="1" t="s">
        <v>23</v>
      </c>
      <c r="E430" s="1" t="s">
        <v>535</v>
      </c>
      <c r="F430" s="1" t="s">
        <v>106</v>
      </c>
      <c r="G430" s="13">
        <v>44409</v>
      </c>
      <c r="H430" s="1">
        <v>2021</v>
      </c>
      <c r="J430" s="1">
        <v>0</v>
      </c>
      <c r="K430" s="1">
        <v>0</v>
      </c>
      <c r="L430" s="1">
        <v>0</v>
      </c>
      <c r="M430" s="1">
        <v>3133.86</v>
      </c>
      <c r="N430" s="1">
        <v>1574.74</v>
      </c>
      <c r="O430" s="1">
        <v>0</v>
      </c>
      <c r="P430" s="1">
        <v>0</v>
      </c>
      <c r="Q430" s="1">
        <v>0</v>
      </c>
      <c r="R430" s="1">
        <v>0</v>
      </c>
      <c r="S430" s="1">
        <v>799.16000000000008</v>
      </c>
      <c r="T430" s="1">
        <v>954.13</v>
      </c>
      <c r="U430" s="1">
        <v>0</v>
      </c>
      <c r="W430" s="14" cm="1">
        <f t="array" ref="W430">INDEX(J430:U430, 1, MONTH($W$1))</f>
        <v>0</v>
      </c>
      <c r="X430" s="14" cm="1">
        <f t="array" ref="X430">SUMPRODUCT((J430:U430) *(($J$1:$U$1)&lt;=$X$1))</f>
        <v>6461.89</v>
      </c>
      <c r="Y430">
        <f t="shared" si="54"/>
        <v>0</v>
      </c>
      <c r="Z430">
        <f t="shared" si="54"/>
        <v>1</v>
      </c>
      <c r="AA430">
        <f t="shared" si="55"/>
        <v>0</v>
      </c>
      <c r="AB430" s="8">
        <f t="shared" si="56"/>
        <v>0</v>
      </c>
      <c r="AC430">
        <f t="shared" si="57"/>
        <v>0</v>
      </c>
      <c r="AD430">
        <f t="shared" si="58"/>
        <v>0</v>
      </c>
      <c r="AE430">
        <f t="shared" si="59"/>
        <v>0</v>
      </c>
      <c r="AF430">
        <f t="shared" si="60"/>
        <v>0</v>
      </c>
      <c r="AG430">
        <f t="shared" si="61"/>
        <v>0</v>
      </c>
      <c r="AI430">
        <f t="shared" si="62"/>
        <v>6461.89</v>
      </c>
    </row>
    <row r="431" spans="2:35" x14ac:dyDescent="0.25">
      <c r="B431" s="1">
        <v>20926</v>
      </c>
      <c r="C431" s="1" t="s">
        <v>326</v>
      </c>
      <c r="D431" s="1" t="s">
        <v>23</v>
      </c>
      <c r="E431" s="1" t="s">
        <v>535</v>
      </c>
      <c r="F431" s="1" t="s">
        <v>106</v>
      </c>
      <c r="G431" s="13">
        <v>44409</v>
      </c>
      <c r="H431" s="1">
        <v>2021</v>
      </c>
      <c r="J431" s="1">
        <v>0</v>
      </c>
      <c r="K431" s="1">
        <v>0</v>
      </c>
      <c r="L431" s="1">
        <v>480.51</v>
      </c>
      <c r="M431" s="1">
        <v>942.92000000000007</v>
      </c>
      <c r="N431" s="1">
        <v>630.36</v>
      </c>
      <c r="O431" s="1">
        <v>396.55999999999995</v>
      </c>
      <c r="P431" s="1">
        <v>0</v>
      </c>
      <c r="Q431" s="1">
        <v>1535.3000000000002</v>
      </c>
      <c r="R431" s="1">
        <v>0</v>
      </c>
      <c r="S431" s="1">
        <v>0</v>
      </c>
      <c r="T431" s="1">
        <v>370.40999999999997</v>
      </c>
      <c r="U431" s="1">
        <v>0</v>
      </c>
      <c r="W431" s="14" cm="1">
        <f t="array" ref="W431">INDEX(J431:U431, 1, MONTH($W$1))</f>
        <v>0</v>
      </c>
      <c r="X431" s="14" cm="1">
        <f t="array" ref="X431">SUMPRODUCT((J431:U431) *(($J$1:$U$1)&lt;=$X$1))</f>
        <v>4356.0600000000004</v>
      </c>
      <c r="Y431">
        <f t="shared" si="54"/>
        <v>0</v>
      </c>
      <c r="Z431">
        <f t="shared" si="54"/>
        <v>1</v>
      </c>
      <c r="AA431">
        <f t="shared" si="55"/>
        <v>0</v>
      </c>
      <c r="AB431" s="8">
        <f t="shared" si="56"/>
        <v>0</v>
      </c>
      <c r="AC431">
        <f t="shared" si="57"/>
        <v>0</v>
      </c>
      <c r="AD431">
        <f t="shared" si="58"/>
        <v>0</v>
      </c>
      <c r="AE431">
        <f t="shared" si="59"/>
        <v>0</v>
      </c>
      <c r="AF431">
        <f t="shared" si="60"/>
        <v>0</v>
      </c>
      <c r="AG431">
        <f t="shared" si="61"/>
        <v>0</v>
      </c>
      <c r="AI431">
        <f t="shared" si="62"/>
        <v>4356.0600000000004</v>
      </c>
    </row>
    <row r="432" spans="2:35" x14ac:dyDescent="0.25">
      <c r="B432" s="1">
        <v>20927</v>
      </c>
      <c r="C432" s="1" t="s">
        <v>619</v>
      </c>
      <c r="D432" s="1" t="s">
        <v>23</v>
      </c>
      <c r="E432" s="1" t="s">
        <v>594</v>
      </c>
      <c r="F432" s="1" t="s">
        <v>106</v>
      </c>
      <c r="G432" s="13">
        <v>44440</v>
      </c>
      <c r="H432" s="1">
        <v>2021</v>
      </c>
      <c r="J432" s="1">
        <v>1269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W432" s="14" cm="1">
        <f t="array" ref="W432">INDEX(J432:U432, 1, MONTH($W$1))</f>
        <v>0</v>
      </c>
      <c r="X432" s="14" cm="1">
        <f t="array" ref="X432">SUMPRODUCT((J432:U432) *(($J$1:$U$1)&lt;=$X$1))</f>
        <v>1269</v>
      </c>
      <c r="Y432">
        <f t="shared" si="54"/>
        <v>0</v>
      </c>
      <c r="Z432">
        <f t="shared" si="54"/>
        <v>1</v>
      </c>
      <c r="AA432">
        <f t="shared" si="55"/>
        <v>0</v>
      </c>
      <c r="AB432" s="8">
        <f t="shared" si="56"/>
        <v>1</v>
      </c>
      <c r="AC432">
        <f t="shared" si="57"/>
        <v>1269</v>
      </c>
      <c r="AD432">
        <f t="shared" si="58"/>
        <v>0</v>
      </c>
      <c r="AE432">
        <f t="shared" si="59"/>
        <v>0</v>
      </c>
      <c r="AF432">
        <f t="shared" si="60"/>
        <v>0</v>
      </c>
      <c r="AG432">
        <f t="shared" si="61"/>
        <v>0</v>
      </c>
      <c r="AI432">
        <f t="shared" si="62"/>
        <v>1269</v>
      </c>
    </row>
    <row r="433" spans="2:35" x14ac:dyDescent="0.25">
      <c r="B433" s="1">
        <v>20928</v>
      </c>
      <c r="C433" s="1" t="s">
        <v>701</v>
      </c>
      <c r="D433" s="1" t="s">
        <v>23</v>
      </c>
      <c r="E433" s="1" t="s">
        <v>535</v>
      </c>
      <c r="F433" s="1" t="s">
        <v>106</v>
      </c>
      <c r="G433" s="13">
        <v>44440</v>
      </c>
      <c r="H433" s="1">
        <v>2021</v>
      </c>
      <c r="J433" s="1">
        <v>0</v>
      </c>
      <c r="K433" s="1">
        <v>303.74</v>
      </c>
      <c r="L433" s="1">
        <v>560.67999999999995</v>
      </c>
      <c r="M433" s="1">
        <v>0</v>
      </c>
      <c r="N433" s="1">
        <v>976.01</v>
      </c>
      <c r="O433" s="1">
        <v>-171.45</v>
      </c>
      <c r="P433" s="1">
        <v>767.25</v>
      </c>
      <c r="Q433" s="1">
        <v>0</v>
      </c>
      <c r="R433" s="1">
        <v>0</v>
      </c>
      <c r="S433" s="1">
        <v>0</v>
      </c>
      <c r="T433" s="1">
        <v>1492.68</v>
      </c>
      <c r="U433" s="1">
        <v>0</v>
      </c>
      <c r="W433" s="14" cm="1">
        <f t="array" ref="W433">INDEX(J433:U433, 1, MONTH($W$1))</f>
        <v>0</v>
      </c>
      <c r="X433" s="14" cm="1">
        <f t="array" ref="X433">SUMPRODUCT((J433:U433) *(($J$1:$U$1)&lt;=$X$1))</f>
        <v>3928.91</v>
      </c>
      <c r="Y433">
        <f t="shared" si="54"/>
        <v>0</v>
      </c>
      <c r="Z433">
        <f t="shared" si="54"/>
        <v>1</v>
      </c>
      <c r="AA433">
        <f t="shared" si="55"/>
        <v>0</v>
      </c>
      <c r="AB433" s="8">
        <f t="shared" si="56"/>
        <v>0</v>
      </c>
      <c r="AC433">
        <f t="shared" si="57"/>
        <v>0</v>
      </c>
      <c r="AD433">
        <f t="shared" si="58"/>
        <v>0</v>
      </c>
      <c r="AE433">
        <f t="shared" si="59"/>
        <v>0</v>
      </c>
      <c r="AF433">
        <f t="shared" si="60"/>
        <v>0</v>
      </c>
      <c r="AG433">
        <f t="shared" si="61"/>
        <v>0</v>
      </c>
      <c r="AI433">
        <f t="shared" si="62"/>
        <v>3928.91</v>
      </c>
    </row>
    <row r="434" spans="2:35" x14ac:dyDescent="0.25">
      <c r="B434" s="1">
        <v>20929</v>
      </c>
      <c r="C434" s="1" t="s">
        <v>214</v>
      </c>
      <c r="D434" s="1" t="s">
        <v>23</v>
      </c>
      <c r="E434" s="1" t="s">
        <v>620</v>
      </c>
      <c r="F434" s="1" t="s">
        <v>620</v>
      </c>
      <c r="G434" s="13">
        <v>44440</v>
      </c>
      <c r="H434" s="1">
        <v>2021</v>
      </c>
      <c r="J434" s="1">
        <v>0</v>
      </c>
      <c r="K434" s="1">
        <v>2307.8199999999997</v>
      </c>
      <c r="L434" s="1">
        <v>0</v>
      </c>
      <c r="M434" s="1">
        <v>0</v>
      </c>
      <c r="N434" s="1">
        <v>0</v>
      </c>
      <c r="O434" s="1">
        <v>1671.18</v>
      </c>
      <c r="P434" s="1">
        <v>991.61</v>
      </c>
      <c r="Q434" s="1">
        <v>0</v>
      </c>
      <c r="R434" s="1">
        <v>0</v>
      </c>
      <c r="S434" s="1">
        <v>1593.26</v>
      </c>
      <c r="T434" s="1">
        <v>0</v>
      </c>
      <c r="U434" s="1">
        <v>2051.83</v>
      </c>
      <c r="W434" s="14" cm="1">
        <f t="array" ref="W434">INDEX(J434:U434, 1, MONTH($W$1))</f>
        <v>2051.83</v>
      </c>
      <c r="X434" s="14" cm="1">
        <f t="array" ref="X434">SUMPRODUCT((J434:U434) *(($J$1:$U$1)&lt;=$X$1))</f>
        <v>8615.7000000000007</v>
      </c>
      <c r="Y434">
        <f t="shared" si="54"/>
        <v>1</v>
      </c>
      <c r="Z434">
        <f t="shared" si="54"/>
        <v>1</v>
      </c>
      <c r="AA434">
        <f t="shared" si="55"/>
        <v>0</v>
      </c>
      <c r="AB434" s="8">
        <f t="shared" si="56"/>
        <v>0</v>
      </c>
      <c r="AC434">
        <f t="shared" si="57"/>
        <v>0</v>
      </c>
      <c r="AD434">
        <f t="shared" si="58"/>
        <v>0</v>
      </c>
      <c r="AE434">
        <f t="shared" si="59"/>
        <v>0</v>
      </c>
      <c r="AF434">
        <f t="shared" si="60"/>
        <v>0</v>
      </c>
      <c r="AG434">
        <f t="shared" si="61"/>
        <v>0</v>
      </c>
      <c r="AI434">
        <f t="shared" si="62"/>
        <v>8615.7000000000007</v>
      </c>
    </row>
    <row r="435" spans="2:35" x14ac:dyDescent="0.25">
      <c r="B435" s="1">
        <v>20930</v>
      </c>
      <c r="C435" s="1" t="s">
        <v>621</v>
      </c>
      <c r="D435" s="1" t="s">
        <v>23</v>
      </c>
      <c r="E435" s="1" t="s">
        <v>535</v>
      </c>
      <c r="F435" s="1" t="s">
        <v>106</v>
      </c>
      <c r="G435" s="13">
        <v>44440</v>
      </c>
      <c r="H435" s="1">
        <v>2021</v>
      </c>
      <c r="J435" s="1">
        <v>-137.97</v>
      </c>
      <c r="K435" s="1">
        <v>590.38999999999987</v>
      </c>
      <c r="L435" s="1">
        <v>-687.9</v>
      </c>
      <c r="M435" s="1">
        <v>1173.95</v>
      </c>
      <c r="N435" s="1">
        <v>473.05</v>
      </c>
      <c r="O435" s="1">
        <v>0</v>
      </c>
      <c r="P435" s="1">
        <v>0</v>
      </c>
      <c r="Q435" s="1">
        <v>231.54999999999998</v>
      </c>
      <c r="R435" s="1">
        <v>0</v>
      </c>
      <c r="S435" s="1">
        <v>0</v>
      </c>
      <c r="T435" s="1">
        <v>0</v>
      </c>
      <c r="U435" s="1">
        <v>154.74</v>
      </c>
      <c r="W435" s="14" cm="1">
        <f t="array" ref="W435">INDEX(J435:U435, 1, MONTH($W$1))</f>
        <v>154.74</v>
      </c>
      <c r="X435" s="14" cm="1">
        <f t="array" ref="X435">SUMPRODUCT((J435:U435) *(($J$1:$U$1)&lt;=$X$1))</f>
        <v>1797.81</v>
      </c>
      <c r="Y435">
        <f t="shared" si="54"/>
        <v>1</v>
      </c>
      <c r="Z435">
        <f t="shared" si="54"/>
        <v>1</v>
      </c>
      <c r="AA435">
        <f t="shared" si="55"/>
        <v>0</v>
      </c>
      <c r="AB435" s="8">
        <f t="shared" si="56"/>
        <v>0</v>
      </c>
      <c r="AC435">
        <f t="shared" si="57"/>
        <v>0</v>
      </c>
      <c r="AD435">
        <f t="shared" si="58"/>
        <v>0</v>
      </c>
      <c r="AE435">
        <f t="shared" si="59"/>
        <v>0</v>
      </c>
      <c r="AF435">
        <f t="shared" si="60"/>
        <v>0</v>
      </c>
      <c r="AG435">
        <f t="shared" si="61"/>
        <v>0</v>
      </c>
      <c r="AI435">
        <f t="shared" si="62"/>
        <v>1797.81</v>
      </c>
    </row>
    <row r="436" spans="2:35" x14ac:dyDescent="0.25">
      <c r="B436" s="1">
        <v>20931</v>
      </c>
      <c r="C436" s="1" t="s">
        <v>702</v>
      </c>
      <c r="D436" s="1" t="s">
        <v>23</v>
      </c>
      <c r="E436" s="1" t="s">
        <v>535</v>
      </c>
      <c r="F436" s="1" t="s">
        <v>106</v>
      </c>
      <c r="G436" s="13">
        <v>44470</v>
      </c>
      <c r="H436" s="1">
        <v>2021</v>
      </c>
      <c r="J436" s="1">
        <v>1501.13</v>
      </c>
      <c r="K436" s="1">
        <v>325.95999999999998</v>
      </c>
      <c r="L436" s="1">
        <v>335.39</v>
      </c>
      <c r="M436" s="1">
        <v>1774.2899999999997</v>
      </c>
      <c r="N436" s="1">
        <v>851.7700000000001</v>
      </c>
      <c r="O436" s="1">
        <v>902.19</v>
      </c>
      <c r="P436" s="1">
        <v>582.77</v>
      </c>
      <c r="Q436" s="1">
        <v>723.31999999999994</v>
      </c>
      <c r="R436" s="1">
        <v>749.74</v>
      </c>
      <c r="S436" s="1">
        <v>429.63000000000005</v>
      </c>
      <c r="T436" s="1">
        <v>211.68</v>
      </c>
      <c r="U436" s="1">
        <v>330.17</v>
      </c>
      <c r="W436" s="14" cm="1">
        <f t="array" ref="W436">INDEX(J436:U436, 1, MONTH($W$1))</f>
        <v>330.17</v>
      </c>
      <c r="X436" s="14" cm="1">
        <f t="array" ref="X436">SUMPRODUCT((J436:U436) *(($J$1:$U$1)&lt;=$X$1))</f>
        <v>8718.0399999999991</v>
      </c>
      <c r="Y436">
        <f t="shared" si="54"/>
        <v>1</v>
      </c>
      <c r="Z436">
        <f t="shared" si="54"/>
        <v>1</v>
      </c>
      <c r="AA436">
        <f t="shared" si="55"/>
        <v>0</v>
      </c>
      <c r="AB436" s="8">
        <f t="shared" si="56"/>
        <v>1</v>
      </c>
      <c r="AC436">
        <f t="shared" si="57"/>
        <v>8718.0399999999991</v>
      </c>
      <c r="AD436">
        <f t="shared" si="58"/>
        <v>0</v>
      </c>
      <c r="AE436">
        <f t="shared" si="59"/>
        <v>0</v>
      </c>
      <c r="AF436">
        <f t="shared" si="60"/>
        <v>0</v>
      </c>
      <c r="AG436">
        <f t="shared" si="61"/>
        <v>0</v>
      </c>
      <c r="AI436">
        <f t="shared" si="62"/>
        <v>8718.0399999999991</v>
      </c>
    </row>
    <row r="437" spans="2:35" x14ac:dyDescent="0.25">
      <c r="B437" s="1">
        <v>20932</v>
      </c>
      <c r="C437" s="1" t="s">
        <v>247</v>
      </c>
      <c r="D437" s="1" t="s">
        <v>23</v>
      </c>
      <c r="E437" s="1" t="s">
        <v>620</v>
      </c>
      <c r="F437" s="1" t="s">
        <v>620</v>
      </c>
      <c r="G437" s="13">
        <v>44501</v>
      </c>
      <c r="H437" s="1">
        <v>2021</v>
      </c>
      <c r="J437" s="1">
        <v>1498.8999999999999</v>
      </c>
      <c r="K437" s="1">
        <v>5262.1599999999989</v>
      </c>
      <c r="L437" s="1">
        <v>4832.0699999999988</v>
      </c>
      <c r="M437" s="1">
        <v>-136.11999999999995</v>
      </c>
      <c r="N437" s="1">
        <v>3706.8000000000006</v>
      </c>
      <c r="O437" s="1">
        <v>0</v>
      </c>
      <c r="P437" s="1">
        <v>4592.37</v>
      </c>
      <c r="Q437" s="1">
        <v>1489.0700000000002</v>
      </c>
      <c r="R437" s="1">
        <v>2133.46</v>
      </c>
      <c r="S437" s="1">
        <v>0</v>
      </c>
      <c r="T437" s="1">
        <v>5240.6699999999983</v>
      </c>
      <c r="U437" s="1">
        <v>0</v>
      </c>
      <c r="W437" s="14" cm="1">
        <f t="array" ref="W437">INDEX(J437:U437, 1, MONTH($W$1))</f>
        <v>0</v>
      </c>
      <c r="X437" s="14" cm="1">
        <f t="array" ref="X437">SUMPRODUCT((J437:U437) *(($J$1:$U$1)&lt;=$X$1))</f>
        <v>28619.379999999994</v>
      </c>
      <c r="Y437">
        <f t="shared" si="54"/>
        <v>0</v>
      </c>
      <c r="Z437">
        <f t="shared" si="54"/>
        <v>1</v>
      </c>
      <c r="AA437">
        <f t="shared" si="55"/>
        <v>0</v>
      </c>
      <c r="AB437" s="8">
        <f t="shared" si="56"/>
        <v>1</v>
      </c>
      <c r="AC437">
        <f t="shared" si="57"/>
        <v>28619.379999999994</v>
      </c>
      <c r="AD437">
        <f t="shared" si="58"/>
        <v>0</v>
      </c>
      <c r="AE437">
        <f t="shared" si="59"/>
        <v>0</v>
      </c>
      <c r="AF437">
        <f t="shared" si="60"/>
        <v>0</v>
      </c>
      <c r="AG437">
        <f t="shared" si="61"/>
        <v>0</v>
      </c>
      <c r="AI437">
        <f t="shared" si="62"/>
        <v>28619.379999999994</v>
      </c>
    </row>
    <row r="438" spans="2:35" x14ac:dyDescent="0.25">
      <c r="B438" s="1">
        <v>20933</v>
      </c>
      <c r="C438" s="1" t="s">
        <v>125</v>
      </c>
      <c r="D438" s="1" t="s">
        <v>23</v>
      </c>
      <c r="E438" s="1" t="s">
        <v>545</v>
      </c>
      <c r="F438" s="1" t="s">
        <v>545</v>
      </c>
      <c r="G438" s="13">
        <v>44470</v>
      </c>
      <c r="H438" s="1">
        <v>2021</v>
      </c>
      <c r="J438" s="1">
        <v>694.41</v>
      </c>
      <c r="K438" s="1">
        <v>1813.31</v>
      </c>
      <c r="L438" s="1">
        <v>1154.8799999999999</v>
      </c>
      <c r="M438" s="1">
        <v>1707.11</v>
      </c>
      <c r="N438" s="1">
        <v>846.04</v>
      </c>
      <c r="O438" s="1">
        <v>3680.04</v>
      </c>
      <c r="P438" s="1">
        <v>2862.9</v>
      </c>
      <c r="Q438" s="1">
        <v>9519.91</v>
      </c>
      <c r="R438" s="1">
        <v>4650.2199999999993</v>
      </c>
      <c r="S438" s="1">
        <v>9123.8200000000015</v>
      </c>
      <c r="T438" s="1">
        <v>8957.1400000000012</v>
      </c>
      <c r="U438" s="1">
        <v>8428.0700000000015</v>
      </c>
      <c r="W438" s="14" cm="1">
        <f t="array" ref="W438">INDEX(J438:U438, 1, MONTH($W$1))</f>
        <v>8428.0700000000015</v>
      </c>
      <c r="X438" s="14" cm="1">
        <f t="array" ref="X438">SUMPRODUCT((J438:U438) *(($J$1:$U$1)&lt;=$X$1))</f>
        <v>53437.85</v>
      </c>
      <c r="Y438">
        <f t="shared" si="54"/>
        <v>1</v>
      </c>
      <c r="Z438">
        <f t="shared" si="54"/>
        <v>1</v>
      </c>
      <c r="AA438">
        <f t="shared" si="55"/>
        <v>0</v>
      </c>
      <c r="AB438" s="8">
        <f t="shared" si="56"/>
        <v>1</v>
      </c>
      <c r="AC438">
        <f t="shared" si="57"/>
        <v>53437.85</v>
      </c>
      <c r="AD438">
        <f t="shared" si="58"/>
        <v>0</v>
      </c>
      <c r="AE438">
        <f t="shared" si="59"/>
        <v>0</v>
      </c>
      <c r="AF438">
        <f t="shared" si="60"/>
        <v>0</v>
      </c>
      <c r="AG438">
        <f t="shared" si="61"/>
        <v>0</v>
      </c>
      <c r="AI438">
        <f t="shared" si="62"/>
        <v>53437.85</v>
      </c>
    </row>
    <row r="439" spans="2:35" x14ac:dyDescent="0.25">
      <c r="B439" s="1">
        <v>20934</v>
      </c>
      <c r="C439" s="1" t="s">
        <v>95</v>
      </c>
      <c r="D439" s="1" t="s">
        <v>23</v>
      </c>
      <c r="E439" s="1" t="s">
        <v>535</v>
      </c>
      <c r="F439" s="1" t="s">
        <v>106</v>
      </c>
      <c r="G439" s="13">
        <v>44501</v>
      </c>
      <c r="H439" s="1">
        <v>2021</v>
      </c>
      <c r="J439" s="1">
        <v>3414.3399999999997</v>
      </c>
      <c r="K439" s="1">
        <v>0</v>
      </c>
      <c r="L439" s="1">
        <v>0</v>
      </c>
      <c r="M439" s="1">
        <v>1311.9</v>
      </c>
      <c r="N439" s="1">
        <v>1306.78</v>
      </c>
      <c r="O439" s="1">
        <v>1247.1000000000001</v>
      </c>
      <c r="P439" s="1">
        <v>0</v>
      </c>
      <c r="Q439" s="1">
        <v>1556.9099999999999</v>
      </c>
      <c r="R439" s="1">
        <v>0</v>
      </c>
      <c r="S439" s="1">
        <v>1817.85</v>
      </c>
      <c r="T439" s="1">
        <v>662.2</v>
      </c>
      <c r="U439" s="1">
        <v>887.94999999999993</v>
      </c>
      <c r="W439" s="14" cm="1">
        <f t="array" ref="W439">INDEX(J439:U439, 1, MONTH($W$1))</f>
        <v>887.94999999999993</v>
      </c>
      <c r="X439" s="14" cm="1">
        <f t="array" ref="X439">SUMPRODUCT((J439:U439) *(($J$1:$U$1)&lt;=$X$1))</f>
        <v>12205.03</v>
      </c>
      <c r="Y439">
        <f t="shared" si="54"/>
        <v>1</v>
      </c>
      <c r="Z439">
        <f t="shared" si="54"/>
        <v>1</v>
      </c>
      <c r="AA439">
        <f t="shared" si="55"/>
        <v>0</v>
      </c>
      <c r="AB439" s="8">
        <f t="shared" si="56"/>
        <v>1</v>
      </c>
      <c r="AC439">
        <f t="shared" si="57"/>
        <v>12205.03</v>
      </c>
      <c r="AD439">
        <f t="shared" si="58"/>
        <v>0</v>
      </c>
      <c r="AE439">
        <f t="shared" si="59"/>
        <v>0</v>
      </c>
      <c r="AF439">
        <f t="shared" si="60"/>
        <v>0</v>
      </c>
      <c r="AG439">
        <f t="shared" si="61"/>
        <v>0</v>
      </c>
      <c r="AI439">
        <f t="shared" si="62"/>
        <v>12205.03</v>
      </c>
    </row>
    <row r="440" spans="2:35" x14ac:dyDescent="0.25">
      <c r="B440" s="1">
        <v>20936</v>
      </c>
      <c r="C440" s="1" t="s">
        <v>622</v>
      </c>
      <c r="D440" s="1" t="s">
        <v>23</v>
      </c>
      <c r="E440" s="1" t="s">
        <v>535</v>
      </c>
      <c r="F440" s="1" t="s">
        <v>106</v>
      </c>
      <c r="G440" s="13">
        <v>44501</v>
      </c>
      <c r="H440" s="1">
        <v>2021</v>
      </c>
      <c r="J440" s="1">
        <v>2023.51</v>
      </c>
      <c r="K440" s="1">
        <v>2207.59</v>
      </c>
      <c r="L440" s="1">
        <v>0</v>
      </c>
      <c r="M440" s="1">
        <v>1506.33</v>
      </c>
      <c r="N440" s="1">
        <v>0</v>
      </c>
      <c r="O440" s="1">
        <v>2415.92</v>
      </c>
      <c r="P440" s="1">
        <v>506.76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W440" s="14" cm="1">
        <f t="array" ref="W440">INDEX(J440:U440, 1, MONTH($W$1))</f>
        <v>0</v>
      </c>
      <c r="X440" s="14" cm="1">
        <f t="array" ref="X440">SUMPRODUCT((J440:U440) *(($J$1:$U$1)&lt;=$X$1))</f>
        <v>8660.11</v>
      </c>
      <c r="Y440">
        <f t="shared" si="54"/>
        <v>0</v>
      </c>
      <c r="Z440">
        <f t="shared" si="54"/>
        <v>1</v>
      </c>
      <c r="AA440">
        <f t="shared" si="55"/>
        <v>0</v>
      </c>
      <c r="AB440" s="8">
        <f t="shared" si="56"/>
        <v>1</v>
      </c>
      <c r="AC440">
        <f t="shared" si="57"/>
        <v>8660.11</v>
      </c>
      <c r="AD440">
        <f t="shared" si="58"/>
        <v>0</v>
      </c>
      <c r="AE440">
        <f t="shared" si="59"/>
        <v>0</v>
      </c>
      <c r="AF440">
        <f t="shared" si="60"/>
        <v>0</v>
      </c>
      <c r="AG440">
        <f t="shared" si="61"/>
        <v>0</v>
      </c>
      <c r="AI440">
        <f t="shared" si="62"/>
        <v>8660.11</v>
      </c>
    </row>
    <row r="441" spans="2:35" x14ac:dyDescent="0.25">
      <c r="B441" s="1">
        <v>20937</v>
      </c>
      <c r="C441" s="1" t="s">
        <v>228</v>
      </c>
      <c r="D441" s="1" t="s">
        <v>23</v>
      </c>
      <c r="E441" s="1" t="s">
        <v>535</v>
      </c>
      <c r="F441" s="1" t="s">
        <v>106</v>
      </c>
      <c r="G441" s="13">
        <v>44562</v>
      </c>
      <c r="H441" s="1">
        <v>2022</v>
      </c>
      <c r="J441" s="1">
        <v>3655.1400000000021</v>
      </c>
      <c r="K441" s="1">
        <v>0</v>
      </c>
      <c r="L441" s="1">
        <v>338.36</v>
      </c>
      <c r="M441" s="1">
        <v>0</v>
      </c>
      <c r="N441" s="1">
        <v>535.97</v>
      </c>
      <c r="O441" s="1">
        <v>0</v>
      </c>
      <c r="P441" s="1">
        <v>175.33999999999997</v>
      </c>
      <c r="Q441" s="1">
        <v>0</v>
      </c>
      <c r="R441" s="1">
        <v>0</v>
      </c>
      <c r="S441" s="1">
        <v>0</v>
      </c>
      <c r="T441" s="1">
        <v>605.21999999999991</v>
      </c>
      <c r="U441" s="1">
        <v>0</v>
      </c>
      <c r="W441" s="14" cm="1">
        <f t="array" ref="W441">INDEX(J441:U441, 1, MONTH($W$1))</f>
        <v>0</v>
      </c>
      <c r="X441" s="14" cm="1">
        <f t="array" ref="X441">SUMPRODUCT((J441:U441) *(($J$1:$U$1)&lt;=$X$1))</f>
        <v>5310.0300000000025</v>
      </c>
      <c r="Y441">
        <f t="shared" si="54"/>
        <v>0</v>
      </c>
      <c r="Z441">
        <f t="shared" si="54"/>
        <v>1</v>
      </c>
      <c r="AA441">
        <f t="shared" si="55"/>
        <v>0</v>
      </c>
      <c r="AB441" s="8">
        <f t="shared" si="56"/>
        <v>1</v>
      </c>
      <c r="AC441">
        <f t="shared" si="57"/>
        <v>5310.0300000000025</v>
      </c>
      <c r="AD441">
        <f t="shared" si="58"/>
        <v>0</v>
      </c>
      <c r="AE441">
        <f t="shared" si="59"/>
        <v>0</v>
      </c>
      <c r="AF441">
        <f t="shared" si="60"/>
        <v>1</v>
      </c>
      <c r="AG441">
        <f t="shared" si="61"/>
        <v>5310.0300000000025</v>
      </c>
      <c r="AI441">
        <f t="shared" si="62"/>
        <v>5310.0300000000025</v>
      </c>
    </row>
    <row r="442" spans="2:35" x14ac:dyDescent="0.25">
      <c r="B442" s="1">
        <v>20939</v>
      </c>
      <c r="C442" s="1" t="s">
        <v>215</v>
      </c>
      <c r="D442" s="1" t="s">
        <v>23</v>
      </c>
      <c r="E442" s="1" t="s">
        <v>535</v>
      </c>
      <c r="F442" s="1" t="s">
        <v>106</v>
      </c>
      <c r="G442" s="13">
        <v>44652</v>
      </c>
      <c r="H442" s="1">
        <v>2022</v>
      </c>
      <c r="J442" s="1">
        <v>0</v>
      </c>
      <c r="K442" s="1">
        <v>0</v>
      </c>
      <c r="L442" s="1">
        <v>0</v>
      </c>
      <c r="M442" s="1">
        <v>5127.4199999999992</v>
      </c>
      <c r="N442" s="1">
        <v>864.35000000000014</v>
      </c>
      <c r="O442" s="1">
        <v>406.32</v>
      </c>
      <c r="P442" s="1">
        <v>648.59</v>
      </c>
      <c r="Q442" s="1">
        <v>584.04000000000008</v>
      </c>
      <c r="R442" s="1">
        <v>0</v>
      </c>
      <c r="S442" s="1">
        <v>434.55999999999995</v>
      </c>
      <c r="T442" s="1">
        <v>536.13000000000011</v>
      </c>
      <c r="U442" s="1">
        <v>0</v>
      </c>
      <c r="W442" s="14" cm="1">
        <f t="array" ref="W442">INDEX(J442:U442, 1, MONTH($W$1))</f>
        <v>0</v>
      </c>
      <c r="X442" s="14" cm="1">
        <f t="array" ref="X442">SUMPRODUCT((J442:U442) *(($J$1:$U$1)&lt;=$X$1))</f>
        <v>8601.41</v>
      </c>
      <c r="Y442">
        <f t="shared" si="54"/>
        <v>0</v>
      </c>
      <c r="Z442">
        <f t="shared" si="54"/>
        <v>1</v>
      </c>
      <c r="AA442">
        <f t="shared" si="55"/>
        <v>0</v>
      </c>
      <c r="AB442" s="8">
        <f t="shared" si="56"/>
        <v>0</v>
      </c>
      <c r="AC442">
        <f t="shared" si="57"/>
        <v>0</v>
      </c>
      <c r="AD442">
        <f t="shared" si="58"/>
        <v>0</v>
      </c>
      <c r="AE442">
        <f t="shared" si="59"/>
        <v>0</v>
      </c>
      <c r="AF442">
        <f t="shared" si="60"/>
        <v>1</v>
      </c>
      <c r="AG442">
        <f t="shared" si="61"/>
        <v>8601.41</v>
      </c>
      <c r="AI442">
        <f t="shared" si="62"/>
        <v>8601.41</v>
      </c>
    </row>
    <row r="443" spans="2:35" x14ac:dyDescent="0.25">
      <c r="B443" s="1">
        <v>20940</v>
      </c>
      <c r="C443" s="1" t="s">
        <v>191</v>
      </c>
      <c r="D443" s="1" t="s">
        <v>23</v>
      </c>
      <c r="E443" s="1" t="s">
        <v>535</v>
      </c>
      <c r="F443" s="1" t="s">
        <v>106</v>
      </c>
      <c r="G443" s="13">
        <v>44593</v>
      </c>
      <c r="H443" s="1">
        <v>2022</v>
      </c>
      <c r="J443" s="1">
        <v>0</v>
      </c>
      <c r="K443" s="1">
        <v>1134.96</v>
      </c>
      <c r="L443" s="1">
        <v>1558.72</v>
      </c>
      <c r="M443" s="1">
        <v>503.97</v>
      </c>
      <c r="N443" s="1">
        <v>88.74</v>
      </c>
      <c r="O443" s="1">
        <v>1725.3500000000004</v>
      </c>
      <c r="P443" s="1">
        <v>369.08000000000004</v>
      </c>
      <c r="Q443" s="1">
        <v>747.83999999999992</v>
      </c>
      <c r="R443" s="1">
        <v>741.51</v>
      </c>
      <c r="S443" s="1">
        <v>448.74</v>
      </c>
      <c r="T443" s="1">
        <v>5407.4599999999991</v>
      </c>
      <c r="U443" s="1">
        <v>5259.08</v>
      </c>
      <c r="W443" s="14" cm="1">
        <f t="array" ref="W443">INDEX(J443:U443, 1, MONTH($W$1))</f>
        <v>5259.08</v>
      </c>
      <c r="X443" s="14" cm="1">
        <f t="array" ref="X443">SUMPRODUCT((J443:U443) *(($J$1:$U$1)&lt;=$X$1))</f>
        <v>17985.449999999997</v>
      </c>
      <c r="Y443">
        <f t="shared" si="54"/>
        <v>1</v>
      </c>
      <c r="Z443">
        <f t="shared" si="54"/>
        <v>1</v>
      </c>
      <c r="AA443">
        <f t="shared" si="55"/>
        <v>0</v>
      </c>
      <c r="AB443" s="8">
        <f t="shared" si="56"/>
        <v>0</v>
      </c>
      <c r="AC443">
        <f t="shared" si="57"/>
        <v>0</v>
      </c>
      <c r="AD443">
        <f t="shared" si="58"/>
        <v>0</v>
      </c>
      <c r="AE443">
        <f t="shared" si="59"/>
        <v>0</v>
      </c>
      <c r="AF443">
        <f t="shared" si="60"/>
        <v>1</v>
      </c>
      <c r="AG443">
        <f t="shared" si="61"/>
        <v>17985.449999999997</v>
      </c>
      <c r="AI443">
        <f t="shared" si="62"/>
        <v>17985.449999999997</v>
      </c>
    </row>
    <row r="444" spans="2:35" x14ac:dyDescent="0.25">
      <c r="B444" s="1">
        <v>20943</v>
      </c>
      <c r="C444" s="1" t="s">
        <v>623</v>
      </c>
      <c r="D444" s="1" t="s">
        <v>23</v>
      </c>
      <c r="E444" s="1" t="s">
        <v>535</v>
      </c>
      <c r="F444" s="1" t="s">
        <v>106</v>
      </c>
      <c r="G444" s="13">
        <v>44593</v>
      </c>
      <c r="H444" s="1">
        <v>2022</v>
      </c>
      <c r="J444" s="1">
        <v>0</v>
      </c>
      <c r="K444" s="1">
        <v>1638.34</v>
      </c>
      <c r="L444" s="1">
        <v>329.05000000000007</v>
      </c>
      <c r="M444" s="1">
        <v>2034.09</v>
      </c>
      <c r="N444" s="1">
        <v>363.59000000000003</v>
      </c>
      <c r="O444" s="1">
        <v>337.46</v>
      </c>
      <c r="P444" s="1">
        <v>126.18</v>
      </c>
      <c r="Q444" s="1">
        <v>754.9899999999999</v>
      </c>
      <c r="R444" s="1">
        <v>0</v>
      </c>
      <c r="S444" s="1">
        <v>326.02999999999997</v>
      </c>
      <c r="T444" s="1">
        <v>0</v>
      </c>
      <c r="U444" s="1">
        <v>0</v>
      </c>
      <c r="W444" s="14" cm="1">
        <f t="array" ref="W444">INDEX(J444:U444, 1, MONTH($W$1))</f>
        <v>0</v>
      </c>
      <c r="X444" s="14" cm="1">
        <f t="array" ref="X444">SUMPRODUCT((J444:U444) *(($J$1:$U$1)&lt;=$X$1))</f>
        <v>5909.73</v>
      </c>
      <c r="Y444">
        <f t="shared" si="54"/>
        <v>0</v>
      </c>
      <c r="Z444">
        <f t="shared" si="54"/>
        <v>1</v>
      </c>
      <c r="AA444">
        <f t="shared" si="55"/>
        <v>0</v>
      </c>
      <c r="AB444" s="8">
        <f t="shared" si="56"/>
        <v>0</v>
      </c>
      <c r="AC444">
        <f t="shared" si="57"/>
        <v>0</v>
      </c>
      <c r="AD444">
        <f t="shared" si="58"/>
        <v>0</v>
      </c>
      <c r="AE444">
        <f t="shared" si="59"/>
        <v>0</v>
      </c>
      <c r="AF444">
        <f t="shared" si="60"/>
        <v>1</v>
      </c>
      <c r="AG444">
        <f t="shared" si="61"/>
        <v>5909.73</v>
      </c>
      <c r="AI444">
        <f t="shared" si="62"/>
        <v>5909.73</v>
      </c>
    </row>
    <row r="445" spans="2:35" x14ac:dyDescent="0.25">
      <c r="B445" s="1">
        <v>20947</v>
      </c>
      <c r="C445" s="1" t="s">
        <v>279</v>
      </c>
      <c r="D445" s="1" t="s">
        <v>23</v>
      </c>
      <c r="E445" s="1" t="s">
        <v>535</v>
      </c>
      <c r="F445" s="1" t="s">
        <v>106</v>
      </c>
      <c r="G445" s="13">
        <v>44713</v>
      </c>
      <c r="H445" s="1">
        <v>2022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4979.0599999999995</v>
      </c>
      <c r="P445" s="1">
        <v>0</v>
      </c>
      <c r="Q445" s="1">
        <v>986.87000000000023</v>
      </c>
      <c r="R445" s="1">
        <v>0</v>
      </c>
      <c r="S445" s="1">
        <v>488.80000000000007</v>
      </c>
      <c r="T445" s="1">
        <v>315.67</v>
      </c>
      <c r="U445" s="1">
        <v>304.03000000000003</v>
      </c>
      <c r="W445" s="14" cm="1">
        <f t="array" ref="W445">INDEX(J445:U445, 1, MONTH($W$1))</f>
        <v>304.03000000000003</v>
      </c>
      <c r="X445" s="14" cm="1">
        <f t="array" ref="X445">SUMPRODUCT((J445:U445) *(($J$1:$U$1)&lt;=$X$1))</f>
        <v>7074.4299999999994</v>
      </c>
      <c r="Y445">
        <f t="shared" si="54"/>
        <v>1</v>
      </c>
      <c r="Z445">
        <f t="shared" si="54"/>
        <v>1</v>
      </c>
      <c r="AA445">
        <f t="shared" si="55"/>
        <v>0</v>
      </c>
      <c r="AB445" s="8">
        <f t="shared" si="56"/>
        <v>0</v>
      </c>
      <c r="AC445">
        <f t="shared" si="57"/>
        <v>0</v>
      </c>
      <c r="AD445">
        <f t="shared" si="58"/>
        <v>0</v>
      </c>
      <c r="AE445">
        <f t="shared" si="59"/>
        <v>0</v>
      </c>
      <c r="AF445">
        <f t="shared" si="60"/>
        <v>1</v>
      </c>
      <c r="AG445">
        <f t="shared" si="61"/>
        <v>7074.4299999999994</v>
      </c>
      <c r="AI445">
        <f t="shared" si="62"/>
        <v>7074.4299999999994</v>
      </c>
    </row>
    <row r="446" spans="2:35" x14ac:dyDescent="0.25">
      <c r="B446" s="1">
        <v>20948</v>
      </c>
      <c r="C446" s="1" t="s">
        <v>165</v>
      </c>
      <c r="D446" s="1" t="s">
        <v>23</v>
      </c>
      <c r="E446" s="1" t="s">
        <v>535</v>
      </c>
      <c r="F446" s="1" t="s">
        <v>106</v>
      </c>
      <c r="G446" s="13">
        <v>44682</v>
      </c>
      <c r="H446" s="1">
        <v>2022</v>
      </c>
      <c r="J446" s="1">
        <v>0</v>
      </c>
      <c r="K446" s="1">
        <v>0</v>
      </c>
      <c r="L446" s="1">
        <v>0</v>
      </c>
      <c r="M446" s="1">
        <v>0</v>
      </c>
      <c r="N446" s="1">
        <v>4377.2399999999989</v>
      </c>
      <c r="O446" s="1">
        <v>1012.3300000000002</v>
      </c>
      <c r="P446" s="1">
        <v>567.90000000000009</v>
      </c>
      <c r="Q446" s="1">
        <v>1208.4899999999998</v>
      </c>
      <c r="R446" s="1">
        <v>285.51</v>
      </c>
      <c r="S446" s="1">
        <v>1363.4699999999998</v>
      </c>
      <c r="T446" s="1">
        <v>1559.3499999999997</v>
      </c>
      <c r="U446" s="1">
        <v>1773.1799999999998</v>
      </c>
      <c r="W446" s="14" cm="1">
        <f t="array" ref="W446">INDEX(J446:U446, 1, MONTH($W$1))</f>
        <v>1773.1799999999998</v>
      </c>
      <c r="X446" s="14" cm="1">
        <f t="array" ref="X446">SUMPRODUCT((J446:U446) *(($J$1:$U$1)&lt;=$X$1))</f>
        <v>12147.47</v>
      </c>
      <c r="Y446">
        <f t="shared" si="54"/>
        <v>1</v>
      </c>
      <c r="Z446">
        <f t="shared" si="54"/>
        <v>1</v>
      </c>
      <c r="AA446">
        <f t="shared" si="55"/>
        <v>0</v>
      </c>
      <c r="AB446" s="8">
        <f t="shared" si="56"/>
        <v>0</v>
      </c>
      <c r="AC446">
        <f t="shared" si="57"/>
        <v>0</v>
      </c>
      <c r="AD446">
        <f t="shared" si="58"/>
        <v>0</v>
      </c>
      <c r="AE446">
        <f t="shared" si="59"/>
        <v>0</v>
      </c>
      <c r="AF446">
        <f t="shared" si="60"/>
        <v>1</v>
      </c>
      <c r="AG446">
        <f t="shared" si="61"/>
        <v>12147.47</v>
      </c>
      <c r="AI446">
        <f t="shared" si="62"/>
        <v>12147.47</v>
      </c>
    </row>
    <row r="447" spans="2:35" x14ac:dyDescent="0.25">
      <c r="B447" s="1">
        <v>20949</v>
      </c>
      <c r="C447" s="1" t="s">
        <v>233</v>
      </c>
      <c r="D447" s="1" t="s">
        <v>23</v>
      </c>
      <c r="E447" s="1" t="s">
        <v>535</v>
      </c>
      <c r="F447" s="1" t="s">
        <v>106</v>
      </c>
      <c r="G447" s="13">
        <v>44713</v>
      </c>
      <c r="H447" s="1">
        <v>2022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9647.84</v>
      </c>
      <c r="P447" s="1">
        <v>764.13000000000011</v>
      </c>
      <c r="Q447" s="1">
        <v>3098.0499999999993</v>
      </c>
      <c r="R447" s="1">
        <v>529.5</v>
      </c>
      <c r="S447" s="1">
        <v>0</v>
      </c>
      <c r="T447" s="1">
        <v>2577.0300000000002</v>
      </c>
      <c r="U447" s="1">
        <v>797.56999999999994</v>
      </c>
      <c r="W447" s="14" cm="1">
        <f t="array" ref="W447">INDEX(J447:U447, 1, MONTH($W$1))</f>
        <v>797.56999999999994</v>
      </c>
      <c r="X447" s="14" cm="1">
        <f t="array" ref="X447">SUMPRODUCT((J447:U447) *(($J$1:$U$1)&lt;=$X$1))</f>
        <v>17414.12</v>
      </c>
      <c r="Y447">
        <f t="shared" si="54"/>
        <v>1</v>
      </c>
      <c r="Z447">
        <f t="shared" si="54"/>
        <v>1</v>
      </c>
      <c r="AA447">
        <f t="shared" si="55"/>
        <v>0</v>
      </c>
      <c r="AB447" s="8">
        <f t="shared" si="56"/>
        <v>0</v>
      </c>
      <c r="AC447">
        <f t="shared" si="57"/>
        <v>0</v>
      </c>
      <c r="AD447">
        <f t="shared" si="58"/>
        <v>0</v>
      </c>
      <c r="AE447">
        <f t="shared" si="59"/>
        <v>0</v>
      </c>
      <c r="AF447">
        <f t="shared" si="60"/>
        <v>1</v>
      </c>
      <c r="AG447">
        <f t="shared" si="61"/>
        <v>17414.12</v>
      </c>
      <c r="AI447">
        <f t="shared" si="62"/>
        <v>17414.12</v>
      </c>
    </row>
    <row r="448" spans="2:35" x14ac:dyDescent="0.25">
      <c r="B448" s="1">
        <v>20952</v>
      </c>
      <c r="C448" s="1" t="s">
        <v>225</v>
      </c>
      <c r="D448" s="1" t="s">
        <v>23</v>
      </c>
      <c r="E448" s="1" t="s">
        <v>535</v>
      </c>
      <c r="F448" s="1" t="s">
        <v>106</v>
      </c>
      <c r="G448" s="13">
        <v>44713</v>
      </c>
      <c r="H448" s="1">
        <v>2022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7078.13</v>
      </c>
      <c r="P448" s="1">
        <v>329.71000000000004</v>
      </c>
      <c r="Q448" s="1">
        <v>0</v>
      </c>
      <c r="R448" s="1">
        <v>1108.8999999999999</v>
      </c>
      <c r="S448" s="1">
        <v>885.36</v>
      </c>
      <c r="T448" s="1">
        <v>36.049999999999997</v>
      </c>
      <c r="U448" s="1">
        <v>411.31999999999994</v>
      </c>
      <c r="W448" s="14" cm="1">
        <f t="array" ref="W448">INDEX(J448:U448, 1, MONTH($W$1))</f>
        <v>411.31999999999994</v>
      </c>
      <c r="X448" s="14" cm="1">
        <f t="array" ref="X448">SUMPRODUCT((J448:U448) *(($J$1:$U$1)&lt;=$X$1))</f>
        <v>9849.4699999999993</v>
      </c>
      <c r="Y448">
        <f t="shared" si="54"/>
        <v>1</v>
      </c>
      <c r="Z448">
        <f t="shared" si="54"/>
        <v>1</v>
      </c>
      <c r="AA448">
        <f t="shared" si="55"/>
        <v>0</v>
      </c>
      <c r="AB448" s="8">
        <f t="shared" si="56"/>
        <v>0</v>
      </c>
      <c r="AC448">
        <f t="shared" si="57"/>
        <v>0</v>
      </c>
      <c r="AD448">
        <f t="shared" si="58"/>
        <v>0</v>
      </c>
      <c r="AE448">
        <f t="shared" si="59"/>
        <v>0</v>
      </c>
      <c r="AF448">
        <f t="shared" si="60"/>
        <v>1</v>
      </c>
      <c r="AG448">
        <f t="shared" si="61"/>
        <v>9849.4699999999993</v>
      </c>
      <c r="AI448">
        <f t="shared" si="62"/>
        <v>9849.4699999999993</v>
      </c>
    </row>
    <row r="449" spans="2:35" x14ac:dyDescent="0.25">
      <c r="B449" s="1">
        <v>20956</v>
      </c>
      <c r="C449" s="1" t="s">
        <v>171</v>
      </c>
      <c r="D449" s="1" t="s">
        <v>23</v>
      </c>
      <c r="E449" s="1" t="s">
        <v>535</v>
      </c>
      <c r="F449" s="1" t="s">
        <v>106</v>
      </c>
      <c r="G449" s="13">
        <v>44743</v>
      </c>
      <c r="H449" s="1">
        <v>2022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1308.58</v>
      </c>
      <c r="Q449" s="1">
        <v>1143.3799999999999</v>
      </c>
      <c r="R449" s="1">
        <v>0</v>
      </c>
      <c r="S449" s="1">
        <v>637.03</v>
      </c>
      <c r="T449" s="1">
        <v>859.47</v>
      </c>
      <c r="U449" s="1">
        <v>140.24</v>
      </c>
      <c r="W449" s="14" cm="1">
        <f t="array" ref="W449">INDEX(J449:U449, 1, MONTH($W$1))</f>
        <v>140.24</v>
      </c>
      <c r="X449" s="14" cm="1">
        <f t="array" ref="X449">SUMPRODUCT((J449:U449) *(($J$1:$U$1)&lt;=$X$1))</f>
        <v>4088.7</v>
      </c>
      <c r="Y449">
        <f t="shared" si="54"/>
        <v>1</v>
      </c>
      <c r="Z449">
        <f t="shared" si="54"/>
        <v>1</v>
      </c>
      <c r="AA449">
        <f t="shared" si="55"/>
        <v>0</v>
      </c>
      <c r="AB449" s="8">
        <f t="shared" si="56"/>
        <v>0</v>
      </c>
      <c r="AC449">
        <f t="shared" si="57"/>
        <v>0</v>
      </c>
      <c r="AD449">
        <f t="shared" si="58"/>
        <v>0</v>
      </c>
      <c r="AE449">
        <f t="shared" si="59"/>
        <v>0</v>
      </c>
      <c r="AF449">
        <f t="shared" si="60"/>
        <v>1</v>
      </c>
      <c r="AG449">
        <f t="shared" si="61"/>
        <v>4088.7</v>
      </c>
      <c r="AI449">
        <f t="shared" si="62"/>
        <v>4088.7</v>
      </c>
    </row>
    <row r="450" spans="2:35" x14ac:dyDescent="0.25">
      <c r="B450" s="1">
        <v>20960</v>
      </c>
      <c r="C450" s="1" t="s">
        <v>624</v>
      </c>
      <c r="D450" s="1" t="s">
        <v>23</v>
      </c>
      <c r="E450" s="1" t="s">
        <v>620</v>
      </c>
      <c r="F450" s="1" t="s">
        <v>620</v>
      </c>
      <c r="G450" s="13">
        <v>44743</v>
      </c>
      <c r="H450" s="1">
        <v>2022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3384.3999999999996</v>
      </c>
      <c r="W450" s="14" cm="1">
        <f t="array" ref="W450">INDEX(J450:U450, 1, MONTH($W$1))</f>
        <v>3384.3999999999996</v>
      </c>
      <c r="X450" s="14" cm="1">
        <f t="array" ref="X450">SUMPRODUCT((J450:U450) *(($J$1:$U$1)&lt;=$X$1))</f>
        <v>3384.3999999999996</v>
      </c>
      <c r="Y450">
        <f t="shared" si="54"/>
        <v>1</v>
      </c>
      <c r="Z450">
        <f t="shared" si="54"/>
        <v>1</v>
      </c>
      <c r="AA450">
        <f t="shared" si="55"/>
        <v>0</v>
      </c>
      <c r="AB450" s="8">
        <f t="shared" si="56"/>
        <v>0</v>
      </c>
      <c r="AC450">
        <f t="shared" si="57"/>
        <v>0</v>
      </c>
      <c r="AD450">
        <f t="shared" si="58"/>
        <v>0</v>
      </c>
      <c r="AE450">
        <f t="shared" si="59"/>
        <v>0</v>
      </c>
      <c r="AF450">
        <f t="shared" si="60"/>
        <v>1</v>
      </c>
      <c r="AG450">
        <f t="shared" si="61"/>
        <v>3384.3999999999996</v>
      </c>
      <c r="AI450">
        <f t="shared" si="62"/>
        <v>3384.3999999999996</v>
      </c>
    </row>
    <row r="451" spans="2:35" x14ac:dyDescent="0.25">
      <c r="B451" s="1">
        <v>20962</v>
      </c>
      <c r="C451" s="1" t="s">
        <v>625</v>
      </c>
      <c r="D451" s="1" t="s">
        <v>23</v>
      </c>
      <c r="E451" s="1" t="s">
        <v>21</v>
      </c>
      <c r="F451" s="1" t="s">
        <v>21</v>
      </c>
      <c r="G451" s="13">
        <v>44774</v>
      </c>
      <c r="H451" s="1">
        <v>2022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650</v>
      </c>
      <c r="R451" s="1">
        <v>0</v>
      </c>
      <c r="S451" s="1">
        <v>0</v>
      </c>
      <c r="T451" s="1">
        <v>0</v>
      </c>
      <c r="U451" s="1">
        <v>0</v>
      </c>
      <c r="W451" s="14" cm="1">
        <f t="array" ref="W451">INDEX(J451:U451, 1, MONTH($W$1))</f>
        <v>0</v>
      </c>
      <c r="X451" s="14" cm="1">
        <f t="array" ref="X451">SUMPRODUCT((J451:U451) *(($J$1:$U$1)&lt;=$X$1))</f>
        <v>650</v>
      </c>
      <c r="Y451">
        <f t="shared" si="54"/>
        <v>0</v>
      </c>
      <c r="Z451">
        <f t="shared" si="54"/>
        <v>1</v>
      </c>
      <c r="AA451">
        <f t="shared" si="55"/>
        <v>0</v>
      </c>
      <c r="AB451" s="8">
        <f t="shared" si="56"/>
        <v>0</v>
      </c>
      <c r="AC451">
        <f t="shared" si="57"/>
        <v>0</v>
      </c>
      <c r="AD451">
        <f t="shared" si="58"/>
        <v>0</v>
      </c>
      <c r="AE451">
        <f t="shared" si="59"/>
        <v>0</v>
      </c>
      <c r="AF451">
        <f t="shared" si="60"/>
        <v>1</v>
      </c>
      <c r="AG451">
        <f t="shared" si="61"/>
        <v>650</v>
      </c>
      <c r="AI451">
        <f t="shared" si="62"/>
        <v>650</v>
      </c>
    </row>
    <row r="452" spans="2:35" x14ac:dyDescent="0.25">
      <c r="B452" s="1">
        <v>20963</v>
      </c>
      <c r="C452" s="1" t="s">
        <v>626</v>
      </c>
      <c r="D452" s="1" t="s">
        <v>23</v>
      </c>
      <c r="E452" s="1" t="s">
        <v>545</v>
      </c>
      <c r="F452" s="1" t="s">
        <v>545</v>
      </c>
      <c r="G452" s="13">
        <v>44774</v>
      </c>
      <c r="H452" s="1">
        <v>2022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8004.3600000000024</v>
      </c>
      <c r="R452" s="1">
        <v>49681.800000000025</v>
      </c>
      <c r="S452" s="1">
        <v>-1007.16</v>
      </c>
      <c r="T452" s="1">
        <v>887.04</v>
      </c>
      <c r="U452" s="1">
        <v>4875.3599999999997</v>
      </c>
      <c r="W452" s="14" cm="1">
        <f t="array" ref="W452">INDEX(J452:U452, 1, MONTH($W$1))</f>
        <v>4875.3599999999997</v>
      </c>
      <c r="X452" s="14" cm="1">
        <f t="array" ref="X452">SUMPRODUCT((J452:U452) *(($J$1:$U$1)&lt;=$X$1))</f>
        <v>62441.400000000023</v>
      </c>
      <c r="Y452">
        <f t="shared" ref="Y452:Z515" si="63">IF(W452&gt;0, 1, 0)</f>
        <v>1</v>
      </c>
      <c r="Z452">
        <f t="shared" si="63"/>
        <v>1</v>
      </c>
      <c r="AA452">
        <f t="shared" ref="AA452:AA515" si="64">IF(I452="Yes", 1, 0)</f>
        <v>0</v>
      </c>
      <c r="AB452" s="8">
        <f t="shared" ref="AB452:AB515" si="65">COUNTIF(J452, "&gt;0")</f>
        <v>0</v>
      </c>
      <c r="AC452">
        <f t="shared" ref="AC452:AC515" si="66">IFERROR(X452/AB452, 0)</f>
        <v>0</v>
      </c>
      <c r="AD452">
        <f t="shared" ref="AD452:AD515" si="67">IF(G452=$W$1, 1, 0)</f>
        <v>0</v>
      </c>
      <c r="AE452">
        <f t="shared" ref="AE452:AE515" si="68">IF(G452=$W$1, W452, 0)</f>
        <v>0</v>
      </c>
      <c r="AF452">
        <f t="shared" ref="AF452:AF515" si="69">IF(AND(H452=2022, G452&lt;=$W$1, X452&gt;0), 1, 0)</f>
        <v>1</v>
      </c>
      <c r="AG452">
        <f t="shared" ref="AG452:AG515" si="70">IF(AND(H452=2022, G452&lt;=$W$1), X452, 0)</f>
        <v>62441.400000000023</v>
      </c>
      <c r="AI452">
        <f t="shared" ref="AI452:AI515" si="71">SUM(J452:U452)</f>
        <v>62441.400000000023</v>
      </c>
    </row>
    <row r="453" spans="2:35" x14ac:dyDescent="0.25">
      <c r="B453" s="1">
        <v>20964</v>
      </c>
      <c r="C453" s="1" t="s">
        <v>216</v>
      </c>
      <c r="D453" s="1" t="s">
        <v>23</v>
      </c>
      <c r="E453" s="1" t="s">
        <v>535</v>
      </c>
      <c r="F453" s="1" t="s">
        <v>106</v>
      </c>
      <c r="G453" s="13">
        <v>44798</v>
      </c>
      <c r="H453" s="1">
        <v>2022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3118.65</v>
      </c>
      <c r="S453" s="1">
        <v>1311.46</v>
      </c>
      <c r="T453" s="1">
        <v>0</v>
      </c>
      <c r="U453" s="1">
        <v>0</v>
      </c>
      <c r="W453" s="14" cm="1">
        <f t="array" ref="W453">INDEX(J453:U453, 1, MONTH($W$1))</f>
        <v>0</v>
      </c>
      <c r="X453" s="14" cm="1">
        <f t="array" ref="X453">SUMPRODUCT((J453:U453) *(($J$1:$U$1)&lt;=$X$1))</f>
        <v>4430.1100000000006</v>
      </c>
      <c r="Y453">
        <f t="shared" si="63"/>
        <v>0</v>
      </c>
      <c r="Z453">
        <f t="shared" si="63"/>
        <v>1</v>
      </c>
      <c r="AA453">
        <f t="shared" si="64"/>
        <v>0</v>
      </c>
      <c r="AB453" s="8">
        <f t="shared" si="65"/>
        <v>0</v>
      </c>
      <c r="AC453">
        <f t="shared" si="66"/>
        <v>0</v>
      </c>
      <c r="AD453">
        <f t="shared" si="67"/>
        <v>0</v>
      </c>
      <c r="AE453">
        <f t="shared" si="68"/>
        <v>0</v>
      </c>
      <c r="AF453">
        <f t="shared" si="69"/>
        <v>1</v>
      </c>
      <c r="AG453">
        <f t="shared" si="70"/>
        <v>4430.1100000000006</v>
      </c>
      <c r="AI453">
        <f t="shared" si="71"/>
        <v>4430.1100000000006</v>
      </c>
    </row>
    <row r="454" spans="2:35" x14ac:dyDescent="0.25">
      <c r="B454" s="1">
        <v>20966</v>
      </c>
      <c r="C454" s="1" t="s">
        <v>234</v>
      </c>
      <c r="D454" s="1" t="s">
        <v>23</v>
      </c>
      <c r="E454" s="1" t="s">
        <v>535</v>
      </c>
      <c r="F454" s="1" t="s">
        <v>106</v>
      </c>
      <c r="G454" s="13">
        <v>44805</v>
      </c>
      <c r="H454" s="1">
        <v>2022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2963.55</v>
      </c>
      <c r="S454" s="1">
        <v>471.03999999999996</v>
      </c>
      <c r="T454" s="1">
        <v>782.96</v>
      </c>
      <c r="U454" s="1">
        <v>417.48</v>
      </c>
      <c r="W454" s="14" cm="1">
        <f t="array" ref="W454">INDEX(J454:U454, 1, MONTH($W$1))</f>
        <v>417.48</v>
      </c>
      <c r="X454" s="14" cm="1">
        <f t="array" ref="X454">SUMPRODUCT((J454:U454) *(($J$1:$U$1)&lt;=$X$1))</f>
        <v>4635.0300000000007</v>
      </c>
      <c r="Y454">
        <f t="shared" si="63"/>
        <v>1</v>
      </c>
      <c r="Z454">
        <f t="shared" si="63"/>
        <v>1</v>
      </c>
      <c r="AA454">
        <f t="shared" si="64"/>
        <v>0</v>
      </c>
      <c r="AB454" s="8">
        <f t="shared" si="65"/>
        <v>0</v>
      </c>
      <c r="AC454">
        <f t="shared" si="66"/>
        <v>0</v>
      </c>
      <c r="AD454">
        <f t="shared" si="67"/>
        <v>0</v>
      </c>
      <c r="AE454">
        <f t="shared" si="68"/>
        <v>0</v>
      </c>
      <c r="AF454">
        <f t="shared" si="69"/>
        <v>1</v>
      </c>
      <c r="AG454">
        <f t="shared" si="70"/>
        <v>4635.0300000000007</v>
      </c>
      <c r="AI454">
        <f t="shared" si="71"/>
        <v>4635.0300000000007</v>
      </c>
    </row>
    <row r="455" spans="2:35" x14ac:dyDescent="0.25">
      <c r="B455" s="1">
        <v>20968</v>
      </c>
      <c r="C455" s="1" t="s">
        <v>627</v>
      </c>
      <c r="D455" s="1" t="s">
        <v>23</v>
      </c>
      <c r="E455" s="1" t="s">
        <v>545</v>
      </c>
      <c r="F455" s="1" t="s">
        <v>545</v>
      </c>
      <c r="G455" s="13">
        <v>44835</v>
      </c>
      <c r="H455" s="1">
        <v>2022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3069.4199999999992</v>
      </c>
      <c r="T455" s="1">
        <v>2096.1</v>
      </c>
      <c r="U455" s="1">
        <v>15043.460000000003</v>
      </c>
      <c r="W455" s="14" cm="1">
        <f t="array" ref="W455">INDEX(J455:U455, 1, MONTH($W$1))</f>
        <v>15043.460000000003</v>
      </c>
      <c r="X455" s="14" cm="1">
        <f t="array" ref="X455">SUMPRODUCT((J455:U455) *(($J$1:$U$1)&lt;=$X$1))</f>
        <v>20208.980000000003</v>
      </c>
      <c r="Y455">
        <f t="shared" si="63"/>
        <v>1</v>
      </c>
      <c r="Z455">
        <f t="shared" si="63"/>
        <v>1</v>
      </c>
      <c r="AA455">
        <f t="shared" si="64"/>
        <v>0</v>
      </c>
      <c r="AB455" s="8">
        <f t="shared" si="65"/>
        <v>0</v>
      </c>
      <c r="AC455">
        <f t="shared" si="66"/>
        <v>0</v>
      </c>
      <c r="AD455">
        <f t="shared" si="67"/>
        <v>0</v>
      </c>
      <c r="AE455">
        <f t="shared" si="68"/>
        <v>0</v>
      </c>
      <c r="AF455">
        <f t="shared" si="69"/>
        <v>1</v>
      </c>
      <c r="AG455">
        <f t="shared" si="70"/>
        <v>20208.980000000003</v>
      </c>
      <c r="AI455">
        <f t="shared" si="71"/>
        <v>20208.980000000003</v>
      </c>
    </row>
    <row r="456" spans="2:35" x14ac:dyDescent="0.25">
      <c r="B456" s="1">
        <v>20969</v>
      </c>
      <c r="C456" s="1" t="s">
        <v>255</v>
      </c>
      <c r="D456" s="1" t="s">
        <v>23</v>
      </c>
      <c r="E456" s="1" t="s">
        <v>535</v>
      </c>
      <c r="F456" s="1" t="s">
        <v>106</v>
      </c>
      <c r="G456" s="13">
        <v>45047</v>
      </c>
      <c r="H456" s="1">
        <v>2023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W456" s="14" cm="1">
        <f t="array" ref="W456">INDEX(J456:U456, 1, MONTH($W$1))</f>
        <v>0</v>
      </c>
      <c r="X456" s="14" cm="1">
        <f t="array" ref="X456">SUMPRODUCT((J456:U456) *(($J$1:$U$1)&lt;=$X$1))</f>
        <v>0</v>
      </c>
      <c r="Y456">
        <f t="shared" si="63"/>
        <v>0</v>
      </c>
      <c r="Z456">
        <f t="shared" si="63"/>
        <v>0</v>
      </c>
      <c r="AA456">
        <f t="shared" si="64"/>
        <v>0</v>
      </c>
      <c r="AB456" s="8">
        <f t="shared" si="65"/>
        <v>0</v>
      </c>
      <c r="AC456">
        <f t="shared" si="66"/>
        <v>0</v>
      </c>
      <c r="AD456">
        <f t="shared" si="67"/>
        <v>0</v>
      </c>
      <c r="AE456">
        <f t="shared" si="68"/>
        <v>0</v>
      </c>
      <c r="AF456">
        <f t="shared" si="69"/>
        <v>0</v>
      </c>
      <c r="AG456">
        <f t="shared" si="70"/>
        <v>0</v>
      </c>
      <c r="AI456">
        <f t="shared" si="71"/>
        <v>0</v>
      </c>
    </row>
    <row r="457" spans="2:35" x14ac:dyDescent="0.25">
      <c r="B457" s="1">
        <v>20975</v>
      </c>
      <c r="C457" s="1" t="s">
        <v>628</v>
      </c>
      <c r="D457" s="1" t="s">
        <v>23</v>
      </c>
      <c r="E457" s="1" t="s">
        <v>535</v>
      </c>
      <c r="F457" s="1" t="s">
        <v>106</v>
      </c>
      <c r="G457" s="13">
        <v>44927</v>
      </c>
      <c r="H457" s="1">
        <v>2023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W457" s="14" cm="1">
        <f t="array" ref="W457">INDEX(J457:U457, 1, MONTH($W$1))</f>
        <v>0</v>
      </c>
      <c r="X457" s="14" cm="1">
        <f t="array" ref="X457">SUMPRODUCT((J457:U457) *(($J$1:$U$1)&lt;=$X$1))</f>
        <v>0</v>
      </c>
      <c r="Y457">
        <f t="shared" si="63"/>
        <v>0</v>
      </c>
      <c r="Z457">
        <f t="shared" si="63"/>
        <v>0</v>
      </c>
      <c r="AA457">
        <f t="shared" si="64"/>
        <v>0</v>
      </c>
      <c r="AB457" s="8">
        <f t="shared" si="65"/>
        <v>0</v>
      </c>
      <c r="AC457">
        <f t="shared" si="66"/>
        <v>0</v>
      </c>
      <c r="AD457">
        <f t="shared" si="67"/>
        <v>0</v>
      </c>
      <c r="AE457">
        <f t="shared" si="68"/>
        <v>0</v>
      </c>
      <c r="AF457">
        <f t="shared" si="69"/>
        <v>0</v>
      </c>
      <c r="AG457">
        <f t="shared" si="70"/>
        <v>0</v>
      </c>
      <c r="AI457">
        <f t="shared" si="71"/>
        <v>0</v>
      </c>
    </row>
    <row r="458" spans="2:35" x14ac:dyDescent="0.25">
      <c r="B458" s="1">
        <v>20978</v>
      </c>
      <c r="C458" s="1" t="s">
        <v>629</v>
      </c>
      <c r="D458" s="1" t="s">
        <v>23</v>
      </c>
      <c r="E458" s="1" t="s">
        <v>535</v>
      </c>
      <c r="F458" s="1" t="s">
        <v>106</v>
      </c>
      <c r="G458" s="13">
        <v>45108</v>
      </c>
      <c r="H458" s="1">
        <v>2023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W458" s="14" cm="1">
        <f t="array" ref="W458">INDEX(J458:U458, 1, MONTH($W$1))</f>
        <v>0</v>
      </c>
      <c r="X458" s="14" cm="1">
        <f t="array" ref="X458">SUMPRODUCT((J458:U458) *(($J$1:$U$1)&lt;=$X$1))</f>
        <v>0</v>
      </c>
      <c r="Y458">
        <f t="shared" si="63"/>
        <v>0</v>
      </c>
      <c r="Z458">
        <f t="shared" si="63"/>
        <v>0</v>
      </c>
      <c r="AA458">
        <f t="shared" si="64"/>
        <v>0</v>
      </c>
      <c r="AB458" s="8">
        <f t="shared" si="65"/>
        <v>0</v>
      </c>
      <c r="AC458">
        <f t="shared" si="66"/>
        <v>0</v>
      </c>
      <c r="AD458">
        <f t="shared" si="67"/>
        <v>0</v>
      </c>
      <c r="AE458">
        <f t="shared" si="68"/>
        <v>0</v>
      </c>
      <c r="AF458">
        <f t="shared" si="69"/>
        <v>0</v>
      </c>
      <c r="AG458">
        <f t="shared" si="70"/>
        <v>0</v>
      </c>
      <c r="AI458">
        <f t="shared" si="71"/>
        <v>0</v>
      </c>
    </row>
    <row r="459" spans="2:35" x14ac:dyDescent="0.25">
      <c r="B459" s="1">
        <v>20979</v>
      </c>
      <c r="C459" s="1" t="s">
        <v>862</v>
      </c>
      <c r="D459" s="1" t="s">
        <v>23</v>
      </c>
      <c r="E459" s="1" t="s">
        <v>535</v>
      </c>
      <c r="F459" s="1" t="s">
        <v>106</v>
      </c>
      <c r="G459" s="13">
        <v>0</v>
      </c>
      <c r="H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W459" s="14" cm="1">
        <f t="array" ref="W459">INDEX(J459:U459, 1, MONTH($W$1))</f>
        <v>0</v>
      </c>
      <c r="X459" s="14" cm="1">
        <f t="array" ref="X459">SUMPRODUCT((J459:U459) *(($J$1:$U$1)&lt;=$X$1))</f>
        <v>0</v>
      </c>
      <c r="Y459">
        <f t="shared" si="63"/>
        <v>0</v>
      </c>
      <c r="Z459">
        <f t="shared" si="63"/>
        <v>0</v>
      </c>
      <c r="AA459">
        <f t="shared" si="64"/>
        <v>0</v>
      </c>
      <c r="AB459" s="8">
        <f t="shared" si="65"/>
        <v>0</v>
      </c>
      <c r="AC459">
        <f t="shared" si="66"/>
        <v>0</v>
      </c>
      <c r="AD459">
        <f t="shared" si="67"/>
        <v>0</v>
      </c>
      <c r="AE459">
        <f t="shared" si="68"/>
        <v>0</v>
      </c>
      <c r="AF459">
        <f t="shared" si="69"/>
        <v>0</v>
      </c>
      <c r="AG459">
        <f t="shared" si="70"/>
        <v>0</v>
      </c>
      <c r="AI459">
        <f t="shared" si="71"/>
        <v>0</v>
      </c>
    </row>
    <row r="460" spans="2:35" x14ac:dyDescent="0.25">
      <c r="B460" s="1">
        <v>20981</v>
      </c>
      <c r="C460" s="1" t="s">
        <v>84</v>
      </c>
      <c r="D460" s="1" t="s">
        <v>23</v>
      </c>
      <c r="E460" s="1" t="s">
        <v>535</v>
      </c>
      <c r="F460" s="1" t="s">
        <v>106</v>
      </c>
      <c r="G460" s="13">
        <v>44986</v>
      </c>
      <c r="H460" s="1">
        <v>2023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W460" s="14" cm="1">
        <f t="array" ref="W460">INDEX(J460:U460, 1, MONTH($W$1))</f>
        <v>0</v>
      </c>
      <c r="X460" s="14" cm="1">
        <f t="array" ref="X460">SUMPRODUCT((J460:U460) *(($J$1:$U$1)&lt;=$X$1))</f>
        <v>0</v>
      </c>
      <c r="Y460">
        <f t="shared" si="63"/>
        <v>0</v>
      </c>
      <c r="Z460">
        <f t="shared" si="63"/>
        <v>0</v>
      </c>
      <c r="AA460">
        <f t="shared" si="64"/>
        <v>0</v>
      </c>
      <c r="AB460" s="8">
        <f t="shared" si="65"/>
        <v>0</v>
      </c>
      <c r="AC460">
        <f t="shared" si="66"/>
        <v>0</v>
      </c>
      <c r="AD460">
        <f t="shared" si="67"/>
        <v>0</v>
      </c>
      <c r="AE460">
        <f t="shared" si="68"/>
        <v>0</v>
      </c>
      <c r="AF460">
        <f t="shared" si="69"/>
        <v>0</v>
      </c>
      <c r="AG460">
        <f t="shared" si="70"/>
        <v>0</v>
      </c>
      <c r="AI460">
        <f t="shared" si="71"/>
        <v>0</v>
      </c>
    </row>
    <row r="461" spans="2:35" x14ac:dyDescent="0.25">
      <c r="B461" s="1">
        <v>20982</v>
      </c>
      <c r="C461" s="1" t="s">
        <v>98</v>
      </c>
      <c r="D461" s="1" t="s">
        <v>23</v>
      </c>
      <c r="E461" s="1" t="s">
        <v>535</v>
      </c>
      <c r="F461" s="1" t="s">
        <v>106</v>
      </c>
      <c r="G461" s="13">
        <v>45017</v>
      </c>
      <c r="H461" s="1">
        <v>2023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W461" s="14" cm="1">
        <f t="array" ref="W461">INDEX(J461:U461, 1, MONTH($W$1))</f>
        <v>0</v>
      </c>
      <c r="X461" s="14" cm="1">
        <f t="array" ref="X461">SUMPRODUCT((J461:U461) *(($J$1:$U$1)&lt;=$X$1))</f>
        <v>0</v>
      </c>
      <c r="Y461">
        <f t="shared" si="63"/>
        <v>0</v>
      </c>
      <c r="Z461">
        <f t="shared" si="63"/>
        <v>0</v>
      </c>
      <c r="AA461">
        <f t="shared" si="64"/>
        <v>0</v>
      </c>
      <c r="AB461" s="8">
        <f t="shared" si="65"/>
        <v>0</v>
      </c>
      <c r="AC461">
        <f t="shared" si="66"/>
        <v>0</v>
      </c>
      <c r="AD461">
        <f t="shared" si="67"/>
        <v>0</v>
      </c>
      <c r="AE461">
        <f t="shared" si="68"/>
        <v>0</v>
      </c>
      <c r="AF461">
        <f t="shared" si="69"/>
        <v>0</v>
      </c>
      <c r="AG461">
        <f t="shared" si="70"/>
        <v>0</v>
      </c>
      <c r="AI461">
        <f t="shared" si="71"/>
        <v>0</v>
      </c>
    </row>
    <row r="462" spans="2:35" x14ac:dyDescent="0.25">
      <c r="B462" s="1">
        <v>20983</v>
      </c>
      <c r="C462" s="1" t="s">
        <v>280</v>
      </c>
      <c r="D462" s="1" t="s">
        <v>23</v>
      </c>
      <c r="E462" s="1" t="s">
        <v>535</v>
      </c>
      <c r="F462" s="1" t="s">
        <v>106</v>
      </c>
      <c r="G462" s="13">
        <v>44986</v>
      </c>
      <c r="H462" s="1">
        <v>2023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W462" s="14" cm="1">
        <f t="array" ref="W462">INDEX(J462:U462, 1, MONTH($W$1))</f>
        <v>0</v>
      </c>
      <c r="X462" s="14" cm="1">
        <f t="array" ref="X462">SUMPRODUCT((J462:U462) *(($J$1:$U$1)&lt;=$X$1))</f>
        <v>0</v>
      </c>
      <c r="Y462">
        <f t="shared" si="63"/>
        <v>0</v>
      </c>
      <c r="Z462">
        <f t="shared" si="63"/>
        <v>0</v>
      </c>
      <c r="AA462">
        <f t="shared" si="64"/>
        <v>0</v>
      </c>
      <c r="AB462" s="8">
        <f t="shared" si="65"/>
        <v>0</v>
      </c>
      <c r="AC462">
        <f t="shared" si="66"/>
        <v>0</v>
      </c>
      <c r="AD462">
        <f t="shared" si="67"/>
        <v>0</v>
      </c>
      <c r="AE462">
        <f t="shared" si="68"/>
        <v>0</v>
      </c>
      <c r="AF462">
        <f t="shared" si="69"/>
        <v>0</v>
      </c>
      <c r="AG462">
        <f t="shared" si="70"/>
        <v>0</v>
      </c>
      <c r="AI462">
        <f t="shared" si="71"/>
        <v>0</v>
      </c>
    </row>
    <row r="463" spans="2:35" x14ac:dyDescent="0.25">
      <c r="B463" s="1">
        <v>20984</v>
      </c>
      <c r="C463" s="1" t="s">
        <v>92</v>
      </c>
      <c r="D463" s="1" t="s">
        <v>23</v>
      </c>
      <c r="E463" s="1" t="s">
        <v>535</v>
      </c>
      <c r="F463" s="1" t="s">
        <v>106</v>
      </c>
      <c r="G463" s="13">
        <v>45017</v>
      </c>
      <c r="H463" s="1">
        <v>2023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W463" s="14" cm="1">
        <f t="array" ref="W463">INDEX(J463:U463, 1, MONTH($W$1))</f>
        <v>0</v>
      </c>
      <c r="X463" s="14" cm="1">
        <f t="array" ref="X463">SUMPRODUCT((J463:U463) *(($J$1:$U$1)&lt;=$X$1))</f>
        <v>0</v>
      </c>
      <c r="Y463">
        <f t="shared" si="63"/>
        <v>0</v>
      </c>
      <c r="Z463">
        <f t="shared" si="63"/>
        <v>0</v>
      </c>
      <c r="AA463">
        <f t="shared" si="64"/>
        <v>0</v>
      </c>
      <c r="AB463" s="8">
        <f t="shared" si="65"/>
        <v>0</v>
      </c>
      <c r="AC463">
        <f t="shared" si="66"/>
        <v>0</v>
      </c>
      <c r="AD463">
        <f t="shared" si="67"/>
        <v>0</v>
      </c>
      <c r="AE463">
        <f t="shared" si="68"/>
        <v>0</v>
      </c>
      <c r="AF463">
        <f t="shared" si="69"/>
        <v>0</v>
      </c>
      <c r="AG463">
        <f t="shared" si="70"/>
        <v>0</v>
      </c>
      <c r="AI463">
        <f t="shared" si="71"/>
        <v>0</v>
      </c>
    </row>
    <row r="464" spans="2:35" x14ac:dyDescent="0.25">
      <c r="B464" s="1">
        <v>20985</v>
      </c>
      <c r="C464" s="1" t="s">
        <v>71</v>
      </c>
      <c r="D464" s="1" t="s">
        <v>23</v>
      </c>
      <c r="E464" s="1" t="s">
        <v>535</v>
      </c>
      <c r="F464" s="1" t="s">
        <v>106</v>
      </c>
      <c r="G464" s="13">
        <v>45078</v>
      </c>
      <c r="H464" s="1">
        <v>2023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W464" s="14" cm="1">
        <f t="array" ref="W464">INDEX(J464:U464, 1, MONTH($W$1))</f>
        <v>0</v>
      </c>
      <c r="X464" s="14" cm="1">
        <f t="array" ref="X464">SUMPRODUCT((J464:U464) *(($J$1:$U$1)&lt;=$X$1))</f>
        <v>0</v>
      </c>
      <c r="Y464">
        <f t="shared" si="63"/>
        <v>0</v>
      </c>
      <c r="Z464">
        <f t="shared" si="63"/>
        <v>0</v>
      </c>
      <c r="AA464">
        <f t="shared" si="64"/>
        <v>0</v>
      </c>
      <c r="AB464" s="8">
        <f t="shared" si="65"/>
        <v>0</v>
      </c>
      <c r="AC464">
        <f t="shared" si="66"/>
        <v>0</v>
      </c>
      <c r="AD464">
        <f t="shared" si="67"/>
        <v>0</v>
      </c>
      <c r="AE464">
        <f t="shared" si="68"/>
        <v>0</v>
      </c>
      <c r="AF464">
        <f t="shared" si="69"/>
        <v>0</v>
      </c>
      <c r="AG464">
        <f t="shared" si="70"/>
        <v>0</v>
      </c>
      <c r="AI464">
        <f t="shared" si="71"/>
        <v>0</v>
      </c>
    </row>
    <row r="465" spans="2:35" x14ac:dyDescent="0.25">
      <c r="B465" s="1">
        <v>20986</v>
      </c>
      <c r="C465" s="1" t="s">
        <v>159</v>
      </c>
      <c r="D465" s="1" t="s">
        <v>23</v>
      </c>
      <c r="E465" s="1" t="s">
        <v>535</v>
      </c>
      <c r="F465" s="1" t="s">
        <v>106</v>
      </c>
      <c r="G465" s="13">
        <v>45017</v>
      </c>
      <c r="H465" s="1">
        <v>2023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W465" s="14" cm="1">
        <f t="array" ref="W465">INDEX(J465:U465, 1, MONTH($W$1))</f>
        <v>0</v>
      </c>
      <c r="X465" s="14" cm="1">
        <f t="array" ref="X465">SUMPRODUCT((J465:U465) *(($J$1:$U$1)&lt;=$X$1))</f>
        <v>0</v>
      </c>
      <c r="Y465">
        <f t="shared" si="63"/>
        <v>0</v>
      </c>
      <c r="Z465">
        <f t="shared" si="63"/>
        <v>0</v>
      </c>
      <c r="AA465">
        <f t="shared" si="64"/>
        <v>0</v>
      </c>
      <c r="AB465" s="8">
        <f t="shared" si="65"/>
        <v>0</v>
      </c>
      <c r="AC465">
        <f t="shared" si="66"/>
        <v>0</v>
      </c>
      <c r="AD465">
        <f t="shared" si="67"/>
        <v>0</v>
      </c>
      <c r="AE465">
        <f t="shared" si="68"/>
        <v>0</v>
      </c>
      <c r="AF465">
        <f t="shared" si="69"/>
        <v>0</v>
      </c>
      <c r="AG465">
        <f t="shared" si="70"/>
        <v>0</v>
      </c>
      <c r="AI465">
        <f t="shared" si="71"/>
        <v>0</v>
      </c>
    </row>
    <row r="466" spans="2:35" x14ac:dyDescent="0.25">
      <c r="B466" s="1">
        <v>20987</v>
      </c>
      <c r="C466" s="1" t="s">
        <v>863</v>
      </c>
      <c r="D466" s="1" t="s">
        <v>23</v>
      </c>
      <c r="E466" s="1">
        <v>0</v>
      </c>
      <c r="F466" s="1">
        <v>0</v>
      </c>
      <c r="G466" s="13">
        <v>0</v>
      </c>
      <c r="H466" s="1">
        <v>2023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W466" s="14" cm="1">
        <f t="array" ref="W466">INDEX(J466:U466, 1, MONTH($W$1))</f>
        <v>0</v>
      </c>
      <c r="X466" s="14" cm="1">
        <f t="array" ref="X466">SUMPRODUCT((J466:U466) *(($J$1:$U$1)&lt;=$X$1))</f>
        <v>0</v>
      </c>
      <c r="Y466">
        <f t="shared" si="63"/>
        <v>0</v>
      </c>
      <c r="Z466">
        <f t="shared" si="63"/>
        <v>0</v>
      </c>
      <c r="AA466">
        <f t="shared" si="64"/>
        <v>0</v>
      </c>
      <c r="AB466" s="8">
        <f t="shared" si="65"/>
        <v>0</v>
      </c>
      <c r="AC466">
        <f t="shared" si="66"/>
        <v>0</v>
      </c>
      <c r="AD466">
        <f t="shared" si="67"/>
        <v>0</v>
      </c>
      <c r="AE466">
        <f t="shared" si="68"/>
        <v>0</v>
      </c>
      <c r="AF466">
        <f t="shared" si="69"/>
        <v>0</v>
      </c>
      <c r="AG466">
        <f t="shared" si="70"/>
        <v>0</v>
      </c>
      <c r="AI466">
        <f t="shared" si="71"/>
        <v>0</v>
      </c>
    </row>
    <row r="467" spans="2:35" x14ac:dyDescent="0.25">
      <c r="B467" s="1">
        <v>20989</v>
      </c>
      <c r="C467" s="1" t="s">
        <v>864</v>
      </c>
      <c r="D467" s="1" t="s">
        <v>23</v>
      </c>
      <c r="E467" s="1" t="s">
        <v>535</v>
      </c>
      <c r="F467" s="1" t="s">
        <v>106</v>
      </c>
      <c r="G467" s="13">
        <v>0</v>
      </c>
      <c r="H467" s="1">
        <v>2023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W467" s="14" cm="1">
        <f t="array" ref="W467">INDEX(J467:U467, 1, MONTH($W$1))</f>
        <v>0</v>
      </c>
      <c r="X467" s="14" cm="1">
        <f t="array" ref="X467">SUMPRODUCT((J467:U467) *(($J$1:$U$1)&lt;=$X$1))</f>
        <v>0</v>
      </c>
      <c r="Y467">
        <f t="shared" si="63"/>
        <v>0</v>
      </c>
      <c r="Z467">
        <f t="shared" si="63"/>
        <v>0</v>
      </c>
      <c r="AA467">
        <f t="shared" si="64"/>
        <v>0</v>
      </c>
      <c r="AB467" s="8">
        <f t="shared" si="65"/>
        <v>0</v>
      </c>
      <c r="AC467">
        <f t="shared" si="66"/>
        <v>0</v>
      </c>
      <c r="AD467">
        <f t="shared" si="67"/>
        <v>0</v>
      </c>
      <c r="AE467">
        <f t="shared" si="68"/>
        <v>0</v>
      </c>
      <c r="AF467">
        <f t="shared" si="69"/>
        <v>0</v>
      </c>
      <c r="AG467">
        <f t="shared" si="70"/>
        <v>0</v>
      </c>
      <c r="AI467">
        <f t="shared" si="71"/>
        <v>0</v>
      </c>
    </row>
    <row r="468" spans="2:35" x14ac:dyDescent="0.25">
      <c r="B468" s="1">
        <v>20990</v>
      </c>
      <c r="C468" s="1" t="s">
        <v>264</v>
      </c>
      <c r="D468" s="1" t="s">
        <v>23</v>
      </c>
      <c r="E468" s="1" t="s">
        <v>620</v>
      </c>
      <c r="F468" s="1" t="s">
        <v>620</v>
      </c>
      <c r="G468" s="13">
        <v>45170</v>
      </c>
      <c r="H468" s="1">
        <v>2023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W468" s="14" cm="1">
        <f t="array" ref="W468">INDEX(J468:U468, 1, MONTH($W$1))</f>
        <v>0</v>
      </c>
      <c r="X468" s="14" cm="1">
        <f t="array" ref="X468">SUMPRODUCT((J468:U468) *(($J$1:$U$1)&lt;=$X$1))</f>
        <v>0</v>
      </c>
      <c r="Y468">
        <f t="shared" si="63"/>
        <v>0</v>
      </c>
      <c r="Z468">
        <f t="shared" si="63"/>
        <v>0</v>
      </c>
      <c r="AA468">
        <f t="shared" si="64"/>
        <v>0</v>
      </c>
      <c r="AB468" s="8">
        <f t="shared" si="65"/>
        <v>0</v>
      </c>
      <c r="AC468">
        <f t="shared" si="66"/>
        <v>0</v>
      </c>
      <c r="AD468">
        <f t="shared" si="67"/>
        <v>0</v>
      </c>
      <c r="AE468">
        <f t="shared" si="68"/>
        <v>0</v>
      </c>
      <c r="AF468">
        <f t="shared" si="69"/>
        <v>0</v>
      </c>
      <c r="AG468">
        <f t="shared" si="70"/>
        <v>0</v>
      </c>
      <c r="AI468">
        <f t="shared" si="71"/>
        <v>0</v>
      </c>
    </row>
    <row r="469" spans="2:35" x14ac:dyDescent="0.25">
      <c r="B469" s="1">
        <v>20991</v>
      </c>
      <c r="C469" s="1" t="s">
        <v>865</v>
      </c>
      <c r="D469" s="1" t="s">
        <v>23</v>
      </c>
      <c r="E469" s="1">
        <v>0</v>
      </c>
      <c r="F469" s="1">
        <v>0</v>
      </c>
      <c r="G469" s="13">
        <v>0</v>
      </c>
      <c r="H469" s="1">
        <v>2023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W469" s="14" cm="1">
        <f t="array" ref="W469">INDEX(J469:U469, 1, MONTH($W$1))</f>
        <v>0</v>
      </c>
      <c r="X469" s="14" cm="1">
        <f t="array" ref="X469">SUMPRODUCT((J469:U469) *(($J$1:$U$1)&lt;=$X$1))</f>
        <v>0</v>
      </c>
      <c r="Y469">
        <f t="shared" si="63"/>
        <v>0</v>
      </c>
      <c r="Z469">
        <f t="shared" si="63"/>
        <v>0</v>
      </c>
      <c r="AA469">
        <f t="shared" si="64"/>
        <v>0</v>
      </c>
      <c r="AB469" s="8">
        <f t="shared" si="65"/>
        <v>0</v>
      </c>
      <c r="AC469">
        <f t="shared" si="66"/>
        <v>0</v>
      </c>
      <c r="AD469">
        <f t="shared" si="67"/>
        <v>0</v>
      </c>
      <c r="AE469">
        <f t="shared" si="68"/>
        <v>0</v>
      </c>
      <c r="AF469">
        <f t="shared" si="69"/>
        <v>0</v>
      </c>
      <c r="AG469">
        <f t="shared" si="70"/>
        <v>0</v>
      </c>
      <c r="AI469">
        <f t="shared" si="71"/>
        <v>0</v>
      </c>
    </row>
    <row r="470" spans="2:35" x14ac:dyDescent="0.25">
      <c r="B470" s="1">
        <v>20992</v>
      </c>
      <c r="C470" s="1" t="s">
        <v>93</v>
      </c>
      <c r="D470" s="1" t="s">
        <v>23</v>
      </c>
      <c r="E470" s="1">
        <v>0</v>
      </c>
      <c r="F470" s="1">
        <v>0</v>
      </c>
      <c r="G470" s="13">
        <v>0</v>
      </c>
      <c r="H470" s="1">
        <v>2023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W470" s="14" cm="1">
        <f t="array" ref="W470">INDEX(J470:U470, 1, MONTH($W$1))</f>
        <v>0</v>
      </c>
      <c r="X470" s="14" cm="1">
        <f t="array" ref="X470">SUMPRODUCT((J470:U470) *(($J$1:$U$1)&lt;=$X$1))</f>
        <v>0</v>
      </c>
      <c r="Y470">
        <f t="shared" si="63"/>
        <v>0</v>
      </c>
      <c r="Z470">
        <f t="shared" si="63"/>
        <v>0</v>
      </c>
      <c r="AA470">
        <f t="shared" si="64"/>
        <v>0</v>
      </c>
      <c r="AB470" s="8">
        <f t="shared" si="65"/>
        <v>0</v>
      </c>
      <c r="AC470">
        <f t="shared" si="66"/>
        <v>0</v>
      </c>
      <c r="AD470">
        <f t="shared" si="67"/>
        <v>0</v>
      </c>
      <c r="AE470">
        <f t="shared" si="68"/>
        <v>0</v>
      </c>
      <c r="AF470">
        <f t="shared" si="69"/>
        <v>0</v>
      </c>
      <c r="AG470">
        <f t="shared" si="70"/>
        <v>0</v>
      </c>
      <c r="AI470">
        <f t="shared" si="71"/>
        <v>0</v>
      </c>
    </row>
    <row r="471" spans="2:35" x14ac:dyDescent="0.25">
      <c r="B471" s="1">
        <v>20993</v>
      </c>
      <c r="C471" s="1" t="s">
        <v>866</v>
      </c>
      <c r="D471" s="1" t="s">
        <v>23</v>
      </c>
      <c r="E471" s="1" t="s">
        <v>535</v>
      </c>
      <c r="F471" s="1" t="s">
        <v>106</v>
      </c>
      <c r="G471" s="13">
        <v>0</v>
      </c>
      <c r="H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W471" s="14" cm="1">
        <f t="array" ref="W471">INDEX(J471:U471, 1, MONTH($W$1))</f>
        <v>0</v>
      </c>
      <c r="X471" s="14" cm="1">
        <f t="array" ref="X471">SUMPRODUCT((J471:U471) *(($J$1:$U$1)&lt;=$X$1))</f>
        <v>0</v>
      </c>
      <c r="Y471">
        <f t="shared" si="63"/>
        <v>0</v>
      </c>
      <c r="Z471">
        <f t="shared" si="63"/>
        <v>0</v>
      </c>
      <c r="AA471">
        <f t="shared" si="64"/>
        <v>0</v>
      </c>
      <c r="AB471" s="8">
        <f t="shared" si="65"/>
        <v>0</v>
      </c>
      <c r="AC471">
        <f t="shared" si="66"/>
        <v>0</v>
      </c>
      <c r="AD471">
        <f t="shared" si="67"/>
        <v>0</v>
      </c>
      <c r="AE471">
        <f t="shared" si="68"/>
        <v>0</v>
      </c>
      <c r="AF471">
        <f t="shared" si="69"/>
        <v>0</v>
      </c>
      <c r="AG471">
        <f t="shared" si="70"/>
        <v>0</v>
      </c>
      <c r="AI471">
        <f t="shared" si="71"/>
        <v>0</v>
      </c>
    </row>
    <row r="472" spans="2:35" x14ac:dyDescent="0.25">
      <c r="B472" s="1">
        <v>20994</v>
      </c>
      <c r="C472" s="1" t="s">
        <v>867</v>
      </c>
      <c r="D472" s="1" t="s">
        <v>23</v>
      </c>
      <c r="E472" s="1">
        <v>0</v>
      </c>
      <c r="F472" s="1">
        <v>0</v>
      </c>
      <c r="G472" s="13">
        <v>0</v>
      </c>
      <c r="H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W472" s="14" cm="1">
        <f t="array" ref="W472">INDEX(J472:U472, 1, MONTH($W$1))</f>
        <v>0</v>
      </c>
      <c r="X472" s="14" cm="1">
        <f t="array" ref="X472">SUMPRODUCT((J472:U472) *(($J$1:$U$1)&lt;=$X$1))</f>
        <v>0</v>
      </c>
      <c r="Y472">
        <f t="shared" si="63"/>
        <v>0</v>
      </c>
      <c r="Z472">
        <f t="shared" si="63"/>
        <v>0</v>
      </c>
      <c r="AA472">
        <f t="shared" si="64"/>
        <v>0</v>
      </c>
      <c r="AB472" s="8">
        <f t="shared" si="65"/>
        <v>0</v>
      </c>
      <c r="AC472">
        <f t="shared" si="66"/>
        <v>0</v>
      </c>
      <c r="AD472">
        <f t="shared" si="67"/>
        <v>0</v>
      </c>
      <c r="AE472">
        <f t="shared" si="68"/>
        <v>0</v>
      </c>
      <c r="AF472">
        <f t="shared" si="69"/>
        <v>0</v>
      </c>
      <c r="AG472">
        <f t="shared" si="70"/>
        <v>0</v>
      </c>
      <c r="AI472">
        <f t="shared" si="71"/>
        <v>0</v>
      </c>
    </row>
    <row r="473" spans="2:35" x14ac:dyDescent="0.25">
      <c r="B473" s="1">
        <v>20995</v>
      </c>
      <c r="C473" s="1" t="s">
        <v>144</v>
      </c>
      <c r="D473" s="1" t="s">
        <v>23</v>
      </c>
      <c r="E473" s="1" t="s">
        <v>535</v>
      </c>
      <c r="F473" s="1" t="s">
        <v>106</v>
      </c>
      <c r="G473" s="13">
        <v>45170</v>
      </c>
      <c r="H473" s="1">
        <v>2023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W473" s="14" cm="1">
        <f t="array" ref="W473">INDEX(J473:U473, 1, MONTH($W$1))</f>
        <v>0</v>
      </c>
      <c r="X473" s="14" cm="1">
        <f t="array" ref="X473">SUMPRODUCT((J473:U473) *(($J$1:$U$1)&lt;=$X$1))</f>
        <v>0</v>
      </c>
      <c r="Y473">
        <f t="shared" si="63"/>
        <v>0</v>
      </c>
      <c r="Z473">
        <f t="shared" si="63"/>
        <v>0</v>
      </c>
      <c r="AA473">
        <f t="shared" si="64"/>
        <v>0</v>
      </c>
      <c r="AB473" s="8">
        <f t="shared" si="65"/>
        <v>0</v>
      </c>
      <c r="AC473">
        <f t="shared" si="66"/>
        <v>0</v>
      </c>
      <c r="AD473">
        <f t="shared" si="67"/>
        <v>0</v>
      </c>
      <c r="AE473">
        <f t="shared" si="68"/>
        <v>0</v>
      </c>
      <c r="AF473">
        <f t="shared" si="69"/>
        <v>0</v>
      </c>
      <c r="AG473">
        <f t="shared" si="70"/>
        <v>0</v>
      </c>
      <c r="AI473">
        <f t="shared" si="71"/>
        <v>0</v>
      </c>
    </row>
    <row r="474" spans="2:35" x14ac:dyDescent="0.25">
      <c r="B474" s="1">
        <v>20998</v>
      </c>
      <c r="C474" s="1" t="s">
        <v>868</v>
      </c>
      <c r="D474" s="1" t="s">
        <v>23</v>
      </c>
      <c r="E474" s="1">
        <v>0</v>
      </c>
      <c r="F474" s="1">
        <v>0</v>
      </c>
      <c r="G474" s="13">
        <v>0</v>
      </c>
      <c r="H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W474" s="14" cm="1">
        <f t="array" ref="W474">INDEX(J474:U474, 1, MONTH($W$1))</f>
        <v>0</v>
      </c>
      <c r="X474" s="14" cm="1">
        <f t="array" ref="X474">SUMPRODUCT((J474:U474) *(($J$1:$U$1)&lt;=$X$1))</f>
        <v>0</v>
      </c>
      <c r="Y474">
        <f t="shared" si="63"/>
        <v>0</v>
      </c>
      <c r="Z474">
        <f t="shared" si="63"/>
        <v>0</v>
      </c>
      <c r="AA474">
        <f t="shared" si="64"/>
        <v>0</v>
      </c>
      <c r="AB474" s="8">
        <f t="shared" si="65"/>
        <v>0</v>
      </c>
      <c r="AC474">
        <f t="shared" si="66"/>
        <v>0</v>
      </c>
      <c r="AD474">
        <f t="shared" si="67"/>
        <v>0</v>
      </c>
      <c r="AE474">
        <f t="shared" si="68"/>
        <v>0</v>
      </c>
      <c r="AF474">
        <f t="shared" si="69"/>
        <v>0</v>
      </c>
      <c r="AG474">
        <f t="shared" si="70"/>
        <v>0</v>
      </c>
      <c r="AI474">
        <f t="shared" si="71"/>
        <v>0</v>
      </c>
    </row>
    <row r="475" spans="2:35" x14ac:dyDescent="0.25">
      <c r="B475" s="1">
        <v>20999</v>
      </c>
      <c r="C475" s="1" t="s">
        <v>869</v>
      </c>
      <c r="D475" s="1" t="s">
        <v>23</v>
      </c>
      <c r="E475" s="1">
        <v>0</v>
      </c>
      <c r="F475" s="1">
        <v>0</v>
      </c>
      <c r="G475" s="13">
        <v>0</v>
      </c>
      <c r="H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W475" s="14" cm="1">
        <f t="array" ref="W475">INDEX(J475:U475, 1, MONTH($W$1))</f>
        <v>0</v>
      </c>
      <c r="X475" s="14" cm="1">
        <f t="array" ref="X475">SUMPRODUCT((J475:U475) *(($J$1:$U$1)&lt;=$X$1))</f>
        <v>0</v>
      </c>
      <c r="Y475">
        <f t="shared" si="63"/>
        <v>0</v>
      </c>
      <c r="Z475">
        <f t="shared" si="63"/>
        <v>0</v>
      </c>
      <c r="AA475">
        <f t="shared" si="64"/>
        <v>0</v>
      </c>
      <c r="AB475" s="8">
        <f t="shared" si="65"/>
        <v>0</v>
      </c>
      <c r="AC475">
        <f t="shared" si="66"/>
        <v>0</v>
      </c>
      <c r="AD475">
        <f t="shared" si="67"/>
        <v>0</v>
      </c>
      <c r="AE475">
        <f t="shared" si="68"/>
        <v>0</v>
      </c>
      <c r="AF475">
        <f t="shared" si="69"/>
        <v>0</v>
      </c>
      <c r="AG475">
        <f t="shared" si="70"/>
        <v>0</v>
      </c>
      <c r="AI475">
        <f t="shared" si="71"/>
        <v>0</v>
      </c>
    </row>
    <row r="476" spans="2:35" x14ac:dyDescent="0.25">
      <c r="B476" s="1">
        <v>21002</v>
      </c>
      <c r="C476" s="1" t="s">
        <v>459</v>
      </c>
      <c r="D476" s="1" t="s">
        <v>31</v>
      </c>
      <c r="E476" s="1" t="s">
        <v>620</v>
      </c>
      <c r="F476" s="1" t="s">
        <v>620</v>
      </c>
      <c r="G476" s="13">
        <v>0</v>
      </c>
      <c r="H476" s="1">
        <v>0</v>
      </c>
      <c r="J476" s="1">
        <v>0</v>
      </c>
      <c r="K476" s="1">
        <v>0</v>
      </c>
      <c r="L476" s="1">
        <v>910.05</v>
      </c>
      <c r="M476" s="1">
        <v>593.15000000000009</v>
      </c>
      <c r="N476" s="1">
        <v>270.85000000000002</v>
      </c>
      <c r="O476" s="1">
        <v>0</v>
      </c>
      <c r="P476" s="1">
        <v>0</v>
      </c>
      <c r="Q476" s="1">
        <v>801.19999999999993</v>
      </c>
      <c r="R476" s="1">
        <v>933.3</v>
      </c>
      <c r="S476" s="1">
        <v>1538.56</v>
      </c>
      <c r="T476" s="1">
        <v>0</v>
      </c>
      <c r="U476" s="1">
        <v>0</v>
      </c>
      <c r="W476" s="14" cm="1">
        <f t="array" ref="W476">INDEX(J476:U476, 1, MONTH($W$1))</f>
        <v>0</v>
      </c>
      <c r="X476" s="14" cm="1">
        <f t="array" ref="X476">SUMPRODUCT((J476:U476) *(($J$1:$U$1)&lt;=$X$1))</f>
        <v>5047.1100000000006</v>
      </c>
      <c r="Y476">
        <f t="shared" si="63"/>
        <v>0</v>
      </c>
      <c r="Z476">
        <f t="shared" si="63"/>
        <v>1</v>
      </c>
      <c r="AA476">
        <f t="shared" si="64"/>
        <v>0</v>
      </c>
      <c r="AB476" s="8">
        <f t="shared" si="65"/>
        <v>0</v>
      </c>
      <c r="AC476">
        <f t="shared" si="66"/>
        <v>0</v>
      </c>
      <c r="AD476">
        <f t="shared" si="67"/>
        <v>0</v>
      </c>
      <c r="AE476">
        <f t="shared" si="68"/>
        <v>0</v>
      </c>
      <c r="AF476">
        <f t="shared" si="69"/>
        <v>0</v>
      </c>
      <c r="AG476">
        <f t="shared" si="70"/>
        <v>0</v>
      </c>
      <c r="AI476">
        <f t="shared" si="71"/>
        <v>5047.1100000000006</v>
      </c>
    </row>
    <row r="477" spans="2:35" x14ac:dyDescent="0.25">
      <c r="B477" s="1">
        <v>21006</v>
      </c>
      <c r="C477" s="1" t="s">
        <v>462</v>
      </c>
      <c r="D477" s="1" t="s">
        <v>31</v>
      </c>
      <c r="E477" s="1" t="s">
        <v>535</v>
      </c>
      <c r="F477" s="1" t="s">
        <v>106</v>
      </c>
      <c r="G477" s="13">
        <v>0</v>
      </c>
      <c r="H477" s="1">
        <v>0</v>
      </c>
      <c r="J477" s="1">
        <v>1022.2900000000002</v>
      </c>
      <c r="K477" s="1">
        <v>0</v>
      </c>
      <c r="L477" s="1">
        <v>0</v>
      </c>
      <c r="M477" s="1">
        <v>0</v>
      </c>
      <c r="N477" s="1">
        <v>554.41999999999996</v>
      </c>
      <c r="O477" s="1">
        <v>510.72</v>
      </c>
      <c r="P477" s="1">
        <v>0</v>
      </c>
      <c r="Q477" s="1">
        <v>0</v>
      </c>
      <c r="R477" s="1">
        <v>508.54999999999995</v>
      </c>
      <c r="S477" s="1">
        <v>0</v>
      </c>
      <c r="T477" s="1">
        <v>0</v>
      </c>
      <c r="U477" s="1">
        <v>487.17</v>
      </c>
      <c r="W477" s="14" cm="1">
        <f t="array" ref="W477">INDEX(J477:U477, 1, MONTH($W$1))</f>
        <v>487.17</v>
      </c>
      <c r="X477" s="14" cm="1">
        <f t="array" ref="X477">SUMPRODUCT((J477:U477) *(($J$1:$U$1)&lt;=$X$1))</f>
        <v>3083.1500000000005</v>
      </c>
      <c r="Y477">
        <f t="shared" si="63"/>
        <v>1</v>
      </c>
      <c r="Z477">
        <f t="shared" si="63"/>
        <v>1</v>
      </c>
      <c r="AA477">
        <f t="shared" si="64"/>
        <v>0</v>
      </c>
      <c r="AB477" s="8">
        <f t="shared" si="65"/>
        <v>1</v>
      </c>
      <c r="AC477">
        <f t="shared" si="66"/>
        <v>3083.1500000000005</v>
      </c>
      <c r="AD477">
        <f t="shared" si="67"/>
        <v>0</v>
      </c>
      <c r="AE477">
        <f t="shared" si="68"/>
        <v>0</v>
      </c>
      <c r="AF477">
        <f t="shared" si="69"/>
        <v>0</v>
      </c>
      <c r="AG477">
        <f t="shared" si="70"/>
        <v>0</v>
      </c>
      <c r="AI477">
        <f t="shared" si="71"/>
        <v>3083.1500000000005</v>
      </c>
    </row>
    <row r="478" spans="2:35" x14ac:dyDescent="0.25">
      <c r="B478" s="1">
        <v>21007</v>
      </c>
      <c r="C478" s="1" t="s">
        <v>870</v>
      </c>
      <c r="D478" s="1" t="s">
        <v>31</v>
      </c>
      <c r="E478" s="1" t="s">
        <v>535</v>
      </c>
      <c r="F478" s="1" t="s">
        <v>106</v>
      </c>
      <c r="G478" s="13">
        <v>0</v>
      </c>
      <c r="H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W478" s="14" cm="1">
        <f t="array" ref="W478">INDEX(J478:U478, 1, MONTH($W$1))</f>
        <v>0</v>
      </c>
      <c r="X478" s="14" cm="1">
        <f t="array" ref="X478">SUMPRODUCT((J478:U478) *(($J$1:$U$1)&lt;=$X$1))</f>
        <v>0</v>
      </c>
      <c r="Y478">
        <f t="shared" si="63"/>
        <v>0</v>
      </c>
      <c r="Z478">
        <f t="shared" si="63"/>
        <v>0</v>
      </c>
      <c r="AA478">
        <f t="shared" si="64"/>
        <v>0</v>
      </c>
      <c r="AB478" s="8">
        <f t="shared" si="65"/>
        <v>0</v>
      </c>
      <c r="AC478">
        <f t="shared" si="66"/>
        <v>0</v>
      </c>
      <c r="AD478">
        <f t="shared" si="67"/>
        <v>0</v>
      </c>
      <c r="AE478">
        <f t="shared" si="68"/>
        <v>0</v>
      </c>
      <c r="AF478">
        <f t="shared" si="69"/>
        <v>0</v>
      </c>
      <c r="AG478">
        <f t="shared" si="70"/>
        <v>0</v>
      </c>
      <c r="AI478">
        <f t="shared" si="71"/>
        <v>0</v>
      </c>
    </row>
    <row r="479" spans="2:35" x14ac:dyDescent="0.25">
      <c r="B479" s="1">
        <v>21008</v>
      </c>
      <c r="C479" s="1" t="s">
        <v>440</v>
      </c>
      <c r="D479" s="1" t="s">
        <v>31</v>
      </c>
      <c r="E479" s="1" t="s">
        <v>535</v>
      </c>
      <c r="F479" s="1" t="s">
        <v>106</v>
      </c>
      <c r="G479" s="13">
        <v>0</v>
      </c>
      <c r="H479" s="1">
        <v>0</v>
      </c>
      <c r="J479" s="1">
        <v>0</v>
      </c>
      <c r="K479" s="1">
        <v>2435.0700000000002</v>
      </c>
      <c r="L479" s="1">
        <v>0</v>
      </c>
      <c r="M479" s="1">
        <v>866.46</v>
      </c>
      <c r="N479" s="1">
        <v>2435.46</v>
      </c>
      <c r="O479" s="1">
        <v>0</v>
      </c>
      <c r="P479" s="1">
        <v>537.39</v>
      </c>
      <c r="Q479" s="1">
        <v>879.4</v>
      </c>
      <c r="R479" s="1">
        <v>537.25</v>
      </c>
      <c r="S479" s="1">
        <v>964.66000000000008</v>
      </c>
      <c r="T479" s="1">
        <v>0</v>
      </c>
      <c r="U479" s="1">
        <v>3986.0800000000004</v>
      </c>
      <c r="W479" s="14" cm="1">
        <f t="array" ref="W479">INDEX(J479:U479, 1, MONTH($W$1))</f>
        <v>3986.0800000000004</v>
      </c>
      <c r="X479" s="14" cm="1">
        <f t="array" ref="X479">SUMPRODUCT((J479:U479) *(($J$1:$U$1)&lt;=$X$1))</f>
        <v>12641.77</v>
      </c>
      <c r="Y479">
        <f t="shared" si="63"/>
        <v>1</v>
      </c>
      <c r="Z479">
        <f t="shared" si="63"/>
        <v>1</v>
      </c>
      <c r="AA479">
        <f t="shared" si="64"/>
        <v>0</v>
      </c>
      <c r="AB479" s="8">
        <f t="shared" si="65"/>
        <v>0</v>
      </c>
      <c r="AC479">
        <f t="shared" si="66"/>
        <v>0</v>
      </c>
      <c r="AD479">
        <f t="shared" si="67"/>
        <v>0</v>
      </c>
      <c r="AE479">
        <f t="shared" si="68"/>
        <v>0</v>
      </c>
      <c r="AF479">
        <f t="shared" si="69"/>
        <v>0</v>
      </c>
      <c r="AG479">
        <f t="shared" si="70"/>
        <v>0</v>
      </c>
      <c r="AI479">
        <f t="shared" si="71"/>
        <v>12641.77</v>
      </c>
    </row>
    <row r="480" spans="2:35" x14ac:dyDescent="0.25">
      <c r="B480" s="1">
        <v>21009</v>
      </c>
      <c r="C480" s="1" t="s">
        <v>446</v>
      </c>
      <c r="D480" s="1" t="s">
        <v>31</v>
      </c>
      <c r="E480" s="1" t="s">
        <v>535</v>
      </c>
      <c r="F480" s="1" t="s">
        <v>106</v>
      </c>
      <c r="G480" s="13">
        <v>0</v>
      </c>
      <c r="H480" s="1">
        <v>0</v>
      </c>
      <c r="J480" s="1">
        <v>430.36999999999995</v>
      </c>
      <c r="K480" s="1">
        <v>564.29999999999995</v>
      </c>
      <c r="L480" s="1">
        <v>0</v>
      </c>
      <c r="M480" s="1">
        <v>695.14</v>
      </c>
      <c r="N480" s="1">
        <v>0</v>
      </c>
      <c r="O480" s="1">
        <v>0</v>
      </c>
      <c r="P480" s="1">
        <v>656.15</v>
      </c>
      <c r="Q480" s="1">
        <v>0</v>
      </c>
      <c r="R480" s="1">
        <v>575.99999999999989</v>
      </c>
      <c r="S480" s="1">
        <v>0</v>
      </c>
      <c r="T480" s="1">
        <v>524.51</v>
      </c>
      <c r="U480" s="1">
        <v>0</v>
      </c>
      <c r="W480" s="14" cm="1">
        <f t="array" ref="W480">INDEX(J480:U480, 1, MONTH($W$1))</f>
        <v>0</v>
      </c>
      <c r="X480" s="14" cm="1">
        <f t="array" ref="X480">SUMPRODUCT((J480:U480) *(($J$1:$U$1)&lt;=$X$1))</f>
        <v>3446.4700000000003</v>
      </c>
      <c r="Y480">
        <f t="shared" si="63"/>
        <v>0</v>
      </c>
      <c r="Z480">
        <f t="shared" si="63"/>
        <v>1</v>
      </c>
      <c r="AA480">
        <f t="shared" si="64"/>
        <v>0</v>
      </c>
      <c r="AB480" s="8">
        <f t="shared" si="65"/>
        <v>1</v>
      </c>
      <c r="AC480">
        <f t="shared" si="66"/>
        <v>3446.4700000000003</v>
      </c>
      <c r="AD480">
        <f t="shared" si="67"/>
        <v>0</v>
      </c>
      <c r="AE480">
        <f t="shared" si="68"/>
        <v>0</v>
      </c>
      <c r="AF480">
        <f t="shared" si="69"/>
        <v>0</v>
      </c>
      <c r="AG480">
        <f t="shared" si="70"/>
        <v>0</v>
      </c>
      <c r="AI480">
        <f t="shared" si="71"/>
        <v>3446.4700000000003</v>
      </c>
    </row>
    <row r="481" spans="2:35" x14ac:dyDescent="0.25">
      <c r="B481" s="1">
        <v>21010</v>
      </c>
      <c r="C481" s="1" t="s">
        <v>630</v>
      </c>
      <c r="D481" s="1" t="s">
        <v>31</v>
      </c>
      <c r="E481" s="1" t="s">
        <v>535</v>
      </c>
      <c r="F481" s="1" t="s">
        <v>106</v>
      </c>
      <c r="G481" s="13">
        <v>0</v>
      </c>
      <c r="H481" s="1">
        <v>0</v>
      </c>
      <c r="J481" s="1">
        <v>0</v>
      </c>
      <c r="K481" s="1">
        <v>0</v>
      </c>
      <c r="L481" s="1">
        <v>980.8900000000001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W481" s="14" cm="1">
        <f t="array" ref="W481">INDEX(J481:U481, 1, MONTH($W$1))</f>
        <v>0</v>
      </c>
      <c r="X481" s="14" cm="1">
        <f t="array" ref="X481">SUMPRODUCT((J481:U481) *(($J$1:$U$1)&lt;=$X$1))</f>
        <v>980.8900000000001</v>
      </c>
      <c r="Y481">
        <f t="shared" si="63"/>
        <v>0</v>
      </c>
      <c r="Z481">
        <f t="shared" si="63"/>
        <v>1</v>
      </c>
      <c r="AA481">
        <f t="shared" si="64"/>
        <v>0</v>
      </c>
      <c r="AB481" s="8">
        <f t="shared" si="65"/>
        <v>0</v>
      </c>
      <c r="AC481">
        <f t="shared" si="66"/>
        <v>0</v>
      </c>
      <c r="AD481">
        <f t="shared" si="67"/>
        <v>0</v>
      </c>
      <c r="AE481">
        <f t="shared" si="68"/>
        <v>0</v>
      </c>
      <c r="AF481">
        <f t="shared" si="69"/>
        <v>0</v>
      </c>
      <c r="AG481">
        <f t="shared" si="70"/>
        <v>0</v>
      </c>
      <c r="AI481">
        <f t="shared" si="71"/>
        <v>980.8900000000001</v>
      </c>
    </row>
    <row r="482" spans="2:35" x14ac:dyDescent="0.25">
      <c r="B482" s="1">
        <v>21011</v>
      </c>
      <c r="C482" s="1" t="s">
        <v>631</v>
      </c>
      <c r="D482" s="1" t="s">
        <v>31</v>
      </c>
      <c r="E482" s="1" t="s">
        <v>535</v>
      </c>
      <c r="F482" s="1" t="s">
        <v>106</v>
      </c>
      <c r="G482" s="13">
        <v>0</v>
      </c>
      <c r="H482" s="1">
        <v>0</v>
      </c>
      <c r="J482" s="1">
        <v>0</v>
      </c>
      <c r="K482" s="1">
        <v>1779.69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W482" s="14" cm="1">
        <f t="array" ref="W482">INDEX(J482:U482, 1, MONTH($W$1))</f>
        <v>0</v>
      </c>
      <c r="X482" s="14" cm="1">
        <f t="array" ref="X482">SUMPRODUCT((J482:U482) *(($J$1:$U$1)&lt;=$X$1))</f>
        <v>1779.69</v>
      </c>
      <c r="Y482">
        <f t="shared" si="63"/>
        <v>0</v>
      </c>
      <c r="Z482">
        <f t="shared" si="63"/>
        <v>1</v>
      </c>
      <c r="AA482">
        <f t="shared" si="64"/>
        <v>0</v>
      </c>
      <c r="AB482" s="8">
        <f t="shared" si="65"/>
        <v>0</v>
      </c>
      <c r="AC482">
        <f t="shared" si="66"/>
        <v>0</v>
      </c>
      <c r="AD482">
        <f t="shared" si="67"/>
        <v>0</v>
      </c>
      <c r="AE482">
        <f t="shared" si="68"/>
        <v>0</v>
      </c>
      <c r="AF482">
        <f t="shared" si="69"/>
        <v>0</v>
      </c>
      <c r="AG482">
        <f t="shared" si="70"/>
        <v>0</v>
      </c>
      <c r="AI482">
        <f t="shared" si="71"/>
        <v>1779.69</v>
      </c>
    </row>
    <row r="483" spans="2:35" x14ac:dyDescent="0.25">
      <c r="B483" s="1">
        <v>21012</v>
      </c>
      <c r="C483" s="1" t="s">
        <v>452</v>
      </c>
      <c r="D483" s="1" t="s">
        <v>31</v>
      </c>
      <c r="E483" s="1" t="s">
        <v>535</v>
      </c>
      <c r="F483" s="1" t="s">
        <v>106</v>
      </c>
      <c r="G483" s="13">
        <v>0</v>
      </c>
      <c r="H483" s="1">
        <v>0</v>
      </c>
      <c r="J483" s="1">
        <v>0</v>
      </c>
      <c r="K483" s="1">
        <v>0</v>
      </c>
      <c r="L483" s="1">
        <v>0</v>
      </c>
      <c r="M483" s="1">
        <v>1416.6000000000001</v>
      </c>
      <c r="N483" s="1">
        <v>648.84</v>
      </c>
      <c r="O483" s="1">
        <v>0</v>
      </c>
      <c r="P483" s="1">
        <v>0</v>
      </c>
      <c r="Q483" s="1">
        <v>985.82999999999993</v>
      </c>
      <c r="R483" s="1">
        <v>0</v>
      </c>
      <c r="S483" s="1">
        <v>656.06</v>
      </c>
      <c r="T483" s="1">
        <v>1467.79</v>
      </c>
      <c r="U483" s="1">
        <v>0</v>
      </c>
      <c r="W483" s="14" cm="1">
        <f t="array" ref="W483">INDEX(J483:U483, 1, MONTH($W$1))</f>
        <v>0</v>
      </c>
      <c r="X483" s="14" cm="1">
        <f t="array" ref="X483">SUMPRODUCT((J483:U483) *(($J$1:$U$1)&lt;=$X$1))</f>
        <v>5175.12</v>
      </c>
      <c r="Y483">
        <f t="shared" si="63"/>
        <v>0</v>
      </c>
      <c r="Z483">
        <f t="shared" si="63"/>
        <v>1</v>
      </c>
      <c r="AA483">
        <f t="shared" si="64"/>
        <v>0</v>
      </c>
      <c r="AB483" s="8">
        <f t="shared" si="65"/>
        <v>0</v>
      </c>
      <c r="AC483">
        <f t="shared" si="66"/>
        <v>0</v>
      </c>
      <c r="AD483">
        <f t="shared" si="67"/>
        <v>0</v>
      </c>
      <c r="AE483">
        <f t="shared" si="68"/>
        <v>0</v>
      </c>
      <c r="AF483">
        <f t="shared" si="69"/>
        <v>0</v>
      </c>
      <c r="AG483">
        <f t="shared" si="70"/>
        <v>0</v>
      </c>
      <c r="AI483">
        <f t="shared" si="71"/>
        <v>5175.12</v>
      </c>
    </row>
    <row r="484" spans="2:35" x14ac:dyDescent="0.25">
      <c r="B484" s="1">
        <v>21013</v>
      </c>
      <c r="C484" s="1" t="s">
        <v>441</v>
      </c>
      <c r="D484" s="1" t="s">
        <v>31</v>
      </c>
      <c r="E484" s="1" t="s">
        <v>535</v>
      </c>
      <c r="F484" s="1" t="s">
        <v>106</v>
      </c>
      <c r="G484" s="13">
        <v>0</v>
      </c>
      <c r="H484" s="1">
        <v>0</v>
      </c>
      <c r="J484" s="1">
        <v>2566.0700000000002</v>
      </c>
      <c r="K484" s="1">
        <v>3622.7500000000009</v>
      </c>
      <c r="L484" s="1">
        <v>0</v>
      </c>
      <c r="M484" s="1">
        <v>1185.3499999999999</v>
      </c>
      <c r="N484" s="1">
        <v>2755.0599999999995</v>
      </c>
      <c r="O484" s="1">
        <v>797.01</v>
      </c>
      <c r="P484" s="1">
        <v>1730.0100000000002</v>
      </c>
      <c r="Q484" s="1">
        <v>773.93000000000006</v>
      </c>
      <c r="R484" s="1">
        <v>3498.27</v>
      </c>
      <c r="S484" s="1">
        <v>1889.7</v>
      </c>
      <c r="T484" s="1">
        <v>0</v>
      </c>
      <c r="U484" s="1">
        <v>974.78</v>
      </c>
      <c r="W484" s="14" cm="1">
        <f t="array" ref="W484">INDEX(J484:U484, 1, MONTH($W$1))</f>
        <v>974.78</v>
      </c>
      <c r="X484" s="14" cm="1">
        <f t="array" ref="X484">SUMPRODUCT((J484:U484) *(($J$1:$U$1)&lt;=$X$1))</f>
        <v>19792.93</v>
      </c>
      <c r="Y484">
        <f t="shared" si="63"/>
        <v>1</v>
      </c>
      <c r="Z484">
        <f t="shared" si="63"/>
        <v>1</v>
      </c>
      <c r="AA484">
        <f t="shared" si="64"/>
        <v>0</v>
      </c>
      <c r="AB484" s="8">
        <f t="shared" si="65"/>
        <v>1</v>
      </c>
      <c r="AC484">
        <f t="shared" si="66"/>
        <v>19792.93</v>
      </c>
      <c r="AD484">
        <f t="shared" si="67"/>
        <v>0</v>
      </c>
      <c r="AE484">
        <f t="shared" si="68"/>
        <v>0</v>
      </c>
      <c r="AF484">
        <f t="shared" si="69"/>
        <v>0</v>
      </c>
      <c r="AG484">
        <f t="shared" si="70"/>
        <v>0</v>
      </c>
      <c r="AI484">
        <f t="shared" si="71"/>
        <v>19792.93</v>
      </c>
    </row>
    <row r="485" spans="2:35" x14ac:dyDescent="0.25">
      <c r="B485" s="1">
        <v>21014</v>
      </c>
      <c r="C485" s="1" t="s">
        <v>442</v>
      </c>
      <c r="D485" s="1" t="s">
        <v>31</v>
      </c>
      <c r="E485" s="1" t="s">
        <v>535</v>
      </c>
      <c r="F485" s="1" t="s">
        <v>106</v>
      </c>
      <c r="G485" s="13">
        <v>0</v>
      </c>
      <c r="H485" s="1">
        <v>0</v>
      </c>
      <c r="J485" s="1">
        <v>0</v>
      </c>
      <c r="K485" s="1">
        <v>2113</v>
      </c>
      <c r="L485" s="1">
        <v>1287.23</v>
      </c>
      <c r="M485" s="1">
        <v>0</v>
      </c>
      <c r="N485" s="1">
        <v>1793.1799999999998</v>
      </c>
      <c r="O485" s="1">
        <v>1999.4199999999996</v>
      </c>
      <c r="P485" s="1">
        <v>2043.7500000000002</v>
      </c>
      <c r="Q485" s="1">
        <v>0</v>
      </c>
      <c r="R485" s="1">
        <v>2917.82</v>
      </c>
      <c r="S485" s="1">
        <v>0</v>
      </c>
      <c r="T485" s="1">
        <v>2471.0099999999998</v>
      </c>
      <c r="U485" s="1">
        <v>2055.7000000000003</v>
      </c>
      <c r="W485" s="14" cm="1">
        <f t="array" ref="W485">INDEX(J485:U485, 1, MONTH($W$1))</f>
        <v>2055.7000000000003</v>
      </c>
      <c r="X485" s="14" cm="1">
        <f t="array" ref="X485">SUMPRODUCT((J485:U485) *(($J$1:$U$1)&lt;=$X$1))</f>
        <v>16681.11</v>
      </c>
      <c r="Y485">
        <f t="shared" si="63"/>
        <v>1</v>
      </c>
      <c r="Z485">
        <f t="shared" si="63"/>
        <v>1</v>
      </c>
      <c r="AA485">
        <f t="shared" si="64"/>
        <v>0</v>
      </c>
      <c r="AB485" s="8">
        <f t="shared" si="65"/>
        <v>0</v>
      </c>
      <c r="AC485">
        <f t="shared" si="66"/>
        <v>0</v>
      </c>
      <c r="AD485">
        <f t="shared" si="67"/>
        <v>0</v>
      </c>
      <c r="AE485">
        <f t="shared" si="68"/>
        <v>0</v>
      </c>
      <c r="AF485">
        <f t="shared" si="69"/>
        <v>0</v>
      </c>
      <c r="AG485">
        <f t="shared" si="70"/>
        <v>0</v>
      </c>
      <c r="AI485">
        <f t="shared" si="71"/>
        <v>16681.11</v>
      </c>
    </row>
    <row r="486" spans="2:35" x14ac:dyDescent="0.25">
      <c r="B486" s="1">
        <v>21015</v>
      </c>
      <c r="C486" s="1" t="s">
        <v>871</v>
      </c>
      <c r="D486" s="1" t="s">
        <v>31</v>
      </c>
      <c r="E486" s="1" t="s">
        <v>535</v>
      </c>
      <c r="F486" s="1" t="s">
        <v>106</v>
      </c>
      <c r="G486" s="13">
        <v>0</v>
      </c>
      <c r="H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W486" s="14" cm="1">
        <f t="array" ref="W486">INDEX(J486:U486, 1, MONTH($W$1))</f>
        <v>0</v>
      </c>
      <c r="X486" s="14" cm="1">
        <f t="array" ref="X486">SUMPRODUCT((J486:U486) *(($J$1:$U$1)&lt;=$X$1))</f>
        <v>0</v>
      </c>
      <c r="Y486">
        <f t="shared" si="63"/>
        <v>0</v>
      </c>
      <c r="Z486">
        <f t="shared" si="63"/>
        <v>0</v>
      </c>
      <c r="AA486">
        <f t="shared" si="64"/>
        <v>0</v>
      </c>
      <c r="AB486" s="8">
        <f t="shared" si="65"/>
        <v>0</v>
      </c>
      <c r="AC486">
        <f t="shared" si="66"/>
        <v>0</v>
      </c>
      <c r="AD486">
        <f t="shared" si="67"/>
        <v>0</v>
      </c>
      <c r="AE486">
        <f t="shared" si="68"/>
        <v>0</v>
      </c>
      <c r="AF486">
        <f t="shared" si="69"/>
        <v>0</v>
      </c>
      <c r="AG486">
        <f t="shared" si="70"/>
        <v>0</v>
      </c>
      <c r="AI486">
        <f t="shared" si="71"/>
        <v>0</v>
      </c>
    </row>
    <row r="487" spans="2:35" x14ac:dyDescent="0.25">
      <c r="B487" s="1">
        <v>21016</v>
      </c>
      <c r="C487" s="1" t="s">
        <v>463</v>
      </c>
      <c r="D487" s="1" t="s">
        <v>31</v>
      </c>
      <c r="E487" s="1" t="s">
        <v>535</v>
      </c>
      <c r="F487" s="1" t="s">
        <v>106</v>
      </c>
      <c r="G487" s="13">
        <v>0</v>
      </c>
      <c r="H487" s="1">
        <v>0</v>
      </c>
      <c r="J487" s="1">
        <v>959.57</v>
      </c>
      <c r="K487" s="1">
        <v>669.78</v>
      </c>
      <c r="L487" s="1">
        <v>0</v>
      </c>
      <c r="M487" s="1">
        <v>0</v>
      </c>
      <c r="N487" s="1">
        <v>0</v>
      </c>
      <c r="O487" s="1">
        <v>0</v>
      </c>
      <c r="P487" s="1">
        <v>1540.19</v>
      </c>
      <c r="Q487" s="1">
        <v>0</v>
      </c>
      <c r="R487" s="1">
        <v>0</v>
      </c>
      <c r="S487" s="1">
        <v>0</v>
      </c>
      <c r="T487" s="1">
        <v>0</v>
      </c>
      <c r="U487" s="1">
        <v>1145.78</v>
      </c>
      <c r="W487" s="14" cm="1">
        <f t="array" ref="W487">INDEX(J487:U487, 1, MONTH($W$1))</f>
        <v>1145.78</v>
      </c>
      <c r="X487" s="14" cm="1">
        <f t="array" ref="X487">SUMPRODUCT((J487:U487) *(($J$1:$U$1)&lt;=$X$1))</f>
        <v>4315.32</v>
      </c>
      <c r="Y487">
        <f t="shared" si="63"/>
        <v>1</v>
      </c>
      <c r="Z487">
        <f t="shared" si="63"/>
        <v>1</v>
      </c>
      <c r="AA487">
        <f t="shared" si="64"/>
        <v>0</v>
      </c>
      <c r="AB487" s="8">
        <f t="shared" si="65"/>
        <v>1</v>
      </c>
      <c r="AC487">
        <f t="shared" si="66"/>
        <v>4315.32</v>
      </c>
      <c r="AD487">
        <f t="shared" si="67"/>
        <v>0</v>
      </c>
      <c r="AE487">
        <f t="shared" si="68"/>
        <v>0</v>
      </c>
      <c r="AF487">
        <f t="shared" si="69"/>
        <v>0</v>
      </c>
      <c r="AG487">
        <f t="shared" si="70"/>
        <v>0</v>
      </c>
      <c r="AI487">
        <f t="shared" si="71"/>
        <v>4315.32</v>
      </c>
    </row>
    <row r="488" spans="2:35" x14ac:dyDescent="0.25">
      <c r="B488" s="1">
        <v>21020</v>
      </c>
      <c r="C488" s="1" t="s">
        <v>464</v>
      </c>
      <c r="D488" s="1" t="s">
        <v>31</v>
      </c>
      <c r="E488" s="1" t="s">
        <v>535</v>
      </c>
      <c r="F488" s="1" t="s">
        <v>106</v>
      </c>
      <c r="G488" s="13">
        <v>0</v>
      </c>
      <c r="H488" s="1">
        <v>0</v>
      </c>
      <c r="J488" s="1">
        <v>0</v>
      </c>
      <c r="K488" s="1">
        <v>937.25</v>
      </c>
      <c r="L488" s="1">
        <v>0.50000000000002842</v>
      </c>
      <c r="M488" s="1">
        <v>-181.1</v>
      </c>
      <c r="N488" s="1">
        <v>0</v>
      </c>
      <c r="O488" s="1">
        <v>0</v>
      </c>
      <c r="P488" s="1">
        <v>0</v>
      </c>
      <c r="Q488" s="1">
        <v>539.79999999999995</v>
      </c>
      <c r="R488" s="1">
        <v>0</v>
      </c>
      <c r="S488" s="1">
        <v>0</v>
      </c>
      <c r="T488" s="1">
        <v>0</v>
      </c>
      <c r="U488" s="1">
        <v>0</v>
      </c>
      <c r="W488" s="14" cm="1">
        <f t="array" ref="W488">INDEX(J488:U488, 1, MONTH($W$1))</f>
        <v>0</v>
      </c>
      <c r="X488" s="14" cm="1">
        <f t="array" ref="X488">SUMPRODUCT((J488:U488) *(($J$1:$U$1)&lt;=$X$1))</f>
        <v>1296.4499999999998</v>
      </c>
      <c r="Y488">
        <f t="shared" si="63"/>
        <v>0</v>
      </c>
      <c r="Z488">
        <f t="shared" si="63"/>
        <v>1</v>
      </c>
      <c r="AA488">
        <f t="shared" si="64"/>
        <v>0</v>
      </c>
      <c r="AB488" s="8">
        <f t="shared" si="65"/>
        <v>0</v>
      </c>
      <c r="AC488">
        <f t="shared" si="66"/>
        <v>0</v>
      </c>
      <c r="AD488">
        <f t="shared" si="67"/>
        <v>0</v>
      </c>
      <c r="AE488">
        <f t="shared" si="68"/>
        <v>0</v>
      </c>
      <c r="AF488">
        <f t="shared" si="69"/>
        <v>0</v>
      </c>
      <c r="AG488">
        <f t="shared" si="70"/>
        <v>0</v>
      </c>
      <c r="AI488">
        <f t="shared" si="71"/>
        <v>1296.4499999999998</v>
      </c>
    </row>
    <row r="489" spans="2:35" x14ac:dyDescent="0.25">
      <c r="B489" s="1">
        <v>21021</v>
      </c>
      <c r="C489" s="1" t="s">
        <v>460</v>
      </c>
      <c r="D489" s="1" t="s">
        <v>31</v>
      </c>
      <c r="E489" s="1" t="s">
        <v>535</v>
      </c>
      <c r="F489" s="1" t="s">
        <v>106</v>
      </c>
      <c r="G489" s="13">
        <v>0</v>
      </c>
      <c r="H489" s="1">
        <v>0</v>
      </c>
      <c r="J489" s="1">
        <v>0</v>
      </c>
      <c r="K489" s="1">
        <v>956.1</v>
      </c>
      <c r="L489" s="1">
        <v>0</v>
      </c>
      <c r="M489" s="1">
        <v>650.04999999999995</v>
      </c>
      <c r="N489" s="1">
        <v>0</v>
      </c>
      <c r="O489" s="1">
        <v>602.64999999999986</v>
      </c>
      <c r="P489" s="1">
        <v>0</v>
      </c>
      <c r="Q489" s="1">
        <v>1036.46</v>
      </c>
      <c r="R489" s="1">
        <v>0</v>
      </c>
      <c r="S489" s="1">
        <v>0</v>
      </c>
      <c r="T489" s="1">
        <v>1206.8600000000001</v>
      </c>
      <c r="U489" s="1">
        <v>0</v>
      </c>
      <c r="W489" s="14" cm="1">
        <f t="array" ref="W489">INDEX(J489:U489, 1, MONTH($W$1))</f>
        <v>0</v>
      </c>
      <c r="X489" s="14" cm="1">
        <f t="array" ref="X489">SUMPRODUCT((J489:U489) *(($J$1:$U$1)&lt;=$X$1))</f>
        <v>4452.1200000000008</v>
      </c>
      <c r="Y489">
        <f t="shared" si="63"/>
        <v>0</v>
      </c>
      <c r="Z489">
        <f t="shared" si="63"/>
        <v>1</v>
      </c>
      <c r="AA489">
        <f t="shared" si="64"/>
        <v>0</v>
      </c>
      <c r="AB489" s="8">
        <f t="shared" si="65"/>
        <v>0</v>
      </c>
      <c r="AC489">
        <f t="shared" si="66"/>
        <v>0</v>
      </c>
      <c r="AD489">
        <f t="shared" si="67"/>
        <v>0</v>
      </c>
      <c r="AE489">
        <f t="shared" si="68"/>
        <v>0</v>
      </c>
      <c r="AF489">
        <f t="shared" si="69"/>
        <v>0</v>
      </c>
      <c r="AG489">
        <f t="shared" si="70"/>
        <v>0</v>
      </c>
      <c r="AI489">
        <f t="shared" si="71"/>
        <v>4452.1200000000008</v>
      </c>
    </row>
    <row r="490" spans="2:35" x14ac:dyDescent="0.25">
      <c r="B490" s="1">
        <v>21022</v>
      </c>
      <c r="C490" s="1" t="s">
        <v>453</v>
      </c>
      <c r="D490" s="1" t="s">
        <v>31</v>
      </c>
      <c r="E490" s="1" t="s">
        <v>535</v>
      </c>
      <c r="F490" s="1" t="s">
        <v>106</v>
      </c>
      <c r="G490" s="13">
        <v>0</v>
      </c>
      <c r="H490" s="1">
        <v>0</v>
      </c>
      <c r="J490" s="1">
        <v>0</v>
      </c>
      <c r="K490" s="1">
        <v>1108.06</v>
      </c>
      <c r="L490" s="1">
        <v>0</v>
      </c>
      <c r="M490" s="1">
        <v>0</v>
      </c>
      <c r="N490" s="1">
        <v>-981.5</v>
      </c>
      <c r="O490" s="1">
        <v>661.21</v>
      </c>
      <c r="P490" s="1">
        <v>507.32</v>
      </c>
      <c r="Q490" s="1">
        <v>0</v>
      </c>
      <c r="R490" s="1">
        <v>427.06</v>
      </c>
      <c r="S490" s="1">
        <v>661.65</v>
      </c>
      <c r="T490" s="1">
        <v>0</v>
      </c>
      <c r="U490" s="1">
        <v>685.29</v>
      </c>
      <c r="W490" s="14" cm="1">
        <f t="array" ref="W490">INDEX(J490:U490, 1, MONTH($W$1))</f>
        <v>685.29</v>
      </c>
      <c r="X490" s="14" cm="1">
        <f t="array" ref="X490">SUMPRODUCT((J490:U490) *(($J$1:$U$1)&lt;=$X$1))</f>
        <v>3069.0899999999997</v>
      </c>
      <c r="Y490">
        <f t="shared" si="63"/>
        <v>1</v>
      </c>
      <c r="Z490">
        <f t="shared" si="63"/>
        <v>1</v>
      </c>
      <c r="AA490">
        <f t="shared" si="64"/>
        <v>0</v>
      </c>
      <c r="AB490" s="8">
        <f t="shared" si="65"/>
        <v>0</v>
      </c>
      <c r="AC490">
        <f t="shared" si="66"/>
        <v>0</v>
      </c>
      <c r="AD490">
        <f t="shared" si="67"/>
        <v>0</v>
      </c>
      <c r="AE490">
        <f t="shared" si="68"/>
        <v>0</v>
      </c>
      <c r="AF490">
        <f t="shared" si="69"/>
        <v>0</v>
      </c>
      <c r="AG490">
        <f t="shared" si="70"/>
        <v>0</v>
      </c>
      <c r="AI490">
        <f t="shared" si="71"/>
        <v>3069.0899999999997</v>
      </c>
    </row>
    <row r="491" spans="2:35" x14ac:dyDescent="0.25">
      <c r="B491" s="1">
        <v>21024</v>
      </c>
      <c r="C491" s="1" t="s">
        <v>454</v>
      </c>
      <c r="D491" s="1" t="s">
        <v>31</v>
      </c>
      <c r="E491" s="1" t="s">
        <v>535</v>
      </c>
      <c r="F491" s="1" t="s">
        <v>106</v>
      </c>
      <c r="G491" s="13">
        <v>0</v>
      </c>
      <c r="H491" s="1">
        <v>0</v>
      </c>
      <c r="J491" s="1">
        <v>680.31000000000006</v>
      </c>
      <c r="K491" s="1">
        <v>0</v>
      </c>
      <c r="L491" s="1">
        <v>730</v>
      </c>
      <c r="M491" s="1">
        <v>0</v>
      </c>
      <c r="N491" s="1">
        <v>0</v>
      </c>
      <c r="O491" s="1">
        <v>923.65</v>
      </c>
      <c r="P491" s="1">
        <v>0</v>
      </c>
      <c r="Q491" s="1">
        <v>1029.42</v>
      </c>
      <c r="R491" s="1">
        <v>0</v>
      </c>
      <c r="S491" s="1">
        <v>599.93999999999994</v>
      </c>
      <c r="T491" s="1">
        <v>0</v>
      </c>
      <c r="U491" s="1">
        <v>890.21</v>
      </c>
      <c r="W491" s="14" cm="1">
        <f t="array" ref="W491">INDEX(J491:U491, 1, MONTH($W$1))</f>
        <v>890.21</v>
      </c>
      <c r="X491" s="14" cm="1">
        <f t="array" ref="X491">SUMPRODUCT((J491:U491) *(($J$1:$U$1)&lt;=$X$1))</f>
        <v>4853.5300000000007</v>
      </c>
      <c r="Y491">
        <f t="shared" si="63"/>
        <v>1</v>
      </c>
      <c r="Z491">
        <f t="shared" si="63"/>
        <v>1</v>
      </c>
      <c r="AA491">
        <f t="shared" si="64"/>
        <v>0</v>
      </c>
      <c r="AB491" s="8">
        <f t="shared" si="65"/>
        <v>1</v>
      </c>
      <c r="AC491">
        <f t="shared" si="66"/>
        <v>4853.5300000000007</v>
      </c>
      <c r="AD491">
        <f t="shared" si="67"/>
        <v>0</v>
      </c>
      <c r="AE491">
        <f t="shared" si="68"/>
        <v>0</v>
      </c>
      <c r="AF491">
        <f t="shared" si="69"/>
        <v>0</v>
      </c>
      <c r="AG491">
        <f t="shared" si="70"/>
        <v>0</v>
      </c>
      <c r="AI491">
        <f t="shared" si="71"/>
        <v>4853.5300000000007</v>
      </c>
    </row>
    <row r="492" spans="2:35" x14ac:dyDescent="0.25">
      <c r="B492" s="1">
        <v>21025</v>
      </c>
      <c r="C492" s="1" t="s">
        <v>447</v>
      </c>
      <c r="D492" s="1" t="s">
        <v>31</v>
      </c>
      <c r="E492" s="1" t="s">
        <v>535</v>
      </c>
      <c r="F492" s="1" t="s">
        <v>106</v>
      </c>
      <c r="G492" s="13">
        <v>44621</v>
      </c>
      <c r="H492" s="1">
        <v>2022</v>
      </c>
      <c r="J492" s="1">
        <v>0</v>
      </c>
      <c r="K492" s="1">
        <v>0</v>
      </c>
      <c r="L492" s="1">
        <v>5537.1100000000006</v>
      </c>
      <c r="M492" s="1">
        <v>1368.73</v>
      </c>
      <c r="N492" s="1">
        <v>3152.3000000000006</v>
      </c>
      <c r="O492" s="1">
        <v>0</v>
      </c>
      <c r="P492" s="1">
        <v>813.32999999999993</v>
      </c>
      <c r="Q492" s="1">
        <v>1543.0999999999997</v>
      </c>
      <c r="R492" s="1">
        <v>0</v>
      </c>
      <c r="S492" s="1">
        <v>0</v>
      </c>
      <c r="T492" s="1">
        <v>1964.19</v>
      </c>
      <c r="U492" s="1">
        <v>0</v>
      </c>
      <c r="W492" s="14" cm="1">
        <f t="array" ref="W492">INDEX(J492:U492, 1, MONTH($W$1))</f>
        <v>0</v>
      </c>
      <c r="X492" s="14" cm="1">
        <f t="array" ref="X492">SUMPRODUCT((J492:U492) *(($J$1:$U$1)&lt;=$X$1))</f>
        <v>14378.760000000002</v>
      </c>
      <c r="Y492">
        <f t="shared" si="63"/>
        <v>0</v>
      </c>
      <c r="Z492">
        <f t="shared" si="63"/>
        <v>1</v>
      </c>
      <c r="AA492">
        <f t="shared" si="64"/>
        <v>0</v>
      </c>
      <c r="AB492" s="8">
        <f t="shared" si="65"/>
        <v>0</v>
      </c>
      <c r="AC492">
        <f t="shared" si="66"/>
        <v>0</v>
      </c>
      <c r="AD492">
        <f t="shared" si="67"/>
        <v>0</v>
      </c>
      <c r="AE492">
        <f t="shared" si="68"/>
        <v>0</v>
      </c>
      <c r="AF492">
        <f t="shared" si="69"/>
        <v>1</v>
      </c>
      <c r="AG492">
        <f t="shared" si="70"/>
        <v>14378.760000000002</v>
      </c>
      <c r="AI492">
        <f t="shared" si="71"/>
        <v>14378.760000000002</v>
      </c>
    </row>
    <row r="493" spans="2:35" x14ac:dyDescent="0.25">
      <c r="B493" s="1">
        <v>21026</v>
      </c>
      <c r="C493" s="1" t="s">
        <v>872</v>
      </c>
      <c r="D493" s="1" t="s">
        <v>31</v>
      </c>
      <c r="E493" s="1" t="s">
        <v>535</v>
      </c>
      <c r="F493" s="1" t="s">
        <v>106</v>
      </c>
      <c r="G493" s="13">
        <v>0</v>
      </c>
      <c r="H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W493" s="14" cm="1">
        <f t="array" ref="W493">INDEX(J493:U493, 1, MONTH($W$1))</f>
        <v>0</v>
      </c>
      <c r="X493" s="14" cm="1">
        <f t="array" ref="X493">SUMPRODUCT((J493:U493) *(($J$1:$U$1)&lt;=$X$1))</f>
        <v>0</v>
      </c>
      <c r="Y493">
        <f t="shared" si="63"/>
        <v>0</v>
      </c>
      <c r="Z493">
        <f t="shared" si="63"/>
        <v>0</v>
      </c>
      <c r="AA493">
        <f t="shared" si="64"/>
        <v>0</v>
      </c>
      <c r="AB493" s="8">
        <f t="shared" si="65"/>
        <v>0</v>
      </c>
      <c r="AC493">
        <f t="shared" si="66"/>
        <v>0</v>
      </c>
      <c r="AD493">
        <f t="shared" si="67"/>
        <v>0</v>
      </c>
      <c r="AE493">
        <f t="shared" si="68"/>
        <v>0</v>
      </c>
      <c r="AF493">
        <f t="shared" si="69"/>
        <v>0</v>
      </c>
      <c r="AG493">
        <f t="shared" si="70"/>
        <v>0</v>
      </c>
      <c r="AI493">
        <f t="shared" si="71"/>
        <v>0</v>
      </c>
    </row>
    <row r="494" spans="2:35" x14ac:dyDescent="0.25">
      <c r="B494" s="1">
        <v>21027</v>
      </c>
      <c r="C494" s="1" t="s">
        <v>448</v>
      </c>
      <c r="D494" s="1" t="s">
        <v>31</v>
      </c>
      <c r="E494" s="1" t="s">
        <v>535</v>
      </c>
      <c r="F494" s="1" t="s">
        <v>106</v>
      </c>
      <c r="G494" s="13">
        <v>0</v>
      </c>
      <c r="H494" s="1">
        <v>0</v>
      </c>
      <c r="J494" s="1">
        <v>1388.4199999999998</v>
      </c>
      <c r="K494" s="1">
        <v>0</v>
      </c>
      <c r="L494" s="1">
        <v>0</v>
      </c>
      <c r="M494" s="1">
        <v>1212.9600000000003</v>
      </c>
      <c r="N494" s="1">
        <v>0</v>
      </c>
      <c r="O494" s="1">
        <v>874.13999999999987</v>
      </c>
      <c r="P494" s="1">
        <v>0</v>
      </c>
      <c r="Q494" s="1">
        <v>245.00000000000006</v>
      </c>
      <c r="R494" s="1">
        <v>0</v>
      </c>
      <c r="S494" s="1">
        <v>0</v>
      </c>
      <c r="T494" s="1">
        <v>877.77</v>
      </c>
      <c r="U494" s="1">
        <v>0</v>
      </c>
      <c r="W494" s="14" cm="1">
        <f t="array" ref="W494">INDEX(J494:U494, 1, MONTH($W$1))</f>
        <v>0</v>
      </c>
      <c r="X494" s="14" cm="1">
        <f t="array" ref="X494">SUMPRODUCT((J494:U494) *(($J$1:$U$1)&lt;=$X$1))</f>
        <v>4598.29</v>
      </c>
      <c r="Y494">
        <f t="shared" si="63"/>
        <v>0</v>
      </c>
      <c r="Z494">
        <f t="shared" si="63"/>
        <v>1</v>
      </c>
      <c r="AA494">
        <f t="shared" si="64"/>
        <v>0</v>
      </c>
      <c r="AB494" s="8">
        <f t="shared" si="65"/>
        <v>1</v>
      </c>
      <c r="AC494">
        <f t="shared" si="66"/>
        <v>4598.29</v>
      </c>
      <c r="AD494">
        <f t="shared" si="67"/>
        <v>0</v>
      </c>
      <c r="AE494">
        <f t="shared" si="68"/>
        <v>0</v>
      </c>
      <c r="AF494">
        <f t="shared" si="69"/>
        <v>0</v>
      </c>
      <c r="AG494">
        <f t="shared" si="70"/>
        <v>0</v>
      </c>
      <c r="AI494">
        <f t="shared" si="71"/>
        <v>4598.29</v>
      </c>
    </row>
    <row r="495" spans="2:35" x14ac:dyDescent="0.25">
      <c r="B495" s="1">
        <v>21028</v>
      </c>
      <c r="C495" s="1" t="s">
        <v>632</v>
      </c>
      <c r="D495" s="1" t="s">
        <v>31</v>
      </c>
      <c r="E495" s="1" t="s">
        <v>535</v>
      </c>
      <c r="F495" s="1" t="s">
        <v>106</v>
      </c>
      <c r="G495" s="13">
        <v>0</v>
      </c>
      <c r="H495" s="1">
        <v>0</v>
      </c>
      <c r="J495" s="1">
        <v>0</v>
      </c>
      <c r="K495" s="1">
        <v>1955.9699999999996</v>
      </c>
      <c r="L495" s="1">
        <v>2599.2900000000009</v>
      </c>
      <c r="M495" s="1">
        <v>0</v>
      </c>
      <c r="N495" s="1">
        <v>0</v>
      </c>
      <c r="O495" s="1">
        <v>2704.8900000000003</v>
      </c>
      <c r="P495" s="1">
        <v>598.66</v>
      </c>
      <c r="Q495" s="1">
        <v>4738.8100000000004</v>
      </c>
      <c r="R495" s="1">
        <v>2159.1999999999998</v>
      </c>
      <c r="S495" s="1">
        <v>0</v>
      </c>
      <c r="T495" s="1">
        <v>972.93000000000006</v>
      </c>
      <c r="U495" s="1">
        <v>4179.3900000000003</v>
      </c>
      <c r="W495" s="14" cm="1">
        <f t="array" ref="W495">INDEX(J495:U495, 1, MONTH($W$1))</f>
        <v>4179.3900000000003</v>
      </c>
      <c r="X495" s="14" cm="1">
        <f t="array" ref="X495">SUMPRODUCT((J495:U495) *(($J$1:$U$1)&lt;=$X$1))</f>
        <v>19909.14</v>
      </c>
      <c r="Y495">
        <f t="shared" si="63"/>
        <v>1</v>
      </c>
      <c r="Z495">
        <f t="shared" si="63"/>
        <v>1</v>
      </c>
      <c r="AA495">
        <f t="shared" si="64"/>
        <v>0</v>
      </c>
      <c r="AB495" s="8">
        <f t="shared" si="65"/>
        <v>0</v>
      </c>
      <c r="AC495">
        <f t="shared" si="66"/>
        <v>0</v>
      </c>
      <c r="AD495">
        <f t="shared" si="67"/>
        <v>0</v>
      </c>
      <c r="AE495">
        <f t="shared" si="68"/>
        <v>0</v>
      </c>
      <c r="AF495">
        <f t="shared" si="69"/>
        <v>0</v>
      </c>
      <c r="AG495">
        <f t="shared" si="70"/>
        <v>0</v>
      </c>
      <c r="AI495">
        <f t="shared" si="71"/>
        <v>19909.14</v>
      </c>
    </row>
    <row r="496" spans="2:35" x14ac:dyDescent="0.25">
      <c r="B496" s="1">
        <v>21029</v>
      </c>
      <c r="C496" s="1" t="s">
        <v>633</v>
      </c>
      <c r="D496" s="1" t="s">
        <v>31</v>
      </c>
      <c r="E496" s="1" t="s">
        <v>535</v>
      </c>
      <c r="F496" s="1" t="s">
        <v>106</v>
      </c>
      <c r="G496" s="13">
        <v>0</v>
      </c>
      <c r="H496" s="1">
        <v>0</v>
      </c>
      <c r="J496" s="1">
        <v>0</v>
      </c>
      <c r="K496" s="1">
        <v>0</v>
      </c>
      <c r="L496" s="1">
        <v>155.41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1430.22</v>
      </c>
      <c r="T496" s="1">
        <v>0</v>
      </c>
      <c r="U496" s="1">
        <v>161.93</v>
      </c>
      <c r="W496" s="14" cm="1">
        <f t="array" ref="W496">INDEX(J496:U496, 1, MONTH($W$1))</f>
        <v>161.93</v>
      </c>
      <c r="X496" s="14" cm="1">
        <f t="array" ref="X496">SUMPRODUCT((J496:U496) *(($J$1:$U$1)&lt;=$X$1))</f>
        <v>1747.5600000000002</v>
      </c>
      <c r="Y496">
        <f t="shared" si="63"/>
        <v>1</v>
      </c>
      <c r="Z496">
        <f t="shared" si="63"/>
        <v>1</v>
      </c>
      <c r="AA496">
        <f t="shared" si="64"/>
        <v>0</v>
      </c>
      <c r="AB496" s="8">
        <f t="shared" si="65"/>
        <v>0</v>
      </c>
      <c r="AC496">
        <f t="shared" si="66"/>
        <v>0</v>
      </c>
      <c r="AD496">
        <f t="shared" si="67"/>
        <v>0</v>
      </c>
      <c r="AE496">
        <f t="shared" si="68"/>
        <v>0</v>
      </c>
      <c r="AF496">
        <f t="shared" si="69"/>
        <v>0</v>
      </c>
      <c r="AG496">
        <f t="shared" si="70"/>
        <v>0</v>
      </c>
      <c r="AI496">
        <f t="shared" si="71"/>
        <v>1747.5600000000002</v>
      </c>
    </row>
    <row r="497" spans="2:35" x14ac:dyDescent="0.25">
      <c r="B497" s="1">
        <v>21032</v>
      </c>
      <c r="C497" s="1" t="s">
        <v>873</v>
      </c>
      <c r="D497" s="1" t="s">
        <v>31</v>
      </c>
      <c r="E497" s="1" t="s">
        <v>535</v>
      </c>
      <c r="F497" s="1" t="s">
        <v>106</v>
      </c>
      <c r="G497" s="13">
        <v>0</v>
      </c>
      <c r="H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W497" s="14" cm="1">
        <f t="array" ref="W497">INDEX(J497:U497, 1, MONTH($W$1))</f>
        <v>0</v>
      </c>
      <c r="X497" s="14" cm="1">
        <f t="array" ref="X497">SUMPRODUCT((J497:U497) *(($J$1:$U$1)&lt;=$X$1))</f>
        <v>0</v>
      </c>
      <c r="Y497">
        <f t="shared" si="63"/>
        <v>0</v>
      </c>
      <c r="Z497">
        <f t="shared" si="63"/>
        <v>0</v>
      </c>
      <c r="AA497">
        <f t="shared" si="64"/>
        <v>0</v>
      </c>
      <c r="AB497" s="8">
        <f t="shared" si="65"/>
        <v>0</v>
      </c>
      <c r="AC497">
        <f t="shared" si="66"/>
        <v>0</v>
      </c>
      <c r="AD497">
        <f t="shared" si="67"/>
        <v>0</v>
      </c>
      <c r="AE497">
        <f t="shared" si="68"/>
        <v>0</v>
      </c>
      <c r="AF497">
        <f t="shared" si="69"/>
        <v>0</v>
      </c>
      <c r="AG497">
        <f t="shared" si="70"/>
        <v>0</v>
      </c>
      <c r="AI497">
        <f t="shared" si="71"/>
        <v>0</v>
      </c>
    </row>
    <row r="498" spans="2:35" x14ac:dyDescent="0.25">
      <c r="B498" s="1">
        <v>21034</v>
      </c>
      <c r="C498" s="1" t="s">
        <v>874</v>
      </c>
      <c r="D498" s="1" t="s">
        <v>31</v>
      </c>
      <c r="E498" s="1" t="s">
        <v>557</v>
      </c>
      <c r="F498" s="1" t="s">
        <v>106</v>
      </c>
      <c r="G498" s="13">
        <v>0</v>
      </c>
      <c r="H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W498" s="14" cm="1">
        <f t="array" ref="W498">INDEX(J498:U498, 1, MONTH($W$1))</f>
        <v>0</v>
      </c>
      <c r="X498" s="14" cm="1">
        <f t="array" ref="X498">SUMPRODUCT((J498:U498) *(($J$1:$U$1)&lt;=$X$1))</f>
        <v>0</v>
      </c>
      <c r="Y498">
        <f t="shared" si="63"/>
        <v>0</v>
      </c>
      <c r="Z498">
        <f t="shared" si="63"/>
        <v>0</v>
      </c>
      <c r="AA498">
        <f t="shared" si="64"/>
        <v>0</v>
      </c>
      <c r="AB498" s="8">
        <f t="shared" si="65"/>
        <v>0</v>
      </c>
      <c r="AC498">
        <f t="shared" si="66"/>
        <v>0</v>
      </c>
      <c r="AD498">
        <f t="shared" si="67"/>
        <v>0</v>
      </c>
      <c r="AE498">
        <f t="shared" si="68"/>
        <v>0</v>
      </c>
      <c r="AF498">
        <f t="shared" si="69"/>
        <v>0</v>
      </c>
      <c r="AG498">
        <f t="shared" si="70"/>
        <v>0</v>
      </c>
      <c r="AI498">
        <f t="shared" si="71"/>
        <v>0</v>
      </c>
    </row>
    <row r="499" spans="2:35" x14ac:dyDescent="0.25">
      <c r="B499" s="1">
        <v>21035</v>
      </c>
      <c r="C499" s="1" t="s">
        <v>875</v>
      </c>
      <c r="D499" s="1" t="s">
        <v>31</v>
      </c>
      <c r="E499" s="1" t="s">
        <v>535</v>
      </c>
      <c r="F499" s="1" t="s">
        <v>106</v>
      </c>
      <c r="G499" s="13">
        <v>0</v>
      </c>
      <c r="H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W499" s="14" cm="1">
        <f t="array" ref="W499">INDEX(J499:U499, 1, MONTH($W$1))</f>
        <v>0</v>
      </c>
      <c r="X499" s="14" cm="1">
        <f t="array" ref="X499">SUMPRODUCT((J499:U499) *(($J$1:$U$1)&lt;=$X$1))</f>
        <v>0</v>
      </c>
      <c r="Y499">
        <f t="shared" si="63"/>
        <v>0</v>
      </c>
      <c r="Z499">
        <f t="shared" si="63"/>
        <v>0</v>
      </c>
      <c r="AA499">
        <f t="shared" si="64"/>
        <v>0</v>
      </c>
      <c r="AB499" s="8">
        <f t="shared" si="65"/>
        <v>0</v>
      </c>
      <c r="AC499">
        <f t="shared" si="66"/>
        <v>0</v>
      </c>
      <c r="AD499">
        <f t="shared" si="67"/>
        <v>0</v>
      </c>
      <c r="AE499">
        <f t="shared" si="68"/>
        <v>0</v>
      </c>
      <c r="AF499">
        <f t="shared" si="69"/>
        <v>0</v>
      </c>
      <c r="AG499">
        <f t="shared" si="70"/>
        <v>0</v>
      </c>
      <c r="AI499">
        <f t="shared" si="71"/>
        <v>0</v>
      </c>
    </row>
    <row r="500" spans="2:35" x14ac:dyDescent="0.25">
      <c r="B500" s="1">
        <v>21036</v>
      </c>
      <c r="C500" s="1" t="s">
        <v>876</v>
      </c>
      <c r="D500" s="1" t="s">
        <v>31</v>
      </c>
      <c r="E500" s="1" t="s">
        <v>535</v>
      </c>
      <c r="F500" s="1" t="s">
        <v>106</v>
      </c>
      <c r="G500" s="13">
        <v>0</v>
      </c>
      <c r="H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W500" s="14" cm="1">
        <f t="array" ref="W500">INDEX(J500:U500, 1, MONTH($W$1))</f>
        <v>0</v>
      </c>
      <c r="X500" s="14" cm="1">
        <f t="array" ref="X500">SUMPRODUCT((J500:U500) *(($J$1:$U$1)&lt;=$X$1))</f>
        <v>0</v>
      </c>
      <c r="Y500">
        <f t="shared" si="63"/>
        <v>0</v>
      </c>
      <c r="Z500">
        <f t="shared" si="63"/>
        <v>0</v>
      </c>
      <c r="AA500">
        <f t="shared" si="64"/>
        <v>0</v>
      </c>
      <c r="AB500" s="8">
        <f t="shared" si="65"/>
        <v>0</v>
      </c>
      <c r="AC500">
        <f t="shared" si="66"/>
        <v>0</v>
      </c>
      <c r="AD500">
        <f t="shared" si="67"/>
        <v>0</v>
      </c>
      <c r="AE500">
        <f t="shared" si="68"/>
        <v>0</v>
      </c>
      <c r="AF500">
        <f t="shared" si="69"/>
        <v>0</v>
      </c>
      <c r="AG500">
        <f t="shared" si="70"/>
        <v>0</v>
      </c>
      <c r="AI500">
        <f t="shared" si="71"/>
        <v>0</v>
      </c>
    </row>
    <row r="501" spans="2:35" x14ac:dyDescent="0.25">
      <c r="B501" s="1">
        <v>21037</v>
      </c>
      <c r="C501" s="1" t="s">
        <v>634</v>
      </c>
      <c r="D501" s="1" t="s">
        <v>31</v>
      </c>
      <c r="E501" s="1" t="s">
        <v>535</v>
      </c>
      <c r="F501" s="1" t="s">
        <v>106</v>
      </c>
      <c r="G501" s="13">
        <v>0</v>
      </c>
      <c r="H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885.32</v>
      </c>
      <c r="R501" s="1">
        <v>0</v>
      </c>
      <c r="S501" s="1">
        <v>0</v>
      </c>
      <c r="T501" s="1">
        <v>0</v>
      </c>
      <c r="U501" s="1">
        <v>0</v>
      </c>
      <c r="W501" s="14" cm="1">
        <f t="array" ref="W501">INDEX(J501:U501, 1, MONTH($W$1))</f>
        <v>0</v>
      </c>
      <c r="X501" s="14" cm="1">
        <f t="array" ref="X501">SUMPRODUCT((J501:U501) *(($J$1:$U$1)&lt;=$X$1))</f>
        <v>885.32</v>
      </c>
      <c r="Y501">
        <f t="shared" si="63"/>
        <v>0</v>
      </c>
      <c r="Z501">
        <f t="shared" si="63"/>
        <v>1</v>
      </c>
      <c r="AA501">
        <f t="shared" si="64"/>
        <v>0</v>
      </c>
      <c r="AB501" s="8">
        <f t="shared" si="65"/>
        <v>0</v>
      </c>
      <c r="AC501">
        <f t="shared" si="66"/>
        <v>0</v>
      </c>
      <c r="AD501">
        <f t="shared" si="67"/>
        <v>0</v>
      </c>
      <c r="AE501">
        <f t="shared" si="68"/>
        <v>0</v>
      </c>
      <c r="AF501">
        <f t="shared" si="69"/>
        <v>0</v>
      </c>
      <c r="AG501">
        <f t="shared" si="70"/>
        <v>0</v>
      </c>
      <c r="AI501">
        <f t="shared" si="71"/>
        <v>885.32</v>
      </c>
    </row>
    <row r="502" spans="2:35" x14ac:dyDescent="0.25">
      <c r="B502" s="1">
        <v>21038</v>
      </c>
      <c r="C502" s="1" t="s">
        <v>465</v>
      </c>
      <c r="D502" s="1" t="s">
        <v>31</v>
      </c>
      <c r="E502" s="1" t="s">
        <v>535</v>
      </c>
      <c r="F502" s="1" t="s">
        <v>106</v>
      </c>
      <c r="G502" s="13">
        <v>0</v>
      </c>
      <c r="H502" s="1">
        <v>0</v>
      </c>
      <c r="J502" s="1">
        <v>1028.48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W502" s="14" cm="1">
        <f t="array" ref="W502">INDEX(J502:U502, 1, MONTH($W$1))</f>
        <v>0</v>
      </c>
      <c r="X502" s="14" cm="1">
        <f t="array" ref="X502">SUMPRODUCT((J502:U502) *(($J$1:$U$1)&lt;=$X$1))</f>
        <v>1028.48</v>
      </c>
      <c r="Y502">
        <f t="shared" si="63"/>
        <v>0</v>
      </c>
      <c r="Z502">
        <f t="shared" si="63"/>
        <v>1</v>
      </c>
      <c r="AA502">
        <f t="shared" si="64"/>
        <v>0</v>
      </c>
      <c r="AB502" s="8">
        <f t="shared" si="65"/>
        <v>1</v>
      </c>
      <c r="AC502">
        <f t="shared" si="66"/>
        <v>1028.48</v>
      </c>
      <c r="AD502">
        <f t="shared" si="67"/>
        <v>0</v>
      </c>
      <c r="AE502">
        <f t="shared" si="68"/>
        <v>0</v>
      </c>
      <c r="AF502">
        <f t="shared" si="69"/>
        <v>0</v>
      </c>
      <c r="AG502">
        <f t="shared" si="70"/>
        <v>0</v>
      </c>
      <c r="AI502">
        <f t="shared" si="71"/>
        <v>1028.48</v>
      </c>
    </row>
    <row r="503" spans="2:35" x14ac:dyDescent="0.25">
      <c r="B503" s="1">
        <v>21041</v>
      </c>
      <c r="C503" s="1" t="s">
        <v>461</v>
      </c>
      <c r="D503" s="1" t="s">
        <v>31</v>
      </c>
      <c r="E503" s="1" t="s">
        <v>535</v>
      </c>
      <c r="F503" s="1" t="s">
        <v>106</v>
      </c>
      <c r="G503" s="13">
        <v>0</v>
      </c>
      <c r="H503" s="1">
        <v>0</v>
      </c>
      <c r="J503" s="1">
        <v>649.53</v>
      </c>
      <c r="K503" s="1">
        <v>0</v>
      </c>
      <c r="L503" s="1">
        <v>0</v>
      </c>
      <c r="M503" s="1">
        <v>1565.2300000000002</v>
      </c>
      <c r="N503" s="1">
        <v>0</v>
      </c>
      <c r="O503" s="1">
        <v>489.65999999999997</v>
      </c>
      <c r="P503" s="1">
        <v>0</v>
      </c>
      <c r="Q503" s="1">
        <v>0</v>
      </c>
      <c r="R503" s="1">
        <v>506.75000000000006</v>
      </c>
      <c r="S503" s="1">
        <v>0</v>
      </c>
      <c r="T503" s="1">
        <v>0</v>
      </c>
      <c r="U503" s="1">
        <v>596.79</v>
      </c>
      <c r="W503" s="14" cm="1">
        <f t="array" ref="W503">INDEX(J503:U503, 1, MONTH($W$1))</f>
        <v>596.79</v>
      </c>
      <c r="X503" s="14" cm="1">
        <f t="array" ref="X503">SUMPRODUCT((J503:U503) *(($J$1:$U$1)&lt;=$X$1))</f>
        <v>3807.96</v>
      </c>
      <c r="Y503">
        <f t="shared" si="63"/>
        <v>1</v>
      </c>
      <c r="Z503">
        <f t="shared" si="63"/>
        <v>1</v>
      </c>
      <c r="AA503">
        <f t="shared" si="64"/>
        <v>0</v>
      </c>
      <c r="AB503" s="8">
        <f t="shared" si="65"/>
        <v>1</v>
      </c>
      <c r="AC503">
        <f t="shared" si="66"/>
        <v>3807.96</v>
      </c>
      <c r="AD503">
        <f t="shared" si="67"/>
        <v>0</v>
      </c>
      <c r="AE503">
        <f t="shared" si="68"/>
        <v>0</v>
      </c>
      <c r="AF503">
        <f t="shared" si="69"/>
        <v>0</v>
      </c>
      <c r="AG503">
        <f t="shared" si="70"/>
        <v>0</v>
      </c>
      <c r="AI503">
        <f t="shared" si="71"/>
        <v>3807.96</v>
      </c>
    </row>
    <row r="504" spans="2:35" x14ac:dyDescent="0.25">
      <c r="B504" s="1">
        <v>21042</v>
      </c>
      <c r="C504" s="1" t="s">
        <v>455</v>
      </c>
      <c r="D504" s="1" t="s">
        <v>31</v>
      </c>
      <c r="E504" s="1" t="s">
        <v>535</v>
      </c>
      <c r="F504" s="1" t="s">
        <v>106</v>
      </c>
      <c r="G504" s="13">
        <v>0</v>
      </c>
      <c r="H504" s="1">
        <v>0</v>
      </c>
      <c r="J504" s="1">
        <v>0</v>
      </c>
      <c r="K504" s="1">
        <v>750.68999999999994</v>
      </c>
      <c r="L504" s="1">
        <v>189.92</v>
      </c>
      <c r="M504" s="1">
        <v>0</v>
      </c>
      <c r="N504" s="1">
        <v>876.18</v>
      </c>
      <c r="O504" s="1">
        <v>541.79999999999995</v>
      </c>
      <c r="P504" s="1">
        <v>284.88</v>
      </c>
      <c r="Q504" s="1">
        <v>696.06000000000006</v>
      </c>
      <c r="R504" s="1">
        <v>0</v>
      </c>
      <c r="S504" s="1">
        <v>716.89</v>
      </c>
      <c r="T504" s="1">
        <v>764.68999999999994</v>
      </c>
      <c r="U504" s="1">
        <v>608.24</v>
      </c>
      <c r="W504" s="14" cm="1">
        <f t="array" ref="W504">INDEX(J504:U504, 1, MONTH($W$1))</f>
        <v>608.24</v>
      </c>
      <c r="X504" s="14" cm="1">
        <f t="array" ref="X504">SUMPRODUCT((J504:U504) *(($J$1:$U$1)&lt;=$X$1))</f>
        <v>5429.3499999999995</v>
      </c>
      <c r="Y504">
        <f t="shared" si="63"/>
        <v>1</v>
      </c>
      <c r="Z504">
        <f t="shared" si="63"/>
        <v>1</v>
      </c>
      <c r="AA504">
        <f t="shared" si="64"/>
        <v>0</v>
      </c>
      <c r="AB504" s="8">
        <f t="shared" si="65"/>
        <v>0</v>
      </c>
      <c r="AC504">
        <f t="shared" si="66"/>
        <v>0</v>
      </c>
      <c r="AD504">
        <f t="shared" si="67"/>
        <v>0</v>
      </c>
      <c r="AE504">
        <f t="shared" si="68"/>
        <v>0</v>
      </c>
      <c r="AF504">
        <f t="shared" si="69"/>
        <v>0</v>
      </c>
      <c r="AG504">
        <f t="shared" si="70"/>
        <v>0</v>
      </c>
      <c r="AI504">
        <f t="shared" si="71"/>
        <v>5429.3499999999995</v>
      </c>
    </row>
    <row r="505" spans="2:35" x14ac:dyDescent="0.25">
      <c r="B505" s="1">
        <v>21044</v>
      </c>
      <c r="C505" s="1" t="s">
        <v>877</v>
      </c>
      <c r="D505" s="1" t="s">
        <v>31</v>
      </c>
      <c r="E505" s="1" t="s">
        <v>535</v>
      </c>
      <c r="F505" s="1" t="s">
        <v>106</v>
      </c>
      <c r="G505" s="13">
        <v>0</v>
      </c>
      <c r="H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W505" s="14" cm="1">
        <f t="array" ref="W505">INDEX(J505:U505, 1, MONTH($W$1))</f>
        <v>0</v>
      </c>
      <c r="X505" s="14" cm="1">
        <f t="array" ref="X505">SUMPRODUCT((J505:U505) *(($J$1:$U$1)&lt;=$X$1))</f>
        <v>0</v>
      </c>
      <c r="Y505">
        <f t="shared" si="63"/>
        <v>0</v>
      </c>
      <c r="Z505">
        <f t="shared" si="63"/>
        <v>0</v>
      </c>
      <c r="AA505">
        <f t="shared" si="64"/>
        <v>0</v>
      </c>
      <c r="AB505" s="8">
        <f t="shared" si="65"/>
        <v>0</v>
      </c>
      <c r="AC505">
        <f t="shared" si="66"/>
        <v>0</v>
      </c>
      <c r="AD505">
        <f t="shared" si="67"/>
        <v>0</v>
      </c>
      <c r="AE505">
        <f t="shared" si="68"/>
        <v>0</v>
      </c>
      <c r="AF505">
        <f t="shared" si="69"/>
        <v>0</v>
      </c>
      <c r="AG505">
        <f t="shared" si="70"/>
        <v>0</v>
      </c>
      <c r="AI505">
        <f t="shared" si="71"/>
        <v>0</v>
      </c>
    </row>
    <row r="506" spans="2:35" x14ac:dyDescent="0.25">
      <c r="B506" s="1">
        <v>21045</v>
      </c>
      <c r="C506" s="1" t="s">
        <v>481</v>
      </c>
      <c r="D506" s="1" t="s">
        <v>31</v>
      </c>
      <c r="E506" s="1" t="s">
        <v>535</v>
      </c>
      <c r="F506" s="1" t="s">
        <v>106</v>
      </c>
      <c r="G506" s="13">
        <v>44228</v>
      </c>
      <c r="H506" s="1">
        <v>2021</v>
      </c>
      <c r="J506" s="1">
        <v>1031.5900000000001</v>
      </c>
      <c r="K506" s="1">
        <v>0</v>
      </c>
      <c r="L506" s="1">
        <v>0</v>
      </c>
      <c r="M506" s="1">
        <v>0</v>
      </c>
      <c r="N506" s="1">
        <v>0</v>
      </c>
      <c r="O506" s="1">
        <v>2166.4299999999998</v>
      </c>
      <c r="P506" s="1">
        <v>0</v>
      </c>
      <c r="Q506" s="1">
        <v>90.38</v>
      </c>
      <c r="R506" s="1">
        <v>0</v>
      </c>
      <c r="S506" s="1">
        <v>0</v>
      </c>
      <c r="T506" s="1">
        <v>0</v>
      </c>
      <c r="U506" s="1">
        <v>0</v>
      </c>
      <c r="W506" s="14" cm="1">
        <f t="array" ref="W506">INDEX(J506:U506, 1, MONTH($W$1))</f>
        <v>0</v>
      </c>
      <c r="X506" s="14" cm="1">
        <f t="array" ref="X506">SUMPRODUCT((J506:U506) *(($J$1:$U$1)&lt;=$X$1))</f>
        <v>3288.4</v>
      </c>
      <c r="Y506">
        <f t="shared" si="63"/>
        <v>0</v>
      </c>
      <c r="Z506">
        <f t="shared" si="63"/>
        <v>1</v>
      </c>
      <c r="AA506">
        <f t="shared" si="64"/>
        <v>0</v>
      </c>
      <c r="AB506" s="8">
        <f t="shared" si="65"/>
        <v>1</v>
      </c>
      <c r="AC506">
        <f t="shared" si="66"/>
        <v>3288.4</v>
      </c>
      <c r="AD506">
        <f t="shared" si="67"/>
        <v>0</v>
      </c>
      <c r="AE506">
        <f t="shared" si="68"/>
        <v>0</v>
      </c>
      <c r="AF506">
        <f t="shared" si="69"/>
        <v>0</v>
      </c>
      <c r="AG506">
        <f t="shared" si="70"/>
        <v>0</v>
      </c>
      <c r="AI506">
        <f t="shared" si="71"/>
        <v>3288.4</v>
      </c>
    </row>
    <row r="507" spans="2:35" x14ac:dyDescent="0.25">
      <c r="B507" s="1">
        <v>21047</v>
      </c>
      <c r="C507" s="1" t="s">
        <v>443</v>
      </c>
      <c r="D507" s="1" t="s">
        <v>31</v>
      </c>
      <c r="E507" s="1" t="s">
        <v>535</v>
      </c>
      <c r="F507" s="1" t="s">
        <v>106</v>
      </c>
      <c r="G507" s="13">
        <v>0</v>
      </c>
      <c r="H507" s="1">
        <v>0</v>
      </c>
      <c r="J507" s="1">
        <v>1348.61</v>
      </c>
      <c r="K507" s="1">
        <v>0</v>
      </c>
      <c r="L507" s="1">
        <v>1616.2999999999997</v>
      </c>
      <c r="M507" s="1">
        <v>0</v>
      </c>
      <c r="N507" s="1">
        <v>1499.68</v>
      </c>
      <c r="O507" s="1">
        <v>0</v>
      </c>
      <c r="P507" s="1">
        <v>1674.3600000000001</v>
      </c>
      <c r="Q507" s="1">
        <v>0</v>
      </c>
      <c r="R507" s="1">
        <v>1884.9699999999998</v>
      </c>
      <c r="S507" s="1">
        <v>902.37999999999988</v>
      </c>
      <c r="T507" s="1">
        <v>0</v>
      </c>
      <c r="U507" s="1">
        <v>1055.32</v>
      </c>
      <c r="W507" s="14" cm="1">
        <f t="array" ref="W507">INDEX(J507:U507, 1, MONTH($W$1))</f>
        <v>1055.32</v>
      </c>
      <c r="X507" s="14" cm="1">
        <f t="array" ref="X507">SUMPRODUCT((J507:U507) *(($J$1:$U$1)&lt;=$X$1))</f>
        <v>9981.619999999999</v>
      </c>
      <c r="Y507">
        <f t="shared" si="63"/>
        <v>1</v>
      </c>
      <c r="Z507">
        <f t="shared" si="63"/>
        <v>1</v>
      </c>
      <c r="AA507">
        <f t="shared" si="64"/>
        <v>0</v>
      </c>
      <c r="AB507" s="8">
        <f t="shared" si="65"/>
        <v>1</v>
      </c>
      <c r="AC507">
        <f t="shared" si="66"/>
        <v>9981.619999999999</v>
      </c>
      <c r="AD507">
        <f t="shared" si="67"/>
        <v>0</v>
      </c>
      <c r="AE507">
        <f t="shared" si="68"/>
        <v>0</v>
      </c>
      <c r="AF507">
        <f t="shared" si="69"/>
        <v>0</v>
      </c>
      <c r="AG507">
        <f t="shared" si="70"/>
        <v>0</v>
      </c>
      <c r="AI507">
        <f t="shared" si="71"/>
        <v>9981.619999999999</v>
      </c>
    </row>
    <row r="508" spans="2:35" x14ac:dyDescent="0.25">
      <c r="B508" s="1">
        <v>21049</v>
      </c>
      <c r="C508" s="1" t="s">
        <v>449</v>
      </c>
      <c r="D508" s="1" t="s">
        <v>31</v>
      </c>
      <c r="E508" s="1" t="s">
        <v>535</v>
      </c>
      <c r="F508" s="1" t="s">
        <v>106</v>
      </c>
      <c r="G508" s="13">
        <v>0</v>
      </c>
      <c r="H508" s="1">
        <v>0</v>
      </c>
      <c r="J508" s="1">
        <v>3571.6200000000003</v>
      </c>
      <c r="K508" s="1">
        <v>1958.03</v>
      </c>
      <c r="L508" s="1">
        <v>1047.8399999999999</v>
      </c>
      <c r="M508" s="1">
        <v>1774.5700000000002</v>
      </c>
      <c r="N508" s="1">
        <v>2602.5700000000011</v>
      </c>
      <c r="O508" s="1">
        <v>1590.27</v>
      </c>
      <c r="P508" s="1">
        <v>678.86</v>
      </c>
      <c r="Q508" s="1">
        <v>1147.6699999999998</v>
      </c>
      <c r="R508" s="1">
        <v>1979.3</v>
      </c>
      <c r="S508" s="1">
        <v>1008.92</v>
      </c>
      <c r="T508" s="1">
        <v>1517.1499999999999</v>
      </c>
      <c r="U508" s="1">
        <v>702.46</v>
      </c>
      <c r="W508" s="14" cm="1">
        <f t="array" ref="W508">INDEX(J508:U508, 1, MONTH($W$1))</f>
        <v>702.46</v>
      </c>
      <c r="X508" s="14" cm="1">
        <f t="array" ref="X508">SUMPRODUCT((J508:U508) *(($J$1:$U$1)&lt;=$X$1))</f>
        <v>19579.260000000002</v>
      </c>
      <c r="Y508">
        <f t="shared" si="63"/>
        <v>1</v>
      </c>
      <c r="Z508">
        <f t="shared" si="63"/>
        <v>1</v>
      </c>
      <c r="AA508">
        <f t="shared" si="64"/>
        <v>0</v>
      </c>
      <c r="AB508" s="8">
        <f t="shared" si="65"/>
        <v>1</v>
      </c>
      <c r="AC508">
        <f t="shared" si="66"/>
        <v>19579.260000000002</v>
      </c>
      <c r="AD508">
        <f t="shared" si="67"/>
        <v>0</v>
      </c>
      <c r="AE508">
        <f t="shared" si="68"/>
        <v>0</v>
      </c>
      <c r="AF508">
        <f t="shared" si="69"/>
        <v>0</v>
      </c>
      <c r="AG508">
        <f t="shared" si="70"/>
        <v>0</v>
      </c>
      <c r="AI508">
        <f t="shared" si="71"/>
        <v>19579.260000000002</v>
      </c>
    </row>
    <row r="509" spans="2:35" x14ac:dyDescent="0.25">
      <c r="B509" s="1">
        <v>21050</v>
      </c>
      <c r="C509" s="1" t="s">
        <v>428</v>
      </c>
      <c r="D509" s="1" t="s">
        <v>31</v>
      </c>
      <c r="E509" s="1" t="s">
        <v>535</v>
      </c>
      <c r="F509" s="1" t="s">
        <v>106</v>
      </c>
      <c r="G509" s="13">
        <v>0</v>
      </c>
      <c r="H509" s="1">
        <v>0</v>
      </c>
      <c r="J509" s="1">
        <v>1245.3599999999999</v>
      </c>
      <c r="K509" s="1">
        <v>4793.6800000000012</v>
      </c>
      <c r="L509" s="1">
        <v>0</v>
      </c>
      <c r="M509" s="1">
        <v>3266.1500000000005</v>
      </c>
      <c r="N509" s="1">
        <v>4071</v>
      </c>
      <c r="O509" s="1">
        <v>0</v>
      </c>
      <c r="P509" s="1">
        <v>2828.52</v>
      </c>
      <c r="Q509" s="1">
        <v>1780.44</v>
      </c>
      <c r="R509" s="1">
        <v>2419.4999999999995</v>
      </c>
      <c r="S509" s="1">
        <v>3427.2399999999993</v>
      </c>
      <c r="T509" s="1">
        <v>2420.7600000000007</v>
      </c>
      <c r="U509" s="1">
        <v>2446.7599999999998</v>
      </c>
      <c r="W509" s="14" cm="1">
        <f t="array" ref="W509">INDEX(J509:U509, 1, MONTH($W$1))</f>
        <v>2446.7599999999998</v>
      </c>
      <c r="X509" s="14" cm="1">
        <f t="array" ref="X509">SUMPRODUCT((J509:U509) *(($J$1:$U$1)&lt;=$X$1))</f>
        <v>28699.41</v>
      </c>
      <c r="Y509">
        <f t="shared" si="63"/>
        <v>1</v>
      </c>
      <c r="Z509">
        <f t="shared" si="63"/>
        <v>1</v>
      </c>
      <c r="AA509">
        <f t="shared" si="64"/>
        <v>0</v>
      </c>
      <c r="AB509" s="8">
        <f t="shared" si="65"/>
        <v>1</v>
      </c>
      <c r="AC509">
        <f t="shared" si="66"/>
        <v>28699.41</v>
      </c>
      <c r="AD509">
        <f t="shared" si="67"/>
        <v>0</v>
      </c>
      <c r="AE509">
        <f t="shared" si="68"/>
        <v>0</v>
      </c>
      <c r="AF509">
        <f t="shared" si="69"/>
        <v>0</v>
      </c>
      <c r="AG509">
        <f t="shared" si="70"/>
        <v>0</v>
      </c>
      <c r="AI509">
        <f t="shared" si="71"/>
        <v>28699.41</v>
      </c>
    </row>
    <row r="510" spans="2:35" x14ac:dyDescent="0.25">
      <c r="B510" s="1">
        <v>21052</v>
      </c>
      <c r="C510" s="1" t="s">
        <v>635</v>
      </c>
      <c r="D510" s="1" t="s">
        <v>31</v>
      </c>
      <c r="E510" s="1" t="s">
        <v>535</v>
      </c>
      <c r="F510" s="1" t="s">
        <v>106</v>
      </c>
      <c r="G510" s="13">
        <v>0</v>
      </c>
      <c r="H510" s="1">
        <v>0</v>
      </c>
      <c r="J510" s="1">
        <v>0</v>
      </c>
      <c r="K510" s="1">
        <v>0</v>
      </c>
      <c r="L510" s="1">
        <v>0</v>
      </c>
      <c r="M510" s="1">
        <v>4006.62</v>
      </c>
      <c r="N510" s="1">
        <v>0</v>
      </c>
      <c r="O510" s="1">
        <v>0</v>
      </c>
      <c r="P510" s="1">
        <v>0</v>
      </c>
      <c r="Q510" s="1">
        <v>0</v>
      </c>
      <c r="R510" s="1">
        <v>871.55</v>
      </c>
      <c r="S510" s="1">
        <v>0</v>
      </c>
      <c r="T510" s="1">
        <v>0</v>
      </c>
      <c r="U510" s="1">
        <v>0</v>
      </c>
      <c r="W510" s="14" cm="1">
        <f t="array" ref="W510">INDEX(J510:U510, 1, MONTH($W$1))</f>
        <v>0</v>
      </c>
      <c r="X510" s="14" cm="1">
        <f t="array" ref="X510">SUMPRODUCT((J510:U510) *(($J$1:$U$1)&lt;=$X$1))</f>
        <v>4878.17</v>
      </c>
      <c r="Y510">
        <f t="shared" si="63"/>
        <v>0</v>
      </c>
      <c r="Z510">
        <f t="shared" si="63"/>
        <v>1</v>
      </c>
      <c r="AA510">
        <f t="shared" si="64"/>
        <v>0</v>
      </c>
      <c r="AB510" s="8">
        <f t="shared" si="65"/>
        <v>0</v>
      </c>
      <c r="AC510">
        <f t="shared" si="66"/>
        <v>0</v>
      </c>
      <c r="AD510">
        <f t="shared" si="67"/>
        <v>0</v>
      </c>
      <c r="AE510">
        <f t="shared" si="68"/>
        <v>0</v>
      </c>
      <c r="AF510">
        <f t="shared" si="69"/>
        <v>0</v>
      </c>
      <c r="AG510">
        <f t="shared" si="70"/>
        <v>0</v>
      </c>
      <c r="AI510">
        <f t="shared" si="71"/>
        <v>4878.17</v>
      </c>
    </row>
    <row r="511" spans="2:35" x14ac:dyDescent="0.25">
      <c r="B511" s="1">
        <v>21053</v>
      </c>
      <c r="C511" s="1" t="s">
        <v>466</v>
      </c>
      <c r="D511" s="1" t="s">
        <v>31</v>
      </c>
      <c r="E511" s="1" t="s">
        <v>535</v>
      </c>
      <c r="F511" s="1" t="s">
        <v>106</v>
      </c>
      <c r="G511" s="13">
        <v>0</v>
      </c>
      <c r="H511" s="1">
        <v>0</v>
      </c>
      <c r="J511" s="1">
        <v>788.53</v>
      </c>
      <c r="K511" s="1">
        <v>0</v>
      </c>
      <c r="L511" s="1">
        <v>0</v>
      </c>
      <c r="M511" s="1">
        <v>1670.0200000000002</v>
      </c>
      <c r="N511" s="1">
        <v>0</v>
      </c>
      <c r="O511" s="1">
        <v>0</v>
      </c>
      <c r="P511" s="1">
        <v>459.15999999999997</v>
      </c>
      <c r="Q511" s="1">
        <v>0</v>
      </c>
      <c r="R511" s="1">
        <v>0</v>
      </c>
      <c r="S511" s="1">
        <v>0</v>
      </c>
      <c r="T511" s="1">
        <v>1596.83</v>
      </c>
      <c r="U511" s="1">
        <v>0</v>
      </c>
      <c r="W511" s="14" cm="1">
        <f t="array" ref="W511">INDEX(J511:U511, 1, MONTH($W$1))</f>
        <v>0</v>
      </c>
      <c r="X511" s="14" cm="1">
        <f t="array" ref="X511">SUMPRODUCT((J511:U511) *(($J$1:$U$1)&lt;=$X$1))</f>
        <v>4514.54</v>
      </c>
      <c r="Y511">
        <f t="shared" si="63"/>
        <v>0</v>
      </c>
      <c r="Z511">
        <f t="shared" si="63"/>
        <v>1</v>
      </c>
      <c r="AA511">
        <f t="shared" si="64"/>
        <v>0</v>
      </c>
      <c r="AB511" s="8">
        <f t="shared" si="65"/>
        <v>1</v>
      </c>
      <c r="AC511">
        <f t="shared" si="66"/>
        <v>4514.54</v>
      </c>
      <c r="AD511">
        <f t="shared" si="67"/>
        <v>0</v>
      </c>
      <c r="AE511">
        <f t="shared" si="68"/>
        <v>0</v>
      </c>
      <c r="AF511">
        <f t="shared" si="69"/>
        <v>0</v>
      </c>
      <c r="AG511">
        <f t="shared" si="70"/>
        <v>0</v>
      </c>
      <c r="AI511">
        <f t="shared" si="71"/>
        <v>4514.54</v>
      </c>
    </row>
    <row r="512" spans="2:35" x14ac:dyDescent="0.25">
      <c r="B512" s="1">
        <v>21054</v>
      </c>
      <c r="C512" s="1" t="s">
        <v>636</v>
      </c>
      <c r="D512" s="1" t="s">
        <v>31</v>
      </c>
      <c r="E512" s="1" t="s">
        <v>535</v>
      </c>
      <c r="F512" s="1" t="s">
        <v>106</v>
      </c>
      <c r="G512" s="13">
        <v>0</v>
      </c>
      <c r="H512" s="1">
        <v>0</v>
      </c>
      <c r="J512" s="1">
        <v>793.87</v>
      </c>
      <c r="K512" s="1">
        <v>548.52</v>
      </c>
      <c r="L512" s="1">
        <v>838.97</v>
      </c>
      <c r="M512" s="1">
        <v>1520.7600000000002</v>
      </c>
      <c r="N512" s="1">
        <v>0</v>
      </c>
      <c r="O512" s="1">
        <v>0</v>
      </c>
      <c r="P512" s="1">
        <v>1418.77</v>
      </c>
      <c r="Q512" s="1">
        <v>0</v>
      </c>
      <c r="R512" s="1">
        <v>0</v>
      </c>
      <c r="S512" s="1">
        <v>890.54</v>
      </c>
      <c r="T512" s="1">
        <v>0</v>
      </c>
      <c r="U512" s="1">
        <v>876.8900000000001</v>
      </c>
      <c r="W512" s="14" cm="1">
        <f t="array" ref="W512">INDEX(J512:U512, 1, MONTH($W$1))</f>
        <v>876.8900000000001</v>
      </c>
      <c r="X512" s="14" cm="1">
        <f t="array" ref="X512">SUMPRODUCT((J512:U512) *(($J$1:$U$1)&lt;=$X$1))</f>
        <v>6888.32</v>
      </c>
      <c r="Y512">
        <f t="shared" si="63"/>
        <v>1</v>
      </c>
      <c r="Z512">
        <f t="shared" si="63"/>
        <v>1</v>
      </c>
      <c r="AA512">
        <f t="shared" si="64"/>
        <v>0</v>
      </c>
      <c r="AB512" s="8">
        <f t="shared" si="65"/>
        <v>1</v>
      </c>
      <c r="AC512">
        <f t="shared" si="66"/>
        <v>6888.32</v>
      </c>
      <c r="AD512">
        <f t="shared" si="67"/>
        <v>0</v>
      </c>
      <c r="AE512">
        <f t="shared" si="68"/>
        <v>0</v>
      </c>
      <c r="AF512">
        <f t="shared" si="69"/>
        <v>0</v>
      </c>
      <c r="AG512">
        <f t="shared" si="70"/>
        <v>0</v>
      </c>
      <c r="AI512">
        <f t="shared" si="71"/>
        <v>6888.32</v>
      </c>
    </row>
    <row r="513" spans="2:35" x14ac:dyDescent="0.25">
      <c r="B513" s="1">
        <v>21057</v>
      </c>
      <c r="C513" s="1" t="s">
        <v>637</v>
      </c>
      <c r="D513" s="1" t="s">
        <v>31</v>
      </c>
      <c r="E513" s="1" t="s">
        <v>535</v>
      </c>
      <c r="F513" s="1" t="s">
        <v>106</v>
      </c>
      <c r="G513" s="13">
        <v>0</v>
      </c>
      <c r="H513" s="1">
        <v>0</v>
      </c>
      <c r="J513" s="1">
        <v>3647.08</v>
      </c>
      <c r="K513" s="1">
        <v>2639</v>
      </c>
      <c r="L513" s="1">
        <v>0</v>
      </c>
      <c r="M513" s="1">
        <v>6702.6600000000017</v>
      </c>
      <c r="N513" s="1">
        <v>0</v>
      </c>
      <c r="O513" s="1">
        <v>0</v>
      </c>
      <c r="P513" s="1">
        <v>0</v>
      </c>
      <c r="Q513" s="1">
        <v>2638.26</v>
      </c>
      <c r="R513" s="1">
        <v>0</v>
      </c>
      <c r="S513" s="1">
        <v>0</v>
      </c>
      <c r="T513" s="1">
        <v>0</v>
      </c>
      <c r="U513" s="1">
        <v>2407.87</v>
      </c>
      <c r="W513" s="14" cm="1">
        <f t="array" ref="W513">INDEX(J513:U513, 1, MONTH($W$1))</f>
        <v>2407.87</v>
      </c>
      <c r="X513" s="14" cm="1">
        <f t="array" ref="X513">SUMPRODUCT((J513:U513) *(($J$1:$U$1)&lt;=$X$1))</f>
        <v>18034.870000000003</v>
      </c>
      <c r="Y513">
        <f t="shared" si="63"/>
        <v>1</v>
      </c>
      <c r="Z513">
        <f t="shared" si="63"/>
        <v>1</v>
      </c>
      <c r="AA513">
        <f t="shared" si="64"/>
        <v>0</v>
      </c>
      <c r="AB513" s="8">
        <f t="shared" si="65"/>
        <v>1</v>
      </c>
      <c r="AC513">
        <f t="shared" si="66"/>
        <v>18034.870000000003</v>
      </c>
      <c r="AD513">
        <f t="shared" si="67"/>
        <v>0</v>
      </c>
      <c r="AE513">
        <f t="shared" si="68"/>
        <v>0</v>
      </c>
      <c r="AF513">
        <f t="shared" si="69"/>
        <v>0</v>
      </c>
      <c r="AG513">
        <f t="shared" si="70"/>
        <v>0</v>
      </c>
      <c r="AI513">
        <f t="shared" si="71"/>
        <v>18034.870000000003</v>
      </c>
    </row>
    <row r="514" spans="2:35" x14ac:dyDescent="0.25">
      <c r="B514" s="1">
        <v>21058</v>
      </c>
      <c r="C514" s="1" t="s">
        <v>638</v>
      </c>
      <c r="D514" s="1" t="s">
        <v>31</v>
      </c>
      <c r="E514" s="1" t="s">
        <v>535</v>
      </c>
      <c r="F514" s="1" t="s">
        <v>106</v>
      </c>
      <c r="G514" s="13">
        <v>0</v>
      </c>
      <c r="H514" s="1">
        <v>2018</v>
      </c>
      <c r="J514" s="1">
        <v>0</v>
      </c>
      <c r="K514" s="1">
        <v>569.93999999999994</v>
      </c>
      <c r="L514" s="1">
        <v>0</v>
      </c>
      <c r="M514" s="1">
        <v>0</v>
      </c>
      <c r="N514" s="1">
        <v>0</v>
      </c>
      <c r="O514" s="1">
        <v>573.52</v>
      </c>
      <c r="P514" s="1">
        <v>0</v>
      </c>
      <c r="Q514" s="1">
        <v>0</v>
      </c>
      <c r="R514" s="1">
        <v>0</v>
      </c>
      <c r="S514" s="1">
        <v>0</v>
      </c>
      <c r="T514" s="1">
        <v>485.57</v>
      </c>
      <c r="U514" s="1">
        <v>0</v>
      </c>
      <c r="W514" s="14" cm="1">
        <f t="array" ref="W514">INDEX(J514:U514, 1, MONTH($W$1))</f>
        <v>0</v>
      </c>
      <c r="X514" s="14" cm="1">
        <f t="array" ref="X514">SUMPRODUCT((J514:U514) *(($J$1:$U$1)&lt;=$X$1))</f>
        <v>1629.03</v>
      </c>
      <c r="Y514">
        <f t="shared" si="63"/>
        <v>0</v>
      </c>
      <c r="Z514">
        <f t="shared" si="63"/>
        <v>1</v>
      </c>
      <c r="AA514">
        <f t="shared" si="64"/>
        <v>0</v>
      </c>
      <c r="AB514" s="8">
        <f t="shared" si="65"/>
        <v>0</v>
      </c>
      <c r="AC514">
        <f t="shared" si="66"/>
        <v>0</v>
      </c>
      <c r="AD514">
        <f t="shared" si="67"/>
        <v>0</v>
      </c>
      <c r="AE514">
        <f t="shared" si="68"/>
        <v>0</v>
      </c>
      <c r="AF514">
        <f t="shared" si="69"/>
        <v>0</v>
      </c>
      <c r="AG514">
        <f t="shared" si="70"/>
        <v>0</v>
      </c>
      <c r="AI514">
        <f t="shared" si="71"/>
        <v>1629.03</v>
      </c>
    </row>
    <row r="515" spans="2:35" x14ac:dyDescent="0.25">
      <c r="B515" s="1">
        <v>21059</v>
      </c>
      <c r="C515" s="1" t="s">
        <v>456</v>
      </c>
      <c r="D515" s="1" t="s">
        <v>31</v>
      </c>
      <c r="E515" s="1" t="s">
        <v>535</v>
      </c>
      <c r="F515" s="1" t="s">
        <v>106</v>
      </c>
      <c r="G515" s="13">
        <v>0</v>
      </c>
      <c r="H515" s="1">
        <v>0</v>
      </c>
      <c r="J515" s="1">
        <v>761.08999999999992</v>
      </c>
      <c r="K515" s="1">
        <v>2323.2599999999998</v>
      </c>
      <c r="L515" s="1">
        <v>676.81999999999994</v>
      </c>
      <c r="M515" s="1">
        <v>1015.11</v>
      </c>
      <c r="N515" s="1">
        <v>0</v>
      </c>
      <c r="O515" s="1">
        <v>1708.0700000000002</v>
      </c>
      <c r="P515" s="1">
        <v>1680.6400000000003</v>
      </c>
      <c r="Q515" s="1">
        <v>1836.27</v>
      </c>
      <c r="R515" s="1">
        <v>919.87</v>
      </c>
      <c r="S515" s="1">
        <v>1476.55</v>
      </c>
      <c r="T515" s="1">
        <v>473.13</v>
      </c>
      <c r="U515" s="1">
        <v>-708.39</v>
      </c>
      <c r="W515" s="14" cm="1">
        <f t="array" ref="W515">INDEX(J515:U515, 1, MONTH($W$1))</f>
        <v>-708.39</v>
      </c>
      <c r="X515" s="14" cm="1">
        <f t="array" ref="X515">SUMPRODUCT((J515:U515) *(($J$1:$U$1)&lt;=$X$1))</f>
        <v>12162.419999999998</v>
      </c>
      <c r="Y515">
        <f t="shared" si="63"/>
        <v>0</v>
      </c>
      <c r="Z515">
        <f t="shared" si="63"/>
        <v>1</v>
      </c>
      <c r="AA515">
        <f t="shared" si="64"/>
        <v>0</v>
      </c>
      <c r="AB515" s="8">
        <f t="shared" si="65"/>
        <v>1</v>
      </c>
      <c r="AC515">
        <f t="shared" si="66"/>
        <v>12162.419999999998</v>
      </c>
      <c r="AD515">
        <f t="shared" si="67"/>
        <v>0</v>
      </c>
      <c r="AE515">
        <f t="shared" si="68"/>
        <v>0</v>
      </c>
      <c r="AF515">
        <f t="shared" si="69"/>
        <v>0</v>
      </c>
      <c r="AG515">
        <f t="shared" si="70"/>
        <v>0</v>
      </c>
      <c r="AI515">
        <f t="shared" si="71"/>
        <v>12162.419999999998</v>
      </c>
    </row>
    <row r="516" spans="2:35" x14ac:dyDescent="0.25">
      <c r="B516" s="1">
        <v>21061</v>
      </c>
      <c r="C516" s="1" t="s">
        <v>435</v>
      </c>
      <c r="D516" s="1" t="s">
        <v>31</v>
      </c>
      <c r="E516" s="1" t="s">
        <v>535</v>
      </c>
      <c r="F516" s="1" t="s">
        <v>106</v>
      </c>
      <c r="G516" s="13">
        <v>0</v>
      </c>
      <c r="H516" s="1">
        <v>0</v>
      </c>
      <c r="J516" s="1">
        <v>0</v>
      </c>
      <c r="K516" s="1">
        <v>3488.1299999999987</v>
      </c>
      <c r="L516" s="1">
        <v>3071.9000000000005</v>
      </c>
      <c r="M516" s="1">
        <v>2121.2299999999996</v>
      </c>
      <c r="N516" s="1">
        <v>5399.7700000000013</v>
      </c>
      <c r="O516" s="1">
        <v>1693.19</v>
      </c>
      <c r="P516" s="1">
        <v>401.16999999999996</v>
      </c>
      <c r="Q516" s="1">
        <v>1095.82</v>
      </c>
      <c r="R516" s="1">
        <v>1445.5900000000001</v>
      </c>
      <c r="S516" s="1">
        <v>0</v>
      </c>
      <c r="T516" s="1">
        <v>1369.6000000000001</v>
      </c>
      <c r="U516" s="1">
        <v>1195.6600000000001</v>
      </c>
      <c r="W516" s="14" cm="1">
        <f t="array" ref="W516">INDEX(J516:U516, 1, MONTH($W$1))</f>
        <v>1195.6600000000001</v>
      </c>
      <c r="X516" s="14" cm="1">
        <f t="array" ref="X516">SUMPRODUCT((J516:U516) *(($J$1:$U$1)&lt;=$X$1))</f>
        <v>21282.059999999998</v>
      </c>
      <c r="Y516">
        <f t="shared" ref="Y516:Z579" si="72">IF(W516&gt;0, 1, 0)</f>
        <v>1</v>
      </c>
      <c r="Z516">
        <f t="shared" si="72"/>
        <v>1</v>
      </c>
      <c r="AA516">
        <f t="shared" ref="AA516:AA579" si="73">IF(I516="Yes", 1, 0)</f>
        <v>0</v>
      </c>
      <c r="AB516" s="8">
        <f t="shared" ref="AB516:AB579" si="74">COUNTIF(J516, "&gt;0")</f>
        <v>0</v>
      </c>
      <c r="AC516">
        <f t="shared" ref="AC516:AC579" si="75">IFERROR(X516/AB516, 0)</f>
        <v>0</v>
      </c>
      <c r="AD516">
        <f t="shared" ref="AD516:AD579" si="76">IF(G516=$W$1, 1, 0)</f>
        <v>0</v>
      </c>
      <c r="AE516">
        <f t="shared" ref="AE516:AE579" si="77">IF(G516=$W$1, W516, 0)</f>
        <v>0</v>
      </c>
      <c r="AF516">
        <f t="shared" ref="AF516:AF579" si="78">IF(AND(H516=2022, G516&lt;=$W$1, X516&gt;0), 1, 0)</f>
        <v>0</v>
      </c>
      <c r="AG516">
        <f t="shared" ref="AG516:AG579" si="79">IF(AND(H516=2022, G516&lt;=$W$1), X516, 0)</f>
        <v>0</v>
      </c>
      <c r="AI516">
        <f t="shared" ref="AI516:AI579" si="80">SUM(J516:U516)</f>
        <v>21282.059999999998</v>
      </c>
    </row>
    <row r="517" spans="2:35" x14ac:dyDescent="0.25">
      <c r="B517" s="1">
        <v>21063</v>
      </c>
      <c r="C517" s="1" t="s">
        <v>436</v>
      </c>
      <c r="D517" s="1" t="s">
        <v>31</v>
      </c>
      <c r="E517" s="1" t="s">
        <v>748</v>
      </c>
      <c r="F517" s="1" t="s">
        <v>21</v>
      </c>
      <c r="G517" s="13">
        <v>0</v>
      </c>
      <c r="H517" s="1">
        <v>0</v>
      </c>
      <c r="J517" s="1">
        <v>0</v>
      </c>
      <c r="K517" s="1">
        <v>0</v>
      </c>
      <c r="L517" s="1">
        <v>0</v>
      </c>
      <c r="M517" s="1">
        <v>1714.64</v>
      </c>
      <c r="N517" s="1">
        <v>-485.86000000000007</v>
      </c>
      <c r="O517" s="1">
        <v>721.75</v>
      </c>
      <c r="P517" s="1">
        <v>0</v>
      </c>
      <c r="Q517" s="1">
        <v>335.48</v>
      </c>
      <c r="R517" s="1">
        <v>648.80000000000007</v>
      </c>
      <c r="S517" s="1">
        <v>0</v>
      </c>
      <c r="T517" s="1">
        <v>1081.21</v>
      </c>
      <c r="U517" s="1">
        <v>1065.0999999999999</v>
      </c>
      <c r="W517" s="14" cm="1">
        <f t="array" ref="W517">INDEX(J517:U517, 1, MONTH($W$1))</f>
        <v>1065.0999999999999</v>
      </c>
      <c r="X517" s="14" cm="1">
        <f t="array" ref="X517">SUMPRODUCT((J517:U517) *(($J$1:$U$1)&lt;=$X$1))</f>
        <v>5081.1200000000008</v>
      </c>
      <c r="Y517">
        <f t="shared" si="72"/>
        <v>1</v>
      </c>
      <c r="Z517">
        <f t="shared" si="72"/>
        <v>1</v>
      </c>
      <c r="AA517">
        <f t="shared" si="73"/>
        <v>0</v>
      </c>
      <c r="AB517" s="8">
        <f t="shared" si="74"/>
        <v>0</v>
      </c>
      <c r="AC517">
        <f t="shared" si="75"/>
        <v>0</v>
      </c>
      <c r="AD517">
        <f t="shared" si="76"/>
        <v>0</v>
      </c>
      <c r="AE517">
        <f t="shared" si="77"/>
        <v>0</v>
      </c>
      <c r="AF517">
        <f t="shared" si="78"/>
        <v>0</v>
      </c>
      <c r="AG517">
        <f t="shared" si="79"/>
        <v>0</v>
      </c>
      <c r="AI517">
        <f t="shared" si="80"/>
        <v>5081.1200000000008</v>
      </c>
    </row>
    <row r="518" spans="2:35" x14ac:dyDescent="0.25">
      <c r="B518" s="1">
        <v>21064</v>
      </c>
      <c r="C518" s="1" t="s">
        <v>429</v>
      </c>
      <c r="D518" s="1" t="s">
        <v>31</v>
      </c>
      <c r="E518" s="1" t="s">
        <v>620</v>
      </c>
      <c r="F518" s="1" t="s">
        <v>620</v>
      </c>
      <c r="G518" s="13">
        <v>0</v>
      </c>
      <c r="H518" s="1">
        <v>0</v>
      </c>
      <c r="J518" s="1">
        <v>0</v>
      </c>
      <c r="K518" s="1">
        <v>3476.88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9366.8199999999979</v>
      </c>
      <c r="W518" s="14" cm="1">
        <f t="array" ref="W518">INDEX(J518:U518, 1, MONTH($W$1))</f>
        <v>9366.8199999999979</v>
      </c>
      <c r="X518" s="14" cm="1">
        <f t="array" ref="X518">SUMPRODUCT((J518:U518) *(($J$1:$U$1)&lt;=$X$1))</f>
        <v>12843.699999999997</v>
      </c>
      <c r="Y518">
        <f t="shared" si="72"/>
        <v>1</v>
      </c>
      <c r="Z518">
        <f t="shared" si="72"/>
        <v>1</v>
      </c>
      <c r="AA518">
        <f t="shared" si="73"/>
        <v>0</v>
      </c>
      <c r="AB518" s="8">
        <f t="shared" si="74"/>
        <v>0</v>
      </c>
      <c r="AC518">
        <f t="shared" si="75"/>
        <v>0</v>
      </c>
      <c r="AD518">
        <f t="shared" si="76"/>
        <v>0</v>
      </c>
      <c r="AE518">
        <f t="shared" si="77"/>
        <v>0</v>
      </c>
      <c r="AF518">
        <f t="shared" si="78"/>
        <v>0</v>
      </c>
      <c r="AG518">
        <f t="shared" si="79"/>
        <v>0</v>
      </c>
      <c r="AI518">
        <f t="shared" si="80"/>
        <v>12843.699999999997</v>
      </c>
    </row>
    <row r="519" spans="2:35" x14ac:dyDescent="0.25">
      <c r="B519" s="1">
        <v>21066</v>
      </c>
      <c r="C519" s="1" t="s">
        <v>439</v>
      </c>
      <c r="D519" s="1" t="s">
        <v>31</v>
      </c>
      <c r="E519" s="1" t="s">
        <v>535</v>
      </c>
      <c r="F519" s="1" t="s">
        <v>106</v>
      </c>
      <c r="G519" s="13">
        <v>0</v>
      </c>
      <c r="H519" s="1">
        <v>0</v>
      </c>
      <c r="J519" s="1">
        <v>1988.19</v>
      </c>
      <c r="K519" s="1">
        <v>1531.45</v>
      </c>
      <c r="L519" s="1">
        <v>184</v>
      </c>
      <c r="M519" s="1">
        <v>1175.08</v>
      </c>
      <c r="N519" s="1">
        <v>4232.329999999999</v>
      </c>
      <c r="O519" s="1">
        <v>2025.27</v>
      </c>
      <c r="P519" s="1">
        <v>2041.68</v>
      </c>
      <c r="Q519" s="1">
        <v>1838.18</v>
      </c>
      <c r="R519" s="1">
        <v>2055.8599999999997</v>
      </c>
      <c r="S519" s="1">
        <v>1664.12</v>
      </c>
      <c r="T519" s="1">
        <v>3756.7200000000003</v>
      </c>
      <c r="U519" s="1">
        <v>568</v>
      </c>
      <c r="W519" s="14" cm="1">
        <f t="array" ref="W519">INDEX(J519:U519, 1, MONTH($W$1))</f>
        <v>568</v>
      </c>
      <c r="X519" s="14" cm="1">
        <f t="array" ref="X519">SUMPRODUCT((J519:U519) *(($J$1:$U$1)&lt;=$X$1))</f>
        <v>23060.880000000001</v>
      </c>
      <c r="Y519">
        <f t="shared" si="72"/>
        <v>1</v>
      </c>
      <c r="Z519">
        <f t="shared" si="72"/>
        <v>1</v>
      </c>
      <c r="AA519">
        <f t="shared" si="73"/>
        <v>0</v>
      </c>
      <c r="AB519" s="8">
        <f t="shared" si="74"/>
        <v>1</v>
      </c>
      <c r="AC519">
        <f t="shared" si="75"/>
        <v>23060.880000000001</v>
      </c>
      <c r="AD519">
        <f t="shared" si="76"/>
        <v>0</v>
      </c>
      <c r="AE519">
        <f t="shared" si="77"/>
        <v>0</v>
      </c>
      <c r="AF519">
        <f t="shared" si="78"/>
        <v>0</v>
      </c>
      <c r="AG519">
        <f t="shared" si="79"/>
        <v>0</v>
      </c>
      <c r="AI519">
        <f t="shared" si="80"/>
        <v>23060.880000000001</v>
      </c>
    </row>
    <row r="520" spans="2:35" x14ac:dyDescent="0.25">
      <c r="B520" s="1">
        <v>21067</v>
      </c>
      <c r="C520" s="1" t="s">
        <v>639</v>
      </c>
      <c r="D520" s="1" t="s">
        <v>31</v>
      </c>
      <c r="E520" s="1" t="s">
        <v>535</v>
      </c>
      <c r="F520" s="1" t="s">
        <v>106</v>
      </c>
      <c r="G520" s="13">
        <v>0</v>
      </c>
      <c r="H520" s="1">
        <v>0</v>
      </c>
      <c r="J520" s="1">
        <v>0</v>
      </c>
      <c r="K520" s="1">
        <v>0</v>
      </c>
      <c r="L520" s="1">
        <v>764.6400000000001</v>
      </c>
      <c r="M520" s="1">
        <v>0</v>
      </c>
      <c r="N520" s="1">
        <v>0</v>
      </c>
      <c r="O520" s="1">
        <v>0</v>
      </c>
      <c r="P520" s="1">
        <v>0</v>
      </c>
      <c r="Q520" s="1">
        <v>1656.6799999999998</v>
      </c>
      <c r="R520" s="1">
        <v>0</v>
      </c>
      <c r="S520" s="1">
        <v>0</v>
      </c>
      <c r="T520" s="1">
        <v>1325.78</v>
      </c>
      <c r="U520" s="1">
        <v>0</v>
      </c>
      <c r="W520" s="14" cm="1">
        <f t="array" ref="W520">INDEX(J520:U520, 1, MONTH($W$1))</f>
        <v>0</v>
      </c>
      <c r="X520" s="14" cm="1">
        <f t="array" ref="X520">SUMPRODUCT((J520:U520) *(($J$1:$U$1)&lt;=$X$1))</f>
        <v>3747.0999999999995</v>
      </c>
      <c r="Y520">
        <f t="shared" si="72"/>
        <v>0</v>
      </c>
      <c r="Z520">
        <f t="shared" si="72"/>
        <v>1</v>
      </c>
      <c r="AA520">
        <f t="shared" si="73"/>
        <v>0</v>
      </c>
      <c r="AB520" s="8">
        <f t="shared" si="74"/>
        <v>0</v>
      </c>
      <c r="AC520">
        <f t="shared" si="75"/>
        <v>0</v>
      </c>
      <c r="AD520">
        <f t="shared" si="76"/>
        <v>0</v>
      </c>
      <c r="AE520">
        <f t="shared" si="77"/>
        <v>0</v>
      </c>
      <c r="AF520">
        <f t="shared" si="78"/>
        <v>0</v>
      </c>
      <c r="AG520">
        <f t="shared" si="79"/>
        <v>0</v>
      </c>
      <c r="AI520">
        <f t="shared" si="80"/>
        <v>3747.0999999999995</v>
      </c>
    </row>
    <row r="521" spans="2:35" x14ac:dyDescent="0.25">
      <c r="B521" s="1">
        <v>21068</v>
      </c>
      <c r="C521" s="1" t="s">
        <v>430</v>
      </c>
      <c r="D521" s="1" t="s">
        <v>31</v>
      </c>
      <c r="E521" s="1" t="s">
        <v>620</v>
      </c>
      <c r="F521" s="1" t="s">
        <v>620</v>
      </c>
      <c r="G521" s="13">
        <v>0</v>
      </c>
      <c r="H521" s="1">
        <v>0</v>
      </c>
      <c r="J521" s="1">
        <v>0</v>
      </c>
      <c r="K521" s="1">
        <v>0</v>
      </c>
      <c r="L521" s="1">
        <v>2901.56</v>
      </c>
      <c r="M521" s="1">
        <v>0</v>
      </c>
      <c r="N521" s="1">
        <v>1777.86</v>
      </c>
      <c r="O521" s="1">
        <v>2011.7600000000002</v>
      </c>
      <c r="P521" s="1">
        <v>2412.9399999999996</v>
      </c>
      <c r="Q521" s="1">
        <v>8570.1199999999972</v>
      </c>
      <c r="R521" s="1">
        <v>4459.6600000000008</v>
      </c>
      <c r="S521" s="1">
        <v>5108.6800000000012</v>
      </c>
      <c r="T521" s="1">
        <v>0</v>
      </c>
      <c r="U521" s="1">
        <v>0</v>
      </c>
      <c r="W521" s="14" cm="1">
        <f t="array" ref="W521">INDEX(J521:U521, 1, MONTH($W$1))</f>
        <v>0</v>
      </c>
      <c r="X521" s="14" cm="1">
        <f t="array" ref="X521">SUMPRODUCT((J521:U521) *(($J$1:$U$1)&lt;=$X$1))</f>
        <v>27242.579999999998</v>
      </c>
      <c r="Y521">
        <f t="shared" si="72"/>
        <v>0</v>
      </c>
      <c r="Z521">
        <f t="shared" si="72"/>
        <v>1</v>
      </c>
      <c r="AA521">
        <f t="shared" si="73"/>
        <v>0</v>
      </c>
      <c r="AB521" s="8">
        <f t="shared" si="74"/>
        <v>0</v>
      </c>
      <c r="AC521">
        <f t="shared" si="75"/>
        <v>0</v>
      </c>
      <c r="AD521">
        <f t="shared" si="76"/>
        <v>0</v>
      </c>
      <c r="AE521">
        <f t="shared" si="77"/>
        <v>0</v>
      </c>
      <c r="AF521">
        <f t="shared" si="78"/>
        <v>0</v>
      </c>
      <c r="AG521">
        <f t="shared" si="79"/>
        <v>0</v>
      </c>
      <c r="AI521">
        <f t="shared" si="80"/>
        <v>27242.579999999998</v>
      </c>
    </row>
    <row r="522" spans="2:35" x14ac:dyDescent="0.25">
      <c r="B522" s="1">
        <v>21069</v>
      </c>
      <c r="C522" s="1" t="s">
        <v>437</v>
      </c>
      <c r="D522" s="1" t="s">
        <v>31</v>
      </c>
      <c r="E522" s="1" t="s">
        <v>535</v>
      </c>
      <c r="F522" s="1" t="s">
        <v>106</v>
      </c>
      <c r="G522" s="13">
        <v>0</v>
      </c>
      <c r="H522" s="1">
        <v>0</v>
      </c>
      <c r="J522" s="1">
        <v>4180.4799999999996</v>
      </c>
      <c r="K522" s="1">
        <v>1153.5999999999999</v>
      </c>
      <c r="L522" s="1">
        <v>2859.4500000000003</v>
      </c>
      <c r="M522" s="1">
        <v>242.07</v>
      </c>
      <c r="N522" s="1">
        <v>3612.2200000000003</v>
      </c>
      <c r="O522" s="1">
        <v>2257.61</v>
      </c>
      <c r="P522" s="1">
        <v>2175.71</v>
      </c>
      <c r="Q522" s="1">
        <v>1647.8100000000002</v>
      </c>
      <c r="R522" s="1">
        <v>1790.3700000000003</v>
      </c>
      <c r="S522" s="1">
        <v>1005.1399999999999</v>
      </c>
      <c r="T522" s="1">
        <v>6515.9099999999989</v>
      </c>
      <c r="U522" s="1">
        <v>171.18999999999997</v>
      </c>
      <c r="W522" s="14" cm="1">
        <f t="array" ref="W522">INDEX(J522:U522, 1, MONTH($W$1))</f>
        <v>171.18999999999997</v>
      </c>
      <c r="X522" s="14" cm="1">
        <f t="array" ref="X522">SUMPRODUCT((J522:U522) *(($J$1:$U$1)&lt;=$X$1))</f>
        <v>27611.559999999998</v>
      </c>
      <c r="Y522">
        <f t="shared" si="72"/>
        <v>1</v>
      </c>
      <c r="Z522">
        <f t="shared" si="72"/>
        <v>1</v>
      </c>
      <c r="AA522">
        <f t="shared" si="73"/>
        <v>0</v>
      </c>
      <c r="AB522" s="8">
        <f t="shared" si="74"/>
        <v>1</v>
      </c>
      <c r="AC522">
        <f t="shared" si="75"/>
        <v>27611.559999999998</v>
      </c>
      <c r="AD522">
        <f t="shared" si="76"/>
        <v>0</v>
      </c>
      <c r="AE522">
        <f t="shared" si="77"/>
        <v>0</v>
      </c>
      <c r="AF522">
        <f t="shared" si="78"/>
        <v>0</v>
      </c>
      <c r="AG522">
        <f t="shared" si="79"/>
        <v>0</v>
      </c>
      <c r="AI522">
        <f t="shared" si="80"/>
        <v>27611.559999999998</v>
      </c>
    </row>
    <row r="523" spans="2:35" x14ac:dyDescent="0.25">
      <c r="B523" s="1">
        <v>21072</v>
      </c>
      <c r="C523" s="1" t="s">
        <v>458</v>
      </c>
      <c r="D523" s="1" t="s">
        <v>31</v>
      </c>
      <c r="E523" s="1" t="s">
        <v>535</v>
      </c>
      <c r="F523" s="1" t="s">
        <v>106</v>
      </c>
      <c r="G523" s="13">
        <v>0</v>
      </c>
      <c r="H523" s="1">
        <v>0</v>
      </c>
      <c r="J523" s="1">
        <v>0</v>
      </c>
      <c r="K523" s="1">
        <v>996.9</v>
      </c>
      <c r="L523" s="1">
        <v>645.30999999999995</v>
      </c>
      <c r="M523" s="1">
        <v>1315.3400000000001</v>
      </c>
      <c r="N523" s="1">
        <v>2262.98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2738.9400000000005</v>
      </c>
      <c r="U523" s="1">
        <v>103.2</v>
      </c>
      <c r="W523" s="14" cm="1">
        <f t="array" ref="W523">INDEX(J523:U523, 1, MONTH($W$1))</f>
        <v>103.2</v>
      </c>
      <c r="X523" s="14" cm="1">
        <f t="array" ref="X523">SUMPRODUCT((J523:U523) *(($J$1:$U$1)&lt;=$X$1))</f>
        <v>8062.670000000001</v>
      </c>
      <c r="Y523">
        <f t="shared" si="72"/>
        <v>1</v>
      </c>
      <c r="Z523">
        <f t="shared" si="72"/>
        <v>1</v>
      </c>
      <c r="AA523">
        <f t="shared" si="73"/>
        <v>0</v>
      </c>
      <c r="AB523" s="8">
        <f t="shared" si="74"/>
        <v>0</v>
      </c>
      <c r="AC523">
        <f t="shared" si="75"/>
        <v>0</v>
      </c>
      <c r="AD523">
        <f t="shared" si="76"/>
        <v>0</v>
      </c>
      <c r="AE523">
        <f t="shared" si="77"/>
        <v>0</v>
      </c>
      <c r="AF523">
        <f t="shared" si="78"/>
        <v>0</v>
      </c>
      <c r="AG523">
        <f t="shared" si="79"/>
        <v>0</v>
      </c>
      <c r="AI523">
        <f t="shared" si="80"/>
        <v>8062.670000000001</v>
      </c>
    </row>
    <row r="524" spans="2:35" x14ac:dyDescent="0.25">
      <c r="B524" s="1">
        <v>21073</v>
      </c>
      <c r="C524" s="1" t="s">
        <v>878</v>
      </c>
      <c r="D524" s="1" t="s">
        <v>31</v>
      </c>
      <c r="E524" s="1" t="s">
        <v>535</v>
      </c>
      <c r="F524" s="1" t="s">
        <v>106</v>
      </c>
      <c r="G524" s="13">
        <v>0</v>
      </c>
      <c r="H524" s="1">
        <v>2017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W524" s="14" cm="1">
        <f t="array" ref="W524">INDEX(J524:U524, 1, MONTH($W$1))</f>
        <v>0</v>
      </c>
      <c r="X524" s="14" cm="1">
        <f t="array" ref="X524">SUMPRODUCT((J524:U524) *(($J$1:$U$1)&lt;=$X$1))</f>
        <v>0</v>
      </c>
      <c r="Y524">
        <f t="shared" si="72"/>
        <v>0</v>
      </c>
      <c r="Z524">
        <f t="shared" si="72"/>
        <v>0</v>
      </c>
      <c r="AA524">
        <f t="shared" si="73"/>
        <v>0</v>
      </c>
      <c r="AB524" s="8">
        <f t="shared" si="74"/>
        <v>0</v>
      </c>
      <c r="AC524">
        <f t="shared" si="75"/>
        <v>0</v>
      </c>
      <c r="AD524">
        <f t="shared" si="76"/>
        <v>0</v>
      </c>
      <c r="AE524">
        <f t="shared" si="77"/>
        <v>0</v>
      </c>
      <c r="AF524">
        <f t="shared" si="78"/>
        <v>0</v>
      </c>
      <c r="AG524">
        <f t="shared" si="79"/>
        <v>0</v>
      </c>
      <c r="AI524">
        <f t="shared" si="80"/>
        <v>0</v>
      </c>
    </row>
    <row r="525" spans="2:35" x14ac:dyDescent="0.25">
      <c r="B525" s="1">
        <v>21074</v>
      </c>
      <c r="C525" s="1" t="s">
        <v>438</v>
      </c>
      <c r="D525" s="1" t="s">
        <v>31</v>
      </c>
      <c r="E525" s="1" t="s">
        <v>535</v>
      </c>
      <c r="F525" s="1" t="s">
        <v>106</v>
      </c>
      <c r="G525" s="13">
        <v>0</v>
      </c>
      <c r="H525" s="1">
        <v>2017</v>
      </c>
      <c r="J525" s="1">
        <v>1453.8700000000001</v>
      </c>
      <c r="K525" s="1">
        <v>0</v>
      </c>
      <c r="L525" s="1">
        <v>5547.4000000000005</v>
      </c>
      <c r="M525" s="1">
        <v>3392.62</v>
      </c>
      <c r="N525" s="1">
        <v>0</v>
      </c>
      <c r="O525" s="1">
        <v>0</v>
      </c>
      <c r="P525" s="1">
        <v>0</v>
      </c>
      <c r="Q525" s="1">
        <v>4529.55</v>
      </c>
      <c r="R525" s="1">
        <v>0</v>
      </c>
      <c r="S525" s="1">
        <v>0</v>
      </c>
      <c r="T525" s="1">
        <v>3073.57</v>
      </c>
      <c r="U525" s="1">
        <v>-913.38</v>
      </c>
      <c r="W525" s="14" cm="1">
        <f t="array" ref="W525">INDEX(J525:U525, 1, MONTH($W$1))</f>
        <v>-913.38</v>
      </c>
      <c r="X525" s="14" cm="1">
        <f t="array" ref="X525">SUMPRODUCT((J525:U525) *(($J$1:$U$1)&lt;=$X$1))</f>
        <v>17083.629999999997</v>
      </c>
      <c r="Y525">
        <f t="shared" si="72"/>
        <v>0</v>
      </c>
      <c r="Z525">
        <f t="shared" si="72"/>
        <v>1</v>
      </c>
      <c r="AA525">
        <f t="shared" si="73"/>
        <v>0</v>
      </c>
      <c r="AB525" s="8">
        <f t="shared" si="74"/>
        <v>1</v>
      </c>
      <c r="AC525">
        <f t="shared" si="75"/>
        <v>17083.629999999997</v>
      </c>
      <c r="AD525">
        <f t="shared" si="76"/>
        <v>0</v>
      </c>
      <c r="AE525">
        <f t="shared" si="77"/>
        <v>0</v>
      </c>
      <c r="AF525">
        <f t="shared" si="78"/>
        <v>0</v>
      </c>
      <c r="AG525">
        <f t="shared" si="79"/>
        <v>0</v>
      </c>
      <c r="AI525">
        <f t="shared" si="80"/>
        <v>17083.629999999997</v>
      </c>
    </row>
    <row r="526" spans="2:35" x14ac:dyDescent="0.25">
      <c r="B526" s="1">
        <v>21075</v>
      </c>
      <c r="C526" s="1" t="s">
        <v>457</v>
      </c>
      <c r="D526" s="1" t="s">
        <v>31</v>
      </c>
      <c r="E526" s="1" t="s">
        <v>535</v>
      </c>
      <c r="F526" s="1" t="s">
        <v>106</v>
      </c>
      <c r="G526" s="13">
        <v>0</v>
      </c>
      <c r="H526" s="1">
        <v>2017</v>
      </c>
      <c r="J526" s="1">
        <v>631.72</v>
      </c>
      <c r="K526" s="1">
        <v>0</v>
      </c>
      <c r="L526" s="1">
        <v>0</v>
      </c>
      <c r="M526" s="1">
        <v>0</v>
      </c>
      <c r="N526" s="1">
        <v>5059.66</v>
      </c>
      <c r="O526" s="1">
        <v>3320.41</v>
      </c>
      <c r="P526" s="1">
        <v>0</v>
      </c>
      <c r="Q526" s="1">
        <v>3339.98</v>
      </c>
      <c r="R526" s="1">
        <v>0</v>
      </c>
      <c r="S526" s="1">
        <v>0</v>
      </c>
      <c r="T526" s="1">
        <v>3052.53</v>
      </c>
      <c r="U526" s="1">
        <v>0</v>
      </c>
      <c r="W526" s="14" cm="1">
        <f t="array" ref="W526">INDEX(J526:U526, 1, MONTH($W$1))</f>
        <v>0</v>
      </c>
      <c r="X526" s="14" cm="1">
        <f t="array" ref="X526">SUMPRODUCT((J526:U526) *(($J$1:$U$1)&lt;=$X$1))</f>
        <v>15404.300000000001</v>
      </c>
      <c r="Y526">
        <f t="shared" si="72"/>
        <v>0</v>
      </c>
      <c r="Z526">
        <f t="shared" si="72"/>
        <v>1</v>
      </c>
      <c r="AA526">
        <f t="shared" si="73"/>
        <v>0</v>
      </c>
      <c r="AB526" s="8">
        <f t="shared" si="74"/>
        <v>1</v>
      </c>
      <c r="AC526">
        <f t="shared" si="75"/>
        <v>15404.300000000001</v>
      </c>
      <c r="AD526">
        <f t="shared" si="76"/>
        <v>0</v>
      </c>
      <c r="AE526">
        <f t="shared" si="77"/>
        <v>0</v>
      </c>
      <c r="AF526">
        <f t="shared" si="78"/>
        <v>0</v>
      </c>
      <c r="AG526">
        <f t="shared" si="79"/>
        <v>0</v>
      </c>
      <c r="AI526">
        <f t="shared" si="80"/>
        <v>15404.300000000001</v>
      </c>
    </row>
    <row r="527" spans="2:35" x14ac:dyDescent="0.25">
      <c r="B527" s="1">
        <v>21078</v>
      </c>
      <c r="C527" s="1" t="s">
        <v>431</v>
      </c>
      <c r="D527" s="1" t="s">
        <v>31</v>
      </c>
      <c r="E527" s="1" t="s">
        <v>535</v>
      </c>
      <c r="F527" s="1" t="s">
        <v>106</v>
      </c>
      <c r="G527" s="13">
        <v>0</v>
      </c>
      <c r="H527" s="1">
        <v>2017</v>
      </c>
      <c r="J527" s="1">
        <v>3600.420000000001</v>
      </c>
      <c r="K527" s="1">
        <v>1230.0999999999999</v>
      </c>
      <c r="L527" s="1">
        <v>2110.04</v>
      </c>
      <c r="M527" s="1">
        <v>0</v>
      </c>
      <c r="N527" s="1">
        <v>6320.7200000000012</v>
      </c>
      <c r="O527" s="1">
        <v>0</v>
      </c>
      <c r="P527" s="1">
        <v>0</v>
      </c>
      <c r="Q527" s="1">
        <v>4243.3</v>
      </c>
      <c r="R527" s="1">
        <v>0</v>
      </c>
      <c r="S527" s="1">
        <v>1150</v>
      </c>
      <c r="T527" s="1">
        <v>11884.21</v>
      </c>
      <c r="U527" s="1">
        <v>0</v>
      </c>
      <c r="W527" s="14" cm="1">
        <f t="array" ref="W527">INDEX(J527:U527, 1, MONTH($W$1))</f>
        <v>0</v>
      </c>
      <c r="X527" s="14" cm="1">
        <f t="array" ref="X527">SUMPRODUCT((J527:U527) *(($J$1:$U$1)&lt;=$X$1))</f>
        <v>30538.79</v>
      </c>
      <c r="Y527">
        <f t="shared" si="72"/>
        <v>0</v>
      </c>
      <c r="Z527">
        <f t="shared" si="72"/>
        <v>1</v>
      </c>
      <c r="AA527">
        <f t="shared" si="73"/>
        <v>0</v>
      </c>
      <c r="AB527" s="8">
        <f t="shared" si="74"/>
        <v>1</v>
      </c>
      <c r="AC527">
        <f t="shared" si="75"/>
        <v>30538.79</v>
      </c>
      <c r="AD527">
        <f t="shared" si="76"/>
        <v>0</v>
      </c>
      <c r="AE527">
        <f t="shared" si="77"/>
        <v>0</v>
      </c>
      <c r="AF527">
        <f t="shared" si="78"/>
        <v>0</v>
      </c>
      <c r="AG527">
        <f t="shared" si="79"/>
        <v>0</v>
      </c>
      <c r="AI527">
        <f t="shared" si="80"/>
        <v>30538.79</v>
      </c>
    </row>
    <row r="528" spans="2:35" x14ac:dyDescent="0.25">
      <c r="B528" s="1">
        <v>21081</v>
      </c>
      <c r="C528" s="1" t="s">
        <v>640</v>
      </c>
      <c r="D528" s="1" t="s">
        <v>31</v>
      </c>
      <c r="E528" s="1" t="s">
        <v>535</v>
      </c>
      <c r="F528" s="1" t="s">
        <v>106</v>
      </c>
      <c r="G528" s="13">
        <v>0</v>
      </c>
      <c r="H528" s="1">
        <v>2018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422.13000000000005</v>
      </c>
      <c r="U528" s="1">
        <v>0</v>
      </c>
      <c r="W528" s="14" cm="1">
        <f t="array" ref="W528">INDEX(J528:U528, 1, MONTH($W$1))</f>
        <v>0</v>
      </c>
      <c r="X528" s="14" cm="1">
        <f t="array" ref="X528">SUMPRODUCT((J528:U528) *(($J$1:$U$1)&lt;=$X$1))</f>
        <v>422.13000000000005</v>
      </c>
      <c r="Y528">
        <f t="shared" si="72"/>
        <v>0</v>
      </c>
      <c r="Z528">
        <f t="shared" si="72"/>
        <v>1</v>
      </c>
      <c r="AA528">
        <f t="shared" si="73"/>
        <v>0</v>
      </c>
      <c r="AB528" s="8">
        <f t="shared" si="74"/>
        <v>0</v>
      </c>
      <c r="AC528">
        <f t="shared" si="75"/>
        <v>0</v>
      </c>
      <c r="AD528">
        <f t="shared" si="76"/>
        <v>0</v>
      </c>
      <c r="AE528">
        <f t="shared" si="77"/>
        <v>0</v>
      </c>
      <c r="AF528">
        <f t="shared" si="78"/>
        <v>0</v>
      </c>
      <c r="AG528">
        <f t="shared" si="79"/>
        <v>0</v>
      </c>
      <c r="AI528">
        <f t="shared" si="80"/>
        <v>422.13000000000005</v>
      </c>
    </row>
    <row r="529" spans="2:35" x14ac:dyDescent="0.25">
      <c r="B529" s="1">
        <v>21082</v>
      </c>
      <c r="C529" s="1" t="s">
        <v>879</v>
      </c>
      <c r="D529" s="1" t="s">
        <v>31</v>
      </c>
      <c r="E529" s="1" t="s">
        <v>620</v>
      </c>
      <c r="F529" s="1" t="s">
        <v>620</v>
      </c>
      <c r="G529" s="13">
        <v>0</v>
      </c>
      <c r="H529" s="1">
        <v>2018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W529" s="14" cm="1">
        <f t="array" ref="W529">INDEX(J529:U529, 1, MONTH($W$1))</f>
        <v>0</v>
      </c>
      <c r="X529" s="14" cm="1">
        <f t="array" ref="X529">SUMPRODUCT((J529:U529) *(($J$1:$U$1)&lt;=$X$1))</f>
        <v>0</v>
      </c>
      <c r="Y529">
        <f t="shared" si="72"/>
        <v>0</v>
      </c>
      <c r="Z529">
        <f t="shared" si="72"/>
        <v>0</v>
      </c>
      <c r="AA529">
        <f t="shared" si="73"/>
        <v>0</v>
      </c>
      <c r="AB529" s="8">
        <f t="shared" si="74"/>
        <v>0</v>
      </c>
      <c r="AC529">
        <f t="shared" si="75"/>
        <v>0</v>
      </c>
      <c r="AD529">
        <f t="shared" si="76"/>
        <v>0</v>
      </c>
      <c r="AE529">
        <f t="shared" si="77"/>
        <v>0</v>
      </c>
      <c r="AF529">
        <f t="shared" si="78"/>
        <v>0</v>
      </c>
      <c r="AG529">
        <f t="shared" si="79"/>
        <v>0</v>
      </c>
      <c r="AI529">
        <f t="shared" si="80"/>
        <v>0</v>
      </c>
    </row>
    <row r="530" spans="2:35" x14ac:dyDescent="0.25">
      <c r="B530" s="1">
        <v>21083</v>
      </c>
      <c r="C530" s="1" t="s">
        <v>450</v>
      </c>
      <c r="D530" s="1" t="s">
        <v>31</v>
      </c>
      <c r="E530" s="1" t="s">
        <v>535</v>
      </c>
      <c r="F530" s="1" t="s">
        <v>106</v>
      </c>
      <c r="G530" s="13">
        <v>0</v>
      </c>
      <c r="H530" s="1">
        <v>2020</v>
      </c>
      <c r="J530" s="1">
        <v>0</v>
      </c>
      <c r="K530" s="1">
        <v>504.99000000000007</v>
      </c>
      <c r="L530" s="1">
        <v>0</v>
      </c>
      <c r="M530" s="1">
        <v>1561.85</v>
      </c>
      <c r="N530" s="1">
        <v>0</v>
      </c>
      <c r="O530" s="1">
        <v>506.07</v>
      </c>
      <c r="P530" s="1">
        <v>0</v>
      </c>
      <c r="Q530" s="1">
        <v>1429.8000000000002</v>
      </c>
      <c r="R530" s="1">
        <v>0</v>
      </c>
      <c r="S530" s="1">
        <v>0</v>
      </c>
      <c r="T530" s="1">
        <v>815.76</v>
      </c>
      <c r="U530" s="1">
        <v>1128.0900000000001</v>
      </c>
      <c r="W530" s="14" cm="1">
        <f t="array" ref="W530">INDEX(J530:U530, 1, MONTH($W$1))</f>
        <v>1128.0900000000001</v>
      </c>
      <c r="X530" s="14" cm="1">
        <f t="array" ref="X530">SUMPRODUCT((J530:U530) *(($J$1:$U$1)&lt;=$X$1))</f>
        <v>5946.56</v>
      </c>
      <c r="Y530">
        <f t="shared" si="72"/>
        <v>1</v>
      </c>
      <c r="Z530">
        <f t="shared" si="72"/>
        <v>1</v>
      </c>
      <c r="AA530">
        <f t="shared" si="73"/>
        <v>0</v>
      </c>
      <c r="AB530" s="8">
        <f t="shared" si="74"/>
        <v>0</v>
      </c>
      <c r="AC530">
        <f t="shared" si="75"/>
        <v>0</v>
      </c>
      <c r="AD530">
        <f t="shared" si="76"/>
        <v>0</v>
      </c>
      <c r="AE530">
        <f t="shared" si="77"/>
        <v>0</v>
      </c>
      <c r="AF530">
        <f t="shared" si="78"/>
        <v>0</v>
      </c>
      <c r="AG530">
        <f t="shared" si="79"/>
        <v>0</v>
      </c>
      <c r="AI530">
        <f t="shared" si="80"/>
        <v>5946.56</v>
      </c>
    </row>
    <row r="531" spans="2:35" x14ac:dyDescent="0.25">
      <c r="B531" s="1">
        <v>21084</v>
      </c>
      <c r="C531" s="1" t="s">
        <v>880</v>
      </c>
      <c r="D531" s="1" t="s">
        <v>31</v>
      </c>
      <c r="E531" s="1" t="s">
        <v>535</v>
      </c>
      <c r="F531" s="1" t="s">
        <v>106</v>
      </c>
      <c r="G531" s="13">
        <v>0</v>
      </c>
      <c r="H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W531" s="14" cm="1">
        <f t="array" ref="W531">INDEX(J531:U531, 1, MONTH($W$1))</f>
        <v>0</v>
      </c>
      <c r="X531" s="14" cm="1">
        <f t="array" ref="X531">SUMPRODUCT((J531:U531) *(($J$1:$U$1)&lt;=$X$1))</f>
        <v>0</v>
      </c>
      <c r="Y531">
        <f t="shared" si="72"/>
        <v>0</v>
      </c>
      <c r="Z531">
        <f t="shared" si="72"/>
        <v>0</v>
      </c>
      <c r="AA531">
        <f t="shared" si="73"/>
        <v>0</v>
      </c>
      <c r="AB531" s="8">
        <f t="shared" si="74"/>
        <v>0</v>
      </c>
      <c r="AC531">
        <f t="shared" si="75"/>
        <v>0</v>
      </c>
      <c r="AD531">
        <f t="shared" si="76"/>
        <v>0</v>
      </c>
      <c r="AE531">
        <f t="shared" si="77"/>
        <v>0</v>
      </c>
      <c r="AF531">
        <f t="shared" si="78"/>
        <v>0</v>
      </c>
      <c r="AG531">
        <f t="shared" si="79"/>
        <v>0</v>
      </c>
      <c r="AI531">
        <f t="shared" si="80"/>
        <v>0</v>
      </c>
    </row>
    <row r="532" spans="2:35" x14ac:dyDescent="0.25">
      <c r="B532" s="1">
        <v>21085</v>
      </c>
      <c r="C532" s="1" t="s">
        <v>432</v>
      </c>
      <c r="D532" s="1" t="s">
        <v>31</v>
      </c>
      <c r="E532" s="1" t="s">
        <v>535</v>
      </c>
      <c r="F532" s="1" t="s">
        <v>106</v>
      </c>
      <c r="G532" s="13">
        <v>0</v>
      </c>
      <c r="H532" s="1">
        <v>2020</v>
      </c>
      <c r="J532" s="1">
        <v>10104.769999999999</v>
      </c>
      <c r="K532" s="1">
        <v>8038.1999999999989</v>
      </c>
      <c r="L532" s="1">
        <v>0</v>
      </c>
      <c r="M532" s="1">
        <v>0</v>
      </c>
      <c r="N532" s="1">
        <v>11799.04</v>
      </c>
      <c r="O532" s="1">
        <v>0</v>
      </c>
      <c r="P532" s="1">
        <v>2313.6</v>
      </c>
      <c r="Q532" s="1">
        <v>0</v>
      </c>
      <c r="R532" s="1">
        <v>956.12</v>
      </c>
      <c r="S532" s="1">
        <v>0</v>
      </c>
      <c r="T532" s="1">
        <v>3318.0999999999995</v>
      </c>
      <c r="U532" s="1">
        <v>1695.3100000000002</v>
      </c>
      <c r="W532" s="14" cm="1">
        <f t="array" ref="W532">INDEX(J532:U532, 1, MONTH($W$1))</f>
        <v>1695.3100000000002</v>
      </c>
      <c r="X532" s="14" cm="1">
        <f t="array" ref="X532">SUMPRODUCT((J532:U532) *(($J$1:$U$1)&lt;=$X$1))</f>
        <v>38225.139999999992</v>
      </c>
      <c r="Y532">
        <f t="shared" si="72"/>
        <v>1</v>
      </c>
      <c r="Z532">
        <f t="shared" si="72"/>
        <v>1</v>
      </c>
      <c r="AA532">
        <f t="shared" si="73"/>
        <v>0</v>
      </c>
      <c r="AB532" s="8">
        <f t="shared" si="74"/>
        <v>1</v>
      </c>
      <c r="AC532">
        <f t="shared" si="75"/>
        <v>38225.139999999992</v>
      </c>
      <c r="AD532">
        <f t="shared" si="76"/>
        <v>0</v>
      </c>
      <c r="AE532">
        <f t="shared" si="77"/>
        <v>0</v>
      </c>
      <c r="AF532">
        <f t="shared" si="78"/>
        <v>0</v>
      </c>
      <c r="AG532">
        <f t="shared" si="79"/>
        <v>0</v>
      </c>
      <c r="AI532">
        <f t="shared" si="80"/>
        <v>38225.139999999992</v>
      </c>
    </row>
    <row r="533" spans="2:35" x14ac:dyDescent="0.25">
      <c r="B533" s="1">
        <v>21086</v>
      </c>
      <c r="C533" s="1" t="s">
        <v>881</v>
      </c>
      <c r="D533" s="1" t="s">
        <v>31</v>
      </c>
      <c r="E533" s="1" t="s">
        <v>535</v>
      </c>
      <c r="F533" s="1" t="s">
        <v>106</v>
      </c>
      <c r="G533" s="13">
        <v>44197</v>
      </c>
      <c r="H533" s="1">
        <v>2021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W533" s="14" cm="1">
        <f t="array" ref="W533">INDEX(J533:U533, 1, MONTH($W$1))</f>
        <v>0</v>
      </c>
      <c r="X533" s="14" cm="1">
        <f t="array" ref="X533">SUMPRODUCT((J533:U533) *(($J$1:$U$1)&lt;=$X$1))</f>
        <v>0</v>
      </c>
      <c r="Y533">
        <f t="shared" si="72"/>
        <v>0</v>
      </c>
      <c r="Z533">
        <f t="shared" si="72"/>
        <v>0</v>
      </c>
      <c r="AA533">
        <f t="shared" si="73"/>
        <v>0</v>
      </c>
      <c r="AB533" s="8">
        <f t="shared" si="74"/>
        <v>0</v>
      </c>
      <c r="AC533">
        <f t="shared" si="75"/>
        <v>0</v>
      </c>
      <c r="AD533">
        <f t="shared" si="76"/>
        <v>0</v>
      </c>
      <c r="AE533">
        <f t="shared" si="77"/>
        <v>0</v>
      </c>
      <c r="AF533">
        <f t="shared" si="78"/>
        <v>0</v>
      </c>
      <c r="AG533">
        <f t="shared" si="79"/>
        <v>0</v>
      </c>
      <c r="AI533">
        <f t="shared" si="80"/>
        <v>0</v>
      </c>
    </row>
    <row r="534" spans="2:35" x14ac:dyDescent="0.25">
      <c r="B534" s="1">
        <v>21087</v>
      </c>
      <c r="C534" s="1" t="s">
        <v>467</v>
      </c>
      <c r="D534" s="1" t="s">
        <v>31</v>
      </c>
      <c r="E534" s="1" t="s">
        <v>535</v>
      </c>
      <c r="F534" s="1" t="s">
        <v>106</v>
      </c>
      <c r="G534" s="13">
        <v>44256</v>
      </c>
      <c r="H534" s="1">
        <v>2021</v>
      </c>
      <c r="J534" s="1">
        <v>0</v>
      </c>
      <c r="K534" s="1">
        <v>0</v>
      </c>
      <c r="L534" s="1">
        <v>1493.44</v>
      </c>
      <c r="M534" s="1">
        <v>0</v>
      </c>
      <c r="N534" s="1">
        <v>0</v>
      </c>
      <c r="O534" s="1">
        <v>395.64</v>
      </c>
      <c r="P534" s="1">
        <v>0</v>
      </c>
      <c r="Q534" s="1">
        <v>474.79999999999995</v>
      </c>
      <c r="R534" s="1">
        <v>0</v>
      </c>
      <c r="S534" s="1">
        <v>0</v>
      </c>
      <c r="T534" s="1">
        <v>466.15999999999997</v>
      </c>
      <c r="U534" s="1">
        <v>0</v>
      </c>
      <c r="W534" s="14" cm="1">
        <f t="array" ref="W534">INDEX(J534:U534, 1, MONTH($W$1))</f>
        <v>0</v>
      </c>
      <c r="X534" s="14" cm="1">
        <f t="array" ref="X534">SUMPRODUCT((J534:U534) *(($J$1:$U$1)&lt;=$X$1))</f>
        <v>2830.04</v>
      </c>
      <c r="Y534">
        <f t="shared" si="72"/>
        <v>0</v>
      </c>
      <c r="Z534">
        <f t="shared" si="72"/>
        <v>1</v>
      </c>
      <c r="AA534">
        <f t="shared" si="73"/>
        <v>0</v>
      </c>
      <c r="AB534" s="8">
        <f t="shared" si="74"/>
        <v>0</v>
      </c>
      <c r="AC534">
        <f t="shared" si="75"/>
        <v>0</v>
      </c>
      <c r="AD534">
        <f t="shared" si="76"/>
        <v>0</v>
      </c>
      <c r="AE534">
        <f t="shared" si="77"/>
        <v>0</v>
      </c>
      <c r="AF534">
        <f t="shared" si="78"/>
        <v>0</v>
      </c>
      <c r="AG534">
        <f t="shared" si="79"/>
        <v>0</v>
      </c>
      <c r="AI534">
        <f t="shared" si="80"/>
        <v>2830.04</v>
      </c>
    </row>
    <row r="535" spans="2:35" x14ac:dyDescent="0.25">
      <c r="B535" s="1">
        <v>21088</v>
      </c>
      <c r="C535" s="1" t="s">
        <v>468</v>
      </c>
      <c r="D535" s="1" t="s">
        <v>31</v>
      </c>
      <c r="E535" s="1" t="s">
        <v>535</v>
      </c>
      <c r="F535" s="1" t="s">
        <v>106</v>
      </c>
      <c r="G535" s="13">
        <v>0</v>
      </c>
      <c r="H535" s="1">
        <v>2020</v>
      </c>
      <c r="J535" s="1">
        <v>1376.2699999999998</v>
      </c>
      <c r="K535" s="1">
        <v>-66.439999999999984</v>
      </c>
      <c r="L535" s="1">
        <v>0</v>
      </c>
      <c r="M535" s="1">
        <v>0</v>
      </c>
      <c r="N535" s="1">
        <v>1656.2999999999997</v>
      </c>
      <c r="O535" s="1">
        <v>0</v>
      </c>
      <c r="P535" s="1">
        <v>0</v>
      </c>
      <c r="Q535" s="1">
        <v>1131.6100000000001</v>
      </c>
      <c r="R535" s="1">
        <v>0</v>
      </c>
      <c r="S535" s="1">
        <v>484.17</v>
      </c>
      <c r="T535" s="1">
        <v>0</v>
      </c>
      <c r="U535" s="1">
        <v>2123.6800000000003</v>
      </c>
      <c r="W535" s="14" cm="1">
        <f t="array" ref="W535">INDEX(J535:U535, 1, MONTH($W$1))</f>
        <v>2123.6800000000003</v>
      </c>
      <c r="X535" s="14" cm="1">
        <f t="array" ref="X535">SUMPRODUCT((J535:U535) *(($J$1:$U$1)&lt;=$X$1))</f>
        <v>6705.59</v>
      </c>
      <c r="Y535">
        <f t="shared" si="72"/>
        <v>1</v>
      </c>
      <c r="Z535">
        <f t="shared" si="72"/>
        <v>1</v>
      </c>
      <c r="AA535">
        <f t="shared" si="73"/>
        <v>0</v>
      </c>
      <c r="AB535" s="8">
        <f t="shared" si="74"/>
        <v>1</v>
      </c>
      <c r="AC535">
        <f t="shared" si="75"/>
        <v>6705.59</v>
      </c>
      <c r="AD535">
        <f t="shared" si="76"/>
        <v>0</v>
      </c>
      <c r="AE535">
        <f t="shared" si="77"/>
        <v>0</v>
      </c>
      <c r="AF535">
        <f t="shared" si="78"/>
        <v>0</v>
      </c>
      <c r="AG535">
        <f t="shared" si="79"/>
        <v>0</v>
      </c>
      <c r="AI535">
        <f t="shared" si="80"/>
        <v>6705.59</v>
      </c>
    </row>
    <row r="536" spans="2:35" x14ac:dyDescent="0.25">
      <c r="B536" s="1">
        <v>21089</v>
      </c>
      <c r="C536" s="1" t="s">
        <v>641</v>
      </c>
      <c r="D536" s="1" t="s">
        <v>31</v>
      </c>
      <c r="E536" s="1" t="s">
        <v>535</v>
      </c>
      <c r="F536" s="1" t="s">
        <v>106</v>
      </c>
      <c r="G536" s="13">
        <v>44317</v>
      </c>
      <c r="H536" s="1">
        <v>2021</v>
      </c>
      <c r="J536" s="1">
        <v>154.08000000000001</v>
      </c>
      <c r="K536" s="1">
        <v>107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W536" s="14" cm="1">
        <f t="array" ref="W536">INDEX(J536:U536, 1, MONTH($W$1))</f>
        <v>0</v>
      </c>
      <c r="X536" s="14" cm="1">
        <f t="array" ref="X536">SUMPRODUCT((J536:U536) *(($J$1:$U$1)&lt;=$X$1))</f>
        <v>261.08000000000004</v>
      </c>
      <c r="Y536">
        <f t="shared" si="72"/>
        <v>0</v>
      </c>
      <c r="Z536">
        <f t="shared" si="72"/>
        <v>1</v>
      </c>
      <c r="AA536">
        <f t="shared" si="73"/>
        <v>0</v>
      </c>
      <c r="AB536" s="8">
        <f t="shared" si="74"/>
        <v>1</v>
      </c>
      <c r="AC536">
        <f t="shared" si="75"/>
        <v>261.08000000000004</v>
      </c>
      <c r="AD536">
        <f t="shared" si="76"/>
        <v>0</v>
      </c>
      <c r="AE536">
        <f t="shared" si="77"/>
        <v>0</v>
      </c>
      <c r="AF536">
        <f t="shared" si="78"/>
        <v>0</v>
      </c>
      <c r="AG536">
        <f t="shared" si="79"/>
        <v>0</v>
      </c>
      <c r="AI536">
        <f t="shared" si="80"/>
        <v>261.08000000000004</v>
      </c>
    </row>
    <row r="537" spans="2:35" x14ac:dyDescent="0.25">
      <c r="B537" s="1">
        <v>21090</v>
      </c>
      <c r="C537" s="1" t="s">
        <v>882</v>
      </c>
      <c r="D537" s="1" t="s">
        <v>31</v>
      </c>
      <c r="E537" s="1" t="s">
        <v>620</v>
      </c>
      <c r="F537" s="1" t="s">
        <v>620</v>
      </c>
      <c r="G537" s="13">
        <v>0</v>
      </c>
      <c r="H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W537" s="14" cm="1">
        <f t="array" ref="W537">INDEX(J537:U537, 1, MONTH($W$1))</f>
        <v>0</v>
      </c>
      <c r="X537" s="14" cm="1">
        <f t="array" ref="X537">SUMPRODUCT((J537:U537) *(($J$1:$U$1)&lt;=$X$1))</f>
        <v>0</v>
      </c>
      <c r="Y537">
        <f t="shared" si="72"/>
        <v>0</v>
      </c>
      <c r="Z537">
        <f t="shared" si="72"/>
        <v>0</v>
      </c>
      <c r="AA537">
        <f t="shared" si="73"/>
        <v>0</v>
      </c>
      <c r="AB537" s="8">
        <f t="shared" si="74"/>
        <v>0</v>
      </c>
      <c r="AC537">
        <f t="shared" si="75"/>
        <v>0</v>
      </c>
      <c r="AD537">
        <f t="shared" si="76"/>
        <v>0</v>
      </c>
      <c r="AE537">
        <f t="shared" si="77"/>
        <v>0</v>
      </c>
      <c r="AF537">
        <f t="shared" si="78"/>
        <v>0</v>
      </c>
      <c r="AG537">
        <f t="shared" si="79"/>
        <v>0</v>
      </c>
      <c r="AI537">
        <f t="shared" si="80"/>
        <v>0</v>
      </c>
    </row>
    <row r="538" spans="2:35" x14ac:dyDescent="0.25">
      <c r="B538" s="1">
        <v>21091</v>
      </c>
      <c r="C538" s="1" t="s">
        <v>642</v>
      </c>
      <c r="D538" s="1" t="s">
        <v>31</v>
      </c>
      <c r="E538" s="1" t="s">
        <v>535</v>
      </c>
      <c r="F538" s="1" t="s">
        <v>106</v>
      </c>
      <c r="G538" s="13">
        <v>44440</v>
      </c>
      <c r="H538" s="1">
        <v>2021</v>
      </c>
      <c r="J538" s="1">
        <v>0</v>
      </c>
      <c r="K538" s="1">
        <v>1097.9099999999999</v>
      </c>
      <c r="L538" s="1">
        <v>0</v>
      </c>
      <c r="M538" s="1">
        <v>0</v>
      </c>
      <c r="N538" s="1">
        <v>1187.0899999999997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609.91000000000008</v>
      </c>
      <c r="U538" s="1">
        <v>0</v>
      </c>
      <c r="W538" s="14" cm="1">
        <f t="array" ref="W538">INDEX(J538:U538, 1, MONTH($W$1))</f>
        <v>0</v>
      </c>
      <c r="X538" s="14" cm="1">
        <f t="array" ref="X538">SUMPRODUCT((J538:U538) *(($J$1:$U$1)&lt;=$X$1))</f>
        <v>2894.91</v>
      </c>
      <c r="Y538">
        <f t="shared" si="72"/>
        <v>0</v>
      </c>
      <c r="Z538">
        <f t="shared" si="72"/>
        <v>1</v>
      </c>
      <c r="AA538">
        <f t="shared" si="73"/>
        <v>0</v>
      </c>
      <c r="AB538" s="8">
        <f t="shared" si="74"/>
        <v>0</v>
      </c>
      <c r="AC538">
        <f t="shared" si="75"/>
        <v>0</v>
      </c>
      <c r="AD538">
        <f t="shared" si="76"/>
        <v>0</v>
      </c>
      <c r="AE538">
        <f t="shared" si="77"/>
        <v>0</v>
      </c>
      <c r="AF538">
        <f t="shared" si="78"/>
        <v>0</v>
      </c>
      <c r="AG538">
        <f t="shared" si="79"/>
        <v>0</v>
      </c>
      <c r="AI538">
        <f t="shared" si="80"/>
        <v>2894.91</v>
      </c>
    </row>
    <row r="539" spans="2:35" x14ac:dyDescent="0.25">
      <c r="B539" s="1">
        <v>21092</v>
      </c>
      <c r="C539" s="1" t="s">
        <v>433</v>
      </c>
      <c r="D539" s="1" t="s">
        <v>31</v>
      </c>
      <c r="E539" s="1" t="s">
        <v>545</v>
      </c>
      <c r="F539" s="1" t="s">
        <v>545</v>
      </c>
      <c r="G539" s="13">
        <v>44440</v>
      </c>
      <c r="H539" s="1">
        <v>2021</v>
      </c>
      <c r="J539" s="1">
        <v>543.12</v>
      </c>
      <c r="K539" s="1">
        <v>2445.19</v>
      </c>
      <c r="L539" s="1">
        <v>4626.33</v>
      </c>
      <c r="M539" s="1">
        <v>504.18</v>
      </c>
      <c r="N539" s="1">
        <v>2028.56</v>
      </c>
      <c r="O539" s="1">
        <v>2089.7799999999993</v>
      </c>
      <c r="P539" s="1">
        <v>3414.8500000000013</v>
      </c>
      <c r="Q539" s="1">
        <v>11852.98</v>
      </c>
      <c r="R539" s="1">
        <v>565.32000000000005</v>
      </c>
      <c r="S539" s="1">
        <v>3335.36</v>
      </c>
      <c r="T539" s="1">
        <v>4802.54</v>
      </c>
      <c r="U539" s="1">
        <v>3597.56</v>
      </c>
      <c r="W539" s="14" cm="1">
        <f t="array" ref="W539">INDEX(J539:U539, 1, MONTH($W$1))</f>
        <v>3597.56</v>
      </c>
      <c r="X539" s="14" cm="1">
        <f t="array" ref="X539">SUMPRODUCT((J539:U539) *(($J$1:$U$1)&lt;=$X$1))</f>
        <v>39805.769999999997</v>
      </c>
      <c r="Y539">
        <f t="shared" si="72"/>
        <v>1</v>
      </c>
      <c r="Z539">
        <f t="shared" si="72"/>
        <v>1</v>
      </c>
      <c r="AA539">
        <f t="shared" si="73"/>
        <v>0</v>
      </c>
      <c r="AB539" s="8">
        <f t="shared" si="74"/>
        <v>1</v>
      </c>
      <c r="AC539">
        <f t="shared" si="75"/>
        <v>39805.769999999997</v>
      </c>
      <c r="AD539">
        <f t="shared" si="76"/>
        <v>0</v>
      </c>
      <c r="AE539">
        <f t="shared" si="77"/>
        <v>0</v>
      </c>
      <c r="AF539">
        <f t="shared" si="78"/>
        <v>0</v>
      </c>
      <c r="AG539">
        <f t="shared" si="79"/>
        <v>0</v>
      </c>
      <c r="AI539">
        <f t="shared" si="80"/>
        <v>39805.769999999997</v>
      </c>
    </row>
    <row r="540" spans="2:35" x14ac:dyDescent="0.25">
      <c r="B540" s="1">
        <v>21094</v>
      </c>
      <c r="C540" s="1" t="s">
        <v>643</v>
      </c>
      <c r="D540" s="1" t="s">
        <v>31</v>
      </c>
      <c r="E540" s="1" t="s">
        <v>535</v>
      </c>
      <c r="F540" s="1" t="s">
        <v>106</v>
      </c>
      <c r="G540" s="13">
        <v>44470</v>
      </c>
      <c r="H540" s="1">
        <v>2021</v>
      </c>
      <c r="J540" s="1">
        <v>1610.5900000000001</v>
      </c>
      <c r="K540" s="1">
        <v>0</v>
      </c>
      <c r="L540" s="1">
        <v>4259.5</v>
      </c>
      <c r="M540" s="1">
        <v>1841.89</v>
      </c>
      <c r="N540" s="1">
        <v>3300.53</v>
      </c>
      <c r="O540" s="1">
        <v>828.7</v>
      </c>
      <c r="P540" s="1">
        <v>0</v>
      </c>
      <c r="Q540" s="1">
        <v>1538.7500000000002</v>
      </c>
      <c r="R540" s="1">
        <v>7351.6</v>
      </c>
      <c r="S540" s="1">
        <v>1150</v>
      </c>
      <c r="T540" s="1">
        <v>0</v>
      </c>
      <c r="U540" s="1">
        <v>0</v>
      </c>
      <c r="W540" s="14" cm="1">
        <f t="array" ref="W540">INDEX(J540:U540, 1, MONTH($W$1))</f>
        <v>0</v>
      </c>
      <c r="X540" s="14" cm="1">
        <f t="array" ref="X540">SUMPRODUCT((J540:U540) *(($J$1:$U$1)&lt;=$X$1))</f>
        <v>21881.56</v>
      </c>
      <c r="Y540">
        <f t="shared" si="72"/>
        <v>0</v>
      </c>
      <c r="Z540">
        <f t="shared" si="72"/>
        <v>1</v>
      </c>
      <c r="AA540">
        <f t="shared" si="73"/>
        <v>0</v>
      </c>
      <c r="AB540" s="8">
        <f t="shared" si="74"/>
        <v>1</v>
      </c>
      <c r="AC540">
        <f t="shared" si="75"/>
        <v>21881.56</v>
      </c>
      <c r="AD540">
        <f t="shared" si="76"/>
        <v>0</v>
      </c>
      <c r="AE540">
        <f t="shared" si="77"/>
        <v>0</v>
      </c>
      <c r="AF540">
        <f t="shared" si="78"/>
        <v>0</v>
      </c>
      <c r="AG540">
        <f t="shared" si="79"/>
        <v>0</v>
      </c>
      <c r="AI540">
        <f t="shared" si="80"/>
        <v>21881.56</v>
      </c>
    </row>
    <row r="541" spans="2:35" x14ac:dyDescent="0.25">
      <c r="B541" s="1">
        <v>21095</v>
      </c>
      <c r="C541" s="1" t="s">
        <v>644</v>
      </c>
      <c r="D541" s="1" t="s">
        <v>31</v>
      </c>
      <c r="E541" s="1" t="s">
        <v>535</v>
      </c>
      <c r="F541" s="1" t="s">
        <v>106</v>
      </c>
      <c r="G541" s="13">
        <v>44501</v>
      </c>
      <c r="H541" s="1">
        <v>2021</v>
      </c>
      <c r="J541" s="1">
        <v>0</v>
      </c>
      <c r="K541" s="1">
        <v>0</v>
      </c>
      <c r="L541" s="1">
        <v>0</v>
      </c>
      <c r="M541" s="1">
        <v>4368.08</v>
      </c>
      <c r="N541" s="1">
        <v>3712.27</v>
      </c>
      <c r="O541" s="1">
        <v>0</v>
      </c>
      <c r="P541" s="1">
        <v>0</v>
      </c>
      <c r="Q541" s="1">
        <v>0</v>
      </c>
      <c r="R541" s="1">
        <v>3050.27</v>
      </c>
      <c r="S541" s="1">
        <v>575</v>
      </c>
      <c r="T541" s="1">
        <v>0</v>
      </c>
      <c r="U541" s="1">
        <v>-372.25</v>
      </c>
      <c r="W541" s="14" cm="1">
        <f t="array" ref="W541">INDEX(J541:U541, 1, MONTH($W$1))</f>
        <v>-372.25</v>
      </c>
      <c r="X541" s="14" cm="1">
        <f t="array" ref="X541">SUMPRODUCT((J541:U541) *(($J$1:$U$1)&lt;=$X$1))</f>
        <v>11333.37</v>
      </c>
      <c r="Y541">
        <f t="shared" si="72"/>
        <v>0</v>
      </c>
      <c r="Z541">
        <f t="shared" si="72"/>
        <v>1</v>
      </c>
      <c r="AA541">
        <f t="shared" si="73"/>
        <v>0</v>
      </c>
      <c r="AB541" s="8">
        <f t="shared" si="74"/>
        <v>0</v>
      </c>
      <c r="AC541">
        <f t="shared" si="75"/>
        <v>0</v>
      </c>
      <c r="AD541">
        <f t="shared" si="76"/>
        <v>0</v>
      </c>
      <c r="AE541">
        <f t="shared" si="77"/>
        <v>0</v>
      </c>
      <c r="AF541">
        <f t="shared" si="78"/>
        <v>0</v>
      </c>
      <c r="AG541">
        <f t="shared" si="79"/>
        <v>0</v>
      </c>
      <c r="AI541">
        <f t="shared" si="80"/>
        <v>11333.37</v>
      </c>
    </row>
    <row r="542" spans="2:35" x14ac:dyDescent="0.25">
      <c r="B542" s="1">
        <v>21096</v>
      </c>
      <c r="C542" s="1" t="s">
        <v>883</v>
      </c>
      <c r="D542" s="1" t="s">
        <v>31</v>
      </c>
      <c r="E542" s="1" t="s">
        <v>620</v>
      </c>
      <c r="F542" s="1" t="s">
        <v>620</v>
      </c>
      <c r="G542" s="13">
        <v>44531</v>
      </c>
      <c r="H542" s="1">
        <v>2021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W542" s="14" cm="1">
        <f t="array" ref="W542">INDEX(J542:U542, 1, MONTH($W$1))</f>
        <v>0</v>
      </c>
      <c r="X542" s="14" cm="1">
        <f t="array" ref="X542">SUMPRODUCT((J542:U542) *(($J$1:$U$1)&lt;=$X$1))</f>
        <v>0</v>
      </c>
      <c r="Y542">
        <f t="shared" si="72"/>
        <v>0</v>
      </c>
      <c r="Z542">
        <f t="shared" si="72"/>
        <v>0</v>
      </c>
      <c r="AA542">
        <f t="shared" si="73"/>
        <v>0</v>
      </c>
      <c r="AB542" s="8">
        <f t="shared" si="74"/>
        <v>0</v>
      </c>
      <c r="AC542">
        <f t="shared" si="75"/>
        <v>0</v>
      </c>
      <c r="AD542">
        <f t="shared" si="76"/>
        <v>0</v>
      </c>
      <c r="AE542">
        <f t="shared" si="77"/>
        <v>0</v>
      </c>
      <c r="AF542">
        <f t="shared" si="78"/>
        <v>0</v>
      </c>
      <c r="AG542">
        <f t="shared" si="79"/>
        <v>0</v>
      </c>
      <c r="AI542">
        <f t="shared" si="80"/>
        <v>0</v>
      </c>
    </row>
    <row r="543" spans="2:35" x14ac:dyDescent="0.25">
      <c r="B543" s="1">
        <v>21097</v>
      </c>
      <c r="C543" s="1" t="s">
        <v>645</v>
      </c>
      <c r="D543" s="1" t="s">
        <v>31</v>
      </c>
      <c r="E543" s="1" t="s">
        <v>620</v>
      </c>
      <c r="F543" s="1" t="s">
        <v>620</v>
      </c>
      <c r="G543" s="13">
        <v>44593</v>
      </c>
      <c r="H543" s="1">
        <v>2022</v>
      </c>
      <c r="J543" s="1">
        <v>0</v>
      </c>
      <c r="K543" s="1">
        <v>14063.8</v>
      </c>
      <c r="L543" s="1">
        <v>0</v>
      </c>
      <c r="M543" s="1">
        <v>1822.46</v>
      </c>
      <c r="N543" s="1">
        <v>1985.6200000000001</v>
      </c>
      <c r="O543" s="1">
        <v>0</v>
      </c>
      <c r="P543" s="1">
        <v>0</v>
      </c>
      <c r="Q543" s="1">
        <v>3008.1800000000012</v>
      </c>
      <c r="R543" s="1">
        <v>0</v>
      </c>
      <c r="S543" s="1">
        <v>0</v>
      </c>
      <c r="T543" s="1">
        <v>0</v>
      </c>
      <c r="U543" s="1">
        <v>336.16999999999996</v>
      </c>
      <c r="W543" s="14" cm="1">
        <f t="array" ref="W543">INDEX(J543:U543, 1, MONTH($W$1))</f>
        <v>336.16999999999996</v>
      </c>
      <c r="X543" s="14" cm="1">
        <f t="array" ref="X543">SUMPRODUCT((J543:U543) *(($J$1:$U$1)&lt;=$X$1))</f>
        <v>21216.229999999996</v>
      </c>
      <c r="Y543">
        <f t="shared" si="72"/>
        <v>1</v>
      </c>
      <c r="Z543">
        <f t="shared" si="72"/>
        <v>1</v>
      </c>
      <c r="AA543">
        <f t="shared" si="73"/>
        <v>0</v>
      </c>
      <c r="AB543" s="8">
        <f t="shared" si="74"/>
        <v>0</v>
      </c>
      <c r="AC543">
        <f t="shared" si="75"/>
        <v>0</v>
      </c>
      <c r="AD543">
        <f t="shared" si="76"/>
        <v>0</v>
      </c>
      <c r="AE543">
        <f t="shared" si="77"/>
        <v>0</v>
      </c>
      <c r="AF543">
        <f t="shared" si="78"/>
        <v>1</v>
      </c>
      <c r="AG543">
        <f t="shared" si="79"/>
        <v>21216.229999999996</v>
      </c>
      <c r="AI543">
        <f t="shared" si="80"/>
        <v>21216.229999999996</v>
      </c>
    </row>
    <row r="544" spans="2:35" x14ac:dyDescent="0.25">
      <c r="B544" s="1">
        <v>21098</v>
      </c>
      <c r="C544" s="1" t="s">
        <v>451</v>
      </c>
      <c r="D544" s="1" t="s">
        <v>31</v>
      </c>
      <c r="E544" s="1" t="s">
        <v>535</v>
      </c>
      <c r="F544" s="1" t="s">
        <v>106</v>
      </c>
      <c r="G544" s="13">
        <v>44621</v>
      </c>
      <c r="H544" s="1">
        <v>2022</v>
      </c>
      <c r="J544" s="1">
        <v>0</v>
      </c>
      <c r="K544" s="1">
        <v>0</v>
      </c>
      <c r="L544" s="1">
        <v>10675.44</v>
      </c>
      <c r="M544" s="1">
        <v>7508.87</v>
      </c>
      <c r="N544" s="1">
        <v>1267.81</v>
      </c>
      <c r="O544" s="1">
        <v>2863.77</v>
      </c>
      <c r="P544" s="1">
        <v>991.98000000000013</v>
      </c>
      <c r="Q544" s="1">
        <v>2536.5099999999998</v>
      </c>
      <c r="R544" s="1">
        <v>1359.99</v>
      </c>
      <c r="S544" s="1">
        <v>1751.25</v>
      </c>
      <c r="T544" s="1">
        <v>3474.56</v>
      </c>
      <c r="U544" s="1">
        <v>0</v>
      </c>
      <c r="W544" s="14" cm="1">
        <f t="array" ref="W544">INDEX(J544:U544, 1, MONTH($W$1))</f>
        <v>0</v>
      </c>
      <c r="X544" s="14" cm="1">
        <f t="array" ref="X544">SUMPRODUCT((J544:U544) *(($J$1:$U$1)&lt;=$X$1))</f>
        <v>32430.180000000004</v>
      </c>
      <c r="Y544">
        <f t="shared" si="72"/>
        <v>0</v>
      </c>
      <c r="Z544">
        <f t="shared" si="72"/>
        <v>1</v>
      </c>
      <c r="AA544">
        <f t="shared" si="73"/>
        <v>0</v>
      </c>
      <c r="AB544" s="8">
        <f t="shared" si="74"/>
        <v>0</v>
      </c>
      <c r="AC544">
        <f t="shared" si="75"/>
        <v>0</v>
      </c>
      <c r="AD544">
        <f t="shared" si="76"/>
        <v>0</v>
      </c>
      <c r="AE544">
        <f t="shared" si="77"/>
        <v>0</v>
      </c>
      <c r="AF544">
        <f t="shared" si="78"/>
        <v>1</v>
      </c>
      <c r="AG544">
        <f t="shared" si="79"/>
        <v>32430.180000000004</v>
      </c>
      <c r="AI544">
        <f t="shared" si="80"/>
        <v>32430.180000000004</v>
      </c>
    </row>
    <row r="545" spans="2:35" x14ac:dyDescent="0.25">
      <c r="B545" s="1">
        <v>21100</v>
      </c>
      <c r="C545" s="1" t="s">
        <v>646</v>
      </c>
      <c r="D545" s="1" t="s">
        <v>31</v>
      </c>
      <c r="E545" s="1" t="s">
        <v>535</v>
      </c>
      <c r="F545" s="1" t="s">
        <v>106</v>
      </c>
      <c r="G545" s="13">
        <v>44835</v>
      </c>
      <c r="H545" s="1">
        <v>2022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6205.09</v>
      </c>
      <c r="T545" s="1">
        <v>0</v>
      </c>
      <c r="U545" s="1">
        <v>0</v>
      </c>
      <c r="W545" s="14" cm="1">
        <f t="array" ref="W545">INDEX(J545:U545, 1, MONTH($W$1))</f>
        <v>0</v>
      </c>
      <c r="X545" s="14" cm="1">
        <f t="array" ref="X545">SUMPRODUCT((J545:U545) *(($J$1:$U$1)&lt;=$X$1))</f>
        <v>6205.09</v>
      </c>
      <c r="Y545">
        <f t="shared" si="72"/>
        <v>0</v>
      </c>
      <c r="Z545">
        <f t="shared" si="72"/>
        <v>1</v>
      </c>
      <c r="AA545">
        <f t="shared" si="73"/>
        <v>0</v>
      </c>
      <c r="AB545" s="8">
        <f t="shared" si="74"/>
        <v>0</v>
      </c>
      <c r="AC545">
        <f t="shared" si="75"/>
        <v>0</v>
      </c>
      <c r="AD545">
        <f t="shared" si="76"/>
        <v>0</v>
      </c>
      <c r="AE545">
        <f t="shared" si="77"/>
        <v>0</v>
      </c>
      <c r="AF545">
        <f t="shared" si="78"/>
        <v>1</v>
      </c>
      <c r="AG545">
        <f t="shared" si="79"/>
        <v>6205.09</v>
      </c>
      <c r="AI545">
        <f t="shared" si="80"/>
        <v>6205.09</v>
      </c>
    </row>
    <row r="546" spans="2:35" x14ac:dyDescent="0.25">
      <c r="B546" s="1">
        <v>21101</v>
      </c>
      <c r="C546" s="1" t="s">
        <v>482</v>
      </c>
      <c r="D546" s="1" t="s">
        <v>31</v>
      </c>
      <c r="E546" s="1" t="s">
        <v>535</v>
      </c>
      <c r="F546" s="1" t="s">
        <v>106</v>
      </c>
      <c r="G546" s="13">
        <v>44958</v>
      </c>
      <c r="H546" s="1">
        <v>2023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W546" s="14" cm="1">
        <f t="array" ref="W546">INDEX(J546:U546, 1, MONTH($W$1))</f>
        <v>0</v>
      </c>
      <c r="X546" s="14" cm="1">
        <f t="array" ref="X546">SUMPRODUCT((J546:U546) *(($J$1:$U$1)&lt;=$X$1))</f>
        <v>0</v>
      </c>
      <c r="Y546">
        <f t="shared" si="72"/>
        <v>0</v>
      </c>
      <c r="Z546">
        <f t="shared" si="72"/>
        <v>0</v>
      </c>
      <c r="AA546">
        <f t="shared" si="73"/>
        <v>0</v>
      </c>
      <c r="AB546" s="8">
        <f t="shared" si="74"/>
        <v>0</v>
      </c>
      <c r="AC546">
        <f t="shared" si="75"/>
        <v>0</v>
      </c>
      <c r="AD546">
        <f t="shared" si="76"/>
        <v>0</v>
      </c>
      <c r="AE546">
        <f t="shared" si="77"/>
        <v>0</v>
      </c>
      <c r="AF546">
        <f t="shared" si="78"/>
        <v>0</v>
      </c>
      <c r="AG546">
        <f t="shared" si="79"/>
        <v>0</v>
      </c>
      <c r="AI546">
        <f t="shared" si="80"/>
        <v>0</v>
      </c>
    </row>
    <row r="547" spans="2:35" x14ac:dyDescent="0.25">
      <c r="B547" s="1">
        <v>21102</v>
      </c>
      <c r="C547" s="1" t="s">
        <v>480</v>
      </c>
      <c r="D547" s="1" t="s">
        <v>31</v>
      </c>
      <c r="E547" s="1" t="s">
        <v>535</v>
      </c>
      <c r="F547" s="1" t="s">
        <v>106</v>
      </c>
      <c r="G547" s="13">
        <v>44958</v>
      </c>
      <c r="H547" s="1">
        <v>2023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W547" s="14" cm="1">
        <f t="array" ref="W547">INDEX(J547:U547, 1, MONTH($W$1))</f>
        <v>0</v>
      </c>
      <c r="X547" s="14" cm="1">
        <f t="array" ref="X547">SUMPRODUCT((J547:U547) *(($J$1:$U$1)&lt;=$X$1))</f>
        <v>0</v>
      </c>
      <c r="Y547">
        <f t="shared" si="72"/>
        <v>0</v>
      </c>
      <c r="Z547">
        <f t="shared" si="72"/>
        <v>0</v>
      </c>
      <c r="AA547">
        <f t="shared" si="73"/>
        <v>0</v>
      </c>
      <c r="AB547" s="8">
        <f t="shared" si="74"/>
        <v>0</v>
      </c>
      <c r="AC547">
        <f t="shared" si="75"/>
        <v>0</v>
      </c>
      <c r="AD547">
        <f t="shared" si="76"/>
        <v>0</v>
      </c>
      <c r="AE547">
        <f t="shared" si="77"/>
        <v>0</v>
      </c>
      <c r="AF547">
        <f t="shared" si="78"/>
        <v>0</v>
      </c>
      <c r="AG547">
        <f t="shared" si="79"/>
        <v>0</v>
      </c>
      <c r="AI547">
        <f t="shared" si="80"/>
        <v>0</v>
      </c>
    </row>
    <row r="548" spans="2:35" x14ac:dyDescent="0.25">
      <c r="B548" s="1">
        <v>21103</v>
      </c>
      <c r="C548" s="1" t="s">
        <v>483</v>
      </c>
      <c r="D548" s="1" t="s">
        <v>31</v>
      </c>
      <c r="E548" s="1" t="s">
        <v>535</v>
      </c>
      <c r="F548" s="1" t="s">
        <v>106</v>
      </c>
      <c r="G548" s="13">
        <v>45108</v>
      </c>
      <c r="H548" s="1">
        <v>2023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W548" s="14" cm="1">
        <f t="array" ref="W548">INDEX(J548:U548, 1, MONTH($W$1))</f>
        <v>0</v>
      </c>
      <c r="X548" s="14" cm="1">
        <f t="array" ref="X548">SUMPRODUCT((J548:U548) *(($J$1:$U$1)&lt;=$X$1))</f>
        <v>0</v>
      </c>
      <c r="Y548">
        <f t="shared" si="72"/>
        <v>0</v>
      </c>
      <c r="Z548">
        <f t="shared" si="72"/>
        <v>0</v>
      </c>
      <c r="AA548">
        <f t="shared" si="73"/>
        <v>0</v>
      </c>
      <c r="AB548" s="8">
        <f t="shared" si="74"/>
        <v>0</v>
      </c>
      <c r="AC548">
        <f t="shared" si="75"/>
        <v>0</v>
      </c>
      <c r="AD548">
        <f t="shared" si="76"/>
        <v>0</v>
      </c>
      <c r="AE548">
        <f t="shared" si="77"/>
        <v>0</v>
      </c>
      <c r="AF548">
        <f t="shared" si="78"/>
        <v>0</v>
      </c>
      <c r="AG548">
        <f t="shared" si="79"/>
        <v>0</v>
      </c>
      <c r="AI548">
        <f t="shared" si="80"/>
        <v>0</v>
      </c>
    </row>
    <row r="549" spans="2:35" x14ac:dyDescent="0.25">
      <c r="B549" s="1">
        <v>21104</v>
      </c>
      <c r="C549" s="1" t="s">
        <v>444</v>
      </c>
      <c r="D549" s="1" t="s">
        <v>31</v>
      </c>
      <c r="E549" s="1" t="s">
        <v>535</v>
      </c>
      <c r="F549" s="1" t="s">
        <v>106</v>
      </c>
      <c r="G549" s="13">
        <v>45078</v>
      </c>
      <c r="H549" s="1">
        <v>2023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W549" s="14" cm="1">
        <f t="array" ref="W549">INDEX(J549:U549, 1, MONTH($W$1))</f>
        <v>0</v>
      </c>
      <c r="X549" s="14" cm="1">
        <f t="array" ref="X549">SUMPRODUCT((J549:U549) *(($J$1:$U$1)&lt;=$X$1))</f>
        <v>0</v>
      </c>
      <c r="Y549">
        <f t="shared" si="72"/>
        <v>0</v>
      </c>
      <c r="Z549">
        <f t="shared" si="72"/>
        <v>0</v>
      </c>
      <c r="AA549">
        <f t="shared" si="73"/>
        <v>0</v>
      </c>
      <c r="AB549" s="8">
        <f t="shared" si="74"/>
        <v>0</v>
      </c>
      <c r="AC549">
        <f t="shared" si="75"/>
        <v>0</v>
      </c>
      <c r="AD549">
        <f t="shared" si="76"/>
        <v>0</v>
      </c>
      <c r="AE549">
        <f t="shared" si="77"/>
        <v>0</v>
      </c>
      <c r="AF549">
        <f t="shared" si="78"/>
        <v>0</v>
      </c>
      <c r="AG549">
        <f t="shared" si="79"/>
        <v>0</v>
      </c>
      <c r="AI549">
        <f t="shared" si="80"/>
        <v>0</v>
      </c>
    </row>
    <row r="550" spans="2:35" x14ac:dyDescent="0.25">
      <c r="B550" s="1">
        <v>21105</v>
      </c>
      <c r="C550" s="1" t="s">
        <v>445</v>
      </c>
      <c r="D550" s="1" t="s">
        <v>31</v>
      </c>
      <c r="E550" s="1" t="s">
        <v>535</v>
      </c>
      <c r="F550" s="1" t="s">
        <v>106</v>
      </c>
      <c r="G550" s="13">
        <v>45078</v>
      </c>
      <c r="H550" s="1">
        <v>2023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W550" s="14" cm="1">
        <f t="array" ref="W550">INDEX(J550:U550, 1, MONTH($W$1))</f>
        <v>0</v>
      </c>
      <c r="X550" s="14" cm="1">
        <f t="array" ref="X550">SUMPRODUCT((J550:U550) *(($J$1:$U$1)&lt;=$X$1))</f>
        <v>0</v>
      </c>
      <c r="Y550">
        <f t="shared" si="72"/>
        <v>0</v>
      </c>
      <c r="Z550">
        <f t="shared" si="72"/>
        <v>0</v>
      </c>
      <c r="AA550">
        <f t="shared" si="73"/>
        <v>0</v>
      </c>
      <c r="AB550" s="8">
        <f t="shared" si="74"/>
        <v>0</v>
      </c>
      <c r="AC550">
        <f t="shared" si="75"/>
        <v>0</v>
      </c>
      <c r="AD550">
        <f t="shared" si="76"/>
        <v>0</v>
      </c>
      <c r="AE550">
        <f t="shared" si="77"/>
        <v>0</v>
      </c>
      <c r="AF550">
        <f t="shared" si="78"/>
        <v>0</v>
      </c>
      <c r="AG550">
        <f t="shared" si="79"/>
        <v>0</v>
      </c>
      <c r="AI550">
        <f t="shared" si="80"/>
        <v>0</v>
      </c>
    </row>
    <row r="551" spans="2:35" x14ac:dyDescent="0.25">
      <c r="B551" s="1">
        <v>21106</v>
      </c>
      <c r="C551" s="1" t="s">
        <v>434</v>
      </c>
      <c r="D551" s="1" t="s">
        <v>31</v>
      </c>
      <c r="E551" s="1" t="s">
        <v>535</v>
      </c>
      <c r="F551" s="1" t="s">
        <v>106</v>
      </c>
      <c r="G551" s="13">
        <v>45108</v>
      </c>
      <c r="H551" s="1">
        <v>2023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W551" s="14" cm="1">
        <f t="array" ref="W551">INDEX(J551:U551, 1, MONTH($W$1))</f>
        <v>0</v>
      </c>
      <c r="X551" s="14" cm="1">
        <f t="array" ref="X551">SUMPRODUCT((J551:U551) *(($J$1:$U$1)&lt;=$X$1))</f>
        <v>0</v>
      </c>
      <c r="Y551">
        <f t="shared" si="72"/>
        <v>0</v>
      </c>
      <c r="Z551">
        <f t="shared" si="72"/>
        <v>0</v>
      </c>
      <c r="AA551">
        <f t="shared" si="73"/>
        <v>0</v>
      </c>
      <c r="AB551" s="8">
        <f t="shared" si="74"/>
        <v>0</v>
      </c>
      <c r="AC551">
        <f t="shared" si="75"/>
        <v>0</v>
      </c>
      <c r="AD551">
        <f t="shared" si="76"/>
        <v>0</v>
      </c>
      <c r="AE551">
        <f t="shared" si="77"/>
        <v>0</v>
      </c>
      <c r="AF551">
        <f t="shared" si="78"/>
        <v>0</v>
      </c>
      <c r="AG551">
        <f t="shared" si="79"/>
        <v>0</v>
      </c>
      <c r="AI551">
        <f t="shared" si="80"/>
        <v>0</v>
      </c>
    </row>
    <row r="552" spans="2:35" x14ac:dyDescent="0.25">
      <c r="B552" s="1">
        <v>21107</v>
      </c>
      <c r="C552" s="1" t="s">
        <v>484</v>
      </c>
      <c r="D552" s="1" t="s">
        <v>31</v>
      </c>
      <c r="E552" s="1" t="s">
        <v>535</v>
      </c>
      <c r="F552" s="1" t="s">
        <v>106</v>
      </c>
      <c r="G552" s="13">
        <v>45170</v>
      </c>
      <c r="H552" s="1">
        <v>2023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W552" s="14" cm="1">
        <f t="array" ref="W552">INDEX(J552:U552, 1, MONTH($W$1))</f>
        <v>0</v>
      </c>
      <c r="X552" s="14" cm="1">
        <f t="array" ref="X552">SUMPRODUCT((J552:U552) *(($J$1:$U$1)&lt;=$X$1))</f>
        <v>0</v>
      </c>
      <c r="Y552">
        <f t="shared" si="72"/>
        <v>0</v>
      </c>
      <c r="Z552">
        <f t="shared" si="72"/>
        <v>0</v>
      </c>
      <c r="AA552">
        <f t="shared" si="73"/>
        <v>0</v>
      </c>
      <c r="AB552" s="8">
        <f t="shared" si="74"/>
        <v>0</v>
      </c>
      <c r="AC552">
        <f t="shared" si="75"/>
        <v>0</v>
      </c>
      <c r="AD552">
        <f t="shared" si="76"/>
        <v>0</v>
      </c>
      <c r="AE552">
        <f t="shared" si="77"/>
        <v>0</v>
      </c>
      <c r="AF552">
        <f t="shared" si="78"/>
        <v>0</v>
      </c>
      <c r="AG552">
        <f t="shared" si="79"/>
        <v>0</v>
      </c>
      <c r="AI552">
        <f t="shared" si="80"/>
        <v>0</v>
      </c>
    </row>
    <row r="553" spans="2:35" x14ac:dyDescent="0.25">
      <c r="B553" s="1">
        <v>21800</v>
      </c>
      <c r="C553" s="1" t="s">
        <v>469</v>
      </c>
      <c r="D553" s="1" t="s">
        <v>31</v>
      </c>
      <c r="E553" s="1" t="s">
        <v>535</v>
      </c>
      <c r="F553" s="1" t="s">
        <v>106</v>
      </c>
      <c r="G553" s="13">
        <v>0</v>
      </c>
      <c r="H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189.36999999999998</v>
      </c>
      <c r="R553" s="1">
        <v>0</v>
      </c>
      <c r="S553" s="1">
        <v>0</v>
      </c>
      <c r="T553" s="1">
        <v>0</v>
      </c>
      <c r="U553" s="1">
        <v>-27.3</v>
      </c>
      <c r="W553" s="14" cm="1">
        <f t="array" ref="W553">INDEX(J553:U553, 1, MONTH($W$1))</f>
        <v>-27.3</v>
      </c>
      <c r="X553" s="14" cm="1">
        <f t="array" ref="X553">SUMPRODUCT((J553:U553) *(($J$1:$U$1)&lt;=$X$1))</f>
        <v>162.06999999999996</v>
      </c>
      <c r="Y553">
        <f t="shared" si="72"/>
        <v>0</v>
      </c>
      <c r="Z553">
        <f t="shared" si="72"/>
        <v>1</v>
      </c>
      <c r="AA553">
        <f t="shared" si="73"/>
        <v>0</v>
      </c>
      <c r="AB553" s="8">
        <f t="shared" si="74"/>
        <v>0</v>
      </c>
      <c r="AC553">
        <f t="shared" si="75"/>
        <v>0</v>
      </c>
      <c r="AD553">
        <f t="shared" si="76"/>
        <v>0</v>
      </c>
      <c r="AE553">
        <f t="shared" si="77"/>
        <v>0</v>
      </c>
      <c r="AF553">
        <f t="shared" si="78"/>
        <v>0</v>
      </c>
      <c r="AG553">
        <f t="shared" si="79"/>
        <v>0</v>
      </c>
      <c r="AI553">
        <f t="shared" si="80"/>
        <v>162.06999999999996</v>
      </c>
    </row>
    <row r="554" spans="2:35" x14ac:dyDescent="0.25">
      <c r="B554" s="1">
        <v>21990</v>
      </c>
      <c r="C554" s="1" t="s">
        <v>884</v>
      </c>
      <c r="D554" s="1" t="s">
        <v>735</v>
      </c>
      <c r="E554" s="1">
        <v>0</v>
      </c>
      <c r="F554" s="1">
        <v>0</v>
      </c>
      <c r="G554" s="13">
        <v>0</v>
      </c>
      <c r="H554" s="1">
        <v>0</v>
      </c>
      <c r="J554" s="1">
        <v>1000</v>
      </c>
      <c r="K554" s="1">
        <v>1000</v>
      </c>
      <c r="L554" s="1">
        <v>1000</v>
      </c>
      <c r="M554" s="1">
        <v>1000</v>
      </c>
      <c r="N554" s="1">
        <v>1000</v>
      </c>
      <c r="O554" s="1">
        <v>1000</v>
      </c>
      <c r="P554" s="1">
        <v>1000</v>
      </c>
      <c r="Q554" s="1">
        <v>1000</v>
      </c>
      <c r="R554" s="1">
        <v>1000</v>
      </c>
      <c r="S554" s="1">
        <v>1000</v>
      </c>
      <c r="T554" s="1">
        <v>1000</v>
      </c>
      <c r="U554" s="1">
        <v>1000</v>
      </c>
      <c r="W554" s="14" cm="1">
        <f t="array" ref="W554">INDEX(J554:U554, 1, MONTH($W$1))</f>
        <v>1000</v>
      </c>
      <c r="X554" s="14" cm="1">
        <f t="array" ref="X554">SUMPRODUCT((J554:U554) *(($J$1:$U$1)&lt;=$X$1))</f>
        <v>12000</v>
      </c>
      <c r="Y554">
        <f t="shared" si="72"/>
        <v>1</v>
      </c>
      <c r="Z554">
        <f t="shared" si="72"/>
        <v>1</v>
      </c>
      <c r="AA554">
        <f t="shared" si="73"/>
        <v>0</v>
      </c>
      <c r="AB554" s="8">
        <f t="shared" si="74"/>
        <v>1</v>
      </c>
      <c r="AC554">
        <f t="shared" si="75"/>
        <v>12000</v>
      </c>
      <c r="AD554">
        <f t="shared" si="76"/>
        <v>0</v>
      </c>
      <c r="AE554">
        <f t="shared" si="77"/>
        <v>0</v>
      </c>
      <c r="AF554">
        <f t="shared" si="78"/>
        <v>0</v>
      </c>
      <c r="AG554">
        <f t="shared" si="79"/>
        <v>0</v>
      </c>
      <c r="AI554">
        <f t="shared" si="80"/>
        <v>12000</v>
      </c>
    </row>
    <row r="555" spans="2:35" x14ac:dyDescent="0.25">
      <c r="B555" s="1">
        <v>23000</v>
      </c>
      <c r="C555" s="1" t="s">
        <v>384</v>
      </c>
      <c r="D555" s="1" t="s">
        <v>27</v>
      </c>
      <c r="E555" s="1" t="s">
        <v>545</v>
      </c>
      <c r="F555" s="1" t="s">
        <v>545</v>
      </c>
      <c r="G555" s="13">
        <v>0</v>
      </c>
      <c r="H555" s="1">
        <v>2020</v>
      </c>
      <c r="J555" s="1">
        <v>9439.5099999999984</v>
      </c>
      <c r="K555" s="1">
        <v>719.25</v>
      </c>
      <c r="L555" s="1">
        <v>755.94</v>
      </c>
      <c r="M555" s="1">
        <v>2847.4700000000003</v>
      </c>
      <c r="N555" s="1">
        <v>1187.58</v>
      </c>
      <c r="O555" s="1">
        <v>2365.5599999999995</v>
      </c>
      <c r="P555" s="1">
        <v>1507.26</v>
      </c>
      <c r="Q555" s="1">
        <v>877.3</v>
      </c>
      <c r="R555" s="1">
        <v>2483.4699999999998</v>
      </c>
      <c r="S555" s="1">
        <v>1141.4000000000001</v>
      </c>
      <c r="T555" s="1">
        <v>2039.5199999999998</v>
      </c>
      <c r="U555" s="1">
        <v>4695.2099999999991</v>
      </c>
      <c r="W555" s="14" cm="1">
        <f t="array" ref="W555">INDEX(J555:U555, 1, MONTH($W$1))</f>
        <v>4695.2099999999991</v>
      </c>
      <c r="X555" s="14" cm="1">
        <f t="array" ref="X555">SUMPRODUCT((J555:U555) *(($J$1:$U$1)&lt;=$X$1))</f>
        <v>30059.469999999998</v>
      </c>
      <c r="Y555">
        <f t="shared" si="72"/>
        <v>1</v>
      </c>
      <c r="Z555">
        <f t="shared" si="72"/>
        <v>1</v>
      </c>
      <c r="AA555">
        <f t="shared" si="73"/>
        <v>0</v>
      </c>
      <c r="AB555" s="8">
        <f t="shared" si="74"/>
        <v>1</v>
      </c>
      <c r="AC555">
        <f t="shared" si="75"/>
        <v>30059.469999999998</v>
      </c>
      <c r="AD555">
        <f t="shared" si="76"/>
        <v>0</v>
      </c>
      <c r="AE555">
        <f t="shared" si="77"/>
        <v>0</v>
      </c>
      <c r="AF555">
        <f t="shared" si="78"/>
        <v>0</v>
      </c>
      <c r="AG555">
        <f t="shared" si="79"/>
        <v>0</v>
      </c>
      <c r="AI555">
        <f t="shared" si="80"/>
        <v>30059.469999999998</v>
      </c>
    </row>
    <row r="556" spans="2:35" x14ac:dyDescent="0.25">
      <c r="B556" s="1">
        <v>23001</v>
      </c>
      <c r="C556" s="1" t="s">
        <v>374</v>
      </c>
      <c r="D556" s="1" t="s">
        <v>27</v>
      </c>
      <c r="E556" s="1" t="s">
        <v>545</v>
      </c>
      <c r="F556" s="1" t="s">
        <v>545</v>
      </c>
      <c r="G556" s="13">
        <v>0</v>
      </c>
      <c r="H556" s="1">
        <v>2022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19759.120000000003</v>
      </c>
      <c r="P556" s="1">
        <v>3335.1899999999991</v>
      </c>
      <c r="Q556" s="1">
        <v>3411.9299999999989</v>
      </c>
      <c r="R556" s="1">
        <v>5575.75</v>
      </c>
      <c r="S556" s="1">
        <v>4667.21</v>
      </c>
      <c r="T556" s="1">
        <v>21158.52</v>
      </c>
      <c r="U556" s="1">
        <v>3888.87</v>
      </c>
      <c r="W556" s="14" cm="1">
        <f t="array" ref="W556">INDEX(J556:U556, 1, MONTH($W$1))</f>
        <v>3888.87</v>
      </c>
      <c r="X556" s="14" cm="1">
        <f t="array" ref="X556">SUMPRODUCT((J556:U556) *(($J$1:$U$1)&lt;=$X$1))</f>
        <v>61796.590000000004</v>
      </c>
      <c r="Y556">
        <f t="shared" si="72"/>
        <v>1</v>
      </c>
      <c r="Z556">
        <f t="shared" si="72"/>
        <v>1</v>
      </c>
      <c r="AA556">
        <f t="shared" si="73"/>
        <v>0</v>
      </c>
      <c r="AB556" s="8">
        <f t="shared" si="74"/>
        <v>0</v>
      </c>
      <c r="AC556">
        <f t="shared" si="75"/>
        <v>0</v>
      </c>
      <c r="AD556">
        <f t="shared" si="76"/>
        <v>0</v>
      </c>
      <c r="AE556">
        <f t="shared" si="77"/>
        <v>0</v>
      </c>
      <c r="AF556">
        <f t="shared" si="78"/>
        <v>1</v>
      </c>
      <c r="AG556">
        <f t="shared" si="79"/>
        <v>61796.590000000004</v>
      </c>
      <c r="AI556">
        <f t="shared" si="80"/>
        <v>61796.590000000004</v>
      </c>
    </row>
    <row r="557" spans="2:35" x14ac:dyDescent="0.25">
      <c r="B557" s="1">
        <v>23002</v>
      </c>
      <c r="C557" s="1" t="s">
        <v>365</v>
      </c>
      <c r="D557" s="1" t="s">
        <v>27</v>
      </c>
      <c r="E557" s="1" t="s">
        <v>535</v>
      </c>
      <c r="F557" s="1" t="s">
        <v>106</v>
      </c>
      <c r="G557" s="13">
        <v>0</v>
      </c>
      <c r="H557" s="1">
        <v>2020</v>
      </c>
      <c r="J557" s="1">
        <v>4342.1200000000008</v>
      </c>
      <c r="K557" s="1">
        <v>84.75</v>
      </c>
      <c r="L557" s="1">
        <v>0</v>
      </c>
      <c r="M557" s="1">
        <v>1146.6499999999999</v>
      </c>
      <c r="N557" s="1">
        <v>0</v>
      </c>
      <c r="O557" s="1">
        <v>1140.76</v>
      </c>
      <c r="P557" s="1">
        <v>1205.69</v>
      </c>
      <c r="Q557" s="1">
        <v>122.63000000000002</v>
      </c>
      <c r="R557" s="1">
        <v>0</v>
      </c>
      <c r="S557" s="1">
        <v>1025</v>
      </c>
      <c r="T557" s="1">
        <v>3291.4900000000002</v>
      </c>
      <c r="U557" s="1">
        <v>262.16000000000003</v>
      </c>
      <c r="W557" s="14" cm="1">
        <f t="array" ref="W557">INDEX(J557:U557, 1, MONTH($W$1))</f>
        <v>262.16000000000003</v>
      </c>
      <c r="X557" s="14" cm="1">
        <f t="array" ref="X557">SUMPRODUCT((J557:U557) *(($J$1:$U$1)&lt;=$X$1))</f>
        <v>12621.250000000002</v>
      </c>
      <c r="Y557">
        <f t="shared" si="72"/>
        <v>1</v>
      </c>
      <c r="Z557">
        <f t="shared" si="72"/>
        <v>1</v>
      </c>
      <c r="AA557">
        <f t="shared" si="73"/>
        <v>0</v>
      </c>
      <c r="AB557" s="8">
        <f t="shared" si="74"/>
        <v>1</v>
      </c>
      <c r="AC557">
        <f t="shared" si="75"/>
        <v>12621.250000000002</v>
      </c>
      <c r="AD557">
        <f t="shared" si="76"/>
        <v>0</v>
      </c>
      <c r="AE557">
        <f t="shared" si="77"/>
        <v>0</v>
      </c>
      <c r="AF557">
        <f t="shared" si="78"/>
        <v>0</v>
      </c>
      <c r="AG557">
        <f t="shared" si="79"/>
        <v>0</v>
      </c>
      <c r="AI557">
        <f t="shared" si="80"/>
        <v>12621.250000000002</v>
      </c>
    </row>
    <row r="558" spans="2:35" x14ac:dyDescent="0.25">
      <c r="B558" s="1">
        <v>23003</v>
      </c>
      <c r="C558" s="1" t="s">
        <v>332</v>
      </c>
      <c r="D558" s="1" t="s">
        <v>27</v>
      </c>
      <c r="E558" s="1" t="s">
        <v>535</v>
      </c>
      <c r="F558" s="1" t="s">
        <v>106</v>
      </c>
      <c r="G558" s="13">
        <v>0</v>
      </c>
      <c r="H558" s="1">
        <v>2020</v>
      </c>
      <c r="J558" s="1">
        <v>1540.47</v>
      </c>
      <c r="K558" s="1">
        <v>3366.73</v>
      </c>
      <c r="L558" s="1">
        <v>4109.91</v>
      </c>
      <c r="M558" s="1">
        <v>2650.47</v>
      </c>
      <c r="N558" s="1">
        <v>7325.16</v>
      </c>
      <c r="O558" s="1">
        <v>5751.1000000000013</v>
      </c>
      <c r="P558" s="1">
        <v>1892.53</v>
      </c>
      <c r="Q558" s="1">
        <v>5214.3100000000004</v>
      </c>
      <c r="R558" s="1">
        <v>6218.9100000000008</v>
      </c>
      <c r="S558" s="1">
        <v>512.49</v>
      </c>
      <c r="T558" s="1">
        <v>6704.8099999999986</v>
      </c>
      <c r="U558" s="1">
        <v>0</v>
      </c>
      <c r="W558" s="14" cm="1">
        <f t="array" ref="W558">INDEX(J558:U558, 1, MONTH($W$1))</f>
        <v>0</v>
      </c>
      <c r="X558" s="14" cm="1">
        <f t="array" ref="X558">SUMPRODUCT((J558:U558) *(($J$1:$U$1)&lt;=$X$1))</f>
        <v>45286.89</v>
      </c>
      <c r="Y558">
        <f t="shared" si="72"/>
        <v>0</v>
      </c>
      <c r="Z558">
        <f t="shared" si="72"/>
        <v>1</v>
      </c>
      <c r="AA558">
        <f t="shared" si="73"/>
        <v>0</v>
      </c>
      <c r="AB558" s="8">
        <f t="shared" si="74"/>
        <v>1</v>
      </c>
      <c r="AC558">
        <f t="shared" si="75"/>
        <v>45286.89</v>
      </c>
      <c r="AD558">
        <f t="shared" si="76"/>
        <v>0</v>
      </c>
      <c r="AE558">
        <f t="shared" si="77"/>
        <v>0</v>
      </c>
      <c r="AF558">
        <f t="shared" si="78"/>
        <v>0</v>
      </c>
      <c r="AG558">
        <f t="shared" si="79"/>
        <v>0</v>
      </c>
      <c r="AI558">
        <f t="shared" si="80"/>
        <v>45286.89</v>
      </c>
    </row>
    <row r="559" spans="2:35" x14ac:dyDescent="0.25">
      <c r="B559" s="1">
        <v>23004</v>
      </c>
      <c r="C559" s="1" t="s">
        <v>885</v>
      </c>
      <c r="D559" s="1" t="s">
        <v>27</v>
      </c>
      <c r="E559" s="1" t="s">
        <v>535</v>
      </c>
      <c r="F559" s="1" t="s">
        <v>106</v>
      </c>
      <c r="G559" s="13">
        <v>0</v>
      </c>
      <c r="H559" s="1">
        <v>2020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W559" s="14" cm="1">
        <f t="array" ref="W559">INDEX(J559:U559, 1, MONTH($W$1))</f>
        <v>0</v>
      </c>
      <c r="X559" s="14" cm="1">
        <f t="array" ref="X559">SUMPRODUCT((J559:U559) *(($J$1:$U$1)&lt;=$X$1))</f>
        <v>0</v>
      </c>
      <c r="Y559">
        <f t="shared" si="72"/>
        <v>0</v>
      </c>
      <c r="Z559">
        <f t="shared" si="72"/>
        <v>0</v>
      </c>
      <c r="AA559">
        <f t="shared" si="73"/>
        <v>0</v>
      </c>
      <c r="AB559" s="8">
        <f t="shared" si="74"/>
        <v>0</v>
      </c>
      <c r="AC559">
        <f t="shared" si="75"/>
        <v>0</v>
      </c>
      <c r="AD559">
        <f t="shared" si="76"/>
        <v>0</v>
      </c>
      <c r="AE559">
        <f t="shared" si="77"/>
        <v>0</v>
      </c>
      <c r="AF559">
        <f t="shared" si="78"/>
        <v>0</v>
      </c>
      <c r="AG559">
        <f t="shared" si="79"/>
        <v>0</v>
      </c>
      <c r="AI559">
        <f t="shared" si="80"/>
        <v>0</v>
      </c>
    </row>
    <row r="560" spans="2:35" x14ac:dyDescent="0.25">
      <c r="B560" s="1">
        <v>23005</v>
      </c>
      <c r="C560" s="1" t="s">
        <v>333</v>
      </c>
      <c r="D560" s="1" t="s">
        <v>27</v>
      </c>
      <c r="E560" s="1" t="s">
        <v>535</v>
      </c>
      <c r="F560" s="1" t="s">
        <v>106</v>
      </c>
      <c r="G560" s="13">
        <v>0</v>
      </c>
      <c r="H560" s="1">
        <v>2020</v>
      </c>
      <c r="J560" s="1">
        <v>12461.570000000003</v>
      </c>
      <c r="K560" s="1">
        <v>5793.56</v>
      </c>
      <c r="L560" s="1">
        <v>0</v>
      </c>
      <c r="M560" s="1">
        <v>1108.3199999999997</v>
      </c>
      <c r="N560" s="1">
        <v>4620.7099999999991</v>
      </c>
      <c r="O560" s="1">
        <v>6161.2300000000005</v>
      </c>
      <c r="P560" s="1">
        <v>2202.3200000000002</v>
      </c>
      <c r="Q560" s="1">
        <v>4209.9999999999991</v>
      </c>
      <c r="R560" s="1">
        <v>1334.15</v>
      </c>
      <c r="S560" s="1">
        <v>1123.8699999999999</v>
      </c>
      <c r="T560" s="1">
        <v>6291.3799999999992</v>
      </c>
      <c r="U560" s="1">
        <v>6058.9699999999975</v>
      </c>
      <c r="W560" s="14" cm="1">
        <f t="array" ref="W560">INDEX(J560:U560, 1, MONTH($W$1))</f>
        <v>6058.9699999999975</v>
      </c>
      <c r="X560" s="14" cm="1">
        <f t="array" ref="X560">SUMPRODUCT((J560:U560) *(($J$1:$U$1)&lt;=$X$1))</f>
        <v>51366.080000000002</v>
      </c>
      <c r="Y560">
        <f t="shared" si="72"/>
        <v>1</v>
      </c>
      <c r="Z560">
        <f t="shared" si="72"/>
        <v>1</v>
      </c>
      <c r="AA560">
        <f t="shared" si="73"/>
        <v>0</v>
      </c>
      <c r="AB560" s="8">
        <f t="shared" si="74"/>
        <v>1</v>
      </c>
      <c r="AC560">
        <f t="shared" si="75"/>
        <v>51366.080000000002</v>
      </c>
      <c r="AD560">
        <f t="shared" si="76"/>
        <v>0</v>
      </c>
      <c r="AE560">
        <f t="shared" si="77"/>
        <v>0</v>
      </c>
      <c r="AF560">
        <f t="shared" si="78"/>
        <v>0</v>
      </c>
      <c r="AG560">
        <f t="shared" si="79"/>
        <v>0</v>
      </c>
      <c r="AI560">
        <f t="shared" si="80"/>
        <v>51366.080000000002</v>
      </c>
    </row>
    <row r="561" spans="2:35" x14ac:dyDescent="0.25">
      <c r="B561" s="1">
        <v>23006</v>
      </c>
      <c r="C561" s="1" t="s">
        <v>353</v>
      </c>
      <c r="D561" s="1" t="s">
        <v>27</v>
      </c>
      <c r="E561" s="1" t="s">
        <v>535</v>
      </c>
      <c r="F561" s="1" t="s">
        <v>106</v>
      </c>
      <c r="G561" s="13">
        <v>0</v>
      </c>
      <c r="H561" s="1">
        <v>2020</v>
      </c>
      <c r="J561" s="1">
        <v>4346.2699999999995</v>
      </c>
      <c r="K561" s="1">
        <v>3107.47</v>
      </c>
      <c r="L561" s="1">
        <v>1236.67</v>
      </c>
      <c r="M561" s="1">
        <v>0</v>
      </c>
      <c r="N561" s="1">
        <v>2395.5800000000004</v>
      </c>
      <c r="O561" s="1">
        <v>3968.7</v>
      </c>
      <c r="P561" s="1">
        <v>930.23</v>
      </c>
      <c r="Q561" s="1">
        <v>3634.6699999999996</v>
      </c>
      <c r="R561" s="1">
        <v>2890.32</v>
      </c>
      <c r="S561" s="1">
        <v>536.72</v>
      </c>
      <c r="T561" s="1">
        <v>2575.75</v>
      </c>
      <c r="U561" s="1">
        <v>551.32999999999993</v>
      </c>
      <c r="W561" s="14" cm="1">
        <f t="array" ref="W561">INDEX(J561:U561, 1, MONTH($W$1))</f>
        <v>551.32999999999993</v>
      </c>
      <c r="X561" s="14" cm="1">
        <f t="array" ref="X561">SUMPRODUCT((J561:U561) *(($J$1:$U$1)&lt;=$X$1))</f>
        <v>26173.71</v>
      </c>
      <c r="Y561">
        <f t="shared" si="72"/>
        <v>1</v>
      </c>
      <c r="Z561">
        <f t="shared" si="72"/>
        <v>1</v>
      </c>
      <c r="AA561">
        <f t="shared" si="73"/>
        <v>0</v>
      </c>
      <c r="AB561" s="8">
        <f t="shared" si="74"/>
        <v>1</v>
      </c>
      <c r="AC561">
        <f t="shared" si="75"/>
        <v>26173.71</v>
      </c>
      <c r="AD561">
        <f t="shared" si="76"/>
        <v>0</v>
      </c>
      <c r="AE561">
        <f t="shared" si="77"/>
        <v>0</v>
      </c>
      <c r="AF561">
        <f t="shared" si="78"/>
        <v>0</v>
      </c>
      <c r="AG561">
        <f t="shared" si="79"/>
        <v>0</v>
      </c>
      <c r="AI561">
        <f t="shared" si="80"/>
        <v>26173.71</v>
      </c>
    </row>
    <row r="562" spans="2:35" x14ac:dyDescent="0.25">
      <c r="B562" s="1">
        <v>23007</v>
      </c>
      <c r="C562" s="1" t="s">
        <v>334</v>
      </c>
      <c r="D562" s="1" t="s">
        <v>27</v>
      </c>
      <c r="E562" s="1" t="s">
        <v>535</v>
      </c>
      <c r="F562" s="1" t="s">
        <v>106</v>
      </c>
      <c r="G562" s="13">
        <v>0</v>
      </c>
      <c r="H562" s="1">
        <v>2020</v>
      </c>
      <c r="J562" s="1">
        <v>6471.2699999999995</v>
      </c>
      <c r="K562" s="1">
        <v>5053.51</v>
      </c>
      <c r="L562" s="1">
        <v>771.42</v>
      </c>
      <c r="M562" s="1">
        <v>9064.24</v>
      </c>
      <c r="N562" s="1">
        <v>-104.12</v>
      </c>
      <c r="O562" s="1">
        <v>4214.4299999999994</v>
      </c>
      <c r="P562" s="1">
        <v>1852.98</v>
      </c>
      <c r="Q562" s="1">
        <v>3823.42</v>
      </c>
      <c r="R562" s="1">
        <v>607.64</v>
      </c>
      <c r="S562" s="1">
        <v>5157.7899999999991</v>
      </c>
      <c r="T562" s="1">
        <v>4283.99</v>
      </c>
      <c r="U562" s="1">
        <v>5487.53</v>
      </c>
      <c r="W562" s="14" cm="1">
        <f t="array" ref="W562">INDEX(J562:U562, 1, MONTH($W$1))</f>
        <v>5487.53</v>
      </c>
      <c r="X562" s="14" cm="1">
        <f t="array" ref="X562">SUMPRODUCT((J562:U562) *(($J$1:$U$1)&lt;=$X$1))</f>
        <v>46684.1</v>
      </c>
      <c r="Y562">
        <f t="shared" si="72"/>
        <v>1</v>
      </c>
      <c r="Z562">
        <f t="shared" si="72"/>
        <v>1</v>
      </c>
      <c r="AA562">
        <f t="shared" si="73"/>
        <v>0</v>
      </c>
      <c r="AB562" s="8">
        <f t="shared" si="74"/>
        <v>1</v>
      </c>
      <c r="AC562">
        <f t="shared" si="75"/>
        <v>46684.1</v>
      </c>
      <c r="AD562">
        <f t="shared" si="76"/>
        <v>0</v>
      </c>
      <c r="AE562">
        <f t="shared" si="77"/>
        <v>0</v>
      </c>
      <c r="AF562">
        <f t="shared" si="78"/>
        <v>0</v>
      </c>
      <c r="AG562">
        <f t="shared" si="79"/>
        <v>0</v>
      </c>
      <c r="AI562">
        <f t="shared" si="80"/>
        <v>46684.1</v>
      </c>
    </row>
    <row r="563" spans="2:35" x14ac:dyDescent="0.25">
      <c r="B563" s="1">
        <v>23008</v>
      </c>
      <c r="C563" s="1" t="s">
        <v>414</v>
      </c>
      <c r="D563" s="1" t="s">
        <v>27</v>
      </c>
      <c r="E563" s="1" t="s">
        <v>535</v>
      </c>
      <c r="F563" s="1" t="s">
        <v>106</v>
      </c>
      <c r="G563" s="13">
        <v>0</v>
      </c>
      <c r="H563" s="1">
        <v>2020</v>
      </c>
      <c r="J563" s="1">
        <v>0</v>
      </c>
      <c r="K563" s="1">
        <v>1130.6000000000001</v>
      </c>
      <c r="L563" s="1">
        <v>908.45</v>
      </c>
      <c r="M563" s="1">
        <v>0</v>
      </c>
      <c r="N563" s="1">
        <v>670.32999999999993</v>
      </c>
      <c r="O563" s="1">
        <v>2209.3200000000002</v>
      </c>
      <c r="P563" s="1">
        <v>0</v>
      </c>
      <c r="Q563" s="1">
        <v>1652.9299999999998</v>
      </c>
      <c r="R563" s="1">
        <v>0</v>
      </c>
      <c r="S563" s="1">
        <v>500.17</v>
      </c>
      <c r="T563" s="1">
        <v>0</v>
      </c>
      <c r="U563" s="1">
        <v>1595.1899999999996</v>
      </c>
      <c r="W563" s="14" cm="1">
        <f t="array" ref="W563">INDEX(J563:U563, 1, MONTH($W$1))</f>
        <v>1595.1899999999996</v>
      </c>
      <c r="X563" s="14" cm="1">
        <f t="array" ref="X563">SUMPRODUCT((J563:U563) *(($J$1:$U$1)&lt;=$X$1))</f>
        <v>8666.9900000000016</v>
      </c>
      <c r="Y563">
        <f t="shared" si="72"/>
        <v>1</v>
      </c>
      <c r="Z563">
        <f t="shared" si="72"/>
        <v>1</v>
      </c>
      <c r="AA563">
        <f t="shared" si="73"/>
        <v>0</v>
      </c>
      <c r="AB563" s="8">
        <f t="shared" si="74"/>
        <v>0</v>
      </c>
      <c r="AC563">
        <f t="shared" si="75"/>
        <v>0</v>
      </c>
      <c r="AD563">
        <f t="shared" si="76"/>
        <v>0</v>
      </c>
      <c r="AE563">
        <f t="shared" si="77"/>
        <v>0</v>
      </c>
      <c r="AF563">
        <f t="shared" si="78"/>
        <v>0</v>
      </c>
      <c r="AG563">
        <f t="shared" si="79"/>
        <v>0</v>
      </c>
      <c r="AI563">
        <f t="shared" si="80"/>
        <v>8666.9900000000016</v>
      </c>
    </row>
    <row r="564" spans="2:35" x14ac:dyDescent="0.25">
      <c r="B564" s="1">
        <v>23009</v>
      </c>
      <c r="C564" s="1" t="s">
        <v>375</v>
      </c>
      <c r="D564" s="1" t="s">
        <v>27</v>
      </c>
      <c r="E564" s="1" t="s">
        <v>545</v>
      </c>
      <c r="F564" s="1" t="s">
        <v>545</v>
      </c>
      <c r="G564" s="13">
        <v>0</v>
      </c>
      <c r="H564" s="1">
        <v>2020</v>
      </c>
      <c r="J564" s="1">
        <v>44262.240000000013</v>
      </c>
      <c r="K564" s="1">
        <v>21868.34</v>
      </c>
      <c r="L564" s="1">
        <v>16551.920000000006</v>
      </c>
      <c r="M564" s="1">
        <v>43893.26</v>
      </c>
      <c r="N564" s="1">
        <v>19636.620000000003</v>
      </c>
      <c r="O564" s="1">
        <v>56770.819999999992</v>
      </c>
      <c r="P564" s="1">
        <v>23965.72</v>
      </c>
      <c r="Q564" s="1">
        <v>13981.63</v>
      </c>
      <c r="R564" s="1">
        <v>10059.799999999999</v>
      </c>
      <c r="S564" s="1">
        <v>15815.360000000002</v>
      </c>
      <c r="T564" s="1">
        <v>34307.160000000003</v>
      </c>
      <c r="U564" s="1">
        <v>31305.179999999997</v>
      </c>
      <c r="W564" s="14" cm="1">
        <f t="array" ref="W564">INDEX(J564:U564, 1, MONTH($W$1))</f>
        <v>31305.179999999997</v>
      </c>
      <c r="X564" s="14" cm="1">
        <f t="array" ref="X564">SUMPRODUCT((J564:U564) *(($J$1:$U$1)&lt;=$X$1))</f>
        <v>332418.05</v>
      </c>
      <c r="Y564">
        <f t="shared" si="72"/>
        <v>1</v>
      </c>
      <c r="Z564">
        <f t="shared" si="72"/>
        <v>1</v>
      </c>
      <c r="AA564">
        <f t="shared" si="73"/>
        <v>0</v>
      </c>
      <c r="AB564" s="8">
        <f t="shared" si="74"/>
        <v>1</v>
      </c>
      <c r="AC564">
        <f t="shared" si="75"/>
        <v>332418.05</v>
      </c>
      <c r="AD564">
        <f t="shared" si="76"/>
        <v>0</v>
      </c>
      <c r="AE564">
        <f t="shared" si="77"/>
        <v>0</v>
      </c>
      <c r="AF564">
        <f t="shared" si="78"/>
        <v>0</v>
      </c>
      <c r="AG564">
        <f t="shared" si="79"/>
        <v>0</v>
      </c>
      <c r="AI564">
        <f t="shared" si="80"/>
        <v>332418.05</v>
      </c>
    </row>
    <row r="565" spans="2:35" x14ac:dyDescent="0.25">
      <c r="B565" s="1">
        <v>23010</v>
      </c>
      <c r="C565" s="1" t="s">
        <v>395</v>
      </c>
      <c r="D565" s="1" t="s">
        <v>27</v>
      </c>
      <c r="E565" s="1" t="s">
        <v>535</v>
      </c>
      <c r="F565" s="1" t="s">
        <v>106</v>
      </c>
      <c r="G565" s="13">
        <v>0</v>
      </c>
      <c r="H565" s="1">
        <v>2020</v>
      </c>
      <c r="J565" s="1">
        <v>1840.88</v>
      </c>
      <c r="K565" s="1">
        <v>1248.9100000000001</v>
      </c>
      <c r="L565" s="1">
        <v>1825.0099999999998</v>
      </c>
      <c r="M565" s="1">
        <v>455.20000000000005</v>
      </c>
      <c r="N565" s="1">
        <v>1261.2200000000003</v>
      </c>
      <c r="O565" s="1">
        <v>1790.5199999999998</v>
      </c>
      <c r="P565" s="1">
        <v>461.10999999999996</v>
      </c>
      <c r="Q565" s="1">
        <v>1205.02</v>
      </c>
      <c r="R565" s="1">
        <v>1329.9500000000003</v>
      </c>
      <c r="S565" s="1">
        <v>778.01</v>
      </c>
      <c r="T565" s="1">
        <v>535.9799999999999</v>
      </c>
      <c r="U565" s="1">
        <v>1320.5399999999997</v>
      </c>
      <c r="W565" s="14" cm="1">
        <f t="array" ref="W565">INDEX(J565:U565, 1, MONTH($W$1))</f>
        <v>1320.5399999999997</v>
      </c>
      <c r="X565" s="14" cm="1">
        <f t="array" ref="X565">SUMPRODUCT((J565:U565) *(($J$1:$U$1)&lt;=$X$1))</f>
        <v>14052.35</v>
      </c>
      <c r="Y565">
        <f t="shared" si="72"/>
        <v>1</v>
      </c>
      <c r="Z565">
        <f t="shared" si="72"/>
        <v>1</v>
      </c>
      <c r="AA565">
        <f t="shared" si="73"/>
        <v>0</v>
      </c>
      <c r="AB565" s="8">
        <f t="shared" si="74"/>
        <v>1</v>
      </c>
      <c r="AC565">
        <f t="shared" si="75"/>
        <v>14052.35</v>
      </c>
      <c r="AD565">
        <f t="shared" si="76"/>
        <v>0</v>
      </c>
      <c r="AE565">
        <f t="shared" si="77"/>
        <v>0</v>
      </c>
      <c r="AF565">
        <f t="shared" si="78"/>
        <v>0</v>
      </c>
      <c r="AG565">
        <f t="shared" si="79"/>
        <v>0</v>
      </c>
      <c r="AI565">
        <f t="shared" si="80"/>
        <v>14052.35</v>
      </c>
    </row>
    <row r="566" spans="2:35" x14ac:dyDescent="0.25">
      <c r="B566" s="1">
        <v>23011</v>
      </c>
      <c r="C566" s="1" t="s">
        <v>335</v>
      </c>
      <c r="D566" s="1" t="s">
        <v>27</v>
      </c>
      <c r="E566" s="1" t="s">
        <v>535</v>
      </c>
      <c r="F566" s="1" t="s">
        <v>106</v>
      </c>
      <c r="G566" s="13">
        <v>0</v>
      </c>
      <c r="H566" s="1">
        <v>2020</v>
      </c>
      <c r="J566" s="1">
        <v>4422.3600000000006</v>
      </c>
      <c r="K566" s="1">
        <v>6021.1799999999994</v>
      </c>
      <c r="L566" s="1">
        <v>2563.0500000000002</v>
      </c>
      <c r="M566" s="1">
        <v>4625.1599999999989</v>
      </c>
      <c r="N566" s="1">
        <v>6224.88</v>
      </c>
      <c r="O566" s="1">
        <v>2969.6799999999994</v>
      </c>
      <c r="P566" s="1">
        <v>3781.8900000000003</v>
      </c>
      <c r="Q566" s="1">
        <v>4760.04</v>
      </c>
      <c r="R566" s="1">
        <v>5684.380000000001</v>
      </c>
      <c r="S566" s="1">
        <v>2490.5300000000002</v>
      </c>
      <c r="T566" s="1">
        <v>4978.08</v>
      </c>
      <c r="U566" s="1">
        <v>2828.9399999999996</v>
      </c>
      <c r="W566" s="14" cm="1">
        <f t="array" ref="W566">INDEX(J566:U566, 1, MONTH($W$1))</f>
        <v>2828.9399999999996</v>
      </c>
      <c r="X566" s="14" cm="1">
        <f t="array" ref="X566">SUMPRODUCT((J566:U566) *(($J$1:$U$1)&lt;=$X$1))</f>
        <v>51350.17</v>
      </c>
      <c r="Y566">
        <f t="shared" si="72"/>
        <v>1</v>
      </c>
      <c r="Z566">
        <f t="shared" si="72"/>
        <v>1</v>
      </c>
      <c r="AA566">
        <f t="shared" si="73"/>
        <v>0</v>
      </c>
      <c r="AB566" s="8">
        <f t="shared" si="74"/>
        <v>1</v>
      </c>
      <c r="AC566">
        <f t="shared" si="75"/>
        <v>51350.17</v>
      </c>
      <c r="AD566">
        <f t="shared" si="76"/>
        <v>0</v>
      </c>
      <c r="AE566">
        <f t="shared" si="77"/>
        <v>0</v>
      </c>
      <c r="AF566">
        <f t="shared" si="78"/>
        <v>0</v>
      </c>
      <c r="AG566">
        <f t="shared" si="79"/>
        <v>0</v>
      </c>
      <c r="AI566">
        <f t="shared" si="80"/>
        <v>51350.17</v>
      </c>
    </row>
    <row r="567" spans="2:35" x14ac:dyDescent="0.25">
      <c r="B567" s="1">
        <v>23012</v>
      </c>
      <c r="C567" s="1" t="s">
        <v>385</v>
      </c>
      <c r="D567" s="1" t="s">
        <v>27</v>
      </c>
      <c r="E567" s="1" t="s">
        <v>535</v>
      </c>
      <c r="F567" s="1" t="s">
        <v>106</v>
      </c>
      <c r="G567" s="13">
        <v>0</v>
      </c>
      <c r="H567" s="1">
        <v>2020</v>
      </c>
      <c r="J567" s="1">
        <v>1244.9400000000003</v>
      </c>
      <c r="K567" s="1">
        <v>1236.6300000000001</v>
      </c>
      <c r="L567" s="1">
        <v>452.13</v>
      </c>
      <c r="M567" s="1">
        <v>2276.0099999999998</v>
      </c>
      <c r="N567" s="1">
        <v>701.7</v>
      </c>
      <c r="O567" s="1">
        <v>0</v>
      </c>
      <c r="P567" s="1">
        <v>2017.1599999999994</v>
      </c>
      <c r="Q567" s="1">
        <v>0</v>
      </c>
      <c r="R567" s="1">
        <v>1101.95</v>
      </c>
      <c r="S567" s="1">
        <v>602.5</v>
      </c>
      <c r="T567" s="1">
        <v>2221.0200000000004</v>
      </c>
      <c r="U567" s="1">
        <v>589.97</v>
      </c>
      <c r="W567" s="14" cm="1">
        <f t="array" ref="W567">INDEX(J567:U567, 1, MONTH($W$1))</f>
        <v>589.97</v>
      </c>
      <c r="X567" s="14" cm="1">
        <f t="array" ref="X567">SUMPRODUCT((J567:U567) *(($J$1:$U$1)&lt;=$X$1))</f>
        <v>12444.01</v>
      </c>
      <c r="Y567">
        <f t="shared" si="72"/>
        <v>1</v>
      </c>
      <c r="Z567">
        <f t="shared" si="72"/>
        <v>1</v>
      </c>
      <c r="AA567">
        <f t="shared" si="73"/>
        <v>0</v>
      </c>
      <c r="AB567" s="8">
        <f t="shared" si="74"/>
        <v>1</v>
      </c>
      <c r="AC567">
        <f t="shared" si="75"/>
        <v>12444.01</v>
      </c>
      <c r="AD567">
        <f t="shared" si="76"/>
        <v>0</v>
      </c>
      <c r="AE567">
        <f t="shared" si="77"/>
        <v>0</v>
      </c>
      <c r="AF567">
        <f t="shared" si="78"/>
        <v>0</v>
      </c>
      <c r="AG567">
        <f t="shared" si="79"/>
        <v>0</v>
      </c>
      <c r="AI567">
        <f t="shared" si="80"/>
        <v>12444.01</v>
      </c>
    </row>
    <row r="568" spans="2:35" x14ac:dyDescent="0.25">
      <c r="B568" s="1">
        <v>23013</v>
      </c>
      <c r="C568" s="1" t="s">
        <v>354</v>
      </c>
      <c r="D568" s="1" t="s">
        <v>27</v>
      </c>
      <c r="E568" s="1" t="s">
        <v>535</v>
      </c>
      <c r="F568" s="1" t="s">
        <v>106</v>
      </c>
      <c r="G568" s="13">
        <v>0</v>
      </c>
      <c r="H568" s="1">
        <v>2020</v>
      </c>
      <c r="J568" s="1">
        <v>0</v>
      </c>
      <c r="K568" s="1">
        <v>2506.7199999999998</v>
      </c>
      <c r="L568" s="1">
        <v>0</v>
      </c>
      <c r="M568" s="1">
        <v>1636.2400000000002</v>
      </c>
      <c r="N568" s="1">
        <v>2120.0500000000002</v>
      </c>
      <c r="O568" s="1">
        <v>2080.34</v>
      </c>
      <c r="P568" s="1">
        <v>0</v>
      </c>
      <c r="Q568" s="1">
        <v>1753.9399999999998</v>
      </c>
      <c r="R568" s="1">
        <v>0</v>
      </c>
      <c r="S568" s="1">
        <v>1900.3000000000002</v>
      </c>
      <c r="T568" s="1">
        <v>2221.3900000000003</v>
      </c>
      <c r="U568" s="1">
        <v>0</v>
      </c>
      <c r="W568" s="14" cm="1">
        <f t="array" ref="W568">INDEX(J568:U568, 1, MONTH($W$1))</f>
        <v>0</v>
      </c>
      <c r="X568" s="14" cm="1">
        <f t="array" ref="X568">SUMPRODUCT((J568:U568) *(($J$1:$U$1)&lt;=$X$1))</f>
        <v>14218.98</v>
      </c>
      <c r="Y568">
        <f t="shared" si="72"/>
        <v>0</v>
      </c>
      <c r="Z568">
        <f t="shared" si="72"/>
        <v>1</v>
      </c>
      <c r="AA568">
        <f t="shared" si="73"/>
        <v>0</v>
      </c>
      <c r="AB568" s="8">
        <f t="shared" si="74"/>
        <v>0</v>
      </c>
      <c r="AC568">
        <f t="shared" si="75"/>
        <v>0</v>
      </c>
      <c r="AD568">
        <f t="shared" si="76"/>
        <v>0</v>
      </c>
      <c r="AE568">
        <f t="shared" si="77"/>
        <v>0</v>
      </c>
      <c r="AF568">
        <f t="shared" si="78"/>
        <v>0</v>
      </c>
      <c r="AG568">
        <f t="shared" si="79"/>
        <v>0</v>
      </c>
      <c r="AI568">
        <f t="shared" si="80"/>
        <v>14218.98</v>
      </c>
    </row>
    <row r="569" spans="2:35" x14ac:dyDescent="0.25">
      <c r="B569" s="1">
        <v>23014</v>
      </c>
      <c r="C569" s="1" t="s">
        <v>386</v>
      </c>
      <c r="D569" s="1" t="s">
        <v>27</v>
      </c>
      <c r="E569" s="1" t="s">
        <v>535</v>
      </c>
      <c r="F569" s="1" t="s">
        <v>106</v>
      </c>
      <c r="G569" s="13">
        <v>0</v>
      </c>
      <c r="H569" s="1">
        <v>2020</v>
      </c>
      <c r="J569" s="1">
        <v>3238.45</v>
      </c>
      <c r="K569" s="1">
        <v>0</v>
      </c>
      <c r="L569" s="1">
        <v>3221.91</v>
      </c>
      <c r="M569" s="1">
        <v>1078.73</v>
      </c>
      <c r="N569" s="1">
        <v>2808.64</v>
      </c>
      <c r="O569" s="1">
        <v>1827.7699999999995</v>
      </c>
      <c r="P569" s="1">
        <v>2032.61</v>
      </c>
      <c r="Q569" s="1">
        <v>1920.9999999999998</v>
      </c>
      <c r="R569" s="1">
        <v>0</v>
      </c>
      <c r="S569" s="1">
        <v>1145.54</v>
      </c>
      <c r="T569" s="1">
        <v>2257</v>
      </c>
      <c r="U569" s="1">
        <v>1217.32</v>
      </c>
      <c r="W569" s="14" cm="1">
        <f t="array" ref="W569">INDEX(J569:U569, 1, MONTH($W$1))</f>
        <v>1217.32</v>
      </c>
      <c r="X569" s="14" cm="1">
        <f t="array" ref="X569">SUMPRODUCT((J569:U569) *(($J$1:$U$1)&lt;=$X$1))</f>
        <v>20748.97</v>
      </c>
      <c r="Y569">
        <f t="shared" si="72"/>
        <v>1</v>
      </c>
      <c r="Z569">
        <f t="shared" si="72"/>
        <v>1</v>
      </c>
      <c r="AA569">
        <f t="shared" si="73"/>
        <v>0</v>
      </c>
      <c r="AB569" s="8">
        <f t="shared" si="74"/>
        <v>1</v>
      </c>
      <c r="AC569">
        <f t="shared" si="75"/>
        <v>20748.97</v>
      </c>
      <c r="AD569">
        <f t="shared" si="76"/>
        <v>0</v>
      </c>
      <c r="AE569">
        <f t="shared" si="77"/>
        <v>0</v>
      </c>
      <c r="AF569">
        <f t="shared" si="78"/>
        <v>0</v>
      </c>
      <c r="AG569">
        <f t="shared" si="79"/>
        <v>0</v>
      </c>
      <c r="AI569">
        <f t="shared" si="80"/>
        <v>20748.97</v>
      </c>
    </row>
    <row r="570" spans="2:35" x14ac:dyDescent="0.25">
      <c r="B570" s="1">
        <v>23015</v>
      </c>
      <c r="C570" s="1" t="s">
        <v>355</v>
      </c>
      <c r="D570" s="1" t="s">
        <v>27</v>
      </c>
      <c r="E570" s="1" t="s">
        <v>535</v>
      </c>
      <c r="F570" s="1" t="s">
        <v>106</v>
      </c>
      <c r="G570" s="13">
        <v>0</v>
      </c>
      <c r="H570" s="1">
        <v>2020</v>
      </c>
      <c r="J570" s="1">
        <v>1918.4500000000003</v>
      </c>
      <c r="K570" s="1">
        <v>550.44000000000005</v>
      </c>
      <c r="L570" s="1">
        <v>1670.21</v>
      </c>
      <c r="M570" s="1">
        <v>903.56000000000017</v>
      </c>
      <c r="N570" s="1">
        <v>1742.0299999999997</v>
      </c>
      <c r="O570" s="1">
        <v>1700.8799999999999</v>
      </c>
      <c r="P570" s="1">
        <v>0</v>
      </c>
      <c r="Q570" s="1">
        <v>2083.5100000000002</v>
      </c>
      <c r="R570" s="1">
        <v>584.87</v>
      </c>
      <c r="S570" s="1">
        <v>2084.92</v>
      </c>
      <c r="T570" s="1">
        <v>500.22</v>
      </c>
      <c r="U570" s="1">
        <v>2242.5299999999997</v>
      </c>
      <c r="W570" s="14" cm="1">
        <f t="array" ref="W570">INDEX(J570:U570, 1, MONTH($W$1))</f>
        <v>2242.5299999999997</v>
      </c>
      <c r="X570" s="14" cm="1">
        <f t="array" ref="X570">SUMPRODUCT((J570:U570) *(($J$1:$U$1)&lt;=$X$1))</f>
        <v>15981.619999999999</v>
      </c>
      <c r="Y570">
        <f t="shared" si="72"/>
        <v>1</v>
      </c>
      <c r="Z570">
        <f t="shared" si="72"/>
        <v>1</v>
      </c>
      <c r="AA570">
        <f t="shared" si="73"/>
        <v>0</v>
      </c>
      <c r="AB570" s="8">
        <f t="shared" si="74"/>
        <v>1</v>
      </c>
      <c r="AC570">
        <f t="shared" si="75"/>
        <v>15981.619999999999</v>
      </c>
      <c r="AD570">
        <f t="shared" si="76"/>
        <v>0</v>
      </c>
      <c r="AE570">
        <f t="shared" si="77"/>
        <v>0</v>
      </c>
      <c r="AF570">
        <f t="shared" si="78"/>
        <v>0</v>
      </c>
      <c r="AG570">
        <f t="shared" si="79"/>
        <v>0</v>
      </c>
      <c r="AI570">
        <f t="shared" si="80"/>
        <v>15981.619999999999</v>
      </c>
    </row>
    <row r="571" spans="2:35" x14ac:dyDescent="0.25">
      <c r="B571" s="1">
        <v>23016</v>
      </c>
      <c r="C571" s="1" t="s">
        <v>886</v>
      </c>
      <c r="D571" s="1" t="s">
        <v>27</v>
      </c>
      <c r="E571" s="1" t="s">
        <v>535</v>
      </c>
      <c r="F571" s="1" t="s">
        <v>106</v>
      </c>
      <c r="G571" s="13">
        <v>0</v>
      </c>
      <c r="H571" s="1">
        <v>2020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W571" s="14" cm="1">
        <f t="array" ref="W571">INDEX(J571:U571, 1, MONTH($W$1))</f>
        <v>0</v>
      </c>
      <c r="X571" s="14" cm="1">
        <f t="array" ref="X571">SUMPRODUCT((J571:U571) *(($J$1:$U$1)&lt;=$X$1))</f>
        <v>0</v>
      </c>
      <c r="Y571">
        <f t="shared" si="72"/>
        <v>0</v>
      </c>
      <c r="Z571">
        <f t="shared" si="72"/>
        <v>0</v>
      </c>
      <c r="AA571">
        <f t="shared" si="73"/>
        <v>0</v>
      </c>
      <c r="AB571" s="8">
        <f t="shared" si="74"/>
        <v>0</v>
      </c>
      <c r="AC571">
        <f t="shared" si="75"/>
        <v>0</v>
      </c>
      <c r="AD571">
        <f t="shared" si="76"/>
        <v>0</v>
      </c>
      <c r="AE571">
        <f t="shared" si="77"/>
        <v>0</v>
      </c>
      <c r="AF571">
        <f t="shared" si="78"/>
        <v>0</v>
      </c>
      <c r="AG571">
        <f t="shared" si="79"/>
        <v>0</v>
      </c>
      <c r="AI571">
        <f t="shared" si="80"/>
        <v>0</v>
      </c>
    </row>
    <row r="572" spans="2:35" x14ac:dyDescent="0.25">
      <c r="B572" s="1">
        <v>23017</v>
      </c>
      <c r="C572" s="1" t="s">
        <v>887</v>
      </c>
      <c r="D572" s="1" t="s">
        <v>27</v>
      </c>
      <c r="E572" s="1" t="s">
        <v>535</v>
      </c>
      <c r="F572" s="1" t="s">
        <v>106</v>
      </c>
      <c r="G572" s="13">
        <v>0</v>
      </c>
      <c r="H572" s="1">
        <v>2020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W572" s="14" cm="1">
        <f t="array" ref="W572">INDEX(J572:U572, 1, MONTH($W$1))</f>
        <v>0</v>
      </c>
      <c r="X572" s="14" cm="1">
        <f t="array" ref="X572">SUMPRODUCT((J572:U572) *(($J$1:$U$1)&lt;=$X$1))</f>
        <v>0</v>
      </c>
      <c r="Y572">
        <f t="shared" si="72"/>
        <v>0</v>
      </c>
      <c r="Z572">
        <f t="shared" si="72"/>
        <v>0</v>
      </c>
      <c r="AA572">
        <f t="shared" si="73"/>
        <v>0</v>
      </c>
      <c r="AB572" s="8">
        <f t="shared" si="74"/>
        <v>0</v>
      </c>
      <c r="AC572">
        <f t="shared" si="75"/>
        <v>0</v>
      </c>
      <c r="AD572">
        <f t="shared" si="76"/>
        <v>0</v>
      </c>
      <c r="AE572">
        <f t="shared" si="77"/>
        <v>0</v>
      </c>
      <c r="AF572">
        <f t="shared" si="78"/>
        <v>0</v>
      </c>
      <c r="AG572">
        <f t="shared" si="79"/>
        <v>0</v>
      </c>
      <c r="AI572">
        <f t="shared" si="80"/>
        <v>0</v>
      </c>
    </row>
    <row r="573" spans="2:35" x14ac:dyDescent="0.25">
      <c r="B573" s="1">
        <v>23018</v>
      </c>
      <c r="C573" s="1" t="s">
        <v>396</v>
      </c>
      <c r="D573" s="1" t="s">
        <v>27</v>
      </c>
      <c r="E573" s="1" t="s">
        <v>535</v>
      </c>
      <c r="F573" s="1" t="s">
        <v>106</v>
      </c>
      <c r="G573" s="13">
        <v>0</v>
      </c>
      <c r="H573" s="1">
        <v>2020</v>
      </c>
      <c r="J573" s="1">
        <v>3378.8199999999997</v>
      </c>
      <c r="K573" s="1">
        <v>3350.3700000000003</v>
      </c>
      <c r="L573" s="1">
        <v>2091.4400000000005</v>
      </c>
      <c r="M573" s="1">
        <v>1928.2400000000002</v>
      </c>
      <c r="N573" s="1">
        <v>2374.54</v>
      </c>
      <c r="O573" s="1">
        <v>708.86</v>
      </c>
      <c r="P573" s="1">
        <v>3330.3399999999997</v>
      </c>
      <c r="Q573" s="1">
        <v>1230.32</v>
      </c>
      <c r="R573" s="1">
        <v>1422.3500000000001</v>
      </c>
      <c r="S573" s="1">
        <v>1104.23</v>
      </c>
      <c r="T573" s="1">
        <v>1448.54</v>
      </c>
      <c r="U573" s="1">
        <v>665.26</v>
      </c>
      <c r="W573" s="14" cm="1">
        <f t="array" ref="W573">INDEX(J573:U573, 1, MONTH($W$1))</f>
        <v>665.26</v>
      </c>
      <c r="X573" s="14" cm="1">
        <f t="array" ref="X573">SUMPRODUCT((J573:U573) *(($J$1:$U$1)&lt;=$X$1))</f>
        <v>23033.309999999998</v>
      </c>
      <c r="Y573">
        <f t="shared" si="72"/>
        <v>1</v>
      </c>
      <c r="Z573">
        <f t="shared" si="72"/>
        <v>1</v>
      </c>
      <c r="AA573">
        <f t="shared" si="73"/>
        <v>0</v>
      </c>
      <c r="AB573" s="8">
        <f t="shared" si="74"/>
        <v>1</v>
      </c>
      <c r="AC573">
        <f t="shared" si="75"/>
        <v>23033.309999999998</v>
      </c>
      <c r="AD573">
        <f t="shared" si="76"/>
        <v>0</v>
      </c>
      <c r="AE573">
        <f t="shared" si="77"/>
        <v>0</v>
      </c>
      <c r="AF573">
        <f t="shared" si="78"/>
        <v>0</v>
      </c>
      <c r="AG573">
        <f t="shared" si="79"/>
        <v>0</v>
      </c>
      <c r="AI573">
        <f t="shared" si="80"/>
        <v>23033.309999999998</v>
      </c>
    </row>
    <row r="574" spans="2:35" x14ac:dyDescent="0.25">
      <c r="B574" s="1">
        <v>23019</v>
      </c>
      <c r="C574" s="1" t="s">
        <v>647</v>
      </c>
      <c r="D574" s="1" t="s">
        <v>27</v>
      </c>
      <c r="E574" s="1" t="s">
        <v>535</v>
      </c>
      <c r="F574" s="1" t="s">
        <v>106</v>
      </c>
      <c r="G574" s="13">
        <v>0</v>
      </c>
      <c r="H574" s="1">
        <v>2020</v>
      </c>
      <c r="J574" s="1">
        <v>0</v>
      </c>
      <c r="K574" s="1">
        <v>0</v>
      </c>
      <c r="L574" s="1">
        <v>661.43000000000006</v>
      </c>
      <c r="M574" s="1">
        <v>0</v>
      </c>
      <c r="N574" s="1">
        <v>241.62</v>
      </c>
      <c r="O574" s="1">
        <v>0</v>
      </c>
      <c r="P574" s="1">
        <v>0</v>
      </c>
      <c r="Q574" s="1">
        <v>213.20999999999998</v>
      </c>
      <c r="R574" s="1">
        <v>0</v>
      </c>
      <c r="S574" s="1">
        <v>100.63999999999999</v>
      </c>
      <c r="T574" s="1">
        <v>0</v>
      </c>
      <c r="U574" s="1">
        <v>0</v>
      </c>
      <c r="W574" s="14" cm="1">
        <f t="array" ref="W574">INDEX(J574:U574, 1, MONTH($W$1))</f>
        <v>0</v>
      </c>
      <c r="X574" s="14" cm="1">
        <f t="array" ref="X574">SUMPRODUCT((J574:U574) *(($J$1:$U$1)&lt;=$X$1))</f>
        <v>1216.9000000000001</v>
      </c>
      <c r="Y574">
        <f t="shared" si="72"/>
        <v>0</v>
      </c>
      <c r="Z574">
        <f t="shared" si="72"/>
        <v>1</v>
      </c>
      <c r="AA574">
        <f t="shared" si="73"/>
        <v>0</v>
      </c>
      <c r="AB574" s="8">
        <f t="shared" si="74"/>
        <v>0</v>
      </c>
      <c r="AC574">
        <f t="shared" si="75"/>
        <v>0</v>
      </c>
      <c r="AD574">
        <f t="shared" si="76"/>
        <v>0</v>
      </c>
      <c r="AE574">
        <f t="shared" si="77"/>
        <v>0</v>
      </c>
      <c r="AF574">
        <f t="shared" si="78"/>
        <v>0</v>
      </c>
      <c r="AG574">
        <f t="shared" si="79"/>
        <v>0</v>
      </c>
      <c r="AI574">
        <f t="shared" si="80"/>
        <v>1216.9000000000001</v>
      </c>
    </row>
    <row r="575" spans="2:35" x14ac:dyDescent="0.25">
      <c r="B575" s="1">
        <v>23020</v>
      </c>
      <c r="C575" s="1" t="s">
        <v>351</v>
      </c>
      <c r="D575" s="1" t="s">
        <v>27</v>
      </c>
      <c r="E575" s="1" t="s">
        <v>535</v>
      </c>
      <c r="F575" s="1" t="s">
        <v>106</v>
      </c>
      <c r="G575" s="13">
        <v>0</v>
      </c>
      <c r="H575" s="1">
        <v>2020</v>
      </c>
      <c r="J575" s="1">
        <v>3136.14</v>
      </c>
      <c r="K575" s="1">
        <v>4628.3199999999988</v>
      </c>
      <c r="L575" s="1">
        <v>2496.0699999999993</v>
      </c>
      <c r="M575" s="1">
        <v>3093.1999999999994</v>
      </c>
      <c r="N575" s="1">
        <v>1276.77</v>
      </c>
      <c r="O575" s="1">
        <v>3452.8999999999992</v>
      </c>
      <c r="P575" s="1">
        <v>976.13</v>
      </c>
      <c r="Q575" s="1">
        <v>1225.2</v>
      </c>
      <c r="R575" s="1">
        <v>923.7</v>
      </c>
      <c r="S575" s="1">
        <v>3256.8899999999994</v>
      </c>
      <c r="T575" s="1">
        <v>2355.44</v>
      </c>
      <c r="U575" s="1">
        <v>1300.0300000000002</v>
      </c>
      <c r="W575" s="14" cm="1">
        <f t="array" ref="W575">INDEX(J575:U575, 1, MONTH($W$1))</f>
        <v>1300.0300000000002</v>
      </c>
      <c r="X575" s="14" cm="1">
        <f t="array" ref="X575">SUMPRODUCT((J575:U575) *(($J$1:$U$1)&lt;=$X$1))</f>
        <v>28120.789999999997</v>
      </c>
      <c r="Y575">
        <f t="shared" si="72"/>
        <v>1</v>
      </c>
      <c r="Z575">
        <f t="shared" si="72"/>
        <v>1</v>
      </c>
      <c r="AA575">
        <f t="shared" si="73"/>
        <v>0</v>
      </c>
      <c r="AB575" s="8">
        <f t="shared" si="74"/>
        <v>1</v>
      </c>
      <c r="AC575">
        <f t="shared" si="75"/>
        <v>28120.789999999997</v>
      </c>
      <c r="AD575">
        <f t="shared" si="76"/>
        <v>0</v>
      </c>
      <c r="AE575">
        <f t="shared" si="77"/>
        <v>0</v>
      </c>
      <c r="AF575">
        <f t="shared" si="78"/>
        <v>0</v>
      </c>
      <c r="AG575">
        <f t="shared" si="79"/>
        <v>0</v>
      </c>
      <c r="AI575">
        <f t="shared" si="80"/>
        <v>28120.789999999997</v>
      </c>
    </row>
    <row r="576" spans="2:35" x14ac:dyDescent="0.25">
      <c r="B576" s="1">
        <v>23021</v>
      </c>
      <c r="C576" s="1" t="s">
        <v>648</v>
      </c>
      <c r="D576" s="1" t="s">
        <v>27</v>
      </c>
      <c r="E576" s="1" t="s">
        <v>535</v>
      </c>
      <c r="F576" s="1" t="s">
        <v>106</v>
      </c>
      <c r="G576" s="13">
        <v>0</v>
      </c>
      <c r="H576" s="1">
        <v>2020</v>
      </c>
      <c r="J576" s="1">
        <v>2428.7199999999998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W576" s="14" cm="1">
        <f t="array" ref="W576">INDEX(J576:U576, 1, MONTH($W$1))</f>
        <v>0</v>
      </c>
      <c r="X576" s="14" cm="1">
        <f t="array" ref="X576">SUMPRODUCT((J576:U576) *(($J$1:$U$1)&lt;=$X$1))</f>
        <v>2428.7199999999998</v>
      </c>
      <c r="Y576">
        <f t="shared" si="72"/>
        <v>0</v>
      </c>
      <c r="Z576">
        <f t="shared" si="72"/>
        <v>1</v>
      </c>
      <c r="AA576">
        <f t="shared" si="73"/>
        <v>0</v>
      </c>
      <c r="AB576" s="8">
        <f t="shared" si="74"/>
        <v>1</v>
      </c>
      <c r="AC576">
        <f t="shared" si="75"/>
        <v>2428.7199999999998</v>
      </c>
      <c r="AD576">
        <f t="shared" si="76"/>
        <v>0</v>
      </c>
      <c r="AE576">
        <f t="shared" si="77"/>
        <v>0</v>
      </c>
      <c r="AF576">
        <f t="shared" si="78"/>
        <v>0</v>
      </c>
      <c r="AG576">
        <f t="shared" si="79"/>
        <v>0</v>
      </c>
      <c r="AI576">
        <f t="shared" si="80"/>
        <v>2428.7199999999998</v>
      </c>
    </row>
    <row r="577" spans="2:35" x14ac:dyDescent="0.25">
      <c r="B577" s="1">
        <v>23022</v>
      </c>
      <c r="C577" s="1" t="s">
        <v>888</v>
      </c>
      <c r="D577" s="1" t="s">
        <v>27</v>
      </c>
      <c r="E577" s="1" t="s">
        <v>535</v>
      </c>
      <c r="F577" s="1" t="s">
        <v>106</v>
      </c>
      <c r="G577" s="13">
        <v>0</v>
      </c>
      <c r="H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W577" s="14" cm="1">
        <f t="array" ref="W577">INDEX(J577:U577, 1, MONTH($W$1))</f>
        <v>0</v>
      </c>
      <c r="X577" s="14" cm="1">
        <f t="array" ref="X577">SUMPRODUCT((J577:U577) *(($J$1:$U$1)&lt;=$X$1))</f>
        <v>0</v>
      </c>
      <c r="Y577">
        <f t="shared" si="72"/>
        <v>0</v>
      </c>
      <c r="Z577">
        <f t="shared" si="72"/>
        <v>0</v>
      </c>
      <c r="AA577">
        <f t="shared" si="73"/>
        <v>0</v>
      </c>
      <c r="AB577" s="8">
        <f t="shared" si="74"/>
        <v>0</v>
      </c>
      <c r="AC577">
        <f t="shared" si="75"/>
        <v>0</v>
      </c>
      <c r="AD577">
        <f t="shared" si="76"/>
        <v>0</v>
      </c>
      <c r="AE577">
        <f t="shared" si="77"/>
        <v>0</v>
      </c>
      <c r="AF577">
        <f t="shared" si="78"/>
        <v>0</v>
      </c>
      <c r="AG577">
        <f t="shared" si="79"/>
        <v>0</v>
      </c>
      <c r="AI577">
        <f t="shared" si="80"/>
        <v>0</v>
      </c>
    </row>
    <row r="578" spans="2:35" x14ac:dyDescent="0.25">
      <c r="B578" s="1">
        <v>23023</v>
      </c>
      <c r="C578" s="1" t="s">
        <v>649</v>
      </c>
      <c r="D578" s="1" t="s">
        <v>27</v>
      </c>
      <c r="E578" s="1" t="s">
        <v>535</v>
      </c>
      <c r="F578" s="1" t="s">
        <v>106</v>
      </c>
      <c r="G578" s="13">
        <v>0</v>
      </c>
      <c r="H578" s="1">
        <v>2020</v>
      </c>
      <c r="J578" s="1">
        <v>0</v>
      </c>
      <c r="K578" s="1">
        <v>0</v>
      </c>
      <c r="L578" s="1">
        <v>525.56999999999994</v>
      </c>
      <c r="M578" s="1">
        <v>0</v>
      </c>
      <c r="N578" s="1">
        <v>0</v>
      </c>
      <c r="O578" s="1">
        <v>485.22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W578" s="14" cm="1">
        <f t="array" ref="W578">INDEX(J578:U578, 1, MONTH($W$1))</f>
        <v>0</v>
      </c>
      <c r="X578" s="14" cm="1">
        <f t="array" ref="X578">SUMPRODUCT((J578:U578) *(($J$1:$U$1)&lt;=$X$1))</f>
        <v>1010.79</v>
      </c>
      <c r="Y578">
        <f t="shared" si="72"/>
        <v>0</v>
      </c>
      <c r="Z578">
        <f t="shared" si="72"/>
        <v>1</v>
      </c>
      <c r="AA578">
        <f t="shared" si="73"/>
        <v>0</v>
      </c>
      <c r="AB578" s="8">
        <f t="shared" si="74"/>
        <v>0</v>
      </c>
      <c r="AC578">
        <f t="shared" si="75"/>
        <v>0</v>
      </c>
      <c r="AD578">
        <f t="shared" si="76"/>
        <v>0</v>
      </c>
      <c r="AE578">
        <f t="shared" si="77"/>
        <v>0</v>
      </c>
      <c r="AF578">
        <f t="shared" si="78"/>
        <v>0</v>
      </c>
      <c r="AG578">
        <f t="shared" si="79"/>
        <v>0</v>
      </c>
      <c r="AI578">
        <f t="shared" si="80"/>
        <v>1010.79</v>
      </c>
    </row>
    <row r="579" spans="2:35" x14ac:dyDescent="0.25">
      <c r="B579" s="1">
        <v>23024</v>
      </c>
      <c r="C579" s="1" t="s">
        <v>366</v>
      </c>
      <c r="D579" s="1" t="s">
        <v>27</v>
      </c>
      <c r="E579" s="1" t="s">
        <v>535</v>
      </c>
      <c r="F579" s="1" t="s">
        <v>106</v>
      </c>
      <c r="G579" s="13">
        <v>0</v>
      </c>
      <c r="H579" s="1">
        <v>2020</v>
      </c>
      <c r="J579" s="1">
        <v>988.65</v>
      </c>
      <c r="K579" s="1">
        <v>0</v>
      </c>
      <c r="L579" s="1">
        <v>0</v>
      </c>
      <c r="M579" s="1">
        <v>819.44</v>
      </c>
      <c r="N579" s="1">
        <v>0</v>
      </c>
      <c r="O579" s="1">
        <v>887.2700000000001</v>
      </c>
      <c r="P579" s="1">
        <v>0</v>
      </c>
      <c r="Q579" s="1">
        <v>1294.5200000000002</v>
      </c>
      <c r="R579" s="1">
        <v>0</v>
      </c>
      <c r="S579" s="1">
        <v>0</v>
      </c>
      <c r="T579" s="1">
        <v>0</v>
      </c>
      <c r="U579" s="1">
        <v>770.44</v>
      </c>
      <c r="W579" s="14" cm="1">
        <f t="array" ref="W579">INDEX(J579:U579, 1, MONTH($W$1))</f>
        <v>770.44</v>
      </c>
      <c r="X579" s="14" cm="1">
        <f t="array" ref="X579">SUMPRODUCT((J579:U579) *(($J$1:$U$1)&lt;=$X$1))</f>
        <v>4760.32</v>
      </c>
      <c r="Y579">
        <f t="shared" si="72"/>
        <v>1</v>
      </c>
      <c r="Z579">
        <f t="shared" si="72"/>
        <v>1</v>
      </c>
      <c r="AA579">
        <f t="shared" si="73"/>
        <v>0</v>
      </c>
      <c r="AB579" s="8">
        <f t="shared" si="74"/>
        <v>1</v>
      </c>
      <c r="AC579">
        <f t="shared" si="75"/>
        <v>4760.32</v>
      </c>
      <c r="AD579">
        <f t="shared" si="76"/>
        <v>0</v>
      </c>
      <c r="AE579">
        <f t="shared" si="77"/>
        <v>0</v>
      </c>
      <c r="AF579">
        <f t="shared" si="78"/>
        <v>0</v>
      </c>
      <c r="AG579">
        <f t="shared" si="79"/>
        <v>0</v>
      </c>
      <c r="AI579">
        <f t="shared" si="80"/>
        <v>4760.32</v>
      </c>
    </row>
    <row r="580" spans="2:35" x14ac:dyDescent="0.25">
      <c r="B580" s="1">
        <v>23025</v>
      </c>
      <c r="C580" s="1" t="s">
        <v>889</v>
      </c>
      <c r="D580" s="1" t="s">
        <v>27</v>
      </c>
      <c r="E580" s="1" t="s">
        <v>535</v>
      </c>
      <c r="F580" s="1" t="s">
        <v>106</v>
      </c>
      <c r="G580" s="13">
        <v>0</v>
      </c>
      <c r="H580" s="1">
        <v>2020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W580" s="14" cm="1">
        <f t="array" ref="W580">INDEX(J580:U580, 1, MONTH($W$1))</f>
        <v>0</v>
      </c>
      <c r="X580" s="14" cm="1">
        <f t="array" ref="X580">SUMPRODUCT((J580:U580) *(($J$1:$U$1)&lt;=$X$1))</f>
        <v>0</v>
      </c>
      <c r="Y580">
        <f t="shared" ref="Y580:Z643" si="81">IF(W580&gt;0, 1, 0)</f>
        <v>0</v>
      </c>
      <c r="Z580">
        <f t="shared" si="81"/>
        <v>0</v>
      </c>
      <c r="AA580">
        <f t="shared" ref="AA580:AA643" si="82">IF(I580="Yes", 1, 0)</f>
        <v>0</v>
      </c>
      <c r="AB580" s="8">
        <f t="shared" ref="AB580:AB643" si="83">COUNTIF(J580, "&gt;0")</f>
        <v>0</v>
      </c>
      <c r="AC580">
        <f t="shared" ref="AC580:AC643" si="84">IFERROR(X580/AB580, 0)</f>
        <v>0</v>
      </c>
      <c r="AD580">
        <f t="shared" ref="AD580:AD643" si="85">IF(G580=$W$1, 1, 0)</f>
        <v>0</v>
      </c>
      <c r="AE580">
        <f t="shared" ref="AE580:AE643" si="86">IF(G580=$W$1, W580, 0)</f>
        <v>0</v>
      </c>
      <c r="AF580">
        <f t="shared" ref="AF580:AF643" si="87">IF(AND(H580=2022, G580&lt;=$W$1, X580&gt;0), 1, 0)</f>
        <v>0</v>
      </c>
      <c r="AG580">
        <f t="shared" ref="AG580:AG643" si="88">IF(AND(H580=2022, G580&lt;=$W$1), X580, 0)</f>
        <v>0</v>
      </c>
      <c r="AI580">
        <f t="shared" ref="AI580:AI643" si="89">SUM(J580:U580)</f>
        <v>0</v>
      </c>
    </row>
    <row r="581" spans="2:35" x14ac:dyDescent="0.25">
      <c r="B581" s="1">
        <v>23026</v>
      </c>
      <c r="C581" s="1" t="s">
        <v>650</v>
      </c>
      <c r="D581" s="1" t="s">
        <v>27</v>
      </c>
      <c r="E581" s="1" t="s">
        <v>535</v>
      </c>
      <c r="F581" s="1" t="s">
        <v>106</v>
      </c>
      <c r="G581" s="13">
        <v>0</v>
      </c>
      <c r="H581" s="1">
        <v>2020</v>
      </c>
      <c r="J581" s="1">
        <v>0</v>
      </c>
      <c r="K581" s="1">
        <v>0</v>
      </c>
      <c r="L581" s="1">
        <v>1889.1299999999999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W581" s="14" cm="1">
        <f t="array" ref="W581">INDEX(J581:U581, 1, MONTH($W$1))</f>
        <v>0</v>
      </c>
      <c r="X581" s="14" cm="1">
        <f t="array" ref="X581">SUMPRODUCT((J581:U581) *(($J$1:$U$1)&lt;=$X$1))</f>
        <v>1889.1299999999999</v>
      </c>
      <c r="Y581">
        <f t="shared" si="81"/>
        <v>0</v>
      </c>
      <c r="Z581">
        <f t="shared" si="81"/>
        <v>1</v>
      </c>
      <c r="AA581">
        <f t="shared" si="82"/>
        <v>0</v>
      </c>
      <c r="AB581" s="8">
        <f t="shared" si="83"/>
        <v>0</v>
      </c>
      <c r="AC581">
        <f t="shared" si="84"/>
        <v>0</v>
      </c>
      <c r="AD581">
        <f t="shared" si="85"/>
        <v>0</v>
      </c>
      <c r="AE581">
        <f t="shared" si="86"/>
        <v>0</v>
      </c>
      <c r="AF581">
        <f t="shared" si="87"/>
        <v>0</v>
      </c>
      <c r="AG581">
        <f t="shared" si="88"/>
        <v>0</v>
      </c>
      <c r="AI581">
        <f t="shared" si="89"/>
        <v>1889.1299999999999</v>
      </c>
    </row>
    <row r="582" spans="2:35" x14ac:dyDescent="0.25">
      <c r="B582" s="1">
        <v>23027</v>
      </c>
      <c r="C582" s="1" t="s">
        <v>651</v>
      </c>
      <c r="D582" s="1" t="s">
        <v>27</v>
      </c>
      <c r="E582" s="1" t="s">
        <v>535</v>
      </c>
      <c r="F582" s="1" t="s">
        <v>106</v>
      </c>
      <c r="G582" s="13">
        <v>0</v>
      </c>
      <c r="H582" s="1">
        <v>2020</v>
      </c>
      <c r="J582" s="1">
        <v>7868.21</v>
      </c>
      <c r="K582" s="1">
        <v>13494.980000000005</v>
      </c>
      <c r="L582" s="1">
        <v>10371.26</v>
      </c>
      <c r="M582" s="1">
        <v>18445.760000000002</v>
      </c>
      <c r="N582" s="1">
        <v>9257.1400000000012</v>
      </c>
      <c r="O582" s="1">
        <v>12506.349999999999</v>
      </c>
      <c r="P582" s="1">
        <v>10471.02</v>
      </c>
      <c r="Q582" s="1">
        <v>7248.9099999999989</v>
      </c>
      <c r="R582" s="1">
        <v>6127.49</v>
      </c>
      <c r="S582" s="1">
        <v>9968.58</v>
      </c>
      <c r="T582" s="1">
        <v>11026.760000000002</v>
      </c>
      <c r="U582" s="1">
        <v>8152.74</v>
      </c>
      <c r="W582" s="14" cm="1">
        <f t="array" ref="W582">INDEX(J582:U582, 1, MONTH($W$1))</f>
        <v>8152.74</v>
      </c>
      <c r="X582" s="14" cm="1">
        <f t="array" ref="X582">SUMPRODUCT((J582:U582) *(($J$1:$U$1)&lt;=$X$1))</f>
        <v>124939.20000000003</v>
      </c>
      <c r="Y582">
        <f t="shared" si="81"/>
        <v>1</v>
      </c>
      <c r="Z582">
        <f t="shared" si="81"/>
        <v>1</v>
      </c>
      <c r="AA582">
        <f t="shared" si="82"/>
        <v>0</v>
      </c>
      <c r="AB582" s="8">
        <f t="shared" si="83"/>
        <v>1</v>
      </c>
      <c r="AC582">
        <f t="shared" si="84"/>
        <v>124939.20000000003</v>
      </c>
      <c r="AD582">
        <f t="shared" si="85"/>
        <v>0</v>
      </c>
      <c r="AE582">
        <f t="shared" si="86"/>
        <v>0</v>
      </c>
      <c r="AF582">
        <f t="shared" si="87"/>
        <v>0</v>
      </c>
      <c r="AG582">
        <f t="shared" si="88"/>
        <v>0</v>
      </c>
      <c r="AI582">
        <f t="shared" si="89"/>
        <v>124939.20000000003</v>
      </c>
    </row>
    <row r="583" spans="2:35" x14ac:dyDescent="0.25">
      <c r="B583" s="1">
        <v>23028</v>
      </c>
      <c r="C583" s="1" t="s">
        <v>652</v>
      </c>
      <c r="D583" s="1" t="s">
        <v>27</v>
      </c>
      <c r="E583" s="1" t="s">
        <v>535</v>
      </c>
      <c r="F583" s="1" t="s">
        <v>106</v>
      </c>
      <c r="G583" s="13">
        <v>0</v>
      </c>
      <c r="H583" s="1">
        <v>2020</v>
      </c>
      <c r="J583" s="1">
        <v>6208</v>
      </c>
      <c r="K583" s="1">
        <v>2153.09</v>
      </c>
      <c r="L583" s="1">
        <v>6066.2699999999986</v>
      </c>
      <c r="M583" s="1">
        <v>1285.0900000000001</v>
      </c>
      <c r="N583" s="1">
        <v>5568.2800000000007</v>
      </c>
      <c r="O583" s="1">
        <v>3098.2699999999995</v>
      </c>
      <c r="P583" s="1">
        <v>5120.8499999999995</v>
      </c>
      <c r="Q583" s="1">
        <v>2870.2999999999993</v>
      </c>
      <c r="R583" s="1">
        <v>1432.5200000000002</v>
      </c>
      <c r="S583" s="1">
        <v>4770.4400000000005</v>
      </c>
      <c r="T583" s="1">
        <v>4973.0099999999993</v>
      </c>
      <c r="U583" s="1">
        <v>2539.17</v>
      </c>
      <c r="W583" s="14" cm="1">
        <f t="array" ref="W583">INDEX(J583:U583, 1, MONTH($W$1))</f>
        <v>2539.17</v>
      </c>
      <c r="X583" s="14" cm="1">
        <f t="array" ref="X583">SUMPRODUCT((J583:U583) *(($J$1:$U$1)&lt;=$X$1))</f>
        <v>46085.29</v>
      </c>
      <c r="Y583">
        <f t="shared" si="81"/>
        <v>1</v>
      </c>
      <c r="Z583">
        <f t="shared" si="81"/>
        <v>1</v>
      </c>
      <c r="AA583">
        <f t="shared" si="82"/>
        <v>0</v>
      </c>
      <c r="AB583" s="8">
        <f t="shared" si="83"/>
        <v>1</v>
      </c>
      <c r="AC583">
        <f t="shared" si="84"/>
        <v>46085.29</v>
      </c>
      <c r="AD583">
        <f t="shared" si="85"/>
        <v>0</v>
      </c>
      <c r="AE583">
        <f t="shared" si="86"/>
        <v>0</v>
      </c>
      <c r="AF583">
        <f t="shared" si="87"/>
        <v>0</v>
      </c>
      <c r="AG583">
        <f t="shared" si="88"/>
        <v>0</v>
      </c>
      <c r="AI583">
        <f t="shared" si="89"/>
        <v>46085.29</v>
      </c>
    </row>
    <row r="584" spans="2:35" x14ac:dyDescent="0.25">
      <c r="B584" s="1">
        <v>23029</v>
      </c>
      <c r="C584" s="1" t="s">
        <v>352</v>
      </c>
      <c r="D584" s="1" t="s">
        <v>27</v>
      </c>
      <c r="E584" s="1" t="s">
        <v>535</v>
      </c>
      <c r="F584" s="1" t="s">
        <v>106</v>
      </c>
      <c r="G584" s="13">
        <v>0</v>
      </c>
      <c r="H584" s="1">
        <v>2020</v>
      </c>
      <c r="J584" s="1">
        <v>3552.0799999999995</v>
      </c>
      <c r="K584" s="1">
        <v>1964.71</v>
      </c>
      <c r="L584" s="1">
        <v>1863.8800000000006</v>
      </c>
      <c r="M584" s="1">
        <v>1315.08</v>
      </c>
      <c r="N584" s="1">
        <v>4125.82</v>
      </c>
      <c r="O584" s="1">
        <v>2692.6199999999994</v>
      </c>
      <c r="P584" s="1">
        <v>555.76</v>
      </c>
      <c r="Q584" s="1">
        <v>3690.8799999999992</v>
      </c>
      <c r="R584" s="1">
        <v>2322.8399999999997</v>
      </c>
      <c r="S584" s="1">
        <v>2690.2099999999996</v>
      </c>
      <c r="T584" s="1">
        <v>1197.9000000000001</v>
      </c>
      <c r="U584" s="1">
        <v>1404.66</v>
      </c>
      <c r="W584" s="14" cm="1">
        <f t="array" ref="W584">INDEX(J584:U584, 1, MONTH($W$1))</f>
        <v>1404.66</v>
      </c>
      <c r="X584" s="14" cm="1">
        <f t="array" ref="X584">SUMPRODUCT((J584:U584) *(($J$1:$U$1)&lt;=$X$1))</f>
        <v>27376.44</v>
      </c>
      <c r="Y584">
        <f t="shared" si="81"/>
        <v>1</v>
      </c>
      <c r="Z584">
        <f t="shared" si="81"/>
        <v>1</v>
      </c>
      <c r="AA584">
        <f t="shared" si="82"/>
        <v>0</v>
      </c>
      <c r="AB584" s="8">
        <f t="shared" si="83"/>
        <v>1</v>
      </c>
      <c r="AC584">
        <f t="shared" si="84"/>
        <v>27376.44</v>
      </c>
      <c r="AD584">
        <f t="shared" si="85"/>
        <v>0</v>
      </c>
      <c r="AE584">
        <f t="shared" si="86"/>
        <v>0</v>
      </c>
      <c r="AF584">
        <f t="shared" si="87"/>
        <v>0</v>
      </c>
      <c r="AG584">
        <f t="shared" si="88"/>
        <v>0</v>
      </c>
      <c r="AI584">
        <f t="shared" si="89"/>
        <v>27376.44</v>
      </c>
    </row>
    <row r="585" spans="2:35" x14ac:dyDescent="0.25">
      <c r="B585" s="1">
        <v>23031</v>
      </c>
      <c r="C585" s="1" t="s">
        <v>336</v>
      </c>
      <c r="D585" s="1" t="s">
        <v>27</v>
      </c>
      <c r="E585" s="1" t="s">
        <v>535</v>
      </c>
      <c r="F585" s="1" t="s">
        <v>106</v>
      </c>
      <c r="G585" s="13">
        <v>0</v>
      </c>
      <c r="H585" s="1">
        <v>2020</v>
      </c>
      <c r="J585" s="1">
        <v>681</v>
      </c>
      <c r="K585" s="1">
        <v>715.5</v>
      </c>
      <c r="L585" s="1">
        <v>145.19999999999999</v>
      </c>
      <c r="M585" s="1">
        <v>0</v>
      </c>
      <c r="N585" s="1">
        <v>757.05</v>
      </c>
      <c r="O585" s="1">
        <v>0</v>
      </c>
      <c r="P585" s="1">
        <v>0</v>
      </c>
      <c r="Q585" s="1">
        <v>1021.24</v>
      </c>
      <c r="R585" s="1">
        <v>0</v>
      </c>
      <c r="S585" s="1">
        <v>0</v>
      </c>
      <c r="T585" s="1">
        <v>0</v>
      </c>
      <c r="U585" s="1">
        <v>0</v>
      </c>
      <c r="W585" s="14" cm="1">
        <f t="array" ref="W585">INDEX(J585:U585, 1, MONTH($W$1))</f>
        <v>0</v>
      </c>
      <c r="X585" s="14" cm="1">
        <f t="array" ref="X585">SUMPRODUCT((J585:U585) *(($J$1:$U$1)&lt;=$X$1))</f>
        <v>3319.99</v>
      </c>
      <c r="Y585">
        <f t="shared" si="81"/>
        <v>0</v>
      </c>
      <c r="Z585">
        <f t="shared" si="81"/>
        <v>1</v>
      </c>
      <c r="AA585">
        <f t="shared" si="82"/>
        <v>0</v>
      </c>
      <c r="AB585" s="8">
        <f t="shared" si="83"/>
        <v>1</v>
      </c>
      <c r="AC585">
        <f t="shared" si="84"/>
        <v>3319.99</v>
      </c>
      <c r="AD585">
        <f t="shared" si="85"/>
        <v>0</v>
      </c>
      <c r="AE585">
        <f t="shared" si="86"/>
        <v>0</v>
      </c>
      <c r="AF585">
        <f t="shared" si="87"/>
        <v>0</v>
      </c>
      <c r="AG585">
        <f t="shared" si="88"/>
        <v>0</v>
      </c>
      <c r="AI585">
        <f t="shared" si="89"/>
        <v>3319.99</v>
      </c>
    </row>
    <row r="586" spans="2:35" x14ac:dyDescent="0.25">
      <c r="B586" s="1">
        <v>23035</v>
      </c>
      <c r="C586" s="1" t="s">
        <v>337</v>
      </c>
      <c r="D586" s="1" t="s">
        <v>27</v>
      </c>
      <c r="E586" s="1" t="s">
        <v>535</v>
      </c>
      <c r="F586" s="1" t="s">
        <v>106</v>
      </c>
      <c r="G586" s="13">
        <v>0</v>
      </c>
      <c r="H586" s="1">
        <v>2020</v>
      </c>
      <c r="J586" s="1">
        <v>4373.1799999999994</v>
      </c>
      <c r="K586" s="1">
        <v>2218.8399999999997</v>
      </c>
      <c r="L586" s="1">
        <v>662.29000000000008</v>
      </c>
      <c r="M586" s="1">
        <v>1528.16</v>
      </c>
      <c r="N586" s="1">
        <v>3057.4000000000005</v>
      </c>
      <c r="O586" s="1">
        <v>4018.5299999999993</v>
      </c>
      <c r="P586" s="1">
        <v>2789.4</v>
      </c>
      <c r="Q586" s="1">
        <v>2375.7299999999996</v>
      </c>
      <c r="R586" s="1">
        <v>3009.7199999999993</v>
      </c>
      <c r="S586" s="1">
        <v>1751.79</v>
      </c>
      <c r="T586" s="1">
        <v>3330.98</v>
      </c>
      <c r="U586" s="1">
        <v>1443.5300000000004</v>
      </c>
      <c r="W586" s="14" cm="1">
        <f t="array" ref="W586">INDEX(J586:U586, 1, MONTH($W$1))</f>
        <v>1443.5300000000004</v>
      </c>
      <c r="X586" s="14" cm="1">
        <f t="array" ref="X586">SUMPRODUCT((J586:U586) *(($J$1:$U$1)&lt;=$X$1))</f>
        <v>30559.55</v>
      </c>
      <c r="Y586">
        <f t="shared" si="81"/>
        <v>1</v>
      </c>
      <c r="Z586">
        <f t="shared" si="81"/>
        <v>1</v>
      </c>
      <c r="AA586">
        <f t="shared" si="82"/>
        <v>0</v>
      </c>
      <c r="AB586" s="8">
        <f t="shared" si="83"/>
        <v>1</v>
      </c>
      <c r="AC586">
        <f t="shared" si="84"/>
        <v>30559.55</v>
      </c>
      <c r="AD586">
        <f t="shared" si="85"/>
        <v>0</v>
      </c>
      <c r="AE586">
        <f t="shared" si="86"/>
        <v>0</v>
      </c>
      <c r="AF586">
        <f t="shared" si="87"/>
        <v>0</v>
      </c>
      <c r="AG586">
        <f t="shared" si="88"/>
        <v>0</v>
      </c>
      <c r="AI586">
        <f t="shared" si="89"/>
        <v>30559.55</v>
      </c>
    </row>
    <row r="587" spans="2:35" x14ac:dyDescent="0.25">
      <c r="B587" s="1">
        <v>23037</v>
      </c>
      <c r="C587" s="1" t="s">
        <v>360</v>
      </c>
      <c r="D587" s="1" t="s">
        <v>27</v>
      </c>
      <c r="E587" s="1" t="s">
        <v>535</v>
      </c>
      <c r="F587" s="1" t="s">
        <v>106</v>
      </c>
      <c r="G587" s="13">
        <v>0</v>
      </c>
      <c r="H587" s="1">
        <v>2020</v>
      </c>
      <c r="J587" s="1">
        <v>1005.2799999999999</v>
      </c>
      <c r="K587" s="1">
        <v>1034.3700000000001</v>
      </c>
      <c r="L587" s="1">
        <v>1663.7000000000003</v>
      </c>
      <c r="M587" s="1">
        <v>782.18000000000006</v>
      </c>
      <c r="N587" s="1">
        <v>2117.0700000000002</v>
      </c>
      <c r="O587" s="1">
        <v>665.25</v>
      </c>
      <c r="P587" s="1">
        <v>1384.7000000000003</v>
      </c>
      <c r="Q587" s="1">
        <v>0</v>
      </c>
      <c r="R587" s="1">
        <v>0</v>
      </c>
      <c r="S587" s="1">
        <v>1313.3700000000001</v>
      </c>
      <c r="T587" s="1">
        <v>1723.3000000000002</v>
      </c>
      <c r="U587" s="1">
        <v>1164.32</v>
      </c>
      <c r="W587" s="14" cm="1">
        <f t="array" ref="W587">INDEX(J587:U587, 1, MONTH($W$1))</f>
        <v>1164.32</v>
      </c>
      <c r="X587" s="14" cm="1">
        <f t="array" ref="X587">SUMPRODUCT((J587:U587) *(($J$1:$U$1)&lt;=$X$1))</f>
        <v>12853.54</v>
      </c>
      <c r="Y587">
        <f t="shared" si="81"/>
        <v>1</v>
      </c>
      <c r="Z587">
        <f t="shared" si="81"/>
        <v>1</v>
      </c>
      <c r="AA587">
        <f t="shared" si="82"/>
        <v>0</v>
      </c>
      <c r="AB587" s="8">
        <f t="shared" si="83"/>
        <v>1</v>
      </c>
      <c r="AC587">
        <f t="shared" si="84"/>
        <v>12853.54</v>
      </c>
      <c r="AD587">
        <f t="shared" si="85"/>
        <v>0</v>
      </c>
      <c r="AE587">
        <f t="shared" si="86"/>
        <v>0</v>
      </c>
      <c r="AF587">
        <f t="shared" si="87"/>
        <v>0</v>
      </c>
      <c r="AG587">
        <f t="shared" si="88"/>
        <v>0</v>
      </c>
      <c r="AI587">
        <f t="shared" si="89"/>
        <v>12853.54</v>
      </c>
    </row>
    <row r="588" spans="2:35" x14ac:dyDescent="0.25">
      <c r="B588" s="1">
        <v>23038</v>
      </c>
      <c r="C588" s="1" t="s">
        <v>376</v>
      </c>
      <c r="D588" s="1" t="s">
        <v>27</v>
      </c>
      <c r="E588" s="1" t="s">
        <v>535</v>
      </c>
      <c r="F588" s="1" t="s">
        <v>106</v>
      </c>
      <c r="G588" s="13">
        <v>0</v>
      </c>
      <c r="H588" s="1">
        <v>2020</v>
      </c>
      <c r="J588" s="1">
        <v>3862.8999999999996</v>
      </c>
      <c r="K588" s="1">
        <v>2014.0200000000002</v>
      </c>
      <c r="L588" s="1">
        <v>2370.34</v>
      </c>
      <c r="M588" s="1">
        <v>0</v>
      </c>
      <c r="N588" s="1">
        <v>1517.2500000000002</v>
      </c>
      <c r="O588" s="1">
        <v>1731.3300000000002</v>
      </c>
      <c r="P588" s="1">
        <v>1097.45</v>
      </c>
      <c r="Q588" s="1">
        <v>3124.75</v>
      </c>
      <c r="R588" s="1">
        <v>2568.27</v>
      </c>
      <c r="S588" s="1">
        <v>0</v>
      </c>
      <c r="T588" s="1">
        <v>2809.8500000000004</v>
      </c>
      <c r="U588" s="1">
        <v>925.77</v>
      </c>
      <c r="W588" s="14" cm="1">
        <f t="array" ref="W588">INDEX(J588:U588, 1, MONTH($W$1))</f>
        <v>925.77</v>
      </c>
      <c r="X588" s="14" cm="1">
        <f t="array" ref="X588">SUMPRODUCT((J588:U588) *(($J$1:$U$1)&lt;=$X$1))</f>
        <v>22021.930000000004</v>
      </c>
      <c r="Y588">
        <f t="shared" si="81"/>
        <v>1</v>
      </c>
      <c r="Z588">
        <f t="shared" si="81"/>
        <v>1</v>
      </c>
      <c r="AA588">
        <f t="shared" si="82"/>
        <v>0</v>
      </c>
      <c r="AB588" s="8">
        <f t="shared" si="83"/>
        <v>1</v>
      </c>
      <c r="AC588">
        <f t="shared" si="84"/>
        <v>22021.930000000004</v>
      </c>
      <c r="AD588">
        <f t="shared" si="85"/>
        <v>0</v>
      </c>
      <c r="AE588">
        <f t="shared" si="86"/>
        <v>0</v>
      </c>
      <c r="AF588">
        <f t="shared" si="87"/>
        <v>0</v>
      </c>
      <c r="AG588">
        <f t="shared" si="88"/>
        <v>0</v>
      </c>
      <c r="AI588">
        <f t="shared" si="89"/>
        <v>22021.930000000004</v>
      </c>
    </row>
    <row r="589" spans="2:35" x14ac:dyDescent="0.25">
      <c r="B589" s="1">
        <v>23039</v>
      </c>
      <c r="C589" s="1" t="s">
        <v>653</v>
      </c>
      <c r="D589" s="1" t="s">
        <v>27</v>
      </c>
      <c r="E589" s="1" t="s">
        <v>535</v>
      </c>
      <c r="F589" s="1" t="s">
        <v>106</v>
      </c>
      <c r="G589" s="13">
        <v>0</v>
      </c>
      <c r="H589" s="1">
        <v>2020</v>
      </c>
      <c r="J589" s="1">
        <v>418.19</v>
      </c>
      <c r="K589" s="1">
        <v>0</v>
      </c>
      <c r="L589" s="1">
        <v>473.20000000000005</v>
      </c>
      <c r="M589" s="1">
        <v>0</v>
      </c>
      <c r="N589" s="1">
        <v>0</v>
      </c>
      <c r="O589" s="1">
        <v>683.19</v>
      </c>
      <c r="P589" s="1">
        <v>0</v>
      </c>
      <c r="Q589" s="1">
        <v>0</v>
      </c>
      <c r="R589" s="1">
        <v>1172.92</v>
      </c>
      <c r="S589" s="1">
        <v>505.22</v>
      </c>
      <c r="T589" s="1">
        <v>517.30999999999995</v>
      </c>
      <c r="U589" s="1">
        <v>0</v>
      </c>
      <c r="W589" s="14" cm="1">
        <f t="array" ref="W589">INDEX(J589:U589, 1, MONTH($W$1))</f>
        <v>0</v>
      </c>
      <c r="X589" s="14" cm="1">
        <f t="array" ref="X589">SUMPRODUCT((J589:U589) *(($J$1:$U$1)&lt;=$X$1))</f>
        <v>3770.03</v>
      </c>
      <c r="Y589">
        <f t="shared" si="81"/>
        <v>0</v>
      </c>
      <c r="Z589">
        <f t="shared" si="81"/>
        <v>1</v>
      </c>
      <c r="AA589">
        <f t="shared" si="82"/>
        <v>0</v>
      </c>
      <c r="AB589" s="8">
        <f t="shared" si="83"/>
        <v>1</v>
      </c>
      <c r="AC589">
        <f t="shared" si="84"/>
        <v>3770.03</v>
      </c>
      <c r="AD589">
        <f t="shared" si="85"/>
        <v>0</v>
      </c>
      <c r="AE589">
        <f t="shared" si="86"/>
        <v>0</v>
      </c>
      <c r="AF589">
        <f t="shared" si="87"/>
        <v>0</v>
      </c>
      <c r="AG589">
        <f t="shared" si="88"/>
        <v>0</v>
      </c>
      <c r="AI589">
        <f t="shared" si="89"/>
        <v>3770.03</v>
      </c>
    </row>
    <row r="590" spans="2:35" x14ac:dyDescent="0.25">
      <c r="B590" s="1">
        <v>23040</v>
      </c>
      <c r="C590" s="1" t="s">
        <v>415</v>
      </c>
      <c r="D590" s="1" t="s">
        <v>27</v>
      </c>
      <c r="E590" s="1" t="s">
        <v>535</v>
      </c>
      <c r="F590" s="1" t="s">
        <v>106</v>
      </c>
      <c r="G590" s="13">
        <v>0</v>
      </c>
      <c r="H590" s="1">
        <v>2020</v>
      </c>
      <c r="J590" s="1">
        <v>5445.09</v>
      </c>
      <c r="K590" s="1">
        <v>0</v>
      </c>
      <c r="L590" s="1">
        <v>781.76</v>
      </c>
      <c r="M590" s="1">
        <v>1191.98</v>
      </c>
      <c r="N590" s="1">
        <v>1748.8199999999997</v>
      </c>
      <c r="O590" s="1">
        <v>2266.4900000000002</v>
      </c>
      <c r="P590" s="1">
        <v>2022.06</v>
      </c>
      <c r="Q590" s="1">
        <v>1839.63</v>
      </c>
      <c r="R590" s="1">
        <v>450.55000000000007</v>
      </c>
      <c r="S590" s="1">
        <v>1596.8100000000002</v>
      </c>
      <c r="T590" s="1">
        <v>877.31000000000006</v>
      </c>
      <c r="U590" s="1">
        <v>1393.18</v>
      </c>
      <c r="W590" s="14" cm="1">
        <f t="array" ref="W590">INDEX(J590:U590, 1, MONTH($W$1))</f>
        <v>1393.18</v>
      </c>
      <c r="X590" s="14" cm="1">
        <f t="array" ref="X590">SUMPRODUCT((J590:U590) *(($J$1:$U$1)&lt;=$X$1))</f>
        <v>19613.68</v>
      </c>
      <c r="Y590">
        <f t="shared" si="81"/>
        <v>1</v>
      </c>
      <c r="Z590">
        <f t="shared" si="81"/>
        <v>1</v>
      </c>
      <c r="AA590">
        <f t="shared" si="82"/>
        <v>0</v>
      </c>
      <c r="AB590" s="8">
        <f t="shared" si="83"/>
        <v>1</v>
      </c>
      <c r="AC590">
        <f t="shared" si="84"/>
        <v>19613.68</v>
      </c>
      <c r="AD590">
        <f t="shared" si="85"/>
        <v>0</v>
      </c>
      <c r="AE590">
        <f t="shared" si="86"/>
        <v>0</v>
      </c>
      <c r="AF590">
        <f t="shared" si="87"/>
        <v>0</v>
      </c>
      <c r="AG590">
        <f t="shared" si="88"/>
        <v>0</v>
      </c>
      <c r="AI590">
        <f t="shared" si="89"/>
        <v>19613.68</v>
      </c>
    </row>
    <row r="591" spans="2:35" x14ac:dyDescent="0.25">
      <c r="B591" s="1">
        <v>23042</v>
      </c>
      <c r="C591" s="1" t="s">
        <v>890</v>
      </c>
      <c r="D591" s="1" t="s">
        <v>27</v>
      </c>
      <c r="E591" s="1" t="s">
        <v>535</v>
      </c>
      <c r="F591" s="1" t="s">
        <v>106</v>
      </c>
      <c r="G591" s="13">
        <v>44197</v>
      </c>
      <c r="H591" s="1">
        <v>2021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W591" s="14" cm="1">
        <f t="array" ref="W591">INDEX(J591:U591, 1, MONTH($W$1))</f>
        <v>0</v>
      </c>
      <c r="X591" s="14" cm="1">
        <f t="array" ref="X591">SUMPRODUCT((J591:U591) *(($J$1:$U$1)&lt;=$X$1))</f>
        <v>0</v>
      </c>
      <c r="Y591">
        <f t="shared" si="81"/>
        <v>0</v>
      </c>
      <c r="Z591">
        <f t="shared" si="81"/>
        <v>0</v>
      </c>
      <c r="AA591">
        <f t="shared" si="82"/>
        <v>0</v>
      </c>
      <c r="AB591" s="8">
        <f t="shared" si="83"/>
        <v>0</v>
      </c>
      <c r="AC591">
        <f t="shared" si="84"/>
        <v>0</v>
      </c>
      <c r="AD591">
        <f t="shared" si="85"/>
        <v>0</v>
      </c>
      <c r="AE591">
        <f t="shared" si="86"/>
        <v>0</v>
      </c>
      <c r="AF591">
        <f t="shared" si="87"/>
        <v>0</v>
      </c>
      <c r="AG591">
        <f t="shared" si="88"/>
        <v>0</v>
      </c>
      <c r="AI591">
        <f t="shared" si="89"/>
        <v>0</v>
      </c>
    </row>
    <row r="592" spans="2:35" x14ac:dyDescent="0.25">
      <c r="B592" s="1">
        <v>23043</v>
      </c>
      <c r="C592" s="1" t="s">
        <v>387</v>
      </c>
      <c r="D592" s="1" t="s">
        <v>27</v>
      </c>
      <c r="E592" s="1" t="s">
        <v>535</v>
      </c>
      <c r="F592" s="1" t="s">
        <v>106</v>
      </c>
      <c r="G592" s="13">
        <v>0</v>
      </c>
      <c r="H592" s="1">
        <v>2020</v>
      </c>
      <c r="J592" s="1">
        <v>0</v>
      </c>
      <c r="K592" s="1">
        <v>3286.0399999999995</v>
      </c>
      <c r="L592" s="1">
        <v>1361.6000000000001</v>
      </c>
      <c r="M592" s="1">
        <v>2285.2799999999997</v>
      </c>
      <c r="N592" s="1">
        <v>2801.7499999999991</v>
      </c>
      <c r="O592" s="1">
        <v>1065.94</v>
      </c>
      <c r="P592" s="1">
        <v>1767.94</v>
      </c>
      <c r="Q592" s="1">
        <v>1111.1100000000001</v>
      </c>
      <c r="R592" s="1">
        <v>0</v>
      </c>
      <c r="S592" s="1">
        <v>2161.1699999999996</v>
      </c>
      <c r="T592" s="1">
        <v>2091.4699999999998</v>
      </c>
      <c r="U592" s="1">
        <v>2643.6499999999992</v>
      </c>
      <c r="W592" s="14" cm="1">
        <f t="array" ref="W592">INDEX(J592:U592, 1, MONTH($W$1))</f>
        <v>2643.6499999999992</v>
      </c>
      <c r="X592" s="14" cm="1">
        <f t="array" ref="X592">SUMPRODUCT((J592:U592) *(($J$1:$U$1)&lt;=$X$1))</f>
        <v>20575.949999999997</v>
      </c>
      <c r="Y592">
        <f t="shared" si="81"/>
        <v>1</v>
      </c>
      <c r="Z592">
        <f t="shared" si="81"/>
        <v>1</v>
      </c>
      <c r="AA592">
        <f t="shared" si="82"/>
        <v>0</v>
      </c>
      <c r="AB592" s="8">
        <f t="shared" si="83"/>
        <v>0</v>
      </c>
      <c r="AC592">
        <f t="shared" si="84"/>
        <v>0</v>
      </c>
      <c r="AD592">
        <f t="shared" si="85"/>
        <v>0</v>
      </c>
      <c r="AE592">
        <f t="shared" si="86"/>
        <v>0</v>
      </c>
      <c r="AF592">
        <f t="shared" si="87"/>
        <v>0</v>
      </c>
      <c r="AG592">
        <f t="shared" si="88"/>
        <v>0</v>
      </c>
      <c r="AI592">
        <f t="shared" si="89"/>
        <v>20575.949999999997</v>
      </c>
    </row>
    <row r="593" spans="2:35" x14ac:dyDescent="0.25">
      <c r="B593" s="1">
        <v>23044</v>
      </c>
      <c r="C593" s="1" t="s">
        <v>654</v>
      </c>
      <c r="D593" s="1" t="s">
        <v>27</v>
      </c>
      <c r="E593" s="1" t="s">
        <v>535</v>
      </c>
      <c r="F593" s="1" t="s">
        <v>106</v>
      </c>
      <c r="G593" s="13">
        <v>0</v>
      </c>
      <c r="H593" s="1">
        <v>2020</v>
      </c>
      <c r="J593" s="1">
        <v>357</v>
      </c>
      <c r="K593" s="1">
        <v>353.53</v>
      </c>
      <c r="L593" s="1">
        <v>0</v>
      </c>
      <c r="M593" s="1">
        <v>0</v>
      </c>
      <c r="N593" s="1">
        <v>412.04999999999995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W593" s="14" cm="1">
        <f t="array" ref="W593">INDEX(J593:U593, 1, MONTH($W$1))</f>
        <v>0</v>
      </c>
      <c r="X593" s="14" cm="1">
        <f t="array" ref="X593">SUMPRODUCT((J593:U593) *(($J$1:$U$1)&lt;=$X$1))</f>
        <v>1122.58</v>
      </c>
      <c r="Y593">
        <f t="shared" si="81"/>
        <v>0</v>
      </c>
      <c r="Z593">
        <f t="shared" si="81"/>
        <v>1</v>
      </c>
      <c r="AA593">
        <f t="shared" si="82"/>
        <v>0</v>
      </c>
      <c r="AB593" s="8">
        <f t="shared" si="83"/>
        <v>1</v>
      </c>
      <c r="AC593">
        <f t="shared" si="84"/>
        <v>1122.58</v>
      </c>
      <c r="AD593">
        <f t="shared" si="85"/>
        <v>0</v>
      </c>
      <c r="AE593">
        <f t="shared" si="86"/>
        <v>0</v>
      </c>
      <c r="AF593">
        <f t="shared" si="87"/>
        <v>0</v>
      </c>
      <c r="AG593">
        <f t="shared" si="88"/>
        <v>0</v>
      </c>
      <c r="AI593">
        <f t="shared" si="89"/>
        <v>1122.58</v>
      </c>
    </row>
    <row r="594" spans="2:35" x14ac:dyDescent="0.25">
      <c r="B594" s="1">
        <v>23045</v>
      </c>
      <c r="C594" s="1" t="s">
        <v>655</v>
      </c>
      <c r="D594" s="1" t="s">
        <v>27</v>
      </c>
      <c r="E594" s="1" t="s">
        <v>535</v>
      </c>
      <c r="F594" s="1" t="s">
        <v>106</v>
      </c>
      <c r="G594" s="13">
        <v>0</v>
      </c>
      <c r="H594" s="1">
        <v>2020</v>
      </c>
      <c r="J594" s="1">
        <v>0</v>
      </c>
      <c r="K594" s="1">
        <v>0</v>
      </c>
      <c r="L594" s="1">
        <v>0</v>
      </c>
      <c r="M594" s="1">
        <v>1431.9499999999998</v>
      </c>
      <c r="N594" s="1">
        <v>0</v>
      </c>
      <c r="O594" s="1">
        <v>0</v>
      </c>
      <c r="P594" s="1">
        <v>0</v>
      </c>
      <c r="Q594" s="1">
        <v>1663.5399999999997</v>
      </c>
      <c r="R594" s="1">
        <v>0</v>
      </c>
      <c r="S594" s="1">
        <v>0</v>
      </c>
      <c r="T594" s="1">
        <v>0</v>
      </c>
      <c r="U594" s="1">
        <v>0</v>
      </c>
      <c r="W594" s="14" cm="1">
        <f t="array" ref="W594">INDEX(J594:U594, 1, MONTH($W$1))</f>
        <v>0</v>
      </c>
      <c r="X594" s="14" cm="1">
        <f t="array" ref="X594">SUMPRODUCT((J594:U594) *(($J$1:$U$1)&lt;=$X$1))</f>
        <v>3095.49</v>
      </c>
      <c r="Y594">
        <f t="shared" si="81"/>
        <v>0</v>
      </c>
      <c r="Z594">
        <f t="shared" si="81"/>
        <v>1</v>
      </c>
      <c r="AA594">
        <f t="shared" si="82"/>
        <v>0</v>
      </c>
      <c r="AB594" s="8">
        <f t="shared" si="83"/>
        <v>0</v>
      </c>
      <c r="AC594">
        <f t="shared" si="84"/>
        <v>0</v>
      </c>
      <c r="AD594">
        <f t="shared" si="85"/>
        <v>0</v>
      </c>
      <c r="AE594">
        <f t="shared" si="86"/>
        <v>0</v>
      </c>
      <c r="AF594">
        <f t="shared" si="87"/>
        <v>0</v>
      </c>
      <c r="AG594">
        <f t="shared" si="88"/>
        <v>0</v>
      </c>
      <c r="AI594">
        <f t="shared" si="89"/>
        <v>3095.49</v>
      </c>
    </row>
    <row r="595" spans="2:35" x14ac:dyDescent="0.25">
      <c r="B595" s="1">
        <v>23048</v>
      </c>
      <c r="C595" s="1" t="s">
        <v>388</v>
      </c>
      <c r="D595" s="1" t="s">
        <v>27</v>
      </c>
      <c r="E595" s="1" t="s">
        <v>535</v>
      </c>
      <c r="F595" s="1" t="s">
        <v>106</v>
      </c>
      <c r="G595" s="13">
        <v>0</v>
      </c>
      <c r="H595" s="1">
        <v>2020</v>
      </c>
      <c r="J595" s="1">
        <v>2984.67</v>
      </c>
      <c r="K595" s="1">
        <v>1950.19</v>
      </c>
      <c r="L595" s="1">
        <v>1502.4100000000003</v>
      </c>
      <c r="M595" s="1">
        <v>1092.58</v>
      </c>
      <c r="N595" s="1">
        <v>3382.9799999999996</v>
      </c>
      <c r="O595" s="1">
        <v>0</v>
      </c>
      <c r="P595" s="1">
        <v>1596.4100000000003</v>
      </c>
      <c r="Q595" s="1">
        <v>1133.92</v>
      </c>
      <c r="R595" s="1">
        <v>1072.06</v>
      </c>
      <c r="S595" s="1">
        <v>1848.4600000000003</v>
      </c>
      <c r="T595" s="1">
        <v>2566.6199999999994</v>
      </c>
      <c r="U595" s="1">
        <v>575.98</v>
      </c>
      <c r="W595" s="14" cm="1">
        <f t="array" ref="W595">INDEX(J595:U595, 1, MONTH($W$1))</f>
        <v>575.98</v>
      </c>
      <c r="X595" s="14" cm="1">
        <f t="array" ref="X595">SUMPRODUCT((J595:U595) *(($J$1:$U$1)&lt;=$X$1))</f>
        <v>19706.28</v>
      </c>
      <c r="Y595">
        <f t="shared" si="81"/>
        <v>1</v>
      </c>
      <c r="Z595">
        <f t="shared" si="81"/>
        <v>1</v>
      </c>
      <c r="AA595">
        <f t="shared" si="82"/>
        <v>0</v>
      </c>
      <c r="AB595" s="8">
        <f t="shared" si="83"/>
        <v>1</v>
      </c>
      <c r="AC595">
        <f t="shared" si="84"/>
        <v>19706.28</v>
      </c>
      <c r="AD595">
        <f t="shared" si="85"/>
        <v>0</v>
      </c>
      <c r="AE595">
        <f t="shared" si="86"/>
        <v>0</v>
      </c>
      <c r="AF595">
        <f t="shared" si="87"/>
        <v>0</v>
      </c>
      <c r="AG595">
        <f t="shared" si="88"/>
        <v>0</v>
      </c>
      <c r="AI595">
        <f t="shared" si="89"/>
        <v>19706.28</v>
      </c>
    </row>
    <row r="596" spans="2:35" x14ac:dyDescent="0.25">
      <c r="B596" s="1">
        <v>23049</v>
      </c>
      <c r="C596" s="1" t="s">
        <v>338</v>
      </c>
      <c r="D596" s="1" t="s">
        <v>27</v>
      </c>
      <c r="E596" s="1" t="s">
        <v>535</v>
      </c>
      <c r="F596" s="1" t="s">
        <v>106</v>
      </c>
      <c r="G596" s="13">
        <v>0</v>
      </c>
      <c r="H596" s="1">
        <v>2020</v>
      </c>
      <c r="J596" s="1">
        <v>5023.4600000000009</v>
      </c>
      <c r="K596" s="1">
        <v>6061.93</v>
      </c>
      <c r="L596" s="1">
        <v>3579.1300000000006</v>
      </c>
      <c r="M596" s="1">
        <v>5442.86</v>
      </c>
      <c r="N596" s="1">
        <v>8075.3300000000017</v>
      </c>
      <c r="O596" s="1">
        <v>5215.079999999999</v>
      </c>
      <c r="P596" s="1">
        <v>1178.8600000000001</v>
      </c>
      <c r="Q596" s="1">
        <v>4902.0700000000006</v>
      </c>
      <c r="R596" s="1">
        <v>950.70000000000016</v>
      </c>
      <c r="S596" s="1">
        <v>1900.0799999999997</v>
      </c>
      <c r="T596" s="1">
        <v>15938.7</v>
      </c>
      <c r="U596" s="1">
        <v>0</v>
      </c>
      <c r="W596" s="14" cm="1">
        <f t="array" ref="W596">INDEX(J596:U596, 1, MONTH($W$1))</f>
        <v>0</v>
      </c>
      <c r="X596" s="14" cm="1">
        <f t="array" ref="X596">SUMPRODUCT((J596:U596) *(($J$1:$U$1)&lt;=$X$1))</f>
        <v>58268.2</v>
      </c>
      <c r="Y596">
        <f t="shared" si="81"/>
        <v>0</v>
      </c>
      <c r="Z596">
        <f t="shared" si="81"/>
        <v>1</v>
      </c>
      <c r="AA596">
        <f t="shared" si="82"/>
        <v>0</v>
      </c>
      <c r="AB596" s="8">
        <f t="shared" si="83"/>
        <v>1</v>
      </c>
      <c r="AC596">
        <f t="shared" si="84"/>
        <v>58268.2</v>
      </c>
      <c r="AD596">
        <f t="shared" si="85"/>
        <v>0</v>
      </c>
      <c r="AE596">
        <f t="shared" si="86"/>
        <v>0</v>
      </c>
      <c r="AF596">
        <f t="shared" si="87"/>
        <v>0</v>
      </c>
      <c r="AG596">
        <f t="shared" si="88"/>
        <v>0</v>
      </c>
      <c r="AI596">
        <f t="shared" si="89"/>
        <v>58268.2</v>
      </c>
    </row>
    <row r="597" spans="2:35" x14ac:dyDescent="0.25">
      <c r="B597" s="1">
        <v>23050</v>
      </c>
      <c r="C597" s="1" t="s">
        <v>891</v>
      </c>
      <c r="D597" s="1" t="s">
        <v>27</v>
      </c>
      <c r="E597" s="1" t="s">
        <v>535</v>
      </c>
      <c r="F597" s="1" t="s">
        <v>106</v>
      </c>
      <c r="G597" s="13">
        <v>0</v>
      </c>
      <c r="H597" s="1">
        <v>2020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W597" s="14" cm="1">
        <f t="array" ref="W597">INDEX(J597:U597, 1, MONTH($W$1))</f>
        <v>0</v>
      </c>
      <c r="X597" s="14" cm="1">
        <f t="array" ref="X597">SUMPRODUCT((J597:U597) *(($J$1:$U$1)&lt;=$X$1))</f>
        <v>0</v>
      </c>
      <c r="Y597">
        <f t="shared" si="81"/>
        <v>0</v>
      </c>
      <c r="Z597">
        <f t="shared" si="81"/>
        <v>0</v>
      </c>
      <c r="AA597">
        <f t="shared" si="82"/>
        <v>0</v>
      </c>
      <c r="AB597" s="8">
        <f t="shared" si="83"/>
        <v>0</v>
      </c>
      <c r="AC597">
        <f t="shared" si="84"/>
        <v>0</v>
      </c>
      <c r="AD597">
        <f t="shared" si="85"/>
        <v>0</v>
      </c>
      <c r="AE597">
        <f t="shared" si="86"/>
        <v>0</v>
      </c>
      <c r="AF597">
        <f t="shared" si="87"/>
        <v>0</v>
      </c>
      <c r="AG597">
        <f t="shared" si="88"/>
        <v>0</v>
      </c>
      <c r="AI597">
        <f t="shared" si="89"/>
        <v>0</v>
      </c>
    </row>
    <row r="598" spans="2:35" x14ac:dyDescent="0.25">
      <c r="B598" s="1">
        <v>23051</v>
      </c>
      <c r="C598" s="1" t="s">
        <v>656</v>
      </c>
      <c r="D598" s="1" t="s">
        <v>27</v>
      </c>
      <c r="E598" s="1" t="s">
        <v>535</v>
      </c>
      <c r="F598" s="1" t="s">
        <v>106</v>
      </c>
      <c r="G598" s="13">
        <v>0</v>
      </c>
      <c r="H598" s="1">
        <v>2020</v>
      </c>
      <c r="J598" s="1">
        <v>1419.66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W598" s="14" cm="1">
        <f t="array" ref="W598">INDEX(J598:U598, 1, MONTH($W$1))</f>
        <v>0</v>
      </c>
      <c r="X598" s="14" cm="1">
        <f t="array" ref="X598">SUMPRODUCT((J598:U598) *(($J$1:$U$1)&lt;=$X$1))</f>
        <v>1419.66</v>
      </c>
      <c r="Y598">
        <f t="shared" si="81"/>
        <v>0</v>
      </c>
      <c r="Z598">
        <f t="shared" si="81"/>
        <v>1</v>
      </c>
      <c r="AA598">
        <f t="shared" si="82"/>
        <v>0</v>
      </c>
      <c r="AB598" s="8">
        <f t="shared" si="83"/>
        <v>1</v>
      </c>
      <c r="AC598">
        <f t="shared" si="84"/>
        <v>1419.66</v>
      </c>
      <c r="AD598">
        <f t="shared" si="85"/>
        <v>0</v>
      </c>
      <c r="AE598">
        <f t="shared" si="86"/>
        <v>0</v>
      </c>
      <c r="AF598">
        <f t="shared" si="87"/>
        <v>0</v>
      </c>
      <c r="AG598">
        <f t="shared" si="88"/>
        <v>0</v>
      </c>
      <c r="AI598">
        <f t="shared" si="89"/>
        <v>1419.66</v>
      </c>
    </row>
    <row r="599" spans="2:35" x14ac:dyDescent="0.25">
      <c r="B599" s="1">
        <v>23055</v>
      </c>
      <c r="C599" s="1" t="s">
        <v>657</v>
      </c>
      <c r="D599" s="1" t="s">
        <v>27</v>
      </c>
      <c r="E599" s="1" t="s">
        <v>535</v>
      </c>
      <c r="F599" s="1" t="s">
        <v>106</v>
      </c>
      <c r="G599" s="13">
        <v>0</v>
      </c>
      <c r="H599" s="1">
        <v>2020</v>
      </c>
      <c r="J599" s="1">
        <v>7652.63</v>
      </c>
      <c r="K599" s="1">
        <v>8071.2399999999989</v>
      </c>
      <c r="L599" s="1">
        <v>5057.119999999999</v>
      </c>
      <c r="M599" s="1">
        <v>10887.610000000002</v>
      </c>
      <c r="N599" s="1">
        <v>4309.46</v>
      </c>
      <c r="O599" s="1">
        <v>6408.7899999999991</v>
      </c>
      <c r="P599" s="1">
        <v>3354.0099999999993</v>
      </c>
      <c r="Q599" s="1">
        <v>3587.22</v>
      </c>
      <c r="R599" s="1">
        <v>7156.6499999999987</v>
      </c>
      <c r="S599" s="1">
        <v>3575</v>
      </c>
      <c r="T599" s="1">
        <v>6217.25</v>
      </c>
      <c r="U599" s="1">
        <v>0</v>
      </c>
      <c r="W599" s="14" cm="1">
        <f t="array" ref="W599">INDEX(J599:U599, 1, MONTH($W$1))</f>
        <v>0</v>
      </c>
      <c r="X599" s="14" cm="1">
        <f t="array" ref="X599">SUMPRODUCT((J599:U599) *(($J$1:$U$1)&lt;=$X$1))</f>
        <v>66276.98000000001</v>
      </c>
      <c r="Y599">
        <f t="shared" si="81"/>
        <v>0</v>
      </c>
      <c r="Z599">
        <f t="shared" si="81"/>
        <v>1</v>
      </c>
      <c r="AA599">
        <f t="shared" si="82"/>
        <v>0</v>
      </c>
      <c r="AB599" s="8">
        <f t="shared" si="83"/>
        <v>1</v>
      </c>
      <c r="AC599">
        <f t="shared" si="84"/>
        <v>66276.98000000001</v>
      </c>
      <c r="AD599">
        <f t="shared" si="85"/>
        <v>0</v>
      </c>
      <c r="AE599">
        <f t="shared" si="86"/>
        <v>0</v>
      </c>
      <c r="AF599">
        <f t="shared" si="87"/>
        <v>0</v>
      </c>
      <c r="AG599">
        <f t="shared" si="88"/>
        <v>0</v>
      </c>
      <c r="AI599">
        <f t="shared" si="89"/>
        <v>66276.98000000001</v>
      </c>
    </row>
    <row r="600" spans="2:35" x14ac:dyDescent="0.25">
      <c r="B600" s="1">
        <v>23056</v>
      </c>
      <c r="C600" s="1" t="s">
        <v>339</v>
      </c>
      <c r="D600" s="1" t="s">
        <v>27</v>
      </c>
      <c r="E600" s="1" t="s">
        <v>535</v>
      </c>
      <c r="F600" s="1" t="s">
        <v>106</v>
      </c>
      <c r="G600" s="13">
        <v>0</v>
      </c>
      <c r="H600" s="1">
        <v>2020</v>
      </c>
      <c r="J600" s="1">
        <v>1878.8999999999999</v>
      </c>
      <c r="K600" s="1">
        <v>2511.7400000000007</v>
      </c>
      <c r="L600" s="1">
        <v>5334.12</v>
      </c>
      <c r="M600" s="1">
        <v>2043.7000000000003</v>
      </c>
      <c r="N600" s="1">
        <v>0</v>
      </c>
      <c r="O600" s="1">
        <v>1110.8699999999999</v>
      </c>
      <c r="P600" s="1">
        <v>1346.8399999999997</v>
      </c>
      <c r="Q600" s="1">
        <v>910.35</v>
      </c>
      <c r="R600" s="1">
        <v>4626.3899999999994</v>
      </c>
      <c r="S600" s="1">
        <v>0</v>
      </c>
      <c r="T600" s="1">
        <v>2694.66</v>
      </c>
      <c r="U600" s="1">
        <v>503.01000000000005</v>
      </c>
      <c r="W600" s="14" cm="1">
        <f t="array" ref="W600">INDEX(J600:U600, 1, MONTH($W$1))</f>
        <v>503.01000000000005</v>
      </c>
      <c r="X600" s="14" cm="1">
        <f t="array" ref="X600">SUMPRODUCT((J600:U600) *(($J$1:$U$1)&lt;=$X$1))</f>
        <v>22960.58</v>
      </c>
      <c r="Y600">
        <f t="shared" si="81"/>
        <v>1</v>
      </c>
      <c r="Z600">
        <f t="shared" si="81"/>
        <v>1</v>
      </c>
      <c r="AA600">
        <f t="shared" si="82"/>
        <v>0</v>
      </c>
      <c r="AB600" s="8">
        <f t="shared" si="83"/>
        <v>1</v>
      </c>
      <c r="AC600">
        <f t="shared" si="84"/>
        <v>22960.58</v>
      </c>
      <c r="AD600">
        <f t="shared" si="85"/>
        <v>0</v>
      </c>
      <c r="AE600">
        <f t="shared" si="86"/>
        <v>0</v>
      </c>
      <c r="AF600">
        <f t="shared" si="87"/>
        <v>0</v>
      </c>
      <c r="AG600">
        <f t="shared" si="88"/>
        <v>0</v>
      </c>
      <c r="AI600">
        <f t="shared" si="89"/>
        <v>22960.58</v>
      </c>
    </row>
    <row r="601" spans="2:35" x14ac:dyDescent="0.25">
      <c r="B601" s="1">
        <v>23057</v>
      </c>
      <c r="C601" s="1" t="s">
        <v>892</v>
      </c>
      <c r="D601" s="1" t="s">
        <v>27</v>
      </c>
      <c r="E601" s="1" t="s">
        <v>535</v>
      </c>
      <c r="F601" s="1" t="s">
        <v>106</v>
      </c>
      <c r="G601" s="13">
        <v>0</v>
      </c>
      <c r="H601" s="1">
        <v>2020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W601" s="14" cm="1">
        <f t="array" ref="W601">INDEX(J601:U601, 1, MONTH($W$1))</f>
        <v>0</v>
      </c>
      <c r="X601" s="14" cm="1">
        <f t="array" ref="X601">SUMPRODUCT((J601:U601) *(($J$1:$U$1)&lt;=$X$1))</f>
        <v>0</v>
      </c>
      <c r="Y601">
        <f t="shared" si="81"/>
        <v>0</v>
      </c>
      <c r="Z601">
        <f t="shared" si="81"/>
        <v>0</v>
      </c>
      <c r="AA601">
        <f t="shared" si="82"/>
        <v>0</v>
      </c>
      <c r="AB601" s="8">
        <f t="shared" si="83"/>
        <v>0</v>
      </c>
      <c r="AC601">
        <f t="shared" si="84"/>
        <v>0</v>
      </c>
      <c r="AD601">
        <f t="shared" si="85"/>
        <v>0</v>
      </c>
      <c r="AE601">
        <f t="shared" si="86"/>
        <v>0</v>
      </c>
      <c r="AF601">
        <f t="shared" si="87"/>
        <v>0</v>
      </c>
      <c r="AG601">
        <f t="shared" si="88"/>
        <v>0</v>
      </c>
      <c r="AI601">
        <f t="shared" si="89"/>
        <v>0</v>
      </c>
    </row>
    <row r="602" spans="2:35" x14ac:dyDescent="0.25">
      <c r="B602" s="1">
        <v>23058</v>
      </c>
      <c r="C602" s="1" t="s">
        <v>340</v>
      </c>
      <c r="D602" s="1" t="s">
        <v>27</v>
      </c>
      <c r="E602" s="1" t="s">
        <v>535</v>
      </c>
      <c r="F602" s="1" t="s">
        <v>106</v>
      </c>
      <c r="G602" s="13">
        <v>0</v>
      </c>
      <c r="H602" s="1">
        <v>2020</v>
      </c>
      <c r="J602" s="1">
        <v>4820.8999999999987</v>
      </c>
      <c r="K602" s="1">
        <v>3427.8699999999994</v>
      </c>
      <c r="L602" s="1">
        <v>1861.7799999999997</v>
      </c>
      <c r="M602" s="1">
        <v>3684.9499999999994</v>
      </c>
      <c r="N602" s="1">
        <v>1003.17</v>
      </c>
      <c r="O602" s="1">
        <v>3771.8500000000004</v>
      </c>
      <c r="P602" s="1">
        <v>3054.96</v>
      </c>
      <c r="Q602" s="1">
        <v>3323.0499999999988</v>
      </c>
      <c r="R602" s="1">
        <v>3112.5600000000009</v>
      </c>
      <c r="S602" s="1">
        <v>1489.9199999999998</v>
      </c>
      <c r="T602" s="1">
        <v>4354.0099999999993</v>
      </c>
      <c r="U602" s="1">
        <v>-409.64</v>
      </c>
      <c r="W602" s="14" cm="1">
        <f t="array" ref="W602">INDEX(J602:U602, 1, MONTH($W$1))</f>
        <v>-409.64</v>
      </c>
      <c r="X602" s="14" cm="1">
        <f t="array" ref="X602">SUMPRODUCT((J602:U602) *(($J$1:$U$1)&lt;=$X$1))</f>
        <v>33495.379999999997</v>
      </c>
      <c r="Y602">
        <f t="shared" si="81"/>
        <v>0</v>
      </c>
      <c r="Z602">
        <f t="shared" si="81"/>
        <v>1</v>
      </c>
      <c r="AA602">
        <f t="shared" si="82"/>
        <v>0</v>
      </c>
      <c r="AB602" s="8">
        <f t="shared" si="83"/>
        <v>1</v>
      </c>
      <c r="AC602">
        <f t="shared" si="84"/>
        <v>33495.379999999997</v>
      </c>
      <c r="AD602">
        <f t="shared" si="85"/>
        <v>0</v>
      </c>
      <c r="AE602">
        <f t="shared" si="86"/>
        <v>0</v>
      </c>
      <c r="AF602">
        <f t="shared" si="87"/>
        <v>0</v>
      </c>
      <c r="AG602">
        <f t="shared" si="88"/>
        <v>0</v>
      </c>
      <c r="AI602">
        <f t="shared" si="89"/>
        <v>33495.379999999997</v>
      </c>
    </row>
    <row r="603" spans="2:35" x14ac:dyDescent="0.25">
      <c r="B603" s="1">
        <v>23061</v>
      </c>
      <c r="C603" s="1" t="s">
        <v>343</v>
      </c>
      <c r="D603" s="1" t="s">
        <v>27</v>
      </c>
      <c r="E603" s="1" t="s">
        <v>535</v>
      </c>
      <c r="F603" s="1" t="s">
        <v>106</v>
      </c>
      <c r="G603" s="13">
        <v>0</v>
      </c>
      <c r="H603" s="1">
        <v>2020</v>
      </c>
      <c r="J603" s="1">
        <v>3941.9299999999994</v>
      </c>
      <c r="K603" s="1">
        <v>6315.39</v>
      </c>
      <c r="L603" s="1">
        <v>5949.0199999999995</v>
      </c>
      <c r="M603" s="1">
        <v>1810.75</v>
      </c>
      <c r="N603" s="1">
        <v>7024.1200000000008</v>
      </c>
      <c r="O603" s="1">
        <v>5095.4699999999993</v>
      </c>
      <c r="P603" s="1">
        <v>3670.51</v>
      </c>
      <c r="Q603" s="1">
        <v>3725.37</v>
      </c>
      <c r="R603" s="1">
        <v>4723.2999999999993</v>
      </c>
      <c r="S603" s="1">
        <v>3592.92</v>
      </c>
      <c r="T603" s="1">
        <v>2960.89</v>
      </c>
      <c r="U603" s="1">
        <v>5659.46</v>
      </c>
      <c r="W603" s="14" cm="1">
        <f t="array" ref="W603">INDEX(J603:U603, 1, MONTH($W$1))</f>
        <v>5659.46</v>
      </c>
      <c r="X603" s="14" cm="1">
        <f t="array" ref="X603">SUMPRODUCT((J603:U603) *(($J$1:$U$1)&lt;=$X$1))</f>
        <v>54469.13</v>
      </c>
      <c r="Y603">
        <f t="shared" si="81"/>
        <v>1</v>
      </c>
      <c r="Z603">
        <f t="shared" si="81"/>
        <v>1</v>
      </c>
      <c r="AA603">
        <f t="shared" si="82"/>
        <v>0</v>
      </c>
      <c r="AB603" s="8">
        <f t="shared" si="83"/>
        <v>1</v>
      </c>
      <c r="AC603">
        <f t="shared" si="84"/>
        <v>54469.13</v>
      </c>
      <c r="AD603">
        <f t="shared" si="85"/>
        <v>0</v>
      </c>
      <c r="AE603">
        <f t="shared" si="86"/>
        <v>0</v>
      </c>
      <c r="AF603">
        <f t="shared" si="87"/>
        <v>0</v>
      </c>
      <c r="AG603">
        <f t="shared" si="88"/>
        <v>0</v>
      </c>
      <c r="AI603">
        <f t="shared" si="89"/>
        <v>54469.13</v>
      </c>
    </row>
    <row r="604" spans="2:35" x14ac:dyDescent="0.25">
      <c r="B604" s="1">
        <v>23062</v>
      </c>
      <c r="C604" s="1" t="s">
        <v>356</v>
      </c>
      <c r="D604" s="1" t="s">
        <v>27</v>
      </c>
      <c r="E604" s="1" t="s">
        <v>535</v>
      </c>
      <c r="F604" s="1" t="s">
        <v>106</v>
      </c>
      <c r="G604" s="13">
        <v>0</v>
      </c>
      <c r="H604" s="1">
        <v>2020</v>
      </c>
      <c r="J604" s="1">
        <v>1717.49</v>
      </c>
      <c r="K604" s="1">
        <v>1413.36</v>
      </c>
      <c r="L604" s="1">
        <v>1983.18</v>
      </c>
      <c r="M604" s="1">
        <v>559.74</v>
      </c>
      <c r="N604" s="1">
        <v>969.62</v>
      </c>
      <c r="O604" s="1">
        <v>936.95</v>
      </c>
      <c r="P604" s="1">
        <v>841.26999999999987</v>
      </c>
      <c r="Q604" s="1">
        <v>1523.1100000000001</v>
      </c>
      <c r="R604" s="1">
        <v>427.12</v>
      </c>
      <c r="S604" s="1">
        <v>1566.13</v>
      </c>
      <c r="T604" s="1">
        <v>2012.45</v>
      </c>
      <c r="U604" s="1">
        <v>729.35</v>
      </c>
      <c r="W604" s="14" cm="1">
        <f t="array" ref="W604">INDEX(J604:U604, 1, MONTH($W$1))</f>
        <v>729.35</v>
      </c>
      <c r="X604" s="14" cm="1">
        <f t="array" ref="X604">SUMPRODUCT((J604:U604) *(($J$1:$U$1)&lt;=$X$1))</f>
        <v>14679.770000000002</v>
      </c>
      <c r="Y604">
        <f t="shared" si="81"/>
        <v>1</v>
      </c>
      <c r="Z604">
        <f t="shared" si="81"/>
        <v>1</v>
      </c>
      <c r="AA604">
        <f t="shared" si="82"/>
        <v>0</v>
      </c>
      <c r="AB604" s="8">
        <f t="shared" si="83"/>
        <v>1</v>
      </c>
      <c r="AC604">
        <f t="shared" si="84"/>
        <v>14679.770000000002</v>
      </c>
      <c r="AD604">
        <f t="shared" si="85"/>
        <v>0</v>
      </c>
      <c r="AE604">
        <f t="shared" si="86"/>
        <v>0</v>
      </c>
      <c r="AF604">
        <f t="shared" si="87"/>
        <v>0</v>
      </c>
      <c r="AG604">
        <f t="shared" si="88"/>
        <v>0</v>
      </c>
      <c r="AI604">
        <f t="shared" si="89"/>
        <v>14679.770000000002</v>
      </c>
    </row>
    <row r="605" spans="2:35" x14ac:dyDescent="0.25">
      <c r="B605" s="1">
        <v>23063</v>
      </c>
      <c r="C605" s="1" t="s">
        <v>361</v>
      </c>
      <c r="D605" s="1" t="s">
        <v>27</v>
      </c>
      <c r="E605" s="1" t="s">
        <v>535</v>
      </c>
      <c r="F605" s="1" t="s">
        <v>106</v>
      </c>
      <c r="G605" s="13">
        <v>0</v>
      </c>
      <c r="H605" s="1">
        <v>2020</v>
      </c>
      <c r="J605" s="1">
        <v>0</v>
      </c>
      <c r="K605" s="1">
        <v>392.53</v>
      </c>
      <c r="L605" s="1">
        <v>0</v>
      </c>
      <c r="M605" s="1">
        <v>5179.33</v>
      </c>
      <c r="N605" s="1">
        <v>1317.79</v>
      </c>
      <c r="O605" s="1">
        <v>0</v>
      </c>
      <c r="P605" s="1">
        <v>484.02</v>
      </c>
      <c r="Q605" s="1">
        <v>2800</v>
      </c>
      <c r="R605" s="1">
        <v>2669.6399999999994</v>
      </c>
      <c r="S605" s="1">
        <v>0</v>
      </c>
      <c r="T605" s="1">
        <v>1494.56</v>
      </c>
      <c r="U605" s="1">
        <v>149.24</v>
      </c>
      <c r="W605" s="14" cm="1">
        <f t="array" ref="W605">INDEX(J605:U605, 1, MONTH($W$1))</f>
        <v>149.24</v>
      </c>
      <c r="X605" s="14" cm="1">
        <f t="array" ref="X605">SUMPRODUCT((J605:U605) *(($J$1:$U$1)&lt;=$X$1))</f>
        <v>14487.109999999999</v>
      </c>
      <c r="Y605">
        <f t="shared" si="81"/>
        <v>1</v>
      </c>
      <c r="Z605">
        <f t="shared" si="81"/>
        <v>1</v>
      </c>
      <c r="AA605">
        <f t="shared" si="82"/>
        <v>0</v>
      </c>
      <c r="AB605" s="8">
        <f t="shared" si="83"/>
        <v>0</v>
      </c>
      <c r="AC605">
        <f t="shared" si="84"/>
        <v>0</v>
      </c>
      <c r="AD605">
        <f t="shared" si="85"/>
        <v>0</v>
      </c>
      <c r="AE605">
        <f t="shared" si="86"/>
        <v>0</v>
      </c>
      <c r="AF605">
        <f t="shared" si="87"/>
        <v>0</v>
      </c>
      <c r="AG605">
        <f t="shared" si="88"/>
        <v>0</v>
      </c>
      <c r="AI605">
        <f t="shared" si="89"/>
        <v>14487.109999999999</v>
      </c>
    </row>
    <row r="606" spans="2:35" x14ac:dyDescent="0.25">
      <c r="B606" s="1">
        <v>23064</v>
      </c>
      <c r="C606" s="1" t="s">
        <v>344</v>
      </c>
      <c r="D606" s="1" t="s">
        <v>27</v>
      </c>
      <c r="E606" s="1" t="s">
        <v>620</v>
      </c>
      <c r="F606" s="1" t="s">
        <v>620</v>
      </c>
      <c r="G606" s="13">
        <v>0</v>
      </c>
      <c r="H606" s="1">
        <v>2020</v>
      </c>
      <c r="J606" s="1">
        <v>6779.0999999999985</v>
      </c>
      <c r="K606" s="1">
        <v>0</v>
      </c>
      <c r="L606" s="1">
        <v>5014.87</v>
      </c>
      <c r="M606" s="1">
        <v>11964.690000000002</v>
      </c>
      <c r="N606" s="1">
        <v>4180.84</v>
      </c>
      <c r="O606" s="1">
        <v>6996.9100000000008</v>
      </c>
      <c r="P606" s="1">
        <v>0</v>
      </c>
      <c r="Q606" s="1">
        <v>6122.2000000000007</v>
      </c>
      <c r="R606" s="1">
        <v>2930.81</v>
      </c>
      <c r="S606" s="1">
        <v>2531.0500000000002</v>
      </c>
      <c r="T606" s="1">
        <v>5374.13</v>
      </c>
      <c r="U606" s="1">
        <v>780.48</v>
      </c>
      <c r="W606" s="14" cm="1">
        <f t="array" ref="W606">INDEX(J606:U606, 1, MONTH($W$1))</f>
        <v>780.48</v>
      </c>
      <c r="X606" s="14" cm="1">
        <f t="array" ref="X606">SUMPRODUCT((J606:U606) *(($J$1:$U$1)&lt;=$X$1))</f>
        <v>52675.08</v>
      </c>
      <c r="Y606">
        <f t="shared" si="81"/>
        <v>1</v>
      </c>
      <c r="Z606">
        <f t="shared" si="81"/>
        <v>1</v>
      </c>
      <c r="AA606">
        <f t="shared" si="82"/>
        <v>0</v>
      </c>
      <c r="AB606" s="8">
        <f t="shared" si="83"/>
        <v>1</v>
      </c>
      <c r="AC606">
        <f t="shared" si="84"/>
        <v>52675.08</v>
      </c>
      <c r="AD606">
        <f t="shared" si="85"/>
        <v>0</v>
      </c>
      <c r="AE606">
        <f t="shared" si="86"/>
        <v>0</v>
      </c>
      <c r="AF606">
        <f t="shared" si="87"/>
        <v>0</v>
      </c>
      <c r="AG606">
        <f t="shared" si="88"/>
        <v>0</v>
      </c>
      <c r="AI606">
        <f t="shared" si="89"/>
        <v>52675.08</v>
      </c>
    </row>
    <row r="607" spans="2:35" x14ac:dyDescent="0.25">
      <c r="B607" s="1">
        <v>23065</v>
      </c>
      <c r="C607" s="1" t="s">
        <v>658</v>
      </c>
      <c r="D607" s="1" t="s">
        <v>27</v>
      </c>
      <c r="E607" s="1" t="s">
        <v>535</v>
      </c>
      <c r="F607" s="1" t="s">
        <v>106</v>
      </c>
      <c r="G607" s="13">
        <v>0</v>
      </c>
      <c r="H607" s="1">
        <v>2020</v>
      </c>
      <c r="J607" s="1">
        <v>0</v>
      </c>
      <c r="K607" s="1">
        <v>785.74</v>
      </c>
      <c r="L607" s="1">
        <v>0</v>
      </c>
      <c r="M607" s="1">
        <v>0</v>
      </c>
      <c r="N607" s="1">
        <v>1222.1600000000001</v>
      </c>
      <c r="O607" s="1">
        <v>0</v>
      </c>
      <c r="P607" s="1">
        <v>0</v>
      </c>
      <c r="Q607" s="1">
        <v>1188.2600000000002</v>
      </c>
      <c r="R607" s="1">
        <v>0</v>
      </c>
      <c r="S607" s="1">
        <v>677.76999999999987</v>
      </c>
      <c r="T607" s="1">
        <v>1189.78</v>
      </c>
      <c r="U607" s="1">
        <v>697.23</v>
      </c>
      <c r="W607" s="14" cm="1">
        <f t="array" ref="W607">INDEX(J607:U607, 1, MONTH($W$1))</f>
        <v>697.23</v>
      </c>
      <c r="X607" s="14" cm="1">
        <f t="array" ref="X607">SUMPRODUCT((J607:U607) *(($J$1:$U$1)&lt;=$X$1))</f>
        <v>5760.9400000000005</v>
      </c>
      <c r="Y607">
        <f t="shared" si="81"/>
        <v>1</v>
      </c>
      <c r="Z607">
        <f t="shared" si="81"/>
        <v>1</v>
      </c>
      <c r="AA607">
        <f t="shared" si="82"/>
        <v>0</v>
      </c>
      <c r="AB607" s="8">
        <f t="shared" si="83"/>
        <v>0</v>
      </c>
      <c r="AC607">
        <f t="shared" si="84"/>
        <v>0</v>
      </c>
      <c r="AD607">
        <f t="shared" si="85"/>
        <v>0</v>
      </c>
      <c r="AE607">
        <f t="shared" si="86"/>
        <v>0</v>
      </c>
      <c r="AF607">
        <f t="shared" si="87"/>
        <v>0</v>
      </c>
      <c r="AG607">
        <f t="shared" si="88"/>
        <v>0</v>
      </c>
      <c r="AI607">
        <f t="shared" si="89"/>
        <v>5760.9400000000005</v>
      </c>
    </row>
    <row r="608" spans="2:35" x14ac:dyDescent="0.25">
      <c r="B608" s="1">
        <v>23066</v>
      </c>
      <c r="C608" s="1" t="s">
        <v>659</v>
      </c>
      <c r="D608" s="1" t="s">
        <v>27</v>
      </c>
      <c r="E608" s="1" t="s">
        <v>535</v>
      </c>
      <c r="F608" s="1" t="s">
        <v>106</v>
      </c>
      <c r="G608" s="13">
        <v>0</v>
      </c>
      <c r="H608" s="1">
        <v>2020</v>
      </c>
      <c r="J608" s="1">
        <v>4614.54</v>
      </c>
      <c r="K608" s="1">
        <v>4634.1999999999989</v>
      </c>
      <c r="L608" s="1">
        <v>2355.6799999999998</v>
      </c>
      <c r="M608" s="1">
        <v>2962.6699999999987</v>
      </c>
      <c r="N608" s="1">
        <v>5638.55</v>
      </c>
      <c r="O608" s="1">
        <v>3569.0999999999995</v>
      </c>
      <c r="P608" s="1">
        <v>2723.74</v>
      </c>
      <c r="Q608" s="1">
        <v>5745.7699999999986</v>
      </c>
      <c r="R608" s="1">
        <v>0</v>
      </c>
      <c r="S608" s="1">
        <v>2915.31</v>
      </c>
      <c r="T608" s="1">
        <v>1893.8400000000004</v>
      </c>
      <c r="U608" s="1">
        <v>0</v>
      </c>
      <c r="W608" s="14" cm="1">
        <f t="array" ref="W608">INDEX(J608:U608, 1, MONTH($W$1))</f>
        <v>0</v>
      </c>
      <c r="X608" s="14" cm="1">
        <f t="array" ref="X608">SUMPRODUCT((J608:U608) *(($J$1:$U$1)&lt;=$X$1))</f>
        <v>37053.399999999994</v>
      </c>
      <c r="Y608">
        <f t="shared" si="81"/>
        <v>0</v>
      </c>
      <c r="Z608">
        <f t="shared" si="81"/>
        <v>1</v>
      </c>
      <c r="AA608">
        <f t="shared" si="82"/>
        <v>0</v>
      </c>
      <c r="AB608" s="8">
        <f t="shared" si="83"/>
        <v>1</v>
      </c>
      <c r="AC608">
        <f t="shared" si="84"/>
        <v>37053.399999999994</v>
      </c>
      <c r="AD608">
        <f t="shared" si="85"/>
        <v>0</v>
      </c>
      <c r="AE608">
        <f t="shared" si="86"/>
        <v>0</v>
      </c>
      <c r="AF608">
        <f t="shared" si="87"/>
        <v>0</v>
      </c>
      <c r="AG608">
        <f t="shared" si="88"/>
        <v>0</v>
      </c>
      <c r="AI608">
        <f t="shared" si="89"/>
        <v>37053.399999999994</v>
      </c>
    </row>
    <row r="609" spans="2:35" x14ac:dyDescent="0.25">
      <c r="B609" s="1">
        <v>23067</v>
      </c>
      <c r="C609" s="1" t="s">
        <v>416</v>
      </c>
      <c r="D609" s="1" t="s">
        <v>27</v>
      </c>
      <c r="E609" s="1" t="s">
        <v>535</v>
      </c>
      <c r="F609" s="1" t="s">
        <v>106</v>
      </c>
      <c r="G609" s="13">
        <v>0</v>
      </c>
      <c r="H609" s="1">
        <v>2020</v>
      </c>
      <c r="J609" s="1">
        <v>615.27</v>
      </c>
      <c r="K609" s="1">
        <v>2660.76</v>
      </c>
      <c r="L609" s="1">
        <v>0</v>
      </c>
      <c r="M609" s="1">
        <v>599.97</v>
      </c>
      <c r="N609" s="1">
        <v>1710.37</v>
      </c>
      <c r="O609" s="1">
        <v>556.4</v>
      </c>
      <c r="P609" s="1">
        <v>0</v>
      </c>
      <c r="Q609" s="1">
        <v>2310.1</v>
      </c>
      <c r="R609" s="1">
        <v>0</v>
      </c>
      <c r="S609" s="1">
        <v>0</v>
      </c>
      <c r="T609" s="1">
        <v>0</v>
      </c>
      <c r="U609" s="1">
        <v>1037.8600000000001</v>
      </c>
      <c r="W609" s="14" cm="1">
        <f t="array" ref="W609">INDEX(J609:U609, 1, MONTH($W$1))</f>
        <v>1037.8600000000001</v>
      </c>
      <c r="X609" s="14" cm="1">
        <f t="array" ref="X609">SUMPRODUCT((J609:U609) *(($J$1:$U$1)&lt;=$X$1))</f>
        <v>9490.73</v>
      </c>
      <c r="Y609">
        <f t="shared" si="81"/>
        <v>1</v>
      </c>
      <c r="Z609">
        <f t="shared" si="81"/>
        <v>1</v>
      </c>
      <c r="AA609">
        <f t="shared" si="82"/>
        <v>0</v>
      </c>
      <c r="AB609" s="8">
        <f t="shared" si="83"/>
        <v>1</v>
      </c>
      <c r="AC609">
        <f t="shared" si="84"/>
        <v>9490.73</v>
      </c>
      <c r="AD609">
        <f t="shared" si="85"/>
        <v>0</v>
      </c>
      <c r="AE609">
        <f t="shared" si="86"/>
        <v>0</v>
      </c>
      <c r="AF609">
        <f t="shared" si="87"/>
        <v>0</v>
      </c>
      <c r="AG609">
        <f t="shared" si="88"/>
        <v>0</v>
      </c>
      <c r="AI609">
        <f t="shared" si="89"/>
        <v>9490.73</v>
      </c>
    </row>
    <row r="610" spans="2:35" x14ac:dyDescent="0.25">
      <c r="B610" s="1">
        <v>23068</v>
      </c>
      <c r="C610" s="1" t="s">
        <v>424</v>
      </c>
      <c r="D610" s="1" t="s">
        <v>27</v>
      </c>
      <c r="E610" s="1" t="s">
        <v>535</v>
      </c>
      <c r="F610" s="1" t="s">
        <v>106</v>
      </c>
      <c r="G610" s="13">
        <v>0</v>
      </c>
      <c r="H610" s="1">
        <v>2020</v>
      </c>
      <c r="J610" s="1">
        <v>0</v>
      </c>
      <c r="K610" s="1">
        <v>1833.71</v>
      </c>
      <c r="L610" s="1">
        <v>924.31000000000006</v>
      </c>
      <c r="M610" s="1">
        <v>568.70000000000005</v>
      </c>
      <c r="N610" s="1">
        <v>0</v>
      </c>
      <c r="O610" s="1">
        <v>1211.23</v>
      </c>
      <c r="P610" s="1">
        <v>895.71</v>
      </c>
      <c r="Q610" s="1">
        <v>0</v>
      </c>
      <c r="R610" s="1">
        <v>0</v>
      </c>
      <c r="S610" s="1">
        <v>0</v>
      </c>
      <c r="T610" s="1">
        <v>1879.23</v>
      </c>
      <c r="U610" s="1">
        <v>957.95999999999992</v>
      </c>
      <c r="W610" s="14" cm="1">
        <f t="array" ref="W610">INDEX(J610:U610, 1, MONTH($W$1))</f>
        <v>957.95999999999992</v>
      </c>
      <c r="X610" s="14" cm="1">
        <f t="array" ref="X610">SUMPRODUCT((J610:U610) *(($J$1:$U$1)&lt;=$X$1))</f>
        <v>8270.85</v>
      </c>
      <c r="Y610">
        <f t="shared" si="81"/>
        <v>1</v>
      </c>
      <c r="Z610">
        <f t="shared" si="81"/>
        <v>1</v>
      </c>
      <c r="AA610">
        <f t="shared" si="82"/>
        <v>0</v>
      </c>
      <c r="AB610" s="8">
        <f t="shared" si="83"/>
        <v>0</v>
      </c>
      <c r="AC610">
        <f t="shared" si="84"/>
        <v>0</v>
      </c>
      <c r="AD610">
        <f t="shared" si="85"/>
        <v>0</v>
      </c>
      <c r="AE610">
        <f t="shared" si="86"/>
        <v>0</v>
      </c>
      <c r="AF610">
        <f t="shared" si="87"/>
        <v>0</v>
      </c>
      <c r="AG610">
        <f t="shared" si="88"/>
        <v>0</v>
      </c>
      <c r="AI610">
        <f t="shared" si="89"/>
        <v>8270.85</v>
      </c>
    </row>
    <row r="611" spans="2:35" x14ac:dyDescent="0.25">
      <c r="B611" s="1">
        <v>23069</v>
      </c>
      <c r="C611" s="1" t="s">
        <v>389</v>
      </c>
      <c r="D611" s="1" t="s">
        <v>27</v>
      </c>
      <c r="E611" s="1" t="s">
        <v>535</v>
      </c>
      <c r="F611" s="1" t="s">
        <v>106</v>
      </c>
      <c r="G611" s="13">
        <v>0</v>
      </c>
      <c r="H611" s="1">
        <v>2020</v>
      </c>
      <c r="J611" s="1">
        <v>3034.5499999999997</v>
      </c>
      <c r="K611" s="1">
        <v>1537.57</v>
      </c>
      <c r="L611" s="1">
        <v>779.18000000000006</v>
      </c>
      <c r="M611" s="1">
        <v>1294.32</v>
      </c>
      <c r="N611" s="1">
        <v>1225.48</v>
      </c>
      <c r="O611" s="1">
        <v>2062.6800000000003</v>
      </c>
      <c r="P611" s="1">
        <v>527.86</v>
      </c>
      <c r="Q611" s="1">
        <v>992.5200000000001</v>
      </c>
      <c r="R611" s="1">
        <v>1338.99</v>
      </c>
      <c r="S611" s="1">
        <v>1173.3</v>
      </c>
      <c r="T611" s="1">
        <v>2102.25</v>
      </c>
      <c r="U611" s="1">
        <v>669.66000000000008</v>
      </c>
      <c r="W611" s="14" cm="1">
        <f t="array" ref="W611">INDEX(J611:U611, 1, MONTH($W$1))</f>
        <v>669.66000000000008</v>
      </c>
      <c r="X611" s="14" cm="1">
        <f t="array" ref="X611">SUMPRODUCT((J611:U611) *(($J$1:$U$1)&lt;=$X$1))</f>
        <v>16738.36</v>
      </c>
      <c r="Y611">
        <f t="shared" si="81"/>
        <v>1</v>
      </c>
      <c r="Z611">
        <f t="shared" si="81"/>
        <v>1</v>
      </c>
      <c r="AA611">
        <f t="shared" si="82"/>
        <v>0</v>
      </c>
      <c r="AB611" s="8">
        <f t="shared" si="83"/>
        <v>1</v>
      </c>
      <c r="AC611">
        <f t="shared" si="84"/>
        <v>16738.36</v>
      </c>
      <c r="AD611">
        <f t="shared" si="85"/>
        <v>0</v>
      </c>
      <c r="AE611">
        <f t="shared" si="86"/>
        <v>0</v>
      </c>
      <c r="AF611">
        <f t="shared" si="87"/>
        <v>0</v>
      </c>
      <c r="AG611">
        <f t="shared" si="88"/>
        <v>0</v>
      </c>
      <c r="AI611">
        <f t="shared" si="89"/>
        <v>16738.36</v>
      </c>
    </row>
    <row r="612" spans="2:35" x14ac:dyDescent="0.25">
      <c r="B612" s="1">
        <v>23073</v>
      </c>
      <c r="C612" s="1" t="s">
        <v>660</v>
      </c>
      <c r="D612" s="1" t="s">
        <v>27</v>
      </c>
      <c r="E612" s="1" t="s">
        <v>535</v>
      </c>
      <c r="F612" s="1" t="s">
        <v>106</v>
      </c>
      <c r="G612" s="13">
        <v>0</v>
      </c>
      <c r="H612" s="1">
        <v>2020</v>
      </c>
      <c r="J612" s="1">
        <v>2270.5400000000009</v>
      </c>
      <c r="K612" s="1">
        <v>0</v>
      </c>
      <c r="L612" s="1">
        <v>499.73999999999995</v>
      </c>
      <c r="M612" s="1">
        <v>0</v>
      </c>
      <c r="N612" s="1">
        <v>853.99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W612" s="14" cm="1">
        <f t="array" ref="W612">INDEX(J612:U612, 1, MONTH($W$1))</f>
        <v>0</v>
      </c>
      <c r="X612" s="14" cm="1">
        <f t="array" ref="X612">SUMPRODUCT((J612:U612) *(($J$1:$U$1)&lt;=$X$1))</f>
        <v>3624.2700000000004</v>
      </c>
      <c r="Y612">
        <f t="shared" si="81"/>
        <v>0</v>
      </c>
      <c r="Z612">
        <f t="shared" si="81"/>
        <v>1</v>
      </c>
      <c r="AA612">
        <f t="shared" si="82"/>
        <v>0</v>
      </c>
      <c r="AB612" s="8">
        <f t="shared" si="83"/>
        <v>1</v>
      </c>
      <c r="AC612">
        <f t="shared" si="84"/>
        <v>3624.2700000000004</v>
      </c>
      <c r="AD612">
        <f t="shared" si="85"/>
        <v>0</v>
      </c>
      <c r="AE612">
        <f t="shared" si="86"/>
        <v>0</v>
      </c>
      <c r="AF612">
        <f t="shared" si="87"/>
        <v>0</v>
      </c>
      <c r="AG612">
        <f t="shared" si="88"/>
        <v>0</v>
      </c>
      <c r="AI612">
        <f t="shared" si="89"/>
        <v>3624.2700000000004</v>
      </c>
    </row>
    <row r="613" spans="2:35" x14ac:dyDescent="0.25">
      <c r="B613" s="1">
        <v>23076</v>
      </c>
      <c r="C613" s="1" t="s">
        <v>893</v>
      </c>
      <c r="D613" s="1" t="s">
        <v>27</v>
      </c>
      <c r="E613" s="1" t="s">
        <v>535</v>
      </c>
      <c r="F613" s="1" t="s">
        <v>106</v>
      </c>
      <c r="G613" s="13">
        <v>0</v>
      </c>
      <c r="H613" s="1">
        <v>2020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W613" s="14" cm="1">
        <f t="array" ref="W613">INDEX(J613:U613, 1, MONTH($W$1))</f>
        <v>0</v>
      </c>
      <c r="X613" s="14" cm="1">
        <f t="array" ref="X613">SUMPRODUCT((J613:U613) *(($J$1:$U$1)&lt;=$X$1))</f>
        <v>0</v>
      </c>
      <c r="Y613">
        <f t="shared" si="81"/>
        <v>0</v>
      </c>
      <c r="Z613">
        <f t="shared" si="81"/>
        <v>0</v>
      </c>
      <c r="AA613">
        <f t="shared" si="82"/>
        <v>0</v>
      </c>
      <c r="AB613" s="8">
        <f t="shared" si="83"/>
        <v>0</v>
      </c>
      <c r="AC613">
        <f t="shared" si="84"/>
        <v>0</v>
      </c>
      <c r="AD613">
        <f t="shared" si="85"/>
        <v>0</v>
      </c>
      <c r="AE613">
        <f t="shared" si="86"/>
        <v>0</v>
      </c>
      <c r="AF613">
        <f t="shared" si="87"/>
        <v>0</v>
      </c>
      <c r="AG613">
        <f t="shared" si="88"/>
        <v>0</v>
      </c>
      <c r="AI613">
        <f t="shared" si="89"/>
        <v>0</v>
      </c>
    </row>
    <row r="614" spans="2:35" x14ac:dyDescent="0.25">
      <c r="B614" s="1">
        <v>23077</v>
      </c>
      <c r="C614" s="1" t="s">
        <v>345</v>
      </c>
      <c r="D614" s="1" t="s">
        <v>27</v>
      </c>
      <c r="E614" s="1" t="s">
        <v>535</v>
      </c>
      <c r="F614" s="1" t="s">
        <v>106</v>
      </c>
      <c r="G614" s="13">
        <v>0</v>
      </c>
      <c r="H614" s="1">
        <v>2020</v>
      </c>
      <c r="J614" s="1">
        <v>1074.1000000000001</v>
      </c>
      <c r="K614" s="1">
        <v>1495.43</v>
      </c>
      <c r="L614" s="1">
        <v>0</v>
      </c>
      <c r="M614" s="1">
        <v>5572.8</v>
      </c>
      <c r="N614" s="1">
        <v>-1096.96</v>
      </c>
      <c r="O614" s="1">
        <v>1553.51</v>
      </c>
      <c r="P614" s="1">
        <v>0</v>
      </c>
      <c r="Q614" s="1">
        <v>0</v>
      </c>
      <c r="R614" s="1">
        <v>1266.53</v>
      </c>
      <c r="S614" s="1">
        <v>615</v>
      </c>
      <c r="T614" s="1">
        <v>2670.3599999999992</v>
      </c>
      <c r="U614" s="1">
        <v>0</v>
      </c>
      <c r="W614" s="14" cm="1">
        <f t="array" ref="W614">INDEX(J614:U614, 1, MONTH($W$1))</f>
        <v>0</v>
      </c>
      <c r="X614" s="14" cm="1">
        <f t="array" ref="X614">SUMPRODUCT((J614:U614) *(($J$1:$U$1)&lt;=$X$1))</f>
        <v>13150.769999999999</v>
      </c>
      <c r="Y614">
        <f t="shared" si="81"/>
        <v>0</v>
      </c>
      <c r="Z614">
        <f t="shared" si="81"/>
        <v>1</v>
      </c>
      <c r="AA614">
        <f t="shared" si="82"/>
        <v>0</v>
      </c>
      <c r="AB614" s="8">
        <f t="shared" si="83"/>
        <v>1</v>
      </c>
      <c r="AC614">
        <f t="shared" si="84"/>
        <v>13150.769999999999</v>
      </c>
      <c r="AD614">
        <f t="shared" si="85"/>
        <v>0</v>
      </c>
      <c r="AE614">
        <f t="shared" si="86"/>
        <v>0</v>
      </c>
      <c r="AF614">
        <f t="shared" si="87"/>
        <v>0</v>
      </c>
      <c r="AG614">
        <f t="shared" si="88"/>
        <v>0</v>
      </c>
      <c r="AI614">
        <f t="shared" si="89"/>
        <v>13150.769999999999</v>
      </c>
    </row>
    <row r="615" spans="2:35" x14ac:dyDescent="0.25">
      <c r="B615" s="1">
        <v>23078</v>
      </c>
      <c r="C615" s="1" t="s">
        <v>362</v>
      </c>
      <c r="D615" s="1" t="s">
        <v>27</v>
      </c>
      <c r="E615" s="1" t="s">
        <v>535</v>
      </c>
      <c r="F615" s="1" t="s">
        <v>106</v>
      </c>
      <c r="G615" s="13">
        <v>0</v>
      </c>
      <c r="H615" s="1">
        <v>2020</v>
      </c>
      <c r="J615" s="1">
        <v>0</v>
      </c>
      <c r="K615" s="1">
        <v>1774.7000000000003</v>
      </c>
      <c r="L615" s="1">
        <v>1568.22</v>
      </c>
      <c r="M615" s="1">
        <v>1347.6800000000003</v>
      </c>
      <c r="N615" s="1">
        <v>743.43000000000006</v>
      </c>
      <c r="O615" s="1">
        <v>1518.7400000000002</v>
      </c>
      <c r="P615" s="1">
        <v>1353.1899999999998</v>
      </c>
      <c r="Q615" s="1">
        <v>960.5100000000001</v>
      </c>
      <c r="R615" s="1">
        <v>296.5</v>
      </c>
      <c r="S615" s="1">
        <v>1658.5200000000002</v>
      </c>
      <c r="T615" s="1">
        <v>1543.23</v>
      </c>
      <c r="U615" s="1">
        <v>2604.92</v>
      </c>
      <c r="W615" s="14" cm="1">
        <f t="array" ref="W615">INDEX(J615:U615, 1, MONTH($W$1))</f>
        <v>2604.92</v>
      </c>
      <c r="X615" s="14" cm="1">
        <f t="array" ref="X615">SUMPRODUCT((J615:U615) *(($J$1:$U$1)&lt;=$X$1))</f>
        <v>15369.640000000001</v>
      </c>
      <c r="Y615">
        <f t="shared" si="81"/>
        <v>1</v>
      </c>
      <c r="Z615">
        <f t="shared" si="81"/>
        <v>1</v>
      </c>
      <c r="AA615">
        <f t="shared" si="82"/>
        <v>0</v>
      </c>
      <c r="AB615" s="8">
        <f t="shared" si="83"/>
        <v>0</v>
      </c>
      <c r="AC615">
        <f t="shared" si="84"/>
        <v>0</v>
      </c>
      <c r="AD615">
        <f t="shared" si="85"/>
        <v>0</v>
      </c>
      <c r="AE615">
        <f t="shared" si="86"/>
        <v>0</v>
      </c>
      <c r="AF615">
        <f t="shared" si="87"/>
        <v>0</v>
      </c>
      <c r="AG615">
        <f t="shared" si="88"/>
        <v>0</v>
      </c>
      <c r="AI615">
        <f t="shared" si="89"/>
        <v>15369.640000000001</v>
      </c>
    </row>
    <row r="616" spans="2:35" x14ac:dyDescent="0.25">
      <c r="B616" s="1">
        <v>23080</v>
      </c>
      <c r="C616" s="1" t="s">
        <v>346</v>
      </c>
      <c r="D616" s="1" t="s">
        <v>27</v>
      </c>
      <c r="E616" s="1" t="s">
        <v>535</v>
      </c>
      <c r="F616" s="1" t="s">
        <v>106</v>
      </c>
      <c r="G616" s="13">
        <v>0</v>
      </c>
      <c r="H616" s="1">
        <v>2020</v>
      </c>
      <c r="J616" s="1">
        <v>2440.6</v>
      </c>
      <c r="K616" s="1">
        <v>768.61</v>
      </c>
      <c r="L616" s="1">
        <v>1942.75</v>
      </c>
      <c r="M616" s="1">
        <v>1025.3300000000002</v>
      </c>
      <c r="N616" s="1">
        <v>1820.4499999999998</v>
      </c>
      <c r="O616" s="1">
        <v>777.73</v>
      </c>
      <c r="P616" s="1">
        <v>1268.97</v>
      </c>
      <c r="Q616" s="1">
        <v>1997.5599999999997</v>
      </c>
      <c r="R616" s="1">
        <v>478.59000000000003</v>
      </c>
      <c r="S616" s="1">
        <v>1567.5999999999995</v>
      </c>
      <c r="T616" s="1">
        <v>1254.78</v>
      </c>
      <c r="U616" s="1">
        <v>1597.98</v>
      </c>
      <c r="W616" s="14" cm="1">
        <f t="array" ref="W616">INDEX(J616:U616, 1, MONTH($W$1))</f>
        <v>1597.98</v>
      </c>
      <c r="X616" s="14" cm="1">
        <f t="array" ref="X616">SUMPRODUCT((J616:U616) *(($J$1:$U$1)&lt;=$X$1))</f>
        <v>16940.95</v>
      </c>
      <c r="Y616">
        <f t="shared" si="81"/>
        <v>1</v>
      </c>
      <c r="Z616">
        <f t="shared" si="81"/>
        <v>1</v>
      </c>
      <c r="AA616">
        <f t="shared" si="82"/>
        <v>0</v>
      </c>
      <c r="AB616" s="8">
        <f t="shared" si="83"/>
        <v>1</v>
      </c>
      <c r="AC616">
        <f t="shared" si="84"/>
        <v>16940.95</v>
      </c>
      <c r="AD616">
        <f t="shared" si="85"/>
        <v>0</v>
      </c>
      <c r="AE616">
        <f t="shared" si="86"/>
        <v>0</v>
      </c>
      <c r="AF616">
        <f t="shared" si="87"/>
        <v>0</v>
      </c>
      <c r="AG616">
        <f t="shared" si="88"/>
        <v>0</v>
      </c>
      <c r="AI616">
        <f t="shared" si="89"/>
        <v>16940.95</v>
      </c>
    </row>
    <row r="617" spans="2:35" x14ac:dyDescent="0.25">
      <c r="B617" s="1">
        <v>23082</v>
      </c>
      <c r="C617" s="1" t="s">
        <v>399</v>
      </c>
      <c r="D617" s="1" t="s">
        <v>27</v>
      </c>
      <c r="E617" s="1" t="s">
        <v>535</v>
      </c>
      <c r="F617" s="1" t="s">
        <v>106</v>
      </c>
      <c r="G617" s="13">
        <v>0</v>
      </c>
      <c r="H617" s="1">
        <v>2020</v>
      </c>
      <c r="J617" s="1">
        <v>638.1</v>
      </c>
      <c r="K617" s="1">
        <v>842.67000000000007</v>
      </c>
      <c r="L617" s="1">
        <v>-62.65</v>
      </c>
      <c r="M617" s="1">
        <v>0</v>
      </c>
      <c r="N617" s="1">
        <v>2101.65</v>
      </c>
      <c r="O617" s="1">
        <v>0</v>
      </c>
      <c r="P617" s="1">
        <v>0</v>
      </c>
      <c r="Q617" s="1">
        <v>2874.5999999999995</v>
      </c>
      <c r="R617" s="1">
        <v>0</v>
      </c>
      <c r="S617" s="1">
        <v>0</v>
      </c>
      <c r="T617" s="1">
        <v>3567.54</v>
      </c>
      <c r="U617" s="1">
        <v>687.72</v>
      </c>
      <c r="W617" s="14" cm="1">
        <f t="array" ref="W617">INDEX(J617:U617, 1, MONTH($W$1))</f>
        <v>687.72</v>
      </c>
      <c r="X617" s="14" cm="1">
        <f t="array" ref="X617">SUMPRODUCT((J617:U617) *(($J$1:$U$1)&lt;=$X$1))</f>
        <v>10649.63</v>
      </c>
      <c r="Y617">
        <f t="shared" si="81"/>
        <v>1</v>
      </c>
      <c r="Z617">
        <f t="shared" si="81"/>
        <v>1</v>
      </c>
      <c r="AA617">
        <f t="shared" si="82"/>
        <v>0</v>
      </c>
      <c r="AB617" s="8">
        <f t="shared" si="83"/>
        <v>1</v>
      </c>
      <c r="AC617">
        <f t="shared" si="84"/>
        <v>10649.63</v>
      </c>
      <c r="AD617">
        <f t="shared" si="85"/>
        <v>0</v>
      </c>
      <c r="AE617">
        <f t="shared" si="86"/>
        <v>0</v>
      </c>
      <c r="AF617">
        <f t="shared" si="87"/>
        <v>0</v>
      </c>
      <c r="AG617">
        <f t="shared" si="88"/>
        <v>0</v>
      </c>
      <c r="AI617">
        <f t="shared" si="89"/>
        <v>10649.63</v>
      </c>
    </row>
    <row r="618" spans="2:35" x14ac:dyDescent="0.25">
      <c r="B618" s="1">
        <v>23083</v>
      </c>
      <c r="C618" s="1" t="s">
        <v>417</v>
      </c>
      <c r="D618" s="1" t="s">
        <v>27</v>
      </c>
      <c r="E618" s="1" t="s">
        <v>535</v>
      </c>
      <c r="F618" s="1" t="s">
        <v>106</v>
      </c>
      <c r="G618" s="13">
        <v>0</v>
      </c>
      <c r="H618" s="1">
        <v>2020</v>
      </c>
      <c r="J618" s="1">
        <v>923.4</v>
      </c>
      <c r="K618" s="1">
        <v>872.69</v>
      </c>
      <c r="L618" s="1">
        <v>0</v>
      </c>
      <c r="M618" s="1">
        <v>0</v>
      </c>
      <c r="N618" s="1">
        <v>2292.7499999999995</v>
      </c>
      <c r="O618" s="1">
        <v>305.26</v>
      </c>
      <c r="P618" s="1">
        <v>-265</v>
      </c>
      <c r="Q618" s="1">
        <v>0</v>
      </c>
      <c r="R618" s="1">
        <v>0</v>
      </c>
      <c r="S618" s="1">
        <v>0</v>
      </c>
      <c r="T618" s="1">
        <v>2918.08</v>
      </c>
      <c r="U618" s="1">
        <v>0</v>
      </c>
      <c r="W618" s="14" cm="1">
        <f t="array" ref="W618">INDEX(J618:U618, 1, MONTH($W$1))</f>
        <v>0</v>
      </c>
      <c r="X618" s="14" cm="1">
        <f t="array" ref="X618">SUMPRODUCT((J618:U618) *(($J$1:$U$1)&lt;=$X$1))</f>
        <v>7047.1799999999994</v>
      </c>
      <c r="Y618">
        <f t="shared" si="81"/>
        <v>0</v>
      </c>
      <c r="Z618">
        <f t="shared" si="81"/>
        <v>1</v>
      </c>
      <c r="AA618">
        <f t="shared" si="82"/>
        <v>0</v>
      </c>
      <c r="AB618" s="8">
        <f t="shared" si="83"/>
        <v>1</v>
      </c>
      <c r="AC618">
        <f t="shared" si="84"/>
        <v>7047.1799999999994</v>
      </c>
      <c r="AD618">
        <f t="shared" si="85"/>
        <v>0</v>
      </c>
      <c r="AE618">
        <f t="shared" si="86"/>
        <v>0</v>
      </c>
      <c r="AF618">
        <f t="shared" si="87"/>
        <v>0</v>
      </c>
      <c r="AG618">
        <f t="shared" si="88"/>
        <v>0</v>
      </c>
      <c r="AI618">
        <f t="shared" si="89"/>
        <v>7047.1799999999994</v>
      </c>
    </row>
    <row r="619" spans="2:35" x14ac:dyDescent="0.25">
      <c r="B619" s="1">
        <v>23084</v>
      </c>
      <c r="C619" s="1" t="s">
        <v>347</v>
      </c>
      <c r="D619" s="1" t="s">
        <v>27</v>
      </c>
      <c r="E619" s="1" t="s">
        <v>535</v>
      </c>
      <c r="F619" s="1" t="s">
        <v>106</v>
      </c>
      <c r="G619" s="13">
        <v>0</v>
      </c>
      <c r="H619" s="1">
        <v>2020</v>
      </c>
      <c r="J619" s="1">
        <v>2906.5900000000006</v>
      </c>
      <c r="K619" s="1">
        <v>4939.579999999999</v>
      </c>
      <c r="L619" s="1">
        <v>3207.4599999999991</v>
      </c>
      <c r="M619" s="1">
        <v>4123.5099999999993</v>
      </c>
      <c r="N619" s="1">
        <v>4274.1299999999992</v>
      </c>
      <c r="O619" s="1">
        <v>3362.2699999999995</v>
      </c>
      <c r="P619" s="1">
        <v>3606.6099999999988</v>
      </c>
      <c r="Q619" s="1">
        <v>4634.1799999999994</v>
      </c>
      <c r="R619" s="1">
        <v>1096.48</v>
      </c>
      <c r="S619" s="1">
        <v>798.31000000000017</v>
      </c>
      <c r="T619" s="1">
        <v>5814.86</v>
      </c>
      <c r="U619" s="1">
        <v>1486.0700000000002</v>
      </c>
      <c r="W619" s="14" cm="1">
        <f t="array" ref="W619">INDEX(J619:U619, 1, MONTH($W$1))</f>
        <v>1486.0700000000002</v>
      </c>
      <c r="X619" s="14" cm="1">
        <f t="array" ref="X619">SUMPRODUCT((J619:U619) *(($J$1:$U$1)&lt;=$X$1))</f>
        <v>40250.049999999996</v>
      </c>
      <c r="Y619">
        <f t="shared" si="81"/>
        <v>1</v>
      </c>
      <c r="Z619">
        <f t="shared" si="81"/>
        <v>1</v>
      </c>
      <c r="AA619">
        <f t="shared" si="82"/>
        <v>0</v>
      </c>
      <c r="AB619" s="8">
        <f t="shared" si="83"/>
        <v>1</v>
      </c>
      <c r="AC619">
        <f t="shared" si="84"/>
        <v>40250.049999999996</v>
      </c>
      <c r="AD619">
        <f t="shared" si="85"/>
        <v>0</v>
      </c>
      <c r="AE619">
        <f t="shared" si="86"/>
        <v>0</v>
      </c>
      <c r="AF619">
        <f t="shared" si="87"/>
        <v>0</v>
      </c>
      <c r="AG619">
        <f t="shared" si="88"/>
        <v>0</v>
      </c>
      <c r="AI619">
        <f t="shared" si="89"/>
        <v>40250.049999999996</v>
      </c>
    </row>
    <row r="620" spans="2:35" x14ac:dyDescent="0.25">
      <c r="B620" s="1">
        <v>23085</v>
      </c>
      <c r="C620" s="1" t="s">
        <v>367</v>
      </c>
      <c r="D620" s="1" t="s">
        <v>27</v>
      </c>
      <c r="E620" s="1" t="s">
        <v>535</v>
      </c>
      <c r="F620" s="1" t="s">
        <v>106</v>
      </c>
      <c r="G620" s="13">
        <v>0</v>
      </c>
      <c r="H620" s="1">
        <v>2020</v>
      </c>
      <c r="J620" s="1">
        <v>0</v>
      </c>
      <c r="K620" s="1">
        <v>2103.34</v>
      </c>
      <c r="L620" s="1">
        <v>1320.1299999999999</v>
      </c>
      <c r="M620" s="1">
        <v>1500.57</v>
      </c>
      <c r="N620" s="1">
        <v>0</v>
      </c>
      <c r="O620" s="1">
        <v>1212.21</v>
      </c>
      <c r="P620" s="1">
        <v>0</v>
      </c>
      <c r="Q620" s="1">
        <v>0</v>
      </c>
      <c r="R620" s="1">
        <v>1411.91</v>
      </c>
      <c r="S620" s="1">
        <v>512.5</v>
      </c>
      <c r="T620" s="1">
        <v>0</v>
      </c>
      <c r="U620" s="1">
        <v>0</v>
      </c>
      <c r="W620" s="14" cm="1">
        <f t="array" ref="W620">INDEX(J620:U620, 1, MONTH($W$1))</f>
        <v>0</v>
      </c>
      <c r="X620" s="14" cm="1">
        <f t="array" ref="X620">SUMPRODUCT((J620:U620) *(($J$1:$U$1)&lt;=$X$1))</f>
        <v>8060.66</v>
      </c>
      <c r="Y620">
        <f t="shared" si="81"/>
        <v>0</v>
      </c>
      <c r="Z620">
        <f t="shared" si="81"/>
        <v>1</v>
      </c>
      <c r="AA620">
        <f t="shared" si="82"/>
        <v>0</v>
      </c>
      <c r="AB620" s="8">
        <f t="shared" si="83"/>
        <v>0</v>
      </c>
      <c r="AC620">
        <f t="shared" si="84"/>
        <v>0</v>
      </c>
      <c r="AD620">
        <f t="shared" si="85"/>
        <v>0</v>
      </c>
      <c r="AE620">
        <f t="shared" si="86"/>
        <v>0</v>
      </c>
      <c r="AF620">
        <f t="shared" si="87"/>
        <v>0</v>
      </c>
      <c r="AG620">
        <f t="shared" si="88"/>
        <v>0</v>
      </c>
      <c r="AI620">
        <f t="shared" si="89"/>
        <v>8060.66</v>
      </c>
    </row>
    <row r="621" spans="2:35" x14ac:dyDescent="0.25">
      <c r="B621" s="1">
        <v>23086</v>
      </c>
      <c r="C621" s="1" t="s">
        <v>390</v>
      </c>
      <c r="D621" s="1" t="s">
        <v>27</v>
      </c>
      <c r="E621" s="1" t="s">
        <v>535</v>
      </c>
      <c r="F621" s="1" t="s">
        <v>106</v>
      </c>
      <c r="G621" s="13">
        <v>0</v>
      </c>
      <c r="H621" s="1">
        <v>2020</v>
      </c>
      <c r="J621" s="1">
        <v>2109.36</v>
      </c>
      <c r="K621" s="1">
        <v>1655.0200000000002</v>
      </c>
      <c r="L621" s="1">
        <v>0</v>
      </c>
      <c r="M621" s="1">
        <v>1396.31</v>
      </c>
      <c r="N621" s="1">
        <v>2838.7700000000004</v>
      </c>
      <c r="O621" s="1">
        <v>1795.1599999999999</v>
      </c>
      <c r="P621" s="1">
        <v>0</v>
      </c>
      <c r="Q621" s="1">
        <v>2828.5199999999995</v>
      </c>
      <c r="R621" s="1">
        <v>2231.2000000000003</v>
      </c>
      <c r="S621" s="1">
        <v>0</v>
      </c>
      <c r="T621" s="1">
        <v>1414.0299999999997</v>
      </c>
      <c r="U621" s="1">
        <v>1815.9599999999998</v>
      </c>
      <c r="W621" s="14" cm="1">
        <f t="array" ref="W621">INDEX(J621:U621, 1, MONTH($W$1))</f>
        <v>1815.9599999999998</v>
      </c>
      <c r="X621" s="14" cm="1">
        <f t="array" ref="X621">SUMPRODUCT((J621:U621) *(($J$1:$U$1)&lt;=$X$1))</f>
        <v>18084.329999999998</v>
      </c>
      <c r="Y621">
        <f t="shared" si="81"/>
        <v>1</v>
      </c>
      <c r="Z621">
        <f t="shared" si="81"/>
        <v>1</v>
      </c>
      <c r="AA621">
        <f t="shared" si="82"/>
        <v>0</v>
      </c>
      <c r="AB621" s="8">
        <f t="shared" si="83"/>
        <v>1</v>
      </c>
      <c r="AC621">
        <f t="shared" si="84"/>
        <v>18084.329999999998</v>
      </c>
      <c r="AD621">
        <f t="shared" si="85"/>
        <v>0</v>
      </c>
      <c r="AE621">
        <f t="shared" si="86"/>
        <v>0</v>
      </c>
      <c r="AF621">
        <f t="shared" si="87"/>
        <v>0</v>
      </c>
      <c r="AG621">
        <f t="shared" si="88"/>
        <v>0</v>
      </c>
      <c r="AI621">
        <f t="shared" si="89"/>
        <v>18084.329999999998</v>
      </c>
    </row>
    <row r="622" spans="2:35" x14ac:dyDescent="0.25">
      <c r="B622" s="1">
        <v>23087</v>
      </c>
      <c r="C622" s="1" t="s">
        <v>363</v>
      </c>
      <c r="D622" s="1" t="s">
        <v>27</v>
      </c>
      <c r="E622" s="1" t="s">
        <v>535</v>
      </c>
      <c r="F622" s="1" t="s">
        <v>106</v>
      </c>
      <c r="G622" s="13">
        <v>0</v>
      </c>
      <c r="H622" s="1">
        <v>2020</v>
      </c>
      <c r="J622" s="1">
        <v>1543.1899999999996</v>
      </c>
      <c r="K622" s="1">
        <v>0</v>
      </c>
      <c r="L622" s="1">
        <v>1036.8899999999999</v>
      </c>
      <c r="M622" s="1">
        <v>592.94000000000005</v>
      </c>
      <c r="N622" s="1">
        <v>0</v>
      </c>
      <c r="O622" s="1">
        <v>1123.48</v>
      </c>
      <c r="P622" s="1">
        <v>0</v>
      </c>
      <c r="Q622" s="1">
        <v>779.25000000000011</v>
      </c>
      <c r="R622" s="1">
        <v>1084.1200000000001</v>
      </c>
      <c r="S622" s="1">
        <v>592.04</v>
      </c>
      <c r="T622" s="1">
        <v>0</v>
      </c>
      <c r="U622" s="1">
        <v>0</v>
      </c>
      <c r="W622" s="14" cm="1">
        <f t="array" ref="W622">INDEX(J622:U622, 1, MONTH($W$1))</f>
        <v>0</v>
      </c>
      <c r="X622" s="14" cm="1">
        <f t="array" ref="X622">SUMPRODUCT((J622:U622) *(($J$1:$U$1)&lt;=$X$1))</f>
        <v>6751.91</v>
      </c>
      <c r="Y622">
        <f t="shared" si="81"/>
        <v>0</v>
      </c>
      <c r="Z622">
        <f t="shared" si="81"/>
        <v>1</v>
      </c>
      <c r="AA622">
        <f t="shared" si="82"/>
        <v>0</v>
      </c>
      <c r="AB622" s="8">
        <f t="shared" si="83"/>
        <v>1</v>
      </c>
      <c r="AC622">
        <f t="shared" si="84"/>
        <v>6751.91</v>
      </c>
      <c r="AD622">
        <f t="shared" si="85"/>
        <v>0</v>
      </c>
      <c r="AE622">
        <f t="shared" si="86"/>
        <v>0</v>
      </c>
      <c r="AF622">
        <f t="shared" si="87"/>
        <v>0</v>
      </c>
      <c r="AG622">
        <f t="shared" si="88"/>
        <v>0</v>
      </c>
      <c r="AI622">
        <f t="shared" si="89"/>
        <v>6751.91</v>
      </c>
    </row>
    <row r="623" spans="2:35" x14ac:dyDescent="0.25">
      <c r="B623" s="1">
        <v>23088</v>
      </c>
      <c r="C623" s="1" t="s">
        <v>348</v>
      </c>
      <c r="D623" s="1" t="s">
        <v>27</v>
      </c>
      <c r="E623" s="1" t="s">
        <v>535</v>
      </c>
      <c r="F623" s="1" t="s">
        <v>106</v>
      </c>
      <c r="G623" s="13">
        <v>0</v>
      </c>
      <c r="H623" s="1">
        <v>2020</v>
      </c>
      <c r="J623" s="1">
        <v>2034.87</v>
      </c>
      <c r="K623" s="1">
        <v>1473.9800000000005</v>
      </c>
      <c r="L623" s="1">
        <v>1627.5699999999995</v>
      </c>
      <c r="M623" s="1">
        <v>1042.3600000000001</v>
      </c>
      <c r="N623" s="1">
        <v>2708.1900000000005</v>
      </c>
      <c r="O623" s="1">
        <v>2068.8199999999997</v>
      </c>
      <c r="P623" s="1">
        <v>2269.84</v>
      </c>
      <c r="Q623" s="1">
        <v>1449.7600000000002</v>
      </c>
      <c r="R623" s="1">
        <v>1664.69</v>
      </c>
      <c r="S623" s="1">
        <v>1075.67</v>
      </c>
      <c r="T623" s="1">
        <v>3614.4099999999989</v>
      </c>
      <c r="U623" s="1">
        <v>1605.4499999999998</v>
      </c>
      <c r="W623" s="14" cm="1">
        <f t="array" ref="W623">INDEX(J623:U623, 1, MONTH($W$1))</f>
        <v>1605.4499999999998</v>
      </c>
      <c r="X623" s="14" cm="1">
        <f t="array" ref="X623">SUMPRODUCT((J623:U623) *(($J$1:$U$1)&lt;=$X$1))</f>
        <v>22635.61</v>
      </c>
      <c r="Y623">
        <f t="shared" si="81"/>
        <v>1</v>
      </c>
      <c r="Z623">
        <f t="shared" si="81"/>
        <v>1</v>
      </c>
      <c r="AA623">
        <f t="shared" si="82"/>
        <v>0</v>
      </c>
      <c r="AB623" s="8">
        <f t="shared" si="83"/>
        <v>1</v>
      </c>
      <c r="AC623">
        <f t="shared" si="84"/>
        <v>22635.61</v>
      </c>
      <c r="AD623">
        <f t="shared" si="85"/>
        <v>0</v>
      </c>
      <c r="AE623">
        <f t="shared" si="86"/>
        <v>0</v>
      </c>
      <c r="AF623">
        <f t="shared" si="87"/>
        <v>0</v>
      </c>
      <c r="AG623">
        <f t="shared" si="88"/>
        <v>0</v>
      </c>
      <c r="AI623">
        <f t="shared" si="89"/>
        <v>22635.61</v>
      </c>
    </row>
    <row r="624" spans="2:35" x14ac:dyDescent="0.25">
      <c r="B624" s="1">
        <v>23089</v>
      </c>
      <c r="C624" s="1" t="s">
        <v>661</v>
      </c>
      <c r="D624" s="1" t="s">
        <v>27</v>
      </c>
      <c r="E624" s="1" t="s">
        <v>535</v>
      </c>
      <c r="F624" s="1" t="s">
        <v>106</v>
      </c>
      <c r="G624" s="13">
        <v>0</v>
      </c>
      <c r="H624" s="1">
        <v>2020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1290.6899999999998</v>
      </c>
      <c r="P624" s="1">
        <v>0</v>
      </c>
      <c r="Q624" s="1">
        <v>0</v>
      </c>
      <c r="R624" s="1">
        <v>0</v>
      </c>
      <c r="S624" s="1">
        <v>720.75</v>
      </c>
      <c r="T624" s="1">
        <v>0</v>
      </c>
      <c r="U624" s="1">
        <v>0</v>
      </c>
      <c r="W624" s="14" cm="1">
        <f t="array" ref="W624">INDEX(J624:U624, 1, MONTH($W$1))</f>
        <v>0</v>
      </c>
      <c r="X624" s="14" cm="1">
        <f t="array" ref="X624">SUMPRODUCT((J624:U624) *(($J$1:$U$1)&lt;=$X$1))</f>
        <v>2011.4399999999998</v>
      </c>
      <c r="Y624">
        <f t="shared" si="81"/>
        <v>0</v>
      </c>
      <c r="Z624">
        <f t="shared" si="81"/>
        <v>1</v>
      </c>
      <c r="AA624">
        <f t="shared" si="82"/>
        <v>0</v>
      </c>
      <c r="AB624" s="8">
        <f t="shared" si="83"/>
        <v>0</v>
      </c>
      <c r="AC624">
        <f t="shared" si="84"/>
        <v>0</v>
      </c>
      <c r="AD624">
        <f t="shared" si="85"/>
        <v>0</v>
      </c>
      <c r="AE624">
        <f t="shared" si="86"/>
        <v>0</v>
      </c>
      <c r="AF624">
        <f t="shared" si="87"/>
        <v>0</v>
      </c>
      <c r="AG624">
        <f t="shared" si="88"/>
        <v>0</v>
      </c>
      <c r="AI624">
        <f t="shared" si="89"/>
        <v>2011.4399999999998</v>
      </c>
    </row>
    <row r="625" spans="2:35" x14ac:dyDescent="0.25">
      <c r="B625" s="1">
        <v>23090</v>
      </c>
      <c r="C625" s="1" t="s">
        <v>397</v>
      </c>
      <c r="D625" s="1" t="s">
        <v>27</v>
      </c>
      <c r="E625" s="1" t="s">
        <v>535</v>
      </c>
      <c r="F625" s="1" t="s">
        <v>106</v>
      </c>
      <c r="G625" s="13">
        <v>0</v>
      </c>
      <c r="H625" s="1">
        <v>2020</v>
      </c>
      <c r="J625" s="1">
        <v>0</v>
      </c>
      <c r="K625" s="1">
        <v>1233.33</v>
      </c>
      <c r="L625" s="1">
        <v>1113.5500000000002</v>
      </c>
      <c r="M625" s="1">
        <v>340.72</v>
      </c>
      <c r="N625" s="1">
        <v>2537.9899999999993</v>
      </c>
      <c r="O625" s="1">
        <v>492.82</v>
      </c>
      <c r="P625" s="1">
        <v>995.59</v>
      </c>
      <c r="Q625" s="1">
        <v>430.86</v>
      </c>
      <c r="R625" s="1">
        <v>1852.67</v>
      </c>
      <c r="S625" s="1">
        <v>2935.35</v>
      </c>
      <c r="T625" s="1">
        <v>290.41000000000003</v>
      </c>
      <c r="U625" s="1">
        <v>772.69999999999993</v>
      </c>
      <c r="W625" s="14" cm="1">
        <f t="array" ref="W625">INDEX(J625:U625, 1, MONTH($W$1))</f>
        <v>772.69999999999993</v>
      </c>
      <c r="X625" s="14" cm="1">
        <f t="array" ref="X625">SUMPRODUCT((J625:U625) *(($J$1:$U$1)&lt;=$X$1))</f>
        <v>12995.99</v>
      </c>
      <c r="Y625">
        <f t="shared" si="81"/>
        <v>1</v>
      </c>
      <c r="Z625">
        <f t="shared" si="81"/>
        <v>1</v>
      </c>
      <c r="AA625">
        <f t="shared" si="82"/>
        <v>0</v>
      </c>
      <c r="AB625" s="8">
        <f t="shared" si="83"/>
        <v>0</v>
      </c>
      <c r="AC625">
        <f t="shared" si="84"/>
        <v>0</v>
      </c>
      <c r="AD625">
        <f t="shared" si="85"/>
        <v>0</v>
      </c>
      <c r="AE625">
        <f t="shared" si="86"/>
        <v>0</v>
      </c>
      <c r="AF625">
        <f t="shared" si="87"/>
        <v>0</v>
      </c>
      <c r="AG625">
        <f t="shared" si="88"/>
        <v>0</v>
      </c>
      <c r="AI625">
        <f t="shared" si="89"/>
        <v>12995.99</v>
      </c>
    </row>
    <row r="626" spans="2:35" x14ac:dyDescent="0.25">
      <c r="B626" s="1">
        <v>23092</v>
      </c>
      <c r="C626" s="1" t="s">
        <v>894</v>
      </c>
      <c r="D626" s="1" t="s">
        <v>27</v>
      </c>
      <c r="E626" s="1" t="s">
        <v>535</v>
      </c>
      <c r="F626" s="1" t="s">
        <v>106</v>
      </c>
      <c r="G626" s="13">
        <v>44256</v>
      </c>
      <c r="H626" s="1">
        <v>2021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W626" s="14" cm="1">
        <f t="array" ref="W626">INDEX(J626:U626, 1, MONTH($W$1))</f>
        <v>0</v>
      </c>
      <c r="X626" s="14" cm="1">
        <f t="array" ref="X626">SUMPRODUCT((J626:U626) *(($J$1:$U$1)&lt;=$X$1))</f>
        <v>0</v>
      </c>
      <c r="Y626">
        <f t="shared" si="81"/>
        <v>0</v>
      </c>
      <c r="Z626">
        <f t="shared" si="81"/>
        <v>0</v>
      </c>
      <c r="AA626">
        <f t="shared" si="82"/>
        <v>0</v>
      </c>
      <c r="AB626" s="8">
        <f t="shared" si="83"/>
        <v>0</v>
      </c>
      <c r="AC626">
        <f t="shared" si="84"/>
        <v>0</v>
      </c>
      <c r="AD626">
        <f t="shared" si="85"/>
        <v>0</v>
      </c>
      <c r="AE626">
        <f t="shared" si="86"/>
        <v>0</v>
      </c>
      <c r="AF626">
        <f t="shared" si="87"/>
        <v>0</v>
      </c>
      <c r="AG626">
        <f t="shared" si="88"/>
        <v>0</v>
      </c>
      <c r="AI626">
        <f t="shared" si="89"/>
        <v>0</v>
      </c>
    </row>
    <row r="627" spans="2:35" x14ac:dyDescent="0.25">
      <c r="B627" s="1">
        <v>23093</v>
      </c>
      <c r="C627" s="1" t="s">
        <v>418</v>
      </c>
      <c r="D627" s="1" t="s">
        <v>27</v>
      </c>
      <c r="E627" s="1" t="s">
        <v>535</v>
      </c>
      <c r="F627" s="1" t="s">
        <v>106</v>
      </c>
      <c r="G627" s="13">
        <v>44287</v>
      </c>
      <c r="H627" s="1">
        <v>2021</v>
      </c>
      <c r="J627" s="1">
        <v>0</v>
      </c>
      <c r="K627" s="1">
        <v>841.58</v>
      </c>
      <c r="L627" s="1">
        <v>0</v>
      </c>
      <c r="M627" s="1">
        <v>1118.3000000000002</v>
      </c>
      <c r="N627" s="1">
        <v>893.0200000000001</v>
      </c>
      <c r="O627" s="1">
        <v>1656.6300000000003</v>
      </c>
      <c r="P627" s="1">
        <v>927.36000000000013</v>
      </c>
      <c r="Q627" s="1">
        <v>588.91000000000008</v>
      </c>
      <c r="R627" s="1">
        <v>485.44999999999993</v>
      </c>
      <c r="S627" s="1">
        <v>0</v>
      </c>
      <c r="T627" s="1">
        <v>913.48</v>
      </c>
      <c r="U627" s="1">
        <v>688.05000000000007</v>
      </c>
      <c r="W627" s="14" cm="1">
        <f t="array" ref="W627">INDEX(J627:U627, 1, MONTH($W$1))</f>
        <v>688.05000000000007</v>
      </c>
      <c r="X627" s="14" cm="1">
        <f t="array" ref="X627">SUMPRODUCT((J627:U627) *(($J$1:$U$1)&lt;=$X$1))</f>
        <v>8112.7800000000016</v>
      </c>
      <c r="Y627">
        <f t="shared" si="81"/>
        <v>1</v>
      </c>
      <c r="Z627">
        <f t="shared" si="81"/>
        <v>1</v>
      </c>
      <c r="AA627">
        <f t="shared" si="82"/>
        <v>0</v>
      </c>
      <c r="AB627" s="8">
        <f t="shared" si="83"/>
        <v>0</v>
      </c>
      <c r="AC627">
        <f t="shared" si="84"/>
        <v>0</v>
      </c>
      <c r="AD627">
        <f t="shared" si="85"/>
        <v>0</v>
      </c>
      <c r="AE627">
        <f t="shared" si="86"/>
        <v>0</v>
      </c>
      <c r="AF627">
        <f t="shared" si="87"/>
        <v>0</v>
      </c>
      <c r="AG627">
        <f t="shared" si="88"/>
        <v>0</v>
      </c>
      <c r="AI627">
        <f t="shared" si="89"/>
        <v>8112.7800000000016</v>
      </c>
    </row>
    <row r="628" spans="2:35" x14ac:dyDescent="0.25">
      <c r="B628" s="1">
        <v>23094</v>
      </c>
      <c r="C628" s="1" t="s">
        <v>662</v>
      </c>
      <c r="D628" s="1" t="s">
        <v>27</v>
      </c>
      <c r="E628" s="1" t="s">
        <v>535</v>
      </c>
      <c r="F628" s="1" t="s">
        <v>106</v>
      </c>
      <c r="G628" s="13">
        <v>44317</v>
      </c>
      <c r="H628" s="1">
        <v>2021</v>
      </c>
      <c r="J628" s="1">
        <v>0</v>
      </c>
      <c r="K628" s="1">
        <v>891.42000000000007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W628" s="14" cm="1">
        <f t="array" ref="W628">INDEX(J628:U628, 1, MONTH($W$1))</f>
        <v>0</v>
      </c>
      <c r="X628" s="14" cm="1">
        <f t="array" ref="X628">SUMPRODUCT((J628:U628) *(($J$1:$U$1)&lt;=$X$1))</f>
        <v>891.42000000000007</v>
      </c>
      <c r="Y628">
        <f t="shared" si="81"/>
        <v>0</v>
      </c>
      <c r="Z628">
        <f t="shared" si="81"/>
        <v>1</v>
      </c>
      <c r="AA628">
        <f t="shared" si="82"/>
        <v>0</v>
      </c>
      <c r="AB628" s="8">
        <f t="shared" si="83"/>
        <v>0</v>
      </c>
      <c r="AC628">
        <f t="shared" si="84"/>
        <v>0</v>
      </c>
      <c r="AD628">
        <f t="shared" si="85"/>
        <v>0</v>
      </c>
      <c r="AE628">
        <f t="shared" si="86"/>
        <v>0</v>
      </c>
      <c r="AF628">
        <f t="shared" si="87"/>
        <v>0</v>
      </c>
      <c r="AG628">
        <f t="shared" si="88"/>
        <v>0</v>
      </c>
      <c r="AI628">
        <f t="shared" si="89"/>
        <v>891.42000000000007</v>
      </c>
    </row>
    <row r="629" spans="2:35" x14ac:dyDescent="0.25">
      <c r="B629" s="1">
        <v>23095</v>
      </c>
      <c r="C629" s="1" t="s">
        <v>419</v>
      </c>
      <c r="D629" s="1" t="s">
        <v>27</v>
      </c>
      <c r="E629" s="1" t="s">
        <v>535</v>
      </c>
      <c r="F629" s="1" t="s">
        <v>106</v>
      </c>
      <c r="G629" s="13">
        <v>44317</v>
      </c>
      <c r="H629" s="1">
        <v>2021</v>
      </c>
      <c r="J629" s="1">
        <v>0</v>
      </c>
      <c r="K629" s="1">
        <v>0</v>
      </c>
      <c r="L629" s="1">
        <v>0</v>
      </c>
      <c r="M629" s="1">
        <v>583.75</v>
      </c>
      <c r="N629" s="1">
        <v>187.56</v>
      </c>
      <c r="O629" s="1">
        <v>0</v>
      </c>
      <c r="P629" s="1">
        <v>0</v>
      </c>
      <c r="Q629" s="1">
        <v>463.89</v>
      </c>
      <c r="R629" s="1">
        <v>-212</v>
      </c>
      <c r="S629" s="1">
        <v>0</v>
      </c>
      <c r="T629" s="1">
        <v>0</v>
      </c>
      <c r="U629" s="1">
        <v>277.45000000000005</v>
      </c>
      <c r="W629" s="14" cm="1">
        <f t="array" ref="W629">INDEX(J629:U629, 1, MONTH($W$1))</f>
        <v>277.45000000000005</v>
      </c>
      <c r="X629" s="14" cm="1">
        <f t="array" ref="X629">SUMPRODUCT((J629:U629) *(($J$1:$U$1)&lt;=$X$1))</f>
        <v>1300.6499999999999</v>
      </c>
      <c r="Y629">
        <f t="shared" si="81"/>
        <v>1</v>
      </c>
      <c r="Z629">
        <f t="shared" si="81"/>
        <v>1</v>
      </c>
      <c r="AA629">
        <f t="shared" si="82"/>
        <v>0</v>
      </c>
      <c r="AB629" s="8">
        <f t="shared" si="83"/>
        <v>0</v>
      </c>
      <c r="AC629">
        <f t="shared" si="84"/>
        <v>0</v>
      </c>
      <c r="AD629">
        <f t="shared" si="85"/>
        <v>0</v>
      </c>
      <c r="AE629">
        <f t="shared" si="86"/>
        <v>0</v>
      </c>
      <c r="AF629">
        <f t="shared" si="87"/>
        <v>0</v>
      </c>
      <c r="AG629">
        <f t="shared" si="88"/>
        <v>0</v>
      </c>
      <c r="AI629">
        <f t="shared" si="89"/>
        <v>1300.6499999999999</v>
      </c>
    </row>
    <row r="630" spans="2:35" x14ac:dyDescent="0.25">
      <c r="B630" s="1">
        <v>23096</v>
      </c>
      <c r="C630" s="1" t="s">
        <v>357</v>
      </c>
      <c r="D630" s="1" t="s">
        <v>27</v>
      </c>
      <c r="E630" s="1" t="s">
        <v>535</v>
      </c>
      <c r="F630" s="1" t="s">
        <v>106</v>
      </c>
      <c r="G630" s="13">
        <v>44317</v>
      </c>
      <c r="H630" s="1">
        <v>2021</v>
      </c>
      <c r="J630" s="1">
        <v>3179.55</v>
      </c>
      <c r="K630" s="1">
        <v>5469.3099999999995</v>
      </c>
      <c r="L630" s="1">
        <v>1291.7599999999998</v>
      </c>
      <c r="M630" s="1">
        <v>3493.82</v>
      </c>
      <c r="N630" s="1">
        <v>1298.8</v>
      </c>
      <c r="O630" s="1">
        <v>4124.74</v>
      </c>
      <c r="P630" s="1">
        <v>360</v>
      </c>
      <c r="Q630" s="1">
        <v>3011.0599999999995</v>
      </c>
      <c r="R630" s="1">
        <v>0</v>
      </c>
      <c r="S630" s="1">
        <v>0</v>
      </c>
      <c r="T630" s="1">
        <v>3199.5299999999997</v>
      </c>
      <c r="U630" s="1">
        <v>0</v>
      </c>
      <c r="W630" s="14" cm="1">
        <f t="array" ref="W630">INDEX(J630:U630, 1, MONTH($W$1))</f>
        <v>0</v>
      </c>
      <c r="X630" s="14" cm="1">
        <f t="array" ref="X630">SUMPRODUCT((J630:U630) *(($J$1:$U$1)&lt;=$X$1))</f>
        <v>25428.57</v>
      </c>
      <c r="Y630">
        <f t="shared" si="81"/>
        <v>0</v>
      </c>
      <c r="Z630">
        <f t="shared" si="81"/>
        <v>1</v>
      </c>
      <c r="AA630">
        <f t="shared" si="82"/>
        <v>0</v>
      </c>
      <c r="AB630" s="8">
        <f t="shared" si="83"/>
        <v>1</v>
      </c>
      <c r="AC630">
        <f t="shared" si="84"/>
        <v>25428.57</v>
      </c>
      <c r="AD630">
        <f t="shared" si="85"/>
        <v>0</v>
      </c>
      <c r="AE630">
        <f t="shared" si="86"/>
        <v>0</v>
      </c>
      <c r="AF630">
        <f t="shared" si="87"/>
        <v>0</v>
      </c>
      <c r="AG630">
        <f t="shared" si="88"/>
        <v>0</v>
      </c>
      <c r="AI630">
        <f t="shared" si="89"/>
        <v>25428.57</v>
      </c>
    </row>
    <row r="631" spans="2:35" x14ac:dyDescent="0.25">
      <c r="B631" s="1">
        <v>23098</v>
      </c>
      <c r="C631" s="1" t="s">
        <v>663</v>
      </c>
      <c r="D631" s="1" t="s">
        <v>27</v>
      </c>
      <c r="E631" s="1" t="s">
        <v>535</v>
      </c>
      <c r="F631" s="1" t="s">
        <v>106</v>
      </c>
      <c r="G631" s="13">
        <v>44378</v>
      </c>
      <c r="H631" s="1">
        <v>2021</v>
      </c>
      <c r="J631" s="1">
        <v>0</v>
      </c>
      <c r="K631" s="1">
        <v>0</v>
      </c>
      <c r="L631" s="1">
        <v>702.2800000000002</v>
      </c>
      <c r="M631" s="1">
        <v>0</v>
      </c>
      <c r="N631" s="1">
        <v>0</v>
      </c>
      <c r="O631" s="1">
        <v>801.33</v>
      </c>
      <c r="P631" s="1">
        <v>0</v>
      </c>
      <c r="Q631" s="1">
        <v>440.17999999999995</v>
      </c>
      <c r="R631" s="1">
        <v>0</v>
      </c>
      <c r="S631" s="1">
        <v>0</v>
      </c>
      <c r="T631" s="1">
        <v>301.39000000000004</v>
      </c>
      <c r="U631" s="1">
        <v>0</v>
      </c>
      <c r="W631" s="14" cm="1">
        <f t="array" ref="W631">INDEX(J631:U631, 1, MONTH($W$1))</f>
        <v>0</v>
      </c>
      <c r="X631" s="14" cm="1">
        <f t="array" ref="X631">SUMPRODUCT((J631:U631) *(($J$1:$U$1)&lt;=$X$1))</f>
        <v>2245.1799999999998</v>
      </c>
      <c r="Y631">
        <f t="shared" si="81"/>
        <v>0</v>
      </c>
      <c r="Z631">
        <f t="shared" si="81"/>
        <v>1</v>
      </c>
      <c r="AA631">
        <f t="shared" si="82"/>
        <v>0</v>
      </c>
      <c r="AB631" s="8">
        <f t="shared" si="83"/>
        <v>0</v>
      </c>
      <c r="AC631">
        <f t="shared" si="84"/>
        <v>0</v>
      </c>
      <c r="AD631">
        <f t="shared" si="85"/>
        <v>0</v>
      </c>
      <c r="AE631">
        <f t="shared" si="86"/>
        <v>0</v>
      </c>
      <c r="AF631">
        <f t="shared" si="87"/>
        <v>0</v>
      </c>
      <c r="AG631">
        <f t="shared" si="88"/>
        <v>0</v>
      </c>
      <c r="AI631">
        <f t="shared" si="89"/>
        <v>2245.1799999999998</v>
      </c>
    </row>
    <row r="632" spans="2:35" x14ac:dyDescent="0.25">
      <c r="B632" s="1">
        <v>23099</v>
      </c>
      <c r="C632" s="1" t="s">
        <v>368</v>
      </c>
      <c r="D632" s="1" t="s">
        <v>27</v>
      </c>
      <c r="E632" s="1" t="s">
        <v>535</v>
      </c>
      <c r="F632" s="1" t="s">
        <v>106</v>
      </c>
      <c r="G632" s="13">
        <v>44409</v>
      </c>
      <c r="H632" s="1">
        <v>2021</v>
      </c>
      <c r="J632" s="1">
        <v>0</v>
      </c>
      <c r="K632" s="1">
        <v>2589.6000000000004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1320.16</v>
      </c>
      <c r="R632" s="1">
        <v>0</v>
      </c>
      <c r="S632" s="1">
        <v>895.01</v>
      </c>
      <c r="T632" s="1">
        <v>0</v>
      </c>
      <c r="U632" s="1">
        <v>0</v>
      </c>
      <c r="W632" s="14" cm="1">
        <f t="array" ref="W632">INDEX(J632:U632, 1, MONTH($W$1))</f>
        <v>0</v>
      </c>
      <c r="X632" s="14" cm="1">
        <f t="array" ref="X632">SUMPRODUCT((J632:U632) *(($J$1:$U$1)&lt;=$X$1))</f>
        <v>4804.7700000000004</v>
      </c>
      <c r="Y632">
        <f t="shared" si="81"/>
        <v>0</v>
      </c>
      <c r="Z632">
        <f t="shared" si="81"/>
        <v>1</v>
      </c>
      <c r="AA632">
        <f t="shared" si="82"/>
        <v>0</v>
      </c>
      <c r="AB632" s="8">
        <f t="shared" si="83"/>
        <v>0</v>
      </c>
      <c r="AC632">
        <f t="shared" si="84"/>
        <v>0</v>
      </c>
      <c r="AD632">
        <f t="shared" si="85"/>
        <v>0</v>
      </c>
      <c r="AE632">
        <f t="shared" si="86"/>
        <v>0</v>
      </c>
      <c r="AF632">
        <f t="shared" si="87"/>
        <v>0</v>
      </c>
      <c r="AG632">
        <f t="shared" si="88"/>
        <v>0</v>
      </c>
      <c r="AI632">
        <f t="shared" si="89"/>
        <v>4804.7700000000004</v>
      </c>
    </row>
    <row r="633" spans="2:35" x14ac:dyDescent="0.25">
      <c r="B633" s="1">
        <v>23100</v>
      </c>
      <c r="C633" s="1" t="s">
        <v>664</v>
      </c>
      <c r="D633" s="1" t="s">
        <v>27</v>
      </c>
      <c r="E633" s="1" t="s">
        <v>535</v>
      </c>
      <c r="F633" s="1" t="s">
        <v>106</v>
      </c>
      <c r="G633" s="13">
        <v>44440</v>
      </c>
      <c r="H633" s="1">
        <v>2021</v>
      </c>
      <c r="J633" s="1">
        <v>0</v>
      </c>
      <c r="K633" s="1">
        <v>2509.0299999999997</v>
      </c>
      <c r="L633" s="1">
        <v>0</v>
      </c>
      <c r="M633" s="1">
        <v>1502.67</v>
      </c>
      <c r="N633" s="1">
        <v>0</v>
      </c>
      <c r="O633" s="1">
        <v>4447.3100000000004</v>
      </c>
      <c r="P633" s="1">
        <v>0</v>
      </c>
      <c r="Q633" s="1">
        <v>0</v>
      </c>
      <c r="R633" s="1">
        <v>0</v>
      </c>
      <c r="S633" s="1">
        <v>1797.1399999999999</v>
      </c>
      <c r="T633" s="1">
        <v>0</v>
      </c>
      <c r="U633" s="1">
        <v>1550.68</v>
      </c>
      <c r="W633" s="14" cm="1">
        <f t="array" ref="W633">INDEX(J633:U633, 1, MONTH($W$1))</f>
        <v>1550.68</v>
      </c>
      <c r="X633" s="14" cm="1">
        <f t="array" ref="X633">SUMPRODUCT((J633:U633) *(($J$1:$U$1)&lt;=$X$1))</f>
        <v>11806.83</v>
      </c>
      <c r="Y633">
        <f t="shared" si="81"/>
        <v>1</v>
      </c>
      <c r="Z633">
        <f t="shared" si="81"/>
        <v>1</v>
      </c>
      <c r="AA633">
        <f t="shared" si="82"/>
        <v>0</v>
      </c>
      <c r="AB633" s="8">
        <f t="shared" si="83"/>
        <v>0</v>
      </c>
      <c r="AC633">
        <f t="shared" si="84"/>
        <v>0</v>
      </c>
      <c r="AD633">
        <f t="shared" si="85"/>
        <v>0</v>
      </c>
      <c r="AE633">
        <f t="shared" si="86"/>
        <v>0</v>
      </c>
      <c r="AF633">
        <f t="shared" si="87"/>
        <v>0</v>
      </c>
      <c r="AG633">
        <f t="shared" si="88"/>
        <v>0</v>
      </c>
      <c r="AI633">
        <f t="shared" si="89"/>
        <v>11806.83</v>
      </c>
    </row>
    <row r="634" spans="2:35" x14ac:dyDescent="0.25">
      <c r="B634" s="1">
        <v>23101</v>
      </c>
      <c r="C634" s="1" t="s">
        <v>895</v>
      </c>
      <c r="D634" s="1" t="s">
        <v>27</v>
      </c>
      <c r="E634" s="1" t="s">
        <v>535</v>
      </c>
      <c r="F634" s="1" t="s">
        <v>106</v>
      </c>
      <c r="G634" s="13">
        <v>0</v>
      </c>
      <c r="H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W634" s="14" cm="1">
        <f t="array" ref="W634">INDEX(J634:U634, 1, MONTH($W$1))</f>
        <v>0</v>
      </c>
      <c r="X634" s="14" cm="1">
        <f t="array" ref="X634">SUMPRODUCT((J634:U634) *(($J$1:$U$1)&lt;=$X$1))</f>
        <v>0</v>
      </c>
      <c r="Y634">
        <f t="shared" si="81"/>
        <v>0</v>
      </c>
      <c r="Z634">
        <f t="shared" si="81"/>
        <v>0</v>
      </c>
      <c r="AA634">
        <f t="shared" si="82"/>
        <v>0</v>
      </c>
      <c r="AB634" s="8">
        <f t="shared" si="83"/>
        <v>0</v>
      </c>
      <c r="AC634">
        <f t="shared" si="84"/>
        <v>0</v>
      </c>
      <c r="AD634">
        <f t="shared" si="85"/>
        <v>0</v>
      </c>
      <c r="AE634">
        <f t="shared" si="86"/>
        <v>0</v>
      </c>
      <c r="AF634">
        <f t="shared" si="87"/>
        <v>0</v>
      </c>
      <c r="AG634">
        <f t="shared" si="88"/>
        <v>0</v>
      </c>
      <c r="AI634">
        <f t="shared" si="89"/>
        <v>0</v>
      </c>
    </row>
    <row r="635" spans="2:35" x14ac:dyDescent="0.25">
      <c r="B635" s="1">
        <v>23102</v>
      </c>
      <c r="C635" s="1" t="s">
        <v>896</v>
      </c>
      <c r="D635" s="1" t="s">
        <v>27</v>
      </c>
      <c r="E635" s="1" t="s">
        <v>545</v>
      </c>
      <c r="F635" s="1" t="s">
        <v>545</v>
      </c>
      <c r="G635" s="13">
        <v>44470</v>
      </c>
      <c r="H635" s="1">
        <v>2021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W635" s="14" cm="1">
        <f t="array" ref="W635">INDEX(J635:U635, 1, MONTH($W$1))</f>
        <v>0</v>
      </c>
      <c r="X635" s="14" cm="1">
        <f t="array" ref="X635">SUMPRODUCT((J635:U635) *(($J$1:$U$1)&lt;=$X$1))</f>
        <v>0</v>
      </c>
      <c r="Y635">
        <f t="shared" si="81"/>
        <v>0</v>
      </c>
      <c r="Z635">
        <f t="shared" si="81"/>
        <v>0</v>
      </c>
      <c r="AA635">
        <f t="shared" si="82"/>
        <v>0</v>
      </c>
      <c r="AB635" s="8">
        <f t="shared" si="83"/>
        <v>0</v>
      </c>
      <c r="AC635">
        <f t="shared" si="84"/>
        <v>0</v>
      </c>
      <c r="AD635">
        <f t="shared" si="85"/>
        <v>0</v>
      </c>
      <c r="AE635">
        <f t="shared" si="86"/>
        <v>0</v>
      </c>
      <c r="AF635">
        <f t="shared" si="87"/>
        <v>0</v>
      </c>
      <c r="AG635">
        <f t="shared" si="88"/>
        <v>0</v>
      </c>
      <c r="AI635">
        <f t="shared" si="89"/>
        <v>0</v>
      </c>
    </row>
    <row r="636" spans="2:35" x14ac:dyDescent="0.25">
      <c r="B636" s="1">
        <v>23103</v>
      </c>
      <c r="C636" s="1" t="s">
        <v>420</v>
      </c>
      <c r="D636" s="1" t="s">
        <v>27</v>
      </c>
      <c r="E636" s="1" t="s">
        <v>535</v>
      </c>
      <c r="F636" s="1" t="s">
        <v>106</v>
      </c>
      <c r="G636" s="13">
        <v>44593</v>
      </c>
      <c r="H636" s="1">
        <v>2022</v>
      </c>
      <c r="J636" s="1">
        <v>0</v>
      </c>
      <c r="K636" s="1">
        <v>5607.19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779.57</v>
      </c>
      <c r="S636" s="1">
        <v>0</v>
      </c>
      <c r="T636" s="1">
        <v>0</v>
      </c>
      <c r="U636" s="1">
        <v>820.51</v>
      </c>
      <c r="W636" s="14" cm="1">
        <f t="array" ref="W636">INDEX(J636:U636, 1, MONTH($W$1))</f>
        <v>820.51</v>
      </c>
      <c r="X636" s="14" cm="1">
        <f t="array" ref="X636">SUMPRODUCT((J636:U636) *(($J$1:$U$1)&lt;=$X$1))</f>
        <v>7207.2699999999995</v>
      </c>
      <c r="Y636">
        <f t="shared" si="81"/>
        <v>1</v>
      </c>
      <c r="Z636">
        <f t="shared" si="81"/>
        <v>1</v>
      </c>
      <c r="AA636">
        <f t="shared" si="82"/>
        <v>0</v>
      </c>
      <c r="AB636" s="8">
        <f t="shared" si="83"/>
        <v>0</v>
      </c>
      <c r="AC636">
        <f t="shared" si="84"/>
        <v>0</v>
      </c>
      <c r="AD636">
        <f t="shared" si="85"/>
        <v>0</v>
      </c>
      <c r="AE636">
        <f t="shared" si="86"/>
        <v>0</v>
      </c>
      <c r="AF636">
        <f t="shared" si="87"/>
        <v>1</v>
      </c>
      <c r="AG636">
        <f t="shared" si="88"/>
        <v>7207.2699999999995</v>
      </c>
      <c r="AI636">
        <f t="shared" si="89"/>
        <v>7207.2699999999995</v>
      </c>
    </row>
    <row r="637" spans="2:35" x14ac:dyDescent="0.25">
      <c r="B637" s="1">
        <v>23104</v>
      </c>
      <c r="C637" s="1" t="s">
        <v>359</v>
      </c>
      <c r="D637" s="1" t="s">
        <v>27</v>
      </c>
      <c r="E637" s="1" t="s">
        <v>535</v>
      </c>
      <c r="F637" s="1" t="s">
        <v>106</v>
      </c>
      <c r="G637" s="13">
        <v>44593</v>
      </c>
      <c r="H637" s="1">
        <v>2022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7919.2399999999989</v>
      </c>
      <c r="R637" s="1">
        <v>0</v>
      </c>
      <c r="S637" s="1">
        <v>1025</v>
      </c>
      <c r="T637" s="1">
        <v>-142.13999999999999</v>
      </c>
      <c r="U637" s="1">
        <v>0</v>
      </c>
      <c r="W637" s="14" cm="1">
        <f t="array" ref="W637">INDEX(J637:U637, 1, MONTH($W$1))</f>
        <v>0</v>
      </c>
      <c r="X637" s="14" cm="1">
        <f t="array" ref="X637">SUMPRODUCT((J637:U637) *(($J$1:$U$1)&lt;=$X$1))</f>
        <v>8802.0999999999985</v>
      </c>
      <c r="Y637">
        <f t="shared" si="81"/>
        <v>0</v>
      </c>
      <c r="Z637">
        <f t="shared" si="81"/>
        <v>1</v>
      </c>
      <c r="AA637">
        <f t="shared" si="82"/>
        <v>0</v>
      </c>
      <c r="AB637" s="8">
        <f t="shared" si="83"/>
        <v>0</v>
      </c>
      <c r="AC637">
        <f t="shared" si="84"/>
        <v>0</v>
      </c>
      <c r="AD637">
        <f t="shared" si="85"/>
        <v>0</v>
      </c>
      <c r="AE637">
        <f t="shared" si="86"/>
        <v>0</v>
      </c>
      <c r="AF637">
        <f t="shared" si="87"/>
        <v>1</v>
      </c>
      <c r="AG637">
        <f t="shared" si="88"/>
        <v>8802.0999999999985</v>
      </c>
      <c r="AI637">
        <f t="shared" si="89"/>
        <v>8802.0999999999985</v>
      </c>
    </row>
    <row r="638" spans="2:35" x14ac:dyDescent="0.25">
      <c r="B638" s="1">
        <v>23105</v>
      </c>
      <c r="C638" s="1" t="s">
        <v>897</v>
      </c>
      <c r="D638" s="1" t="s">
        <v>27</v>
      </c>
      <c r="E638" s="1" t="s">
        <v>535</v>
      </c>
      <c r="F638" s="1" t="s">
        <v>106</v>
      </c>
      <c r="G638" s="13">
        <v>0</v>
      </c>
      <c r="H638" s="1">
        <v>2022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W638" s="14" cm="1">
        <f t="array" ref="W638">INDEX(J638:U638, 1, MONTH($W$1))</f>
        <v>0</v>
      </c>
      <c r="X638" s="14" cm="1">
        <f t="array" ref="X638">SUMPRODUCT((J638:U638) *(($J$1:$U$1)&lt;=$X$1))</f>
        <v>0</v>
      </c>
      <c r="Y638">
        <f t="shared" si="81"/>
        <v>0</v>
      </c>
      <c r="Z638">
        <f t="shared" si="81"/>
        <v>0</v>
      </c>
      <c r="AA638">
        <f t="shared" si="82"/>
        <v>0</v>
      </c>
      <c r="AB638" s="8">
        <f t="shared" si="83"/>
        <v>0</v>
      </c>
      <c r="AC638">
        <f t="shared" si="84"/>
        <v>0</v>
      </c>
      <c r="AD638">
        <f t="shared" si="85"/>
        <v>0</v>
      </c>
      <c r="AE638">
        <f t="shared" si="86"/>
        <v>0</v>
      </c>
      <c r="AF638">
        <f t="shared" si="87"/>
        <v>0</v>
      </c>
      <c r="AG638">
        <f t="shared" si="88"/>
        <v>0</v>
      </c>
      <c r="AI638">
        <f t="shared" si="89"/>
        <v>0</v>
      </c>
    </row>
    <row r="639" spans="2:35" x14ac:dyDescent="0.25">
      <c r="B639" s="1">
        <v>23106</v>
      </c>
      <c r="C639" s="1" t="s">
        <v>364</v>
      </c>
      <c r="D639" s="1" t="s">
        <v>27</v>
      </c>
      <c r="E639" s="1" t="s">
        <v>535</v>
      </c>
      <c r="F639" s="1" t="s">
        <v>106</v>
      </c>
      <c r="G639" s="13">
        <v>44593</v>
      </c>
      <c r="H639" s="1">
        <v>2022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6788.9699999999993</v>
      </c>
      <c r="S639" s="1">
        <v>527.54</v>
      </c>
      <c r="T639" s="1">
        <v>1089.01</v>
      </c>
      <c r="U639" s="1">
        <v>0</v>
      </c>
      <c r="W639" s="14" cm="1">
        <f t="array" ref="W639">INDEX(J639:U639, 1, MONTH($W$1))</f>
        <v>0</v>
      </c>
      <c r="X639" s="14" cm="1">
        <f t="array" ref="X639">SUMPRODUCT((J639:U639) *(($J$1:$U$1)&lt;=$X$1))</f>
        <v>8405.5199999999986</v>
      </c>
      <c r="Y639">
        <f t="shared" si="81"/>
        <v>0</v>
      </c>
      <c r="Z639">
        <f t="shared" si="81"/>
        <v>1</v>
      </c>
      <c r="AA639">
        <f t="shared" si="82"/>
        <v>0</v>
      </c>
      <c r="AB639" s="8">
        <f t="shared" si="83"/>
        <v>0</v>
      </c>
      <c r="AC639">
        <f t="shared" si="84"/>
        <v>0</v>
      </c>
      <c r="AD639">
        <f t="shared" si="85"/>
        <v>0</v>
      </c>
      <c r="AE639">
        <f t="shared" si="86"/>
        <v>0</v>
      </c>
      <c r="AF639">
        <f t="shared" si="87"/>
        <v>1</v>
      </c>
      <c r="AG639">
        <f t="shared" si="88"/>
        <v>8405.5199999999986</v>
      </c>
      <c r="AI639">
        <f t="shared" si="89"/>
        <v>8405.5199999999986</v>
      </c>
    </row>
    <row r="640" spans="2:35" x14ac:dyDescent="0.25">
      <c r="B640" s="1">
        <v>23107</v>
      </c>
      <c r="C640" s="1" t="s">
        <v>349</v>
      </c>
      <c r="D640" s="1" t="s">
        <v>27</v>
      </c>
      <c r="E640" s="1" t="s">
        <v>535</v>
      </c>
      <c r="F640" s="1" t="s">
        <v>106</v>
      </c>
      <c r="G640" s="13">
        <v>44593</v>
      </c>
      <c r="H640" s="1">
        <v>2022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6244.170000000001</v>
      </c>
      <c r="T640" s="1">
        <v>0</v>
      </c>
      <c r="U640" s="1">
        <v>0</v>
      </c>
      <c r="W640" s="14" cm="1">
        <f t="array" ref="W640">INDEX(J640:U640, 1, MONTH($W$1))</f>
        <v>0</v>
      </c>
      <c r="X640" s="14" cm="1">
        <f t="array" ref="X640">SUMPRODUCT((J640:U640) *(($J$1:$U$1)&lt;=$X$1))</f>
        <v>6244.170000000001</v>
      </c>
      <c r="Y640">
        <f t="shared" si="81"/>
        <v>0</v>
      </c>
      <c r="Z640">
        <f t="shared" si="81"/>
        <v>1</v>
      </c>
      <c r="AA640">
        <f t="shared" si="82"/>
        <v>0</v>
      </c>
      <c r="AB640" s="8">
        <f t="shared" si="83"/>
        <v>0</v>
      </c>
      <c r="AC640">
        <f t="shared" si="84"/>
        <v>0</v>
      </c>
      <c r="AD640">
        <f t="shared" si="85"/>
        <v>0</v>
      </c>
      <c r="AE640">
        <f t="shared" si="86"/>
        <v>0</v>
      </c>
      <c r="AF640">
        <f t="shared" si="87"/>
        <v>1</v>
      </c>
      <c r="AG640">
        <f t="shared" si="88"/>
        <v>6244.170000000001</v>
      </c>
      <c r="AI640">
        <f t="shared" si="89"/>
        <v>6244.170000000001</v>
      </c>
    </row>
    <row r="641" spans="2:35" x14ac:dyDescent="0.25">
      <c r="B641" s="1">
        <v>23108</v>
      </c>
      <c r="C641" s="1" t="s">
        <v>665</v>
      </c>
      <c r="D641" s="1" t="s">
        <v>27</v>
      </c>
      <c r="E641" s="1" t="s">
        <v>535</v>
      </c>
      <c r="F641" s="1" t="s">
        <v>106</v>
      </c>
      <c r="G641" s="13">
        <v>44593</v>
      </c>
      <c r="H641" s="1">
        <v>2022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3266.61</v>
      </c>
      <c r="U641" s="1">
        <v>0</v>
      </c>
      <c r="W641" s="14" cm="1">
        <f t="array" ref="W641">INDEX(J641:U641, 1, MONTH($W$1))</f>
        <v>0</v>
      </c>
      <c r="X641" s="14" cm="1">
        <f t="array" ref="X641">SUMPRODUCT((J641:U641) *(($J$1:$U$1)&lt;=$X$1))</f>
        <v>3266.61</v>
      </c>
      <c r="Y641">
        <f t="shared" si="81"/>
        <v>0</v>
      </c>
      <c r="Z641">
        <f t="shared" si="81"/>
        <v>1</v>
      </c>
      <c r="AA641">
        <f t="shared" si="82"/>
        <v>0</v>
      </c>
      <c r="AB641" s="8">
        <f t="shared" si="83"/>
        <v>0</v>
      </c>
      <c r="AC641">
        <f t="shared" si="84"/>
        <v>0</v>
      </c>
      <c r="AD641">
        <f t="shared" si="85"/>
        <v>0</v>
      </c>
      <c r="AE641">
        <f t="shared" si="86"/>
        <v>0</v>
      </c>
      <c r="AF641">
        <f t="shared" si="87"/>
        <v>1</v>
      </c>
      <c r="AG641">
        <f t="shared" si="88"/>
        <v>3266.61</v>
      </c>
      <c r="AI641">
        <f t="shared" si="89"/>
        <v>3266.61</v>
      </c>
    </row>
    <row r="642" spans="2:35" x14ac:dyDescent="0.25">
      <c r="B642" s="1">
        <v>23110</v>
      </c>
      <c r="C642" s="1" t="s">
        <v>425</v>
      </c>
      <c r="D642" s="1" t="s">
        <v>27</v>
      </c>
      <c r="E642" s="1" t="s">
        <v>535</v>
      </c>
      <c r="F642" s="1" t="s">
        <v>106</v>
      </c>
      <c r="G642" s="13">
        <v>44958</v>
      </c>
      <c r="H642" s="1">
        <v>2023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W642" s="14" cm="1">
        <f t="array" ref="W642">INDEX(J642:U642, 1, MONTH($W$1))</f>
        <v>0</v>
      </c>
      <c r="X642" s="14" cm="1">
        <f t="array" ref="X642">SUMPRODUCT((J642:U642) *(($J$1:$U$1)&lt;=$X$1))</f>
        <v>0</v>
      </c>
      <c r="Y642">
        <f t="shared" si="81"/>
        <v>0</v>
      </c>
      <c r="Z642">
        <f t="shared" si="81"/>
        <v>0</v>
      </c>
      <c r="AA642">
        <f t="shared" si="82"/>
        <v>0</v>
      </c>
      <c r="AB642" s="8">
        <f t="shared" si="83"/>
        <v>0</v>
      </c>
      <c r="AC642">
        <f t="shared" si="84"/>
        <v>0</v>
      </c>
      <c r="AD642">
        <f t="shared" si="85"/>
        <v>0</v>
      </c>
      <c r="AE642">
        <f t="shared" si="86"/>
        <v>0</v>
      </c>
      <c r="AF642">
        <f t="shared" si="87"/>
        <v>0</v>
      </c>
      <c r="AG642">
        <f t="shared" si="88"/>
        <v>0</v>
      </c>
      <c r="AI642">
        <f t="shared" si="89"/>
        <v>0</v>
      </c>
    </row>
    <row r="643" spans="2:35" x14ac:dyDescent="0.25">
      <c r="B643" s="1">
        <v>23111</v>
      </c>
      <c r="C643" s="1" t="s">
        <v>350</v>
      </c>
      <c r="D643" s="1" t="s">
        <v>27</v>
      </c>
      <c r="E643" s="1" t="s">
        <v>535</v>
      </c>
      <c r="F643" s="1" t="s">
        <v>106</v>
      </c>
      <c r="G643" s="13">
        <v>44986</v>
      </c>
      <c r="H643" s="1">
        <v>2023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W643" s="14" cm="1">
        <f t="array" ref="W643">INDEX(J643:U643, 1, MONTH($W$1))</f>
        <v>0</v>
      </c>
      <c r="X643" s="14" cm="1">
        <f t="array" ref="X643">SUMPRODUCT((J643:U643) *(($J$1:$U$1)&lt;=$X$1))</f>
        <v>0</v>
      </c>
      <c r="Y643">
        <f t="shared" si="81"/>
        <v>0</v>
      </c>
      <c r="Z643">
        <f t="shared" si="81"/>
        <v>0</v>
      </c>
      <c r="AA643">
        <f t="shared" si="82"/>
        <v>0</v>
      </c>
      <c r="AB643" s="8">
        <f t="shared" si="83"/>
        <v>0</v>
      </c>
      <c r="AC643">
        <f t="shared" si="84"/>
        <v>0</v>
      </c>
      <c r="AD643">
        <f t="shared" si="85"/>
        <v>0</v>
      </c>
      <c r="AE643">
        <f t="shared" si="86"/>
        <v>0</v>
      </c>
      <c r="AF643">
        <f t="shared" si="87"/>
        <v>0</v>
      </c>
      <c r="AG643">
        <f t="shared" si="88"/>
        <v>0</v>
      </c>
      <c r="AI643">
        <f t="shared" si="89"/>
        <v>0</v>
      </c>
    </row>
    <row r="644" spans="2:35" x14ac:dyDescent="0.25">
      <c r="B644" s="1">
        <v>24000</v>
      </c>
      <c r="C644" s="1" t="s">
        <v>383</v>
      </c>
      <c r="D644" s="1" t="s">
        <v>27</v>
      </c>
      <c r="E644" s="1" t="s">
        <v>535</v>
      </c>
      <c r="F644" s="1" t="s">
        <v>106</v>
      </c>
      <c r="G644" s="13">
        <v>0</v>
      </c>
      <c r="H644" s="1">
        <v>2020</v>
      </c>
      <c r="J644" s="1">
        <v>15440.519999999995</v>
      </c>
      <c r="K644" s="1">
        <v>5573.43</v>
      </c>
      <c r="L644" s="1">
        <v>0</v>
      </c>
      <c r="M644" s="1">
        <v>0</v>
      </c>
      <c r="N644" s="1">
        <v>5343.59</v>
      </c>
      <c r="O644" s="1">
        <v>3786.0699999999997</v>
      </c>
      <c r="P644" s="1">
        <v>2444.34</v>
      </c>
      <c r="Q644" s="1">
        <v>0</v>
      </c>
      <c r="R644" s="1">
        <v>6026.29</v>
      </c>
      <c r="S644" s="1">
        <v>1537.5</v>
      </c>
      <c r="T644" s="1">
        <v>1940.9900000000002</v>
      </c>
      <c r="U644" s="1">
        <v>8216.4000000000015</v>
      </c>
      <c r="W644" s="14" cm="1">
        <f t="array" ref="W644">INDEX(J644:U644, 1, MONTH($W$1))</f>
        <v>8216.4000000000015</v>
      </c>
      <c r="X644" s="14" cm="1">
        <f t="array" ref="X644">SUMPRODUCT((J644:U644) *(($J$1:$U$1)&lt;=$X$1))</f>
        <v>50309.13</v>
      </c>
      <c r="Y644">
        <f t="shared" ref="Y644:Z707" si="90">IF(W644&gt;0, 1, 0)</f>
        <v>1</v>
      </c>
      <c r="Z644">
        <f t="shared" si="90"/>
        <v>1</v>
      </c>
      <c r="AA644">
        <f t="shared" ref="AA644:AA707" si="91">IF(I644="Yes", 1, 0)</f>
        <v>0</v>
      </c>
      <c r="AB644" s="8">
        <f t="shared" ref="AB644:AB707" si="92">COUNTIF(J644, "&gt;0")</f>
        <v>1</v>
      </c>
      <c r="AC644">
        <f t="shared" ref="AC644:AC707" si="93">IFERROR(X644/AB644, 0)</f>
        <v>50309.13</v>
      </c>
      <c r="AD644">
        <f t="shared" ref="AD644:AD707" si="94">IF(G644=$W$1, 1, 0)</f>
        <v>0</v>
      </c>
      <c r="AE644">
        <f t="shared" ref="AE644:AE707" si="95">IF(G644=$W$1, W644, 0)</f>
        <v>0</v>
      </c>
      <c r="AF644">
        <f t="shared" ref="AF644:AF707" si="96">IF(AND(H644=2022, G644&lt;=$W$1, X644&gt;0), 1, 0)</f>
        <v>0</v>
      </c>
      <c r="AG644">
        <f t="shared" ref="AG644:AG707" si="97">IF(AND(H644=2022, G644&lt;=$W$1), X644, 0)</f>
        <v>0</v>
      </c>
      <c r="AI644">
        <f t="shared" ref="AI644:AI707" si="98">SUM(J644:U644)</f>
        <v>50309.13</v>
      </c>
    </row>
    <row r="645" spans="2:35" x14ac:dyDescent="0.25">
      <c r="B645" s="1">
        <v>24001</v>
      </c>
      <c r="C645" s="1" t="s">
        <v>898</v>
      </c>
      <c r="D645" s="1" t="s">
        <v>27</v>
      </c>
      <c r="E645" s="1" t="s">
        <v>535</v>
      </c>
      <c r="F645" s="1" t="s">
        <v>106</v>
      </c>
      <c r="G645" s="13">
        <v>0</v>
      </c>
      <c r="H645" s="1">
        <v>2020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W645" s="14" cm="1">
        <f t="array" ref="W645">INDEX(J645:U645, 1, MONTH($W$1))</f>
        <v>0</v>
      </c>
      <c r="X645" s="14" cm="1">
        <f t="array" ref="X645">SUMPRODUCT((J645:U645) *(($J$1:$U$1)&lt;=$X$1))</f>
        <v>0</v>
      </c>
      <c r="Y645">
        <f t="shared" si="90"/>
        <v>0</v>
      </c>
      <c r="Z645">
        <f t="shared" si="90"/>
        <v>0</v>
      </c>
      <c r="AA645">
        <f t="shared" si="91"/>
        <v>0</v>
      </c>
      <c r="AB645" s="8">
        <f t="shared" si="92"/>
        <v>0</v>
      </c>
      <c r="AC645">
        <f t="shared" si="93"/>
        <v>0</v>
      </c>
      <c r="AD645">
        <f t="shared" si="94"/>
        <v>0</v>
      </c>
      <c r="AE645">
        <f t="shared" si="95"/>
        <v>0</v>
      </c>
      <c r="AF645">
        <f t="shared" si="96"/>
        <v>0</v>
      </c>
      <c r="AG645">
        <f t="shared" si="97"/>
        <v>0</v>
      </c>
      <c r="AI645">
        <f t="shared" si="98"/>
        <v>0</v>
      </c>
    </row>
    <row r="646" spans="2:35" x14ac:dyDescent="0.25">
      <c r="B646" s="1">
        <v>24002</v>
      </c>
      <c r="C646" s="1" t="s">
        <v>377</v>
      </c>
      <c r="D646" s="1" t="s">
        <v>27</v>
      </c>
      <c r="E646" s="1" t="s">
        <v>535</v>
      </c>
      <c r="F646" s="1" t="s">
        <v>106</v>
      </c>
      <c r="G646" s="13">
        <v>0</v>
      </c>
      <c r="H646" s="1">
        <v>2020</v>
      </c>
      <c r="J646" s="1">
        <v>2218.15</v>
      </c>
      <c r="K646" s="1">
        <v>2869.97</v>
      </c>
      <c r="L646" s="1">
        <v>2883.4599999999996</v>
      </c>
      <c r="M646" s="1">
        <v>3269.2599999999993</v>
      </c>
      <c r="N646" s="1">
        <v>8838.15</v>
      </c>
      <c r="O646" s="1">
        <v>3981.0799999999995</v>
      </c>
      <c r="P646" s="1">
        <v>1986.7400000000002</v>
      </c>
      <c r="Q646" s="1">
        <v>1165.73</v>
      </c>
      <c r="R646" s="1">
        <v>604.34</v>
      </c>
      <c r="S646" s="1">
        <v>2988.28</v>
      </c>
      <c r="T646" s="1">
        <v>3716.6200000000003</v>
      </c>
      <c r="U646" s="1">
        <v>3358.05</v>
      </c>
      <c r="W646" s="14" cm="1">
        <f t="array" ref="W646">INDEX(J646:U646, 1, MONTH($W$1))</f>
        <v>3358.05</v>
      </c>
      <c r="X646" s="14" cm="1">
        <f t="array" ref="X646">SUMPRODUCT((J646:U646) *(($J$1:$U$1)&lt;=$X$1))</f>
        <v>37879.83</v>
      </c>
      <c r="Y646">
        <f t="shared" si="90"/>
        <v>1</v>
      </c>
      <c r="Z646">
        <f t="shared" si="90"/>
        <v>1</v>
      </c>
      <c r="AA646">
        <f t="shared" si="91"/>
        <v>0</v>
      </c>
      <c r="AB646" s="8">
        <f t="shared" si="92"/>
        <v>1</v>
      </c>
      <c r="AC646">
        <f t="shared" si="93"/>
        <v>37879.83</v>
      </c>
      <c r="AD646">
        <f t="shared" si="94"/>
        <v>0</v>
      </c>
      <c r="AE646">
        <f t="shared" si="95"/>
        <v>0</v>
      </c>
      <c r="AF646">
        <f t="shared" si="96"/>
        <v>0</v>
      </c>
      <c r="AG646">
        <f t="shared" si="97"/>
        <v>0</v>
      </c>
      <c r="AI646">
        <f t="shared" si="98"/>
        <v>37879.83</v>
      </c>
    </row>
    <row r="647" spans="2:35" x14ac:dyDescent="0.25">
      <c r="B647" s="1">
        <v>24003</v>
      </c>
      <c r="C647" s="1" t="s">
        <v>421</v>
      </c>
      <c r="D647" s="1" t="s">
        <v>27</v>
      </c>
      <c r="E647" s="1" t="s">
        <v>535</v>
      </c>
      <c r="F647" s="1" t="s">
        <v>106</v>
      </c>
      <c r="G647" s="13">
        <v>0</v>
      </c>
      <c r="H647" s="1">
        <v>2020</v>
      </c>
      <c r="J647" s="1">
        <v>1859.36</v>
      </c>
      <c r="K647" s="1">
        <v>2012.1200000000001</v>
      </c>
      <c r="L647" s="1">
        <v>409.61</v>
      </c>
      <c r="M647" s="1">
        <v>775.71</v>
      </c>
      <c r="N647" s="1">
        <v>1940.67</v>
      </c>
      <c r="O647" s="1">
        <v>959.18000000000006</v>
      </c>
      <c r="P647" s="1">
        <v>0</v>
      </c>
      <c r="Q647" s="1">
        <v>1516.1900000000003</v>
      </c>
      <c r="R647" s="1">
        <v>1338.1</v>
      </c>
      <c r="S647" s="1">
        <v>410</v>
      </c>
      <c r="T647" s="1">
        <v>2643.9099999999994</v>
      </c>
      <c r="U647" s="1">
        <v>810.71</v>
      </c>
      <c r="W647" s="14" cm="1">
        <f t="array" ref="W647">INDEX(J647:U647, 1, MONTH($W$1))</f>
        <v>810.71</v>
      </c>
      <c r="X647" s="14" cm="1">
        <f t="array" ref="X647">SUMPRODUCT((J647:U647) *(($J$1:$U$1)&lt;=$X$1))</f>
        <v>14675.560000000001</v>
      </c>
      <c r="Y647">
        <f t="shared" si="90"/>
        <v>1</v>
      </c>
      <c r="Z647">
        <f t="shared" si="90"/>
        <v>1</v>
      </c>
      <c r="AA647">
        <f t="shared" si="91"/>
        <v>0</v>
      </c>
      <c r="AB647" s="8">
        <f t="shared" si="92"/>
        <v>1</v>
      </c>
      <c r="AC647">
        <f t="shared" si="93"/>
        <v>14675.560000000001</v>
      </c>
      <c r="AD647">
        <f t="shared" si="94"/>
        <v>0</v>
      </c>
      <c r="AE647">
        <f t="shared" si="95"/>
        <v>0</v>
      </c>
      <c r="AF647">
        <f t="shared" si="96"/>
        <v>0</v>
      </c>
      <c r="AG647">
        <f t="shared" si="97"/>
        <v>0</v>
      </c>
      <c r="AI647">
        <f t="shared" si="98"/>
        <v>14675.560000000001</v>
      </c>
    </row>
    <row r="648" spans="2:35" x14ac:dyDescent="0.25">
      <c r="B648" s="1">
        <v>24004</v>
      </c>
      <c r="C648" s="1" t="s">
        <v>899</v>
      </c>
      <c r="D648" s="1" t="s">
        <v>27</v>
      </c>
      <c r="E648" s="1" t="s">
        <v>535</v>
      </c>
      <c r="F648" s="1" t="s">
        <v>106</v>
      </c>
      <c r="G648" s="13">
        <v>0</v>
      </c>
      <c r="H648" s="1">
        <v>2020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W648" s="14" cm="1">
        <f t="array" ref="W648">INDEX(J648:U648, 1, MONTH($W$1))</f>
        <v>0</v>
      </c>
      <c r="X648" s="14" cm="1">
        <f t="array" ref="X648">SUMPRODUCT((J648:U648) *(($J$1:$U$1)&lt;=$X$1))</f>
        <v>0</v>
      </c>
      <c r="Y648">
        <f t="shared" si="90"/>
        <v>0</v>
      </c>
      <c r="Z648">
        <f t="shared" si="90"/>
        <v>0</v>
      </c>
      <c r="AA648">
        <f t="shared" si="91"/>
        <v>0</v>
      </c>
      <c r="AB648" s="8">
        <f t="shared" si="92"/>
        <v>0</v>
      </c>
      <c r="AC648">
        <f t="shared" si="93"/>
        <v>0</v>
      </c>
      <c r="AD648">
        <f t="shared" si="94"/>
        <v>0</v>
      </c>
      <c r="AE648">
        <f t="shared" si="95"/>
        <v>0</v>
      </c>
      <c r="AF648">
        <f t="shared" si="96"/>
        <v>0</v>
      </c>
      <c r="AG648">
        <f t="shared" si="97"/>
        <v>0</v>
      </c>
      <c r="AI648">
        <f t="shared" si="98"/>
        <v>0</v>
      </c>
    </row>
    <row r="649" spans="2:35" x14ac:dyDescent="0.25">
      <c r="B649" s="1">
        <v>24005</v>
      </c>
      <c r="C649" s="1" t="s">
        <v>900</v>
      </c>
      <c r="D649" s="1" t="s">
        <v>27</v>
      </c>
      <c r="E649" s="1" t="s">
        <v>535</v>
      </c>
      <c r="F649" s="1" t="s">
        <v>106</v>
      </c>
      <c r="G649" s="13">
        <v>0</v>
      </c>
      <c r="H649" s="1">
        <v>2020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W649" s="14" cm="1">
        <f t="array" ref="W649">INDEX(J649:U649, 1, MONTH($W$1))</f>
        <v>0</v>
      </c>
      <c r="X649" s="14" cm="1">
        <f t="array" ref="X649">SUMPRODUCT((J649:U649) *(($J$1:$U$1)&lt;=$X$1))</f>
        <v>0</v>
      </c>
      <c r="Y649">
        <f t="shared" si="90"/>
        <v>0</v>
      </c>
      <c r="Z649">
        <f t="shared" si="90"/>
        <v>0</v>
      </c>
      <c r="AA649">
        <f t="shared" si="91"/>
        <v>0</v>
      </c>
      <c r="AB649" s="8">
        <f t="shared" si="92"/>
        <v>0</v>
      </c>
      <c r="AC649">
        <f t="shared" si="93"/>
        <v>0</v>
      </c>
      <c r="AD649">
        <f t="shared" si="94"/>
        <v>0</v>
      </c>
      <c r="AE649">
        <f t="shared" si="95"/>
        <v>0</v>
      </c>
      <c r="AF649">
        <f t="shared" si="96"/>
        <v>0</v>
      </c>
      <c r="AG649">
        <f t="shared" si="97"/>
        <v>0</v>
      </c>
      <c r="AI649">
        <f t="shared" si="98"/>
        <v>0</v>
      </c>
    </row>
    <row r="650" spans="2:35" x14ac:dyDescent="0.25">
      <c r="B650" s="1">
        <v>24007</v>
      </c>
      <c r="C650" s="1" t="s">
        <v>378</v>
      </c>
      <c r="D650" s="1" t="s">
        <v>27</v>
      </c>
      <c r="E650" s="1" t="s">
        <v>535</v>
      </c>
      <c r="F650" s="1" t="s">
        <v>106</v>
      </c>
      <c r="G650" s="13">
        <v>0</v>
      </c>
      <c r="H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6425.1900000000005</v>
      </c>
      <c r="T650" s="1">
        <v>2428.9499999999998</v>
      </c>
      <c r="U650" s="1">
        <v>569.71</v>
      </c>
      <c r="W650" s="14" cm="1">
        <f t="array" ref="W650">INDEX(J650:U650, 1, MONTH($W$1))</f>
        <v>569.71</v>
      </c>
      <c r="X650" s="14" cm="1">
        <f t="array" ref="X650">SUMPRODUCT((J650:U650) *(($J$1:$U$1)&lt;=$X$1))</f>
        <v>9423.8499999999985</v>
      </c>
      <c r="Y650">
        <f t="shared" si="90"/>
        <v>1</v>
      </c>
      <c r="Z650">
        <f t="shared" si="90"/>
        <v>1</v>
      </c>
      <c r="AA650">
        <f t="shared" si="91"/>
        <v>0</v>
      </c>
      <c r="AB650" s="8">
        <f t="shared" si="92"/>
        <v>0</v>
      </c>
      <c r="AC650">
        <f t="shared" si="93"/>
        <v>0</v>
      </c>
      <c r="AD650">
        <f t="shared" si="94"/>
        <v>0</v>
      </c>
      <c r="AE650">
        <f t="shared" si="95"/>
        <v>0</v>
      </c>
      <c r="AF650">
        <f t="shared" si="96"/>
        <v>0</v>
      </c>
      <c r="AG650">
        <f t="shared" si="97"/>
        <v>0</v>
      </c>
      <c r="AI650">
        <f t="shared" si="98"/>
        <v>9423.8499999999985</v>
      </c>
    </row>
    <row r="651" spans="2:35" x14ac:dyDescent="0.25">
      <c r="B651" s="1">
        <v>24009</v>
      </c>
      <c r="C651" s="1" t="s">
        <v>379</v>
      </c>
      <c r="D651" s="1" t="s">
        <v>27</v>
      </c>
      <c r="E651" s="1" t="s">
        <v>535</v>
      </c>
      <c r="F651" s="1" t="s">
        <v>106</v>
      </c>
      <c r="G651" s="13">
        <v>0</v>
      </c>
      <c r="H651" s="1">
        <v>2020</v>
      </c>
      <c r="J651" s="1">
        <v>0</v>
      </c>
      <c r="K651" s="1">
        <v>2587.5400000000004</v>
      </c>
      <c r="L651" s="1">
        <v>2851.5699999999997</v>
      </c>
      <c r="M651" s="1">
        <v>0</v>
      </c>
      <c r="N651" s="1">
        <v>3050.82</v>
      </c>
      <c r="O651" s="1">
        <v>3582.3</v>
      </c>
      <c r="P651" s="1">
        <v>4648.6200000000008</v>
      </c>
      <c r="Q651" s="1">
        <v>2983.68</v>
      </c>
      <c r="R651" s="1">
        <v>0</v>
      </c>
      <c r="S651" s="1">
        <v>1959.08</v>
      </c>
      <c r="T651" s="1">
        <v>3329.92</v>
      </c>
      <c r="U651" s="1">
        <v>1848.8999999999999</v>
      </c>
      <c r="W651" s="14" cm="1">
        <f t="array" ref="W651">INDEX(J651:U651, 1, MONTH($W$1))</f>
        <v>1848.8999999999999</v>
      </c>
      <c r="X651" s="14" cm="1">
        <f t="array" ref="X651">SUMPRODUCT((J651:U651) *(($J$1:$U$1)&lt;=$X$1))</f>
        <v>26842.43</v>
      </c>
      <c r="Y651">
        <f t="shared" si="90"/>
        <v>1</v>
      </c>
      <c r="Z651">
        <f t="shared" si="90"/>
        <v>1</v>
      </c>
      <c r="AA651">
        <f t="shared" si="91"/>
        <v>0</v>
      </c>
      <c r="AB651" s="8">
        <f t="shared" si="92"/>
        <v>0</v>
      </c>
      <c r="AC651">
        <f t="shared" si="93"/>
        <v>0</v>
      </c>
      <c r="AD651">
        <f t="shared" si="94"/>
        <v>0</v>
      </c>
      <c r="AE651">
        <f t="shared" si="95"/>
        <v>0</v>
      </c>
      <c r="AF651">
        <f t="shared" si="96"/>
        <v>0</v>
      </c>
      <c r="AG651">
        <f t="shared" si="97"/>
        <v>0</v>
      </c>
      <c r="AI651">
        <f t="shared" si="98"/>
        <v>26842.43</v>
      </c>
    </row>
    <row r="652" spans="2:35" x14ac:dyDescent="0.25">
      <c r="B652" s="1">
        <v>24012</v>
      </c>
      <c r="C652" s="1" t="s">
        <v>901</v>
      </c>
      <c r="D652" s="1" t="s">
        <v>27</v>
      </c>
      <c r="E652" s="1" t="s">
        <v>535</v>
      </c>
      <c r="F652" s="1" t="s">
        <v>106</v>
      </c>
      <c r="G652" s="13">
        <v>0</v>
      </c>
      <c r="H652" s="1">
        <v>2020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W652" s="14" cm="1">
        <f t="array" ref="W652">INDEX(J652:U652, 1, MONTH($W$1))</f>
        <v>0</v>
      </c>
      <c r="X652" s="14" cm="1">
        <f t="array" ref="X652">SUMPRODUCT((J652:U652) *(($J$1:$U$1)&lt;=$X$1))</f>
        <v>0</v>
      </c>
      <c r="Y652">
        <f t="shared" si="90"/>
        <v>0</v>
      </c>
      <c r="Z652">
        <f t="shared" si="90"/>
        <v>0</v>
      </c>
      <c r="AA652">
        <f t="shared" si="91"/>
        <v>0</v>
      </c>
      <c r="AB652" s="8">
        <f t="shared" si="92"/>
        <v>0</v>
      </c>
      <c r="AC652">
        <f t="shared" si="93"/>
        <v>0</v>
      </c>
      <c r="AD652">
        <f t="shared" si="94"/>
        <v>0</v>
      </c>
      <c r="AE652">
        <f t="shared" si="95"/>
        <v>0</v>
      </c>
      <c r="AF652">
        <f t="shared" si="96"/>
        <v>0</v>
      </c>
      <c r="AG652">
        <f t="shared" si="97"/>
        <v>0</v>
      </c>
      <c r="AI652">
        <f t="shared" si="98"/>
        <v>0</v>
      </c>
    </row>
    <row r="653" spans="2:35" x14ac:dyDescent="0.25">
      <c r="B653" s="1">
        <v>24013</v>
      </c>
      <c r="C653" s="1" t="s">
        <v>422</v>
      </c>
      <c r="D653" s="1" t="s">
        <v>27</v>
      </c>
      <c r="E653" s="1" t="s">
        <v>535</v>
      </c>
      <c r="F653" s="1" t="s">
        <v>106</v>
      </c>
      <c r="G653" s="13">
        <v>0</v>
      </c>
      <c r="H653" s="1">
        <v>2020</v>
      </c>
      <c r="J653" s="1">
        <v>982.67</v>
      </c>
      <c r="K653" s="1">
        <v>0</v>
      </c>
      <c r="L653" s="1">
        <v>1040.22</v>
      </c>
      <c r="M653" s="1">
        <v>0</v>
      </c>
      <c r="N653" s="1">
        <v>0</v>
      </c>
      <c r="O653" s="1">
        <v>985.06000000000006</v>
      </c>
      <c r="P653" s="1">
        <v>0</v>
      </c>
      <c r="Q653" s="1">
        <v>0</v>
      </c>
      <c r="R653" s="1">
        <v>546.54999999999995</v>
      </c>
      <c r="S653" s="1">
        <v>493.6</v>
      </c>
      <c r="T653" s="1">
        <v>0</v>
      </c>
      <c r="U653" s="1">
        <v>892.83000000000015</v>
      </c>
      <c r="W653" s="14" cm="1">
        <f t="array" ref="W653">INDEX(J653:U653, 1, MONTH($W$1))</f>
        <v>892.83000000000015</v>
      </c>
      <c r="X653" s="14" cm="1">
        <f t="array" ref="X653">SUMPRODUCT((J653:U653) *(($J$1:$U$1)&lt;=$X$1))</f>
        <v>4940.93</v>
      </c>
      <c r="Y653">
        <f t="shared" si="90"/>
        <v>1</v>
      </c>
      <c r="Z653">
        <f t="shared" si="90"/>
        <v>1</v>
      </c>
      <c r="AA653">
        <f t="shared" si="91"/>
        <v>0</v>
      </c>
      <c r="AB653" s="8">
        <f t="shared" si="92"/>
        <v>1</v>
      </c>
      <c r="AC653">
        <f t="shared" si="93"/>
        <v>4940.93</v>
      </c>
      <c r="AD653">
        <f t="shared" si="94"/>
        <v>0</v>
      </c>
      <c r="AE653">
        <f t="shared" si="95"/>
        <v>0</v>
      </c>
      <c r="AF653">
        <f t="shared" si="96"/>
        <v>0</v>
      </c>
      <c r="AG653">
        <f t="shared" si="97"/>
        <v>0</v>
      </c>
      <c r="AI653">
        <f t="shared" si="98"/>
        <v>4940.93</v>
      </c>
    </row>
    <row r="654" spans="2:35" x14ac:dyDescent="0.25">
      <c r="B654" s="1">
        <v>24014</v>
      </c>
      <c r="C654" s="1" t="s">
        <v>398</v>
      </c>
      <c r="D654" s="1" t="s">
        <v>27</v>
      </c>
      <c r="E654" s="1" t="s">
        <v>535</v>
      </c>
      <c r="F654" s="1" t="s">
        <v>106</v>
      </c>
      <c r="G654" s="13">
        <v>0</v>
      </c>
      <c r="H654" s="1">
        <v>2020</v>
      </c>
      <c r="J654" s="1">
        <v>3012.0700000000006</v>
      </c>
      <c r="K654" s="1">
        <v>0</v>
      </c>
      <c r="L654" s="1">
        <v>1811.2</v>
      </c>
      <c r="M654" s="1">
        <v>1463.34</v>
      </c>
      <c r="N654" s="1">
        <v>0</v>
      </c>
      <c r="O654" s="1">
        <v>0</v>
      </c>
      <c r="P654" s="1">
        <v>1296.8</v>
      </c>
      <c r="Q654" s="1">
        <v>-62.65</v>
      </c>
      <c r="R654" s="1">
        <v>1237.4000000000001</v>
      </c>
      <c r="S654" s="1">
        <v>615</v>
      </c>
      <c r="T654" s="1">
        <v>840.37</v>
      </c>
      <c r="U654" s="1">
        <v>54.9</v>
      </c>
      <c r="W654" s="14" cm="1">
        <f t="array" ref="W654">INDEX(J654:U654, 1, MONTH($W$1))</f>
        <v>54.9</v>
      </c>
      <c r="X654" s="14" cm="1">
        <f t="array" ref="X654">SUMPRODUCT((J654:U654) *(($J$1:$U$1)&lt;=$X$1))</f>
        <v>10268.430000000002</v>
      </c>
      <c r="Y654">
        <f t="shared" si="90"/>
        <v>1</v>
      </c>
      <c r="Z654">
        <f t="shared" si="90"/>
        <v>1</v>
      </c>
      <c r="AA654">
        <f t="shared" si="91"/>
        <v>0</v>
      </c>
      <c r="AB654" s="8">
        <f t="shared" si="92"/>
        <v>1</v>
      </c>
      <c r="AC654">
        <f t="shared" si="93"/>
        <v>10268.430000000002</v>
      </c>
      <c r="AD654">
        <f t="shared" si="94"/>
        <v>0</v>
      </c>
      <c r="AE654">
        <f t="shared" si="95"/>
        <v>0</v>
      </c>
      <c r="AF654">
        <f t="shared" si="96"/>
        <v>0</v>
      </c>
      <c r="AG654">
        <f t="shared" si="97"/>
        <v>0</v>
      </c>
      <c r="AI654">
        <f t="shared" si="98"/>
        <v>10268.430000000002</v>
      </c>
    </row>
    <row r="655" spans="2:35" x14ac:dyDescent="0.25">
      <c r="B655" s="1">
        <v>24016</v>
      </c>
      <c r="C655" s="1" t="s">
        <v>380</v>
      </c>
      <c r="D655" s="1" t="s">
        <v>27</v>
      </c>
      <c r="E655" s="1" t="s">
        <v>535</v>
      </c>
      <c r="F655" s="1" t="s">
        <v>106</v>
      </c>
      <c r="G655" s="13">
        <v>0</v>
      </c>
      <c r="H655" s="1">
        <v>2020</v>
      </c>
      <c r="J655" s="1">
        <v>3274.6800000000003</v>
      </c>
      <c r="K655" s="1">
        <v>1251.3999999999999</v>
      </c>
      <c r="L655" s="1">
        <v>3978.2999999999993</v>
      </c>
      <c r="M655" s="1">
        <v>1552.95</v>
      </c>
      <c r="N655" s="1">
        <v>1447.21</v>
      </c>
      <c r="O655" s="1">
        <v>1601.7199999999996</v>
      </c>
      <c r="P655" s="1">
        <v>3450.16</v>
      </c>
      <c r="Q655" s="1">
        <v>2034.2999999999997</v>
      </c>
      <c r="R655" s="1">
        <v>2464.8400000000006</v>
      </c>
      <c r="S655" s="1">
        <v>1933.8900000000003</v>
      </c>
      <c r="T655" s="1">
        <v>2621.12</v>
      </c>
      <c r="U655" s="1">
        <v>1187.1300000000001</v>
      </c>
      <c r="W655" s="14" cm="1">
        <f t="array" ref="W655">INDEX(J655:U655, 1, MONTH($W$1))</f>
        <v>1187.1300000000001</v>
      </c>
      <c r="X655" s="14" cm="1">
        <f t="array" ref="X655">SUMPRODUCT((J655:U655) *(($J$1:$U$1)&lt;=$X$1))</f>
        <v>26797.699999999997</v>
      </c>
      <c r="Y655">
        <f t="shared" si="90"/>
        <v>1</v>
      </c>
      <c r="Z655">
        <f t="shared" si="90"/>
        <v>1</v>
      </c>
      <c r="AA655">
        <f t="shared" si="91"/>
        <v>0</v>
      </c>
      <c r="AB655" s="8">
        <f t="shared" si="92"/>
        <v>1</v>
      </c>
      <c r="AC655">
        <f t="shared" si="93"/>
        <v>26797.699999999997</v>
      </c>
      <c r="AD655">
        <f t="shared" si="94"/>
        <v>0</v>
      </c>
      <c r="AE655">
        <f t="shared" si="95"/>
        <v>0</v>
      </c>
      <c r="AF655">
        <f t="shared" si="96"/>
        <v>0</v>
      </c>
      <c r="AG655">
        <f t="shared" si="97"/>
        <v>0</v>
      </c>
      <c r="AI655">
        <f t="shared" si="98"/>
        <v>26797.699999999997</v>
      </c>
    </row>
    <row r="656" spans="2:35" x14ac:dyDescent="0.25">
      <c r="B656" s="1">
        <v>24017</v>
      </c>
      <c r="C656" s="1" t="s">
        <v>391</v>
      </c>
      <c r="D656" s="1" t="s">
        <v>27</v>
      </c>
      <c r="E656" s="1" t="s">
        <v>535</v>
      </c>
      <c r="F656" s="1" t="s">
        <v>106</v>
      </c>
      <c r="G656" s="13">
        <v>0</v>
      </c>
      <c r="H656" s="1">
        <v>2020</v>
      </c>
      <c r="J656" s="1">
        <v>0</v>
      </c>
      <c r="K656" s="1">
        <v>1202.7199999999998</v>
      </c>
      <c r="L656" s="1">
        <v>782.85</v>
      </c>
      <c r="M656" s="1">
        <v>958.62</v>
      </c>
      <c r="N656" s="1">
        <v>0</v>
      </c>
      <c r="O656" s="1">
        <v>2609.7800000000002</v>
      </c>
      <c r="P656" s="1">
        <v>1426.0500000000002</v>
      </c>
      <c r="Q656" s="1">
        <v>0</v>
      </c>
      <c r="R656" s="1">
        <v>606.64</v>
      </c>
      <c r="S656" s="1">
        <v>512.5</v>
      </c>
      <c r="T656" s="1">
        <v>2574.5100000000002</v>
      </c>
      <c r="U656" s="1">
        <v>0</v>
      </c>
      <c r="W656" s="14" cm="1">
        <f t="array" ref="W656">INDEX(J656:U656, 1, MONTH($W$1))</f>
        <v>0</v>
      </c>
      <c r="X656" s="14" cm="1">
        <f t="array" ref="X656">SUMPRODUCT((J656:U656) *(($J$1:$U$1)&lt;=$X$1))</f>
        <v>10673.67</v>
      </c>
      <c r="Y656">
        <f t="shared" si="90"/>
        <v>0</v>
      </c>
      <c r="Z656">
        <f t="shared" si="90"/>
        <v>1</v>
      </c>
      <c r="AA656">
        <f t="shared" si="91"/>
        <v>0</v>
      </c>
      <c r="AB656" s="8">
        <f t="shared" si="92"/>
        <v>0</v>
      </c>
      <c r="AC656">
        <f t="shared" si="93"/>
        <v>0</v>
      </c>
      <c r="AD656">
        <f t="shared" si="94"/>
        <v>0</v>
      </c>
      <c r="AE656">
        <f t="shared" si="95"/>
        <v>0</v>
      </c>
      <c r="AF656">
        <f t="shared" si="96"/>
        <v>0</v>
      </c>
      <c r="AG656">
        <f t="shared" si="97"/>
        <v>0</v>
      </c>
      <c r="AI656">
        <f t="shared" si="98"/>
        <v>10673.67</v>
      </c>
    </row>
    <row r="657" spans="2:35" x14ac:dyDescent="0.25">
      <c r="B657" s="1">
        <v>24021</v>
      </c>
      <c r="C657" s="1" t="s">
        <v>667</v>
      </c>
      <c r="D657" s="1" t="s">
        <v>27</v>
      </c>
      <c r="E657" s="1" t="s">
        <v>535</v>
      </c>
      <c r="F657" s="1" t="s">
        <v>106</v>
      </c>
      <c r="G657" s="13">
        <v>0</v>
      </c>
      <c r="H657" s="1">
        <v>2020</v>
      </c>
      <c r="J657" s="1">
        <v>1514.1999999999998</v>
      </c>
      <c r="K657" s="1">
        <v>1453.58</v>
      </c>
      <c r="L657" s="1">
        <v>0</v>
      </c>
      <c r="M657" s="1">
        <v>564.71</v>
      </c>
      <c r="N657" s="1">
        <v>722.0100000000001</v>
      </c>
      <c r="O657" s="1">
        <v>1140.69</v>
      </c>
      <c r="P657" s="1">
        <v>378.15000000000003</v>
      </c>
      <c r="Q657" s="1">
        <v>747.15000000000009</v>
      </c>
      <c r="R657" s="1">
        <v>723.68000000000006</v>
      </c>
      <c r="S657" s="1">
        <v>841.57999999999993</v>
      </c>
      <c r="T657" s="1">
        <v>0</v>
      </c>
      <c r="U657" s="1">
        <v>0</v>
      </c>
      <c r="W657" s="14" cm="1">
        <f t="array" ref="W657">INDEX(J657:U657, 1, MONTH($W$1))</f>
        <v>0</v>
      </c>
      <c r="X657" s="14" cm="1">
        <f t="array" ref="X657">SUMPRODUCT((J657:U657) *(($J$1:$U$1)&lt;=$X$1))</f>
        <v>8085.75</v>
      </c>
      <c r="Y657">
        <f t="shared" si="90"/>
        <v>0</v>
      </c>
      <c r="Z657">
        <f t="shared" si="90"/>
        <v>1</v>
      </c>
      <c r="AA657">
        <f t="shared" si="91"/>
        <v>0</v>
      </c>
      <c r="AB657" s="8">
        <f t="shared" si="92"/>
        <v>1</v>
      </c>
      <c r="AC657">
        <f t="shared" si="93"/>
        <v>8085.75</v>
      </c>
      <c r="AD657">
        <f t="shared" si="94"/>
        <v>0</v>
      </c>
      <c r="AE657">
        <f t="shared" si="95"/>
        <v>0</v>
      </c>
      <c r="AF657">
        <f t="shared" si="96"/>
        <v>0</v>
      </c>
      <c r="AG657">
        <f t="shared" si="97"/>
        <v>0</v>
      </c>
      <c r="AI657">
        <f t="shared" si="98"/>
        <v>8085.75</v>
      </c>
    </row>
    <row r="658" spans="2:35" x14ac:dyDescent="0.25">
      <c r="B658" s="1">
        <v>24022</v>
      </c>
      <c r="C658" s="1" t="s">
        <v>392</v>
      </c>
      <c r="D658" s="1" t="s">
        <v>27</v>
      </c>
      <c r="E658" s="1" t="s">
        <v>535</v>
      </c>
      <c r="F658" s="1" t="s">
        <v>106</v>
      </c>
      <c r="G658" s="13">
        <v>44256</v>
      </c>
      <c r="H658" s="1">
        <v>2021</v>
      </c>
      <c r="J658" s="1">
        <v>2173.2199999999998</v>
      </c>
      <c r="K658" s="1">
        <v>1253.9099999999999</v>
      </c>
      <c r="L658" s="1">
        <v>2666.7</v>
      </c>
      <c r="M658" s="1">
        <v>1043.5</v>
      </c>
      <c r="N658" s="1">
        <v>1198.3500000000001</v>
      </c>
      <c r="O658" s="1">
        <v>1549.1000000000001</v>
      </c>
      <c r="P658" s="1">
        <v>1485.7799999999997</v>
      </c>
      <c r="Q658" s="1">
        <v>1923.4499999999998</v>
      </c>
      <c r="R658" s="1">
        <v>1058.23</v>
      </c>
      <c r="S658" s="1">
        <v>0</v>
      </c>
      <c r="T658" s="1">
        <v>1578.7099999999998</v>
      </c>
      <c r="U658" s="1">
        <v>606.79999999999995</v>
      </c>
      <c r="W658" s="14" cm="1">
        <f t="array" ref="W658">INDEX(J658:U658, 1, MONTH($W$1))</f>
        <v>606.79999999999995</v>
      </c>
      <c r="X658" s="14" cm="1">
        <f t="array" ref="X658">SUMPRODUCT((J658:U658) *(($J$1:$U$1)&lt;=$X$1))</f>
        <v>16537.75</v>
      </c>
      <c r="Y658">
        <f t="shared" si="90"/>
        <v>1</v>
      </c>
      <c r="Z658">
        <f t="shared" si="90"/>
        <v>1</v>
      </c>
      <c r="AA658">
        <f t="shared" si="91"/>
        <v>0</v>
      </c>
      <c r="AB658" s="8">
        <f t="shared" si="92"/>
        <v>1</v>
      </c>
      <c r="AC658">
        <f t="shared" si="93"/>
        <v>16537.75</v>
      </c>
      <c r="AD658">
        <f t="shared" si="94"/>
        <v>0</v>
      </c>
      <c r="AE658">
        <f t="shared" si="95"/>
        <v>0</v>
      </c>
      <c r="AF658">
        <f t="shared" si="96"/>
        <v>0</v>
      </c>
      <c r="AG658">
        <f t="shared" si="97"/>
        <v>0</v>
      </c>
      <c r="AI658">
        <f t="shared" si="98"/>
        <v>16537.75</v>
      </c>
    </row>
    <row r="659" spans="2:35" x14ac:dyDescent="0.25">
      <c r="B659" s="1">
        <v>24023</v>
      </c>
      <c r="C659" s="1" t="s">
        <v>902</v>
      </c>
      <c r="D659" s="1" t="s">
        <v>27</v>
      </c>
      <c r="E659" s="1" t="s">
        <v>535</v>
      </c>
      <c r="F659" s="1" t="s">
        <v>106</v>
      </c>
      <c r="G659" s="13">
        <v>0</v>
      </c>
      <c r="H659" s="1">
        <v>2020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W659" s="14" cm="1">
        <f t="array" ref="W659">INDEX(J659:U659, 1, MONTH($W$1))</f>
        <v>0</v>
      </c>
      <c r="X659" s="14" cm="1">
        <f t="array" ref="X659">SUMPRODUCT((J659:U659) *(($J$1:$U$1)&lt;=$X$1))</f>
        <v>0</v>
      </c>
      <c r="Y659">
        <f t="shared" si="90"/>
        <v>0</v>
      </c>
      <c r="Z659">
        <f t="shared" si="90"/>
        <v>0</v>
      </c>
      <c r="AA659">
        <f t="shared" si="91"/>
        <v>0</v>
      </c>
      <c r="AB659" s="8">
        <f t="shared" si="92"/>
        <v>0</v>
      </c>
      <c r="AC659">
        <f t="shared" si="93"/>
        <v>0</v>
      </c>
      <c r="AD659">
        <f t="shared" si="94"/>
        <v>0</v>
      </c>
      <c r="AE659">
        <f t="shared" si="95"/>
        <v>0</v>
      </c>
      <c r="AF659">
        <f t="shared" si="96"/>
        <v>0</v>
      </c>
      <c r="AG659">
        <f t="shared" si="97"/>
        <v>0</v>
      </c>
      <c r="AI659">
        <f t="shared" si="98"/>
        <v>0</v>
      </c>
    </row>
    <row r="660" spans="2:35" x14ac:dyDescent="0.25">
      <c r="B660" s="1">
        <v>24025</v>
      </c>
      <c r="C660" s="1" t="s">
        <v>381</v>
      </c>
      <c r="D660" s="1" t="s">
        <v>27</v>
      </c>
      <c r="E660" s="1" t="s">
        <v>535</v>
      </c>
      <c r="F660" s="1" t="s">
        <v>106</v>
      </c>
      <c r="G660" s="13">
        <v>0</v>
      </c>
      <c r="H660" s="1">
        <v>2020</v>
      </c>
      <c r="J660" s="1">
        <v>1443.1000000000001</v>
      </c>
      <c r="K660" s="1">
        <v>0</v>
      </c>
      <c r="L660" s="1">
        <v>2363.4500000000003</v>
      </c>
      <c r="M660" s="1">
        <v>0</v>
      </c>
      <c r="N660" s="1">
        <v>2104.9299999999994</v>
      </c>
      <c r="O660" s="1">
        <v>0</v>
      </c>
      <c r="P660" s="1">
        <v>3003</v>
      </c>
      <c r="Q660" s="1">
        <v>2120.02</v>
      </c>
      <c r="R660" s="1">
        <v>1804.99</v>
      </c>
      <c r="S660" s="1">
        <v>0</v>
      </c>
      <c r="T660" s="1">
        <v>2018.04</v>
      </c>
      <c r="U660" s="1">
        <v>1330.3400000000001</v>
      </c>
      <c r="W660" s="14" cm="1">
        <f t="array" ref="W660">INDEX(J660:U660, 1, MONTH($W$1))</f>
        <v>1330.3400000000001</v>
      </c>
      <c r="X660" s="14" cm="1">
        <f t="array" ref="X660">SUMPRODUCT((J660:U660) *(($J$1:$U$1)&lt;=$X$1))</f>
        <v>16187.869999999999</v>
      </c>
      <c r="Y660">
        <f t="shared" si="90"/>
        <v>1</v>
      </c>
      <c r="Z660">
        <f t="shared" si="90"/>
        <v>1</v>
      </c>
      <c r="AA660">
        <f t="shared" si="91"/>
        <v>0</v>
      </c>
      <c r="AB660" s="8">
        <f t="shared" si="92"/>
        <v>1</v>
      </c>
      <c r="AC660">
        <f t="shared" si="93"/>
        <v>16187.869999999999</v>
      </c>
      <c r="AD660">
        <f t="shared" si="94"/>
        <v>0</v>
      </c>
      <c r="AE660">
        <f t="shared" si="95"/>
        <v>0</v>
      </c>
      <c r="AF660">
        <f t="shared" si="96"/>
        <v>0</v>
      </c>
      <c r="AG660">
        <f t="shared" si="97"/>
        <v>0</v>
      </c>
      <c r="AI660">
        <f t="shared" si="98"/>
        <v>16187.869999999999</v>
      </c>
    </row>
    <row r="661" spans="2:35" x14ac:dyDescent="0.25">
      <c r="B661" s="1">
        <v>24026</v>
      </c>
      <c r="C661" s="1" t="s">
        <v>668</v>
      </c>
      <c r="D661" s="1" t="s">
        <v>27</v>
      </c>
      <c r="E661" s="1" t="s">
        <v>535</v>
      </c>
      <c r="F661" s="1" t="s">
        <v>106</v>
      </c>
      <c r="G661" s="13">
        <v>0</v>
      </c>
      <c r="H661" s="1">
        <v>2020</v>
      </c>
      <c r="J661" s="1">
        <v>1036.8100000000002</v>
      </c>
      <c r="K661" s="1">
        <v>0</v>
      </c>
      <c r="L661" s="1">
        <v>0</v>
      </c>
      <c r="M661" s="1">
        <v>0</v>
      </c>
      <c r="N661" s="1">
        <v>0</v>
      </c>
      <c r="O661" s="1">
        <v>971.38000000000011</v>
      </c>
      <c r="P661" s="1">
        <v>644.21999999999991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W661" s="14" cm="1">
        <f t="array" ref="W661">INDEX(J661:U661, 1, MONTH($W$1))</f>
        <v>0</v>
      </c>
      <c r="X661" s="14" cm="1">
        <f t="array" ref="X661">SUMPRODUCT((J661:U661) *(($J$1:$U$1)&lt;=$X$1))</f>
        <v>2652.4100000000003</v>
      </c>
      <c r="Y661">
        <f t="shared" si="90"/>
        <v>0</v>
      </c>
      <c r="Z661">
        <f t="shared" si="90"/>
        <v>1</v>
      </c>
      <c r="AA661">
        <f t="shared" si="91"/>
        <v>0</v>
      </c>
      <c r="AB661" s="8">
        <f t="shared" si="92"/>
        <v>1</v>
      </c>
      <c r="AC661">
        <f t="shared" si="93"/>
        <v>2652.4100000000003</v>
      </c>
      <c r="AD661">
        <f t="shared" si="94"/>
        <v>0</v>
      </c>
      <c r="AE661">
        <f t="shared" si="95"/>
        <v>0</v>
      </c>
      <c r="AF661">
        <f t="shared" si="96"/>
        <v>0</v>
      </c>
      <c r="AG661">
        <f t="shared" si="97"/>
        <v>0</v>
      </c>
      <c r="AI661">
        <f t="shared" si="98"/>
        <v>2652.4100000000003</v>
      </c>
    </row>
    <row r="662" spans="2:35" x14ac:dyDescent="0.25">
      <c r="B662" s="1">
        <v>24027</v>
      </c>
      <c r="C662" s="1" t="s">
        <v>382</v>
      </c>
      <c r="D662" s="1" t="s">
        <v>27</v>
      </c>
      <c r="E662" s="1" t="s">
        <v>535</v>
      </c>
      <c r="F662" s="1" t="s">
        <v>106</v>
      </c>
      <c r="G662" s="13">
        <v>0</v>
      </c>
      <c r="H662" s="1">
        <v>2020</v>
      </c>
      <c r="J662" s="1">
        <v>4115.68</v>
      </c>
      <c r="K662" s="1">
        <v>3374.09</v>
      </c>
      <c r="L662" s="1">
        <v>3025.94</v>
      </c>
      <c r="M662" s="1">
        <v>2191.4500000000003</v>
      </c>
      <c r="N662" s="1">
        <v>3453.2899999999995</v>
      </c>
      <c r="O662" s="1">
        <v>3154.5299999999993</v>
      </c>
      <c r="P662" s="1">
        <v>2685.88</v>
      </c>
      <c r="Q662" s="1">
        <v>2088.52</v>
      </c>
      <c r="R662" s="1">
        <v>2720.5699999999997</v>
      </c>
      <c r="S662" s="1">
        <v>2471.42</v>
      </c>
      <c r="T662" s="1">
        <v>3421.3099999999995</v>
      </c>
      <c r="U662" s="1">
        <v>3438.92</v>
      </c>
      <c r="W662" s="14" cm="1">
        <f t="array" ref="W662">INDEX(J662:U662, 1, MONTH($W$1))</f>
        <v>3438.92</v>
      </c>
      <c r="X662" s="14" cm="1">
        <f t="array" ref="X662">SUMPRODUCT((J662:U662) *(($J$1:$U$1)&lt;=$X$1))</f>
        <v>36141.599999999999</v>
      </c>
      <c r="Y662">
        <f t="shared" si="90"/>
        <v>1</v>
      </c>
      <c r="Z662">
        <f t="shared" si="90"/>
        <v>1</v>
      </c>
      <c r="AA662">
        <f t="shared" si="91"/>
        <v>0</v>
      </c>
      <c r="AB662" s="8">
        <f t="shared" si="92"/>
        <v>1</v>
      </c>
      <c r="AC662">
        <f t="shared" si="93"/>
        <v>36141.599999999999</v>
      </c>
      <c r="AD662">
        <f t="shared" si="94"/>
        <v>0</v>
      </c>
      <c r="AE662">
        <f t="shared" si="95"/>
        <v>0</v>
      </c>
      <c r="AF662">
        <f t="shared" si="96"/>
        <v>0</v>
      </c>
      <c r="AG662">
        <f t="shared" si="97"/>
        <v>0</v>
      </c>
      <c r="AI662">
        <f t="shared" si="98"/>
        <v>36141.599999999999</v>
      </c>
    </row>
    <row r="663" spans="2:35" x14ac:dyDescent="0.25">
      <c r="B663" s="1">
        <v>24028</v>
      </c>
      <c r="C663" s="1" t="s">
        <v>393</v>
      </c>
      <c r="D663" s="1" t="s">
        <v>27</v>
      </c>
      <c r="E663" s="1" t="s">
        <v>535</v>
      </c>
      <c r="F663" s="1" t="s">
        <v>106</v>
      </c>
      <c r="G663" s="13">
        <v>0</v>
      </c>
      <c r="H663" s="1">
        <v>2020</v>
      </c>
      <c r="J663" s="1">
        <v>1085.48</v>
      </c>
      <c r="K663" s="1">
        <v>503.10999999999996</v>
      </c>
      <c r="L663" s="1">
        <v>1619.25</v>
      </c>
      <c r="M663" s="1">
        <v>548.05000000000007</v>
      </c>
      <c r="N663" s="1">
        <v>2078.3599999999997</v>
      </c>
      <c r="O663" s="1">
        <v>2089.2199999999998</v>
      </c>
      <c r="P663" s="1">
        <v>1793.1800000000003</v>
      </c>
      <c r="Q663" s="1">
        <v>1400.91</v>
      </c>
      <c r="R663" s="1">
        <v>441.68</v>
      </c>
      <c r="S663" s="1">
        <v>1818.8900000000003</v>
      </c>
      <c r="T663" s="1">
        <v>458.75</v>
      </c>
      <c r="U663" s="1">
        <v>1530.51</v>
      </c>
      <c r="W663" s="14" cm="1">
        <f t="array" ref="W663">INDEX(J663:U663, 1, MONTH($W$1))</f>
        <v>1530.51</v>
      </c>
      <c r="X663" s="14" cm="1">
        <f t="array" ref="X663">SUMPRODUCT((J663:U663) *(($J$1:$U$1)&lt;=$X$1))</f>
        <v>15367.390000000001</v>
      </c>
      <c r="Y663">
        <f t="shared" si="90"/>
        <v>1</v>
      </c>
      <c r="Z663">
        <f t="shared" si="90"/>
        <v>1</v>
      </c>
      <c r="AA663">
        <f t="shared" si="91"/>
        <v>0</v>
      </c>
      <c r="AB663" s="8">
        <f t="shared" si="92"/>
        <v>1</v>
      </c>
      <c r="AC663">
        <f t="shared" si="93"/>
        <v>15367.390000000001</v>
      </c>
      <c r="AD663">
        <f t="shared" si="94"/>
        <v>0</v>
      </c>
      <c r="AE663">
        <f t="shared" si="95"/>
        <v>0</v>
      </c>
      <c r="AF663">
        <f t="shared" si="96"/>
        <v>0</v>
      </c>
      <c r="AG663">
        <f t="shared" si="97"/>
        <v>0</v>
      </c>
      <c r="AI663">
        <f t="shared" si="98"/>
        <v>15367.390000000001</v>
      </c>
    </row>
    <row r="664" spans="2:35" x14ac:dyDescent="0.25">
      <c r="B664" s="1">
        <v>24029</v>
      </c>
      <c r="C664" s="1" t="s">
        <v>400</v>
      </c>
      <c r="D664" s="1" t="s">
        <v>27</v>
      </c>
      <c r="E664" s="1" t="s">
        <v>535</v>
      </c>
      <c r="F664" s="1" t="s">
        <v>106</v>
      </c>
      <c r="G664" s="13">
        <v>44228</v>
      </c>
      <c r="H664" s="1">
        <v>2021</v>
      </c>
      <c r="J664" s="1">
        <v>2440.8500000000004</v>
      </c>
      <c r="K664" s="1">
        <v>0</v>
      </c>
      <c r="L664" s="1">
        <v>3521.5099999999998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W664" s="14" cm="1">
        <f t="array" ref="W664">INDEX(J664:U664, 1, MONTH($W$1))</f>
        <v>0</v>
      </c>
      <c r="X664" s="14" cm="1">
        <f t="array" ref="X664">SUMPRODUCT((J664:U664) *(($J$1:$U$1)&lt;=$X$1))</f>
        <v>5962.3600000000006</v>
      </c>
      <c r="Y664">
        <f t="shared" si="90"/>
        <v>0</v>
      </c>
      <c r="Z664">
        <f t="shared" si="90"/>
        <v>1</v>
      </c>
      <c r="AA664">
        <f t="shared" si="91"/>
        <v>0</v>
      </c>
      <c r="AB664" s="8">
        <f t="shared" si="92"/>
        <v>1</v>
      </c>
      <c r="AC664">
        <f t="shared" si="93"/>
        <v>5962.3600000000006</v>
      </c>
      <c r="AD664">
        <f t="shared" si="94"/>
        <v>0</v>
      </c>
      <c r="AE664">
        <f t="shared" si="95"/>
        <v>0</v>
      </c>
      <c r="AF664">
        <f t="shared" si="96"/>
        <v>0</v>
      </c>
      <c r="AG664">
        <f t="shared" si="97"/>
        <v>0</v>
      </c>
      <c r="AI664">
        <f t="shared" si="98"/>
        <v>5962.3600000000006</v>
      </c>
    </row>
    <row r="665" spans="2:35" x14ac:dyDescent="0.25">
      <c r="B665" s="1">
        <v>24030</v>
      </c>
      <c r="C665" s="1" t="s">
        <v>903</v>
      </c>
      <c r="D665" s="1" t="s">
        <v>27</v>
      </c>
      <c r="E665" s="1" t="s">
        <v>535</v>
      </c>
      <c r="F665" s="1" t="s">
        <v>106</v>
      </c>
      <c r="G665" s="13">
        <v>44228</v>
      </c>
      <c r="H665" s="1">
        <v>2021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W665" s="14" cm="1">
        <f t="array" ref="W665">INDEX(J665:U665, 1, MONTH($W$1))</f>
        <v>0</v>
      </c>
      <c r="X665" s="14" cm="1">
        <f t="array" ref="X665">SUMPRODUCT((J665:U665) *(($J$1:$U$1)&lt;=$X$1))</f>
        <v>0</v>
      </c>
      <c r="Y665">
        <f t="shared" si="90"/>
        <v>0</v>
      </c>
      <c r="Z665">
        <f t="shared" si="90"/>
        <v>0</v>
      </c>
      <c r="AA665">
        <f t="shared" si="91"/>
        <v>0</v>
      </c>
      <c r="AB665" s="8">
        <f t="shared" si="92"/>
        <v>0</v>
      </c>
      <c r="AC665">
        <f t="shared" si="93"/>
        <v>0</v>
      </c>
      <c r="AD665">
        <f t="shared" si="94"/>
        <v>0</v>
      </c>
      <c r="AE665">
        <f t="shared" si="95"/>
        <v>0</v>
      </c>
      <c r="AF665">
        <f t="shared" si="96"/>
        <v>0</v>
      </c>
      <c r="AG665">
        <f t="shared" si="97"/>
        <v>0</v>
      </c>
      <c r="AI665">
        <f t="shared" si="98"/>
        <v>0</v>
      </c>
    </row>
    <row r="666" spans="2:35" x14ac:dyDescent="0.25">
      <c r="B666" s="1">
        <v>24031</v>
      </c>
      <c r="C666" s="1" t="s">
        <v>394</v>
      </c>
      <c r="D666" s="1" t="s">
        <v>27</v>
      </c>
      <c r="E666" s="1" t="s">
        <v>535</v>
      </c>
      <c r="F666" s="1" t="s">
        <v>106</v>
      </c>
      <c r="G666" s="13">
        <v>44228</v>
      </c>
      <c r="H666" s="1">
        <v>2021</v>
      </c>
      <c r="J666" s="1">
        <v>497</v>
      </c>
      <c r="K666" s="1">
        <v>797.84</v>
      </c>
      <c r="L666" s="1">
        <v>0</v>
      </c>
      <c r="M666" s="1">
        <v>1205.72</v>
      </c>
      <c r="N666" s="1">
        <v>1254.8500000000001</v>
      </c>
      <c r="O666" s="1">
        <v>0</v>
      </c>
      <c r="P666" s="1">
        <v>1890.7599999999998</v>
      </c>
      <c r="Q666" s="1">
        <v>0</v>
      </c>
      <c r="R666" s="1">
        <v>2070.4900000000002</v>
      </c>
      <c r="S666" s="1">
        <v>634.34999999999991</v>
      </c>
      <c r="T666" s="1">
        <v>0</v>
      </c>
      <c r="U666" s="1">
        <v>297.23</v>
      </c>
      <c r="W666" s="14" cm="1">
        <f t="array" ref="W666">INDEX(J666:U666, 1, MONTH($W$1))</f>
        <v>297.23</v>
      </c>
      <c r="X666" s="14" cm="1">
        <f t="array" ref="X666">SUMPRODUCT((J666:U666) *(($J$1:$U$1)&lt;=$X$1))</f>
        <v>8648.24</v>
      </c>
      <c r="Y666">
        <f t="shared" si="90"/>
        <v>1</v>
      </c>
      <c r="Z666">
        <f t="shared" si="90"/>
        <v>1</v>
      </c>
      <c r="AA666">
        <f t="shared" si="91"/>
        <v>0</v>
      </c>
      <c r="AB666" s="8">
        <f t="shared" si="92"/>
        <v>1</v>
      </c>
      <c r="AC666">
        <f t="shared" si="93"/>
        <v>8648.24</v>
      </c>
      <c r="AD666">
        <f t="shared" si="94"/>
        <v>0</v>
      </c>
      <c r="AE666">
        <f t="shared" si="95"/>
        <v>0</v>
      </c>
      <c r="AF666">
        <f t="shared" si="96"/>
        <v>0</v>
      </c>
      <c r="AG666">
        <f t="shared" si="97"/>
        <v>0</v>
      </c>
      <c r="AI666">
        <f t="shared" si="98"/>
        <v>8648.24</v>
      </c>
    </row>
    <row r="667" spans="2:35" x14ac:dyDescent="0.25">
      <c r="B667" s="1">
        <v>24032</v>
      </c>
      <c r="C667" s="1" t="s">
        <v>401</v>
      </c>
      <c r="D667" s="1" t="s">
        <v>27</v>
      </c>
      <c r="E667" s="1" t="s">
        <v>535</v>
      </c>
      <c r="F667" s="1" t="s">
        <v>106</v>
      </c>
      <c r="G667" s="13">
        <v>44378</v>
      </c>
      <c r="H667" s="1">
        <v>2021</v>
      </c>
      <c r="J667" s="1">
        <v>0</v>
      </c>
      <c r="K667" s="1">
        <v>0</v>
      </c>
      <c r="L667" s="1">
        <v>2082.5400000000004</v>
      </c>
      <c r="M667" s="1">
        <v>1756.23</v>
      </c>
      <c r="N667" s="1">
        <v>0</v>
      </c>
      <c r="O667" s="1">
        <v>818.87</v>
      </c>
      <c r="P667" s="1">
        <v>-62.04999999999999</v>
      </c>
      <c r="Q667" s="1">
        <v>765.62</v>
      </c>
      <c r="R667" s="1">
        <v>-49.44</v>
      </c>
      <c r="S667" s="1">
        <v>360</v>
      </c>
      <c r="T667" s="1">
        <v>0</v>
      </c>
      <c r="U667" s="1">
        <v>1719.13</v>
      </c>
      <c r="W667" s="14" cm="1">
        <f t="array" ref="W667">INDEX(J667:U667, 1, MONTH($W$1))</f>
        <v>1719.13</v>
      </c>
      <c r="X667" s="14" cm="1">
        <f t="array" ref="X667">SUMPRODUCT((J667:U667) *(($J$1:$U$1)&lt;=$X$1))</f>
        <v>7390.9000000000005</v>
      </c>
      <c r="Y667">
        <f t="shared" si="90"/>
        <v>1</v>
      </c>
      <c r="Z667">
        <f t="shared" si="90"/>
        <v>1</v>
      </c>
      <c r="AA667">
        <f t="shared" si="91"/>
        <v>0</v>
      </c>
      <c r="AB667" s="8">
        <f t="shared" si="92"/>
        <v>0</v>
      </c>
      <c r="AC667">
        <f t="shared" si="93"/>
        <v>0</v>
      </c>
      <c r="AD667">
        <f t="shared" si="94"/>
        <v>0</v>
      </c>
      <c r="AE667">
        <f t="shared" si="95"/>
        <v>0</v>
      </c>
      <c r="AF667">
        <f t="shared" si="96"/>
        <v>0</v>
      </c>
      <c r="AG667">
        <f t="shared" si="97"/>
        <v>0</v>
      </c>
      <c r="AI667">
        <f t="shared" si="98"/>
        <v>7390.9000000000005</v>
      </c>
    </row>
    <row r="668" spans="2:35" x14ac:dyDescent="0.25">
      <c r="B668" s="1">
        <v>24033</v>
      </c>
      <c r="C668" s="1" t="s">
        <v>423</v>
      </c>
      <c r="D668" s="1" t="s">
        <v>27</v>
      </c>
      <c r="E668" s="1" t="s">
        <v>535</v>
      </c>
      <c r="F668" s="1" t="s">
        <v>106</v>
      </c>
      <c r="G668" s="13">
        <v>44440</v>
      </c>
      <c r="H668" s="1">
        <v>2021</v>
      </c>
      <c r="J668" s="1">
        <v>2670.0700000000006</v>
      </c>
      <c r="K668" s="1">
        <v>4459.5599999999995</v>
      </c>
      <c r="L668" s="1">
        <v>0</v>
      </c>
      <c r="M668" s="1">
        <v>0</v>
      </c>
      <c r="N668" s="1">
        <v>2694.2699999999995</v>
      </c>
      <c r="O668" s="1">
        <v>0</v>
      </c>
      <c r="P668" s="1">
        <v>0</v>
      </c>
      <c r="Q668" s="1">
        <v>0</v>
      </c>
      <c r="R668" s="1">
        <v>0</v>
      </c>
      <c r="S668" s="1">
        <v>1478.3000000000002</v>
      </c>
      <c r="T668" s="1">
        <v>0</v>
      </c>
      <c r="U668" s="1">
        <v>1005.1300000000001</v>
      </c>
      <c r="W668" s="14" cm="1">
        <f t="array" ref="W668">INDEX(J668:U668, 1, MONTH($W$1))</f>
        <v>1005.1300000000001</v>
      </c>
      <c r="X668" s="14" cm="1">
        <f t="array" ref="X668">SUMPRODUCT((J668:U668) *(($J$1:$U$1)&lt;=$X$1))</f>
        <v>12307.330000000002</v>
      </c>
      <c r="Y668">
        <f t="shared" si="90"/>
        <v>1</v>
      </c>
      <c r="Z668">
        <f t="shared" si="90"/>
        <v>1</v>
      </c>
      <c r="AA668">
        <f t="shared" si="91"/>
        <v>0</v>
      </c>
      <c r="AB668" s="8">
        <f t="shared" si="92"/>
        <v>1</v>
      </c>
      <c r="AC668">
        <f t="shared" si="93"/>
        <v>12307.330000000002</v>
      </c>
      <c r="AD668">
        <f t="shared" si="94"/>
        <v>0</v>
      </c>
      <c r="AE668">
        <f t="shared" si="95"/>
        <v>0</v>
      </c>
      <c r="AF668">
        <f t="shared" si="96"/>
        <v>0</v>
      </c>
      <c r="AG668">
        <f t="shared" si="97"/>
        <v>0</v>
      </c>
      <c r="AI668">
        <f t="shared" si="98"/>
        <v>12307.330000000002</v>
      </c>
    </row>
    <row r="669" spans="2:35" x14ac:dyDescent="0.25">
      <c r="B669" s="1">
        <v>25005</v>
      </c>
      <c r="C669" s="1" t="s">
        <v>904</v>
      </c>
      <c r="D669" s="1" t="s">
        <v>905</v>
      </c>
      <c r="E669" s="1">
        <v>0</v>
      </c>
      <c r="F669" s="1">
        <v>0</v>
      </c>
      <c r="G669" s="13">
        <v>0</v>
      </c>
      <c r="H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W669" s="14" cm="1">
        <f t="array" ref="W669">INDEX(J669:U669, 1, MONTH($W$1))</f>
        <v>0</v>
      </c>
      <c r="X669" s="14" cm="1">
        <f t="array" ref="X669">SUMPRODUCT((J669:U669) *(($J$1:$U$1)&lt;=$X$1))</f>
        <v>0</v>
      </c>
      <c r="Y669">
        <f t="shared" si="90"/>
        <v>0</v>
      </c>
      <c r="Z669">
        <f t="shared" si="90"/>
        <v>0</v>
      </c>
      <c r="AA669">
        <f t="shared" si="91"/>
        <v>0</v>
      </c>
      <c r="AB669" s="8">
        <f t="shared" si="92"/>
        <v>0</v>
      </c>
      <c r="AC669">
        <f t="shared" si="93"/>
        <v>0</v>
      </c>
      <c r="AD669">
        <f t="shared" si="94"/>
        <v>0</v>
      </c>
      <c r="AE669">
        <f t="shared" si="95"/>
        <v>0</v>
      </c>
      <c r="AF669">
        <f t="shared" si="96"/>
        <v>0</v>
      </c>
      <c r="AG669">
        <f t="shared" si="97"/>
        <v>0</v>
      </c>
      <c r="AI669">
        <f t="shared" si="98"/>
        <v>0</v>
      </c>
    </row>
    <row r="670" spans="2:35" x14ac:dyDescent="0.25">
      <c r="B670" s="1">
        <v>25006</v>
      </c>
      <c r="C670" s="1" t="s">
        <v>906</v>
      </c>
      <c r="D670" s="1" t="s">
        <v>905</v>
      </c>
      <c r="E670" s="1">
        <v>0</v>
      </c>
      <c r="F670" s="1">
        <v>0</v>
      </c>
      <c r="G670" s="13">
        <v>0</v>
      </c>
      <c r="H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W670" s="14" cm="1">
        <f t="array" ref="W670">INDEX(J670:U670, 1, MONTH($W$1))</f>
        <v>0</v>
      </c>
      <c r="X670" s="14" cm="1">
        <f t="array" ref="X670">SUMPRODUCT((J670:U670) *(($J$1:$U$1)&lt;=$X$1))</f>
        <v>0</v>
      </c>
      <c r="Y670">
        <f t="shared" si="90"/>
        <v>0</v>
      </c>
      <c r="Z670">
        <f t="shared" si="90"/>
        <v>0</v>
      </c>
      <c r="AA670">
        <f t="shared" si="91"/>
        <v>0</v>
      </c>
      <c r="AB670" s="8">
        <f t="shared" si="92"/>
        <v>0</v>
      </c>
      <c r="AC670">
        <f t="shared" si="93"/>
        <v>0</v>
      </c>
      <c r="AD670">
        <f t="shared" si="94"/>
        <v>0</v>
      </c>
      <c r="AE670">
        <f t="shared" si="95"/>
        <v>0</v>
      </c>
      <c r="AF670">
        <f t="shared" si="96"/>
        <v>0</v>
      </c>
      <c r="AG670">
        <f t="shared" si="97"/>
        <v>0</v>
      </c>
      <c r="AI670">
        <f t="shared" si="98"/>
        <v>0</v>
      </c>
    </row>
    <row r="671" spans="2:35" x14ac:dyDescent="0.25">
      <c r="B671" s="1">
        <v>26001</v>
      </c>
      <c r="C671" s="1" t="s">
        <v>507</v>
      </c>
      <c r="D671" s="1" t="s">
        <v>36</v>
      </c>
      <c r="E671" s="1" t="s">
        <v>672</v>
      </c>
      <c r="F671" s="1" t="s">
        <v>672</v>
      </c>
      <c r="G671" s="13">
        <v>44986</v>
      </c>
      <c r="H671" s="1">
        <v>2023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W671" s="14" cm="1">
        <f t="array" ref="W671">INDEX(J671:U671, 1, MONTH($W$1))</f>
        <v>0</v>
      </c>
      <c r="X671" s="14" cm="1">
        <f t="array" ref="X671">SUMPRODUCT((J671:U671) *(($J$1:$U$1)&lt;=$X$1))</f>
        <v>0</v>
      </c>
      <c r="Y671">
        <f t="shared" si="90"/>
        <v>0</v>
      </c>
      <c r="Z671">
        <f t="shared" si="90"/>
        <v>0</v>
      </c>
      <c r="AA671">
        <f t="shared" si="91"/>
        <v>0</v>
      </c>
      <c r="AB671" s="8">
        <f t="shared" si="92"/>
        <v>0</v>
      </c>
      <c r="AC671">
        <f t="shared" si="93"/>
        <v>0</v>
      </c>
      <c r="AD671">
        <f t="shared" si="94"/>
        <v>0</v>
      </c>
      <c r="AE671">
        <f t="shared" si="95"/>
        <v>0</v>
      </c>
      <c r="AF671">
        <f t="shared" si="96"/>
        <v>0</v>
      </c>
      <c r="AG671">
        <f t="shared" si="97"/>
        <v>0</v>
      </c>
      <c r="AI671">
        <f t="shared" si="98"/>
        <v>0</v>
      </c>
    </row>
    <row r="672" spans="2:35" x14ac:dyDescent="0.25">
      <c r="B672" s="1">
        <v>26002</v>
      </c>
      <c r="C672" s="1" t="s">
        <v>503</v>
      </c>
      <c r="D672" s="1" t="s">
        <v>36</v>
      </c>
      <c r="E672" s="1" t="s">
        <v>545</v>
      </c>
      <c r="F672" s="1" t="s">
        <v>545</v>
      </c>
      <c r="G672" s="13">
        <v>44986</v>
      </c>
      <c r="H672" s="1">
        <v>2023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W672" s="14" cm="1">
        <f t="array" ref="W672">INDEX(J672:U672, 1, MONTH($W$1))</f>
        <v>0</v>
      </c>
      <c r="X672" s="14" cm="1">
        <f t="array" ref="X672">SUMPRODUCT((J672:U672) *(($J$1:$U$1)&lt;=$X$1))</f>
        <v>0</v>
      </c>
      <c r="Y672">
        <f t="shared" si="90"/>
        <v>0</v>
      </c>
      <c r="Z672">
        <f t="shared" si="90"/>
        <v>0</v>
      </c>
      <c r="AA672">
        <f t="shared" si="91"/>
        <v>0</v>
      </c>
      <c r="AB672" s="8">
        <f t="shared" si="92"/>
        <v>0</v>
      </c>
      <c r="AC672">
        <f t="shared" si="93"/>
        <v>0</v>
      </c>
      <c r="AD672">
        <f t="shared" si="94"/>
        <v>0</v>
      </c>
      <c r="AE672">
        <f t="shared" si="95"/>
        <v>0</v>
      </c>
      <c r="AF672">
        <f t="shared" si="96"/>
        <v>0</v>
      </c>
      <c r="AG672">
        <f t="shared" si="97"/>
        <v>0</v>
      </c>
      <c r="AI672">
        <f t="shared" si="98"/>
        <v>0</v>
      </c>
    </row>
    <row r="673" spans="2:35" x14ac:dyDescent="0.25">
      <c r="B673" s="1">
        <v>26003</v>
      </c>
      <c r="C673" s="1" t="s">
        <v>669</v>
      </c>
      <c r="D673" s="1" t="s">
        <v>36</v>
      </c>
      <c r="E673" s="1" t="s">
        <v>535</v>
      </c>
      <c r="F673" s="1" t="s">
        <v>106</v>
      </c>
      <c r="G673" s="13">
        <v>44986</v>
      </c>
      <c r="H673" s="1">
        <v>2023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W673" s="14" cm="1">
        <f t="array" ref="W673">INDEX(J673:U673, 1, MONTH($W$1))</f>
        <v>0</v>
      </c>
      <c r="X673" s="14" cm="1">
        <f t="array" ref="X673">SUMPRODUCT((J673:U673) *(($J$1:$U$1)&lt;=$X$1))</f>
        <v>0</v>
      </c>
      <c r="Y673">
        <f t="shared" si="90"/>
        <v>0</v>
      </c>
      <c r="Z673">
        <f t="shared" si="90"/>
        <v>0</v>
      </c>
      <c r="AA673">
        <f t="shared" si="91"/>
        <v>0</v>
      </c>
      <c r="AB673" s="8">
        <f t="shared" si="92"/>
        <v>0</v>
      </c>
      <c r="AC673">
        <f t="shared" si="93"/>
        <v>0</v>
      </c>
      <c r="AD673">
        <f t="shared" si="94"/>
        <v>0</v>
      </c>
      <c r="AE673">
        <f t="shared" si="95"/>
        <v>0</v>
      </c>
      <c r="AF673">
        <f t="shared" si="96"/>
        <v>0</v>
      </c>
      <c r="AG673">
        <f t="shared" si="97"/>
        <v>0</v>
      </c>
      <c r="AI673">
        <f t="shared" si="98"/>
        <v>0</v>
      </c>
    </row>
    <row r="674" spans="2:35" x14ac:dyDescent="0.25">
      <c r="B674" s="1">
        <v>26004</v>
      </c>
      <c r="C674" s="1" t="s">
        <v>504</v>
      </c>
      <c r="D674" s="1" t="s">
        <v>36</v>
      </c>
      <c r="E674" s="1" t="s">
        <v>557</v>
      </c>
      <c r="F674" s="1" t="s">
        <v>106</v>
      </c>
      <c r="G674" s="13">
        <v>45139</v>
      </c>
      <c r="H674" s="1">
        <v>2023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W674" s="14" cm="1">
        <f t="array" ref="W674">INDEX(J674:U674, 1, MONTH($W$1))</f>
        <v>0</v>
      </c>
      <c r="X674" s="14" cm="1">
        <f t="array" ref="X674">SUMPRODUCT((J674:U674) *(($J$1:$U$1)&lt;=$X$1))</f>
        <v>0</v>
      </c>
      <c r="Y674">
        <f t="shared" si="90"/>
        <v>0</v>
      </c>
      <c r="Z674">
        <f t="shared" si="90"/>
        <v>0</v>
      </c>
      <c r="AA674">
        <f t="shared" si="91"/>
        <v>0</v>
      </c>
      <c r="AB674" s="8">
        <f t="shared" si="92"/>
        <v>0</v>
      </c>
      <c r="AC674">
        <f t="shared" si="93"/>
        <v>0</v>
      </c>
      <c r="AD674">
        <f t="shared" si="94"/>
        <v>0</v>
      </c>
      <c r="AE674">
        <f t="shared" si="95"/>
        <v>0</v>
      </c>
      <c r="AF674">
        <f t="shared" si="96"/>
        <v>0</v>
      </c>
      <c r="AG674">
        <f t="shared" si="97"/>
        <v>0</v>
      </c>
      <c r="AI674">
        <f t="shared" si="98"/>
        <v>0</v>
      </c>
    </row>
    <row r="675" spans="2:35" x14ac:dyDescent="0.25">
      <c r="B675" s="1">
        <v>26005</v>
      </c>
      <c r="C675" s="1" t="s">
        <v>508</v>
      </c>
      <c r="D675" s="1" t="s">
        <v>36</v>
      </c>
      <c r="E675" s="1" t="s">
        <v>535</v>
      </c>
      <c r="F675" s="1" t="s">
        <v>106</v>
      </c>
      <c r="G675" s="13">
        <v>45261</v>
      </c>
      <c r="H675" s="1">
        <v>2023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W675" s="14" cm="1">
        <f t="array" ref="W675">INDEX(J675:U675, 1, MONTH($W$1))</f>
        <v>0</v>
      </c>
      <c r="X675" s="14" cm="1">
        <f t="array" ref="X675">SUMPRODUCT((J675:U675) *(($J$1:$U$1)&lt;=$X$1))</f>
        <v>0</v>
      </c>
      <c r="Y675">
        <f t="shared" si="90"/>
        <v>0</v>
      </c>
      <c r="Z675">
        <f t="shared" si="90"/>
        <v>0</v>
      </c>
      <c r="AA675">
        <f t="shared" si="91"/>
        <v>0</v>
      </c>
      <c r="AB675" s="8">
        <f t="shared" si="92"/>
        <v>0</v>
      </c>
      <c r="AC675">
        <f t="shared" si="93"/>
        <v>0</v>
      </c>
      <c r="AD675">
        <f t="shared" si="94"/>
        <v>0</v>
      </c>
      <c r="AE675">
        <f t="shared" si="95"/>
        <v>0</v>
      </c>
      <c r="AF675">
        <f t="shared" si="96"/>
        <v>0</v>
      </c>
      <c r="AG675">
        <f t="shared" si="97"/>
        <v>0</v>
      </c>
      <c r="AI675">
        <f t="shared" si="98"/>
        <v>0</v>
      </c>
    </row>
    <row r="676" spans="2:35" x14ac:dyDescent="0.25">
      <c r="B676" s="1">
        <v>26006</v>
      </c>
      <c r="C676" s="1" t="s">
        <v>509</v>
      </c>
      <c r="D676" s="1" t="s">
        <v>36</v>
      </c>
      <c r="E676" s="1" t="s">
        <v>535</v>
      </c>
      <c r="F676" s="1" t="s">
        <v>106</v>
      </c>
      <c r="G676" s="13">
        <v>45200</v>
      </c>
      <c r="H676" s="1">
        <v>2023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W676" s="14" cm="1">
        <f t="array" ref="W676">INDEX(J676:U676, 1, MONTH($W$1))</f>
        <v>0</v>
      </c>
      <c r="X676" s="14" cm="1">
        <f t="array" ref="X676">SUMPRODUCT((J676:U676) *(($J$1:$U$1)&lt;=$X$1))</f>
        <v>0</v>
      </c>
      <c r="Y676">
        <f t="shared" si="90"/>
        <v>0</v>
      </c>
      <c r="Z676">
        <f t="shared" si="90"/>
        <v>0</v>
      </c>
      <c r="AA676">
        <f t="shared" si="91"/>
        <v>0</v>
      </c>
      <c r="AB676" s="8">
        <f t="shared" si="92"/>
        <v>0</v>
      </c>
      <c r="AC676">
        <f t="shared" si="93"/>
        <v>0</v>
      </c>
      <c r="AD676">
        <f t="shared" si="94"/>
        <v>0</v>
      </c>
      <c r="AE676">
        <f t="shared" si="95"/>
        <v>0</v>
      </c>
      <c r="AF676">
        <f t="shared" si="96"/>
        <v>0</v>
      </c>
      <c r="AG676">
        <f t="shared" si="97"/>
        <v>0</v>
      </c>
      <c r="AI676">
        <f t="shared" si="98"/>
        <v>0</v>
      </c>
    </row>
    <row r="677" spans="2:35" x14ac:dyDescent="0.25">
      <c r="B677" s="1">
        <v>26007</v>
      </c>
      <c r="C677" s="1" t="s">
        <v>703</v>
      </c>
      <c r="D677" s="1" t="s">
        <v>36</v>
      </c>
      <c r="E677" s="1" t="s">
        <v>618</v>
      </c>
      <c r="F677" s="1" t="s">
        <v>618</v>
      </c>
      <c r="G677" s="13">
        <v>0</v>
      </c>
      <c r="H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W677" s="14" cm="1">
        <f t="array" ref="W677">INDEX(J677:U677, 1, MONTH($W$1))</f>
        <v>0</v>
      </c>
      <c r="X677" s="14" cm="1">
        <f t="array" ref="X677">SUMPRODUCT((J677:U677) *(($J$1:$U$1)&lt;=$X$1))</f>
        <v>0</v>
      </c>
      <c r="Y677">
        <f t="shared" si="90"/>
        <v>0</v>
      </c>
      <c r="Z677">
        <f t="shared" si="90"/>
        <v>0</v>
      </c>
      <c r="AA677">
        <f t="shared" si="91"/>
        <v>0</v>
      </c>
      <c r="AB677" s="8">
        <f t="shared" si="92"/>
        <v>0</v>
      </c>
      <c r="AC677">
        <f t="shared" si="93"/>
        <v>0</v>
      </c>
      <c r="AD677">
        <f t="shared" si="94"/>
        <v>0</v>
      </c>
      <c r="AE677">
        <f t="shared" si="95"/>
        <v>0</v>
      </c>
      <c r="AF677">
        <f t="shared" si="96"/>
        <v>0</v>
      </c>
      <c r="AG677">
        <f t="shared" si="97"/>
        <v>0</v>
      </c>
      <c r="AI677">
        <f t="shared" si="98"/>
        <v>0</v>
      </c>
    </row>
    <row r="678" spans="2:35" x14ac:dyDescent="0.25">
      <c r="B678" s="1">
        <v>26008</v>
      </c>
      <c r="C678" s="1" t="s">
        <v>907</v>
      </c>
      <c r="D678" s="1" t="s">
        <v>36</v>
      </c>
      <c r="E678" s="1" t="s">
        <v>618</v>
      </c>
      <c r="F678" s="1" t="s">
        <v>618</v>
      </c>
      <c r="G678" s="13">
        <v>0</v>
      </c>
      <c r="H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W678" s="14" cm="1">
        <f t="array" ref="W678">INDEX(J678:U678, 1, MONTH($W$1))</f>
        <v>0</v>
      </c>
      <c r="X678" s="14" cm="1">
        <f t="array" ref="X678">SUMPRODUCT((J678:U678) *(($J$1:$U$1)&lt;=$X$1))</f>
        <v>0</v>
      </c>
      <c r="Y678">
        <f t="shared" si="90"/>
        <v>0</v>
      </c>
      <c r="Z678">
        <f t="shared" si="90"/>
        <v>0</v>
      </c>
      <c r="AA678">
        <f t="shared" si="91"/>
        <v>0</v>
      </c>
      <c r="AB678" s="8">
        <f t="shared" si="92"/>
        <v>0</v>
      </c>
      <c r="AC678">
        <f t="shared" si="93"/>
        <v>0</v>
      </c>
      <c r="AD678">
        <f t="shared" si="94"/>
        <v>0</v>
      </c>
      <c r="AE678">
        <f t="shared" si="95"/>
        <v>0</v>
      </c>
      <c r="AF678">
        <f t="shared" si="96"/>
        <v>0</v>
      </c>
      <c r="AG678">
        <f t="shared" si="97"/>
        <v>0</v>
      </c>
      <c r="AI678">
        <f t="shared" si="98"/>
        <v>0</v>
      </c>
    </row>
    <row r="679" spans="2:35" x14ac:dyDescent="0.25">
      <c r="B679" s="1">
        <v>26009</v>
      </c>
      <c r="C679" s="1" t="s">
        <v>908</v>
      </c>
      <c r="D679" s="1" t="s">
        <v>36</v>
      </c>
      <c r="E679" s="1" t="s">
        <v>618</v>
      </c>
      <c r="F679" s="1" t="s">
        <v>618</v>
      </c>
      <c r="G679" s="13">
        <v>0</v>
      </c>
      <c r="H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W679" s="14" cm="1">
        <f t="array" ref="W679">INDEX(J679:U679, 1, MONTH($W$1))</f>
        <v>0</v>
      </c>
      <c r="X679" s="14" cm="1">
        <f t="array" ref="X679">SUMPRODUCT((J679:U679) *(($J$1:$U$1)&lt;=$X$1))</f>
        <v>0</v>
      </c>
      <c r="Y679">
        <f t="shared" si="90"/>
        <v>0</v>
      </c>
      <c r="Z679">
        <f t="shared" si="90"/>
        <v>0</v>
      </c>
      <c r="AA679">
        <f t="shared" si="91"/>
        <v>0</v>
      </c>
      <c r="AB679" s="8">
        <f t="shared" si="92"/>
        <v>0</v>
      </c>
      <c r="AC679">
        <f t="shared" si="93"/>
        <v>0</v>
      </c>
      <c r="AD679">
        <f t="shared" si="94"/>
        <v>0</v>
      </c>
      <c r="AE679">
        <f t="shared" si="95"/>
        <v>0</v>
      </c>
      <c r="AF679">
        <f t="shared" si="96"/>
        <v>0</v>
      </c>
      <c r="AG679">
        <f t="shared" si="97"/>
        <v>0</v>
      </c>
      <c r="AI679">
        <f t="shared" si="98"/>
        <v>0</v>
      </c>
    </row>
    <row r="680" spans="2:35" x14ac:dyDescent="0.25">
      <c r="B680" s="1">
        <v>27000</v>
      </c>
      <c r="C680" s="1" t="s">
        <v>489</v>
      </c>
      <c r="D680" s="1" t="s">
        <v>36</v>
      </c>
      <c r="E680" s="1" t="s">
        <v>535</v>
      </c>
      <c r="F680" s="1" t="s">
        <v>106</v>
      </c>
      <c r="G680" s="13">
        <v>45078</v>
      </c>
      <c r="H680" s="1">
        <v>2023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W680" s="14" cm="1">
        <f t="array" ref="W680">INDEX(J680:U680, 1, MONTH($W$1))</f>
        <v>0</v>
      </c>
      <c r="X680" s="14" cm="1">
        <f t="array" ref="X680">SUMPRODUCT((J680:U680) *(($J$1:$U$1)&lt;=$X$1))</f>
        <v>0</v>
      </c>
      <c r="Y680">
        <f t="shared" si="90"/>
        <v>0</v>
      </c>
      <c r="Z680">
        <f t="shared" si="90"/>
        <v>0</v>
      </c>
      <c r="AA680">
        <f t="shared" si="91"/>
        <v>0</v>
      </c>
      <c r="AB680" s="8">
        <f t="shared" si="92"/>
        <v>0</v>
      </c>
      <c r="AC680">
        <f t="shared" si="93"/>
        <v>0</v>
      </c>
      <c r="AD680">
        <f t="shared" si="94"/>
        <v>0</v>
      </c>
      <c r="AE680">
        <f t="shared" si="95"/>
        <v>0</v>
      </c>
      <c r="AF680">
        <f t="shared" si="96"/>
        <v>0</v>
      </c>
      <c r="AG680">
        <f t="shared" si="97"/>
        <v>0</v>
      </c>
      <c r="AI680">
        <f t="shared" si="98"/>
        <v>0</v>
      </c>
    </row>
    <row r="681" spans="2:35" x14ac:dyDescent="0.25">
      <c r="B681" s="1">
        <v>27001</v>
      </c>
      <c r="C681" s="1" t="s">
        <v>495</v>
      </c>
      <c r="D681" s="1" t="s">
        <v>36</v>
      </c>
      <c r="E681" s="1" t="s">
        <v>535</v>
      </c>
      <c r="F681" s="1" t="s">
        <v>106</v>
      </c>
      <c r="G681" s="13">
        <v>45200</v>
      </c>
      <c r="H681" s="1">
        <v>2023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W681" s="14" cm="1">
        <f t="array" ref="W681">INDEX(J681:U681, 1, MONTH($W$1))</f>
        <v>0</v>
      </c>
      <c r="X681" s="14" cm="1">
        <f t="array" ref="X681">SUMPRODUCT((J681:U681) *(($J$1:$U$1)&lt;=$X$1))</f>
        <v>0</v>
      </c>
      <c r="Y681">
        <f t="shared" si="90"/>
        <v>0</v>
      </c>
      <c r="Z681">
        <f t="shared" si="90"/>
        <v>0</v>
      </c>
      <c r="AA681">
        <f t="shared" si="91"/>
        <v>0</v>
      </c>
      <c r="AB681" s="8">
        <f t="shared" si="92"/>
        <v>0</v>
      </c>
      <c r="AC681">
        <f t="shared" si="93"/>
        <v>0</v>
      </c>
      <c r="AD681">
        <f t="shared" si="94"/>
        <v>0</v>
      </c>
      <c r="AE681">
        <f t="shared" si="95"/>
        <v>0</v>
      </c>
      <c r="AF681">
        <f t="shared" si="96"/>
        <v>0</v>
      </c>
      <c r="AG681">
        <f t="shared" si="97"/>
        <v>0</v>
      </c>
      <c r="AI681">
        <f t="shared" si="98"/>
        <v>0</v>
      </c>
    </row>
    <row r="682" spans="2:35" x14ac:dyDescent="0.25">
      <c r="B682" s="1">
        <v>27002</v>
      </c>
      <c r="C682" s="1" t="s">
        <v>496</v>
      </c>
      <c r="D682" s="1" t="s">
        <v>36</v>
      </c>
      <c r="E682" s="1" t="s">
        <v>618</v>
      </c>
      <c r="F682" s="1" t="s">
        <v>618</v>
      </c>
      <c r="G682" s="13">
        <v>0</v>
      </c>
      <c r="H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W682" s="14" cm="1">
        <f t="array" ref="W682">INDEX(J682:U682, 1, MONTH($W$1))</f>
        <v>0</v>
      </c>
      <c r="X682" s="14" cm="1">
        <f t="array" ref="X682">SUMPRODUCT((J682:U682) *(($J$1:$U$1)&lt;=$X$1))</f>
        <v>0</v>
      </c>
      <c r="Y682">
        <f t="shared" si="90"/>
        <v>0</v>
      </c>
      <c r="Z682">
        <f t="shared" si="90"/>
        <v>0</v>
      </c>
      <c r="AA682">
        <f t="shared" si="91"/>
        <v>0</v>
      </c>
      <c r="AB682" s="8">
        <f t="shared" si="92"/>
        <v>0</v>
      </c>
      <c r="AC682">
        <f t="shared" si="93"/>
        <v>0</v>
      </c>
      <c r="AD682">
        <f t="shared" si="94"/>
        <v>0</v>
      </c>
      <c r="AE682">
        <f t="shared" si="95"/>
        <v>0</v>
      </c>
      <c r="AF682">
        <f t="shared" si="96"/>
        <v>0</v>
      </c>
      <c r="AG682">
        <f t="shared" si="97"/>
        <v>0</v>
      </c>
      <c r="AI682">
        <f t="shared" si="98"/>
        <v>0</v>
      </c>
    </row>
    <row r="683" spans="2:35" x14ac:dyDescent="0.25">
      <c r="B683" s="1">
        <v>27200</v>
      </c>
      <c r="C683" s="1" t="s">
        <v>909</v>
      </c>
      <c r="D683" s="1" t="s">
        <v>905</v>
      </c>
      <c r="E683" s="1">
        <v>0</v>
      </c>
      <c r="F683" s="1">
        <v>0</v>
      </c>
      <c r="G683" s="13">
        <v>0</v>
      </c>
      <c r="H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W683" s="14" cm="1">
        <f t="array" ref="W683">INDEX(J683:U683, 1, MONTH($W$1))</f>
        <v>0</v>
      </c>
      <c r="X683" s="14" cm="1">
        <f t="array" ref="X683">SUMPRODUCT((J683:U683) *(($J$1:$U$1)&lt;=$X$1))</f>
        <v>0</v>
      </c>
      <c r="Y683">
        <f t="shared" si="90"/>
        <v>0</v>
      </c>
      <c r="Z683">
        <f t="shared" si="90"/>
        <v>0</v>
      </c>
      <c r="AA683">
        <f t="shared" si="91"/>
        <v>0</v>
      </c>
      <c r="AB683" s="8">
        <f t="shared" si="92"/>
        <v>0</v>
      </c>
      <c r="AC683">
        <f t="shared" si="93"/>
        <v>0</v>
      </c>
      <c r="AD683">
        <f t="shared" si="94"/>
        <v>0</v>
      </c>
      <c r="AE683">
        <f t="shared" si="95"/>
        <v>0</v>
      </c>
      <c r="AF683">
        <f t="shared" si="96"/>
        <v>0</v>
      </c>
      <c r="AG683">
        <f t="shared" si="97"/>
        <v>0</v>
      </c>
      <c r="AI683">
        <f t="shared" si="98"/>
        <v>0</v>
      </c>
    </row>
    <row r="684" spans="2:35" x14ac:dyDescent="0.25">
      <c r="B684" s="1">
        <v>29000</v>
      </c>
      <c r="C684" s="1" t="s">
        <v>217</v>
      </c>
      <c r="D684" s="1" t="s">
        <v>23</v>
      </c>
      <c r="E684" s="1" t="s">
        <v>535</v>
      </c>
      <c r="F684" s="1" t="s">
        <v>106</v>
      </c>
      <c r="G684" s="13">
        <v>45261</v>
      </c>
      <c r="H684" s="1">
        <v>2023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W684" s="14" cm="1">
        <f t="array" ref="W684">INDEX(J684:U684, 1, MONTH($W$1))</f>
        <v>0</v>
      </c>
      <c r="X684" s="14" cm="1">
        <f t="array" ref="X684">SUMPRODUCT((J684:U684) *(($J$1:$U$1)&lt;=$X$1))</f>
        <v>0</v>
      </c>
      <c r="Y684">
        <f t="shared" si="90"/>
        <v>0</v>
      </c>
      <c r="Z684">
        <f t="shared" si="90"/>
        <v>0</v>
      </c>
      <c r="AA684">
        <f t="shared" si="91"/>
        <v>0</v>
      </c>
      <c r="AB684" s="8">
        <f t="shared" si="92"/>
        <v>0</v>
      </c>
      <c r="AC684">
        <f t="shared" si="93"/>
        <v>0</v>
      </c>
      <c r="AD684">
        <f t="shared" si="94"/>
        <v>0</v>
      </c>
      <c r="AE684">
        <f t="shared" si="95"/>
        <v>0</v>
      </c>
      <c r="AF684">
        <f t="shared" si="96"/>
        <v>0</v>
      </c>
      <c r="AG684">
        <f t="shared" si="97"/>
        <v>0</v>
      </c>
      <c r="AI684">
        <f t="shared" si="98"/>
        <v>0</v>
      </c>
    </row>
    <row r="685" spans="2:35" x14ac:dyDescent="0.25">
      <c r="B685" s="1">
        <v>29001</v>
      </c>
      <c r="C685" s="1" t="s">
        <v>203</v>
      </c>
      <c r="D685" s="1" t="s">
        <v>23</v>
      </c>
      <c r="E685" s="1" t="s">
        <v>535</v>
      </c>
      <c r="F685" s="1" t="s">
        <v>106</v>
      </c>
      <c r="G685" s="13">
        <v>45231</v>
      </c>
      <c r="H685" s="1">
        <v>2023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W685" s="14" cm="1">
        <f t="array" ref="W685">INDEX(J685:U685, 1, MONTH($W$1))</f>
        <v>0</v>
      </c>
      <c r="X685" s="14" cm="1">
        <f t="array" ref="X685">SUMPRODUCT((J685:U685) *(($J$1:$U$1)&lt;=$X$1))</f>
        <v>0</v>
      </c>
      <c r="Y685">
        <f t="shared" si="90"/>
        <v>0</v>
      </c>
      <c r="Z685">
        <f t="shared" si="90"/>
        <v>0</v>
      </c>
      <c r="AA685">
        <f t="shared" si="91"/>
        <v>0</v>
      </c>
      <c r="AB685" s="8">
        <f t="shared" si="92"/>
        <v>0</v>
      </c>
      <c r="AC685">
        <f t="shared" si="93"/>
        <v>0</v>
      </c>
      <c r="AD685">
        <f t="shared" si="94"/>
        <v>0</v>
      </c>
      <c r="AE685">
        <f t="shared" si="95"/>
        <v>0</v>
      </c>
      <c r="AF685">
        <f t="shared" si="96"/>
        <v>0</v>
      </c>
      <c r="AG685">
        <f t="shared" si="97"/>
        <v>0</v>
      </c>
      <c r="AI685">
        <f t="shared" si="98"/>
        <v>0</v>
      </c>
    </row>
    <row r="686" spans="2:35" x14ac:dyDescent="0.25">
      <c r="B686" s="1">
        <v>29002</v>
      </c>
      <c r="C686" s="1" t="s">
        <v>670</v>
      </c>
      <c r="D686" s="1" t="s">
        <v>23</v>
      </c>
      <c r="E686" s="1" t="s">
        <v>620</v>
      </c>
      <c r="F686" s="1" t="s">
        <v>620</v>
      </c>
      <c r="G686" s="13">
        <v>45261</v>
      </c>
      <c r="H686" s="1">
        <v>2023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W686" s="14" cm="1">
        <f t="array" ref="W686">INDEX(J686:U686, 1, MONTH($W$1))</f>
        <v>0</v>
      </c>
      <c r="X686" s="14" cm="1">
        <f t="array" ref="X686">SUMPRODUCT((J686:U686) *(($J$1:$U$1)&lt;=$X$1))</f>
        <v>0</v>
      </c>
      <c r="Y686">
        <f t="shared" si="90"/>
        <v>0</v>
      </c>
      <c r="Z686">
        <f t="shared" si="90"/>
        <v>0</v>
      </c>
      <c r="AA686">
        <f t="shared" si="91"/>
        <v>0</v>
      </c>
      <c r="AB686" s="8">
        <f t="shared" si="92"/>
        <v>0</v>
      </c>
      <c r="AC686">
        <f t="shared" si="93"/>
        <v>0</v>
      </c>
      <c r="AD686">
        <f t="shared" si="94"/>
        <v>0</v>
      </c>
      <c r="AE686">
        <f t="shared" si="95"/>
        <v>0</v>
      </c>
      <c r="AF686">
        <f t="shared" si="96"/>
        <v>0</v>
      </c>
      <c r="AG686">
        <f t="shared" si="97"/>
        <v>0</v>
      </c>
      <c r="AI686">
        <f t="shared" si="98"/>
        <v>0</v>
      </c>
    </row>
    <row r="687" spans="2:35" x14ac:dyDescent="0.25">
      <c r="B687" s="1">
        <v>29003</v>
      </c>
      <c r="C687" s="1" t="s">
        <v>94</v>
      </c>
      <c r="D687" s="1" t="s">
        <v>23</v>
      </c>
      <c r="E687" s="1" t="s">
        <v>535</v>
      </c>
      <c r="F687" s="1" t="s">
        <v>106</v>
      </c>
      <c r="G687" s="13">
        <v>45261</v>
      </c>
      <c r="H687" s="1">
        <v>2023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W687" s="14" cm="1">
        <f t="array" ref="W687">INDEX(J687:U687, 1, MONTH($W$1))</f>
        <v>0</v>
      </c>
      <c r="X687" s="14" cm="1">
        <f t="array" ref="X687">SUMPRODUCT((J687:U687) *(($J$1:$U$1)&lt;=$X$1))</f>
        <v>0</v>
      </c>
      <c r="Y687">
        <f t="shared" si="90"/>
        <v>0</v>
      </c>
      <c r="Z687">
        <f t="shared" si="90"/>
        <v>0</v>
      </c>
      <c r="AA687">
        <f t="shared" si="91"/>
        <v>0</v>
      </c>
      <c r="AB687" s="8">
        <f t="shared" si="92"/>
        <v>0</v>
      </c>
      <c r="AC687">
        <f t="shared" si="93"/>
        <v>0</v>
      </c>
      <c r="AD687">
        <f t="shared" si="94"/>
        <v>0</v>
      </c>
      <c r="AE687">
        <f t="shared" si="95"/>
        <v>0</v>
      </c>
      <c r="AF687">
        <f t="shared" si="96"/>
        <v>0</v>
      </c>
      <c r="AG687">
        <f t="shared" si="97"/>
        <v>0</v>
      </c>
      <c r="AI687">
        <f t="shared" si="98"/>
        <v>0</v>
      </c>
    </row>
    <row r="688" spans="2:35" x14ac:dyDescent="0.25">
      <c r="B688" s="1">
        <v>29004</v>
      </c>
      <c r="C688" s="1" t="s">
        <v>709</v>
      </c>
      <c r="D688" s="1" t="s">
        <v>23</v>
      </c>
      <c r="E688" s="1" t="s">
        <v>748</v>
      </c>
      <c r="F688" s="1" t="s">
        <v>21</v>
      </c>
      <c r="G688" s="13">
        <v>0</v>
      </c>
      <c r="H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W688" s="14" cm="1">
        <f t="array" ref="W688">INDEX(J688:U688, 1, MONTH($W$1))</f>
        <v>0</v>
      </c>
      <c r="X688" s="14" cm="1">
        <f t="array" ref="X688">SUMPRODUCT((J688:U688) *(($J$1:$U$1)&lt;=$X$1))</f>
        <v>0</v>
      </c>
      <c r="Y688">
        <f t="shared" si="90"/>
        <v>0</v>
      </c>
      <c r="Z688">
        <f t="shared" si="90"/>
        <v>0</v>
      </c>
      <c r="AA688">
        <f t="shared" si="91"/>
        <v>0</v>
      </c>
      <c r="AB688" s="8">
        <f t="shared" si="92"/>
        <v>0</v>
      </c>
      <c r="AC688">
        <f t="shared" si="93"/>
        <v>0</v>
      </c>
      <c r="AD688">
        <f t="shared" si="94"/>
        <v>0</v>
      </c>
      <c r="AE688">
        <f t="shared" si="95"/>
        <v>0</v>
      </c>
      <c r="AF688">
        <f t="shared" si="96"/>
        <v>0</v>
      </c>
      <c r="AG688">
        <f t="shared" si="97"/>
        <v>0</v>
      </c>
      <c r="AI688">
        <f t="shared" si="98"/>
        <v>0</v>
      </c>
    </row>
    <row r="689" spans="2:35" x14ac:dyDescent="0.25">
      <c r="B689" s="1">
        <v>29005</v>
      </c>
      <c r="C689" s="1" t="s">
        <v>910</v>
      </c>
      <c r="D689" s="1" t="s">
        <v>23</v>
      </c>
      <c r="E689" s="1" t="s">
        <v>748</v>
      </c>
      <c r="F689" s="1" t="s">
        <v>21</v>
      </c>
      <c r="G689" s="13">
        <v>0</v>
      </c>
      <c r="H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W689" s="14" cm="1">
        <f t="array" ref="W689">INDEX(J689:U689, 1, MONTH($W$1))</f>
        <v>0</v>
      </c>
      <c r="X689" s="14" cm="1">
        <f t="array" ref="X689">SUMPRODUCT((J689:U689) *(($J$1:$U$1)&lt;=$X$1))</f>
        <v>0</v>
      </c>
      <c r="Y689">
        <f t="shared" si="90"/>
        <v>0</v>
      </c>
      <c r="Z689">
        <f t="shared" si="90"/>
        <v>0</v>
      </c>
      <c r="AA689">
        <f t="shared" si="91"/>
        <v>0</v>
      </c>
      <c r="AB689" s="8">
        <f t="shared" si="92"/>
        <v>0</v>
      </c>
      <c r="AC689">
        <f t="shared" si="93"/>
        <v>0</v>
      </c>
      <c r="AD689">
        <f t="shared" si="94"/>
        <v>0</v>
      </c>
      <c r="AE689">
        <f t="shared" si="95"/>
        <v>0</v>
      </c>
      <c r="AF689">
        <f t="shared" si="96"/>
        <v>0</v>
      </c>
      <c r="AG689">
        <f t="shared" si="97"/>
        <v>0</v>
      </c>
      <c r="AI689">
        <f t="shared" si="98"/>
        <v>0</v>
      </c>
    </row>
    <row r="690" spans="2:35" x14ac:dyDescent="0.25">
      <c r="B690" s="1">
        <v>29007</v>
      </c>
      <c r="C690" s="1" t="s">
        <v>911</v>
      </c>
      <c r="D690" s="1" t="s">
        <v>23</v>
      </c>
      <c r="E690" s="1" t="s">
        <v>535</v>
      </c>
      <c r="F690" s="1" t="s">
        <v>106</v>
      </c>
      <c r="G690" s="13">
        <v>0</v>
      </c>
      <c r="H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W690" s="14" cm="1">
        <f t="array" ref="W690">INDEX(J690:U690, 1, MONTH($W$1))</f>
        <v>0</v>
      </c>
      <c r="X690" s="14" cm="1">
        <f t="array" ref="X690">SUMPRODUCT((J690:U690) *(($J$1:$U$1)&lt;=$X$1))</f>
        <v>0</v>
      </c>
      <c r="Y690">
        <f t="shared" si="90"/>
        <v>0</v>
      </c>
      <c r="Z690">
        <f t="shared" si="90"/>
        <v>0</v>
      </c>
      <c r="AA690">
        <f t="shared" si="91"/>
        <v>0</v>
      </c>
      <c r="AB690" s="8">
        <f t="shared" si="92"/>
        <v>0</v>
      </c>
      <c r="AC690">
        <f t="shared" si="93"/>
        <v>0</v>
      </c>
      <c r="AD690">
        <f t="shared" si="94"/>
        <v>0</v>
      </c>
      <c r="AE690">
        <f t="shared" si="95"/>
        <v>0</v>
      </c>
      <c r="AF690">
        <f t="shared" si="96"/>
        <v>0</v>
      </c>
      <c r="AG690">
        <f t="shared" si="97"/>
        <v>0</v>
      </c>
      <c r="AI690">
        <f t="shared" si="98"/>
        <v>0</v>
      </c>
    </row>
    <row r="691" spans="2:35" x14ac:dyDescent="0.25">
      <c r="B691" s="1">
        <v>29008</v>
      </c>
      <c r="C691" s="1" t="s">
        <v>912</v>
      </c>
      <c r="D691" s="1" t="s">
        <v>23</v>
      </c>
      <c r="E691" s="1" t="s">
        <v>535</v>
      </c>
      <c r="F691" s="1" t="s">
        <v>106</v>
      </c>
      <c r="G691" s="13">
        <v>0</v>
      </c>
      <c r="H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W691" s="14" cm="1">
        <f t="array" ref="W691">INDEX(J691:U691, 1, MONTH($W$1))</f>
        <v>0</v>
      </c>
      <c r="X691" s="14" cm="1">
        <f t="array" ref="X691">SUMPRODUCT((J691:U691) *(($J$1:$U$1)&lt;=$X$1))</f>
        <v>0</v>
      </c>
      <c r="Y691">
        <f t="shared" si="90"/>
        <v>0</v>
      </c>
      <c r="Z691">
        <f t="shared" si="90"/>
        <v>0</v>
      </c>
      <c r="AA691">
        <f t="shared" si="91"/>
        <v>0</v>
      </c>
      <c r="AB691" s="8">
        <f t="shared" si="92"/>
        <v>0</v>
      </c>
      <c r="AC691">
        <f t="shared" si="93"/>
        <v>0</v>
      </c>
      <c r="AD691">
        <f t="shared" si="94"/>
        <v>0</v>
      </c>
      <c r="AE691">
        <f t="shared" si="95"/>
        <v>0</v>
      </c>
      <c r="AF691">
        <f t="shared" si="96"/>
        <v>0</v>
      </c>
      <c r="AG691">
        <f t="shared" si="97"/>
        <v>0</v>
      </c>
      <c r="AI691">
        <f t="shared" si="98"/>
        <v>0</v>
      </c>
    </row>
    <row r="692" spans="2:35" x14ac:dyDescent="0.25">
      <c r="B692" s="1">
        <v>29009</v>
      </c>
      <c r="C692" s="1" t="s">
        <v>913</v>
      </c>
      <c r="D692" s="1" t="s">
        <v>23</v>
      </c>
      <c r="E692" s="1" t="s">
        <v>535</v>
      </c>
      <c r="F692" s="1" t="s">
        <v>106</v>
      </c>
      <c r="G692" s="13">
        <v>0</v>
      </c>
      <c r="H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W692" s="14" cm="1">
        <f t="array" ref="W692">INDEX(J692:U692, 1, MONTH($W$1))</f>
        <v>0</v>
      </c>
      <c r="X692" s="14" cm="1">
        <f t="array" ref="X692">SUMPRODUCT((J692:U692) *(($J$1:$U$1)&lt;=$X$1))</f>
        <v>0</v>
      </c>
      <c r="Y692">
        <f t="shared" si="90"/>
        <v>0</v>
      </c>
      <c r="Z692">
        <f t="shared" si="90"/>
        <v>0</v>
      </c>
      <c r="AA692">
        <f t="shared" si="91"/>
        <v>0</v>
      </c>
      <c r="AB692" s="8">
        <f t="shared" si="92"/>
        <v>0</v>
      </c>
      <c r="AC692">
        <f t="shared" si="93"/>
        <v>0</v>
      </c>
      <c r="AD692">
        <f t="shared" si="94"/>
        <v>0</v>
      </c>
      <c r="AE692">
        <f t="shared" si="95"/>
        <v>0</v>
      </c>
      <c r="AF692">
        <f t="shared" si="96"/>
        <v>0</v>
      </c>
      <c r="AG692">
        <f t="shared" si="97"/>
        <v>0</v>
      </c>
      <c r="AI692">
        <f t="shared" si="98"/>
        <v>0</v>
      </c>
    </row>
    <row r="693" spans="2:35" x14ac:dyDescent="0.25">
      <c r="B693" s="1">
        <v>29010</v>
      </c>
      <c r="C693" s="1" t="s">
        <v>914</v>
      </c>
      <c r="D693" s="1" t="s">
        <v>23</v>
      </c>
      <c r="E693" s="1" t="s">
        <v>748</v>
      </c>
      <c r="F693" s="1" t="s">
        <v>21</v>
      </c>
      <c r="G693" s="13">
        <v>0</v>
      </c>
      <c r="H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W693" s="14" cm="1">
        <f t="array" ref="W693">INDEX(J693:U693, 1, MONTH($W$1))</f>
        <v>0</v>
      </c>
      <c r="X693" s="14" cm="1">
        <f t="array" ref="X693">SUMPRODUCT((J693:U693) *(($J$1:$U$1)&lt;=$X$1))</f>
        <v>0</v>
      </c>
      <c r="Y693">
        <f t="shared" si="90"/>
        <v>0</v>
      </c>
      <c r="Z693">
        <f t="shared" si="90"/>
        <v>0</v>
      </c>
      <c r="AA693">
        <f t="shared" si="91"/>
        <v>0</v>
      </c>
      <c r="AB693" s="8">
        <f t="shared" si="92"/>
        <v>0</v>
      </c>
      <c r="AC693">
        <f t="shared" si="93"/>
        <v>0</v>
      </c>
      <c r="AD693">
        <f t="shared" si="94"/>
        <v>0</v>
      </c>
      <c r="AE693">
        <f t="shared" si="95"/>
        <v>0</v>
      </c>
      <c r="AF693">
        <f t="shared" si="96"/>
        <v>0</v>
      </c>
      <c r="AG693">
        <f t="shared" si="97"/>
        <v>0</v>
      </c>
      <c r="AI693">
        <f t="shared" si="98"/>
        <v>0</v>
      </c>
    </row>
    <row r="694" spans="2:35" x14ac:dyDescent="0.25">
      <c r="B694" s="1">
        <v>30000</v>
      </c>
      <c r="C694" s="1" t="s">
        <v>915</v>
      </c>
      <c r="D694" s="1" t="s">
        <v>905</v>
      </c>
      <c r="E694" s="1">
        <v>0</v>
      </c>
      <c r="F694" s="1">
        <v>0</v>
      </c>
      <c r="G694" s="13">
        <v>0</v>
      </c>
      <c r="H694" s="1">
        <v>0</v>
      </c>
      <c r="J694" s="1">
        <v>248.56</v>
      </c>
      <c r="K694" s="1">
        <v>736.49</v>
      </c>
      <c r="L694" s="1">
        <v>519.0200000000001</v>
      </c>
      <c r="M694" s="1">
        <v>469.78</v>
      </c>
      <c r="N694" s="1">
        <v>470.46</v>
      </c>
      <c r="O694" s="1">
        <v>636.06999999999994</v>
      </c>
      <c r="P694" s="1">
        <v>430.63</v>
      </c>
      <c r="Q694" s="1">
        <v>0</v>
      </c>
      <c r="R694" s="1">
        <v>707.17000000000007</v>
      </c>
      <c r="S694" s="1">
        <v>885.26</v>
      </c>
      <c r="T694" s="1">
        <v>0</v>
      </c>
      <c r="U694" s="1">
        <v>653.30999999999995</v>
      </c>
      <c r="W694" s="14" cm="1">
        <f t="array" ref="W694">INDEX(J694:U694, 1, MONTH($W$1))</f>
        <v>653.30999999999995</v>
      </c>
      <c r="X694" s="14" cm="1">
        <f t="array" ref="X694">SUMPRODUCT((J694:U694) *(($J$1:$U$1)&lt;=$X$1))</f>
        <v>5756.75</v>
      </c>
      <c r="Y694">
        <f t="shared" si="90"/>
        <v>1</v>
      </c>
      <c r="Z694">
        <f t="shared" si="90"/>
        <v>1</v>
      </c>
      <c r="AA694">
        <f t="shared" si="91"/>
        <v>0</v>
      </c>
      <c r="AB694" s="8">
        <f t="shared" si="92"/>
        <v>1</v>
      </c>
      <c r="AC694">
        <f t="shared" si="93"/>
        <v>5756.75</v>
      </c>
      <c r="AD694">
        <f t="shared" si="94"/>
        <v>0</v>
      </c>
      <c r="AE694">
        <f t="shared" si="95"/>
        <v>0</v>
      </c>
      <c r="AF694">
        <f t="shared" si="96"/>
        <v>0</v>
      </c>
      <c r="AG694">
        <f t="shared" si="97"/>
        <v>0</v>
      </c>
      <c r="AI694">
        <f t="shared" si="98"/>
        <v>5756.75</v>
      </c>
    </row>
    <row r="695" spans="2:35" x14ac:dyDescent="0.25">
      <c r="B695" s="1">
        <v>30007</v>
      </c>
      <c r="C695" s="1" t="s">
        <v>916</v>
      </c>
      <c r="D695" s="1" t="s">
        <v>905</v>
      </c>
      <c r="E695" s="1">
        <v>0</v>
      </c>
      <c r="F695" s="1">
        <v>0</v>
      </c>
      <c r="G695" s="13">
        <v>0</v>
      </c>
      <c r="H695" s="1">
        <v>0</v>
      </c>
      <c r="J695" s="1">
        <v>0</v>
      </c>
      <c r="K695" s="1">
        <v>0</v>
      </c>
      <c r="L695" s="1">
        <v>255.81999999999996</v>
      </c>
      <c r="M695" s="1">
        <v>0</v>
      </c>
      <c r="N695" s="1">
        <v>128.75</v>
      </c>
      <c r="O695" s="1">
        <v>262.56</v>
      </c>
      <c r="P695" s="1">
        <v>18.54</v>
      </c>
      <c r="Q695" s="1">
        <v>155.29999999999998</v>
      </c>
      <c r="R695" s="1">
        <v>86.050000000000011</v>
      </c>
      <c r="S695" s="1">
        <v>0</v>
      </c>
      <c r="T695" s="1">
        <v>0</v>
      </c>
      <c r="U695" s="1">
        <v>314.85999999999996</v>
      </c>
      <c r="W695" s="14" cm="1">
        <f t="array" ref="W695">INDEX(J695:U695, 1, MONTH($W$1))</f>
        <v>314.85999999999996</v>
      </c>
      <c r="X695" s="14" cm="1">
        <f t="array" ref="X695">SUMPRODUCT((J695:U695) *(($J$1:$U$1)&lt;=$X$1))</f>
        <v>1221.8799999999997</v>
      </c>
      <c r="Y695">
        <f t="shared" si="90"/>
        <v>1</v>
      </c>
      <c r="Z695">
        <f t="shared" si="90"/>
        <v>1</v>
      </c>
      <c r="AA695">
        <f t="shared" si="91"/>
        <v>0</v>
      </c>
      <c r="AB695" s="8">
        <f t="shared" si="92"/>
        <v>0</v>
      </c>
      <c r="AC695">
        <f t="shared" si="93"/>
        <v>0</v>
      </c>
      <c r="AD695">
        <f t="shared" si="94"/>
        <v>0</v>
      </c>
      <c r="AE695">
        <f t="shared" si="95"/>
        <v>0</v>
      </c>
      <c r="AF695">
        <f t="shared" si="96"/>
        <v>0</v>
      </c>
      <c r="AG695">
        <f t="shared" si="97"/>
        <v>0</v>
      </c>
      <c r="AI695">
        <f t="shared" si="98"/>
        <v>1221.8799999999997</v>
      </c>
    </row>
    <row r="696" spans="2:35" x14ac:dyDescent="0.25">
      <c r="B696" s="1">
        <v>30010</v>
      </c>
      <c r="C696" s="1" t="s">
        <v>917</v>
      </c>
      <c r="D696" s="1" t="s">
        <v>905</v>
      </c>
      <c r="E696" s="1">
        <v>0</v>
      </c>
      <c r="F696" s="1">
        <v>0</v>
      </c>
      <c r="G696" s="13">
        <v>0</v>
      </c>
      <c r="H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W696" s="14" cm="1">
        <f t="array" ref="W696">INDEX(J696:U696, 1, MONTH($W$1))</f>
        <v>0</v>
      </c>
      <c r="X696" s="14" cm="1">
        <f t="array" ref="X696">SUMPRODUCT((J696:U696) *(($J$1:$U$1)&lt;=$X$1))</f>
        <v>0</v>
      </c>
      <c r="Y696">
        <f t="shared" si="90"/>
        <v>0</v>
      </c>
      <c r="Z696">
        <f t="shared" si="90"/>
        <v>0</v>
      </c>
      <c r="AA696">
        <f t="shared" si="91"/>
        <v>0</v>
      </c>
      <c r="AB696" s="8">
        <f t="shared" si="92"/>
        <v>0</v>
      </c>
      <c r="AC696">
        <f t="shared" si="93"/>
        <v>0</v>
      </c>
      <c r="AD696">
        <f t="shared" si="94"/>
        <v>0</v>
      </c>
      <c r="AE696">
        <f t="shared" si="95"/>
        <v>0</v>
      </c>
      <c r="AF696">
        <f t="shared" si="96"/>
        <v>0</v>
      </c>
      <c r="AG696">
        <f t="shared" si="97"/>
        <v>0</v>
      </c>
      <c r="AI696">
        <f t="shared" si="98"/>
        <v>0</v>
      </c>
    </row>
    <row r="697" spans="2:35" x14ac:dyDescent="0.25">
      <c r="B697" s="1">
        <v>30016</v>
      </c>
      <c r="C697" s="1" t="s">
        <v>918</v>
      </c>
      <c r="D697" s="1" t="s">
        <v>905</v>
      </c>
      <c r="E697" s="1">
        <v>0</v>
      </c>
      <c r="F697" s="1">
        <v>0</v>
      </c>
      <c r="G697" s="13">
        <v>0</v>
      </c>
      <c r="H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W697" s="14" cm="1">
        <f t="array" ref="W697">INDEX(J697:U697, 1, MONTH($W$1))</f>
        <v>0</v>
      </c>
      <c r="X697" s="14" cm="1">
        <f t="array" ref="X697">SUMPRODUCT((J697:U697) *(($J$1:$U$1)&lt;=$X$1))</f>
        <v>0</v>
      </c>
      <c r="Y697">
        <f t="shared" si="90"/>
        <v>0</v>
      </c>
      <c r="Z697">
        <f t="shared" si="90"/>
        <v>0</v>
      </c>
      <c r="AA697">
        <f t="shared" si="91"/>
        <v>0</v>
      </c>
      <c r="AB697" s="8">
        <f t="shared" si="92"/>
        <v>0</v>
      </c>
      <c r="AC697">
        <f t="shared" si="93"/>
        <v>0</v>
      </c>
      <c r="AD697">
        <f t="shared" si="94"/>
        <v>0</v>
      </c>
      <c r="AE697">
        <f t="shared" si="95"/>
        <v>0</v>
      </c>
      <c r="AF697">
        <f t="shared" si="96"/>
        <v>0</v>
      </c>
      <c r="AG697">
        <f t="shared" si="97"/>
        <v>0</v>
      </c>
      <c r="AI697">
        <f t="shared" si="98"/>
        <v>0</v>
      </c>
    </row>
    <row r="698" spans="2:35" x14ac:dyDescent="0.25">
      <c r="B698" s="1">
        <v>30017</v>
      </c>
      <c r="C698" s="1" t="s">
        <v>919</v>
      </c>
      <c r="D698" s="1" t="s">
        <v>905</v>
      </c>
      <c r="E698" s="1">
        <v>0</v>
      </c>
      <c r="F698" s="1">
        <v>0</v>
      </c>
      <c r="G698" s="13">
        <v>0</v>
      </c>
      <c r="H698" s="1">
        <v>0</v>
      </c>
      <c r="J698" s="1">
        <v>0</v>
      </c>
      <c r="K698" s="1">
        <v>0</v>
      </c>
      <c r="L698" s="1">
        <v>0</v>
      </c>
      <c r="M698" s="1">
        <v>15.08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W698" s="14" cm="1">
        <f t="array" ref="W698">INDEX(J698:U698, 1, MONTH($W$1))</f>
        <v>0</v>
      </c>
      <c r="X698" s="14" cm="1">
        <f t="array" ref="X698">SUMPRODUCT((J698:U698) *(($J$1:$U$1)&lt;=$X$1))</f>
        <v>15.08</v>
      </c>
      <c r="Y698">
        <f t="shared" si="90"/>
        <v>0</v>
      </c>
      <c r="Z698">
        <f t="shared" si="90"/>
        <v>1</v>
      </c>
      <c r="AA698">
        <f t="shared" si="91"/>
        <v>0</v>
      </c>
      <c r="AB698" s="8">
        <f t="shared" si="92"/>
        <v>0</v>
      </c>
      <c r="AC698">
        <f t="shared" si="93"/>
        <v>0</v>
      </c>
      <c r="AD698">
        <f t="shared" si="94"/>
        <v>0</v>
      </c>
      <c r="AE698">
        <f t="shared" si="95"/>
        <v>0</v>
      </c>
      <c r="AF698">
        <f t="shared" si="96"/>
        <v>0</v>
      </c>
      <c r="AG698">
        <f t="shared" si="97"/>
        <v>0</v>
      </c>
      <c r="AI698">
        <f t="shared" si="98"/>
        <v>15.08</v>
      </c>
    </row>
    <row r="699" spans="2:35" x14ac:dyDescent="0.25">
      <c r="B699" s="1">
        <v>30018</v>
      </c>
      <c r="C699" s="1" t="s">
        <v>920</v>
      </c>
      <c r="D699" s="1" t="s">
        <v>905</v>
      </c>
      <c r="E699" s="1">
        <v>0</v>
      </c>
      <c r="F699" s="1">
        <v>0</v>
      </c>
      <c r="G699" s="13">
        <v>0</v>
      </c>
      <c r="H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W699" s="14" cm="1">
        <f t="array" ref="W699">INDEX(J699:U699, 1, MONTH($W$1))</f>
        <v>0</v>
      </c>
      <c r="X699" s="14" cm="1">
        <f t="array" ref="X699">SUMPRODUCT((J699:U699) *(($J$1:$U$1)&lt;=$X$1))</f>
        <v>0</v>
      </c>
      <c r="Y699">
        <f t="shared" si="90"/>
        <v>0</v>
      </c>
      <c r="Z699">
        <f t="shared" si="90"/>
        <v>0</v>
      </c>
      <c r="AA699">
        <f t="shared" si="91"/>
        <v>0</v>
      </c>
      <c r="AB699" s="8">
        <f t="shared" si="92"/>
        <v>0</v>
      </c>
      <c r="AC699">
        <f t="shared" si="93"/>
        <v>0</v>
      </c>
      <c r="AD699">
        <f t="shared" si="94"/>
        <v>0</v>
      </c>
      <c r="AE699">
        <f t="shared" si="95"/>
        <v>0</v>
      </c>
      <c r="AF699">
        <f t="shared" si="96"/>
        <v>0</v>
      </c>
      <c r="AG699">
        <f t="shared" si="97"/>
        <v>0</v>
      </c>
      <c r="AI699">
        <f t="shared" si="98"/>
        <v>0</v>
      </c>
    </row>
    <row r="700" spans="2:35" x14ac:dyDescent="0.25">
      <c r="B700" s="1">
        <v>30019</v>
      </c>
      <c r="C700" s="1" t="s">
        <v>921</v>
      </c>
      <c r="D700" s="1" t="s">
        <v>905</v>
      </c>
      <c r="E700" s="1">
        <v>0</v>
      </c>
      <c r="F700" s="1">
        <v>0</v>
      </c>
      <c r="G700" s="13">
        <v>0</v>
      </c>
      <c r="H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W700" s="14" cm="1">
        <f t="array" ref="W700">INDEX(J700:U700, 1, MONTH($W$1))</f>
        <v>0</v>
      </c>
      <c r="X700" s="14" cm="1">
        <f t="array" ref="X700">SUMPRODUCT((J700:U700) *(($J$1:$U$1)&lt;=$X$1))</f>
        <v>0</v>
      </c>
      <c r="Y700">
        <f t="shared" si="90"/>
        <v>0</v>
      </c>
      <c r="Z700">
        <f t="shared" si="90"/>
        <v>0</v>
      </c>
      <c r="AA700">
        <f t="shared" si="91"/>
        <v>0</v>
      </c>
      <c r="AB700" s="8">
        <f t="shared" si="92"/>
        <v>0</v>
      </c>
      <c r="AC700">
        <f t="shared" si="93"/>
        <v>0</v>
      </c>
      <c r="AD700">
        <f t="shared" si="94"/>
        <v>0</v>
      </c>
      <c r="AE700">
        <f t="shared" si="95"/>
        <v>0</v>
      </c>
      <c r="AF700">
        <f t="shared" si="96"/>
        <v>0</v>
      </c>
      <c r="AG700">
        <f t="shared" si="97"/>
        <v>0</v>
      </c>
      <c r="AI700">
        <f t="shared" si="98"/>
        <v>0</v>
      </c>
    </row>
    <row r="701" spans="2:35" x14ac:dyDescent="0.25">
      <c r="B701" s="1">
        <v>30024</v>
      </c>
      <c r="C701" s="1" t="s">
        <v>922</v>
      </c>
      <c r="D701" s="1" t="s">
        <v>905</v>
      </c>
      <c r="E701" s="1">
        <v>0</v>
      </c>
      <c r="F701" s="1">
        <v>0</v>
      </c>
      <c r="G701" s="13">
        <v>0</v>
      </c>
      <c r="H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W701" s="14" cm="1">
        <f t="array" ref="W701">INDEX(J701:U701, 1, MONTH($W$1))</f>
        <v>0</v>
      </c>
      <c r="X701" s="14" cm="1">
        <f t="array" ref="X701">SUMPRODUCT((J701:U701) *(($J$1:$U$1)&lt;=$X$1))</f>
        <v>0</v>
      </c>
      <c r="Y701">
        <f t="shared" si="90"/>
        <v>0</v>
      </c>
      <c r="Z701">
        <f t="shared" si="90"/>
        <v>0</v>
      </c>
      <c r="AA701">
        <f t="shared" si="91"/>
        <v>0</v>
      </c>
      <c r="AB701" s="8">
        <f t="shared" si="92"/>
        <v>0</v>
      </c>
      <c r="AC701">
        <f t="shared" si="93"/>
        <v>0</v>
      </c>
      <c r="AD701">
        <f t="shared" si="94"/>
        <v>0</v>
      </c>
      <c r="AE701">
        <f t="shared" si="95"/>
        <v>0</v>
      </c>
      <c r="AF701">
        <f t="shared" si="96"/>
        <v>0</v>
      </c>
      <c r="AG701">
        <f t="shared" si="97"/>
        <v>0</v>
      </c>
      <c r="AI701">
        <f t="shared" si="98"/>
        <v>0</v>
      </c>
    </row>
    <row r="702" spans="2:35" x14ac:dyDescent="0.25">
      <c r="B702" s="1">
        <v>30027</v>
      </c>
      <c r="C702" s="1" t="s">
        <v>923</v>
      </c>
      <c r="D702" s="1" t="s">
        <v>905</v>
      </c>
      <c r="E702" s="1">
        <v>0</v>
      </c>
      <c r="F702" s="1">
        <v>0</v>
      </c>
      <c r="G702" s="13">
        <v>0</v>
      </c>
      <c r="H702" s="1">
        <v>0</v>
      </c>
      <c r="J702" s="1">
        <v>44</v>
      </c>
      <c r="K702" s="1">
        <v>0</v>
      </c>
      <c r="L702" s="1">
        <v>0</v>
      </c>
      <c r="M702" s="1">
        <v>0</v>
      </c>
      <c r="N702" s="1">
        <v>160.54</v>
      </c>
      <c r="O702" s="1">
        <v>0</v>
      </c>
      <c r="P702" s="1">
        <v>0</v>
      </c>
      <c r="Q702" s="1">
        <v>93.42</v>
      </c>
      <c r="R702" s="1">
        <v>0</v>
      </c>
      <c r="S702" s="1">
        <v>0</v>
      </c>
      <c r="T702" s="1">
        <v>0</v>
      </c>
      <c r="U702" s="1">
        <v>0</v>
      </c>
      <c r="W702" s="14" cm="1">
        <f t="array" ref="W702">INDEX(J702:U702, 1, MONTH($W$1))</f>
        <v>0</v>
      </c>
      <c r="X702" s="14" cm="1">
        <f t="array" ref="X702">SUMPRODUCT((J702:U702) *(($J$1:$U$1)&lt;=$X$1))</f>
        <v>297.95999999999998</v>
      </c>
      <c r="Y702">
        <f t="shared" si="90"/>
        <v>0</v>
      </c>
      <c r="Z702">
        <f t="shared" si="90"/>
        <v>1</v>
      </c>
      <c r="AA702">
        <f t="shared" si="91"/>
        <v>0</v>
      </c>
      <c r="AB702" s="8">
        <f t="shared" si="92"/>
        <v>1</v>
      </c>
      <c r="AC702">
        <f t="shared" si="93"/>
        <v>297.95999999999998</v>
      </c>
      <c r="AD702">
        <f t="shared" si="94"/>
        <v>0</v>
      </c>
      <c r="AE702">
        <f t="shared" si="95"/>
        <v>0</v>
      </c>
      <c r="AF702">
        <f t="shared" si="96"/>
        <v>0</v>
      </c>
      <c r="AG702">
        <f t="shared" si="97"/>
        <v>0</v>
      </c>
      <c r="AI702">
        <f t="shared" si="98"/>
        <v>297.95999999999998</v>
      </c>
    </row>
    <row r="703" spans="2:35" x14ac:dyDescent="0.25">
      <c r="B703" s="1">
        <v>30035</v>
      </c>
      <c r="C703" s="1" t="s">
        <v>924</v>
      </c>
      <c r="D703" s="1" t="s">
        <v>905</v>
      </c>
      <c r="E703" s="1">
        <v>0</v>
      </c>
      <c r="F703" s="1">
        <v>0</v>
      </c>
      <c r="G703" s="13">
        <v>0</v>
      </c>
      <c r="H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W703" s="14" cm="1">
        <f t="array" ref="W703">INDEX(J703:U703, 1, MONTH($W$1))</f>
        <v>0</v>
      </c>
      <c r="X703" s="14" cm="1">
        <f t="array" ref="X703">SUMPRODUCT((J703:U703) *(($J$1:$U$1)&lt;=$X$1))</f>
        <v>0</v>
      </c>
      <c r="Y703">
        <f t="shared" si="90"/>
        <v>0</v>
      </c>
      <c r="Z703">
        <f t="shared" si="90"/>
        <v>0</v>
      </c>
      <c r="AA703">
        <f t="shared" si="91"/>
        <v>0</v>
      </c>
      <c r="AB703" s="8">
        <f t="shared" si="92"/>
        <v>0</v>
      </c>
      <c r="AC703">
        <f t="shared" si="93"/>
        <v>0</v>
      </c>
      <c r="AD703">
        <f t="shared" si="94"/>
        <v>0</v>
      </c>
      <c r="AE703">
        <f t="shared" si="95"/>
        <v>0</v>
      </c>
      <c r="AF703">
        <f t="shared" si="96"/>
        <v>0</v>
      </c>
      <c r="AG703">
        <f t="shared" si="97"/>
        <v>0</v>
      </c>
      <c r="AI703">
        <f t="shared" si="98"/>
        <v>0</v>
      </c>
    </row>
    <row r="704" spans="2:35" x14ac:dyDescent="0.25">
      <c r="B704" s="1">
        <v>30053</v>
      </c>
      <c r="C704" s="1" t="s">
        <v>925</v>
      </c>
      <c r="D704" s="1" t="s">
        <v>905</v>
      </c>
      <c r="E704" s="1">
        <v>0</v>
      </c>
      <c r="F704" s="1">
        <v>0</v>
      </c>
      <c r="G704" s="13">
        <v>0</v>
      </c>
      <c r="H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W704" s="14" cm="1">
        <f t="array" ref="W704">INDEX(J704:U704, 1, MONTH($W$1))</f>
        <v>0</v>
      </c>
      <c r="X704" s="14" cm="1">
        <f t="array" ref="X704">SUMPRODUCT((J704:U704) *(($J$1:$U$1)&lt;=$X$1))</f>
        <v>0</v>
      </c>
      <c r="Y704">
        <f t="shared" si="90"/>
        <v>0</v>
      </c>
      <c r="Z704">
        <f t="shared" si="90"/>
        <v>0</v>
      </c>
      <c r="AA704">
        <f t="shared" si="91"/>
        <v>0</v>
      </c>
      <c r="AB704" s="8">
        <f t="shared" si="92"/>
        <v>0</v>
      </c>
      <c r="AC704">
        <f t="shared" si="93"/>
        <v>0</v>
      </c>
      <c r="AD704">
        <f t="shared" si="94"/>
        <v>0</v>
      </c>
      <c r="AE704">
        <f t="shared" si="95"/>
        <v>0</v>
      </c>
      <c r="AF704">
        <f t="shared" si="96"/>
        <v>0</v>
      </c>
      <c r="AG704">
        <f t="shared" si="97"/>
        <v>0</v>
      </c>
      <c r="AI704">
        <f t="shared" si="98"/>
        <v>0</v>
      </c>
    </row>
    <row r="705" spans="2:35" x14ac:dyDescent="0.25">
      <c r="B705" s="1">
        <v>30055</v>
      </c>
      <c r="C705" s="1" t="s">
        <v>926</v>
      </c>
      <c r="D705" s="1" t="s">
        <v>905</v>
      </c>
      <c r="E705" s="1">
        <v>0</v>
      </c>
      <c r="F705" s="1">
        <v>0</v>
      </c>
      <c r="G705" s="13">
        <v>0</v>
      </c>
      <c r="H705" s="1">
        <v>0</v>
      </c>
      <c r="J705" s="1">
        <v>50</v>
      </c>
      <c r="K705" s="1">
        <v>226.6</v>
      </c>
      <c r="L705" s="1">
        <v>0</v>
      </c>
      <c r="M705" s="1">
        <v>0</v>
      </c>
      <c r="N705" s="1">
        <v>0</v>
      </c>
      <c r="O705" s="1">
        <v>345.07000000000005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W705" s="14" cm="1">
        <f t="array" ref="W705">INDEX(J705:U705, 1, MONTH($W$1))</f>
        <v>0</v>
      </c>
      <c r="X705" s="14" cm="1">
        <f t="array" ref="X705">SUMPRODUCT((J705:U705) *(($J$1:$U$1)&lt;=$X$1))</f>
        <v>621.67000000000007</v>
      </c>
      <c r="Y705">
        <f t="shared" si="90"/>
        <v>0</v>
      </c>
      <c r="Z705">
        <f t="shared" si="90"/>
        <v>1</v>
      </c>
      <c r="AA705">
        <f t="shared" si="91"/>
        <v>0</v>
      </c>
      <c r="AB705" s="8">
        <f t="shared" si="92"/>
        <v>1</v>
      </c>
      <c r="AC705">
        <f t="shared" si="93"/>
        <v>621.67000000000007</v>
      </c>
      <c r="AD705">
        <f t="shared" si="94"/>
        <v>0</v>
      </c>
      <c r="AE705">
        <f t="shared" si="95"/>
        <v>0</v>
      </c>
      <c r="AF705">
        <f t="shared" si="96"/>
        <v>0</v>
      </c>
      <c r="AG705">
        <f t="shared" si="97"/>
        <v>0</v>
      </c>
      <c r="AI705">
        <f t="shared" si="98"/>
        <v>621.67000000000007</v>
      </c>
    </row>
    <row r="706" spans="2:35" x14ac:dyDescent="0.25">
      <c r="B706" s="1">
        <v>30065</v>
      </c>
      <c r="C706" s="1" t="s">
        <v>671</v>
      </c>
      <c r="D706" s="1" t="s">
        <v>23</v>
      </c>
      <c r="E706" s="1" t="s">
        <v>21</v>
      </c>
      <c r="F706" s="1" t="s">
        <v>21</v>
      </c>
      <c r="G706" s="13">
        <v>0</v>
      </c>
      <c r="H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14317.31</v>
      </c>
      <c r="W706" s="14" cm="1">
        <f t="array" ref="W706">INDEX(J706:U706, 1, MONTH($W$1))</f>
        <v>14317.31</v>
      </c>
      <c r="X706" s="14" cm="1">
        <f t="array" ref="X706">SUMPRODUCT((J706:U706) *(($J$1:$U$1)&lt;=$X$1))</f>
        <v>14317.31</v>
      </c>
      <c r="Y706">
        <f t="shared" si="90"/>
        <v>1</v>
      </c>
      <c r="Z706">
        <f t="shared" si="90"/>
        <v>1</v>
      </c>
      <c r="AA706">
        <f t="shared" si="91"/>
        <v>0</v>
      </c>
      <c r="AB706" s="8">
        <f t="shared" si="92"/>
        <v>0</v>
      </c>
      <c r="AC706">
        <f t="shared" si="93"/>
        <v>0</v>
      </c>
      <c r="AD706">
        <f t="shared" si="94"/>
        <v>0</v>
      </c>
      <c r="AE706">
        <f t="shared" si="95"/>
        <v>0</v>
      </c>
      <c r="AF706">
        <f t="shared" si="96"/>
        <v>0</v>
      </c>
      <c r="AG706">
        <f t="shared" si="97"/>
        <v>0</v>
      </c>
      <c r="AI706">
        <f t="shared" si="98"/>
        <v>14317.31</v>
      </c>
    </row>
    <row r="707" spans="2:35" x14ac:dyDescent="0.25">
      <c r="B707" s="1">
        <v>30066</v>
      </c>
      <c r="C707" s="1" t="s">
        <v>329</v>
      </c>
      <c r="D707" s="1" t="s">
        <v>23</v>
      </c>
      <c r="E707" s="1" t="s">
        <v>21</v>
      </c>
      <c r="F707" s="1" t="s">
        <v>21</v>
      </c>
      <c r="G707" s="13">
        <v>0</v>
      </c>
      <c r="H707" s="1">
        <v>0</v>
      </c>
      <c r="J707" s="1">
        <v>5581.6200000000008</v>
      </c>
      <c r="K707" s="1">
        <v>5837.5899999999983</v>
      </c>
      <c r="L707" s="1">
        <v>7847.9999999999991</v>
      </c>
      <c r="M707" s="1">
        <v>5437.7099999999991</v>
      </c>
      <c r="N707" s="1">
        <v>15712.089999999997</v>
      </c>
      <c r="O707" s="1">
        <v>11543.23</v>
      </c>
      <c r="P707" s="1">
        <v>6752.3799999999983</v>
      </c>
      <c r="Q707" s="1">
        <v>7816.8700000000008</v>
      </c>
      <c r="R707" s="1">
        <v>13641.249999999998</v>
      </c>
      <c r="S707" s="1">
        <v>9647.5500000000011</v>
      </c>
      <c r="T707" s="1">
        <v>19848.659999999996</v>
      </c>
      <c r="U707" s="1">
        <v>4354.8799999999983</v>
      </c>
      <c r="W707" s="14" cm="1">
        <f t="array" ref="W707">INDEX(J707:U707, 1, MONTH($W$1))</f>
        <v>4354.8799999999983</v>
      </c>
      <c r="X707" s="14" cm="1">
        <f t="array" ref="X707">SUMPRODUCT((J707:U707) *(($J$1:$U$1)&lt;=$X$1))</f>
        <v>114021.82999999999</v>
      </c>
      <c r="Y707">
        <f t="shared" si="90"/>
        <v>1</v>
      </c>
      <c r="Z707">
        <f t="shared" si="90"/>
        <v>1</v>
      </c>
      <c r="AA707">
        <f t="shared" si="91"/>
        <v>0</v>
      </c>
      <c r="AB707" s="8">
        <f t="shared" si="92"/>
        <v>1</v>
      </c>
      <c r="AC707">
        <f t="shared" si="93"/>
        <v>114021.82999999999</v>
      </c>
      <c r="AD707">
        <f t="shared" si="94"/>
        <v>0</v>
      </c>
      <c r="AE707">
        <f t="shared" si="95"/>
        <v>0</v>
      </c>
      <c r="AF707">
        <f t="shared" si="96"/>
        <v>0</v>
      </c>
      <c r="AG707">
        <f t="shared" si="97"/>
        <v>0</v>
      </c>
      <c r="AI707">
        <f t="shared" si="98"/>
        <v>114021.82999999999</v>
      </c>
    </row>
    <row r="708" spans="2:35" x14ac:dyDescent="0.25">
      <c r="B708" s="1">
        <v>30078</v>
      </c>
      <c r="C708" s="1" t="s">
        <v>927</v>
      </c>
      <c r="D708" s="1" t="s">
        <v>905</v>
      </c>
      <c r="E708" s="1">
        <v>0</v>
      </c>
      <c r="F708" s="1">
        <v>0</v>
      </c>
      <c r="G708" s="13">
        <v>0</v>
      </c>
      <c r="H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W708" s="14" cm="1">
        <f t="array" ref="W708">INDEX(J708:U708, 1, MONTH($W$1))</f>
        <v>0</v>
      </c>
      <c r="X708" s="14" cm="1">
        <f t="array" ref="X708">SUMPRODUCT((J708:U708) *(($J$1:$U$1)&lt;=$X$1))</f>
        <v>0</v>
      </c>
      <c r="Y708">
        <f t="shared" ref="Y708:Z771" si="99">IF(W708&gt;0, 1, 0)</f>
        <v>0</v>
      </c>
      <c r="Z708">
        <f t="shared" si="99"/>
        <v>0</v>
      </c>
      <c r="AA708">
        <f t="shared" ref="AA708:AA771" si="100">IF(I708="Yes", 1, 0)</f>
        <v>0</v>
      </c>
      <c r="AB708" s="8">
        <f t="shared" ref="AB708:AB771" si="101">COUNTIF(J708, "&gt;0")</f>
        <v>0</v>
      </c>
      <c r="AC708">
        <f t="shared" ref="AC708:AC771" si="102">IFERROR(X708/AB708, 0)</f>
        <v>0</v>
      </c>
      <c r="AD708">
        <f t="shared" ref="AD708:AD771" si="103">IF(G708=$W$1, 1, 0)</f>
        <v>0</v>
      </c>
      <c r="AE708">
        <f t="shared" ref="AE708:AE771" si="104">IF(G708=$W$1, W708, 0)</f>
        <v>0</v>
      </c>
      <c r="AF708">
        <f t="shared" ref="AF708:AF771" si="105">IF(AND(H708=2022, G708&lt;=$W$1, X708&gt;0), 1, 0)</f>
        <v>0</v>
      </c>
      <c r="AG708">
        <f t="shared" ref="AG708:AG771" si="106">IF(AND(H708=2022, G708&lt;=$W$1), X708, 0)</f>
        <v>0</v>
      </c>
      <c r="AI708">
        <f t="shared" ref="AI708:AI771" si="107">SUM(J708:U708)</f>
        <v>0</v>
      </c>
    </row>
    <row r="709" spans="2:35" x14ac:dyDescent="0.25">
      <c r="B709" s="1">
        <v>30079</v>
      </c>
      <c r="C709" s="1" t="s">
        <v>928</v>
      </c>
      <c r="D709" s="1" t="s">
        <v>905</v>
      </c>
      <c r="E709" s="1">
        <v>0</v>
      </c>
      <c r="F709" s="1">
        <v>0</v>
      </c>
      <c r="G709" s="13">
        <v>0</v>
      </c>
      <c r="H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W709" s="14" cm="1">
        <f t="array" ref="W709">INDEX(J709:U709, 1, MONTH($W$1))</f>
        <v>0</v>
      </c>
      <c r="X709" s="14" cm="1">
        <f t="array" ref="X709">SUMPRODUCT((J709:U709) *(($J$1:$U$1)&lt;=$X$1))</f>
        <v>0</v>
      </c>
      <c r="Y709">
        <f t="shared" si="99"/>
        <v>0</v>
      </c>
      <c r="Z709">
        <f t="shared" si="99"/>
        <v>0</v>
      </c>
      <c r="AA709">
        <f t="shared" si="100"/>
        <v>0</v>
      </c>
      <c r="AB709" s="8">
        <f t="shared" si="101"/>
        <v>0</v>
      </c>
      <c r="AC709">
        <f t="shared" si="102"/>
        <v>0</v>
      </c>
      <c r="AD709">
        <f t="shared" si="103"/>
        <v>0</v>
      </c>
      <c r="AE709">
        <f t="shared" si="104"/>
        <v>0</v>
      </c>
      <c r="AF709">
        <f t="shared" si="105"/>
        <v>0</v>
      </c>
      <c r="AG709">
        <f t="shared" si="106"/>
        <v>0</v>
      </c>
      <c r="AI709">
        <f t="shared" si="107"/>
        <v>0</v>
      </c>
    </row>
    <row r="710" spans="2:35" x14ac:dyDescent="0.25">
      <c r="B710" s="1">
        <v>30110</v>
      </c>
      <c r="C710" s="1" t="s">
        <v>929</v>
      </c>
      <c r="D710" s="1" t="s">
        <v>905</v>
      </c>
      <c r="E710" s="1">
        <v>0</v>
      </c>
      <c r="F710" s="1">
        <v>0</v>
      </c>
      <c r="G710" s="13">
        <v>0</v>
      </c>
      <c r="H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W710" s="14" cm="1">
        <f t="array" ref="W710">INDEX(J710:U710, 1, MONTH($W$1))</f>
        <v>0</v>
      </c>
      <c r="X710" s="14" cm="1">
        <f t="array" ref="X710">SUMPRODUCT((J710:U710) *(($J$1:$U$1)&lt;=$X$1))</f>
        <v>0</v>
      </c>
      <c r="Y710">
        <f t="shared" si="99"/>
        <v>0</v>
      </c>
      <c r="Z710">
        <f t="shared" si="99"/>
        <v>0</v>
      </c>
      <c r="AA710">
        <f t="shared" si="100"/>
        <v>0</v>
      </c>
      <c r="AB710" s="8">
        <f t="shared" si="101"/>
        <v>0</v>
      </c>
      <c r="AC710">
        <f t="shared" si="102"/>
        <v>0</v>
      </c>
      <c r="AD710">
        <f t="shared" si="103"/>
        <v>0</v>
      </c>
      <c r="AE710">
        <f t="shared" si="104"/>
        <v>0</v>
      </c>
      <c r="AF710">
        <f t="shared" si="105"/>
        <v>0</v>
      </c>
      <c r="AG710">
        <f t="shared" si="106"/>
        <v>0</v>
      </c>
      <c r="AI710">
        <f t="shared" si="107"/>
        <v>0</v>
      </c>
    </row>
    <row r="711" spans="2:35" x14ac:dyDescent="0.25">
      <c r="B711" s="1">
        <v>30121</v>
      </c>
      <c r="C711" s="1" t="s">
        <v>930</v>
      </c>
      <c r="D711" s="1" t="s">
        <v>905</v>
      </c>
      <c r="E711" s="1">
        <v>0</v>
      </c>
      <c r="F711" s="1">
        <v>0</v>
      </c>
      <c r="G711" s="13">
        <v>0</v>
      </c>
      <c r="H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W711" s="14" cm="1">
        <f t="array" ref="W711">INDEX(J711:U711, 1, MONTH($W$1))</f>
        <v>0</v>
      </c>
      <c r="X711" s="14" cm="1">
        <f t="array" ref="X711">SUMPRODUCT((J711:U711) *(($J$1:$U$1)&lt;=$X$1))</f>
        <v>0</v>
      </c>
      <c r="Y711">
        <f t="shared" si="99"/>
        <v>0</v>
      </c>
      <c r="Z711">
        <f t="shared" si="99"/>
        <v>0</v>
      </c>
      <c r="AA711">
        <f t="shared" si="100"/>
        <v>0</v>
      </c>
      <c r="AB711" s="8">
        <f t="shared" si="101"/>
        <v>0</v>
      </c>
      <c r="AC711">
        <f t="shared" si="102"/>
        <v>0</v>
      </c>
      <c r="AD711">
        <f t="shared" si="103"/>
        <v>0</v>
      </c>
      <c r="AE711">
        <f t="shared" si="104"/>
        <v>0</v>
      </c>
      <c r="AF711">
        <f t="shared" si="105"/>
        <v>0</v>
      </c>
      <c r="AG711">
        <f t="shared" si="106"/>
        <v>0</v>
      </c>
      <c r="AI711">
        <f t="shared" si="107"/>
        <v>0</v>
      </c>
    </row>
    <row r="712" spans="2:35" x14ac:dyDescent="0.25">
      <c r="B712" s="1">
        <v>30150</v>
      </c>
      <c r="C712" s="1" t="s">
        <v>931</v>
      </c>
      <c r="D712" s="1" t="s">
        <v>905</v>
      </c>
      <c r="E712" s="1">
        <v>0</v>
      </c>
      <c r="F712" s="1">
        <v>0</v>
      </c>
      <c r="G712" s="13">
        <v>0</v>
      </c>
      <c r="H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W712" s="14" cm="1">
        <f t="array" ref="W712">INDEX(J712:U712, 1, MONTH($W$1))</f>
        <v>0</v>
      </c>
      <c r="X712" s="14" cm="1">
        <f t="array" ref="X712">SUMPRODUCT((J712:U712) *(($J$1:$U$1)&lt;=$X$1))</f>
        <v>0</v>
      </c>
      <c r="Y712">
        <f t="shared" si="99"/>
        <v>0</v>
      </c>
      <c r="Z712">
        <f t="shared" si="99"/>
        <v>0</v>
      </c>
      <c r="AA712">
        <f t="shared" si="100"/>
        <v>0</v>
      </c>
      <c r="AB712" s="8">
        <f t="shared" si="101"/>
        <v>0</v>
      </c>
      <c r="AC712">
        <f t="shared" si="102"/>
        <v>0</v>
      </c>
      <c r="AD712">
        <f t="shared" si="103"/>
        <v>0</v>
      </c>
      <c r="AE712">
        <f t="shared" si="104"/>
        <v>0</v>
      </c>
      <c r="AF712">
        <f t="shared" si="105"/>
        <v>0</v>
      </c>
      <c r="AG712">
        <f t="shared" si="106"/>
        <v>0</v>
      </c>
      <c r="AI712">
        <f t="shared" si="107"/>
        <v>0</v>
      </c>
    </row>
    <row r="713" spans="2:35" x14ac:dyDescent="0.25">
      <c r="B713" s="1">
        <v>30193</v>
      </c>
      <c r="C713" s="1" t="s">
        <v>932</v>
      </c>
      <c r="D713" s="1" t="s">
        <v>905</v>
      </c>
      <c r="E713" s="1">
        <v>0</v>
      </c>
      <c r="F713" s="1">
        <v>0</v>
      </c>
      <c r="G713" s="13">
        <v>0</v>
      </c>
      <c r="H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W713" s="14" cm="1">
        <f t="array" ref="W713">INDEX(J713:U713, 1, MONTH($W$1))</f>
        <v>0</v>
      </c>
      <c r="X713" s="14" cm="1">
        <f t="array" ref="X713">SUMPRODUCT((J713:U713) *(($J$1:$U$1)&lt;=$X$1))</f>
        <v>0</v>
      </c>
      <c r="Y713">
        <f t="shared" si="99"/>
        <v>0</v>
      </c>
      <c r="Z713">
        <f t="shared" si="99"/>
        <v>0</v>
      </c>
      <c r="AA713">
        <f t="shared" si="100"/>
        <v>0</v>
      </c>
      <c r="AB713" s="8">
        <f t="shared" si="101"/>
        <v>0</v>
      </c>
      <c r="AC713">
        <f t="shared" si="102"/>
        <v>0</v>
      </c>
      <c r="AD713">
        <f t="shared" si="103"/>
        <v>0</v>
      </c>
      <c r="AE713">
        <f t="shared" si="104"/>
        <v>0</v>
      </c>
      <c r="AF713">
        <f t="shared" si="105"/>
        <v>0</v>
      </c>
      <c r="AG713">
        <f t="shared" si="106"/>
        <v>0</v>
      </c>
      <c r="AI713">
        <f t="shared" si="107"/>
        <v>0</v>
      </c>
    </row>
    <row r="714" spans="2:35" x14ac:dyDescent="0.25">
      <c r="B714" s="1">
        <v>30253</v>
      </c>
      <c r="C714" s="1" t="s">
        <v>933</v>
      </c>
      <c r="D714" s="1" t="s">
        <v>905</v>
      </c>
      <c r="E714" s="1">
        <v>0</v>
      </c>
      <c r="F714" s="1">
        <v>0</v>
      </c>
      <c r="G714" s="13">
        <v>0</v>
      </c>
      <c r="H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W714" s="14" cm="1">
        <f t="array" ref="W714">INDEX(J714:U714, 1, MONTH($W$1))</f>
        <v>0</v>
      </c>
      <c r="X714" s="14" cm="1">
        <f t="array" ref="X714">SUMPRODUCT((J714:U714) *(($J$1:$U$1)&lt;=$X$1))</f>
        <v>0</v>
      </c>
      <c r="Y714">
        <f t="shared" si="99"/>
        <v>0</v>
      </c>
      <c r="Z714">
        <f t="shared" si="99"/>
        <v>0</v>
      </c>
      <c r="AA714">
        <f t="shared" si="100"/>
        <v>0</v>
      </c>
      <c r="AB714" s="8">
        <f t="shared" si="101"/>
        <v>0</v>
      </c>
      <c r="AC714">
        <f t="shared" si="102"/>
        <v>0</v>
      </c>
      <c r="AD714">
        <f t="shared" si="103"/>
        <v>0</v>
      </c>
      <c r="AE714">
        <f t="shared" si="104"/>
        <v>0</v>
      </c>
      <c r="AF714">
        <f t="shared" si="105"/>
        <v>0</v>
      </c>
      <c r="AG714">
        <f t="shared" si="106"/>
        <v>0</v>
      </c>
      <c r="AI714">
        <f t="shared" si="107"/>
        <v>0</v>
      </c>
    </row>
    <row r="715" spans="2:35" x14ac:dyDescent="0.25">
      <c r="B715" s="1">
        <v>30259</v>
      </c>
      <c r="C715" s="1" t="s">
        <v>934</v>
      </c>
      <c r="D715" s="1" t="s">
        <v>905</v>
      </c>
      <c r="E715" s="1">
        <v>0</v>
      </c>
      <c r="F715" s="1">
        <v>0</v>
      </c>
      <c r="G715" s="13">
        <v>0</v>
      </c>
      <c r="H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W715" s="14" cm="1">
        <f t="array" ref="W715">INDEX(J715:U715, 1, MONTH($W$1))</f>
        <v>0</v>
      </c>
      <c r="X715" s="14" cm="1">
        <f t="array" ref="X715">SUMPRODUCT((J715:U715) *(($J$1:$U$1)&lt;=$X$1))</f>
        <v>0</v>
      </c>
      <c r="Y715">
        <f t="shared" si="99"/>
        <v>0</v>
      </c>
      <c r="Z715">
        <f t="shared" si="99"/>
        <v>0</v>
      </c>
      <c r="AA715">
        <f t="shared" si="100"/>
        <v>0</v>
      </c>
      <c r="AB715" s="8">
        <f t="shared" si="101"/>
        <v>0</v>
      </c>
      <c r="AC715">
        <f t="shared" si="102"/>
        <v>0</v>
      </c>
      <c r="AD715">
        <f t="shared" si="103"/>
        <v>0</v>
      </c>
      <c r="AE715">
        <f t="shared" si="104"/>
        <v>0</v>
      </c>
      <c r="AF715">
        <f t="shared" si="105"/>
        <v>0</v>
      </c>
      <c r="AG715">
        <f t="shared" si="106"/>
        <v>0</v>
      </c>
      <c r="AI715">
        <f t="shared" si="107"/>
        <v>0</v>
      </c>
    </row>
    <row r="716" spans="2:35" x14ac:dyDescent="0.25">
      <c r="B716" s="1">
        <v>30276</v>
      </c>
      <c r="C716" s="1" t="s">
        <v>935</v>
      </c>
      <c r="D716" s="1" t="s">
        <v>905</v>
      </c>
      <c r="E716" s="1">
        <v>0</v>
      </c>
      <c r="F716" s="1">
        <v>0</v>
      </c>
      <c r="G716" s="13">
        <v>0</v>
      </c>
      <c r="H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49.95</v>
      </c>
      <c r="R716" s="1">
        <v>0</v>
      </c>
      <c r="S716" s="1">
        <v>0</v>
      </c>
      <c r="T716" s="1">
        <v>0</v>
      </c>
      <c r="U716" s="1">
        <v>64.3</v>
      </c>
      <c r="W716" s="14" cm="1">
        <f t="array" ref="W716">INDEX(J716:U716, 1, MONTH($W$1))</f>
        <v>64.3</v>
      </c>
      <c r="X716" s="14" cm="1">
        <f t="array" ref="X716">SUMPRODUCT((J716:U716) *(($J$1:$U$1)&lt;=$X$1))</f>
        <v>114.25</v>
      </c>
      <c r="Y716">
        <f t="shared" si="99"/>
        <v>1</v>
      </c>
      <c r="Z716">
        <f t="shared" si="99"/>
        <v>1</v>
      </c>
      <c r="AA716">
        <f t="shared" si="100"/>
        <v>0</v>
      </c>
      <c r="AB716" s="8">
        <f t="shared" si="101"/>
        <v>0</v>
      </c>
      <c r="AC716">
        <f t="shared" si="102"/>
        <v>0</v>
      </c>
      <c r="AD716">
        <f t="shared" si="103"/>
        <v>0</v>
      </c>
      <c r="AE716">
        <f t="shared" si="104"/>
        <v>0</v>
      </c>
      <c r="AF716">
        <f t="shared" si="105"/>
        <v>0</v>
      </c>
      <c r="AG716">
        <f t="shared" si="106"/>
        <v>0</v>
      </c>
      <c r="AI716">
        <f t="shared" si="107"/>
        <v>114.25</v>
      </c>
    </row>
    <row r="717" spans="2:35" x14ac:dyDescent="0.25">
      <c r="B717" s="1">
        <v>30282</v>
      </c>
      <c r="C717" s="1" t="s">
        <v>936</v>
      </c>
      <c r="D717" s="1" t="s">
        <v>905</v>
      </c>
      <c r="E717" s="1">
        <v>0</v>
      </c>
      <c r="F717" s="1">
        <v>0</v>
      </c>
      <c r="G717" s="13">
        <v>0</v>
      </c>
      <c r="H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W717" s="14" cm="1">
        <f t="array" ref="W717">INDEX(J717:U717, 1, MONTH($W$1))</f>
        <v>0</v>
      </c>
      <c r="X717" s="14" cm="1">
        <f t="array" ref="X717">SUMPRODUCT((J717:U717) *(($J$1:$U$1)&lt;=$X$1))</f>
        <v>0</v>
      </c>
      <c r="Y717">
        <f t="shared" si="99"/>
        <v>0</v>
      </c>
      <c r="Z717">
        <f t="shared" si="99"/>
        <v>0</v>
      </c>
      <c r="AA717">
        <f t="shared" si="100"/>
        <v>0</v>
      </c>
      <c r="AB717" s="8">
        <f t="shared" si="101"/>
        <v>0</v>
      </c>
      <c r="AC717">
        <f t="shared" si="102"/>
        <v>0</v>
      </c>
      <c r="AD717">
        <f t="shared" si="103"/>
        <v>0</v>
      </c>
      <c r="AE717">
        <f t="shared" si="104"/>
        <v>0</v>
      </c>
      <c r="AF717">
        <f t="shared" si="105"/>
        <v>0</v>
      </c>
      <c r="AG717">
        <f t="shared" si="106"/>
        <v>0</v>
      </c>
      <c r="AI717">
        <f t="shared" si="107"/>
        <v>0</v>
      </c>
    </row>
    <row r="718" spans="2:35" x14ac:dyDescent="0.25">
      <c r="B718" s="1">
        <v>30288</v>
      </c>
      <c r="C718" s="1" t="s">
        <v>937</v>
      </c>
      <c r="D718" s="1" t="s">
        <v>905</v>
      </c>
      <c r="E718" s="1">
        <v>0</v>
      </c>
      <c r="F718" s="1">
        <v>0</v>
      </c>
      <c r="G718" s="13">
        <v>0</v>
      </c>
      <c r="H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W718" s="14" cm="1">
        <f t="array" ref="W718">INDEX(J718:U718, 1, MONTH($W$1))</f>
        <v>0</v>
      </c>
      <c r="X718" s="14" cm="1">
        <f t="array" ref="X718">SUMPRODUCT((J718:U718) *(($J$1:$U$1)&lt;=$X$1))</f>
        <v>0</v>
      </c>
      <c r="Y718">
        <f t="shared" si="99"/>
        <v>0</v>
      </c>
      <c r="Z718">
        <f t="shared" si="99"/>
        <v>0</v>
      </c>
      <c r="AA718">
        <f t="shared" si="100"/>
        <v>0</v>
      </c>
      <c r="AB718" s="8">
        <f t="shared" si="101"/>
        <v>0</v>
      </c>
      <c r="AC718">
        <f t="shared" si="102"/>
        <v>0</v>
      </c>
      <c r="AD718">
        <f t="shared" si="103"/>
        <v>0</v>
      </c>
      <c r="AE718">
        <f t="shared" si="104"/>
        <v>0</v>
      </c>
      <c r="AF718">
        <f t="shared" si="105"/>
        <v>0</v>
      </c>
      <c r="AG718">
        <f t="shared" si="106"/>
        <v>0</v>
      </c>
      <c r="AI718">
        <f t="shared" si="107"/>
        <v>0</v>
      </c>
    </row>
    <row r="719" spans="2:35" x14ac:dyDescent="0.25">
      <c r="B719" s="1">
        <v>30302</v>
      </c>
      <c r="C719" s="1" t="s">
        <v>938</v>
      </c>
      <c r="D719" s="1" t="s">
        <v>905</v>
      </c>
      <c r="E719" s="1">
        <v>0</v>
      </c>
      <c r="F719" s="1">
        <v>0</v>
      </c>
      <c r="G719" s="13">
        <v>0</v>
      </c>
      <c r="H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138.44999999999999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-138.5</v>
      </c>
      <c r="U719" s="1">
        <v>0</v>
      </c>
      <c r="W719" s="14" cm="1">
        <f t="array" ref="W719">INDEX(J719:U719, 1, MONTH($W$1))</f>
        <v>0</v>
      </c>
      <c r="X719" s="14" cm="1">
        <f t="array" ref="X719">SUMPRODUCT((J719:U719) *(($J$1:$U$1)&lt;=$X$1))</f>
        <v>-5.0000000000011369E-2</v>
      </c>
      <c r="Y719">
        <f t="shared" si="99"/>
        <v>0</v>
      </c>
      <c r="Z719">
        <f t="shared" si="99"/>
        <v>0</v>
      </c>
      <c r="AA719">
        <f t="shared" si="100"/>
        <v>0</v>
      </c>
      <c r="AB719" s="8">
        <f t="shared" si="101"/>
        <v>0</v>
      </c>
      <c r="AC719">
        <f t="shared" si="102"/>
        <v>0</v>
      </c>
      <c r="AD719">
        <f t="shared" si="103"/>
        <v>0</v>
      </c>
      <c r="AE719">
        <f t="shared" si="104"/>
        <v>0</v>
      </c>
      <c r="AF719">
        <f t="shared" si="105"/>
        <v>0</v>
      </c>
      <c r="AG719">
        <f t="shared" si="106"/>
        <v>0</v>
      </c>
      <c r="AI719">
        <f t="shared" si="107"/>
        <v>-5.0000000000011369E-2</v>
      </c>
    </row>
    <row r="720" spans="2:35" x14ac:dyDescent="0.25">
      <c r="B720" s="1">
        <v>30303</v>
      </c>
      <c r="C720" s="1" t="s">
        <v>939</v>
      </c>
      <c r="D720" s="1" t="s">
        <v>905</v>
      </c>
      <c r="E720" s="1">
        <v>0</v>
      </c>
      <c r="F720" s="1">
        <v>0</v>
      </c>
      <c r="G720" s="13">
        <v>0</v>
      </c>
      <c r="H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W720" s="14" cm="1">
        <f t="array" ref="W720">INDEX(J720:U720, 1, MONTH($W$1))</f>
        <v>0</v>
      </c>
      <c r="X720" s="14" cm="1">
        <f t="array" ref="X720">SUMPRODUCT((J720:U720) *(($J$1:$U$1)&lt;=$X$1))</f>
        <v>0</v>
      </c>
      <c r="Y720">
        <f t="shared" si="99"/>
        <v>0</v>
      </c>
      <c r="Z720">
        <f t="shared" si="99"/>
        <v>0</v>
      </c>
      <c r="AA720">
        <f t="shared" si="100"/>
        <v>0</v>
      </c>
      <c r="AB720" s="8">
        <f t="shared" si="101"/>
        <v>0</v>
      </c>
      <c r="AC720">
        <f t="shared" si="102"/>
        <v>0</v>
      </c>
      <c r="AD720">
        <f t="shared" si="103"/>
        <v>0</v>
      </c>
      <c r="AE720">
        <f t="shared" si="104"/>
        <v>0</v>
      </c>
      <c r="AF720">
        <f t="shared" si="105"/>
        <v>0</v>
      </c>
      <c r="AG720">
        <f t="shared" si="106"/>
        <v>0</v>
      </c>
      <c r="AI720">
        <f t="shared" si="107"/>
        <v>0</v>
      </c>
    </row>
    <row r="721" spans="2:35" x14ac:dyDescent="0.25">
      <c r="B721" s="1">
        <v>30306</v>
      </c>
      <c r="C721" s="1" t="s">
        <v>940</v>
      </c>
      <c r="D721" s="1" t="s">
        <v>905</v>
      </c>
      <c r="E721" s="1">
        <v>0</v>
      </c>
      <c r="F721" s="1">
        <v>0</v>
      </c>
      <c r="G721" s="13">
        <v>0</v>
      </c>
      <c r="H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W721" s="14" cm="1">
        <f t="array" ref="W721">INDEX(J721:U721, 1, MONTH($W$1))</f>
        <v>0</v>
      </c>
      <c r="X721" s="14" cm="1">
        <f t="array" ref="X721">SUMPRODUCT((J721:U721) *(($J$1:$U$1)&lt;=$X$1))</f>
        <v>0</v>
      </c>
      <c r="Y721">
        <f t="shared" si="99"/>
        <v>0</v>
      </c>
      <c r="Z721">
        <f t="shared" si="99"/>
        <v>0</v>
      </c>
      <c r="AA721">
        <f t="shared" si="100"/>
        <v>0</v>
      </c>
      <c r="AB721" s="8">
        <f t="shared" si="101"/>
        <v>0</v>
      </c>
      <c r="AC721">
        <f t="shared" si="102"/>
        <v>0</v>
      </c>
      <c r="AD721">
        <f t="shared" si="103"/>
        <v>0</v>
      </c>
      <c r="AE721">
        <f t="shared" si="104"/>
        <v>0</v>
      </c>
      <c r="AF721">
        <f t="shared" si="105"/>
        <v>0</v>
      </c>
      <c r="AG721">
        <f t="shared" si="106"/>
        <v>0</v>
      </c>
      <c r="AI721">
        <f t="shared" si="107"/>
        <v>0</v>
      </c>
    </row>
    <row r="722" spans="2:35" x14ac:dyDescent="0.25">
      <c r="B722" s="1">
        <v>30307</v>
      </c>
      <c r="C722" s="1" t="s">
        <v>941</v>
      </c>
      <c r="D722" s="1" t="s">
        <v>905</v>
      </c>
      <c r="E722" s="1">
        <v>0</v>
      </c>
      <c r="F722" s="1">
        <v>0</v>
      </c>
      <c r="G722" s="13">
        <v>0</v>
      </c>
      <c r="H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W722" s="14" cm="1">
        <f t="array" ref="W722">INDEX(J722:U722, 1, MONTH($W$1))</f>
        <v>0</v>
      </c>
      <c r="X722" s="14" cm="1">
        <f t="array" ref="X722">SUMPRODUCT((J722:U722) *(($J$1:$U$1)&lt;=$X$1))</f>
        <v>0</v>
      </c>
      <c r="Y722">
        <f t="shared" si="99"/>
        <v>0</v>
      </c>
      <c r="Z722">
        <f t="shared" si="99"/>
        <v>0</v>
      </c>
      <c r="AA722">
        <f t="shared" si="100"/>
        <v>0</v>
      </c>
      <c r="AB722" s="8">
        <f t="shared" si="101"/>
        <v>0</v>
      </c>
      <c r="AC722">
        <f t="shared" si="102"/>
        <v>0</v>
      </c>
      <c r="AD722">
        <f t="shared" si="103"/>
        <v>0</v>
      </c>
      <c r="AE722">
        <f t="shared" si="104"/>
        <v>0</v>
      </c>
      <c r="AF722">
        <f t="shared" si="105"/>
        <v>0</v>
      </c>
      <c r="AG722">
        <f t="shared" si="106"/>
        <v>0</v>
      </c>
      <c r="AI722">
        <f t="shared" si="107"/>
        <v>0</v>
      </c>
    </row>
    <row r="723" spans="2:35" x14ac:dyDescent="0.25">
      <c r="B723" s="1">
        <v>30308</v>
      </c>
      <c r="C723" s="1" t="s">
        <v>942</v>
      </c>
      <c r="D723" s="1" t="s">
        <v>905</v>
      </c>
      <c r="E723" s="1">
        <v>0</v>
      </c>
      <c r="F723" s="1">
        <v>0</v>
      </c>
      <c r="G723" s="13">
        <v>0</v>
      </c>
      <c r="H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W723" s="14" cm="1">
        <f t="array" ref="W723">INDEX(J723:U723, 1, MONTH($W$1))</f>
        <v>0</v>
      </c>
      <c r="X723" s="14" cm="1">
        <f t="array" ref="X723">SUMPRODUCT((J723:U723) *(($J$1:$U$1)&lt;=$X$1))</f>
        <v>0</v>
      </c>
      <c r="Y723">
        <f t="shared" si="99"/>
        <v>0</v>
      </c>
      <c r="Z723">
        <f t="shared" si="99"/>
        <v>0</v>
      </c>
      <c r="AA723">
        <f t="shared" si="100"/>
        <v>0</v>
      </c>
      <c r="AB723" s="8">
        <f t="shared" si="101"/>
        <v>0</v>
      </c>
      <c r="AC723">
        <f t="shared" si="102"/>
        <v>0</v>
      </c>
      <c r="AD723">
        <f t="shared" si="103"/>
        <v>0</v>
      </c>
      <c r="AE723">
        <f t="shared" si="104"/>
        <v>0</v>
      </c>
      <c r="AF723">
        <f t="shared" si="105"/>
        <v>0</v>
      </c>
      <c r="AG723">
        <f t="shared" si="106"/>
        <v>0</v>
      </c>
      <c r="AI723">
        <f t="shared" si="107"/>
        <v>0</v>
      </c>
    </row>
    <row r="724" spans="2:35" x14ac:dyDescent="0.25">
      <c r="B724" s="1">
        <v>30309</v>
      </c>
      <c r="C724" s="1" t="s">
        <v>943</v>
      </c>
      <c r="D724" s="1" t="s">
        <v>905</v>
      </c>
      <c r="E724" s="1">
        <v>0</v>
      </c>
      <c r="F724" s="1">
        <v>0</v>
      </c>
      <c r="G724" s="13">
        <v>0</v>
      </c>
      <c r="H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W724" s="14" cm="1">
        <f t="array" ref="W724">INDEX(J724:U724, 1, MONTH($W$1))</f>
        <v>0</v>
      </c>
      <c r="X724" s="14" cm="1">
        <f t="array" ref="X724">SUMPRODUCT((J724:U724) *(($J$1:$U$1)&lt;=$X$1))</f>
        <v>0</v>
      </c>
      <c r="Y724">
        <f t="shared" si="99"/>
        <v>0</v>
      </c>
      <c r="Z724">
        <f t="shared" si="99"/>
        <v>0</v>
      </c>
      <c r="AA724">
        <f t="shared" si="100"/>
        <v>0</v>
      </c>
      <c r="AB724" s="8">
        <f t="shared" si="101"/>
        <v>0</v>
      </c>
      <c r="AC724">
        <f t="shared" si="102"/>
        <v>0</v>
      </c>
      <c r="AD724">
        <f t="shared" si="103"/>
        <v>0</v>
      </c>
      <c r="AE724">
        <f t="shared" si="104"/>
        <v>0</v>
      </c>
      <c r="AF724">
        <f t="shared" si="105"/>
        <v>0</v>
      </c>
      <c r="AG724">
        <f t="shared" si="106"/>
        <v>0</v>
      </c>
      <c r="AI724">
        <f t="shared" si="107"/>
        <v>0</v>
      </c>
    </row>
    <row r="725" spans="2:35" x14ac:dyDescent="0.25">
      <c r="B725" s="1">
        <v>30604</v>
      </c>
      <c r="C725" s="1" t="s">
        <v>944</v>
      </c>
      <c r="D725" s="1" t="s">
        <v>905</v>
      </c>
      <c r="E725" s="1">
        <v>0</v>
      </c>
      <c r="F725" s="1">
        <v>0</v>
      </c>
      <c r="G725" s="13">
        <v>0</v>
      </c>
      <c r="H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7.82</v>
      </c>
      <c r="P725" s="1">
        <v>0</v>
      </c>
      <c r="Q725" s="1">
        <v>18.54</v>
      </c>
      <c r="R725" s="1">
        <v>0</v>
      </c>
      <c r="S725" s="1">
        <v>0</v>
      </c>
      <c r="T725" s="1">
        <v>0</v>
      </c>
      <c r="U725" s="1">
        <v>10.050000000000001</v>
      </c>
      <c r="W725" s="14" cm="1">
        <f t="array" ref="W725">INDEX(J725:U725, 1, MONTH($W$1))</f>
        <v>10.050000000000001</v>
      </c>
      <c r="X725" s="14" cm="1">
        <f t="array" ref="X725">SUMPRODUCT((J725:U725) *(($J$1:$U$1)&lt;=$X$1))</f>
        <v>36.409999999999997</v>
      </c>
      <c r="Y725">
        <f t="shared" si="99"/>
        <v>1</v>
      </c>
      <c r="Z725">
        <f t="shared" si="99"/>
        <v>1</v>
      </c>
      <c r="AA725">
        <f t="shared" si="100"/>
        <v>0</v>
      </c>
      <c r="AB725" s="8">
        <f t="shared" si="101"/>
        <v>0</v>
      </c>
      <c r="AC725">
        <f t="shared" si="102"/>
        <v>0</v>
      </c>
      <c r="AD725">
        <f t="shared" si="103"/>
        <v>0</v>
      </c>
      <c r="AE725">
        <f t="shared" si="104"/>
        <v>0</v>
      </c>
      <c r="AF725">
        <f t="shared" si="105"/>
        <v>0</v>
      </c>
      <c r="AG725">
        <f t="shared" si="106"/>
        <v>0</v>
      </c>
      <c r="AI725">
        <f t="shared" si="107"/>
        <v>36.409999999999997</v>
      </c>
    </row>
    <row r="726" spans="2:35" x14ac:dyDescent="0.25">
      <c r="B726" s="1">
        <v>30606</v>
      </c>
      <c r="C726" s="1" t="s">
        <v>945</v>
      </c>
      <c r="D726" s="1" t="s">
        <v>905</v>
      </c>
      <c r="E726" s="1">
        <v>0</v>
      </c>
      <c r="F726" s="1">
        <v>0</v>
      </c>
      <c r="G726" s="13">
        <v>0</v>
      </c>
      <c r="H726" s="1">
        <v>0</v>
      </c>
      <c r="J726" s="1">
        <v>37.049999999999997</v>
      </c>
      <c r="K726" s="1">
        <v>45.32</v>
      </c>
      <c r="L726" s="1">
        <v>0</v>
      </c>
      <c r="M726" s="1">
        <v>0</v>
      </c>
      <c r="N726" s="1">
        <v>0</v>
      </c>
      <c r="O726" s="1">
        <v>0</v>
      </c>
      <c r="P726" s="1">
        <v>78.03</v>
      </c>
      <c r="Q726" s="1">
        <v>0</v>
      </c>
      <c r="R726" s="1">
        <v>0</v>
      </c>
      <c r="S726" s="1">
        <v>0</v>
      </c>
      <c r="T726" s="1">
        <v>0</v>
      </c>
      <c r="U726" s="1">
        <v>37.08</v>
      </c>
      <c r="W726" s="14" cm="1">
        <f t="array" ref="W726">INDEX(J726:U726, 1, MONTH($W$1))</f>
        <v>37.08</v>
      </c>
      <c r="X726" s="14" cm="1">
        <f t="array" ref="X726">SUMPRODUCT((J726:U726) *(($J$1:$U$1)&lt;=$X$1))</f>
        <v>197.48000000000002</v>
      </c>
      <c r="Y726">
        <f t="shared" si="99"/>
        <v>1</v>
      </c>
      <c r="Z726">
        <f t="shared" si="99"/>
        <v>1</v>
      </c>
      <c r="AA726">
        <f t="shared" si="100"/>
        <v>0</v>
      </c>
      <c r="AB726" s="8">
        <f t="shared" si="101"/>
        <v>1</v>
      </c>
      <c r="AC726">
        <f t="shared" si="102"/>
        <v>197.48000000000002</v>
      </c>
      <c r="AD726">
        <f t="shared" si="103"/>
        <v>0</v>
      </c>
      <c r="AE726">
        <f t="shared" si="104"/>
        <v>0</v>
      </c>
      <c r="AF726">
        <f t="shared" si="105"/>
        <v>0</v>
      </c>
      <c r="AG726">
        <f t="shared" si="106"/>
        <v>0</v>
      </c>
      <c r="AI726">
        <f t="shared" si="107"/>
        <v>197.48000000000002</v>
      </c>
    </row>
    <row r="727" spans="2:35" x14ac:dyDescent="0.25">
      <c r="B727" s="1">
        <v>30618</v>
      </c>
      <c r="C727" s="1" t="s">
        <v>946</v>
      </c>
      <c r="D727" s="1" t="s">
        <v>905</v>
      </c>
      <c r="E727" s="1">
        <v>0</v>
      </c>
      <c r="F727" s="1">
        <v>0</v>
      </c>
      <c r="G727" s="13">
        <v>0</v>
      </c>
      <c r="H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W727" s="14" cm="1">
        <f t="array" ref="W727">INDEX(J727:U727, 1, MONTH($W$1))</f>
        <v>0</v>
      </c>
      <c r="X727" s="14" cm="1">
        <f t="array" ref="X727">SUMPRODUCT((J727:U727) *(($J$1:$U$1)&lt;=$X$1))</f>
        <v>0</v>
      </c>
      <c r="Y727">
        <f t="shared" si="99"/>
        <v>0</v>
      </c>
      <c r="Z727">
        <f t="shared" si="99"/>
        <v>0</v>
      </c>
      <c r="AA727">
        <f t="shared" si="100"/>
        <v>0</v>
      </c>
      <c r="AB727" s="8">
        <f t="shared" si="101"/>
        <v>0</v>
      </c>
      <c r="AC727">
        <f t="shared" si="102"/>
        <v>0</v>
      </c>
      <c r="AD727">
        <f t="shared" si="103"/>
        <v>0</v>
      </c>
      <c r="AE727">
        <f t="shared" si="104"/>
        <v>0</v>
      </c>
      <c r="AF727">
        <f t="shared" si="105"/>
        <v>0</v>
      </c>
      <c r="AG727">
        <f t="shared" si="106"/>
        <v>0</v>
      </c>
      <c r="AI727">
        <f t="shared" si="107"/>
        <v>0</v>
      </c>
    </row>
    <row r="728" spans="2:35" x14ac:dyDescent="0.25">
      <c r="B728" s="1">
        <v>30621</v>
      </c>
      <c r="C728" s="1" t="s">
        <v>947</v>
      </c>
      <c r="D728" s="1" t="s">
        <v>905</v>
      </c>
      <c r="E728" s="1">
        <v>0</v>
      </c>
      <c r="F728" s="1">
        <v>0</v>
      </c>
      <c r="G728" s="13">
        <v>0</v>
      </c>
      <c r="H728" s="1">
        <v>0</v>
      </c>
      <c r="J728" s="1">
        <v>30</v>
      </c>
      <c r="K728" s="1">
        <v>27.529999999999998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W728" s="14" cm="1">
        <f t="array" ref="W728">INDEX(J728:U728, 1, MONTH($W$1))</f>
        <v>0</v>
      </c>
      <c r="X728" s="14" cm="1">
        <f t="array" ref="X728">SUMPRODUCT((J728:U728) *(($J$1:$U$1)&lt;=$X$1))</f>
        <v>57.53</v>
      </c>
      <c r="Y728">
        <f t="shared" si="99"/>
        <v>0</v>
      </c>
      <c r="Z728">
        <f t="shared" si="99"/>
        <v>1</v>
      </c>
      <c r="AA728">
        <f t="shared" si="100"/>
        <v>0</v>
      </c>
      <c r="AB728" s="8">
        <f t="shared" si="101"/>
        <v>1</v>
      </c>
      <c r="AC728">
        <f t="shared" si="102"/>
        <v>57.53</v>
      </c>
      <c r="AD728">
        <f t="shared" si="103"/>
        <v>0</v>
      </c>
      <c r="AE728">
        <f t="shared" si="104"/>
        <v>0</v>
      </c>
      <c r="AF728">
        <f t="shared" si="105"/>
        <v>0</v>
      </c>
      <c r="AG728">
        <f t="shared" si="106"/>
        <v>0</v>
      </c>
      <c r="AI728">
        <f t="shared" si="107"/>
        <v>57.53</v>
      </c>
    </row>
    <row r="729" spans="2:35" x14ac:dyDescent="0.25">
      <c r="B729" s="1">
        <v>30631</v>
      </c>
      <c r="C729" s="1" t="s">
        <v>948</v>
      </c>
      <c r="D729" s="1" t="s">
        <v>905</v>
      </c>
      <c r="E729" s="1">
        <v>0</v>
      </c>
      <c r="F729" s="1">
        <v>0</v>
      </c>
      <c r="G729" s="13">
        <v>0</v>
      </c>
      <c r="H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91.210000000000008</v>
      </c>
      <c r="R729" s="1">
        <v>0</v>
      </c>
      <c r="S729" s="1">
        <v>49.31</v>
      </c>
      <c r="T729" s="1">
        <v>0</v>
      </c>
      <c r="U729" s="1">
        <v>102.11</v>
      </c>
      <c r="W729" s="14" cm="1">
        <f t="array" ref="W729">INDEX(J729:U729, 1, MONTH($W$1))</f>
        <v>102.11</v>
      </c>
      <c r="X729" s="14" cm="1">
        <f t="array" ref="X729">SUMPRODUCT((J729:U729) *(($J$1:$U$1)&lt;=$X$1))</f>
        <v>242.63</v>
      </c>
      <c r="Y729">
        <f t="shared" si="99"/>
        <v>1</v>
      </c>
      <c r="Z729">
        <f t="shared" si="99"/>
        <v>1</v>
      </c>
      <c r="AA729">
        <f t="shared" si="100"/>
        <v>0</v>
      </c>
      <c r="AB729" s="8">
        <f t="shared" si="101"/>
        <v>0</v>
      </c>
      <c r="AC729">
        <f t="shared" si="102"/>
        <v>0</v>
      </c>
      <c r="AD729">
        <f t="shared" si="103"/>
        <v>0</v>
      </c>
      <c r="AE729">
        <f t="shared" si="104"/>
        <v>0</v>
      </c>
      <c r="AF729">
        <f t="shared" si="105"/>
        <v>0</v>
      </c>
      <c r="AG729">
        <f t="shared" si="106"/>
        <v>0</v>
      </c>
      <c r="AI729">
        <f t="shared" si="107"/>
        <v>242.63</v>
      </c>
    </row>
    <row r="730" spans="2:35" x14ac:dyDescent="0.25">
      <c r="B730" s="1">
        <v>30634</v>
      </c>
      <c r="C730" s="1" t="s">
        <v>949</v>
      </c>
      <c r="D730" s="1" t="s">
        <v>905</v>
      </c>
      <c r="E730" s="1">
        <v>0</v>
      </c>
      <c r="F730" s="1">
        <v>0</v>
      </c>
      <c r="G730" s="13">
        <v>0</v>
      </c>
      <c r="H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15.08</v>
      </c>
      <c r="U730" s="1">
        <v>0</v>
      </c>
      <c r="W730" s="14" cm="1">
        <f t="array" ref="W730">INDEX(J730:U730, 1, MONTH($W$1))</f>
        <v>0</v>
      </c>
      <c r="X730" s="14" cm="1">
        <f t="array" ref="X730">SUMPRODUCT((J730:U730) *(($J$1:$U$1)&lt;=$X$1))</f>
        <v>15.08</v>
      </c>
      <c r="Y730">
        <f t="shared" si="99"/>
        <v>0</v>
      </c>
      <c r="Z730">
        <f t="shared" si="99"/>
        <v>1</v>
      </c>
      <c r="AA730">
        <f t="shared" si="100"/>
        <v>0</v>
      </c>
      <c r="AB730" s="8">
        <f t="shared" si="101"/>
        <v>0</v>
      </c>
      <c r="AC730">
        <f t="shared" si="102"/>
        <v>0</v>
      </c>
      <c r="AD730">
        <f t="shared" si="103"/>
        <v>0</v>
      </c>
      <c r="AE730">
        <f t="shared" si="104"/>
        <v>0</v>
      </c>
      <c r="AF730">
        <f t="shared" si="105"/>
        <v>0</v>
      </c>
      <c r="AG730">
        <f t="shared" si="106"/>
        <v>0</v>
      </c>
      <c r="AI730">
        <f t="shared" si="107"/>
        <v>15.08</v>
      </c>
    </row>
    <row r="731" spans="2:35" x14ac:dyDescent="0.25">
      <c r="B731" s="1">
        <v>30652</v>
      </c>
      <c r="C731" s="1" t="s">
        <v>950</v>
      </c>
      <c r="D731" s="1" t="s">
        <v>905</v>
      </c>
      <c r="E731" s="1">
        <v>0</v>
      </c>
      <c r="F731" s="1">
        <v>0</v>
      </c>
      <c r="G731" s="13">
        <v>0</v>
      </c>
      <c r="H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54.540000000000006</v>
      </c>
      <c r="O731" s="1">
        <v>0</v>
      </c>
      <c r="P731" s="1">
        <v>0</v>
      </c>
      <c r="Q731" s="1">
        <v>0</v>
      </c>
      <c r="R731" s="1">
        <v>58.319999999999993</v>
      </c>
      <c r="S731" s="1">
        <v>14.79</v>
      </c>
      <c r="T731" s="1">
        <v>89.48</v>
      </c>
      <c r="U731" s="1">
        <v>106.85</v>
      </c>
      <c r="W731" s="14" cm="1">
        <f t="array" ref="W731">INDEX(J731:U731, 1, MONTH($W$1))</f>
        <v>106.85</v>
      </c>
      <c r="X731" s="14" cm="1">
        <f t="array" ref="X731">SUMPRODUCT((J731:U731) *(($J$1:$U$1)&lt;=$X$1))</f>
        <v>323.98</v>
      </c>
      <c r="Y731">
        <f t="shared" si="99"/>
        <v>1</v>
      </c>
      <c r="Z731">
        <f t="shared" si="99"/>
        <v>1</v>
      </c>
      <c r="AA731">
        <f t="shared" si="100"/>
        <v>0</v>
      </c>
      <c r="AB731" s="8">
        <f t="shared" si="101"/>
        <v>0</v>
      </c>
      <c r="AC731">
        <f t="shared" si="102"/>
        <v>0</v>
      </c>
      <c r="AD731">
        <f t="shared" si="103"/>
        <v>0</v>
      </c>
      <c r="AE731">
        <f t="shared" si="104"/>
        <v>0</v>
      </c>
      <c r="AF731">
        <f t="shared" si="105"/>
        <v>0</v>
      </c>
      <c r="AG731">
        <f t="shared" si="106"/>
        <v>0</v>
      </c>
      <c r="AI731">
        <f t="shared" si="107"/>
        <v>323.98</v>
      </c>
    </row>
    <row r="732" spans="2:35" x14ac:dyDescent="0.25">
      <c r="B732" s="1">
        <v>30662</v>
      </c>
      <c r="C732" s="1" t="s">
        <v>951</v>
      </c>
      <c r="D732" s="1" t="s">
        <v>905</v>
      </c>
      <c r="E732" s="1">
        <v>0</v>
      </c>
      <c r="F732" s="1">
        <v>0</v>
      </c>
      <c r="G732" s="13">
        <v>0</v>
      </c>
      <c r="H732" s="1">
        <v>0</v>
      </c>
      <c r="J732" s="1">
        <v>0</v>
      </c>
      <c r="K732" s="1">
        <v>0</v>
      </c>
      <c r="L732" s="1">
        <v>0</v>
      </c>
      <c r="M732" s="1">
        <v>37.33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W732" s="14" cm="1">
        <f t="array" ref="W732">INDEX(J732:U732, 1, MONTH($W$1))</f>
        <v>0</v>
      </c>
      <c r="X732" s="14" cm="1">
        <f t="array" ref="X732">SUMPRODUCT((J732:U732) *(($J$1:$U$1)&lt;=$X$1))</f>
        <v>37.33</v>
      </c>
      <c r="Y732">
        <f t="shared" si="99"/>
        <v>0</v>
      </c>
      <c r="Z732">
        <f t="shared" si="99"/>
        <v>1</v>
      </c>
      <c r="AA732">
        <f t="shared" si="100"/>
        <v>0</v>
      </c>
      <c r="AB732" s="8">
        <f t="shared" si="101"/>
        <v>0</v>
      </c>
      <c r="AC732">
        <f t="shared" si="102"/>
        <v>0</v>
      </c>
      <c r="AD732">
        <f t="shared" si="103"/>
        <v>0</v>
      </c>
      <c r="AE732">
        <f t="shared" si="104"/>
        <v>0</v>
      </c>
      <c r="AF732">
        <f t="shared" si="105"/>
        <v>0</v>
      </c>
      <c r="AG732">
        <f t="shared" si="106"/>
        <v>0</v>
      </c>
      <c r="AI732">
        <f t="shared" si="107"/>
        <v>37.33</v>
      </c>
    </row>
    <row r="733" spans="2:35" x14ac:dyDescent="0.25">
      <c r="B733" s="1">
        <v>30664</v>
      </c>
      <c r="C733" s="1" t="s">
        <v>952</v>
      </c>
      <c r="D733" s="1" t="s">
        <v>905</v>
      </c>
      <c r="E733" s="1">
        <v>0</v>
      </c>
      <c r="F733" s="1">
        <v>0</v>
      </c>
      <c r="G733" s="13">
        <v>0</v>
      </c>
      <c r="H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W733" s="14" cm="1">
        <f t="array" ref="W733">INDEX(J733:U733, 1, MONTH($W$1))</f>
        <v>0</v>
      </c>
      <c r="X733" s="14" cm="1">
        <f t="array" ref="X733">SUMPRODUCT((J733:U733) *(($J$1:$U$1)&lt;=$X$1))</f>
        <v>0</v>
      </c>
      <c r="Y733">
        <f t="shared" si="99"/>
        <v>0</v>
      </c>
      <c r="Z733">
        <f t="shared" si="99"/>
        <v>0</v>
      </c>
      <c r="AA733">
        <f t="shared" si="100"/>
        <v>0</v>
      </c>
      <c r="AB733" s="8">
        <f t="shared" si="101"/>
        <v>0</v>
      </c>
      <c r="AC733">
        <f t="shared" si="102"/>
        <v>0</v>
      </c>
      <c r="AD733">
        <f t="shared" si="103"/>
        <v>0</v>
      </c>
      <c r="AE733">
        <f t="shared" si="104"/>
        <v>0</v>
      </c>
      <c r="AF733">
        <f t="shared" si="105"/>
        <v>0</v>
      </c>
      <c r="AG733">
        <f t="shared" si="106"/>
        <v>0</v>
      </c>
      <c r="AI733">
        <f t="shared" si="107"/>
        <v>0</v>
      </c>
    </row>
    <row r="734" spans="2:35" x14ac:dyDescent="0.25">
      <c r="B734" s="1">
        <v>30669</v>
      </c>
      <c r="C734" s="1" t="s">
        <v>953</v>
      </c>
      <c r="D734" s="1" t="s">
        <v>905</v>
      </c>
      <c r="E734" s="1">
        <v>0</v>
      </c>
      <c r="F734" s="1">
        <v>0</v>
      </c>
      <c r="G734" s="13">
        <v>0</v>
      </c>
      <c r="H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W734" s="14" cm="1">
        <f t="array" ref="W734">INDEX(J734:U734, 1, MONTH($W$1))</f>
        <v>0</v>
      </c>
      <c r="X734" s="14" cm="1">
        <f t="array" ref="X734">SUMPRODUCT((J734:U734) *(($J$1:$U$1)&lt;=$X$1))</f>
        <v>0</v>
      </c>
      <c r="Y734">
        <f t="shared" si="99"/>
        <v>0</v>
      </c>
      <c r="Z734">
        <f t="shared" si="99"/>
        <v>0</v>
      </c>
      <c r="AA734">
        <f t="shared" si="100"/>
        <v>0</v>
      </c>
      <c r="AB734" s="8">
        <f t="shared" si="101"/>
        <v>0</v>
      </c>
      <c r="AC734">
        <f t="shared" si="102"/>
        <v>0</v>
      </c>
      <c r="AD734">
        <f t="shared" si="103"/>
        <v>0</v>
      </c>
      <c r="AE734">
        <f t="shared" si="104"/>
        <v>0</v>
      </c>
      <c r="AF734">
        <f t="shared" si="105"/>
        <v>0</v>
      </c>
      <c r="AG734">
        <f t="shared" si="106"/>
        <v>0</v>
      </c>
      <c r="AI734">
        <f t="shared" si="107"/>
        <v>0</v>
      </c>
    </row>
    <row r="735" spans="2:35" x14ac:dyDescent="0.25">
      <c r="B735" s="1">
        <v>30670</v>
      </c>
      <c r="C735" s="1" t="s">
        <v>954</v>
      </c>
      <c r="D735" s="1" t="s">
        <v>905</v>
      </c>
      <c r="E735" s="1">
        <v>0</v>
      </c>
      <c r="F735" s="1">
        <v>0</v>
      </c>
      <c r="G735" s="13">
        <v>0</v>
      </c>
      <c r="H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41.96</v>
      </c>
      <c r="T735" s="1">
        <v>-41.96</v>
      </c>
      <c r="U735" s="1">
        <v>0</v>
      </c>
      <c r="W735" s="14" cm="1">
        <f t="array" ref="W735">INDEX(J735:U735, 1, MONTH($W$1))</f>
        <v>0</v>
      </c>
      <c r="X735" s="14" cm="1">
        <f t="array" ref="X735">SUMPRODUCT((J735:U735) *(($J$1:$U$1)&lt;=$X$1))</f>
        <v>0</v>
      </c>
      <c r="Y735">
        <f t="shared" si="99"/>
        <v>0</v>
      </c>
      <c r="Z735">
        <f t="shared" si="99"/>
        <v>0</v>
      </c>
      <c r="AA735">
        <f t="shared" si="100"/>
        <v>0</v>
      </c>
      <c r="AB735" s="8">
        <f t="shared" si="101"/>
        <v>0</v>
      </c>
      <c r="AC735">
        <f t="shared" si="102"/>
        <v>0</v>
      </c>
      <c r="AD735">
        <f t="shared" si="103"/>
        <v>0</v>
      </c>
      <c r="AE735">
        <f t="shared" si="104"/>
        <v>0</v>
      </c>
      <c r="AF735">
        <f t="shared" si="105"/>
        <v>0</v>
      </c>
      <c r="AG735">
        <f t="shared" si="106"/>
        <v>0</v>
      </c>
      <c r="AI735">
        <f t="shared" si="107"/>
        <v>0</v>
      </c>
    </row>
    <row r="736" spans="2:35" x14ac:dyDescent="0.25">
      <c r="B736" s="1">
        <v>30676</v>
      </c>
      <c r="C736" s="1" t="s">
        <v>330</v>
      </c>
      <c r="D736" s="1" t="s">
        <v>23</v>
      </c>
      <c r="E736" s="1" t="s">
        <v>21</v>
      </c>
      <c r="F736" s="1" t="s">
        <v>21</v>
      </c>
      <c r="G736" s="13">
        <v>0</v>
      </c>
      <c r="H736" s="1">
        <v>2020</v>
      </c>
      <c r="J736" s="1">
        <v>1013.0800000000002</v>
      </c>
      <c r="K736" s="1">
        <v>1506.8600000000004</v>
      </c>
      <c r="L736" s="1">
        <v>1224.33</v>
      </c>
      <c r="M736" s="1">
        <v>541.5</v>
      </c>
      <c r="N736" s="1">
        <v>2493.6899999999996</v>
      </c>
      <c r="O736" s="1">
        <v>2315.0899999999992</v>
      </c>
      <c r="P736" s="1">
        <v>1023.2</v>
      </c>
      <c r="Q736" s="1">
        <v>2058.7199999999998</v>
      </c>
      <c r="R736" s="1">
        <v>2953.24</v>
      </c>
      <c r="S736" s="1">
        <v>2287.1399999999994</v>
      </c>
      <c r="T736" s="1">
        <v>2384.4299999999998</v>
      </c>
      <c r="U736" s="1">
        <v>611.24</v>
      </c>
      <c r="W736" s="14" cm="1">
        <f t="array" ref="W736">INDEX(J736:U736, 1, MONTH($W$1))</f>
        <v>611.24</v>
      </c>
      <c r="X736" s="14" cm="1">
        <f t="array" ref="X736">SUMPRODUCT((J736:U736) *(($J$1:$U$1)&lt;=$X$1))</f>
        <v>20412.52</v>
      </c>
      <c r="Y736">
        <f t="shared" si="99"/>
        <v>1</v>
      </c>
      <c r="Z736">
        <f t="shared" si="99"/>
        <v>1</v>
      </c>
      <c r="AA736">
        <f t="shared" si="100"/>
        <v>0</v>
      </c>
      <c r="AB736" s="8">
        <f t="shared" si="101"/>
        <v>1</v>
      </c>
      <c r="AC736">
        <f t="shared" si="102"/>
        <v>20412.52</v>
      </c>
      <c r="AD736">
        <f t="shared" si="103"/>
        <v>0</v>
      </c>
      <c r="AE736">
        <f t="shared" si="104"/>
        <v>0</v>
      </c>
      <c r="AF736">
        <f t="shared" si="105"/>
        <v>0</v>
      </c>
      <c r="AG736">
        <f t="shared" si="106"/>
        <v>0</v>
      </c>
      <c r="AI736">
        <f t="shared" si="107"/>
        <v>20412.52</v>
      </c>
    </row>
    <row r="737" spans="2:35" x14ac:dyDescent="0.25">
      <c r="B737" s="1">
        <v>30678</v>
      </c>
      <c r="C737" s="1" t="s">
        <v>331</v>
      </c>
      <c r="D737" s="1" t="s">
        <v>23</v>
      </c>
      <c r="E737" s="1" t="s">
        <v>21</v>
      </c>
      <c r="F737" s="1" t="s">
        <v>21</v>
      </c>
      <c r="G737" s="13">
        <v>44348</v>
      </c>
      <c r="H737" s="1">
        <v>2021</v>
      </c>
      <c r="J737" s="1">
        <v>3562.4400000000005</v>
      </c>
      <c r="K737" s="1">
        <v>1403.1899999999998</v>
      </c>
      <c r="L737" s="1">
        <v>2141.85</v>
      </c>
      <c r="M737" s="1">
        <v>2186.6999999999994</v>
      </c>
      <c r="N737" s="1">
        <v>4253.409999999998</v>
      </c>
      <c r="O737" s="1">
        <v>1433.94</v>
      </c>
      <c r="P737" s="1">
        <v>1033.0900000000001</v>
      </c>
      <c r="Q737" s="1">
        <v>1942.1699999999998</v>
      </c>
      <c r="R737" s="1">
        <v>3284.5099999999998</v>
      </c>
      <c r="S737" s="1">
        <v>2007.8899999999999</v>
      </c>
      <c r="T737" s="1">
        <v>1764.82</v>
      </c>
      <c r="U737" s="1">
        <v>644.49</v>
      </c>
      <c r="W737" s="14" cm="1">
        <f t="array" ref="W737">INDEX(J737:U737, 1, MONTH($W$1))</f>
        <v>644.49</v>
      </c>
      <c r="X737" s="14" cm="1">
        <f t="array" ref="X737">SUMPRODUCT((J737:U737) *(($J$1:$U$1)&lt;=$X$1))</f>
        <v>25658.499999999996</v>
      </c>
      <c r="Y737">
        <f t="shared" si="99"/>
        <v>1</v>
      </c>
      <c r="Z737">
        <f t="shared" si="99"/>
        <v>1</v>
      </c>
      <c r="AA737">
        <f t="shared" si="100"/>
        <v>0</v>
      </c>
      <c r="AB737" s="8">
        <f t="shared" si="101"/>
        <v>1</v>
      </c>
      <c r="AC737">
        <f t="shared" si="102"/>
        <v>25658.499999999996</v>
      </c>
      <c r="AD737">
        <f t="shared" si="103"/>
        <v>0</v>
      </c>
      <c r="AE737">
        <f t="shared" si="104"/>
        <v>0</v>
      </c>
      <c r="AF737">
        <f t="shared" si="105"/>
        <v>0</v>
      </c>
      <c r="AG737">
        <f t="shared" si="106"/>
        <v>0</v>
      </c>
      <c r="AI737">
        <f t="shared" si="107"/>
        <v>25658.499999999996</v>
      </c>
    </row>
    <row r="738" spans="2:35" x14ac:dyDescent="0.25">
      <c r="B738" s="1">
        <v>30680</v>
      </c>
      <c r="C738" s="1" t="s">
        <v>955</v>
      </c>
      <c r="D738" s="1" t="s">
        <v>905</v>
      </c>
      <c r="E738" s="1">
        <v>0</v>
      </c>
      <c r="F738" s="1">
        <v>0</v>
      </c>
      <c r="G738" s="13">
        <v>0</v>
      </c>
      <c r="H738" s="1">
        <v>0</v>
      </c>
      <c r="J738" s="1">
        <v>142.66</v>
      </c>
      <c r="K738" s="1">
        <v>64.460000000000008</v>
      </c>
      <c r="L738" s="1">
        <v>461.81999999999994</v>
      </c>
      <c r="M738" s="1">
        <v>1056.4299999999998</v>
      </c>
      <c r="N738" s="1">
        <v>4051.71</v>
      </c>
      <c r="O738" s="1">
        <v>3.91</v>
      </c>
      <c r="P738" s="1">
        <v>158.62</v>
      </c>
      <c r="Q738" s="1">
        <v>349.64</v>
      </c>
      <c r="R738" s="1">
        <v>150.88999999999999</v>
      </c>
      <c r="S738" s="1">
        <v>26.910000000000004</v>
      </c>
      <c r="T738" s="1">
        <v>47.9</v>
      </c>
      <c r="U738" s="1">
        <v>2.5</v>
      </c>
      <c r="W738" s="14" cm="1">
        <f t="array" ref="W738">INDEX(J738:U738, 1, MONTH($W$1))</f>
        <v>2.5</v>
      </c>
      <c r="X738" s="14" cm="1">
        <f t="array" ref="X738">SUMPRODUCT((J738:U738) *(($J$1:$U$1)&lt;=$X$1))</f>
        <v>6517.45</v>
      </c>
      <c r="Y738">
        <f t="shared" si="99"/>
        <v>1</v>
      </c>
      <c r="Z738">
        <f t="shared" si="99"/>
        <v>1</v>
      </c>
      <c r="AA738">
        <f t="shared" si="100"/>
        <v>0</v>
      </c>
      <c r="AB738" s="8">
        <f t="shared" si="101"/>
        <v>1</v>
      </c>
      <c r="AC738">
        <f t="shared" si="102"/>
        <v>6517.45</v>
      </c>
      <c r="AD738">
        <f t="shared" si="103"/>
        <v>0</v>
      </c>
      <c r="AE738">
        <f t="shared" si="104"/>
        <v>0</v>
      </c>
      <c r="AF738">
        <f t="shared" si="105"/>
        <v>0</v>
      </c>
      <c r="AG738">
        <f t="shared" si="106"/>
        <v>0</v>
      </c>
      <c r="AI738">
        <f t="shared" si="107"/>
        <v>6517.45</v>
      </c>
    </row>
    <row r="739" spans="2:35" x14ac:dyDescent="0.25">
      <c r="B739" s="1">
        <v>30681</v>
      </c>
      <c r="C739" s="1" t="s">
        <v>956</v>
      </c>
      <c r="D739" s="1" t="s">
        <v>905</v>
      </c>
      <c r="E739" s="1">
        <v>0</v>
      </c>
      <c r="F739" s="1">
        <v>0</v>
      </c>
      <c r="G739" s="13">
        <v>0</v>
      </c>
      <c r="H739" s="1">
        <v>0</v>
      </c>
      <c r="J739" s="1">
        <v>128.53999999999996</v>
      </c>
      <c r="K739" s="1">
        <v>0</v>
      </c>
      <c r="L739" s="1">
        <v>0</v>
      </c>
      <c r="M739" s="1">
        <v>160.79999999999998</v>
      </c>
      <c r="N739" s="1">
        <v>145.22</v>
      </c>
      <c r="O739" s="1">
        <v>498.07000000000005</v>
      </c>
      <c r="P739" s="1">
        <v>103.84</v>
      </c>
      <c r="Q739" s="1">
        <v>0</v>
      </c>
      <c r="R739" s="1">
        <v>57.599999999999994</v>
      </c>
      <c r="S739" s="1">
        <v>0</v>
      </c>
      <c r="T739" s="1">
        <v>0</v>
      </c>
      <c r="U739" s="1">
        <v>363.7</v>
      </c>
      <c r="W739" s="14" cm="1">
        <f t="array" ref="W739">INDEX(J739:U739, 1, MONTH($W$1))</f>
        <v>363.7</v>
      </c>
      <c r="X739" s="14" cm="1">
        <f t="array" ref="X739">SUMPRODUCT((J739:U739) *(($J$1:$U$1)&lt;=$X$1))</f>
        <v>1457.77</v>
      </c>
      <c r="Y739">
        <f t="shared" si="99"/>
        <v>1</v>
      </c>
      <c r="Z739">
        <f t="shared" si="99"/>
        <v>1</v>
      </c>
      <c r="AA739">
        <f t="shared" si="100"/>
        <v>0</v>
      </c>
      <c r="AB739" s="8">
        <f t="shared" si="101"/>
        <v>1</v>
      </c>
      <c r="AC739">
        <f t="shared" si="102"/>
        <v>1457.77</v>
      </c>
      <c r="AD739">
        <f t="shared" si="103"/>
        <v>0</v>
      </c>
      <c r="AE739">
        <f t="shared" si="104"/>
        <v>0</v>
      </c>
      <c r="AF739">
        <f t="shared" si="105"/>
        <v>0</v>
      </c>
      <c r="AG739">
        <f t="shared" si="106"/>
        <v>0</v>
      </c>
      <c r="AI739">
        <f t="shared" si="107"/>
        <v>1457.77</v>
      </c>
    </row>
    <row r="740" spans="2:35" x14ac:dyDescent="0.25">
      <c r="B740" s="1">
        <v>30682</v>
      </c>
      <c r="C740" s="1" t="s">
        <v>957</v>
      </c>
      <c r="D740" s="1" t="s">
        <v>905</v>
      </c>
      <c r="E740" s="1">
        <v>0</v>
      </c>
      <c r="F740" s="1">
        <v>0</v>
      </c>
      <c r="G740" s="13">
        <v>0</v>
      </c>
      <c r="H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W740" s="14" cm="1">
        <f t="array" ref="W740">INDEX(J740:U740, 1, MONTH($W$1))</f>
        <v>0</v>
      </c>
      <c r="X740" s="14" cm="1">
        <f t="array" ref="X740">SUMPRODUCT((J740:U740) *(($J$1:$U$1)&lt;=$X$1))</f>
        <v>0</v>
      </c>
      <c r="Y740">
        <f t="shared" si="99"/>
        <v>0</v>
      </c>
      <c r="Z740">
        <f t="shared" si="99"/>
        <v>0</v>
      </c>
      <c r="AA740">
        <f t="shared" si="100"/>
        <v>0</v>
      </c>
      <c r="AB740" s="8">
        <f t="shared" si="101"/>
        <v>0</v>
      </c>
      <c r="AC740">
        <f t="shared" si="102"/>
        <v>0</v>
      </c>
      <c r="AD740">
        <f t="shared" si="103"/>
        <v>0</v>
      </c>
      <c r="AE740">
        <f t="shared" si="104"/>
        <v>0</v>
      </c>
      <c r="AF740">
        <f t="shared" si="105"/>
        <v>0</v>
      </c>
      <c r="AG740">
        <f t="shared" si="106"/>
        <v>0</v>
      </c>
      <c r="AI740">
        <f t="shared" si="107"/>
        <v>0</v>
      </c>
    </row>
    <row r="741" spans="2:35" x14ac:dyDescent="0.25">
      <c r="B741" s="1">
        <v>30684</v>
      </c>
      <c r="C741" s="1" t="s">
        <v>958</v>
      </c>
      <c r="D741" s="1" t="s">
        <v>905</v>
      </c>
      <c r="E741" s="1">
        <v>0</v>
      </c>
      <c r="F741" s="1">
        <v>0</v>
      </c>
      <c r="G741" s="13">
        <v>0</v>
      </c>
      <c r="H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W741" s="14" cm="1">
        <f t="array" ref="W741">INDEX(J741:U741, 1, MONTH($W$1))</f>
        <v>0</v>
      </c>
      <c r="X741" s="14" cm="1">
        <f t="array" ref="X741">SUMPRODUCT((J741:U741) *(($J$1:$U$1)&lt;=$X$1))</f>
        <v>0</v>
      </c>
      <c r="Y741">
        <f t="shared" si="99"/>
        <v>0</v>
      </c>
      <c r="Z741">
        <f t="shared" si="99"/>
        <v>0</v>
      </c>
      <c r="AA741">
        <f t="shared" si="100"/>
        <v>0</v>
      </c>
      <c r="AB741" s="8">
        <f t="shared" si="101"/>
        <v>0</v>
      </c>
      <c r="AC741">
        <f t="shared" si="102"/>
        <v>0</v>
      </c>
      <c r="AD741">
        <f t="shared" si="103"/>
        <v>0</v>
      </c>
      <c r="AE741">
        <f t="shared" si="104"/>
        <v>0</v>
      </c>
      <c r="AF741">
        <f t="shared" si="105"/>
        <v>0</v>
      </c>
      <c r="AG741">
        <f t="shared" si="106"/>
        <v>0</v>
      </c>
      <c r="AI741">
        <f t="shared" si="107"/>
        <v>0</v>
      </c>
    </row>
    <row r="742" spans="2:35" x14ac:dyDescent="0.25">
      <c r="B742" s="1">
        <v>30686</v>
      </c>
      <c r="C742" s="1" t="s">
        <v>959</v>
      </c>
      <c r="D742" s="1" t="s">
        <v>905</v>
      </c>
      <c r="E742" s="1">
        <v>0</v>
      </c>
      <c r="F742" s="1">
        <v>0</v>
      </c>
      <c r="G742" s="13">
        <v>0</v>
      </c>
      <c r="H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W742" s="14" cm="1">
        <f t="array" ref="W742">INDEX(J742:U742, 1, MONTH($W$1))</f>
        <v>0</v>
      </c>
      <c r="X742" s="14" cm="1">
        <f t="array" ref="X742">SUMPRODUCT((J742:U742) *(($J$1:$U$1)&lt;=$X$1))</f>
        <v>0</v>
      </c>
      <c r="Y742">
        <f t="shared" si="99"/>
        <v>0</v>
      </c>
      <c r="Z742">
        <f t="shared" si="99"/>
        <v>0</v>
      </c>
      <c r="AA742">
        <f t="shared" si="100"/>
        <v>0</v>
      </c>
      <c r="AB742" s="8">
        <f t="shared" si="101"/>
        <v>0</v>
      </c>
      <c r="AC742">
        <f t="shared" si="102"/>
        <v>0</v>
      </c>
      <c r="AD742">
        <f t="shared" si="103"/>
        <v>0</v>
      </c>
      <c r="AE742">
        <f t="shared" si="104"/>
        <v>0</v>
      </c>
      <c r="AF742">
        <f t="shared" si="105"/>
        <v>0</v>
      </c>
      <c r="AG742">
        <f t="shared" si="106"/>
        <v>0</v>
      </c>
      <c r="AI742">
        <f t="shared" si="107"/>
        <v>0</v>
      </c>
    </row>
    <row r="743" spans="2:35" x14ac:dyDescent="0.25">
      <c r="B743" s="1">
        <v>30692</v>
      </c>
      <c r="C743" s="1" t="s">
        <v>960</v>
      </c>
      <c r="D743" s="1" t="s">
        <v>905</v>
      </c>
      <c r="E743" s="1">
        <v>0</v>
      </c>
      <c r="F743" s="1">
        <v>0</v>
      </c>
      <c r="G743" s="13">
        <v>0</v>
      </c>
      <c r="H743" s="1">
        <v>0</v>
      </c>
      <c r="J743" s="1">
        <v>4.12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16.82</v>
      </c>
      <c r="W743" s="14" cm="1">
        <f t="array" ref="W743">INDEX(J743:U743, 1, MONTH($W$1))</f>
        <v>16.82</v>
      </c>
      <c r="X743" s="14" cm="1">
        <f t="array" ref="X743">SUMPRODUCT((J743:U743) *(($J$1:$U$1)&lt;=$X$1))</f>
        <v>20.94</v>
      </c>
      <c r="Y743">
        <f t="shared" si="99"/>
        <v>1</v>
      </c>
      <c r="Z743">
        <f t="shared" si="99"/>
        <v>1</v>
      </c>
      <c r="AA743">
        <f t="shared" si="100"/>
        <v>0</v>
      </c>
      <c r="AB743" s="8">
        <f t="shared" si="101"/>
        <v>1</v>
      </c>
      <c r="AC743">
        <f t="shared" si="102"/>
        <v>20.94</v>
      </c>
      <c r="AD743">
        <f t="shared" si="103"/>
        <v>0</v>
      </c>
      <c r="AE743">
        <f t="shared" si="104"/>
        <v>0</v>
      </c>
      <c r="AF743">
        <f t="shared" si="105"/>
        <v>0</v>
      </c>
      <c r="AG743">
        <f t="shared" si="106"/>
        <v>0</v>
      </c>
      <c r="AI743">
        <f t="shared" si="107"/>
        <v>20.94</v>
      </c>
    </row>
    <row r="744" spans="2:35" x14ac:dyDescent="0.25">
      <c r="B744" s="1">
        <v>30697</v>
      </c>
      <c r="C744" s="1" t="s">
        <v>961</v>
      </c>
      <c r="D744" s="1" t="s">
        <v>905</v>
      </c>
      <c r="E744" s="1">
        <v>0</v>
      </c>
      <c r="F744" s="1">
        <v>0</v>
      </c>
      <c r="G744" s="13">
        <v>0</v>
      </c>
      <c r="H744" s="1">
        <v>0</v>
      </c>
      <c r="J744" s="1">
        <v>69.040000000000006</v>
      </c>
      <c r="K744" s="1">
        <v>-7.1999999999999993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25.64</v>
      </c>
      <c r="R744" s="1">
        <v>0</v>
      </c>
      <c r="S744" s="1">
        <v>0</v>
      </c>
      <c r="T744" s="1">
        <v>0</v>
      </c>
      <c r="U744" s="1">
        <v>0</v>
      </c>
      <c r="W744" s="14" cm="1">
        <f t="array" ref="W744">INDEX(J744:U744, 1, MONTH($W$1))</f>
        <v>0</v>
      </c>
      <c r="X744" s="14" cm="1">
        <f t="array" ref="X744">SUMPRODUCT((J744:U744) *(($J$1:$U$1)&lt;=$X$1))</f>
        <v>87.48</v>
      </c>
      <c r="Y744">
        <f t="shared" si="99"/>
        <v>0</v>
      </c>
      <c r="Z744">
        <f t="shared" si="99"/>
        <v>1</v>
      </c>
      <c r="AA744">
        <f t="shared" si="100"/>
        <v>0</v>
      </c>
      <c r="AB744" s="8">
        <f t="shared" si="101"/>
        <v>1</v>
      </c>
      <c r="AC744">
        <f t="shared" si="102"/>
        <v>87.48</v>
      </c>
      <c r="AD744">
        <f t="shared" si="103"/>
        <v>0</v>
      </c>
      <c r="AE744">
        <f t="shared" si="104"/>
        <v>0</v>
      </c>
      <c r="AF744">
        <f t="shared" si="105"/>
        <v>0</v>
      </c>
      <c r="AG744">
        <f t="shared" si="106"/>
        <v>0</v>
      </c>
      <c r="AI744">
        <f t="shared" si="107"/>
        <v>87.48</v>
      </c>
    </row>
    <row r="745" spans="2:35" x14ac:dyDescent="0.25">
      <c r="B745" s="1">
        <v>30698</v>
      </c>
      <c r="C745" s="1" t="s">
        <v>962</v>
      </c>
      <c r="D745" s="1" t="s">
        <v>905</v>
      </c>
      <c r="E745" s="1">
        <v>0</v>
      </c>
      <c r="F745" s="1">
        <v>0</v>
      </c>
      <c r="G745" s="13">
        <v>0</v>
      </c>
      <c r="H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181.4</v>
      </c>
      <c r="T745" s="1">
        <v>0</v>
      </c>
      <c r="U745" s="1">
        <v>0</v>
      </c>
      <c r="W745" s="14" cm="1">
        <f t="array" ref="W745">INDEX(J745:U745, 1, MONTH($W$1))</f>
        <v>0</v>
      </c>
      <c r="X745" s="14" cm="1">
        <f t="array" ref="X745">SUMPRODUCT((J745:U745) *(($J$1:$U$1)&lt;=$X$1))</f>
        <v>181.4</v>
      </c>
      <c r="Y745">
        <f t="shared" si="99"/>
        <v>0</v>
      </c>
      <c r="Z745">
        <f t="shared" si="99"/>
        <v>1</v>
      </c>
      <c r="AA745">
        <f t="shared" si="100"/>
        <v>0</v>
      </c>
      <c r="AB745" s="8">
        <f t="shared" si="101"/>
        <v>0</v>
      </c>
      <c r="AC745">
        <f t="shared" si="102"/>
        <v>0</v>
      </c>
      <c r="AD745">
        <f t="shared" si="103"/>
        <v>0</v>
      </c>
      <c r="AE745">
        <f t="shared" si="104"/>
        <v>0</v>
      </c>
      <c r="AF745">
        <f t="shared" si="105"/>
        <v>0</v>
      </c>
      <c r="AG745">
        <f t="shared" si="106"/>
        <v>0</v>
      </c>
      <c r="AI745">
        <f t="shared" si="107"/>
        <v>181.4</v>
      </c>
    </row>
    <row r="746" spans="2:35" x14ac:dyDescent="0.25">
      <c r="B746" s="1">
        <v>30705</v>
      </c>
      <c r="C746" s="1" t="s">
        <v>963</v>
      </c>
      <c r="D746" s="1" t="s">
        <v>905</v>
      </c>
      <c r="E746" s="1">
        <v>0</v>
      </c>
      <c r="F746" s="1">
        <v>0</v>
      </c>
      <c r="G746" s="13">
        <v>0</v>
      </c>
      <c r="H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45.32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W746" s="14" cm="1">
        <f t="array" ref="W746">INDEX(J746:U746, 1, MONTH($W$1))</f>
        <v>0</v>
      </c>
      <c r="X746" s="14" cm="1">
        <f t="array" ref="X746">SUMPRODUCT((J746:U746) *(($J$1:$U$1)&lt;=$X$1))</f>
        <v>45.32</v>
      </c>
      <c r="Y746">
        <f t="shared" si="99"/>
        <v>0</v>
      </c>
      <c r="Z746">
        <f t="shared" si="99"/>
        <v>1</v>
      </c>
      <c r="AA746">
        <f t="shared" si="100"/>
        <v>0</v>
      </c>
      <c r="AB746" s="8">
        <f t="shared" si="101"/>
        <v>0</v>
      </c>
      <c r="AC746">
        <f t="shared" si="102"/>
        <v>0</v>
      </c>
      <c r="AD746">
        <f t="shared" si="103"/>
        <v>0</v>
      </c>
      <c r="AE746">
        <f t="shared" si="104"/>
        <v>0</v>
      </c>
      <c r="AF746">
        <f t="shared" si="105"/>
        <v>0</v>
      </c>
      <c r="AG746">
        <f t="shared" si="106"/>
        <v>0</v>
      </c>
      <c r="AI746">
        <f t="shared" si="107"/>
        <v>45.32</v>
      </c>
    </row>
    <row r="747" spans="2:35" x14ac:dyDescent="0.25">
      <c r="B747" s="1">
        <v>30707</v>
      </c>
      <c r="C747" s="1" t="s">
        <v>964</v>
      </c>
      <c r="D747" s="1" t="s">
        <v>905</v>
      </c>
      <c r="E747" s="1">
        <v>0</v>
      </c>
      <c r="F747" s="1">
        <v>0</v>
      </c>
      <c r="G747" s="13">
        <v>0</v>
      </c>
      <c r="H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W747" s="14" cm="1">
        <f t="array" ref="W747">INDEX(J747:U747, 1, MONTH($W$1))</f>
        <v>0</v>
      </c>
      <c r="X747" s="14" cm="1">
        <f t="array" ref="X747">SUMPRODUCT((J747:U747) *(($J$1:$U$1)&lt;=$X$1))</f>
        <v>0</v>
      </c>
      <c r="Y747">
        <f t="shared" si="99"/>
        <v>0</v>
      </c>
      <c r="Z747">
        <f t="shared" si="99"/>
        <v>0</v>
      </c>
      <c r="AA747">
        <f t="shared" si="100"/>
        <v>0</v>
      </c>
      <c r="AB747" s="8">
        <f t="shared" si="101"/>
        <v>0</v>
      </c>
      <c r="AC747">
        <f t="shared" si="102"/>
        <v>0</v>
      </c>
      <c r="AD747">
        <f t="shared" si="103"/>
        <v>0</v>
      </c>
      <c r="AE747">
        <f t="shared" si="104"/>
        <v>0</v>
      </c>
      <c r="AF747">
        <f t="shared" si="105"/>
        <v>0</v>
      </c>
      <c r="AG747">
        <f t="shared" si="106"/>
        <v>0</v>
      </c>
      <c r="AI747">
        <f t="shared" si="107"/>
        <v>0</v>
      </c>
    </row>
    <row r="748" spans="2:35" x14ac:dyDescent="0.25">
      <c r="B748" s="1">
        <v>30711</v>
      </c>
      <c r="C748" s="1" t="s">
        <v>965</v>
      </c>
      <c r="D748" s="1" t="s">
        <v>905</v>
      </c>
      <c r="E748" s="1">
        <v>0</v>
      </c>
      <c r="F748" s="1">
        <v>0</v>
      </c>
      <c r="G748" s="13">
        <v>0</v>
      </c>
      <c r="H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W748" s="14" cm="1">
        <f t="array" ref="W748">INDEX(J748:U748, 1, MONTH($W$1))</f>
        <v>0</v>
      </c>
      <c r="X748" s="14" cm="1">
        <f t="array" ref="X748">SUMPRODUCT((J748:U748) *(($J$1:$U$1)&lt;=$X$1))</f>
        <v>0</v>
      </c>
      <c r="Y748">
        <f t="shared" si="99"/>
        <v>0</v>
      </c>
      <c r="Z748">
        <f t="shared" si="99"/>
        <v>0</v>
      </c>
      <c r="AA748">
        <f t="shared" si="100"/>
        <v>0</v>
      </c>
      <c r="AB748" s="8">
        <f t="shared" si="101"/>
        <v>0</v>
      </c>
      <c r="AC748">
        <f t="shared" si="102"/>
        <v>0</v>
      </c>
      <c r="AD748">
        <f t="shared" si="103"/>
        <v>0</v>
      </c>
      <c r="AE748">
        <f t="shared" si="104"/>
        <v>0</v>
      </c>
      <c r="AF748">
        <f t="shared" si="105"/>
        <v>0</v>
      </c>
      <c r="AG748">
        <f t="shared" si="106"/>
        <v>0</v>
      </c>
      <c r="AI748">
        <f t="shared" si="107"/>
        <v>0</v>
      </c>
    </row>
    <row r="749" spans="2:35" x14ac:dyDescent="0.25">
      <c r="B749" s="1">
        <v>30712</v>
      </c>
      <c r="C749" s="1" t="s">
        <v>966</v>
      </c>
      <c r="D749" s="1" t="s">
        <v>905</v>
      </c>
      <c r="E749" s="1">
        <v>0</v>
      </c>
      <c r="F749" s="1">
        <v>0</v>
      </c>
      <c r="G749" s="13">
        <v>0</v>
      </c>
      <c r="H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44.870000000000005</v>
      </c>
      <c r="R749" s="1">
        <v>0</v>
      </c>
      <c r="S749" s="1">
        <v>0</v>
      </c>
      <c r="T749" s="1">
        <v>0</v>
      </c>
      <c r="U749" s="1">
        <v>0</v>
      </c>
      <c r="W749" s="14" cm="1">
        <f t="array" ref="W749">INDEX(J749:U749, 1, MONTH($W$1))</f>
        <v>0</v>
      </c>
      <c r="X749" s="14" cm="1">
        <f t="array" ref="X749">SUMPRODUCT((J749:U749) *(($J$1:$U$1)&lt;=$X$1))</f>
        <v>44.870000000000005</v>
      </c>
      <c r="Y749">
        <f t="shared" si="99"/>
        <v>0</v>
      </c>
      <c r="Z749">
        <f t="shared" si="99"/>
        <v>1</v>
      </c>
      <c r="AA749">
        <f t="shared" si="100"/>
        <v>0</v>
      </c>
      <c r="AB749" s="8">
        <f t="shared" si="101"/>
        <v>0</v>
      </c>
      <c r="AC749">
        <f t="shared" si="102"/>
        <v>0</v>
      </c>
      <c r="AD749">
        <f t="shared" si="103"/>
        <v>0</v>
      </c>
      <c r="AE749">
        <f t="shared" si="104"/>
        <v>0</v>
      </c>
      <c r="AF749">
        <f t="shared" si="105"/>
        <v>0</v>
      </c>
      <c r="AG749">
        <f t="shared" si="106"/>
        <v>0</v>
      </c>
      <c r="AI749">
        <f t="shared" si="107"/>
        <v>44.870000000000005</v>
      </c>
    </row>
    <row r="750" spans="2:35" x14ac:dyDescent="0.25">
      <c r="B750" s="1">
        <v>30714</v>
      </c>
      <c r="C750" s="1" t="s">
        <v>967</v>
      </c>
      <c r="D750" s="1" t="s">
        <v>905</v>
      </c>
      <c r="E750" s="1">
        <v>0</v>
      </c>
      <c r="F750" s="1">
        <v>0</v>
      </c>
      <c r="G750" s="13">
        <v>0</v>
      </c>
      <c r="H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W750" s="14" cm="1">
        <f t="array" ref="W750">INDEX(J750:U750, 1, MONTH($W$1))</f>
        <v>0</v>
      </c>
      <c r="X750" s="14" cm="1">
        <f t="array" ref="X750">SUMPRODUCT((J750:U750) *(($J$1:$U$1)&lt;=$X$1))</f>
        <v>0</v>
      </c>
      <c r="Y750">
        <f t="shared" si="99"/>
        <v>0</v>
      </c>
      <c r="Z750">
        <f t="shared" si="99"/>
        <v>0</v>
      </c>
      <c r="AA750">
        <f t="shared" si="100"/>
        <v>0</v>
      </c>
      <c r="AB750" s="8">
        <f t="shared" si="101"/>
        <v>0</v>
      </c>
      <c r="AC750">
        <f t="shared" si="102"/>
        <v>0</v>
      </c>
      <c r="AD750">
        <f t="shared" si="103"/>
        <v>0</v>
      </c>
      <c r="AE750">
        <f t="shared" si="104"/>
        <v>0</v>
      </c>
      <c r="AF750">
        <f t="shared" si="105"/>
        <v>0</v>
      </c>
      <c r="AG750">
        <f t="shared" si="106"/>
        <v>0</v>
      </c>
      <c r="AI750">
        <f t="shared" si="107"/>
        <v>0</v>
      </c>
    </row>
    <row r="751" spans="2:35" x14ac:dyDescent="0.25">
      <c r="B751" s="1">
        <v>30715</v>
      </c>
      <c r="C751" s="1" t="s">
        <v>968</v>
      </c>
      <c r="D751" s="1" t="s">
        <v>905</v>
      </c>
      <c r="E751" s="1">
        <v>0</v>
      </c>
      <c r="F751" s="1">
        <v>0</v>
      </c>
      <c r="G751" s="13">
        <v>0</v>
      </c>
      <c r="H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84.539999999999992</v>
      </c>
      <c r="Q751" s="1">
        <v>0</v>
      </c>
      <c r="R751" s="1">
        <v>0</v>
      </c>
      <c r="S751" s="1">
        <v>0</v>
      </c>
      <c r="T751" s="1">
        <v>0</v>
      </c>
      <c r="U751" s="1">
        <v>64.009999999999991</v>
      </c>
      <c r="W751" s="14" cm="1">
        <f t="array" ref="W751">INDEX(J751:U751, 1, MONTH($W$1))</f>
        <v>64.009999999999991</v>
      </c>
      <c r="X751" s="14" cm="1">
        <f t="array" ref="X751">SUMPRODUCT((J751:U751) *(($J$1:$U$1)&lt;=$X$1))</f>
        <v>148.54999999999998</v>
      </c>
      <c r="Y751">
        <f t="shared" si="99"/>
        <v>1</v>
      </c>
      <c r="Z751">
        <f t="shared" si="99"/>
        <v>1</v>
      </c>
      <c r="AA751">
        <f t="shared" si="100"/>
        <v>0</v>
      </c>
      <c r="AB751" s="8">
        <f t="shared" si="101"/>
        <v>0</v>
      </c>
      <c r="AC751">
        <f t="shared" si="102"/>
        <v>0</v>
      </c>
      <c r="AD751">
        <f t="shared" si="103"/>
        <v>0</v>
      </c>
      <c r="AE751">
        <f t="shared" si="104"/>
        <v>0</v>
      </c>
      <c r="AF751">
        <f t="shared" si="105"/>
        <v>0</v>
      </c>
      <c r="AG751">
        <f t="shared" si="106"/>
        <v>0</v>
      </c>
      <c r="AI751">
        <f t="shared" si="107"/>
        <v>148.54999999999998</v>
      </c>
    </row>
    <row r="752" spans="2:35" x14ac:dyDescent="0.25">
      <c r="B752" s="1">
        <v>30716</v>
      </c>
      <c r="C752" s="1" t="s">
        <v>969</v>
      </c>
      <c r="D752" s="1" t="s">
        <v>905</v>
      </c>
      <c r="E752" s="1">
        <v>0</v>
      </c>
      <c r="F752" s="1">
        <v>0</v>
      </c>
      <c r="G752" s="13">
        <v>0</v>
      </c>
      <c r="H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79.999999999999986</v>
      </c>
      <c r="U752" s="1">
        <v>33.700000000000003</v>
      </c>
      <c r="W752" s="14" cm="1">
        <f t="array" ref="W752">INDEX(J752:U752, 1, MONTH($W$1))</f>
        <v>33.700000000000003</v>
      </c>
      <c r="X752" s="14" cm="1">
        <f t="array" ref="X752">SUMPRODUCT((J752:U752) *(($J$1:$U$1)&lt;=$X$1))</f>
        <v>113.69999999999999</v>
      </c>
      <c r="Y752">
        <f t="shared" si="99"/>
        <v>1</v>
      </c>
      <c r="Z752">
        <f t="shared" si="99"/>
        <v>1</v>
      </c>
      <c r="AA752">
        <f t="shared" si="100"/>
        <v>0</v>
      </c>
      <c r="AB752" s="8">
        <f t="shared" si="101"/>
        <v>0</v>
      </c>
      <c r="AC752">
        <f t="shared" si="102"/>
        <v>0</v>
      </c>
      <c r="AD752">
        <f t="shared" si="103"/>
        <v>0</v>
      </c>
      <c r="AE752">
        <f t="shared" si="104"/>
        <v>0</v>
      </c>
      <c r="AF752">
        <f t="shared" si="105"/>
        <v>0</v>
      </c>
      <c r="AG752">
        <f t="shared" si="106"/>
        <v>0</v>
      </c>
      <c r="AI752">
        <f t="shared" si="107"/>
        <v>113.69999999999999</v>
      </c>
    </row>
    <row r="753" spans="2:35" x14ac:dyDescent="0.25">
      <c r="B753" s="1">
        <v>30717</v>
      </c>
      <c r="C753" s="1" t="s">
        <v>970</v>
      </c>
      <c r="D753" s="1" t="s">
        <v>905</v>
      </c>
      <c r="E753" s="1">
        <v>0</v>
      </c>
      <c r="F753" s="1">
        <v>0</v>
      </c>
      <c r="G753" s="13">
        <v>0</v>
      </c>
      <c r="H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37.58</v>
      </c>
      <c r="U753" s="1">
        <v>0</v>
      </c>
      <c r="W753" s="14" cm="1">
        <f t="array" ref="W753">INDEX(J753:U753, 1, MONTH($W$1))</f>
        <v>0</v>
      </c>
      <c r="X753" s="14" cm="1">
        <f t="array" ref="X753">SUMPRODUCT((J753:U753) *(($J$1:$U$1)&lt;=$X$1))</f>
        <v>37.58</v>
      </c>
      <c r="Y753">
        <f t="shared" si="99"/>
        <v>0</v>
      </c>
      <c r="Z753">
        <f t="shared" si="99"/>
        <v>1</v>
      </c>
      <c r="AA753">
        <f t="shared" si="100"/>
        <v>0</v>
      </c>
      <c r="AB753" s="8">
        <f t="shared" si="101"/>
        <v>0</v>
      </c>
      <c r="AC753">
        <f t="shared" si="102"/>
        <v>0</v>
      </c>
      <c r="AD753">
        <f t="shared" si="103"/>
        <v>0</v>
      </c>
      <c r="AE753">
        <f t="shared" si="104"/>
        <v>0</v>
      </c>
      <c r="AF753">
        <f t="shared" si="105"/>
        <v>0</v>
      </c>
      <c r="AG753">
        <f t="shared" si="106"/>
        <v>0</v>
      </c>
      <c r="AI753">
        <f t="shared" si="107"/>
        <v>37.58</v>
      </c>
    </row>
    <row r="754" spans="2:35" x14ac:dyDescent="0.25">
      <c r="B754" s="1">
        <v>30718</v>
      </c>
      <c r="C754" s="1" t="s">
        <v>971</v>
      </c>
      <c r="D754" s="1" t="s">
        <v>905</v>
      </c>
      <c r="E754" s="1">
        <v>0</v>
      </c>
      <c r="F754" s="1">
        <v>0</v>
      </c>
      <c r="G754" s="13">
        <v>0</v>
      </c>
      <c r="H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153.28</v>
      </c>
      <c r="U754" s="1">
        <v>0</v>
      </c>
      <c r="W754" s="14" cm="1">
        <f t="array" ref="W754">INDEX(J754:U754, 1, MONTH($W$1))</f>
        <v>0</v>
      </c>
      <c r="X754" s="14" cm="1">
        <f t="array" ref="X754">SUMPRODUCT((J754:U754) *(($J$1:$U$1)&lt;=$X$1))</f>
        <v>153.28</v>
      </c>
      <c r="Y754">
        <f t="shared" si="99"/>
        <v>0</v>
      </c>
      <c r="Z754">
        <f t="shared" si="99"/>
        <v>1</v>
      </c>
      <c r="AA754">
        <f t="shared" si="100"/>
        <v>0</v>
      </c>
      <c r="AB754" s="8">
        <f t="shared" si="101"/>
        <v>0</v>
      </c>
      <c r="AC754">
        <f t="shared" si="102"/>
        <v>0</v>
      </c>
      <c r="AD754">
        <f t="shared" si="103"/>
        <v>0</v>
      </c>
      <c r="AE754">
        <f t="shared" si="104"/>
        <v>0</v>
      </c>
      <c r="AF754">
        <f t="shared" si="105"/>
        <v>0</v>
      </c>
      <c r="AG754">
        <f t="shared" si="106"/>
        <v>0</v>
      </c>
      <c r="AI754">
        <f t="shared" si="107"/>
        <v>153.28</v>
      </c>
    </row>
    <row r="755" spans="2:35" x14ac:dyDescent="0.25">
      <c r="B755" s="1">
        <v>30719</v>
      </c>
      <c r="C755" s="1" t="s">
        <v>972</v>
      </c>
      <c r="D755" s="1" t="s">
        <v>905</v>
      </c>
      <c r="E755" s="1">
        <v>0</v>
      </c>
      <c r="F755" s="1">
        <v>0</v>
      </c>
      <c r="G755" s="13">
        <v>0</v>
      </c>
      <c r="H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W755" s="14" cm="1">
        <f t="array" ref="W755">INDEX(J755:U755, 1, MONTH($W$1))</f>
        <v>0</v>
      </c>
      <c r="X755" s="14" cm="1">
        <f t="array" ref="X755">SUMPRODUCT((J755:U755) *(($J$1:$U$1)&lt;=$X$1))</f>
        <v>0</v>
      </c>
      <c r="Y755">
        <f t="shared" si="99"/>
        <v>0</v>
      </c>
      <c r="Z755">
        <f t="shared" si="99"/>
        <v>0</v>
      </c>
      <c r="AA755">
        <f t="shared" si="100"/>
        <v>0</v>
      </c>
      <c r="AB755" s="8">
        <f t="shared" si="101"/>
        <v>0</v>
      </c>
      <c r="AC755">
        <f t="shared" si="102"/>
        <v>0</v>
      </c>
      <c r="AD755">
        <f t="shared" si="103"/>
        <v>0</v>
      </c>
      <c r="AE755">
        <f t="shared" si="104"/>
        <v>0</v>
      </c>
      <c r="AF755">
        <f t="shared" si="105"/>
        <v>0</v>
      </c>
      <c r="AG755">
        <f t="shared" si="106"/>
        <v>0</v>
      </c>
      <c r="AI755">
        <f t="shared" si="107"/>
        <v>0</v>
      </c>
    </row>
    <row r="756" spans="2:35" x14ac:dyDescent="0.25">
      <c r="B756" s="1">
        <v>30720</v>
      </c>
      <c r="C756" s="1" t="s">
        <v>973</v>
      </c>
      <c r="D756" s="1" t="s">
        <v>905</v>
      </c>
      <c r="E756" s="1">
        <v>0</v>
      </c>
      <c r="F756" s="1">
        <v>0</v>
      </c>
      <c r="G756" s="13">
        <v>0</v>
      </c>
      <c r="H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W756" s="14" cm="1">
        <f t="array" ref="W756">INDEX(J756:U756, 1, MONTH($W$1))</f>
        <v>0</v>
      </c>
      <c r="X756" s="14" cm="1">
        <f t="array" ref="X756">SUMPRODUCT((J756:U756) *(($J$1:$U$1)&lt;=$X$1))</f>
        <v>0</v>
      </c>
      <c r="Y756">
        <f t="shared" si="99"/>
        <v>0</v>
      </c>
      <c r="Z756">
        <f t="shared" si="99"/>
        <v>0</v>
      </c>
      <c r="AA756">
        <f t="shared" si="100"/>
        <v>0</v>
      </c>
      <c r="AB756" s="8">
        <f t="shared" si="101"/>
        <v>0</v>
      </c>
      <c r="AC756">
        <f t="shared" si="102"/>
        <v>0</v>
      </c>
      <c r="AD756">
        <f t="shared" si="103"/>
        <v>0</v>
      </c>
      <c r="AE756">
        <f t="shared" si="104"/>
        <v>0</v>
      </c>
      <c r="AF756">
        <f t="shared" si="105"/>
        <v>0</v>
      </c>
      <c r="AG756">
        <f t="shared" si="106"/>
        <v>0</v>
      </c>
      <c r="AI756">
        <f t="shared" si="107"/>
        <v>0</v>
      </c>
    </row>
    <row r="757" spans="2:35" x14ac:dyDescent="0.25">
      <c r="B757" s="1">
        <v>30721</v>
      </c>
      <c r="C757" s="1" t="s">
        <v>974</v>
      </c>
      <c r="D757" s="1" t="s">
        <v>905</v>
      </c>
      <c r="E757" s="1">
        <v>0</v>
      </c>
      <c r="F757" s="1">
        <v>0</v>
      </c>
      <c r="G757" s="13">
        <v>0</v>
      </c>
      <c r="H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W757" s="14" cm="1">
        <f t="array" ref="W757">INDEX(J757:U757, 1, MONTH($W$1))</f>
        <v>0</v>
      </c>
      <c r="X757" s="14" cm="1">
        <f t="array" ref="X757">SUMPRODUCT((J757:U757) *(($J$1:$U$1)&lt;=$X$1))</f>
        <v>0</v>
      </c>
      <c r="Y757">
        <f t="shared" si="99"/>
        <v>0</v>
      </c>
      <c r="Z757">
        <f t="shared" si="99"/>
        <v>0</v>
      </c>
      <c r="AA757">
        <f t="shared" si="100"/>
        <v>0</v>
      </c>
      <c r="AB757" s="8">
        <f t="shared" si="101"/>
        <v>0</v>
      </c>
      <c r="AC757">
        <f t="shared" si="102"/>
        <v>0</v>
      </c>
      <c r="AD757">
        <f t="shared" si="103"/>
        <v>0</v>
      </c>
      <c r="AE757">
        <f t="shared" si="104"/>
        <v>0</v>
      </c>
      <c r="AF757">
        <f t="shared" si="105"/>
        <v>0</v>
      </c>
      <c r="AG757">
        <f t="shared" si="106"/>
        <v>0</v>
      </c>
      <c r="AI757">
        <f t="shared" si="107"/>
        <v>0</v>
      </c>
    </row>
    <row r="758" spans="2:35" x14ac:dyDescent="0.25">
      <c r="B758" s="1">
        <v>30722</v>
      </c>
      <c r="C758" s="1" t="s">
        <v>975</v>
      </c>
      <c r="D758" s="1" t="s">
        <v>905</v>
      </c>
      <c r="E758" s="1">
        <v>0</v>
      </c>
      <c r="F758" s="1">
        <v>0</v>
      </c>
      <c r="G758" s="13">
        <v>0</v>
      </c>
      <c r="H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W758" s="14" cm="1">
        <f t="array" ref="W758">INDEX(J758:U758, 1, MONTH($W$1))</f>
        <v>0</v>
      </c>
      <c r="X758" s="14" cm="1">
        <f t="array" ref="X758">SUMPRODUCT((J758:U758) *(($J$1:$U$1)&lt;=$X$1))</f>
        <v>0</v>
      </c>
      <c r="Y758">
        <f t="shared" si="99"/>
        <v>0</v>
      </c>
      <c r="Z758">
        <f t="shared" si="99"/>
        <v>0</v>
      </c>
      <c r="AA758">
        <f t="shared" si="100"/>
        <v>0</v>
      </c>
      <c r="AB758" s="8">
        <f t="shared" si="101"/>
        <v>0</v>
      </c>
      <c r="AC758">
        <f t="shared" si="102"/>
        <v>0</v>
      </c>
      <c r="AD758">
        <f t="shared" si="103"/>
        <v>0</v>
      </c>
      <c r="AE758">
        <f t="shared" si="104"/>
        <v>0</v>
      </c>
      <c r="AF758">
        <f t="shared" si="105"/>
        <v>0</v>
      </c>
      <c r="AG758">
        <f t="shared" si="106"/>
        <v>0</v>
      </c>
      <c r="AI758">
        <f t="shared" si="107"/>
        <v>0</v>
      </c>
    </row>
    <row r="759" spans="2:35" x14ac:dyDescent="0.25">
      <c r="B759" s="1">
        <v>30723</v>
      </c>
      <c r="C759" s="1" t="s">
        <v>976</v>
      </c>
      <c r="D759" s="1" t="s">
        <v>905</v>
      </c>
      <c r="E759" s="1">
        <v>0</v>
      </c>
      <c r="F759" s="1">
        <v>0</v>
      </c>
      <c r="G759" s="13">
        <v>0</v>
      </c>
      <c r="H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W759" s="14" cm="1">
        <f t="array" ref="W759">INDEX(J759:U759, 1, MONTH($W$1))</f>
        <v>0</v>
      </c>
      <c r="X759" s="14" cm="1">
        <f t="array" ref="X759">SUMPRODUCT((J759:U759) *(($J$1:$U$1)&lt;=$X$1))</f>
        <v>0</v>
      </c>
      <c r="Y759">
        <f t="shared" si="99"/>
        <v>0</v>
      </c>
      <c r="Z759">
        <f t="shared" si="99"/>
        <v>0</v>
      </c>
      <c r="AA759">
        <f t="shared" si="100"/>
        <v>0</v>
      </c>
      <c r="AB759" s="8">
        <f t="shared" si="101"/>
        <v>0</v>
      </c>
      <c r="AC759">
        <f t="shared" si="102"/>
        <v>0</v>
      </c>
      <c r="AD759">
        <f t="shared" si="103"/>
        <v>0</v>
      </c>
      <c r="AE759">
        <f t="shared" si="104"/>
        <v>0</v>
      </c>
      <c r="AF759">
        <f t="shared" si="105"/>
        <v>0</v>
      </c>
      <c r="AG759">
        <f t="shared" si="106"/>
        <v>0</v>
      </c>
      <c r="AI759">
        <f t="shared" si="107"/>
        <v>0</v>
      </c>
    </row>
    <row r="760" spans="2:35" x14ac:dyDescent="0.25">
      <c r="B760" s="1">
        <v>30724</v>
      </c>
      <c r="C760" s="1" t="s">
        <v>977</v>
      </c>
      <c r="D760" s="1" t="s">
        <v>905</v>
      </c>
      <c r="E760" s="1">
        <v>0</v>
      </c>
      <c r="F760" s="1">
        <v>0</v>
      </c>
      <c r="G760" s="13">
        <v>0</v>
      </c>
      <c r="H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W760" s="14" cm="1">
        <f t="array" ref="W760">INDEX(J760:U760, 1, MONTH($W$1))</f>
        <v>0</v>
      </c>
      <c r="X760" s="14" cm="1">
        <f t="array" ref="X760">SUMPRODUCT((J760:U760) *(($J$1:$U$1)&lt;=$X$1))</f>
        <v>0</v>
      </c>
      <c r="Y760">
        <f t="shared" si="99"/>
        <v>0</v>
      </c>
      <c r="Z760">
        <f t="shared" si="99"/>
        <v>0</v>
      </c>
      <c r="AA760">
        <f t="shared" si="100"/>
        <v>0</v>
      </c>
      <c r="AB760" s="8">
        <f t="shared" si="101"/>
        <v>0</v>
      </c>
      <c r="AC760">
        <f t="shared" si="102"/>
        <v>0</v>
      </c>
      <c r="AD760">
        <f t="shared" si="103"/>
        <v>0</v>
      </c>
      <c r="AE760">
        <f t="shared" si="104"/>
        <v>0</v>
      </c>
      <c r="AF760">
        <f t="shared" si="105"/>
        <v>0</v>
      </c>
      <c r="AG760">
        <f t="shared" si="106"/>
        <v>0</v>
      </c>
      <c r="AI760">
        <f t="shared" si="107"/>
        <v>0</v>
      </c>
    </row>
    <row r="761" spans="2:35" x14ac:dyDescent="0.25">
      <c r="B761" s="1">
        <v>30725</v>
      </c>
      <c r="C761" s="1" t="s">
        <v>978</v>
      </c>
      <c r="D761" s="1" t="s">
        <v>905</v>
      </c>
      <c r="E761" s="1">
        <v>0</v>
      </c>
      <c r="F761" s="1">
        <v>0</v>
      </c>
      <c r="G761" s="13">
        <v>0</v>
      </c>
      <c r="H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W761" s="14" cm="1">
        <f t="array" ref="W761">INDEX(J761:U761, 1, MONTH($W$1))</f>
        <v>0</v>
      </c>
      <c r="X761" s="14" cm="1">
        <f t="array" ref="X761">SUMPRODUCT((J761:U761) *(($J$1:$U$1)&lt;=$X$1))</f>
        <v>0</v>
      </c>
      <c r="Y761">
        <f t="shared" si="99"/>
        <v>0</v>
      </c>
      <c r="Z761">
        <f t="shared" si="99"/>
        <v>0</v>
      </c>
      <c r="AA761">
        <f t="shared" si="100"/>
        <v>0</v>
      </c>
      <c r="AB761" s="8">
        <f t="shared" si="101"/>
        <v>0</v>
      </c>
      <c r="AC761">
        <f t="shared" si="102"/>
        <v>0</v>
      </c>
      <c r="AD761">
        <f t="shared" si="103"/>
        <v>0</v>
      </c>
      <c r="AE761">
        <f t="shared" si="104"/>
        <v>0</v>
      </c>
      <c r="AF761">
        <f t="shared" si="105"/>
        <v>0</v>
      </c>
      <c r="AG761">
        <f t="shared" si="106"/>
        <v>0</v>
      </c>
      <c r="AI761">
        <f t="shared" si="107"/>
        <v>0</v>
      </c>
    </row>
    <row r="762" spans="2:35" x14ac:dyDescent="0.25">
      <c r="B762" s="1">
        <v>30726</v>
      </c>
      <c r="C762" s="1" t="s">
        <v>979</v>
      </c>
      <c r="D762" s="1" t="s">
        <v>905</v>
      </c>
      <c r="E762" s="1">
        <v>0</v>
      </c>
      <c r="F762" s="1">
        <v>0</v>
      </c>
      <c r="G762" s="13">
        <v>0</v>
      </c>
      <c r="H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W762" s="14" cm="1">
        <f t="array" ref="W762">INDEX(J762:U762, 1, MONTH($W$1))</f>
        <v>0</v>
      </c>
      <c r="X762" s="14" cm="1">
        <f t="array" ref="X762">SUMPRODUCT((J762:U762) *(($J$1:$U$1)&lt;=$X$1))</f>
        <v>0</v>
      </c>
      <c r="Y762">
        <f t="shared" si="99"/>
        <v>0</v>
      </c>
      <c r="Z762">
        <f t="shared" si="99"/>
        <v>0</v>
      </c>
      <c r="AA762">
        <f t="shared" si="100"/>
        <v>0</v>
      </c>
      <c r="AB762" s="8">
        <f t="shared" si="101"/>
        <v>0</v>
      </c>
      <c r="AC762">
        <f t="shared" si="102"/>
        <v>0</v>
      </c>
      <c r="AD762">
        <f t="shared" si="103"/>
        <v>0</v>
      </c>
      <c r="AE762">
        <f t="shared" si="104"/>
        <v>0</v>
      </c>
      <c r="AF762">
        <f t="shared" si="105"/>
        <v>0</v>
      </c>
      <c r="AG762">
        <f t="shared" si="106"/>
        <v>0</v>
      </c>
      <c r="AI762">
        <f t="shared" si="107"/>
        <v>0</v>
      </c>
    </row>
    <row r="763" spans="2:35" x14ac:dyDescent="0.25">
      <c r="B763" s="1">
        <v>30727</v>
      </c>
      <c r="C763" s="1" t="s">
        <v>980</v>
      </c>
      <c r="D763" s="1" t="s">
        <v>905</v>
      </c>
      <c r="E763" s="1">
        <v>0</v>
      </c>
      <c r="F763" s="1">
        <v>0</v>
      </c>
      <c r="G763" s="13">
        <v>0</v>
      </c>
      <c r="H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W763" s="14" cm="1">
        <f t="array" ref="W763">INDEX(J763:U763, 1, MONTH($W$1))</f>
        <v>0</v>
      </c>
      <c r="X763" s="14" cm="1">
        <f t="array" ref="X763">SUMPRODUCT((J763:U763) *(($J$1:$U$1)&lt;=$X$1))</f>
        <v>0</v>
      </c>
      <c r="Y763">
        <f t="shared" si="99"/>
        <v>0</v>
      </c>
      <c r="Z763">
        <f t="shared" si="99"/>
        <v>0</v>
      </c>
      <c r="AA763">
        <f t="shared" si="100"/>
        <v>0</v>
      </c>
      <c r="AB763" s="8">
        <f t="shared" si="101"/>
        <v>0</v>
      </c>
      <c r="AC763">
        <f t="shared" si="102"/>
        <v>0</v>
      </c>
      <c r="AD763">
        <f t="shared" si="103"/>
        <v>0</v>
      </c>
      <c r="AE763">
        <f t="shared" si="104"/>
        <v>0</v>
      </c>
      <c r="AF763">
        <f t="shared" si="105"/>
        <v>0</v>
      </c>
      <c r="AG763">
        <f t="shared" si="106"/>
        <v>0</v>
      </c>
      <c r="AI763">
        <f t="shared" si="107"/>
        <v>0</v>
      </c>
    </row>
    <row r="764" spans="2:35" x14ac:dyDescent="0.25">
      <c r="B764" s="1">
        <v>30728</v>
      </c>
      <c r="C764" s="1" t="s">
        <v>981</v>
      </c>
      <c r="D764" s="1" t="s">
        <v>905</v>
      </c>
      <c r="E764" s="1">
        <v>0</v>
      </c>
      <c r="F764" s="1">
        <v>0</v>
      </c>
      <c r="G764" s="13">
        <v>0</v>
      </c>
      <c r="H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W764" s="14" cm="1">
        <f t="array" ref="W764">INDEX(J764:U764, 1, MONTH($W$1))</f>
        <v>0</v>
      </c>
      <c r="X764" s="14" cm="1">
        <f t="array" ref="X764">SUMPRODUCT((J764:U764) *(($J$1:$U$1)&lt;=$X$1))</f>
        <v>0</v>
      </c>
      <c r="Y764">
        <f t="shared" si="99"/>
        <v>0</v>
      </c>
      <c r="Z764">
        <f t="shared" si="99"/>
        <v>0</v>
      </c>
      <c r="AA764">
        <f t="shared" si="100"/>
        <v>0</v>
      </c>
      <c r="AB764" s="8">
        <f t="shared" si="101"/>
        <v>0</v>
      </c>
      <c r="AC764">
        <f t="shared" si="102"/>
        <v>0</v>
      </c>
      <c r="AD764">
        <f t="shared" si="103"/>
        <v>0</v>
      </c>
      <c r="AE764">
        <f t="shared" si="104"/>
        <v>0</v>
      </c>
      <c r="AF764">
        <f t="shared" si="105"/>
        <v>0</v>
      </c>
      <c r="AG764">
        <f t="shared" si="106"/>
        <v>0</v>
      </c>
      <c r="AI764">
        <f t="shared" si="107"/>
        <v>0</v>
      </c>
    </row>
    <row r="765" spans="2:35" x14ac:dyDescent="0.25">
      <c r="B765" s="1">
        <v>30729</v>
      </c>
      <c r="C765" s="1" t="s">
        <v>982</v>
      </c>
      <c r="D765" s="1" t="s">
        <v>905</v>
      </c>
      <c r="E765" s="1">
        <v>0</v>
      </c>
      <c r="F765" s="1">
        <v>0</v>
      </c>
      <c r="G765" s="13">
        <v>0</v>
      </c>
      <c r="H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W765" s="14" cm="1">
        <f t="array" ref="W765">INDEX(J765:U765, 1, MONTH($W$1))</f>
        <v>0</v>
      </c>
      <c r="X765" s="14" cm="1">
        <f t="array" ref="X765">SUMPRODUCT((J765:U765) *(($J$1:$U$1)&lt;=$X$1))</f>
        <v>0</v>
      </c>
      <c r="Y765">
        <f t="shared" si="99"/>
        <v>0</v>
      </c>
      <c r="Z765">
        <f t="shared" si="99"/>
        <v>0</v>
      </c>
      <c r="AA765">
        <f t="shared" si="100"/>
        <v>0</v>
      </c>
      <c r="AB765" s="8">
        <f t="shared" si="101"/>
        <v>0</v>
      </c>
      <c r="AC765">
        <f t="shared" si="102"/>
        <v>0</v>
      </c>
      <c r="AD765">
        <f t="shared" si="103"/>
        <v>0</v>
      </c>
      <c r="AE765">
        <f t="shared" si="104"/>
        <v>0</v>
      </c>
      <c r="AF765">
        <f t="shared" si="105"/>
        <v>0</v>
      </c>
      <c r="AG765">
        <f t="shared" si="106"/>
        <v>0</v>
      </c>
      <c r="AI765">
        <f t="shared" si="107"/>
        <v>0</v>
      </c>
    </row>
    <row r="766" spans="2:35" x14ac:dyDescent="0.25">
      <c r="B766" s="1">
        <v>30730</v>
      </c>
      <c r="C766" s="1" t="s">
        <v>983</v>
      </c>
      <c r="D766" s="1" t="s">
        <v>905</v>
      </c>
      <c r="E766" s="1">
        <v>0</v>
      </c>
      <c r="F766" s="1">
        <v>0</v>
      </c>
      <c r="G766" s="13">
        <v>0</v>
      </c>
      <c r="H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W766" s="14" cm="1">
        <f t="array" ref="W766">INDEX(J766:U766, 1, MONTH($W$1))</f>
        <v>0</v>
      </c>
      <c r="X766" s="14" cm="1">
        <f t="array" ref="X766">SUMPRODUCT((J766:U766) *(($J$1:$U$1)&lt;=$X$1))</f>
        <v>0</v>
      </c>
      <c r="Y766">
        <f t="shared" si="99"/>
        <v>0</v>
      </c>
      <c r="Z766">
        <f t="shared" si="99"/>
        <v>0</v>
      </c>
      <c r="AA766">
        <f t="shared" si="100"/>
        <v>0</v>
      </c>
      <c r="AB766" s="8">
        <f t="shared" si="101"/>
        <v>0</v>
      </c>
      <c r="AC766">
        <f t="shared" si="102"/>
        <v>0</v>
      </c>
      <c r="AD766">
        <f t="shared" si="103"/>
        <v>0</v>
      </c>
      <c r="AE766">
        <f t="shared" si="104"/>
        <v>0</v>
      </c>
      <c r="AF766">
        <f t="shared" si="105"/>
        <v>0</v>
      </c>
      <c r="AG766">
        <f t="shared" si="106"/>
        <v>0</v>
      </c>
      <c r="AI766">
        <f t="shared" si="107"/>
        <v>0</v>
      </c>
    </row>
    <row r="767" spans="2:35" x14ac:dyDescent="0.25">
      <c r="B767" s="1">
        <v>30731</v>
      </c>
      <c r="C767" s="1" t="s">
        <v>984</v>
      </c>
      <c r="D767" s="1" t="s">
        <v>905</v>
      </c>
      <c r="E767" s="1">
        <v>0</v>
      </c>
      <c r="F767" s="1">
        <v>0</v>
      </c>
      <c r="G767" s="13">
        <v>0</v>
      </c>
      <c r="H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W767" s="14" cm="1">
        <f t="array" ref="W767">INDEX(J767:U767, 1, MONTH($W$1))</f>
        <v>0</v>
      </c>
      <c r="X767" s="14" cm="1">
        <f t="array" ref="X767">SUMPRODUCT((J767:U767) *(($J$1:$U$1)&lt;=$X$1))</f>
        <v>0</v>
      </c>
      <c r="Y767">
        <f t="shared" si="99"/>
        <v>0</v>
      </c>
      <c r="Z767">
        <f t="shared" si="99"/>
        <v>0</v>
      </c>
      <c r="AA767">
        <f t="shared" si="100"/>
        <v>0</v>
      </c>
      <c r="AB767" s="8">
        <f t="shared" si="101"/>
        <v>0</v>
      </c>
      <c r="AC767">
        <f t="shared" si="102"/>
        <v>0</v>
      </c>
      <c r="AD767">
        <f t="shared" si="103"/>
        <v>0</v>
      </c>
      <c r="AE767">
        <f t="shared" si="104"/>
        <v>0</v>
      </c>
      <c r="AF767">
        <f t="shared" si="105"/>
        <v>0</v>
      </c>
      <c r="AG767">
        <f t="shared" si="106"/>
        <v>0</v>
      </c>
      <c r="AI767">
        <f t="shared" si="107"/>
        <v>0</v>
      </c>
    </row>
    <row r="768" spans="2:35" x14ac:dyDescent="0.25">
      <c r="B768" s="1">
        <v>30732</v>
      </c>
      <c r="C768" s="1" t="s">
        <v>985</v>
      </c>
      <c r="D768" s="1" t="s">
        <v>905</v>
      </c>
      <c r="E768" s="1">
        <v>0</v>
      </c>
      <c r="F768" s="1">
        <v>0</v>
      </c>
      <c r="G768" s="13">
        <v>0</v>
      </c>
      <c r="H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W768" s="14" cm="1">
        <f t="array" ref="W768">INDEX(J768:U768, 1, MONTH($W$1))</f>
        <v>0</v>
      </c>
      <c r="X768" s="14" cm="1">
        <f t="array" ref="X768">SUMPRODUCT((J768:U768) *(($J$1:$U$1)&lt;=$X$1))</f>
        <v>0</v>
      </c>
      <c r="Y768">
        <f t="shared" si="99"/>
        <v>0</v>
      </c>
      <c r="Z768">
        <f t="shared" si="99"/>
        <v>0</v>
      </c>
      <c r="AA768">
        <f t="shared" si="100"/>
        <v>0</v>
      </c>
      <c r="AB768" s="8">
        <f t="shared" si="101"/>
        <v>0</v>
      </c>
      <c r="AC768">
        <f t="shared" si="102"/>
        <v>0</v>
      </c>
      <c r="AD768">
        <f t="shared" si="103"/>
        <v>0</v>
      </c>
      <c r="AE768">
        <f t="shared" si="104"/>
        <v>0</v>
      </c>
      <c r="AF768">
        <f t="shared" si="105"/>
        <v>0</v>
      </c>
      <c r="AG768">
        <f t="shared" si="106"/>
        <v>0</v>
      </c>
      <c r="AI768">
        <f t="shared" si="107"/>
        <v>0</v>
      </c>
    </row>
    <row r="769" spans="2:35" x14ac:dyDescent="0.25">
      <c r="B769" s="1">
        <v>30733</v>
      </c>
      <c r="C769" s="1" t="s">
        <v>986</v>
      </c>
      <c r="D769" s="1" t="s">
        <v>905</v>
      </c>
      <c r="E769" s="1">
        <v>0</v>
      </c>
      <c r="F769" s="1">
        <v>0</v>
      </c>
      <c r="G769" s="13">
        <v>0</v>
      </c>
      <c r="H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W769" s="14" cm="1">
        <f t="array" ref="W769">INDEX(J769:U769, 1, MONTH($W$1))</f>
        <v>0</v>
      </c>
      <c r="X769" s="14" cm="1">
        <f t="array" ref="X769">SUMPRODUCT((J769:U769) *(($J$1:$U$1)&lt;=$X$1))</f>
        <v>0</v>
      </c>
      <c r="Y769">
        <f t="shared" si="99"/>
        <v>0</v>
      </c>
      <c r="Z769">
        <f t="shared" si="99"/>
        <v>0</v>
      </c>
      <c r="AA769">
        <f t="shared" si="100"/>
        <v>0</v>
      </c>
      <c r="AB769" s="8">
        <f t="shared" si="101"/>
        <v>0</v>
      </c>
      <c r="AC769">
        <f t="shared" si="102"/>
        <v>0</v>
      </c>
      <c r="AD769">
        <f t="shared" si="103"/>
        <v>0</v>
      </c>
      <c r="AE769">
        <f t="shared" si="104"/>
        <v>0</v>
      </c>
      <c r="AF769">
        <f t="shared" si="105"/>
        <v>0</v>
      </c>
      <c r="AG769">
        <f t="shared" si="106"/>
        <v>0</v>
      </c>
      <c r="AI769">
        <f t="shared" si="107"/>
        <v>0</v>
      </c>
    </row>
    <row r="770" spans="2:35" x14ac:dyDescent="0.25">
      <c r="B770" s="1">
        <v>30734</v>
      </c>
      <c r="C770" s="1" t="s">
        <v>987</v>
      </c>
      <c r="D770" s="1" t="s">
        <v>905</v>
      </c>
      <c r="E770" s="1">
        <v>0</v>
      </c>
      <c r="F770" s="1">
        <v>0</v>
      </c>
      <c r="G770" s="13">
        <v>0</v>
      </c>
      <c r="H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W770" s="14" cm="1">
        <f t="array" ref="W770">INDEX(J770:U770, 1, MONTH($W$1))</f>
        <v>0</v>
      </c>
      <c r="X770" s="14" cm="1">
        <f t="array" ref="X770">SUMPRODUCT((J770:U770) *(($J$1:$U$1)&lt;=$X$1))</f>
        <v>0</v>
      </c>
      <c r="Y770">
        <f t="shared" si="99"/>
        <v>0</v>
      </c>
      <c r="Z770">
        <f t="shared" si="99"/>
        <v>0</v>
      </c>
      <c r="AA770">
        <f t="shared" si="100"/>
        <v>0</v>
      </c>
      <c r="AB770" s="8">
        <f t="shared" si="101"/>
        <v>0</v>
      </c>
      <c r="AC770">
        <f t="shared" si="102"/>
        <v>0</v>
      </c>
      <c r="AD770">
        <f t="shared" si="103"/>
        <v>0</v>
      </c>
      <c r="AE770">
        <f t="shared" si="104"/>
        <v>0</v>
      </c>
      <c r="AF770">
        <f t="shared" si="105"/>
        <v>0</v>
      </c>
      <c r="AG770">
        <f t="shared" si="106"/>
        <v>0</v>
      </c>
      <c r="AI770">
        <f t="shared" si="107"/>
        <v>0</v>
      </c>
    </row>
    <row r="771" spans="2:35" x14ac:dyDescent="0.25">
      <c r="B771" s="1">
        <v>30735</v>
      </c>
      <c r="C771" s="1" t="s">
        <v>988</v>
      </c>
      <c r="D771" s="1" t="s">
        <v>905</v>
      </c>
      <c r="E771" s="1">
        <v>0</v>
      </c>
      <c r="F771" s="1">
        <v>0</v>
      </c>
      <c r="G771" s="13">
        <v>0</v>
      </c>
      <c r="H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W771" s="14" cm="1">
        <f t="array" ref="W771">INDEX(J771:U771, 1, MONTH($W$1))</f>
        <v>0</v>
      </c>
      <c r="X771" s="14" cm="1">
        <f t="array" ref="X771">SUMPRODUCT((J771:U771) *(($J$1:$U$1)&lt;=$X$1))</f>
        <v>0</v>
      </c>
      <c r="Y771">
        <f t="shared" si="99"/>
        <v>0</v>
      </c>
      <c r="Z771">
        <f t="shared" si="99"/>
        <v>0</v>
      </c>
      <c r="AA771">
        <f t="shared" si="100"/>
        <v>0</v>
      </c>
      <c r="AB771" s="8">
        <f t="shared" si="101"/>
        <v>0</v>
      </c>
      <c r="AC771">
        <f t="shared" si="102"/>
        <v>0</v>
      </c>
      <c r="AD771">
        <f t="shared" si="103"/>
        <v>0</v>
      </c>
      <c r="AE771">
        <f t="shared" si="104"/>
        <v>0</v>
      </c>
      <c r="AF771">
        <f t="shared" si="105"/>
        <v>0</v>
      </c>
      <c r="AG771">
        <f t="shared" si="106"/>
        <v>0</v>
      </c>
      <c r="AI771">
        <f t="shared" si="107"/>
        <v>0</v>
      </c>
    </row>
    <row r="772" spans="2:35" x14ac:dyDescent="0.25">
      <c r="B772" s="1">
        <v>30736</v>
      </c>
      <c r="C772" s="1" t="s">
        <v>989</v>
      </c>
      <c r="D772" s="1" t="s">
        <v>905</v>
      </c>
      <c r="E772" s="1">
        <v>0</v>
      </c>
      <c r="F772" s="1">
        <v>0</v>
      </c>
      <c r="G772" s="13">
        <v>0</v>
      </c>
      <c r="H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W772" s="14" cm="1">
        <f t="array" ref="W772">INDEX(J772:U772, 1, MONTH($W$1))</f>
        <v>0</v>
      </c>
      <c r="X772" s="14" cm="1">
        <f t="array" ref="X772">SUMPRODUCT((J772:U772) *(($J$1:$U$1)&lt;=$X$1))</f>
        <v>0</v>
      </c>
      <c r="Y772">
        <f t="shared" ref="Y772:Z835" si="108">IF(W772&gt;0, 1, 0)</f>
        <v>0</v>
      </c>
      <c r="Z772">
        <f t="shared" si="108"/>
        <v>0</v>
      </c>
      <c r="AA772">
        <f t="shared" ref="AA772:AA835" si="109">IF(I772="Yes", 1, 0)</f>
        <v>0</v>
      </c>
      <c r="AB772" s="8">
        <f t="shared" ref="AB772:AB835" si="110">COUNTIF(J772, "&gt;0")</f>
        <v>0</v>
      </c>
      <c r="AC772">
        <f t="shared" ref="AC772:AC835" si="111">IFERROR(X772/AB772, 0)</f>
        <v>0</v>
      </c>
      <c r="AD772">
        <f t="shared" ref="AD772:AD835" si="112">IF(G772=$W$1, 1, 0)</f>
        <v>0</v>
      </c>
      <c r="AE772">
        <f t="shared" ref="AE772:AE835" si="113">IF(G772=$W$1, W772, 0)</f>
        <v>0</v>
      </c>
      <c r="AF772">
        <f t="shared" ref="AF772:AF835" si="114">IF(AND(H772=2022, G772&lt;=$W$1, X772&gt;0), 1, 0)</f>
        <v>0</v>
      </c>
      <c r="AG772">
        <f t="shared" ref="AG772:AG835" si="115">IF(AND(H772=2022, G772&lt;=$W$1), X772, 0)</f>
        <v>0</v>
      </c>
      <c r="AI772">
        <f t="shared" ref="AI772:AI835" si="116">SUM(J772:U772)</f>
        <v>0</v>
      </c>
    </row>
    <row r="773" spans="2:35" x14ac:dyDescent="0.25">
      <c r="B773" s="1">
        <v>30737</v>
      </c>
      <c r="C773" s="1" t="s">
        <v>990</v>
      </c>
      <c r="D773" s="1" t="s">
        <v>905</v>
      </c>
      <c r="E773" s="1">
        <v>0</v>
      </c>
      <c r="F773" s="1">
        <v>0</v>
      </c>
      <c r="G773" s="13">
        <v>0</v>
      </c>
      <c r="H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W773" s="14" cm="1">
        <f t="array" ref="W773">INDEX(J773:U773, 1, MONTH($W$1))</f>
        <v>0</v>
      </c>
      <c r="X773" s="14" cm="1">
        <f t="array" ref="X773">SUMPRODUCT((J773:U773) *(($J$1:$U$1)&lt;=$X$1))</f>
        <v>0</v>
      </c>
      <c r="Y773">
        <f t="shared" si="108"/>
        <v>0</v>
      </c>
      <c r="Z773">
        <f t="shared" si="108"/>
        <v>0</v>
      </c>
      <c r="AA773">
        <f t="shared" si="109"/>
        <v>0</v>
      </c>
      <c r="AB773" s="8">
        <f t="shared" si="110"/>
        <v>0</v>
      </c>
      <c r="AC773">
        <f t="shared" si="111"/>
        <v>0</v>
      </c>
      <c r="AD773">
        <f t="shared" si="112"/>
        <v>0</v>
      </c>
      <c r="AE773">
        <f t="shared" si="113"/>
        <v>0</v>
      </c>
      <c r="AF773">
        <f t="shared" si="114"/>
        <v>0</v>
      </c>
      <c r="AG773">
        <f t="shared" si="115"/>
        <v>0</v>
      </c>
      <c r="AI773">
        <f t="shared" si="116"/>
        <v>0</v>
      </c>
    </row>
    <row r="774" spans="2:35" x14ac:dyDescent="0.25">
      <c r="B774" s="1">
        <v>30738</v>
      </c>
      <c r="C774" s="1" t="s">
        <v>991</v>
      </c>
      <c r="D774" s="1" t="s">
        <v>905</v>
      </c>
      <c r="E774" s="1">
        <v>0</v>
      </c>
      <c r="F774" s="1">
        <v>0</v>
      </c>
      <c r="G774" s="13">
        <v>0</v>
      </c>
      <c r="H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W774" s="14" cm="1">
        <f t="array" ref="W774">INDEX(J774:U774, 1, MONTH($W$1))</f>
        <v>0</v>
      </c>
      <c r="X774" s="14" cm="1">
        <f t="array" ref="X774">SUMPRODUCT((J774:U774) *(($J$1:$U$1)&lt;=$X$1))</f>
        <v>0</v>
      </c>
      <c r="Y774">
        <f t="shared" si="108"/>
        <v>0</v>
      </c>
      <c r="Z774">
        <f t="shared" si="108"/>
        <v>0</v>
      </c>
      <c r="AA774">
        <f t="shared" si="109"/>
        <v>0</v>
      </c>
      <c r="AB774" s="8">
        <f t="shared" si="110"/>
        <v>0</v>
      </c>
      <c r="AC774">
        <f t="shared" si="111"/>
        <v>0</v>
      </c>
      <c r="AD774">
        <f t="shared" si="112"/>
        <v>0</v>
      </c>
      <c r="AE774">
        <f t="shared" si="113"/>
        <v>0</v>
      </c>
      <c r="AF774">
        <f t="shared" si="114"/>
        <v>0</v>
      </c>
      <c r="AG774">
        <f t="shared" si="115"/>
        <v>0</v>
      </c>
      <c r="AI774">
        <f t="shared" si="116"/>
        <v>0</v>
      </c>
    </row>
    <row r="775" spans="2:35" x14ac:dyDescent="0.25">
      <c r="B775" s="1">
        <v>30739</v>
      </c>
      <c r="C775" s="1" t="s">
        <v>992</v>
      </c>
      <c r="D775" s="1" t="s">
        <v>905</v>
      </c>
      <c r="E775" s="1">
        <v>0</v>
      </c>
      <c r="F775" s="1">
        <v>0</v>
      </c>
      <c r="G775" s="13">
        <v>0</v>
      </c>
      <c r="H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W775" s="14" cm="1">
        <f t="array" ref="W775">INDEX(J775:U775, 1, MONTH($W$1))</f>
        <v>0</v>
      </c>
      <c r="X775" s="14" cm="1">
        <f t="array" ref="X775">SUMPRODUCT((J775:U775) *(($J$1:$U$1)&lt;=$X$1))</f>
        <v>0</v>
      </c>
      <c r="Y775">
        <f t="shared" si="108"/>
        <v>0</v>
      </c>
      <c r="Z775">
        <f t="shared" si="108"/>
        <v>0</v>
      </c>
      <c r="AA775">
        <f t="shared" si="109"/>
        <v>0</v>
      </c>
      <c r="AB775" s="8">
        <f t="shared" si="110"/>
        <v>0</v>
      </c>
      <c r="AC775">
        <f t="shared" si="111"/>
        <v>0</v>
      </c>
      <c r="AD775">
        <f t="shared" si="112"/>
        <v>0</v>
      </c>
      <c r="AE775">
        <f t="shared" si="113"/>
        <v>0</v>
      </c>
      <c r="AF775">
        <f t="shared" si="114"/>
        <v>0</v>
      </c>
      <c r="AG775">
        <f t="shared" si="115"/>
        <v>0</v>
      </c>
      <c r="AI775">
        <f t="shared" si="116"/>
        <v>0</v>
      </c>
    </row>
    <row r="776" spans="2:35" x14ac:dyDescent="0.25">
      <c r="B776" s="1">
        <v>30740</v>
      </c>
      <c r="C776" s="1" t="s">
        <v>993</v>
      </c>
      <c r="D776" s="1" t="s">
        <v>905</v>
      </c>
      <c r="E776" s="1">
        <v>0</v>
      </c>
      <c r="F776" s="1">
        <v>0</v>
      </c>
      <c r="G776" s="13">
        <v>0</v>
      </c>
      <c r="H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W776" s="14" cm="1">
        <f t="array" ref="W776">INDEX(J776:U776, 1, MONTH($W$1))</f>
        <v>0</v>
      </c>
      <c r="X776" s="14" cm="1">
        <f t="array" ref="X776">SUMPRODUCT((J776:U776) *(($J$1:$U$1)&lt;=$X$1))</f>
        <v>0</v>
      </c>
      <c r="Y776">
        <f t="shared" si="108"/>
        <v>0</v>
      </c>
      <c r="Z776">
        <f t="shared" si="108"/>
        <v>0</v>
      </c>
      <c r="AA776">
        <f t="shared" si="109"/>
        <v>0</v>
      </c>
      <c r="AB776" s="8">
        <f t="shared" si="110"/>
        <v>0</v>
      </c>
      <c r="AC776">
        <f t="shared" si="111"/>
        <v>0</v>
      </c>
      <c r="AD776">
        <f t="shared" si="112"/>
        <v>0</v>
      </c>
      <c r="AE776">
        <f t="shared" si="113"/>
        <v>0</v>
      </c>
      <c r="AF776">
        <f t="shared" si="114"/>
        <v>0</v>
      </c>
      <c r="AG776">
        <f t="shared" si="115"/>
        <v>0</v>
      </c>
      <c r="AI776">
        <f t="shared" si="116"/>
        <v>0</v>
      </c>
    </row>
    <row r="777" spans="2:35" x14ac:dyDescent="0.25">
      <c r="B777" s="1">
        <v>30741</v>
      </c>
      <c r="C777" s="1" t="s">
        <v>994</v>
      </c>
      <c r="D777" s="1" t="s">
        <v>905</v>
      </c>
      <c r="E777" s="1">
        <v>0</v>
      </c>
      <c r="F777" s="1">
        <v>0</v>
      </c>
      <c r="G777" s="13">
        <v>0</v>
      </c>
      <c r="H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W777" s="14" cm="1">
        <f t="array" ref="W777">INDEX(J777:U777, 1, MONTH($W$1))</f>
        <v>0</v>
      </c>
      <c r="X777" s="14" cm="1">
        <f t="array" ref="X777">SUMPRODUCT((J777:U777) *(($J$1:$U$1)&lt;=$X$1))</f>
        <v>0</v>
      </c>
      <c r="Y777">
        <f t="shared" si="108"/>
        <v>0</v>
      </c>
      <c r="Z777">
        <f t="shared" si="108"/>
        <v>0</v>
      </c>
      <c r="AA777">
        <f t="shared" si="109"/>
        <v>0</v>
      </c>
      <c r="AB777" s="8">
        <f t="shared" si="110"/>
        <v>0</v>
      </c>
      <c r="AC777">
        <f t="shared" si="111"/>
        <v>0</v>
      </c>
      <c r="AD777">
        <f t="shared" si="112"/>
        <v>0</v>
      </c>
      <c r="AE777">
        <f t="shared" si="113"/>
        <v>0</v>
      </c>
      <c r="AF777">
        <f t="shared" si="114"/>
        <v>0</v>
      </c>
      <c r="AG777">
        <f t="shared" si="115"/>
        <v>0</v>
      </c>
      <c r="AI777">
        <f t="shared" si="116"/>
        <v>0</v>
      </c>
    </row>
    <row r="778" spans="2:35" x14ac:dyDescent="0.25">
      <c r="B778" s="1">
        <v>30742</v>
      </c>
      <c r="C778" s="1" t="s">
        <v>995</v>
      </c>
      <c r="D778" s="1" t="s">
        <v>905</v>
      </c>
      <c r="E778" s="1">
        <v>0</v>
      </c>
      <c r="F778" s="1">
        <v>0</v>
      </c>
      <c r="G778" s="13">
        <v>0</v>
      </c>
      <c r="H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W778" s="14" cm="1">
        <f t="array" ref="W778">INDEX(J778:U778, 1, MONTH($W$1))</f>
        <v>0</v>
      </c>
      <c r="X778" s="14" cm="1">
        <f t="array" ref="X778">SUMPRODUCT((J778:U778) *(($J$1:$U$1)&lt;=$X$1))</f>
        <v>0</v>
      </c>
      <c r="Y778">
        <f t="shared" si="108"/>
        <v>0</v>
      </c>
      <c r="Z778">
        <f t="shared" si="108"/>
        <v>0</v>
      </c>
      <c r="AA778">
        <f t="shared" si="109"/>
        <v>0</v>
      </c>
      <c r="AB778" s="8">
        <f t="shared" si="110"/>
        <v>0</v>
      </c>
      <c r="AC778">
        <f t="shared" si="111"/>
        <v>0</v>
      </c>
      <c r="AD778">
        <f t="shared" si="112"/>
        <v>0</v>
      </c>
      <c r="AE778">
        <f t="shared" si="113"/>
        <v>0</v>
      </c>
      <c r="AF778">
        <f t="shared" si="114"/>
        <v>0</v>
      </c>
      <c r="AG778">
        <f t="shared" si="115"/>
        <v>0</v>
      </c>
      <c r="AI778">
        <f t="shared" si="116"/>
        <v>0</v>
      </c>
    </row>
    <row r="779" spans="2:35" x14ac:dyDescent="0.25">
      <c r="B779" s="1">
        <v>30743</v>
      </c>
      <c r="C779" s="1" t="s">
        <v>996</v>
      </c>
      <c r="D779" s="1" t="s">
        <v>905</v>
      </c>
      <c r="E779" s="1">
        <v>0</v>
      </c>
      <c r="F779" s="1">
        <v>0</v>
      </c>
      <c r="G779" s="13">
        <v>0</v>
      </c>
      <c r="H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W779" s="14" cm="1">
        <f t="array" ref="W779">INDEX(J779:U779, 1, MONTH($W$1))</f>
        <v>0</v>
      </c>
      <c r="X779" s="14" cm="1">
        <f t="array" ref="X779">SUMPRODUCT((J779:U779) *(($J$1:$U$1)&lt;=$X$1))</f>
        <v>0</v>
      </c>
      <c r="Y779">
        <f t="shared" si="108"/>
        <v>0</v>
      </c>
      <c r="Z779">
        <f t="shared" si="108"/>
        <v>0</v>
      </c>
      <c r="AA779">
        <f t="shared" si="109"/>
        <v>0</v>
      </c>
      <c r="AB779" s="8">
        <f t="shared" si="110"/>
        <v>0</v>
      </c>
      <c r="AC779">
        <f t="shared" si="111"/>
        <v>0</v>
      </c>
      <c r="AD779">
        <f t="shared" si="112"/>
        <v>0</v>
      </c>
      <c r="AE779">
        <f t="shared" si="113"/>
        <v>0</v>
      </c>
      <c r="AF779">
        <f t="shared" si="114"/>
        <v>0</v>
      </c>
      <c r="AG779">
        <f t="shared" si="115"/>
        <v>0</v>
      </c>
      <c r="AI779">
        <f t="shared" si="116"/>
        <v>0</v>
      </c>
    </row>
    <row r="780" spans="2:35" x14ac:dyDescent="0.25">
      <c r="B780" s="1">
        <v>31006</v>
      </c>
      <c r="C780" s="1" t="s">
        <v>997</v>
      </c>
      <c r="D780" s="1" t="s">
        <v>905</v>
      </c>
      <c r="E780" s="1">
        <v>0</v>
      </c>
      <c r="F780" s="1">
        <v>0</v>
      </c>
      <c r="G780" s="13">
        <v>0</v>
      </c>
      <c r="H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W780" s="14" cm="1">
        <f t="array" ref="W780">INDEX(J780:U780, 1, MONTH($W$1))</f>
        <v>0</v>
      </c>
      <c r="X780" s="14" cm="1">
        <f t="array" ref="X780">SUMPRODUCT((J780:U780) *(($J$1:$U$1)&lt;=$X$1))</f>
        <v>0</v>
      </c>
      <c r="Y780">
        <f t="shared" si="108"/>
        <v>0</v>
      </c>
      <c r="Z780">
        <f t="shared" si="108"/>
        <v>0</v>
      </c>
      <c r="AA780">
        <f t="shared" si="109"/>
        <v>0</v>
      </c>
      <c r="AB780" s="8">
        <f t="shared" si="110"/>
        <v>0</v>
      </c>
      <c r="AC780">
        <f t="shared" si="111"/>
        <v>0</v>
      </c>
      <c r="AD780">
        <f t="shared" si="112"/>
        <v>0</v>
      </c>
      <c r="AE780">
        <f t="shared" si="113"/>
        <v>0</v>
      </c>
      <c r="AF780">
        <f t="shared" si="114"/>
        <v>0</v>
      </c>
      <c r="AG780">
        <f t="shared" si="115"/>
        <v>0</v>
      </c>
      <c r="AI780">
        <f t="shared" si="116"/>
        <v>0</v>
      </c>
    </row>
    <row r="781" spans="2:35" x14ac:dyDescent="0.25">
      <c r="B781" s="1">
        <v>31007</v>
      </c>
      <c r="C781" s="1" t="s">
        <v>998</v>
      </c>
      <c r="D781" s="1" t="s">
        <v>905</v>
      </c>
      <c r="E781" s="1">
        <v>0</v>
      </c>
      <c r="F781" s="1">
        <v>0</v>
      </c>
      <c r="G781" s="13">
        <v>0</v>
      </c>
      <c r="H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W781" s="14" cm="1">
        <f t="array" ref="W781">INDEX(J781:U781, 1, MONTH($W$1))</f>
        <v>0</v>
      </c>
      <c r="X781" s="14" cm="1">
        <f t="array" ref="X781">SUMPRODUCT((J781:U781) *(($J$1:$U$1)&lt;=$X$1))</f>
        <v>0</v>
      </c>
      <c r="Y781">
        <f t="shared" si="108"/>
        <v>0</v>
      </c>
      <c r="Z781">
        <f t="shared" si="108"/>
        <v>0</v>
      </c>
      <c r="AA781">
        <f t="shared" si="109"/>
        <v>0</v>
      </c>
      <c r="AB781" s="8">
        <f t="shared" si="110"/>
        <v>0</v>
      </c>
      <c r="AC781">
        <f t="shared" si="111"/>
        <v>0</v>
      </c>
      <c r="AD781">
        <f t="shared" si="112"/>
        <v>0</v>
      </c>
      <c r="AE781">
        <f t="shared" si="113"/>
        <v>0</v>
      </c>
      <c r="AF781">
        <f t="shared" si="114"/>
        <v>0</v>
      </c>
      <c r="AG781">
        <f t="shared" si="115"/>
        <v>0</v>
      </c>
      <c r="AI781">
        <f t="shared" si="116"/>
        <v>0</v>
      </c>
    </row>
    <row r="782" spans="2:35" x14ac:dyDescent="0.25">
      <c r="B782" s="1">
        <v>31027</v>
      </c>
      <c r="C782" s="1" t="s">
        <v>999</v>
      </c>
      <c r="D782" s="1" t="s">
        <v>905</v>
      </c>
      <c r="E782" s="1">
        <v>0</v>
      </c>
      <c r="F782" s="1">
        <v>0</v>
      </c>
      <c r="G782" s="13">
        <v>0</v>
      </c>
      <c r="H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W782" s="14" cm="1">
        <f t="array" ref="W782">INDEX(J782:U782, 1, MONTH($W$1))</f>
        <v>0</v>
      </c>
      <c r="X782" s="14" cm="1">
        <f t="array" ref="X782">SUMPRODUCT((J782:U782) *(($J$1:$U$1)&lt;=$X$1))</f>
        <v>0</v>
      </c>
      <c r="Y782">
        <f t="shared" si="108"/>
        <v>0</v>
      </c>
      <c r="Z782">
        <f t="shared" si="108"/>
        <v>0</v>
      </c>
      <c r="AA782">
        <f t="shared" si="109"/>
        <v>0</v>
      </c>
      <c r="AB782" s="8">
        <f t="shared" si="110"/>
        <v>0</v>
      </c>
      <c r="AC782">
        <f t="shared" si="111"/>
        <v>0</v>
      </c>
      <c r="AD782">
        <f t="shared" si="112"/>
        <v>0</v>
      </c>
      <c r="AE782">
        <f t="shared" si="113"/>
        <v>0</v>
      </c>
      <c r="AF782">
        <f t="shared" si="114"/>
        <v>0</v>
      </c>
      <c r="AG782">
        <f t="shared" si="115"/>
        <v>0</v>
      </c>
      <c r="AI782">
        <f t="shared" si="116"/>
        <v>0</v>
      </c>
    </row>
    <row r="783" spans="2:35" x14ac:dyDescent="0.25">
      <c r="B783" s="1">
        <v>31029</v>
      </c>
      <c r="C783" s="1" t="s">
        <v>1000</v>
      </c>
      <c r="D783" s="1" t="s">
        <v>905</v>
      </c>
      <c r="E783" s="1">
        <v>0</v>
      </c>
      <c r="F783" s="1">
        <v>0</v>
      </c>
      <c r="G783" s="13">
        <v>0</v>
      </c>
      <c r="H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W783" s="14" cm="1">
        <f t="array" ref="W783">INDEX(J783:U783, 1, MONTH($W$1))</f>
        <v>0</v>
      </c>
      <c r="X783" s="14" cm="1">
        <f t="array" ref="X783">SUMPRODUCT((J783:U783) *(($J$1:$U$1)&lt;=$X$1))</f>
        <v>0</v>
      </c>
      <c r="Y783">
        <f t="shared" si="108"/>
        <v>0</v>
      </c>
      <c r="Z783">
        <f t="shared" si="108"/>
        <v>0</v>
      </c>
      <c r="AA783">
        <f t="shared" si="109"/>
        <v>0</v>
      </c>
      <c r="AB783" s="8">
        <f t="shared" si="110"/>
        <v>0</v>
      </c>
      <c r="AC783">
        <f t="shared" si="111"/>
        <v>0</v>
      </c>
      <c r="AD783">
        <f t="shared" si="112"/>
        <v>0</v>
      </c>
      <c r="AE783">
        <f t="shared" si="113"/>
        <v>0</v>
      </c>
      <c r="AF783">
        <f t="shared" si="114"/>
        <v>0</v>
      </c>
      <c r="AG783">
        <f t="shared" si="115"/>
        <v>0</v>
      </c>
      <c r="AI783">
        <f t="shared" si="116"/>
        <v>0</v>
      </c>
    </row>
    <row r="784" spans="2:35" x14ac:dyDescent="0.25">
      <c r="B784" s="1">
        <v>31038</v>
      </c>
      <c r="C784" s="1" t="s">
        <v>1001</v>
      </c>
      <c r="D784" s="1" t="s">
        <v>905</v>
      </c>
      <c r="E784" s="1">
        <v>0</v>
      </c>
      <c r="F784" s="1">
        <v>0</v>
      </c>
      <c r="G784" s="13">
        <v>0</v>
      </c>
      <c r="H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W784" s="14" cm="1">
        <f t="array" ref="W784">INDEX(J784:U784, 1, MONTH($W$1))</f>
        <v>0</v>
      </c>
      <c r="X784" s="14" cm="1">
        <f t="array" ref="X784">SUMPRODUCT((J784:U784) *(($J$1:$U$1)&lt;=$X$1))</f>
        <v>0</v>
      </c>
      <c r="Y784">
        <f t="shared" si="108"/>
        <v>0</v>
      </c>
      <c r="Z784">
        <f t="shared" si="108"/>
        <v>0</v>
      </c>
      <c r="AA784">
        <f t="shared" si="109"/>
        <v>0</v>
      </c>
      <c r="AB784" s="8">
        <f t="shared" si="110"/>
        <v>0</v>
      </c>
      <c r="AC784">
        <f t="shared" si="111"/>
        <v>0</v>
      </c>
      <c r="AD784">
        <f t="shared" si="112"/>
        <v>0</v>
      </c>
      <c r="AE784">
        <f t="shared" si="113"/>
        <v>0</v>
      </c>
      <c r="AF784">
        <f t="shared" si="114"/>
        <v>0</v>
      </c>
      <c r="AG784">
        <f t="shared" si="115"/>
        <v>0</v>
      </c>
      <c r="AI784">
        <f t="shared" si="116"/>
        <v>0</v>
      </c>
    </row>
    <row r="785" spans="2:35" x14ac:dyDescent="0.25">
      <c r="B785" s="1">
        <v>31041</v>
      </c>
      <c r="C785" s="1" t="s">
        <v>1002</v>
      </c>
      <c r="D785" s="1" t="s">
        <v>905</v>
      </c>
      <c r="E785" s="1">
        <v>0</v>
      </c>
      <c r="F785" s="1">
        <v>0</v>
      </c>
      <c r="G785" s="13">
        <v>0</v>
      </c>
      <c r="H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W785" s="14" cm="1">
        <f t="array" ref="W785">INDEX(J785:U785, 1, MONTH($W$1))</f>
        <v>0</v>
      </c>
      <c r="X785" s="14" cm="1">
        <f t="array" ref="X785">SUMPRODUCT((J785:U785) *(($J$1:$U$1)&lt;=$X$1))</f>
        <v>0</v>
      </c>
      <c r="Y785">
        <f t="shared" si="108"/>
        <v>0</v>
      </c>
      <c r="Z785">
        <f t="shared" si="108"/>
        <v>0</v>
      </c>
      <c r="AA785">
        <f t="shared" si="109"/>
        <v>0</v>
      </c>
      <c r="AB785" s="8">
        <f t="shared" si="110"/>
        <v>0</v>
      </c>
      <c r="AC785">
        <f t="shared" si="111"/>
        <v>0</v>
      </c>
      <c r="AD785">
        <f t="shared" si="112"/>
        <v>0</v>
      </c>
      <c r="AE785">
        <f t="shared" si="113"/>
        <v>0</v>
      </c>
      <c r="AF785">
        <f t="shared" si="114"/>
        <v>0</v>
      </c>
      <c r="AG785">
        <f t="shared" si="115"/>
        <v>0</v>
      </c>
      <c r="AI785">
        <f t="shared" si="116"/>
        <v>0</v>
      </c>
    </row>
    <row r="786" spans="2:35" x14ac:dyDescent="0.25">
      <c r="B786" s="1">
        <v>31042</v>
      </c>
      <c r="C786" s="1" t="s">
        <v>1003</v>
      </c>
      <c r="D786" s="1" t="s">
        <v>905</v>
      </c>
      <c r="E786" s="1">
        <v>0</v>
      </c>
      <c r="F786" s="1">
        <v>0</v>
      </c>
      <c r="G786" s="13">
        <v>0</v>
      </c>
      <c r="H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W786" s="14" cm="1">
        <f t="array" ref="W786">INDEX(J786:U786, 1, MONTH($W$1))</f>
        <v>0</v>
      </c>
      <c r="X786" s="14" cm="1">
        <f t="array" ref="X786">SUMPRODUCT((J786:U786) *(($J$1:$U$1)&lt;=$X$1))</f>
        <v>0</v>
      </c>
      <c r="Y786">
        <f t="shared" si="108"/>
        <v>0</v>
      </c>
      <c r="Z786">
        <f t="shared" si="108"/>
        <v>0</v>
      </c>
      <c r="AA786">
        <f t="shared" si="109"/>
        <v>0</v>
      </c>
      <c r="AB786" s="8">
        <f t="shared" si="110"/>
        <v>0</v>
      </c>
      <c r="AC786">
        <f t="shared" si="111"/>
        <v>0</v>
      </c>
      <c r="AD786">
        <f t="shared" si="112"/>
        <v>0</v>
      </c>
      <c r="AE786">
        <f t="shared" si="113"/>
        <v>0</v>
      </c>
      <c r="AF786">
        <f t="shared" si="114"/>
        <v>0</v>
      </c>
      <c r="AG786">
        <f t="shared" si="115"/>
        <v>0</v>
      </c>
      <c r="AI786">
        <f t="shared" si="116"/>
        <v>0</v>
      </c>
    </row>
    <row r="787" spans="2:35" x14ac:dyDescent="0.25">
      <c r="B787" s="1">
        <v>31043</v>
      </c>
      <c r="C787" s="1" t="s">
        <v>1004</v>
      </c>
      <c r="D787" s="1" t="s">
        <v>905</v>
      </c>
      <c r="E787" s="1">
        <v>0</v>
      </c>
      <c r="F787" s="1">
        <v>0</v>
      </c>
      <c r="G787" s="13">
        <v>0</v>
      </c>
      <c r="H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211.88</v>
      </c>
      <c r="S787" s="1">
        <v>0</v>
      </c>
      <c r="T787" s="1">
        <v>0</v>
      </c>
      <c r="U787" s="1">
        <v>0</v>
      </c>
      <c r="W787" s="14" cm="1">
        <f t="array" ref="W787">INDEX(J787:U787, 1, MONTH($W$1))</f>
        <v>0</v>
      </c>
      <c r="X787" s="14" cm="1">
        <f t="array" ref="X787">SUMPRODUCT((J787:U787) *(($J$1:$U$1)&lt;=$X$1))</f>
        <v>211.88</v>
      </c>
      <c r="Y787">
        <f t="shared" si="108"/>
        <v>0</v>
      </c>
      <c r="Z787">
        <f t="shared" si="108"/>
        <v>1</v>
      </c>
      <c r="AA787">
        <f t="shared" si="109"/>
        <v>0</v>
      </c>
      <c r="AB787" s="8">
        <f t="shared" si="110"/>
        <v>0</v>
      </c>
      <c r="AC787">
        <f t="shared" si="111"/>
        <v>0</v>
      </c>
      <c r="AD787">
        <f t="shared" si="112"/>
        <v>0</v>
      </c>
      <c r="AE787">
        <f t="shared" si="113"/>
        <v>0</v>
      </c>
      <c r="AF787">
        <f t="shared" si="114"/>
        <v>0</v>
      </c>
      <c r="AG787">
        <f t="shared" si="115"/>
        <v>0</v>
      </c>
      <c r="AI787">
        <f t="shared" si="116"/>
        <v>211.88</v>
      </c>
    </row>
    <row r="788" spans="2:35" x14ac:dyDescent="0.25">
      <c r="B788" s="1">
        <v>31051</v>
      </c>
      <c r="C788" s="1" t="s">
        <v>1005</v>
      </c>
      <c r="D788" s="1" t="s">
        <v>905</v>
      </c>
      <c r="E788" s="1">
        <v>0</v>
      </c>
      <c r="F788" s="1">
        <v>0</v>
      </c>
      <c r="G788" s="13">
        <v>0</v>
      </c>
      <c r="H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W788" s="14" cm="1">
        <f t="array" ref="W788">INDEX(J788:U788, 1, MONTH($W$1))</f>
        <v>0</v>
      </c>
      <c r="X788" s="14" cm="1">
        <f t="array" ref="X788">SUMPRODUCT((J788:U788) *(($J$1:$U$1)&lt;=$X$1))</f>
        <v>0</v>
      </c>
      <c r="Y788">
        <f t="shared" si="108"/>
        <v>0</v>
      </c>
      <c r="Z788">
        <f t="shared" si="108"/>
        <v>0</v>
      </c>
      <c r="AA788">
        <f t="shared" si="109"/>
        <v>0</v>
      </c>
      <c r="AB788" s="8">
        <f t="shared" si="110"/>
        <v>0</v>
      </c>
      <c r="AC788">
        <f t="shared" si="111"/>
        <v>0</v>
      </c>
      <c r="AD788">
        <f t="shared" si="112"/>
        <v>0</v>
      </c>
      <c r="AE788">
        <f t="shared" si="113"/>
        <v>0</v>
      </c>
      <c r="AF788">
        <f t="shared" si="114"/>
        <v>0</v>
      </c>
      <c r="AG788">
        <f t="shared" si="115"/>
        <v>0</v>
      </c>
      <c r="AI788">
        <f t="shared" si="116"/>
        <v>0</v>
      </c>
    </row>
    <row r="789" spans="2:35" x14ac:dyDescent="0.25">
      <c r="B789" s="1">
        <v>31061</v>
      </c>
      <c r="C789" s="1" t="s">
        <v>1006</v>
      </c>
      <c r="D789" s="1" t="s">
        <v>905</v>
      </c>
      <c r="E789" s="1">
        <v>0</v>
      </c>
      <c r="F789" s="1">
        <v>0</v>
      </c>
      <c r="G789" s="13">
        <v>0</v>
      </c>
      <c r="H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W789" s="14" cm="1">
        <f t="array" ref="W789">INDEX(J789:U789, 1, MONTH($W$1))</f>
        <v>0</v>
      </c>
      <c r="X789" s="14" cm="1">
        <f t="array" ref="X789">SUMPRODUCT((J789:U789) *(($J$1:$U$1)&lt;=$X$1))</f>
        <v>0</v>
      </c>
      <c r="Y789">
        <f t="shared" si="108"/>
        <v>0</v>
      </c>
      <c r="Z789">
        <f t="shared" si="108"/>
        <v>0</v>
      </c>
      <c r="AA789">
        <f t="shared" si="109"/>
        <v>0</v>
      </c>
      <c r="AB789" s="8">
        <f t="shared" si="110"/>
        <v>0</v>
      </c>
      <c r="AC789">
        <f t="shared" si="111"/>
        <v>0</v>
      </c>
      <c r="AD789">
        <f t="shared" si="112"/>
        <v>0</v>
      </c>
      <c r="AE789">
        <f t="shared" si="113"/>
        <v>0</v>
      </c>
      <c r="AF789">
        <f t="shared" si="114"/>
        <v>0</v>
      </c>
      <c r="AG789">
        <f t="shared" si="115"/>
        <v>0</v>
      </c>
      <c r="AI789">
        <f t="shared" si="116"/>
        <v>0</v>
      </c>
    </row>
    <row r="790" spans="2:35" x14ac:dyDescent="0.25">
      <c r="B790" s="1">
        <v>31062</v>
      </c>
      <c r="C790" s="1" t="s">
        <v>1007</v>
      </c>
      <c r="D790" s="1" t="s">
        <v>905</v>
      </c>
      <c r="E790" s="1">
        <v>0</v>
      </c>
      <c r="F790" s="1">
        <v>0</v>
      </c>
      <c r="G790" s="13">
        <v>0</v>
      </c>
      <c r="H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W790" s="14" cm="1">
        <f t="array" ref="W790">INDEX(J790:U790, 1, MONTH($W$1))</f>
        <v>0</v>
      </c>
      <c r="X790" s="14" cm="1">
        <f t="array" ref="X790">SUMPRODUCT((J790:U790) *(($J$1:$U$1)&lt;=$X$1))</f>
        <v>0</v>
      </c>
      <c r="Y790">
        <f t="shared" si="108"/>
        <v>0</v>
      </c>
      <c r="Z790">
        <f t="shared" si="108"/>
        <v>0</v>
      </c>
      <c r="AA790">
        <f t="shared" si="109"/>
        <v>0</v>
      </c>
      <c r="AB790" s="8">
        <f t="shared" si="110"/>
        <v>0</v>
      </c>
      <c r="AC790">
        <f t="shared" si="111"/>
        <v>0</v>
      </c>
      <c r="AD790">
        <f t="shared" si="112"/>
        <v>0</v>
      </c>
      <c r="AE790">
        <f t="shared" si="113"/>
        <v>0</v>
      </c>
      <c r="AF790">
        <f t="shared" si="114"/>
        <v>0</v>
      </c>
      <c r="AG790">
        <f t="shared" si="115"/>
        <v>0</v>
      </c>
      <c r="AI790">
        <f t="shared" si="116"/>
        <v>0</v>
      </c>
    </row>
    <row r="791" spans="2:35" x14ac:dyDescent="0.25">
      <c r="B791" s="1">
        <v>31063</v>
      </c>
      <c r="C791" s="1" t="s">
        <v>1008</v>
      </c>
      <c r="D791" s="1" t="s">
        <v>905</v>
      </c>
      <c r="E791" s="1">
        <v>0</v>
      </c>
      <c r="F791" s="1">
        <v>0</v>
      </c>
      <c r="G791" s="13">
        <v>0</v>
      </c>
      <c r="H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W791" s="14" cm="1">
        <f t="array" ref="W791">INDEX(J791:U791, 1, MONTH($W$1))</f>
        <v>0</v>
      </c>
      <c r="X791" s="14" cm="1">
        <f t="array" ref="X791">SUMPRODUCT((J791:U791) *(($J$1:$U$1)&lt;=$X$1))</f>
        <v>0</v>
      </c>
      <c r="Y791">
        <f t="shared" si="108"/>
        <v>0</v>
      </c>
      <c r="Z791">
        <f t="shared" si="108"/>
        <v>0</v>
      </c>
      <c r="AA791">
        <f t="shared" si="109"/>
        <v>0</v>
      </c>
      <c r="AB791" s="8">
        <f t="shared" si="110"/>
        <v>0</v>
      </c>
      <c r="AC791">
        <f t="shared" si="111"/>
        <v>0</v>
      </c>
      <c r="AD791">
        <f t="shared" si="112"/>
        <v>0</v>
      </c>
      <c r="AE791">
        <f t="shared" si="113"/>
        <v>0</v>
      </c>
      <c r="AF791">
        <f t="shared" si="114"/>
        <v>0</v>
      </c>
      <c r="AG791">
        <f t="shared" si="115"/>
        <v>0</v>
      </c>
      <c r="AI791">
        <f t="shared" si="116"/>
        <v>0</v>
      </c>
    </row>
    <row r="792" spans="2:35" x14ac:dyDescent="0.25">
      <c r="B792" s="1">
        <v>31065</v>
      </c>
      <c r="C792" s="1" t="s">
        <v>1009</v>
      </c>
      <c r="D792" s="1" t="s">
        <v>905</v>
      </c>
      <c r="E792" s="1">
        <v>0</v>
      </c>
      <c r="F792" s="1">
        <v>0</v>
      </c>
      <c r="G792" s="13">
        <v>0</v>
      </c>
      <c r="H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W792" s="14" cm="1">
        <f t="array" ref="W792">INDEX(J792:U792, 1, MONTH($W$1))</f>
        <v>0</v>
      </c>
      <c r="X792" s="14" cm="1">
        <f t="array" ref="X792">SUMPRODUCT((J792:U792) *(($J$1:$U$1)&lt;=$X$1))</f>
        <v>0</v>
      </c>
      <c r="Y792">
        <f t="shared" si="108"/>
        <v>0</v>
      </c>
      <c r="Z792">
        <f t="shared" si="108"/>
        <v>0</v>
      </c>
      <c r="AA792">
        <f t="shared" si="109"/>
        <v>0</v>
      </c>
      <c r="AB792" s="8">
        <f t="shared" si="110"/>
        <v>0</v>
      </c>
      <c r="AC792">
        <f t="shared" si="111"/>
        <v>0</v>
      </c>
      <c r="AD792">
        <f t="shared" si="112"/>
        <v>0</v>
      </c>
      <c r="AE792">
        <f t="shared" si="113"/>
        <v>0</v>
      </c>
      <c r="AF792">
        <f t="shared" si="114"/>
        <v>0</v>
      </c>
      <c r="AG792">
        <f t="shared" si="115"/>
        <v>0</v>
      </c>
      <c r="AI792">
        <f t="shared" si="116"/>
        <v>0</v>
      </c>
    </row>
    <row r="793" spans="2:35" x14ac:dyDescent="0.25">
      <c r="B793" s="1">
        <v>31069</v>
      </c>
      <c r="C793" s="1" t="s">
        <v>1010</v>
      </c>
      <c r="D793" s="1" t="s">
        <v>905</v>
      </c>
      <c r="E793" s="1">
        <v>0</v>
      </c>
      <c r="F793" s="1">
        <v>0</v>
      </c>
      <c r="G793" s="13">
        <v>0</v>
      </c>
      <c r="H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W793" s="14" cm="1">
        <f t="array" ref="W793">INDEX(J793:U793, 1, MONTH($W$1))</f>
        <v>0</v>
      </c>
      <c r="X793" s="14" cm="1">
        <f t="array" ref="X793">SUMPRODUCT((J793:U793) *(($J$1:$U$1)&lt;=$X$1))</f>
        <v>0</v>
      </c>
      <c r="Y793">
        <f t="shared" si="108"/>
        <v>0</v>
      </c>
      <c r="Z793">
        <f t="shared" si="108"/>
        <v>0</v>
      </c>
      <c r="AA793">
        <f t="shared" si="109"/>
        <v>0</v>
      </c>
      <c r="AB793" s="8">
        <f t="shared" si="110"/>
        <v>0</v>
      </c>
      <c r="AC793">
        <f t="shared" si="111"/>
        <v>0</v>
      </c>
      <c r="AD793">
        <f t="shared" si="112"/>
        <v>0</v>
      </c>
      <c r="AE793">
        <f t="shared" si="113"/>
        <v>0</v>
      </c>
      <c r="AF793">
        <f t="shared" si="114"/>
        <v>0</v>
      </c>
      <c r="AG793">
        <f t="shared" si="115"/>
        <v>0</v>
      </c>
      <c r="AI793">
        <f t="shared" si="116"/>
        <v>0</v>
      </c>
    </row>
    <row r="794" spans="2:35" x14ac:dyDescent="0.25">
      <c r="B794" s="1">
        <v>31073</v>
      </c>
      <c r="C794" s="1" t="s">
        <v>1011</v>
      </c>
      <c r="D794" s="1" t="s">
        <v>905</v>
      </c>
      <c r="E794" s="1">
        <v>0</v>
      </c>
      <c r="F794" s="1">
        <v>0</v>
      </c>
      <c r="G794" s="13">
        <v>0</v>
      </c>
      <c r="H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W794" s="14" cm="1">
        <f t="array" ref="W794">INDEX(J794:U794, 1, MONTH($W$1))</f>
        <v>0</v>
      </c>
      <c r="X794" s="14" cm="1">
        <f t="array" ref="X794">SUMPRODUCT((J794:U794) *(($J$1:$U$1)&lt;=$X$1))</f>
        <v>0</v>
      </c>
      <c r="Y794">
        <f t="shared" si="108"/>
        <v>0</v>
      </c>
      <c r="Z794">
        <f t="shared" si="108"/>
        <v>0</v>
      </c>
      <c r="AA794">
        <f t="shared" si="109"/>
        <v>0</v>
      </c>
      <c r="AB794" s="8">
        <f t="shared" si="110"/>
        <v>0</v>
      </c>
      <c r="AC794">
        <f t="shared" si="111"/>
        <v>0</v>
      </c>
      <c r="AD794">
        <f t="shared" si="112"/>
        <v>0</v>
      </c>
      <c r="AE794">
        <f t="shared" si="113"/>
        <v>0</v>
      </c>
      <c r="AF794">
        <f t="shared" si="114"/>
        <v>0</v>
      </c>
      <c r="AG794">
        <f t="shared" si="115"/>
        <v>0</v>
      </c>
      <c r="AI794">
        <f t="shared" si="116"/>
        <v>0</v>
      </c>
    </row>
    <row r="795" spans="2:35" x14ac:dyDescent="0.25">
      <c r="B795" s="1">
        <v>31074</v>
      </c>
      <c r="C795" s="1" t="s">
        <v>1012</v>
      </c>
      <c r="D795" s="1" t="s">
        <v>905</v>
      </c>
      <c r="E795" s="1">
        <v>0</v>
      </c>
      <c r="F795" s="1">
        <v>0</v>
      </c>
      <c r="G795" s="13">
        <v>0</v>
      </c>
      <c r="H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W795" s="14" cm="1">
        <f t="array" ref="W795">INDEX(J795:U795, 1, MONTH($W$1))</f>
        <v>0</v>
      </c>
      <c r="X795" s="14" cm="1">
        <f t="array" ref="X795">SUMPRODUCT((J795:U795) *(($J$1:$U$1)&lt;=$X$1))</f>
        <v>0</v>
      </c>
      <c r="Y795">
        <f t="shared" si="108"/>
        <v>0</v>
      </c>
      <c r="Z795">
        <f t="shared" si="108"/>
        <v>0</v>
      </c>
      <c r="AA795">
        <f t="shared" si="109"/>
        <v>0</v>
      </c>
      <c r="AB795" s="8">
        <f t="shared" si="110"/>
        <v>0</v>
      </c>
      <c r="AC795">
        <f t="shared" si="111"/>
        <v>0</v>
      </c>
      <c r="AD795">
        <f t="shared" si="112"/>
        <v>0</v>
      </c>
      <c r="AE795">
        <f t="shared" si="113"/>
        <v>0</v>
      </c>
      <c r="AF795">
        <f t="shared" si="114"/>
        <v>0</v>
      </c>
      <c r="AG795">
        <f t="shared" si="115"/>
        <v>0</v>
      </c>
      <c r="AI795">
        <f t="shared" si="116"/>
        <v>0</v>
      </c>
    </row>
    <row r="796" spans="2:35" x14ac:dyDescent="0.25">
      <c r="B796" s="1">
        <v>31077</v>
      </c>
      <c r="C796" s="1" t="s">
        <v>1013</v>
      </c>
      <c r="D796" s="1" t="s">
        <v>905</v>
      </c>
      <c r="E796" s="1">
        <v>0</v>
      </c>
      <c r="F796" s="1">
        <v>0</v>
      </c>
      <c r="G796" s="13">
        <v>0</v>
      </c>
      <c r="H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W796" s="14" cm="1">
        <f t="array" ref="W796">INDEX(J796:U796, 1, MONTH($W$1))</f>
        <v>0</v>
      </c>
      <c r="X796" s="14" cm="1">
        <f t="array" ref="X796">SUMPRODUCT((J796:U796) *(($J$1:$U$1)&lt;=$X$1))</f>
        <v>0</v>
      </c>
      <c r="Y796">
        <f t="shared" si="108"/>
        <v>0</v>
      </c>
      <c r="Z796">
        <f t="shared" si="108"/>
        <v>0</v>
      </c>
      <c r="AA796">
        <f t="shared" si="109"/>
        <v>0</v>
      </c>
      <c r="AB796" s="8">
        <f t="shared" si="110"/>
        <v>0</v>
      </c>
      <c r="AC796">
        <f t="shared" si="111"/>
        <v>0</v>
      </c>
      <c r="AD796">
        <f t="shared" si="112"/>
        <v>0</v>
      </c>
      <c r="AE796">
        <f t="shared" si="113"/>
        <v>0</v>
      </c>
      <c r="AF796">
        <f t="shared" si="114"/>
        <v>0</v>
      </c>
      <c r="AG796">
        <f t="shared" si="115"/>
        <v>0</v>
      </c>
      <c r="AI796">
        <f t="shared" si="116"/>
        <v>0</v>
      </c>
    </row>
    <row r="797" spans="2:35" x14ac:dyDescent="0.25">
      <c r="B797" s="1">
        <v>31078</v>
      </c>
      <c r="C797" s="1" t="s">
        <v>1014</v>
      </c>
      <c r="D797" s="1" t="s">
        <v>905</v>
      </c>
      <c r="E797" s="1">
        <v>0</v>
      </c>
      <c r="F797" s="1">
        <v>0</v>
      </c>
      <c r="G797" s="13">
        <v>0</v>
      </c>
      <c r="H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W797" s="14" cm="1">
        <f t="array" ref="W797">INDEX(J797:U797, 1, MONTH($W$1))</f>
        <v>0</v>
      </c>
      <c r="X797" s="14" cm="1">
        <f t="array" ref="X797">SUMPRODUCT((J797:U797) *(($J$1:$U$1)&lt;=$X$1))</f>
        <v>0</v>
      </c>
      <c r="Y797">
        <f t="shared" si="108"/>
        <v>0</v>
      </c>
      <c r="Z797">
        <f t="shared" si="108"/>
        <v>0</v>
      </c>
      <c r="AA797">
        <f t="shared" si="109"/>
        <v>0</v>
      </c>
      <c r="AB797" s="8">
        <f t="shared" si="110"/>
        <v>0</v>
      </c>
      <c r="AC797">
        <f t="shared" si="111"/>
        <v>0</v>
      </c>
      <c r="AD797">
        <f t="shared" si="112"/>
        <v>0</v>
      </c>
      <c r="AE797">
        <f t="shared" si="113"/>
        <v>0</v>
      </c>
      <c r="AF797">
        <f t="shared" si="114"/>
        <v>0</v>
      </c>
      <c r="AG797">
        <f t="shared" si="115"/>
        <v>0</v>
      </c>
      <c r="AI797">
        <f t="shared" si="116"/>
        <v>0</v>
      </c>
    </row>
    <row r="798" spans="2:35" x14ac:dyDescent="0.25">
      <c r="B798" s="1">
        <v>31082</v>
      </c>
      <c r="C798" s="1" t="s">
        <v>1015</v>
      </c>
      <c r="D798" s="1" t="s">
        <v>905</v>
      </c>
      <c r="E798" s="1">
        <v>0</v>
      </c>
      <c r="F798" s="1">
        <v>0</v>
      </c>
      <c r="G798" s="13">
        <v>0</v>
      </c>
      <c r="H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W798" s="14" cm="1">
        <f t="array" ref="W798">INDEX(J798:U798, 1, MONTH($W$1))</f>
        <v>0</v>
      </c>
      <c r="X798" s="14" cm="1">
        <f t="array" ref="X798">SUMPRODUCT((J798:U798) *(($J$1:$U$1)&lt;=$X$1))</f>
        <v>0</v>
      </c>
      <c r="Y798">
        <f t="shared" si="108"/>
        <v>0</v>
      </c>
      <c r="Z798">
        <f t="shared" si="108"/>
        <v>0</v>
      </c>
      <c r="AA798">
        <f t="shared" si="109"/>
        <v>0</v>
      </c>
      <c r="AB798" s="8">
        <f t="shared" si="110"/>
        <v>0</v>
      </c>
      <c r="AC798">
        <f t="shared" si="111"/>
        <v>0</v>
      </c>
      <c r="AD798">
        <f t="shared" si="112"/>
        <v>0</v>
      </c>
      <c r="AE798">
        <f t="shared" si="113"/>
        <v>0</v>
      </c>
      <c r="AF798">
        <f t="shared" si="114"/>
        <v>0</v>
      </c>
      <c r="AG798">
        <f t="shared" si="115"/>
        <v>0</v>
      </c>
      <c r="AI798">
        <f t="shared" si="116"/>
        <v>0</v>
      </c>
    </row>
    <row r="799" spans="2:35" x14ac:dyDescent="0.25">
      <c r="B799" s="1">
        <v>31083</v>
      </c>
      <c r="C799" s="1" t="s">
        <v>1016</v>
      </c>
      <c r="D799" s="1" t="s">
        <v>905</v>
      </c>
      <c r="E799" s="1">
        <v>0</v>
      </c>
      <c r="F799" s="1">
        <v>0</v>
      </c>
      <c r="G799" s="13">
        <v>0</v>
      </c>
      <c r="H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W799" s="14" cm="1">
        <f t="array" ref="W799">INDEX(J799:U799, 1, MONTH($W$1))</f>
        <v>0</v>
      </c>
      <c r="X799" s="14" cm="1">
        <f t="array" ref="X799">SUMPRODUCT((J799:U799) *(($J$1:$U$1)&lt;=$X$1))</f>
        <v>0</v>
      </c>
      <c r="Y799">
        <f t="shared" si="108"/>
        <v>0</v>
      </c>
      <c r="Z799">
        <f t="shared" si="108"/>
        <v>0</v>
      </c>
      <c r="AA799">
        <f t="shared" si="109"/>
        <v>0</v>
      </c>
      <c r="AB799" s="8">
        <f t="shared" si="110"/>
        <v>0</v>
      </c>
      <c r="AC799">
        <f t="shared" si="111"/>
        <v>0</v>
      </c>
      <c r="AD799">
        <f t="shared" si="112"/>
        <v>0</v>
      </c>
      <c r="AE799">
        <f t="shared" si="113"/>
        <v>0</v>
      </c>
      <c r="AF799">
        <f t="shared" si="114"/>
        <v>0</v>
      </c>
      <c r="AG799">
        <f t="shared" si="115"/>
        <v>0</v>
      </c>
      <c r="AI799">
        <f t="shared" si="116"/>
        <v>0</v>
      </c>
    </row>
    <row r="800" spans="2:35" x14ac:dyDescent="0.25">
      <c r="B800" s="1">
        <v>31107</v>
      </c>
      <c r="C800" s="1" t="s">
        <v>1017</v>
      </c>
      <c r="D800" s="1" t="s">
        <v>905</v>
      </c>
      <c r="E800" s="1">
        <v>0</v>
      </c>
      <c r="F800" s="1">
        <v>0</v>
      </c>
      <c r="G800" s="13">
        <v>0</v>
      </c>
      <c r="H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W800" s="14" cm="1">
        <f t="array" ref="W800">INDEX(J800:U800, 1, MONTH($W$1))</f>
        <v>0</v>
      </c>
      <c r="X800" s="14" cm="1">
        <f t="array" ref="X800">SUMPRODUCT((J800:U800) *(($J$1:$U$1)&lt;=$X$1))</f>
        <v>0</v>
      </c>
      <c r="Y800">
        <f t="shared" si="108"/>
        <v>0</v>
      </c>
      <c r="Z800">
        <f t="shared" si="108"/>
        <v>0</v>
      </c>
      <c r="AA800">
        <f t="shared" si="109"/>
        <v>0</v>
      </c>
      <c r="AB800" s="8">
        <f t="shared" si="110"/>
        <v>0</v>
      </c>
      <c r="AC800">
        <f t="shared" si="111"/>
        <v>0</v>
      </c>
      <c r="AD800">
        <f t="shared" si="112"/>
        <v>0</v>
      </c>
      <c r="AE800">
        <f t="shared" si="113"/>
        <v>0</v>
      </c>
      <c r="AF800">
        <f t="shared" si="114"/>
        <v>0</v>
      </c>
      <c r="AG800">
        <f t="shared" si="115"/>
        <v>0</v>
      </c>
      <c r="AI800">
        <f t="shared" si="116"/>
        <v>0</v>
      </c>
    </row>
    <row r="801" spans="2:35" x14ac:dyDescent="0.25">
      <c r="B801" s="1">
        <v>31108</v>
      </c>
      <c r="C801" s="1" t="s">
        <v>1018</v>
      </c>
      <c r="D801" s="1" t="s">
        <v>905</v>
      </c>
      <c r="E801" s="1">
        <v>0</v>
      </c>
      <c r="F801" s="1">
        <v>0</v>
      </c>
      <c r="G801" s="13">
        <v>0</v>
      </c>
      <c r="H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W801" s="14" cm="1">
        <f t="array" ref="W801">INDEX(J801:U801, 1, MONTH($W$1))</f>
        <v>0</v>
      </c>
      <c r="X801" s="14" cm="1">
        <f t="array" ref="X801">SUMPRODUCT((J801:U801) *(($J$1:$U$1)&lt;=$X$1))</f>
        <v>0</v>
      </c>
      <c r="Y801">
        <f t="shared" si="108"/>
        <v>0</v>
      </c>
      <c r="Z801">
        <f t="shared" si="108"/>
        <v>0</v>
      </c>
      <c r="AA801">
        <f t="shared" si="109"/>
        <v>0</v>
      </c>
      <c r="AB801" s="8">
        <f t="shared" si="110"/>
        <v>0</v>
      </c>
      <c r="AC801">
        <f t="shared" si="111"/>
        <v>0</v>
      </c>
      <c r="AD801">
        <f t="shared" si="112"/>
        <v>0</v>
      </c>
      <c r="AE801">
        <f t="shared" si="113"/>
        <v>0</v>
      </c>
      <c r="AF801">
        <f t="shared" si="114"/>
        <v>0</v>
      </c>
      <c r="AG801">
        <f t="shared" si="115"/>
        <v>0</v>
      </c>
      <c r="AI801">
        <f t="shared" si="116"/>
        <v>0</v>
      </c>
    </row>
    <row r="802" spans="2:35" x14ac:dyDescent="0.25">
      <c r="B802" s="1">
        <v>31119</v>
      </c>
      <c r="C802" s="1" t="s">
        <v>1019</v>
      </c>
      <c r="D802" s="1" t="s">
        <v>905</v>
      </c>
      <c r="E802" s="1">
        <v>0</v>
      </c>
      <c r="F802" s="1">
        <v>0</v>
      </c>
      <c r="G802" s="13">
        <v>0</v>
      </c>
      <c r="H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W802" s="14" cm="1">
        <f t="array" ref="W802">INDEX(J802:U802, 1, MONTH($W$1))</f>
        <v>0</v>
      </c>
      <c r="X802" s="14" cm="1">
        <f t="array" ref="X802">SUMPRODUCT((J802:U802) *(($J$1:$U$1)&lt;=$X$1))</f>
        <v>0</v>
      </c>
      <c r="Y802">
        <f t="shared" si="108"/>
        <v>0</v>
      </c>
      <c r="Z802">
        <f t="shared" si="108"/>
        <v>0</v>
      </c>
      <c r="AA802">
        <f t="shared" si="109"/>
        <v>0</v>
      </c>
      <c r="AB802" s="8">
        <f t="shared" si="110"/>
        <v>0</v>
      </c>
      <c r="AC802">
        <f t="shared" si="111"/>
        <v>0</v>
      </c>
      <c r="AD802">
        <f t="shared" si="112"/>
        <v>0</v>
      </c>
      <c r="AE802">
        <f t="shared" si="113"/>
        <v>0</v>
      </c>
      <c r="AF802">
        <f t="shared" si="114"/>
        <v>0</v>
      </c>
      <c r="AG802">
        <f t="shared" si="115"/>
        <v>0</v>
      </c>
      <c r="AI802">
        <f t="shared" si="116"/>
        <v>0</v>
      </c>
    </row>
    <row r="803" spans="2:35" x14ac:dyDescent="0.25">
      <c r="B803" s="1">
        <v>31122</v>
      </c>
      <c r="C803" s="1" t="s">
        <v>1020</v>
      </c>
      <c r="D803" s="1" t="s">
        <v>905</v>
      </c>
      <c r="E803" s="1">
        <v>0</v>
      </c>
      <c r="F803" s="1">
        <v>0</v>
      </c>
      <c r="G803" s="13">
        <v>0</v>
      </c>
      <c r="H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W803" s="14" cm="1">
        <f t="array" ref="W803">INDEX(J803:U803, 1, MONTH($W$1))</f>
        <v>0</v>
      </c>
      <c r="X803" s="14" cm="1">
        <f t="array" ref="X803">SUMPRODUCT((J803:U803) *(($J$1:$U$1)&lt;=$X$1))</f>
        <v>0</v>
      </c>
      <c r="Y803">
        <f t="shared" si="108"/>
        <v>0</v>
      </c>
      <c r="Z803">
        <f t="shared" si="108"/>
        <v>0</v>
      </c>
      <c r="AA803">
        <f t="shared" si="109"/>
        <v>0</v>
      </c>
      <c r="AB803" s="8">
        <f t="shared" si="110"/>
        <v>0</v>
      </c>
      <c r="AC803">
        <f t="shared" si="111"/>
        <v>0</v>
      </c>
      <c r="AD803">
        <f t="shared" si="112"/>
        <v>0</v>
      </c>
      <c r="AE803">
        <f t="shared" si="113"/>
        <v>0</v>
      </c>
      <c r="AF803">
        <f t="shared" si="114"/>
        <v>0</v>
      </c>
      <c r="AG803">
        <f t="shared" si="115"/>
        <v>0</v>
      </c>
      <c r="AI803">
        <f t="shared" si="116"/>
        <v>0</v>
      </c>
    </row>
    <row r="804" spans="2:35" x14ac:dyDescent="0.25">
      <c r="B804" s="1">
        <v>31125</v>
      </c>
      <c r="C804" s="1" t="s">
        <v>1021</v>
      </c>
      <c r="D804" s="1" t="s">
        <v>905</v>
      </c>
      <c r="E804" s="1">
        <v>0</v>
      </c>
      <c r="F804" s="1">
        <v>0</v>
      </c>
      <c r="G804" s="13">
        <v>0</v>
      </c>
      <c r="H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W804" s="14" cm="1">
        <f t="array" ref="W804">INDEX(J804:U804, 1, MONTH($W$1))</f>
        <v>0</v>
      </c>
      <c r="X804" s="14" cm="1">
        <f t="array" ref="X804">SUMPRODUCT((J804:U804) *(($J$1:$U$1)&lt;=$X$1))</f>
        <v>0</v>
      </c>
      <c r="Y804">
        <f t="shared" si="108"/>
        <v>0</v>
      </c>
      <c r="Z804">
        <f t="shared" si="108"/>
        <v>0</v>
      </c>
      <c r="AA804">
        <f t="shared" si="109"/>
        <v>0</v>
      </c>
      <c r="AB804" s="8">
        <f t="shared" si="110"/>
        <v>0</v>
      </c>
      <c r="AC804">
        <f t="shared" si="111"/>
        <v>0</v>
      </c>
      <c r="AD804">
        <f t="shared" si="112"/>
        <v>0</v>
      </c>
      <c r="AE804">
        <f t="shared" si="113"/>
        <v>0</v>
      </c>
      <c r="AF804">
        <f t="shared" si="114"/>
        <v>0</v>
      </c>
      <c r="AG804">
        <f t="shared" si="115"/>
        <v>0</v>
      </c>
      <c r="AI804">
        <f t="shared" si="116"/>
        <v>0</v>
      </c>
    </row>
    <row r="805" spans="2:35" x14ac:dyDescent="0.25">
      <c r="B805" s="1">
        <v>31126</v>
      </c>
      <c r="C805" s="1" t="s">
        <v>1022</v>
      </c>
      <c r="D805" s="1" t="s">
        <v>905</v>
      </c>
      <c r="E805" s="1">
        <v>0</v>
      </c>
      <c r="F805" s="1">
        <v>0</v>
      </c>
      <c r="G805" s="13">
        <v>0</v>
      </c>
      <c r="H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W805" s="14" cm="1">
        <f t="array" ref="W805">INDEX(J805:U805, 1, MONTH($W$1))</f>
        <v>0</v>
      </c>
      <c r="X805" s="14" cm="1">
        <f t="array" ref="X805">SUMPRODUCT((J805:U805) *(($J$1:$U$1)&lt;=$X$1))</f>
        <v>0</v>
      </c>
      <c r="Y805">
        <f t="shared" si="108"/>
        <v>0</v>
      </c>
      <c r="Z805">
        <f t="shared" si="108"/>
        <v>0</v>
      </c>
      <c r="AA805">
        <f t="shared" si="109"/>
        <v>0</v>
      </c>
      <c r="AB805" s="8">
        <f t="shared" si="110"/>
        <v>0</v>
      </c>
      <c r="AC805">
        <f t="shared" si="111"/>
        <v>0</v>
      </c>
      <c r="AD805">
        <f t="shared" si="112"/>
        <v>0</v>
      </c>
      <c r="AE805">
        <f t="shared" si="113"/>
        <v>0</v>
      </c>
      <c r="AF805">
        <f t="shared" si="114"/>
        <v>0</v>
      </c>
      <c r="AG805">
        <f t="shared" si="115"/>
        <v>0</v>
      </c>
      <c r="AI805">
        <f t="shared" si="116"/>
        <v>0</v>
      </c>
    </row>
    <row r="806" spans="2:35" x14ac:dyDescent="0.25">
      <c r="B806" s="1">
        <v>31133</v>
      </c>
      <c r="C806" s="1" t="s">
        <v>1023</v>
      </c>
      <c r="D806" s="1" t="s">
        <v>905</v>
      </c>
      <c r="E806" s="1">
        <v>0</v>
      </c>
      <c r="F806" s="1">
        <v>0</v>
      </c>
      <c r="G806" s="13">
        <v>0</v>
      </c>
      <c r="H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W806" s="14" cm="1">
        <f t="array" ref="W806">INDEX(J806:U806, 1, MONTH($W$1))</f>
        <v>0</v>
      </c>
      <c r="X806" s="14" cm="1">
        <f t="array" ref="X806">SUMPRODUCT((J806:U806) *(($J$1:$U$1)&lt;=$X$1))</f>
        <v>0</v>
      </c>
      <c r="Y806">
        <f t="shared" si="108"/>
        <v>0</v>
      </c>
      <c r="Z806">
        <f t="shared" si="108"/>
        <v>0</v>
      </c>
      <c r="AA806">
        <f t="shared" si="109"/>
        <v>0</v>
      </c>
      <c r="AB806" s="8">
        <f t="shared" si="110"/>
        <v>0</v>
      </c>
      <c r="AC806">
        <f t="shared" si="111"/>
        <v>0</v>
      </c>
      <c r="AD806">
        <f t="shared" si="112"/>
        <v>0</v>
      </c>
      <c r="AE806">
        <f t="shared" si="113"/>
        <v>0</v>
      </c>
      <c r="AF806">
        <f t="shared" si="114"/>
        <v>0</v>
      </c>
      <c r="AG806">
        <f t="shared" si="115"/>
        <v>0</v>
      </c>
      <c r="AI806">
        <f t="shared" si="116"/>
        <v>0</v>
      </c>
    </row>
    <row r="807" spans="2:35" x14ac:dyDescent="0.25">
      <c r="B807" s="1">
        <v>31138</v>
      </c>
      <c r="C807" s="1" t="s">
        <v>1024</v>
      </c>
      <c r="D807" s="1" t="s">
        <v>905</v>
      </c>
      <c r="E807" s="1">
        <v>0</v>
      </c>
      <c r="F807" s="1">
        <v>0</v>
      </c>
      <c r="G807" s="13">
        <v>0</v>
      </c>
      <c r="H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W807" s="14" cm="1">
        <f t="array" ref="W807">INDEX(J807:U807, 1, MONTH($W$1))</f>
        <v>0</v>
      </c>
      <c r="X807" s="14" cm="1">
        <f t="array" ref="X807">SUMPRODUCT((J807:U807) *(($J$1:$U$1)&lt;=$X$1))</f>
        <v>0</v>
      </c>
      <c r="Y807">
        <f t="shared" si="108"/>
        <v>0</v>
      </c>
      <c r="Z807">
        <f t="shared" si="108"/>
        <v>0</v>
      </c>
      <c r="AA807">
        <f t="shared" si="109"/>
        <v>0</v>
      </c>
      <c r="AB807" s="8">
        <f t="shared" si="110"/>
        <v>0</v>
      </c>
      <c r="AC807">
        <f t="shared" si="111"/>
        <v>0</v>
      </c>
      <c r="AD807">
        <f t="shared" si="112"/>
        <v>0</v>
      </c>
      <c r="AE807">
        <f t="shared" si="113"/>
        <v>0</v>
      </c>
      <c r="AF807">
        <f t="shared" si="114"/>
        <v>0</v>
      </c>
      <c r="AG807">
        <f t="shared" si="115"/>
        <v>0</v>
      </c>
      <c r="AI807">
        <f t="shared" si="116"/>
        <v>0</v>
      </c>
    </row>
    <row r="808" spans="2:35" x14ac:dyDescent="0.25">
      <c r="B808" s="1">
        <v>31145</v>
      </c>
      <c r="C808" s="1" t="s">
        <v>1025</v>
      </c>
      <c r="D808" s="1" t="s">
        <v>905</v>
      </c>
      <c r="E808" s="1">
        <v>0</v>
      </c>
      <c r="F808" s="1">
        <v>0</v>
      </c>
      <c r="G808" s="13">
        <v>0</v>
      </c>
      <c r="H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W808" s="14" cm="1">
        <f t="array" ref="W808">INDEX(J808:U808, 1, MONTH($W$1))</f>
        <v>0</v>
      </c>
      <c r="X808" s="14" cm="1">
        <f t="array" ref="X808">SUMPRODUCT((J808:U808) *(($J$1:$U$1)&lt;=$X$1))</f>
        <v>0</v>
      </c>
      <c r="Y808">
        <f t="shared" si="108"/>
        <v>0</v>
      </c>
      <c r="Z808">
        <f t="shared" si="108"/>
        <v>0</v>
      </c>
      <c r="AA808">
        <f t="shared" si="109"/>
        <v>0</v>
      </c>
      <c r="AB808" s="8">
        <f t="shared" si="110"/>
        <v>0</v>
      </c>
      <c r="AC808">
        <f t="shared" si="111"/>
        <v>0</v>
      </c>
      <c r="AD808">
        <f t="shared" si="112"/>
        <v>0</v>
      </c>
      <c r="AE808">
        <f t="shared" si="113"/>
        <v>0</v>
      </c>
      <c r="AF808">
        <f t="shared" si="114"/>
        <v>0</v>
      </c>
      <c r="AG808">
        <f t="shared" si="115"/>
        <v>0</v>
      </c>
      <c r="AI808">
        <f t="shared" si="116"/>
        <v>0</v>
      </c>
    </row>
    <row r="809" spans="2:35" x14ac:dyDescent="0.25">
      <c r="B809" s="1">
        <v>31149</v>
      </c>
      <c r="C809" s="1" t="s">
        <v>1026</v>
      </c>
      <c r="D809" s="1" t="s">
        <v>905</v>
      </c>
      <c r="E809" s="1">
        <v>0</v>
      </c>
      <c r="F809" s="1">
        <v>0</v>
      </c>
      <c r="G809" s="13">
        <v>0</v>
      </c>
      <c r="H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W809" s="14" cm="1">
        <f t="array" ref="W809">INDEX(J809:U809, 1, MONTH($W$1))</f>
        <v>0</v>
      </c>
      <c r="X809" s="14" cm="1">
        <f t="array" ref="X809">SUMPRODUCT((J809:U809) *(($J$1:$U$1)&lt;=$X$1))</f>
        <v>0</v>
      </c>
      <c r="Y809">
        <f t="shared" si="108"/>
        <v>0</v>
      </c>
      <c r="Z809">
        <f t="shared" si="108"/>
        <v>0</v>
      </c>
      <c r="AA809">
        <f t="shared" si="109"/>
        <v>0</v>
      </c>
      <c r="AB809" s="8">
        <f t="shared" si="110"/>
        <v>0</v>
      </c>
      <c r="AC809">
        <f t="shared" si="111"/>
        <v>0</v>
      </c>
      <c r="AD809">
        <f t="shared" si="112"/>
        <v>0</v>
      </c>
      <c r="AE809">
        <f t="shared" si="113"/>
        <v>0</v>
      </c>
      <c r="AF809">
        <f t="shared" si="114"/>
        <v>0</v>
      </c>
      <c r="AG809">
        <f t="shared" si="115"/>
        <v>0</v>
      </c>
      <c r="AI809">
        <f t="shared" si="116"/>
        <v>0</v>
      </c>
    </row>
    <row r="810" spans="2:35" x14ac:dyDescent="0.25">
      <c r="B810" s="1">
        <v>31150</v>
      </c>
      <c r="C810" s="1" t="s">
        <v>1027</v>
      </c>
      <c r="D810" s="1" t="s">
        <v>905</v>
      </c>
      <c r="E810" s="1">
        <v>0</v>
      </c>
      <c r="F810" s="1">
        <v>0</v>
      </c>
      <c r="G810" s="13">
        <v>0</v>
      </c>
      <c r="H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W810" s="14" cm="1">
        <f t="array" ref="W810">INDEX(J810:U810, 1, MONTH($W$1))</f>
        <v>0</v>
      </c>
      <c r="X810" s="14" cm="1">
        <f t="array" ref="X810">SUMPRODUCT((J810:U810) *(($J$1:$U$1)&lt;=$X$1))</f>
        <v>0</v>
      </c>
      <c r="Y810">
        <f t="shared" si="108"/>
        <v>0</v>
      </c>
      <c r="Z810">
        <f t="shared" si="108"/>
        <v>0</v>
      </c>
      <c r="AA810">
        <f t="shared" si="109"/>
        <v>0</v>
      </c>
      <c r="AB810" s="8">
        <f t="shared" si="110"/>
        <v>0</v>
      </c>
      <c r="AC810">
        <f t="shared" si="111"/>
        <v>0</v>
      </c>
      <c r="AD810">
        <f t="shared" si="112"/>
        <v>0</v>
      </c>
      <c r="AE810">
        <f t="shared" si="113"/>
        <v>0</v>
      </c>
      <c r="AF810">
        <f t="shared" si="114"/>
        <v>0</v>
      </c>
      <c r="AG810">
        <f t="shared" si="115"/>
        <v>0</v>
      </c>
      <c r="AI810">
        <f t="shared" si="116"/>
        <v>0</v>
      </c>
    </row>
    <row r="811" spans="2:35" x14ac:dyDescent="0.25">
      <c r="B811" s="1">
        <v>31152</v>
      </c>
      <c r="C811" s="1" t="s">
        <v>1028</v>
      </c>
      <c r="D811" s="1" t="s">
        <v>905</v>
      </c>
      <c r="E811" s="1">
        <v>0</v>
      </c>
      <c r="F811" s="1">
        <v>0</v>
      </c>
      <c r="G811" s="13">
        <v>0</v>
      </c>
      <c r="H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W811" s="14" cm="1">
        <f t="array" ref="W811">INDEX(J811:U811, 1, MONTH($W$1))</f>
        <v>0</v>
      </c>
      <c r="X811" s="14" cm="1">
        <f t="array" ref="X811">SUMPRODUCT((J811:U811) *(($J$1:$U$1)&lt;=$X$1))</f>
        <v>0</v>
      </c>
      <c r="Y811">
        <f t="shared" si="108"/>
        <v>0</v>
      </c>
      <c r="Z811">
        <f t="shared" si="108"/>
        <v>0</v>
      </c>
      <c r="AA811">
        <f t="shared" si="109"/>
        <v>0</v>
      </c>
      <c r="AB811" s="8">
        <f t="shared" si="110"/>
        <v>0</v>
      </c>
      <c r="AC811">
        <f t="shared" si="111"/>
        <v>0</v>
      </c>
      <c r="AD811">
        <f t="shared" si="112"/>
        <v>0</v>
      </c>
      <c r="AE811">
        <f t="shared" si="113"/>
        <v>0</v>
      </c>
      <c r="AF811">
        <f t="shared" si="114"/>
        <v>0</v>
      </c>
      <c r="AG811">
        <f t="shared" si="115"/>
        <v>0</v>
      </c>
      <c r="AI811">
        <f t="shared" si="116"/>
        <v>0</v>
      </c>
    </row>
    <row r="812" spans="2:35" x14ac:dyDescent="0.25">
      <c r="B812" s="1">
        <v>31160</v>
      </c>
      <c r="C812" s="1" t="s">
        <v>1029</v>
      </c>
      <c r="D812" s="1" t="s">
        <v>905</v>
      </c>
      <c r="E812" s="1">
        <v>0</v>
      </c>
      <c r="F812" s="1">
        <v>0</v>
      </c>
      <c r="G812" s="13">
        <v>0</v>
      </c>
      <c r="H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W812" s="14" cm="1">
        <f t="array" ref="W812">INDEX(J812:U812, 1, MONTH($W$1))</f>
        <v>0</v>
      </c>
      <c r="X812" s="14" cm="1">
        <f t="array" ref="X812">SUMPRODUCT((J812:U812) *(($J$1:$U$1)&lt;=$X$1))</f>
        <v>0</v>
      </c>
      <c r="Y812">
        <f t="shared" si="108"/>
        <v>0</v>
      </c>
      <c r="Z812">
        <f t="shared" si="108"/>
        <v>0</v>
      </c>
      <c r="AA812">
        <f t="shared" si="109"/>
        <v>0</v>
      </c>
      <c r="AB812" s="8">
        <f t="shared" si="110"/>
        <v>0</v>
      </c>
      <c r="AC812">
        <f t="shared" si="111"/>
        <v>0</v>
      </c>
      <c r="AD812">
        <f t="shared" si="112"/>
        <v>0</v>
      </c>
      <c r="AE812">
        <f t="shared" si="113"/>
        <v>0</v>
      </c>
      <c r="AF812">
        <f t="shared" si="114"/>
        <v>0</v>
      </c>
      <c r="AG812">
        <f t="shared" si="115"/>
        <v>0</v>
      </c>
      <c r="AI812">
        <f t="shared" si="116"/>
        <v>0</v>
      </c>
    </row>
    <row r="813" spans="2:35" x14ac:dyDescent="0.25">
      <c r="B813" s="1">
        <v>31161</v>
      </c>
      <c r="C813" s="1" t="s">
        <v>1030</v>
      </c>
      <c r="D813" s="1" t="s">
        <v>905</v>
      </c>
      <c r="E813" s="1">
        <v>0</v>
      </c>
      <c r="F813" s="1">
        <v>0</v>
      </c>
      <c r="G813" s="13">
        <v>0</v>
      </c>
      <c r="H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W813" s="14" cm="1">
        <f t="array" ref="W813">INDEX(J813:U813, 1, MONTH($W$1))</f>
        <v>0</v>
      </c>
      <c r="X813" s="14" cm="1">
        <f t="array" ref="X813">SUMPRODUCT((J813:U813) *(($J$1:$U$1)&lt;=$X$1))</f>
        <v>0</v>
      </c>
      <c r="Y813">
        <f t="shared" si="108"/>
        <v>0</v>
      </c>
      <c r="Z813">
        <f t="shared" si="108"/>
        <v>0</v>
      </c>
      <c r="AA813">
        <f t="shared" si="109"/>
        <v>0</v>
      </c>
      <c r="AB813" s="8">
        <f t="shared" si="110"/>
        <v>0</v>
      </c>
      <c r="AC813">
        <f t="shared" si="111"/>
        <v>0</v>
      </c>
      <c r="AD813">
        <f t="shared" si="112"/>
        <v>0</v>
      </c>
      <c r="AE813">
        <f t="shared" si="113"/>
        <v>0</v>
      </c>
      <c r="AF813">
        <f t="shared" si="114"/>
        <v>0</v>
      </c>
      <c r="AG813">
        <f t="shared" si="115"/>
        <v>0</v>
      </c>
      <c r="AI813">
        <f t="shared" si="116"/>
        <v>0</v>
      </c>
    </row>
    <row r="814" spans="2:35" x14ac:dyDescent="0.25">
      <c r="B814" s="1">
        <v>31171</v>
      </c>
      <c r="C814" s="1" t="s">
        <v>1031</v>
      </c>
      <c r="D814" s="1" t="s">
        <v>905</v>
      </c>
      <c r="E814" s="1">
        <v>0</v>
      </c>
      <c r="F814" s="1">
        <v>0</v>
      </c>
      <c r="G814" s="13">
        <v>0</v>
      </c>
      <c r="H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W814" s="14" cm="1">
        <f t="array" ref="W814">INDEX(J814:U814, 1, MONTH($W$1))</f>
        <v>0</v>
      </c>
      <c r="X814" s="14" cm="1">
        <f t="array" ref="X814">SUMPRODUCT((J814:U814) *(($J$1:$U$1)&lt;=$X$1))</f>
        <v>0</v>
      </c>
      <c r="Y814">
        <f t="shared" si="108"/>
        <v>0</v>
      </c>
      <c r="Z814">
        <f t="shared" si="108"/>
        <v>0</v>
      </c>
      <c r="AA814">
        <f t="shared" si="109"/>
        <v>0</v>
      </c>
      <c r="AB814" s="8">
        <f t="shared" si="110"/>
        <v>0</v>
      </c>
      <c r="AC814">
        <f t="shared" si="111"/>
        <v>0</v>
      </c>
      <c r="AD814">
        <f t="shared" si="112"/>
        <v>0</v>
      </c>
      <c r="AE814">
        <f t="shared" si="113"/>
        <v>0</v>
      </c>
      <c r="AF814">
        <f t="shared" si="114"/>
        <v>0</v>
      </c>
      <c r="AG814">
        <f t="shared" si="115"/>
        <v>0</v>
      </c>
      <c r="AI814">
        <f t="shared" si="116"/>
        <v>0</v>
      </c>
    </row>
    <row r="815" spans="2:35" x14ac:dyDescent="0.25">
      <c r="B815" s="1">
        <v>31174</v>
      </c>
      <c r="C815" s="1" t="s">
        <v>1032</v>
      </c>
      <c r="D815" s="1" t="s">
        <v>905</v>
      </c>
      <c r="E815" s="1">
        <v>0</v>
      </c>
      <c r="F815" s="1">
        <v>0</v>
      </c>
      <c r="G815" s="13">
        <v>0</v>
      </c>
      <c r="H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W815" s="14" cm="1">
        <f t="array" ref="W815">INDEX(J815:U815, 1, MONTH($W$1))</f>
        <v>0</v>
      </c>
      <c r="X815" s="14" cm="1">
        <f t="array" ref="X815">SUMPRODUCT((J815:U815) *(($J$1:$U$1)&lt;=$X$1))</f>
        <v>0</v>
      </c>
      <c r="Y815">
        <f t="shared" si="108"/>
        <v>0</v>
      </c>
      <c r="Z815">
        <f t="shared" si="108"/>
        <v>0</v>
      </c>
      <c r="AA815">
        <f t="shared" si="109"/>
        <v>0</v>
      </c>
      <c r="AB815" s="8">
        <f t="shared" si="110"/>
        <v>0</v>
      </c>
      <c r="AC815">
        <f t="shared" si="111"/>
        <v>0</v>
      </c>
      <c r="AD815">
        <f t="shared" si="112"/>
        <v>0</v>
      </c>
      <c r="AE815">
        <f t="shared" si="113"/>
        <v>0</v>
      </c>
      <c r="AF815">
        <f t="shared" si="114"/>
        <v>0</v>
      </c>
      <c r="AG815">
        <f t="shared" si="115"/>
        <v>0</v>
      </c>
      <c r="AI815">
        <f t="shared" si="116"/>
        <v>0</v>
      </c>
    </row>
    <row r="816" spans="2:35" x14ac:dyDescent="0.25">
      <c r="B816" s="1">
        <v>31177</v>
      </c>
      <c r="C816" s="1" t="s">
        <v>1033</v>
      </c>
      <c r="D816" s="1" t="s">
        <v>905</v>
      </c>
      <c r="E816" s="1">
        <v>0</v>
      </c>
      <c r="F816" s="1">
        <v>0</v>
      </c>
      <c r="G816" s="13">
        <v>0</v>
      </c>
      <c r="H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W816" s="14" cm="1">
        <f t="array" ref="W816">INDEX(J816:U816, 1, MONTH($W$1))</f>
        <v>0</v>
      </c>
      <c r="X816" s="14" cm="1">
        <f t="array" ref="X816">SUMPRODUCT((J816:U816) *(($J$1:$U$1)&lt;=$X$1))</f>
        <v>0</v>
      </c>
      <c r="Y816">
        <f t="shared" si="108"/>
        <v>0</v>
      </c>
      <c r="Z816">
        <f t="shared" si="108"/>
        <v>0</v>
      </c>
      <c r="AA816">
        <f t="shared" si="109"/>
        <v>0</v>
      </c>
      <c r="AB816" s="8">
        <f t="shared" si="110"/>
        <v>0</v>
      </c>
      <c r="AC816">
        <f t="shared" si="111"/>
        <v>0</v>
      </c>
      <c r="AD816">
        <f t="shared" si="112"/>
        <v>0</v>
      </c>
      <c r="AE816">
        <f t="shared" si="113"/>
        <v>0</v>
      </c>
      <c r="AF816">
        <f t="shared" si="114"/>
        <v>0</v>
      </c>
      <c r="AG816">
        <f t="shared" si="115"/>
        <v>0</v>
      </c>
      <c r="AI816">
        <f t="shared" si="116"/>
        <v>0</v>
      </c>
    </row>
    <row r="817" spans="2:35" x14ac:dyDescent="0.25">
      <c r="B817" s="1">
        <v>31179</v>
      </c>
      <c r="C817" s="1" t="s">
        <v>1034</v>
      </c>
      <c r="D817" s="1" t="s">
        <v>905</v>
      </c>
      <c r="E817" s="1">
        <v>0</v>
      </c>
      <c r="F817" s="1">
        <v>0</v>
      </c>
      <c r="G817" s="13">
        <v>0</v>
      </c>
      <c r="H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W817" s="14" cm="1">
        <f t="array" ref="W817">INDEX(J817:U817, 1, MONTH($W$1))</f>
        <v>0</v>
      </c>
      <c r="X817" s="14" cm="1">
        <f t="array" ref="X817">SUMPRODUCT((J817:U817) *(($J$1:$U$1)&lt;=$X$1))</f>
        <v>0</v>
      </c>
      <c r="Y817">
        <f t="shared" si="108"/>
        <v>0</v>
      </c>
      <c r="Z817">
        <f t="shared" si="108"/>
        <v>0</v>
      </c>
      <c r="AA817">
        <f t="shared" si="109"/>
        <v>0</v>
      </c>
      <c r="AB817" s="8">
        <f t="shared" si="110"/>
        <v>0</v>
      </c>
      <c r="AC817">
        <f t="shared" si="111"/>
        <v>0</v>
      </c>
      <c r="AD817">
        <f t="shared" si="112"/>
        <v>0</v>
      </c>
      <c r="AE817">
        <f t="shared" si="113"/>
        <v>0</v>
      </c>
      <c r="AF817">
        <f t="shared" si="114"/>
        <v>0</v>
      </c>
      <c r="AG817">
        <f t="shared" si="115"/>
        <v>0</v>
      </c>
      <c r="AI817">
        <f t="shared" si="116"/>
        <v>0</v>
      </c>
    </row>
    <row r="818" spans="2:35" x14ac:dyDescent="0.25">
      <c r="B818" s="1">
        <v>31189</v>
      </c>
      <c r="C818" s="1" t="s">
        <v>1035</v>
      </c>
      <c r="D818" s="1" t="s">
        <v>905</v>
      </c>
      <c r="E818" s="1">
        <v>0</v>
      </c>
      <c r="F818" s="1">
        <v>0</v>
      </c>
      <c r="G818" s="13">
        <v>0</v>
      </c>
      <c r="H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W818" s="14" cm="1">
        <f t="array" ref="W818">INDEX(J818:U818, 1, MONTH($W$1))</f>
        <v>0</v>
      </c>
      <c r="X818" s="14" cm="1">
        <f t="array" ref="X818">SUMPRODUCT((J818:U818) *(($J$1:$U$1)&lt;=$X$1))</f>
        <v>0</v>
      </c>
      <c r="Y818">
        <f t="shared" si="108"/>
        <v>0</v>
      </c>
      <c r="Z818">
        <f t="shared" si="108"/>
        <v>0</v>
      </c>
      <c r="AA818">
        <f t="shared" si="109"/>
        <v>0</v>
      </c>
      <c r="AB818" s="8">
        <f t="shared" si="110"/>
        <v>0</v>
      </c>
      <c r="AC818">
        <f t="shared" si="111"/>
        <v>0</v>
      </c>
      <c r="AD818">
        <f t="shared" si="112"/>
        <v>0</v>
      </c>
      <c r="AE818">
        <f t="shared" si="113"/>
        <v>0</v>
      </c>
      <c r="AF818">
        <f t="shared" si="114"/>
        <v>0</v>
      </c>
      <c r="AG818">
        <f t="shared" si="115"/>
        <v>0</v>
      </c>
      <c r="AI818">
        <f t="shared" si="116"/>
        <v>0</v>
      </c>
    </row>
    <row r="819" spans="2:35" x14ac:dyDescent="0.25">
      <c r="B819" s="1">
        <v>31191</v>
      </c>
      <c r="C819" s="1" t="s">
        <v>1036</v>
      </c>
      <c r="D819" s="1" t="s">
        <v>905</v>
      </c>
      <c r="E819" s="1">
        <v>0</v>
      </c>
      <c r="F819" s="1">
        <v>0</v>
      </c>
      <c r="G819" s="13">
        <v>0</v>
      </c>
      <c r="H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W819" s="14" cm="1">
        <f t="array" ref="W819">INDEX(J819:U819, 1, MONTH($W$1))</f>
        <v>0</v>
      </c>
      <c r="X819" s="14" cm="1">
        <f t="array" ref="X819">SUMPRODUCT((J819:U819) *(($J$1:$U$1)&lt;=$X$1))</f>
        <v>0</v>
      </c>
      <c r="Y819">
        <f t="shared" si="108"/>
        <v>0</v>
      </c>
      <c r="Z819">
        <f t="shared" si="108"/>
        <v>0</v>
      </c>
      <c r="AA819">
        <f t="shared" si="109"/>
        <v>0</v>
      </c>
      <c r="AB819" s="8">
        <f t="shared" si="110"/>
        <v>0</v>
      </c>
      <c r="AC819">
        <f t="shared" si="111"/>
        <v>0</v>
      </c>
      <c r="AD819">
        <f t="shared" si="112"/>
        <v>0</v>
      </c>
      <c r="AE819">
        <f t="shared" si="113"/>
        <v>0</v>
      </c>
      <c r="AF819">
        <f t="shared" si="114"/>
        <v>0</v>
      </c>
      <c r="AG819">
        <f t="shared" si="115"/>
        <v>0</v>
      </c>
      <c r="AI819">
        <f t="shared" si="116"/>
        <v>0</v>
      </c>
    </row>
    <row r="820" spans="2:35" x14ac:dyDescent="0.25">
      <c r="B820" s="1">
        <v>31201</v>
      </c>
      <c r="C820" s="1" t="s">
        <v>1037</v>
      </c>
      <c r="D820" s="1" t="s">
        <v>905</v>
      </c>
      <c r="E820" s="1">
        <v>0</v>
      </c>
      <c r="F820" s="1">
        <v>0</v>
      </c>
      <c r="G820" s="13">
        <v>0</v>
      </c>
      <c r="H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W820" s="14" cm="1">
        <f t="array" ref="W820">INDEX(J820:U820, 1, MONTH($W$1))</f>
        <v>0</v>
      </c>
      <c r="X820" s="14" cm="1">
        <f t="array" ref="X820">SUMPRODUCT((J820:U820) *(($J$1:$U$1)&lt;=$X$1))</f>
        <v>0</v>
      </c>
      <c r="Y820">
        <f t="shared" si="108"/>
        <v>0</v>
      </c>
      <c r="Z820">
        <f t="shared" si="108"/>
        <v>0</v>
      </c>
      <c r="AA820">
        <f t="shared" si="109"/>
        <v>0</v>
      </c>
      <c r="AB820" s="8">
        <f t="shared" si="110"/>
        <v>0</v>
      </c>
      <c r="AC820">
        <f t="shared" si="111"/>
        <v>0</v>
      </c>
      <c r="AD820">
        <f t="shared" si="112"/>
        <v>0</v>
      </c>
      <c r="AE820">
        <f t="shared" si="113"/>
        <v>0</v>
      </c>
      <c r="AF820">
        <f t="shared" si="114"/>
        <v>0</v>
      </c>
      <c r="AG820">
        <f t="shared" si="115"/>
        <v>0</v>
      </c>
      <c r="AI820">
        <f t="shared" si="116"/>
        <v>0</v>
      </c>
    </row>
    <row r="821" spans="2:35" x14ac:dyDescent="0.25">
      <c r="B821" s="1">
        <v>31202</v>
      </c>
      <c r="C821" s="1" t="s">
        <v>1038</v>
      </c>
      <c r="D821" s="1" t="s">
        <v>905</v>
      </c>
      <c r="E821" s="1">
        <v>0</v>
      </c>
      <c r="F821" s="1">
        <v>0</v>
      </c>
      <c r="G821" s="13">
        <v>0</v>
      </c>
      <c r="H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W821" s="14" cm="1">
        <f t="array" ref="W821">INDEX(J821:U821, 1, MONTH($W$1))</f>
        <v>0</v>
      </c>
      <c r="X821" s="14" cm="1">
        <f t="array" ref="X821">SUMPRODUCT((J821:U821) *(($J$1:$U$1)&lt;=$X$1))</f>
        <v>0</v>
      </c>
      <c r="Y821">
        <f t="shared" si="108"/>
        <v>0</v>
      </c>
      <c r="Z821">
        <f t="shared" si="108"/>
        <v>0</v>
      </c>
      <c r="AA821">
        <f t="shared" si="109"/>
        <v>0</v>
      </c>
      <c r="AB821" s="8">
        <f t="shared" si="110"/>
        <v>0</v>
      </c>
      <c r="AC821">
        <f t="shared" si="111"/>
        <v>0</v>
      </c>
      <c r="AD821">
        <f t="shared" si="112"/>
        <v>0</v>
      </c>
      <c r="AE821">
        <f t="shared" si="113"/>
        <v>0</v>
      </c>
      <c r="AF821">
        <f t="shared" si="114"/>
        <v>0</v>
      </c>
      <c r="AG821">
        <f t="shared" si="115"/>
        <v>0</v>
      </c>
      <c r="AI821">
        <f t="shared" si="116"/>
        <v>0</v>
      </c>
    </row>
    <row r="822" spans="2:35" x14ac:dyDescent="0.25">
      <c r="B822" s="1">
        <v>31203</v>
      </c>
      <c r="C822" s="1" t="s">
        <v>1039</v>
      </c>
      <c r="D822" s="1" t="s">
        <v>905</v>
      </c>
      <c r="E822" s="1">
        <v>0</v>
      </c>
      <c r="F822" s="1">
        <v>0</v>
      </c>
      <c r="G822" s="13">
        <v>0</v>
      </c>
      <c r="H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W822" s="14" cm="1">
        <f t="array" ref="W822">INDEX(J822:U822, 1, MONTH($W$1))</f>
        <v>0</v>
      </c>
      <c r="X822" s="14" cm="1">
        <f t="array" ref="X822">SUMPRODUCT((J822:U822) *(($J$1:$U$1)&lt;=$X$1))</f>
        <v>0</v>
      </c>
      <c r="Y822">
        <f t="shared" si="108"/>
        <v>0</v>
      </c>
      <c r="Z822">
        <f t="shared" si="108"/>
        <v>0</v>
      </c>
      <c r="AA822">
        <f t="shared" si="109"/>
        <v>0</v>
      </c>
      <c r="AB822" s="8">
        <f t="shared" si="110"/>
        <v>0</v>
      </c>
      <c r="AC822">
        <f t="shared" si="111"/>
        <v>0</v>
      </c>
      <c r="AD822">
        <f t="shared" si="112"/>
        <v>0</v>
      </c>
      <c r="AE822">
        <f t="shared" si="113"/>
        <v>0</v>
      </c>
      <c r="AF822">
        <f t="shared" si="114"/>
        <v>0</v>
      </c>
      <c r="AG822">
        <f t="shared" si="115"/>
        <v>0</v>
      </c>
      <c r="AI822">
        <f t="shared" si="116"/>
        <v>0</v>
      </c>
    </row>
    <row r="823" spans="2:35" x14ac:dyDescent="0.25">
      <c r="B823" s="1">
        <v>31204</v>
      </c>
      <c r="C823" s="1" t="s">
        <v>1040</v>
      </c>
      <c r="D823" s="1" t="s">
        <v>905</v>
      </c>
      <c r="E823" s="1">
        <v>0</v>
      </c>
      <c r="F823" s="1">
        <v>0</v>
      </c>
      <c r="G823" s="13">
        <v>0</v>
      </c>
      <c r="H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W823" s="14" cm="1">
        <f t="array" ref="W823">INDEX(J823:U823, 1, MONTH($W$1))</f>
        <v>0</v>
      </c>
      <c r="X823" s="14" cm="1">
        <f t="array" ref="X823">SUMPRODUCT((J823:U823) *(($J$1:$U$1)&lt;=$X$1))</f>
        <v>0</v>
      </c>
      <c r="Y823">
        <f t="shared" si="108"/>
        <v>0</v>
      </c>
      <c r="Z823">
        <f t="shared" si="108"/>
        <v>0</v>
      </c>
      <c r="AA823">
        <f t="shared" si="109"/>
        <v>0</v>
      </c>
      <c r="AB823" s="8">
        <f t="shared" si="110"/>
        <v>0</v>
      </c>
      <c r="AC823">
        <f t="shared" si="111"/>
        <v>0</v>
      </c>
      <c r="AD823">
        <f t="shared" si="112"/>
        <v>0</v>
      </c>
      <c r="AE823">
        <f t="shared" si="113"/>
        <v>0</v>
      </c>
      <c r="AF823">
        <f t="shared" si="114"/>
        <v>0</v>
      </c>
      <c r="AG823">
        <f t="shared" si="115"/>
        <v>0</v>
      </c>
      <c r="AI823">
        <f t="shared" si="116"/>
        <v>0</v>
      </c>
    </row>
    <row r="824" spans="2:35" x14ac:dyDescent="0.25">
      <c r="B824" s="1">
        <v>31206</v>
      </c>
      <c r="C824" s="1" t="s">
        <v>1041</v>
      </c>
      <c r="D824" s="1" t="s">
        <v>905</v>
      </c>
      <c r="E824" s="1">
        <v>0</v>
      </c>
      <c r="F824" s="1">
        <v>0</v>
      </c>
      <c r="G824" s="13">
        <v>0</v>
      </c>
      <c r="H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W824" s="14" cm="1">
        <f t="array" ref="W824">INDEX(J824:U824, 1, MONTH($W$1))</f>
        <v>0</v>
      </c>
      <c r="X824" s="14" cm="1">
        <f t="array" ref="X824">SUMPRODUCT((J824:U824) *(($J$1:$U$1)&lt;=$X$1))</f>
        <v>0</v>
      </c>
      <c r="Y824">
        <f t="shared" si="108"/>
        <v>0</v>
      </c>
      <c r="Z824">
        <f t="shared" si="108"/>
        <v>0</v>
      </c>
      <c r="AA824">
        <f t="shared" si="109"/>
        <v>0</v>
      </c>
      <c r="AB824" s="8">
        <f t="shared" si="110"/>
        <v>0</v>
      </c>
      <c r="AC824">
        <f t="shared" si="111"/>
        <v>0</v>
      </c>
      <c r="AD824">
        <f t="shared" si="112"/>
        <v>0</v>
      </c>
      <c r="AE824">
        <f t="shared" si="113"/>
        <v>0</v>
      </c>
      <c r="AF824">
        <f t="shared" si="114"/>
        <v>0</v>
      </c>
      <c r="AG824">
        <f t="shared" si="115"/>
        <v>0</v>
      </c>
      <c r="AI824">
        <f t="shared" si="116"/>
        <v>0</v>
      </c>
    </row>
    <row r="825" spans="2:35" x14ac:dyDescent="0.25">
      <c r="B825" s="1">
        <v>31207</v>
      </c>
      <c r="C825" s="1" t="s">
        <v>1042</v>
      </c>
      <c r="D825" s="1" t="s">
        <v>905</v>
      </c>
      <c r="E825" s="1">
        <v>0</v>
      </c>
      <c r="F825" s="1">
        <v>0</v>
      </c>
      <c r="G825" s="13">
        <v>0</v>
      </c>
      <c r="H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W825" s="14" cm="1">
        <f t="array" ref="W825">INDEX(J825:U825, 1, MONTH($W$1))</f>
        <v>0</v>
      </c>
      <c r="X825" s="14" cm="1">
        <f t="array" ref="X825">SUMPRODUCT((J825:U825) *(($J$1:$U$1)&lt;=$X$1))</f>
        <v>0</v>
      </c>
      <c r="Y825">
        <f t="shared" si="108"/>
        <v>0</v>
      </c>
      <c r="Z825">
        <f t="shared" si="108"/>
        <v>0</v>
      </c>
      <c r="AA825">
        <f t="shared" si="109"/>
        <v>0</v>
      </c>
      <c r="AB825" s="8">
        <f t="shared" si="110"/>
        <v>0</v>
      </c>
      <c r="AC825">
        <f t="shared" si="111"/>
        <v>0</v>
      </c>
      <c r="AD825">
        <f t="shared" si="112"/>
        <v>0</v>
      </c>
      <c r="AE825">
        <f t="shared" si="113"/>
        <v>0</v>
      </c>
      <c r="AF825">
        <f t="shared" si="114"/>
        <v>0</v>
      </c>
      <c r="AG825">
        <f t="shared" si="115"/>
        <v>0</v>
      </c>
      <c r="AI825">
        <f t="shared" si="116"/>
        <v>0</v>
      </c>
    </row>
    <row r="826" spans="2:35" x14ac:dyDescent="0.25">
      <c r="B826" s="1">
        <v>31208</v>
      </c>
      <c r="C826" s="1" t="s">
        <v>1043</v>
      </c>
      <c r="D826" s="1" t="s">
        <v>905</v>
      </c>
      <c r="E826" s="1">
        <v>0</v>
      </c>
      <c r="F826" s="1">
        <v>0</v>
      </c>
      <c r="G826" s="13">
        <v>0</v>
      </c>
      <c r="H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W826" s="14" cm="1">
        <f t="array" ref="W826">INDEX(J826:U826, 1, MONTH($W$1))</f>
        <v>0</v>
      </c>
      <c r="X826" s="14" cm="1">
        <f t="array" ref="X826">SUMPRODUCT((J826:U826) *(($J$1:$U$1)&lt;=$X$1))</f>
        <v>0</v>
      </c>
      <c r="Y826">
        <f t="shared" si="108"/>
        <v>0</v>
      </c>
      <c r="Z826">
        <f t="shared" si="108"/>
        <v>0</v>
      </c>
      <c r="AA826">
        <f t="shared" si="109"/>
        <v>0</v>
      </c>
      <c r="AB826" s="8">
        <f t="shared" si="110"/>
        <v>0</v>
      </c>
      <c r="AC826">
        <f t="shared" si="111"/>
        <v>0</v>
      </c>
      <c r="AD826">
        <f t="shared" si="112"/>
        <v>0</v>
      </c>
      <c r="AE826">
        <f t="shared" si="113"/>
        <v>0</v>
      </c>
      <c r="AF826">
        <f t="shared" si="114"/>
        <v>0</v>
      </c>
      <c r="AG826">
        <f t="shared" si="115"/>
        <v>0</v>
      </c>
      <c r="AI826">
        <f t="shared" si="116"/>
        <v>0</v>
      </c>
    </row>
    <row r="827" spans="2:35" x14ac:dyDescent="0.25">
      <c r="B827" s="1">
        <v>31209</v>
      </c>
      <c r="C827" s="1" t="s">
        <v>1044</v>
      </c>
      <c r="D827" s="1" t="s">
        <v>905</v>
      </c>
      <c r="E827" s="1">
        <v>0</v>
      </c>
      <c r="F827" s="1">
        <v>0</v>
      </c>
      <c r="G827" s="13">
        <v>0</v>
      </c>
      <c r="H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W827" s="14" cm="1">
        <f t="array" ref="W827">INDEX(J827:U827, 1, MONTH($W$1))</f>
        <v>0</v>
      </c>
      <c r="X827" s="14" cm="1">
        <f t="array" ref="X827">SUMPRODUCT((J827:U827) *(($J$1:$U$1)&lt;=$X$1))</f>
        <v>0</v>
      </c>
      <c r="Y827">
        <f t="shared" si="108"/>
        <v>0</v>
      </c>
      <c r="Z827">
        <f t="shared" si="108"/>
        <v>0</v>
      </c>
      <c r="AA827">
        <f t="shared" si="109"/>
        <v>0</v>
      </c>
      <c r="AB827" s="8">
        <f t="shared" si="110"/>
        <v>0</v>
      </c>
      <c r="AC827">
        <f t="shared" si="111"/>
        <v>0</v>
      </c>
      <c r="AD827">
        <f t="shared" si="112"/>
        <v>0</v>
      </c>
      <c r="AE827">
        <f t="shared" si="113"/>
        <v>0</v>
      </c>
      <c r="AF827">
        <f t="shared" si="114"/>
        <v>0</v>
      </c>
      <c r="AG827">
        <f t="shared" si="115"/>
        <v>0</v>
      </c>
      <c r="AI827">
        <f t="shared" si="116"/>
        <v>0</v>
      </c>
    </row>
    <row r="828" spans="2:35" x14ac:dyDescent="0.25">
      <c r="B828" s="1">
        <v>31211</v>
      </c>
      <c r="C828" s="1" t="s">
        <v>1045</v>
      </c>
      <c r="D828" s="1" t="s">
        <v>905</v>
      </c>
      <c r="E828" s="1">
        <v>0</v>
      </c>
      <c r="F828" s="1">
        <v>0</v>
      </c>
      <c r="G828" s="13">
        <v>0</v>
      </c>
      <c r="H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W828" s="14" cm="1">
        <f t="array" ref="W828">INDEX(J828:U828, 1, MONTH($W$1))</f>
        <v>0</v>
      </c>
      <c r="X828" s="14" cm="1">
        <f t="array" ref="X828">SUMPRODUCT((J828:U828) *(($J$1:$U$1)&lt;=$X$1))</f>
        <v>0</v>
      </c>
      <c r="Y828">
        <f t="shared" si="108"/>
        <v>0</v>
      </c>
      <c r="Z828">
        <f t="shared" si="108"/>
        <v>0</v>
      </c>
      <c r="AA828">
        <f t="shared" si="109"/>
        <v>0</v>
      </c>
      <c r="AB828" s="8">
        <f t="shared" si="110"/>
        <v>0</v>
      </c>
      <c r="AC828">
        <f t="shared" si="111"/>
        <v>0</v>
      </c>
      <c r="AD828">
        <f t="shared" si="112"/>
        <v>0</v>
      </c>
      <c r="AE828">
        <f t="shared" si="113"/>
        <v>0</v>
      </c>
      <c r="AF828">
        <f t="shared" si="114"/>
        <v>0</v>
      </c>
      <c r="AG828">
        <f t="shared" si="115"/>
        <v>0</v>
      </c>
      <c r="AI828">
        <f t="shared" si="116"/>
        <v>0</v>
      </c>
    </row>
    <row r="829" spans="2:35" x14ac:dyDescent="0.25">
      <c r="B829" s="1">
        <v>31212</v>
      </c>
      <c r="C829" s="1" t="s">
        <v>1046</v>
      </c>
      <c r="D829" s="1" t="s">
        <v>905</v>
      </c>
      <c r="E829" s="1">
        <v>0</v>
      </c>
      <c r="F829" s="1">
        <v>0</v>
      </c>
      <c r="G829" s="13">
        <v>0</v>
      </c>
      <c r="H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W829" s="14" cm="1">
        <f t="array" ref="W829">INDEX(J829:U829, 1, MONTH($W$1))</f>
        <v>0</v>
      </c>
      <c r="X829" s="14" cm="1">
        <f t="array" ref="X829">SUMPRODUCT((J829:U829) *(($J$1:$U$1)&lt;=$X$1))</f>
        <v>0</v>
      </c>
      <c r="Y829">
        <f t="shared" si="108"/>
        <v>0</v>
      </c>
      <c r="Z829">
        <f t="shared" si="108"/>
        <v>0</v>
      </c>
      <c r="AA829">
        <f t="shared" si="109"/>
        <v>0</v>
      </c>
      <c r="AB829" s="8">
        <f t="shared" si="110"/>
        <v>0</v>
      </c>
      <c r="AC829">
        <f t="shared" si="111"/>
        <v>0</v>
      </c>
      <c r="AD829">
        <f t="shared" si="112"/>
        <v>0</v>
      </c>
      <c r="AE829">
        <f t="shared" si="113"/>
        <v>0</v>
      </c>
      <c r="AF829">
        <f t="shared" si="114"/>
        <v>0</v>
      </c>
      <c r="AG829">
        <f t="shared" si="115"/>
        <v>0</v>
      </c>
      <c r="AI829">
        <f t="shared" si="116"/>
        <v>0</v>
      </c>
    </row>
    <row r="830" spans="2:35" x14ac:dyDescent="0.25">
      <c r="B830" s="1">
        <v>31213</v>
      </c>
      <c r="C830" s="1" t="s">
        <v>1047</v>
      </c>
      <c r="D830" s="1" t="s">
        <v>905</v>
      </c>
      <c r="E830" s="1">
        <v>0</v>
      </c>
      <c r="F830" s="1">
        <v>0</v>
      </c>
      <c r="G830" s="13">
        <v>0</v>
      </c>
      <c r="H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W830" s="14" cm="1">
        <f t="array" ref="W830">INDEX(J830:U830, 1, MONTH($W$1))</f>
        <v>0</v>
      </c>
      <c r="X830" s="14" cm="1">
        <f t="array" ref="X830">SUMPRODUCT((J830:U830) *(($J$1:$U$1)&lt;=$X$1))</f>
        <v>0</v>
      </c>
      <c r="Y830">
        <f t="shared" si="108"/>
        <v>0</v>
      </c>
      <c r="Z830">
        <f t="shared" si="108"/>
        <v>0</v>
      </c>
      <c r="AA830">
        <f t="shared" si="109"/>
        <v>0</v>
      </c>
      <c r="AB830" s="8">
        <f t="shared" si="110"/>
        <v>0</v>
      </c>
      <c r="AC830">
        <f t="shared" si="111"/>
        <v>0</v>
      </c>
      <c r="AD830">
        <f t="shared" si="112"/>
        <v>0</v>
      </c>
      <c r="AE830">
        <f t="shared" si="113"/>
        <v>0</v>
      </c>
      <c r="AF830">
        <f t="shared" si="114"/>
        <v>0</v>
      </c>
      <c r="AG830">
        <f t="shared" si="115"/>
        <v>0</v>
      </c>
      <c r="AI830">
        <f t="shared" si="116"/>
        <v>0</v>
      </c>
    </row>
    <row r="831" spans="2:35" x14ac:dyDescent="0.25">
      <c r="B831" s="1">
        <v>31214</v>
      </c>
      <c r="C831" s="1" t="s">
        <v>1048</v>
      </c>
      <c r="D831" s="1" t="s">
        <v>905</v>
      </c>
      <c r="E831" s="1">
        <v>0</v>
      </c>
      <c r="F831" s="1">
        <v>0</v>
      </c>
      <c r="G831" s="13">
        <v>0</v>
      </c>
      <c r="H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W831" s="14" cm="1">
        <f t="array" ref="W831">INDEX(J831:U831, 1, MONTH($W$1))</f>
        <v>0</v>
      </c>
      <c r="X831" s="14" cm="1">
        <f t="array" ref="X831">SUMPRODUCT((J831:U831) *(($J$1:$U$1)&lt;=$X$1))</f>
        <v>0</v>
      </c>
      <c r="Y831">
        <f t="shared" si="108"/>
        <v>0</v>
      </c>
      <c r="Z831">
        <f t="shared" si="108"/>
        <v>0</v>
      </c>
      <c r="AA831">
        <f t="shared" si="109"/>
        <v>0</v>
      </c>
      <c r="AB831" s="8">
        <f t="shared" si="110"/>
        <v>0</v>
      </c>
      <c r="AC831">
        <f t="shared" si="111"/>
        <v>0</v>
      </c>
      <c r="AD831">
        <f t="shared" si="112"/>
        <v>0</v>
      </c>
      <c r="AE831">
        <f t="shared" si="113"/>
        <v>0</v>
      </c>
      <c r="AF831">
        <f t="shared" si="114"/>
        <v>0</v>
      </c>
      <c r="AG831">
        <f t="shared" si="115"/>
        <v>0</v>
      </c>
      <c r="AI831">
        <f t="shared" si="116"/>
        <v>0</v>
      </c>
    </row>
    <row r="832" spans="2:35" x14ac:dyDescent="0.25">
      <c r="B832" s="1">
        <v>31215</v>
      </c>
      <c r="C832" s="1" t="s">
        <v>1049</v>
      </c>
      <c r="D832" s="1" t="s">
        <v>905</v>
      </c>
      <c r="E832" s="1">
        <v>0</v>
      </c>
      <c r="F832" s="1">
        <v>0</v>
      </c>
      <c r="G832" s="13">
        <v>0</v>
      </c>
      <c r="H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W832" s="14" cm="1">
        <f t="array" ref="W832">INDEX(J832:U832, 1, MONTH($W$1))</f>
        <v>0</v>
      </c>
      <c r="X832" s="14" cm="1">
        <f t="array" ref="X832">SUMPRODUCT((J832:U832) *(($J$1:$U$1)&lt;=$X$1))</f>
        <v>0</v>
      </c>
      <c r="Y832">
        <f t="shared" si="108"/>
        <v>0</v>
      </c>
      <c r="Z832">
        <f t="shared" si="108"/>
        <v>0</v>
      </c>
      <c r="AA832">
        <f t="shared" si="109"/>
        <v>0</v>
      </c>
      <c r="AB832" s="8">
        <f t="shared" si="110"/>
        <v>0</v>
      </c>
      <c r="AC832">
        <f t="shared" si="111"/>
        <v>0</v>
      </c>
      <c r="AD832">
        <f t="shared" si="112"/>
        <v>0</v>
      </c>
      <c r="AE832">
        <f t="shared" si="113"/>
        <v>0</v>
      </c>
      <c r="AF832">
        <f t="shared" si="114"/>
        <v>0</v>
      </c>
      <c r="AG832">
        <f t="shared" si="115"/>
        <v>0</v>
      </c>
      <c r="AI832">
        <f t="shared" si="116"/>
        <v>0</v>
      </c>
    </row>
    <row r="833" spans="2:35" x14ac:dyDescent="0.25">
      <c r="B833" s="1">
        <v>31216</v>
      </c>
      <c r="C833" s="1" t="s">
        <v>1050</v>
      </c>
      <c r="D833" s="1" t="s">
        <v>905</v>
      </c>
      <c r="E833" s="1">
        <v>0</v>
      </c>
      <c r="F833" s="1">
        <v>0</v>
      </c>
      <c r="G833" s="13">
        <v>0</v>
      </c>
      <c r="H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W833" s="14" cm="1">
        <f t="array" ref="W833">INDEX(J833:U833, 1, MONTH($W$1))</f>
        <v>0</v>
      </c>
      <c r="X833" s="14" cm="1">
        <f t="array" ref="X833">SUMPRODUCT((J833:U833) *(($J$1:$U$1)&lt;=$X$1))</f>
        <v>0</v>
      </c>
      <c r="Y833">
        <f t="shared" si="108"/>
        <v>0</v>
      </c>
      <c r="Z833">
        <f t="shared" si="108"/>
        <v>0</v>
      </c>
      <c r="AA833">
        <f t="shared" si="109"/>
        <v>0</v>
      </c>
      <c r="AB833" s="8">
        <f t="shared" si="110"/>
        <v>0</v>
      </c>
      <c r="AC833">
        <f t="shared" si="111"/>
        <v>0</v>
      </c>
      <c r="AD833">
        <f t="shared" si="112"/>
        <v>0</v>
      </c>
      <c r="AE833">
        <f t="shared" si="113"/>
        <v>0</v>
      </c>
      <c r="AF833">
        <f t="shared" si="114"/>
        <v>0</v>
      </c>
      <c r="AG833">
        <f t="shared" si="115"/>
        <v>0</v>
      </c>
      <c r="AI833">
        <f t="shared" si="116"/>
        <v>0</v>
      </c>
    </row>
    <row r="834" spans="2:35" x14ac:dyDescent="0.25">
      <c r="B834" s="1">
        <v>31217</v>
      </c>
      <c r="C834" s="1" t="s">
        <v>1051</v>
      </c>
      <c r="D834" s="1" t="s">
        <v>905</v>
      </c>
      <c r="E834" s="1">
        <v>0</v>
      </c>
      <c r="F834" s="1">
        <v>0</v>
      </c>
      <c r="G834" s="13">
        <v>0</v>
      </c>
      <c r="H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W834" s="14" cm="1">
        <f t="array" ref="W834">INDEX(J834:U834, 1, MONTH($W$1))</f>
        <v>0</v>
      </c>
      <c r="X834" s="14" cm="1">
        <f t="array" ref="X834">SUMPRODUCT((J834:U834) *(($J$1:$U$1)&lt;=$X$1))</f>
        <v>0</v>
      </c>
      <c r="Y834">
        <f t="shared" si="108"/>
        <v>0</v>
      </c>
      <c r="Z834">
        <f t="shared" si="108"/>
        <v>0</v>
      </c>
      <c r="AA834">
        <f t="shared" si="109"/>
        <v>0</v>
      </c>
      <c r="AB834" s="8">
        <f t="shared" si="110"/>
        <v>0</v>
      </c>
      <c r="AC834">
        <f t="shared" si="111"/>
        <v>0</v>
      </c>
      <c r="AD834">
        <f t="shared" si="112"/>
        <v>0</v>
      </c>
      <c r="AE834">
        <f t="shared" si="113"/>
        <v>0</v>
      </c>
      <c r="AF834">
        <f t="shared" si="114"/>
        <v>0</v>
      </c>
      <c r="AG834">
        <f t="shared" si="115"/>
        <v>0</v>
      </c>
      <c r="AI834">
        <f t="shared" si="116"/>
        <v>0</v>
      </c>
    </row>
    <row r="835" spans="2:35" x14ac:dyDescent="0.25">
      <c r="B835" s="1">
        <v>31218</v>
      </c>
      <c r="C835" s="1" t="s">
        <v>1052</v>
      </c>
      <c r="D835" s="1" t="s">
        <v>905</v>
      </c>
      <c r="E835" s="1">
        <v>0</v>
      </c>
      <c r="F835" s="1">
        <v>0</v>
      </c>
      <c r="G835" s="13">
        <v>0</v>
      </c>
      <c r="H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W835" s="14" cm="1">
        <f t="array" ref="W835">INDEX(J835:U835, 1, MONTH($W$1))</f>
        <v>0</v>
      </c>
      <c r="X835" s="14" cm="1">
        <f t="array" ref="X835">SUMPRODUCT((J835:U835) *(($J$1:$U$1)&lt;=$X$1))</f>
        <v>0</v>
      </c>
      <c r="Y835">
        <f t="shared" si="108"/>
        <v>0</v>
      </c>
      <c r="Z835">
        <f t="shared" si="108"/>
        <v>0</v>
      </c>
      <c r="AA835">
        <f t="shared" si="109"/>
        <v>0</v>
      </c>
      <c r="AB835" s="8">
        <f t="shared" si="110"/>
        <v>0</v>
      </c>
      <c r="AC835">
        <f t="shared" si="111"/>
        <v>0</v>
      </c>
      <c r="AD835">
        <f t="shared" si="112"/>
        <v>0</v>
      </c>
      <c r="AE835">
        <f t="shared" si="113"/>
        <v>0</v>
      </c>
      <c r="AF835">
        <f t="shared" si="114"/>
        <v>0</v>
      </c>
      <c r="AG835">
        <f t="shared" si="115"/>
        <v>0</v>
      </c>
      <c r="AI835">
        <f t="shared" si="116"/>
        <v>0</v>
      </c>
    </row>
    <row r="836" spans="2:35" x14ac:dyDescent="0.25">
      <c r="B836" s="1">
        <v>31219</v>
      </c>
      <c r="C836" s="1" t="s">
        <v>1053</v>
      </c>
      <c r="D836" s="1" t="s">
        <v>905</v>
      </c>
      <c r="E836" s="1">
        <v>0</v>
      </c>
      <c r="F836" s="1">
        <v>0</v>
      </c>
      <c r="G836" s="13">
        <v>0</v>
      </c>
      <c r="H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W836" s="14" cm="1">
        <f t="array" ref="W836">INDEX(J836:U836, 1, MONTH($W$1))</f>
        <v>0</v>
      </c>
      <c r="X836" s="14" cm="1">
        <f t="array" ref="X836">SUMPRODUCT((J836:U836) *(($J$1:$U$1)&lt;=$X$1))</f>
        <v>0</v>
      </c>
      <c r="Y836">
        <f t="shared" ref="Y836:Z899" si="117">IF(W836&gt;0, 1, 0)</f>
        <v>0</v>
      </c>
      <c r="Z836">
        <f t="shared" si="117"/>
        <v>0</v>
      </c>
      <c r="AA836">
        <f t="shared" ref="AA836:AA899" si="118">IF(I836="Yes", 1, 0)</f>
        <v>0</v>
      </c>
      <c r="AB836" s="8">
        <f t="shared" ref="AB836:AB899" si="119">COUNTIF(J836, "&gt;0")</f>
        <v>0</v>
      </c>
      <c r="AC836">
        <f t="shared" ref="AC836:AC899" si="120">IFERROR(X836/AB836, 0)</f>
        <v>0</v>
      </c>
      <c r="AD836">
        <f t="shared" ref="AD836:AD899" si="121">IF(G836=$W$1, 1, 0)</f>
        <v>0</v>
      </c>
      <c r="AE836">
        <f t="shared" ref="AE836:AE899" si="122">IF(G836=$W$1, W836, 0)</f>
        <v>0</v>
      </c>
      <c r="AF836">
        <f t="shared" ref="AF836:AF899" si="123">IF(AND(H836=2022, G836&lt;=$W$1, X836&gt;0), 1, 0)</f>
        <v>0</v>
      </c>
      <c r="AG836">
        <f t="shared" ref="AG836:AG899" si="124">IF(AND(H836=2022, G836&lt;=$W$1), X836, 0)</f>
        <v>0</v>
      </c>
      <c r="AI836">
        <f t="shared" ref="AI836:AI899" si="125">SUM(J836:U836)</f>
        <v>0</v>
      </c>
    </row>
    <row r="837" spans="2:35" x14ac:dyDescent="0.25">
      <c r="B837" s="1">
        <v>31220</v>
      </c>
      <c r="C837" s="1" t="s">
        <v>1054</v>
      </c>
      <c r="D837" s="1" t="s">
        <v>905</v>
      </c>
      <c r="E837" s="1">
        <v>0</v>
      </c>
      <c r="F837" s="1">
        <v>0</v>
      </c>
      <c r="G837" s="13">
        <v>0</v>
      </c>
      <c r="H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W837" s="14" cm="1">
        <f t="array" ref="W837">INDEX(J837:U837, 1, MONTH($W$1))</f>
        <v>0</v>
      </c>
      <c r="X837" s="14" cm="1">
        <f t="array" ref="X837">SUMPRODUCT((J837:U837) *(($J$1:$U$1)&lt;=$X$1))</f>
        <v>0</v>
      </c>
      <c r="Y837">
        <f t="shared" si="117"/>
        <v>0</v>
      </c>
      <c r="Z837">
        <f t="shared" si="117"/>
        <v>0</v>
      </c>
      <c r="AA837">
        <f t="shared" si="118"/>
        <v>0</v>
      </c>
      <c r="AB837" s="8">
        <f t="shared" si="119"/>
        <v>0</v>
      </c>
      <c r="AC837">
        <f t="shared" si="120"/>
        <v>0</v>
      </c>
      <c r="AD837">
        <f t="shared" si="121"/>
        <v>0</v>
      </c>
      <c r="AE837">
        <f t="shared" si="122"/>
        <v>0</v>
      </c>
      <c r="AF837">
        <f t="shared" si="123"/>
        <v>0</v>
      </c>
      <c r="AG837">
        <f t="shared" si="124"/>
        <v>0</v>
      </c>
      <c r="AI837">
        <f t="shared" si="125"/>
        <v>0</v>
      </c>
    </row>
    <row r="838" spans="2:35" x14ac:dyDescent="0.25">
      <c r="B838" s="1">
        <v>31221</v>
      </c>
      <c r="C838" s="1" t="s">
        <v>1055</v>
      </c>
      <c r="D838" s="1" t="s">
        <v>905</v>
      </c>
      <c r="E838" s="1">
        <v>0</v>
      </c>
      <c r="F838" s="1">
        <v>0</v>
      </c>
      <c r="G838" s="13">
        <v>0</v>
      </c>
      <c r="H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W838" s="14" cm="1">
        <f t="array" ref="W838">INDEX(J838:U838, 1, MONTH($W$1))</f>
        <v>0</v>
      </c>
      <c r="X838" s="14" cm="1">
        <f t="array" ref="X838">SUMPRODUCT((J838:U838) *(($J$1:$U$1)&lt;=$X$1))</f>
        <v>0</v>
      </c>
      <c r="Y838">
        <f t="shared" si="117"/>
        <v>0</v>
      </c>
      <c r="Z838">
        <f t="shared" si="117"/>
        <v>0</v>
      </c>
      <c r="AA838">
        <f t="shared" si="118"/>
        <v>0</v>
      </c>
      <c r="AB838" s="8">
        <f t="shared" si="119"/>
        <v>0</v>
      </c>
      <c r="AC838">
        <f t="shared" si="120"/>
        <v>0</v>
      </c>
      <c r="AD838">
        <f t="shared" si="121"/>
        <v>0</v>
      </c>
      <c r="AE838">
        <f t="shared" si="122"/>
        <v>0</v>
      </c>
      <c r="AF838">
        <f t="shared" si="123"/>
        <v>0</v>
      </c>
      <c r="AG838">
        <f t="shared" si="124"/>
        <v>0</v>
      </c>
      <c r="AI838">
        <f t="shared" si="125"/>
        <v>0</v>
      </c>
    </row>
    <row r="839" spans="2:35" x14ac:dyDescent="0.25">
      <c r="B839" s="1">
        <v>31223</v>
      </c>
      <c r="C839" s="1" t="s">
        <v>1056</v>
      </c>
      <c r="D839" s="1" t="s">
        <v>905</v>
      </c>
      <c r="E839" s="1">
        <v>0</v>
      </c>
      <c r="F839" s="1">
        <v>0</v>
      </c>
      <c r="G839" s="13">
        <v>0</v>
      </c>
      <c r="H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W839" s="14" cm="1">
        <f t="array" ref="W839">INDEX(J839:U839, 1, MONTH($W$1))</f>
        <v>0</v>
      </c>
      <c r="X839" s="14" cm="1">
        <f t="array" ref="X839">SUMPRODUCT((J839:U839) *(($J$1:$U$1)&lt;=$X$1))</f>
        <v>0</v>
      </c>
      <c r="Y839">
        <f t="shared" si="117"/>
        <v>0</v>
      </c>
      <c r="Z839">
        <f t="shared" si="117"/>
        <v>0</v>
      </c>
      <c r="AA839">
        <f t="shared" si="118"/>
        <v>0</v>
      </c>
      <c r="AB839" s="8">
        <f t="shared" si="119"/>
        <v>0</v>
      </c>
      <c r="AC839">
        <f t="shared" si="120"/>
        <v>0</v>
      </c>
      <c r="AD839">
        <f t="shared" si="121"/>
        <v>0</v>
      </c>
      <c r="AE839">
        <f t="shared" si="122"/>
        <v>0</v>
      </c>
      <c r="AF839">
        <f t="shared" si="123"/>
        <v>0</v>
      </c>
      <c r="AG839">
        <f t="shared" si="124"/>
        <v>0</v>
      </c>
      <c r="AI839">
        <f t="shared" si="125"/>
        <v>0</v>
      </c>
    </row>
    <row r="840" spans="2:35" x14ac:dyDescent="0.25">
      <c r="B840" s="1">
        <v>31224</v>
      </c>
      <c r="C840" s="1" t="s">
        <v>1057</v>
      </c>
      <c r="D840" s="1" t="s">
        <v>905</v>
      </c>
      <c r="E840" s="1">
        <v>0</v>
      </c>
      <c r="F840" s="1">
        <v>0</v>
      </c>
      <c r="G840" s="13">
        <v>0</v>
      </c>
      <c r="H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W840" s="14" cm="1">
        <f t="array" ref="W840">INDEX(J840:U840, 1, MONTH($W$1))</f>
        <v>0</v>
      </c>
      <c r="X840" s="14" cm="1">
        <f t="array" ref="X840">SUMPRODUCT((J840:U840) *(($J$1:$U$1)&lt;=$X$1))</f>
        <v>0</v>
      </c>
      <c r="Y840">
        <f t="shared" si="117"/>
        <v>0</v>
      </c>
      <c r="Z840">
        <f t="shared" si="117"/>
        <v>0</v>
      </c>
      <c r="AA840">
        <f t="shared" si="118"/>
        <v>0</v>
      </c>
      <c r="AB840" s="8">
        <f t="shared" si="119"/>
        <v>0</v>
      </c>
      <c r="AC840">
        <f t="shared" si="120"/>
        <v>0</v>
      </c>
      <c r="AD840">
        <f t="shared" si="121"/>
        <v>0</v>
      </c>
      <c r="AE840">
        <f t="shared" si="122"/>
        <v>0</v>
      </c>
      <c r="AF840">
        <f t="shared" si="123"/>
        <v>0</v>
      </c>
      <c r="AG840">
        <f t="shared" si="124"/>
        <v>0</v>
      </c>
      <c r="AI840">
        <f t="shared" si="125"/>
        <v>0</v>
      </c>
    </row>
    <row r="841" spans="2:35" x14ac:dyDescent="0.25">
      <c r="B841" s="1">
        <v>31225</v>
      </c>
      <c r="C841" s="1" t="s">
        <v>1058</v>
      </c>
      <c r="D841" s="1" t="s">
        <v>905</v>
      </c>
      <c r="E841" s="1">
        <v>0</v>
      </c>
      <c r="F841" s="1">
        <v>0</v>
      </c>
      <c r="G841" s="13">
        <v>0</v>
      </c>
      <c r="H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W841" s="14" cm="1">
        <f t="array" ref="W841">INDEX(J841:U841, 1, MONTH($W$1))</f>
        <v>0</v>
      </c>
      <c r="X841" s="14" cm="1">
        <f t="array" ref="X841">SUMPRODUCT((J841:U841) *(($J$1:$U$1)&lt;=$X$1))</f>
        <v>0</v>
      </c>
      <c r="Y841">
        <f t="shared" si="117"/>
        <v>0</v>
      </c>
      <c r="Z841">
        <f t="shared" si="117"/>
        <v>0</v>
      </c>
      <c r="AA841">
        <f t="shared" si="118"/>
        <v>0</v>
      </c>
      <c r="AB841" s="8">
        <f t="shared" si="119"/>
        <v>0</v>
      </c>
      <c r="AC841">
        <f t="shared" si="120"/>
        <v>0</v>
      </c>
      <c r="AD841">
        <f t="shared" si="121"/>
        <v>0</v>
      </c>
      <c r="AE841">
        <f t="shared" si="122"/>
        <v>0</v>
      </c>
      <c r="AF841">
        <f t="shared" si="123"/>
        <v>0</v>
      </c>
      <c r="AG841">
        <f t="shared" si="124"/>
        <v>0</v>
      </c>
      <c r="AI841">
        <f t="shared" si="125"/>
        <v>0</v>
      </c>
    </row>
    <row r="842" spans="2:35" x14ac:dyDescent="0.25">
      <c r="B842" s="1">
        <v>31226</v>
      </c>
      <c r="C842" s="1" t="s">
        <v>1059</v>
      </c>
      <c r="D842" s="1" t="s">
        <v>905</v>
      </c>
      <c r="E842" s="1">
        <v>0</v>
      </c>
      <c r="F842" s="1">
        <v>0</v>
      </c>
      <c r="G842" s="13">
        <v>0</v>
      </c>
      <c r="H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W842" s="14" cm="1">
        <f t="array" ref="W842">INDEX(J842:U842, 1, MONTH($W$1))</f>
        <v>0</v>
      </c>
      <c r="X842" s="14" cm="1">
        <f t="array" ref="X842">SUMPRODUCT((J842:U842) *(($J$1:$U$1)&lt;=$X$1))</f>
        <v>0</v>
      </c>
      <c r="Y842">
        <f t="shared" si="117"/>
        <v>0</v>
      </c>
      <c r="Z842">
        <f t="shared" si="117"/>
        <v>0</v>
      </c>
      <c r="AA842">
        <f t="shared" si="118"/>
        <v>0</v>
      </c>
      <c r="AB842" s="8">
        <f t="shared" si="119"/>
        <v>0</v>
      </c>
      <c r="AC842">
        <f t="shared" si="120"/>
        <v>0</v>
      </c>
      <c r="AD842">
        <f t="shared" si="121"/>
        <v>0</v>
      </c>
      <c r="AE842">
        <f t="shared" si="122"/>
        <v>0</v>
      </c>
      <c r="AF842">
        <f t="shared" si="123"/>
        <v>0</v>
      </c>
      <c r="AG842">
        <f t="shared" si="124"/>
        <v>0</v>
      </c>
      <c r="AI842">
        <f t="shared" si="125"/>
        <v>0</v>
      </c>
    </row>
    <row r="843" spans="2:35" x14ac:dyDescent="0.25">
      <c r="B843" s="1">
        <v>31227</v>
      </c>
      <c r="C843" s="1" t="s">
        <v>1060</v>
      </c>
      <c r="D843" s="1" t="s">
        <v>905</v>
      </c>
      <c r="E843" s="1">
        <v>0</v>
      </c>
      <c r="F843" s="1">
        <v>0</v>
      </c>
      <c r="G843" s="13">
        <v>0</v>
      </c>
      <c r="H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W843" s="14" cm="1">
        <f t="array" ref="W843">INDEX(J843:U843, 1, MONTH($W$1))</f>
        <v>0</v>
      </c>
      <c r="X843" s="14" cm="1">
        <f t="array" ref="X843">SUMPRODUCT((J843:U843) *(($J$1:$U$1)&lt;=$X$1))</f>
        <v>0</v>
      </c>
      <c r="Y843">
        <f t="shared" si="117"/>
        <v>0</v>
      </c>
      <c r="Z843">
        <f t="shared" si="117"/>
        <v>0</v>
      </c>
      <c r="AA843">
        <f t="shared" si="118"/>
        <v>0</v>
      </c>
      <c r="AB843" s="8">
        <f t="shared" si="119"/>
        <v>0</v>
      </c>
      <c r="AC843">
        <f t="shared" si="120"/>
        <v>0</v>
      </c>
      <c r="AD843">
        <f t="shared" si="121"/>
        <v>0</v>
      </c>
      <c r="AE843">
        <f t="shared" si="122"/>
        <v>0</v>
      </c>
      <c r="AF843">
        <f t="shared" si="123"/>
        <v>0</v>
      </c>
      <c r="AG843">
        <f t="shared" si="124"/>
        <v>0</v>
      </c>
      <c r="AI843">
        <f t="shared" si="125"/>
        <v>0</v>
      </c>
    </row>
    <row r="844" spans="2:35" x14ac:dyDescent="0.25">
      <c r="B844" s="1">
        <v>31228</v>
      </c>
      <c r="C844" s="1" t="s">
        <v>1061</v>
      </c>
      <c r="D844" s="1" t="s">
        <v>905</v>
      </c>
      <c r="E844" s="1">
        <v>0</v>
      </c>
      <c r="F844" s="1">
        <v>0</v>
      </c>
      <c r="G844" s="13">
        <v>0</v>
      </c>
      <c r="H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W844" s="14" cm="1">
        <f t="array" ref="W844">INDEX(J844:U844, 1, MONTH($W$1))</f>
        <v>0</v>
      </c>
      <c r="X844" s="14" cm="1">
        <f t="array" ref="X844">SUMPRODUCT((J844:U844) *(($J$1:$U$1)&lt;=$X$1))</f>
        <v>0</v>
      </c>
      <c r="Y844">
        <f t="shared" si="117"/>
        <v>0</v>
      </c>
      <c r="Z844">
        <f t="shared" si="117"/>
        <v>0</v>
      </c>
      <c r="AA844">
        <f t="shared" si="118"/>
        <v>0</v>
      </c>
      <c r="AB844" s="8">
        <f t="shared" si="119"/>
        <v>0</v>
      </c>
      <c r="AC844">
        <f t="shared" si="120"/>
        <v>0</v>
      </c>
      <c r="AD844">
        <f t="shared" si="121"/>
        <v>0</v>
      </c>
      <c r="AE844">
        <f t="shared" si="122"/>
        <v>0</v>
      </c>
      <c r="AF844">
        <f t="shared" si="123"/>
        <v>0</v>
      </c>
      <c r="AG844">
        <f t="shared" si="124"/>
        <v>0</v>
      </c>
      <c r="AI844">
        <f t="shared" si="125"/>
        <v>0</v>
      </c>
    </row>
    <row r="845" spans="2:35" x14ac:dyDescent="0.25">
      <c r="B845" s="1">
        <v>31229</v>
      </c>
      <c r="C845" s="1" t="s">
        <v>1062</v>
      </c>
      <c r="D845" s="1" t="s">
        <v>905</v>
      </c>
      <c r="E845" s="1">
        <v>0</v>
      </c>
      <c r="F845" s="1">
        <v>0</v>
      </c>
      <c r="G845" s="13">
        <v>0</v>
      </c>
      <c r="H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W845" s="14" cm="1">
        <f t="array" ref="W845">INDEX(J845:U845, 1, MONTH($W$1))</f>
        <v>0</v>
      </c>
      <c r="X845" s="14" cm="1">
        <f t="array" ref="X845">SUMPRODUCT((J845:U845) *(($J$1:$U$1)&lt;=$X$1))</f>
        <v>0</v>
      </c>
      <c r="Y845">
        <f t="shared" si="117"/>
        <v>0</v>
      </c>
      <c r="Z845">
        <f t="shared" si="117"/>
        <v>0</v>
      </c>
      <c r="AA845">
        <f t="shared" si="118"/>
        <v>0</v>
      </c>
      <c r="AB845" s="8">
        <f t="shared" si="119"/>
        <v>0</v>
      </c>
      <c r="AC845">
        <f t="shared" si="120"/>
        <v>0</v>
      </c>
      <c r="AD845">
        <f t="shared" si="121"/>
        <v>0</v>
      </c>
      <c r="AE845">
        <f t="shared" si="122"/>
        <v>0</v>
      </c>
      <c r="AF845">
        <f t="shared" si="123"/>
        <v>0</v>
      </c>
      <c r="AG845">
        <f t="shared" si="124"/>
        <v>0</v>
      </c>
      <c r="AI845">
        <f t="shared" si="125"/>
        <v>0</v>
      </c>
    </row>
    <row r="846" spans="2:35" x14ac:dyDescent="0.25">
      <c r="B846" s="1">
        <v>31230</v>
      </c>
      <c r="C846" s="1" t="s">
        <v>1063</v>
      </c>
      <c r="D846" s="1" t="s">
        <v>905</v>
      </c>
      <c r="E846" s="1">
        <v>0</v>
      </c>
      <c r="F846" s="1">
        <v>0</v>
      </c>
      <c r="G846" s="13">
        <v>0</v>
      </c>
      <c r="H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W846" s="14" cm="1">
        <f t="array" ref="W846">INDEX(J846:U846, 1, MONTH($W$1))</f>
        <v>0</v>
      </c>
      <c r="X846" s="14" cm="1">
        <f t="array" ref="X846">SUMPRODUCT((J846:U846) *(($J$1:$U$1)&lt;=$X$1))</f>
        <v>0</v>
      </c>
      <c r="Y846">
        <f t="shared" si="117"/>
        <v>0</v>
      </c>
      <c r="Z846">
        <f t="shared" si="117"/>
        <v>0</v>
      </c>
      <c r="AA846">
        <f t="shared" si="118"/>
        <v>0</v>
      </c>
      <c r="AB846" s="8">
        <f t="shared" si="119"/>
        <v>0</v>
      </c>
      <c r="AC846">
        <f t="shared" si="120"/>
        <v>0</v>
      </c>
      <c r="AD846">
        <f t="shared" si="121"/>
        <v>0</v>
      </c>
      <c r="AE846">
        <f t="shared" si="122"/>
        <v>0</v>
      </c>
      <c r="AF846">
        <f t="shared" si="123"/>
        <v>0</v>
      </c>
      <c r="AG846">
        <f t="shared" si="124"/>
        <v>0</v>
      </c>
      <c r="AI846">
        <f t="shared" si="125"/>
        <v>0</v>
      </c>
    </row>
    <row r="847" spans="2:35" x14ac:dyDescent="0.25">
      <c r="B847" s="1">
        <v>31231</v>
      </c>
      <c r="C847" s="1" t="s">
        <v>1064</v>
      </c>
      <c r="D847" s="1" t="s">
        <v>905</v>
      </c>
      <c r="E847" s="1">
        <v>0</v>
      </c>
      <c r="F847" s="1">
        <v>0</v>
      </c>
      <c r="G847" s="13">
        <v>0</v>
      </c>
      <c r="H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W847" s="14" cm="1">
        <f t="array" ref="W847">INDEX(J847:U847, 1, MONTH($W$1))</f>
        <v>0</v>
      </c>
      <c r="X847" s="14" cm="1">
        <f t="array" ref="X847">SUMPRODUCT((J847:U847) *(($J$1:$U$1)&lt;=$X$1))</f>
        <v>0</v>
      </c>
      <c r="Y847">
        <f t="shared" si="117"/>
        <v>0</v>
      </c>
      <c r="Z847">
        <f t="shared" si="117"/>
        <v>0</v>
      </c>
      <c r="AA847">
        <f t="shared" si="118"/>
        <v>0</v>
      </c>
      <c r="AB847" s="8">
        <f t="shared" si="119"/>
        <v>0</v>
      </c>
      <c r="AC847">
        <f t="shared" si="120"/>
        <v>0</v>
      </c>
      <c r="AD847">
        <f t="shared" si="121"/>
        <v>0</v>
      </c>
      <c r="AE847">
        <f t="shared" si="122"/>
        <v>0</v>
      </c>
      <c r="AF847">
        <f t="shared" si="123"/>
        <v>0</v>
      </c>
      <c r="AG847">
        <f t="shared" si="124"/>
        <v>0</v>
      </c>
      <c r="AI847">
        <f t="shared" si="125"/>
        <v>0</v>
      </c>
    </row>
    <row r="848" spans="2:35" x14ac:dyDescent="0.25">
      <c r="B848" s="1">
        <v>31232</v>
      </c>
      <c r="C848" s="1" t="s">
        <v>1065</v>
      </c>
      <c r="D848" s="1" t="s">
        <v>905</v>
      </c>
      <c r="E848" s="1">
        <v>0</v>
      </c>
      <c r="F848" s="1">
        <v>0</v>
      </c>
      <c r="G848" s="13">
        <v>0</v>
      </c>
      <c r="H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W848" s="14" cm="1">
        <f t="array" ref="W848">INDEX(J848:U848, 1, MONTH($W$1))</f>
        <v>0</v>
      </c>
      <c r="X848" s="14" cm="1">
        <f t="array" ref="X848">SUMPRODUCT((J848:U848) *(($J$1:$U$1)&lt;=$X$1))</f>
        <v>0</v>
      </c>
      <c r="Y848">
        <f t="shared" si="117"/>
        <v>0</v>
      </c>
      <c r="Z848">
        <f t="shared" si="117"/>
        <v>0</v>
      </c>
      <c r="AA848">
        <f t="shared" si="118"/>
        <v>0</v>
      </c>
      <c r="AB848" s="8">
        <f t="shared" si="119"/>
        <v>0</v>
      </c>
      <c r="AC848">
        <f t="shared" si="120"/>
        <v>0</v>
      </c>
      <c r="AD848">
        <f t="shared" si="121"/>
        <v>0</v>
      </c>
      <c r="AE848">
        <f t="shared" si="122"/>
        <v>0</v>
      </c>
      <c r="AF848">
        <f t="shared" si="123"/>
        <v>0</v>
      </c>
      <c r="AG848">
        <f t="shared" si="124"/>
        <v>0</v>
      </c>
      <c r="AI848">
        <f t="shared" si="125"/>
        <v>0</v>
      </c>
    </row>
    <row r="849" spans="2:35" x14ac:dyDescent="0.25">
      <c r="B849" s="1">
        <v>31233</v>
      </c>
      <c r="C849" s="1" t="s">
        <v>1066</v>
      </c>
      <c r="D849" s="1" t="s">
        <v>905</v>
      </c>
      <c r="E849" s="1">
        <v>0</v>
      </c>
      <c r="F849" s="1">
        <v>0</v>
      </c>
      <c r="G849" s="13">
        <v>0</v>
      </c>
      <c r="H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W849" s="14" cm="1">
        <f t="array" ref="W849">INDEX(J849:U849, 1, MONTH($W$1))</f>
        <v>0</v>
      </c>
      <c r="X849" s="14" cm="1">
        <f t="array" ref="X849">SUMPRODUCT((J849:U849) *(($J$1:$U$1)&lt;=$X$1))</f>
        <v>0</v>
      </c>
      <c r="Y849">
        <f t="shared" si="117"/>
        <v>0</v>
      </c>
      <c r="Z849">
        <f t="shared" si="117"/>
        <v>0</v>
      </c>
      <c r="AA849">
        <f t="shared" si="118"/>
        <v>0</v>
      </c>
      <c r="AB849" s="8">
        <f t="shared" si="119"/>
        <v>0</v>
      </c>
      <c r="AC849">
        <f t="shared" si="120"/>
        <v>0</v>
      </c>
      <c r="AD849">
        <f t="shared" si="121"/>
        <v>0</v>
      </c>
      <c r="AE849">
        <f t="shared" si="122"/>
        <v>0</v>
      </c>
      <c r="AF849">
        <f t="shared" si="123"/>
        <v>0</v>
      </c>
      <c r="AG849">
        <f t="shared" si="124"/>
        <v>0</v>
      </c>
      <c r="AI849">
        <f t="shared" si="125"/>
        <v>0</v>
      </c>
    </row>
    <row r="850" spans="2:35" x14ac:dyDescent="0.25">
      <c r="B850" s="1">
        <v>31234</v>
      </c>
      <c r="C850" s="1" t="s">
        <v>1067</v>
      </c>
      <c r="D850" s="1" t="s">
        <v>905</v>
      </c>
      <c r="E850" s="1">
        <v>0</v>
      </c>
      <c r="F850" s="1">
        <v>0</v>
      </c>
      <c r="G850" s="13">
        <v>0</v>
      </c>
      <c r="H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W850" s="14" cm="1">
        <f t="array" ref="W850">INDEX(J850:U850, 1, MONTH($W$1))</f>
        <v>0</v>
      </c>
      <c r="X850" s="14" cm="1">
        <f t="array" ref="X850">SUMPRODUCT((J850:U850) *(($J$1:$U$1)&lt;=$X$1))</f>
        <v>0</v>
      </c>
      <c r="Y850">
        <f t="shared" si="117"/>
        <v>0</v>
      </c>
      <c r="Z850">
        <f t="shared" si="117"/>
        <v>0</v>
      </c>
      <c r="AA850">
        <f t="shared" si="118"/>
        <v>0</v>
      </c>
      <c r="AB850" s="8">
        <f t="shared" si="119"/>
        <v>0</v>
      </c>
      <c r="AC850">
        <f t="shared" si="120"/>
        <v>0</v>
      </c>
      <c r="AD850">
        <f t="shared" si="121"/>
        <v>0</v>
      </c>
      <c r="AE850">
        <f t="shared" si="122"/>
        <v>0</v>
      </c>
      <c r="AF850">
        <f t="shared" si="123"/>
        <v>0</v>
      </c>
      <c r="AG850">
        <f t="shared" si="124"/>
        <v>0</v>
      </c>
      <c r="AI850">
        <f t="shared" si="125"/>
        <v>0</v>
      </c>
    </row>
    <row r="851" spans="2:35" x14ac:dyDescent="0.25">
      <c r="B851" s="1">
        <v>31235</v>
      </c>
      <c r="C851" s="1" t="s">
        <v>1068</v>
      </c>
      <c r="D851" s="1" t="s">
        <v>905</v>
      </c>
      <c r="E851" s="1">
        <v>0</v>
      </c>
      <c r="F851" s="1">
        <v>0</v>
      </c>
      <c r="G851" s="13">
        <v>0</v>
      </c>
      <c r="H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W851" s="14" cm="1">
        <f t="array" ref="W851">INDEX(J851:U851, 1, MONTH($W$1))</f>
        <v>0</v>
      </c>
      <c r="X851" s="14" cm="1">
        <f t="array" ref="X851">SUMPRODUCT((J851:U851) *(($J$1:$U$1)&lt;=$X$1))</f>
        <v>0</v>
      </c>
      <c r="Y851">
        <f t="shared" si="117"/>
        <v>0</v>
      </c>
      <c r="Z851">
        <f t="shared" si="117"/>
        <v>0</v>
      </c>
      <c r="AA851">
        <f t="shared" si="118"/>
        <v>0</v>
      </c>
      <c r="AB851" s="8">
        <f t="shared" si="119"/>
        <v>0</v>
      </c>
      <c r="AC851">
        <f t="shared" si="120"/>
        <v>0</v>
      </c>
      <c r="AD851">
        <f t="shared" si="121"/>
        <v>0</v>
      </c>
      <c r="AE851">
        <f t="shared" si="122"/>
        <v>0</v>
      </c>
      <c r="AF851">
        <f t="shared" si="123"/>
        <v>0</v>
      </c>
      <c r="AG851">
        <f t="shared" si="124"/>
        <v>0</v>
      </c>
      <c r="AI851">
        <f t="shared" si="125"/>
        <v>0</v>
      </c>
    </row>
    <row r="852" spans="2:35" x14ac:dyDescent="0.25">
      <c r="B852" s="1">
        <v>31236</v>
      </c>
      <c r="C852" s="1" t="s">
        <v>1069</v>
      </c>
      <c r="D852" s="1" t="s">
        <v>905</v>
      </c>
      <c r="E852" s="1">
        <v>0</v>
      </c>
      <c r="F852" s="1">
        <v>0</v>
      </c>
      <c r="G852" s="13">
        <v>0</v>
      </c>
      <c r="H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W852" s="14" cm="1">
        <f t="array" ref="W852">INDEX(J852:U852, 1, MONTH($W$1))</f>
        <v>0</v>
      </c>
      <c r="X852" s="14" cm="1">
        <f t="array" ref="X852">SUMPRODUCT((J852:U852) *(($J$1:$U$1)&lt;=$X$1))</f>
        <v>0</v>
      </c>
      <c r="Y852">
        <f t="shared" si="117"/>
        <v>0</v>
      </c>
      <c r="Z852">
        <f t="shared" si="117"/>
        <v>0</v>
      </c>
      <c r="AA852">
        <f t="shared" si="118"/>
        <v>0</v>
      </c>
      <c r="AB852" s="8">
        <f t="shared" si="119"/>
        <v>0</v>
      </c>
      <c r="AC852">
        <f t="shared" si="120"/>
        <v>0</v>
      </c>
      <c r="AD852">
        <f t="shared" si="121"/>
        <v>0</v>
      </c>
      <c r="AE852">
        <f t="shared" si="122"/>
        <v>0</v>
      </c>
      <c r="AF852">
        <f t="shared" si="123"/>
        <v>0</v>
      </c>
      <c r="AG852">
        <f t="shared" si="124"/>
        <v>0</v>
      </c>
      <c r="AI852">
        <f t="shared" si="125"/>
        <v>0</v>
      </c>
    </row>
    <row r="853" spans="2:35" x14ac:dyDescent="0.25">
      <c r="B853" s="1">
        <v>31237</v>
      </c>
      <c r="C853" s="1" t="s">
        <v>1070</v>
      </c>
      <c r="D853" s="1" t="s">
        <v>905</v>
      </c>
      <c r="E853" s="1">
        <v>0</v>
      </c>
      <c r="F853" s="1">
        <v>0</v>
      </c>
      <c r="G853" s="13">
        <v>0</v>
      </c>
      <c r="H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W853" s="14" cm="1">
        <f t="array" ref="W853">INDEX(J853:U853, 1, MONTH($W$1))</f>
        <v>0</v>
      </c>
      <c r="X853" s="14" cm="1">
        <f t="array" ref="X853">SUMPRODUCT((J853:U853) *(($J$1:$U$1)&lt;=$X$1))</f>
        <v>0</v>
      </c>
      <c r="Y853">
        <f t="shared" si="117"/>
        <v>0</v>
      </c>
      <c r="Z853">
        <f t="shared" si="117"/>
        <v>0</v>
      </c>
      <c r="AA853">
        <f t="shared" si="118"/>
        <v>0</v>
      </c>
      <c r="AB853" s="8">
        <f t="shared" si="119"/>
        <v>0</v>
      </c>
      <c r="AC853">
        <f t="shared" si="120"/>
        <v>0</v>
      </c>
      <c r="AD853">
        <f t="shared" si="121"/>
        <v>0</v>
      </c>
      <c r="AE853">
        <f t="shared" si="122"/>
        <v>0</v>
      </c>
      <c r="AF853">
        <f t="shared" si="123"/>
        <v>0</v>
      </c>
      <c r="AG853">
        <f t="shared" si="124"/>
        <v>0</v>
      </c>
      <c r="AI853">
        <f t="shared" si="125"/>
        <v>0</v>
      </c>
    </row>
    <row r="854" spans="2:35" x14ac:dyDescent="0.25">
      <c r="B854" s="1">
        <v>31238</v>
      </c>
      <c r="C854" s="1" t="s">
        <v>1071</v>
      </c>
      <c r="D854" s="1" t="s">
        <v>905</v>
      </c>
      <c r="E854" s="1">
        <v>0</v>
      </c>
      <c r="F854" s="1">
        <v>0</v>
      </c>
      <c r="G854" s="13">
        <v>0</v>
      </c>
      <c r="H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W854" s="14" cm="1">
        <f t="array" ref="W854">INDEX(J854:U854, 1, MONTH($W$1))</f>
        <v>0</v>
      </c>
      <c r="X854" s="14" cm="1">
        <f t="array" ref="X854">SUMPRODUCT((J854:U854) *(($J$1:$U$1)&lt;=$X$1))</f>
        <v>0</v>
      </c>
      <c r="Y854">
        <f t="shared" si="117"/>
        <v>0</v>
      </c>
      <c r="Z854">
        <f t="shared" si="117"/>
        <v>0</v>
      </c>
      <c r="AA854">
        <f t="shared" si="118"/>
        <v>0</v>
      </c>
      <c r="AB854" s="8">
        <f t="shared" si="119"/>
        <v>0</v>
      </c>
      <c r="AC854">
        <f t="shared" si="120"/>
        <v>0</v>
      </c>
      <c r="AD854">
        <f t="shared" si="121"/>
        <v>0</v>
      </c>
      <c r="AE854">
        <f t="shared" si="122"/>
        <v>0</v>
      </c>
      <c r="AF854">
        <f t="shared" si="123"/>
        <v>0</v>
      </c>
      <c r="AG854">
        <f t="shared" si="124"/>
        <v>0</v>
      </c>
      <c r="AI854">
        <f t="shared" si="125"/>
        <v>0</v>
      </c>
    </row>
    <row r="855" spans="2:35" x14ac:dyDescent="0.25">
      <c r="B855" s="1">
        <v>31239</v>
      </c>
      <c r="C855" s="1" t="s">
        <v>1072</v>
      </c>
      <c r="D855" s="1" t="s">
        <v>905</v>
      </c>
      <c r="E855" s="1">
        <v>0</v>
      </c>
      <c r="F855" s="1">
        <v>0</v>
      </c>
      <c r="G855" s="13">
        <v>0</v>
      </c>
      <c r="H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W855" s="14" cm="1">
        <f t="array" ref="W855">INDEX(J855:U855, 1, MONTH($W$1))</f>
        <v>0</v>
      </c>
      <c r="X855" s="14" cm="1">
        <f t="array" ref="X855">SUMPRODUCT((J855:U855) *(($J$1:$U$1)&lt;=$X$1))</f>
        <v>0</v>
      </c>
      <c r="Y855">
        <f t="shared" si="117"/>
        <v>0</v>
      </c>
      <c r="Z855">
        <f t="shared" si="117"/>
        <v>0</v>
      </c>
      <c r="AA855">
        <f t="shared" si="118"/>
        <v>0</v>
      </c>
      <c r="AB855" s="8">
        <f t="shared" si="119"/>
        <v>0</v>
      </c>
      <c r="AC855">
        <f t="shared" si="120"/>
        <v>0</v>
      </c>
      <c r="AD855">
        <f t="shared" si="121"/>
        <v>0</v>
      </c>
      <c r="AE855">
        <f t="shared" si="122"/>
        <v>0</v>
      </c>
      <c r="AF855">
        <f t="shared" si="123"/>
        <v>0</v>
      </c>
      <c r="AG855">
        <f t="shared" si="124"/>
        <v>0</v>
      </c>
      <c r="AI855">
        <f t="shared" si="125"/>
        <v>0</v>
      </c>
    </row>
    <row r="856" spans="2:35" x14ac:dyDescent="0.25">
      <c r="B856" s="1">
        <v>31240</v>
      </c>
      <c r="C856" s="1" t="s">
        <v>1073</v>
      </c>
      <c r="D856" s="1" t="s">
        <v>905</v>
      </c>
      <c r="E856" s="1">
        <v>0</v>
      </c>
      <c r="F856" s="1">
        <v>0</v>
      </c>
      <c r="G856" s="13">
        <v>0</v>
      </c>
      <c r="H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W856" s="14" cm="1">
        <f t="array" ref="W856">INDEX(J856:U856, 1, MONTH($W$1))</f>
        <v>0</v>
      </c>
      <c r="X856" s="14" cm="1">
        <f t="array" ref="X856">SUMPRODUCT((J856:U856) *(($J$1:$U$1)&lt;=$X$1))</f>
        <v>0</v>
      </c>
      <c r="Y856">
        <f t="shared" si="117"/>
        <v>0</v>
      </c>
      <c r="Z856">
        <f t="shared" si="117"/>
        <v>0</v>
      </c>
      <c r="AA856">
        <f t="shared" si="118"/>
        <v>0</v>
      </c>
      <c r="AB856" s="8">
        <f t="shared" si="119"/>
        <v>0</v>
      </c>
      <c r="AC856">
        <f t="shared" si="120"/>
        <v>0</v>
      </c>
      <c r="AD856">
        <f t="shared" si="121"/>
        <v>0</v>
      </c>
      <c r="AE856">
        <f t="shared" si="122"/>
        <v>0</v>
      </c>
      <c r="AF856">
        <f t="shared" si="123"/>
        <v>0</v>
      </c>
      <c r="AG856">
        <f t="shared" si="124"/>
        <v>0</v>
      </c>
      <c r="AI856">
        <f t="shared" si="125"/>
        <v>0</v>
      </c>
    </row>
    <row r="857" spans="2:35" x14ac:dyDescent="0.25">
      <c r="B857" s="1">
        <v>31241</v>
      </c>
      <c r="C857" s="1" t="s">
        <v>1074</v>
      </c>
      <c r="D857" s="1" t="s">
        <v>905</v>
      </c>
      <c r="E857" s="1">
        <v>0</v>
      </c>
      <c r="F857" s="1">
        <v>0</v>
      </c>
      <c r="G857" s="13">
        <v>0</v>
      </c>
      <c r="H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W857" s="14" cm="1">
        <f t="array" ref="W857">INDEX(J857:U857, 1, MONTH($W$1))</f>
        <v>0</v>
      </c>
      <c r="X857" s="14" cm="1">
        <f t="array" ref="X857">SUMPRODUCT((J857:U857) *(($J$1:$U$1)&lt;=$X$1))</f>
        <v>0</v>
      </c>
      <c r="Y857">
        <f t="shared" si="117"/>
        <v>0</v>
      </c>
      <c r="Z857">
        <f t="shared" si="117"/>
        <v>0</v>
      </c>
      <c r="AA857">
        <f t="shared" si="118"/>
        <v>0</v>
      </c>
      <c r="AB857" s="8">
        <f t="shared" si="119"/>
        <v>0</v>
      </c>
      <c r="AC857">
        <f t="shared" si="120"/>
        <v>0</v>
      </c>
      <c r="AD857">
        <f t="shared" si="121"/>
        <v>0</v>
      </c>
      <c r="AE857">
        <f t="shared" si="122"/>
        <v>0</v>
      </c>
      <c r="AF857">
        <f t="shared" si="123"/>
        <v>0</v>
      </c>
      <c r="AG857">
        <f t="shared" si="124"/>
        <v>0</v>
      </c>
      <c r="AI857">
        <f t="shared" si="125"/>
        <v>0</v>
      </c>
    </row>
    <row r="858" spans="2:35" x14ac:dyDescent="0.25">
      <c r="B858" s="1">
        <v>31242</v>
      </c>
      <c r="C858" s="1" t="s">
        <v>1075</v>
      </c>
      <c r="D858" s="1" t="s">
        <v>905</v>
      </c>
      <c r="E858" s="1">
        <v>0</v>
      </c>
      <c r="F858" s="1">
        <v>0</v>
      </c>
      <c r="G858" s="13">
        <v>0</v>
      </c>
      <c r="H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W858" s="14" cm="1">
        <f t="array" ref="W858">INDEX(J858:U858, 1, MONTH($W$1))</f>
        <v>0</v>
      </c>
      <c r="X858" s="14" cm="1">
        <f t="array" ref="X858">SUMPRODUCT((J858:U858) *(($J$1:$U$1)&lt;=$X$1))</f>
        <v>0</v>
      </c>
      <c r="Y858">
        <f t="shared" si="117"/>
        <v>0</v>
      </c>
      <c r="Z858">
        <f t="shared" si="117"/>
        <v>0</v>
      </c>
      <c r="AA858">
        <f t="shared" si="118"/>
        <v>0</v>
      </c>
      <c r="AB858" s="8">
        <f t="shared" si="119"/>
        <v>0</v>
      </c>
      <c r="AC858">
        <f t="shared" si="120"/>
        <v>0</v>
      </c>
      <c r="AD858">
        <f t="shared" si="121"/>
        <v>0</v>
      </c>
      <c r="AE858">
        <f t="shared" si="122"/>
        <v>0</v>
      </c>
      <c r="AF858">
        <f t="shared" si="123"/>
        <v>0</v>
      </c>
      <c r="AG858">
        <f t="shared" si="124"/>
        <v>0</v>
      </c>
      <c r="AI858">
        <f t="shared" si="125"/>
        <v>0</v>
      </c>
    </row>
    <row r="859" spans="2:35" x14ac:dyDescent="0.25">
      <c r="B859" s="1">
        <v>31243</v>
      </c>
      <c r="C859" s="1" t="s">
        <v>1076</v>
      </c>
      <c r="D859" s="1" t="s">
        <v>905</v>
      </c>
      <c r="E859" s="1">
        <v>0</v>
      </c>
      <c r="F859" s="1">
        <v>0</v>
      </c>
      <c r="G859" s="13">
        <v>0</v>
      </c>
      <c r="H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W859" s="14" cm="1">
        <f t="array" ref="W859">INDEX(J859:U859, 1, MONTH($W$1))</f>
        <v>0</v>
      </c>
      <c r="X859" s="14" cm="1">
        <f t="array" ref="X859">SUMPRODUCT((J859:U859) *(($J$1:$U$1)&lt;=$X$1))</f>
        <v>0</v>
      </c>
      <c r="Y859">
        <f t="shared" si="117"/>
        <v>0</v>
      </c>
      <c r="Z859">
        <f t="shared" si="117"/>
        <v>0</v>
      </c>
      <c r="AA859">
        <f t="shared" si="118"/>
        <v>0</v>
      </c>
      <c r="AB859" s="8">
        <f t="shared" si="119"/>
        <v>0</v>
      </c>
      <c r="AC859">
        <f t="shared" si="120"/>
        <v>0</v>
      </c>
      <c r="AD859">
        <f t="shared" si="121"/>
        <v>0</v>
      </c>
      <c r="AE859">
        <f t="shared" si="122"/>
        <v>0</v>
      </c>
      <c r="AF859">
        <f t="shared" si="123"/>
        <v>0</v>
      </c>
      <c r="AG859">
        <f t="shared" si="124"/>
        <v>0</v>
      </c>
      <c r="AI859">
        <f t="shared" si="125"/>
        <v>0</v>
      </c>
    </row>
    <row r="860" spans="2:35" x14ac:dyDescent="0.25">
      <c r="B860" s="1">
        <v>31244</v>
      </c>
      <c r="C860" s="1" t="s">
        <v>1077</v>
      </c>
      <c r="D860" s="1" t="s">
        <v>905</v>
      </c>
      <c r="E860" s="1">
        <v>0</v>
      </c>
      <c r="F860" s="1">
        <v>0</v>
      </c>
      <c r="G860" s="13">
        <v>0</v>
      </c>
      <c r="H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W860" s="14" cm="1">
        <f t="array" ref="W860">INDEX(J860:U860, 1, MONTH($W$1))</f>
        <v>0</v>
      </c>
      <c r="X860" s="14" cm="1">
        <f t="array" ref="X860">SUMPRODUCT((J860:U860) *(($J$1:$U$1)&lt;=$X$1))</f>
        <v>0</v>
      </c>
      <c r="Y860">
        <f t="shared" si="117"/>
        <v>0</v>
      </c>
      <c r="Z860">
        <f t="shared" si="117"/>
        <v>0</v>
      </c>
      <c r="AA860">
        <f t="shared" si="118"/>
        <v>0</v>
      </c>
      <c r="AB860" s="8">
        <f t="shared" si="119"/>
        <v>0</v>
      </c>
      <c r="AC860">
        <f t="shared" si="120"/>
        <v>0</v>
      </c>
      <c r="AD860">
        <f t="shared" si="121"/>
        <v>0</v>
      </c>
      <c r="AE860">
        <f t="shared" si="122"/>
        <v>0</v>
      </c>
      <c r="AF860">
        <f t="shared" si="123"/>
        <v>0</v>
      </c>
      <c r="AG860">
        <f t="shared" si="124"/>
        <v>0</v>
      </c>
      <c r="AI860">
        <f t="shared" si="125"/>
        <v>0</v>
      </c>
    </row>
    <row r="861" spans="2:35" x14ac:dyDescent="0.25">
      <c r="B861" s="1">
        <v>31245</v>
      </c>
      <c r="C861" s="1" t="s">
        <v>1078</v>
      </c>
      <c r="D861" s="1" t="s">
        <v>905</v>
      </c>
      <c r="E861" s="1">
        <v>0</v>
      </c>
      <c r="F861" s="1">
        <v>0</v>
      </c>
      <c r="G861" s="13">
        <v>0</v>
      </c>
      <c r="H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W861" s="14" cm="1">
        <f t="array" ref="W861">INDEX(J861:U861, 1, MONTH($W$1))</f>
        <v>0</v>
      </c>
      <c r="X861" s="14" cm="1">
        <f t="array" ref="X861">SUMPRODUCT((J861:U861) *(($J$1:$U$1)&lt;=$X$1))</f>
        <v>0</v>
      </c>
      <c r="Y861">
        <f t="shared" si="117"/>
        <v>0</v>
      </c>
      <c r="Z861">
        <f t="shared" si="117"/>
        <v>0</v>
      </c>
      <c r="AA861">
        <f t="shared" si="118"/>
        <v>0</v>
      </c>
      <c r="AB861" s="8">
        <f t="shared" si="119"/>
        <v>0</v>
      </c>
      <c r="AC861">
        <f t="shared" si="120"/>
        <v>0</v>
      </c>
      <c r="AD861">
        <f t="shared" si="121"/>
        <v>0</v>
      </c>
      <c r="AE861">
        <f t="shared" si="122"/>
        <v>0</v>
      </c>
      <c r="AF861">
        <f t="shared" si="123"/>
        <v>0</v>
      </c>
      <c r="AG861">
        <f t="shared" si="124"/>
        <v>0</v>
      </c>
      <c r="AI861">
        <f t="shared" si="125"/>
        <v>0</v>
      </c>
    </row>
    <row r="862" spans="2:35" x14ac:dyDescent="0.25">
      <c r="B862" s="1">
        <v>31246</v>
      </c>
      <c r="C862" s="1" t="s">
        <v>1079</v>
      </c>
      <c r="D862" s="1" t="s">
        <v>905</v>
      </c>
      <c r="E862" s="1">
        <v>0</v>
      </c>
      <c r="F862" s="1">
        <v>0</v>
      </c>
      <c r="G862" s="13">
        <v>0</v>
      </c>
      <c r="H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W862" s="14" cm="1">
        <f t="array" ref="W862">INDEX(J862:U862, 1, MONTH($W$1))</f>
        <v>0</v>
      </c>
      <c r="X862" s="14" cm="1">
        <f t="array" ref="X862">SUMPRODUCT((J862:U862) *(($J$1:$U$1)&lt;=$X$1))</f>
        <v>0</v>
      </c>
      <c r="Y862">
        <f t="shared" si="117"/>
        <v>0</v>
      </c>
      <c r="Z862">
        <f t="shared" si="117"/>
        <v>0</v>
      </c>
      <c r="AA862">
        <f t="shared" si="118"/>
        <v>0</v>
      </c>
      <c r="AB862" s="8">
        <f t="shared" si="119"/>
        <v>0</v>
      </c>
      <c r="AC862">
        <f t="shared" si="120"/>
        <v>0</v>
      </c>
      <c r="AD862">
        <f t="shared" si="121"/>
        <v>0</v>
      </c>
      <c r="AE862">
        <f t="shared" si="122"/>
        <v>0</v>
      </c>
      <c r="AF862">
        <f t="shared" si="123"/>
        <v>0</v>
      </c>
      <c r="AG862">
        <f t="shared" si="124"/>
        <v>0</v>
      </c>
      <c r="AI862">
        <f t="shared" si="125"/>
        <v>0</v>
      </c>
    </row>
    <row r="863" spans="2:35" x14ac:dyDescent="0.25">
      <c r="B863" s="1">
        <v>32000</v>
      </c>
      <c r="C863" s="1" t="s">
        <v>1080</v>
      </c>
      <c r="D863" s="1" t="s">
        <v>905</v>
      </c>
      <c r="E863" s="1">
        <v>0</v>
      </c>
      <c r="F863" s="1">
        <v>0</v>
      </c>
      <c r="G863" s="13">
        <v>0</v>
      </c>
      <c r="H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204.07</v>
      </c>
      <c r="O863" s="1">
        <v>0</v>
      </c>
      <c r="P863" s="1">
        <v>263.14999999999998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W863" s="14" cm="1">
        <f t="array" ref="W863">INDEX(J863:U863, 1, MONTH($W$1))</f>
        <v>0</v>
      </c>
      <c r="X863" s="14" cm="1">
        <f t="array" ref="X863">SUMPRODUCT((J863:U863) *(($J$1:$U$1)&lt;=$X$1))</f>
        <v>467.21999999999997</v>
      </c>
      <c r="Y863">
        <f t="shared" si="117"/>
        <v>0</v>
      </c>
      <c r="Z863">
        <f t="shared" si="117"/>
        <v>1</v>
      </c>
      <c r="AA863">
        <f t="shared" si="118"/>
        <v>0</v>
      </c>
      <c r="AB863" s="8">
        <f t="shared" si="119"/>
        <v>0</v>
      </c>
      <c r="AC863">
        <f t="shared" si="120"/>
        <v>0</v>
      </c>
      <c r="AD863">
        <f t="shared" si="121"/>
        <v>0</v>
      </c>
      <c r="AE863">
        <f t="shared" si="122"/>
        <v>0</v>
      </c>
      <c r="AF863">
        <f t="shared" si="123"/>
        <v>0</v>
      </c>
      <c r="AG863">
        <f t="shared" si="124"/>
        <v>0</v>
      </c>
      <c r="AI863">
        <f t="shared" si="125"/>
        <v>467.21999999999997</v>
      </c>
    </row>
    <row r="864" spans="2:35" x14ac:dyDescent="0.25">
      <c r="B864" s="1">
        <v>35940</v>
      </c>
      <c r="C864" s="1" t="s">
        <v>1081</v>
      </c>
      <c r="D864" s="1" t="s">
        <v>728</v>
      </c>
      <c r="E864" s="1" t="s">
        <v>620</v>
      </c>
      <c r="F864" s="1" t="s">
        <v>620</v>
      </c>
      <c r="G864" s="13">
        <v>0</v>
      </c>
      <c r="H864" s="1">
        <v>0</v>
      </c>
      <c r="J864" s="1">
        <v>0</v>
      </c>
      <c r="K864" s="1">
        <v>0</v>
      </c>
      <c r="L864" s="1">
        <v>0</v>
      </c>
      <c r="M864" s="1">
        <v>1066.79</v>
      </c>
      <c r="N864" s="1">
        <v>0</v>
      </c>
      <c r="O864" s="1">
        <v>222.48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W864" s="14" cm="1">
        <f t="array" ref="W864">INDEX(J864:U864, 1, MONTH($W$1))</f>
        <v>0</v>
      </c>
      <c r="X864" s="14" cm="1">
        <f t="array" ref="X864">SUMPRODUCT((J864:U864) *(($J$1:$U$1)&lt;=$X$1))</f>
        <v>1289.27</v>
      </c>
      <c r="Y864">
        <f t="shared" si="117"/>
        <v>0</v>
      </c>
      <c r="Z864">
        <f t="shared" si="117"/>
        <v>1</v>
      </c>
      <c r="AA864">
        <f t="shared" si="118"/>
        <v>0</v>
      </c>
      <c r="AB864" s="8">
        <f t="shared" si="119"/>
        <v>0</v>
      </c>
      <c r="AC864">
        <f t="shared" si="120"/>
        <v>0</v>
      </c>
      <c r="AD864">
        <f t="shared" si="121"/>
        <v>0</v>
      </c>
      <c r="AE864">
        <f t="shared" si="122"/>
        <v>0</v>
      </c>
      <c r="AF864">
        <f t="shared" si="123"/>
        <v>0</v>
      </c>
      <c r="AG864">
        <f t="shared" si="124"/>
        <v>0</v>
      </c>
      <c r="AI864">
        <f t="shared" si="125"/>
        <v>1289.27</v>
      </c>
    </row>
    <row r="865" spans="2:35" x14ac:dyDescent="0.25">
      <c r="B865" s="1">
        <v>35942</v>
      </c>
      <c r="C865" s="1" t="s">
        <v>1082</v>
      </c>
      <c r="D865" s="1" t="s">
        <v>728</v>
      </c>
      <c r="E865" s="1" t="s">
        <v>620</v>
      </c>
      <c r="F865" s="1" t="s">
        <v>620</v>
      </c>
      <c r="G865" s="13">
        <v>0</v>
      </c>
      <c r="H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W865" s="14" cm="1">
        <f t="array" ref="W865">INDEX(J865:U865, 1, MONTH($W$1))</f>
        <v>0</v>
      </c>
      <c r="X865" s="14" cm="1">
        <f t="array" ref="X865">SUMPRODUCT((J865:U865) *(($J$1:$U$1)&lt;=$X$1))</f>
        <v>0</v>
      </c>
      <c r="Y865">
        <f t="shared" si="117"/>
        <v>0</v>
      </c>
      <c r="Z865">
        <f t="shared" si="117"/>
        <v>0</v>
      </c>
      <c r="AA865">
        <f t="shared" si="118"/>
        <v>0</v>
      </c>
      <c r="AB865" s="8">
        <f t="shared" si="119"/>
        <v>0</v>
      </c>
      <c r="AC865">
        <f t="shared" si="120"/>
        <v>0</v>
      </c>
      <c r="AD865">
        <f t="shared" si="121"/>
        <v>0</v>
      </c>
      <c r="AE865">
        <f t="shared" si="122"/>
        <v>0</v>
      </c>
      <c r="AF865">
        <f t="shared" si="123"/>
        <v>0</v>
      </c>
      <c r="AG865">
        <f t="shared" si="124"/>
        <v>0</v>
      </c>
      <c r="AI865">
        <f t="shared" si="125"/>
        <v>0</v>
      </c>
    </row>
    <row r="866" spans="2:35" x14ac:dyDescent="0.25">
      <c r="B866" s="1">
        <v>35944</v>
      </c>
      <c r="C866" s="1" t="s">
        <v>1083</v>
      </c>
      <c r="D866" s="1" t="s">
        <v>728</v>
      </c>
      <c r="E866" s="1" t="s">
        <v>620</v>
      </c>
      <c r="F866" s="1" t="s">
        <v>620</v>
      </c>
      <c r="G866" s="13">
        <v>44228</v>
      </c>
      <c r="H866" s="1">
        <v>2021</v>
      </c>
      <c r="J866" s="1">
        <v>0</v>
      </c>
      <c r="K866" s="1">
        <v>5057.6000000000004</v>
      </c>
      <c r="L866" s="1">
        <v>0</v>
      </c>
      <c r="M866" s="1">
        <v>1272.4000000000001</v>
      </c>
      <c r="N866" s="1">
        <v>0</v>
      </c>
      <c r="O866" s="1">
        <v>0</v>
      </c>
      <c r="P866" s="1">
        <v>1763.89</v>
      </c>
      <c r="Q866" s="1">
        <v>2136.9999999999995</v>
      </c>
      <c r="R866" s="1">
        <v>0</v>
      </c>
      <c r="S866" s="1">
        <v>0</v>
      </c>
      <c r="T866" s="1">
        <v>0</v>
      </c>
      <c r="U866" s="1">
        <v>0</v>
      </c>
      <c r="W866" s="14" cm="1">
        <f t="array" ref="W866">INDEX(J866:U866, 1, MONTH($W$1))</f>
        <v>0</v>
      </c>
      <c r="X866" s="14" cm="1">
        <f t="array" ref="X866">SUMPRODUCT((J866:U866) *(($J$1:$U$1)&lt;=$X$1))</f>
        <v>10230.89</v>
      </c>
      <c r="Y866">
        <f t="shared" si="117"/>
        <v>0</v>
      </c>
      <c r="Z866">
        <f t="shared" si="117"/>
        <v>1</v>
      </c>
      <c r="AA866">
        <f t="shared" si="118"/>
        <v>0</v>
      </c>
      <c r="AB866" s="8">
        <f t="shared" si="119"/>
        <v>0</v>
      </c>
      <c r="AC866">
        <f t="shared" si="120"/>
        <v>0</v>
      </c>
      <c r="AD866">
        <f t="shared" si="121"/>
        <v>0</v>
      </c>
      <c r="AE866">
        <f t="shared" si="122"/>
        <v>0</v>
      </c>
      <c r="AF866">
        <f t="shared" si="123"/>
        <v>0</v>
      </c>
      <c r="AG866">
        <f t="shared" si="124"/>
        <v>0</v>
      </c>
      <c r="AI866">
        <f t="shared" si="125"/>
        <v>10230.89</v>
      </c>
    </row>
    <row r="867" spans="2:35" x14ac:dyDescent="0.25">
      <c r="B867" s="1">
        <v>35945</v>
      </c>
      <c r="C867" s="1" t="s">
        <v>1084</v>
      </c>
      <c r="D867" s="1" t="s">
        <v>728</v>
      </c>
      <c r="E867" s="1" t="s">
        <v>620</v>
      </c>
      <c r="F867" s="1" t="s">
        <v>620</v>
      </c>
      <c r="G867" s="13">
        <v>0</v>
      </c>
      <c r="H867" s="1">
        <v>0</v>
      </c>
      <c r="J867" s="1">
        <v>0</v>
      </c>
      <c r="K867" s="1">
        <v>0</v>
      </c>
      <c r="L867" s="1">
        <v>0</v>
      </c>
      <c r="M867" s="1">
        <v>2270.5899999999997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W867" s="14" cm="1">
        <f t="array" ref="W867">INDEX(J867:U867, 1, MONTH($W$1))</f>
        <v>0</v>
      </c>
      <c r="X867" s="14" cm="1">
        <f t="array" ref="X867">SUMPRODUCT((J867:U867) *(($J$1:$U$1)&lt;=$X$1))</f>
        <v>2270.5899999999997</v>
      </c>
      <c r="Y867">
        <f t="shared" si="117"/>
        <v>0</v>
      </c>
      <c r="Z867">
        <f t="shared" si="117"/>
        <v>1</v>
      </c>
      <c r="AA867">
        <f t="shared" si="118"/>
        <v>0</v>
      </c>
      <c r="AB867" s="8">
        <f t="shared" si="119"/>
        <v>0</v>
      </c>
      <c r="AC867">
        <f t="shared" si="120"/>
        <v>0</v>
      </c>
      <c r="AD867">
        <f t="shared" si="121"/>
        <v>0</v>
      </c>
      <c r="AE867">
        <f t="shared" si="122"/>
        <v>0</v>
      </c>
      <c r="AF867">
        <f t="shared" si="123"/>
        <v>0</v>
      </c>
      <c r="AG867">
        <f t="shared" si="124"/>
        <v>0</v>
      </c>
      <c r="AI867">
        <f t="shared" si="125"/>
        <v>2270.5899999999997</v>
      </c>
    </row>
    <row r="868" spans="2:35" x14ac:dyDescent="0.25">
      <c r="B868" s="1">
        <v>35946</v>
      </c>
      <c r="C868" s="1" t="s">
        <v>505</v>
      </c>
      <c r="D868" s="1" t="s">
        <v>36</v>
      </c>
      <c r="E868" s="1" t="s">
        <v>620</v>
      </c>
      <c r="F868" s="1" t="s">
        <v>620</v>
      </c>
      <c r="G868" s="13">
        <v>44348</v>
      </c>
      <c r="H868" s="1">
        <v>2021</v>
      </c>
      <c r="J868" s="1">
        <v>0</v>
      </c>
      <c r="K868" s="1">
        <v>0</v>
      </c>
      <c r="L868" s="1">
        <v>2085.2000000000003</v>
      </c>
      <c r="M868" s="1">
        <v>0</v>
      </c>
      <c r="N868" s="1">
        <v>0</v>
      </c>
      <c r="O868" s="1">
        <v>0</v>
      </c>
      <c r="P868" s="1">
        <v>0</v>
      </c>
      <c r="Q868" s="1">
        <v>3288.19</v>
      </c>
      <c r="R868" s="1">
        <v>0</v>
      </c>
      <c r="S868" s="1">
        <v>0</v>
      </c>
      <c r="T868" s="1">
        <v>3627.21</v>
      </c>
      <c r="U868" s="1">
        <v>0</v>
      </c>
      <c r="W868" s="14" cm="1">
        <f t="array" ref="W868">INDEX(J868:U868, 1, MONTH($W$1))</f>
        <v>0</v>
      </c>
      <c r="X868" s="14" cm="1">
        <f t="array" ref="X868">SUMPRODUCT((J868:U868) *(($J$1:$U$1)&lt;=$X$1))</f>
        <v>9000.6</v>
      </c>
      <c r="Y868">
        <f t="shared" si="117"/>
        <v>0</v>
      </c>
      <c r="Z868">
        <f t="shared" si="117"/>
        <v>1</v>
      </c>
      <c r="AA868">
        <f t="shared" si="118"/>
        <v>0</v>
      </c>
      <c r="AB868" s="8">
        <f t="shared" si="119"/>
        <v>0</v>
      </c>
      <c r="AC868">
        <f t="shared" si="120"/>
        <v>0</v>
      </c>
      <c r="AD868">
        <f t="shared" si="121"/>
        <v>0</v>
      </c>
      <c r="AE868">
        <f t="shared" si="122"/>
        <v>0</v>
      </c>
      <c r="AF868">
        <f t="shared" si="123"/>
        <v>0</v>
      </c>
      <c r="AG868">
        <f t="shared" si="124"/>
        <v>0</v>
      </c>
      <c r="AI868">
        <f t="shared" si="125"/>
        <v>9000.6</v>
      </c>
    </row>
    <row r="869" spans="2:35" x14ac:dyDescent="0.25">
      <c r="B869" s="1">
        <v>35947</v>
      </c>
      <c r="C869" s="1" t="s">
        <v>1085</v>
      </c>
      <c r="D869" s="1" t="s">
        <v>728</v>
      </c>
      <c r="E869" s="1" t="s">
        <v>620</v>
      </c>
      <c r="F869" s="1" t="s">
        <v>620</v>
      </c>
      <c r="G869" s="13">
        <v>44348</v>
      </c>
      <c r="H869" s="1">
        <v>2021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W869" s="14" cm="1">
        <f t="array" ref="W869">INDEX(J869:U869, 1, MONTH($W$1))</f>
        <v>0</v>
      </c>
      <c r="X869" s="14" cm="1">
        <f t="array" ref="X869">SUMPRODUCT((J869:U869) *(($J$1:$U$1)&lt;=$X$1))</f>
        <v>0</v>
      </c>
      <c r="Y869">
        <f t="shared" si="117"/>
        <v>0</v>
      </c>
      <c r="Z869">
        <f t="shared" si="117"/>
        <v>0</v>
      </c>
      <c r="AA869">
        <f t="shared" si="118"/>
        <v>0</v>
      </c>
      <c r="AB869" s="8">
        <f t="shared" si="119"/>
        <v>0</v>
      </c>
      <c r="AC869">
        <f t="shared" si="120"/>
        <v>0</v>
      </c>
      <c r="AD869">
        <f t="shared" si="121"/>
        <v>0</v>
      </c>
      <c r="AE869">
        <f t="shared" si="122"/>
        <v>0</v>
      </c>
      <c r="AF869">
        <f t="shared" si="123"/>
        <v>0</v>
      </c>
      <c r="AG869">
        <f t="shared" si="124"/>
        <v>0</v>
      </c>
      <c r="AI869">
        <f t="shared" si="125"/>
        <v>0</v>
      </c>
    </row>
    <row r="870" spans="2:35" x14ac:dyDescent="0.25">
      <c r="B870" s="1">
        <v>35948</v>
      </c>
      <c r="C870" s="1" t="s">
        <v>1086</v>
      </c>
      <c r="D870" s="1" t="s">
        <v>728</v>
      </c>
      <c r="E870" s="1" t="s">
        <v>21</v>
      </c>
      <c r="F870" s="1" t="s">
        <v>21</v>
      </c>
      <c r="G870" s="13">
        <v>44348</v>
      </c>
      <c r="H870" s="1">
        <v>2021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W870" s="14" cm="1">
        <f t="array" ref="W870">INDEX(J870:U870, 1, MONTH($W$1))</f>
        <v>0</v>
      </c>
      <c r="X870" s="14" cm="1">
        <f t="array" ref="X870">SUMPRODUCT((J870:U870) *(($J$1:$U$1)&lt;=$X$1))</f>
        <v>0</v>
      </c>
      <c r="Y870">
        <f t="shared" si="117"/>
        <v>0</v>
      </c>
      <c r="Z870">
        <f t="shared" si="117"/>
        <v>0</v>
      </c>
      <c r="AA870">
        <f t="shared" si="118"/>
        <v>0</v>
      </c>
      <c r="AB870" s="8">
        <f t="shared" si="119"/>
        <v>0</v>
      </c>
      <c r="AC870">
        <f t="shared" si="120"/>
        <v>0</v>
      </c>
      <c r="AD870">
        <f t="shared" si="121"/>
        <v>0</v>
      </c>
      <c r="AE870">
        <f t="shared" si="122"/>
        <v>0</v>
      </c>
      <c r="AF870">
        <f t="shared" si="123"/>
        <v>0</v>
      </c>
      <c r="AG870">
        <f t="shared" si="124"/>
        <v>0</v>
      </c>
      <c r="AI870">
        <f t="shared" si="125"/>
        <v>0</v>
      </c>
    </row>
    <row r="871" spans="2:35" x14ac:dyDescent="0.25">
      <c r="B871" s="1">
        <v>35950</v>
      </c>
      <c r="C871" s="1" t="s">
        <v>1087</v>
      </c>
      <c r="D871" s="1" t="s">
        <v>728</v>
      </c>
      <c r="E871" s="1" t="s">
        <v>620</v>
      </c>
      <c r="F871" s="1" t="s">
        <v>620</v>
      </c>
      <c r="G871" s="13">
        <v>0</v>
      </c>
      <c r="H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923.15</v>
      </c>
      <c r="O871" s="1">
        <v>0</v>
      </c>
      <c r="P871" s="1">
        <v>0</v>
      </c>
      <c r="Q871" s="1">
        <v>4695.6400000000003</v>
      </c>
      <c r="R871" s="1">
        <v>0</v>
      </c>
      <c r="S871" s="1">
        <v>0</v>
      </c>
      <c r="T871" s="1">
        <v>0</v>
      </c>
      <c r="U871" s="1">
        <v>0</v>
      </c>
      <c r="W871" s="14" cm="1">
        <f t="array" ref="W871">INDEX(J871:U871, 1, MONTH($W$1))</f>
        <v>0</v>
      </c>
      <c r="X871" s="14" cm="1">
        <f t="array" ref="X871">SUMPRODUCT((J871:U871) *(($J$1:$U$1)&lt;=$X$1))</f>
        <v>5618.79</v>
      </c>
      <c r="Y871">
        <f t="shared" si="117"/>
        <v>0</v>
      </c>
      <c r="Z871">
        <f t="shared" si="117"/>
        <v>1</v>
      </c>
      <c r="AA871">
        <f t="shared" si="118"/>
        <v>0</v>
      </c>
      <c r="AB871" s="8">
        <f t="shared" si="119"/>
        <v>0</v>
      </c>
      <c r="AC871">
        <f t="shared" si="120"/>
        <v>0</v>
      </c>
      <c r="AD871">
        <f t="shared" si="121"/>
        <v>0</v>
      </c>
      <c r="AE871">
        <f t="shared" si="122"/>
        <v>0</v>
      </c>
      <c r="AF871">
        <f t="shared" si="123"/>
        <v>0</v>
      </c>
      <c r="AG871">
        <f t="shared" si="124"/>
        <v>0</v>
      </c>
      <c r="AI871">
        <f t="shared" si="125"/>
        <v>5618.79</v>
      </c>
    </row>
    <row r="872" spans="2:35" x14ac:dyDescent="0.25">
      <c r="B872" s="1">
        <v>35952</v>
      </c>
      <c r="C872" s="1" t="s">
        <v>1088</v>
      </c>
      <c r="D872" s="1" t="s">
        <v>728</v>
      </c>
      <c r="E872" s="1" t="s">
        <v>620</v>
      </c>
      <c r="F872" s="1" t="s">
        <v>620</v>
      </c>
      <c r="G872" s="13">
        <v>0</v>
      </c>
      <c r="H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17380.590000000004</v>
      </c>
      <c r="R872" s="1">
        <v>16462.099999999999</v>
      </c>
      <c r="S872" s="1">
        <v>0</v>
      </c>
      <c r="T872" s="1">
        <v>0</v>
      </c>
      <c r="U872" s="1">
        <v>11807.919999999998</v>
      </c>
      <c r="W872" s="14" cm="1">
        <f t="array" ref="W872">INDEX(J872:U872, 1, MONTH($W$1))</f>
        <v>11807.919999999998</v>
      </c>
      <c r="X872" s="14" cm="1">
        <f t="array" ref="X872">SUMPRODUCT((J872:U872) *(($J$1:$U$1)&lt;=$X$1))</f>
        <v>45650.61</v>
      </c>
      <c r="Y872">
        <f t="shared" si="117"/>
        <v>1</v>
      </c>
      <c r="Z872">
        <f t="shared" si="117"/>
        <v>1</v>
      </c>
      <c r="AA872">
        <f t="shared" si="118"/>
        <v>0</v>
      </c>
      <c r="AB872" s="8">
        <f t="shared" si="119"/>
        <v>0</v>
      </c>
      <c r="AC872">
        <f t="shared" si="120"/>
        <v>0</v>
      </c>
      <c r="AD872">
        <f t="shared" si="121"/>
        <v>0</v>
      </c>
      <c r="AE872">
        <f t="shared" si="122"/>
        <v>0</v>
      </c>
      <c r="AF872">
        <f t="shared" si="123"/>
        <v>0</v>
      </c>
      <c r="AG872">
        <f t="shared" si="124"/>
        <v>0</v>
      </c>
      <c r="AI872">
        <f t="shared" si="125"/>
        <v>45650.61</v>
      </c>
    </row>
    <row r="873" spans="2:35" x14ac:dyDescent="0.25">
      <c r="B873" s="1">
        <v>35953</v>
      </c>
      <c r="C873" s="1" t="s">
        <v>1089</v>
      </c>
      <c r="D873" s="1" t="s">
        <v>728</v>
      </c>
      <c r="E873" s="1" t="s">
        <v>620</v>
      </c>
      <c r="F873" s="1" t="s">
        <v>620</v>
      </c>
      <c r="G873" s="13">
        <v>0</v>
      </c>
      <c r="H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W873" s="14" cm="1">
        <f t="array" ref="W873">INDEX(J873:U873, 1, MONTH($W$1))</f>
        <v>0</v>
      </c>
      <c r="X873" s="14" cm="1">
        <f t="array" ref="X873">SUMPRODUCT((J873:U873) *(($J$1:$U$1)&lt;=$X$1))</f>
        <v>0</v>
      </c>
      <c r="Y873">
        <f t="shared" si="117"/>
        <v>0</v>
      </c>
      <c r="Z873">
        <f t="shared" si="117"/>
        <v>0</v>
      </c>
      <c r="AA873">
        <f t="shared" si="118"/>
        <v>0</v>
      </c>
      <c r="AB873" s="8">
        <f t="shared" si="119"/>
        <v>0</v>
      </c>
      <c r="AC873">
        <f t="shared" si="120"/>
        <v>0</v>
      </c>
      <c r="AD873">
        <f t="shared" si="121"/>
        <v>0</v>
      </c>
      <c r="AE873">
        <f t="shared" si="122"/>
        <v>0</v>
      </c>
      <c r="AF873">
        <f t="shared" si="123"/>
        <v>0</v>
      </c>
      <c r="AG873">
        <f t="shared" si="124"/>
        <v>0</v>
      </c>
      <c r="AI873">
        <f t="shared" si="125"/>
        <v>0</v>
      </c>
    </row>
    <row r="874" spans="2:35" x14ac:dyDescent="0.25">
      <c r="B874" s="1">
        <v>35954</v>
      </c>
      <c r="C874" s="1" t="s">
        <v>1090</v>
      </c>
      <c r="D874" s="1" t="s">
        <v>728</v>
      </c>
      <c r="E874" s="1" t="s">
        <v>21</v>
      </c>
      <c r="F874" s="1" t="s">
        <v>21</v>
      </c>
      <c r="G874" s="13">
        <v>44743</v>
      </c>
      <c r="H874" s="1">
        <v>2022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19367.099999999999</v>
      </c>
      <c r="P874" s="1">
        <v>0</v>
      </c>
      <c r="Q874" s="1">
        <v>0</v>
      </c>
      <c r="R874" s="1">
        <v>2887.8</v>
      </c>
      <c r="S874" s="1">
        <v>0</v>
      </c>
      <c r="T874" s="1">
        <v>0</v>
      </c>
      <c r="U874" s="1">
        <v>0</v>
      </c>
      <c r="W874" s="14" cm="1">
        <f t="array" ref="W874">INDEX(J874:U874, 1, MONTH($W$1))</f>
        <v>0</v>
      </c>
      <c r="X874" s="14" cm="1">
        <f t="array" ref="X874">SUMPRODUCT((J874:U874) *(($J$1:$U$1)&lt;=$X$1))</f>
        <v>22254.899999999998</v>
      </c>
      <c r="Y874">
        <f t="shared" si="117"/>
        <v>0</v>
      </c>
      <c r="Z874">
        <f t="shared" si="117"/>
        <v>1</v>
      </c>
      <c r="AA874">
        <f t="shared" si="118"/>
        <v>0</v>
      </c>
      <c r="AB874" s="8">
        <f t="shared" si="119"/>
        <v>0</v>
      </c>
      <c r="AC874">
        <f t="shared" si="120"/>
        <v>0</v>
      </c>
      <c r="AD874">
        <f t="shared" si="121"/>
        <v>0</v>
      </c>
      <c r="AE874">
        <f t="shared" si="122"/>
        <v>0</v>
      </c>
      <c r="AF874">
        <f t="shared" si="123"/>
        <v>1</v>
      </c>
      <c r="AG874">
        <f t="shared" si="124"/>
        <v>22254.899999999998</v>
      </c>
      <c r="AI874">
        <f t="shared" si="125"/>
        <v>22254.899999999998</v>
      </c>
    </row>
    <row r="875" spans="2:35" x14ac:dyDescent="0.25">
      <c r="B875" s="1">
        <v>35956</v>
      </c>
      <c r="C875" s="1" t="s">
        <v>1091</v>
      </c>
      <c r="D875" s="1" t="s">
        <v>728</v>
      </c>
      <c r="E875" s="1" t="s">
        <v>620</v>
      </c>
      <c r="F875" s="1" t="s">
        <v>620</v>
      </c>
      <c r="G875" s="13">
        <v>0</v>
      </c>
      <c r="H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W875" s="14" cm="1">
        <f t="array" ref="W875">INDEX(J875:U875, 1, MONTH($W$1))</f>
        <v>0</v>
      </c>
      <c r="X875" s="14" cm="1">
        <f t="array" ref="X875">SUMPRODUCT((J875:U875) *(($J$1:$U$1)&lt;=$X$1))</f>
        <v>0</v>
      </c>
      <c r="Y875">
        <f t="shared" si="117"/>
        <v>0</v>
      </c>
      <c r="Z875">
        <f t="shared" si="117"/>
        <v>0</v>
      </c>
      <c r="AA875">
        <f t="shared" si="118"/>
        <v>0</v>
      </c>
      <c r="AB875" s="8">
        <f t="shared" si="119"/>
        <v>0</v>
      </c>
      <c r="AC875">
        <f t="shared" si="120"/>
        <v>0</v>
      </c>
      <c r="AD875">
        <f t="shared" si="121"/>
        <v>0</v>
      </c>
      <c r="AE875">
        <f t="shared" si="122"/>
        <v>0</v>
      </c>
      <c r="AF875">
        <f t="shared" si="123"/>
        <v>0</v>
      </c>
      <c r="AG875">
        <f t="shared" si="124"/>
        <v>0</v>
      </c>
      <c r="AI875">
        <f t="shared" si="125"/>
        <v>0</v>
      </c>
    </row>
    <row r="876" spans="2:35" x14ac:dyDescent="0.25">
      <c r="B876" s="1">
        <v>36000</v>
      </c>
      <c r="C876" s="1" t="s">
        <v>1092</v>
      </c>
      <c r="D876" s="1" t="s">
        <v>23</v>
      </c>
      <c r="E876" s="1" t="s">
        <v>21</v>
      </c>
      <c r="F876" s="1" t="s">
        <v>21</v>
      </c>
      <c r="G876" s="13">
        <v>0</v>
      </c>
      <c r="H876" s="1">
        <v>2022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W876" s="14" cm="1">
        <f t="array" ref="W876">INDEX(J876:U876, 1, MONTH($W$1))</f>
        <v>0</v>
      </c>
      <c r="X876" s="14" cm="1">
        <f t="array" ref="X876">SUMPRODUCT((J876:U876) *(($J$1:$U$1)&lt;=$X$1))</f>
        <v>0</v>
      </c>
      <c r="Y876">
        <f t="shared" si="117"/>
        <v>0</v>
      </c>
      <c r="Z876">
        <f t="shared" si="117"/>
        <v>0</v>
      </c>
      <c r="AA876">
        <f t="shared" si="118"/>
        <v>0</v>
      </c>
      <c r="AB876" s="8">
        <f t="shared" si="119"/>
        <v>0</v>
      </c>
      <c r="AC876">
        <f t="shared" si="120"/>
        <v>0</v>
      </c>
      <c r="AD876">
        <f t="shared" si="121"/>
        <v>0</v>
      </c>
      <c r="AE876">
        <f t="shared" si="122"/>
        <v>0</v>
      </c>
      <c r="AF876">
        <f t="shared" si="123"/>
        <v>0</v>
      </c>
      <c r="AG876">
        <f t="shared" si="124"/>
        <v>0</v>
      </c>
      <c r="AI876">
        <f t="shared" si="125"/>
        <v>0</v>
      </c>
    </row>
    <row r="877" spans="2:35" x14ac:dyDescent="0.25">
      <c r="B877" s="1">
        <v>36003</v>
      </c>
      <c r="C877" s="1" t="s">
        <v>1093</v>
      </c>
      <c r="D877" s="1" t="s">
        <v>905</v>
      </c>
      <c r="E877" s="1">
        <v>0</v>
      </c>
      <c r="F877" s="1">
        <v>0</v>
      </c>
      <c r="G877" s="13">
        <v>0</v>
      </c>
      <c r="H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W877" s="14" cm="1">
        <f t="array" ref="W877">INDEX(J877:U877, 1, MONTH($W$1))</f>
        <v>0</v>
      </c>
      <c r="X877" s="14" cm="1">
        <f t="array" ref="X877">SUMPRODUCT((J877:U877) *(($J$1:$U$1)&lt;=$X$1))</f>
        <v>0</v>
      </c>
      <c r="Y877">
        <f t="shared" si="117"/>
        <v>0</v>
      </c>
      <c r="Z877">
        <f t="shared" si="117"/>
        <v>0</v>
      </c>
      <c r="AA877">
        <f t="shared" si="118"/>
        <v>0</v>
      </c>
      <c r="AB877" s="8">
        <f t="shared" si="119"/>
        <v>0</v>
      </c>
      <c r="AC877">
        <f t="shared" si="120"/>
        <v>0</v>
      </c>
      <c r="AD877">
        <f t="shared" si="121"/>
        <v>0</v>
      </c>
      <c r="AE877">
        <f t="shared" si="122"/>
        <v>0</v>
      </c>
      <c r="AF877">
        <f t="shared" si="123"/>
        <v>0</v>
      </c>
      <c r="AG877">
        <f t="shared" si="124"/>
        <v>0</v>
      </c>
      <c r="AI877">
        <f t="shared" si="125"/>
        <v>0</v>
      </c>
    </row>
    <row r="878" spans="2:35" x14ac:dyDescent="0.25">
      <c r="B878" s="1">
        <v>36006</v>
      </c>
      <c r="C878" s="1" t="s">
        <v>1094</v>
      </c>
      <c r="D878" s="1" t="s">
        <v>905</v>
      </c>
      <c r="E878" s="1">
        <v>0</v>
      </c>
      <c r="F878" s="1">
        <v>0</v>
      </c>
      <c r="G878" s="13">
        <v>0</v>
      </c>
      <c r="H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W878" s="14" cm="1">
        <f t="array" ref="W878">INDEX(J878:U878, 1, MONTH($W$1))</f>
        <v>0</v>
      </c>
      <c r="X878" s="14" cm="1">
        <f t="array" ref="X878">SUMPRODUCT((J878:U878) *(($J$1:$U$1)&lt;=$X$1))</f>
        <v>0</v>
      </c>
      <c r="Y878">
        <f t="shared" si="117"/>
        <v>0</v>
      </c>
      <c r="Z878">
        <f t="shared" si="117"/>
        <v>0</v>
      </c>
      <c r="AA878">
        <f t="shared" si="118"/>
        <v>0</v>
      </c>
      <c r="AB878" s="8">
        <f t="shared" si="119"/>
        <v>0</v>
      </c>
      <c r="AC878">
        <f t="shared" si="120"/>
        <v>0</v>
      </c>
      <c r="AD878">
        <f t="shared" si="121"/>
        <v>0</v>
      </c>
      <c r="AE878">
        <f t="shared" si="122"/>
        <v>0</v>
      </c>
      <c r="AF878">
        <f t="shared" si="123"/>
        <v>0</v>
      </c>
      <c r="AG878">
        <f t="shared" si="124"/>
        <v>0</v>
      </c>
      <c r="AI878">
        <f t="shared" si="125"/>
        <v>0</v>
      </c>
    </row>
    <row r="879" spans="2:35" x14ac:dyDescent="0.25">
      <c r="B879" s="1">
        <v>36037</v>
      </c>
      <c r="C879" s="1" t="s">
        <v>1095</v>
      </c>
      <c r="D879" s="1" t="s">
        <v>905</v>
      </c>
      <c r="E879" s="1">
        <v>0</v>
      </c>
      <c r="F879" s="1">
        <v>0</v>
      </c>
      <c r="G879" s="13">
        <v>0</v>
      </c>
      <c r="H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W879" s="14" cm="1">
        <f t="array" ref="W879">INDEX(J879:U879, 1, MONTH($W$1))</f>
        <v>0</v>
      </c>
      <c r="X879" s="14" cm="1">
        <f t="array" ref="X879">SUMPRODUCT((J879:U879) *(($J$1:$U$1)&lt;=$X$1))</f>
        <v>0</v>
      </c>
      <c r="Y879">
        <f t="shared" si="117"/>
        <v>0</v>
      </c>
      <c r="Z879">
        <f t="shared" si="117"/>
        <v>0</v>
      </c>
      <c r="AA879">
        <f t="shared" si="118"/>
        <v>0</v>
      </c>
      <c r="AB879" s="8">
        <f t="shared" si="119"/>
        <v>0</v>
      </c>
      <c r="AC879">
        <f t="shared" si="120"/>
        <v>0</v>
      </c>
      <c r="AD879">
        <f t="shared" si="121"/>
        <v>0</v>
      </c>
      <c r="AE879">
        <f t="shared" si="122"/>
        <v>0</v>
      </c>
      <c r="AF879">
        <f t="shared" si="123"/>
        <v>0</v>
      </c>
      <c r="AG879">
        <f t="shared" si="124"/>
        <v>0</v>
      </c>
      <c r="AI879">
        <f t="shared" si="125"/>
        <v>0</v>
      </c>
    </row>
    <row r="880" spans="2:35" x14ac:dyDescent="0.25">
      <c r="B880" s="1">
        <v>36039</v>
      </c>
      <c r="C880" s="1" t="s">
        <v>1096</v>
      </c>
      <c r="D880" s="1" t="s">
        <v>905</v>
      </c>
      <c r="E880" s="1">
        <v>0</v>
      </c>
      <c r="F880" s="1">
        <v>0</v>
      </c>
      <c r="G880" s="13">
        <v>0</v>
      </c>
      <c r="H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W880" s="14" cm="1">
        <f t="array" ref="W880">INDEX(J880:U880, 1, MONTH($W$1))</f>
        <v>0</v>
      </c>
      <c r="X880" s="14" cm="1">
        <f t="array" ref="X880">SUMPRODUCT((J880:U880) *(($J$1:$U$1)&lt;=$X$1))</f>
        <v>0</v>
      </c>
      <c r="Y880">
        <f t="shared" si="117"/>
        <v>0</v>
      </c>
      <c r="Z880">
        <f t="shared" si="117"/>
        <v>0</v>
      </c>
      <c r="AA880">
        <f t="shared" si="118"/>
        <v>0</v>
      </c>
      <c r="AB880" s="8">
        <f t="shared" si="119"/>
        <v>0</v>
      </c>
      <c r="AC880">
        <f t="shared" si="120"/>
        <v>0</v>
      </c>
      <c r="AD880">
        <f t="shared" si="121"/>
        <v>0</v>
      </c>
      <c r="AE880">
        <f t="shared" si="122"/>
        <v>0</v>
      </c>
      <c r="AF880">
        <f t="shared" si="123"/>
        <v>0</v>
      </c>
      <c r="AG880">
        <f t="shared" si="124"/>
        <v>0</v>
      </c>
      <c r="AI880">
        <f t="shared" si="125"/>
        <v>0</v>
      </c>
    </row>
    <row r="881" spans="2:35" x14ac:dyDescent="0.25">
      <c r="B881" s="1">
        <v>36040</v>
      </c>
      <c r="C881" s="1" t="s">
        <v>1097</v>
      </c>
      <c r="D881" s="1" t="s">
        <v>905</v>
      </c>
      <c r="E881" s="1">
        <v>0</v>
      </c>
      <c r="F881" s="1">
        <v>0</v>
      </c>
      <c r="G881" s="13">
        <v>0</v>
      </c>
      <c r="H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W881" s="14" cm="1">
        <f t="array" ref="W881">INDEX(J881:U881, 1, MONTH($W$1))</f>
        <v>0</v>
      </c>
      <c r="X881" s="14" cm="1">
        <f t="array" ref="X881">SUMPRODUCT((J881:U881) *(($J$1:$U$1)&lt;=$X$1))</f>
        <v>0</v>
      </c>
      <c r="Y881">
        <f t="shared" si="117"/>
        <v>0</v>
      </c>
      <c r="Z881">
        <f t="shared" si="117"/>
        <v>0</v>
      </c>
      <c r="AA881">
        <f t="shared" si="118"/>
        <v>0</v>
      </c>
      <c r="AB881" s="8">
        <f t="shared" si="119"/>
        <v>0</v>
      </c>
      <c r="AC881">
        <f t="shared" si="120"/>
        <v>0</v>
      </c>
      <c r="AD881">
        <f t="shared" si="121"/>
        <v>0</v>
      </c>
      <c r="AE881">
        <f t="shared" si="122"/>
        <v>0</v>
      </c>
      <c r="AF881">
        <f t="shared" si="123"/>
        <v>0</v>
      </c>
      <c r="AG881">
        <f t="shared" si="124"/>
        <v>0</v>
      </c>
      <c r="AI881">
        <f t="shared" si="125"/>
        <v>0</v>
      </c>
    </row>
    <row r="882" spans="2:35" x14ac:dyDescent="0.25">
      <c r="B882" s="1">
        <v>41076</v>
      </c>
      <c r="C882" s="1" t="s">
        <v>1098</v>
      </c>
      <c r="D882" s="1" t="s">
        <v>23</v>
      </c>
      <c r="E882" s="1" t="s">
        <v>21</v>
      </c>
      <c r="F882" s="1" t="s">
        <v>21</v>
      </c>
      <c r="G882" s="13">
        <v>0</v>
      </c>
      <c r="H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W882" s="14" cm="1">
        <f t="array" ref="W882">INDEX(J882:U882, 1, MONTH($W$1))</f>
        <v>0</v>
      </c>
      <c r="X882" s="14" cm="1">
        <f t="array" ref="X882">SUMPRODUCT((J882:U882) *(($J$1:$U$1)&lt;=$X$1))</f>
        <v>0</v>
      </c>
      <c r="Y882">
        <f t="shared" si="117"/>
        <v>0</v>
      </c>
      <c r="Z882">
        <f t="shared" si="117"/>
        <v>0</v>
      </c>
      <c r="AA882">
        <f t="shared" si="118"/>
        <v>0</v>
      </c>
      <c r="AB882" s="8">
        <f t="shared" si="119"/>
        <v>0</v>
      </c>
      <c r="AC882">
        <f t="shared" si="120"/>
        <v>0</v>
      </c>
      <c r="AD882">
        <f t="shared" si="121"/>
        <v>0</v>
      </c>
      <c r="AE882">
        <f t="shared" si="122"/>
        <v>0</v>
      </c>
      <c r="AF882">
        <f t="shared" si="123"/>
        <v>0</v>
      </c>
      <c r="AG882">
        <f t="shared" si="124"/>
        <v>0</v>
      </c>
      <c r="AI882">
        <f t="shared" si="125"/>
        <v>0</v>
      </c>
    </row>
    <row r="883" spans="2:35" x14ac:dyDescent="0.25">
      <c r="B883" s="1">
        <v>41112</v>
      </c>
      <c r="C883" s="1" t="s">
        <v>1099</v>
      </c>
      <c r="D883" s="1" t="s">
        <v>23</v>
      </c>
      <c r="E883" s="1" t="s">
        <v>21</v>
      </c>
      <c r="F883" s="1" t="s">
        <v>21</v>
      </c>
      <c r="G883" s="13">
        <v>0</v>
      </c>
      <c r="H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W883" s="14" cm="1">
        <f t="array" ref="W883">INDEX(J883:U883, 1, MONTH($W$1))</f>
        <v>0</v>
      </c>
      <c r="X883" s="14" cm="1">
        <f t="array" ref="X883">SUMPRODUCT((J883:U883) *(($J$1:$U$1)&lt;=$X$1))</f>
        <v>0</v>
      </c>
      <c r="Y883">
        <f t="shared" si="117"/>
        <v>0</v>
      </c>
      <c r="Z883">
        <f t="shared" si="117"/>
        <v>0</v>
      </c>
      <c r="AA883">
        <f t="shared" si="118"/>
        <v>0</v>
      </c>
      <c r="AB883" s="8">
        <f t="shared" si="119"/>
        <v>0</v>
      </c>
      <c r="AC883">
        <f t="shared" si="120"/>
        <v>0</v>
      </c>
      <c r="AD883">
        <f t="shared" si="121"/>
        <v>0</v>
      </c>
      <c r="AE883">
        <f t="shared" si="122"/>
        <v>0</v>
      </c>
      <c r="AF883">
        <f t="shared" si="123"/>
        <v>0</v>
      </c>
      <c r="AG883">
        <f t="shared" si="124"/>
        <v>0</v>
      </c>
      <c r="AI883">
        <f t="shared" si="125"/>
        <v>0</v>
      </c>
    </row>
    <row r="884" spans="2:35" x14ac:dyDescent="0.25">
      <c r="B884" s="1">
        <v>41293</v>
      </c>
      <c r="C884" s="1" t="s">
        <v>1100</v>
      </c>
      <c r="D884" s="1" t="s">
        <v>23</v>
      </c>
      <c r="E884" s="1" t="s">
        <v>21</v>
      </c>
      <c r="F884" s="1" t="s">
        <v>21</v>
      </c>
      <c r="G884" s="13">
        <v>0</v>
      </c>
      <c r="H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107.56</v>
      </c>
      <c r="R884" s="1">
        <v>0</v>
      </c>
      <c r="S884" s="1">
        <v>0</v>
      </c>
      <c r="T884" s="1">
        <v>0</v>
      </c>
      <c r="U884" s="1">
        <v>0</v>
      </c>
      <c r="W884" s="14" cm="1">
        <f t="array" ref="W884">INDEX(J884:U884, 1, MONTH($W$1))</f>
        <v>0</v>
      </c>
      <c r="X884" s="14" cm="1">
        <f t="array" ref="X884">SUMPRODUCT((J884:U884) *(($J$1:$U$1)&lt;=$X$1))</f>
        <v>107.56</v>
      </c>
      <c r="Y884">
        <f t="shared" si="117"/>
        <v>0</v>
      </c>
      <c r="Z884">
        <f t="shared" si="117"/>
        <v>1</v>
      </c>
      <c r="AA884">
        <f t="shared" si="118"/>
        <v>0</v>
      </c>
      <c r="AB884" s="8">
        <f t="shared" si="119"/>
        <v>0</v>
      </c>
      <c r="AC884">
        <f t="shared" si="120"/>
        <v>0</v>
      </c>
      <c r="AD884">
        <f t="shared" si="121"/>
        <v>0</v>
      </c>
      <c r="AE884">
        <f t="shared" si="122"/>
        <v>0</v>
      </c>
      <c r="AF884">
        <f t="shared" si="123"/>
        <v>0</v>
      </c>
      <c r="AG884">
        <f t="shared" si="124"/>
        <v>0</v>
      </c>
      <c r="AI884">
        <f t="shared" si="125"/>
        <v>107.56</v>
      </c>
    </row>
    <row r="885" spans="2:35" x14ac:dyDescent="0.25">
      <c r="B885" s="1">
        <v>41315</v>
      </c>
      <c r="C885" s="1" t="s">
        <v>1101</v>
      </c>
      <c r="D885" s="1" t="s">
        <v>23</v>
      </c>
      <c r="E885" s="1" t="s">
        <v>21</v>
      </c>
      <c r="F885" s="1" t="s">
        <v>21</v>
      </c>
      <c r="G885" s="13">
        <v>0</v>
      </c>
      <c r="H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W885" s="14" cm="1">
        <f t="array" ref="W885">INDEX(J885:U885, 1, MONTH($W$1))</f>
        <v>0</v>
      </c>
      <c r="X885" s="14" cm="1">
        <f t="array" ref="X885">SUMPRODUCT((J885:U885) *(($J$1:$U$1)&lt;=$X$1))</f>
        <v>0</v>
      </c>
      <c r="Y885">
        <f t="shared" si="117"/>
        <v>0</v>
      </c>
      <c r="Z885">
        <f t="shared" si="117"/>
        <v>0</v>
      </c>
      <c r="AA885">
        <f t="shared" si="118"/>
        <v>0</v>
      </c>
      <c r="AB885" s="8">
        <f t="shared" si="119"/>
        <v>0</v>
      </c>
      <c r="AC885">
        <f t="shared" si="120"/>
        <v>0</v>
      </c>
      <c r="AD885">
        <f t="shared" si="121"/>
        <v>0</v>
      </c>
      <c r="AE885">
        <f t="shared" si="122"/>
        <v>0</v>
      </c>
      <c r="AF885">
        <f t="shared" si="123"/>
        <v>0</v>
      </c>
      <c r="AG885">
        <f t="shared" si="124"/>
        <v>0</v>
      </c>
      <c r="AI885">
        <f t="shared" si="125"/>
        <v>0</v>
      </c>
    </row>
    <row r="886" spans="2:35" x14ac:dyDescent="0.25">
      <c r="B886" s="1">
        <v>48001</v>
      </c>
      <c r="C886" s="1" t="s">
        <v>1102</v>
      </c>
      <c r="D886" s="1" t="s">
        <v>1103</v>
      </c>
      <c r="E886" s="1">
        <v>0</v>
      </c>
      <c r="F886" s="1">
        <v>0</v>
      </c>
      <c r="G886" s="13">
        <v>0</v>
      </c>
      <c r="H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12627.390000000005</v>
      </c>
      <c r="S886" s="1">
        <v>0</v>
      </c>
      <c r="T886" s="1">
        <v>11536.640000000001</v>
      </c>
      <c r="U886" s="1">
        <v>8715.76</v>
      </c>
      <c r="W886" s="14" cm="1">
        <f t="array" ref="W886">INDEX(J886:U886, 1, MONTH($W$1))</f>
        <v>8715.76</v>
      </c>
      <c r="X886" s="14" cm="1">
        <f t="array" ref="X886">SUMPRODUCT((J886:U886) *(($J$1:$U$1)&lt;=$X$1))</f>
        <v>32879.790000000008</v>
      </c>
      <c r="Y886">
        <f t="shared" si="117"/>
        <v>1</v>
      </c>
      <c r="Z886">
        <f t="shared" si="117"/>
        <v>1</v>
      </c>
      <c r="AA886">
        <f t="shared" si="118"/>
        <v>0</v>
      </c>
      <c r="AB886" s="8">
        <f t="shared" si="119"/>
        <v>0</v>
      </c>
      <c r="AC886">
        <f t="shared" si="120"/>
        <v>0</v>
      </c>
      <c r="AD886">
        <f t="shared" si="121"/>
        <v>0</v>
      </c>
      <c r="AE886">
        <f t="shared" si="122"/>
        <v>0</v>
      </c>
      <c r="AF886">
        <f t="shared" si="123"/>
        <v>0</v>
      </c>
      <c r="AG886">
        <f t="shared" si="124"/>
        <v>0</v>
      </c>
      <c r="AI886">
        <f t="shared" si="125"/>
        <v>32879.790000000008</v>
      </c>
    </row>
    <row r="887" spans="2:35" x14ac:dyDescent="0.25">
      <c r="B887" s="1">
        <v>48002</v>
      </c>
      <c r="C887" s="1" t="s">
        <v>1104</v>
      </c>
      <c r="D887" s="1" t="s">
        <v>1103</v>
      </c>
      <c r="E887" s="1">
        <v>0</v>
      </c>
      <c r="F887" s="1">
        <v>0</v>
      </c>
      <c r="G887" s="13">
        <v>0</v>
      </c>
      <c r="H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610</v>
      </c>
      <c r="S887" s="1">
        <v>0</v>
      </c>
      <c r="T887" s="1">
        <v>2526.09</v>
      </c>
      <c r="U887" s="1">
        <v>1638.3000000000002</v>
      </c>
      <c r="W887" s="14" cm="1">
        <f t="array" ref="W887">INDEX(J887:U887, 1, MONTH($W$1))</f>
        <v>1638.3000000000002</v>
      </c>
      <c r="X887" s="14" cm="1">
        <f t="array" ref="X887">SUMPRODUCT((J887:U887) *(($J$1:$U$1)&lt;=$X$1))</f>
        <v>4774.3900000000003</v>
      </c>
      <c r="Y887">
        <f t="shared" si="117"/>
        <v>1</v>
      </c>
      <c r="Z887">
        <f t="shared" si="117"/>
        <v>1</v>
      </c>
      <c r="AA887">
        <f t="shared" si="118"/>
        <v>0</v>
      </c>
      <c r="AB887" s="8">
        <f t="shared" si="119"/>
        <v>0</v>
      </c>
      <c r="AC887">
        <f t="shared" si="120"/>
        <v>0</v>
      </c>
      <c r="AD887">
        <f t="shared" si="121"/>
        <v>0</v>
      </c>
      <c r="AE887">
        <f t="shared" si="122"/>
        <v>0</v>
      </c>
      <c r="AF887">
        <f t="shared" si="123"/>
        <v>0</v>
      </c>
      <c r="AG887">
        <f t="shared" si="124"/>
        <v>0</v>
      </c>
      <c r="AI887">
        <f t="shared" si="125"/>
        <v>4774.3900000000003</v>
      </c>
    </row>
    <row r="888" spans="2:35" x14ac:dyDescent="0.25">
      <c r="B888" s="1">
        <v>48003</v>
      </c>
      <c r="C888" s="1" t="s">
        <v>1105</v>
      </c>
      <c r="D888" s="1" t="s">
        <v>1103</v>
      </c>
      <c r="E888" s="1">
        <v>0</v>
      </c>
      <c r="F888" s="1">
        <v>0</v>
      </c>
      <c r="G888" s="13">
        <v>0</v>
      </c>
      <c r="H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995</v>
      </c>
      <c r="S888" s="1">
        <v>0</v>
      </c>
      <c r="T888" s="1">
        <v>88</v>
      </c>
      <c r="U888" s="1">
        <v>458</v>
      </c>
      <c r="W888" s="14" cm="1">
        <f t="array" ref="W888">INDEX(J888:U888, 1, MONTH($W$1))</f>
        <v>458</v>
      </c>
      <c r="X888" s="14" cm="1">
        <f t="array" ref="X888">SUMPRODUCT((J888:U888) *(($J$1:$U$1)&lt;=$X$1))</f>
        <v>1541</v>
      </c>
      <c r="Y888">
        <f t="shared" si="117"/>
        <v>1</v>
      </c>
      <c r="Z888">
        <f t="shared" si="117"/>
        <v>1</v>
      </c>
      <c r="AA888">
        <f t="shared" si="118"/>
        <v>0</v>
      </c>
      <c r="AB888" s="8">
        <f t="shared" si="119"/>
        <v>0</v>
      </c>
      <c r="AC888">
        <f t="shared" si="120"/>
        <v>0</v>
      </c>
      <c r="AD888">
        <f t="shared" si="121"/>
        <v>0</v>
      </c>
      <c r="AE888">
        <f t="shared" si="122"/>
        <v>0</v>
      </c>
      <c r="AF888">
        <f t="shared" si="123"/>
        <v>0</v>
      </c>
      <c r="AG888">
        <f t="shared" si="124"/>
        <v>0</v>
      </c>
      <c r="AI888">
        <f t="shared" si="125"/>
        <v>1541</v>
      </c>
    </row>
    <row r="889" spans="2:35" x14ac:dyDescent="0.25">
      <c r="B889" s="1">
        <v>48004</v>
      </c>
      <c r="C889" s="1" t="s">
        <v>1106</v>
      </c>
      <c r="D889" s="1" t="s">
        <v>1103</v>
      </c>
      <c r="E889" s="1">
        <v>0</v>
      </c>
      <c r="F889" s="1">
        <v>0</v>
      </c>
      <c r="G889" s="13">
        <v>0</v>
      </c>
      <c r="H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223.14</v>
      </c>
      <c r="U889" s="1">
        <v>0</v>
      </c>
      <c r="W889" s="14" cm="1">
        <f t="array" ref="W889">INDEX(J889:U889, 1, MONTH($W$1))</f>
        <v>0</v>
      </c>
      <c r="X889" s="14" cm="1">
        <f t="array" ref="X889">SUMPRODUCT((J889:U889) *(($J$1:$U$1)&lt;=$X$1))</f>
        <v>223.14</v>
      </c>
      <c r="Y889">
        <f t="shared" si="117"/>
        <v>0</v>
      </c>
      <c r="Z889">
        <f t="shared" si="117"/>
        <v>1</v>
      </c>
      <c r="AA889">
        <f t="shared" si="118"/>
        <v>0</v>
      </c>
      <c r="AB889" s="8">
        <f t="shared" si="119"/>
        <v>0</v>
      </c>
      <c r="AC889">
        <f t="shared" si="120"/>
        <v>0</v>
      </c>
      <c r="AD889">
        <f t="shared" si="121"/>
        <v>0</v>
      </c>
      <c r="AE889">
        <f t="shared" si="122"/>
        <v>0</v>
      </c>
      <c r="AF889">
        <f t="shared" si="123"/>
        <v>0</v>
      </c>
      <c r="AG889">
        <f t="shared" si="124"/>
        <v>0</v>
      </c>
      <c r="AI889">
        <f t="shared" si="125"/>
        <v>223.14</v>
      </c>
    </row>
    <row r="890" spans="2:35" x14ac:dyDescent="0.25">
      <c r="B890" s="1">
        <v>48005</v>
      </c>
      <c r="C890" s="1" t="s">
        <v>1107</v>
      </c>
      <c r="D890" s="1" t="s">
        <v>1103</v>
      </c>
      <c r="E890" s="1">
        <v>0</v>
      </c>
      <c r="F890" s="1">
        <v>0</v>
      </c>
      <c r="G890" s="13">
        <v>0</v>
      </c>
      <c r="H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150</v>
      </c>
      <c r="W890" s="14" cm="1">
        <f t="array" ref="W890">INDEX(J890:U890, 1, MONTH($W$1))</f>
        <v>150</v>
      </c>
      <c r="X890" s="14" cm="1">
        <f t="array" ref="X890">SUMPRODUCT((J890:U890) *(($J$1:$U$1)&lt;=$X$1))</f>
        <v>150</v>
      </c>
      <c r="Y890">
        <f t="shared" si="117"/>
        <v>1</v>
      </c>
      <c r="Z890">
        <f t="shared" si="117"/>
        <v>1</v>
      </c>
      <c r="AA890">
        <f t="shared" si="118"/>
        <v>0</v>
      </c>
      <c r="AB890" s="8">
        <f t="shared" si="119"/>
        <v>0</v>
      </c>
      <c r="AC890">
        <f t="shared" si="120"/>
        <v>0</v>
      </c>
      <c r="AD890">
        <f t="shared" si="121"/>
        <v>0</v>
      </c>
      <c r="AE890">
        <f t="shared" si="122"/>
        <v>0</v>
      </c>
      <c r="AF890">
        <f t="shared" si="123"/>
        <v>0</v>
      </c>
      <c r="AG890">
        <f t="shared" si="124"/>
        <v>0</v>
      </c>
      <c r="AI890">
        <f t="shared" si="125"/>
        <v>150</v>
      </c>
    </row>
    <row r="891" spans="2:35" x14ac:dyDescent="0.25">
      <c r="B891" s="1">
        <v>48006</v>
      </c>
      <c r="C891" s="1" t="s">
        <v>1108</v>
      </c>
      <c r="D891" s="1" t="s">
        <v>1103</v>
      </c>
      <c r="E891" s="1">
        <v>0</v>
      </c>
      <c r="F891" s="1">
        <v>0</v>
      </c>
      <c r="G891" s="13">
        <v>0</v>
      </c>
      <c r="H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W891" s="14" cm="1">
        <f t="array" ref="W891">INDEX(J891:U891, 1, MONTH($W$1))</f>
        <v>0</v>
      </c>
      <c r="X891" s="14" cm="1">
        <f t="array" ref="X891">SUMPRODUCT((J891:U891) *(($J$1:$U$1)&lt;=$X$1))</f>
        <v>0</v>
      </c>
      <c r="Y891">
        <f t="shared" si="117"/>
        <v>0</v>
      </c>
      <c r="Z891">
        <f t="shared" si="117"/>
        <v>0</v>
      </c>
      <c r="AA891">
        <f t="shared" si="118"/>
        <v>0</v>
      </c>
      <c r="AB891" s="8">
        <f t="shared" si="119"/>
        <v>0</v>
      </c>
      <c r="AC891">
        <f t="shared" si="120"/>
        <v>0</v>
      </c>
      <c r="AD891">
        <f t="shared" si="121"/>
        <v>0</v>
      </c>
      <c r="AE891">
        <f t="shared" si="122"/>
        <v>0</v>
      </c>
      <c r="AF891">
        <f t="shared" si="123"/>
        <v>0</v>
      </c>
      <c r="AG891">
        <f t="shared" si="124"/>
        <v>0</v>
      </c>
      <c r="AI891">
        <f t="shared" si="125"/>
        <v>0</v>
      </c>
    </row>
    <row r="892" spans="2:35" x14ac:dyDescent="0.25">
      <c r="B892" s="1">
        <v>48007</v>
      </c>
      <c r="C892" s="1" t="s">
        <v>1109</v>
      </c>
      <c r="D892" s="1" t="s">
        <v>1103</v>
      </c>
      <c r="E892" s="1">
        <v>0</v>
      </c>
      <c r="F892" s="1">
        <v>0</v>
      </c>
      <c r="G892" s="13">
        <v>0</v>
      </c>
      <c r="H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326.66000000000003</v>
      </c>
      <c r="U892" s="1">
        <v>638.34</v>
      </c>
      <c r="W892" s="14" cm="1">
        <f t="array" ref="W892">INDEX(J892:U892, 1, MONTH($W$1))</f>
        <v>638.34</v>
      </c>
      <c r="X892" s="14" cm="1">
        <f t="array" ref="X892">SUMPRODUCT((J892:U892) *(($J$1:$U$1)&lt;=$X$1))</f>
        <v>965</v>
      </c>
      <c r="Y892">
        <f t="shared" si="117"/>
        <v>1</v>
      </c>
      <c r="Z892">
        <f t="shared" si="117"/>
        <v>1</v>
      </c>
      <c r="AA892">
        <f t="shared" si="118"/>
        <v>0</v>
      </c>
      <c r="AB892" s="8">
        <f t="shared" si="119"/>
        <v>0</v>
      </c>
      <c r="AC892">
        <f t="shared" si="120"/>
        <v>0</v>
      </c>
      <c r="AD892">
        <f t="shared" si="121"/>
        <v>0</v>
      </c>
      <c r="AE892">
        <f t="shared" si="122"/>
        <v>0</v>
      </c>
      <c r="AF892">
        <f t="shared" si="123"/>
        <v>0</v>
      </c>
      <c r="AG892">
        <f t="shared" si="124"/>
        <v>0</v>
      </c>
      <c r="AI892">
        <f t="shared" si="125"/>
        <v>965</v>
      </c>
    </row>
    <row r="893" spans="2:35" x14ac:dyDescent="0.25">
      <c r="B893" s="1">
        <v>48008</v>
      </c>
      <c r="C893" s="1" t="s">
        <v>1110</v>
      </c>
      <c r="D893" s="1" t="s">
        <v>1103</v>
      </c>
      <c r="E893" s="1">
        <v>0</v>
      </c>
      <c r="F893" s="1">
        <v>0</v>
      </c>
      <c r="G893" s="13">
        <v>0</v>
      </c>
      <c r="H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387.08999999999992</v>
      </c>
      <c r="U893" s="1">
        <v>0</v>
      </c>
      <c r="W893" s="14" cm="1">
        <f t="array" ref="W893">INDEX(J893:U893, 1, MONTH($W$1))</f>
        <v>0</v>
      </c>
      <c r="X893" s="14" cm="1">
        <f t="array" ref="X893">SUMPRODUCT((J893:U893) *(($J$1:$U$1)&lt;=$X$1))</f>
        <v>387.08999999999992</v>
      </c>
      <c r="Y893">
        <f t="shared" si="117"/>
        <v>0</v>
      </c>
      <c r="Z893">
        <f t="shared" si="117"/>
        <v>1</v>
      </c>
      <c r="AA893">
        <f t="shared" si="118"/>
        <v>0</v>
      </c>
      <c r="AB893" s="8">
        <f t="shared" si="119"/>
        <v>0</v>
      </c>
      <c r="AC893">
        <f t="shared" si="120"/>
        <v>0</v>
      </c>
      <c r="AD893">
        <f t="shared" si="121"/>
        <v>0</v>
      </c>
      <c r="AE893">
        <f t="shared" si="122"/>
        <v>0</v>
      </c>
      <c r="AF893">
        <f t="shared" si="123"/>
        <v>0</v>
      </c>
      <c r="AG893">
        <f t="shared" si="124"/>
        <v>0</v>
      </c>
      <c r="AI893">
        <f t="shared" si="125"/>
        <v>387.08999999999992</v>
      </c>
    </row>
    <row r="894" spans="2:35" x14ac:dyDescent="0.25">
      <c r="B894" s="1">
        <v>48009</v>
      </c>
      <c r="C894" s="1" t="s">
        <v>1111</v>
      </c>
      <c r="D894" s="1" t="s">
        <v>1103</v>
      </c>
      <c r="E894" s="1">
        <v>0</v>
      </c>
      <c r="F894" s="1">
        <v>0</v>
      </c>
      <c r="G894" s="13">
        <v>0</v>
      </c>
      <c r="H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122.31</v>
      </c>
      <c r="U894" s="1">
        <v>798.35</v>
      </c>
      <c r="W894" s="14" cm="1">
        <f t="array" ref="W894">INDEX(J894:U894, 1, MONTH($W$1))</f>
        <v>798.35</v>
      </c>
      <c r="X894" s="14" cm="1">
        <f t="array" ref="X894">SUMPRODUCT((J894:U894) *(($J$1:$U$1)&lt;=$X$1))</f>
        <v>920.66000000000008</v>
      </c>
      <c r="Y894">
        <f t="shared" si="117"/>
        <v>1</v>
      </c>
      <c r="Z894">
        <f t="shared" si="117"/>
        <v>1</v>
      </c>
      <c r="AA894">
        <f t="shared" si="118"/>
        <v>0</v>
      </c>
      <c r="AB894" s="8">
        <f t="shared" si="119"/>
        <v>0</v>
      </c>
      <c r="AC894">
        <f t="shared" si="120"/>
        <v>0</v>
      </c>
      <c r="AD894">
        <f t="shared" si="121"/>
        <v>0</v>
      </c>
      <c r="AE894">
        <f t="shared" si="122"/>
        <v>0</v>
      </c>
      <c r="AF894">
        <f t="shared" si="123"/>
        <v>0</v>
      </c>
      <c r="AG894">
        <f t="shared" si="124"/>
        <v>0</v>
      </c>
      <c r="AI894">
        <f t="shared" si="125"/>
        <v>920.66000000000008</v>
      </c>
    </row>
    <row r="895" spans="2:35" x14ac:dyDescent="0.25">
      <c r="B895" s="1">
        <v>48010</v>
      </c>
      <c r="C895" s="1" t="s">
        <v>1112</v>
      </c>
      <c r="D895" s="1" t="s">
        <v>1103</v>
      </c>
      <c r="E895" s="1">
        <v>0</v>
      </c>
      <c r="F895" s="1">
        <v>0</v>
      </c>
      <c r="G895" s="13">
        <v>0</v>
      </c>
      <c r="H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W895" s="14" cm="1">
        <f t="array" ref="W895">INDEX(J895:U895, 1, MONTH($W$1))</f>
        <v>0</v>
      </c>
      <c r="X895" s="14" cm="1">
        <f t="array" ref="X895">SUMPRODUCT((J895:U895) *(($J$1:$U$1)&lt;=$X$1))</f>
        <v>0</v>
      </c>
      <c r="Y895">
        <f t="shared" si="117"/>
        <v>0</v>
      </c>
      <c r="Z895">
        <f t="shared" si="117"/>
        <v>0</v>
      </c>
      <c r="AA895">
        <f t="shared" si="118"/>
        <v>0</v>
      </c>
      <c r="AB895" s="8">
        <f t="shared" si="119"/>
        <v>0</v>
      </c>
      <c r="AC895">
        <f t="shared" si="120"/>
        <v>0</v>
      </c>
      <c r="AD895">
        <f t="shared" si="121"/>
        <v>0</v>
      </c>
      <c r="AE895">
        <f t="shared" si="122"/>
        <v>0</v>
      </c>
      <c r="AF895">
        <f t="shared" si="123"/>
        <v>0</v>
      </c>
      <c r="AG895">
        <f t="shared" si="124"/>
        <v>0</v>
      </c>
      <c r="AI895">
        <f t="shared" si="125"/>
        <v>0</v>
      </c>
    </row>
    <row r="896" spans="2:35" x14ac:dyDescent="0.25">
      <c r="B896" s="1">
        <v>48011</v>
      </c>
      <c r="C896" s="1" t="s">
        <v>1113</v>
      </c>
      <c r="D896" s="1" t="s">
        <v>1103</v>
      </c>
      <c r="E896" s="1">
        <v>0</v>
      </c>
      <c r="F896" s="1">
        <v>0</v>
      </c>
      <c r="G896" s="13">
        <v>0</v>
      </c>
      <c r="H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1200.5</v>
      </c>
      <c r="U896" s="1">
        <v>234.43</v>
      </c>
      <c r="W896" s="14" cm="1">
        <f t="array" ref="W896">INDEX(J896:U896, 1, MONTH($W$1))</f>
        <v>234.43</v>
      </c>
      <c r="X896" s="14" cm="1">
        <f t="array" ref="X896">SUMPRODUCT((J896:U896) *(($J$1:$U$1)&lt;=$X$1))</f>
        <v>1434.93</v>
      </c>
      <c r="Y896">
        <f t="shared" si="117"/>
        <v>1</v>
      </c>
      <c r="Z896">
        <f t="shared" si="117"/>
        <v>1</v>
      </c>
      <c r="AA896">
        <f t="shared" si="118"/>
        <v>0</v>
      </c>
      <c r="AB896" s="8">
        <f t="shared" si="119"/>
        <v>0</v>
      </c>
      <c r="AC896">
        <f t="shared" si="120"/>
        <v>0</v>
      </c>
      <c r="AD896">
        <f t="shared" si="121"/>
        <v>0</v>
      </c>
      <c r="AE896">
        <f t="shared" si="122"/>
        <v>0</v>
      </c>
      <c r="AF896">
        <f t="shared" si="123"/>
        <v>0</v>
      </c>
      <c r="AG896">
        <f t="shared" si="124"/>
        <v>0</v>
      </c>
      <c r="AI896">
        <f t="shared" si="125"/>
        <v>1434.93</v>
      </c>
    </row>
    <row r="897" spans="2:35" x14ac:dyDescent="0.25">
      <c r="B897" s="1">
        <v>48012</v>
      </c>
      <c r="C897" s="1" t="s">
        <v>1114</v>
      </c>
      <c r="D897" s="1" t="s">
        <v>1103</v>
      </c>
      <c r="E897" s="1">
        <v>0</v>
      </c>
      <c r="F897" s="1">
        <v>0</v>
      </c>
      <c r="G897" s="13">
        <v>0</v>
      </c>
      <c r="H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W897" s="14" cm="1">
        <f t="array" ref="W897">INDEX(J897:U897, 1, MONTH($W$1))</f>
        <v>0</v>
      </c>
      <c r="X897" s="14" cm="1">
        <f t="array" ref="X897">SUMPRODUCT((J897:U897) *(($J$1:$U$1)&lt;=$X$1))</f>
        <v>0</v>
      </c>
      <c r="Y897">
        <f t="shared" si="117"/>
        <v>0</v>
      </c>
      <c r="Z897">
        <f t="shared" si="117"/>
        <v>0</v>
      </c>
      <c r="AA897">
        <f t="shared" si="118"/>
        <v>0</v>
      </c>
      <c r="AB897" s="8">
        <f t="shared" si="119"/>
        <v>0</v>
      </c>
      <c r="AC897">
        <f t="shared" si="120"/>
        <v>0</v>
      </c>
      <c r="AD897">
        <f t="shared" si="121"/>
        <v>0</v>
      </c>
      <c r="AE897">
        <f t="shared" si="122"/>
        <v>0</v>
      </c>
      <c r="AF897">
        <f t="shared" si="123"/>
        <v>0</v>
      </c>
      <c r="AG897">
        <f t="shared" si="124"/>
        <v>0</v>
      </c>
      <c r="AI897">
        <f t="shared" si="125"/>
        <v>0</v>
      </c>
    </row>
    <row r="898" spans="2:35" x14ac:dyDescent="0.25">
      <c r="B898" s="1">
        <v>48013</v>
      </c>
      <c r="C898" s="1" t="s">
        <v>1115</v>
      </c>
      <c r="D898" s="1" t="s">
        <v>1103</v>
      </c>
      <c r="E898" s="1">
        <v>0</v>
      </c>
      <c r="F898" s="1">
        <v>0</v>
      </c>
      <c r="G898" s="13">
        <v>0</v>
      </c>
      <c r="H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W898" s="14" cm="1">
        <f t="array" ref="W898">INDEX(J898:U898, 1, MONTH($W$1))</f>
        <v>0</v>
      </c>
      <c r="X898" s="14" cm="1">
        <f t="array" ref="X898">SUMPRODUCT((J898:U898) *(($J$1:$U$1)&lt;=$X$1))</f>
        <v>0</v>
      </c>
      <c r="Y898">
        <f t="shared" si="117"/>
        <v>0</v>
      </c>
      <c r="Z898">
        <f t="shared" si="117"/>
        <v>0</v>
      </c>
      <c r="AA898">
        <f t="shared" si="118"/>
        <v>0</v>
      </c>
      <c r="AB898" s="8">
        <f t="shared" si="119"/>
        <v>0</v>
      </c>
      <c r="AC898">
        <f t="shared" si="120"/>
        <v>0</v>
      </c>
      <c r="AD898">
        <f t="shared" si="121"/>
        <v>0</v>
      </c>
      <c r="AE898">
        <f t="shared" si="122"/>
        <v>0</v>
      </c>
      <c r="AF898">
        <f t="shared" si="123"/>
        <v>0</v>
      </c>
      <c r="AG898">
        <f t="shared" si="124"/>
        <v>0</v>
      </c>
      <c r="AI898">
        <f t="shared" si="125"/>
        <v>0</v>
      </c>
    </row>
    <row r="899" spans="2:35" x14ac:dyDescent="0.25">
      <c r="B899" s="1">
        <v>48014</v>
      </c>
      <c r="C899" s="1" t="s">
        <v>1116</v>
      </c>
      <c r="D899" s="1" t="s">
        <v>1103</v>
      </c>
      <c r="E899" s="1">
        <v>0</v>
      </c>
      <c r="F899" s="1">
        <v>0</v>
      </c>
      <c r="G899" s="13">
        <v>0</v>
      </c>
      <c r="H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W899" s="14" cm="1">
        <f t="array" ref="W899">INDEX(J899:U899, 1, MONTH($W$1))</f>
        <v>0</v>
      </c>
      <c r="X899" s="14" cm="1">
        <f t="array" ref="X899">SUMPRODUCT((J899:U899) *(($J$1:$U$1)&lt;=$X$1))</f>
        <v>0</v>
      </c>
      <c r="Y899">
        <f t="shared" si="117"/>
        <v>0</v>
      </c>
      <c r="Z899">
        <f t="shared" si="117"/>
        <v>0</v>
      </c>
      <c r="AA899">
        <f t="shared" si="118"/>
        <v>0</v>
      </c>
      <c r="AB899" s="8">
        <f t="shared" si="119"/>
        <v>0</v>
      </c>
      <c r="AC899">
        <f t="shared" si="120"/>
        <v>0</v>
      </c>
      <c r="AD899">
        <f t="shared" si="121"/>
        <v>0</v>
      </c>
      <c r="AE899">
        <f t="shared" si="122"/>
        <v>0</v>
      </c>
      <c r="AF899">
        <f t="shared" si="123"/>
        <v>0</v>
      </c>
      <c r="AG899">
        <f t="shared" si="124"/>
        <v>0</v>
      </c>
      <c r="AI899">
        <f t="shared" si="125"/>
        <v>0</v>
      </c>
    </row>
    <row r="900" spans="2:35" x14ac:dyDescent="0.25">
      <c r="B900" s="1">
        <v>48015</v>
      </c>
      <c r="C900" s="1" t="s">
        <v>1117</v>
      </c>
      <c r="D900" s="1" t="s">
        <v>1103</v>
      </c>
      <c r="E900" s="1">
        <v>0</v>
      </c>
      <c r="F900" s="1">
        <v>0</v>
      </c>
      <c r="G900" s="13">
        <v>0</v>
      </c>
      <c r="H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W900" s="14" cm="1">
        <f t="array" ref="W900">INDEX(J900:U900, 1, MONTH($W$1))</f>
        <v>0</v>
      </c>
      <c r="X900" s="14" cm="1">
        <f t="array" ref="X900">SUMPRODUCT((J900:U900) *(($J$1:$U$1)&lt;=$X$1))</f>
        <v>0</v>
      </c>
      <c r="Y900">
        <f t="shared" ref="Y900:Z921" si="126">IF(W900&gt;0, 1, 0)</f>
        <v>0</v>
      </c>
      <c r="Z900">
        <f t="shared" si="126"/>
        <v>0</v>
      </c>
      <c r="AA900">
        <f t="shared" ref="AA900:AA921" si="127">IF(I900="Yes", 1, 0)</f>
        <v>0</v>
      </c>
      <c r="AB900" s="8">
        <f t="shared" ref="AB900:AB921" si="128">COUNTIF(J900, "&gt;0")</f>
        <v>0</v>
      </c>
      <c r="AC900">
        <f t="shared" ref="AC900:AC921" si="129">IFERROR(X900/AB900, 0)</f>
        <v>0</v>
      </c>
      <c r="AD900">
        <f t="shared" ref="AD900:AD921" si="130">IF(G900=$W$1, 1, 0)</f>
        <v>0</v>
      </c>
      <c r="AE900">
        <f t="shared" ref="AE900:AE921" si="131">IF(G900=$W$1, W900, 0)</f>
        <v>0</v>
      </c>
      <c r="AF900">
        <f t="shared" ref="AF900:AF921" si="132">IF(AND(H900=2022, G900&lt;=$W$1, X900&gt;0), 1, 0)</f>
        <v>0</v>
      </c>
      <c r="AG900">
        <f t="shared" ref="AG900:AG921" si="133">IF(AND(H900=2022, G900&lt;=$W$1), X900, 0)</f>
        <v>0</v>
      </c>
      <c r="AI900">
        <f t="shared" ref="AI900:AI921" si="134">SUM(J900:U900)</f>
        <v>0</v>
      </c>
    </row>
    <row r="901" spans="2:35" x14ac:dyDescent="0.25">
      <c r="B901" s="1">
        <v>48016</v>
      </c>
      <c r="C901" s="1" t="s">
        <v>1118</v>
      </c>
      <c r="D901" s="1" t="s">
        <v>1103</v>
      </c>
      <c r="E901" s="1">
        <v>0</v>
      </c>
      <c r="F901" s="1">
        <v>0</v>
      </c>
      <c r="G901" s="13">
        <v>0</v>
      </c>
      <c r="H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279.67</v>
      </c>
      <c r="W901" s="14" cm="1">
        <f t="array" ref="W901">INDEX(J901:U901, 1, MONTH($W$1))</f>
        <v>279.67</v>
      </c>
      <c r="X901" s="14" cm="1">
        <f t="array" ref="X901">SUMPRODUCT((J901:U901) *(($J$1:$U$1)&lt;=$X$1))</f>
        <v>279.67</v>
      </c>
      <c r="Y901">
        <f t="shared" si="126"/>
        <v>1</v>
      </c>
      <c r="Z901">
        <f t="shared" si="126"/>
        <v>1</v>
      </c>
      <c r="AA901">
        <f t="shared" si="127"/>
        <v>0</v>
      </c>
      <c r="AB901" s="8">
        <f t="shared" si="128"/>
        <v>0</v>
      </c>
      <c r="AC901">
        <f t="shared" si="129"/>
        <v>0</v>
      </c>
      <c r="AD901">
        <f t="shared" si="130"/>
        <v>0</v>
      </c>
      <c r="AE901">
        <f t="shared" si="131"/>
        <v>0</v>
      </c>
      <c r="AF901">
        <f t="shared" si="132"/>
        <v>0</v>
      </c>
      <c r="AG901">
        <f t="shared" si="133"/>
        <v>0</v>
      </c>
      <c r="AI901">
        <f t="shared" si="134"/>
        <v>279.67</v>
      </c>
    </row>
    <row r="902" spans="2:35" x14ac:dyDescent="0.25">
      <c r="B902" s="1">
        <v>48017</v>
      </c>
      <c r="C902" s="1" t="s">
        <v>1119</v>
      </c>
      <c r="D902" s="1" t="s">
        <v>1103</v>
      </c>
      <c r="E902" s="1">
        <v>0</v>
      </c>
      <c r="F902" s="1">
        <v>0</v>
      </c>
      <c r="G902" s="13">
        <v>0</v>
      </c>
      <c r="H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W902" s="14" cm="1">
        <f t="array" ref="W902">INDEX(J902:U902, 1, MONTH($W$1))</f>
        <v>0</v>
      </c>
      <c r="X902" s="14" cm="1">
        <f t="array" ref="X902">SUMPRODUCT((J902:U902) *(($J$1:$U$1)&lt;=$X$1))</f>
        <v>0</v>
      </c>
      <c r="Y902">
        <f t="shared" si="126"/>
        <v>0</v>
      </c>
      <c r="Z902">
        <f t="shared" si="126"/>
        <v>0</v>
      </c>
      <c r="AA902">
        <f t="shared" si="127"/>
        <v>0</v>
      </c>
      <c r="AB902" s="8">
        <f t="shared" si="128"/>
        <v>0</v>
      </c>
      <c r="AC902">
        <f t="shared" si="129"/>
        <v>0</v>
      </c>
      <c r="AD902">
        <f t="shared" si="130"/>
        <v>0</v>
      </c>
      <c r="AE902">
        <f t="shared" si="131"/>
        <v>0</v>
      </c>
      <c r="AF902">
        <f t="shared" si="132"/>
        <v>0</v>
      </c>
      <c r="AG902">
        <f t="shared" si="133"/>
        <v>0</v>
      </c>
      <c r="AI902">
        <f t="shared" si="134"/>
        <v>0</v>
      </c>
    </row>
    <row r="903" spans="2:35" x14ac:dyDescent="0.25">
      <c r="B903" s="1">
        <v>48018</v>
      </c>
      <c r="C903" s="1" t="s">
        <v>1120</v>
      </c>
      <c r="D903" s="1" t="s">
        <v>1103</v>
      </c>
      <c r="E903" s="1">
        <v>0</v>
      </c>
      <c r="F903" s="1">
        <v>0</v>
      </c>
      <c r="G903" s="13">
        <v>0</v>
      </c>
      <c r="H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W903" s="14" cm="1">
        <f t="array" ref="W903">INDEX(J903:U903, 1, MONTH($W$1))</f>
        <v>0</v>
      </c>
      <c r="X903" s="14" cm="1">
        <f t="array" ref="X903">SUMPRODUCT((J903:U903) *(($J$1:$U$1)&lt;=$X$1))</f>
        <v>0</v>
      </c>
      <c r="Y903">
        <f t="shared" si="126"/>
        <v>0</v>
      </c>
      <c r="Z903">
        <f t="shared" si="126"/>
        <v>0</v>
      </c>
      <c r="AA903">
        <f t="shared" si="127"/>
        <v>0</v>
      </c>
      <c r="AB903" s="8">
        <f t="shared" si="128"/>
        <v>0</v>
      </c>
      <c r="AC903">
        <f t="shared" si="129"/>
        <v>0</v>
      </c>
      <c r="AD903">
        <f t="shared" si="130"/>
        <v>0</v>
      </c>
      <c r="AE903">
        <f t="shared" si="131"/>
        <v>0</v>
      </c>
      <c r="AF903">
        <f t="shared" si="132"/>
        <v>0</v>
      </c>
      <c r="AG903">
        <f t="shared" si="133"/>
        <v>0</v>
      </c>
      <c r="AI903">
        <f t="shared" si="134"/>
        <v>0</v>
      </c>
    </row>
    <row r="904" spans="2:35" x14ac:dyDescent="0.25">
      <c r="B904" s="1">
        <v>48019</v>
      </c>
      <c r="C904" s="1" t="s">
        <v>1121</v>
      </c>
      <c r="D904" s="1" t="s">
        <v>1103</v>
      </c>
      <c r="E904" s="1">
        <v>0</v>
      </c>
      <c r="F904" s="1">
        <v>0</v>
      </c>
      <c r="G904" s="13">
        <v>0</v>
      </c>
      <c r="H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W904" s="14" cm="1">
        <f t="array" ref="W904">INDEX(J904:U904, 1, MONTH($W$1))</f>
        <v>0</v>
      </c>
      <c r="X904" s="14" cm="1">
        <f t="array" ref="X904">SUMPRODUCT((J904:U904) *(($J$1:$U$1)&lt;=$X$1))</f>
        <v>0</v>
      </c>
      <c r="Y904">
        <f t="shared" si="126"/>
        <v>0</v>
      </c>
      <c r="Z904">
        <f t="shared" si="126"/>
        <v>0</v>
      </c>
      <c r="AA904">
        <f t="shared" si="127"/>
        <v>0</v>
      </c>
      <c r="AB904" s="8">
        <f t="shared" si="128"/>
        <v>0</v>
      </c>
      <c r="AC904">
        <f t="shared" si="129"/>
        <v>0</v>
      </c>
      <c r="AD904">
        <f t="shared" si="130"/>
        <v>0</v>
      </c>
      <c r="AE904">
        <f t="shared" si="131"/>
        <v>0</v>
      </c>
      <c r="AF904">
        <f t="shared" si="132"/>
        <v>0</v>
      </c>
      <c r="AG904">
        <f t="shared" si="133"/>
        <v>0</v>
      </c>
      <c r="AI904">
        <f t="shared" si="134"/>
        <v>0</v>
      </c>
    </row>
    <row r="905" spans="2:35" x14ac:dyDescent="0.25">
      <c r="B905" s="1">
        <v>48020</v>
      </c>
      <c r="C905" s="1" t="s">
        <v>1122</v>
      </c>
      <c r="D905" s="1" t="s">
        <v>1103</v>
      </c>
      <c r="E905" s="1">
        <v>0</v>
      </c>
      <c r="F905" s="1">
        <v>0</v>
      </c>
      <c r="G905" s="13">
        <v>0</v>
      </c>
      <c r="H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180.65</v>
      </c>
      <c r="U905" s="1">
        <v>0</v>
      </c>
      <c r="W905" s="14" cm="1">
        <f t="array" ref="W905">INDEX(J905:U905, 1, MONTH($W$1))</f>
        <v>0</v>
      </c>
      <c r="X905" s="14" cm="1">
        <f t="array" ref="X905">SUMPRODUCT((J905:U905) *(($J$1:$U$1)&lt;=$X$1))</f>
        <v>180.65</v>
      </c>
      <c r="Y905">
        <f t="shared" si="126"/>
        <v>0</v>
      </c>
      <c r="Z905">
        <f t="shared" si="126"/>
        <v>1</v>
      </c>
      <c r="AA905">
        <f t="shared" si="127"/>
        <v>0</v>
      </c>
      <c r="AB905" s="8">
        <f t="shared" si="128"/>
        <v>0</v>
      </c>
      <c r="AC905">
        <f t="shared" si="129"/>
        <v>0</v>
      </c>
      <c r="AD905">
        <f t="shared" si="130"/>
        <v>0</v>
      </c>
      <c r="AE905">
        <f t="shared" si="131"/>
        <v>0</v>
      </c>
      <c r="AF905">
        <f t="shared" si="132"/>
        <v>0</v>
      </c>
      <c r="AG905">
        <f t="shared" si="133"/>
        <v>0</v>
      </c>
      <c r="AI905">
        <f t="shared" si="134"/>
        <v>180.65</v>
      </c>
    </row>
    <row r="906" spans="2:35" x14ac:dyDescent="0.25">
      <c r="B906" s="1">
        <v>48021</v>
      </c>
      <c r="C906" s="1" t="s">
        <v>1123</v>
      </c>
      <c r="D906" s="1" t="s">
        <v>1103</v>
      </c>
      <c r="E906" s="1">
        <v>0</v>
      </c>
      <c r="F906" s="1">
        <v>0</v>
      </c>
      <c r="G906" s="13">
        <v>0</v>
      </c>
      <c r="H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W906" s="14" cm="1">
        <f t="array" ref="W906">INDEX(J906:U906, 1, MONTH($W$1))</f>
        <v>0</v>
      </c>
      <c r="X906" s="14" cm="1">
        <f t="array" ref="X906">SUMPRODUCT((J906:U906) *(($J$1:$U$1)&lt;=$X$1))</f>
        <v>0</v>
      </c>
      <c r="Y906">
        <f t="shared" si="126"/>
        <v>0</v>
      </c>
      <c r="Z906">
        <f t="shared" si="126"/>
        <v>0</v>
      </c>
      <c r="AA906">
        <f t="shared" si="127"/>
        <v>0</v>
      </c>
      <c r="AB906" s="8">
        <f t="shared" si="128"/>
        <v>0</v>
      </c>
      <c r="AC906">
        <f t="shared" si="129"/>
        <v>0</v>
      </c>
      <c r="AD906">
        <f t="shared" si="130"/>
        <v>0</v>
      </c>
      <c r="AE906">
        <f t="shared" si="131"/>
        <v>0</v>
      </c>
      <c r="AF906">
        <f t="shared" si="132"/>
        <v>0</v>
      </c>
      <c r="AG906">
        <f t="shared" si="133"/>
        <v>0</v>
      </c>
      <c r="AI906">
        <f t="shared" si="134"/>
        <v>0</v>
      </c>
    </row>
    <row r="907" spans="2:35" x14ac:dyDescent="0.25">
      <c r="B907" s="1">
        <v>48022</v>
      </c>
      <c r="C907" s="1" t="s">
        <v>1124</v>
      </c>
      <c r="D907" s="1" t="s">
        <v>1103</v>
      </c>
      <c r="E907" s="1">
        <v>0</v>
      </c>
      <c r="F907" s="1">
        <v>0</v>
      </c>
      <c r="G907" s="13">
        <v>0</v>
      </c>
      <c r="H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143.08000000000001</v>
      </c>
      <c r="U907" s="1">
        <v>104.07</v>
      </c>
      <c r="W907" s="14" cm="1">
        <f t="array" ref="W907">INDEX(J907:U907, 1, MONTH($W$1))</f>
        <v>104.07</v>
      </c>
      <c r="X907" s="14" cm="1">
        <f t="array" ref="X907">SUMPRODUCT((J907:U907) *(($J$1:$U$1)&lt;=$X$1))</f>
        <v>247.15</v>
      </c>
      <c r="Y907">
        <f t="shared" si="126"/>
        <v>1</v>
      </c>
      <c r="Z907">
        <f t="shared" si="126"/>
        <v>1</v>
      </c>
      <c r="AA907">
        <f t="shared" si="127"/>
        <v>0</v>
      </c>
      <c r="AB907" s="8">
        <f t="shared" si="128"/>
        <v>0</v>
      </c>
      <c r="AC907">
        <f t="shared" si="129"/>
        <v>0</v>
      </c>
      <c r="AD907">
        <f t="shared" si="130"/>
        <v>0</v>
      </c>
      <c r="AE907">
        <f t="shared" si="131"/>
        <v>0</v>
      </c>
      <c r="AF907">
        <f t="shared" si="132"/>
        <v>0</v>
      </c>
      <c r="AG907">
        <f t="shared" si="133"/>
        <v>0</v>
      </c>
      <c r="AI907">
        <f t="shared" si="134"/>
        <v>247.15</v>
      </c>
    </row>
    <row r="908" spans="2:35" x14ac:dyDescent="0.25">
      <c r="B908" s="1">
        <v>48024</v>
      </c>
      <c r="C908" s="1" t="s">
        <v>1125</v>
      </c>
      <c r="D908" s="1" t="s">
        <v>1103</v>
      </c>
      <c r="E908" s="1">
        <v>0</v>
      </c>
      <c r="F908" s="1">
        <v>0</v>
      </c>
      <c r="G908" s="13">
        <v>0</v>
      </c>
      <c r="H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W908" s="14" cm="1">
        <f t="array" ref="W908">INDEX(J908:U908, 1, MONTH($W$1))</f>
        <v>0</v>
      </c>
      <c r="X908" s="14" cm="1">
        <f t="array" ref="X908">SUMPRODUCT((J908:U908) *(($J$1:$U$1)&lt;=$X$1))</f>
        <v>0</v>
      </c>
      <c r="Y908">
        <f t="shared" si="126"/>
        <v>0</v>
      </c>
      <c r="Z908">
        <f t="shared" si="126"/>
        <v>0</v>
      </c>
      <c r="AA908">
        <f t="shared" si="127"/>
        <v>0</v>
      </c>
      <c r="AB908" s="8">
        <f t="shared" si="128"/>
        <v>0</v>
      </c>
      <c r="AC908">
        <f t="shared" si="129"/>
        <v>0</v>
      </c>
      <c r="AD908">
        <f t="shared" si="130"/>
        <v>0</v>
      </c>
      <c r="AE908">
        <f t="shared" si="131"/>
        <v>0</v>
      </c>
      <c r="AF908">
        <f t="shared" si="132"/>
        <v>0</v>
      </c>
      <c r="AG908">
        <f t="shared" si="133"/>
        <v>0</v>
      </c>
      <c r="AI908">
        <f t="shared" si="134"/>
        <v>0</v>
      </c>
    </row>
    <row r="909" spans="2:35" x14ac:dyDescent="0.25">
      <c r="B909" s="1">
        <v>48026</v>
      </c>
      <c r="C909" s="1" t="s">
        <v>1126</v>
      </c>
      <c r="D909" s="1" t="s">
        <v>1103</v>
      </c>
      <c r="E909" s="1">
        <v>0</v>
      </c>
      <c r="F909" s="1">
        <v>0</v>
      </c>
      <c r="G909" s="13">
        <v>0</v>
      </c>
      <c r="H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W909" s="14" cm="1">
        <f t="array" ref="W909">INDEX(J909:U909, 1, MONTH($W$1))</f>
        <v>0</v>
      </c>
      <c r="X909" s="14" cm="1">
        <f t="array" ref="X909">SUMPRODUCT((J909:U909) *(($J$1:$U$1)&lt;=$X$1))</f>
        <v>0</v>
      </c>
      <c r="Y909">
        <f t="shared" si="126"/>
        <v>0</v>
      </c>
      <c r="Z909">
        <f t="shared" si="126"/>
        <v>0</v>
      </c>
      <c r="AA909">
        <f t="shared" si="127"/>
        <v>0</v>
      </c>
      <c r="AB909" s="8">
        <f t="shared" si="128"/>
        <v>0</v>
      </c>
      <c r="AC909">
        <f t="shared" si="129"/>
        <v>0</v>
      </c>
      <c r="AD909">
        <f t="shared" si="130"/>
        <v>0</v>
      </c>
      <c r="AE909">
        <f t="shared" si="131"/>
        <v>0</v>
      </c>
      <c r="AF909">
        <f t="shared" si="132"/>
        <v>0</v>
      </c>
      <c r="AG909">
        <f t="shared" si="133"/>
        <v>0</v>
      </c>
      <c r="AI909">
        <f t="shared" si="134"/>
        <v>0</v>
      </c>
    </row>
    <row r="910" spans="2:35" x14ac:dyDescent="0.25">
      <c r="B910" s="1">
        <v>48027</v>
      </c>
      <c r="C910" s="1" t="s">
        <v>1127</v>
      </c>
      <c r="D910" s="1" t="s">
        <v>1103</v>
      </c>
      <c r="E910" s="1">
        <v>0</v>
      </c>
      <c r="F910" s="1">
        <v>0</v>
      </c>
      <c r="G910" s="13">
        <v>0</v>
      </c>
      <c r="H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W910" s="14" cm="1">
        <f t="array" ref="W910">INDEX(J910:U910, 1, MONTH($W$1))</f>
        <v>0</v>
      </c>
      <c r="X910" s="14" cm="1">
        <f t="array" ref="X910">SUMPRODUCT((J910:U910) *(($J$1:$U$1)&lt;=$X$1))</f>
        <v>0</v>
      </c>
      <c r="Y910">
        <f t="shared" si="126"/>
        <v>0</v>
      </c>
      <c r="Z910">
        <f t="shared" si="126"/>
        <v>0</v>
      </c>
      <c r="AA910">
        <f t="shared" si="127"/>
        <v>0</v>
      </c>
      <c r="AB910" s="8">
        <f t="shared" si="128"/>
        <v>0</v>
      </c>
      <c r="AC910">
        <f t="shared" si="129"/>
        <v>0</v>
      </c>
      <c r="AD910">
        <f t="shared" si="130"/>
        <v>0</v>
      </c>
      <c r="AE910">
        <f t="shared" si="131"/>
        <v>0</v>
      </c>
      <c r="AF910">
        <f t="shared" si="132"/>
        <v>0</v>
      </c>
      <c r="AG910">
        <f t="shared" si="133"/>
        <v>0</v>
      </c>
      <c r="AI910">
        <f t="shared" si="134"/>
        <v>0</v>
      </c>
    </row>
    <row r="911" spans="2:35" x14ac:dyDescent="0.25">
      <c r="B911" s="1">
        <v>48028</v>
      </c>
      <c r="C911" s="1" t="s">
        <v>1128</v>
      </c>
      <c r="D911" s="1" t="s">
        <v>1103</v>
      </c>
      <c r="E911" s="1">
        <v>0</v>
      </c>
      <c r="F911" s="1">
        <v>0</v>
      </c>
      <c r="G911" s="13">
        <v>0</v>
      </c>
      <c r="H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W911" s="14" cm="1">
        <f t="array" ref="W911">INDEX(J911:U911, 1, MONTH($W$1))</f>
        <v>0</v>
      </c>
      <c r="X911" s="14" cm="1">
        <f t="array" ref="X911">SUMPRODUCT((J911:U911) *(($J$1:$U$1)&lt;=$X$1))</f>
        <v>0</v>
      </c>
      <c r="Y911">
        <f t="shared" si="126"/>
        <v>0</v>
      </c>
      <c r="Z911">
        <f t="shared" si="126"/>
        <v>0</v>
      </c>
      <c r="AA911">
        <f t="shared" si="127"/>
        <v>0</v>
      </c>
      <c r="AB911" s="8">
        <f t="shared" si="128"/>
        <v>0</v>
      </c>
      <c r="AC911">
        <f t="shared" si="129"/>
        <v>0</v>
      </c>
      <c r="AD911">
        <f t="shared" si="130"/>
        <v>0</v>
      </c>
      <c r="AE911">
        <f t="shared" si="131"/>
        <v>0</v>
      </c>
      <c r="AF911">
        <f t="shared" si="132"/>
        <v>0</v>
      </c>
      <c r="AG911">
        <f t="shared" si="133"/>
        <v>0</v>
      </c>
      <c r="AI911">
        <f t="shared" si="134"/>
        <v>0</v>
      </c>
    </row>
    <row r="912" spans="2:35" x14ac:dyDescent="0.25">
      <c r="B912" s="1">
        <v>51101</v>
      </c>
      <c r="C912" s="1" t="s">
        <v>1129</v>
      </c>
      <c r="D912" s="1" t="s">
        <v>735</v>
      </c>
      <c r="E912" s="1">
        <v>0</v>
      </c>
      <c r="F912" s="1">
        <v>0</v>
      </c>
      <c r="G912" s="13">
        <v>0</v>
      </c>
      <c r="H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43734</v>
      </c>
      <c r="P912" s="1">
        <v>59706</v>
      </c>
      <c r="Q912" s="1">
        <v>0</v>
      </c>
      <c r="R912" s="1">
        <v>5189.2000000000007</v>
      </c>
      <c r="S912" s="1">
        <v>0</v>
      </c>
      <c r="T912" s="1">
        <v>0</v>
      </c>
      <c r="U912" s="1">
        <v>0</v>
      </c>
      <c r="W912" s="14" cm="1">
        <f t="array" ref="W912">INDEX(J912:U912, 1, MONTH($W$1))</f>
        <v>0</v>
      </c>
      <c r="X912" s="14" cm="1">
        <f t="array" ref="X912">SUMPRODUCT((J912:U912) *(($J$1:$U$1)&lt;=$X$1))</f>
        <v>108629.2</v>
      </c>
      <c r="Y912">
        <f t="shared" si="126"/>
        <v>0</v>
      </c>
      <c r="Z912">
        <f t="shared" si="126"/>
        <v>1</v>
      </c>
      <c r="AA912">
        <f t="shared" si="127"/>
        <v>0</v>
      </c>
      <c r="AB912" s="8">
        <f t="shared" si="128"/>
        <v>0</v>
      </c>
      <c r="AC912">
        <f t="shared" si="129"/>
        <v>0</v>
      </c>
      <c r="AD912">
        <f t="shared" si="130"/>
        <v>0</v>
      </c>
      <c r="AE912">
        <f t="shared" si="131"/>
        <v>0</v>
      </c>
      <c r="AF912">
        <f t="shared" si="132"/>
        <v>0</v>
      </c>
      <c r="AG912">
        <f t="shared" si="133"/>
        <v>0</v>
      </c>
      <c r="AI912">
        <f t="shared" si="134"/>
        <v>108629.2</v>
      </c>
    </row>
    <row r="913" spans="2:35" x14ac:dyDescent="0.25">
      <c r="B913" s="1">
        <v>51172</v>
      </c>
      <c r="C913" s="1" t="s">
        <v>1130</v>
      </c>
      <c r="D913" s="1" t="s">
        <v>735</v>
      </c>
      <c r="E913" s="1">
        <v>0</v>
      </c>
      <c r="F913" s="1">
        <v>0</v>
      </c>
      <c r="G913" s="13">
        <v>0</v>
      </c>
      <c r="H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W913" s="14" cm="1">
        <f t="array" ref="W913">INDEX(J913:U913, 1, MONTH($W$1))</f>
        <v>0</v>
      </c>
      <c r="X913" s="14" cm="1">
        <f t="array" ref="X913">SUMPRODUCT((J913:U913) *(($J$1:$U$1)&lt;=$X$1))</f>
        <v>0</v>
      </c>
      <c r="Y913">
        <f t="shared" si="126"/>
        <v>0</v>
      </c>
      <c r="Z913">
        <f t="shared" si="126"/>
        <v>0</v>
      </c>
      <c r="AA913">
        <f t="shared" si="127"/>
        <v>0</v>
      </c>
      <c r="AB913" s="8">
        <f t="shared" si="128"/>
        <v>0</v>
      </c>
      <c r="AC913">
        <f t="shared" si="129"/>
        <v>0</v>
      </c>
      <c r="AD913">
        <f t="shared" si="130"/>
        <v>0</v>
      </c>
      <c r="AE913">
        <f t="shared" si="131"/>
        <v>0</v>
      </c>
      <c r="AF913">
        <f t="shared" si="132"/>
        <v>0</v>
      </c>
      <c r="AG913">
        <f t="shared" si="133"/>
        <v>0</v>
      </c>
      <c r="AI913">
        <f t="shared" si="134"/>
        <v>0</v>
      </c>
    </row>
    <row r="914" spans="2:35" x14ac:dyDescent="0.25">
      <c r="B914" s="1">
        <v>51175</v>
      </c>
      <c r="C914" s="1" t="s">
        <v>1131</v>
      </c>
      <c r="D914" s="1" t="s">
        <v>735</v>
      </c>
      <c r="E914" s="1">
        <v>0</v>
      </c>
      <c r="F914" s="1">
        <v>0</v>
      </c>
      <c r="G914" s="13">
        <v>0</v>
      </c>
      <c r="H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100.77000000000001</v>
      </c>
      <c r="Q914" s="1">
        <v>243.51</v>
      </c>
      <c r="R914" s="1">
        <v>0</v>
      </c>
      <c r="S914" s="1">
        <v>0</v>
      </c>
      <c r="T914" s="1">
        <v>0</v>
      </c>
      <c r="U914" s="1">
        <v>0</v>
      </c>
      <c r="W914" s="14" cm="1">
        <f t="array" ref="W914">INDEX(J914:U914, 1, MONTH($W$1))</f>
        <v>0</v>
      </c>
      <c r="X914" s="14" cm="1">
        <f t="array" ref="X914">SUMPRODUCT((J914:U914) *(($J$1:$U$1)&lt;=$X$1))</f>
        <v>344.28</v>
      </c>
      <c r="Y914">
        <f t="shared" si="126"/>
        <v>0</v>
      </c>
      <c r="Z914">
        <f t="shared" si="126"/>
        <v>1</v>
      </c>
      <c r="AA914">
        <f t="shared" si="127"/>
        <v>0</v>
      </c>
      <c r="AB914" s="8">
        <f t="shared" si="128"/>
        <v>0</v>
      </c>
      <c r="AC914">
        <f t="shared" si="129"/>
        <v>0</v>
      </c>
      <c r="AD914">
        <f t="shared" si="130"/>
        <v>0</v>
      </c>
      <c r="AE914">
        <f t="shared" si="131"/>
        <v>0</v>
      </c>
      <c r="AF914">
        <f t="shared" si="132"/>
        <v>0</v>
      </c>
      <c r="AG914">
        <f t="shared" si="133"/>
        <v>0</v>
      </c>
      <c r="AI914">
        <f t="shared" si="134"/>
        <v>344.28</v>
      </c>
    </row>
    <row r="915" spans="2:35" x14ac:dyDescent="0.25">
      <c r="B915" s="1">
        <v>51180</v>
      </c>
      <c r="C915" s="1" t="s">
        <v>1132</v>
      </c>
      <c r="D915" s="1" t="s">
        <v>735</v>
      </c>
      <c r="E915" s="1">
        <v>0</v>
      </c>
      <c r="F915" s="1">
        <v>0</v>
      </c>
      <c r="G915" s="13">
        <v>0</v>
      </c>
      <c r="H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W915" s="14" cm="1">
        <f t="array" ref="W915">INDEX(J915:U915, 1, MONTH($W$1))</f>
        <v>0</v>
      </c>
      <c r="X915" s="14" cm="1">
        <f t="array" ref="X915">SUMPRODUCT((J915:U915) *(($J$1:$U$1)&lt;=$X$1))</f>
        <v>0</v>
      </c>
      <c r="Y915">
        <f t="shared" si="126"/>
        <v>0</v>
      </c>
      <c r="Z915">
        <f t="shared" si="126"/>
        <v>0</v>
      </c>
      <c r="AA915">
        <f t="shared" si="127"/>
        <v>0</v>
      </c>
      <c r="AB915" s="8">
        <f t="shared" si="128"/>
        <v>0</v>
      </c>
      <c r="AC915">
        <f t="shared" si="129"/>
        <v>0</v>
      </c>
      <c r="AD915">
        <f t="shared" si="130"/>
        <v>0</v>
      </c>
      <c r="AE915">
        <f t="shared" si="131"/>
        <v>0</v>
      </c>
      <c r="AF915">
        <f t="shared" si="132"/>
        <v>0</v>
      </c>
      <c r="AG915">
        <f t="shared" si="133"/>
        <v>0</v>
      </c>
      <c r="AI915">
        <f t="shared" si="134"/>
        <v>0</v>
      </c>
    </row>
    <row r="916" spans="2:35" x14ac:dyDescent="0.25">
      <c r="B916" s="1">
        <v>51200</v>
      </c>
      <c r="C916" s="1" t="s">
        <v>1133</v>
      </c>
      <c r="D916" s="1" t="s">
        <v>735</v>
      </c>
      <c r="E916" s="1">
        <v>0</v>
      </c>
      <c r="F916" s="1">
        <v>0</v>
      </c>
      <c r="G916" s="13">
        <v>0</v>
      </c>
      <c r="H916" s="1">
        <v>0</v>
      </c>
      <c r="J916" s="1">
        <v>27094.720000000001</v>
      </c>
      <c r="K916" s="1">
        <v>43849.39999999998</v>
      </c>
      <c r="L916" s="1">
        <v>9922.5799999999981</v>
      </c>
      <c r="M916" s="1">
        <v>24136.48</v>
      </c>
      <c r="N916" s="1">
        <v>2115.96</v>
      </c>
      <c r="O916" s="1">
        <v>8150.4300000000012</v>
      </c>
      <c r="P916" s="1">
        <v>4053.2200000000003</v>
      </c>
      <c r="Q916" s="1">
        <v>969.2199999999998</v>
      </c>
      <c r="R916" s="1">
        <v>10125.450000000001</v>
      </c>
      <c r="S916" s="1">
        <v>5072.8100000000004</v>
      </c>
      <c r="T916" s="1">
        <v>2760</v>
      </c>
      <c r="U916" s="1">
        <v>-134.81</v>
      </c>
      <c r="W916" s="14" cm="1">
        <f t="array" ref="W916">INDEX(J916:U916, 1, MONTH($W$1))</f>
        <v>-134.81</v>
      </c>
      <c r="X916" s="14" cm="1">
        <f t="array" ref="X916">SUMPRODUCT((J916:U916) *(($J$1:$U$1)&lt;=$X$1))</f>
        <v>138115.46</v>
      </c>
      <c r="Y916">
        <f t="shared" si="126"/>
        <v>0</v>
      </c>
      <c r="Z916">
        <f t="shared" si="126"/>
        <v>1</v>
      </c>
      <c r="AA916">
        <f t="shared" si="127"/>
        <v>0</v>
      </c>
      <c r="AB916" s="8">
        <f t="shared" si="128"/>
        <v>1</v>
      </c>
      <c r="AC916">
        <f t="shared" si="129"/>
        <v>138115.46</v>
      </c>
      <c r="AD916">
        <f t="shared" si="130"/>
        <v>0</v>
      </c>
      <c r="AE916">
        <f t="shared" si="131"/>
        <v>0</v>
      </c>
      <c r="AF916">
        <f t="shared" si="132"/>
        <v>0</v>
      </c>
      <c r="AG916">
        <f t="shared" si="133"/>
        <v>0</v>
      </c>
      <c r="AI916">
        <f t="shared" si="134"/>
        <v>138115.46</v>
      </c>
    </row>
    <row r="917" spans="2:35" x14ac:dyDescent="0.25">
      <c r="B917" s="1">
        <v>51202</v>
      </c>
      <c r="C917" s="1" t="s">
        <v>1134</v>
      </c>
      <c r="D917" s="1" t="s">
        <v>735</v>
      </c>
      <c r="E917" s="1">
        <v>0</v>
      </c>
      <c r="F917" s="1">
        <v>0</v>
      </c>
      <c r="G917" s="13">
        <v>0</v>
      </c>
      <c r="H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598.54999999999995</v>
      </c>
      <c r="S917" s="1">
        <v>182.36</v>
      </c>
      <c r="T917" s="1">
        <v>0</v>
      </c>
      <c r="U917" s="1">
        <v>0</v>
      </c>
      <c r="W917" s="14" cm="1">
        <f t="array" ref="W917">INDEX(J917:U917, 1, MONTH($W$1))</f>
        <v>0</v>
      </c>
      <c r="X917" s="14" cm="1">
        <f t="array" ref="X917">SUMPRODUCT((J917:U917) *(($J$1:$U$1)&lt;=$X$1))</f>
        <v>780.91</v>
      </c>
      <c r="Y917">
        <f t="shared" si="126"/>
        <v>0</v>
      </c>
      <c r="Z917">
        <f t="shared" si="126"/>
        <v>1</v>
      </c>
      <c r="AA917">
        <f t="shared" si="127"/>
        <v>0</v>
      </c>
      <c r="AB917" s="8">
        <f t="shared" si="128"/>
        <v>0</v>
      </c>
      <c r="AC917">
        <f t="shared" si="129"/>
        <v>0</v>
      </c>
      <c r="AD917">
        <f t="shared" si="130"/>
        <v>0</v>
      </c>
      <c r="AE917">
        <f t="shared" si="131"/>
        <v>0</v>
      </c>
      <c r="AF917">
        <f t="shared" si="132"/>
        <v>0</v>
      </c>
      <c r="AG917">
        <f t="shared" si="133"/>
        <v>0</v>
      </c>
      <c r="AI917">
        <f t="shared" si="134"/>
        <v>780.91</v>
      </c>
    </row>
    <row r="918" spans="2:35" x14ac:dyDescent="0.25">
      <c r="B918" s="1">
        <v>51206</v>
      </c>
      <c r="C918" s="1" t="s">
        <v>1135</v>
      </c>
      <c r="D918" s="1" t="s">
        <v>735</v>
      </c>
      <c r="E918" s="1">
        <v>0</v>
      </c>
      <c r="F918" s="1">
        <v>0</v>
      </c>
      <c r="G918" s="13">
        <v>0</v>
      </c>
      <c r="H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215.10000000000002</v>
      </c>
      <c r="W918" s="14" cm="1">
        <f t="array" ref="W918">INDEX(J918:U918, 1, MONTH($W$1))</f>
        <v>215.10000000000002</v>
      </c>
      <c r="X918" s="14" cm="1">
        <f t="array" ref="X918">SUMPRODUCT((J918:U918) *(($J$1:$U$1)&lt;=$X$1))</f>
        <v>215.10000000000002</v>
      </c>
      <c r="Y918">
        <f t="shared" si="126"/>
        <v>1</v>
      </c>
      <c r="Z918">
        <f t="shared" si="126"/>
        <v>1</v>
      </c>
      <c r="AA918">
        <f t="shared" si="127"/>
        <v>0</v>
      </c>
      <c r="AB918" s="8">
        <f t="shared" si="128"/>
        <v>0</v>
      </c>
      <c r="AC918">
        <f t="shared" si="129"/>
        <v>0</v>
      </c>
      <c r="AD918">
        <f t="shared" si="130"/>
        <v>0</v>
      </c>
      <c r="AE918">
        <f t="shared" si="131"/>
        <v>0</v>
      </c>
      <c r="AF918">
        <f t="shared" si="132"/>
        <v>0</v>
      </c>
      <c r="AG918">
        <f t="shared" si="133"/>
        <v>0</v>
      </c>
      <c r="AI918">
        <f t="shared" si="134"/>
        <v>215.10000000000002</v>
      </c>
    </row>
    <row r="919" spans="2:35" x14ac:dyDescent="0.25">
      <c r="B919" s="1">
        <v>51207</v>
      </c>
      <c r="C919" s="1" t="s">
        <v>1136</v>
      </c>
      <c r="D919" s="1" t="s">
        <v>735</v>
      </c>
      <c r="E919" s="1">
        <v>0</v>
      </c>
      <c r="F919" s="1">
        <v>0</v>
      </c>
      <c r="G919" s="13">
        <v>0</v>
      </c>
      <c r="H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W919" s="14" cm="1">
        <f t="array" ref="W919">INDEX(J919:U919, 1, MONTH($W$1))</f>
        <v>0</v>
      </c>
      <c r="X919" s="14" cm="1">
        <f t="array" ref="X919">SUMPRODUCT((J919:U919) *(($J$1:$U$1)&lt;=$X$1))</f>
        <v>0</v>
      </c>
      <c r="Y919">
        <f t="shared" si="126"/>
        <v>0</v>
      </c>
      <c r="Z919">
        <f t="shared" si="126"/>
        <v>0</v>
      </c>
      <c r="AA919">
        <f t="shared" si="127"/>
        <v>0</v>
      </c>
      <c r="AB919" s="8">
        <f t="shared" si="128"/>
        <v>0</v>
      </c>
      <c r="AC919">
        <f t="shared" si="129"/>
        <v>0</v>
      </c>
      <c r="AD919">
        <f t="shared" si="130"/>
        <v>0</v>
      </c>
      <c r="AE919">
        <f t="shared" si="131"/>
        <v>0</v>
      </c>
      <c r="AF919">
        <f t="shared" si="132"/>
        <v>0</v>
      </c>
      <c r="AG919">
        <f t="shared" si="133"/>
        <v>0</v>
      </c>
      <c r="AI919">
        <f t="shared" si="134"/>
        <v>0</v>
      </c>
    </row>
    <row r="920" spans="2:35" x14ac:dyDescent="0.25">
      <c r="B920" s="1">
        <v>51209</v>
      </c>
      <c r="C920" s="1" t="s">
        <v>1137</v>
      </c>
      <c r="D920" s="1" t="s">
        <v>735</v>
      </c>
      <c r="E920" s="1">
        <v>0</v>
      </c>
      <c r="F920" s="1">
        <v>0</v>
      </c>
      <c r="G920" s="13">
        <v>0</v>
      </c>
      <c r="H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W920" s="14" cm="1">
        <f t="array" ref="W920">INDEX(J920:U920, 1, MONTH($W$1))</f>
        <v>0</v>
      </c>
      <c r="X920" s="14" cm="1">
        <f t="array" ref="X920">SUMPRODUCT((J920:U920) *(($J$1:$U$1)&lt;=$X$1))</f>
        <v>0</v>
      </c>
      <c r="Y920">
        <f t="shared" si="126"/>
        <v>0</v>
      </c>
      <c r="Z920">
        <f t="shared" si="126"/>
        <v>0</v>
      </c>
      <c r="AA920">
        <f t="shared" si="127"/>
        <v>0</v>
      </c>
      <c r="AB920" s="8">
        <f t="shared" si="128"/>
        <v>0</v>
      </c>
      <c r="AC920">
        <f t="shared" si="129"/>
        <v>0</v>
      </c>
      <c r="AD920">
        <f t="shared" si="130"/>
        <v>0</v>
      </c>
      <c r="AE920">
        <f t="shared" si="131"/>
        <v>0</v>
      </c>
      <c r="AF920">
        <f t="shared" si="132"/>
        <v>0</v>
      </c>
      <c r="AG920">
        <f t="shared" si="133"/>
        <v>0</v>
      </c>
      <c r="AI920">
        <f t="shared" si="134"/>
        <v>0</v>
      </c>
    </row>
    <row r="921" spans="2:35" x14ac:dyDescent="0.25">
      <c r="B921" s="1">
        <v>51600</v>
      </c>
      <c r="C921" s="1" t="s">
        <v>1138</v>
      </c>
      <c r="D921" s="1" t="s">
        <v>735</v>
      </c>
      <c r="E921" s="1">
        <v>0</v>
      </c>
      <c r="F921" s="1">
        <v>0</v>
      </c>
      <c r="G921" s="13">
        <v>0</v>
      </c>
      <c r="H921" s="1">
        <v>0</v>
      </c>
      <c r="J921" s="1">
        <v>1000</v>
      </c>
      <c r="K921" s="1">
        <v>1000</v>
      </c>
      <c r="L921" s="1">
        <v>1000</v>
      </c>
      <c r="M921" s="1">
        <v>1000</v>
      </c>
      <c r="N921" s="1">
        <v>1000</v>
      </c>
      <c r="O921" s="1">
        <v>1000</v>
      </c>
      <c r="P921" s="1">
        <v>1000</v>
      </c>
      <c r="Q921" s="1">
        <v>1000</v>
      </c>
      <c r="R921" s="1">
        <v>1000</v>
      </c>
      <c r="S921" s="1">
        <v>1000</v>
      </c>
      <c r="T921" s="1">
        <v>1000</v>
      </c>
      <c r="U921" s="1">
        <v>1000</v>
      </c>
      <c r="W921" s="14" cm="1">
        <f t="array" ref="W921">INDEX(J921:U921, 1, MONTH($W$1))</f>
        <v>1000</v>
      </c>
      <c r="X921" s="14" cm="1">
        <f t="array" ref="X921">SUMPRODUCT((J921:U921) *(($J$1:$U$1)&lt;=$X$1))</f>
        <v>12000</v>
      </c>
      <c r="Y921">
        <f t="shared" si="126"/>
        <v>1</v>
      </c>
      <c r="Z921">
        <f t="shared" si="126"/>
        <v>1</v>
      </c>
      <c r="AA921">
        <f t="shared" si="127"/>
        <v>0</v>
      </c>
      <c r="AB921" s="8">
        <f t="shared" si="128"/>
        <v>1</v>
      </c>
      <c r="AC921">
        <f t="shared" si="129"/>
        <v>12000</v>
      </c>
      <c r="AD921">
        <f t="shared" si="130"/>
        <v>0</v>
      </c>
      <c r="AE921">
        <f t="shared" si="131"/>
        <v>0</v>
      </c>
      <c r="AF921">
        <f t="shared" si="132"/>
        <v>0</v>
      </c>
      <c r="AG921">
        <f t="shared" si="133"/>
        <v>0</v>
      </c>
      <c r="AI921">
        <f t="shared" si="134"/>
        <v>12000</v>
      </c>
    </row>
    <row r="922" spans="2:35" x14ac:dyDescent="0.25">
      <c r="W922" s="14"/>
      <c r="X922" s="14"/>
    </row>
    <row r="923" spans="2:35" x14ac:dyDescent="0.25">
      <c r="W923" s="14"/>
      <c r="X923" s="14"/>
    </row>
    <row r="924" spans="2:35" x14ac:dyDescent="0.25">
      <c r="W924" s="14"/>
      <c r="X924" s="14"/>
    </row>
    <row r="925" spans="2:35" x14ac:dyDescent="0.25">
      <c r="W925" s="14"/>
      <c r="X925" s="14"/>
    </row>
    <row r="926" spans="2:35" x14ac:dyDescent="0.25">
      <c r="W926" s="14"/>
      <c r="X926" s="14"/>
    </row>
    <row r="927" spans="2:35" x14ac:dyDescent="0.25">
      <c r="W927" s="14"/>
      <c r="X927" s="14"/>
    </row>
    <row r="928" spans="2:35" x14ac:dyDescent="0.25">
      <c r="W928" s="14"/>
      <c r="X928" s="14"/>
    </row>
    <row r="929" spans="23:24" x14ac:dyDescent="0.25">
      <c r="W929" s="14"/>
      <c r="X929" s="14"/>
    </row>
    <row r="930" spans="23:24" x14ac:dyDescent="0.25">
      <c r="W930" s="14"/>
      <c r="X930" s="14"/>
    </row>
  </sheetData>
  <autoFilter ref="B2:AN921" xr:uid="{A4CCC340-4C48-4BB8-8F59-5E800FAA7CA5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8BA7-092F-44CE-8EC3-218C10A6A314}">
  <sheetPr>
    <tabColor rgb="FFFFC000"/>
  </sheetPr>
  <dimension ref="B1:AI930"/>
  <sheetViews>
    <sheetView topLeftCell="M1" workbookViewId="0">
      <selection activeCell="W2" sqref="W2"/>
    </sheetView>
  </sheetViews>
  <sheetFormatPr defaultColWidth="8.85546875" defaultRowHeight="15" x14ac:dyDescent="0.25"/>
  <cols>
    <col min="2" max="2" width="8.85546875" style="1"/>
    <col min="3" max="3" width="57.42578125" style="1" bestFit="1" customWidth="1"/>
    <col min="4" max="4" width="11.42578125" style="1" customWidth="1"/>
    <col min="5" max="5" width="14" style="1" bestFit="1" customWidth="1"/>
    <col min="6" max="9" width="14" style="1" customWidth="1"/>
    <col min="23" max="23" width="14" bestFit="1" customWidth="1"/>
    <col min="24" max="24" width="11.42578125" bestFit="1" customWidth="1"/>
    <col min="25" max="25" width="14.7109375" bestFit="1" customWidth="1"/>
    <col min="26" max="26" width="9.85546875" bestFit="1" customWidth="1"/>
    <col min="27" max="27" width="7.42578125" bestFit="1" customWidth="1"/>
    <col min="28" max="28" width="10.42578125" style="8" bestFit="1" customWidth="1"/>
    <col min="29" max="29" width="19.140625" bestFit="1" customWidth="1"/>
    <col min="30" max="30" width="18.42578125" bestFit="1" customWidth="1"/>
    <col min="31" max="31" width="14.85546875" bestFit="1" customWidth="1"/>
    <col min="32" max="32" width="16.28515625" bestFit="1" customWidth="1"/>
    <col min="33" max="33" width="18.42578125" bestFit="1" customWidth="1"/>
  </cols>
  <sheetData>
    <row r="1" spans="2:35" x14ac:dyDescent="0.25"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W1" s="12">
        <v>45261</v>
      </c>
      <c r="X1">
        <f>MONTH(W1)</f>
        <v>12</v>
      </c>
    </row>
    <row r="2" spans="2:35" x14ac:dyDescent="0.25">
      <c r="B2" t="s">
        <v>44</v>
      </c>
      <c r="C2" t="s">
        <v>45</v>
      </c>
      <c r="D2" s="1" t="s">
        <v>46</v>
      </c>
      <c r="E2" s="1" t="s">
        <v>48</v>
      </c>
      <c r="F2" s="1" t="s">
        <v>517</v>
      </c>
      <c r="G2" s="13" t="s">
        <v>714</v>
      </c>
      <c r="H2" s="1" t="s">
        <v>715</v>
      </c>
      <c r="J2" s="12">
        <v>44927</v>
      </c>
      <c r="K2" s="12">
        <v>44958</v>
      </c>
      <c r="L2" s="12">
        <v>44986</v>
      </c>
      <c r="M2" s="12">
        <v>45017</v>
      </c>
      <c r="N2" s="12">
        <v>45047</v>
      </c>
      <c r="O2" s="12">
        <v>45078</v>
      </c>
      <c r="P2" s="12">
        <v>45108</v>
      </c>
      <c r="Q2" s="12">
        <v>45139</v>
      </c>
      <c r="R2" s="12">
        <v>45170</v>
      </c>
      <c r="S2" s="12">
        <v>45200</v>
      </c>
      <c r="T2" s="12">
        <v>45231</v>
      </c>
      <c r="U2" s="12">
        <v>45261</v>
      </c>
      <c r="V2" s="12"/>
      <c r="W2" t="s">
        <v>716</v>
      </c>
      <c r="X2" t="s">
        <v>717</v>
      </c>
      <c r="Y2" t="s">
        <v>718</v>
      </c>
      <c r="Z2" t="s">
        <v>719</v>
      </c>
      <c r="AA2" t="s">
        <v>50</v>
      </c>
      <c r="AB2" s="8" t="s">
        <v>720</v>
      </c>
      <c r="AC2" t="s">
        <v>721</v>
      </c>
      <c r="AD2" t="s">
        <v>722</v>
      </c>
      <c r="AE2" t="s">
        <v>723</v>
      </c>
      <c r="AF2" t="s">
        <v>724</v>
      </c>
      <c r="AG2" t="s">
        <v>725</v>
      </c>
      <c r="AI2" t="s">
        <v>726</v>
      </c>
    </row>
    <row r="3" spans="2:35" x14ac:dyDescent="0.25">
      <c r="B3">
        <v>10016</v>
      </c>
      <c r="C3" t="s">
        <v>727</v>
      </c>
      <c r="D3" s="1" t="s">
        <v>728</v>
      </c>
      <c r="E3" s="1">
        <v>0</v>
      </c>
      <c r="F3" s="1">
        <v>0</v>
      </c>
      <c r="G3" s="13">
        <v>0</v>
      </c>
      <c r="H3" s="1">
        <v>0</v>
      </c>
      <c r="J3">
        <v>960.96</v>
      </c>
      <c r="K3">
        <v>84239.86</v>
      </c>
      <c r="L3">
        <v>111445.08</v>
      </c>
      <c r="M3">
        <v>0</v>
      </c>
      <c r="N3">
        <v>77464.53</v>
      </c>
      <c r="O3">
        <v>37291.47</v>
      </c>
      <c r="P3">
        <v>14060.98</v>
      </c>
      <c r="Q3">
        <v>57653.03</v>
      </c>
      <c r="R3">
        <v>0</v>
      </c>
      <c r="S3">
        <v>88058.79</v>
      </c>
      <c r="T3">
        <v>67525.649999999994</v>
      </c>
      <c r="U3">
        <v>0</v>
      </c>
      <c r="W3" s="14" cm="1">
        <f t="array" ref="W3">INDEX(J3:U3, 1, MONTH($W$1))</f>
        <v>0</v>
      </c>
      <c r="X3" s="14" cm="1">
        <f t="array" ref="X3">SUMPRODUCT((J3:U3) *(($J$1:$U$1)&lt;=$X$1))</f>
        <v>538700.35</v>
      </c>
      <c r="Y3">
        <f>IF(W3&gt;0, 1, 0)</f>
        <v>0</v>
      </c>
      <c r="Z3">
        <f>IF(X3&gt;0, 1, 0)</f>
        <v>1</v>
      </c>
      <c r="AA3">
        <f>IF(I3="Yes", 1, 0)</f>
        <v>0</v>
      </c>
      <c r="AB3" s="8">
        <f>COUNTIF(J3, "&gt;0")</f>
        <v>1</v>
      </c>
      <c r="AC3">
        <f>IFERROR(X3/AB3, 0)</f>
        <v>538700.35</v>
      </c>
      <c r="AD3">
        <f>IF(G3=$W$1, 1, 0)</f>
        <v>0</v>
      </c>
      <c r="AE3">
        <f>IF(G3=$W$1, W3, 0)</f>
        <v>0</v>
      </c>
      <c r="AF3">
        <f>IF(AND(H3=2023, G3&lt;=$W$1, X3&gt;0), 1, 0)</f>
        <v>0</v>
      </c>
      <c r="AG3">
        <f>IF(AND(H3=2023, G3&lt;=$W$1), X3, 0)</f>
        <v>0</v>
      </c>
      <c r="AI3">
        <f>SUM(J3:U3)</f>
        <v>538700.35</v>
      </c>
    </row>
    <row r="4" spans="2:35" x14ac:dyDescent="0.25">
      <c r="B4">
        <v>10018</v>
      </c>
      <c r="C4" t="s">
        <v>729</v>
      </c>
      <c r="D4" s="1" t="s">
        <v>728</v>
      </c>
      <c r="E4" s="1">
        <v>0</v>
      </c>
      <c r="F4" s="1">
        <v>0</v>
      </c>
      <c r="G4" s="13">
        <v>0</v>
      </c>
      <c r="H4" s="1">
        <v>0</v>
      </c>
      <c r="J4">
        <v>51188.959999999999</v>
      </c>
      <c r="K4">
        <v>47111.81</v>
      </c>
      <c r="L4">
        <v>19748.03</v>
      </c>
      <c r="M4">
        <v>38484.199999999997</v>
      </c>
      <c r="N4">
        <v>27204.76</v>
      </c>
      <c r="O4">
        <v>46413.18</v>
      </c>
      <c r="P4">
        <v>7241.29</v>
      </c>
      <c r="Q4">
        <v>16139.34</v>
      </c>
      <c r="R4">
        <v>48951.37</v>
      </c>
      <c r="S4">
        <v>10001.34</v>
      </c>
      <c r="T4">
        <v>44693.41</v>
      </c>
      <c r="U4">
        <v>23058.06</v>
      </c>
      <c r="W4" s="14" cm="1">
        <f t="array" ref="W4">INDEX(J4:U4, 1, MONTH($W$1))</f>
        <v>23058.06</v>
      </c>
      <c r="X4" s="14" cm="1">
        <f t="array" ref="X4">SUMPRODUCT((J4:U4) *(($J$1:$U$1)&lt;=$X$1))</f>
        <v>380235.75000000006</v>
      </c>
      <c r="Y4">
        <f t="shared" ref="Y4:Z67" si="0">IF(W4&gt;0, 1, 0)</f>
        <v>1</v>
      </c>
      <c r="Z4">
        <f t="shared" si="0"/>
        <v>1</v>
      </c>
      <c r="AA4">
        <f t="shared" ref="AA4:AA67" si="1">IF(I4="Yes", 1, 0)</f>
        <v>0</v>
      </c>
      <c r="AB4" s="8">
        <f t="shared" ref="AB4:AB67" si="2">COUNTIF(J4, "&gt;0")</f>
        <v>1</v>
      </c>
      <c r="AC4">
        <f t="shared" ref="AC4:AC67" si="3">IFERROR(X4/AB4, 0)</f>
        <v>380235.75000000006</v>
      </c>
      <c r="AD4">
        <f t="shared" ref="AD4:AD67" si="4">IF(G4=$W$1, 1, 0)</f>
        <v>0</v>
      </c>
      <c r="AE4">
        <f t="shared" ref="AE4:AE67" si="5">IF(G4=$W$1, W4, 0)</f>
        <v>0</v>
      </c>
      <c r="AF4">
        <f t="shared" ref="AF4:AF67" si="6">IF(AND(H4=2023, G4&lt;=$W$1, X4&gt;0), 1, 0)</f>
        <v>0</v>
      </c>
      <c r="AG4">
        <f t="shared" ref="AG4:AG67" si="7">IF(AND(H4=2023, G4&lt;=$W$1), X4, 0)</f>
        <v>0</v>
      </c>
      <c r="AI4">
        <f t="shared" ref="AI4:AI67" si="8">SUM(J4:U4)</f>
        <v>380235.75000000006</v>
      </c>
    </row>
    <row r="5" spans="2:35" x14ac:dyDescent="0.25">
      <c r="B5">
        <v>10022</v>
      </c>
      <c r="C5" t="s">
        <v>730</v>
      </c>
      <c r="D5" s="1" t="s">
        <v>728</v>
      </c>
      <c r="E5" s="1">
        <v>0</v>
      </c>
      <c r="F5" s="1">
        <v>0</v>
      </c>
      <c r="G5" s="13">
        <v>0</v>
      </c>
      <c r="H5" s="1">
        <v>0</v>
      </c>
      <c r="J5">
        <v>0</v>
      </c>
      <c r="K5">
        <v>56931.44</v>
      </c>
      <c r="L5">
        <v>0</v>
      </c>
      <c r="M5">
        <v>0</v>
      </c>
      <c r="N5">
        <v>110405.53</v>
      </c>
      <c r="O5">
        <v>4790.8599999999997</v>
      </c>
      <c r="P5">
        <v>0</v>
      </c>
      <c r="Q5">
        <v>0</v>
      </c>
      <c r="R5">
        <v>0</v>
      </c>
      <c r="S5">
        <v>6300</v>
      </c>
      <c r="T5">
        <v>0</v>
      </c>
      <c r="U5">
        <v>106336.8</v>
      </c>
      <c r="W5" s="14" cm="1">
        <f t="array" ref="W5">INDEX(J5:U5, 1, MONTH($W$1))</f>
        <v>106336.8</v>
      </c>
      <c r="X5" s="14" cm="1">
        <f t="array" ref="X5">SUMPRODUCT((J5:U5) *(($J$1:$U$1)&lt;=$X$1))</f>
        <v>284764.63</v>
      </c>
      <c r="Y5">
        <f t="shared" si="0"/>
        <v>1</v>
      </c>
      <c r="Z5">
        <f t="shared" si="0"/>
        <v>1</v>
      </c>
      <c r="AA5">
        <f t="shared" si="1"/>
        <v>0</v>
      </c>
      <c r="AB5" s="8">
        <f t="shared" si="2"/>
        <v>0</v>
      </c>
      <c r="AC5">
        <f t="shared" si="3"/>
        <v>0</v>
      </c>
      <c r="AD5">
        <f t="shared" si="4"/>
        <v>0</v>
      </c>
      <c r="AE5">
        <f t="shared" si="5"/>
        <v>0</v>
      </c>
      <c r="AF5">
        <f t="shared" si="6"/>
        <v>0</v>
      </c>
      <c r="AG5">
        <f t="shared" si="7"/>
        <v>0</v>
      </c>
      <c r="AI5">
        <f t="shared" si="8"/>
        <v>284764.63</v>
      </c>
    </row>
    <row r="6" spans="2:35" x14ac:dyDescent="0.25">
      <c r="B6">
        <v>10024</v>
      </c>
      <c r="C6" t="s">
        <v>731</v>
      </c>
      <c r="D6" s="1" t="s">
        <v>728</v>
      </c>
      <c r="E6" s="1">
        <v>0</v>
      </c>
      <c r="F6" s="1">
        <v>0</v>
      </c>
      <c r="G6" s="13">
        <v>0</v>
      </c>
      <c r="H6" s="1">
        <v>0</v>
      </c>
      <c r="J6">
        <v>0</v>
      </c>
      <c r="K6">
        <v>2735.38</v>
      </c>
      <c r="L6">
        <v>2500.9699999999998</v>
      </c>
      <c r="M6">
        <v>2122.12</v>
      </c>
      <c r="N6">
        <v>4602.8</v>
      </c>
      <c r="O6">
        <v>4484.62</v>
      </c>
      <c r="P6">
        <v>9266.84</v>
      </c>
      <c r="Q6">
        <v>6719.85</v>
      </c>
      <c r="R6">
        <v>14719.27</v>
      </c>
      <c r="S6">
        <v>11810.56</v>
      </c>
      <c r="T6">
        <v>0</v>
      </c>
      <c r="U6">
        <v>0</v>
      </c>
      <c r="W6" s="14" cm="1">
        <f t="array" ref="W6">INDEX(J6:U6, 1, MONTH($W$1))</f>
        <v>0</v>
      </c>
      <c r="X6" s="14" cm="1">
        <f t="array" ref="X6">SUMPRODUCT((J6:U6) *(($J$1:$U$1)&lt;=$X$1))</f>
        <v>58962.41</v>
      </c>
      <c r="Y6">
        <f t="shared" si="0"/>
        <v>0</v>
      </c>
      <c r="Z6">
        <f t="shared" si="0"/>
        <v>1</v>
      </c>
      <c r="AA6">
        <f t="shared" si="1"/>
        <v>0</v>
      </c>
      <c r="AB6" s="8">
        <f t="shared" si="2"/>
        <v>0</v>
      </c>
      <c r="AC6">
        <f t="shared" si="3"/>
        <v>0</v>
      </c>
      <c r="AD6">
        <f t="shared" si="4"/>
        <v>0</v>
      </c>
      <c r="AE6">
        <f t="shared" si="5"/>
        <v>0</v>
      </c>
      <c r="AF6">
        <f t="shared" si="6"/>
        <v>0</v>
      </c>
      <c r="AG6">
        <f t="shared" si="7"/>
        <v>0</v>
      </c>
      <c r="AI6">
        <f t="shared" si="8"/>
        <v>58962.41</v>
      </c>
    </row>
    <row r="7" spans="2:35" x14ac:dyDescent="0.25">
      <c r="B7">
        <v>10031</v>
      </c>
      <c r="C7" t="s">
        <v>732</v>
      </c>
      <c r="D7" s="1" t="s">
        <v>728</v>
      </c>
      <c r="E7" s="1">
        <v>0</v>
      </c>
      <c r="F7" s="1">
        <v>0</v>
      </c>
      <c r="G7" s="13">
        <v>0</v>
      </c>
      <c r="H7" s="1">
        <v>0</v>
      </c>
      <c r="J7">
        <v>15095.75</v>
      </c>
      <c r="K7">
        <v>529.82000000000005</v>
      </c>
      <c r="L7">
        <v>3614.91</v>
      </c>
      <c r="M7">
        <v>0</v>
      </c>
      <c r="N7">
        <v>5096.58</v>
      </c>
      <c r="O7">
        <v>5541.44</v>
      </c>
      <c r="P7">
        <v>695.57</v>
      </c>
      <c r="Q7">
        <v>3253.49</v>
      </c>
      <c r="R7">
        <v>6115.46</v>
      </c>
      <c r="S7">
        <v>0</v>
      </c>
      <c r="T7">
        <v>3190.7</v>
      </c>
      <c r="U7">
        <v>4991.5600000000004</v>
      </c>
      <c r="W7" s="14" cm="1">
        <f t="array" ref="W7">INDEX(J7:U7, 1, MONTH($W$1))</f>
        <v>4991.5600000000004</v>
      </c>
      <c r="X7" s="14" cm="1">
        <f t="array" ref="X7">SUMPRODUCT((J7:U7) *(($J$1:$U$1)&lt;=$X$1))</f>
        <v>48125.279999999992</v>
      </c>
      <c r="Y7">
        <f t="shared" si="0"/>
        <v>1</v>
      </c>
      <c r="Z7">
        <f t="shared" si="0"/>
        <v>1</v>
      </c>
      <c r="AA7">
        <f t="shared" si="1"/>
        <v>0</v>
      </c>
      <c r="AB7" s="8">
        <f t="shared" si="2"/>
        <v>1</v>
      </c>
      <c r="AC7">
        <f t="shared" si="3"/>
        <v>48125.279999999992</v>
      </c>
      <c r="AD7">
        <f t="shared" si="4"/>
        <v>0</v>
      </c>
      <c r="AE7">
        <f t="shared" si="5"/>
        <v>0</v>
      </c>
      <c r="AF7">
        <f t="shared" si="6"/>
        <v>0</v>
      </c>
      <c r="AG7">
        <f t="shared" si="7"/>
        <v>0</v>
      </c>
      <c r="AI7">
        <f t="shared" si="8"/>
        <v>48125.279999999992</v>
      </c>
    </row>
    <row r="8" spans="2:35" x14ac:dyDescent="0.25">
      <c r="B8">
        <v>10033</v>
      </c>
      <c r="C8" t="s">
        <v>530</v>
      </c>
      <c r="D8" s="1" t="s">
        <v>23</v>
      </c>
      <c r="E8" s="1" t="s">
        <v>21</v>
      </c>
      <c r="F8" s="1" t="s">
        <v>21</v>
      </c>
      <c r="G8" s="13">
        <v>0</v>
      </c>
      <c r="H8" s="1">
        <v>2020</v>
      </c>
      <c r="J8">
        <v>1707.45</v>
      </c>
      <c r="K8">
        <v>0</v>
      </c>
      <c r="L8">
        <v>0</v>
      </c>
      <c r="M8">
        <v>0</v>
      </c>
      <c r="N8">
        <v>19333.73</v>
      </c>
      <c r="O8">
        <v>447.61</v>
      </c>
      <c r="P8">
        <v>2454.9</v>
      </c>
      <c r="Q8">
        <v>3531.44</v>
      </c>
      <c r="R8">
        <v>579.72</v>
      </c>
      <c r="S8">
        <v>17.149999999999999</v>
      </c>
      <c r="T8">
        <v>803.11</v>
      </c>
      <c r="U8">
        <v>0</v>
      </c>
      <c r="W8" s="14" cm="1">
        <f t="array" ref="W8">INDEX(J8:U8, 1, MONTH($W$1))</f>
        <v>0</v>
      </c>
      <c r="X8" s="14" cm="1">
        <f t="array" ref="X8">SUMPRODUCT((J8:U8) *(($J$1:$U$1)&lt;=$X$1))</f>
        <v>28875.110000000004</v>
      </c>
      <c r="Y8">
        <f t="shared" si="0"/>
        <v>0</v>
      </c>
      <c r="Z8">
        <f t="shared" si="0"/>
        <v>1</v>
      </c>
      <c r="AA8">
        <f t="shared" si="1"/>
        <v>0</v>
      </c>
      <c r="AB8" s="8">
        <f t="shared" si="2"/>
        <v>1</v>
      </c>
      <c r="AC8">
        <f t="shared" si="3"/>
        <v>28875.110000000004</v>
      </c>
      <c r="AD8">
        <f t="shared" si="4"/>
        <v>0</v>
      </c>
      <c r="AE8">
        <f t="shared" si="5"/>
        <v>0</v>
      </c>
      <c r="AF8">
        <f t="shared" si="6"/>
        <v>0</v>
      </c>
      <c r="AG8">
        <f t="shared" si="7"/>
        <v>0</v>
      </c>
      <c r="AI8">
        <f t="shared" si="8"/>
        <v>28875.110000000004</v>
      </c>
    </row>
    <row r="9" spans="2:35" x14ac:dyDescent="0.25">
      <c r="B9">
        <v>10034</v>
      </c>
      <c r="C9" t="s">
        <v>733</v>
      </c>
      <c r="D9" s="1" t="s">
        <v>728</v>
      </c>
      <c r="E9" s="1">
        <v>0</v>
      </c>
      <c r="F9" s="1">
        <v>0</v>
      </c>
      <c r="G9" s="13">
        <v>0</v>
      </c>
      <c r="H9" s="1">
        <v>0</v>
      </c>
      <c r="J9">
        <v>0</v>
      </c>
      <c r="K9">
        <v>0</v>
      </c>
      <c r="L9">
        <v>0</v>
      </c>
      <c r="M9">
        <v>7613.94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 s="14" cm="1">
        <f t="array" ref="W9">INDEX(J9:U9, 1, MONTH($W$1))</f>
        <v>0</v>
      </c>
      <c r="X9" s="14" cm="1">
        <f t="array" ref="X9">SUMPRODUCT((J9:U9) *(($J$1:$U$1)&lt;=$X$1))</f>
        <v>7613.94</v>
      </c>
      <c r="Y9">
        <f t="shared" si="0"/>
        <v>0</v>
      </c>
      <c r="Z9">
        <f t="shared" si="0"/>
        <v>1</v>
      </c>
      <c r="AA9">
        <f t="shared" si="1"/>
        <v>0</v>
      </c>
      <c r="AB9" s="8">
        <f t="shared" si="2"/>
        <v>0</v>
      </c>
      <c r="AC9">
        <f t="shared" si="3"/>
        <v>0</v>
      </c>
      <c r="AD9">
        <f t="shared" si="4"/>
        <v>0</v>
      </c>
      <c r="AE9">
        <f t="shared" si="5"/>
        <v>0</v>
      </c>
      <c r="AF9">
        <f t="shared" si="6"/>
        <v>0</v>
      </c>
      <c r="AG9">
        <f t="shared" si="7"/>
        <v>0</v>
      </c>
      <c r="AI9">
        <f t="shared" si="8"/>
        <v>7613.94</v>
      </c>
    </row>
    <row r="10" spans="2:35" x14ac:dyDescent="0.25">
      <c r="B10">
        <v>10036</v>
      </c>
      <c r="C10" t="s">
        <v>734</v>
      </c>
      <c r="D10" s="1" t="s">
        <v>735</v>
      </c>
      <c r="E10" s="1">
        <v>0</v>
      </c>
      <c r="F10" s="1">
        <v>0</v>
      </c>
      <c r="G10" s="13">
        <v>0</v>
      </c>
      <c r="H10" s="1">
        <v>0</v>
      </c>
      <c r="J10">
        <v>3227.1</v>
      </c>
      <c r="K10">
        <v>6803.81</v>
      </c>
      <c r="L10">
        <v>2494.04</v>
      </c>
      <c r="M10">
        <v>54217.79</v>
      </c>
      <c r="N10">
        <v>13777.5</v>
      </c>
      <c r="O10">
        <v>500</v>
      </c>
      <c r="P10">
        <v>77131.48</v>
      </c>
      <c r="Q10">
        <v>677.4</v>
      </c>
      <c r="R10">
        <v>30042.880000000001</v>
      </c>
      <c r="S10">
        <v>5329.56</v>
      </c>
      <c r="T10">
        <v>28569.08</v>
      </c>
      <c r="U10">
        <v>677.4</v>
      </c>
      <c r="W10" s="14" cm="1">
        <f t="array" ref="W10">INDEX(J10:U10, 1, MONTH($W$1))</f>
        <v>677.4</v>
      </c>
      <c r="X10" s="14" cm="1">
        <f t="array" ref="X10">SUMPRODUCT((J10:U10) *(($J$1:$U$1)&lt;=$X$1))</f>
        <v>223448.04</v>
      </c>
      <c r="Y10">
        <f t="shared" si="0"/>
        <v>1</v>
      </c>
      <c r="Z10">
        <f t="shared" si="0"/>
        <v>1</v>
      </c>
      <c r="AA10">
        <f t="shared" si="1"/>
        <v>0</v>
      </c>
      <c r="AB10" s="8">
        <f t="shared" si="2"/>
        <v>1</v>
      </c>
      <c r="AC10">
        <f t="shared" si="3"/>
        <v>223448.04</v>
      </c>
      <c r="AD10">
        <f t="shared" si="4"/>
        <v>0</v>
      </c>
      <c r="AE10">
        <f t="shared" si="5"/>
        <v>0</v>
      </c>
      <c r="AF10">
        <f t="shared" si="6"/>
        <v>0</v>
      </c>
      <c r="AG10">
        <f t="shared" si="7"/>
        <v>0</v>
      </c>
      <c r="AI10">
        <f t="shared" si="8"/>
        <v>223448.04</v>
      </c>
    </row>
    <row r="11" spans="2:35" x14ac:dyDescent="0.25">
      <c r="B11">
        <v>10039</v>
      </c>
      <c r="C11" t="s">
        <v>736</v>
      </c>
      <c r="D11" s="1" t="s">
        <v>728</v>
      </c>
      <c r="E11" s="1">
        <v>0</v>
      </c>
      <c r="F11" s="1">
        <v>0</v>
      </c>
      <c r="G11" s="13">
        <v>0</v>
      </c>
      <c r="H11" s="1">
        <v>0</v>
      </c>
      <c r="J11">
        <v>23885.78</v>
      </c>
      <c r="K11">
        <v>-2858.64</v>
      </c>
      <c r="L11">
        <v>0</v>
      </c>
      <c r="M11">
        <v>0</v>
      </c>
      <c r="N11">
        <v>10814.44</v>
      </c>
      <c r="O11">
        <v>1358.07</v>
      </c>
      <c r="P11">
        <v>0</v>
      </c>
      <c r="Q11">
        <v>13521.27</v>
      </c>
      <c r="R11">
        <v>3976</v>
      </c>
      <c r="S11">
        <v>0</v>
      </c>
      <c r="T11">
        <v>13564.11</v>
      </c>
      <c r="U11">
        <v>0</v>
      </c>
      <c r="W11" s="14" cm="1">
        <f t="array" ref="W11">INDEX(J11:U11, 1, MONTH($W$1))</f>
        <v>0</v>
      </c>
      <c r="X11" s="14" cm="1">
        <f t="array" ref="X11">SUMPRODUCT((J11:U11) *(($J$1:$U$1)&lt;=$X$1))</f>
        <v>64261.03</v>
      </c>
      <c r="Y11">
        <f t="shared" si="0"/>
        <v>0</v>
      </c>
      <c r="Z11">
        <f t="shared" si="0"/>
        <v>1</v>
      </c>
      <c r="AA11">
        <f t="shared" si="1"/>
        <v>0</v>
      </c>
      <c r="AB11" s="8">
        <f t="shared" si="2"/>
        <v>1</v>
      </c>
      <c r="AC11">
        <f t="shared" si="3"/>
        <v>64261.03</v>
      </c>
      <c r="AD11">
        <f t="shared" si="4"/>
        <v>0</v>
      </c>
      <c r="AE11">
        <f t="shared" si="5"/>
        <v>0</v>
      </c>
      <c r="AF11">
        <f t="shared" si="6"/>
        <v>0</v>
      </c>
      <c r="AG11">
        <f t="shared" si="7"/>
        <v>0</v>
      </c>
      <c r="AI11">
        <f t="shared" si="8"/>
        <v>64261.03</v>
      </c>
    </row>
    <row r="12" spans="2:35" x14ac:dyDescent="0.25">
      <c r="B12">
        <v>10040</v>
      </c>
      <c r="C12" t="s">
        <v>737</v>
      </c>
      <c r="D12" s="1" t="s">
        <v>728</v>
      </c>
      <c r="E12" s="1">
        <v>0</v>
      </c>
      <c r="F12" s="1">
        <v>0</v>
      </c>
      <c r="G12" s="13">
        <v>0</v>
      </c>
      <c r="H12" s="1">
        <v>0</v>
      </c>
      <c r="J12">
        <v>5621.41</v>
      </c>
      <c r="K12">
        <v>0</v>
      </c>
      <c r="L12">
        <v>5142.2700000000004</v>
      </c>
      <c r="M12">
        <v>0</v>
      </c>
      <c r="N12">
        <v>5896.35</v>
      </c>
      <c r="O12">
        <v>0</v>
      </c>
      <c r="P12">
        <v>0</v>
      </c>
      <c r="Q12">
        <v>5823.8</v>
      </c>
      <c r="R12">
        <v>0</v>
      </c>
      <c r="S12">
        <v>3202.82</v>
      </c>
      <c r="T12">
        <v>0</v>
      </c>
      <c r="U12">
        <v>5214.71</v>
      </c>
      <c r="W12" s="14" cm="1">
        <f t="array" ref="W12">INDEX(J12:U12, 1, MONTH($W$1))</f>
        <v>5214.71</v>
      </c>
      <c r="X12" s="14" cm="1">
        <f t="array" ref="X12">SUMPRODUCT((J12:U12) *(($J$1:$U$1)&lt;=$X$1))</f>
        <v>30901.359999999997</v>
      </c>
      <c r="Y12">
        <f t="shared" si="0"/>
        <v>1</v>
      </c>
      <c r="Z12">
        <f t="shared" si="0"/>
        <v>1</v>
      </c>
      <c r="AA12">
        <f t="shared" si="1"/>
        <v>0</v>
      </c>
      <c r="AB12" s="8">
        <f t="shared" si="2"/>
        <v>1</v>
      </c>
      <c r="AC12">
        <f t="shared" si="3"/>
        <v>30901.359999999997</v>
      </c>
      <c r="AD12">
        <f t="shared" si="4"/>
        <v>0</v>
      </c>
      <c r="AE12">
        <f t="shared" si="5"/>
        <v>0</v>
      </c>
      <c r="AF12">
        <f t="shared" si="6"/>
        <v>0</v>
      </c>
      <c r="AG12">
        <f t="shared" si="7"/>
        <v>0</v>
      </c>
      <c r="AI12">
        <f t="shared" si="8"/>
        <v>30901.359999999997</v>
      </c>
    </row>
    <row r="13" spans="2:35" x14ac:dyDescent="0.25">
      <c r="B13">
        <v>10043</v>
      </c>
      <c r="C13" t="s">
        <v>738</v>
      </c>
      <c r="D13" s="1" t="s">
        <v>728</v>
      </c>
      <c r="E13" s="1">
        <v>0</v>
      </c>
      <c r="F13" s="1">
        <v>0</v>
      </c>
      <c r="G13" s="13">
        <v>0</v>
      </c>
      <c r="H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 s="14" cm="1">
        <f t="array" ref="W13">INDEX(J13:U13, 1, MONTH($W$1))</f>
        <v>0</v>
      </c>
      <c r="X13" s="14" cm="1">
        <f t="array" ref="X13">SUMPRODUCT((J13:U13) *(($J$1:$U$1)&lt;=$X$1))</f>
        <v>0</v>
      </c>
      <c r="Y13">
        <f t="shared" si="0"/>
        <v>0</v>
      </c>
      <c r="Z13">
        <f t="shared" si="0"/>
        <v>0</v>
      </c>
      <c r="AA13">
        <f t="shared" si="1"/>
        <v>0</v>
      </c>
      <c r="AB13" s="8">
        <f t="shared" si="2"/>
        <v>0</v>
      </c>
      <c r="AC13">
        <f t="shared" si="3"/>
        <v>0</v>
      </c>
      <c r="AD13">
        <f t="shared" si="4"/>
        <v>0</v>
      </c>
      <c r="AE13">
        <f t="shared" si="5"/>
        <v>0</v>
      </c>
      <c r="AF13">
        <f t="shared" si="6"/>
        <v>0</v>
      </c>
      <c r="AG13">
        <f t="shared" si="7"/>
        <v>0</v>
      </c>
      <c r="AI13">
        <f t="shared" si="8"/>
        <v>0</v>
      </c>
    </row>
    <row r="14" spans="2:35" x14ac:dyDescent="0.25">
      <c r="B14">
        <v>10044</v>
      </c>
      <c r="C14" t="s">
        <v>739</v>
      </c>
      <c r="D14" s="1" t="s">
        <v>728</v>
      </c>
      <c r="E14" s="1">
        <v>0</v>
      </c>
      <c r="F14" s="1">
        <v>0</v>
      </c>
      <c r="G14" s="13">
        <v>0</v>
      </c>
      <c r="H14" s="1">
        <v>0</v>
      </c>
      <c r="J14">
        <v>0</v>
      </c>
      <c r="K14">
        <v>0</v>
      </c>
      <c r="L14">
        <v>0</v>
      </c>
      <c r="M14">
        <v>6484.52</v>
      </c>
      <c r="N14">
        <v>0</v>
      </c>
      <c r="O14">
        <v>740.38</v>
      </c>
      <c r="P14">
        <v>73.11</v>
      </c>
      <c r="Q14">
        <v>0</v>
      </c>
      <c r="R14">
        <v>0</v>
      </c>
      <c r="S14">
        <v>0</v>
      </c>
      <c r="T14">
        <v>0</v>
      </c>
      <c r="U14">
        <v>0</v>
      </c>
      <c r="W14" s="14" cm="1">
        <f t="array" ref="W14">INDEX(J14:U14, 1, MONTH($W$1))</f>
        <v>0</v>
      </c>
      <c r="X14" s="14" cm="1">
        <f t="array" ref="X14">SUMPRODUCT((J14:U14) *(($J$1:$U$1)&lt;=$X$1))</f>
        <v>7298.01</v>
      </c>
      <c r="Y14">
        <f t="shared" si="0"/>
        <v>0</v>
      </c>
      <c r="Z14">
        <f t="shared" si="0"/>
        <v>1</v>
      </c>
      <c r="AA14">
        <f t="shared" si="1"/>
        <v>0</v>
      </c>
      <c r="AB14" s="8">
        <f t="shared" si="2"/>
        <v>0</v>
      </c>
      <c r="AC14">
        <f t="shared" si="3"/>
        <v>0</v>
      </c>
      <c r="AD14">
        <f t="shared" si="4"/>
        <v>0</v>
      </c>
      <c r="AE14">
        <f t="shared" si="5"/>
        <v>0</v>
      </c>
      <c r="AF14">
        <f t="shared" si="6"/>
        <v>0</v>
      </c>
      <c r="AG14">
        <f t="shared" si="7"/>
        <v>0</v>
      </c>
      <c r="AI14">
        <f t="shared" si="8"/>
        <v>7298.01</v>
      </c>
    </row>
    <row r="15" spans="2:35" x14ac:dyDescent="0.25">
      <c r="B15">
        <v>10046</v>
      </c>
      <c r="C15" t="s">
        <v>740</v>
      </c>
      <c r="D15" s="1" t="s">
        <v>728</v>
      </c>
      <c r="E15" s="1">
        <v>0</v>
      </c>
      <c r="F15" s="1">
        <v>0</v>
      </c>
      <c r="G15" s="13">
        <v>0</v>
      </c>
      <c r="H15" s="1">
        <v>0</v>
      </c>
      <c r="J15">
        <v>952.69</v>
      </c>
      <c r="K15">
        <v>0</v>
      </c>
      <c r="L15">
        <v>0</v>
      </c>
      <c r="M15">
        <v>0</v>
      </c>
      <c r="N15">
        <v>0</v>
      </c>
      <c r="O15">
        <v>18209.96</v>
      </c>
      <c r="P15">
        <v>1275.75</v>
      </c>
      <c r="Q15">
        <v>0</v>
      </c>
      <c r="R15">
        <v>0</v>
      </c>
      <c r="S15">
        <v>0</v>
      </c>
      <c r="T15">
        <v>0</v>
      </c>
      <c r="U15">
        <v>0</v>
      </c>
      <c r="W15" s="14" cm="1">
        <f t="array" ref="W15">INDEX(J15:U15, 1, MONTH($W$1))</f>
        <v>0</v>
      </c>
      <c r="X15" s="14" cm="1">
        <f t="array" ref="X15">SUMPRODUCT((J15:U15) *(($J$1:$U$1)&lt;=$X$1))</f>
        <v>20438.399999999998</v>
      </c>
      <c r="Y15">
        <f t="shared" si="0"/>
        <v>0</v>
      </c>
      <c r="Z15">
        <f t="shared" si="0"/>
        <v>1</v>
      </c>
      <c r="AA15">
        <f t="shared" si="1"/>
        <v>0</v>
      </c>
      <c r="AB15" s="8">
        <f t="shared" si="2"/>
        <v>1</v>
      </c>
      <c r="AC15">
        <f t="shared" si="3"/>
        <v>20438.399999999998</v>
      </c>
      <c r="AD15">
        <f t="shared" si="4"/>
        <v>0</v>
      </c>
      <c r="AE15">
        <f t="shared" si="5"/>
        <v>0</v>
      </c>
      <c r="AF15">
        <f t="shared" si="6"/>
        <v>0</v>
      </c>
      <c r="AG15">
        <f t="shared" si="7"/>
        <v>0</v>
      </c>
      <c r="AI15">
        <f t="shared" si="8"/>
        <v>20438.399999999998</v>
      </c>
    </row>
    <row r="16" spans="2:35" x14ac:dyDescent="0.25">
      <c r="B16">
        <v>10047</v>
      </c>
      <c r="C16" t="s">
        <v>741</v>
      </c>
      <c r="D16" s="1" t="s">
        <v>728</v>
      </c>
      <c r="E16" s="1">
        <v>0</v>
      </c>
      <c r="F16" s="1">
        <v>0</v>
      </c>
      <c r="G16" s="13">
        <v>0</v>
      </c>
      <c r="H16" s="1">
        <v>0</v>
      </c>
      <c r="J16">
        <v>515.09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 s="14" cm="1">
        <f t="array" ref="W16">INDEX(J16:U16, 1, MONTH($W$1))</f>
        <v>0</v>
      </c>
      <c r="X16" s="14" cm="1">
        <f t="array" ref="X16">SUMPRODUCT((J16:U16) *(($J$1:$U$1)&lt;=$X$1))</f>
        <v>515.09</v>
      </c>
      <c r="Y16">
        <f t="shared" si="0"/>
        <v>0</v>
      </c>
      <c r="Z16">
        <f t="shared" si="0"/>
        <v>1</v>
      </c>
      <c r="AA16">
        <f t="shared" si="1"/>
        <v>0</v>
      </c>
      <c r="AB16" s="8">
        <f t="shared" si="2"/>
        <v>1</v>
      </c>
      <c r="AC16">
        <f t="shared" si="3"/>
        <v>515.09</v>
      </c>
      <c r="AD16">
        <f t="shared" si="4"/>
        <v>0</v>
      </c>
      <c r="AE16">
        <f t="shared" si="5"/>
        <v>0</v>
      </c>
      <c r="AF16">
        <f t="shared" si="6"/>
        <v>0</v>
      </c>
      <c r="AG16">
        <f t="shared" si="7"/>
        <v>0</v>
      </c>
      <c r="AI16">
        <f t="shared" si="8"/>
        <v>515.09</v>
      </c>
    </row>
    <row r="17" spans="2:35" x14ac:dyDescent="0.25">
      <c r="B17">
        <v>10048</v>
      </c>
      <c r="C17" t="s">
        <v>742</v>
      </c>
      <c r="D17" s="1" t="s">
        <v>36</v>
      </c>
      <c r="E17" s="1" t="s">
        <v>545</v>
      </c>
      <c r="F17" s="1" t="s">
        <v>545</v>
      </c>
      <c r="G17" s="13">
        <v>0</v>
      </c>
      <c r="H17" s="1">
        <v>0</v>
      </c>
      <c r="J17">
        <v>0</v>
      </c>
      <c r="K17">
        <v>0</v>
      </c>
      <c r="L17">
        <v>0</v>
      </c>
      <c r="M17">
        <v>8828.2800000000007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 s="14" cm="1">
        <f t="array" ref="W17">INDEX(J17:U17, 1, MONTH($W$1))</f>
        <v>0</v>
      </c>
      <c r="X17" s="14" cm="1">
        <f t="array" ref="X17">SUMPRODUCT((J17:U17) *(($J$1:$U$1)&lt;=$X$1))</f>
        <v>8828.2800000000007</v>
      </c>
      <c r="Y17">
        <f t="shared" si="0"/>
        <v>0</v>
      </c>
      <c r="Z17">
        <f t="shared" si="0"/>
        <v>1</v>
      </c>
      <c r="AA17">
        <f t="shared" si="1"/>
        <v>0</v>
      </c>
      <c r="AB17" s="8">
        <f t="shared" si="2"/>
        <v>0</v>
      </c>
      <c r="AC17">
        <f t="shared" si="3"/>
        <v>0</v>
      </c>
      <c r="AD17">
        <f t="shared" si="4"/>
        <v>0</v>
      </c>
      <c r="AE17">
        <f t="shared" si="5"/>
        <v>0</v>
      </c>
      <c r="AF17">
        <f t="shared" si="6"/>
        <v>0</v>
      </c>
      <c r="AG17">
        <f t="shared" si="7"/>
        <v>0</v>
      </c>
      <c r="AI17">
        <f t="shared" si="8"/>
        <v>8828.2800000000007</v>
      </c>
    </row>
    <row r="18" spans="2:35" x14ac:dyDescent="0.25">
      <c r="B18">
        <v>10049</v>
      </c>
      <c r="C18" t="s">
        <v>743</v>
      </c>
      <c r="D18" s="1" t="s">
        <v>728</v>
      </c>
      <c r="E18" s="1">
        <v>0</v>
      </c>
      <c r="F18" s="1">
        <v>0</v>
      </c>
      <c r="G18" s="13">
        <v>0</v>
      </c>
      <c r="H18" s="1">
        <v>0</v>
      </c>
      <c r="J18">
        <v>0</v>
      </c>
      <c r="K18">
        <v>1116.17</v>
      </c>
      <c r="L18">
        <v>0</v>
      </c>
      <c r="M18">
        <v>0</v>
      </c>
      <c r="N18">
        <v>419.9</v>
      </c>
      <c r="O18">
        <v>925.31</v>
      </c>
      <c r="P18">
        <v>0</v>
      </c>
      <c r="Q18">
        <v>0</v>
      </c>
      <c r="R18">
        <v>365.64</v>
      </c>
      <c r="S18">
        <v>1920.01</v>
      </c>
      <c r="T18">
        <v>0</v>
      </c>
      <c r="U18">
        <v>0</v>
      </c>
      <c r="W18" s="14" cm="1">
        <f t="array" ref="W18">INDEX(J18:U18, 1, MONTH($W$1))</f>
        <v>0</v>
      </c>
      <c r="X18" s="14" cm="1">
        <f t="array" ref="X18">SUMPRODUCT((J18:U18) *(($J$1:$U$1)&lt;=$X$1))</f>
        <v>4747.03</v>
      </c>
      <c r="Y18">
        <f t="shared" si="0"/>
        <v>0</v>
      </c>
      <c r="Z18">
        <f t="shared" si="0"/>
        <v>1</v>
      </c>
      <c r="AA18">
        <f t="shared" si="1"/>
        <v>0</v>
      </c>
      <c r="AB18" s="8">
        <f t="shared" si="2"/>
        <v>0</v>
      </c>
      <c r="AC18">
        <f t="shared" si="3"/>
        <v>0</v>
      </c>
      <c r="AD18">
        <f t="shared" si="4"/>
        <v>0</v>
      </c>
      <c r="AE18">
        <f t="shared" si="5"/>
        <v>0</v>
      </c>
      <c r="AF18">
        <f t="shared" si="6"/>
        <v>0</v>
      </c>
      <c r="AG18">
        <f t="shared" si="7"/>
        <v>0</v>
      </c>
      <c r="AI18">
        <f t="shared" si="8"/>
        <v>4747.03</v>
      </c>
    </row>
    <row r="19" spans="2:35" x14ac:dyDescent="0.25">
      <c r="B19">
        <v>10050</v>
      </c>
      <c r="C19" t="s">
        <v>744</v>
      </c>
      <c r="D19" s="1" t="s">
        <v>728</v>
      </c>
      <c r="E19" s="1">
        <v>0</v>
      </c>
      <c r="F19" s="1">
        <v>0</v>
      </c>
      <c r="G19" s="13">
        <v>0</v>
      </c>
      <c r="H19" s="1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 s="14" cm="1">
        <f t="array" ref="W19">INDEX(J19:U19, 1, MONTH($W$1))</f>
        <v>0</v>
      </c>
      <c r="X19" s="14" cm="1">
        <f t="array" ref="X19">SUMPRODUCT((J19:U19) *(($J$1:$U$1)&lt;=$X$1))</f>
        <v>0</v>
      </c>
      <c r="Y19">
        <f t="shared" si="0"/>
        <v>0</v>
      </c>
      <c r="Z19">
        <f t="shared" si="0"/>
        <v>0</v>
      </c>
      <c r="AA19">
        <f t="shared" si="1"/>
        <v>0</v>
      </c>
      <c r="AB19" s="8">
        <f t="shared" si="2"/>
        <v>0</v>
      </c>
      <c r="AC19">
        <f t="shared" si="3"/>
        <v>0</v>
      </c>
      <c r="AD19">
        <f t="shared" si="4"/>
        <v>0</v>
      </c>
      <c r="AE19">
        <f t="shared" si="5"/>
        <v>0</v>
      </c>
      <c r="AF19">
        <f t="shared" si="6"/>
        <v>0</v>
      </c>
      <c r="AG19">
        <f t="shared" si="7"/>
        <v>0</v>
      </c>
      <c r="AI19">
        <f t="shared" si="8"/>
        <v>0</v>
      </c>
    </row>
    <row r="20" spans="2:35" x14ac:dyDescent="0.25">
      <c r="B20">
        <v>10051</v>
      </c>
      <c r="C20" t="s">
        <v>745</v>
      </c>
      <c r="D20" s="1" t="s">
        <v>728</v>
      </c>
      <c r="E20" s="1">
        <v>0</v>
      </c>
      <c r="F20" s="1">
        <v>0</v>
      </c>
      <c r="G20" s="13">
        <v>0</v>
      </c>
      <c r="H20" s="1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 s="14" cm="1">
        <f t="array" ref="W20">INDEX(J20:U20, 1, MONTH($W$1))</f>
        <v>0</v>
      </c>
      <c r="X20" s="14" cm="1">
        <f t="array" ref="X20">SUMPRODUCT((J20:U20) *(($J$1:$U$1)&lt;=$X$1))</f>
        <v>0</v>
      </c>
      <c r="Y20">
        <f t="shared" si="0"/>
        <v>0</v>
      </c>
      <c r="Z20">
        <f t="shared" si="0"/>
        <v>0</v>
      </c>
      <c r="AA20">
        <f t="shared" si="1"/>
        <v>0</v>
      </c>
      <c r="AB20" s="8">
        <f t="shared" si="2"/>
        <v>0</v>
      </c>
      <c r="AC20">
        <f t="shared" si="3"/>
        <v>0</v>
      </c>
      <c r="AD20">
        <f t="shared" si="4"/>
        <v>0</v>
      </c>
      <c r="AE20">
        <f t="shared" si="5"/>
        <v>0</v>
      </c>
      <c r="AF20">
        <f t="shared" si="6"/>
        <v>0</v>
      </c>
      <c r="AG20">
        <f t="shared" si="7"/>
        <v>0</v>
      </c>
      <c r="AI20">
        <f t="shared" si="8"/>
        <v>0</v>
      </c>
    </row>
    <row r="21" spans="2:35" x14ac:dyDescent="0.25">
      <c r="B21">
        <v>10052</v>
      </c>
      <c r="C21" t="s">
        <v>746</v>
      </c>
      <c r="D21" s="1" t="s">
        <v>728</v>
      </c>
      <c r="E21" s="1">
        <v>0</v>
      </c>
      <c r="F21" s="1">
        <v>0</v>
      </c>
      <c r="G21" s="13">
        <v>0</v>
      </c>
      <c r="H21" s="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-35</v>
      </c>
      <c r="W21" s="14" cm="1">
        <f t="array" ref="W21">INDEX(J21:U21, 1, MONTH($W$1))</f>
        <v>-35</v>
      </c>
      <c r="X21" s="14" cm="1">
        <f t="array" ref="X21">SUMPRODUCT((J21:U21) *(($J$1:$U$1)&lt;=$X$1))</f>
        <v>-35</v>
      </c>
      <c r="Y21">
        <f t="shared" si="0"/>
        <v>0</v>
      </c>
      <c r="Z21">
        <f t="shared" si="0"/>
        <v>0</v>
      </c>
      <c r="AA21">
        <f t="shared" si="1"/>
        <v>0</v>
      </c>
      <c r="AB21" s="8">
        <f t="shared" si="2"/>
        <v>0</v>
      </c>
      <c r="AC21">
        <f t="shared" si="3"/>
        <v>0</v>
      </c>
      <c r="AD21">
        <f t="shared" si="4"/>
        <v>0</v>
      </c>
      <c r="AE21">
        <f t="shared" si="5"/>
        <v>0</v>
      </c>
      <c r="AF21">
        <f t="shared" si="6"/>
        <v>0</v>
      </c>
      <c r="AG21">
        <f t="shared" si="7"/>
        <v>0</v>
      </c>
      <c r="AI21">
        <f t="shared" si="8"/>
        <v>-35</v>
      </c>
    </row>
    <row r="22" spans="2:35" x14ac:dyDescent="0.25">
      <c r="B22">
        <v>10053</v>
      </c>
      <c r="C22" t="s">
        <v>747</v>
      </c>
      <c r="D22" s="1" t="s">
        <v>728</v>
      </c>
      <c r="E22" s="1">
        <v>0</v>
      </c>
      <c r="F22" s="1">
        <v>0</v>
      </c>
      <c r="G22" s="13">
        <v>0</v>
      </c>
      <c r="H22" s="1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 s="14" cm="1">
        <f t="array" ref="W22">INDEX(J22:U22, 1, MONTH($W$1))</f>
        <v>0</v>
      </c>
      <c r="X22" s="14" cm="1">
        <f t="array" ref="X22">SUMPRODUCT((J22:U22) *(($J$1:$U$1)&lt;=$X$1))</f>
        <v>0</v>
      </c>
      <c r="Y22">
        <f t="shared" si="0"/>
        <v>0</v>
      </c>
      <c r="Z22">
        <f t="shared" si="0"/>
        <v>0</v>
      </c>
      <c r="AA22">
        <f t="shared" si="1"/>
        <v>0</v>
      </c>
      <c r="AB22" s="8">
        <f t="shared" si="2"/>
        <v>0</v>
      </c>
      <c r="AC22">
        <f t="shared" si="3"/>
        <v>0</v>
      </c>
      <c r="AD22">
        <f t="shared" si="4"/>
        <v>0</v>
      </c>
      <c r="AE22">
        <f t="shared" si="5"/>
        <v>0</v>
      </c>
      <c r="AF22">
        <f t="shared" si="6"/>
        <v>0</v>
      </c>
      <c r="AG22">
        <f t="shared" si="7"/>
        <v>0</v>
      </c>
      <c r="AI22">
        <f t="shared" si="8"/>
        <v>0</v>
      </c>
    </row>
    <row r="23" spans="2:35" x14ac:dyDescent="0.25">
      <c r="B23">
        <v>20001</v>
      </c>
      <c r="C23" t="s">
        <v>281</v>
      </c>
      <c r="D23" s="1" t="s">
        <v>23</v>
      </c>
      <c r="E23" s="1" t="s">
        <v>535</v>
      </c>
      <c r="F23" s="1" t="s">
        <v>106</v>
      </c>
      <c r="G23" s="13">
        <v>0</v>
      </c>
      <c r="H23" s="1">
        <v>0</v>
      </c>
      <c r="J23">
        <v>0</v>
      </c>
      <c r="K23">
        <v>0</v>
      </c>
      <c r="L23">
        <v>0</v>
      </c>
      <c r="M23">
        <v>0</v>
      </c>
      <c r="N23">
        <v>299.02999999999997</v>
      </c>
      <c r="O23">
        <v>0</v>
      </c>
      <c r="P23">
        <v>0</v>
      </c>
      <c r="Q23">
        <v>350.15</v>
      </c>
      <c r="R23">
        <v>0</v>
      </c>
      <c r="S23">
        <v>0</v>
      </c>
      <c r="T23">
        <v>460.9</v>
      </c>
      <c r="U23">
        <v>98.73</v>
      </c>
      <c r="W23" s="14" cm="1">
        <f t="array" ref="W23">INDEX(J23:U23, 1, MONTH($W$1))</f>
        <v>98.73</v>
      </c>
      <c r="X23" s="14" cm="1">
        <f t="array" ref="X23">SUMPRODUCT((J23:U23) *(($J$1:$U$1)&lt;=$X$1))</f>
        <v>1208.81</v>
      </c>
      <c r="Y23">
        <f t="shared" si="0"/>
        <v>1</v>
      </c>
      <c r="Z23">
        <f t="shared" si="0"/>
        <v>1</v>
      </c>
      <c r="AA23">
        <f t="shared" si="1"/>
        <v>0</v>
      </c>
      <c r="AB23" s="8">
        <f t="shared" si="2"/>
        <v>0</v>
      </c>
      <c r="AC23">
        <f t="shared" si="3"/>
        <v>0</v>
      </c>
      <c r="AD23">
        <f t="shared" si="4"/>
        <v>0</v>
      </c>
      <c r="AE23">
        <f t="shared" si="5"/>
        <v>0</v>
      </c>
      <c r="AF23">
        <f t="shared" si="6"/>
        <v>0</v>
      </c>
      <c r="AG23">
        <f t="shared" si="7"/>
        <v>0</v>
      </c>
      <c r="AI23">
        <f t="shared" si="8"/>
        <v>1208.81</v>
      </c>
    </row>
    <row r="24" spans="2:35" x14ac:dyDescent="0.25">
      <c r="B24">
        <v>20004</v>
      </c>
      <c r="C24" t="s">
        <v>282</v>
      </c>
      <c r="D24" s="1" t="s">
        <v>23</v>
      </c>
      <c r="E24" s="1" t="s">
        <v>535</v>
      </c>
      <c r="F24" s="1" t="s">
        <v>106</v>
      </c>
      <c r="G24" s="13">
        <v>0</v>
      </c>
      <c r="H24" s="1">
        <v>0</v>
      </c>
      <c r="J24">
        <v>593</v>
      </c>
      <c r="K24">
        <v>-308.22000000000003</v>
      </c>
      <c r="L24">
        <v>85.75</v>
      </c>
      <c r="M24">
        <v>602</v>
      </c>
      <c r="N24">
        <v>1481.93</v>
      </c>
      <c r="O24">
        <v>173.82</v>
      </c>
      <c r="P24">
        <v>0</v>
      </c>
      <c r="Q24">
        <v>0</v>
      </c>
      <c r="R24">
        <v>691.22</v>
      </c>
      <c r="S24">
        <v>0</v>
      </c>
      <c r="T24">
        <v>617.34</v>
      </c>
      <c r="U24">
        <v>715.99</v>
      </c>
      <c r="W24" s="14" cm="1">
        <f t="array" ref="W24">INDEX(J24:U24, 1, MONTH($W$1))</f>
        <v>715.99</v>
      </c>
      <c r="X24" s="14" cm="1">
        <f t="array" ref="X24">SUMPRODUCT((J24:U24) *(($J$1:$U$1)&lt;=$X$1))</f>
        <v>4652.83</v>
      </c>
      <c r="Y24">
        <f t="shared" si="0"/>
        <v>1</v>
      </c>
      <c r="Z24">
        <f t="shared" si="0"/>
        <v>1</v>
      </c>
      <c r="AA24">
        <f t="shared" si="1"/>
        <v>0</v>
      </c>
      <c r="AB24" s="8">
        <f t="shared" si="2"/>
        <v>1</v>
      </c>
      <c r="AC24">
        <f t="shared" si="3"/>
        <v>4652.83</v>
      </c>
      <c r="AD24">
        <f t="shared" si="4"/>
        <v>0</v>
      </c>
      <c r="AE24">
        <f t="shared" si="5"/>
        <v>0</v>
      </c>
      <c r="AF24">
        <f t="shared" si="6"/>
        <v>0</v>
      </c>
      <c r="AG24">
        <f t="shared" si="7"/>
        <v>0</v>
      </c>
      <c r="AI24">
        <f t="shared" si="8"/>
        <v>4652.83</v>
      </c>
    </row>
    <row r="25" spans="2:35" x14ac:dyDescent="0.25">
      <c r="B25">
        <v>20005</v>
      </c>
      <c r="C25" t="s">
        <v>160</v>
      </c>
      <c r="D25" s="1" t="s">
        <v>23</v>
      </c>
      <c r="E25" s="1" t="s">
        <v>535</v>
      </c>
      <c r="F25" s="1" t="s">
        <v>106</v>
      </c>
      <c r="G25" s="13">
        <v>0</v>
      </c>
      <c r="H25" s="1">
        <v>0</v>
      </c>
      <c r="J25">
        <v>1291.75</v>
      </c>
      <c r="K25">
        <v>485.4</v>
      </c>
      <c r="L25">
        <v>2637.59</v>
      </c>
      <c r="M25">
        <v>843.17</v>
      </c>
      <c r="N25">
        <v>694.49</v>
      </c>
      <c r="O25">
        <v>975.89</v>
      </c>
      <c r="P25">
        <v>1313.33</v>
      </c>
      <c r="Q25">
        <v>0</v>
      </c>
      <c r="R25">
        <v>2043.75</v>
      </c>
      <c r="S25">
        <v>1440.85</v>
      </c>
      <c r="T25">
        <v>0</v>
      </c>
      <c r="U25">
        <v>3018.94</v>
      </c>
      <c r="W25" s="14" cm="1">
        <f t="array" ref="W25">INDEX(J25:U25, 1, MONTH($W$1))</f>
        <v>3018.94</v>
      </c>
      <c r="X25" s="14" cm="1">
        <f t="array" ref="X25">SUMPRODUCT((J25:U25) *(($J$1:$U$1)&lt;=$X$1))</f>
        <v>14745.16</v>
      </c>
      <c r="Y25">
        <f t="shared" si="0"/>
        <v>1</v>
      </c>
      <c r="Z25">
        <f t="shared" si="0"/>
        <v>1</v>
      </c>
      <c r="AA25">
        <f t="shared" si="1"/>
        <v>0</v>
      </c>
      <c r="AB25" s="8">
        <f t="shared" si="2"/>
        <v>1</v>
      </c>
      <c r="AC25">
        <f t="shared" si="3"/>
        <v>14745.16</v>
      </c>
      <c r="AD25">
        <f t="shared" si="4"/>
        <v>0</v>
      </c>
      <c r="AE25">
        <f t="shared" si="5"/>
        <v>0</v>
      </c>
      <c r="AF25">
        <f t="shared" si="6"/>
        <v>0</v>
      </c>
      <c r="AG25">
        <f t="shared" si="7"/>
        <v>0</v>
      </c>
      <c r="AI25">
        <f t="shared" si="8"/>
        <v>14745.16</v>
      </c>
    </row>
    <row r="26" spans="2:35" x14ac:dyDescent="0.25">
      <c r="B26">
        <v>20007</v>
      </c>
      <c r="C26" t="s">
        <v>96</v>
      </c>
      <c r="D26" s="1" t="s">
        <v>23</v>
      </c>
      <c r="E26" s="1" t="s">
        <v>535</v>
      </c>
      <c r="F26" s="1" t="s">
        <v>106</v>
      </c>
      <c r="G26" s="13">
        <v>0</v>
      </c>
      <c r="H26" s="1">
        <v>0</v>
      </c>
      <c r="J26">
        <v>760.81</v>
      </c>
      <c r="K26">
        <v>405.26</v>
      </c>
      <c r="L26">
        <v>0</v>
      </c>
      <c r="M26">
        <v>384.8</v>
      </c>
      <c r="N26">
        <v>1423.99</v>
      </c>
      <c r="O26">
        <v>0</v>
      </c>
      <c r="P26">
        <v>0</v>
      </c>
      <c r="Q26">
        <v>406.39</v>
      </c>
      <c r="R26">
        <v>0</v>
      </c>
      <c r="S26">
        <v>396.29</v>
      </c>
      <c r="T26">
        <v>0</v>
      </c>
      <c r="U26">
        <v>573.27</v>
      </c>
      <c r="W26" s="14" cm="1">
        <f t="array" ref="W26">INDEX(J26:U26, 1, MONTH($W$1))</f>
        <v>573.27</v>
      </c>
      <c r="X26" s="14" cm="1">
        <f t="array" ref="X26">SUMPRODUCT((J26:U26) *(($J$1:$U$1)&lt;=$X$1))</f>
        <v>4350.8099999999995</v>
      </c>
      <c r="Y26">
        <f t="shared" si="0"/>
        <v>1</v>
      </c>
      <c r="Z26">
        <f t="shared" si="0"/>
        <v>1</v>
      </c>
      <c r="AA26">
        <f t="shared" si="1"/>
        <v>0</v>
      </c>
      <c r="AB26" s="8">
        <f t="shared" si="2"/>
        <v>1</v>
      </c>
      <c r="AC26">
        <f t="shared" si="3"/>
        <v>4350.8099999999995</v>
      </c>
      <c r="AD26">
        <f t="shared" si="4"/>
        <v>0</v>
      </c>
      <c r="AE26">
        <f t="shared" si="5"/>
        <v>0</v>
      </c>
      <c r="AF26">
        <f t="shared" si="6"/>
        <v>0</v>
      </c>
      <c r="AG26">
        <f t="shared" si="7"/>
        <v>0</v>
      </c>
      <c r="AI26">
        <f t="shared" si="8"/>
        <v>4350.8099999999995</v>
      </c>
    </row>
    <row r="27" spans="2:35" x14ac:dyDescent="0.25">
      <c r="B27">
        <v>20009</v>
      </c>
      <c r="C27" t="s">
        <v>167</v>
      </c>
      <c r="D27" s="1" t="s">
        <v>23</v>
      </c>
      <c r="E27" s="1" t="s">
        <v>748</v>
      </c>
      <c r="F27" s="1" t="s">
        <v>21</v>
      </c>
      <c r="G27" s="13">
        <v>0</v>
      </c>
      <c r="H27" s="1">
        <v>0</v>
      </c>
      <c r="J27">
        <v>2189.6</v>
      </c>
      <c r="K27">
        <v>795.1</v>
      </c>
      <c r="L27">
        <v>2005.16</v>
      </c>
      <c r="M27">
        <v>1901.21</v>
      </c>
      <c r="N27">
        <v>1566.38</v>
      </c>
      <c r="O27">
        <v>1872.43</v>
      </c>
      <c r="P27">
        <v>652.35</v>
      </c>
      <c r="Q27">
        <v>1015.25</v>
      </c>
      <c r="R27">
        <v>648.86</v>
      </c>
      <c r="S27">
        <v>1668.39</v>
      </c>
      <c r="T27">
        <v>1721.13</v>
      </c>
      <c r="U27">
        <v>314.11</v>
      </c>
      <c r="W27" s="14" cm="1">
        <f t="array" ref="W27">INDEX(J27:U27, 1, MONTH($W$1))</f>
        <v>314.11</v>
      </c>
      <c r="X27" s="14" cm="1">
        <f t="array" ref="X27">SUMPRODUCT((J27:U27) *(($J$1:$U$1)&lt;=$X$1))</f>
        <v>16349.970000000001</v>
      </c>
      <c r="Y27">
        <f t="shared" si="0"/>
        <v>1</v>
      </c>
      <c r="Z27">
        <f t="shared" si="0"/>
        <v>1</v>
      </c>
      <c r="AA27">
        <f t="shared" si="1"/>
        <v>0</v>
      </c>
      <c r="AB27" s="8">
        <f t="shared" si="2"/>
        <v>1</v>
      </c>
      <c r="AC27">
        <f t="shared" si="3"/>
        <v>16349.970000000001</v>
      </c>
      <c r="AD27">
        <f t="shared" si="4"/>
        <v>0</v>
      </c>
      <c r="AE27">
        <f t="shared" si="5"/>
        <v>0</v>
      </c>
      <c r="AF27">
        <f t="shared" si="6"/>
        <v>0</v>
      </c>
      <c r="AG27">
        <f t="shared" si="7"/>
        <v>0</v>
      </c>
      <c r="AI27">
        <f t="shared" si="8"/>
        <v>16349.970000000001</v>
      </c>
    </row>
    <row r="28" spans="2:35" x14ac:dyDescent="0.25">
      <c r="B28">
        <v>20018</v>
      </c>
      <c r="C28" t="s">
        <v>63</v>
      </c>
      <c r="D28" s="1" t="s">
        <v>23</v>
      </c>
      <c r="E28" s="1" t="s">
        <v>535</v>
      </c>
      <c r="F28" s="1" t="s">
        <v>106</v>
      </c>
      <c r="G28" s="13">
        <v>0</v>
      </c>
      <c r="H28" s="1">
        <v>0</v>
      </c>
      <c r="J28">
        <v>3299.7</v>
      </c>
      <c r="K28">
        <v>1188.73</v>
      </c>
      <c r="L28">
        <v>2872.2200000000003</v>
      </c>
      <c r="M28">
        <v>3231.99</v>
      </c>
      <c r="N28">
        <v>4205.3100000000004</v>
      </c>
      <c r="O28">
        <v>1303.56</v>
      </c>
      <c r="P28">
        <v>2825.91</v>
      </c>
      <c r="Q28">
        <v>1796.9</v>
      </c>
      <c r="R28">
        <v>3069.04</v>
      </c>
      <c r="S28">
        <v>4463.42</v>
      </c>
      <c r="T28">
        <v>4174.2299999999996</v>
      </c>
      <c r="U28">
        <v>5250.88</v>
      </c>
      <c r="W28" s="14" cm="1">
        <f t="array" ref="W28">INDEX(J28:U28, 1, MONTH($W$1))</f>
        <v>5250.88</v>
      </c>
      <c r="X28" s="14" cm="1">
        <f t="array" ref="X28">SUMPRODUCT((J28:U28) *(($J$1:$U$1)&lt;=$X$1))</f>
        <v>37681.89</v>
      </c>
      <c r="Y28">
        <f t="shared" si="0"/>
        <v>1</v>
      </c>
      <c r="Z28">
        <f t="shared" si="0"/>
        <v>1</v>
      </c>
      <c r="AA28">
        <f t="shared" si="1"/>
        <v>0</v>
      </c>
      <c r="AB28" s="8">
        <f t="shared" si="2"/>
        <v>1</v>
      </c>
      <c r="AC28">
        <f t="shared" si="3"/>
        <v>37681.89</v>
      </c>
      <c r="AD28">
        <f t="shared" si="4"/>
        <v>0</v>
      </c>
      <c r="AE28">
        <f t="shared" si="5"/>
        <v>0</v>
      </c>
      <c r="AF28">
        <f t="shared" si="6"/>
        <v>0</v>
      </c>
      <c r="AG28">
        <f t="shared" si="7"/>
        <v>0</v>
      </c>
      <c r="AI28">
        <f t="shared" si="8"/>
        <v>37681.89</v>
      </c>
    </row>
    <row r="29" spans="2:35" x14ac:dyDescent="0.25">
      <c r="B29">
        <v>20020</v>
      </c>
      <c r="C29" t="s">
        <v>532</v>
      </c>
      <c r="D29" s="1" t="s">
        <v>23</v>
      </c>
      <c r="E29" s="1" t="s">
        <v>535</v>
      </c>
      <c r="F29" s="1" t="s">
        <v>106</v>
      </c>
      <c r="G29" s="13">
        <v>0</v>
      </c>
      <c r="H29" s="1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 s="14" cm="1">
        <f t="array" ref="W29">INDEX(J29:U29, 1, MONTH($W$1))</f>
        <v>0</v>
      </c>
      <c r="X29" s="14" cm="1">
        <f t="array" ref="X29">SUMPRODUCT((J29:U29) *(($J$1:$U$1)&lt;=$X$1))</f>
        <v>0</v>
      </c>
      <c r="Y29">
        <f t="shared" si="0"/>
        <v>0</v>
      </c>
      <c r="Z29">
        <f t="shared" si="0"/>
        <v>0</v>
      </c>
      <c r="AA29">
        <f t="shared" si="1"/>
        <v>0</v>
      </c>
      <c r="AB29" s="8">
        <f t="shared" si="2"/>
        <v>0</v>
      </c>
      <c r="AC29">
        <f t="shared" si="3"/>
        <v>0</v>
      </c>
      <c r="AD29">
        <f t="shared" si="4"/>
        <v>0</v>
      </c>
      <c r="AE29">
        <f t="shared" si="5"/>
        <v>0</v>
      </c>
      <c r="AF29">
        <f t="shared" si="6"/>
        <v>0</v>
      </c>
      <c r="AG29">
        <f t="shared" si="7"/>
        <v>0</v>
      </c>
      <c r="AI29">
        <f t="shared" si="8"/>
        <v>0</v>
      </c>
    </row>
    <row r="30" spans="2:35" x14ac:dyDescent="0.25">
      <c r="B30">
        <v>20022</v>
      </c>
      <c r="C30" t="s">
        <v>176</v>
      </c>
      <c r="D30" s="1" t="s">
        <v>23</v>
      </c>
      <c r="E30" s="1" t="s">
        <v>535</v>
      </c>
      <c r="F30" s="1" t="s">
        <v>106</v>
      </c>
      <c r="G30" s="13">
        <v>0</v>
      </c>
      <c r="H30" s="1">
        <v>0</v>
      </c>
      <c r="J30">
        <v>4495.45</v>
      </c>
      <c r="K30">
        <v>1268.57</v>
      </c>
      <c r="L30">
        <v>2418.04</v>
      </c>
      <c r="M30">
        <v>6779.68</v>
      </c>
      <c r="N30">
        <v>1218.3800000000001</v>
      </c>
      <c r="O30">
        <v>1204.24</v>
      </c>
      <c r="P30">
        <v>3746.22</v>
      </c>
      <c r="Q30">
        <v>2589.38</v>
      </c>
      <c r="R30">
        <v>1371.4</v>
      </c>
      <c r="S30">
        <v>3780</v>
      </c>
      <c r="T30">
        <v>1146.1600000000001</v>
      </c>
      <c r="U30">
        <v>0</v>
      </c>
      <c r="W30" s="14" cm="1">
        <f t="array" ref="W30">INDEX(J30:U30, 1, MONTH($W$1))</f>
        <v>0</v>
      </c>
      <c r="X30" s="14" cm="1">
        <f t="array" ref="X30">SUMPRODUCT((J30:U30) *(($J$1:$U$1)&lt;=$X$1))</f>
        <v>30017.520000000004</v>
      </c>
      <c r="Y30">
        <f t="shared" si="0"/>
        <v>0</v>
      </c>
      <c r="Z30">
        <f t="shared" si="0"/>
        <v>1</v>
      </c>
      <c r="AA30">
        <f t="shared" si="1"/>
        <v>0</v>
      </c>
      <c r="AB30" s="8">
        <f t="shared" si="2"/>
        <v>1</v>
      </c>
      <c r="AC30">
        <f t="shared" si="3"/>
        <v>30017.520000000004</v>
      </c>
      <c r="AD30">
        <f t="shared" si="4"/>
        <v>0</v>
      </c>
      <c r="AE30">
        <f t="shared" si="5"/>
        <v>0</v>
      </c>
      <c r="AF30">
        <f t="shared" si="6"/>
        <v>0</v>
      </c>
      <c r="AG30">
        <f t="shared" si="7"/>
        <v>0</v>
      </c>
      <c r="AI30">
        <f t="shared" si="8"/>
        <v>30017.520000000004</v>
      </c>
    </row>
    <row r="31" spans="2:35" x14ac:dyDescent="0.25">
      <c r="B31">
        <v>20024</v>
      </c>
      <c r="C31" t="s">
        <v>164</v>
      </c>
      <c r="D31" s="1" t="s">
        <v>23</v>
      </c>
      <c r="E31" s="1" t="s">
        <v>535</v>
      </c>
      <c r="F31" s="1" t="s">
        <v>106</v>
      </c>
      <c r="G31" s="13">
        <v>0</v>
      </c>
      <c r="H31" s="1">
        <v>0</v>
      </c>
      <c r="J31">
        <v>2081.65</v>
      </c>
      <c r="K31">
        <v>1137.52</v>
      </c>
      <c r="L31">
        <v>1822.84</v>
      </c>
      <c r="M31">
        <v>3513.56</v>
      </c>
      <c r="N31">
        <v>1741.88</v>
      </c>
      <c r="O31">
        <v>1524.51</v>
      </c>
      <c r="P31">
        <v>1570</v>
      </c>
      <c r="Q31">
        <v>2229.56</v>
      </c>
      <c r="R31">
        <v>1540.5</v>
      </c>
      <c r="S31">
        <v>3538.36</v>
      </c>
      <c r="T31">
        <v>1044.45</v>
      </c>
      <c r="U31">
        <v>1548.11</v>
      </c>
      <c r="W31" s="14" cm="1">
        <f t="array" ref="W31">INDEX(J31:U31, 1, MONTH($W$1))</f>
        <v>1548.11</v>
      </c>
      <c r="X31" s="14" cm="1">
        <f t="array" ref="X31">SUMPRODUCT((J31:U31) *(($J$1:$U$1)&lt;=$X$1))</f>
        <v>23292.940000000002</v>
      </c>
      <c r="Y31">
        <f t="shared" si="0"/>
        <v>1</v>
      </c>
      <c r="Z31">
        <f t="shared" si="0"/>
        <v>1</v>
      </c>
      <c r="AA31">
        <f t="shared" si="1"/>
        <v>0</v>
      </c>
      <c r="AB31" s="8">
        <f t="shared" si="2"/>
        <v>1</v>
      </c>
      <c r="AC31">
        <f t="shared" si="3"/>
        <v>23292.940000000002</v>
      </c>
      <c r="AD31">
        <f t="shared" si="4"/>
        <v>0</v>
      </c>
      <c r="AE31">
        <f t="shared" si="5"/>
        <v>0</v>
      </c>
      <c r="AF31">
        <f t="shared" si="6"/>
        <v>0</v>
      </c>
      <c r="AG31">
        <f t="shared" si="7"/>
        <v>0</v>
      </c>
      <c r="AI31">
        <f t="shared" si="8"/>
        <v>23292.940000000002</v>
      </c>
    </row>
    <row r="32" spans="2:35" x14ac:dyDescent="0.25">
      <c r="B32">
        <v>20025</v>
      </c>
      <c r="C32" t="s">
        <v>534</v>
      </c>
      <c r="D32" s="1" t="s">
        <v>23</v>
      </c>
      <c r="E32" s="1" t="s">
        <v>748</v>
      </c>
      <c r="F32" s="1" t="s">
        <v>21</v>
      </c>
      <c r="G32" s="13">
        <v>44562</v>
      </c>
      <c r="H32" s="1">
        <v>2022</v>
      </c>
      <c r="J32">
        <v>818.62</v>
      </c>
      <c r="K32">
        <v>0</v>
      </c>
      <c r="L32">
        <v>1801.88</v>
      </c>
      <c r="M32">
        <v>0</v>
      </c>
      <c r="N32">
        <v>0</v>
      </c>
      <c r="O32">
        <v>0</v>
      </c>
      <c r="P32">
        <v>1680.32</v>
      </c>
      <c r="Q32">
        <v>403.41</v>
      </c>
      <c r="R32">
        <v>549.97</v>
      </c>
      <c r="S32">
        <v>0</v>
      </c>
      <c r="T32">
        <v>479.65</v>
      </c>
      <c r="U32">
        <v>0</v>
      </c>
      <c r="W32" s="14" cm="1">
        <f t="array" ref="W32">INDEX(J32:U32, 1, MONTH($W$1))</f>
        <v>0</v>
      </c>
      <c r="X32" s="14" cm="1">
        <f t="array" ref="X32">SUMPRODUCT((J32:U32) *(($J$1:$U$1)&lt;=$X$1))</f>
        <v>5733.8499999999995</v>
      </c>
      <c r="Y32">
        <f t="shared" si="0"/>
        <v>0</v>
      </c>
      <c r="Z32">
        <f t="shared" si="0"/>
        <v>1</v>
      </c>
      <c r="AA32">
        <f t="shared" si="1"/>
        <v>0</v>
      </c>
      <c r="AB32" s="8">
        <f t="shared" si="2"/>
        <v>1</v>
      </c>
      <c r="AC32">
        <f t="shared" si="3"/>
        <v>5733.8499999999995</v>
      </c>
      <c r="AD32">
        <f t="shared" si="4"/>
        <v>0</v>
      </c>
      <c r="AE32">
        <f t="shared" si="5"/>
        <v>0</v>
      </c>
      <c r="AF32">
        <f t="shared" si="6"/>
        <v>0</v>
      </c>
      <c r="AG32">
        <f t="shared" si="7"/>
        <v>0</v>
      </c>
      <c r="AI32">
        <f t="shared" si="8"/>
        <v>5733.8499999999995</v>
      </c>
    </row>
    <row r="33" spans="2:35" x14ac:dyDescent="0.25">
      <c r="B33">
        <v>20030</v>
      </c>
      <c r="C33" t="s">
        <v>749</v>
      </c>
      <c r="D33" s="1" t="s">
        <v>23</v>
      </c>
      <c r="E33" s="1" t="s">
        <v>535</v>
      </c>
      <c r="F33" s="1" t="s">
        <v>106</v>
      </c>
      <c r="G33" s="13">
        <v>0</v>
      </c>
      <c r="H33" s="1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 s="14" cm="1">
        <f t="array" ref="W33">INDEX(J33:U33, 1, MONTH($W$1))</f>
        <v>0</v>
      </c>
      <c r="X33" s="14" cm="1">
        <f t="array" ref="X33">SUMPRODUCT((J33:U33) *(($J$1:$U$1)&lt;=$X$1))</f>
        <v>0</v>
      </c>
      <c r="Y33">
        <f t="shared" si="0"/>
        <v>0</v>
      </c>
      <c r="Z33">
        <f t="shared" si="0"/>
        <v>0</v>
      </c>
      <c r="AA33">
        <f t="shared" si="1"/>
        <v>0</v>
      </c>
      <c r="AB33" s="8">
        <f t="shared" si="2"/>
        <v>0</v>
      </c>
      <c r="AC33">
        <f t="shared" si="3"/>
        <v>0</v>
      </c>
      <c r="AD33">
        <f t="shared" si="4"/>
        <v>0</v>
      </c>
      <c r="AE33">
        <f t="shared" si="5"/>
        <v>0</v>
      </c>
      <c r="AF33">
        <f t="shared" si="6"/>
        <v>0</v>
      </c>
      <c r="AG33">
        <f t="shared" si="7"/>
        <v>0</v>
      </c>
      <c r="AI33">
        <f t="shared" si="8"/>
        <v>0</v>
      </c>
    </row>
    <row r="34" spans="2:35" x14ac:dyDescent="0.25">
      <c r="B34">
        <v>20035</v>
      </c>
      <c r="C34" t="s">
        <v>198</v>
      </c>
      <c r="D34" s="1" t="s">
        <v>23</v>
      </c>
      <c r="E34" s="1" t="s">
        <v>748</v>
      </c>
      <c r="F34" s="1" t="s">
        <v>21</v>
      </c>
      <c r="G34" s="13">
        <v>0</v>
      </c>
      <c r="H34" s="1">
        <v>0</v>
      </c>
      <c r="J34">
        <v>745.26</v>
      </c>
      <c r="K34">
        <v>654.79</v>
      </c>
      <c r="L34">
        <v>1487.84</v>
      </c>
      <c r="M34">
        <v>1371.97</v>
      </c>
      <c r="N34">
        <v>982.44</v>
      </c>
      <c r="O34">
        <v>0</v>
      </c>
      <c r="P34">
        <v>0</v>
      </c>
      <c r="Q34">
        <v>1148.67</v>
      </c>
      <c r="R34">
        <v>740.02</v>
      </c>
      <c r="S34">
        <v>252</v>
      </c>
      <c r="T34">
        <v>768.22</v>
      </c>
      <c r="U34">
        <v>583.63</v>
      </c>
      <c r="W34" s="14" cm="1">
        <f t="array" ref="W34">INDEX(J34:U34, 1, MONTH($W$1))</f>
        <v>583.63</v>
      </c>
      <c r="X34" s="14" cm="1">
        <f t="array" ref="X34">SUMPRODUCT((J34:U34) *(($J$1:$U$1)&lt;=$X$1))</f>
        <v>8734.84</v>
      </c>
      <c r="Y34">
        <f t="shared" si="0"/>
        <v>1</v>
      </c>
      <c r="Z34">
        <f t="shared" si="0"/>
        <v>1</v>
      </c>
      <c r="AA34">
        <f t="shared" si="1"/>
        <v>0</v>
      </c>
      <c r="AB34" s="8">
        <f t="shared" si="2"/>
        <v>1</v>
      </c>
      <c r="AC34">
        <f t="shared" si="3"/>
        <v>8734.84</v>
      </c>
      <c r="AD34">
        <f t="shared" si="4"/>
        <v>0</v>
      </c>
      <c r="AE34">
        <f t="shared" si="5"/>
        <v>0</v>
      </c>
      <c r="AF34">
        <f t="shared" si="6"/>
        <v>0</v>
      </c>
      <c r="AG34">
        <f t="shared" si="7"/>
        <v>0</v>
      </c>
      <c r="AI34">
        <f t="shared" si="8"/>
        <v>8734.84</v>
      </c>
    </row>
    <row r="35" spans="2:35" x14ac:dyDescent="0.25">
      <c r="B35">
        <v>20040</v>
      </c>
      <c r="C35" t="s">
        <v>673</v>
      </c>
      <c r="D35" s="1" t="s">
        <v>23</v>
      </c>
      <c r="E35" s="1" t="s">
        <v>748</v>
      </c>
      <c r="F35" s="1" t="s">
        <v>21</v>
      </c>
      <c r="G35" s="13">
        <v>0</v>
      </c>
      <c r="H35" s="1">
        <v>0</v>
      </c>
      <c r="J35">
        <v>0</v>
      </c>
      <c r="K35">
        <v>0</v>
      </c>
      <c r="L35">
        <v>0</v>
      </c>
      <c r="M35">
        <v>198.65</v>
      </c>
      <c r="N35">
        <v>0</v>
      </c>
      <c r="O35">
        <v>0</v>
      </c>
      <c r="P35">
        <v>507.22</v>
      </c>
      <c r="Q35">
        <v>0</v>
      </c>
      <c r="R35">
        <v>0</v>
      </c>
      <c r="S35">
        <v>0</v>
      </c>
      <c r="T35">
        <v>0</v>
      </c>
      <c r="U35">
        <v>0</v>
      </c>
      <c r="W35" s="14" cm="1">
        <f t="array" ref="W35">INDEX(J35:U35, 1, MONTH($W$1))</f>
        <v>0</v>
      </c>
      <c r="X35" s="14" cm="1">
        <f t="array" ref="X35">SUMPRODUCT((J35:U35) *(($J$1:$U$1)&lt;=$X$1))</f>
        <v>705.87</v>
      </c>
      <c r="Y35">
        <f t="shared" si="0"/>
        <v>0</v>
      </c>
      <c r="Z35">
        <f t="shared" si="0"/>
        <v>1</v>
      </c>
      <c r="AA35">
        <f t="shared" si="1"/>
        <v>0</v>
      </c>
      <c r="AB35" s="8">
        <f t="shared" si="2"/>
        <v>0</v>
      </c>
      <c r="AC35">
        <f t="shared" si="3"/>
        <v>0</v>
      </c>
      <c r="AD35">
        <f t="shared" si="4"/>
        <v>0</v>
      </c>
      <c r="AE35">
        <f t="shared" si="5"/>
        <v>0</v>
      </c>
      <c r="AF35">
        <f t="shared" si="6"/>
        <v>0</v>
      </c>
      <c r="AG35">
        <f t="shared" si="7"/>
        <v>0</v>
      </c>
      <c r="AI35">
        <f t="shared" si="8"/>
        <v>705.87</v>
      </c>
    </row>
    <row r="36" spans="2:35" x14ac:dyDescent="0.25">
      <c r="B36">
        <v>20042</v>
      </c>
      <c r="C36" t="s">
        <v>750</v>
      </c>
      <c r="D36" s="1" t="s">
        <v>23</v>
      </c>
      <c r="E36" s="1" t="s">
        <v>535</v>
      </c>
      <c r="F36" s="1" t="s">
        <v>106</v>
      </c>
      <c r="G36" s="13">
        <v>0</v>
      </c>
      <c r="H36" s="1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 s="14" cm="1">
        <f t="array" ref="W36">INDEX(J36:U36, 1, MONTH($W$1))</f>
        <v>0</v>
      </c>
      <c r="X36" s="14" cm="1">
        <f t="array" ref="X36">SUMPRODUCT((J36:U36) *(($J$1:$U$1)&lt;=$X$1))</f>
        <v>0</v>
      </c>
      <c r="Y36">
        <f t="shared" si="0"/>
        <v>0</v>
      </c>
      <c r="Z36">
        <f t="shared" si="0"/>
        <v>0</v>
      </c>
      <c r="AA36">
        <f t="shared" si="1"/>
        <v>0</v>
      </c>
      <c r="AB36" s="8">
        <f t="shared" si="2"/>
        <v>0</v>
      </c>
      <c r="AC36">
        <f t="shared" si="3"/>
        <v>0</v>
      </c>
      <c r="AD36">
        <f t="shared" si="4"/>
        <v>0</v>
      </c>
      <c r="AE36">
        <f t="shared" si="5"/>
        <v>0</v>
      </c>
      <c r="AF36">
        <f t="shared" si="6"/>
        <v>0</v>
      </c>
      <c r="AG36">
        <f t="shared" si="7"/>
        <v>0</v>
      </c>
      <c r="AI36">
        <f t="shared" si="8"/>
        <v>0</v>
      </c>
    </row>
    <row r="37" spans="2:35" x14ac:dyDescent="0.25">
      <c r="B37">
        <v>20043</v>
      </c>
      <c r="C37" t="s">
        <v>751</v>
      </c>
      <c r="D37" s="1" t="s">
        <v>23</v>
      </c>
      <c r="E37" s="1" t="s">
        <v>535</v>
      </c>
      <c r="F37" s="1" t="s">
        <v>106</v>
      </c>
      <c r="G37" s="13">
        <v>0</v>
      </c>
      <c r="H37" s="1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 s="14" cm="1">
        <f t="array" ref="W37">INDEX(J37:U37, 1, MONTH($W$1))</f>
        <v>0</v>
      </c>
      <c r="X37" s="14" cm="1">
        <f t="array" ref="X37">SUMPRODUCT((J37:U37) *(($J$1:$U$1)&lt;=$X$1))</f>
        <v>0</v>
      </c>
      <c r="Y37">
        <f t="shared" si="0"/>
        <v>0</v>
      </c>
      <c r="Z37">
        <f t="shared" si="0"/>
        <v>0</v>
      </c>
      <c r="AA37">
        <f t="shared" si="1"/>
        <v>0</v>
      </c>
      <c r="AB37" s="8">
        <f t="shared" si="2"/>
        <v>0</v>
      </c>
      <c r="AC37">
        <f t="shared" si="3"/>
        <v>0</v>
      </c>
      <c r="AD37">
        <f t="shared" si="4"/>
        <v>0</v>
      </c>
      <c r="AE37">
        <f t="shared" si="5"/>
        <v>0</v>
      </c>
      <c r="AF37">
        <f t="shared" si="6"/>
        <v>0</v>
      </c>
      <c r="AG37">
        <f t="shared" si="7"/>
        <v>0</v>
      </c>
      <c r="AI37">
        <f t="shared" si="8"/>
        <v>0</v>
      </c>
    </row>
    <row r="38" spans="2:35" x14ac:dyDescent="0.25">
      <c r="B38">
        <v>20058</v>
      </c>
      <c r="C38" t="s">
        <v>536</v>
      </c>
      <c r="D38" s="1" t="s">
        <v>23</v>
      </c>
      <c r="E38" s="1" t="s">
        <v>535</v>
      </c>
      <c r="F38" s="1" t="s">
        <v>106</v>
      </c>
      <c r="G38" s="13">
        <v>0</v>
      </c>
      <c r="H38" s="1">
        <v>0</v>
      </c>
      <c r="J38">
        <v>1493.08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 s="14" cm="1">
        <f t="array" ref="W38">INDEX(J38:U38, 1, MONTH($W$1))</f>
        <v>0</v>
      </c>
      <c r="X38" s="14" cm="1">
        <f t="array" ref="X38">SUMPRODUCT((J38:U38) *(($J$1:$U$1)&lt;=$X$1))</f>
        <v>1493.08</v>
      </c>
      <c r="Y38">
        <f t="shared" si="0"/>
        <v>0</v>
      </c>
      <c r="Z38">
        <f t="shared" si="0"/>
        <v>1</v>
      </c>
      <c r="AA38">
        <f t="shared" si="1"/>
        <v>0</v>
      </c>
      <c r="AB38" s="8">
        <f t="shared" si="2"/>
        <v>1</v>
      </c>
      <c r="AC38">
        <f t="shared" si="3"/>
        <v>1493.08</v>
      </c>
      <c r="AD38">
        <f t="shared" si="4"/>
        <v>0</v>
      </c>
      <c r="AE38">
        <f t="shared" si="5"/>
        <v>0</v>
      </c>
      <c r="AF38">
        <f t="shared" si="6"/>
        <v>0</v>
      </c>
      <c r="AG38">
        <f t="shared" si="7"/>
        <v>0</v>
      </c>
      <c r="AI38">
        <f t="shared" si="8"/>
        <v>1493.08</v>
      </c>
    </row>
    <row r="39" spans="2:35" x14ac:dyDescent="0.25">
      <c r="B39">
        <v>20059</v>
      </c>
      <c r="C39" t="s">
        <v>537</v>
      </c>
      <c r="D39" s="1" t="s">
        <v>23</v>
      </c>
      <c r="E39" s="1" t="s">
        <v>535</v>
      </c>
      <c r="F39" s="1" t="s">
        <v>106</v>
      </c>
      <c r="G39" s="13">
        <v>0</v>
      </c>
      <c r="H39" s="1">
        <v>0</v>
      </c>
      <c r="J39">
        <v>0</v>
      </c>
      <c r="K39">
        <v>0</v>
      </c>
      <c r="L39">
        <v>0</v>
      </c>
      <c r="M39">
        <v>315.79000000000002</v>
      </c>
      <c r="N39">
        <v>0</v>
      </c>
      <c r="O39">
        <v>0</v>
      </c>
      <c r="P39">
        <v>0</v>
      </c>
      <c r="Q39">
        <v>330.28</v>
      </c>
      <c r="R39">
        <v>0</v>
      </c>
      <c r="S39">
        <v>0</v>
      </c>
      <c r="T39">
        <v>0</v>
      </c>
      <c r="U39">
        <v>0</v>
      </c>
      <c r="W39" s="14" cm="1">
        <f t="array" ref="W39">INDEX(J39:U39, 1, MONTH($W$1))</f>
        <v>0</v>
      </c>
      <c r="X39" s="14" cm="1">
        <f t="array" ref="X39">SUMPRODUCT((J39:U39) *(($J$1:$U$1)&lt;=$X$1))</f>
        <v>646.06999999999994</v>
      </c>
      <c r="Y39">
        <f t="shared" si="0"/>
        <v>0</v>
      </c>
      <c r="Z39">
        <f t="shared" si="0"/>
        <v>1</v>
      </c>
      <c r="AA39">
        <f t="shared" si="1"/>
        <v>0</v>
      </c>
      <c r="AB39" s="8">
        <f t="shared" si="2"/>
        <v>0</v>
      </c>
      <c r="AC39">
        <f t="shared" si="3"/>
        <v>0</v>
      </c>
      <c r="AD39">
        <f t="shared" si="4"/>
        <v>0</v>
      </c>
      <c r="AE39">
        <f t="shared" si="5"/>
        <v>0</v>
      </c>
      <c r="AF39">
        <f t="shared" si="6"/>
        <v>0</v>
      </c>
      <c r="AG39">
        <f t="shared" si="7"/>
        <v>0</v>
      </c>
      <c r="AI39">
        <f t="shared" si="8"/>
        <v>646.06999999999994</v>
      </c>
    </row>
    <row r="40" spans="2:35" x14ac:dyDescent="0.25">
      <c r="B40">
        <v>20066</v>
      </c>
      <c r="C40" t="s">
        <v>538</v>
      </c>
      <c r="D40" s="1" t="s">
        <v>23</v>
      </c>
      <c r="E40" s="1" t="s">
        <v>748</v>
      </c>
      <c r="F40" s="1" t="s">
        <v>21</v>
      </c>
      <c r="G40" s="13">
        <v>0</v>
      </c>
      <c r="H40" s="1">
        <v>0</v>
      </c>
      <c r="J40">
        <v>-181.24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 s="14" cm="1">
        <f t="array" ref="W40">INDEX(J40:U40, 1, MONTH($W$1))</f>
        <v>0</v>
      </c>
      <c r="X40" s="14" cm="1">
        <f t="array" ref="X40">SUMPRODUCT((J40:U40) *(($J$1:$U$1)&lt;=$X$1))</f>
        <v>-181.24</v>
      </c>
      <c r="Y40">
        <f t="shared" si="0"/>
        <v>0</v>
      </c>
      <c r="Z40">
        <f t="shared" si="0"/>
        <v>0</v>
      </c>
      <c r="AA40">
        <f t="shared" si="1"/>
        <v>0</v>
      </c>
      <c r="AB40" s="8">
        <f t="shared" si="2"/>
        <v>0</v>
      </c>
      <c r="AC40">
        <f t="shared" si="3"/>
        <v>0</v>
      </c>
      <c r="AD40">
        <f t="shared" si="4"/>
        <v>0</v>
      </c>
      <c r="AE40">
        <f t="shared" si="5"/>
        <v>0</v>
      </c>
      <c r="AF40">
        <f t="shared" si="6"/>
        <v>0</v>
      </c>
      <c r="AG40">
        <f t="shared" si="7"/>
        <v>0</v>
      </c>
      <c r="AI40">
        <f t="shared" si="8"/>
        <v>-181.24</v>
      </c>
    </row>
    <row r="41" spans="2:35" x14ac:dyDescent="0.25">
      <c r="B41">
        <v>20069</v>
      </c>
      <c r="C41" t="s">
        <v>199</v>
      </c>
      <c r="D41" s="1" t="s">
        <v>23</v>
      </c>
      <c r="E41" s="1" t="s">
        <v>535</v>
      </c>
      <c r="F41" s="1" t="s">
        <v>106</v>
      </c>
      <c r="G41" s="13">
        <v>0</v>
      </c>
      <c r="H41" s="1">
        <v>0</v>
      </c>
      <c r="J41">
        <v>3892.08</v>
      </c>
      <c r="K41">
        <v>1004.7</v>
      </c>
      <c r="L41">
        <v>1149.0899999999999</v>
      </c>
      <c r="M41">
        <v>4732.43</v>
      </c>
      <c r="N41">
        <v>836.36</v>
      </c>
      <c r="O41">
        <v>0</v>
      </c>
      <c r="P41">
        <v>2228.09</v>
      </c>
      <c r="Q41">
        <v>2707.47</v>
      </c>
      <c r="R41">
        <v>1204.67</v>
      </c>
      <c r="S41">
        <v>0</v>
      </c>
      <c r="T41">
        <v>2251.42</v>
      </c>
      <c r="U41">
        <v>2200.4899999999998</v>
      </c>
      <c r="W41" s="14" cm="1">
        <f t="array" ref="W41">INDEX(J41:U41, 1, MONTH($W$1))</f>
        <v>2200.4899999999998</v>
      </c>
      <c r="X41" s="14" cm="1">
        <f t="array" ref="X41">SUMPRODUCT((J41:U41) *(($J$1:$U$1)&lt;=$X$1))</f>
        <v>22206.799999999996</v>
      </c>
      <c r="Y41">
        <f t="shared" si="0"/>
        <v>1</v>
      </c>
      <c r="Z41">
        <f t="shared" si="0"/>
        <v>1</v>
      </c>
      <c r="AA41">
        <f t="shared" si="1"/>
        <v>0</v>
      </c>
      <c r="AB41" s="8">
        <f t="shared" si="2"/>
        <v>1</v>
      </c>
      <c r="AC41">
        <f t="shared" si="3"/>
        <v>22206.799999999996</v>
      </c>
      <c r="AD41">
        <f t="shared" si="4"/>
        <v>0</v>
      </c>
      <c r="AE41">
        <f t="shared" si="5"/>
        <v>0</v>
      </c>
      <c r="AF41">
        <f t="shared" si="6"/>
        <v>0</v>
      </c>
      <c r="AG41">
        <f t="shared" si="7"/>
        <v>0</v>
      </c>
      <c r="AI41">
        <f t="shared" si="8"/>
        <v>22206.799999999996</v>
      </c>
    </row>
    <row r="42" spans="2:35" x14ac:dyDescent="0.25">
      <c r="B42">
        <v>20070</v>
      </c>
      <c r="C42" t="s">
        <v>177</v>
      </c>
      <c r="D42" s="1" t="s">
        <v>23</v>
      </c>
      <c r="E42" s="1" t="s">
        <v>535</v>
      </c>
      <c r="F42" s="1" t="s">
        <v>106</v>
      </c>
      <c r="G42" s="13">
        <v>0</v>
      </c>
      <c r="H42" s="1">
        <v>0</v>
      </c>
      <c r="J42">
        <v>3121.68</v>
      </c>
      <c r="K42">
        <v>2673.97</v>
      </c>
      <c r="L42">
        <v>6333.05</v>
      </c>
      <c r="M42">
        <v>1882.65</v>
      </c>
      <c r="N42">
        <v>1962.35</v>
      </c>
      <c r="O42">
        <v>2959.36</v>
      </c>
      <c r="P42">
        <v>2483.4499999999998</v>
      </c>
      <c r="Q42">
        <v>2744.96</v>
      </c>
      <c r="R42">
        <v>3370.22</v>
      </c>
      <c r="S42">
        <v>2421.92</v>
      </c>
      <c r="T42">
        <v>1488.36</v>
      </c>
      <c r="U42">
        <v>1502.57</v>
      </c>
      <c r="W42" s="14" cm="1">
        <f t="array" ref="W42">INDEX(J42:U42, 1, MONTH($W$1))</f>
        <v>1502.57</v>
      </c>
      <c r="X42" s="14" cm="1">
        <f t="array" ref="X42">SUMPRODUCT((J42:U42) *(($J$1:$U$1)&lt;=$X$1))</f>
        <v>32944.54</v>
      </c>
      <c r="Y42">
        <f t="shared" si="0"/>
        <v>1</v>
      </c>
      <c r="Z42">
        <f t="shared" si="0"/>
        <v>1</v>
      </c>
      <c r="AA42">
        <f t="shared" si="1"/>
        <v>0</v>
      </c>
      <c r="AB42" s="8">
        <f t="shared" si="2"/>
        <v>1</v>
      </c>
      <c r="AC42">
        <f t="shared" si="3"/>
        <v>32944.54</v>
      </c>
      <c r="AD42">
        <f t="shared" si="4"/>
        <v>0</v>
      </c>
      <c r="AE42">
        <f t="shared" si="5"/>
        <v>0</v>
      </c>
      <c r="AF42">
        <f t="shared" si="6"/>
        <v>0</v>
      </c>
      <c r="AG42">
        <f t="shared" si="7"/>
        <v>0</v>
      </c>
      <c r="AI42">
        <f t="shared" si="8"/>
        <v>32944.54</v>
      </c>
    </row>
    <row r="43" spans="2:35" x14ac:dyDescent="0.25">
      <c r="B43">
        <v>20071</v>
      </c>
      <c r="C43" t="s">
        <v>752</v>
      </c>
      <c r="D43" s="1" t="s">
        <v>23</v>
      </c>
      <c r="E43" s="1" t="s">
        <v>535</v>
      </c>
      <c r="F43" s="1" t="s">
        <v>106</v>
      </c>
      <c r="G43" s="13">
        <v>0</v>
      </c>
      <c r="H43" s="1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 s="14" cm="1">
        <f t="array" ref="W43">INDEX(J43:U43, 1, MONTH($W$1))</f>
        <v>0</v>
      </c>
      <c r="X43" s="14" cm="1">
        <f t="array" ref="X43">SUMPRODUCT((J43:U43) *(($J$1:$U$1)&lt;=$X$1))</f>
        <v>0</v>
      </c>
      <c r="Y43">
        <f t="shared" si="0"/>
        <v>0</v>
      </c>
      <c r="Z43">
        <f t="shared" si="0"/>
        <v>0</v>
      </c>
      <c r="AA43">
        <f t="shared" si="1"/>
        <v>0</v>
      </c>
      <c r="AB43" s="8">
        <f t="shared" si="2"/>
        <v>0</v>
      </c>
      <c r="AC43">
        <f t="shared" si="3"/>
        <v>0</v>
      </c>
      <c r="AD43">
        <f t="shared" si="4"/>
        <v>0</v>
      </c>
      <c r="AE43">
        <f t="shared" si="5"/>
        <v>0</v>
      </c>
      <c r="AF43">
        <f t="shared" si="6"/>
        <v>0</v>
      </c>
      <c r="AG43">
        <f t="shared" si="7"/>
        <v>0</v>
      </c>
      <c r="AI43">
        <f t="shared" si="8"/>
        <v>0</v>
      </c>
    </row>
    <row r="44" spans="2:35" x14ac:dyDescent="0.25">
      <c r="B44">
        <v>20072</v>
      </c>
      <c r="C44" t="s">
        <v>753</v>
      </c>
      <c r="D44" s="1" t="s">
        <v>23</v>
      </c>
      <c r="E44" s="1" t="s">
        <v>748</v>
      </c>
      <c r="F44" s="1" t="s">
        <v>21</v>
      </c>
      <c r="G44" s="13">
        <v>0</v>
      </c>
      <c r="H44" s="1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 s="14" cm="1">
        <f t="array" ref="W44">INDEX(J44:U44, 1, MONTH($W$1))</f>
        <v>0</v>
      </c>
      <c r="X44" s="14" cm="1">
        <f t="array" ref="X44">SUMPRODUCT((J44:U44) *(($J$1:$U$1)&lt;=$X$1))</f>
        <v>0</v>
      </c>
      <c r="Y44">
        <f t="shared" si="0"/>
        <v>0</v>
      </c>
      <c r="Z44">
        <f t="shared" si="0"/>
        <v>0</v>
      </c>
      <c r="AA44">
        <f t="shared" si="1"/>
        <v>0</v>
      </c>
      <c r="AB44" s="8">
        <f t="shared" si="2"/>
        <v>0</v>
      </c>
      <c r="AC44">
        <f t="shared" si="3"/>
        <v>0</v>
      </c>
      <c r="AD44">
        <f t="shared" si="4"/>
        <v>0</v>
      </c>
      <c r="AE44">
        <f t="shared" si="5"/>
        <v>0</v>
      </c>
      <c r="AF44">
        <f t="shared" si="6"/>
        <v>0</v>
      </c>
      <c r="AG44">
        <f t="shared" si="7"/>
        <v>0</v>
      </c>
      <c r="AI44">
        <f t="shared" si="8"/>
        <v>0</v>
      </c>
    </row>
    <row r="45" spans="2:35" x14ac:dyDescent="0.25">
      <c r="B45">
        <v>20073</v>
      </c>
      <c r="C45" t="s">
        <v>266</v>
      </c>
      <c r="D45" s="1" t="s">
        <v>23</v>
      </c>
      <c r="E45" s="1" t="s">
        <v>535</v>
      </c>
      <c r="F45" s="1" t="s">
        <v>106</v>
      </c>
      <c r="G45" s="13">
        <v>0</v>
      </c>
      <c r="H45" s="1">
        <v>0</v>
      </c>
      <c r="J45">
        <v>0</v>
      </c>
      <c r="K45">
        <v>698.88</v>
      </c>
      <c r="L45">
        <v>488.31</v>
      </c>
      <c r="M45">
        <v>530.70000000000005</v>
      </c>
      <c r="N45">
        <v>0</v>
      </c>
      <c r="O45">
        <v>1223.19</v>
      </c>
      <c r="P45">
        <v>0</v>
      </c>
      <c r="Q45">
        <v>539.15</v>
      </c>
      <c r="R45">
        <v>0</v>
      </c>
      <c r="S45">
        <v>0</v>
      </c>
      <c r="T45">
        <v>0</v>
      </c>
      <c r="U45">
        <v>0</v>
      </c>
      <c r="W45" s="14" cm="1">
        <f t="array" ref="W45">INDEX(J45:U45, 1, MONTH($W$1))</f>
        <v>0</v>
      </c>
      <c r="X45" s="14" cm="1">
        <f t="array" ref="X45">SUMPRODUCT((J45:U45) *(($J$1:$U$1)&lt;=$X$1))</f>
        <v>3480.23</v>
      </c>
      <c r="Y45">
        <f t="shared" si="0"/>
        <v>0</v>
      </c>
      <c r="Z45">
        <f t="shared" si="0"/>
        <v>1</v>
      </c>
      <c r="AA45">
        <f t="shared" si="1"/>
        <v>0</v>
      </c>
      <c r="AB45" s="8">
        <f t="shared" si="2"/>
        <v>0</v>
      </c>
      <c r="AC45">
        <f t="shared" si="3"/>
        <v>0</v>
      </c>
      <c r="AD45">
        <f t="shared" si="4"/>
        <v>0</v>
      </c>
      <c r="AE45">
        <f t="shared" si="5"/>
        <v>0</v>
      </c>
      <c r="AF45">
        <f t="shared" si="6"/>
        <v>0</v>
      </c>
      <c r="AG45">
        <f t="shared" si="7"/>
        <v>0</v>
      </c>
      <c r="AI45">
        <f t="shared" si="8"/>
        <v>3480.23</v>
      </c>
    </row>
    <row r="46" spans="2:35" x14ac:dyDescent="0.25">
      <c r="B46">
        <v>20079</v>
      </c>
      <c r="C46" t="s">
        <v>283</v>
      </c>
      <c r="D46" s="1" t="s">
        <v>23</v>
      </c>
      <c r="E46" s="1" t="s">
        <v>535</v>
      </c>
      <c r="F46" s="1" t="s">
        <v>106</v>
      </c>
      <c r="G46" s="13">
        <v>0</v>
      </c>
      <c r="H46" s="1">
        <v>0</v>
      </c>
      <c r="J46">
        <v>620.46</v>
      </c>
      <c r="K46">
        <v>0</v>
      </c>
      <c r="L46">
        <v>526.89</v>
      </c>
      <c r="M46">
        <v>546.54</v>
      </c>
      <c r="N46">
        <v>0</v>
      </c>
      <c r="O46">
        <v>0</v>
      </c>
      <c r="P46">
        <v>0</v>
      </c>
      <c r="Q46">
        <v>736.64</v>
      </c>
      <c r="R46">
        <v>0</v>
      </c>
      <c r="S46">
        <v>0</v>
      </c>
      <c r="T46">
        <v>0</v>
      </c>
      <c r="U46">
        <v>0</v>
      </c>
      <c r="W46" s="14" cm="1">
        <f t="array" ref="W46">INDEX(J46:U46, 1, MONTH($W$1))</f>
        <v>0</v>
      </c>
      <c r="X46" s="14" cm="1">
        <f t="array" ref="X46">SUMPRODUCT((J46:U46) *(($J$1:$U$1)&lt;=$X$1))</f>
        <v>2430.5299999999997</v>
      </c>
      <c r="Y46">
        <f t="shared" si="0"/>
        <v>0</v>
      </c>
      <c r="Z46">
        <f t="shared" si="0"/>
        <v>1</v>
      </c>
      <c r="AA46">
        <f t="shared" si="1"/>
        <v>0</v>
      </c>
      <c r="AB46" s="8">
        <f t="shared" si="2"/>
        <v>1</v>
      </c>
      <c r="AC46">
        <f t="shared" si="3"/>
        <v>2430.5299999999997</v>
      </c>
      <c r="AD46">
        <f t="shared" si="4"/>
        <v>0</v>
      </c>
      <c r="AE46">
        <f t="shared" si="5"/>
        <v>0</v>
      </c>
      <c r="AF46">
        <f t="shared" si="6"/>
        <v>0</v>
      </c>
      <c r="AG46">
        <f t="shared" si="7"/>
        <v>0</v>
      </c>
      <c r="AI46">
        <f t="shared" si="8"/>
        <v>2430.5299999999997</v>
      </c>
    </row>
    <row r="47" spans="2:35" x14ac:dyDescent="0.25">
      <c r="B47">
        <v>20080</v>
      </c>
      <c r="C47" t="s">
        <v>229</v>
      </c>
      <c r="D47" s="1" t="s">
        <v>23</v>
      </c>
      <c r="E47" s="1" t="s">
        <v>748</v>
      </c>
      <c r="F47" s="1" t="s">
        <v>21</v>
      </c>
      <c r="G47" s="13">
        <v>0</v>
      </c>
      <c r="H47" s="1">
        <v>0</v>
      </c>
      <c r="J47">
        <v>585.37</v>
      </c>
      <c r="K47">
        <v>0</v>
      </c>
      <c r="L47">
        <v>1677.63</v>
      </c>
      <c r="M47">
        <v>0</v>
      </c>
      <c r="N47">
        <v>0</v>
      </c>
      <c r="O47">
        <v>2445.37</v>
      </c>
      <c r="P47">
        <v>0</v>
      </c>
      <c r="Q47">
        <v>0</v>
      </c>
      <c r="R47">
        <v>0</v>
      </c>
      <c r="S47">
        <v>0</v>
      </c>
      <c r="T47">
        <v>2020.84</v>
      </c>
      <c r="U47">
        <v>0</v>
      </c>
      <c r="W47" s="14" cm="1">
        <f t="array" ref="W47">INDEX(J47:U47, 1, MONTH($W$1))</f>
        <v>0</v>
      </c>
      <c r="X47" s="14" cm="1">
        <f t="array" ref="X47">SUMPRODUCT((J47:U47) *(($J$1:$U$1)&lt;=$X$1))</f>
        <v>6729.21</v>
      </c>
      <c r="Y47">
        <f t="shared" si="0"/>
        <v>0</v>
      </c>
      <c r="Z47">
        <f t="shared" si="0"/>
        <v>1</v>
      </c>
      <c r="AA47">
        <f t="shared" si="1"/>
        <v>0</v>
      </c>
      <c r="AB47" s="8">
        <f t="shared" si="2"/>
        <v>1</v>
      </c>
      <c r="AC47">
        <f t="shared" si="3"/>
        <v>6729.21</v>
      </c>
      <c r="AD47">
        <f t="shared" si="4"/>
        <v>0</v>
      </c>
      <c r="AE47">
        <f t="shared" si="5"/>
        <v>0</v>
      </c>
      <c r="AF47">
        <f t="shared" si="6"/>
        <v>0</v>
      </c>
      <c r="AG47">
        <f t="shared" si="7"/>
        <v>0</v>
      </c>
      <c r="AI47">
        <f t="shared" si="8"/>
        <v>6729.21</v>
      </c>
    </row>
    <row r="48" spans="2:35" x14ac:dyDescent="0.25">
      <c r="B48">
        <v>20082</v>
      </c>
      <c r="C48" t="s">
        <v>754</v>
      </c>
      <c r="D48" s="1" t="s">
        <v>23</v>
      </c>
      <c r="E48" s="1" t="s">
        <v>748</v>
      </c>
      <c r="F48" s="1" t="s">
        <v>21</v>
      </c>
      <c r="G48" s="13">
        <v>0</v>
      </c>
      <c r="H48" s="1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 s="14" cm="1">
        <f t="array" ref="W48">INDEX(J48:U48, 1, MONTH($W$1))</f>
        <v>0</v>
      </c>
      <c r="X48" s="14" cm="1">
        <f t="array" ref="X48">SUMPRODUCT((J48:U48) *(($J$1:$U$1)&lt;=$X$1))</f>
        <v>0</v>
      </c>
      <c r="Y48">
        <f t="shared" si="0"/>
        <v>0</v>
      </c>
      <c r="Z48">
        <f t="shared" si="0"/>
        <v>0</v>
      </c>
      <c r="AA48">
        <f t="shared" si="1"/>
        <v>0</v>
      </c>
      <c r="AB48" s="8">
        <f t="shared" si="2"/>
        <v>0</v>
      </c>
      <c r="AC48">
        <f t="shared" si="3"/>
        <v>0</v>
      </c>
      <c r="AD48">
        <f t="shared" si="4"/>
        <v>0</v>
      </c>
      <c r="AE48">
        <f t="shared" si="5"/>
        <v>0</v>
      </c>
      <c r="AF48">
        <f t="shared" si="6"/>
        <v>0</v>
      </c>
      <c r="AG48">
        <f t="shared" si="7"/>
        <v>0</v>
      </c>
      <c r="AI48">
        <f t="shared" si="8"/>
        <v>0</v>
      </c>
    </row>
    <row r="49" spans="2:35" x14ac:dyDescent="0.25">
      <c r="B49">
        <v>20083</v>
      </c>
      <c r="C49" t="s">
        <v>755</v>
      </c>
      <c r="D49" s="1" t="s">
        <v>23</v>
      </c>
      <c r="E49" s="1" t="s">
        <v>535</v>
      </c>
      <c r="F49" s="1" t="s">
        <v>106</v>
      </c>
      <c r="G49" s="13">
        <v>0</v>
      </c>
      <c r="H49" s="1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 s="14" cm="1">
        <f t="array" ref="W49">INDEX(J49:U49, 1, MONTH($W$1))</f>
        <v>0</v>
      </c>
      <c r="X49" s="14" cm="1">
        <f t="array" ref="X49">SUMPRODUCT((J49:U49) *(($J$1:$U$1)&lt;=$X$1))</f>
        <v>0</v>
      </c>
      <c r="Y49">
        <f t="shared" si="0"/>
        <v>0</v>
      </c>
      <c r="Z49">
        <f t="shared" si="0"/>
        <v>0</v>
      </c>
      <c r="AA49">
        <f t="shared" si="1"/>
        <v>0</v>
      </c>
      <c r="AB49" s="8">
        <f t="shared" si="2"/>
        <v>0</v>
      </c>
      <c r="AC49">
        <f t="shared" si="3"/>
        <v>0</v>
      </c>
      <c r="AD49">
        <f t="shared" si="4"/>
        <v>0</v>
      </c>
      <c r="AE49">
        <f t="shared" si="5"/>
        <v>0</v>
      </c>
      <c r="AF49">
        <f t="shared" si="6"/>
        <v>0</v>
      </c>
      <c r="AG49">
        <f t="shared" si="7"/>
        <v>0</v>
      </c>
      <c r="AI49">
        <f t="shared" si="8"/>
        <v>0</v>
      </c>
    </row>
    <row r="50" spans="2:35" x14ac:dyDescent="0.25">
      <c r="B50">
        <v>20085</v>
      </c>
      <c r="C50" t="s">
        <v>756</v>
      </c>
      <c r="D50" s="1" t="s">
        <v>23</v>
      </c>
      <c r="E50" s="1" t="s">
        <v>535</v>
      </c>
      <c r="F50" s="1" t="s">
        <v>106</v>
      </c>
      <c r="G50" s="13">
        <v>0</v>
      </c>
      <c r="H50" s="1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 s="14" cm="1">
        <f t="array" ref="W50">INDEX(J50:U50, 1, MONTH($W$1))</f>
        <v>0</v>
      </c>
      <c r="X50" s="14" cm="1">
        <f t="array" ref="X50">SUMPRODUCT((J50:U50) *(($J$1:$U$1)&lt;=$X$1))</f>
        <v>0</v>
      </c>
      <c r="Y50">
        <f t="shared" si="0"/>
        <v>0</v>
      </c>
      <c r="Z50">
        <f t="shared" si="0"/>
        <v>0</v>
      </c>
      <c r="AA50">
        <f t="shared" si="1"/>
        <v>0</v>
      </c>
      <c r="AB50" s="8">
        <f t="shared" si="2"/>
        <v>0</v>
      </c>
      <c r="AC50">
        <f t="shared" si="3"/>
        <v>0</v>
      </c>
      <c r="AD50">
        <f t="shared" si="4"/>
        <v>0</v>
      </c>
      <c r="AE50">
        <f t="shared" si="5"/>
        <v>0</v>
      </c>
      <c r="AF50">
        <f t="shared" si="6"/>
        <v>0</v>
      </c>
      <c r="AG50">
        <f t="shared" si="7"/>
        <v>0</v>
      </c>
      <c r="AI50">
        <f t="shared" si="8"/>
        <v>0</v>
      </c>
    </row>
    <row r="51" spans="2:35" x14ac:dyDescent="0.25">
      <c r="B51">
        <v>20093</v>
      </c>
      <c r="C51" t="s">
        <v>143</v>
      </c>
      <c r="D51" s="1" t="s">
        <v>23</v>
      </c>
      <c r="E51" s="1" t="s">
        <v>535</v>
      </c>
      <c r="F51" s="1" t="s">
        <v>106</v>
      </c>
      <c r="G51" s="13">
        <v>0</v>
      </c>
      <c r="H51" s="1">
        <v>0</v>
      </c>
      <c r="J51">
        <v>961.2</v>
      </c>
      <c r="K51">
        <v>0</v>
      </c>
      <c r="L51">
        <v>100.12</v>
      </c>
      <c r="M51">
        <v>762.8</v>
      </c>
      <c r="N51">
        <v>355.96</v>
      </c>
      <c r="O51">
        <v>271.81</v>
      </c>
      <c r="P51">
        <v>403.37</v>
      </c>
      <c r="Q51">
        <v>0</v>
      </c>
      <c r="R51">
        <v>0</v>
      </c>
      <c r="S51">
        <v>558.21</v>
      </c>
      <c r="T51">
        <v>401.33</v>
      </c>
      <c r="U51">
        <v>0</v>
      </c>
      <c r="W51" s="14" cm="1">
        <f t="array" ref="W51">INDEX(J51:U51, 1, MONTH($W$1))</f>
        <v>0</v>
      </c>
      <c r="X51" s="14" cm="1">
        <f t="array" ref="X51">SUMPRODUCT((J51:U51) *(($J$1:$U$1)&lt;=$X$1))</f>
        <v>3814.7999999999997</v>
      </c>
      <c r="Y51">
        <f t="shared" si="0"/>
        <v>0</v>
      </c>
      <c r="Z51">
        <f t="shared" si="0"/>
        <v>1</v>
      </c>
      <c r="AA51">
        <f t="shared" si="1"/>
        <v>0</v>
      </c>
      <c r="AB51" s="8">
        <f t="shared" si="2"/>
        <v>1</v>
      </c>
      <c r="AC51">
        <f t="shared" si="3"/>
        <v>3814.7999999999997</v>
      </c>
      <c r="AD51">
        <f t="shared" si="4"/>
        <v>0</v>
      </c>
      <c r="AE51">
        <f t="shared" si="5"/>
        <v>0</v>
      </c>
      <c r="AF51">
        <f t="shared" si="6"/>
        <v>0</v>
      </c>
      <c r="AG51">
        <f t="shared" si="7"/>
        <v>0</v>
      </c>
      <c r="AI51">
        <f t="shared" si="8"/>
        <v>3814.7999999999997</v>
      </c>
    </row>
    <row r="52" spans="2:35" x14ac:dyDescent="0.25">
      <c r="B52">
        <v>20097</v>
      </c>
      <c r="C52" t="s">
        <v>120</v>
      </c>
      <c r="D52" s="1" t="s">
        <v>23</v>
      </c>
      <c r="E52" s="1" t="s">
        <v>535</v>
      </c>
      <c r="F52" s="1" t="s">
        <v>106</v>
      </c>
      <c r="G52" s="13">
        <v>0</v>
      </c>
      <c r="H52" s="1">
        <v>0</v>
      </c>
      <c r="J52">
        <v>2095.31</v>
      </c>
      <c r="K52">
        <v>0</v>
      </c>
      <c r="L52">
        <v>8053.47</v>
      </c>
      <c r="M52">
        <v>0</v>
      </c>
      <c r="N52">
        <v>649.03</v>
      </c>
      <c r="O52">
        <v>1079.8399999999999</v>
      </c>
      <c r="P52">
        <v>8596.1200000000008</v>
      </c>
      <c r="Q52">
        <v>1107.24</v>
      </c>
      <c r="R52">
        <v>840</v>
      </c>
      <c r="S52">
        <v>1893.31</v>
      </c>
      <c r="T52">
        <v>3108.65</v>
      </c>
      <c r="U52">
        <v>0</v>
      </c>
      <c r="W52" s="14" cm="1">
        <f t="array" ref="W52">INDEX(J52:U52, 1, MONTH($W$1))</f>
        <v>0</v>
      </c>
      <c r="X52" s="14" cm="1">
        <f t="array" ref="X52">SUMPRODUCT((J52:U52) *(($J$1:$U$1)&lt;=$X$1))</f>
        <v>27422.970000000008</v>
      </c>
      <c r="Y52">
        <f t="shared" si="0"/>
        <v>0</v>
      </c>
      <c r="Z52">
        <f t="shared" si="0"/>
        <v>1</v>
      </c>
      <c r="AA52">
        <f t="shared" si="1"/>
        <v>0</v>
      </c>
      <c r="AB52" s="8">
        <f t="shared" si="2"/>
        <v>1</v>
      </c>
      <c r="AC52">
        <f t="shared" si="3"/>
        <v>27422.970000000008</v>
      </c>
      <c r="AD52">
        <f t="shared" si="4"/>
        <v>0</v>
      </c>
      <c r="AE52">
        <f t="shared" si="5"/>
        <v>0</v>
      </c>
      <c r="AF52">
        <f t="shared" si="6"/>
        <v>0</v>
      </c>
      <c r="AG52">
        <f t="shared" si="7"/>
        <v>0</v>
      </c>
      <c r="AI52">
        <f t="shared" si="8"/>
        <v>27422.970000000008</v>
      </c>
    </row>
    <row r="53" spans="2:35" x14ac:dyDescent="0.25">
      <c r="B53">
        <v>20104</v>
      </c>
      <c r="C53" t="s">
        <v>674</v>
      </c>
      <c r="D53" s="1" t="s">
        <v>23</v>
      </c>
      <c r="E53" s="1" t="s">
        <v>535</v>
      </c>
      <c r="F53" s="1" t="s">
        <v>106</v>
      </c>
      <c r="G53" s="13">
        <v>0</v>
      </c>
      <c r="H53" s="1">
        <v>0</v>
      </c>
      <c r="J53">
        <v>0</v>
      </c>
      <c r="K53">
        <v>257.26</v>
      </c>
      <c r="L53">
        <v>226.83</v>
      </c>
      <c r="M53">
        <v>0</v>
      </c>
      <c r="N53">
        <v>0</v>
      </c>
      <c r="O53">
        <v>484.09</v>
      </c>
      <c r="P53">
        <v>0</v>
      </c>
      <c r="Q53">
        <v>241.04</v>
      </c>
      <c r="R53">
        <v>0</v>
      </c>
      <c r="S53">
        <v>400.65</v>
      </c>
      <c r="T53">
        <v>0</v>
      </c>
      <c r="U53">
        <v>0</v>
      </c>
      <c r="W53" s="14" cm="1">
        <f t="array" ref="W53">INDEX(J53:U53, 1, MONTH($W$1))</f>
        <v>0</v>
      </c>
      <c r="X53" s="14" cm="1">
        <f t="array" ref="X53">SUMPRODUCT((J53:U53) *(($J$1:$U$1)&lt;=$X$1))</f>
        <v>1609.87</v>
      </c>
      <c r="Y53">
        <f t="shared" si="0"/>
        <v>0</v>
      </c>
      <c r="Z53">
        <f t="shared" si="0"/>
        <v>1</v>
      </c>
      <c r="AA53">
        <f t="shared" si="1"/>
        <v>0</v>
      </c>
      <c r="AB53" s="8">
        <f t="shared" si="2"/>
        <v>0</v>
      </c>
      <c r="AC53">
        <f t="shared" si="3"/>
        <v>0</v>
      </c>
      <c r="AD53">
        <f t="shared" si="4"/>
        <v>0</v>
      </c>
      <c r="AE53">
        <f t="shared" si="5"/>
        <v>0</v>
      </c>
      <c r="AF53">
        <f t="shared" si="6"/>
        <v>0</v>
      </c>
      <c r="AG53">
        <f t="shared" si="7"/>
        <v>0</v>
      </c>
      <c r="AI53">
        <f t="shared" si="8"/>
        <v>1609.87</v>
      </c>
    </row>
    <row r="54" spans="2:35" x14ac:dyDescent="0.25">
      <c r="B54">
        <v>20106</v>
      </c>
      <c r="C54" t="s">
        <v>156</v>
      </c>
      <c r="D54" s="1" t="s">
        <v>23</v>
      </c>
      <c r="E54" s="1" t="s">
        <v>535</v>
      </c>
      <c r="F54" s="1" t="s">
        <v>106</v>
      </c>
      <c r="G54" s="13">
        <v>0</v>
      </c>
      <c r="H54" s="1">
        <v>0</v>
      </c>
      <c r="J54">
        <v>3724.69</v>
      </c>
      <c r="K54">
        <v>0</v>
      </c>
      <c r="L54">
        <v>3568.84</v>
      </c>
      <c r="M54">
        <v>1311.44</v>
      </c>
      <c r="N54">
        <v>1230.7</v>
      </c>
      <c r="O54">
        <v>1994.23</v>
      </c>
      <c r="P54">
        <v>3260.24</v>
      </c>
      <c r="Q54">
        <v>1717.19</v>
      </c>
      <c r="R54">
        <v>0</v>
      </c>
      <c r="S54">
        <v>1524.36</v>
      </c>
      <c r="T54">
        <v>2092.37</v>
      </c>
      <c r="U54">
        <v>2832.3</v>
      </c>
      <c r="W54" s="14" cm="1">
        <f t="array" ref="W54">INDEX(J54:U54, 1, MONTH($W$1))</f>
        <v>2832.3</v>
      </c>
      <c r="X54" s="14" cm="1">
        <f t="array" ref="X54">SUMPRODUCT((J54:U54) *(($J$1:$U$1)&lt;=$X$1))</f>
        <v>23256.36</v>
      </c>
      <c r="Y54">
        <f t="shared" si="0"/>
        <v>1</v>
      </c>
      <c r="Z54">
        <f t="shared" si="0"/>
        <v>1</v>
      </c>
      <c r="AA54">
        <f t="shared" si="1"/>
        <v>0</v>
      </c>
      <c r="AB54" s="8">
        <f t="shared" si="2"/>
        <v>1</v>
      </c>
      <c r="AC54">
        <f t="shared" si="3"/>
        <v>23256.36</v>
      </c>
      <c r="AD54">
        <f t="shared" si="4"/>
        <v>0</v>
      </c>
      <c r="AE54">
        <f t="shared" si="5"/>
        <v>0</v>
      </c>
      <c r="AF54">
        <f t="shared" si="6"/>
        <v>0</v>
      </c>
      <c r="AG54">
        <f t="shared" si="7"/>
        <v>0</v>
      </c>
      <c r="AI54">
        <f t="shared" si="8"/>
        <v>23256.36</v>
      </c>
    </row>
    <row r="55" spans="2:35" x14ac:dyDescent="0.25">
      <c r="B55">
        <v>20108</v>
      </c>
      <c r="C55" t="s">
        <v>148</v>
      </c>
      <c r="D55" s="1" t="s">
        <v>23</v>
      </c>
      <c r="E55" s="1" t="s">
        <v>535</v>
      </c>
      <c r="F55" s="1" t="s">
        <v>106</v>
      </c>
      <c r="G55" s="13">
        <v>0</v>
      </c>
      <c r="H55" s="1">
        <v>0</v>
      </c>
      <c r="J55">
        <v>1572.39</v>
      </c>
      <c r="K55">
        <v>0</v>
      </c>
      <c r="L55">
        <v>2339.7199999999998</v>
      </c>
      <c r="M55">
        <v>969.4</v>
      </c>
      <c r="N55">
        <v>1451.12</v>
      </c>
      <c r="O55">
        <v>2012.36</v>
      </c>
      <c r="P55">
        <v>1916.57</v>
      </c>
      <c r="Q55">
        <v>1560.99</v>
      </c>
      <c r="R55">
        <v>931.22</v>
      </c>
      <c r="S55">
        <v>2145.71</v>
      </c>
      <c r="T55">
        <v>665.77</v>
      </c>
      <c r="U55">
        <v>614.89</v>
      </c>
      <c r="W55" s="14" cm="1">
        <f t="array" ref="W55">INDEX(J55:U55, 1, MONTH($W$1))</f>
        <v>614.89</v>
      </c>
      <c r="X55" s="14" cm="1">
        <f t="array" ref="X55">SUMPRODUCT((J55:U55) *(($J$1:$U$1)&lt;=$X$1))</f>
        <v>16180.14</v>
      </c>
      <c r="Y55">
        <f t="shared" si="0"/>
        <v>1</v>
      </c>
      <c r="Z55">
        <f t="shared" si="0"/>
        <v>1</v>
      </c>
      <c r="AA55">
        <f t="shared" si="1"/>
        <v>0</v>
      </c>
      <c r="AB55" s="8">
        <f t="shared" si="2"/>
        <v>1</v>
      </c>
      <c r="AC55">
        <f t="shared" si="3"/>
        <v>16180.14</v>
      </c>
      <c r="AD55">
        <f t="shared" si="4"/>
        <v>0</v>
      </c>
      <c r="AE55">
        <f t="shared" si="5"/>
        <v>0</v>
      </c>
      <c r="AF55">
        <f t="shared" si="6"/>
        <v>0</v>
      </c>
      <c r="AG55">
        <f t="shared" si="7"/>
        <v>0</v>
      </c>
      <c r="AI55">
        <f t="shared" si="8"/>
        <v>16180.14</v>
      </c>
    </row>
    <row r="56" spans="2:35" x14ac:dyDescent="0.25">
      <c r="B56">
        <v>20109</v>
      </c>
      <c r="C56" t="s">
        <v>757</v>
      </c>
      <c r="D56" s="1" t="s">
        <v>23</v>
      </c>
      <c r="E56" s="1" t="s">
        <v>535</v>
      </c>
      <c r="F56" s="1" t="s">
        <v>106</v>
      </c>
      <c r="G56" s="13">
        <v>0</v>
      </c>
      <c r="H56" s="1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 s="14" cm="1">
        <f t="array" ref="W56">INDEX(J56:U56, 1, MONTH($W$1))</f>
        <v>0</v>
      </c>
      <c r="X56" s="14" cm="1">
        <f t="array" ref="X56">SUMPRODUCT((J56:U56) *(($J$1:$U$1)&lt;=$X$1))</f>
        <v>0</v>
      </c>
      <c r="Y56">
        <f t="shared" si="0"/>
        <v>0</v>
      </c>
      <c r="Z56">
        <f t="shared" si="0"/>
        <v>0</v>
      </c>
      <c r="AA56">
        <f t="shared" si="1"/>
        <v>0</v>
      </c>
      <c r="AB56" s="8">
        <f t="shared" si="2"/>
        <v>0</v>
      </c>
      <c r="AC56">
        <f t="shared" si="3"/>
        <v>0</v>
      </c>
      <c r="AD56">
        <f t="shared" si="4"/>
        <v>0</v>
      </c>
      <c r="AE56">
        <f t="shared" si="5"/>
        <v>0</v>
      </c>
      <c r="AF56">
        <f t="shared" si="6"/>
        <v>0</v>
      </c>
      <c r="AG56">
        <f t="shared" si="7"/>
        <v>0</v>
      </c>
      <c r="AI56">
        <f t="shared" si="8"/>
        <v>0</v>
      </c>
    </row>
    <row r="57" spans="2:35" x14ac:dyDescent="0.25">
      <c r="B57">
        <v>20110</v>
      </c>
      <c r="C57" t="s">
        <v>758</v>
      </c>
      <c r="D57" s="1" t="s">
        <v>23</v>
      </c>
      <c r="E57" s="1" t="s">
        <v>535</v>
      </c>
      <c r="F57" s="1" t="s">
        <v>106</v>
      </c>
      <c r="G57" s="13">
        <v>0</v>
      </c>
      <c r="H57" s="1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 s="14" cm="1">
        <f t="array" ref="W57">INDEX(J57:U57, 1, MONTH($W$1))</f>
        <v>0</v>
      </c>
      <c r="X57" s="14" cm="1">
        <f t="array" ref="X57">SUMPRODUCT((J57:U57) *(($J$1:$U$1)&lt;=$X$1))</f>
        <v>0</v>
      </c>
      <c r="Y57">
        <f t="shared" si="0"/>
        <v>0</v>
      </c>
      <c r="Z57">
        <f t="shared" si="0"/>
        <v>0</v>
      </c>
      <c r="AA57">
        <f t="shared" si="1"/>
        <v>0</v>
      </c>
      <c r="AB57" s="8">
        <f t="shared" si="2"/>
        <v>0</v>
      </c>
      <c r="AC57">
        <f t="shared" si="3"/>
        <v>0</v>
      </c>
      <c r="AD57">
        <f t="shared" si="4"/>
        <v>0</v>
      </c>
      <c r="AE57">
        <f t="shared" si="5"/>
        <v>0</v>
      </c>
      <c r="AF57">
        <f t="shared" si="6"/>
        <v>0</v>
      </c>
      <c r="AG57">
        <f t="shared" si="7"/>
        <v>0</v>
      </c>
      <c r="AI57">
        <f t="shared" si="8"/>
        <v>0</v>
      </c>
    </row>
    <row r="58" spans="2:35" x14ac:dyDescent="0.25">
      <c r="B58">
        <v>20115</v>
      </c>
      <c r="C58" t="s">
        <v>675</v>
      </c>
      <c r="D58" s="1" t="s">
        <v>23</v>
      </c>
      <c r="E58" s="1" t="s">
        <v>535</v>
      </c>
      <c r="F58" s="1" t="s">
        <v>106</v>
      </c>
      <c r="G58" s="13">
        <v>0</v>
      </c>
      <c r="H58" s="1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1181.96</v>
      </c>
      <c r="P58">
        <v>0</v>
      </c>
      <c r="Q58">
        <v>0</v>
      </c>
      <c r="R58">
        <v>0</v>
      </c>
      <c r="S58">
        <v>148.22999999999999</v>
      </c>
      <c r="T58">
        <v>0</v>
      </c>
      <c r="U58">
        <v>201.68</v>
      </c>
      <c r="W58" s="14" cm="1">
        <f t="array" ref="W58">INDEX(J58:U58, 1, MONTH($W$1))</f>
        <v>201.68</v>
      </c>
      <c r="X58" s="14" cm="1">
        <f t="array" ref="X58">SUMPRODUCT((J58:U58) *(($J$1:$U$1)&lt;=$X$1))</f>
        <v>1531.8700000000001</v>
      </c>
      <c r="Y58">
        <f t="shared" si="0"/>
        <v>1</v>
      </c>
      <c r="Z58">
        <f t="shared" si="0"/>
        <v>1</v>
      </c>
      <c r="AA58">
        <f t="shared" si="1"/>
        <v>0</v>
      </c>
      <c r="AB58" s="8">
        <f t="shared" si="2"/>
        <v>0</v>
      </c>
      <c r="AC58">
        <f t="shared" si="3"/>
        <v>0</v>
      </c>
      <c r="AD58">
        <f t="shared" si="4"/>
        <v>0</v>
      </c>
      <c r="AE58">
        <f t="shared" si="5"/>
        <v>0</v>
      </c>
      <c r="AF58">
        <f t="shared" si="6"/>
        <v>0</v>
      </c>
      <c r="AG58">
        <f t="shared" si="7"/>
        <v>0</v>
      </c>
      <c r="AI58">
        <f t="shared" si="8"/>
        <v>1531.8700000000001</v>
      </c>
    </row>
    <row r="59" spans="2:35" x14ac:dyDescent="0.25">
      <c r="B59">
        <v>20121</v>
      </c>
      <c r="C59" t="s">
        <v>539</v>
      </c>
      <c r="D59" s="1" t="s">
        <v>23</v>
      </c>
      <c r="E59" s="1" t="s">
        <v>748</v>
      </c>
      <c r="F59" s="1" t="s">
        <v>21</v>
      </c>
      <c r="G59" s="13">
        <v>0</v>
      </c>
      <c r="H59" s="1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 s="14" cm="1">
        <f t="array" ref="W59">INDEX(J59:U59, 1, MONTH($W$1))</f>
        <v>0</v>
      </c>
      <c r="X59" s="14" cm="1">
        <f t="array" ref="X59">SUMPRODUCT((J59:U59) *(($J$1:$U$1)&lt;=$X$1))</f>
        <v>0</v>
      </c>
      <c r="Y59">
        <f t="shared" si="0"/>
        <v>0</v>
      </c>
      <c r="Z59">
        <f t="shared" si="0"/>
        <v>0</v>
      </c>
      <c r="AA59">
        <f t="shared" si="1"/>
        <v>0</v>
      </c>
      <c r="AB59" s="8">
        <f t="shared" si="2"/>
        <v>0</v>
      </c>
      <c r="AC59">
        <f t="shared" si="3"/>
        <v>0</v>
      </c>
      <c r="AD59">
        <f t="shared" si="4"/>
        <v>0</v>
      </c>
      <c r="AE59">
        <f t="shared" si="5"/>
        <v>0</v>
      </c>
      <c r="AF59">
        <f t="shared" si="6"/>
        <v>0</v>
      </c>
      <c r="AG59">
        <f t="shared" si="7"/>
        <v>0</v>
      </c>
      <c r="AI59">
        <f t="shared" si="8"/>
        <v>0</v>
      </c>
    </row>
    <row r="60" spans="2:35" x14ac:dyDescent="0.25">
      <c r="B60">
        <v>20128</v>
      </c>
      <c r="C60" t="s">
        <v>540</v>
      </c>
      <c r="D60" s="1" t="s">
        <v>23</v>
      </c>
      <c r="E60" s="1" t="s">
        <v>535</v>
      </c>
      <c r="F60" s="1" t="s">
        <v>106</v>
      </c>
      <c r="G60" s="13">
        <v>0</v>
      </c>
      <c r="H60" s="1">
        <v>0</v>
      </c>
      <c r="J60">
        <v>0</v>
      </c>
      <c r="K60">
        <v>1021.24</v>
      </c>
      <c r="L60">
        <v>32.74</v>
      </c>
      <c r="M60">
        <v>0</v>
      </c>
      <c r="N60">
        <v>710.53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 s="14" cm="1">
        <f t="array" ref="W60">INDEX(J60:U60, 1, MONTH($W$1))</f>
        <v>0</v>
      </c>
      <c r="X60" s="14" cm="1">
        <f t="array" ref="X60">SUMPRODUCT((J60:U60) *(($J$1:$U$1)&lt;=$X$1))</f>
        <v>1764.51</v>
      </c>
      <c r="Y60">
        <f t="shared" si="0"/>
        <v>0</v>
      </c>
      <c r="Z60">
        <f t="shared" si="0"/>
        <v>1</v>
      </c>
      <c r="AA60">
        <f t="shared" si="1"/>
        <v>0</v>
      </c>
      <c r="AB60" s="8">
        <f t="shared" si="2"/>
        <v>0</v>
      </c>
      <c r="AC60">
        <f t="shared" si="3"/>
        <v>0</v>
      </c>
      <c r="AD60">
        <f t="shared" si="4"/>
        <v>0</v>
      </c>
      <c r="AE60">
        <f t="shared" si="5"/>
        <v>0</v>
      </c>
      <c r="AF60">
        <f t="shared" si="6"/>
        <v>0</v>
      </c>
      <c r="AG60">
        <f t="shared" si="7"/>
        <v>0</v>
      </c>
      <c r="AI60">
        <f t="shared" si="8"/>
        <v>1764.51</v>
      </c>
    </row>
    <row r="61" spans="2:35" x14ac:dyDescent="0.25">
      <c r="B61">
        <v>20129</v>
      </c>
      <c r="C61" t="s">
        <v>204</v>
      </c>
      <c r="D61" s="1" t="s">
        <v>23</v>
      </c>
      <c r="E61" s="1" t="s">
        <v>535</v>
      </c>
      <c r="F61" s="1" t="s">
        <v>106</v>
      </c>
      <c r="G61" s="13">
        <v>0</v>
      </c>
      <c r="H61" s="1">
        <v>0</v>
      </c>
      <c r="J61">
        <v>2416.17</v>
      </c>
      <c r="K61">
        <v>507.27</v>
      </c>
      <c r="L61">
        <v>4867.3100000000004</v>
      </c>
      <c r="M61">
        <v>-69.58</v>
      </c>
      <c r="N61">
        <v>0</v>
      </c>
      <c r="O61">
        <v>966.38</v>
      </c>
      <c r="P61">
        <v>663.25</v>
      </c>
      <c r="Q61">
        <v>1317.64</v>
      </c>
      <c r="R61">
        <v>1018.41</v>
      </c>
      <c r="S61">
        <v>1052.56</v>
      </c>
      <c r="T61">
        <v>2429.6799999999998</v>
      </c>
      <c r="U61">
        <v>321.92</v>
      </c>
      <c r="W61" s="14" cm="1">
        <f t="array" ref="W61">INDEX(J61:U61, 1, MONTH($W$1))</f>
        <v>321.92</v>
      </c>
      <c r="X61" s="14" cm="1">
        <f t="array" ref="X61">SUMPRODUCT((J61:U61) *(($J$1:$U$1)&lt;=$X$1))</f>
        <v>15491.009999999998</v>
      </c>
      <c r="Y61">
        <f t="shared" si="0"/>
        <v>1</v>
      </c>
      <c r="Z61">
        <f t="shared" si="0"/>
        <v>1</v>
      </c>
      <c r="AA61">
        <f t="shared" si="1"/>
        <v>0</v>
      </c>
      <c r="AB61" s="8">
        <f t="shared" si="2"/>
        <v>1</v>
      </c>
      <c r="AC61">
        <f t="shared" si="3"/>
        <v>15491.009999999998</v>
      </c>
      <c r="AD61">
        <f t="shared" si="4"/>
        <v>0</v>
      </c>
      <c r="AE61">
        <f t="shared" si="5"/>
        <v>0</v>
      </c>
      <c r="AF61">
        <f t="shared" si="6"/>
        <v>0</v>
      </c>
      <c r="AG61">
        <f t="shared" si="7"/>
        <v>0</v>
      </c>
      <c r="AI61">
        <f t="shared" si="8"/>
        <v>15491.009999999998</v>
      </c>
    </row>
    <row r="62" spans="2:35" x14ac:dyDescent="0.25">
      <c r="B62">
        <v>20130</v>
      </c>
      <c r="C62" t="s">
        <v>205</v>
      </c>
      <c r="D62" s="1" t="s">
        <v>23</v>
      </c>
      <c r="E62" s="1" t="s">
        <v>535</v>
      </c>
      <c r="F62" s="1" t="s">
        <v>106</v>
      </c>
      <c r="G62" s="13">
        <v>0</v>
      </c>
      <c r="H62" s="1">
        <v>0</v>
      </c>
      <c r="J62">
        <v>1027.54</v>
      </c>
      <c r="K62">
        <v>0</v>
      </c>
      <c r="L62">
        <v>2114.9</v>
      </c>
      <c r="M62">
        <v>0</v>
      </c>
      <c r="N62">
        <v>1071.3</v>
      </c>
      <c r="O62">
        <v>1727.34</v>
      </c>
      <c r="P62">
        <v>459.85</v>
      </c>
      <c r="Q62">
        <v>2420.04</v>
      </c>
      <c r="R62">
        <v>525.82000000000005</v>
      </c>
      <c r="S62">
        <v>930.49</v>
      </c>
      <c r="T62">
        <v>800.45</v>
      </c>
      <c r="U62">
        <v>425.87</v>
      </c>
      <c r="W62" s="14" cm="1">
        <f t="array" ref="W62">INDEX(J62:U62, 1, MONTH($W$1))</f>
        <v>425.87</v>
      </c>
      <c r="X62" s="14" cm="1">
        <f t="array" ref="X62">SUMPRODUCT((J62:U62) *(($J$1:$U$1)&lt;=$X$1))</f>
        <v>11503.600000000002</v>
      </c>
      <c r="Y62">
        <f t="shared" si="0"/>
        <v>1</v>
      </c>
      <c r="Z62">
        <f t="shared" si="0"/>
        <v>1</v>
      </c>
      <c r="AA62">
        <f t="shared" si="1"/>
        <v>0</v>
      </c>
      <c r="AB62" s="8">
        <f t="shared" si="2"/>
        <v>1</v>
      </c>
      <c r="AC62">
        <f t="shared" si="3"/>
        <v>11503.600000000002</v>
      </c>
      <c r="AD62">
        <f t="shared" si="4"/>
        <v>0</v>
      </c>
      <c r="AE62">
        <f t="shared" si="5"/>
        <v>0</v>
      </c>
      <c r="AF62">
        <f t="shared" si="6"/>
        <v>0</v>
      </c>
      <c r="AG62">
        <f t="shared" si="7"/>
        <v>0</v>
      </c>
      <c r="AI62">
        <f t="shared" si="8"/>
        <v>11503.600000000002</v>
      </c>
    </row>
    <row r="63" spans="2:35" x14ac:dyDescent="0.25">
      <c r="B63">
        <v>20131</v>
      </c>
      <c r="C63" t="s">
        <v>759</v>
      </c>
      <c r="D63" s="1" t="s">
        <v>23</v>
      </c>
      <c r="E63" s="1" t="s">
        <v>535</v>
      </c>
      <c r="F63" s="1" t="s">
        <v>106</v>
      </c>
      <c r="G63" s="13">
        <v>0</v>
      </c>
      <c r="H63" s="1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W63" s="14" cm="1">
        <f t="array" ref="W63">INDEX(J63:U63, 1, MONTH($W$1))</f>
        <v>0</v>
      </c>
      <c r="X63" s="14" cm="1">
        <f t="array" ref="X63">SUMPRODUCT((J63:U63) *(($J$1:$U$1)&lt;=$X$1))</f>
        <v>0</v>
      </c>
      <c r="Y63">
        <f t="shared" si="0"/>
        <v>0</v>
      </c>
      <c r="Z63">
        <f t="shared" si="0"/>
        <v>0</v>
      </c>
      <c r="AA63">
        <f t="shared" si="1"/>
        <v>0</v>
      </c>
      <c r="AB63" s="8">
        <f t="shared" si="2"/>
        <v>0</v>
      </c>
      <c r="AC63">
        <f t="shared" si="3"/>
        <v>0</v>
      </c>
      <c r="AD63">
        <f t="shared" si="4"/>
        <v>0</v>
      </c>
      <c r="AE63">
        <f t="shared" si="5"/>
        <v>0</v>
      </c>
      <c r="AF63">
        <f t="shared" si="6"/>
        <v>0</v>
      </c>
      <c r="AG63">
        <f t="shared" si="7"/>
        <v>0</v>
      </c>
      <c r="AI63">
        <f t="shared" si="8"/>
        <v>0</v>
      </c>
    </row>
    <row r="64" spans="2:35" x14ac:dyDescent="0.25">
      <c r="B64">
        <v>20132</v>
      </c>
      <c r="C64" t="s">
        <v>172</v>
      </c>
      <c r="D64" s="1" t="s">
        <v>23</v>
      </c>
      <c r="E64" s="1" t="s">
        <v>535</v>
      </c>
      <c r="F64" s="1" t="s">
        <v>106</v>
      </c>
      <c r="G64" s="13">
        <v>0</v>
      </c>
      <c r="H64" s="1">
        <v>0</v>
      </c>
      <c r="J64">
        <v>1690.48</v>
      </c>
      <c r="K64">
        <v>0</v>
      </c>
      <c r="L64">
        <v>4868.1900000000005</v>
      </c>
      <c r="M64">
        <v>483.21</v>
      </c>
      <c r="N64">
        <v>2424.75</v>
      </c>
      <c r="O64">
        <v>3144.51</v>
      </c>
      <c r="P64">
        <v>1542.29</v>
      </c>
      <c r="Q64">
        <v>3628.75</v>
      </c>
      <c r="R64">
        <v>1483.51</v>
      </c>
      <c r="S64">
        <v>4002.84</v>
      </c>
      <c r="T64">
        <v>0</v>
      </c>
      <c r="U64">
        <v>3464.64</v>
      </c>
      <c r="W64" s="14" cm="1">
        <f t="array" ref="W64">INDEX(J64:U64, 1, MONTH($W$1))</f>
        <v>3464.64</v>
      </c>
      <c r="X64" s="14" cm="1">
        <f t="array" ref="X64">SUMPRODUCT((J64:U64) *(($J$1:$U$1)&lt;=$X$1))</f>
        <v>26733.17</v>
      </c>
      <c r="Y64">
        <f t="shared" si="0"/>
        <v>1</v>
      </c>
      <c r="Z64">
        <f t="shared" si="0"/>
        <v>1</v>
      </c>
      <c r="AA64">
        <f t="shared" si="1"/>
        <v>0</v>
      </c>
      <c r="AB64" s="8">
        <f t="shared" si="2"/>
        <v>1</v>
      </c>
      <c r="AC64">
        <f t="shared" si="3"/>
        <v>26733.17</v>
      </c>
      <c r="AD64">
        <f t="shared" si="4"/>
        <v>0</v>
      </c>
      <c r="AE64">
        <f t="shared" si="5"/>
        <v>0</v>
      </c>
      <c r="AF64">
        <f t="shared" si="6"/>
        <v>0</v>
      </c>
      <c r="AG64">
        <f t="shared" si="7"/>
        <v>0</v>
      </c>
      <c r="AI64">
        <f t="shared" si="8"/>
        <v>26733.17</v>
      </c>
    </row>
    <row r="65" spans="2:35" x14ac:dyDescent="0.25">
      <c r="B65">
        <v>20134</v>
      </c>
      <c r="C65" t="s">
        <v>284</v>
      </c>
      <c r="D65" s="1" t="s">
        <v>23</v>
      </c>
      <c r="E65" s="1" t="s">
        <v>535</v>
      </c>
      <c r="F65" s="1" t="s">
        <v>106</v>
      </c>
      <c r="G65" s="13">
        <v>0</v>
      </c>
      <c r="H65" s="1">
        <v>0</v>
      </c>
      <c r="J65">
        <v>426.55</v>
      </c>
      <c r="K65">
        <v>0</v>
      </c>
      <c r="L65">
        <v>1357.35</v>
      </c>
      <c r="M65">
        <v>0</v>
      </c>
      <c r="N65">
        <v>786.08</v>
      </c>
      <c r="O65">
        <v>0</v>
      </c>
      <c r="P65">
        <v>0</v>
      </c>
      <c r="Q65">
        <v>0</v>
      </c>
      <c r="R65">
        <v>0</v>
      </c>
      <c r="S65">
        <v>526.4</v>
      </c>
      <c r="T65">
        <v>0</v>
      </c>
      <c r="U65">
        <v>0</v>
      </c>
      <c r="W65" s="14" cm="1">
        <f t="array" ref="W65">INDEX(J65:U65, 1, MONTH($W$1))</f>
        <v>0</v>
      </c>
      <c r="X65" s="14" cm="1">
        <f t="array" ref="X65">SUMPRODUCT((J65:U65) *(($J$1:$U$1)&lt;=$X$1))</f>
        <v>3096.38</v>
      </c>
      <c r="Y65">
        <f t="shared" si="0"/>
        <v>0</v>
      </c>
      <c r="Z65">
        <f t="shared" si="0"/>
        <v>1</v>
      </c>
      <c r="AA65">
        <f t="shared" si="1"/>
        <v>0</v>
      </c>
      <c r="AB65" s="8">
        <f t="shared" si="2"/>
        <v>1</v>
      </c>
      <c r="AC65">
        <f t="shared" si="3"/>
        <v>3096.38</v>
      </c>
      <c r="AD65">
        <f t="shared" si="4"/>
        <v>0</v>
      </c>
      <c r="AE65">
        <f t="shared" si="5"/>
        <v>0</v>
      </c>
      <c r="AF65">
        <f t="shared" si="6"/>
        <v>0</v>
      </c>
      <c r="AG65">
        <f t="shared" si="7"/>
        <v>0</v>
      </c>
      <c r="AI65">
        <f t="shared" si="8"/>
        <v>3096.38</v>
      </c>
    </row>
    <row r="66" spans="2:35" x14ac:dyDescent="0.25">
      <c r="B66">
        <v>20136</v>
      </c>
      <c r="C66" t="s">
        <v>285</v>
      </c>
      <c r="D66" s="1" t="s">
        <v>23</v>
      </c>
      <c r="E66" s="1" t="s">
        <v>535</v>
      </c>
      <c r="F66" s="1" t="s">
        <v>106</v>
      </c>
      <c r="G66" s="13">
        <v>0</v>
      </c>
      <c r="H66" s="1">
        <v>0</v>
      </c>
      <c r="J66">
        <v>0</v>
      </c>
      <c r="K66">
        <v>0</v>
      </c>
      <c r="L66">
        <v>0</v>
      </c>
      <c r="M66">
        <v>355.97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314.14999999999998</v>
      </c>
      <c r="U66">
        <v>305.55</v>
      </c>
      <c r="W66" s="14" cm="1">
        <f t="array" ref="W66">INDEX(J66:U66, 1, MONTH($W$1))</f>
        <v>305.55</v>
      </c>
      <c r="X66" s="14" cm="1">
        <f t="array" ref="X66">SUMPRODUCT((J66:U66) *(($J$1:$U$1)&lt;=$X$1))</f>
        <v>975.67000000000007</v>
      </c>
      <c r="Y66">
        <f t="shared" si="0"/>
        <v>1</v>
      </c>
      <c r="Z66">
        <f t="shared" si="0"/>
        <v>1</v>
      </c>
      <c r="AA66">
        <f t="shared" si="1"/>
        <v>0</v>
      </c>
      <c r="AB66" s="8">
        <f t="shared" si="2"/>
        <v>0</v>
      </c>
      <c r="AC66">
        <f t="shared" si="3"/>
        <v>0</v>
      </c>
      <c r="AD66">
        <f t="shared" si="4"/>
        <v>0</v>
      </c>
      <c r="AE66">
        <f t="shared" si="5"/>
        <v>0</v>
      </c>
      <c r="AF66">
        <f t="shared" si="6"/>
        <v>0</v>
      </c>
      <c r="AG66">
        <f t="shared" si="7"/>
        <v>0</v>
      </c>
      <c r="AI66">
        <f t="shared" si="8"/>
        <v>975.67000000000007</v>
      </c>
    </row>
    <row r="67" spans="2:35" x14ac:dyDescent="0.25">
      <c r="B67">
        <v>20138</v>
      </c>
      <c r="C67" t="s">
        <v>760</v>
      </c>
      <c r="D67" s="1" t="s">
        <v>23</v>
      </c>
      <c r="E67" s="1" t="s">
        <v>535</v>
      </c>
      <c r="F67" s="1" t="s">
        <v>106</v>
      </c>
      <c r="G67" s="13">
        <v>0</v>
      </c>
      <c r="H67" s="1">
        <v>2019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W67" s="14" cm="1">
        <f t="array" ref="W67">INDEX(J67:U67, 1, MONTH($W$1))</f>
        <v>0</v>
      </c>
      <c r="X67" s="14" cm="1">
        <f t="array" ref="X67">SUMPRODUCT((J67:U67) *(($J$1:$U$1)&lt;=$X$1))</f>
        <v>0</v>
      </c>
      <c r="Y67">
        <f t="shared" si="0"/>
        <v>0</v>
      </c>
      <c r="Z67">
        <f t="shared" si="0"/>
        <v>0</v>
      </c>
      <c r="AA67">
        <f t="shared" si="1"/>
        <v>0</v>
      </c>
      <c r="AB67" s="8">
        <f t="shared" si="2"/>
        <v>0</v>
      </c>
      <c r="AC67">
        <f t="shared" si="3"/>
        <v>0</v>
      </c>
      <c r="AD67">
        <f t="shared" si="4"/>
        <v>0</v>
      </c>
      <c r="AE67">
        <f t="shared" si="5"/>
        <v>0</v>
      </c>
      <c r="AF67">
        <f t="shared" si="6"/>
        <v>0</v>
      </c>
      <c r="AG67">
        <f t="shared" si="7"/>
        <v>0</v>
      </c>
      <c r="AI67">
        <f t="shared" si="8"/>
        <v>0</v>
      </c>
    </row>
    <row r="68" spans="2:35" x14ac:dyDescent="0.25">
      <c r="B68">
        <v>20141</v>
      </c>
      <c r="C68" t="s">
        <v>541</v>
      </c>
      <c r="D68" s="1" t="s">
        <v>23</v>
      </c>
      <c r="E68" s="1" t="s">
        <v>535</v>
      </c>
      <c r="F68" s="1" t="s">
        <v>106</v>
      </c>
      <c r="G68" s="13">
        <v>0</v>
      </c>
      <c r="H68" s="1">
        <v>0</v>
      </c>
      <c r="J68">
        <v>1272.44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W68" s="14" cm="1">
        <f t="array" ref="W68">INDEX(J68:U68, 1, MONTH($W$1))</f>
        <v>0</v>
      </c>
      <c r="X68" s="14" cm="1">
        <f t="array" ref="X68">SUMPRODUCT((J68:U68) *(($J$1:$U$1)&lt;=$X$1))</f>
        <v>1272.44</v>
      </c>
      <c r="Y68">
        <f t="shared" ref="Y68:Z131" si="9">IF(W68&gt;0, 1, 0)</f>
        <v>0</v>
      </c>
      <c r="Z68">
        <f t="shared" si="9"/>
        <v>1</v>
      </c>
      <c r="AA68">
        <f t="shared" ref="AA68:AA131" si="10">IF(I68="Yes", 1, 0)</f>
        <v>0</v>
      </c>
      <c r="AB68" s="8">
        <f t="shared" ref="AB68:AB131" si="11">COUNTIF(J68, "&gt;0")</f>
        <v>1</v>
      </c>
      <c r="AC68">
        <f t="shared" ref="AC68:AC131" si="12">IFERROR(X68/AB68, 0)</f>
        <v>1272.44</v>
      </c>
      <c r="AD68">
        <f t="shared" ref="AD68:AD131" si="13">IF(G68=$W$1, 1, 0)</f>
        <v>0</v>
      </c>
      <c r="AE68">
        <f t="shared" ref="AE68:AE131" si="14">IF(G68=$W$1, W68, 0)</f>
        <v>0</v>
      </c>
      <c r="AF68">
        <f t="shared" ref="AF68:AF131" si="15">IF(AND(H68=2023, G68&lt;=$W$1, X68&gt;0), 1, 0)</f>
        <v>0</v>
      </c>
      <c r="AG68">
        <f t="shared" ref="AG68:AG131" si="16">IF(AND(H68=2023, G68&lt;=$W$1), X68, 0)</f>
        <v>0</v>
      </c>
      <c r="AI68">
        <f t="shared" ref="AI68:AI131" si="17">SUM(J68:U68)</f>
        <v>1272.44</v>
      </c>
    </row>
    <row r="69" spans="2:35" x14ac:dyDescent="0.25">
      <c r="B69">
        <v>20142</v>
      </c>
      <c r="C69" t="s">
        <v>192</v>
      </c>
      <c r="D69" s="1" t="s">
        <v>23</v>
      </c>
      <c r="E69" s="1" t="s">
        <v>535</v>
      </c>
      <c r="F69" s="1" t="s">
        <v>106</v>
      </c>
      <c r="G69" s="13">
        <v>0</v>
      </c>
      <c r="H69" s="1">
        <v>0</v>
      </c>
      <c r="J69">
        <v>4803.82</v>
      </c>
      <c r="K69">
        <v>4486.0600000000004</v>
      </c>
      <c r="L69">
        <v>5302.99</v>
      </c>
      <c r="M69">
        <v>3423.84</v>
      </c>
      <c r="N69">
        <v>6303.22</v>
      </c>
      <c r="O69">
        <v>3053.67</v>
      </c>
      <c r="P69">
        <v>6484.61</v>
      </c>
      <c r="Q69">
        <v>2855.55</v>
      </c>
      <c r="R69">
        <v>2751.44</v>
      </c>
      <c r="S69">
        <v>9215.73</v>
      </c>
      <c r="T69">
        <v>2374.6799999999998</v>
      </c>
      <c r="U69">
        <v>8886.2099999999991</v>
      </c>
      <c r="W69" s="14" cm="1">
        <f t="array" ref="W69">INDEX(J69:U69, 1, MONTH($W$1))</f>
        <v>8886.2099999999991</v>
      </c>
      <c r="X69" s="14" cm="1">
        <f t="array" ref="X69">SUMPRODUCT((J69:U69) *(($J$1:$U$1)&lt;=$X$1))</f>
        <v>59941.820000000007</v>
      </c>
      <c r="Y69">
        <f t="shared" si="9"/>
        <v>1</v>
      </c>
      <c r="Z69">
        <f t="shared" si="9"/>
        <v>1</v>
      </c>
      <c r="AA69">
        <f t="shared" si="10"/>
        <v>0</v>
      </c>
      <c r="AB69" s="8">
        <f t="shared" si="11"/>
        <v>1</v>
      </c>
      <c r="AC69">
        <f t="shared" si="12"/>
        <v>59941.820000000007</v>
      </c>
      <c r="AD69">
        <f t="shared" si="13"/>
        <v>0</v>
      </c>
      <c r="AE69">
        <f t="shared" si="14"/>
        <v>0</v>
      </c>
      <c r="AF69">
        <f t="shared" si="15"/>
        <v>0</v>
      </c>
      <c r="AG69">
        <f t="shared" si="16"/>
        <v>0</v>
      </c>
      <c r="AI69">
        <f t="shared" si="17"/>
        <v>59941.820000000007</v>
      </c>
    </row>
    <row r="70" spans="2:35" x14ac:dyDescent="0.25">
      <c r="B70">
        <v>20143</v>
      </c>
      <c r="C70" t="s">
        <v>761</v>
      </c>
      <c r="D70" s="1" t="s">
        <v>23</v>
      </c>
      <c r="E70" s="1" t="s">
        <v>535</v>
      </c>
      <c r="F70" s="1" t="s">
        <v>106</v>
      </c>
      <c r="G70" s="13">
        <v>0</v>
      </c>
      <c r="H70" s="1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W70" s="14" cm="1">
        <f t="array" ref="W70">INDEX(J70:U70, 1, MONTH($W$1))</f>
        <v>0</v>
      </c>
      <c r="X70" s="14" cm="1">
        <f t="array" ref="X70">SUMPRODUCT((J70:U70) *(($J$1:$U$1)&lt;=$X$1))</f>
        <v>0</v>
      </c>
      <c r="Y70">
        <f t="shared" si="9"/>
        <v>0</v>
      </c>
      <c r="Z70">
        <f t="shared" si="9"/>
        <v>0</v>
      </c>
      <c r="AA70">
        <f t="shared" si="10"/>
        <v>0</v>
      </c>
      <c r="AB70" s="8">
        <f t="shared" si="11"/>
        <v>0</v>
      </c>
      <c r="AC70">
        <f t="shared" si="12"/>
        <v>0</v>
      </c>
      <c r="AD70">
        <f t="shared" si="13"/>
        <v>0</v>
      </c>
      <c r="AE70">
        <f t="shared" si="14"/>
        <v>0</v>
      </c>
      <c r="AF70">
        <f t="shared" si="15"/>
        <v>0</v>
      </c>
      <c r="AG70">
        <f t="shared" si="16"/>
        <v>0</v>
      </c>
      <c r="AI70">
        <f t="shared" si="17"/>
        <v>0</v>
      </c>
    </row>
    <row r="71" spans="2:35" x14ac:dyDescent="0.25">
      <c r="B71">
        <v>20145</v>
      </c>
      <c r="C71" t="s">
        <v>286</v>
      </c>
      <c r="D71" s="1" t="s">
        <v>23</v>
      </c>
      <c r="E71" s="1" t="s">
        <v>535</v>
      </c>
      <c r="F71" s="1" t="s">
        <v>106</v>
      </c>
      <c r="G71" s="13">
        <v>0</v>
      </c>
      <c r="H71" s="1">
        <v>0</v>
      </c>
      <c r="J71">
        <v>479.27</v>
      </c>
      <c r="K71">
        <v>0</v>
      </c>
      <c r="L71">
        <v>828.23</v>
      </c>
      <c r="M71">
        <v>356.63</v>
      </c>
      <c r="N71">
        <v>396.15</v>
      </c>
      <c r="O71">
        <v>889.79</v>
      </c>
      <c r="P71">
        <v>838.97</v>
      </c>
      <c r="Q71">
        <v>0</v>
      </c>
      <c r="R71">
        <v>1251.92</v>
      </c>
      <c r="S71">
        <v>955.32</v>
      </c>
      <c r="T71">
        <v>322.05</v>
      </c>
      <c r="U71">
        <v>0</v>
      </c>
      <c r="W71" s="14" cm="1">
        <f t="array" ref="W71">INDEX(J71:U71, 1, MONTH($W$1))</f>
        <v>0</v>
      </c>
      <c r="X71" s="14" cm="1">
        <f t="array" ref="X71">SUMPRODUCT((J71:U71) *(($J$1:$U$1)&lt;=$X$1))</f>
        <v>6318.33</v>
      </c>
      <c r="Y71">
        <f t="shared" si="9"/>
        <v>0</v>
      </c>
      <c r="Z71">
        <f t="shared" si="9"/>
        <v>1</v>
      </c>
      <c r="AA71">
        <f t="shared" si="10"/>
        <v>0</v>
      </c>
      <c r="AB71" s="8">
        <f t="shared" si="11"/>
        <v>1</v>
      </c>
      <c r="AC71">
        <f t="shared" si="12"/>
        <v>6318.33</v>
      </c>
      <c r="AD71">
        <f t="shared" si="13"/>
        <v>0</v>
      </c>
      <c r="AE71">
        <f t="shared" si="14"/>
        <v>0</v>
      </c>
      <c r="AF71">
        <f t="shared" si="15"/>
        <v>0</v>
      </c>
      <c r="AG71">
        <f t="shared" si="16"/>
        <v>0</v>
      </c>
      <c r="AI71">
        <f t="shared" si="17"/>
        <v>6318.33</v>
      </c>
    </row>
    <row r="72" spans="2:35" x14ac:dyDescent="0.25">
      <c r="B72">
        <v>20147</v>
      </c>
      <c r="C72" t="s">
        <v>126</v>
      </c>
      <c r="D72" s="1" t="s">
        <v>23</v>
      </c>
      <c r="E72" s="1" t="s">
        <v>535</v>
      </c>
      <c r="F72" s="1" t="s">
        <v>106</v>
      </c>
      <c r="G72" s="13">
        <v>0</v>
      </c>
      <c r="H72" s="1">
        <v>0</v>
      </c>
      <c r="J72">
        <v>4971.38</v>
      </c>
      <c r="K72">
        <v>1803.72</v>
      </c>
      <c r="L72">
        <v>0</v>
      </c>
      <c r="M72">
        <v>2274.27</v>
      </c>
      <c r="N72">
        <v>649.63</v>
      </c>
      <c r="O72">
        <v>4269.58</v>
      </c>
      <c r="P72">
        <v>2565.36</v>
      </c>
      <c r="Q72">
        <v>3648.36</v>
      </c>
      <c r="R72">
        <v>2509.59</v>
      </c>
      <c r="S72">
        <v>562.67999999999995</v>
      </c>
      <c r="T72">
        <v>2045.04</v>
      </c>
      <c r="U72">
        <v>0</v>
      </c>
      <c r="W72" s="14" cm="1">
        <f t="array" ref="W72">INDEX(J72:U72, 1, MONTH($W$1))</f>
        <v>0</v>
      </c>
      <c r="X72" s="14" cm="1">
        <f t="array" ref="X72">SUMPRODUCT((J72:U72) *(($J$1:$U$1)&lt;=$X$1))</f>
        <v>25299.61</v>
      </c>
      <c r="Y72">
        <f t="shared" si="9"/>
        <v>0</v>
      </c>
      <c r="Z72">
        <f t="shared" si="9"/>
        <v>1</v>
      </c>
      <c r="AA72">
        <f t="shared" si="10"/>
        <v>0</v>
      </c>
      <c r="AB72" s="8">
        <f t="shared" si="11"/>
        <v>1</v>
      </c>
      <c r="AC72">
        <f t="shared" si="12"/>
        <v>25299.61</v>
      </c>
      <c r="AD72">
        <f t="shared" si="13"/>
        <v>0</v>
      </c>
      <c r="AE72">
        <f t="shared" si="14"/>
        <v>0</v>
      </c>
      <c r="AF72">
        <f t="shared" si="15"/>
        <v>0</v>
      </c>
      <c r="AG72">
        <f t="shared" si="16"/>
        <v>0</v>
      </c>
      <c r="AI72">
        <f t="shared" si="17"/>
        <v>25299.61</v>
      </c>
    </row>
    <row r="73" spans="2:35" x14ac:dyDescent="0.25">
      <c r="B73">
        <v>20148</v>
      </c>
      <c r="C73" t="s">
        <v>241</v>
      </c>
      <c r="D73" s="1" t="s">
        <v>23</v>
      </c>
      <c r="E73" s="1" t="s">
        <v>545</v>
      </c>
      <c r="F73" s="1" t="s">
        <v>545</v>
      </c>
      <c r="G73" s="13">
        <v>0</v>
      </c>
      <c r="H73" s="1">
        <v>0</v>
      </c>
      <c r="J73">
        <v>6418.41</v>
      </c>
      <c r="K73">
        <v>-39.14</v>
      </c>
      <c r="L73">
        <v>14172.92</v>
      </c>
      <c r="M73">
        <v>1447.08</v>
      </c>
      <c r="N73">
        <v>2826.88</v>
      </c>
      <c r="O73">
        <v>3269.29</v>
      </c>
      <c r="P73">
        <v>443.71</v>
      </c>
      <c r="Q73">
        <v>5510.69</v>
      </c>
      <c r="R73">
        <v>0</v>
      </c>
      <c r="S73">
        <v>3877.98</v>
      </c>
      <c r="T73">
        <v>9060.32</v>
      </c>
      <c r="U73">
        <v>20007.240000000002</v>
      </c>
      <c r="W73" s="14" cm="1">
        <f t="array" ref="W73">INDEX(J73:U73, 1, MONTH($W$1))</f>
        <v>20007.240000000002</v>
      </c>
      <c r="X73" s="14" cm="1">
        <f t="array" ref="X73">SUMPRODUCT((J73:U73) *(($J$1:$U$1)&lt;=$X$1))</f>
        <v>66995.38</v>
      </c>
      <c r="Y73">
        <f t="shared" si="9"/>
        <v>1</v>
      </c>
      <c r="Z73">
        <f t="shared" si="9"/>
        <v>1</v>
      </c>
      <c r="AA73">
        <f t="shared" si="10"/>
        <v>0</v>
      </c>
      <c r="AB73" s="8">
        <f t="shared" si="11"/>
        <v>1</v>
      </c>
      <c r="AC73">
        <f t="shared" si="12"/>
        <v>66995.38</v>
      </c>
      <c r="AD73">
        <f t="shared" si="13"/>
        <v>0</v>
      </c>
      <c r="AE73">
        <f t="shared" si="14"/>
        <v>0</v>
      </c>
      <c r="AF73">
        <f t="shared" si="15"/>
        <v>0</v>
      </c>
      <c r="AG73">
        <f t="shared" si="16"/>
        <v>0</v>
      </c>
      <c r="AI73">
        <f t="shared" si="17"/>
        <v>66995.38</v>
      </c>
    </row>
    <row r="74" spans="2:35" x14ac:dyDescent="0.25">
      <c r="B74">
        <v>20150</v>
      </c>
      <c r="C74" t="s">
        <v>542</v>
      </c>
      <c r="D74" s="1" t="s">
        <v>23</v>
      </c>
      <c r="E74" s="1" t="s">
        <v>535</v>
      </c>
      <c r="F74" s="1" t="s">
        <v>106</v>
      </c>
      <c r="G74" s="13">
        <v>0</v>
      </c>
      <c r="H74" s="1">
        <v>0</v>
      </c>
      <c r="J74">
        <v>274.39999999999998</v>
      </c>
      <c r="K74">
        <v>237.17</v>
      </c>
      <c r="L74">
        <v>223.6</v>
      </c>
      <c r="M74">
        <v>367.55</v>
      </c>
      <c r="N74">
        <v>478.68</v>
      </c>
      <c r="O74">
        <v>332.13</v>
      </c>
      <c r="P74">
        <v>0</v>
      </c>
      <c r="Q74">
        <v>450.18</v>
      </c>
      <c r="R74">
        <v>0</v>
      </c>
      <c r="S74">
        <v>0</v>
      </c>
      <c r="T74">
        <v>0</v>
      </c>
      <c r="U74">
        <v>0</v>
      </c>
      <c r="W74" s="14" cm="1">
        <f t="array" ref="W74">INDEX(J74:U74, 1, MONTH($W$1))</f>
        <v>0</v>
      </c>
      <c r="X74" s="14" cm="1">
        <f t="array" ref="X74">SUMPRODUCT((J74:U74) *(($J$1:$U$1)&lt;=$X$1))</f>
        <v>2363.71</v>
      </c>
      <c r="Y74">
        <f t="shared" si="9"/>
        <v>0</v>
      </c>
      <c r="Z74">
        <f t="shared" si="9"/>
        <v>1</v>
      </c>
      <c r="AA74">
        <f t="shared" si="10"/>
        <v>0</v>
      </c>
      <c r="AB74" s="8">
        <f t="shared" si="11"/>
        <v>1</v>
      </c>
      <c r="AC74">
        <f t="shared" si="12"/>
        <v>2363.71</v>
      </c>
      <c r="AD74">
        <f t="shared" si="13"/>
        <v>0</v>
      </c>
      <c r="AE74">
        <f t="shared" si="14"/>
        <v>0</v>
      </c>
      <c r="AF74">
        <f t="shared" si="15"/>
        <v>0</v>
      </c>
      <c r="AG74">
        <f t="shared" si="16"/>
        <v>0</v>
      </c>
      <c r="AI74">
        <f t="shared" si="17"/>
        <v>2363.71</v>
      </c>
    </row>
    <row r="75" spans="2:35" x14ac:dyDescent="0.25">
      <c r="B75">
        <v>20152</v>
      </c>
      <c r="C75" t="s">
        <v>762</v>
      </c>
      <c r="D75" s="1" t="s">
        <v>23</v>
      </c>
      <c r="E75" s="1" t="s">
        <v>535</v>
      </c>
      <c r="F75" s="1" t="s">
        <v>106</v>
      </c>
      <c r="G75" s="13">
        <v>0</v>
      </c>
      <c r="H75" s="1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W75" s="14" cm="1">
        <f t="array" ref="W75">INDEX(J75:U75, 1, MONTH($W$1))</f>
        <v>0</v>
      </c>
      <c r="X75" s="14" cm="1">
        <f t="array" ref="X75">SUMPRODUCT((J75:U75) *(($J$1:$U$1)&lt;=$X$1))</f>
        <v>0</v>
      </c>
      <c r="Y75">
        <f t="shared" si="9"/>
        <v>0</v>
      </c>
      <c r="Z75">
        <f t="shared" si="9"/>
        <v>0</v>
      </c>
      <c r="AA75">
        <f t="shared" si="10"/>
        <v>0</v>
      </c>
      <c r="AB75" s="8">
        <f t="shared" si="11"/>
        <v>0</v>
      </c>
      <c r="AC75">
        <f t="shared" si="12"/>
        <v>0</v>
      </c>
      <c r="AD75">
        <f t="shared" si="13"/>
        <v>0</v>
      </c>
      <c r="AE75">
        <f t="shared" si="14"/>
        <v>0</v>
      </c>
      <c r="AF75">
        <f t="shared" si="15"/>
        <v>0</v>
      </c>
      <c r="AG75">
        <f t="shared" si="16"/>
        <v>0</v>
      </c>
      <c r="AI75">
        <f t="shared" si="17"/>
        <v>0</v>
      </c>
    </row>
    <row r="76" spans="2:35" x14ac:dyDescent="0.25">
      <c r="B76">
        <v>20153</v>
      </c>
      <c r="C76" t="s">
        <v>543</v>
      </c>
      <c r="D76" s="1" t="s">
        <v>23</v>
      </c>
      <c r="E76" s="1" t="s">
        <v>535</v>
      </c>
      <c r="F76" s="1" t="s">
        <v>106</v>
      </c>
      <c r="G76" s="13">
        <v>0</v>
      </c>
      <c r="H76" s="1">
        <v>0</v>
      </c>
      <c r="J76">
        <v>0</v>
      </c>
      <c r="K76">
        <v>0</v>
      </c>
      <c r="L76">
        <v>925.2</v>
      </c>
      <c r="M76">
        <v>0</v>
      </c>
      <c r="N76">
        <v>1717.77</v>
      </c>
      <c r="O76">
        <v>1339.24</v>
      </c>
      <c r="P76">
        <v>0</v>
      </c>
      <c r="Q76">
        <v>1639.43</v>
      </c>
      <c r="R76">
        <v>0</v>
      </c>
      <c r="S76">
        <v>1253.3499999999999</v>
      </c>
      <c r="T76">
        <v>0</v>
      </c>
      <c r="U76">
        <v>0</v>
      </c>
      <c r="W76" s="14" cm="1">
        <f t="array" ref="W76">INDEX(J76:U76, 1, MONTH($W$1))</f>
        <v>0</v>
      </c>
      <c r="X76" s="14" cm="1">
        <f t="array" ref="X76">SUMPRODUCT((J76:U76) *(($J$1:$U$1)&lt;=$X$1))</f>
        <v>6874.99</v>
      </c>
      <c r="Y76">
        <f t="shared" si="9"/>
        <v>0</v>
      </c>
      <c r="Z76">
        <f t="shared" si="9"/>
        <v>1</v>
      </c>
      <c r="AA76">
        <f t="shared" si="10"/>
        <v>0</v>
      </c>
      <c r="AB76" s="8">
        <f t="shared" si="11"/>
        <v>0</v>
      </c>
      <c r="AC76">
        <f t="shared" si="12"/>
        <v>0</v>
      </c>
      <c r="AD76">
        <f t="shared" si="13"/>
        <v>0</v>
      </c>
      <c r="AE76">
        <f t="shared" si="14"/>
        <v>0</v>
      </c>
      <c r="AF76">
        <f t="shared" si="15"/>
        <v>0</v>
      </c>
      <c r="AG76">
        <f t="shared" si="16"/>
        <v>0</v>
      </c>
      <c r="AI76">
        <f t="shared" si="17"/>
        <v>6874.99</v>
      </c>
    </row>
    <row r="77" spans="2:35" x14ac:dyDescent="0.25">
      <c r="B77">
        <v>20155</v>
      </c>
      <c r="C77" t="s">
        <v>677</v>
      </c>
      <c r="D77" s="1" t="s">
        <v>23</v>
      </c>
      <c r="E77" s="1" t="s">
        <v>535</v>
      </c>
      <c r="F77" s="1" t="s">
        <v>106</v>
      </c>
      <c r="G77" s="13">
        <v>0</v>
      </c>
      <c r="H77" s="1">
        <v>0</v>
      </c>
      <c r="J77">
        <v>0</v>
      </c>
      <c r="K77">
        <v>372.11</v>
      </c>
      <c r="L77">
        <v>0</v>
      </c>
      <c r="M77">
        <v>242.13</v>
      </c>
      <c r="N77">
        <v>0</v>
      </c>
      <c r="O77">
        <v>522.85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W77" s="14" cm="1">
        <f t="array" ref="W77">INDEX(J77:U77, 1, MONTH($W$1))</f>
        <v>0</v>
      </c>
      <c r="X77" s="14" cm="1">
        <f t="array" ref="X77">SUMPRODUCT((J77:U77) *(($J$1:$U$1)&lt;=$X$1))</f>
        <v>1137.0900000000001</v>
      </c>
      <c r="Y77">
        <f t="shared" si="9"/>
        <v>0</v>
      </c>
      <c r="Z77">
        <f t="shared" si="9"/>
        <v>1</v>
      </c>
      <c r="AA77">
        <f t="shared" si="10"/>
        <v>0</v>
      </c>
      <c r="AB77" s="8">
        <f t="shared" si="11"/>
        <v>0</v>
      </c>
      <c r="AC77">
        <f t="shared" si="12"/>
        <v>0</v>
      </c>
      <c r="AD77">
        <f t="shared" si="13"/>
        <v>0</v>
      </c>
      <c r="AE77">
        <f t="shared" si="14"/>
        <v>0</v>
      </c>
      <c r="AF77">
        <f t="shared" si="15"/>
        <v>0</v>
      </c>
      <c r="AG77">
        <f t="shared" si="16"/>
        <v>0</v>
      </c>
      <c r="AI77">
        <f t="shared" si="17"/>
        <v>1137.0900000000001</v>
      </c>
    </row>
    <row r="78" spans="2:35" x14ac:dyDescent="0.25">
      <c r="B78">
        <v>20156</v>
      </c>
      <c r="C78" t="s">
        <v>763</v>
      </c>
      <c r="D78" s="1" t="s">
        <v>23</v>
      </c>
      <c r="E78" s="1" t="s">
        <v>535</v>
      </c>
      <c r="F78" s="1" t="s">
        <v>106</v>
      </c>
      <c r="G78" s="13">
        <v>0</v>
      </c>
      <c r="H78" s="1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W78" s="14" cm="1">
        <f t="array" ref="W78">INDEX(J78:U78, 1, MONTH($W$1))</f>
        <v>0</v>
      </c>
      <c r="X78" s="14" cm="1">
        <f t="array" ref="X78">SUMPRODUCT((J78:U78) *(($J$1:$U$1)&lt;=$X$1))</f>
        <v>0</v>
      </c>
      <c r="Y78">
        <f t="shared" si="9"/>
        <v>0</v>
      </c>
      <c r="Z78">
        <f t="shared" si="9"/>
        <v>0</v>
      </c>
      <c r="AA78">
        <f t="shared" si="10"/>
        <v>0</v>
      </c>
      <c r="AB78" s="8">
        <f t="shared" si="11"/>
        <v>0</v>
      </c>
      <c r="AC78">
        <f t="shared" si="12"/>
        <v>0</v>
      </c>
      <c r="AD78">
        <f t="shared" si="13"/>
        <v>0</v>
      </c>
      <c r="AE78">
        <f t="shared" si="14"/>
        <v>0</v>
      </c>
      <c r="AF78">
        <f t="shared" si="15"/>
        <v>0</v>
      </c>
      <c r="AG78">
        <f t="shared" si="16"/>
        <v>0</v>
      </c>
      <c r="AI78">
        <f t="shared" si="17"/>
        <v>0</v>
      </c>
    </row>
    <row r="79" spans="2:35" x14ac:dyDescent="0.25">
      <c r="B79">
        <v>20160</v>
      </c>
      <c r="C79" t="s">
        <v>764</v>
      </c>
      <c r="D79" s="1" t="s">
        <v>23</v>
      </c>
      <c r="E79" s="1" t="s">
        <v>535</v>
      </c>
      <c r="F79" s="1" t="s">
        <v>106</v>
      </c>
      <c r="G79" s="13">
        <v>0</v>
      </c>
      <c r="H79" s="1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 s="14" cm="1">
        <f t="array" ref="W79">INDEX(J79:U79, 1, MONTH($W$1))</f>
        <v>0</v>
      </c>
      <c r="X79" s="14" cm="1">
        <f t="array" ref="X79">SUMPRODUCT((J79:U79) *(($J$1:$U$1)&lt;=$X$1))</f>
        <v>0</v>
      </c>
      <c r="Y79">
        <f t="shared" si="9"/>
        <v>0</v>
      </c>
      <c r="Z79">
        <f t="shared" si="9"/>
        <v>0</v>
      </c>
      <c r="AA79">
        <f t="shared" si="10"/>
        <v>0</v>
      </c>
      <c r="AB79" s="8">
        <f t="shared" si="11"/>
        <v>0</v>
      </c>
      <c r="AC79">
        <f t="shared" si="12"/>
        <v>0</v>
      </c>
      <c r="AD79">
        <f t="shared" si="13"/>
        <v>0</v>
      </c>
      <c r="AE79">
        <f t="shared" si="14"/>
        <v>0</v>
      </c>
      <c r="AF79">
        <f t="shared" si="15"/>
        <v>0</v>
      </c>
      <c r="AG79">
        <f t="shared" si="16"/>
        <v>0</v>
      </c>
      <c r="AI79">
        <f t="shared" si="17"/>
        <v>0</v>
      </c>
    </row>
    <row r="80" spans="2:35" x14ac:dyDescent="0.25">
      <c r="B80">
        <v>20161</v>
      </c>
      <c r="C80" t="s">
        <v>168</v>
      </c>
      <c r="D80" s="1" t="s">
        <v>23</v>
      </c>
      <c r="E80" s="1" t="s">
        <v>535</v>
      </c>
      <c r="F80" s="1" t="s">
        <v>106</v>
      </c>
      <c r="G80" s="13">
        <v>0</v>
      </c>
      <c r="H80" s="1">
        <v>0</v>
      </c>
      <c r="J80">
        <v>678.03</v>
      </c>
      <c r="K80">
        <v>0</v>
      </c>
      <c r="L80">
        <v>550.41999999999996</v>
      </c>
      <c r="M80">
        <v>903.72</v>
      </c>
      <c r="N80">
        <v>2643.7</v>
      </c>
      <c r="O80">
        <v>-301.99</v>
      </c>
      <c r="P80">
        <v>641.15</v>
      </c>
      <c r="Q80">
        <v>887.18</v>
      </c>
      <c r="R80">
        <v>0</v>
      </c>
      <c r="S80">
        <v>2558.4299999999998</v>
      </c>
      <c r="T80">
        <v>502.36</v>
      </c>
      <c r="U80">
        <v>913.11</v>
      </c>
      <c r="W80" s="14" cm="1">
        <f t="array" ref="W80">INDEX(J80:U80, 1, MONTH($W$1))</f>
        <v>913.11</v>
      </c>
      <c r="X80" s="14" cm="1">
        <f t="array" ref="X80">SUMPRODUCT((J80:U80) *(($J$1:$U$1)&lt;=$X$1))</f>
        <v>9976.11</v>
      </c>
      <c r="Y80">
        <f t="shared" si="9"/>
        <v>1</v>
      </c>
      <c r="Z80">
        <f t="shared" si="9"/>
        <v>1</v>
      </c>
      <c r="AA80">
        <f t="shared" si="10"/>
        <v>0</v>
      </c>
      <c r="AB80" s="8">
        <f t="shared" si="11"/>
        <v>1</v>
      </c>
      <c r="AC80">
        <f t="shared" si="12"/>
        <v>9976.11</v>
      </c>
      <c r="AD80">
        <f t="shared" si="13"/>
        <v>0</v>
      </c>
      <c r="AE80">
        <f t="shared" si="14"/>
        <v>0</v>
      </c>
      <c r="AF80">
        <f t="shared" si="15"/>
        <v>0</v>
      </c>
      <c r="AG80">
        <f t="shared" si="16"/>
        <v>0</v>
      </c>
      <c r="AI80">
        <f t="shared" si="17"/>
        <v>9976.11</v>
      </c>
    </row>
    <row r="81" spans="2:35" x14ac:dyDescent="0.25">
      <c r="B81">
        <v>20162</v>
      </c>
      <c r="C81" t="s">
        <v>765</v>
      </c>
      <c r="D81" s="1" t="s">
        <v>23</v>
      </c>
      <c r="E81" s="1" t="s">
        <v>535</v>
      </c>
      <c r="F81" s="1" t="s">
        <v>106</v>
      </c>
      <c r="G81" s="13">
        <v>0</v>
      </c>
      <c r="H81" s="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 s="14" cm="1">
        <f t="array" ref="W81">INDEX(J81:U81, 1, MONTH($W$1))</f>
        <v>0</v>
      </c>
      <c r="X81" s="14" cm="1">
        <f t="array" ref="X81">SUMPRODUCT((J81:U81) *(($J$1:$U$1)&lt;=$X$1))</f>
        <v>0</v>
      </c>
      <c r="Y81">
        <f t="shared" si="9"/>
        <v>0</v>
      </c>
      <c r="Z81">
        <f t="shared" si="9"/>
        <v>0</v>
      </c>
      <c r="AA81">
        <f t="shared" si="10"/>
        <v>0</v>
      </c>
      <c r="AB81" s="8">
        <f t="shared" si="11"/>
        <v>0</v>
      </c>
      <c r="AC81">
        <f t="shared" si="12"/>
        <v>0</v>
      </c>
      <c r="AD81">
        <f t="shared" si="13"/>
        <v>0</v>
      </c>
      <c r="AE81">
        <f t="shared" si="14"/>
        <v>0</v>
      </c>
      <c r="AF81">
        <f t="shared" si="15"/>
        <v>0</v>
      </c>
      <c r="AG81">
        <f t="shared" si="16"/>
        <v>0</v>
      </c>
      <c r="AI81">
        <f t="shared" si="17"/>
        <v>0</v>
      </c>
    </row>
    <row r="82" spans="2:35" x14ac:dyDescent="0.25">
      <c r="B82">
        <v>20163</v>
      </c>
      <c r="C82" t="s">
        <v>248</v>
      </c>
      <c r="D82" s="1" t="s">
        <v>23</v>
      </c>
      <c r="E82" s="1" t="s">
        <v>535</v>
      </c>
      <c r="F82" s="1" t="s">
        <v>106</v>
      </c>
      <c r="G82" s="13">
        <v>0</v>
      </c>
      <c r="H82" s="1">
        <v>0</v>
      </c>
      <c r="J82">
        <v>2003.22</v>
      </c>
      <c r="K82">
        <v>421.5</v>
      </c>
      <c r="L82">
        <v>0</v>
      </c>
      <c r="M82">
        <v>915.09</v>
      </c>
      <c r="N82">
        <v>1984.15</v>
      </c>
      <c r="O82">
        <v>892.87</v>
      </c>
      <c r="P82">
        <v>1035.52</v>
      </c>
      <c r="Q82">
        <v>1290.56</v>
      </c>
      <c r="R82">
        <v>897.23</v>
      </c>
      <c r="S82">
        <v>0</v>
      </c>
      <c r="T82">
        <v>1649.02</v>
      </c>
      <c r="U82">
        <v>0</v>
      </c>
      <c r="W82" s="14" cm="1">
        <f t="array" ref="W82">INDEX(J82:U82, 1, MONTH($W$1))</f>
        <v>0</v>
      </c>
      <c r="X82" s="14" cm="1">
        <f t="array" ref="X82">SUMPRODUCT((J82:U82) *(($J$1:$U$1)&lt;=$X$1))</f>
        <v>11089.16</v>
      </c>
      <c r="Y82">
        <f t="shared" si="9"/>
        <v>0</v>
      </c>
      <c r="Z82">
        <f t="shared" si="9"/>
        <v>1</v>
      </c>
      <c r="AA82">
        <f t="shared" si="10"/>
        <v>0</v>
      </c>
      <c r="AB82" s="8">
        <f t="shared" si="11"/>
        <v>1</v>
      </c>
      <c r="AC82">
        <f t="shared" si="12"/>
        <v>11089.16</v>
      </c>
      <c r="AD82">
        <f t="shared" si="13"/>
        <v>0</v>
      </c>
      <c r="AE82">
        <f t="shared" si="14"/>
        <v>0</v>
      </c>
      <c r="AF82">
        <f t="shared" si="15"/>
        <v>0</v>
      </c>
      <c r="AG82">
        <f t="shared" si="16"/>
        <v>0</v>
      </c>
      <c r="AI82">
        <f t="shared" si="17"/>
        <v>11089.16</v>
      </c>
    </row>
    <row r="83" spans="2:35" x14ac:dyDescent="0.25">
      <c r="B83">
        <v>20164</v>
      </c>
      <c r="C83" t="s">
        <v>544</v>
      </c>
      <c r="D83" s="1" t="s">
        <v>23</v>
      </c>
      <c r="E83" s="1" t="s">
        <v>535</v>
      </c>
      <c r="F83" s="1" t="s">
        <v>106</v>
      </c>
      <c r="G83" s="13">
        <v>0</v>
      </c>
      <c r="H83" s="1">
        <v>0</v>
      </c>
      <c r="J83">
        <v>0</v>
      </c>
      <c r="K83">
        <v>0</v>
      </c>
      <c r="L83">
        <v>626.26</v>
      </c>
      <c r="M83">
        <v>0</v>
      </c>
      <c r="N83">
        <v>0</v>
      </c>
      <c r="O83">
        <v>0</v>
      </c>
      <c r="P83">
        <v>1159.27</v>
      </c>
      <c r="Q83">
        <v>0</v>
      </c>
      <c r="R83">
        <v>0</v>
      </c>
      <c r="S83">
        <v>0</v>
      </c>
      <c r="T83">
        <v>0</v>
      </c>
      <c r="U83">
        <v>0</v>
      </c>
      <c r="W83" s="14" cm="1">
        <f t="array" ref="W83">INDEX(J83:U83, 1, MONTH($W$1))</f>
        <v>0</v>
      </c>
      <c r="X83" s="14" cm="1">
        <f t="array" ref="X83">SUMPRODUCT((J83:U83) *(($J$1:$U$1)&lt;=$X$1))</f>
        <v>1785.53</v>
      </c>
      <c r="Y83">
        <f t="shared" si="9"/>
        <v>0</v>
      </c>
      <c r="Z83">
        <f t="shared" si="9"/>
        <v>1</v>
      </c>
      <c r="AA83">
        <f t="shared" si="10"/>
        <v>0</v>
      </c>
      <c r="AB83" s="8">
        <f t="shared" si="11"/>
        <v>0</v>
      </c>
      <c r="AC83">
        <f t="shared" si="12"/>
        <v>0</v>
      </c>
      <c r="AD83">
        <f t="shared" si="13"/>
        <v>0</v>
      </c>
      <c r="AE83">
        <f t="shared" si="14"/>
        <v>0</v>
      </c>
      <c r="AF83">
        <f t="shared" si="15"/>
        <v>0</v>
      </c>
      <c r="AG83">
        <f t="shared" si="16"/>
        <v>0</v>
      </c>
      <c r="AI83">
        <f t="shared" si="17"/>
        <v>1785.53</v>
      </c>
    </row>
    <row r="84" spans="2:35" x14ac:dyDescent="0.25">
      <c r="B84">
        <v>20168</v>
      </c>
      <c r="C84" t="s">
        <v>766</v>
      </c>
      <c r="D84" s="1" t="s">
        <v>23</v>
      </c>
      <c r="E84" s="1" t="s">
        <v>535</v>
      </c>
      <c r="F84" s="1" t="s">
        <v>106</v>
      </c>
      <c r="G84" s="13">
        <v>0</v>
      </c>
      <c r="H84" s="1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W84" s="14" cm="1">
        <f t="array" ref="W84">INDEX(J84:U84, 1, MONTH($W$1))</f>
        <v>0</v>
      </c>
      <c r="X84" s="14" cm="1">
        <f t="array" ref="X84">SUMPRODUCT((J84:U84) *(($J$1:$U$1)&lt;=$X$1))</f>
        <v>0</v>
      </c>
      <c r="Y84">
        <f t="shared" si="9"/>
        <v>0</v>
      </c>
      <c r="Z84">
        <f t="shared" si="9"/>
        <v>0</v>
      </c>
      <c r="AA84">
        <f t="shared" si="10"/>
        <v>0</v>
      </c>
      <c r="AB84" s="8">
        <f t="shared" si="11"/>
        <v>0</v>
      </c>
      <c r="AC84">
        <f t="shared" si="12"/>
        <v>0</v>
      </c>
      <c r="AD84">
        <f t="shared" si="13"/>
        <v>0</v>
      </c>
      <c r="AE84">
        <f t="shared" si="14"/>
        <v>0</v>
      </c>
      <c r="AF84">
        <f t="shared" si="15"/>
        <v>0</v>
      </c>
      <c r="AG84">
        <f t="shared" si="16"/>
        <v>0</v>
      </c>
      <c r="AI84">
        <f t="shared" si="17"/>
        <v>0</v>
      </c>
    </row>
    <row r="85" spans="2:35" x14ac:dyDescent="0.25">
      <c r="B85">
        <v>20169</v>
      </c>
      <c r="C85" t="s">
        <v>76</v>
      </c>
      <c r="D85" s="1" t="s">
        <v>23</v>
      </c>
      <c r="E85" s="1" t="s">
        <v>535</v>
      </c>
      <c r="F85" s="1" t="s">
        <v>106</v>
      </c>
      <c r="G85" s="13">
        <v>0</v>
      </c>
      <c r="H85" s="1">
        <v>0</v>
      </c>
      <c r="J85">
        <v>5415.7</v>
      </c>
      <c r="K85">
        <v>493.84</v>
      </c>
      <c r="L85">
        <v>2624.76</v>
      </c>
      <c r="M85">
        <v>0</v>
      </c>
      <c r="N85">
        <v>3177.73</v>
      </c>
      <c r="O85">
        <v>0</v>
      </c>
      <c r="P85">
        <v>358.48</v>
      </c>
      <c r="Q85">
        <v>2064.67</v>
      </c>
      <c r="R85">
        <v>823.77</v>
      </c>
      <c r="S85">
        <v>5373.52</v>
      </c>
      <c r="T85">
        <v>1568.41</v>
      </c>
      <c r="U85">
        <v>0</v>
      </c>
      <c r="W85" s="14" cm="1">
        <f t="array" ref="W85">INDEX(J85:U85, 1, MONTH($W$1))</f>
        <v>0</v>
      </c>
      <c r="X85" s="14" cm="1">
        <f t="array" ref="X85">SUMPRODUCT((J85:U85) *(($J$1:$U$1)&lt;=$X$1))</f>
        <v>21900.880000000001</v>
      </c>
      <c r="Y85">
        <f t="shared" si="9"/>
        <v>0</v>
      </c>
      <c r="Z85">
        <f t="shared" si="9"/>
        <v>1</v>
      </c>
      <c r="AA85">
        <f t="shared" si="10"/>
        <v>0</v>
      </c>
      <c r="AB85" s="8">
        <f t="shared" si="11"/>
        <v>1</v>
      </c>
      <c r="AC85">
        <f t="shared" si="12"/>
        <v>21900.880000000001</v>
      </c>
      <c r="AD85">
        <f t="shared" si="13"/>
        <v>0</v>
      </c>
      <c r="AE85">
        <f t="shared" si="14"/>
        <v>0</v>
      </c>
      <c r="AF85">
        <f t="shared" si="15"/>
        <v>0</v>
      </c>
      <c r="AG85">
        <f t="shared" si="16"/>
        <v>0</v>
      </c>
      <c r="AI85">
        <f t="shared" si="17"/>
        <v>21900.880000000001</v>
      </c>
    </row>
    <row r="86" spans="2:35" x14ac:dyDescent="0.25">
      <c r="B86">
        <v>20171</v>
      </c>
      <c r="C86" t="s">
        <v>173</v>
      </c>
      <c r="D86" s="1" t="s">
        <v>23</v>
      </c>
      <c r="E86" s="1" t="s">
        <v>535</v>
      </c>
      <c r="F86" s="1" t="s">
        <v>106</v>
      </c>
      <c r="G86" s="13">
        <v>0</v>
      </c>
      <c r="H86" s="1">
        <v>0</v>
      </c>
      <c r="J86">
        <v>1108.72</v>
      </c>
      <c r="K86">
        <v>1255.05</v>
      </c>
      <c r="L86">
        <v>581.21</v>
      </c>
      <c r="M86">
        <v>602.51</v>
      </c>
      <c r="N86">
        <v>0</v>
      </c>
      <c r="O86">
        <v>1506.02</v>
      </c>
      <c r="P86">
        <v>523.86</v>
      </c>
      <c r="Q86">
        <v>529.4</v>
      </c>
      <c r="R86">
        <v>852.2</v>
      </c>
      <c r="S86">
        <v>1449.05</v>
      </c>
      <c r="T86">
        <v>0</v>
      </c>
      <c r="U86">
        <v>426.55</v>
      </c>
      <c r="W86" s="14" cm="1">
        <f t="array" ref="W86">INDEX(J86:U86, 1, MONTH($W$1))</f>
        <v>426.55</v>
      </c>
      <c r="X86" s="14" cm="1">
        <f t="array" ref="X86">SUMPRODUCT((J86:U86) *(($J$1:$U$1)&lt;=$X$1))</f>
        <v>8834.5699999999979</v>
      </c>
      <c r="Y86">
        <f t="shared" si="9"/>
        <v>1</v>
      </c>
      <c r="Z86">
        <f t="shared" si="9"/>
        <v>1</v>
      </c>
      <c r="AA86">
        <f t="shared" si="10"/>
        <v>0</v>
      </c>
      <c r="AB86" s="8">
        <f t="shared" si="11"/>
        <v>1</v>
      </c>
      <c r="AC86">
        <f t="shared" si="12"/>
        <v>8834.5699999999979</v>
      </c>
      <c r="AD86">
        <f t="shared" si="13"/>
        <v>0</v>
      </c>
      <c r="AE86">
        <f t="shared" si="14"/>
        <v>0</v>
      </c>
      <c r="AF86">
        <f t="shared" si="15"/>
        <v>0</v>
      </c>
      <c r="AG86">
        <f t="shared" si="16"/>
        <v>0</v>
      </c>
      <c r="AI86">
        <f t="shared" si="17"/>
        <v>8834.5699999999979</v>
      </c>
    </row>
    <row r="87" spans="2:35" x14ac:dyDescent="0.25">
      <c r="B87">
        <v>20172</v>
      </c>
      <c r="C87" t="s">
        <v>129</v>
      </c>
      <c r="D87" s="1" t="s">
        <v>23</v>
      </c>
      <c r="E87" s="1" t="s">
        <v>535</v>
      </c>
      <c r="F87" s="1" t="s">
        <v>106</v>
      </c>
      <c r="G87" s="13">
        <v>0</v>
      </c>
      <c r="H87" s="1">
        <v>0</v>
      </c>
      <c r="J87">
        <v>1618.83</v>
      </c>
      <c r="K87">
        <v>3169.14</v>
      </c>
      <c r="L87">
        <v>366.94</v>
      </c>
      <c r="M87">
        <v>1506.52</v>
      </c>
      <c r="N87">
        <v>942.41</v>
      </c>
      <c r="O87">
        <v>4206.3900000000003</v>
      </c>
      <c r="P87">
        <v>2037.75</v>
      </c>
      <c r="Q87">
        <v>0</v>
      </c>
      <c r="R87">
        <v>2761.47</v>
      </c>
      <c r="S87">
        <v>1671.11</v>
      </c>
      <c r="T87">
        <v>981.69</v>
      </c>
      <c r="U87">
        <v>1849.19</v>
      </c>
      <c r="W87" s="14" cm="1">
        <f t="array" ref="W87">INDEX(J87:U87, 1, MONTH($W$1))</f>
        <v>1849.19</v>
      </c>
      <c r="X87" s="14" cm="1">
        <f t="array" ref="X87">SUMPRODUCT((J87:U87) *(($J$1:$U$1)&lt;=$X$1))</f>
        <v>21111.439999999999</v>
      </c>
      <c r="Y87">
        <f t="shared" si="9"/>
        <v>1</v>
      </c>
      <c r="Z87">
        <f t="shared" si="9"/>
        <v>1</v>
      </c>
      <c r="AA87">
        <f t="shared" si="10"/>
        <v>0</v>
      </c>
      <c r="AB87" s="8">
        <f t="shared" si="11"/>
        <v>1</v>
      </c>
      <c r="AC87">
        <f t="shared" si="12"/>
        <v>21111.439999999999</v>
      </c>
      <c r="AD87">
        <f t="shared" si="13"/>
        <v>0</v>
      </c>
      <c r="AE87">
        <f t="shared" si="14"/>
        <v>0</v>
      </c>
      <c r="AF87">
        <f t="shared" si="15"/>
        <v>0</v>
      </c>
      <c r="AG87">
        <f t="shared" si="16"/>
        <v>0</v>
      </c>
      <c r="AI87">
        <f t="shared" si="17"/>
        <v>21111.439999999999</v>
      </c>
    </row>
    <row r="88" spans="2:35" x14ac:dyDescent="0.25">
      <c r="B88">
        <v>20173</v>
      </c>
      <c r="C88" t="s">
        <v>85</v>
      </c>
      <c r="D88" s="1" t="s">
        <v>23</v>
      </c>
      <c r="E88" s="1" t="s">
        <v>535</v>
      </c>
      <c r="F88" s="1" t="s">
        <v>106</v>
      </c>
      <c r="G88" s="13">
        <v>0</v>
      </c>
      <c r="H88" s="1">
        <v>0</v>
      </c>
      <c r="J88">
        <v>1576.7</v>
      </c>
      <c r="K88">
        <v>0</v>
      </c>
      <c r="L88">
        <v>2060.4499999999998</v>
      </c>
      <c r="M88">
        <v>910.83</v>
      </c>
      <c r="N88">
        <v>-166.38</v>
      </c>
      <c r="O88">
        <v>1445.63</v>
      </c>
      <c r="P88">
        <v>601.09</v>
      </c>
      <c r="Q88">
        <v>0</v>
      </c>
      <c r="R88">
        <v>703.51</v>
      </c>
      <c r="S88">
        <v>1876.64</v>
      </c>
      <c r="T88">
        <v>684</v>
      </c>
      <c r="U88">
        <v>537.5</v>
      </c>
      <c r="W88" s="14" cm="1">
        <f t="array" ref="W88">INDEX(J88:U88, 1, MONTH($W$1))</f>
        <v>537.5</v>
      </c>
      <c r="X88" s="14" cm="1">
        <f t="array" ref="X88">SUMPRODUCT((J88:U88) *(($J$1:$U$1)&lt;=$X$1))</f>
        <v>10229.969999999999</v>
      </c>
      <c r="Y88">
        <f t="shared" si="9"/>
        <v>1</v>
      </c>
      <c r="Z88">
        <f t="shared" si="9"/>
        <v>1</v>
      </c>
      <c r="AA88">
        <f t="shared" si="10"/>
        <v>0</v>
      </c>
      <c r="AB88" s="8">
        <f t="shared" si="11"/>
        <v>1</v>
      </c>
      <c r="AC88">
        <f t="shared" si="12"/>
        <v>10229.969999999999</v>
      </c>
      <c r="AD88">
        <f t="shared" si="13"/>
        <v>0</v>
      </c>
      <c r="AE88">
        <f t="shared" si="14"/>
        <v>0</v>
      </c>
      <c r="AF88">
        <f t="shared" si="15"/>
        <v>0</v>
      </c>
      <c r="AG88">
        <f t="shared" si="16"/>
        <v>0</v>
      </c>
      <c r="AI88">
        <f t="shared" si="17"/>
        <v>10229.969999999999</v>
      </c>
    </row>
    <row r="89" spans="2:35" x14ac:dyDescent="0.25">
      <c r="B89">
        <v>20188</v>
      </c>
      <c r="C89" t="s">
        <v>218</v>
      </c>
      <c r="D89" s="1" t="s">
        <v>23</v>
      </c>
      <c r="E89" s="1" t="s">
        <v>535</v>
      </c>
      <c r="F89" s="1" t="s">
        <v>106</v>
      </c>
      <c r="G89" s="13">
        <v>0</v>
      </c>
      <c r="H89" s="1">
        <v>0</v>
      </c>
      <c r="J89">
        <v>1893.95</v>
      </c>
      <c r="K89">
        <v>0</v>
      </c>
      <c r="L89">
        <v>392.88</v>
      </c>
      <c r="M89">
        <v>0</v>
      </c>
      <c r="N89">
        <v>0</v>
      </c>
      <c r="O89">
        <v>1218.56</v>
      </c>
      <c r="P89">
        <v>0</v>
      </c>
      <c r="Q89">
        <v>0</v>
      </c>
      <c r="R89">
        <v>468.76</v>
      </c>
      <c r="S89">
        <v>673.29</v>
      </c>
      <c r="T89">
        <v>0</v>
      </c>
      <c r="U89">
        <v>679.08</v>
      </c>
      <c r="W89" s="14" cm="1">
        <f t="array" ref="W89">INDEX(J89:U89, 1, MONTH($W$1))</f>
        <v>679.08</v>
      </c>
      <c r="X89" s="14" cm="1">
        <f t="array" ref="X89">SUMPRODUCT((J89:U89) *(($J$1:$U$1)&lt;=$X$1))</f>
        <v>5326.5199999999995</v>
      </c>
      <c r="Y89">
        <f t="shared" si="9"/>
        <v>1</v>
      </c>
      <c r="Z89">
        <f t="shared" si="9"/>
        <v>1</v>
      </c>
      <c r="AA89">
        <f t="shared" si="10"/>
        <v>0</v>
      </c>
      <c r="AB89" s="8">
        <f t="shared" si="11"/>
        <v>1</v>
      </c>
      <c r="AC89">
        <f t="shared" si="12"/>
        <v>5326.5199999999995</v>
      </c>
      <c r="AD89">
        <f t="shared" si="13"/>
        <v>0</v>
      </c>
      <c r="AE89">
        <f t="shared" si="14"/>
        <v>0</v>
      </c>
      <c r="AF89">
        <f t="shared" si="15"/>
        <v>0</v>
      </c>
      <c r="AG89">
        <f t="shared" si="16"/>
        <v>0</v>
      </c>
      <c r="AI89">
        <f t="shared" si="17"/>
        <v>5326.5199999999995</v>
      </c>
    </row>
    <row r="90" spans="2:35" x14ac:dyDescent="0.25">
      <c r="B90">
        <v>20194</v>
      </c>
      <c r="C90" t="s">
        <v>767</v>
      </c>
      <c r="D90" s="1" t="s">
        <v>23</v>
      </c>
      <c r="E90" s="1" t="s">
        <v>748</v>
      </c>
      <c r="F90" s="1" t="s">
        <v>21</v>
      </c>
      <c r="G90" s="13">
        <v>0</v>
      </c>
      <c r="H90" s="1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W90" s="14" cm="1">
        <f t="array" ref="W90">INDEX(J90:U90, 1, MONTH($W$1))</f>
        <v>0</v>
      </c>
      <c r="X90" s="14" cm="1">
        <f t="array" ref="X90">SUMPRODUCT((J90:U90) *(($J$1:$U$1)&lt;=$X$1))</f>
        <v>0</v>
      </c>
      <c r="Y90">
        <f t="shared" si="9"/>
        <v>0</v>
      </c>
      <c r="Z90">
        <f t="shared" si="9"/>
        <v>0</v>
      </c>
      <c r="AA90">
        <f t="shared" si="10"/>
        <v>0</v>
      </c>
      <c r="AB90" s="8">
        <f t="shared" si="11"/>
        <v>0</v>
      </c>
      <c r="AC90">
        <f t="shared" si="12"/>
        <v>0</v>
      </c>
      <c r="AD90">
        <f t="shared" si="13"/>
        <v>0</v>
      </c>
      <c r="AE90">
        <f t="shared" si="14"/>
        <v>0</v>
      </c>
      <c r="AF90">
        <f t="shared" si="15"/>
        <v>0</v>
      </c>
      <c r="AG90">
        <f t="shared" si="16"/>
        <v>0</v>
      </c>
      <c r="AI90">
        <f t="shared" si="17"/>
        <v>0</v>
      </c>
    </row>
    <row r="91" spans="2:35" x14ac:dyDescent="0.25">
      <c r="B91">
        <v>20198</v>
      </c>
      <c r="C91" t="s">
        <v>219</v>
      </c>
      <c r="D91" s="1" t="s">
        <v>23</v>
      </c>
      <c r="E91" s="1" t="s">
        <v>535</v>
      </c>
      <c r="F91" s="1" t="s">
        <v>106</v>
      </c>
      <c r="G91" s="13">
        <v>0</v>
      </c>
      <c r="H91" s="1">
        <v>0</v>
      </c>
      <c r="J91">
        <v>0</v>
      </c>
      <c r="K91">
        <v>2554.7600000000002</v>
      </c>
      <c r="L91">
        <v>268.72000000000003</v>
      </c>
      <c r="M91">
        <v>0</v>
      </c>
      <c r="N91">
        <v>0</v>
      </c>
      <c r="O91">
        <v>676.14</v>
      </c>
      <c r="P91">
        <v>1694.1</v>
      </c>
      <c r="Q91">
        <v>0</v>
      </c>
      <c r="R91">
        <v>0</v>
      </c>
      <c r="S91">
        <v>327.24</v>
      </c>
      <c r="T91">
        <v>0</v>
      </c>
      <c r="U91">
        <v>0</v>
      </c>
      <c r="W91" s="14" cm="1">
        <f t="array" ref="W91">INDEX(J91:U91, 1, MONTH($W$1))</f>
        <v>0</v>
      </c>
      <c r="X91" s="14" cm="1">
        <f t="array" ref="X91">SUMPRODUCT((J91:U91) *(($J$1:$U$1)&lt;=$X$1))</f>
        <v>5520.96</v>
      </c>
      <c r="Y91">
        <f t="shared" si="9"/>
        <v>0</v>
      </c>
      <c r="Z91">
        <f t="shared" si="9"/>
        <v>1</v>
      </c>
      <c r="AA91">
        <f t="shared" si="10"/>
        <v>0</v>
      </c>
      <c r="AB91" s="8">
        <f t="shared" si="11"/>
        <v>0</v>
      </c>
      <c r="AC91">
        <f t="shared" si="12"/>
        <v>0</v>
      </c>
      <c r="AD91">
        <f t="shared" si="13"/>
        <v>0</v>
      </c>
      <c r="AE91">
        <f t="shared" si="14"/>
        <v>0</v>
      </c>
      <c r="AF91">
        <f t="shared" si="15"/>
        <v>0</v>
      </c>
      <c r="AG91">
        <f t="shared" si="16"/>
        <v>0</v>
      </c>
      <c r="AI91">
        <f t="shared" si="17"/>
        <v>5520.96</v>
      </c>
    </row>
    <row r="92" spans="2:35" x14ac:dyDescent="0.25">
      <c r="B92">
        <v>20201</v>
      </c>
      <c r="C92" t="s">
        <v>230</v>
      </c>
      <c r="D92" s="1" t="s">
        <v>23</v>
      </c>
      <c r="E92" s="1" t="s">
        <v>535</v>
      </c>
      <c r="F92" s="1" t="s">
        <v>106</v>
      </c>
      <c r="G92" s="13">
        <v>0</v>
      </c>
      <c r="H92" s="1">
        <v>0</v>
      </c>
      <c r="J92">
        <v>0</v>
      </c>
      <c r="K92">
        <v>0</v>
      </c>
      <c r="L92">
        <v>1171.18</v>
      </c>
      <c r="M92">
        <v>1312.66</v>
      </c>
      <c r="N92">
        <v>0</v>
      </c>
      <c r="O92">
        <v>0</v>
      </c>
      <c r="P92">
        <v>752.6</v>
      </c>
      <c r="Q92">
        <v>0</v>
      </c>
      <c r="R92">
        <v>0</v>
      </c>
      <c r="S92">
        <v>0</v>
      </c>
      <c r="T92">
        <v>1479.41</v>
      </c>
      <c r="U92">
        <v>376.53</v>
      </c>
      <c r="W92" s="14" cm="1">
        <f t="array" ref="W92">INDEX(J92:U92, 1, MONTH($W$1))</f>
        <v>376.53</v>
      </c>
      <c r="X92" s="14" cm="1">
        <f t="array" ref="X92">SUMPRODUCT((J92:U92) *(($J$1:$U$1)&lt;=$X$1))</f>
        <v>5092.38</v>
      </c>
      <c r="Y92">
        <f t="shared" si="9"/>
        <v>1</v>
      </c>
      <c r="Z92">
        <f t="shared" si="9"/>
        <v>1</v>
      </c>
      <c r="AA92">
        <f t="shared" si="10"/>
        <v>0</v>
      </c>
      <c r="AB92" s="8">
        <f t="shared" si="11"/>
        <v>0</v>
      </c>
      <c r="AC92">
        <f t="shared" si="12"/>
        <v>0</v>
      </c>
      <c r="AD92">
        <f t="shared" si="13"/>
        <v>0</v>
      </c>
      <c r="AE92">
        <f t="shared" si="14"/>
        <v>0</v>
      </c>
      <c r="AF92">
        <f t="shared" si="15"/>
        <v>0</v>
      </c>
      <c r="AG92">
        <f t="shared" si="16"/>
        <v>0</v>
      </c>
      <c r="AI92">
        <f t="shared" si="17"/>
        <v>5092.38</v>
      </c>
    </row>
    <row r="93" spans="2:35" x14ac:dyDescent="0.25">
      <c r="B93">
        <v>20206</v>
      </c>
      <c r="C93" t="s">
        <v>242</v>
      </c>
      <c r="D93" s="1" t="s">
        <v>23</v>
      </c>
      <c r="E93" s="1" t="s">
        <v>535</v>
      </c>
      <c r="F93" s="1" t="s">
        <v>106</v>
      </c>
      <c r="G93" s="13">
        <v>0</v>
      </c>
      <c r="H93" s="1">
        <v>0</v>
      </c>
      <c r="J93">
        <v>7116.04</v>
      </c>
      <c r="K93">
        <v>1593.67</v>
      </c>
      <c r="L93">
        <v>2800.62</v>
      </c>
      <c r="M93">
        <v>1527.21</v>
      </c>
      <c r="N93">
        <v>3595.46</v>
      </c>
      <c r="O93">
        <v>2637.85</v>
      </c>
      <c r="P93">
        <v>2244.71</v>
      </c>
      <c r="Q93">
        <v>2981.39</v>
      </c>
      <c r="R93">
        <v>3685.26</v>
      </c>
      <c r="S93">
        <v>4622.9799999999996</v>
      </c>
      <c r="T93">
        <v>5002.25</v>
      </c>
      <c r="U93">
        <v>5170.18</v>
      </c>
      <c r="W93" s="14" cm="1">
        <f t="array" ref="W93">INDEX(J93:U93, 1, MONTH($W$1))</f>
        <v>5170.18</v>
      </c>
      <c r="X93" s="14" cm="1">
        <f t="array" ref="X93">SUMPRODUCT((J93:U93) *(($J$1:$U$1)&lt;=$X$1))</f>
        <v>42977.619999999988</v>
      </c>
      <c r="Y93">
        <f t="shared" si="9"/>
        <v>1</v>
      </c>
      <c r="Z93">
        <f t="shared" si="9"/>
        <v>1</v>
      </c>
      <c r="AA93">
        <f t="shared" si="10"/>
        <v>0</v>
      </c>
      <c r="AB93" s="8">
        <f t="shared" si="11"/>
        <v>1</v>
      </c>
      <c r="AC93">
        <f t="shared" si="12"/>
        <v>42977.619999999988</v>
      </c>
      <c r="AD93">
        <f t="shared" si="13"/>
        <v>0</v>
      </c>
      <c r="AE93">
        <f t="shared" si="14"/>
        <v>0</v>
      </c>
      <c r="AF93">
        <f t="shared" si="15"/>
        <v>0</v>
      </c>
      <c r="AG93">
        <f t="shared" si="16"/>
        <v>0</v>
      </c>
      <c r="AI93">
        <f t="shared" si="17"/>
        <v>42977.619999999988</v>
      </c>
    </row>
    <row r="94" spans="2:35" x14ac:dyDescent="0.25">
      <c r="B94">
        <v>20223</v>
      </c>
      <c r="C94" t="s">
        <v>768</v>
      </c>
      <c r="D94" s="1" t="s">
        <v>23</v>
      </c>
      <c r="E94" s="1" t="s">
        <v>535</v>
      </c>
      <c r="F94" s="1" t="s">
        <v>106</v>
      </c>
      <c r="G94" s="13">
        <v>0</v>
      </c>
      <c r="H94" s="1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 s="14" cm="1">
        <f t="array" ref="W94">INDEX(J94:U94, 1, MONTH($W$1))</f>
        <v>0</v>
      </c>
      <c r="X94" s="14" cm="1">
        <f t="array" ref="X94">SUMPRODUCT((J94:U94) *(($J$1:$U$1)&lt;=$X$1))</f>
        <v>0</v>
      </c>
      <c r="Y94">
        <f t="shared" si="9"/>
        <v>0</v>
      </c>
      <c r="Z94">
        <f t="shared" si="9"/>
        <v>0</v>
      </c>
      <c r="AA94">
        <f t="shared" si="10"/>
        <v>0</v>
      </c>
      <c r="AB94" s="8">
        <f t="shared" si="11"/>
        <v>0</v>
      </c>
      <c r="AC94">
        <f t="shared" si="12"/>
        <v>0</v>
      </c>
      <c r="AD94">
        <f t="shared" si="13"/>
        <v>0</v>
      </c>
      <c r="AE94">
        <f t="shared" si="14"/>
        <v>0</v>
      </c>
      <c r="AF94">
        <f t="shared" si="15"/>
        <v>0</v>
      </c>
      <c r="AG94">
        <f t="shared" si="16"/>
        <v>0</v>
      </c>
      <c r="AI94">
        <f t="shared" si="17"/>
        <v>0</v>
      </c>
    </row>
    <row r="95" spans="2:35" x14ac:dyDescent="0.25">
      <c r="B95">
        <v>20227</v>
      </c>
      <c r="C95" t="s">
        <v>287</v>
      </c>
      <c r="D95" s="1" t="s">
        <v>23</v>
      </c>
      <c r="E95" s="1" t="s">
        <v>535</v>
      </c>
      <c r="F95" s="1" t="s">
        <v>106</v>
      </c>
      <c r="G95" s="13">
        <v>0</v>
      </c>
      <c r="H95" s="1">
        <v>0</v>
      </c>
      <c r="J95">
        <v>1418.34</v>
      </c>
      <c r="K95">
        <v>0</v>
      </c>
      <c r="L95">
        <v>0</v>
      </c>
      <c r="M95">
        <v>0</v>
      </c>
      <c r="N95">
        <v>576.28</v>
      </c>
      <c r="O95">
        <v>0</v>
      </c>
      <c r="P95">
        <v>0</v>
      </c>
      <c r="Q95">
        <v>0</v>
      </c>
      <c r="R95">
        <v>1381.18</v>
      </c>
      <c r="S95">
        <v>0</v>
      </c>
      <c r="T95">
        <v>0</v>
      </c>
      <c r="U95">
        <v>653.89</v>
      </c>
      <c r="W95" s="14" cm="1">
        <f t="array" ref="W95">INDEX(J95:U95, 1, MONTH($W$1))</f>
        <v>653.89</v>
      </c>
      <c r="X95" s="14" cm="1">
        <f t="array" ref="X95">SUMPRODUCT((J95:U95) *(($J$1:$U$1)&lt;=$X$1))</f>
        <v>4029.69</v>
      </c>
      <c r="Y95">
        <f t="shared" si="9"/>
        <v>1</v>
      </c>
      <c r="Z95">
        <f t="shared" si="9"/>
        <v>1</v>
      </c>
      <c r="AA95">
        <f t="shared" si="10"/>
        <v>0</v>
      </c>
      <c r="AB95" s="8">
        <f t="shared" si="11"/>
        <v>1</v>
      </c>
      <c r="AC95">
        <f t="shared" si="12"/>
        <v>4029.69</v>
      </c>
      <c r="AD95">
        <f t="shared" si="13"/>
        <v>0</v>
      </c>
      <c r="AE95">
        <f t="shared" si="14"/>
        <v>0</v>
      </c>
      <c r="AF95">
        <f t="shared" si="15"/>
        <v>0</v>
      </c>
      <c r="AG95">
        <f t="shared" si="16"/>
        <v>0</v>
      </c>
      <c r="AI95">
        <f t="shared" si="17"/>
        <v>4029.69</v>
      </c>
    </row>
    <row r="96" spans="2:35" x14ac:dyDescent="0.25">
      <c r="B96">
        <v>20230</v>
      </c>
      <c r="C96" t="s">
        <v>769</v>
      </c>
      <c r="D96" s="1" t="s">
        <v>23</v>
      </c>
      <c r="E96" s="1" t="s">
        <v>535</v>
      </c>
      <c r="F96" s="1" t="s">
        <v>106</v>
      </c>
      <c r="G96" s="13">
        <v>0</v>
      </c>
      <c r="H96" s="1">
        <v>2018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W96" s="14" cm="1">
        <f t="array" ref="W96">INDEX(J96:U96, 1, MONTH($W$1))</f>
        <v>0</v>
      </c>
      <c r="X96" s="14" cm="1">
        <f t="array" ref="X96">SUMPRODUCT((J96:U96) *(($J$1:$U$1)&lt;=$X$1))</f>
        <v>0</v>
      </c>
      <c r="Y96">
        <f t="shared" si="9"/>
        <v>0</v>
      </c>
      <c r="Z96">
        <f t="shared" si="9"/>
        <v>0</v>
      </c>
      <c r="AA96">
        <f t="shared" si="10"/>
        <v>0</v>
      </c>
      <c r="AB96" s="8">
        <f t="shared" si="11"/>
        <v>0</v>
      </c>
      <c r="AC96">
        <f t="shared" si="12"/>
        <v>0</v>
      </c>
      <c r="AD96">
        <f t="shared" si="13"/>
        <v>0</v>
      </c>
      <c r="AE96">
        <f t="shared" si="14"/>
        <v>0</v>
      </c>
      <c r="AF96">
        <f t="shared" si="15"/>
        <v>0</v>
      </c>
      <c r="AG96">
        <f t="shared" si="16"/>
        <v>0</v>
      </c>
      <c r="AI96">
        <f t="shared" si="17"/>
        <v>0</v>
      </c>
    </row>
    <row r="97" spans="2:35" x14ac:dyDescent="0.25">
      <c r="B97">
        <v>20231</v>
      </c>
      <c r="C97" t="s">
        <v>546</v>
      </c>
      <c r="D97" s="1" t="s">
        <v>23</v>
      </c>
      <c r="E97" s="1" t="s">
        <v>748</v>
      </c>
      <c r="F97" s="1" t="s">
        <v>21</v>
      </c>
      <c r="G97" s="13">
        <v>0</v>
      </c>
      <c r="H97" s="1">
        <v>0</v>
      </c>
      <c r="J97">
        <v>519.12</v>
      </c>
      <c r="K97">
        <v>291.63</v>
      </c>
      <c r="L97">
        <v>406.27</v>
      </c>
      <c r="M97">
        <v>504.12</v>
      </c>
      <c r="N97">
        <v>0</v>
      </c>
      <c r="O97">
        <v>0</v>
      </c>
      <c r="P97">
        <v>530.64</v>
      </c>
      <c r="Q97">
        <v>0</v>
      </c>
      <c r="R97">
        <v>0</v>
      </c>
      <c r="S97">
        <v>0</v>
      </c>
      <c r="T97">
        <v>0</v>
      </c>
      <c r="U97">
        <v>0</v>
      </c>
      <c r="W97" s="14" cm="1">
        <f t="array" ref="W97">INDEX(J97:U97, 1, MONTH($W$1))</f>
        <v>0</v>
      </c>
      <c r="X97" s="14" cm="1">
        <f t="array" ref="X97">SUMPRODUCT((J97:U97) *(($J$1:$U$1)&lt;=$X$1))</f>
        <v>2251.7799999999997</v>
      </c>
      <c r="Y97">
        <f t="shared" si="9"/>
        <v>0</v>
      </c>
      <c r="Z97">
        <f t="shared" si="9"/>
        <v>1</v>
      </c>
      <c r="AA97">
        <f t="shared" si="10"/>
        <v>0</v>
      </c>
      <c r="AB97" s="8">
        <f t="shared" si="11"/>
        <v>1</v>
      </c>
      <c r="AC97">
        <f t="shared" si="12"/>
        <v>2251.7799999999997</v>
      </c>
      <c r="AD97">
        <f t="shared" si="13"/>
        <v>0</v>
      </c>
      <c r="AE97">
        <f t="shared" si="14"/>
        <v>0</v>
      </c>
      <c r="AF97">
        <f t="shared" si="15"/>
        <v>0</v>
      </c>
      <c r="AG97">
        <f t="shared" si="16"/>
        <v>0</v>
      </c>
      <c r="AI97">
        <f t="shared" si="17"/>
        <v>2251.7799999999997</v>
      </c>
    </row>
    <row r="98" spans="2:35" x14ac:dyDescent="0.25">
      <c r="B98">
        <v>20232</v>
      </c>
      <c r="C98" t="s">
        <v>200</v>
      </c>
      <c r="D98" s="1" t="s">
        <v>23</v>
      </c>
      <c r="E98" s="1" t="s">
        <v>535</v>
      </c>
      <c r="F98" s="1" t="s">
        <v>106</v>
      </c>
      <c r="G98" s="13">
        <v>0</v>
      </c>
      <c r="H98" s="1">
        <v>0</v>
      </c>
      <c r="J98">
        <v>2758.53</v>
      </c>
      <c r="K98">
        <v>747.85</v>
      </c>
      <c r="L98">
        <v>0</v>
      </c>
      <c r="M98">
        <v>1697.6</v>
      </c>
      <c r="N98">
        <v>0</v>
      </c>
      <c r="O98">
        <v>986.68</v>
      </c>
      <c r="P98">
        <v>2530.4299999999998</v>
      </c>
      <c r="Q98">
        <v>0</v>
      </c>
      <c r="R98">
        <v>1825.9</v>
      </c>
      <c r="S98">
        <v>732.1</v>
      </c>
      <c r="T98">
        <v>1239.04</v>
      </c>
      <c r="U98">
        <v>2615.34</v>
      </c>
      <c r="W98" s="14" cm="1">
        <f t="array" ref="W98">INDEX(J98:U98, 1, MONTH($W$1))</f>
        <v>2615.34</v>
      </c>
      <c r="X98" s="14" cm="1">
        <f t="array" ref="X98">SUMPRODUCT((J98:U98) *(($J$1:$U$1)&lt;=$X$1))</f>
        <v>15133.470000000001</v>
      </c>
      <c r="Y98">
        <f t="shared" si="9"/>
        <v>1</v>
      </c>
      <c r="Z98">
        <f t="shared" si="9"/>
        <v>1</v>
      </c>
      <c r="AA98">
        <f t="shared" si="10"/>
        <v>0</v>
      </c>
      <c r="AB98" s="8">
        <f t="shared" si="11"/>
        <v>1</v>
      </c>
      <c r="AC98">
        <f t="shared" si="12"/>
        <v>15133.470000000001</v>
      </c>
      <c r="AD98">
        <f t="shared" si="13"/>
        <v>0</v>
      </c>
      <c r="AE98">
        <f t="shared" si="14"/>
        <v>0</v>
      </c>
      <c r="AF98">
        <f t="shared" si="15"/>
        <v>0</v>
      </c>
      <c r="AG98">
        <f t="shared" si="16"/>
        <v>0</v>
      </c>
      <c r="AI98">
        <f t="shared" si="17"/>
        <v>15133.470000000001</v>
      </c>
    </row>
    <row r="99" spans="2:35" x14ac:dyDescent="0.25">
      <c r="B99">
        <v>20234</v>
      </c>
      <c r="C99" t="s">
        <v>547</v>
      </c>
      <c r="D99" s="1" t="s">
        <v>23</v>
      </c>
      <c r="E99" s="1" t="s">
        <v>535</v>
      </c>
      <c r="F99" s="1" t="s">
        <v>106</v>
      </c>
      <c r="G99" s="13">
        <v>0</v>
      </c>
      <c r="H99" s="1">
        <v>0</v>
      </c>
      <c r="J99">
        <v>413.83</v>
      </c>
      <c r="K99">
        <v>0</v>
      </c>
      <c r="L99">
        <v>0</v>
      </c>
      <c r="M99">
        <v>521.01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W99" s="14" cm="1">
        <f t="array" ref="W99">INDEX(J99:U99, 1, MONTH($W$1))</f>
        <v>0</v>
      </c>
      <c r="X99" s="14" cm="1">
        <f t="array" ref="X99">SUMPRODUCT((J99:U99) *(($J$1:$U$1)&lt;=$X$1))</f>
        <v>934.83999999999992</v>
      </c>
      <c r="Y99">
        <f t="shared" si="9"/>
        <v>0</v>
      </c>
      <c r="Z99">
        <f t="shared" si="9"/>
        <v>1</v>
      </c>
      <c r="AA99">
        <f t="shared" si="10"/>
        <v>0</v>
      </c>
      <c r="AB99" s="8">
        <f t="shared" si="11"/>
        <v>1</v>
      </c>
      <c r="AC99">
        <f t="shared" si="12"/>
        <v>934.83999999999992</v>
      </c>
      <c r="AD99">
        <f t="shared" si="13"/>
        <v>0</v>
      </c>
      <c r="AE99">
        <f t="shared" si="14"/>
        <v>0</v>
      </c>
      <c r="AF99">
        <f t="shared" si="15"/>
        <v>0</v>
      </c>
      <c r="AG99">
        <f t="shared" si="16"/>
        <v>0</v>
      </c>
      <c r="AI99">
        <f t="shared" si="17"/>
        <v>934.83999999999992</v>
      </c>
    </row>
    <row r="100" spans="2:35" x14ac:dyDescent="0.25">
      <c r="B100">
        <v>20236</v>
      </c>
      <c r="C100" t="s">
        <v>549</v>
      </c>
      <c r="D100" s="1" t="s">
        <v>23</v>
      </c>
      <c r="E100" s="1" t="s">
        <v>535</v>
      </c>
      <c r="F100" s="1" t="s">
        <v>106</v>
      </c>
      <c r="G100" s="13">
        <v>0</v>
      </c>
      <c r="H100" s="1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W100" s="14" cm="1">
        <f t="array" ref="W100">INDEX(J100:U100, 1, MONTH($W$1))</f>
        <v>0</v>
      </c>
      <c r="X100" s="14" cm="1">
        <f t="array" ref="X100">SUMPRODUCT((J100:U100) *(($J$1:$U$1)&lt;=$X$1))</f>
        <v>0</v>
      </c>
      <c r="Y100">
        <f t="shared" si="9"/>
        <v>0</v>
      </c>
      <c r="Z100">
        <f t="shared" si="9"/>
        <v>0</v>
      </c>
      <c r="AA100">
        <f t="shared" si="10"/>
        <v>0</v>
      </c>
      <c r="AB100" s="8">
        <f t="shared" si="11"/>
        <v>0</v>
      </c>
      <c r="AC100">
        <f t="shared" si="12"/>
        <v>0</v>
      </c>
      <c r="AD100">
        <f t="shared" si="13"/>
        <v>0</v>
      </c>
      <c r="AE100">
        <f t="shared" si="14"/>
        <v>0</v>
      </c>
      <c r="AF100">
        <f t="shared" si="15"/>
        <v>0</v>
      </c>
      <c r="AG100">
        <f t="shared" si="16"/>
        <v>0</v>
      </c>
      <c r="AI100">
        <f t="shared" si="17"/>
        <v>0</v>
      </c>
    </row>
    <row r="101" spans="2:35" x14ac:dyDescent="0.25">
      <c r="B101">
        <v>20238</v>
      </c>
      <c r="C101" t="s">
        <v>550</v>
      </c>
      <c r="D101" s="1" t="s">
        <v>23</v>
      </c>
      <c r="E101" s="1" t="s">
        <v>535</v>
      </c>
      <c r="F101" s="1" t="s">
        <v>106</v>
      </c>
      <c r="G101" s="13">
        <v>0</v>
      </c>
      <c r="H101" s="1">
        <v>0</v>
      </c>
      <c r="J101">
        <v>305.04000000000002</v>
      </c>
      <c r="K101">
        <v>0</v>
      </c>
      <c r="L101">
        <v>621.71</v>
      </c>
      <c r="M101">
        <v>0</v>
      </c>
      <c r="N101">
        <v>0</v>
      </c>
      <c r="O101">
        <v>286.57</v>
      </c>
      <c r="P101">
        <v>444.28</v>
      </c>
      <c r="Q101">
        <v>0</v>
      </c>
      <c r="R101">
        <v>318.02999999999997</v>
      </c>
      <c r="S101">
        <v>266.22000000000003</v>
      </c>
      <c r="T101">
        <v>210.76</v>
      </c>
      <c r="U101">
        <v>476.58</v>
      </c>
      <c r="W101" s="14" cm="1">
        <f t="array" ref="W101">INDEX(J101:U101, 1, MONTH($W$1))</f>
        <v>476.58</v>
      </c>
      <c r="X101" s="14" cm="1">
        <f t="array" ref="X101">SUMPRODUCT((J101:U101) *(($J$1:$U$1)&lt;=$X$1))</f>
        <v>2929.1899999999996</v>
      </c>
      <c r="Y101">
        <f t="shared" si="9"/>
        <v>1</v>
      </c>
      <c r="Z101">
        <f t="shared" si="9"/>
        <v>1</v>
      </c>
      <c r="AA101">
        <f t="shared" si="10"/>
        <v>0</v>
      </c>
      <c r="AB101" s="8">
        <f t="shared" si="11"/>
        <v>1</v>
      </c>
      <c r="AC101">
        <f t="shared" si="12"/>
        <v>2929.1899999999996</v>
      </c>
      <c r="AD101">
        <f t="shared" si="13"/>
        <v>0</v>
      </c>
      <c r="AE101">
        <f t="shared" si="14"/>
        <v>0</v>
      </c>
      <c r="AF101">
        <f t="shared" si="15"/>
        <v>0</v>
      </c>
      <c r="AG101">
        <f t="shared" si="16"/>
        <v>0</v>
      </c>
      <c r="AI101">
        <f t="shared" si="17"/>
        <v>2929.1899999999996</v>
      </c>
    </row>
    <row r="102" spans="2:35" x14ac:dyDescent="0.25">
      <c r="B102">
        <v>20245</v>
      </c>
      <c r="C102" t="s">
        <v>178</v>
      </c>
      <c r="D102" s="1" t="s">
        <v>23</v>
      </c>
      <c r="E102" s="1" t="s">
        <v>545</v>
      </c>
      <c r="F102" s="1" t="s">
        <v>545</v>
      </c>
      <c r="G102" s="13">
        <v>0</v>
      </c>
      <c r="H102" s="1">
        <v>0</v>
      </c>
      <c r="J102">
        <v>20234.66</v>
      </c>
      <c r="K102">
        <v>5470.4</v>
      </c>
      <c r="L102">
        <v>14611.31</v>
      </c>
      <c r="M102">
        <v>6888.42</v>
      </c>
      <c r="N102">
        <v>7571.32</v>
      </c>
      <c r="O102">
        <v>15259.14</v>
      </c>
      <c r="P102">
        <v>5279.64</v>
      </c>
      <c r="Q102">
        <v>14418.79</v>
      </c>
      <c r="R102">
        <v>11813.25</v>
      </c>
      <c r="S102">
        <v>16320.87</v>
      </c>
      <c r="T102">
        <v>17778.650000000001</v>
      </c>
      <c r="U102">
        <v>3491.1</v>
      </c>
      <c r="W102" s="14" cm="1">
        <f t="array" ref="W102">INDEX(J102:U102, 1, MONTH($W$1))</f>
        <v>3491.1</v>
      </c>
      <c r="X102" s="14" cm="1">
        <f t="array" ref="X102">SUMPRODUCT((J102:U102) *(($J$1:$U$1)&lt;=$X$1))</f>
        <v>139137.54999999999</v>
      </c>
      <c r="Y102">
        <f t="shared" si="9"/>
        <v>1</v>
      </c>
      <c r="Z102">
        <f t="shared" si="9"/>
        <v>1</v>
      </c>
      <c r="AA102">
        <f t="shared" si="10"/>
        <v>0</v>
      </c>
      <c r="AB102" s="8">
        <f t="shared" si="11"/>
        <v>1</v>
      </c>
      <c r="AC102">
        <f t="shared" si="12"/>
        <v>139137.54999999999</v>
      </c>
      <c r="AD102">
        <f t="shared" si="13"/>
        <v>0</v>
      </c>
      <c r="AE102">
        <f t="shared" si="14"/>
        <v>0</v>
      </c>
      <c r="AF102">
        <f t="shared" si="15"/>
        <v>0</v>
      </c>
      <c r="AG102">
        <f t="shared" si="16"/>
        <v>0</v>
      </c>
      <c r="AI102">
        <f t="shared" si="17"/>
        <v>139137.54999999999</v>
      </c>
    </row>
    <row r="103" spans="2:35" x14ac:dyDescent="0.25">
      <c r="B103">
        <v>20246</v>
      </c>
      <c r="C103" t="s">
        <v>770</v>
      </c>
      <c r="D103" s="1" t="s">
        <v>23</v>
      </c>
      <c r="E103" s="1" t="s">
        <v>535</v>
      </c>
      <c r="F103" s="1" t="s">
        <v>106</v>
      </c>
      <c r="G103" s="13">
        <v>0</v>
      </c>
      <c r="H103" s="1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W103" s="14" cm="1">
        <f t="array" ref="W103">INDEX(J103:U103, 1, MONTH($W$1))</f>
        <v>0</v>
      </c>
      <c r="X103" s="14" cm="1">
        <f t="array" ref="X103">SUMPRODUCT((J103:U103) *(($J$1:$U$1)&lt;=$X$1))</f>
        <v>0</v>
      </c>
      <c r="Y103">
        <f t="shared" si="9"/>
        <v>0</v>
      </c>
      <c r="Z103">
        <f t="shared" si="9"/>
        <v>0</v>
      </c>
      <c r="AA103">
        <f t="shared" si="10"/>
        <v>0</v>
      </c>
      <c r="AB103" s="8">
        <f t="shared" si="11"/>
        <v>0</v>
      </c>
      <c r="AC103">
        <f t="shared" si="12"/>
        <v>0</v>
      </c>
      <c r="AD103">
        <f t="shared" si="13"/>
        <v>0</v>
      </c>
      <c r="AE103">
        <f t="shared" si="14"/>
        <v>0</v>
      </c>
      <c r="AF103">
        <f t="shared" si="15"/>
        <v>0</v>
      </c>
      <c r="AG103">
        <f t="shared" si="16"/>
        <v>0</v>
      </c>
      <c r="AI103">
        <f t="shared" si="17"/>
        <v>0</v>
      </c>
    </row>
    <row r="104" spans="2:35" x14ac:dyDescent="0.25">
      <c r="B104">
        <v>20251</v>
      </c>
      <c r="C104" t="s">
        <v>77</v>
      </c>
      <c r="D104" s="1" t="s">
        <v>23</v>
      </c>
      <c r="E104" s="1" t="s">
        <v>535</v>
      </c>
      <c r="F104" s="1" t="s">
        <v>106</v>
      </c>
      <c r="G104" s="13">
        <v>0</v>
      </c>
      <c r="H104" s="1">
        <v>0</v>
      </c>
      <c r="J104">
        <v>1456.57</v>
      </c>
      <c r="K104">
        <v>0</v>
      </c>
      <c r="L104">
        <v>754.78</v>
      </c>
      <c r="M104">
        <v>272.60000000000002</v>
      </c>
      <c r="N104">
        <v>1254.78</v>
      </c>
      <c r="O104">
        <v>1121.8599999999999</v>
      </c>
      <c r="P104">
        <v>897.72</v>
      </c>
      <c r="Q104">
        <v>0</v>
      </c>
      <c r="R104">
        <v>600.55999999999995</v>
      </c>
      <c r="S104">
        <v>2211.4</v>
      </c>
      <c r="T104">
        <v>1670.61</v>
      </c>
      <c r="U104">
        <v>0</v>
      </c>
      <c r="W104" s="14" cm="1">
        <f t="array" ref="W104">INDEX(J104:U104, 1, MONTH($W$1))</f>
        <v>0</v>
      </c>
      <c r="X104" s="14" cm="1">
        <f t="array" ref="X104">SUMPRODUCT((J104:U104) *(($J$1:$U$1)&lt;=$X$1))</f>
        <v>10240.879999999999</v>
      </c>
      <c r="Y104">
        <f t="shared" si="9"/>
        <v>0</v>
      </c>
      <c r="Z104">
        <f t="shared" si="9"/>
        <v>1</v>
      </c>
      <c r="AA104">
        <f t="shared" si="10"/>
        <v>0</v>
      </c>
      <c r="AB104" s="8">
        <f t="shared" si="11"/>
        <v>1</v>
      </c>
      <c r="AC104">
        <f t="shared" si="12"/>
        <v>10240.879999999999</v>
      </c>
      <c r="AD104">
        <f t="shared" si="13"/>
        <v>0</v>
      </c>
      <c r="AE104">
        <f t="shared" si="14"/>
        <v>0</v>
      </c>
      <c r="AF104">
        <f t="shared" si="15"/>
        <v>0</v>
      </c>
      <c r="AG104">
        <f t="shared" si="16"/>
        <v>0</v>
      </c>
      <c r="AI104">
        <f t="shared" si="17"/>
        <v>10240.879999999999</v>
      </c>
    </row>
    <row r="105" spans="2:35" x14ac:dyDescent="0.25">
      <c r="B105">
        <v>20252</v>
      </c>
      <c r="C105" t="s">
        <v>771</v>
      </c>
      <c r="D105" s="1" t="s">
        <v>23</v>
      </c>
      <c r="E105" s="1" t="s">
        <v>535</v>
      </c>
      <c r="F105" s="1" t="s">
        <v>106</v>
      </c>
      <c r="G105" s="13">
        <v>0</v>
      </c>
      <c r="H105" s="1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 s="14" cm="1">
        <f t="array" ref="W105">INDEX(J105:U105, 1, MONTH($W$1))</f>
        <v>0</v>
      </c>
      <c r="X105" s="14" cm="1">
        <f t="array" ref="X105">SUMPRODUCT((J105:U105) *(($J$1:$U$1)&lt;=$X$1))</f>
        <v>0</v>
      </c>
      <c r="Y105">
        <f t="shared" si="9"/>
        <v>0</v>
      </c>
      <c r="Z105">
        <f t="shared" si="9"/>
        <v>0</v>
      </c>
      <c r="AA105">
        <f t="shared" si="10"/>
        <v>0</v>
      </c>
      <c r="AB105" s="8">
        <f t="shared" si="11"/>
        <v>0</v>
      </c>
      <c r="AC105">
        <f t="shared" si="12"/>
        <v>0</v>
      </c>
      <c r="AD105">
        <f t="shared" si="13"/>
        <v>0</v>
      </c>
      <c r="AE105">
        <f t="shared" si="14"/>
        <v>0</v>
      </c>
      <c r="AF105">
        <f t="shared" si="15"/>
        <v>0</v>
      </c>
      <c r="AG105">
        <f t="shared" si="16"/>
        <v>0</v>
      </c>
      <c r="AI105">
        <f t="shared" si="17"/>
        <v>0</v>
      </c>
    </row>
    <row r="106" spans="2:35" x14ac:dyDescent="0.25">
      <c r="B106">
        <v>20253</v>
      </c>
      <c r="C106" t="s">
        <v>169</v>
      </c>
      <c r="D106" s="1" t="s">
        <v>23</v>
      </c>
      <c r="E106" s="1" t="s">
        <v>535</v>
      </c>
      <c r="F106" s="1" t="s">
        <v>106</v>
      </c>
      <c r="G106" s="13">
        <v>0</v>
      </c>
      <c r="H106" s="1">
        <v>0</v>
      </c>
      <c r="J106">
        <v>0</v>
      </c>
      <c r="K106">
        <v>345.87</v>
      </c>
      <c r="L106">
        <v>1659.81</v>
      </c>
      <c r="M106">
        <v>1005.76</v>
      </c>
      <c r="N106">
        <v>604.41</v>
      </c>
      <c r="O106">
        <v>766.61</v>
      </c>
      <c r="P106">
        <v>247.05</v>
      </c>
      <c r="Q106">
        <v>930.78</v>
      </c>
      <c r="R106">
        <v>0</v>
      </c>
      <c r="S106">
        <v>371.7</v>
      </c>
      <c r="T106">
        <v>468.94</v>
      </c>
      <c r="U106">
        <v>522.94000000000005</v>
      </c>
      <c r="W106" s="14" cm="1">
        <f t="array" ref="W106">INDEX(J106:U106, 1, MONTH($W$1))</f>
        <v>522.94000000000005</v>
      </c>
      <c r="X106" s="14" cm="1">
        <f t="array" ref="X106">SUMPRODUCT((J106:U106) *(($J$1:$U$1)&lt;=$X$1))</f>
        <v>6923.869999999999</v>
      </c>
      <c r="Y106">
        <f t="shared" si="9"/>
        <v>1</v>
      </c>
      <c r="Z106">
        <f t="shared" si="9"/>
        <v>1</v>
      </c>
      <c r="AA106">
        <f t="shared" si="10"/>
        <v>0</v>
      </c>
      <c r="AB106" s="8">
        <f t="shared" si="11"/>
        <v>0</v>
      </c>
      <c r="AC106">
        <f t="shared" si="12"/>
        <v>0</v>
      </c>
      <c r="AD106">
        <f t="shared" si="13"/>
        <v>0</v>
      </c>
      <c r="AE106">
        <f t="shared" si="14"/>
        <v>0</v>
      </c>
      <c r="AF106">
        <f t="shared" si="15"/>
        <v>0</v>
      </c>
      <c r="AG106">
        <f t="shared" si="16"/>
        <v>0</v>
      </c>
      <c r="AI106">
        <f t="shared" si="17"/>
        <v>6923.869999999999</v>
      </c>
    </row>
    <row r="107" spans="2:35" x14ac:dyDescent="0.25">
      <c r="B107">
        <v>20255</v>
      </c>
      <c r="C107" t="s">
        <v>157</v>
      </c>
      <c r="D107" s="1" t="s">
        <v>23</v>
      </c>
      <c r="E107" s="1" t="s">
        <v>535</v>
      </c>
      <c r="F107" s="1" t="s">
        <v>106</v>
      </c>
      <c r="G107" s="13">
        <v>0</v>
      </c>
      <c r="H107" s="1">
        <v>0</v>
      </c>
      <c r="J107">
        <v>1035.43</v>
      </c>
      <c r="K107">
        <v>1499.01</v>
      </c>
      <c r="L107">
        <v>3754.84</v>
      </c>
      <c r="M107">
        <v>332.57</v>
      </c>
      <c r="N107">
        <v>4407.7</v>
      </c>
      <c r="O107">
        <v>1626.92</v>
      </c>
      <c r="P107">
        <v>625.41</v>
      </c>
      <c r="Q107">
        <v>1325.75</v>
      </c>
      <c r="R107">
        <v>1701.41</v>
      </c>
      <c r="S107">
        <v>1722.11</v>
      </c>
      <c r="T107">
        <v>2298.08</v>
      </c>
      <c r="U107">
        <v>3170.1</v>
      </c>
      <c r="W107" s="14" cm="1">
        <f t="array" ref="W107">INDEX(J107:U107, 1, MONTH($W$1))</f>
        <v>3170.1</v>
      </c>
      <c r="X107" s="14" cm="1">
        <f t="array" ref="X107">SUMPRODUCT((J107:U107) *(($J$1:$U$1)&lt;=$X$1))</f>
        <v>23499.329999999994</v>
      </c>
      <c r="Y107">
        <f t="shared" si="9"/>
        <v>1</v>
      </c>
      <c r="Z107">
        <f t="shared" si="9"/>
        <v>1</v>
      </c>
      <c r="AA107">
        <f t="shared" si="10"/>
        <v>0</v>
      </c>
      <c r="AB107" s="8">
        <f t="shared" si="11"/>
        <v>1</v>
      </c>
      <c r="AC107">
        <f t="shared" si="12"/>
        <v>23499.329999999994</v>
      </c>
      <c r="AD107">
        <f t="shared" si="13"/>
        <v>0</v>
      </c>
      <c r="AE107">
        <f t="shared" si="14"/>
        <v>0</v>
      </c>
      <c r="AF107">
        <f t="shared" si="15"/>
        <v>0</v>
      </c>
      <c r="AG107">
        <f t="shared" si="16"/>
        <v>0</v>
      </c>
      <c r="AI107">
        <f t="shared" si="17"/>
        <v>23499.329999999994</v>
      </c>
    </row>
    <row r="108" spans="2:35" x14ac:dyDescent="0.25">
      <c r="B108">
        <v>20257</v>
      </c>
      <c r="C108" t="s">
        <v>772</v>
      </c>
      <c r="D108" s="1" t="s">
        <v>23</v>
      </c>
      <c r="E108" s="1" t="s">
        <v>535</v>
      </c>
      <c r="F108" s="1" t="s">
        <v>106</v>
      </c>
      <c r="G108" s="13">
        <v>0</v>
      </c>
      <c r="H108" s="1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W108" s="14" cm="1">
        <f t="array" ref="W108">INDEX(J108:U108, 1, MONTH($W$1))</f>
        <v>0</v>
      </c>
      <c r="X108" s="14" cm="1">
        <f t="array" ref="X108">SUMPRODUCT((J108:U108) *(($J$1:$U$1)&lt;=$X$1))</f>
        <v>0</v>
      </c>
      <c r="Y108">
        <f t="shared" si="9"/>
        <v>0</v>
      </c>
      <c r="Z108">
        <f t="shared" si="9"/>
        <v>0</v>
      </c>
      <c r="AA108">
        <f t="shared" si="10"/>
        <v>0</v>
      </c>
      <c r="AB108" s="8">
        <f t="shared" si="11"/>
        <v>0</v>
      </c>
      <c r="AC108">
        <f t="shared" si="12"/>
        <v>0</v>
      </c>
      <c r="AD108">
        <f t="shared" si="13"/>
        <v>0</v>
      </c>
      <c r="AE108">
        <f t="shared" si="14"/>
        <v>0</v>
      </c>
      <c r="AF108">
        <f t="shared" si="15"/>
        <v>0</v>
      </c>
      <c r="AG108">
        <f t="shared" si="16"/>
        <v>0</v>
      </c>
      <c r="AI108">
        <f t="shared" si="17"/>
        <v>0</v>
      </c>
    </row>
    <row r="109" spans="2:35" x14ac:dyDescent="0.25">
      <c r="B109">
        <v>20263</v>
      </c>
      <c r="C109" t="s">
        <v>121</v>
      </c>
      <c r="D109" s="1" t="s">
        <v>23</v>
      </c>
      <c r="E109" s="1" t="s">
        <v>535</v>
      </c>
      <c r="F109" s="1" t="s">
        <v>106</v>
      </c>
      <c r="G109" s="13">
        <v>0</v>
      </c>
      <c r="H109" s="1">
        <v>0</v>
      </c>
      <c r="J109">
        <v>3112.89</v>
      </c>
      <c r="K109">
        <v>1088.22</v>
      </c>
      <c r="L109">
        <v>2828.97</v>
      </c>
      <c r="M109">
        <v>710.67</v>
      </c>
      <c r="N109">
        <v>1177.79</v>
      </c>
      <c r="O109">
        <v>3447.18</v>
      </c>
      <c r="P109">
        <v>1295.25</v>
      </c>
      <c r="Q109">
        <v>2108.71</v>
      </c>
      <c r="R109">
        <v>1344.66</v>
      </c>
      <c r="S109">
        <v>1347.05</v>
      </c>
      <c r="T109">
        <v>10007.94</v>
      </c>
      <c r="U109">
        <v>847.66</v>
      </c>
      <c r="W109" s="14" cm="1">
        <f t="array" ref="W109">INDEX(J109:U109, 1, MONTH($W$1))</f>
        <v>847.66</v>
      </c>
      <c r="X109" s="14" cm="1">
        <f t="array" ref="X109">SUMPRODUCT((J109:U109) *(($J$1:$U$1)&lt;=$X$1))</f>
        <v>29316.99</v>
      </c>
      <c r="Y109">
        <f t="shared" si="9"/>
        <v>1</v>
      </c>
      <c r="Z109">
        <f t="shared" si="9"/>
        <v>1</v>
      </c>
      <c r="AA109">
        <f t="shared" si="10"/>
        <v>0</v>
      </c>
      <c r="AB109" s="8">
        <f t="shared" si="11"/>
        <v>1</v>
      </c>
      <c r="AC109">
        <f t="shared" si="12"/>
        <v>29316.99</v>
      </c>
      <c r="AD109">
        <f t="shared" si="13"/>
        <v>0</v>
      </c>
      <c r="AE109">
        <f t="shared" si="14"/>
        <v>0</v>
      </c>
      <c r="AF109">
        <f t="shared" si="15"/>
        <v>0</v>
      </c>
      <c r="AG109">
        <f t="shared" si="16"/>
        <v>0</v>
      </c>
      <c r="AI109">
        <f t="shared" si="17"/>
        <v>29316.99</v>
      </c>
    </row>
    <row r="110" spans="2:35" x14ac:dyDescent="0.25">
      <c r="B110">
        <v>20266</v>
      </c>
      <c r="C110" t="s">
        <v>122</v>
      </c>
      <c r="D110" s="1" t="s">
        <v>23</v>
      </c>
      <c r="E110" s="1" t="s">
        <v>535</v>
      </c>
      <c r="F110" s="1" t="s">
        <v>106</v>
      </c>
      <c r="G110" s="13">
        <v>0</v>
      </c>
      <c r="H110" s="1">
        <v>0</v>
      </c>
      <c r="J110">
        <v>4839.82</v>
      </c>
      <c r="K110">
        <v>3664.77</v>
      </c>
      <c r="L110">
        <v>4983.24</v>
      </c>
      <c r="M110">
        <v>5302.41</v>
      </c>
      <c r="N110">
        <v>1776.31</v>
      </c>
      <c r="O110">
        <v>1874.69</v>
      </c>
      <c r="P110">
        <v>4865.1499999999996</v>
      </c>
      <c r="Q110">
        <v>2434.96</v>
      </c>
      <c r="R110">
        <v>7729.15</v>
      </c>
      <c r="S110">
        <v>1771.75</v>
      </c>
      <c r="T110">
        <v>2022.55</v>
      </c>
      <c r="U110">
        <v>5561.5</v>
      </c>
      <c r="W110" s="14" cm="1">
        <f t="array" ref="W110">INDEX(J110:U110, 1, MONTH($W$1))</f>
        <v>5561.5</v>
      </c>
      <c r="X110" s="14" cm="1">
        <f t="array" ref="X110">SUMPRODUCT((J110:U110) *(($J$1:$U$1)&lt;=$X$1))</f>
        <v>46826.3</v>
      </c>
      <c r="Y110">
        <f t="shared" si="9"/>
        <v>1</v>
      </c>
      <c r="Z110">
        <f t="shared" si="9"/>
        <v>1</v>
      </c>
      <c r="AA110">
        <f t="shared" si="10"/>
        <v>0</v>
      </c>
      <c r="AB110" s="8">
        <f t="shared" si="11"/>
        <v>1</v>
      </c>
      <c r="AC110">
        <f t="shared" si="12"/>
        <v>46826.3</v>
      </c>
      <c r="AD110">
        <f t="shared" si="13"/>
        <v>0</v>
      </c>
      <c r="AE110">
        <f t="shared" si="14"/>
        <v>0</v>
      </c>
      <c r="AF110">
        <f t="shared" si="15"/>
        <v>0</v>
      </c>
      <c r="AG110">
        <f t="shared" si="16"/>
        <v>0</v>
      </c>
      <c r="AI110">
        <f t="shared" si="17"/>
        <v>46826.3</v>
      </c>
    </row>
    <row r="111" spans="2:35" x14ac:dyDescent="0.25">
      <c r="B111">
        <v>20269</v>
      </c>
      <c r="C111" t="s">
        <v>206</v>
      </c>
      <c r="D111" s="1" t="s">
        <v>23</v>
      </c>
      <c r="E111" s="1" t="s">
        <v>535</v>
      </c>
      <c r="F111" s="1" t="s">
        <v>106</v>
      </c>
      <c r="G111" s="13">
        <v>0</v>
      </c>
      <c r="H111" s="1">
        <v>0</v>
      </c>
      <c r="J111">
        <v>0</v>
      </c>
      <c r="K111">
        <v>767.85</v>
      </c>
      <c r="L111">
        <v>1828.08</v>
      </c>
      <c r="M111">
        <v>436.13</v>
      </c>
      <c r="N111">
        <v>0</v>
      </c>
      <c r="O111">
        <v>0</v>
      </c>
      <c r="P111">
        <v>734.14</v>
      </c>
      <c r="Q111">
        <v>597.98</v>
      </c>
      <c r="R111">
        <v>570.03</v>
      </c>
      <c r="S111">
        <v>1288.8</v>
      </c>
      <c r="T111">
        <v>0</v>
      </c>
      <c r="U111">
        <v>0</v>
      </c>
      <c r="W111" s="14" cm="1">
        <f t="array" ref="W111">INDEX(J111:U111, 1, MONTH($W$1))</f>
        <v>0</v>
      </c>
      <c r="X111" s="14" cm="1">
        <f t="array" ref="X111">SUMPRODUCT((J111:U111) *(($J$1:$U$1)&lt;=$X$1))</f>
        <v>6223.01</v>
      </c>
      <c r="Y111">
        <f t="shared" si="9"/>
        <v>0</v>
      </c>
      <c r="Z111">
        <f t="shared" si="9"/>
        <v>1</v>
      </c>
      <c r="AA111">
        <f t="shared" si="10"/>
        <v>0</v>
      </c>
      <c r="AB111" s="8">
        <f t="shared" si="11"/>
        <v>0</v>
      </c>
      <c r="AC111">
        <f t="shared" si="12"/>
        <v>0</v>
      </c>
      <c r="AD111">
        <f t="shared" si="13"/>
        <v>0</v>
      </c>
      <c r="AE111">
        <f t="shared" si="14"/>
        <v>0</v>
      </c>
      <c r="AF111">
        <f t="shared" si="15"/>
        <v>0</v>
      </c>
      <c r="AG111">
        <f t="shared" si="16"/>
        <v>0</v>
      </c>
      <c r="AI111">
        <f t="shared" si="17"/>
        <v>6223.01</v>
      </c>
    </row>
    <row r="112" spans="2:35" x14ac:dyDescent="0.25">
      <c r="B112">
        <v>20270</v>
      </c>
      <c r="C112" t="s">
        <v>86</v>
      </c>
      <c r="D112" s="1" t="s">
        <v>23</v>
      </c>
      <c r="E112" s="1" t="s">
        <v>535</v>
      </c>
      <c r="F112" s="1" t="s">
        <v>106</v>
      </c>
      <c r="G112" s="13">
        <v>0</v>
      </c>
      <c r="H112" s="1">
        <v>0</v>
      </c>
      <c r="J112">
        <v>532.44000000000005</v>
      </c>
      <c r="K112">
        <v>0</v>
      </c>
      <c r="L112">
        <v>730.08</v>
      </c>
      <c r="M112">
        <v>0</v>
      </c>
      <c r="N112">
        <v>1151.3</v>
      </c>
      <c r="O112">
        <v>0</v>
      </c>
      <c r="P112">
        <v>715.5</v>
      </c>
      <c r="Q112">
        <v>762.56</v>
      </c>
      <c r="R112">
        <v>0</v>
      </c>
      <c r="S112">
        <v>1348.19</v>
      </c>
      <c r="T112">
        <v>0</v>
      </c>
      <c r="U112">
        <v>0</v>
      </c>
      <c r="W112" s="14" cm="1">
        <f t="array" ref="W112">INDEX(J112:U112, 1, MONTH($W$1))</f>
        <v>0</v>
      </c>
      <c r="X112" s="14" cm="1">
        <f t="array" ref="X112">SUMPRODUCT((J112:U112) *(($J$1:$U$1)&lt;=$X$1))</f>
        <v>5240.07</v>
      </c>
      <c r="Y112">
        <f t="shared" si="9"/>
        <v>0</v>
      </c>
      <c r="Z112">
        <f t="shared" si="9"/>
        <v>1</v>
      </c>
      <c r="AA112">
        <f t="shared" si="10"/>
        <v>0</v>
      </c>
      <c r="AB112" s="8">
        <f t="shared" si="11"/>
        <v>1</v>
      </c>
      <c r="AC112">
        <f t="shared" si="12"/>
        <v>5240.07</v>
      </c>
      <c r="AD112">
        <f t="shared" si="13"/>
        <v>0</v>
      </c>
      <c r="AE112">
        <f t="shared" si="14"/>
        <v>0</v>
      </c>
      <c r="AF112">
        <f t="shared" si="15"/>
        <v>0</v>
      </c>
      <c r="AG112">
        <f t="shared" si="16"/>
        <v>0</v>
      </c>
      <c r="AI112">
        <f t="shared" si="17"/>
        <v>5240.07</v>
      </c>
    </row>
    <row r="113" spans="2:35" x14ac:dyDescent="0.25">
      <c r="B113">
        <v>20272</v>
      </c>
      <c r="C113" t="s">
        <v>551</v>
      </c>
      <c r="D113" s="1" t="s">
        <v>23</v>
      </c>
      <c r="E113" s="1" t="s">
        <v>535</v>
      </c>
      <c r="F113" s="1" t="s">
        <v>106</v>
      </c>
      <c r="G113" s="13">
        <v>0</v>
      </c>
      <c r="H113" s="1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W113" s="14" cm="1">
        <f t="array" ref="W113">INDEX(J113:U113, 1, MONTH($W$1))</f>
        <v>0</v>
      </c>
      <c r="X113" s="14" cm="1">
        <f t="array" ref="X113">SUMPRODUCT((J113:U113) *(($J$1:$U$1)&lt;=$X$1))</f>
        <v>0</v>
      </c>
      <c r="Y113">
        <f t="shared" si="9"/>
        <v>0</v>
      </c>
      <c r="Z113">
        <f t="shared" si="9"/>
        <v>0</v>
      </c>
      <c r="AA113">
        <f t="shared" si="10"/>
        <v>0</v>
      </c>
      <c r="AB113" s="8">
        <f t="shared" si="11"/>
        <v>0</v>
      </c>
      <c r="AC113">
        <f t="shared" si="12"/>
        <v>0</v>
      </c>
      <c r="AD113">
        <f t="shared" si="13"/>
        <v>0</v>
      </c>
      <c r="AE113">
        <f t="shared" si="14"/>
        <v>0</v>
      </c>
      <c r="AF113">
        <f t="shared" si="15"/>
        <v>0</v>
      </c>
      <c r="AG113">
        <f t="shared" si="16"/>
        <v>0</v>
      </c>
      <c r="AI113">
        <f t="shared" si="17"/>
        <v>0</v>
      </c>
    </row>
    <row r="114" spans="2:35" x14ac:dyDescent="0.25">
      <c r="B114">
        <v>20276</v>
      </c>
      <c r="C114" t="s">
        <v>231</v>
      </c>
      <c r="D114" s="1" t="s">
        <v>23</v>
      </c>
      <c r="E114" s="1" t="s">
        <v>535</v>
      </c>
      <c r="F114" s="1" t="s">
        <v>106</v>
      </c>
      <c r="G114" s="13">
        <v>0</v>
      </c>
      <c r="H114" s="1">
        <v>0</v>
      </c>
      <c r="J114">
        <v>815.37</v>
      </c>
      <c r="K114">
        <v>0</v>
      </c>
      <c r="L114">
        <v>697.34</v>
      </c>
      <c r="M114">
        <v>746.14</v>
      </c>
      <c r="N114">
        <v>771.9</v>
      </c>
      <c r="O114">
        <v>0</v>
      </c>
      <c r="P114">
        <v>301.66000000000003</v>
      </c>
      <c r="Q114">
        <v>527.38</v>
      </c>
      <c r="R114">
        <v>0</v>
      </c>
      <c r="S114">
        <v>650.38</v>
      </c>
      <c r="T114">
        <v>624.36</v>
      </c>
      <c r="U114">
        <v>356.31</v>
      </c>
      <c r="W114" s="14" cm="1">
        <f t="array" ref="W114">INDEX(J114:U114, 1, MONTH($W$1))</f>
        <v>356.31</v>
      </c>
      <c r="X114" s="14" cm="1">
        <f t="array" ref="X114">SUMPRODUCT((J114:U114) *(($J$1:$U$1)&lt;=$X$1))</f>
        <v>5490.84</v>
      </c>
      <c r="Y114">
        <f t="shared" si="9"/>
        <v>1</v>
      </c>
      <c r="Z114">
        <f t="shared" si="9"/>
        <v>1</v>
      </c>
      <c r="AA114">
        <f t="shared" si="10"/>
        <v>0</v>
      </c>
      <c r="AB114" s="8">
        <f t="shared" si="11"/>
        <v>1</v>
      </c>
      <c r="AC114">
        <f t="shared" si="12"/>
        <v>5490.84</v>
      </c>
      <c r="AD114">
        <f t="shared" si="13"/>
        <v>0</v>
      </c>
      <c r="AE114">
        <f t="shared" si="14"/>
        <v>0</v>
      </c>
      <c r="AF114">
        <f t="shared" si="15"/>
        <v>0</v>
      </c>
      <c r="AG114">
        <f t="shared" si="16"/>
        <v>0</v>
      </c>
      <c r="AI114">
        <f t="shared" si="17"/>
        <v>5490.84</v>
      </c>
    </row>
    <row r="115" spans="2:35" x14ac:dyDescent="0.25">
      <c r="B115">
        <v>20284</v>
      </c>
      <c r="C115" t="s">
        <v>773</v>
      </c>
      <c r="D115" s="1" t="s">
        <v>23</v>
      </c>
      <c r="E115" s="1" t="s">
        <v>535</v>
      </c>
      <c r="F115" s="1" t="s">
        <v>106</v>
      </c>
      <c r="G115" s="13">
        <v>0</v>
      </c>
      <c r="H115" s="1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W115" s="14" cm="1">
        <f t="array" ref="W115">INDEX(J115:U115, 1, MONTH($W$1))</f>
        <v>0</v>
      </c>
      <c r="X115" s="14" cm="1">
        <f t="array" ref="X115">SUMPRODUCT((J115:U115) *(($J$1:$U$1)&lt;=$X$1))</f>
        <v>0</v>
      </c>
      <c r="Y115">
        <f t="shared" si="9"/>
        <v>0</v>
      </c>
      <c r="Z115">
        <f t="shared" si="9"/>
        <v>0</v>
      </c>
      <c r="AA115">
        <f t="shared" si="10"/>
        <v>0</v>
      </c>
      <c r="AB115" s="8">
        <f t="shared" si="11"/>
        <v>0</v>
      </c>
      <c r="AC115">
        <f t="shared" si="12"/>
        <v>0</v>
      </c>
      <c r="AD115">
        <f t="shared" si="13"/>
        <v>0</v>
      </c>
      <c r="AE115">
        <f t="shared" si="14"/>
        <v>0</v>
      </c>
      <c r="AF115">
        <f t="shared" si="15"/>
        <v>0</v>
      </c>
      <c r="AG115">
        <f t="shared" si="16"/>
        <v>0</v>
      </c>
      <c r="AI115">
        <f t="shared" si="17"/>
        <v>0</v>
      </c>
    </row>
    <row r="116" spans="2:35" x14ac:dyDescent="0.25">
      <c r="B116">
        <v>20285</v>
      </c>
      <c r="C116" t="s">
        <v>552</v>
      </c>
      <c r="D116" s="1" t="s">
        <v>23</v>
      </c>
      <c r="E116" s="1" t="s">
        <v>535</v>
      </c>
      <c r="F116" s="1" t="s">
        <v>106</v>
      </c>
      <c r="G116" s="13">
        <v>0</v>
      </c>
      <c r="H116" s="1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W116" s="14" cm="1">
        <f t="array" ref="W116">INDEX(J116:U116, 1, MONTH($W$1))</f>
        <v>0</v>
      </c>
      <c r="X116" s="14" cm="1">
        <f t="array" ref="X116">SUMPRODUCT((J116:U116) *(($J$1:$U$1)&lt;=$X$1))</f>
        <v>0</v>
      </c>
      <c r="Y116">
        <f t="shared" si="9"/>
        <v>0</v>
      </c>
      <c r="Z116">
        <f t="shared" si="9"/>
        <v>0</v>
      </c>
      <c r="AA116">
        <f t="shared" si="10"/>
        <v>0</v>
      </c>
      <c r="AB116" s="8">
        <f t="shared" si="11"/>
        <v>0</v>
      </c>
      <c r="AC116">
        <f t="shared" si="12"/>
        <v>0</v>
      </c>
      <c r="AD116">
        <f t="shared" si="13"/>
        <v>0</v>
      </c>
      <c r="AE116">
        <f t="shared" si="14"/>
        <v>0</v>
      </c>
      <c r="AF116">
        <f t="shared" si="15"/>
        <v>0</v>
      </c>
      <c r="AG116">
        <f t="shared" si="16"/>
        <v>0</v>
      </c>
      <c r="AI116">
        <f t="shared" si="17"/>
        <v>0</v>
      </c>
    </row>
    <row r="117" spans="2:35" x14ac:dyDescent="0.25">
      <c r="B117">
        <v>20294</v>
      </c>
      <c r="C117" t="s">
        <v>553</v>
      </c>
      <c r="D117" s="1" t="s">
        <v>23</v>
      </c>
      <c r="E117" s="1" t="s">
        <v>535</v>
      </c>
      <c r="F117" s="1" t="s">
        <v>106</v>
      </c>
      <c r="G117" s="13">
        <v>0</v>
      </c>
      <c r="H117" s="1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W117" s="14" cm="1">
        <f t="array" ref="W117">INDEX(J117:U117, 1, MONTH($W$1))</f>
        <v>0</v>
      </c>
      <c r="X117" s="14" cm="1">
        <f t="array" ref="X117">SUMPRODUCT((J117:U117) *(($J$1:$U$1)&lt;=$X$1))</f>
        <v>0</v>
      </c>
      <c r="Y117">
        <f t="shared" si="9"/>
        <v>0</v>
      </c>
      <c r="Z117">
        <f t="shared" si="9"/>
        <v>0</v>
      </c>
      <c r="AA117">
        <f t="shared" si="10"/>
        <v>0</v>
      </c>
      <c r="AB117" s="8">
        <f t="shared" si="11"/>
        <v>0</v>
      </c>
      <c r="AC117">
        <f t="shared" si="12"/>
        <v>0</v>
      </c>
      <c r="AD117">
        <f t="shared" si="13"/>
        <v>0</v>
      </c>
      <c r="AE117">
        <f t="shared" si="14"/>
        <v>0</v>
      </c>
      <c r="AF117">
        <f t="shared" si="15"/>
        <v>0</v>
      </c>
      <c r="AG117">
        <f t="shared" si="16"/>
        <v>0</v>
      </c>
      <c r="AI117">
        <f t="shared" si="17"/>
        <v>0</v>
      </c>
    </row>
    <row r="118" spans="2:35" x14ac:dyDescent="0.25">
      <c r="B118">
        <v>20295</v>
      </c>
      <c r="C118" t="s">
        <v>179</v>
      </c>
      <c r="D118" s="1" t="s">
        <v>23</v>
      </c>
      <c r="E118" s="1" t="s">
        <v>535</v>
      </c>
      <c r="F118" s="1" t="s">
        <v>106</v>
      </c>
      <c r="G118" s="13">
        <v>0</v>
      </c>
      <c r="H118" s="1">
        <v>0</v>
      </c>
      <c r="J118">
        <v>2544.6999999999998</v>
      </c>
      <c r="K118">
        <v>0</v>
      </c>
      <c r="L118">
        <v>1614.88</v>
      </c>
      <c r="M118">
        <v>2450.27</v>
      </c>
      <c r="N118">
        <v>2779.32</v>
      </c>
      <c r="O118">
        <v>1340.97</v>
      </c>
      <c r="P118">
        <v>1160.6500000000001</v>
      </c>
      <c r="Q118">
        <v>1350.57</v>
      </c>
      <c r="R118">
        <v>2356.44</v>
      </c>
      <c r="S118">
        <v>0</v>
      </c>
      <c r="T118">
        <v>1424.79</v>
      </c>
      <c r="U118">
        <v>436.8</v>
      </c>
      <c r="W118" s="14" cm="1">
        <f t="array" ref="W118">INDEX(J118:U118, 1, MONTH($W$1))</f>
        <v>436.8</v>
      </c>
      <c r="X118" s="14" cm="1">
        <f t="array" ref="X118">SUMPRODUCT((J118:U118) *(($J$1:$U$1)&lt;=$X$1))</f>
        <v>17459.39</v>
      </c>
      <c r="Y118">
        <f t="shared" si="9"/>
        <v>1</v>
      </c>
      <c r="Z118">
        <f t="shared" si="9"/>
        <v>1</v>
      </c>
      <c r="AA118">
        <f t="shared" si="10"/>
        <v>0</v>
      </c>
      <c r="AB118" s="8">
        <f t="shared" si="11"/>
        <v>1</v>
      </c>
      <c r="AC118">
        <f t="shared" si="12"/>
        <v>17459.39</v>
      </c>
      <c r="AD118">
        <f t="shared" si="13"/>
        <v>0</v>
      </c>
      <c r="AE118">
        <f t="shared" si="14"/>
        <v>0</v>
      </c>
      <c r="AF118">
        <f t="shared" si="15"/>
        <v>0</v>
      </c>
      <c r="AG118">
        <f t="shared" si="16"/>
        <v>0</v>
      </c>
      <c r="AI118">
        <f t="shared" si="17"/>
        <v>17459.39</v>
      </c>
    </row>
    <row r="119" spans="2:35" x14ac:dyDescent="0.25">
      <c r="B119">
        <v>20300</v>
      </c>
      <c r="C119" t="s">
        <v>288</v>
      </c>
      <c r="D119" s="1" t="s">
        <v>23</v>
      </c>
      <c r="E119" s="1" t="s">
        <v>535</v>
      </c>
      <c r="F119" s="1" t="s">
        <v>106</v>
      </c>
      <c r="G119" s="13">
        <v>0</v>
      </c>
      <c r="H119" s="1">
        <v>0</v>
      </c>
      <c r="J119">
        <v>0</v>
      </c>
      <c r="K119">
        <v>441.25</v>
      </c>
      <c r="L119">
        <v>537.59</v>
      </c>
      <c r="M119">
        <v>526.23</v>
      </c>
      <c r="N119">
        <v>261.17</v>
      </c>
      <c r="O119">
        <v>385.46</v>
      </c>
      <c r="P119">
        <v>465.48</v>
      </c>
      <c r="Q119">
        <v>425.98</v>
      </c>
      <c r="R119">
        <v>47.51</v>
      </c>
      <c r="S119">
        <v>637.32000000000005</v>
      </c>
      <c r="T119">
        <v>147.88999999999999</v>
      </c>
      <c r="U119">
        <v>150</v>
      </c>
      <c r="W119" s="14" cm="1">
        <f t="array" ref="W119">INDEX(J119:U119, 1, MONTH($W$1))</f>
        <v>150</v>
      </c>
      <c r="X119" s="14" cm="1">
        <f t="array" ref="X119">SUMPRODUCT((J119:U119) *(($J$1:$U$1)&lt;=$X$1))</f>
        <v>4025.8800000000006</v>
      </c>
      <c r="Y119">
        <f t="shared" si="9"/>
        <v>1</v>
      </c>
      <c r="Z119">
        <f t="shared" si="9"/>
        <v>1</v>
      </c>
      <c r="AA119">
        <f t="shared" si="10"/>
        <v>0</v>
      </c>
      <c r="AB119" s="8">
        <f t="shared" si="11"/>
        <v>0</v>
      </c>
      <c r="AC119">
        <f t="shared" si="12"/>
        <v>0</v>
      </c>
      <c r="AD119">
        <f t="shared" si="13"/>
        <v>0</v>
      </c>
      <c r="AE119">
        <f t="shared" si="14"/>
        <v>0</v>
      </c>
      <c r="AF119">
        <f t="shared" si="15"/>
        <v>0</v>
      </c>
      <c r="AG119">
        <f t="shared" si="16"/>
        <v>0</v>
      </c>
      <c r="AI119">
        <f t="shared" si="17"/>
        <v>4025.8800000000006</v>
      </c>
    </row>
    <row r="120" spans="2:35" x14ac:dyDescent="0.25">
      <c r="B120">
        <v>20301</v>
      </c>
      <c r="C120" t="s">
        <v>289</v>
      </c>
      <c r="D120" s="1" t="s">
        <v>23</v>
      </c>
      <c r="E120" s="1" t="s">
        <v>535</v>
      </c>
      <c r="F120" s="1" t="s">
        <v>106</v>
      </c>
      <c r="G120" s="13">
        <v>0</v>
      </c>
      <c r="H120" s="1">
        <v>0</v>
      </c>
      <c r="J120">
        <v>236.48</v>
      </c>
      <c r="K120">
        <v>321.8</v>
      </c>
      <c r="L120">
        <v>0</v>
      </c>
      <c r="M120">
        <v>0</v>
      </c>
      <c r="N120">
        <v>172.66</v>
      </c>
      <c r="O120">
        <v>0</v>
      </c>
      <c r="P120">
        <v>0</v>
      </c>
      <c r="Q120">
        <v>229.44</v>
      </c>
      <c r="R120">
        <v>0</v>
      </c>
      <c r="S120">
        <v>0</v>
      </c>
      <c r="T120">
        <v>0</v>
      </c>
      <c r="U120">
        <v>424.12</v>
      </c>
      <c r="W120" s="14" cm="1">
        <f t="array" ref="W120">INDEX(J120:U120, 1, MONTH($W$1))</f>
        <v>424.12</v>
      </c>
      <c r="X120" s="14" cm="1">
        <f t="array" ref="X120">SUMPRODUCT((J120:U120) *(($J$1:$U$1)&lt;=$X$1))</f>
        <v>1384.5</v>
      </c>
      <c r="Y120">
        <f t="shared" si="9"/>
        <v>1</v>
      </c>
      <c r="Z120">
        <f t="shared" si="9"/>
        <v>1</v>
      </c>
      <c r="AA120">
        <f t="shared" si="10"/>
        <v>0</v>
      </c>
      <c r="AB120" s="8">
        <f t="shared" si="11"/>
        <v>1</v>
      </c>
      <c r="AC120">
        <f t="shared" si="12"/>
        <v>1384.5</v>
      </c>
      <c r="AD120">
        <f t="shared" si="13"/>
        <v>0</v>
      </c>
      <c r="AE120">
        <f t="shared" si="14"/>
        <v>0</v>
      </c>
      <c r="AF120">
        <f t="shared" si="15"/>
        <v>0</v>
      </c>
      <c r="AG120">
        <f t="shared" si="16"/>
        <v>0</v>
      </c>
      <c r="AI120">
        <f t="shared" si="17"/>
        <v>1384.5</v>
      </c>
    </row>
    <row r="121" spans="2:35" x14ac:dyDescent="0.25">
      <c r="B121">
        <v>20302</v>
      </c>
      <c r="C121" t="s">
        <v>678</v>
      </c>
      <c r="D121" s="1" t="s">
        <v>23</v>
      </c>
      <c r="E121" s="1" t="s">
        <v>535</v>
      </c>
      <c r="F121" s="1" t="s">
        <v>106</v>
      </c>
      <c r="G121" s="13">
        <v>0</v>
      </c>
      <c r="H121" s="1">
        <v>0</v>
      </c>
      <c r="J121">
        <v>335.25</v>
      </c>
      <c r="K121">
        <v>0</v>
      </c>
      <c r="L121">
        <v>0</v>
      </c>
      <c r="M121">
        <v>723.18</v>
      </c>
      <c r="N121">
        <v>0</v>
      </c>
      <c r="O121">
        <v>958.46</v>
      </c>
      <c r="P121">
        <v>498.89</v>
      </c>
      <c r="Q121">
        <v>0</v>
      </c>
      <c r="R121">
        <v>0</v>
      </c>
      <c r="S121">
        <v>0</v>
      </c>
      <c r="T121">
        <v>0</v>
      </c>
      <c r="U121">
        <v>0</v>
      </c>
      <c r="W121" s="14" cm="1">
        <f t="array" ref="W121">INDEX(J121:U121, 1, MONTH($W$1))</f>
        <v>0</v>
      </c>
      <c r="X121" s="14" cm="1">
        <f t="array" ref="X121">SUMPRODUCT((J121:U121) *(($J$1:$U$1)&lt;=$X$1))</f>
        <v>2515.7799999999997</v>
      </c>
      <c r="Y121">
        <f t="shared" si="9"/>
        <v>0</v>
      </c>
      <c r="Z121">
        <f t="shared" si="9"/>
        <v>1</v>
      </c>
      <c r="AA121">
        <f t="shared" si="10"/>
        <v>0</v>
      </c>
      <c r="AB121" s="8">
        <f t="shared" si="11"/>
        <v>1</v>
      </c>
      <c r="AC121">
        <f t="shared" si="12"/>
        <v>2515.7799999999997</v>
      </c>
      <c r="AD121">
        <f t="shared" si="13"/>
        <v>0</v>
      </c>
      <c r="AE121">
        <f t="shared" si="14"/>
        <v>0</v>
      </c>
      <c r="AF121">
        <f t="shared" si="15"/>
        <v>0</v>
      </c>
      <c r="AG121">
        <f t="shared" si="16"/>
        <v>0</v>
      </c>
      <c r="AI121">
        <f t="shared" si="17"/>
        <v>2515.7799999999997</v>
      </c>
    </row>
    <row r="122" spans="2:35" x14ac:dyDescent="0.25">
      <c r="B122">
        <v>20309</v>
      </c>
      <c r="C122" t="s">
        <v>193</v>
      </c>
      <c r="D122" s="1" t="s">
        <v>23</v>
      </c>
      <c r="E122" s="1" t="s">
        <v>535</v>
      </c>
      <c r="F122" s="1" t="s">
        <v>106</v>
      </c>
      <c r="G122" s="13">
        <v>0</v>
      </c>
      <c r="H122" s="1">
        <v>0</v>
      </c>
      <c r="J122">
        <v>3474.88</v>
      </c>
      <c r="K122">
        <v>627.21</v>
      </c>
      <c r="L122">
        <v>4600.72</v>
      </c>
      <c r="M122">
        <v>382.17</v>
      </c>
      <c r="N122">
        <v>1000.98</v>
      </c>
      <c r="O122">
        <v>1184.73</v>
      </c>
      <c r="P122">
        <v>484.53</v>
      </c>
      <c r="Q122">
        <v>2250.8200000000002</v>
      </c>
      <c r="R122">
        <v>971.66</v>
      </c>
      <c r="S122">
        <v>1721.18</v>
      </c>
      <c r="T122">
        <v>3094.56</v>
      </c>
      <c r="U122">
        <v>150</v>
      </c>
      <c r="W122" s="14" cm="1">
        <f t="array" ref="W122">INDEX(J122:U122, 1, MONTH($W$1))</f>
        <v>150</v>
      </c>
      <c r="X122" s="14" cm="1">
        <f t="array" ref="X122">SUMPRODUCT((J122:U122) *(($J$1:$U$1)&lt;=$X$1))</f>
        <v>19943.440000000002</v>
      </c>
      <c r="Y122">
        <f t="shared" si="9"/>
        <v>1</v>
      </c>
      <c r="Z122">
        <f t="shared" si="9"/>
        <v>1</v>
      </c>
      <c r="AA122">
        <f t="shared" si="10"/>
        <v>0</v>
      </c>
      <c r="AB122" s="8">
        <f t="shared" si="11"/>
        <v>1</v>
      </c>
      <c r="AC122">
        <f t="shared" si="12"/>
        <v>19943.440000000002</v>
      </c>
      <c r="AD122">
        <f t="shared" si="13"/>
        <v>0</v>
      </c>
      <c r="AE122">
        <f t="shared" si="14"/>
        <v>0</v>
      </c>
      <c r="AF122">
        <f t="shared" si="15"/>
        <v>0</v>
      </c>
      <c r="AG122">
        <f t="shared" si="16"/>
        <v>0</v>
      </c>
      <c r="AI122">
        <f t="shared" si="17"/>
        <v>19943.440000000002</v>
      </c>
    </row>
    <row r="123" spans="2:35" x14ac:dyDescent="0.25">
      <c r="B123">
        <v>20312</v>
      </c>
      <c r="C123" t="s">
        <v>207</v>
      </c>
      <c r="D123" s="1" t="s">
        <v>23</v>
      </c>
      <c r="E123" s="1" t="s">
        <v>535</v>
      </c>
      <c r="F123" s="1" t="s">
        <v>106</v>
      </c>
      <c r="G123" s="13">
        <v>0</v>
      </c>
      <c r="H123" s="1">
        <v>0</v>
      </c>
      <c r="J123">
        <v>4837.3900000000003</v>
      </c>
      <c r="K123">
        <v>0</v>
      </c>
      <c r="L123">
        <v>507.42</v>
      </c>
      <c r="M123">
        <v>1348.93</v>
      </c>
      <c r="N123">
        <v>0</v>
      </c>
      <c r="O123">
        <v>958.76</v>
      </c>
      <c r="P123">
        <v>1501.13</v>
      </c>
      <c r="Q123">
        <v>0</v>
      </c>
      <c r="R123">
        <v>0</v>
      </c>
      <c r="S123">
        <v>0</v>
      </c>
      <c r="T123">
        <v>2538.7399999999998</v>
      </c>
      <c r="U123">
        <v>1036.42</v>
      </c>
      <c r="W123" s="14" cm="1">
        <f t="array" ref="W123">INDEX(J123:U123, 1, MONTH($W$1))</f>
        <v>1036.42</v>
      </c>
      <c r="X123" s="14" cm="1">
        <f t="array" ref="X123">SUMPRODUCT((J123:U123) *(($J$1:$U$1)&lt;=$X$1))</f>
        <v>12728.79</v>
      </c>
      <c r="Y123">
        <f t="shared" si="9"/>
        <v>1</v>
      </c>
      <c r="Z123">
        <f t="shared" si="9"/>
        <v>1</v>
      </c>
      <c r="AA123">
        <f t="shared" si="10"/>
        <v>0</v>
      </c>
      <c r="AB123" s="8">
        <f t="shared" si="11"/>
        <v>1</v>
      </c>
      <c r="AC123">
        <f t="shared" si="12"/>
        <v>12728.79</v>
      </c>
      <c r="AD123">
        <f t="shared" si="13"/>
        <v>0</v>
      </c>
      <c r="AE123">
        <f t="shared" si="14"/>
        <v>0</v>
      </c>
      <c r="AF123">
        <f t="shared" si="15"/>
        <v>0</v>
      </c>
      <c r="AG123">
        <f t="shared" si="16"/>
        <v>0</v>
      </c>
      <c r="AI123">
        <f t="shared" si="17"/>
        <v>12728.79</v>
      </c>
    </row>
    <row r="124" spans="2:35" x14ac:dyDescent="0.25">
      <c r="B124">
        <v>20313</v>
      </c>
      <c r="C124" t="s">
        <v>249</v>
      </c>
      <c r="D124" s="1" t="s">
        <v>23</v>
      </c>
      <c r="E124" s="1" t="s">
        <v>535</v>
      </c>
      <c r="F124" s="1" t="s">
        <v>106</v>
      </c>
      <c r="G124" s="13">
        <v>0</v>
      </c>
      <c r="H124" s="1">
        <v>0</v>
      </c>
      <c r="J124">
        <v>1821.31</v>
      </c>
      <c r="K124">
        <v>0</v>
      </c>
      <c r="L124">
        <v>1004.3199999999999</v>
      </c>
      <c r="M124">
        <v>1621.5</v>
      </c>
      <c r="N124">
        <v>0</v>
      </c>
      <c r="O124">
        <v>1824.01</v>
      </c>
      <c r="P124">
        <v>0</v>
      </c>
      <c r="Q124">
        <v>0</v>
      </c>
      <c r="R124">
        <v>1731.22</v>
      </c>
      <c r="S124">
        <v>1077.33</v>
      </c>
      <c r="T124">
        <v>137.13999999999999</v>
      </c>
      <c r="U124">
        <v>311.33999999999997</v>
      </c>
      <c r="W124" s="14" cm="1">
        <f t="array" ref="W124">INDEX(J124:U124, 1, MONTH($W$1))</f>
        <v>311.33999999999997</v>
      </c>
      <c r="X124" s="14" cm="1">
        <f t="array" ref="X124">SUMPRODUCT((J124:U124) *(($J$1:$U$1)&lt;=$X$1))</f>
        <v>9528.17</v>
      </c>
      <c r="Y124">
        <f t="shared" si="9"/>
        <v>1</v>
      </c>
      <c r="Z124">
        <f t="shared" si="9"/>
        <v>1</v>
      </c>
      <c r="AA124">
        <f t="shared" si="10"/>
        <v>0</v>
      </c>
      <c r="AB124" s="8">
        <f t="shared" si="11"/>
        <v>1</v>
      </c>
      <c r="AC124">
        <f t="shared" si="12"/>
        <v>9528.17</v>
      </c>
      <c r="AD124">
        <f t="shared" si="13"/>
        <v>0</v>
      </c>
      <c r="AE124">
        <f t="shared" si="14"/>
        <v>0</v>
      </c>
      <c r="AF124">
        <f t="shared" si="15"/>
        <v>0</v>
      </c>
      <c r="AG124">
        <f t="shared" si="16"/>
        <v>0</v>
      </c>
      <c r="AI124">
        <f t="shared" si="17"/>
        <v>9528.17</v>
      </c>
    </row>
    <row r="125" spans="2:35" x14ac:dyDescent="0.25">
      <c r="B125">
        <v>20316</v>
      </c>
      <c r="C125" t="s">
        <v>554</v>
      </c>
      <c r="D125" s="1" t="s">
        <v>23</v>
      </c>
      <c r="E125" s="1" t="s">
        <v>535</v>
      </c>
      <c r="F125" s="1" t="s">
        <v>106</v>
      </c>
      <c r="G125" s="13">
        <v>0</v>
      </c>
      <c r="H125" s="1">
        <v>0</v>
      </c>
      <c r="J125">
        <v>464.64</v>
      </c>
      <c r="K125">
        <v>0</v>
      </c>
      <c r="L125">
        <v>1252.5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W125" s="14" cm="1">
        <f t="array" ref="W125">INDEX(J125:U125, 1, MONTH($W$1))</f>
        <v>0</v>
      </c>
      <c r="X125" s="14" cm="1">
        <f t="array" ref="X125">SUMPRODUCT((J125:U125) *(($J$1:$U$1)&lt;=$X$1))</f>
        <v>1717.1399999999999</v>
      </c>
      <c r="Y125">
        <f t="shared" si="9"/>
        <v>0</v>
      </c>
      <c r="Z125">
        <f t="shared" si="9"/>
        <v>1</v>
      </c>
      <c r="AA125">
        <f t="shared" si="10"/>
        <v>0</v>
      </c>
      <c r="AB125" s="8">
        <f t="shared" si="11"/>
        <v>1</v>
      </c>
      <c r="AC125">
        <f t="shared" si="12"/>
        <v>1717.1399999999999</v>
      </c>
      <c r="AD125">
        <f t="shared" si="13"/>
        <v>0</v>
      </c>
      <c r="AE125">
        <f t="shared" si="14"/>
        <v>0</v>
      </c>
      <c r="AF125">
        <f t="shared" si="15"/>
        <v>0</v>
      </c>
      <c r="AG125">
        <f t="shared" si="16"/>
        <v>0</v>
      </c>
      <c r="AI125">
        <f t="shared" si="17"/>
        <v>1717.1399999999999</v>
      </c>
    </row>
    <row r="126" spans="2:35" x14ac:dyDescent="0.25">
      <c r="B126">
        <v>20317</v>
      </c>
      <c r="C126" t="s">
        <v>194</v>
      </c>
      <c r="D126" s="1" t="s">
        <v>23</v>
      </c>
      <c r="E126" s="1" t="s">
        <v>535</v>
      </c>
      <c r="F126" s="1" t="s">
        <v>106</v>
      </c>
      <c r="G126" s="13">
        <v>0</v>
      </c>
      <c r="H126" s="1">
        <v>0</v>
      </c>
      <c r="J126">
        <v>3687.21</v>
      </c>
      <c r="K126">
        <v>717.58</v>
      </c>
      <c r="L126">
        <v>3045.03</v>
      </c>
      <c r="M126">
        <v>3722.7</v>
      </c>
      <c r="N126">
        <v>0</v>
      </c>
      <c r="O126">
        <v>0</v>
      </c>
      <c r="P126">
        <v>0</v>
      </c>
      <c r="Q126">
        <v>2480.77</v>
      </c>
      <c r="R126">
        <v>0</v>
      </c>
      <c r="S126">
        <v>2649.95</v>
      </c>
      <c r="T126">
        <v>1134.72</v>
      </c>
      <c r="U126">
        <v>625.16</v>
      </c>
      <c r="W126" s="14" cm="1">
        <f t="array" ref="W126">INDEX(J126:U126, 1, MONTH($W$1))</f>
        <v>625.16</v>
      </c>
      <c r="X126" s="14" cm="1">
        <f t="array" ref="X126">SUMPRODUCT((J126:U126) *(($J$1:$U$1)&lt;=$X$1))</f>
        <v>18063.120000000003</v>
      </c>
      <c r="Y126">
        <f t="shared" si="9"/>
        <v>1</v>
      </c>
      <c r="Z126">
        <f t="shared" si="9"/>
        <v>1</v>
      </c>
      <c r="AA126">
        <f t="shared" si="10"/>
        <v>0</v>
      </c>
      <c r="AB126" s="8">
        <f t="shared" si="11"/>
        <v>1</v>
      </c>
      <c r="AC126">
        <f t="shared" si="12"/>
        <v>18063.120000000003</v>
      </c>
      <c r="AD126">
        <f t="shared" si="13"/>
        <v>0</v>
      </c>
      <c r="AE126">
        <f t="shared" si="14"/>
        <v>0</v>
      </c>
      <c r="AF126">
        <f t="shared" si="15"/>
        <v>0</v>
      </c>
      <c r="AG126">
        <f t="shared" si="16"/>
        <v>0</v>
      </c>
      <c r="AI126">
        <f t="shared" si="17"/>
        <v>18063.120000000003</v>
      </c>
    </row>
    <row r="127" spans="2:35" x14ac:dyDescent="0.25">
      <c r="B127">
        <v>20318</v>
      </c>
      <c r="C127" t="s">
        <v>555</v>
      </c>
      <c r="D127" s="1" t="s">
        <v>23</v>
      </c>
      <c r="E127" s="1" t="s">
        <v>748</v>
      </c>
      <c r="F127" s="1" t="s">
        <v>21</v>
      </c>
      <c r="G127" s="13">
        <v>0</v>
      </c>
      <c r="H127" s="1">
        <v>2019</v>
      </c>
      <c r="J127">
        <v>0</v>
      </c>
      <c r="K127">
        <v>0</v>
      </c>
      <c r="L127">
        <v>0</v>
      </c>
      <c r="M127">
        <v>0</v>
      </c>
      <c r="N127">
        <v>6304.44</v>
      </c>
      <c r="O127">
        <v>0</v>
      </c>
      <c r="P127">
        <v>0</v>
      </c>
      <c r="Q127">
        <v>3500.1</v>
      </c>
      <c r="R127">
        <v>8198.1</v>
      </c>
      <c r="S127">
        <v>504</v>
      </c>
      <c r="T127">
        <v>2952.54</v>
      </c>
      <c r="U127">
        <v>296.45999999999998</v>
      </c>
      <c r="W127" s="14" cm="1">
        <f t="array" ref="W127">INDEX(J127:U127, 1, MONTH($W$1))</f>
        <v>296.45999999999998</v>
      </c>
      <c r="X127" s="14" cm="1">
        <f t="array" ref="X127">SUMPRODUCT((J127:U127) *(($J$1:$U$1)&lt;=$X$1))</f>
        <v>21755.64</v>
      </c>
      <c r="Y127">
        <f t="shared" si="9"/>
        <v>1</v>
      </c>
      <c r="Z127">
        <f t="shared" si="9"/>
        <v>1</v>
      </c>
      <c r="AA127">
        <f t="shared" si="10"/>
        <v>0</v>
      </c>
      <c r="AB127" s="8">
        <f t="shared" si="11"/>
        <v>0</v>
      </c>
      <c r="AC127">
        <f t="shared" si="12"/>
        <v>0</v>
      </c>
      <c r="AD127">
        <f t="shared" si="13"/>
        <v>0</v>
      </c>
      <c r="AE127">
        <f t="shared" si="14"/>
        <v>0</v>
      </c>
      <c r="AF127">
        <f t="shared" si="15"/>
        <v>0</v>
      </c>
      <c r="AG127">
        <f t="shared" si="16"/>
        <v>0</v>
      </c>
      <c r="AI127">
        <f t="shared" si="17"/>
        <v>21755.64</v>
      </c>
    </row>
    <row r="128" spans="2:35" x14ac:dyDescent="0.25">
      <c r="B128">
        <v>20322</v>
      </c>
      <c r="C128" t="s">
        <v>774</v>
      </c>
      <c r="D128" s="1" t="s">
        <v>23</v>
      </c>
      <c r="E128" s="1" t="s">
        <v>535</v>
      </c>
      <c r="F128" s="1" t="s">
        <v>106</v>
      </c>
      <c r="G128" s="13">
        <v>0</v>
      </c>
      <c r="H128" s="1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W128" s="14" cm="1">
        <f t="array" ref="W128">INDEX(J128:U128, 1, MONTH($W$1))</f>
        <v>0</v>
      </c>
      <c r="X128" s="14" cm="1">
        <f t="array" ref="X128">SUMPRODUCT((J128:U128) *(($J$1:$U$1)&lt;=$X$1))</f>
        <v>0</v>
      </c>
      <c r="Y128">
        <f t="shared" si="9"/>
        <v>0</v>
      </c>
      <c r="Z128">
        <f t="shared" si="9"/>
        <v>0</v>
      </c>
      <c r="AA128">
        <f t="shared" si="10"/>
        <v>0</v>
      </c>
      <c r="AB128" s="8">
        <f t="shared" si="11"/>
        <v>0</v>
      </c>
      <c r="AC128">
        <f t="shared" si="12"/>
        <v>0</v>
      </c>
      <c r="AD128">
        <f t="shared" si="13"/>
        <v>0</v>
      </c>
      <c r="AE128">
        <f t="shared" si="14"/>
        <v>0</v>
      </c>
      <c r="AF128">
        <f t="shared" si="15"/>
        <v>0</v>
      </c>
      <c r="AG128">
        <f t="shared" si="16"/>
        <v>0</v>
      </c>
      <c r="AI128">
        <f t="shared" si="17"/>
        <v>0</v>
      </c>
    </row>
    <row r="129" spans="2:35" x14ac:dyDescent="0.25">
      <c r="B129">
        <v>20325</v>
      </c>
      <c r="C129" t="s">
        <v>556</v>
      </c>
      <c r="D129" s="1" t="s">
        <v>23</v>
      </c>
      <c r="E129" s="1" t="s">
        <v>620</v>
      </c>
      <c r="F129" s="1" t="s">
        <v>620</v>
      </c>
      <c r="G129" s="13">
        <v>0</v>
      </c>
      <c r="H129" s="1">
        <v>0</v>
      </c>
      <c r="J129">
        <v>0</v>
      </c>
      <c r="K129">
        <v>0</v>
      </c>
      <c r="L129">
        <v>0</v>
      </c>
      <c r="M129">
        <v>354.13</v>
      </c>
      <c r="N129">
        <v>0</v>
      </c>
      <c r="O129">
        <v>136.16</v>
      </c>
      <c r="P129">
        <v>0</v>
      </c>
      <c r="Q129">
        <v>220.16</v>
      </c>
      <c r="R129">
        <v>0</v>
      </c>
      <c r="S129">
        <v>0</v>
      </c>
      <c r="T129">
        <v>0</v>
      </c>
      <c r="U129">
        <v>0</v>
      </c>
      <c r="W129" s="14" cm="1">
        <f t="array" ref="W129">INDEX(J129:U129, 1, MONTH($W$1))</f>
        <v>0</v>
      </c>
      <c r="X129" s="14" cm="1">
        <f t="array" ref="X129">SUMPRODUCT((J129:U129) *(($J$1:$U$1)&lt;=$X$1))</f>
        <v>710.44999999999993</v>
      </c>
      <c r="Y129">
        <f t="shared" si="9"/>
        <v>0</v>
      </c>
      <c r="Z129">
        <f t="shared" si="9"/>
        <v>1</v>
      </c>
      <c r="AA129">
        <f t="shared" si="10"/>
        <v>0</v>
      </c>
      <c r="AB129" s="8">
        <f t="shared" si="11"/>
        <v>0</v>
      </c>
      <c r="AC129">
        <f t="shared" si="12"/>
        <v>0</v>
      </c>
      <c r="AD129">
        <f t="shared" si="13"/>
        <v>0</v>
      </c>
      <c r="AE129">
        <f t="shared" si="14"/>
        <v>0</v>
      </c>
      <c r="AF129">
        <f t="shared" si="15"/>
        <v>0</v>
      </c>
      <c r="AG129">
        <f t="shared" si="16"/>
        <v>0</v>
      </c>
      <c r="AI129">
        <f t="shared" si="17"/>
        <v>710.44999999999993</v>
      </c>
    </row>
    <row r="130" spans="2:35" x14ac:dyDescent="0.25">
      <c r="B130">
        <v>20326</v>
      </c>
      <c r="C130" t="s">
        <v>558</v>
      </c>
      <c r="D130" s="1" t="s">
        <v>23</v>
      </c>
      <c r="E130" s="1" t="s">
        <v>620</v>
      </c>
      <c r="F130" s="1" t="s">
        <v>620</v>
      </c>
      <c r="G130" s="13">
        <v>0</v>
      </c>
      <c r="H130" s="1">
        <v>0</v>
      </c>
      <c r="J130">
        <v>0</v>
      </c>
      <c r="K130">
        <v>0</v>
      </c>
      <c r="L130">
        <v>855.23</v>
      </c>
      <c r="M130">
        <v>0</v>
      </c>
      <c r="N130">
        <v>0</v>
      </c>
      <c r="O130">
        <v>452.97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W130" s="14" cm="1">
        <f t="array" ref="W130">INDEX(J130:U130, 1, MONTH($W$1))</f>
        <v>0</v>
      </c>
      <c r="X130" s="14" cm="1">
        <f t="array" ref="X130">SUMPRODUCT((J130:U130) *(($J$1:$U$1)&lt;=$X$1))</f>
        <v>1308.2</v>
      </c>
      <c r="Y130">
        <f t="shared" si="9"/>
        <v>0</v>
      </c>
      <c r="Z130">
        <f t="shared" si="9"/>
        <v>1</v>
      </c>
      <c r="AA130">
        <f t="shared" si="10"/>
        <v>0</v>
      </c>
      <c r="AB130" s="8">
        <f t="shared" si="11"/>
        <v>0</v>
      </c>
      <c r="AC130">
        <f t="shared" si="12"/>
        <v>0</v>
      </c>
      <c r="AD130">
        <f t="shared" si="13"/>
        <v>0</v>
      </c>
      <c r="AE130">
        <f t="shared" si="14"/>
        <v>0</v>
      </c>
      <c r="AF130">
        <f t="shared" si="15"/>
        <v>0</v>
      </c>
      <c r="AG130">
        <f t="shared" si="16"/>
        <v>0</v>
      </c>
      <c r="AI130">
        <f t="shared" si="17"/>
        <v>1308.2</v>
      </c>
    </row>
    <row r="131" spans="2:35" x14ac:dyDescent="0.25">
      <c r="B131">
        <v>20331</v>
      </c>
      <c r="C131" t="s">
        <v>232</v>
      </c>
      <c r="D131" s="1" t="s">
        <v>23</v>
      </c>
      <c r="E131" s="1" t="s">
        <v>535</v>
      </c>
      <c r="F131" s="1" t="s">
        <v>106</v>
      </c>
      <c r="G131" s="13">
        <v>0</v>
      </c>
      <c r="H131" s="1">
        <v>0</v>
      </c>
      <c r="J131">
        <v>0</v>
      </c>
      <c r="K131">
        <v>0</v>
      </c>
      <c r="L131">
        <v>1809.78</v>
      </c>
      <c r="M131">
        <v>0</v>
      </c>
      <c r="N131">
        <v>1708.17</v>
      </c>
      <c r="O131">
        <v>0</v>
      </c>
      <c r="P131">
        <v>805.98</v>
      </c>
      <c r="Q131">
        <v>1378.24</v>
      </c>
      <c r="R131">
        <v>-689.12</v>
      </c>
      <c r="S131">
        <v>0</v>
      </c>
      <c r="T131">
        <v>0</v>
      </c>
      <c r="U131">
        <v>947.95</v>
      </c>
      <c r="W131" s="14" cm="1">
        <f t="array" ref="W131">INDEX(J131:U131, 1, MONTH($W$1))</f>
        <v>947.95</v>
      </c>
      <c r="X131" s="14" cm="1">
        <f t="array" ref="X131">SUMPRODUCT((J131:U131) *(($J$1:$U$1)&lt;=$X$1))</f>
        <v>5961</v>
      </c>
      <c r="Y131">
        <f t="shared" si="9"/>
        <v>1</v>
      </c>
      <c r="Z131">
        <f t="shared" si="9"/>
        <v>1</v>
      </c>
      <c r="AA131">
        <f t="shared" si="10"/>
        <v>0</v>
      </c>
      <c r="AB131" s="8">
        <f t="shared" si="11"/>
        <v>0</v>
      </c>
      <c r="AC131">
        <f t="shared" si="12"/>
        <v>0</v>
      </c>
      <c r="AD131">
        <f t="shared" si="13"/>
        <v>0</v>
      </c>
      <c r="AE131">
        <f t="shared" si="14"/>
        <v>0</v>
      </c>
      <c r="AF131">
        <f t="shared" si="15"/>
        <v>0</v>
      </c>
      <c r="AG131">
        <f t="shared" si="16"/>
        <v>0</v>
      </c>
      <c r="AI131">
        <f t="shared" si="17"/>
        <v>5961</v>
      </c>
    </row>
    <row r="132" spans="2:35" x14ac:dyDescent="0.25">
      <c r="B132">
        <v>20332</v>
      </c>
      <c r="C132" t="s">
        <v>208</v>
      </c>
      <c r="D132" s="1" t="s">
        <v>23</v>
      </c>
      <c r="E132" s="1" t="s">
        <v>535</v>
      </c>
      <c r="F132" s="1" t="s">
        <v>106</v>
      </c>
      <c r="G132" s="13">
        <v>0</v>
      </c>
      <c r="H132" s="1">
        <v>0</v>
      </c>
      <c r="J132">
        <v>1268.57</v>
      </c>
      <c r="K132">
        <v>0</v>
      </c>
      <c r="L132">
        <v>231.76</v>
      </c>
      <c r="M132">
        <v>519.16</v>
      </c>
      <c r="N132">
        <v>0</v>
      </c>
      <c r="O132">
        <v>0</v>
      </c>
      <c r="P132">
        <v>2374.7399999999998</v>
      </c>
      <c r="Q132">
        <v>0</v>
      </c>
      <c r="R132">
        <v>0</v>
      </c>
      <c r="S132">
        <v>0</v>
      </c>
      <c r="T132">
        <v>0</v>
      </c>
      <c r="U132">
        <v>0</v>
      </c>
      <c r="W132" s="14" cm="1">
        <f t="array" ref="W132">INDEX(J132:U132, 1, MONTH($W$1))</f>
        <v>0</v>
      </c>
      <c r="X132" s="14" cm="1">
        <f t="array" ref="X132">SUMPRODUCT((J132:U132) *(($J$1:$U$1)&lt;=$X$1))</f>
        <v>4394.2299999999996</v>
      </c>
      <c r="Y132">
        <f t="shared" ref="Y132:Z195" si="18">IF(W132&gt;0, 1, 0)</f>
        <v>0</v>
      </c>
      <c r="Z132">
        <f t="shared" si="18"/>
        <v>1</v>
      </c>
      <c r="AA132">
        <f t="shared" ref="AA132:AA195" si="19">IF(I132="Yes", 1, 0)</f>
        <v>0</v>
      </c>
      <c r="AB132" s="8">
        <f t="shared" ref="AB132:AB195" si="20">COUNTIF(J132, "&gt;0")</f>
        <v>1</v>
      </c>
      <c r="AC132">
        <f t="shared" ref="AC132:AC195" si="21">IFERROR(X132/AB132, 0)</f>
        <v>4394.2299999999996</v>
      </c>
      <c r="AD132">
        <f t="shared" ref="AD132:AD195" si="22">IF(G132=$W$1, 1, 0)</f>
        <v>0</v>
      </c>
      <c r="AE132">
        <f t="shared" ref="AE132:AE195" si="23">IF(G132=$W$1, W132, 0)</f>
        <v>0</v>
      </c>
      <c r="AF132">
        <f t="shared" ref="AF132:AF195" si="24">IF(AND(H132=2023, G132&lt;=$W$1, X132&gt;0), 1, 0)</f>
        <v>0</v>
      </c>
      <c r="AG132">
        <f t="shared" ref="AG132:AG195" si="25">IF(AND(H132=2023, G132&lt;=$W$1), X132, 0)</f>
        <v>0</v>
      </c>
      <c r="AI132">
        <f t="shared" ref="AI132:AI195" si="26">SUM(J132:U132)</f>
        <v>4394.2299999999996</v>
      </c>
    </row>
    <row r="133" spans="2:35" x14ac:dyDescent="0.25">
      <c r="B133">
        <v>20333</v>
      </c>
      <c r="C133" t="s">
        <v>290</v>
      </c>
      <c r="D133" s="1" t="s">
        <v>23</v>
      </c>
      <c r="E133" s="1" t="s">
        <v>535</v>
      </c>
      <c r="F133" s="1" t="s">
        <v>106</v>
      </c>
      <c r="G133" s="13">
        <v>0</v>
      </c>
      <c r="H133" s="1">
        <v>0</v>
      </c>
      <c r="J133">
        <v>0</v>
      </c>
      <c r="K133">
        <v>920.82</v>
      </c>
      <c r="L133">
        <v>1204.19</v>
      </c>
      <c r="M133">
        <v>0</v>
      </c>
      <c r="N133">
        <v>0</v>
      </c>
      <c r="O133">
        <v>1012.8</v>
      </c>
      <c r="P133">
        <v>0</v>
      </c>
      <c r="Q133">
        <v>879.35</v>
      </c>
      <c r="R133">
        <v>0</v>
      </c>
      <c r="S133">
        <v>733.84</v>
      </c>
      <c r="T133">
        <v>0</v>
      </c>
      <c r="U133">
        <v>0</v>
      </c>
      <c r="W133" s="14" cm="1">
        <f t="array" ref="W133">INDEX(J133:U133, 1, MONTH($W$1))</f>
        <v>0</v>
      </c>
      <c r="X133" s="14" cm="1">
        <f t="array" ref="X133">SUMPRODUCT((J133:U133) *(($J$1:$U$1)&lt;=$X$1))</f>
        <v>4751</v>
      </c>
      <c r="Y133">
        <f t="shared" si="18"/>
        <v>0</v>
      </c>
      <c r="Z133">
        <f t="shared" si="18"/>
        <v>1</v>
      </c>
      <c r="AA133">
        <f t="shared" si="19"/>
        <v>0</v>
      </c>
      <c r="AB133" s="8">
        <f t="shared" si="20"/>
        <v>0</v>
      </c>
      <c r="AC133">
        <f t="shared" si="21"/>
        <v>0</v>
      </c>
      <c r="AD133">
        <f t="shared" si="22"/>
        <v>0</v>
      </c>
      <c r="AE133">
        <f t="shared" si="23"/>
        <v>0</v>
      </c>
      <c r="AF133">
        <f t="shared" si="24"/>
        <v>0</v>
      </c>
      <c r="AG133">
        <f t="shared" si="25"/>
        <v>0</v>
      </c>
      <c r="AI133">
        <f t="shared" si="26"/>
        <v>4751</v>
      </c>
    </row>
    <row r="134" spans="2:35" x14ac:dyDescent="0.25">
      <c r="B134">
        <v>20334</v>
      </c>
      <c r="C134" t="s">
        <v>162</v>
      </c>
      <c r="D134" s="1" t="s">
        <v>23</v>
      </c>
      <c r="E134" s="1" t="s">
        <v>535</v>
      </c>
      <c r="F134" s="1" t="s">
        <v>106</v>
      </c>
      <c r="G134" s="13">
        <v>0</v>
      </c>
      <c r="H134" s="1">
        <v>0</v>
      </c>
      <c r="J134">
        <v>3222.15</v>
      </c>
      <c r="K134">
        <v>388.22</v>
      </c>
      <c r="L134">
        <v>2697.73</v>
      </c>
      <c r="M134">
        <v>2095.62</v>
      </c>
      <c r="N134">
        <v>1645.22</v>
      </c>
      <c r="O134">
        <v>2329.89</v>
      </c>
      <c r="P134">
        <v>1270.77</v>
      </c>
      <c r="Q134">
        <v>2975.98</v>
      </c>
      <c r="R134">
        <v>786.18</v>
      </c>
      <c r="S134">
        <v>1738.51</v>
      </c>
      <c r="T134">
        <v>1980.41</v>
      </c>
      <c r="U134">
        <v>6030.47</v>
      </c>
      <c r="W134" s="14" cm="1">
        <f t="array" ref="W134">INDEX(J134:U134, 1, MONTH($W$1))</f>
        <v>6030.47</v>
      </c>
      <c r="X134" s="14" cm="1">
        <f t="array" ref="X134">SUMPRODUCT((J134:U134) *(($J$1:$U$1)&lt;=$X$1))</f>
        <v>27161.15</v>
      </c>
      <c r="Y134">
        <f t="shared" si="18"/>
        <v>1</v>
      </c>
      <c r="Z134">
        <f t="shared" si="18"/>
        <v>1</v>
      </c>
      <c r="AA134">
        <f t="shared" si="19"/>
        <v>0</v>
      </c>
      <c r="AB134" s="8">
        <f t="shared" si="20"/>
        <v>1</v>
      </c>
      <c r="AC134">
        <f t="shared" si="21"/>
        <v>27161.15</v>
      </c>
      <c r="AD134">
        <f t="shared" si="22"/>
        <v>0</v>
      </c>
      <c r="AE134">
        <f t="shared" si="23"/>
        <v>0</v>
      </c>
      <c r="AF134">
        <f t="shared" si="24"/>
        <v>0</v>
      </c>
      <c r="AG134">
        <f t="shared" si="25"/>
        <v>0</v>
      </c>
      <c r="AI134">
        <f t="shared" si="26"/>
        <v>27161.15</v>
      </c>
    </row>
    <row r="135" spans="2:35" x14ac:dyDescent="0.25">
      <c r="B135">
        <v>20336</v>
      </c>
      <c r="C135" t="s">
        <v>775</v>
      </c>
      <c r="D135" s="1" t="s">
        <v>23</v>
      </c>
      <c r="E135" s="1" t="s">
        <v>535</v>
      </c>
      <c r="F135" s="1" t="s">
        <v>106</v>
      </c>
      <c r="G135" s="13">
        <v>0</v>
      </c>
      <c r="H135" s="1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W135" s="14" cm="1">
        <f t="array" ref="W135">INDEX(J135:U135, 1, MONTH($W$1))</f>
        <v>0</v>
      </c>
      <c r="X135" s="14" cm="1">
        <f t="array" ref="X135">SUMPRODUCT((J135:U135) *(($J$1:$U$1)&lt;=$X$1))</f>
        <v>0</v>
      </c>
      <c r="Y135">
        <f t="shared" si="18"/>
        <v>0</v>
      </c>
      <c r="Z135">
        <f t="shared" si="18"/>
        <v>0</v>
      </c>
      <c r="AA135">
        <f t="shared" si="19"/>
        <v>0</v>
      </c>
      <c r="AB135" s="8">
        <f t="shared" si="20"/>
        <v>0</v>
      </c>
      <c r="AC135">
        <f t="shared" si="21"/>
        <v>0</v>
      </c>
      <c r="AD135">
        <f t="shared" si="22"/>
        <v>0</v>
      </c>
      <c r="AE135">
        <f t="shared" si="23"/>
        <v>0</v>
      </c>
      <c r="AF135">
        <f t="shared" si="24"/>
        <v>0</v>
      </c>
      <c r="AG135">
        <f t="shared" si="25"/>
        <v>0</v>
      </c>
      <c r="AI135">
        <f t="shared" si="26"/>
        <v>0</v>
      </c>
    </row>
    <row r="136" spans="2:35" x14ac:dyDescent="0.25">
      <c r="B136">
        <v>20337</v>
      </c>
      <c r="C136" t="s">
        <v>776</v>
      </c>
      <c r="D136" s="1" t="s">
        <v>23</v>
      </c>
      <c r="E136" s="1" t="s">
        <v>535</v>
      </c>
      <c r="F136" s="1" t="s">
        <v>106</v>
      </c>
      <c r="G136" s="13">
        <v>0</v>
      </c>
      <c r="H136" s="1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 s="14" cm="1">
        <f t="array" ref="W136">INDEX(J136:U136, 1, MONTH($W$1))</f>
        <v>0</v>
      </c>
      <c r="X136" s="14" cm="1">
        <f t="array" ref="X136">SUMPRODUCT((J136:U136) *(($J$1:$U$1)&lt;=$X$1))</f>
        <v>0</v>
      </c>
      <c r="Y136">
        <f t="shared" si="18"/>
        <v>0</v>
      </c>
      <c r="Z136">
        <f t="shared" si="18"/>
        <v>0</v>
      </c>
      <c r="AA136">
        <f t="shared" si="19"/>
        <v>0</v>
      </c>
      <c r="AB136" s="8">
        <f t="shared" si="20"/>
        <v>0</v>
      </c>
      <c r="AC136">
        <f t="shared" si="21"/>
        <v>0</v>
      </c>
      <c r="AD136">
        <f t="shared" si="22"/>
        <v>0</v>
      </c>
      <c r="AE136">
        <f t="shared" si="23"/>
        <v>0</v>
      </c>
      <c r="AF136">
        <f t="shared" si="24"/>
        <v>0</v>
      </c>
      <c r="AG136">
        <f t="shared" si="25"/>
        <v>0</v>
      </c>
      <c r="AI136">
        <f t="shared" si="26"/>
        <v>0</v>
      </c>
    </row>
    <row r="137" spans="2:35" x14ac:dyDescent="0.25">
      <c r="B137">
        <v>20340</v>
      </c>
      <c r="C137" t="s">
        <v>134</v>
      </c>
      <c r="D137" s="1" t="s">
        <v>23</v>
      </c>
      <c r="E137" s="1" t="s">
        <v>748</v>
      </c>
      <c r="F137" s="1" t="s">
        <v>21</v>
      </c>
      <c r="G137" s="13">
        <v>0</v>
      </c>
      <c r="H137" s="1">
        <v>0</v>
      </c>
      <c r="J137">
        <v>2122.17</v>
      </c>
      <c r="K137">
        <v>0</v>
      </c>
      <c r="L137">
        <v>3994.73</v>
      </c>
      <c r="M137">
        <v>0</v>
      </c>
      <c r="N137">
        <v>0</v>
      </c>
      <c r="O137">
        <v>1907.99</v>
      </c>
      <c r="P137">
        <v>1793.94</v>
      </c>
      <c r="Q137">
        <v>3298.57</v>
      </c>
      <c r="R137">
        <v>583.86</v>
      </c>
      <c r="S137">
        <v>0</v>
      </c>
      <c r="T137">
        <v>2953.04</v>
      </c>
      <c r="U137">
        <v>0</v>
      </c>
      <c r="W137" s="14" cm="1">
        <f t="array" ref="W137">INDEX(J137:U137, 1, MONTH($W$1))</f>
        <v>0</v>
      </c>
      <c r="X137" s="14" cm="1">
        <f t="array" ref="X137">SUMPRODUCT((J137:U137) *(($J$1:$U$1)&lt;=$X$1))</f>
        <v>16654.3</v>
      </c>
      <c r="Y137">
        <f t="shared" si="18"/>
        <v>0</v>
      </c>
      <c r="Z137">
        <f t="shared" si="18"/>
        <v>1</v>
      </c>
      <c r="AA137">
        <f t="shared" si="19"/>
        <v>0</v>
      </c>
      <c r="AB137" s="8">
        <f t="shared" si="20"/>
        <v>1</v>
      </c>
      <c r="AC137">
        <f t="shared" si="21"/>
        <v>16654.3</v>
      </c>
      <c r="AD137">
        <f t="shared" si="22"/>
        <v>0</v>
      </c>
      <c r="AE137">
        <f t="shared" si="23"/>
        <v>0</v>
      </c>
      <c r="AF137">
        <f t="shared" si="24"/>
        <v>0</v>
      </c>
      <c r="AG137">
        <f t="shared" si="25"/>
        <v>0</v>
      </c>
      <c r="AI137">
        <f t="shared" si="26"/>
        <v>16654.3</v>
      </c>
    </row>
    <row r="138" spans="2:35" x14ac:dyDescent="0.25">
      <c r="B138">
        <v>20344</v>
      </c>
      <c r="C138" t="s">
        <v>559</v>
      </c>
      <c r="D138" s="1" t="s">
        <v>23</v>
      </c>
      <c r="E138" s="1" t="s">
        <v>535</v>
      </c>
      <c r="F138" s="1" t="s">
        <v>106</v>
      </c>
      <c r="G138" s="13">
        <v>0</v>
      </c>
      <c r="H138" s="1">
        <v>0</v>
      </c>
      <c r="J138">
        <v>759.13</v>
      </c>
      <c r="K138">
        <v>0</v>
      </c>
      <c r="L138">
        <v>0</v>
      </c>
      <c r="M138">
        <v>0</v>
      </c>
      <c r="N138">
        <v>1193.27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W138" s="14" cm="1">
        <f t="array" ref="W138">INDEX(J138:U138, 1, MONTH($W$1))</f>
        <v>0</v>
      </c>
      <c r="X138" s="14" cm="1">
        <f t="array" ref="X138">SUMPRODUCT((J138:U138) *(($J$1:$U$1)&lt;=$X$1))</f>
        <v>1952.4</v>
      </c>
      <c r="Y138">
        <f t="shared" si="18"/>
        <v>0</v>
      </c>
      <c r="Z138">
        <f t="shared" si="18"/>
        <v>1</v>
      </c>
      <c r="AA138">
        <f t="shared" si="19"/>
        <v>0</v>
      </c>
      <c r="AB138" s="8">
        <f t="shared" si="20"/>
        <v>1</v>
      </c>
      <c r="AC138">
        <f t="shared" si="21"/>
        <v>1952.4</v>
      </c>
      <c r="AD138">
        <f t="shared" si="22"/>
        <v>0</v>
      </c>
      <c r="AE138">
        <f t="shared" si="23"/>
        <v>0</v>
      </c>
      <c r="AF138">
        <f t="shared" si="24"/>
        <v>0</v>
      </c>
      <c r="AG138">
        <f t="shared" si="25"/>
        <v>0</v>
      </c>
      <c r="AI138">
        <f t="shared" si="26"/>
        <v>1952.4</v>
      </c>
    </row>
    <row r="139" spans="2:35" x14ac:dyDescent="0.25">
      <c r="B139">
        <v>20345</v>
      </c>
      <c r="C139" t="s">
        <v>195</v>
      </c>
      <c r="D139" s="1" t="s">
        <v>23</v>
      </c>
      <c r="E139" s="1" t="s">
        <v>535</v>
      </c>
      <c r="F139" s="1" t="s">
        <v>106</v>
      </c>
      <c r="G139" s="13">
        <v>0</v>
      </c>
      <c r="H139" s="1">
        <v>0</v>
      </c>
      <c r="J139">
        <v>10412.98</v>
      </c>
      <c r="K139">
        <v>2537.33</v>
      </c>
      <c r="L139">
        <v>7560.61</v>
      </c>
      <c r="M139">
        <v>0</v>
      </c>
      <c r="N139">
        <v>2266.44</v>
      </c>
      <c r="O139">
        <v>3307.92</v>
      </c>
      <c r="P139">
        <v>6041.47</v>
      </c>
      <c r="Q139">
        <v>3303.9</v>
      </c>
      <c r="R139">
        <v>1603.76</v>
      </c>
      <c r="S139">
        <v>6106.28</v>
      </c>
      <c r="T139">
        <v>6325.14</v>
      </c>
      <c r="U139">
        <v>0</v>
      </c>
      <c r="W139" s="14" cm="1">
        <f t="array" ref="W139">INDEX(J139:U139, 1, MONTH($W$1))</f>
        <v>0</v>
      </c>
      <c r="X139" s="14" cm="1">
        <f t="array" ref="X139">SUMPRODUCT((J139:U139) *(($J$1:$U$1)&lt;=$X$1))</f>
        <v>49465.83</v>
      </c>
      <c r="Y139">
        <f t="shared" si="18"/>
        <v>0</v>
      </c>
      <c r="Z139">
        <f t="shared" si="18"/>
        <v>1</v>
      </c>
      <c r="AA139">
        <f t="shared" si="19"/>
        <v>0</v>
      </c>
      <c r="AB139" s="8">
        <f t="shared" si="20"/>
        <v>1</v>
      </c>
      <c r="AC139">
        <f t="shared" si="21"/>
        <v>49465.83</v>
      </c>
      <c r="AD139">
        <f t="shared" si="22"/>
        <v>0</v>
      </c>
      <c r="AE139">
        <f t="shared" si="23"/>
        <v>0</v>
      </c>
      <c r="AF139">
        <f t="shared" si="24"/>
        <v>0</v>
      </c>
      <c r="AG139">
        <f t="shared" si="25"/>
        <v>0</v>
      </c>
      <c r="AI139">
        <f t="shared" si="26"/>
        <v>49465.83</v>
      </c>
    </row>
    <row r="140" spans="2:35" x14ac:dyDescent="0.25">
      <c r="B140">
        <v>20346</v>
      </c>
      <c r="C140" t="s">
        <v>201</v>
      </c>
      <c r="D140" s="1" t="s">
        <v>23</v>
      </c>
      <c r="E140" s="1" t="s">
        <v>535</v>
      </c>
      <c r="F140" s="1" t="s">
        <v>106</v>
      </c>
      <c r="G140" s="13">
        <v>0</v>
      </c>
      <c r="H140" s="1">
        <v>0</v>
      </c>
      <c r="J140">
        <v>2224.34</v>
      </c>
      <c r="K140">
        <v>1583.16</v>
      </c>
      <c r="L140">
        <v>2387.91</v>
      </c>
      <c r="M140">
        <v>1418.2</v>
      </c>
      <c r="N140">
        <v>2626.74</v>
      </c>
      <c r="O140">
        <v>1442.24</v>
      </c>
      <c r="P140">
        <v>1500.74</v>
      </c>
      <c r="Q140">
        <v>834.49</v>
      </c>
      <c r="R140">
        <v>1202.5</v>
      </c>
      <c r="S140">
        <v>1817.9</v>
      </c>
      <c r="T140">
        <v>2130.66</v>
      </c>
      <c r="U140">
        <v>1093.94</v>
      </c>
      <c r="W140" s="14" cm="1">
        <f t="array" ref="W140">INDEX(J140:U140, 1, MONTH($W$1))</f>
        <v>1093.94</v>
      </c>
      <c r="X140" s="14" cm="1">
        <f t="array" ref="X140">SUMPRODUCT((J140:U140) *(($J$1:$U$1)&lt;=$X$1))</f>
        <v>20262.819999999996</v>
      </c>
      <c r="Y140">
        <f t="shared" si="18"/>
        <v>1</v>
      </c>
      <c r="Z140">
        <f t="shared" si="18"/>
        <v>1</v>
      </c>
      <c r="AA140">
        <f t="shared" si="19"/>
        <v>0</v>
      </c>
      <c r="AB140" s="8">
        <f t="shared" si="20"/>
        <v>1</v>
      </c>
      <c r="AC140">
        <f t="shared" si="21"/>
        <v>20262.819999999996</v>
      </c>
      <c r="AD140">
        <f t="shared" si="22"/>
        <v>0</v>
      </c>
      <c r="AE140">
        <f t="shared" si="23"/>
        <v>0</v>
      </c>
      <c r="AF140">
        <f t="shared" si="24"/>
        <v>0</v>
      </c>
      <c r="AG140">
        <f t="shared" si="25"/>
        <v>0</v>
      </c>
      <c r="AI140">
        <f t="shared" si="26"/>
        <v>20262.819999999996</v>
      </c>
    </row>
    <row r="141" spans="2:35" x14ac:dyDescent="0.25">
      <c r="B141">
        <v>20347</v>
      </c>
      <c r="C141" t="s">
        <v>136</v>
      </c>
      <c r="D141" s="1" t="s">
        <v>23</v>
      </c>
      <c r="E141" s="1" t="s">
        <v>535</v>
      </c>
      <c r="F141" s="1" t="s">
        <v>106</v>
      </c>
      <c r="G141" s="13">
        <v>0</v>
      </c>
      <c r="H141" s="1">
        <v>0</v>
      </c>
      <c r="J141">
        <v>2221.9499999999998</v>
      </c>
      <c r="K141">
        <v>0</v>
      </c>
      <c r="L141">
        <v>1101.26</v>
      </c>
      <c r="M141">
        <v>0</v>
      </c>
      <c r="N141">
        <v>1301.96</v>
      </c>
      <c r="O141">
        <v>1927.45</v>
      </c>
      <c r="P141">
        <v>610.66</v>
      </c>
      <c r="Q141">
        <v>1558.41</v>
      </c>
      <c r="R141">
        <v>0</v>
      </c>
      <c r="S141">
        <v>1183.98</v>
      </c>
      <c r="T141">
        <v>0</v>
      </c>
      <c r="U141">
        <v>682.07</v>
      </c>
      <c r="W141" s="14" cm="1">
        <f t="array" ref="W141">INDEX(J141:U141, 1, MONTH($W$1))</f>
        <v>682.07</v>
      </c>
      <c r="X141" s="14" cm="1">
        <f t="array" ref="X141">SUMPRODUCT((J141:U141) *(($J$1:$U$1)&lt;=$X$1))</f>
        <v>10587.74</v>
      </c>
      <c r="Y141">
        <f t="shared" si="18"/>
        <v>1</v>
      </c>
      <c r="Z141">
        <f t="shared" si="18"/>
        <v>1</v>
      </c>
      <c r="AA141">
        <f t="shared" si="19"/>
        <v>0</v>
      </c>
      <c r="AB141" s="8">
        <f t="shared" si="20"/>
        <v>1</v>
      </c>
      <c r="AC141">
        <f t="shared" si="21"/>
        <v>10587.74</v>
      </c>
      <c r="AD141">
        <f t="shared" si="22"/>
        <v>0</v>
      </c>
      <c r="AE141">
        <f t="shared" si="23"/>
        <v>0</v>
      </c>
      <c r="AF141">
        <f t="shared" si="24"/>
        <v>0</v>
      </c>
      <c r="AG141">
        <f t="shared" si="25"/>
        <v>0</v>
      </c>
      <c r="AI141">
        <f t="shared" si="26"/>
        <v>10587.74</v>
      </c>
    </row>
    <row r="142" spans="2:35" x14ac:dyDescent="0.25">
      <c r="B142">
        <v>20348</v>
      </c>
      <c r="C142" t="s">
        <v>777</v>
      </c>
      <c r="D142" s="1" t="s">
        <v>23</v>
      </c>
      <c r="E142" s="1" t="s">
        <v>535</v>
      </c>
      <c r="F142" s="1" t="s">
        <v>106</v>
      </c>
      <c r="G142" s="13">
        <v>0</v>
      </c>
      <c r="H142" s="1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W142" s="14" cm="1">
        <f t="array" ref="W142">INDEX(J142:U142, 1, MONTH($W$1))</f>
        <v>0</v>
      </c>
      <c r="X142" s="14" cm="1">
        <f t="array" ref="X142">SUMPRODUCT((J142:U142) *(($J$1:$U$1)&lt;=$X$1))</f>
        <v>0</v>
      </c>
      <c r="Y142">
        <f t="shared" si="18"/>
        <v>0</v>
      </c>
      <c r="Z142">
        <f t="shared" si="18"/>
        <v>0</v>
      </c>
      <c r="AA142">
        <f t="shared" si="19"/>
        <v>0</v>
      </c>
      <c r="AB142" s="8">
        <f t="shared" si="20"/>
        <v>0</v>
      </c>
      <c r="AC142">
        <f t="shared" si="21"/>
        <v>0</v>
      </c>
      <c r="AD142">
        <f t="shared" si="22"/>
        <v>0</v>
      </c>
      <c r="AE142">
        <f t="shared" si="23"/>
        <v>0</v>
      </c>
      <c r="AF142">
        <f t="shared" si="24"/>
        <v>0</v>
      </c>
      <c r="AG142">
        <f t="shared" si="25"/>
        <v>0</v>
      </c>
      <c r="AI142">
        <f t="shared" si="26"/>
        <v>0</v>
      </c>
    </row>
    <row r="143" spans="2:35" x14ac:dyDescent="0.25">
      <c r="B143">
        <v>20349</v>
      </c>
      <c r="C143" t="s">
        <v>149</v>
      </c>
      <c r="D143" s="1" t="s">
        <v>23</v>
      </c>
      <c r="E143" s="1" t="s">
        <v>535</v>
      </c>
      <c r="F143" s="1" t="s">
        <v>106</v>
      </c>
      <c r="G143" s="13">
        <v>0</v>
      </c>
      <c r="H143" s="1">
        <v>0</v>
      </c>
      <c r="J143">
        <v>1593.72</v>
      </c>
      <c r="K143">
        <v>0</v>
      </c>
      <c r="L143">
        <v>1590.42</v>
      </c>
      <c r="M143">
        <v>832.84</v>
      </c>
      <c r="N143">
        <v>390.9</v>
      </c>
      <c r="O143">
        <v>0</v>
      </c>
      <c r="P143">
        <v>1961.82</v>
      </c>
      <c r="Q143">
        <v>787.05</v>
      </c>
      <c r="R143">
        <v>463.73</v>
      </c>
      <c r="S143">
        <v>1549.2</v>
      </c>
      <c r="T143">
        <v>504</v>
      </c>
      <c r="U143">
        <v>0</v>
      </c>
      <c r="W143" s="14" cm="1">
        <f t="array" ref="W143">INDEX(J143:U143, 1, MONTH($W$1))</f>
        <v>0</v>
      </c>
      <c r="X143" s="14" cm="1">
        <f t="array" ref="X143">SUMPRODUCT((J143:U143) *(($J$1:$U$1)&lt;=$X$1))</f>
        <v>9673.68</v>
      </c>
      <c r="Y143">
        <f t="shared" si="18"/>
        <v>0</v>
      </c>
      <c r="Z143">
        <f t="shared" si="18"/>
        <v>1</v>
      </c>
      <c r="AA143">
        <f t="shared" si="19"/>
        <v>0</v>
      </c>
      <c r="AB143" s="8">
        <f t="shared" si="20"/>
        <v>1</v>
      </c>
      <c r="AC143">
        <f t="shared" si="21"/>
        <v>9673.68</v>
      </c>
      <c r="AD143">
        <f t="shared" si="22"/>
        <v>0</v>
      </c>
      <c r="AE143">
        <f t="shared" si="23"/>
        <v>0</v>
      </c>
      <c r="AF143">
        <f t="shared" si="24"/>
        <v>0</v>
      </c>
      <c r="AG143">
        <f t="shared" si="25"/>
        <v>0</v>
      </c>
      <c r="AI143">
        <f t="shared" si="26"/>
        <v>9673.68</v>
      </c>
    </row>
    <row r="144" spans="2:35" x14ac:dyDescent="0.25">
      <c r="B144">
        <v>20350</v>
      </c>
      <c r="C144" t="s">
        <v>560</v>
      </c>
      <c r="D144" s="1" t="s">
        <v>23</v>
      </c>
      <c r="E144" s="1" t="s">
        <v>535</v>
      </c>
      <c r="F144" s="1" t="s">
        <v>106</v>
      </c>
      <c r="G144" s="13">
        <v>0</v>
      </c>
      <c r="H144" s="1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W144" s="14" cm="1">
        <f t="array" ref="W144">INDEX(J144:U144, 1, MONTH($W$1))</f>
        <v>0</v>
      </c>
      <c r="X144" s="14" cm="1">
        <f t="array" ref="X144">SUMPRODUCT((J144:U144) *(($J$1:$U$1)&lt;=$X$1))</f>
        <v>0</v>
      </c>
      <c r="Y144">
        <f t="shared" si="18"/>
        <v>0</v>
      </c>
      <c r="Z144">
        <f t="shared" si="18"/>
        <v>0</v>
      </c>
      <c r="AA144">
        <f t="shared" si="19"/>
        <v>0</v>
      </c>
      <c r="AB144" s="8">
        <f t="shared" si="20"/>
        <v>0</v>
      </c>
      <c r="AC144">
        <f t="shared" si="21"/>
        <v>0</v>
      </c>
      <c r="AD144">
        <f t="shared" si="22"/>
        <v>0</v>
      </c>
      <c r="AE144">
        <f t="shared" si="23"/>
        <v>0</v>
      </c>
      <c r="AF144">
        <f t="shared" si="24"/>
        <v>0</v>
      </c>
      <c r="AG144">
        <f t="shared" si="25"/>
        <v>0</v>
      </c>
      <c r="AI144">
        <f t="shared" si="26"/>
        <v>0</v>
      </c>
    </row>
    <row r="145" spans="2:35" x14ac:dyDescent="0.25">
      <c r="B145">
        <v>20351</v>
      </c>
      <c r="C145" t="s">
        <v>220</v>
      </c>
      <c r="D145" s="1" t="s">
        <v>23</v>
      </c>
      <c r="E145" s="1" t="s">
        <v>535</v>
      </c>
      <c r="F145" s="1" t="s">
        <v>106</v>
      </c>
      <c r="G145" s="13">
        <v>0</v>
      </c>
      <c r="H145" s="1">
        <v>0</v>
      </c>
      <c r="J145">
        <v>1711.07</v>
      </c>
      <c r="K145">
        <v>0</v>
      </c>
      <c r="L145">
        <v>1586.28</v>
      </c>
      <c r="M145">
        <v>0</v>
      </c>
      <c r="N145">
        <v>1792.96</v>
      </c>
      <c r="O145">
        <v>0</v>
      </c>
      <c r="P145">
        <v>2030.96</v>
      </c>
      <c r="Q145">
        <v>0</v>
      </c>
      <c r="R145">
        <v>0</v>
      </c>
      <c r="S145">
        <v>0</v>
      </c>
      <c r="T145">
        <v>889.38</v>
      </c>
      <c r="U145">
        <v>0</v>
      </c>
      <c r="W145" s="14" cm="1">
        <f t="array" ref="W145">INDEX(J145:U145, 1, MONTH($W$1))</f>
        <v>0</v>
      </c>
      <c r="X145" s="14" cm="1">
        <f t="array" ref="X145">SUMPRODUCT((J145:U145) *(($J$1:$U$1)&lt;=$X$1))</f>
        <v>8010.65</v>
      </c>
      <c r="Y145">
        <f t="shared" si="18"/>
        <v>0</v>
      </c>
      <c r="Z145">
        <f t="shared" si="18"/>
        <v>1</v>
      </c>
      <c r="AA145">
        <f t="shared" si="19"/>
        <v>0</v>
      </c>
      <c r="AB145" s="8">
        <f t="shared" si="20"/>
        <v>1</v>
      </c>
      <c r="AC145">
        <f t="shared" si="21"/>
        <v>8010.65</v>
      </c>
      <c r="AD145">
        <f t="shared" si="22"/>
        <v>0</v>
      </c>
      <c r="AE145">
        <f t="shared" si="23"/>
        <v>0</v>
      </c>
      <c r="AF145">
        <f t="shared" si="24"/>
        <v>0</v>
      </c>
      <c r="AG145">
        <f t="shared" si="25"/>
        <v>0</v>
      </c>
      <c r="AI145">
        <f t="shared" si="26"/>
        <v>8010.65</v>
      </c>
    </row>
    <row r="146" spans="2:35" x14ac:dyDescent="0.25">
      <c r="B146">
        <v>20353</v>
      </c>
      <c r="C146" t="s">
        <v>291</v>
      </c>
      <c r="D146" s="1" t="s">
        <v>23</v>
      </c>
      <c r="E146" s="1" t="s">
        <v>535</v>
      </c>
      <c r="F146" s="1" t="s">
        <v>106</v>
      </c>
      <c r="G146" s="13">
        <v>0</v>
      </c>
      <c r="H146" s="1">
        <v>0</v>
      </c>
      <c r="J146">
        <v>0</v>
      </c>
      <c r="K146">
        <v>933.89</v>
      </c>
      <c r="L146">
        <v>0</v>
      </c>
      <c r="M146">
        <v>0</v>
      </c>
      <c r="N146">
        <v>853.1</v>
      </c>
      <c r="O146">
        <v>0</v>
      </c>
      <c r="P146">
        <v>264.11</v>
      </c>
      <c r="Q146">
        <v>0</v>
      </c>
      <c r="R146">
        <v>557.38</v>
      </c>
      <c r="S146">
        <v>0</v>
      </c>
      <c r="T146">
        <v>0</v>
      </c>
      <c r="U146">
        <v>0</v>
      </c>
      <c r="W146" s="14" cm="1">
        <f t="array" ref="W146">INDEX(J146:U146, 1, MONTH($W$1))</f>
        <v>0</v>
      </c>
      <c r="X146" s="14" cm="1">
        <f t="array" ref="X146">SUMPRODUCT((J146:U146) *(($J$1:$U$1)&lt;=$X$1))</f>
        <v>2608.48</v>
      </c>
      <c r="Y146">
        <f t="shared" si="18"/>
        <v>0</v>
      </c>
      <c r="Z146">
        <f t="shared" si="18"/>
        <v>1</v>
      </c>
      <c r="AA146">
        <f t="shared" si="19"/>
        <v>0</v>
      </c>
      <c r="AB146" s="8">
        <f t="shared" si="20"/>
        <v>0</v>
      </c>
      <c r="AC146">
        <f t="shared" si="21"/>
        <v>0</v>
      </c>
      <c r="AD146">
        <f t="shared" si="22"/>
        <v>0</v>
      </c>
      <c r="AE146">
        <f t="shared" si="23"/>
        <v>0</v>
      </c>
      <c r="AF146">
        <f t="shared" si="24"/>
        <v>0</v>
      </c>
      <c r="AG146">
        <f t="shared" si="25"/>
        <v>0</v>
      </c>
      <c r="AI146">
        <f t="shared" si="26"/>
        <v>2608.48</v>
      </c>
    </row>
    <row r="147" spans="2:35" x14ac:dyDescent="0.25">
      <c r="B147">
        <v>20357</v>
      </c>
      <c r="C147" t="s">
        <v>778</v>
      </c>
      <c r="D147" s="1" t="s">
        <v>23</v>
      </c>
      <c r="E147" s="1" t="s">
        <v>535</v>
      </c>
      <c r="F147" s="1" t="s">
        <v>106</v>
      </c>
      <c r="G147" s="13">
        <v>0</v>
      </c>
      <c r="H147" s="1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W147" s="14" cm="1">
        <f t="array" ref="W147">INDEX(J147:U147, 1, MONTH($W$1))</f>
        <v>0</v>
      </c>
      <c r="X147" s="14" cm="1">
        <f t="array" ref="X147">SUMPRODUCT((J147:U147) *(($J$1:$U$1)&lt;=$X$1))</f>
        <v>0</v>
      </c>
      <c r="Y147">
        <f t="shared" si="18"/>
        <v>0</v>
      </c>
      <c r="Z147">
        <f t="shared" si="18"/>
        <v>0</v>
      </c>
      <c r="AA147">
        <f t="shared" si="19"/>
        <v>0</v>
      </c>
      <c r="AB147" s="8">
        <f t="shared" si="20"/>
        <v>0</v>
      </c>
      <c r="AC147">
        <f t="shared" si="21"/>
        <v>0</v>
      </c>
      <c r="AD147">
        <f t="shared" si="22"/>
        <v>0</v>
      </c>
      <c r="AE147">
        <f t="shared" si="23"/>
        <v>0</v>
      </c>
      <c r="AF147">
        <f t="shared" si="24"/>
        <v>0</v>
      </c>
      <c r="AG147">
        <f t="shared" si="25"/>
        <v>0</v>
      </c>
      <c r="AI147">
        <f t="shared" si="26"/>
        <v>0</v>
      </c>
    </row>
    <row r="148" spans="2:35" x14ac:dyDescent="0.25">
      <c r="B148">
        <v>20358</v>
      </c>
      <c r="C148" t="s">
        <v>561</v>
      </c>
      <c r="D148" s="1" t="s">
        <v>23</v>
      </c>
      <c r="E148" s="1" t="s">
        <v>748</v>
      </c>
      <c r="F148" s="1" t="s">
        <v>21</v>
      </c>
      <c r="G148" s="13">
        <v>0</v>
      </c>
      <c r="H148" s="1">
        <v>0</v>
      </c>
      <c r="J148">
        <v>331.31</v>
      </c>
      <c r="K148">
        <v>347.89</v>
      </c>
      <c r="L148">
        <v>0</v>
      </c>
      <c r="M148">
        <v>418.98</v>
      </c>
      <c r="N148">
        <v>430.8</v>
      </c>
      <c r="O148">
        <v>0</v>
      </c>
      <c r="P148">
        <v>304.52999999999997</v>
      </c>
      <c r="Q148">
        <v>0</v>
      </c>
      <c r="R148">
        <v>333.89</v>
      </c>
      <c r="S148">
        <v>462.11</v>
      </c>
      <c r="T148">
        <v>0</v>
      </c>
      <c r="U148">
        <v>730.66</v>
      </c>
      <c r="W148" s="14" cm="1">
        <f t="array" ref="W148">INDEX(J148:U148, 1, MONTH($W$1))</f>
        <v>730.66</v>
      </c>
      <c r="X148" s="14" cm="1">
        <f t="array" ref="X148">SUMPRODUCT((J148:U148) *(($J$1:$U$1)&lt;=$X$1))</f>
        <v>3360.17</v>
      </c>
      <c r="Y148">
        <f t="shared" si="18"/>
        <v>1</v>
      </c>
      <c r="Z148">
        <f t="shared" si="18"/>
        <v>1</v>
      </c>
      <c r="AA148">
        <f t="shared" si="19"/>
        <v>0</v>
      </c>
      <c r="AB148" s="8">
        <f t="shared" si="20"/>
        <v>1</v>
      </c>
      <c r="AC148">
        <f t="shared" si="21"/>
        <v>3360.17</v>
      </c>
      <c r="AD148">
        <f t="shared" si="22"/>
        <v>0</v>
      </c>
      <c r="AE148">
        <f t="shared" si="23"/>
        <v>0</v>
      </c>
      <c r="AF148">
        <f t="shared" si="24"/>
        <v>0</v>
      </c>
      <c r="AG148">
        <f t="shared" si="25"/>
        <v>0</v>
      </c>
      <c r="AI148">
        <f t="shared" si="26"/>
        <v>3360.17</v>
      </c>
    </row>
    <row r="149" spans="2:35" x14ac:dyDescent="0.25">
      <c r="B149">
        <v>20360</v>
      </c>
      <c r="C149" t="s">
        <v>562</v>
      </c>
      <c r="D149" s="1" t="s">
        <v>23</v>
      </c>
      <c r="E149" s="1" t="s">
        <v>535</v>
      </c>
      <c r="F149" s="1" t="s">
        <v>106</v>
      </c>
      <c r="G149" s="13">
        <v>0</v>
      </c>
      <c r="H149" s="1">
        <v>0</v>
      </c>
      <c r="J149">
        <v>0</v>
      </c>
      <c r="K149">
        <v>143.69999999999999</v>
      </c>
      <c r="L149">
        <v>0</v>
      </c>
      <c r="M149">
        <v>0</v>
      </c>
      <c r="N149">
        <v>632.59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W149" s="14" cm="1">
        <f t="array" ref="W149">INDEX(J149:U149, 1, MONTH($W$1))</f>
        <v>0</v>
      </c>
      <c r="X149" s="14" cm="1">
        <f t="array" ref="X149">SUMPRODUCT((J149:U149) *(($J$1:$U$1)&lt;=$X$1))</f>
        <v>776.29</v>
      </c>
      <c r="Y149">
        <f t="shared" si="18"/>
        <v>0</v>
      </c>
      <c r="Z149">
        <f t="shared" si="18"/>
        <v>1</v>
      </c>
      <c r="AA149">
        <f t="shared" si="19"/>
        <v>0</v>
      </c>
      <c r="AB149" s="8">
        <f t="shared" si="20"/>
        <v>0</v>
      </c>
      <c r="AC149">
        <f t="shared" si="21"/>
        <v>0</v>
      </c>
      <c r="AD149">
        <f t="shared" si="22"/>
        <v>0</v>
      </c>
      <c r="AE149">
        <f t="shared" si="23"/>
        <v>0</v>
      </c>
      <c r="AF149">
        <f t="shared" si="24"/>
        <v>0</v>
      </c>
      <c r="AG149">
        <f t="shared" si="25"/>
        <v>0</v>
      </c>
      <c r="AI149">
        <f t="shared" si="26"/>
        <v>776.29</v>
      </c>
    </row>
    <row r="150" spans="2:35" x14ac:dyDescent="0.25">
      <c r="B150">
        <v>20363</v>
      </c>
      <c r="C150" t="s">
        <v>680</v>
      </c>
      <c r="D150" s="1" t="s">
        <v>23</v>
      </c>
      <c r="E150" s="1" t="s">
        <v>535</v>
      </c>
      <c r="F150" s="1" t="s">
        <v>106</v>
      </c>
      <c r="G150" s="13">
        <v>0</v>
      </c>
      <c r="H150" s="1">
        <v>0</v>
      </c>
      <c r="J150">
        <v>0</v>
      </c>
      <c r="K150">
        <v>0</v>
      </c>
      <c r="L150">
        <v>617.13</v>
      </c>
      <c r="M150">
        <v>0</v>
      </c>
      <c r="N150">
        <v>0</v>
      </c>
      <c r="O150">
        <v>515.28</v>
      </c>
      <c r="P150">
        <v>0</v>
      </c>
      <c r="Q150">
        <v>0</v>
      </c>
      <c r="R150">
        <v>792.6</v>
      </c>
      <c r="S150">
        <v>0</v>
      </c>
      <c r="T150">
        <v>0</v>
      </c>
      <c r="U150">
        <v>429.07</v>
      </c>
      <c r="W150" s="14" cm="1">
        <f t="array" ref="W150">INDEX(J150:U150, 1, MONTH($W$1))</f>
        <v>429.07</v>
      </c>
      <c r="X150" s="14" cm="1">
        <f t="array" ref="X150">SUMPRODUCT((J150:U150) *(($J$1:$U$1)&lt;=$X$1))</f>
        <v>2354.08</v>
      </c>
      <c r="Y150">
        <f t="shared" si="18"/>
        <v>1</v>
      </c>
      <c r="Z150">
        <f t="shared" si="18"/>
        <v>1</v>
      </c>
      <c r="AA150">
        <f t="shared" si="19"/>
        <v>0</v>
      </c>
      <c r="AB150" s="8">
        <f t="shared" si="20"/>
        <v>0</v>
      </c>
      <c r="AC150">
        <f t="shared" si="21"/>
        <v>0</v>
      </c>
      <c r="AD150">
        <f t="shared" si="22"/>
        <v>0</v>
      </c>
      <c r="AE150">
        <f t="shared" si="23"/>
        <v>0</v>
      </c>
      <c r="AF150">
        <f t="shared" si="24"/>
        <v>0</v>
      </c>
      <c r="AG150">
        <f t="shared" si="25"/>
        <v>0</v>
      </c>
      <c r="AI150">
        <f t="shared" si="26"/>
        <v>2354.08</v>
      </c>
    </row>
    <row r="151" spans="2:35" x14ac:dyDescent="0.25">
      <c r="B151">
        <v>20364</v>
      </c>
      <c r="C151" t="s">
        <v>292</v>
      </c>
      <c r="D151" s="1" t="s">
        <v>23</v>
      </c>
      <c r="E151" s="1" t="s">
        <v>535</v>
      </c>
      <c r="F151" s="1" t="s">
        <v>106</v>
      </c>
      <c r="G151" s="13">
        <v>0</v>
      </c>
      <c r="H151" s="1">
        <v>0</v>
      </c>
      <c r="J151">
        <v>0</v>
      </c>
      <c r="K151">
        <v>0</v>
      </c>
      <c r="L151">
        <v>0</v>
      </c>
      <c r="M151">
        <v>737.47</v>
      </c>
      <c r="N151">
        <v>0</v>
      </c>
      <c r="O151">
        <v>0</v>
      </c>
      <c r="P151">
        <v>998.59</v>
      </c>
      <c r="Q151">
        <v>0</v>
      </c>
      <c r="R151">
        <v>0</v>
      </c>
      <c r="S151">
        <v>0</v>
      </c>
      <c r="T151">
        <v>1541.85</v>
      </c>
      <c r="U151">
        <v>0</v>
      </c>
      <c r="W151" s="14" cm="1">
        <f t="array" ref="W151">INDEX(J151:U151, 1, MONTH($W$1))</f>
        <v>0</v>
      </c>
      <c r="X151" s="14" cm="1">
        <f t="array" ref="X151">SUMPRODUCT((J151:U151) *(($J$1:$U$1)&lt;=$X$1))</f>
        <v>3277.91</v>
      </c>
      <c r="Y151">
        <f t="shared" si="18"/>
        <v>0</v>
      </c>
      <c r="Z151">
        <f t="shared" si="18"/>
        <v>1</v>
      </c>
      <c r="AA151">
        <f t="shared" si="19"/>
        <v>0</v>
      </c>
      <c r="AB151" s="8">
        <f t="shared" si="20"/>
        <v>0</v>
      </c>
      <c r="AC151">
        <f t="shared" si="21"/>
        <v>0</v>
      </c>
      <c r="AD151">
        <f t="shared" si="22"/>
        <v>0</v>
      </c>
      <c r="AE151">
        <f t="shared" si="23"/>
        <v>0</v>
      </c>
      <c r="AF151">
        <f t="shared" si="24"/>
        <v>0</v>
      </c>
      <c r="AG151">
        <f t="shared" si="25"/>
        <v>0</v>
      </c>
      <c r="AI151">
        <f t="shared" si="26"/>
        <v>3277.91</v>
      </c>
    </row>
    <row r="152" spans="2:35" x14ac:dyDescent="0.25">
      <c r="B152">
        <v>20369</v>
      </c>
      <c r="C152" t="s">
        <v>779</v>
      </c>
      <c r="D152" s="1" t="s">
        <v>23</v>
      </c>
      <c r="E152" s="1" t="s">
        <v>535</v>
      </c>
      <c r="F152" s="1" t="s">
        <v>106</v>
      </c>
      <c r="G152" s="13">
        <v>0</v>
      </c>
      <c r="H152" s="1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W152" s="14" cm="1">
        <f t="array" ref="W152">INDEX(J152:U152, 1, MONTH($W$1))</f>
        <v>0</v>
      </c>
      <c r="X152" s="14" cm="1">
        <f t="array" ref="X152">SUMPRODUCT((J152:U152) *(($J$1:$U$1)&lt;=$X$1))</f>
        <v>0</v>
      </c>
      <c r="Y152">
        <f t="shared" si="18"/>
        <v>0</v>
      </c>
      <c r="Z152">
        <f t="shared" si="18"/>
        <v>0</v>
      </c>
      <c r="AA152">
        <f t="shared" si="19"/>
        <v>0</v>
      </c>
      <c r="AB152" s="8">
        <f t="shared" si="20"/>
        <v>0</v>
      </c>
      <c r="AC152">
        <f t="shared" si="21"/>
        <v>0</v>
      </c>
      <c r="AD152">
        <f t="shared" si="22"/>
        <v>0</v>
      </c>
      <c r="AE152">
        <f t="shared" si="23"/>
        <v>0</v>
      </c>
      <c r="AF152">
        <f t="shared" si="24"/>
        <v>0</v>
      </c>
      <c r="AG152">
        <f t="shared" si="25"/>
        <v>0</v>
      </c>
      <c r="AI152">
        <f t="shared" si="26"/>
        <v>0</v>
      </c>
    </row>
    <row r="153" spans="2:35" x14ac:dyDescent="0.25">
      <c r="B153">
        <v>20370</v>
      </c>
      <c r="C153" t="s">
        <v>158</v>
      </c>
      <c r="D153" s="1" t="s">
        <v>23</v>
      </c>
      <c r="E153" s="1" t="s">
        <v>535</v>
      </c>
      <c r="F153" s="1" t="s">
        <v>106</v>
      </c>
      <c r="G153" s="13">
        <v>0</v>
      </c>
      <c r="H153" s="1">
        <v>0</v>
      </c>
      <c r="J153">
        <v>0</v>
      </c>
      <c r="K153">
        <v>867.93</v>
      </c>
      <c r="L153">
        <v>2483.52</v>
      </c>
      <c r="M153">
        <v>1076.76</v>
      </c>
      <c r="N153">
        <v>5329.98</v>
      </c>
      <c r="O153">
        <v>2626.81</v>
      </c>
      <c r="P153">
        <v>811.79</v>
      </c>
      <c r="Q153">
        <v>360.91</v>
      </c>
      <c r="R153">
        <v>1372.92</v>
      </c>
      <c r="S153">
        <v>2830.18</v>
      </c>
      <c r="T153">
        <v>2690.35</v>
      </c>
      <c r="U153">
        <v>1225.73</v>
      </c>
      <c r="W153" s="14" cm="1">
        <f t="array" ref="W153">INDEX(J153:U153, 1, MONTH($W$1))</f>
        <v>1225.73</v>
      </c>
      <c r="X153" s="14" cm="1">
        <f t="array" ref="X153">SUMPRODUCT((J153:U153) *(($J$1:$U$1)&lt;=$X$1))</f>
        <v>21676.879999999994</v>
      </c>
      <c r="Y153">
        <f t="shared" si="18"/>
        <v>1</v>
      </c>
      <c r="Z153">
        <f t="shared" si="18"/>
        <v>1</v>
      </c>
      <c r="AA153">
        <f t="shared" si="19"/>
        <v>0</v>
      </c>
      <c r="AB153" s="8">
        <f t="shared" si="20"/>
        <v>0</v>
      </c>
      <c r="AC153">
        <f t="shared" si="21"/>
        <v>0</v>
      </c>
      <c r="AD153">
        <f t="shared" si="22"/>
        <v>0</v>
      </c>
      <c r="AE153">
        <f t="shared" si="23"/>
        <v>0</v>
      </c>
      <c r="AF153">
        <f t="shared" si="24"/>
        <v>0</v>
      </c>
      <c r="AG153">
        <f t="shared" si="25"/>
        <v>0</v>
      </c>
      <c r="AI153">
        <f t="shared" si="26"/>
        <v>21676.879999999994</v>
      </c>
    </row>
    <row r="154" spans="2:35" x14ac:dyDescent="0.25">
      <c r="B154">
        <v>20371</v>
      </c>
      <c r="C154" t="s">
        <v>221</v>
      </c>
      <c r="D154" s="1" t="s">
        <v>23</v>
      </c>
      <c r="E154" s="1" t="s">
        <v>748</v>
      </c>
      <c r="F154" s="1" t="s">
        <v>21</v>
      </c>
      <c r="G154" s="13">
        <v>0</v>
      </c>
      <c r="H154" s="1">
        <v>0</v>
      </c>
      <c r="J154">
        <v>983.7</v>
      </c>
      <c r="K154">
        <v>0</v>
      </c>
      <c r="L154">
        <v>1499.48</v>
      </c>
      <c r="M154">
        <v>0</v>
      </c>
      <c r="N154">
        <v>860.17</v>
      </c>
      <c r="O154">
        <v>0</v>
      </c>
      <c r="P154">
        <v>525.37</v>
      </c>
      <c r="Q154">
        <v>759.14</v>
      </c>
      <c r="R154">
        <v>0</v>
      </c>
      <c r="S154">
        <v>832.94</v>
      </c>
      <c r="T154">
        <v>0</v>
      </c>
      <c r="U154">
        <v>960.99</v>
      </c>
      <c r="W154" s="14" cm="1">
        <f t="array" ref="W154">INDEX(J154:U154, 1, MONTH($W$1))</f>
        <v>960.99</v>
      </c>
      <c r="X154" s="14" cm="1">
        <f t="array" ref="X154">SUMPRODUCT((J154:U154) *(($J$1:$U$1)&lt;=$X$1))</f>
        <v>6421.7900000000009</v>
      </c>
      <c r="Y154">
        <f t="shared" si="18"/>
        <v>1</v>
      </c>
      <c r="Z154">
        <f t="shared" si="18"/>
        <v>1</v>
      </c>
      <c r="AA154">
        <f t="shared" si="19"/>
        <v>0</v>
      </c>
      <c r="AB154" s="8">
        <f t="shared" si="20"/>
        <v>1</v>
      </c>
      <c r="AC154">
        <f t="shared" si="21"/>
        <v>6421.7900000000009</v>
      </c>
      <c r="AD154">
        <f t="shared" si="22"/>
        <v>0</v>
      </c>
      <c r="AE154">
        <f t="shared" si="23"/>
        <v>0</v>
      </c>
      <c r="AF154">
        <f t="shared" si="24"/>
        <v>0</v>
      </c>
      <c r="AG154">
        <f t="shared" si="25"/>
        <v>0</v>
      </c>
      <c r="AI154">
        <f t="shared" si="26"/>
        <v>6421.7900000000009</v>
      </c>
    </row>
    <row r="155" spans="2:35" x14ac:dyDescent="0.25">
      <c r="B155">
        <v>20374</v>
      </c>
      <c r="C155" t="s">
        <v>681</v>
      </c>
      <c r="D155" s="1" t="s">
        <v>23</v>
      </c>
      <c r="E155" s="1" t="s">
        <v>535</v>
      </c>
      <c r="F155" s="1" t="s">
        <v>106</v>
      </c>
      <c r="G155" s="13">
        <v>0</v>
      </c>
      <c r="H155" s="1">
        <v>0</v>
      </c>
      <c r="J155">
        <v>577.37</v>
      </c>
      <c r="K155">
        <v>0</v>
      </c>
      <c r="L155">
        <v>0</v>
      </c>
      <c r="M155">
        <v>475.02</v>
      </c>
      <c r="N155">
        <v>0</v>
      </c>
      <c r="O155">
        <v>456.04</v>
      </c>
      <c r="P155">
        <v>0</v>
      </c>
      <c r="Q155">
        <v>0</v>
      </c>
      <c r="R155">
        <v>0</v>
      </c>
      <c r="S155">
        <v>791.47</v>
      </c>
      <c r="T155">
        <v>0</v>
      </c>
      <c r="U155">
        <v>0</v>
      </c>
      <c r="W155" s="14" cm="1">
        <f t="array" ref="W155">INDEX(J155:U155, 1, MONTH($W$1))</f>
        <v>0</v>
      </c>
      <c r="X155" s="14" cm="1">
        <f t="array" ref="X155">SUMPRODUCT((J155:U155) *(($J$1:$U$1)&lt;=$X$1))</f>
        <v>2299.8999999999996</v>
      </c>
      <c r="Y155">
        <f t="shared" si="18"/>
        <v>0</v>
      </c>
      <c r="Z155">
        <f t="shared" si="18"/>
        <v>1</v>
      </c>
      <c r="AA155">
        <f t="shared" si="19"/>
        <v>0</v>
      </c>
      <c r="AB155" s="8">
        <f t="shared" si="20"/>
        <v>1</v>
      </c>
      <c r="AC155">
        <f t="shared" si="21"/>
        <v>2299.8999999999996</v>
      </c>
      <c r="AD155">
        <f t="shared" si="22"/>
        <v>0</v>
      </c>
      <c r="AE155">
        <f t="shared" si="23"/>
        <v>0</v>
      </c>
      <c r="AF155">
        <f t="shared" si="24"/>
        <v>0</v>
      </c>
      <c r="AG155">
        <f t="shared" si="25"/>
        <v>0</v>
      </c>
      <c r="AI155">
        <f t="shared" si="26"/>
        <v>2299.8999999999996</v>
      </c>
    </row>
    <row r="156" spans="2:35" x14ac:dyDescent="0.25">
      <c r="B156">
        <v>20376</v>
      </c>
      <c r="C156" t="s">
        <v>256</v>
      </c>
      <c r="D156" s="1" t="s">
        <v>23</v>
      </c>
      <c r="E156" s="1" t="s">
        <v>535</v>
      </c>
      <c r="F156" s="1" t="s">
        <v>106</v>
      </c>
      <c r="G156" s="13">
        <v>0</v>
      </c>
      <c r="H156" s="1">
        <v>0</v>
      </c>
      <c r="J156">
        <v>1070.5899999999999</v>
      </c>
      <c r="K156">
        <v>0</v>
      </c>
      <c r="L156">
        <v>952.88</v>
      </c>
      <c r="M156">
        <v>852.86</v>
      </c>
      <c r="N156">
        <v>571.20000000000005</v>
      </c>
      <c r="O156">
        <v>1501.94</v>
      </c>
      <c r="P156">
        <v>0</v>
      </c>
      <c r="Q156">
        <v>1754.87</v>
      </c>
      <c r="R156">
        <v>817.71</v>
      </c>
      <c r="S156">
        <v>548.55999999999995</v>
      </c>
      <c r="T156">
        <v>435.36</v>
      </c>
      <c r="U156">
        <v>535.54999999999995</v>
      </c>
      <c r="W156" s="14" cm="1">
        <f t="array" ref="W156">INDEX(J156:U156, 1, MONTH($W$1))</f>
        <v>535.54999999999995</v>
      </c>
      <c r="X156" s="14" cm="1">
        <f t="array" ref="X156">SUMPRODUCT((J156:U156) *(($J$1:$U$1)&lt;=$X$1))</f>
        <v>9041.5199999999986</v>
      </c>
      <c r="Y156">
        <f t="shared" si="18"/>
        <v>1</v>
      </c>
      <c r="Z156">
        <f t="shared" si="18"/>
        <v>1</v>
      </c>
      <c r="AA156">
        <f t="shared" si="19"/>
        <v>0</v>
      </c>
      <c r="AB156" s="8">
        <f t="shared" si="20"/>
        <v>1</v>
      </c>
      <c r="AC156">
        <f t="shared" si="21"/>
        <v>9041.5199999999986</v>
      </c>
      <c r="AD156">
        <f t="shared" si="22"/>
        <v>0</v>
      </c>
      <c r="AE156">
        <f t="shared" si="23"/>
        <v>0</v>
      </c>
      <c r="AF156">
        <f t="shared" si="24"/>
        <v>0</v>
      </c>
      <c r="AG156">
        <f t="shared" si="25"/>
        <v>0</v>
      </c>
      <c r="AI156">
        <f t="shared" si="26"/>
        <v>9041.5199999999986</v>
      </c>
    </row>
    <row r="157" spans="2:35" x14ac:dyDescent="0.25">
      <c r="B157">
        <v>20386</v>
      </c>
      <c r="C157" t="s">
        <v>293</v>
      </c>
      <c r="D157" s="1" t="s">
        <v>23</v>
      </c>
      <c r="E157" s="1" t="s">
        <v>535</v>
      </c>
      <c r="F157" s="1" t="s">
        <v>106</v>
      </c>
      <c r="G157" s="13">
        <v>0</v>
      </c>
      <c r="H157" s="1">
        <v>0</v>
      </c>
      <c r="J157">
        <v>0</v>
      </c>
      <c r="K157">
        <v>361.9</v>
      </c>
      <c r="L157">
        <v>0</v>
      </c>
      <c r="M157">
        <v>305.32</v>
      </c>
      <c r="N157">
        <v>297.79000000000002</v>
      </c>
      <c r="O157">
        <v>0</v>
      </c>
      <c r="P157">
        <v>0</v>
      </c>
      <c r="Q157">
        <v>367.66</v>
      </c>
      <c r="R157">
        <v>0</v>
      </c>
      <c r="S157">
        <v>474.2</v>
      </c>
      <c r="T157">
        <v>0</v>
      </c>
      <c r="U157">
        <v>342.71</v>
      </c>
      <c r="W157" s="14" cm="1">
        <f t="array" ref="W157">INDEX(J157:U157, 1, MONTH($W$1))</f>
        <v>342.71</v>
      </c>
      <c r="X157" s="14" cm="1">
        <f t="array" ref="X157">SUMPRODUCT((J157:U157) *(($J$1:$U$1)&lt;=$X$1))</f>
        <v>2149.58</v>
      </c>
      <c r="Y157">
        <f t="shared" si="18"/>
        <v>1</v>
      </c>
      <c r="Z157">
        <f t="shared" si="18"/>
        <v>1</v>
      </c>
      <c r="AA157">
        <f t="shared" si="19"/>
        <v>0</v>
      </c>
      <c r="AB157" s="8">
        <f t="shared" si="20"/>
        <v>0</v>
      </c>
      <c r="AC157">
        <f t="shared" si="21"/>
        <v>0</v>
      </c>
      <c r="AD157">
        <f t="shared" si="22"/>
        <v>0</v>
      </c>
      <c r="AE157">
        <f t="shared" si="23"/>
        <v>0</v>
      </c>
      <c r="AF157">
        <f t="shared" si="24"/>
        <v>0</v>
      </c>
      <c r="AG157">
        <f t="shared" si="25"/>
        <v>0</v>
      </c>
      <c r="AI157">
        <f t="shared" si="26"/>
        <v>2149.58</v>
      </c>
    </row>
    <row r="158" spans="2:35" x14ac:dyDescent="0.25">
      <c r="B158">
        <v>20388</v>
      </c>
      <c r="C158" t="s">
        <v>780</v>
      </c>
      <c r="D158" s="1" t="s">
        <v>23</v>
      </c>
      <c r="E158" s="1" t="s">
        <v>535</v>
      </c>
      <c r="F158" s="1" t="s">
        <v>106</v>
      </c>
      <c r="G158" s="13">
        <v>0</v>
      </c>
      <c r="H158" s="1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W158" s="14" cm="1">
        <f t="array" ref="W158">INDEX(J158:U158, 1, MONTH($W$1))</f>
        <v>0</v>
      </c>
      <c r="X158" s="14" cm="1">
        <f t="array" ref="X158">SUMPRODUCT((J158:U158) *(($J$1:$U$1)&lt;=$X$1))</f>
        <v>0</v>
      </c>
      <c r="Y158">
        <f t="shared" si="18"/>
        <v>0</v>
      </c>
      <c r="Z158">
        <f t="shared" si="18"/>
        <v>0</v>
      </c>
      <c r="AA158">
        <f t="shared" si="19"/>
        <v>0</v>
      </c>
      <c r="AB158" s="8">
        <f t="shared" si="20"/>
        <v>0</v>
      </c>
      <c r="AC158">
        <f t="shared" si="21"/>
        <v>0</v>
      </c>
      <c r="AD158">
        <f t="shared" si="22"/>
        <v>0</v>
      </c>
      <c r="AE158">
        <f t="shared" si="23"/>
        <v>0</v>
      </c>
      <c r="AF158">
        <f t="shared" si="24"/>
        <v>0</v>
      </c>
      <c r="AG158">
        <f t="shared" si="25"/>
        <v>0</v>
      </c>
      <c r="AI158">
        <f t="shared" si="26"/>
        <v>0</v>
      </c>
    </row>
    <row r="159" spans="2:35" x14ac:dyDescent="0.25">
      <c r="B159">
        <v>20393</v>
      </c>
      <c r="C159" t="s">
        <v>781</v>
      </c>
      <c r="D159" s="1" t="s">
        <v>23</v>
      </c>
      <c r="E159" s="1" t="s">
        <v>535</v>
      </c>
      <c r="F159" s="1" t="s">
        <v>106</v>
      </c>
      <c r="G159" s="13">
        <v>0</v>
      </c>
      <c r="H159" s="1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W159" s="14" cm="1">
        <f t="array" ref="W159">INDEX(J159:U159, 1, MONTH($W$1))</f>
        <v>0</v>
      </c>
      <c r="X159" s="14" cm="1">
        <f t="array" ref="X159">SUMPRODUCT((J159:U159) *(($J$1:$U$1)&lt;=$X$1))</f>
        <v>0</v>
      </c>
      <c r="Y159">
        <f t="shared" si="18"/>
        <v>0</v>
      </c>
      <c r="Z159">
        <f t="shared" si="18"/>
        <v>0</v>
      </c>
      <c r="AA159">
        <f t="shared" si="19"/>
        <v>0</v>
      </c>
      <c r="AB159" s="8">
        <f t="shared" si="20"/>
        <v>0</v>
      </c>
      <c r="AC159">
        <f t="shared" si="21"/>
        <v>0</v>
      </c>
      <c r="AD159">
        <f t="shared" si="22"/>
        <v>0</v>
      </c>
      <c r="AE159">
        <f t="shared" si="23"/>
        <v>0</v>
      </c>
      <c r="AF159">
        <f t="shared" si="24"/>
        <v>0</v>
      </c>
      <c r="AG159">
        <f t="shared" si="25"/>
        <v>0</v>
      </c>
      <c r="AI159">
        <f t="shared" si="26"/>
        <v>0</v>
      </c>
    </row>
    <row r="160" spans="2:35" x14ac:dyDescent="0.25">
      <c r="B160">
        <v>20395</v>
      </c>
      <c r="C160" t="s">
        <v>66</v>
      </c>
      <c r="D160" s="1" t="s">
        <v>23</v>
      </c>
      <c r="E160" s="1" t="s">
        <v>748</v>
      </c>
      <c r="F160" s="1" t="s">
        <v>21</v>
      </c>
      <c r="G160" s="13">
        <v>0</v>
      </c>
      <c r="H160" s="1">
        <v>0</v>
      </c>
      <c r="J160">
        <v>3378.32</v>
      </c>
      <c r="K160">
        <v>0</v>
      </c>
      <c r="L160">
        <v>2725.17</v>
      </c>
      <c r="M160">
        <v>2383.81</v>
      </c>
      <c r="N160">
        <v>0</v>
      </c>
      <c r="O160">
        <v>2101.09</v>
      </c>
      <c r="P160">
        <v>1858.17</v>
      </c>
      <c r="Q160">
        <v>-173.82</v>
      </c>
      <c r="R160">
        <v>3915.35</v>
      </c>
      <c r="S160">
        <v>4895.59</v>
      </c>
      <c r="T160">
        <v>1618</v>
      </c>
      <c r="U160">
        <v>0</v>
      </c>
      <c r="W160" s="14" cm="1">
        <f t="array" ref="W160">INDEX(J160:U160, 1, MONTH($W$1))</f>
        <v>0</v>
      </c>
      <c r="X160" s="14" cm="1">
        <f t="array" ref="X160">SUMPRODUCT((J160:U160) *(($J$1:$U$1)&lt;=$X$1))</f>
        <v>22701.68</v>
      </c>
      <c r="Y160">
        <f t="shared" si="18"/>
        <v>0</v>
      </c>
      <c r="Z160">
        <f t="shared" si="18"/>
        <v>1</v>
      </c>
      <c r="AA160">
        <f t="shared" si="19"/>
        <v>0</v>
      </c>
      <c r="AB160" s="8">
        <f t="shared" si="20"/>
        <v>1</v>
      </c>
      <c r="AC160">
        <f t="shared" si="21"/>
        <v>22701.68</v>
      </c>
      <c r="AD160">
        <f t="shared" si="22"/>
        <v>0</v>
      </c>
      <c r="AE160">
        <f t="shared" si="23"/>
        <v>0</v>
      </c>
      <c r="AF160">
        <f t="shared" si="24"/>
        <v>0</v>
      </c>
      <c r="AG160">
        <f t="shared" si="25"/>
        <v>0</v>
      </c>
      <c r="AI160">
        <f t="shared" si="26"/>
        <v>22701.68</v>
      </c>
    </row>
    <row r="161" spans="2:35" x14ac:dyDescent="0.25">
      <c r="B161">
        <v>20402</v>
      </c>
      <c r="C161" t="s">
        <v>563</v>
      </c>
      <c r="D161" s="1" t="s">
        <v>23</v>
      </c>
      <c r="E161" s="1" t="s">
        <v>748</v>
      </c>
      <c r="F161" s="1" t="s">
        <v>21</v>
      </c>
      <c r="G161" s="13">
        <v>0</v>
      </c>
      <c r="H161" s="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W161" s="14" cm="1">
        <f t="array" ref="W161">INDEX(J161:U161, 1, MONTH($W$1))</f>
        <v>0</v>
      </c>
      <c r="X161" s="14" cm="1">
        <f t="array" ref="X161">SUMPRODUCT((J161:U161) *(($J$1:$U$1)&lt;=$X$1))</f>
        <v>0</v>
      </c>
      <c r="Y161">
        <f t="shared" si="18"/>
        <v>0</v>
      </c>
      <c r="Z161">
        <f t="shared" si="18"/>
        <v>0</v>
      </c>
      <c r="AA161">
        <f t="shared" si="19"/>
        <v>0</v>
      </c>
      <c r="AB161" s="8">
        <f t="shared" si="20"/>
        <v>0</v>
      </c>
      <c r="AC161">
        <f t="shared" si="21"/>
        <v>0</v>
      </c>
      <c r="AD161">
        <f t="shared" si="22"/>
        <v>0</v>
      </c>
      <c r="AE161">
        <f t="shared" si="23"/>
        <v>0</v>
      </c>
      <c r="AF161">
        <f t="shared" si="24"/>
        <v>0</v>
      </c>
      <c r="AG161">
        <f t="shared" si="25"/>
        <v>0</v>
      </c>
      <c r="AI161">
        <f t="shared" si="26"/>
        <v>0</v>
      </c>
    </row>
    <row r="162" spans="2:35" x14ac:dyDescent="0.25">
      <c r="B162">
        <v>20404</v>
      </c>
      <c r="C162" t="s">
        <v>782</v>
      </c>
      <c r="D162" s="1" t="s">
        <v>23</v>
      </c>
      <c r="E162" s="1" t="s">
        <v>535</v>
      </c>
      <c r="F162" s="1" t="s">
        <v>106</v>
      </c>
      <c r="G162" s="13">
        <v>0</v>
      </c>
      <c r="H162" s="1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W162" s="14" cm="1">
        <f t="array" ref="W162">INDEX(J162:U162, 1, MONTH($W$1))</f>
        <v>0</v>
      </c>
      <c r="X162" s="14" cm="1">
        <f t="array" ref="X162">SUMPRODUCT((J162:U162) *(($J$1:$U$1)&lt;=$X$1))</f>
        <v>0</v>
      </c>
      <c r="Y162">
        <f t="shared" si="18"/>
        <v>0</v>
      </c>
      <c r="Z162">
        <f t="shared" si="18"/>
        <v>0</v>
      </c>
      <c r="AA162">
        <f t="shared" si="19"/>
        <v>0</v>
      </c>
      <c r="AB162" s="8">
        <f t="shared" si="20"/>
        <v>0</v>
      </c>
      <c r="AC162">
        <f t="shared" si="21"/>
        <v>0</v>
      </c>
      <c r="AD162">
        <f t="shared" si="22"/>
        <v>0</v>
      </c>
      <c r="AE162">
        <f t="shared" si="23"/>
        <v>0</v>
      </c>
      <c r="AF162">
        <f t="shared" si="24"/>
        <v>0</v>
      </c>
      <c r="AG162">
        <f t="shared" si="25"/>
        <v>0</v>
      </c>
      <c r="AI162">
        <f t="shared" si="26"/>
        <v>0</v>
      </c>
    </row>
    <row r="163" spans="2:35" x14ac:dyDescent="0.25">
      <c r="B163">
        <v>20413</v>
      </c>
      <c r="C163" t="s">
        <v>294</v>
      </c>
      <c r="D163" s="1" t="s">
        <v>23</v>
      </c>
      <c r="E163" s="1" t="s">
        <v>535</v>
      </c>
      <c r="F163" s="1" t="s">
        <v>106</v>
      </c>
      <c r="G163" s="13">
        <v>0</v>
      </c>
      <c r="H163" s="1">
        <v>0</v>
      </c>
      <c r="J163">
        <v>0</v>
      </c>
      <c r="K163">
        <v>0</v>
      </c>
      <c r="L163">
        <v>0</v>
      </c>
      <c r="M163">
        <v>1312.62</v>
      </c>
      <c r="N163">
        <v>0</v>
      </c>
      <c r="O163">
        <v>633.59</v>
      </c>
      <c r="P163">
        <v>0</v>
      </c>
      <c r="Q163">
        <v>0</v>
      </c>
      <c r="R163">
        <v>819.85</v>
      </c>
      <c r="S163">
        <v>0</v>
      </c>
      <c r="T163">
        <v>0</v>
      </c>
      <c r="U163">
        <v>0</v>
      </c>
      <c r="W163" s="14" cm="1">
        <f t="array" ref="W163">INDEX(J163:U163, 1, MONTH($W$1))</f>
        <v>0</v>
      </c>
      <c r="X163" s="14" cm="1">
        <f t="array" ref="X163">SUMPRODUCT((J163:U163) *(($J$1:$U$1)&lt;=$X$1))</f>
        <v>2766.06</v>
      </c>
      <c r="Y163">
        <f t="shared" si="18"/>
        <v>0</v>
      </c>
      <c r="Z163">
        <f t="shared" si="18"/>
        <v>1</v>
      </c>
      <c r="AA163">
        <f t="shared" si="19"/>
        <v>0</v>
      </c>
      <c r="AB163" s="8">
        <f t="shared" si="20"/>
        <v>0</v>
      </c>
      <c r="AC163">
        <f t="shared" si="21"/>
        <v>0</v>
      </c>
      <c r="AD163">
        <f t="shared" si="22"/>
        <v>0</v>
      </c>
      <c r="AE163">
        <f t="shared" si="23"/>
        <v>0</v>
      </c>
      <c r="AF163">
        <f t="shared" si="24"/>
        <v>0</v>
      </c>
      <c r="AG163">
        <f t="shared" si="25"/>
        <v>0</v>
      </c>
      <c r="AI163">
        <f t="shared" si="26"/>
        <v>2766.06</v>
      </c>
    </row>
    <row r="164" spans="2:35" x14ac:dyDescent="0.25">
      <c r="B164">
        <v>20414</v>
      </c>
      <c r="C164" t="s">
        <v>257</v>
      </c>
      <c r="D164" s="1" t="s">
        <v>23</v>
      </c>
      <c r="E164" s="1" t="s">
        <v>535</v>
      </c>
      <c r="F164" s="1" t="s">
        <v>106</v>
      </c>
      <c r="G164" s="13">
        <v>0</v>
      </c>
      <c r="H164" s="1">
        <v>0</v>
      </c>
      <c r="J164">
        <v>404.6</v>
      </c>
      <c r="K164">
        <v>0</v>
      </c>
      <c r="L164">
        <v>3394.59</v>
      </c>
      <c r="M164">
        <v>0</v>
      </c>
      <c r="N164">
        <v>835.37</v>
      </c>
      <c r="O164">
        <v>1204.02</v>
      </c>
      <c r="P164">
        <v>837.98</v>
      </c>
      <c r="Q164">
        <v>639.46</v>
      </c>
      <c r="R164">
        <v>804.96</v>
      </c>
      <c r="S164">
        <v>825.93</v>
      </c>
      <c r="T164">
        <v>0</v>
      </c>
      <c r="U164">
        <v>2667.17</v>
      </c>
      <c r="W164" s="14" cm="1">
        <f t="array" ref="W164">INDEX(J164:U164, 1, MONTH($W$1))</f>
        <v>2667.17</v>
      </c>
      <c r="X164" s="14" cm="1">
        <f t="array" ref="X164">SUMPRODUCT((J164:U164) *(($J$1:$U$1)&lt;=$X$1))</f>
        <v>11614.08</v>
      </c>
      <c r="Y164">
        <f t="shared" si="18"/>
        <v>1</v>
      </c>
      <c r="Z164">
        <f t="shared" si="18"/>
        <v>1</v>
      </c>
      <c r="AA164">
        <f t="shared" si="19"/>
        <v>0</v>
      </c>
      <c r="AB164" s="8">
        <f t="shared" si="20"/>
        <v>1</v>
      </c>
      <c r="AC164">
        <f t="shared" si="21"/>
        <v>11614.08</v>
      </c>
      <c r="AD164">
        <f t="shared" si="22"/>
        <v>0</v>
      </c>
      <c r="AE164">
        <f t="shared" si="23"/>
        <v>0</v>
      </c>
      <c r="AF164">
        <f t="shared" si="24"/>
        <v>0</v>
      </c>
      <c r="AG164">
        <f t="shared" si="25"/>
        <v>0</v>
      </c>
      <c r="AI164">
        <f t="shared" si="26"/>
        <v>11614.08</v>
      </c>
    </row>
    <row r="165" spans="2:35" x14ac:dyDescent="0.25">
      <c r="B165">
        <v>20417</v>
      </c>
      <c r="C165" t="s">
        <v>261</v>
      </c>
      <c r="D165" s="1" t="s">
        <v>23</v>
      </c>
      <c r="E165" s="1" t="s">
        <v>535</v>
      </c>
      <c r="F165" s="1" t="s">
        <v>106</v>
      </c>
      <c r="G165" s="13">
        <v>0</v>
      </c>
      <c r="H165" s="1">
        <v>0</v>
      </c>
      <c r="J165">
        <v>719.59</v>
      </c>
      <c r="K165">
        <v>0</v>
      </c>
      <c r="L165">
        <v>2021.42</v>
      </c>
      <c r="M165">
        <v>0</v>
      </c>
      <c r="N165">
        <v>777.51</v>
      </c>
      <c r="O165">
        <v>815.52</v>
      </c>
      <c r="P165">
        <v>445.6</v>
      </c>
      <c r="Q165">
        <v>0</v>
      </c>
      <c r="R165">
        <v>1467.3</v>
      </c>
      <c r="S165">
        <v>336</v>
      </c>
      <c r="T165">
        <v>419.65</v>
      </c>
      <c r="U165">
        <v>318.5</v>
      </c>
      <c r="W165" s="14" cm="1">
        <f t="array" ref="W165">INDEX(J165:U165, 1, MONTH($W$1))</f>
        <v>318.5</v>
      </c>
      <c r="X165" s="14" cm="1">
        <f t="array" ref="X165">SUMPRODUCT((J165:U165) *(($J$1:$U$1)&lt;=$X$1))</f>
        <v>7321.0900000000011</v>
      </c>
      <c r="Y165">
        <f t="shared" si="18"/>
        <v>1</v>
      </c>
      <c r="Z165">
        <f t="shared" si="18"/>
        <v>1</v>
      </c>
      <c r="AA165">
        <f t="shared" si="19"/>
        <v>0</v>
      </c>
      <c r="AB165" s="8">
        <f t="shared" si="20"/>
        <v>1</v>
      </c>
      <c r="AC165">
        <f t="shared" si="21"/>
        <v>7321.0900000000011</v>
      </c>
      <c r="AD165">
        <f t="shared" si="22"/>
        <v>0</v>
      </c>
      <c r="AE165">
        <f t="shared" si="23"/>
        <v>0</v>
      </c>
      <c r="AF165">
        <f t="shared" si="24"/>
        <v>0</v>
      </c>
      <c r="AG165">
        <f t="shared" si="25"/>
        <v>0</v>
      </c>
      <c r="AI165">
        <f t="shared" si="26"/>
        <v>7321.0900000000011</v>
      </c>
    </row>
    <row r="166" spans="2:35" x14ac:dyDescent="0.25">
      <c r="B166">
        <v>20429</v>
      </c>
      <c r="C166" t="s">
        <v>783</v>
      </c>
      <c r="D166" s="1" t="s">
        <v>23</v>
      </c>
      <c r="E166" s="1" t="s">
        <v>535</v>
      </c>
      <c r="F166" s="1" t="s">
        <v>106</v>
      </c>
      <c r="G166" s="13">
        <v>0</v>
      </c>
      <c r="H166" s="1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 s="14" cm="1">
        <f t="array" ref="W166">INDEX(J166:U166, 1, MONTH($W$1))</f>
        <v>0</v>
      </c>
      <c r="X166" s="14" cm="1">
        <f t="array" ref="X166">SUMPRODUCT((J166:U166) *(($J$1:$U$1)&lt;=$X$1))</f>
        <v>0</v>
      </c>
      <c r="Y166">
        <f t="shared" si="18"/>
        <v>0</v>
      </c>
      <c r="Z166">
        <f t="shared" si="18"/>
        <v>0</v>
      </c>
      <c r="AA166">
        <f t="shared" si="19"/>
        <v>0</v>
      </c>
      <c r="AB166" s="8">
        <f t="shared" si="20"/>
        <v>0</v>
      </c>
      <c r="AC166">
        <f t="shared" si="21"/>
        <v>0</v>
      </c>
      <c r="AD166">
        <f t="shared" si="22"/>
        <v>0</v>
      </c>
      <c r="AE166">
        <f t="shared" si="23"/>
        <v>0</v>
      </c>
      <c r="AF166">
        <f t="shared" si="24"/>
        <v>0</v>
      </c>
      <c r="AG166">
        <f t="shared" si="25"/>
        <v>0</v>
      </c>
      <c r="AI166">
        <f t="shared" si="26"/>
        <v>0</v>
      </c>
    </row>
    <row r="167" spans="2:35" x14ac:dyDescent="0.25">
      <c r="B167">
        <v>20431</v>
      </c>
      <c r="C167" t="s">
        <v>565</v>
      </c>
      <c r="D167" s="1" t="s">
        <v>23</v>
      </c>
      <c r="E167" s="1" t="s">
        <v>535</v>
      </c>
      <c r="F167" s="1" t="s">
        <v>106</v>
      </c>
      <c r="G167" s="13">
        <v>0</v>
      </c>
      <c r="H167" s="1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W167" s="14" cm="1">
        <f t="array" ref="W167">INDEX(J167:U167, 1, MONTH($W$1))</f>
        <v>0</v>
      </c>
      <c r="X167" s="14" cm="1">
        <f t="array" ref="X167">SUMPRODUCT((J167:U167) *(($J$1:$U$1)&lt;=$X$1))</f>
        <v>0</v>
      </c>
      <c r="Y167">
        <f t="shared" si="18"/>
        <v>0</v>
      </c>
      <c r="Z167">
        <f t="shared" si="18"/>
        <v>0</v>
      </c>
      <c r="AA167">
        <f t="shared" si="19"/>
        <v>0</v>
      </c>
      <c r="AB167" s="8">
        <f t="shared" si="20"/>
        <v>0</v>
      </c>
      <c r="AC167">
        <f t="shared" si="21"/>
        <v>0</v>
      </c>
      <c r="AD167">
        <f t="shared" si="22"/>
        <v>0</v>
      </c>
      <c r="AE167">
        <f t="shared" si="23"/>
        <v>0</v>
      </c>
      <c r="AF167">
        <f t="shared" si="24"/>
        <v>0</v>
      </c>
      <c r="AG167">
        <f t="shared" si="25"/>
        <v>0</v>
      </c>
      <c r="AI167">
        <f t="shared" si="26"/>
        <v>0</v>
      </c>
    </row>
    <row r="168" spans="2:35" x14ac:dyDescent="0.25">
      <c r="B168">
        <v>20433</v>
      </c>
      <c r="C168" t="s">
        <v>250</v>
      </c>
      <c r="D168" s="1" t="s">
        <v>23</v>
      </c>
      <c r="E168" s="1" t="s">
        <v>620</v>
      </c>
      <c r="F168" s="1" t="s">
        <v>620</v>
      </c>
      <c r="G168" s="13">
        <v>0</v>
      </c>
      <c r="H168" s="1">
        <v>0</v>
      </c>
      <c r="J168">
        <v>754.1</v>
      </c>
      <c r="K168">
        <v>1946.09</v>
      </c>
      <c r="L168">
        <v>3404.28</v>
      </c>
      <c r="M168">
        <v>166.38</v>
      </c>
      <c r="N168">
        <v>0</v>
      </c>
      <c r="O168">
        <v>4946.78</v>
      </c>
      <c r="P168">
        <v>1457.11</v>
      </c>
      <c r="Q168">
        <v>2524.9299999999998</v>
      </c>
      <c r="R168">
        <v>0</v>
      </c>
      <c r="S168">
        <v>1793.28</v>
      </c>
      <c r="T168">
        <v>2560.44</v>
      </c>
      <c r="U168">
        <v>1660.77</v>
      </c>
      <c r="W168" s="14" cm="1">
        <f t="array" ref="W168">INDEX(J168:U168, 1, MONTH($W$1))</f>
        <v>1660.77</v>
      </c>
      <c r="X168" s="14" cm="1">
        <f t="array" ref="X168">SUMPRODUCT((J168:U168) *(($J$1:$U$1)&lt;=$X$1))</f>
        <v>21214.16</v>
      </c>
      <c r="Y168">
        <f t="shared" si="18"/>
        <v>1</v>
      </c>
      <c r="Z168">
        <f t="shared" si="18"/>
        <v>1</v>
      </c>
      <c r="AA168">
        <f t="shared" si="19"/>
        <v>0</v>
      </c>
      <c r="AB168" s="8">
        <f t="shared" si="20"/>
        <v>1</v>
      </c>
      <c r="AC168">
        <f t="shared" si="21"/>
        <v>21214.16</v>
      </c>
      <c r="AD168">
        <f t="shared" si="22"/>
        <v>0</v>
      </c>
      <c r="AE168">
        <f t="shared" si="23"/>
        <v>0</v>
      </c>
      <c r="AF168">
        <f t="shared" si="24"/>
        <v>0</v>
      </c>
      <c r="AG168">
        <f t="shared" si="25"/>
        <v>0</v>
      </c>
      <c r="AI168">
        <f t="shared" si="26"/>
        <v>21214.16</v>
      </c>
    </row>
    <row r="169" spans="2:35" x14ac:dyDescent="0.25">
      <c r="B169">
        <v>20434</v>
      </c>
      <c r="C169" t="s">
        <v>180</v>
      </c>
      <c r="D169" s="1" t="s">
        <v>23</v>
      </c>
      <c r="E169" s="1" t="s">
        <v>535</v>
      </c>
      <c r="F169" s="1" t="s">
        <v>106</v>
      </c>
      <c r="G169" s="13">
        <v>0</v>
      </c>
      <c r="H169" s="1">
        <v>0</v>
      </c>
      <c r="J169">
        <v>2482.73</v>
      </c>
      <c r="K169">
        <v>3022.31</v>
      </c>
      <c r="L169">
        <v>764.41</v>
      </c>
      <c r="M169">
        <v>3274.92</v>
      </c>
      <c r="N169">
        <v>0</v>
      </c>
      <c r="O169">
        <v>3234.88</v>
      </c>
      <c r="P169">
        <v>2593.19</v>
      </c>
      <c r="Q169">
        <v>3441.01</v>
      </c>
      <c r="R169">
        <v>0</v>
      </c>
      <c r="S169">
        <v>2920.4</v>
      </c>
      <c r="T169">
        <v>1322.75</v>
      </c>
      <c r="U169">
        <v>4260.09</v>
      </c>
      <c r="W169" s="14" cm="1">
        <f t="array" ref="W169">INDEX(J169:U169, 1, MONTH($W$1))</f>
        <v>4260.09</v>
      </c>
      <c r="X169" s="14" cm="1">
        <f t="array" ref="X169">SUMPRODUCT((J169:U169) *(($J$1:$U$1)&lt;=$X$1))</f>
        <v>27316.690000000002</v>
      </c>
      <c r="Y169">
        <f t="shared" si="18"/>
        <v>1</v>
      </c>
      <c r="Z169">
        <f t="shared" si="18"/>
        <v>1</v>
      </c>
      <c r="AA169">
        <f t="shared" si="19"/>
        <v>0</v>
      </c>
      <c r="AB169" s="8">
        <f t="shared" si="20"/>
        <v>1</v>
      </c>
      <c r="AC169">
        <f t="shared" si="21"/>
        <v>27316.690000000002</v>
      </c>
      <c r="AD169">
        <f t="shared" si="22"/>
        <v>0</v>
      </c>
      <c r="AE169">
        <f t="shared" si="23"/>
        <v>0</v>
      </c>
      <c r="AF169">
        <f t="shared" si="24"/>
        <v>0</v>
      </c>
      <c r="AG169">
        <f t="shared" si="25"/>
        <v>0</v>
      </c>
      <c r="AI169">
        <f t="shared" si="26"/>
        <v>27316.690000000002</v>
      </c>
    </row>
    <row r="170" spans="2:35" x14ac:dyDescent="0.25">
      <c r="B170">
        <v>20439</v>
      </c>
      <c r="C170" t="s">
        <v>682</v>
      </c>
      <c r="D170" s="1" t="s">
        <v>23</v>
      </c>
      <c r="E170" s="1" t="s">
        <v>535</v>
      </c>
      <c r="F170" s="1" t="s">
        <v>106</v>
      </c>
      <c r="G170" s="13">
        <v>0</v>
      </c>
      <c r="H170" s="1">
        <v>0</v>
      </c>
      <c r="J170">
        <v>0</v>
      </c>
      <c r="K170">
        <v>735.38</v>
      </c>
      <c r="L170">
        <v>0</v>
      </c>
      <c r="M170">
        <v>0</v>
      </c>
      <c r="N170">
        <v>637.51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W170" s="14" cm="1">
        <f t="array" ref="W170">INDEX(J170:U170, 1, MONTH($W$1))</f>
        <v>0</v>
      </c>
      <c r="X170" s="14" cm="1">
        <f t="array" ref="X170">SUMPRODUCT((J170:U170) *(($J$1:$U$1)&lt;=$X$1))</f>
        <v>1372.8899999999999</v>
      </c>
      <c r="Y170">
        <f t="shared" si="18"/>
        <v>0</v>
      </c>
      <c r="Z170">
        <f t="shared" si="18"/>
        <v>1</v>
      </c>
      <c r="AA170">
        <f t="shared" si="19"/>
        <v>0</v>
      </c>
      <c r="AB170" s="8">
        <f t="shared" si="20"/>
        <v>0</v>
      </c>
      <c r="AC170">
        <f t="shared" si="21"/>
        <v>0</v>
      </c>
      <c r="AD170">
        <f t="shared" si="22"/>
        <v>0</v>
      </c>
      <c r="AE170">
        <f t="shared" si="23"/>
        <v>0</v>
      </c>
      <c r="AF170">
        <f t="shared" si="24"/>
        <v>0</v>
      </c>
      <c r="AG170">
        <f t="shared" si="25"/>
        <v>0</v>
      </c>
      <c r="AI170">
        <f t="shared" si="26"/>
        <v>1372.8899999999999</v>
      </c>
    </row>
    <row r="171" spans="2:35" x14ac:dyDescent="0.25">
      <c r="B171">
        <v>20441</v>
      </c>
      <c r="C171" t="s">
        <v>137</v>
      </c>
      <c r="D171" s="1" t="s">
        <v>23</v>
      </c>
      <c r="E171" s="1" t="s">
        <v>535</v>
      </c>
      <c r="F171" s="1" t="s">
        <v>106</v>
      </c>
      <c r="G171" s="13">
        <v>0</v>
      </c>
      <c r="H171" s="1">
        <v>0</v>
      </c>
      <c r="J171">
        <v>1064.98</v>
      </c>
      <c r="K171">
        <v>0</v>
      </c>
      <c r="L171">
        <v>1058.25</v>
      </c>
      <c r="M171">
        <v>378.14</v>
      </c>
      <c r="N171">
        <v>401.34</v>
      </c>
      <c r="O171">
        <v>672.42</v>
      </c>
      <c r="P171">
        <v>0</v>
      </c>
      <c r="Q171">
        <v>1209.8</v>
      </c>
      <c r="R171">
        <v>611.9</v>
      </c>
      <c r="S171">
        <v>379.36</v>
      </c>
      <c r="T171">
        <v>506.32</v>
      </c>
      <c r="U171">
        <v>334.99</v>
      </c>
      <c r="W171" s="14" cm="1">
        <f t="array" ref="W171">INDEX(J171:U171, 1, MONTH($W$1))</f>
        <v>334.99</v>
      </c>
      <c r="X171" s="14" cm="1">
        <f t="array" ref="X171">SUMPRODUCT((J171:U171) *(($J$1:$U$1)&lt;=$X$1))</f>
        <v>6617.4999999999991</v>
      </c>
      <c r="Y171">
        <f t="shared" si="18"/>
        <v>1</v>
      </c>
      <c r="Z171">
        <f t="shared" si="18"/>
        <v>1</v>
      </c>
      <c r="AA171">
        <f t="shared" si="19"/>
        <v>0</v>
      </c>
      <c r="AB171" s="8">
        <f t="shared" si="20"/>
        <v>1</v>
      </c>
      <c r="AC171">
        <f t="shared" si="21"/>
        <v>6617.4999999999991</v>
      </c>
      <c r="AD171">
        <f t="shared" si="22"/>
        <v>0</v>
      </c>
      <c r="AE171">
        <f t="shared" si="23"/>
        <v>0</v>
      </c>
      <c r="AF171">
        <f t="shared" si="24"/>
        <v>0</v>
      </c>
      <c r="AG171">
        <f t="shared" si="25"/>
        <v>0</v>
      </c>
      <c r="AI171">
        <f t="shared" si="26"/>
        <v>6617.4999999999991</v>
      </c>
    </row>
    <row r="172" spans="2:35" x14ac:dyDescent="0.25">
      <c r="B172">
        <v>20443</v>
      </c>
      <c r="C172" t="s">
        <v>566</v>
      </c>
      <c r="D172" s="1" t="s">
        <v>23</v>
      </c>
      <c r="E172" s="1" t="s">
        <v>535</v>
      </c>
      <c r="F172" s="1" t="s">
        <v>106</v>
      </c>
      <c r="G172" s="13">
        <v>0</v>
      </c>
      <c r="H172" s="1">
        <v>0</v>
      </c>
      <c r="J172">
        <v>0</v>
      </c>
      <c r="K172">
        <v>0</v>
      </c>
      <c r="L172">
        <v>444.69</v>
      </c>
      <c r="M172">
        <v>311.52</v>
      </c>
      <c r="N172">
        <v>0</v>
      </c>
      <c r="O172">
        <v>383.68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W172" s="14" cm="1">
        <f t="array" ref="W172">INDEX(J172:U172, 1, MONTH($W$1))</f>
        <v>0</v>
      </c>
      <c r="X172" s="14" cm="1">
        <f t="array" ref="X172">SUMPRODUCT((J172:U172) *(($J$1:$U$1)&lt;=$X$1))</f>
        <v>1139.8900000000001</v>
      </c>
      <c r="Y172">
        <f t="shared" si="18"/>
        <v>0</v>
      </c>
      <c r="Z172">
        <f t="shared" si="18"/>
        <v>1</v>
      </c>
      <c r="AA172">
        <f t="shared" si="19"/>
        <v>0</v>
      </c>
      <c r="AB172" s="8">
        <f t="shared" si="20"/>
        <v>0</v>
      </c>
      <c r="AC172">
        <f t="shared" si="21"/>
        <v>0</v>
      </c>
      <c r="AD172">
        <f t="shared" si="22"/>
        <v>0</v>
      </c>
      <c r="AE172">
        <f t="shared" si="23"/>
        <v>0</v>
      </c>
      <c r="AF172">
        <f t="shared" si="24"/>
        <v>0</v>
      </c>
      <c r="AG172">
        <f t="shared" si="25"/>
        <v>0</v>
      </c>
      <c r="AI172">
        <f t="shared" si="26"/>
        <v>1139.8900000000001</v>
      </c>
    </row>
    <row r="173" spans="2:35" x14ac:dyDescent="0.25">
      <c r="B173">
        <v>20444</v>
      </c>
      <c r="C173" t="s">
        <v>295</v>
      </c>
      <c r="D173" s="1" t="s">
        <v>23</v>
      </c>
      <c r="E173" s="1" t="s">
        <v>535</v>
      </c>
      <c r="F173" s="1" t="s">
        <v>106</v>
      </c>
      <c r="G173" s="13">
        <v>0</v>
      </c>
      <c r="H173" s="1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2789.02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W173" s="14" cm="1">
        <f t="array" ref="W173">INDEX(J173:U173, 1, MONTH($W$1))</f>
        <v>0</v>
      </c>
      <c r="X173" s="14" cm="1">
        <f t="array" ref="X173">SUMPRODUCT((J173:U173) *(($J$1:$U$1)&lt;=$X$1))</f>
        <v>2789.02</v>
      </c>
      <c r="Y173">
        <f t="shared" si="18"/>
        <v>0</v>
      </c>
      <c r="Z173">
        <f t="shared" si="18"/>
        <v>1</v>
      </c>
      <c r="AA173">
        <f t="shared" si="19"/>
        <v>0</v>
      </c>
      <c r="AB173" s="8">
        <f t="shared" si="20"/>
        <v>0</v>
      </c>
      <c r="AC173">
        <f t="shared" si="21"/>
        <v>0</v>
      </c>
      <c r="AD173">
        <f t="shared" si="22"/>
        <v>0</v>
      </c>
      <c r="AE173">
        <f t="shared" si="23"/>
        <v>0</v>
      </c>
      <c r="AF173">
        <f t="shared" si="24"/>
        <v>0</v>
      </c>
      <c r="AG173">
        <f t="shared" si="25"/>
        <v>0</v>
      </c>
      <c r="AI173">
        <f t="shared" si="26"/>
        <v>2789.02</v>
      </c>
    </row>
    <row r="174" spans="2:35" x14ac:dyDescent="0.25">
      <c r="B174">
        <v>20445</v>
      </c>
      <c r="C174" t="s">
        <v>72</v>
      </c>
      <c r="D174" s="1" t="s">
        <v>23</v>
      </c>
      <c r="E174" s="1" t="s">
        <v>535</v>
      </c>
      <c r="F174" s="1" t="s">
        <v>106</v>
      </c>
      <c r="G174" s="13">
        <v>0</v>
      </c>
      <c r="H174" s="1">
        <v>0</v>
      </c>
      <c r="J174">
        <v>5288.81</v>
      </c>
      <c r="K174">
        <v>1137.45</v>
      </c>
      <c r="L174">
        <v>4836.82</v>
      </c>
      <c r="M174">
        <v>895.84</v>
      </c>
      <c r="N174">
        <v>166.12</v>
      </c>
      <c r="O174">
        <v>1195.6500000000001</v>
      </c>
      <c r="P174">
        <v>2871.01</v>
      </c>
      <c r="Q174">
        <v>442.5</v>
      </c>
      <c r="R174">
        <v>2573</v>
      </c>
      <c r="S174">
        <v>8025.05</v>
      </c>
      <c r="T174">
        <v>1842.04</v>
      </c>
      <c r="U174">
        <v>1108.45</v>
      </c>
      <c r="W174" s="14" cm="1">
        <f t="array" ref="W174">INDEX(J174:U174, 1, MONTH($W$1))</f>
        <v>1108.45</v>
      </c>
      <c r="X174" s="14" cm="1">
        <f t="array" ref="X174">SUMPRODUCT((J174:U174) *(($J$1:$U$1)&lt;=$X$1))</f>
        <v>30382.74</v>
      </c>
      <c r="Y174">
        <f t="shared" si="18"/>
        <v>1</v>
      </c>
      <c r="Z174">
        <f t="shared" si="18"/>
        <v>1</v>
      </c>
      <c r="AA174">
        <f t="shared" si="19"/>
        <v>0</v>
      </c>
      <c r="AB174" s="8">
        <f t="shared" si="20"/>
        <v>1</v>
      </c>
      <c r="AC174">
        <f t="shared" si="21"/>
        <v>30382.74</v>
      </c>
      <c r="AD174">
        <f t="shared" si="22"/>
        <v>0</v>
      </c>
      <c r="AE174">
        <f t="shared" si="23"/>
        <v>0</v>
      </c>
      <c r="AF174">
        <f t="shared" si="24"/>
        <v>0</v>
      </c>
      <c r="AG174">
        <f t="shared" si="25"/>
        <v>0</v>
      </c>
      <c r="AI174">
        <f t="shared" si="26"/>
        <v>30382.74</v>
      </c>
    </row>
    <row r="175" spans="2:35" x14ac:dyDescent="0.25">
      <c r="B175">
        <v>20447</v>
      </c>
      <c r="C175" t="s">
        <v>784</v>
      </c>
      <c r="D175" s="1" t="s">
        <v>23</v>
      </c>
      <c r="E175" s="1" t="s">
        <v>748</v>
      </c>
      <c r="F175" s="1" t="s">
        <v>21</v>
      </c>
      <c r="G175" s="13">
        <v>0</v>
      </c>
      <c r="H175" s="1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W175" s="14" cm="1">
        <f t="array" ref="W175">INDEX(J175:U175, 1, MONTH($W$1))</f>
        <v>0</v>
      </c>
      <c r="X175" s="14" cm="1">
        <f t="array" ref="X175">SUMPRODUCT((J175:U175) *(($J$1:$U$1)&lt;=$X$1))</f>
        <v>0</v>
      </c>
      <c r="Y175">
        <f t="shared" si="18"/>
        <v>0</v>
      </c>
      <c r="Z175">
        <f t="shared" si="18"/>
        <v>0</v>
      </c>
      <c r="AA175">
        <f t="shared" si="19"/>
        <v>0</v>
      </c>
      <c r="AB175" s="8">
        <f t="shared" si="20"/>
        <v>0</v>
      </c>
      <c r="AC175">
        <f t="shared" si="21"/>
        <v>0</v>
      </c>
      <c r="AD175">
        <f t="shared" si="22"/>
        <v>0</v>
      </c>
      <c r="AE175">
        <f t="shared" si="23"/>
        <v>0</v>
      </c>
      <c r="AF175">
        <f t="shared" si="24"/>
        <v>0</v>
      </c>
      <c r="AG175">
        <f t="shared" si="25"/>
        <v>0</v>
      </c>
      <c r="AI175">
        <f t="shared" si="26"/>
        <v>0</v>
      </c>
    </row>
    <row r="176" spans="2:35" x14ac:dyDescent="0.25">
      <c r="B176">
        <v>20448</v>
      </c>
      <c r="C176" t="s">
        <v>252</v>
      </c>
      <c r="D176" s="1" t="s">
        <v>23</v>
      </c>
      <c r="E176" s="1" t="s">
        <v>748</v>
      </c>
      <c r="F176" s="1" t="s">
        <v>21</v>
      </c>
      <c r="G176" s="13">
        <v>0</v>
      </c>
      <c r="H176" s="1">
        <v>0</v>
      </c>
      <c r="J176">
        <v>1076</v>
      </c>
      <c r="K176">
        <v>977.16</v>
      </c>
      <c r="L176">
        <v>1851.05</v>
      </c>
      <c r="M176">
        <v>2044.67</v>
      </c>
      <c r="N176">
        <v>0</v>
      </c>
      <c r="O176">
        <v>785.55</v>
      </c>
      <c r="P176">
        <v>1998.28</v>
      </c>
      <c r="Q176">
        <v>768.4</v>
      </c>
      <c r="R176">
        <v>536.71</v>
      </c>
      <c r="S176">
        <v>882.7</v>
      </c>
      <c r="T176">
        <v>974.61</v>
      </c>
      <c r="U176">
        <v>512.24</v>
      </c>
      <c r="W176" s="14" cm="1">
        <f t="array" ref="W176">INDEX(J176:U176, 1, MONTH($W$1))</f>
        <v>512.24</v>
      </c>
      <c r="X176" s="14" cm="1">
        <f t="array" ref="X176">SUMPRODUCT((J176:U176) *(($J$1:$U$1)&lt;=$X$1))</f>
        <v>12407.37</v>
      </c>
      <c r="Y176">
        <f t="shared" si="18"/>
        <v>1</v>
      </c>
      <c r="Z176">
        <f t="shared" si="18"/>
        <v>1</v>
      </c>
      <c r="AA176">
        <f t="shared" si="19"/>
        <v>0</v>
      </c>
      <c r="AB176" s="8">
        <f t="shared" si="20"/>
        <v>1</v>
      </c>
      <c r="AC176">
        <f t="shared" si="21"/>
        <v>12407.37</v>
      </c>
      <c r="AD176">
        <f t="shared" si="22"/>
        <v>0</v>
      </c>
      <c r="AE176">
        <f t="shared" si="23"/>
        <v>0</v>
      </c>
      <c r="AF176">
        <f t="shared" si="24"/>
        <v>0</v>
      </c>
      <c r="AG176">
        <f t="shared" si="25"/>
        <v>0</v>
      </c>
      <c r="AI176">
        <f t="shared" si="26"/>
        <v>12407.37</v>
      </c>
    </row>
    <row r="177" spans="2:35" x14ac:dyDescent="0.25">
      <c r="B177">
        <v>20449</v>
      </c>
      <c r="C177" t="s">
        <v>683</v>
      </c>
      <c r="D177" s="1" t="s">
        <v>23</v>
      </c>
      <c r="E177" s="1" t="s">
        <v>535</v>
      </c>
      <c r="F177" s="1" t="s">
        <v>106</v>
      </c>
      <c r="G177" s="13">
        <v>0</v>
      </c>
      <c r="H177" s="1">
        <v>0</v>
      </c>
      <c r="J177">
        <v>290.41000000000003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228.91</v>
      </c>
      <c r="R177">
        <v>98.82</v>
      </c>
      <c r="S177">
        <v>0</v>
      </c>
      <c r="T177">
        <v>302.01</v>
      </c>
      <c r="U177">
        <v>0</v>
      </c>
      <c r="W177" s="14" cm="1">
        <f t="array" ref="W177">INDEX(J177:U177, 1, MONTH($W$1))</f>
        <v>0</v>
      </c>
      <c r="X177" s="14" cm="1">
        <f t="array" ref="X177">SUMPRODUCT((J177:U177) *(($J$1:$U$1)&lt;=$X$1))</f>
        <v>920.15000000000009</v>
      </c>
      <c r="Y177">
        <f t="shared" si="18"/>
        <v>0</v>
      </c>
      <c r="Z177">
        <f t="shared" si="18"/>
        <v>1</v>
      </c>
      <c r="AA177">
        <f t="shared" si="19"/>
        <v>0</v>
      </c>
      <c r="AB177" s="8">
        <f t="shared" si="20"/>
        <v>1</v>
      </c>
      <c r="AC177">
        <f t="shared" si="21"/>
        <v>920.15000000000009</v>
      </c>
      <c r="AD177">
        <f t="shared" si="22"/>
        <v>0</v>
      </c>
      <c r="AE177">
        <f t="shared" si="23"/>
        <v>0</v>
      </c>
      <c r="AF177">
        <f t="shared" si="24"/>
        <v>0</v>
      </c>
      <c r="AG177">
        <f t="shared" si="25"/>
        <v>0</v>
      </c>
      <c r="AI177">
        <f t="shared" si="26"/>
        <v>920.15000000000009</v>
      </c>
    </row>
    <row r="178" spans="2:35" x14ac:dyDescent="0.25">
      <c r="B178">
        <v>20452</v>
      </c>
      <c r="C178" t="s">
        <v>567</v>
      </c>
      <c r="D178" s="1" t="s">
        <v>23</v>
      </c>
      <c r="E178" s="1" t="s">
        <v>535</v>
      </c>
      <c r="F178" s="1" t="s">
        <v>106</v>
      </c>
      <c r="G178" s="13">
        <v>0</v>
      </c>
      <c r="H178" s="1">
        <v>0</v>
      </c>
      <c r="J178">
        <v>0</v>
      </c>
      <c r="K178">
        <v>1118.82</v>
      </c>
      <c r="L178">
        <v>3626.52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W178" s="14" cm="1">
        <f t="array" ref="W178">INDEX(J178:U178, 1, MONTH($W$1))</f>
        <v>0</v>
      </c>
      <c r="X178" s="14" cm="1">
        <f t="array" ref="X178">SUMPRODUCT((J178:U178) *(($J$1:$U$1)&lt;=$X$1))</f>
        <v>4745.34</v>
      </c>
      <c r="Y178">
        <f t="shared" si="18"/>
        <v>0</v>
      </c>
      <c r="Z178">
        <f t="shared" si="18"/>
        <v>1</v>
      </c>
      <c r="AA178">
        <f t="shared" si="19"/>
        <v>0</v>
      </c>
      <c r="AB178" s="8">
        <f t="shared" si="20"/>
        <v>0</v>
      </c>
      <c r="AC178">
        <f t="shared" si="21"/>
        <v>0</v>
      </c>
      <c r="AD178">
        <f t="shared" si="22"/>
        <v>0</v>
      </c>
      <c r="AE178">
        <f t="shared" si="23"/>
        <v>0</v>
      </c>
      <c r="AF178">
        <f t="shared" si="24"/>
        <v>0</v>
      </c>
      <c r="AG178">
        <f t="shared" si="25"/>
        <v>0</v>
      </c>
      <c r="AI178">
        <f t="shared" si="26"/>
        <v>4745.34</v>
      </c>
    </row>
    <row r="179" spans="2:35" x14ac:dyDescent="0.25">
      <c r="B179">
        <v>20454</v>
      </c>
      <c r="C179" t="s">
        <v>262</v>
      </c>
      <c r="D179" s="1" t="s">
        <v>23</v>
      </c>
      <c r="E179" s="1" t="s">
        <v>535</v>
      </c>
      <c r="F179" s="1" t="s">
        <v>106</v>
      </c>
      <c r="G179" s="13">
        <v>0</v>
      </c>
      <c r="H179" s="1">
        <v>0</v>
      </c>
      <c r="J179">
        <v>1253.68</v>
      </c>
      <c r="K179">
        <v>756.35</v>
      </c>
      <c r="L179">
        <v>620.26</v>
      </c>
      <c r="M179">
        <v>0</v>
      </c>
      <c r="N179">
        <v>1824.95</v>
      </c>
      <c r="O179">
        <v>660.65</v>
      </c>
      <c r="P179">
        <v>908.41</v>
      </c>
      <c r="Q179">
        <v>875.87</v>
      </c>
      <c r="R179">
        <v>1082.8599999999999</v>
      </c>
      <c r="S179">
        <v>1074.1600000000001</v>
      </c>
      <c r="T179">
        <v>970.31</v>
      </c>
      <c r="U179">
        <v>1444.3</v>
      </c>
      <c r="W179" s="14" cm="1">
        <f t="array" ref="W179">INDEX(J179:U179, 1, MONTH($W$1))</f>
        <v>1444.3</v>
      </c>
      <c r="X179" s="14" cm="1">
        <f t="array" ref="X179">SUMPRODUCT((J179:U179) *(($J$1:$U$1)&lt;=$X$1))</f>
        <v>11471.799999999997</v>
      </c>
      <c r="Y179">
        <f t="shared" si="18"/>
        <v>1</v>
      </c>
      <c r="Z179">
        <f t="shared" si="18"/>
        <v>1</v>
      </c>
      <c r="AA179">
        <f t="shared" si="19"/>
        <v>0</v>
      </c>
      <c r="AB179" s="8">
        <f t="shared" si="20"/>
        <v>1</v>
      </c>
      <c r="AC179">
        <f t="shared" si="21"/>
        <v>11471.799999999997</v>
      </c>
      <c r="AD179">
        <f t="shared" si="22"/>
        <v>0</v>
      </c>
      <c r="AE179">
        <f t="shared" si="23"/>
        <v>0</v>
      </c>
      <c r="AF179">
        <f t="shared" si="24"/>
        <v>0</v>
      </c>
      <c r="AG179">
        <f t="shared" si="25"/>
        <v>0</v>
      </c>
      <c r="AI179">
        <f t="shared" si="26"/>
        <v>11471.799999999997</v>
      </c>
    </row>
    <row r="180" spans="2:35" x14ac:dyDescent="0.25">
      <c r="B180">
        <v>20460</v>
      </c>
      <c r="C180" t="s">
        <v>785</v>
      </c>
      <c r="D180" s="1" t="s">
        <v>23</v>
      </c>
      <c r="E180" s="1" t="s">
        <v>535</v>
      </c>
      <c r="F180" s="1" t="s">
        <v>106</v>
      </c>
      <c r="G180" s="13">
        <v>0</v>
      </c>
      <c r="H180" s="1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W180" s="14" cm="1">
        <f t="array" ref="W180">INDEX(J180:U180, 1, MONTH($W$1))</f>
        <v>0</v>
      </c>
      <c r="X180" s="14" cm="1">
        <f t="array" ref="X180">SUMPRODUCT((J180:U180) *(($J$1:$U$1)&lt;=$X$1))</f>
        <v>0</v>
      </c>
      <c r="Y180">
        <f t="shared" si="18"/>
        <v>0</v>
      </c>
      <c r="Z180">
        <f t="shared" si="18"/>
        <v>0</v>
      </c>
      <c r="AA180">
        <f t="shared" si="19"/>
        <v>0</v>
      </c>
      <c r="AB180" s="8">
        <f t="shared" si="20"/>
        <v>0</v>
      </c>
      <c r="AC180">
        <f t="shared" si="21"/>
        <v>0</v>
      </c>
      <c r="AD180">
        <f t="shared" si="22"/>
        <v>0</v>
      </c>
      <c r="AE180">
        <f t="shared" si="23"/>
        <v>0</v>
      </c>
      <c r="AF180">
        <f t="shared" si="24"/>
        <v>0</v>
      </c>
      <c r="AG180">
        <f t="shared" si="25"/>
        <v>0</v>
      </c>
      <c r="AI180">
        <f t="shared" si="26"/>
        <v>0</v>
      </c>
    </row>
    <row r="181" spans="2:35" x14ac:dyDescent="0.25">
      <c r="B181">
        <v>20472</v>
      </c>
      <c r="C181" t="s">
        <v>226</v>
      </c>
      <c r="D181" s="1" t="s">
        <v>23</v>
      </c>
      <c r="E181" s="1" t="s">
        <v>535</v>
      </c>
      <c r="F181" s="1" t="s">
        <v>106</v>
      </c>
      <c r="G181" s="13">
        <v>0</v>
      </c>
      <c r="H181" s="1">
        <v>0</v>
      </c>
      <c r="J181">
        <v>0</v>
      </c>
      <c r="K181">
        <v>1587.02</v>
      </c>
      <c r="L181">
        <v>0</v>
      </c>
      <c r="M181">
        <v>1159.31</v>
      </c>
      <c r="N181">
        <v>0</v>
      </c>
      <c r="O181">
        <v>968</v>
      </c>
      <c r="P181">
        <v>0</v>
      </c>
      <c r="Q181">
        <v>1025.6500000000001</v>
      </c>
      <c r="R181">
        <v>0</v>
      </c>
      <c r="S181">
        <v>0</v>
      </c>
      <c r="T181">
        <v>1698.64</v>
      </c>
      <c r="U181">
        <v>0</v>
      </c>
      <c r="W181" s="14" cm="1">
        <f t="array" ref="W181">INDEX(J181:U181, 1, MONTH($W$1))</f>
        <v>0</v>
      </c>
      <c r="X181" s="14" cm="1">
        <f t="array" ref="X181">SUMPRODUCT((J181:U181) *(($J$1:$U$1)&lt;=$X$1))</f>
        <v>6438.62</v>
      </c>
      <c r="Y181">
        <f t="shared" si="18"/>
        <v>0</v>
      </c>
      <c r="Z181">
        <f t="shared" si="18"/>
        <v>1</v>
      </c>
      <c r="AA181">
        <f t="shared" si="19"/>
        <v>0</v>
      </c>
      <c r="AB181" s="8">
        <f t="shared" si="20"/>
        <v>0</v>
      </c>
      <c r="AC181">
        <f t="shared" si="21"/>
        <v>0</v>
      </c>
      <c r="AD181">
        <f t="shared" si="22"/>
        <v>0</v>
      </c>
      <c r="AE181">
        <f t="shared" si="23"/>
        <v>0</v>
      </c>
      <c r="AF181">
        <f t="shared" si="24"/>
        <v>0</v>
      </c>
      <c r="AG181">
        <f t="shared" si="25"/>
        <v>0</v>
      </c>
      <c r="AI181">
        <f t="shared" si="26"/>
        <v>6438.62</v>
      </c>
    </row>
    <row r="182" spans="2:35" x14ac:dyDescent="0.25">
      <c r="B182">
        <v>20475</v>
      </c>
      <c r="C182" t="s">
        <v>142</v>
      </c>
      <c r="D182" s="1" t="s">
        <v>23</v>
      </c>
      <c r="E182" s="1" t="s">
        <v>748</v>
      </c>
      <c r="F182" s="1" t="s">
        <v>21</v>
      </c>
      <c r="G182" s="13">
        <v>0</v>
      </c>
      <c r="H182" s="1">
        <v>0</v>
      </c>
      <c r="J182">
        <v>817.1</v>
      </c>
      <c r="K182">
        <v>324.17</v>
      </c>
      <c r="L182">
        <v>607.57000000000005</v>
      </c>
      <c r="M182">
        <v>756.3</v>
      </c>
      <c r="N182">
        <v>1453.17</v>
      </c>
      <c r="O182">
        <v>332.05</v>
      </c>
      <c r="P182">
        <v>278.02</v>
      </c>
      <c r="Q182">
        <v>376</v>
      </c>
      <c r="R182">
        <v>415.51</v>
      </c>
      <c r="S182">
        <v>410.74</v>
      </c>
      <c r="T182">
        <v>933.96</v>
      </c>
      <c r="U182">
        <v>0</v>
      </c>
      <c r="W182" s="14" cm="1">
        <f t="array" ref="W182">INDEX(J182:U182, 1, MONTH($W$1))</f>
        <v>0</v>
      </c>
      <c r="X182" s="14" cm="1">
        <f t="array" ref="X182">SUMPRODUCT((J182:U182) *(($J$1:$U$1)&lt;=$X$1))</f>
        <v>6704.5900000000011</v>
      </c>
      <c r="Y182">
        <f t="shared" si="18"/>
        <v>0</v>
      </c>
      <c r="Z182">
        <f t="shared" si="18"/>
        <v>1</v>
      </c>
      <c r="AA182">
        <f t="shared" si="19"/>
        <v>0</v>
      </c>
      <c r="AB182" s="8">
        <f t="shared" si="20"/>
        <v>1</v>
      </c>
      <c r="AC182">
        <f t="shared" si="21"/>
        <v>6704.5900000000011</v>
      </c>
      <c r="AD182">
        <f t="shared" si="22"/>
        <v>0</v>
      </c>
      <c r="AE182">
        <f t="shared" si="23"/>
        <v>0</v>
      </c>
      <c r="AF182">
        <f t="shared" si="24"/>
        <v>0</v>
      </c>
      <c r="AG182">
        <f t="shared" si="25"/>
        <v>0</v>
      </c>
      <c r="AI182">
        <f t="shared" si="26"/>
        <v>6704.5900000000011</v>
      </c>
    </row>
    <row r="183" spans="2:35" x14ac:dyDescent="0.25">
      <c r="B183">
        <v>20477</v>
      </c>
      <c r="C183" t="s">
        <v>786</v>
      </c>
      <c r="D183" s="1" t="s">
        <v>23</v>
      </c>
      <c r="E183" s="1" t="s">
        <v>535</v>
      </c>
      <c r="F183" s="1" t="s">
        <v>106</v>
      </c>
      <c r="G183" s="13">
        <v>0</v>
      </c>
      <c r="H183" s="1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W183" s="14" cm="1">
        <f t="array" ref="W183">INDEX(J183:U183, 1, MONTH($W$1))</f>
        <v>0</v>
      </c>
      <c r="X183" s="14" cm="1">
        <f t="array" ref="X183">SUMPRODUCT((J183:U183) *(($J$1:$U$1)&lt;=$X$1))</f>
        <v>0</v>
      </c>
      <c r="Y183">
        <f t="shared" si="18"/>
        <v>0</v>
      </c>
      <c r="Z183">
        <f t="shared" si="18"/>
        <v>0</v>
      </c>
      <c r="AA183">
        <f t="shared" si="19"/>
        <v>0</v>
      </c>
      <c r="AB183" s="8">
        <f t="shared" si="20"/>
        <v>0</v>
      </c>
      <c r="AC183">
        <f t="shared" si="21"/>
        <v>0</v>
      </c>
      <c r="AD183">
        <f t="shared" si="22"/>
        <v>0</v>
      </c>
      <c r="AE183">
        <f t="shared" si="23"/>
        <v>0</v>
      </c>
      <c r="AF183">
        <f t="shared" si="24"/>
        <v>0</v>
      </c>
      <c r="AG183">
        <f t="shared" si="25"/>
        <v>0</v>
      </c>
      <c r="AI183">
        <f t="shared" si="26"/>
        <v>0</v>
      </c>
    </row>
    <row r="184" spans="2:35" x14ac:dyDescent="0.25">
      <c r="B184">
        <v>20503</v>
      </c>
      <c r="C184" t="s">
        <v>296</v>
      </c>
      <c r="D184" s="1" t="s">
        <v>23</v>
      </c>
      <c r="E184" s="1" t="s">
        <v>535</v>
      </c>
      <c r="F184" s="1" t="s">
        <v>106</v>
      </c>
      <c r="G184" s="13">
        <v>0</v>
      </c>
      <c r="H184" s="1">
        <v>0</v>
      </c>
      <c r="J184">
        <v>386.15</v>
      </c>
      <c r="K184">
        <v>727.27</v>
      </c>
      <c r="L184">
        <v>0</v>
      </c>
      <c r="M184">
        <v>0</v>
      </c>
      <c r="N184">
        <v>1544.86</v>
      </c>
      <c r="O184">
        <v>0</v>
      </c>
      <c r="P184">
        <v>0</v>
      </c>
      <c r="Q184">
        <v>0</v>
      </c>
      <c r="R184">
        <v>0</v>
      </c>
      <c r="S184">
        <v>447.66</v>
      </c>
      <c r="T184">
        <v>0</v>
      </c>
      <c r="U184">
        <v>0</v>
      </c>
      <c r="W184" s="14" cm="1">
        <f t="array" ref="W184">INDEX(J184:U184, 1, MONTH($W$1))</f>
        <v>0</v>
      </c>
      <c r="X184" s="14" cm="1">
        <f t="array" ref="X184">SUMPRODUCT((J184:U184) *(($J$1:$U$1)&lt;=$X$1))</f>
        <v>3105.9399999999996</v>
      </c>
      <c r="Y184">
        <f t="shared" si="18"/>
        <v>0</v>
      </c>
      <c r="Z184">
        <f t="shared" si="18"/>
        <v>1</v>
      </c>
      <c r="AA184">
        <f t="shared" si="19"/>
        <v>0</v>
      </c>
      <c r="AB184" s="8">
        <f t="shared" si="20"/>
        <v>1</v>
      </c>
      <c r="AC184">
        <f t="shared" si="21"/>
        <v>3105.9399999999996</v>
      </c>
      <c r="AD184">
        <f t="shared" si="22"/>
        <v>0</v>
      </c>
      <c r="AE184">
        <f t="shared" si="23"/>
        <v>0</v>
      </c>
      <c r="AF184">
        <f t="shared" si="24"/>
        <v>0</v>
      </c>
      <c r="AG184">
        <f t="shared" si="25"/>
        <v>0</v>
      </c>
      <c r="AI184">
        <f t="shared" si="26"/>
        <v>3105.9399999999996</v>
      </c>
    </row>
    <row r="185" spans="2:35" x14ac:dyDescent="0.25">
      <c r="B185">
        <v>20505</v>
      </c>
      <c r="C185" t="s">
        <v>297</v>
      </c>
      <c r="D185" s="1" t="s">
        <v>23</v>
      </c>
      <c r="E185" s="1" t="s">
        <v>748</v>
      </c>
      <c r="F185" s="1" t="s">
        <v>21</v>
      </c>
      <c r="G185" s="13">
        <v>0</v>
      </c>
      <c r="H185" s="1">
        <v>0</v>
      </c>
      <c r="J185">
        <v>0</v>
      </c>
      <c r="K185">
        <v>0</v>
      </c>
      <c r="L185">
        <v>642.84</v>
      </c>
      <c r="M185">
        <v>134.61000000000001</v>
      </c>
      <c r="N185">
        <v>0</v>
      </c>
      <c r="O185">
        <v>0</v>
      </c>
      <c r="P185">
        <v>0</v>
      </c>
      <c r="Q185">
        <v>266.22000000000003</v>
      </c>
      <c r="R185">
        <v>0</v>
      </c>
      <c r="S185">
        <v>0</v>
      </c>
      <c r="T185">
        <v>292.43</v>
      </c>
      <c r="U185">
        <v>0</v>
      </c>
      <c r="W185" s="14" cm="1">
        <f t="array" ref="W185">INDEX(J185:U185, 1, MONTH($W$1))</f>
        <v>0</v>
      </c>
      <c r="X185" s="14" cm="1">
        <f t="array" ref="X185">SUMPRODUCT((J185:U185) *(($J$1:$U$1)&lt;=$X$1))</f>
        <v>1336.1000000000001</v>
      </c>
      <c r="Y185">
        <f t="shared" si="18"/>
        <v>0</v>
      </c>
      <c r="Z185">
        <f t="shared" si="18"/>
        <v>1</v>
      </c>
      <c r="AA185">
        <f t="shared" si="19"/>
        <v>0</v>
      </c>
      <c r="AB185" s="8">
        <f t="shared" si="20"/>
        <v>0</v>
      </c>
      <c r="AC185">
        <f t="shared" si="21"/>
        <v>0</v>
      </c>
      <c r="AD185">
        <f t="shared" si="22"/>
        <v>0</v>
      </c>
      <c r="AE185">
        <f t="shared" si="23"/>
        <v>0</v>
      </c>
      <c r="AF185">
        <f t="shared" si="24"/>
        <v>0</v>
      </c>
      <c r="AG185">
        <f t="shared" si="25"/>
        <v>0</v>
      </c>
      <c r="AI185">
        <f t="shared" si="26"/>
        <v>1336.1000000000001</v>
      </c>
    </row>
    <row r="186" spans="2:35" x14ac:dyDescent="0.25">
      <c r="B186">
        <v>20507</v>
      </c>
      <c r="C186" t="s">
        <v>132</v>
      </c>
      <c r="D186" s="1" t="s">
        <v>23</v>
      </c>
      <c r="E186" s="1" t="s">
        <v>535</v>
      </c>
      <c r="F186" s="1" t="s">
        <v>106</v>
      </c>
      <c r="G186" s="13">
        <v>0</v>
      </c>
      <c r="H186" s="1">
        <v>0</v>
      </c>
      <c r="J186">
        <v>2351.65</v>
      </c>
      <c r="K186">
        <v>0</v>
      </c>
      <c r="L186">
        <v>368.32</v>
      </c>
      <c r="M186">
        <v>0</v>
      </c>
      <c r="N186">
        <v>1011.65</v>
      </c>
      <c r="O186">
        <v>1259.1500000000001</v>
      </c>
      <c r="P186">
        <v>0</v>
      </c>
      <c r="Q186">
        <v>1004.87</v>
      </c>
      <c r="R186">
        <v>0</v>
      </c>
      <c r="S186">
        <v>0</v>
      </c>
      <c r="T186">
        <v>3353.72</v>
      </c>
      <c r="U186">
        <v>0</v>
      </c>
      <c r="W186" s="14" cm="1">
        <f t="array" ref="W186">INDEX(J186:U186, 1, MONTH($W$1))</f>
        <v>0</v>
      </c>
      <c r="X186" s="14" cm="1">
        <f t="array" ref="X186">SUMPRODUCT((J186:U186) *(($J$1:$U$1)&lt;=$X$1))</f>
        <v>9349.36</v>
      </c>
      <c r="Y186">
        <f t="shared" si="18"/>
        <v>0</v>
      </c>
      <c r="Z186">
        <f t="shared" si="18"/>
        <v>1</v>
      </c>
      <c r="AA186">
        <f t="shared" si="19"/>
        <v>0</v>
      </c>
      <c r="AB186" s="8">
        <f t="shared" si="20"/>
        <v>1</v>
      </c>
      <c r="AC186">
        <f t="shared" si="21"/>
        <v>9349.36</v>
      </c>
      <c r="AD186">
        <f t="shared" si="22"/>
        <v>0</v>
      </c>
      <c r="AE186">
        <f t="shared" si="23"/>
        <v>0</v>
      </c>
      <c r="AF186">
        <f t="shared" si="24"/>
        <v>0</v>
      </c>
      <c r="AG186">
        <f t="shared" si="25"/>
        <v>0</v>
      </c>
      <c r="AI186">
        <f t="shared" si="26"/>
        <v>9349.36</v>
      </c>
    </row>
    <row r="187" spans="2:35" x14ac:dyDescent="0.25">
      <c r="B187">
        <v>20509</v>
      </c>
      <c r="C187" t="s">
        <v>181</v>
      </c>
      <c r="D187" s="1" t="s">
        <v>23</v>
      </c>
      <c r="E187" s="1" t="s">
        <v>535</v>
      </c>
      <c r="F187" s="1" t="s">
        <v>106</v>
      </c>
      <c r="G187" s="13">
        <v>0</v>
      </c>
      <c r="H187" s="1">
        <v>0</v>
      </c>
      <c r="J187">
        <v>1948.18</v>
      </c>
      <c r="K187">
        <v>1573.28</v>
      </c>
      <c r="L187">
        <v>889.38</v>
      </c>
      <c r="M187">
        <v>2264.35</v>
      </c>
      <c r="N187">
        <v>2058.52</v>
      </c>
      <c r="O187">
        <v>938.79</v>
      </c>
      <c r="P187">
        <v>2782.79</v>
      </c>
      <c r="Q187">
        <v>3606.12</v>
      </c>
      <c r="R187">
        <v>0</v>
      </c>
      <c r="S187">
        <v>592.91999999999996</v>
      </c>
      <c r="T187">
        <v>2597.29</v>
      </c>
      <c r="U187">
        <v>409.9</v>
      </c>
      <c r="W187" s="14" cm="1">
        <f t="array" ref="W187">INDEX(J187:U187, 1, MONTH($W$1))</f>
        <v>409.9</v>
      </c>
      <c r="X187" s="14" cm="1">
        <f t="array" ref="X187">SUMPRODUCT((J187:U187) *(($J$1:$U$1)&lt;=$X$1))</f>
        <v>19661.52</v>
      </c>
      <c r="Y187">
        <f t="shared" si="18"/>
        <v>1</v>
      </c>
      <c r="Z187">
        <f t="shared" si="18"/>
        <v>1</v>
      </c>
      <c r="AA187">
        <f t="shared" si="19"/>
        <v>0</v>
      </c>
      <c r="AB187" s="8">
        <f t="shared" si="20"/>
        <v>1</v>
      </c>
      <c r="AC187">
        <f t="shared" si="21"/>
        <v>19661.52</v>
      </c>
      <c r="AD187">
        <f t="shared" si="22"/>
        <v>0</v>
      </c>
      <c r="AE187">
        <f t="shared" si="23"/>
        <v>0</v>
      </c>
      <c r="AF187">
        <f t="shared" si="24"/>
        <v>0</v>
      </c>
      <c r="AG187">
        <f t="shared" si="25"/>
        <v>0</v>
      </c>
      <c r="AI187">
        <f t="shared" si="26"/>
        <v>19661.52</v>
      </c>
    </row>
    <row r="188" spans="2:35" x14ac:dyDescent="0.25">
      <c r="B188">
        <v>20511</v>
      </c>
      <c r="C188" t="s">
        <v>138</v>
      </c>
      <c r="D188" s="1" t="s">
        <v>23</v>
      </c>
      <c r="E188" s="1" t="s">
        <v>535</v>
      </c>
      <c r="F188" s="1" t="s">
        <v>106</v>
      </c>
      <c r="G188" s="13">
        <v>0</v>
      </c>
      <c r="H188" s="1">
        <v>0</v>
      </c>
      <c r="J188">
        <v>-619.92999999999995</v>
      </c>
      <c r="K188">
        <v>1702.91</v>
      </c>
      <c r="L188">
        <v>120.91</v>
      </c>
      <c r="M188">
        <v>1568.97</v>
      </c>
      <c r="N188">
        <v>762.68</v>
      </c>
      <c r="O188">
        <v>466.65</v>
      </c>
      <c r="P188">
        <v>0</v>
      </c>
      <c r="Q188">
        <v>0</v>
      </c>
      <c r="R188">
        <v>1300.18</v>
      </c>
      <c r="S188">
        <v>0</v>
      </c>
      <c r="T188">
        <v>429.57</v>
      </c>
      <c r="U188">
        <v>1232.92</v>
      </c>
      <c r="W188" s="14" cm="1">
        <f t="array" ref="W188">INDEX(J188:U188, 1, MONTH($W$1))</f>
        <v>1232.92</v>
      </c>
      <c r="X188" s="14" cm="1">
        <f t="array" ref="X188">SUMPRODUCT((J188:U188) *(($J$1:$U$1)&lt;=$X$1))</f>
        <v>6964.86</v>
      </c>
      <c r="Y188">
        <f t="shared" si="18"/>
        <v>1</v>
      </c>
      <c r="Z188">
        <f t="shared" si="18"/>
        <v>1</v>
      </c>
      <c r="AA188">
        <f t="shared" si="19"/>
        <v>0</v>
      </c>
      <c r="AB188" s="8">
        <f t="shared" si="20"/>
        <v>0</v>
      </c>
      <c r="AC188">
        <f t="shared" si="21"/>
        <v>0</v>
      </c>
      <c r="AD188">
        <f t="shared" si="22"/>
        <v>0</v>
      </c>
      <c r="AE188">
        <f t="shared" si="23"/>
        <v>0</v>
      </c>
      <c r="AF188">
        <f t="shared" si="24"/>
        <v>0</v>
      </c>
      <c r="AG188">
        <f t="shared" si="25"/>
        <v>0</v>
      </c>
      <c r="AI188">
        <f t="shared" si="26"/>
        <v>6964.86</v>
      </c>
    </row>
    <row r="189" spans="2:35" x14ac:dyDescent="0.25">
      <c r="B189">
        <v>20513</v>
      </c>
      <c r="C189" t="s">
        <v>298</v>
      </c>
      <c r="D189" s="1" t="s">
        <v>23</v>
      </c>
      <c r="E189" s="1" t="s">
        <v>535</v>
      </c>
      <c r="F189" s="1" t="s">
        <v>106</v>
      </c>
      <c r="G189" s="13">
        <v>0</v>
      </c>
      <c r="H189" s="1">
        <v>0</v>
      </c>
      <c r="J189">
        <v>941.86</v>
      </c>
      <c r="K189">
        <v>494.86999999999989</v>
      </c>
      <c r="L189">
        <v>891.71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W189" s="14" cm="1">
        <f t="array" ref="W189">INDEX(J189:U189, 1, MONTH($W$1))</f>
        <v>0</v>
      </c>
      <c r="X189" s="14" cm="1">
        <f t="array" ref="X189">SUMPRODUCT((J189:U189) *(($J$1:$U$1)&lt;=$X$1))</f>
        <v>2328.44</v>
      </c>
      <c r="Y189">
        <f t="shared" si="18"/>
        <v>0</v>
      </c>
      <c r="Z189">
        <f t="shared" si="18"/>
        <v>1</v>
      </c>
      <c r="AA189">
        <f t="shared" si="19"/>
        <v>0</v>
      </c>
      <c r="AB189" s="8">
        <f t="shared" si="20"/>
        <v>1</v>
      </c>
      <c r="AC189">
        <f t="shared" si="21"/>
        <v>2328.44</v>
      </c>
      <c r="AD189">
        <f t="shared" si="22"/>
        <v>0</v>
      </c>
      <c r="AE189">
        <f t="shared" si="23"/>
        <v>0</v>
      </c>
      <c r="AF189">
        <f t="shared" si="24"/>
        <v>0</v>
      </c>
      <c r="AG189">
        <f t="shared" si="25"/>
        <v>0</v>
      </c>
      <c r="AI189">
        <f t="shared" si="26"/>
        <v>2328.44</v>
      </c>
    </row>
    <row r="190" spans="2:35" x14ac:dyDescent="0.25">
      <c r="B190">
        <v>20516</v>
      </c>
      <c r="C190" t="s">
        <v>568</v>
      </c>
      <c r="D190" s="1" t="s">
        <v>23</v>
      </c>
      <c r="E190" s="1" t="s">
        <v>535</v>
      </c>
      <c r="F190" s="1" t="s">
        <v>106</v>
      </c>
      <c r="G190" s="13">
        <v>0</v>
      </c>
      <c r="H190" s="1">
        <v>0</v>
      </c>
      <c r="J190">
        <v>0</v>
      </c>
      <c r="K190">
        <v>0</v>
      </c>
      <c r="L190">
        <v>0</v>
      </c>
      <c r="M190">
        <v>0</v>
      </c>
      <c r="N190">
        <v>368.2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 s="14" cm="1">
        <f t="array" ref="W190">INDEX(J190:U190, 1, MONTH($W$1))</f>
        <v>0</v>
      </c>
      <c r="X190" s="14" cm="1">
        <f t="array" ref="X190">SUMPRODUCT((J190:U190) *(($J$1:$U$1)&lt;=$X$1))</f>
        <v>368.2</v>
      </c>
      <c r="Y190">
        <f t="shared" si="18"/>
        <v>0</v>
      </c>
      <c r="Z190">
        <f t="shared" si="18"/>
        <v>1</v>
      </c>
      <c r="AA190">
        <f t="shared" si="19"/>
        <v>0</v>
      </c>
      <c r="AB190" s="8">
        <f t="shared" si="20"/>
        <v>0</v>
      </c>
      <c r="AC190">
        <f t="shared" si="21"/>
        <v>0</v>
      </c>
      <c r="AD190">
        <f t="shared" si="22"/>
        <v>0</v>
      </c>
      <c r="AE190">
        <f t="shared" si="23"/>
        <v>0</v>
      </c>
      <c r="AF190">
        <f t="shared" si="24"/>
        <v>0</v>
      </c>
      <c r="AG190">
        <f t="shared" si="25"/>
        <v>0</v>
      </c>
      <c r="AI190">
        <f t="shared" si="26"/>
        <v>368.2</v>
      </c>
    </row>
    <row r="191" spans="2:35" x14ac:dyDescent="0.25">
      <c r="B191">
        <v>20517</v>
      </c>
      <c r="C191" t="s">
        <v>87</v>
      </c>
      <c r="D191" s="1" t="s">
        <v>23</v>
      </c>
      <c r="E191" s="1" t="s">
        <v>535</v>
      </c>
      <c r="F191" s="1" t="s">
        <v>106</v>
      </c>
      <c r="G191" s="13">
        <v>0</v>
      </c>
      <c r="H191" s="1">
        <v>0</v>
      </c>
      <c r="J191">
        <v>683.97</v>
      </c>
      <c r="K191">
        <v>468.57</v>
      </c>
      <c r="L191">
        <v>714.22</v>
      </c>
      <c r="M191">
        <v>0</v>
      </c>
      <c r="N191">
        <v>376.22</v>
      </c>
      <c r="O191">
        <v>0</v>
      </c>
      <c r="P191">
        <v>1075.25</v>
      </c>
      <c r="Q191">
        <v>712.92</v>
      </c>
      <c r="R191">
        <v>0</v>
      </c>
      <c r="S191">
        <v>622.96</v>
      </c>
      <c r="T191">
        <v>0</v>
      </c>
      <c r="U191">
        <v>0</v>
      </c>
      <c r="W191" s="14" cm="1">
        <f t="array" ref="W191">INDEX(J191:U191, 1, MONTH($W$1))</f>
        <v>0</v>
      </c>
      <c r="X191" s="14" cm="1">
        <f t="array" ref="X191">SUMPRODUCT((J191:U191) *(($J$1:$U$1)&lt;=$X$1))</f>
        <v>4654.1100000000006</v>
      </c>
      <c r="Y191">
        <f t="shared" si="18"/>
        <v>0</v>
      </c>
      <c r="Z191">
        <f t="shared" si="18"/>
        <v>1</v>
      </c>
      <c r="AA191">
        <f t="shared" si="19"/>
        <v>0</v>
      </c>
      <c r="AB191" s="8">
        <f t="shared" si="20"/>
        <v>1</v>
      </c>
      <c r="AC191">
        <f t="shared" si="21"/>
        <v>4654.1100000000006</v>
      </c>
      <c r="AD191">
        <f t="shared" si="22"/>
        <v>0</v>
      </c>
      <c r="AE191">
        <f t="shared" si="23"/>
        <v>0</v>
      </c>
      <c r="AF191">
        <f t="shared" si="24"/>
        <v>0</v>
      </c>
      <c r="AG191">
        <f t="shared" si="25"/>
        <v>0</v>
      </c>
      <c r="AI191">
        <f t="shared" si="26"/>
        <v>4654.1100000000006</v>
      </c>
    </row>
    <row r="192" spans="2:35" x14ac:dyDescent="0.25">
      <c r="B192">
        <v>20519</v>
      </c>
      <c r="C192" t="s">
        <v>67</v>
      </c>
      <c r="D192" s="1" t="s">
        <v>23</v>
      </c>
      <c r="E192" s="1" t="s">
        <v>535</v>
      </c>
      <c r="F192" s="1" t="s">
        <v>106</v>
      </c>
      <c r="G192" s="13">
        <v>0</v>
      </c>
      <c r="H192" s="1">
        <v>0</v>
      </c>
      <c r="J192">
        <v>698.1</v>
      </c>
      <c r="K192">
        <v>1637.16</v>
      </c>
      <c r="L192">
        <v>2162.83</v>
      </c>
      <c r="M192">
        <v>-88.74</v>
      </c>
      <c r="N192">
        <v>2096.9</v>
      </c>
      <c r="O192">
        <v>890.06</v>
      </c>
      <c r="P192">
        <v>658.33</v>
      </c>
      <c r="Q192">
        <v>1416.6</v>
      </c>
      <c r="R192">
        <v>0</v>
      </c>
      <c r="S192">
        <v>2249.58</v>
      </c>
      <c r="T192">
        <v>1588.82</v>
      </c>
      <c r="U192">
        <v>826.95</v>
      </c>
      <c r="W192" s="14" cm="1">
        <f t="array" ref="W192">INDEX(J192:U192, 1, MONTH($W$1))</f>
        <v>826.95</v>
      </c>
      <c r="X192" s="14" cm="1">
        <f t="array" ref="X192">SUMPRODUCT((J192:U192) *(($J$1:$U$1)&lt;=$X$1))</f>
        <v>14136.59</v>
      </c>
      <c r="Y192">
        <f t="shared" si="18"/>
        <v>1</v>
      </c>
      <c r="Z192">
        <f t="shared" si="18"/>
        <v>1</v>
      </c>
      <c r="AA192">
        <f t="shared" si="19"/>
        <v>0</v>
      </c>
      <c r="AB192" s="8">
        <f t="shared" si="20"/>
        <v>1</v>
      </c>
      <c r="AC192">
        <f t="shared" si="21"/>
        <v>14136.59</v>
      </c>
      <c r="AD192">
        <f t="shared" si="22"/>
        <v>0</v>
      </c>
      <c r="AE192">
        <f t="shared" si="23"/>
        <v>0</v>
      </c>
      <c r="AF192">
        <f t="shared" si="24"/>
        <v>0</v>
      </c>
      <c r="AG192">
        <f t="shared" si="25"/>
        <v>0</v>
      </c>
      <c r="AI192">
        <f t="shared" si="26"/>
        <v>14136.59</v>
      </c>
    </row>
    <row r="193" spans="2:35" x14ac:dyDescent="0.25">
      <c r="B193">
        <v>20523</v>
      </c>
      <c r="C193" t="s">
        <v>569</v>
      </c>
      <c r="D193" s="1" t="s">
        <v>23</v>
      </c>
      <c r="E193" s="1" t="s">
        <v>535</v>
      </c>
      <c r="F193" s="1" t="s">
        <v>106</v>
      </c>
      <c r="G193" s="13">
        <v>0</v>
      </c>
      <c r="H193" s="1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W193" s="14" cm="1">
        <f t="array" ref="W193">INDEX(J193:U193, 1, MONTH($W$1))</f>
        <v>0</v>
      </c>
      <c r="X193" s="14" cm="1">
        <f t="array" ref="X193">SUMPRODUCT((J193:U193) *(($J$1:$U$1)&lt;=$X$1))</f>
        <v>0</v>
      </c>
      <c r="Y193">
        <f t="shared" si="18"/>
        <v>0</v>
      </c>
      <c r="Z193">
        <f t="shared" si="18"/>
        <v>0</v>
      </c>
      <c r="AA193">
        <f t="shared" si="19"/>
        <v>0</v>
      </c>
      <c r="AB193" s="8">
        <f t="shared" si="20"/>
        <v>0</v>
      </c>
      <c r="AC193">
        <f t="shared" si="21"/>
        <v>0</v>
      </c>
      <c r="AD193">
        <f t="shared" si="22"/>
        <v>0</v>
      </c>
      <c r="AE193">
        <f t="shared" si="23"/>
        <v>0</v>
      </c>
      <c r="AF193">
        <f t="shared" si="24"/>
        <v>0</v>
      </c>
      <c r="AG193">
        <f t="shared" si="25"/>
        <v>0</v>
      </c>
      <c r="AI193">
        <f t="shared" si="26"/>
        <v>0</v>
      </c>
    </row>
    <row r="194" spans="2:35" x14ac:dyDescent="0.25">
      <c r="B194">
        <v>20529</v>
      </c>
      <c r="C194" t="s">
        <v>299</v>
      </c>
      <c r="D194" s="1" t="s">
        <v>23</v>
      </c>
      <c r="E194" s="1" t="s">
        <v>535</v>
      </c>
      <c r="F194" s="1" t="s">
        <v>106</v>
      </c>
      <c r="G194" s="13">
        <v>0</v>
      </c>
      <c r="H194" s="1">
        <v>0</v>
      </c>
      <c r="J194">
        <v>0</v>
      </c>
      <c r="K194">
        <v>0</v>
      </c>
      <c r="L194">
        <v>453.15</v>
      </c>
      <c r="M194">
        <v>0</v>
      </c>
      <c r="N194">
        <v>0</v>
      </c>
      <c r="O194">
        <v>196.09</v>
      </c>
      <c r="P194">
        <v>0</v>
      </c>
      <c r="Q194">
        <v>369.82</v>
      </c>
      <c r="R194">
        <v>0</v>
      </c>
      <c r="S194">
        <v>0</v>
      </c>
      <c r="T194">
        <v>414.61</v>
      </c>
      <c r="U194">
        <v>0</v>
      </c>
      <c r="W194" s="14" cm="1">
        <f t="array" ref="W194">INDEX(J194:U194, 1, MONTH($W$1))</f>
        <v>0</v>
      </c>
      <c r="X194" s="14" cm="1">
        <f t="array" ref="X194">SUMPRODUCT((J194:U194) *(($J$1:$U$1)&lt;=$X$1))</f>
        <v>1433.67</v>
      </c>
      <c r="Y194">
        <f t="shared" si="18"/>
        <v>0</v>
      </c>
      <c r="Z194">
        <f t="shared" si="18"/>
        <v>1</v>
      </c>
      <c r="AA194">
        <f t="shared" si="19"/>
        <v>0</v>
      </c>
      <c r="AB194" s="8">
        <f t="shared" si="20"/>
        <v>0</v>
      </c>
      <c r="AC194">
        <f t="shared" si="21"/>
        <v>0</v>
      </c>
      <c r="AD194">
        <f t="shared" si="22"/>
        <v>0</v>
      </c>
      <c r="AE194">
        <f t="shared" si="23"/>
        <v>0</v>
      </c>
      <c r="AF194">
        <f t="shared" si="24"/>
        <v>0</v>
      </c>
      <c r="AG194">
        <f t="shared" si="25"/>
        <v>0</v>
      </c>
      <c r="AI194">
        <f t="shared" si="26"/>
        <v>1433.67</v>
      </c>
    </row>
    <row r="195" spans="2:35" x14ac:dyDescent="0.25">
      <c r="B195">
        <v>20531</v>
      </c>
      <c r="C195" t="s">
        <v>570</v>
      </c>
      <c r="D195" s="1" t="s">
        <v>23</v>
      </c>
      <c r="E195" s="1" t="s">
        <v>535</v>
      </c>
      <c r="F195" s="1" t="s">
        <v>106</v>
      </c>
      <c r="G195" s="13">
        <v>0</v>
      </c>
      <c r="H195" s="1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W195" s="14" cm="1">
        <f t="array" ref="W195">INDEX(J195:U195, 1, MONTH($W$1))</f>
        <v>0</v>
      </c>
      <c r="X195" s="14" cm="1">
        <f t="array" ref="X195">SUMPRODUCT((J195:U195) *(($J$1:$U$1)&lt;=$X$1))</f>
        <v>0</v>
      </c>
      <c r="Y195">
        <f t="shared" si="18"/>
        <v>0</v>
      </c>
      <c r="Z195">
        <f t="shared" si="18"/>
        <v>0</v>
      </c>
      <c r="AA195">
        <f t="shared" si="19"/>
        <v>0</v>
      </c>
      <c r="AB195" s="8">
        <f t="shared" si="20"/>
        <v>0</v>
      </c>
      <c r="AC195">
        <f t="shared" si="21"/>
        <v>0</v>
      </c>
      <c r="AD195">
        <f t="shared" si="22"/>
        <v>0</v>
      </c>
      <c r="AE195">
        <f t="shared" si="23"/>
        <v>0</v>
      </c>
      <c r="AF195">
        <f t="shared" si="24"/>
        <v>0</v>
      </c>
      <c r="AG195">
        <f t="shared" si="25"/>
        <v>0</v>
      </c>
      <c r="AI195">
        <f t="shared" si="26"/>
        <v>0</v>
      </c>
    </row>
    <row r="196" spans="2:35" x14ac:dyDescent="0.25">
      <c r="B196">
        <v>20532</v>
      </c>
      <c r="C196" t="s">
        <v>787</v>
      </c>
      <c r="D196" s="1" t="s">
        <v>23</v>
      </c>
      <c r="E196" s="1" t="s">
        <v>535</v>
      </c>
      <c r="F196" s="1" t="s">
        <v>106</v>
      </c>
      <c r="G196" s="13">
        <v>0</v>
      </c>
      <c r="H196" s="1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W196" s="14" cm="1">
        <f t="array" ref="W196">INDEX(J196:U196, 1, MONTH($W$1))</f>
        <v>0</v>
      </c>
      <c r="X196" s="14" cm="1">
        <f t="array" ref="X196">SUMPRODUCT((J196:U196) *(($J$1:$U$1)&lt;=$X$1))</f>
        <v>0</v>
      </c>
      <c r="Y196">
        <f t="shared" ref="Y196:Z259" si="27">IF(W196&gt;0, 1, 0)</f>
        <v>0</v>
      </c>
      <c r="Z196">
        <f t="shared" si="27"/>
        <v>0</v>
      </c>
      <c r="AA196">
        <f t="shared" ref="AA196:AA259" si="28">IF(I196="Yes", 1, 0)</f>
        <v>0</v>
      </c>
      <c r="AB196" s="8">
        <f t="shared" ref="AB196:AB259" si="29">COUNTIF(J196, "&gt;0")</f>
        <v>0</v>
      </c>
      <c r="AC196">
        <f t="shared" ref="AC196:AC259" si="30">IFERROR(X196/AB196, 0)</f>
        <v>0</v>
      </c>
      <c r="AD196">
        <f t="shared" ref="AD196:AD259" si="31">IF(G196=$W$1, 1, 0)</f>
        <v>0</v>
      </c>
      <c r="AE196">
        <f t="shared" ref="AE196:AE259" si="32">IF(G196=$W$1, W196, 0)</f>
        <v>0</v>
      </c>
      <c r="AF196">
        <f t="shared" ref="AF196:AF259" si="33">IF(AND(H196=2023, G196&lt;=$W$1, X196&gt;0), 1, 0)</f>
        <v>0</v>
      </c>
      <c r="AG196">
        <f t="shared" ref="AG196:AG259" si="34">IF(AND(H196=2023, G196&lt;=$W$1), X196, 0)</f>
        <v>0</v>
      </c>
      <c r="AI196">
        <f t="shared" ref="AI196:AI259" si="35">SUM(J196:U196)</f>
        <v>0</v>
      </c>
    </row>
    <row r="197" spans="2:35" x14ac:dyDescent="0.25">
      <c r="B197">
        <v>20533</v>
      </c>
      <c r="C197" t="s">
        <v>73</v>
      </c>
      <c r="D197" s="1" t="s">
        <v>23</v>
      </c>
      <c r="E197" s="1" t="s">
        <v>748</v>
      </c>
      <c r="F197" s="1" t="s">
        <v>21</v>
      </c>
      <c r="G197" s="13">
        <v>0</v>
      </c>
      <c r="H197" s="1">
        <v>0</v>
      </c>
      <c r="J197">
        <v>0</v>
      </c>
      <c r="K197">
        <v>0</v>
      </c>
      <c r="L197">
        <v>0</v>
      </c>
      <c r="M197">
        <v>0</v>
      </c>
      <c r="N197">
        <v>2190.5500000000002</v>
      </c>
      <c r="O197">
        <v>1874.71</v>
      </c>
      <c r="P197">
        <v>2714.62</v>
      </c>
      <c r="Q197">
        <v>1878.65</v>
      </c>
      <c r="R197">
        <v>0</v>
      </c>
      <c r="S197">
        <v>2817.52</v>
      </c>
      <c r="T197">
        <v>1001.98</v>
      </c>
      <c r="U197">
        <v>747.23</v>
      </c>
      <c r="W197" s="14" cm="1">
        <f t="array" ref="W197">INDEX(J197:U197, 1, MONTH($W$1))</f>
        <v>747.23</v>
      </c>
      <c r="X197" s="14" cm="1">
        <f t="array" ref="X197">SUMPRODUCT((J197:U197) *(($J$1:$U$1)&lt;=$X$1))</f>
        <v>13225.26</v>
      </c>
      <c r="Y197">
        <f t="shared" si="27"/>
        <v>1</v>
      </c>
      <c r="Z197">
        <f t="shared" si="27"/>
        <v>1</v>
      </c>
      <c r="AA197">
        <f t="shared" si="28"/>
        <v>0</v>
      </c>
      <c r="AB197" s="8">
        <f t="shared" si="29"/>
        <v>0</v>
      </c>
      <c r="AC197">
        <f t="shared" si="30"/>
        <v>0</v>
      </c>
      <c r="AD197">
        <f t="shared" si="31"/>
        <v>0</v>
      </c>
      <c r="AE197">
        <f t="shared" si="32"/>
        <v>0</v>
      </c>
      <c r="AF197">
        <f t="shared" si="33"/>
        <v>0</v>
      </c>
      <c r="AG197">
        <f t="shared" si="34"/>
        <v>0</v>
      </c>
      <c r="AI197">
        <f t="shared" si="35"/>
        <v>13225.26</v>
      </c>
    </row>
    <row r="198" spans="2:35" x14ac:dyDescent="0.25">
      <c r="B198">
        <v>20536</v>
      </c>
      <c r="C198" t="s">
        <v>243</v>
      </c>
      <c r="D198" s="1" t="s">
        <v>23</v>
      </c>
      <c r="E198" s="1" t="s">
        <v>535</v>
      </c>
      <c r="F198" s="1" t="s">
        <v>106</v>
      </c>
      <c r="G198" s="13">
        <v>0</v>
      </c>
      <c r="H198" s="1">
        <v>0</v>
      </c>
      <c r="J198">
        <v>2208.39</v>
      </c>
      <c r="K198">
        <v>1626</v>
      </c>
      <c r="L198">
        <v>2654.33</v>
      </c>
      <c r="M198">
        <v>1019.33</v>
      </c>
      <c r="N198">
        <v>1321.64</v>
      </c>
      <c r="O198">
        <v>410.33</v>
      </c>
      <c r="P198">
        <v>1305.1500000000001</v>
      </c>
      <c r="Q198">
        <v>2244</v>
      </c>
      <c r="R198">
        <v>3393.2</v>
      </c>
      <c r="S198">
        <v>663.42</v>
      </c>
      <c r="T198">
        <v>2099.16</v>
      </c>
      <c r="U198">
        <v>1247.8800000000001</v>
      </c>
      <c r="W198" s="14" cm="1">
        <f t="array" ref="W198">INDEX(J198:U198, 1, MONTH($W$1))</f>
        <v>1247.8800000000001</v>
      </c>
      <c r="X198" s="14" cm="1">
        <f t="array" ref="X198">SUMPRODUCT((J198:U198) *(($J$1:$U$1)&lt;=$X$1))</f>
        <v>20192.829999999998</v>
      </c>
      <c r="Y198">
        <f t="shared" si="27"/>
        <v>1</v>
      </c>
      <c r="Z198">
        <f t="shared" si="27"/>
        <v>1</v>
      </c>
      <c r="AA198">
        <f t="shared" si="28"/>
        <v>0</v>
      </c>
      <c r="AB198" s="8">
        <f t="shared" si="29"/>
        <v>1</v>
      </c>
      <c r="AC198">
        <f t="shared" si="30"/>
        <v>20192.829999999998</v>
      </c>
      <c r="AD198">
        <f t="shared" si="31"/>
        <v>0</v>
      </c>
      <c r="AE198">
        <f t="shared" si="32"/>
        <v>0</v>
      </c>
      <c r="AF198">
        <f t="shared" si="33"/>
        <v>0</v>
      </c>
      <c r="AG198">
        <f t="shared" si="34"/>
        <v>0</v>
      </c>
      <c r="AI198">
        <f t="shared" si="35"/>
        <v>20192.829999999998</v>
      </c>
    </row>
    <row r="199" spans="2:35" x14ac:dyDescent="0.25">
      <c r="B199">
        <v>20539</v>
      </c>
      <c r="C199" t="s">
        <v>300</v>
      </c>
      <c r="D199" s="1" t="s">
        <v>23</v>
      </c>
      <c r="E199" s="1" t="s">
        <v>535</v>
      </c>
      <c r="F199" s="1" t="s">
        <v>106</v>
      </c>
      <c r="G199" s="13">
        <v>0</v>
      </c>
      <c r="H199" s="1">
        <v>0</v>
      </c>
      <c r="J199">
        <v>461.37</v>
      </c>
      <c r="K199">
        <v>0</v>
      </c>
      <c r="L199">
        <v>0</v>
      </c>
      <c r="M199">
        <v>0</v>
      </c>
      <c r="N199">
        <v>0</v>
      </c>
      <c r="O199">
        <v>884.5</v>
      </c>
      <c r="P199">
        <v>0</v>
      </c>
      <c r="Q199">
        <v>0</v>
      </c>
      <c r="R199">
        <v>0</v>
      </c>
      <c r="S199">
        <v>543.23</v>
      </c>
      <c r="T199">
        <v>0</v>
      </c>
      <c r="U199">
        <v>0</v>
      </c>
      <c r="W199" s="14" cm="1">
        <f t="array" ref="W199">INDEX(J199:U199, 1, MONTH($W$1))</f>
        <v>0</v>
      </c>
      <c r="X199" s="14" cm="1">
        <f t="array" ref="X199">SUMPRODUCT((J199:U199) *(($J$1:$U$1)&lt;=$X$1))</f>
        <v>1889.1</v>
      </c>
      <c r="Y199">
        <f t="shared" si="27"/>
        <v>0</v>
      </c>
      <c r="Z199">
        <f t="shared" si="27"/>
        <v>1</v>
      </c>
      <c r="AA199">
        <f t="shared" si="28"/>
        <v>0</v>
      </c>
      <c r="AB199" s="8">
        <f t="shared" si="29"/>
        <v>1</v>
      </c>
      <c r="AC199">
        <f t="shared" si="30"/>
        <v>1889.1</v>
      </c>
      <c r="AD199">
        <f t="shared" si="31"/>
        <v>0</v>
      </c>
      <c r="AE199">
        <f t="shared" si="32"/>
        <v>0</v>
      </c>
      <c r="AF199">
        <f t="shared" si="33"/>
        <v>0</v>
      </c>
      <c r="AG199">
        <f t="shared" si="34"/>
        <v>0</v>
      </c>
      <c r="AI199">
        <f t="shared" si="35"/>
        <v>1889.1</v>
      </c>
    </row>
    <row r="200" spans="2:35" x14ac:dyDescent="0.25">
      <c r="B200">
        <v>20540</v>
      </c>
      <c r="C200" t="s">
        <v>788</v>
      </c>
      <c r="D200" s="1" t="s">
        <v>23</v>
      </c>
      <c r="E200" s="1" t="s">
        <v>535</v>
      </c>
      <c r="F200" s="1" t="s">
        <v>106</v>
      </c>
      <c r="G200" s="13">
        <v>0</v>
      </c>
      <c r="H200" s="1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W200" s="14" cm="1">
        <f t="array" ref="W200">INDEX(J200:U200, 1, MONTH($W$1))</f>
        <v>0</v>
      </c>
      <c r="X200" s="14" cm="1">
        <f t="array" ref="X200">SUMPRODUCT((J200:U200) *(($J$1:$U$1)&lt;=$X$1))</f>
        <v>0</v>
      </c>
      <c r="Y200">
        <f t="shared" si="27"/>
        <v>0</v>
      </c>
      <c r="Z200">
        <f t="shared" si="27"/>
        <v>0</v>
      </c>
      <c r="AA200">
        <f t="shared" si="28"/>
        <v>0</v>
      </c>
      <c r="AB200" s="8">
        <f t="shared" si="29"/>
        <v>0</v>
      </c>
      <c r="AC200">
        <f t="shared" si="30"/>
        <v>0</v>
      </c>
      <c r="AD200">
        <f t="shared" si="31"/>
        <v>0</v>
      </c>
      <c r="AE200">
        <f t="shared" si="32"/>
        <v>0</v>
      </c>
      <c r="AF200">
        <f t="shared" si="33"/>
        <v>0</v>
      </c>
      <c r="AG200">
        <f t="shared" si="34"/>
        <v>0</v>
      </c>
      <c r="AI200">
        <f t="shared" si="35"/>
        <v>0</v>
      </c>
    </row>
    <row r="201" spans="2:35" x14ac:dyDescent="0.25">
      <c r="B201">
        <v>20542</v>
      </c>
      <c r="C201" t="s">
        <v>571</v>
      </c>
      <c r="D201" s="1" t="s">
        <v>23</v>
      </c>
      <c r="E201" s="1" t="s">
        <v>535</v>
      </c>
      <c r="F201" s="1" t="s">
        <v>106</v>
      </c>
      <c r="G201" s="13">
        <v>0</v>
      </c>
      <c r="H201" s="1">
        <v>0</v>
      </c>
      <c r="J201">
        <v>984.27</v>
      </c>
      <c r="K201">
        <v>806.07</v>
      </c>
      <c r="L201">
        <v>32.74</v>
      </c>
      <c r="M201">
        <v>947.38</v>
      </c>
      <c r="N201">
        <v>613.09</v>
      </c>
      <c r="O201">
        <v>1134.43</v>
      </c>
      <c r="P201">
        <v>0</v>
      </c>
      <c r="Q201">
        <v>581.87</v>
      </c>
      <c r="R201">
        <v>0</v>
      </c>
      <c r="S201">
        <v>1353.24</v>
      </c>
      <c r="T201">
        <v>-65.66</v>
      </c>
      <c r="U201">
        <v>368.57</v>
      </c>
      <c r="W201" s="14" cm="1">
        <f t="array" ref="W201">INDEX(J201:U201, 1, MONTH($W$1))</f>
        <v>368.57</v>
      </c>
      <c r="X201" s="14" cm="1">
        <f t="array" ref="X201">SUMPRODUCT((J201:U201) *(($J$1:$U$1)&lt;=$X$1))</f>
        <v>6756</v>
      </c>
      <c r="Y201">
        <f t="shared" si="27"/>
        <v>1</v>
      </c>
      <c r="Z201">
        <f t="shared" si="27"/>
        <v>1</v>
      </c>
      <c r="AA201">
        <f t="shared" si="28"/>
        <v>0</v>
      </c>
      <c r="AB201" s="8">
        <f t="shared" si="29"/>
        <v>1</v>
      </c>
      <c r="AC201">
        <f t="shared" si="30"/>
        <v>6756</v>
      </c>
      <c r="AD201">
        <f t="shared" si="31"/>
        <v>0</v>
      </c>
      <c r="AE201">
        <f t="shared" si="32"/>
        <v>0</v>
      </c>
      <c r="AF201">
        <f t="shared" si="33"/>
        <v>0</v>
      </c>
      <c r="AG201">
        <f t="shared" si="34"/>
        <v>0</v>
      </c>
      <c r="AI201">
        <f t="shared" si="35"/>
        <v>6756</v>
      </c>
    </row>
    <row r="202" spans="2:35" x14ac:dyDescent="0.25">
      <c r="B202">
        <v>20545</v>
      </c>
      <c r="C202" t="s">
        <v>572</v>
      </c>
      <c r="D202" s="1" t="s">
        <v>23</v>
      </c>
      <c r="E202" s="1" t="s">
        <v>557</v>
      </c>
      <c r="F202" s="1" t="s">
        <v>106</v>
      </c>
      <c r="G202" s="13">
        <v>0</v>
      </c>
      <c r="H202" s="1">
        <v>0</v>
      </c>
      <c r="J202">
        <v>1039.6600000000001</v>
      </c>
      <c r="K202">
        <v>1400.13</v>
      </c>
      <c r="L202">
        <v>78.66</v>
      </c>
      <c r="M202">
        <v>2430.69</v>
      </c>
      <c r="N202">
        <v>1701.13</v>
      </c>
      <c r="O202">
        <v>664.96</v>
      </c>
      <c r="P202">
        <v>-0.67</v>
      </c>
      <c r="Q202">
        <v>0</v>
      </c>
      <c r="R202">
        <v>588.67999999999995</v>
      </c>
      <c r="S202">
        <v>0</v>
      </c>
      <c r="T202">
        <v>1244.3499999999999</v>
      </c>
      <c r="U202">
        <v>534.44000000000005</v>
      </c>
      <c r="W202" s="14" cm="1">
        <f t="array" ref="W202">INDEX(J202:U202, 1, MONTH($W$1))</f>
        <v>534.44000000000005</v>
      </c>
      <c r="X202" s="14" cm="1">
        <f t="array" ref="X202">SUMPRODUCT((J202:U202) *(($J$1:$U$1)&lt;=$X$1))</f>
        <v>9682.0300000000007</v>
      </c>
      <c r="Y202">
        <f t="shared" si="27"/>
        <v>1</v>
      </c>
      <c r="Z202">
        <f t="shared" si="27"/>
        <v>1</v>
      </c>
      <c r="AA202">
        <f t="shared" si="28"/>
        <v>0</v>
      </c>
      <c r="AB202" s="8">
        <f t="shared" si="29"/>
        <v>1</v>
      </c>
      <c r="AC202">
        <f t="shared" si="30"/>
        <v>9682.0300000000007</v>
      </c>
      <c r="AD202">
        <f t="shared" si="31"/>
        <v>0</v>
      </c>
      <c r="AE202">
        <f t="shared" si="32"/>
        <v>0</v>
      </c>
      <c r="AF202">
        <f t="shared" si="33"/>
        <v>0</v>
      </c>
      <c r="AG202">
        <f t="shared" si="34"/>
        <v>0</v>
      </c>
      <c r="AI202">
        <f t="shared" si="35"/>
        <v>9682.0300000000007</v>
      </c>
    </row>
    <row r="203" spans="2:35" x14ac:dyDescent="0.25">
      <c r="B203">
        <v>20547</v>
      </c>
      <c r="C203" t="s">
        <v>573</v>
      </c>
      <c r="D203" s="1" t="s">
        <v>23</v>
      </c>
      <c r="E203" s="1" t="s">
        <v>535</v>
      </c>
      <c r="F203" s="1" t="s">
        <v>106</v>
      </c>
      <c r="G203" s="13">
        <v>0</v>
      </c>
      <c r="H203" s="1">
        <v>0</v>
      </c>
      <c r="J203">
        <v>423.09</v>
      </c>
      <c r="K203">
        <v>0</v>
      </c>
      <c r="L203">
        <v>326.72000000000003</v>
      </c>
      <c r="M203">
        <v>494.8</v>
      </c>
      <c r="N203">
        <v>0</v>
      </c>
      <c r="O203">
        <v>1695.64</v>
      </c>
      <c r="P203">
        <v>0</v>
      </c>
      <c r="Q203">
        <v>463.85</v>
      </c>
      <c r="R203">
        <v>0</v>
      </c>
      <c r="S203">
        <v>0</v>
      </c>
      <c r="T203">
        <v>0</v>
      </c>
      <c r="U203">
        <v>0</v>
      </c>
      <c r="W203" s="14" cm="1">
        <f t="array" ref="W203">INDEX(J203:U203, 1, MONTH($W$1))</f>
        <v>0</v>
      </c>
      <c r="X203" s="14" cm="1">
        <f t="array" ref="X203">SUMPRODUCT((J203:U203) *(($J$1:$U$1)&lt;=$X$1))</f>
        <v>3404.1</v>
      </c>
      <c r="Y203">
        <f t="shared" si="27"/>
        <v>0</v>
      </c>
      <c r="Z203">
        <f t="shared" si="27"/>
        <v>1</v>
      </c>
      <c r="AA203">
        <f t="shared" si="28"/>
        <v>0</v>
      </c>
      <c r="AB203" s="8">
        <f t="shared" si="29"/>
        <v>1</v>
      </c>
      <c r="AC203">
        <f t="shared" si="30"/>
        <v>3404.1</v>
      </c>
      <c r="AD203">
        <f t="shared" si="31"/>
        <v>0</v>
      </c>
      <c r="AE203">
        <f t="shared" si="32"/>
        <v>0</v>
      </c>
      <c r="AF203">
        <f t="shared" si="33"/>
        <v>0</v>
      </c>
      <c r="AG203">
        <f t="shared" si="34"/>
        <v>0</v>
      </c>
      <c r="AI203">
        <f t="shared" si="35"/>
        <v>3404.1</v>
      </c>
    </row>
    <row r="204" spans="2:35" x14ac:dyDescent="0.25">
      <c r="B204">
        <v>20550</v>
      </c>
      <c r="C204" t="s">
        <v>789</v>
      </c>
      <c r="D204" s="1" t="s">
        <v>23</v>
      </c>
      <c r="E204" s="1" t="s">
        <v>748</v>
      </c>
      <c r="F204" s="1" t="s">
        <v>21</v>
      </c>
      <c r="G204" s="13">
        <v>0</v>
      </c>
      <c r="H204" s="1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W204" s="14" cm="1">
        <f t="array" ref="W204">INDEX(J204:U204, 1, MONTH($W$1))</f>
        <v>0</v>
      </c>
      <c r="X204" s="14" cm="1">
        <f t="array" ref="X204">SUMPRODUCT((J204:U204) *(($J$1:$U$1)&lt;=$X$1))</f>
        <v>0</v>
      </c>
      <c r="Y204">
        <f t="shared" si="27"/>
        <v>0</v>
      </c>
      <c r="Z204">
        <f t="shared" si="27"/>
        <v>0</v>
      </c>
      <c r="AA204">
        <f t="shared" si="28"/>
        <v>0</v>
      </c>
      <c r="AB204" s="8">
        <f t="shared" si="29"/>
        <v>0</v>
      </c>
      <c r="AC204">
        <f t="shared" si="30"/>
        <v>0</v>
      </c>
      <c r="AD204">
        <f t="shared" si="31"/>
        <v>0</v>
      </c>
      <c r="AE204">
        <f t="shared" si="32"/>
        <v>0</v>
      </c>
      <c r="AF204">
        <f t="shared" si="33"/>
        <v>0</v>
      </c>
      <c r="AG204">
        <f t="shared" si="34"/>
        <v>0</v>
      </c>
      <c r="AI204">
        <f t="shared" si="35"/>
        <v>0</v>
      </c>
    </row>
    <row r="205" spans="2:35" x14ac:dyDescent="0.25">
      <c r="B205">
        <v>20556</v>
      </c>
      <c r="C205" t="s">
        <v>301</v>
      </c>
      <c r="D205" s="1" t="s">
        <v>23</v>
      </c>
      <c r="E205" s="1" t="s">
        <v>535</v>
      </c>
      <c r="F205" s="1" t="s">
        <v>106</v>
      </c>
      <c r="G205" s="13">
        <v>0</v>
      </c>
      <c r="H205" s="1">
        <v>0</v>
      </c>
      <c r="J205">
        <v>0</v>
      </c>
      <c r="K205">
        <v>0</v>
      </c>
      <c r="L205">
        <v>790.33</v>
      </c>
      <c r="M205">
        <v>0</v>
      </c>
      <c r="N205">
        <v>770.08</v>
      </c>
      <c r="O205">
        <v>323.35000000000002</v>
      </c>
      <c r="P205">
        <v>482.59</v>
      </c>
      <c r="Q205">
        <v>0</v>
      </c>
      <c r="R205">
        <v>0</v>
      </c>
      <c r="S205">
        <v>504.69</v>
      </c>
      <c r="T205">
        <v>652.33000000000004</v>
      </c>
      <c r="U205">
        <v>0</v>
      </c>
      <c r="W205" s="14" cm="1">
        <f t="array" ref="W205">INDEX(J205:U205, 1, MONTH($W$1))</f>
        <v>0</v>
      </c>
      <c r="X205" s="14" cm="1">
        <f t="array" ref="X205">SUMPRODUCT((J205:U205) *(($J$1:$U$1)&lt;=$X$1))</f>
        <v>3523.3700000000003</v>
      </c>
      <c r="Y205">
        <f t="shared" si="27"/>
        <v>0</v>
      </c>
      <c r="Z205">
        <f t="shared" si="27"/>
        <v>1</v>
      </c>
      <c r="AA205">
        <f t="shared" si="28"/>
        <v>0</v>
      </c>
      <c r="AB205" s="8">
        <f t="shared" si="29"/>
        <v>0</v>
      </c>
      <c r="AC205">
        <f t="shared" si="30"/>
        <v>0</v>
      </c>
      <c r="AD205">
        <f t="shared" si="31"/>
        <v>0</v>
      </c>
      <c r="AE205">
        <f t="shared" si="32"/>
        <v>0</v>
      </c>
      <c r="AF205">
        <f t="shared" si="33"/>
        <v>0</v>
      </c>
      <c r="AG205">
        <f t="shared" si="34"/>
        <v>0</v>
      </c>
      <c r="AI205">
        <f t="shared" si="35"/>
        <v>3523.3700000000003</v>
      </c>
    </row>
    <row r="206" spans="2:35" x14ac:dyDescent="0.25">
      <c r="B206">
        <v>20568</v>
      </c>
      <c r="C206" t="s">
        <v>302</v>
      </c>
      <c r="D206" s="1" t="s">
        <v>23</v>
      </c>
      <c r="E206" s="1" t="s">
        <v>535</v>
      </c>
      <c r="F206" s="1" t="s">
        <v>106</v>
      </c>
      <c r="G206" s="13">
        <v>0</v>
      </c>
      <c r="H206" s="1">
        <v>0</v>
      </c>
      <c r="J206">
        <v>0</v>
      </c>
      <c r="K206">
        <v>0</v>
      </c>
      <c r="L206">
        <v>0</v>
      </c>
      <c r="M206">
        <v>345.9</v>
      </c>
      <c r="N206">
        <v>304.23</v>
      </c>
      <c r="O206">
        <v>407.72</v>
      </c>
      <c r="P206">
        <v>0</v>
      </c>
      <c r="Q206">
        <v>0</v>
      </c>
      <c r="R206">
        <v>0</v>
      </c>
      <c r="S206">
        <v>489.09</v>
      </c>
      <c r="T206">
        <v>1161.71</v>
      </c>
      <c r="U206">
        <v>0</v>
      </c>
      <c r="W206" s="14" cm="1">
        <f t="array" ref="W206">INDEX(J206:U206, 1, MONTH($W$1))</f>
        <v>0</v>
      </c>
      <c r="X206" s="14" cm="1">
        <f t="array" ref="X206">SUMPRODUCT((J206:U206) *(($J$1:$U$1)&lt;=$X$1))</f>
        <v>2708.6499999999996</v>
      </c>
      <c r="Y206">
        <f t="shared" si="27"/>
        <v>0</v>
      </c>
      <c r="Z206">
        <f t="shared" si="27"/>
        <v>1</v>
      </c>
      <c r="AA206">
        <f t="shared" si="28"/>
        <v>0</v>
      </c>
      <c r="AB206" s="8">
        <f t="shared" si="29"/>
        <v>0</v>
      </c>
      <c r="AC206">
        <f t="shared" si="30"/>
        <v>0</v>
      </c>
      <c r="AD206">
        <f t="shared" si="31"/>
        <v>0</v>
      </c>
      <c r="AE206">
        <f t="shared" si="32"/>
        <v>0</v>
      </c>
      <c r="AF206">
        <f t="shared" si="33"/>
        <v>0</v>
      </c>
      <c r="AG206">
        <f t="shared" si="34"/>
        <v>0</v>
      </c>
      <c r="AI206">
        <f t="shared" si="35"/>
        <v>2708.6499999999996</v>
      </c>
    </row>
    <row r="207" spans="2:35" x14ac:dyDescent="0.25">
      <c r="B207">
        <v>20569</v>
      </c>
      <c r="C207" t="s">
        <v>790</v>
      </c>
      <c r="D207" s="1" t="s">
        <v>23</v>
      </c>
      <c r="E207" s="1" t="s">
        <v>535</v>
      </c>
      <c r="F207" s="1" t="s">
        <v>106</v>
      </c>
      <c r="G207" s="13">
        <v>0</v>
      </c>
      <c r="H207" s="1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W207" s="14" cm="1">
        <f t="array" ref="W207">INDEX(J207:U207, 1, MONTH($W$1))</f>
        <v>0</v>
      </c>
      <c r="X207" s="14" cm="1">
        <f t="array" ref="X207">SUMPRODUCT((J207:U207) *(($J$1:$U$1)&lt;=$X$1))</f>
        <v>0</v>
      </c>
      <c r="Y207">
        <f t="shared" si="27"/>
        <v>0</v>
      </c>
      <c r="Z207">
        <f t="shared" si="27"/>
        <v>0</v>
      </c>
      <c r="AA207">
        <f t="shared" si="28"/>
        <v>0</v>
      </c>
      <c r="AB207" s="8">
        <f t="shared" si="29"/>
        <v>0</v>
      </c>
      <c r="AC207">
        <f t="shared" si="30"/>
        <v>0</v>
      </c>
      <c r="AD207">
        <f t="shared" si="31"/>
        <v>0</v>
      </c>
      <c r="AE207">
        <f t="shared" si="32"/>
        <v>0</v>
      </c>
      <c r="AF207">
        <f t="shared" si="33"/>
        <v>0</v>
      </c>
      <c r="AG207">
        <f t="shared" si="34"/>
        <v>0</v>
      </c>
      <c r="AI207">
        <f t="shared" si="35"/>
        <v>0</v>
      </c>
    </row>
    <row r="208" spans="2:35" x14ac:dyDescent="0.25">
      <c r="B208">
        <v>20570</v>
      </c>
      <c r="C208" t="s">
        <v>222</v>
      </c>
      <c r="D208" s="1" t="s">
        <v>23</v>
      </c>
      <c r="E208" s="1" t="s">
        <v>535</v>
      </c>
      <c r="F208" s="1" t="s">
        <v>106</v>
      </c>
      <c r="G208" s="13">
        <v>0</v>
      </c>
      <c r="H208" s="1">
        <v>0</v>
      </c>
      <c r="J208">
        <v>336.97</v>
      </c>
      <c r="K208">
        <v>340.38</v>
      </c>
      <c r="L208">
        <v>293.82</v>
      </c>
      <c r="M208">
        <v>742.91</v>
      </c>
      <c r="N208">
        <v>458.94</v>
      </c>
      <c r="O208">
        <v>482.71</v>
      </c>
      <c r="P208">
        <v>321.69</v>
      </c>
      <c r="Q208">
        <v>712.48</v>
      </c>
      <c r="R208">
        <v>924.08</v>
      </c>
      <c r="S208">
        <v>1293.07</v>
      </c>
      <c r="T208">
        <v>301.54000000000002</v>
      </c>
      <c r="U208">
        <v>1303.5999999999999</v>
      </c>
      <c r="W208" s="14" cm="1">
        <f t="array" ref="W208">INDEX(J208:U208, 1, MONTH($W$1))</f>
        <v>1303.5999999999999</v>
      </c>
      <c r="X208" s="14" cm="1">
        <f t="array" ref="X208">SUMPRODUCT((J208:U208) *(($J$1:$U$1)&lt;=$X$1))</f>
        <v>7512.1900000000005</v>
      </c>
      <c r="Y208">
        <f t="shared" si="27"/>
        <v>1</v>
      </c>
      <c r="Z208">
        <f t="shared" si="27"/>
        <v>1</v>
      </c>
      <c r="AA208">
        <f t="shared" si="28"/>
        <v>0</v>
      </c>
      <c r="AB208" s="8">
        <f t="shared" si="29"/>
        <v>1</v>
      </c>
      <c r="AC208">
        <f t="shared" si="30"/>
        <v>7512.1900000000005</v>
      </c>
      <c r="AD208">
        <f t="shared" si="31"/>
        <v>0</v>
      </c>
      <c r="AE208">
        <f t="shared" si="32"/>
        <v>0</v>
      </c>
      <c r="AF208">
        <f t="shared" si="33"/>
        <v>0</v>
      </c>
      <c r="AG208">
        <f t="shared" si="34"/>
        <v>0</v>
      </c>
      <c r="AI208">
        <f t="shared" si="35"/>
        <v>7512.1900000000005</v>
      </c>
    </row>
    <row r="209" spans="2:35" x14ac:dyDescent="0.25">
      <c r="B209">
        <v>20573</v>
      </c>
      <c r="C209" t="s">
        <v>182</v>
      </c>
      <c r="D209" s="1" t="s">
        <v>23</v>
      </c>
      <c r="E209" s="1" t="s">
        <v>535</v>
      </c>
      <c r="F209" s="1" t="s">
        <v>106</v>
      </c>
      <c r="G209" s="13">
        <v>0</v>
      </c>
      <c r="H209" s="1">
        <v>0</v>
      </c>
      <c r="J209">
        <v>1208.8499999999999</v>
      </c>
      <c r="K209">
        <v>1450.8</v>
      </c>
      <c r="L209">
        <v>982.93</v>
      </c>
      <c r="M209">
        <v>1021.44</v>
      </c>
      <c r="N209">
        <v>679.83</v>
      </c>
      <c r="O209">
        <v>1427.32</v>
      </c>
      <c r="P209">
        <v>675.96</v>
      </c>
      <c r="Q209">
        <v>1903.11</v>
      </c>
      <c r="R209">
        <v>657.69</v>
      </c>
      <c r="S209">
        <v>1673.4</v>
      </c>
      <c r="T209">
        <v>1754.4</v>
      </c>
      <c r="U209">
        <v>494.1</v>
      </c>
      <c r="W209" s="14" cm="1">
        <f t="array" ref="W209">INDEX(J209:U209, 1, MONTH($W$1))</f>
        <v>494.1</v>
      </c>
      <c r="X209" s="14" cm="1">
        <f t="array" ref="X209">SUMPRODUCT((J209:U209) *(($J$1:$U$1)&lt;=$X$1))</f>
        <v>13929.83</v>
      </c>
      <c r="Y209">
        <f t="shared" si="27"/>
        <v>1</v>
      </c>
      <c r="Z209">
        <f t="shared" si="27"/>
        <v>1</v>
      </c>
      <c r="AA209">
        <f t="shared" si="28"/>
        <v>0</v>
      </c>
      <c r="AB209" s="8">
        <f t="shared" si="29"/>
        <v>1</v>
      </c>
      <c r="AC209">
        <f t="shared" si="30"/>
        <v>13929.83</v>
      </c>
      <c r="AD209">
        <f t="shared" si="31"/>
        <v>0</v>
      </c>
      <c r="AE209">
        <f t="shared" si="32"/>
        <v>0</v>
      </c>
      <c r="AF209">
        <f t="shared" si="33"/>
        <v>0</v>
      </c>
      <c r="AG209">
        <f t="shared" si="34"/>
        <v>0</v>
      </c>
      <c r="AI209">
        <f t="shared" si="35"/>
        <v>13929.83</v>
      </c>
    </row>
    <row r="210" spans="2:35" x14ac:dyDescent="0.25">
      <c r="B210">
        <v>20576</v>
      </c>
      <c r="C210" t="s">
        <v>139</v>
      </c>
      <c r="D210" s="1" t="s">
        <v>23</v>
      </c>
      <c r="E210" s="1" t="s">
        <v>535</v>
      </c>
      <c r="F210" s="1" t="s">
        <v>106</v>
      </c>
      <c r="G210" s="13">
        <v>0</v>
      </c>
      <c r="H210" s="1">
        <v>0</v>
      </c>
      <c r="J210">
        <v>0</v>
      </c>
      <c r="K210">
        <v>1121.0899999999999</v>
      </c>
      <c r="L210">
        <v>-242.01</v>
      </c>
      <c r="M210">
        <v>1822.92</v>
      </c>
      <c r="N210">
        <v>961.62</v>
      </c>
      <c r="O210">
        <v>310.04000000000002</v>
      </c>
      <c r="P210">
        <v>645.53</v>
      </c>
      <c r="Q210">
        <v>426.92</v>
      </c>
      <c r="R210">
        <v>0</v>
      </c>
      <c r="S210">
        <v>1843.01</v>
      </c>
      <c r="T210">
        <v>0</v>
      </c>
      <c r="U210">
        <v>790.73</v>
      </c>
      <c r="W210" s="14" cm="1">
        <f t="array" ref="W210">INDEX(J210:U210, 1, MONTH($W$1))</f>
        <v>790.73</v>
      </c>
      <c r="X210" s="14" cm="1">
        <f t="array" ref="X210">SUMPRODUCT((J210:U210) *(($J$1:$U$1)&lt;=$X$1))</f>
        <v>7679.85</v>
      </c>
      <c r="Y210">
        <f t="shared" si="27"/>
        <v>1</v>
      </c>
      <c r="Z210">
        <f t="shared" si="27"/>
        <v>1</v>
      </c>
      <c r="AA210">
        <f t="shared" si="28"/>
        <v>0</v>
      </c>
      <c r="AB210" s="8">
        <f t="shared" si="29"/>
        <v>0</v>
      </c>
      <c r="AC210">
        <f t="shared" si="30"/>
        <v>0</v>
      </c>
      <c r="AD210">
        <f t="shared" si="31"/>
        <v>0</v>
      </c>
      <c r="AE210">
        <f t="shared" si="32"/>
        <v>0</v>
      </c>
      <c r="AF210">
        <f t="shared" si="33"/>
        <v>0</v>
      </c>
      <c r="AG210">
        <f t="shared" si="34"/>
        <v>0</v>
      </c>
      <c r="AI210">
        <f t="shared" si="35"/>
        <v>7679.85</v>
      </c>
    </row>
    <row r="211" spans="2:35" x14ac:dyDescent="0.25">
      <c r="B211">
        <v>20577</v>
      </c>
      <c r="C211" t="s">
        <v>303</v>
      </c>
      <c r="D211" s="1" t="s">
        <v>23</v>
      </c>
      <c r="E211" s="1" t="s">
        <v>535</v>
      </c>
      <c r="F211" s="1" t="s">
        <v>106</v>
      </c>
      <c r="G211" s="13">
        <v>0</v>
      </c>
      <c r="H211" s="1">
        <v>0</v>
      </c>
      <c r="J211">
        <v>336.2</v>
      </c>
      <c r="K211">
        <v>570.37</v>
      </c>
      <c r="L211">
        <v>0</v>
      </c>
      <c r="M211">
        <v>692.48</v>
      </c>
      <c r="N211">
        <v>444.39</v>
      </c>
      <c r="O211">
        <v>879.62</v>
      </c>
      <c r="P211">
        <v>454.17</v>
      </c>
      <c r="Q211">
        <v>0</v>
      </c>
      <c r="R211">
        <v>607.84</v>
      </c>
      <c r="S211">
        <v>697.9</v>
      </c>
      <c r="T211">
        <v>246.51</v>
      </c>
      <c r="U211">
        <v>0</v>
      </c>
      <c r="W211" s="14" cm="1">
        <f t="array" ref="W211">INDEX(J211:U211, 1, MONTH($W$1))</f>
        <v>0</v>
      </c>
      <c r="X211" s="14" cm="1">
        <f t="array" ref="X211">SUMPRODUCT((J211:U211) *(($J$1:$U$1)&lt;=$X$1))</f>
        <v>4929.4800000000005</v>
      </c>
      <c r="Y211">
        <f t="shared" si="27"/>
        <v>0</v>
      </c>
      <c r="Z211">
        <f t="shared" si="27"/>
        <v>1</v>
      </c>
      <c r="AA211">
        <f t="shared" si="28"/>
        <v>0</v>
      </c>
      <c r="AB211" s="8">
        <f t="shared" si="29"/>
        <v>1</v>
      </c>
      <c r="AC211">
        <f t="shared" si="30"/>
        <v>4929.4800000000005</v>
      </c>
      <c r="AD211">
        <f t="shared" si="31"/>
        <v>0</v>
      </c>
      <c r="AE211">
        <f t="shared" si="32"/>
        <v>0</v>
      </c>
      <c r="AF211">
        <f t="shared" si="33"/>
        <v>0</v>
      </c>
      <c r="AG211">
        <f t="shared" si="34"/>
        <v>0</v>
      </c>
      <c r="AI211">
        <f t="shared" si="35"/>
        <v>4929.4800000000005</v>
      </c>
    </row>
    <row r="212" spans="2:35" x14ac:dyDescent="0.25">
      <c r="B212">
        <v>20580</v>
      </c>
      <c r="C212" t="s">
        <v>684</v>
      </c>
      <c r="D212" s="1" t="s">
        <v>23</v>
      </c>
      <c r="E212" s="1" t="s">
        <v>535</v>
      </c>
      <c r="F212" s="1" t="s">
        <v>106</v>
      </c>
      <c r="G212" s="13">
        <v>0</v>
      </c>
      <c r="H212" s="1">
        <v>0</v>
      </c>
      <c r="J212">
        <v>0</v>
      </c>
      <c r="K212">
        <v>0</v>
      </c>
      <c r="L212">
        <v>621.80999999999995</v>
      </c>
      <c r="M212">
        <v>0</v>
      </c>
      <c r="N212">
        <v>549.87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W212" s="14" cm="1">
        <f t="array" ref="W212">INDEX(J212:U212, 1, MONTH($W$1))</f>
        <v>0</v>
      </c>
      <c r="X212" s="14" cm="1">
        <f t="array" ref="X212">SUMPRODUCT((J212:U212) *(($J$1:$U$1)&lt;=$X$1))</f>
        <v>1171.6799999999998</v>
      </c>
      <c r="Y212">
        <f t="shared" si="27"/>
        <v>0</v>
      </c>
      <c r="Z212">
        <f t="shared" si="27"/>
        <v>1</v>
      </c>
      <c r="AA212">
        <f t="shared" si="28"/>
        <v>0</v>
      </c>
      <c r="AB212" s="8">
        <f t="shared" si="29"/>
        <v>0</v>
      </c>
      <c r="AC212">
        <f t="shared" si="30"/>
        <v>0</v>
      </c>
      <c r="AD212">
        <f t="shared" si="31"/>
        <v>0</v>
      </c>
      <c r="AE212">
        <f t="shared" si="32"/>
        <v>0</v>
      </c>
      <c r="AF212">
        <f t="shared" si="33"/>
        <v>0</v>
      </c>
      <c r="AG212">
        <f t="shared" si="34"/>
        <v>0</v>
      </c>
      <c r="AI212">
        <f t="shared" si="35"/>
        <v>1171.6799999999998</v>
      </c>
    </row>
    <row r="213" spans="2:35" x14ac:dyDescent="0.25">
      <c r="B213">
        <v>20590</v>
      </c>
      <c r="C213" t="s">
        <v>78</v>
      </c>
      <c r="D213" s="1" t="s">
        <v>23</v>
      </c>
      <c r="E213" s="1" t="s">
        <v>748</v>
      </c>
      <c r="F213" s="1" t="s">
        <v>21</v>
      </c>
      <c r="G213" s="13">
        <v>0</v>
      </c>
      <c r="H213" s="1">
        <v>0</v>
      </c>
      <c r="J213">
        <v>1163.22</v>
      </c>
      <c r="K213">
        <v>746.23</v>
      </c>
      <c r="L213">
        <v>2940.79</v>
      </c>
      <c r="M213">
        <v>491.48</v>
      </c>
      <c r="N213">
        <v>1652.25</v>
      </c>
      <c r="O213">
        <v>462.27</v>
      </c>
      <c r="P213">
        <v>1697.24</v>
      </c>
      <c r="Q213">
        <v>759.82</v>
      </c>
      <c r="R213">
        <v>1575.61</v>
      </c>
      <c r="S213">
        <v>1159.26</v>
      </c>
      <c r="T213">
        <v>754.78</v>
      </c>
      <c r="U213">
        <v>1088.56</v>
      </c>
      <c r="W213" s="14" cm="1">
        <f t="array" ref="W213">INDEX(J213:U213, 1, MONTH($W$1))</f>
        <v>1088.56</v>
      </c>
      <c r="X213" s="14" cm="1">
        <f t="array" ref="X213">SUMPRODUCT((J213:U213) *(($J$1:$U$1)&lt;=$X$1))</f>
        <v>14491.51</v>
      </c>
      <c r="Y213">
        <f t="shared" si="27"/>
        <v>1</v>
      </c>
      <c r="Z213">
        <f t="shared" si="27"/>
        <v>1</v>
      </c>
      <c r="AA213">
        <f t="shared" si="28"/>
        <v>0</v>
      </c>
      <c r="AB213" s="8">
        <f t="shared" si="29"/>
        <v>1</v>
      </c>
      <c r="AC213">
        <f t="shared" si="30"/>
        <v>14491.51</v>
      </c>
      <c r="AD213">
        <f t="shared" si="31"/>
        <v>0</v>
      </c>
      <c r="AE213">
        <f t="shared" si="32"/>
        <v>0</v>
      </c>
      <c r="AF213">
        <f t="shared" si="33"/>
        <v>0</v>
      </c>
      <c r="AG213">
        <f t="shared" si="34"/>
        <v>0</v>
      </c>
      <c r="AI213">
        <f t="shared" si="35"/>
        <v>14491.51</v>
      </c>
    </row>
    <row r="214" spans="2:35" x14ac:dyDescent="0.25">
      <c r="B214">
        <v>20591</v>
      </c>
      <c r="C214" t="s">
        <v>685</v>
      </c>
      <c r="D214" s="1" t="s">
        <v>23</v>
      </c>
      <c r="E214" s="1" t="s">
        <v>535</v>
      </c>
      <c r="F214" s="1" t="s">
        <v>106</v>
      </c>
      <c r="G214" s="13">
        <v>0</v>
      </c>
      <c r="H214" s="1">
        <v>0</v>
      </c>
      <c r="J214">
        <v>729.4</v>
      </c>
      <c r="K214">
        <v>0</v>
      </c>
      <c r="L214">
        <v>0</v>
      </c>
      <c r="M214">
        <v>0</v>
      </c>
      <c r="N214">
        <v>0</v>
      </c>
      <c r="O214">
        <v>306.54000000000002</v>
      </c>
      <c r="P214">
        <v>278.89999999999998</v>
      </c>
      <c r="Q214">
        <v>0</v>
      </c>
      <c r="R214">
        <v>0</v>
      </c>
      <c r="S214">
        <v>0</v>
      </c>
      <c r="T214">
        <v>0</v>
      </c>
      <c r="U214">
        <v>0</v>
      </c>
      <c r="W214" s="14" cm="1">
        <f t="array" ref="W214">INDEX(J214:U214, 1, MONTH($W$1))</f>
        <v>0</v>
      </c>
      <c r="X214" s="14" cm="1">
        <f t="array" ref="X214">SUMPRODUCT((J214:U214) *(($J$1:$U$1)&lt;=$X$1))</f>
        <v>1314.8400000000001</v>
      </c>
      <c r="Y214">
        <f t="shared" si="27"/>
        <v>0</v>
      </c>
      <c r="Z214">
        <f t="shared" si="27"/>
        <v>1</v>
      </c>
      <c r="AA214">
        <f t="shared" si="28"/>
        <v>0</v>
      </c>
      <c r="AB214" s="8">
        <f t="shared" si="29"/>
        <v>1</v>
      </c>
      <c r="AC214">
        <f t="shared" si="30"/>
        <v>1314.8400000000001</v>
      </c>
      <c r="AD214">
        <f t="shared" si="31"/>
        <v>0</v>
      </c>
      <c r="AE214">
        <f t="shared" si="32"/>
        <v>0</v>
      </c>
      <c r="AF214">
        <f t="shared" si="33"/>
        <v>0</v>
      </c>
      <c r="AG214">
        <f t="shared" si="34"/>
        <v>0</v>
      </c>
      <c r="AI214">
        <f t="shared" si="35"/>
        <v>1314.8400000000001</v>
      </c>
    </row>
    <row r="215" spans="2:35" x14ac:dyDescent="0.25">
      <c r="B215">
        <v>20592</v>
      </c>
      <c r="C215" t="s">
        <v>273</v>
      </c>
      <c r="D215" s="1" t="s">
        <v>23</v>
      </c>
      <c r="E215" s="1" t="s">
        <v>535</v>
      </c>
      <c r="F215" s="1" t="s">
        <v>106</v>
      </c>
      <c r="G215" s="13">
        <v>0</v>
      </c>
      <c r="H215" s="1">
        <v>0</v>
      </c>
      <c r="J215">
        <v>0</v>
      </c>
      <c r="K215">
        <v>466.43</v>
      </c>
      <c r="L215">
        <v>104.81</v>
      </c>
      <c r="M215">
        <v>0</v>
      </c>
      <c r="N215">
        <v>180.63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251.46</v>
      </c>
      <c r="U215">
        <v>0</v>
      </c>
      <c r="W215" s="14" cm="1">
        <f t="array" ref="W215">INDEX(J215:U215, 1, MONTH($W$1))</f>
        <v>0</v>
      </c>
      <c r="X215" s="14" cm="1">
        <f t="array" ref="X215">SUMPRODUCT((J215:U215) *(($J$1:$U$1)&lt;=$X$1))</f>
        <v>1003.33</v>
      </c>
      <c r="Y215">
        <f t="shared" si="27"/>
        <v>0</v>
      </c>
      <c r="Z215">
        <f t="shared" si="27"/>
        <v>1</v>
      </c>
      <c r="AA215">
        <f t="shared" si="28"/>
        <v>0</v>
      </c>
      <c r="AB215" s="8">
        <f t="shared" si="29"/>
        <v>0</v>
      </c>
      <c r="AC215">
        <f t="shared" si="30"/>
        <v>0</v>
      </c>
      <c r="AD215">
        <f t="shared" si="31"/>
        <v>0</v>
      </c>
      <c r="AE215">
        <f t="shared" si="32"/>
        <v>0</v>
      </c>
      <c r="AF215">
        <f t="shared" si="33"/>
        <v>0</v>
      </c>
      <c r="AG215">
        <f t="shared" si="34"/>
        <v>0</v>
      </c>
      <c r="AI215">
        <f t="shared" si="35"/>
        <v>1003.33</v>
      </c>
    </row>
    <row r="216" spans="2:35" x14ac:dyDescent="0.25">
      <c r="B216">
        <v>20596</v>
      </c>
      <c r="C216" t="s">
        <v>574</v>
      </c>
      <c r="D216" s="1" t="s">
        <v>23</v>
      </c>
      <c r="E216" s="1" t="s">
        <v>748</v>
      </c>
      <c r="F216" s="1" t="s">
        <v>21</v>
      </c>
      <c r="G216" s="13">
        <v>0</v>
      </c>
      <c r="H216" s="1">
        <v>0</v>
      </c>
      <c r="J216">
        <v>581.80999999999995</v>
      </c>
      <c r="K216">
        <v>0</v>
      </c>
      <c r="L216">
        <v>1688.72</v>
      </c>
      <c r="M216">
        <v>0</v>
      </c>
      <c r="N216">
        <v>890.1</v>
      </c>
      <c r="O216">
        <v>611.09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W216" s="14" cm="1">
        <f t="array" ref="W216">INDEX(J216:U216, 1, MONTH($W$1))</f>
        <v>0</v>
      </c>
      <c r="X216" s="14" cm="1">
        <f t="array" ref="X216">SUMPRODUCT((J216:U216) *(($J$1:$U$1)&lt;=$X$1))</f>
        <v>3771.72</v>
      </c>
      <c r="Y216">
        <f t="shared" si="27"/>
        <v>0</v>
      </c>
      <c r="Z216">
        <f t="shared" si="27"/>
        <v>1</v>
      </c>
      <c r="AA216">
        <f t="shared" si="28"/>
        <v>0</v>
      </c>
      <c r="AB216" s="8">
        <f t="shared" si="29"/>
        <v>1</v>
      </c>
      <c r="AC216">
        <f t="shared" si="30"/>
        <v>3771.72</v>
      </c>
      <c r="AD216">
        <f t="shared" si="31"/>
        <v>0</v>
      </c>
      <c r="AE216">
        <f t="shared" si="32"/>
        <v>0</v>
      </c>
      <c r="AF216">
        <f t="shared" si="33"/>
        <v>0</v>
      </c>
      <c r="AG216">
        <f t="shared" si="34"/>
        <v>0</v>
      </c>
      <c r="AI216">
        <f t="shared" si="35"/>
        <v>3771.72</v>
      </c>
    </row>
    <row r="217" spans="2:35" x14ac:dyDescent="0.25">
      <c r="B217">
        <v>20598</v>
      </c>
      <c r="C217" t="s">
        <v>123</v>
      </c>
      <c r="D217" s="1" t="s">
        <v>23</v>
      </c>
      <c r="E217" s="1" t="s">
        <v>748</v>
      </c>
      <c r="F217" s="1" t="s">
        <v>21</v>
      </c>
      <c r="G217" s="13">
        <v>0</v>
      </c>
      <c r="H217" s="1">
        <v>0</v>
      </c>
      <c r="J217">
        <v>2830.57</v>
      </c>
      <c r="K217">
        <v>-2632.24</v>
      </c>
      <c r="L217">
        <v>1294.77</v>
      </c>
      <c r="M217">
        <v>1990.26</v>
      </c>
      <c r="N217">
        <v>11668.72</v>
      </c>
      <c r="O217">
        <v>2441.37</v>
      </c>
      <c r="P217">
        <v>3746.09</v>
      </c>
      <c r="Q217">
        <v>22958.49</v>
      </c>
      <c r="R217">
        <v>2293.0100000000002</v>
      </c>
      <c r="S217">
        <v>3595.56</v>
      </c>
      <c r="T217">
        <v>7488.44</v>
      </c>
      <c r="U217">
        <v>723.74</v>
      </c>
      <c r="W217" s="14" cm="1">
        <f t="array" ref="W217">INDEX(J217:U217, 1, MONTH($W$1))</f>
        <v>723.74</v>
      </c>
      <c r="X217" s="14" cm="1">
        <f t="array" ref="X217">SUMPRODUCT((J217:U217) *(($J$1:$U$1)&lt;=$X$1))</f>
        <v>58398.78</v>
      </c>
      <c r="Y217">
        <f t="shared" si="27"/>
        <v>1</v>
      </c>
      <c r="Z217">
        <f t="shared" si="27"/>
        <v>1</v>
      </c>
      <c r="AA217">
        <f t="shared" si="28"/>
        <v>0</v>
      </c>
      <c r="AB217" s="8">
        <f t="shared" si="29"/>
        <v>1</v>
      </c>
      <c r="AC217">
        <f t="shared" si="30"/>
        <v>58398.78</v>
      </c>
      <c r="AD217">
        <f t="shared" si="31"/>
        <v>0</v>
      </c>
      <c r="AE217">
        <f t="shared" si="32"/>
        <v>0</v>
      </c>
      <c r="AF217">
        <f t="shared" si="33"/>
        <v>0</v>
      </c>
      <c r="AG217">
        <f t="shared" si="34"/>
        <v>0</v>
      </c>
      <c r="AI217">
        <f t="shared" si="35"/>
        <v>58398.78</v>
      </c>
    </row>
    <row r="218" spans="2:35" x14ac:dyDescent="0.25">
      <c r="B218">
        <v>20599</v>
      </c>
      <c r="C218" t="s">
        <v>791</v>
      </c>
      <c r="D218" s="1" t="s">
        <v>23</v>
      </c>
      <c r="E218" s="1" t="s">
        <v>535</v>
      </c>
      <c r="F218" s="1" t="s">
        <v>106</v>
      </c>
      <c r="G218" s="13">
        <v>0</v>
      </c>
      <c r="H218" s="1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W218" s="14" cm="1">
        <f t="array" ref="W218">INDEX(J218:U218, 1, MONTH($W$1))</f>
        <v>0</v>
      </c>
      <c r="X218" s="14" cm="1">
        <f t="array" ref="X218">SUMPRODUCT((J218:U218) *(($J$1:$U$1)&lt;=$X$1))</f>
        <v>0</v>
      </c>
      <c r="Y218">
        <f t="shared" si="27"/>
        <v>0</v>
      </c>
      <c r="Z218">
        <f t="shared" si="27"/>
        <v>0</v>
      </c>
      <c r="AA218">
        <f t="shared" si="28"/>
        <v>0</v>
      </c>
      <c r="AB218" s="8">
        <f t="shared" si="29"/>
        <v>0</v>
      </c>
      <c r="AC218">
        <f t="shared" si="30"/>
        <v>0</v>
      </c>
      <c r="AD218">
        <f t="shared" si="31"/>
        <v>0</v>
      </c>
      <c r="AE218">
        <f t="shared" si="32"/>
        <v>0</v>
      </c>
      <c r="AF218">
        <f t="shared" si="33"/>
        <v>0</v>
      </c>
      <c r="AG218">
        <f t="shared" si="34"/>
        <v>0</v>
      </c>
      <c r="AI218">
        <f t="shared" si="35"/>
        <v>0</v>
      </c>
    </row>
    <row r="219" spans="2:35" x14ac:dyDescent="0.25">
      <c r="B219">
        <v>20601</v>
      </c>
      <c r="C219" t="s">
        <v>183</v>
      </c>
      <c r="D219" s="1" t="s">
        <v>23</v>
      </c>
      <c r="E219" s="1" t="s">
        <v>545</v>
      </c>
      <c r="F219" s="1" t="s">
        <v>545</v>
      </c>
      <c r="G219" s="13">
        <v>0</v>
      </c>
      <c r="H219" s="1">
        <v>0</v>
      </c>
      <c r="J219">
        <v>15817.66</v>
      </c>
      <c r="K219">
        <v>3359.94</v>
      </c>
      <c r="L219">
        <v>5673.24</v>
      </c>
      <c r="M219">
        <v>1122.3599999999999</v>
      </c>
      <c r="N219">
        <v>10564.9</v>
      </c>
      <c r="O219">
        <v>10746.61</v>
      </c>
      <c r="P219">
        <v>1700.12</v>
      </c>
      <c r="Q219">
        <v>7441.98</v>
      </c>
      <c r="R219">
        <v>6280.16</v>
      </c>
      <c r="S219">
        <v>8902.18</v>
      </c>
      <c r="T219">
        <v>12438.08</v>
      </c>
      <c r="U219">
        <v>5488.12</v>
      </c>
      <c r="W219" s="14" cm="1">
        <f t="array" ref="W219">INDEX(J219:U219, 1, MONTH($W$1))</f>
        <v>5488.12</v>
      </c>
      <c r="X219" s="14" cm="1">
        <f t="array" ref="X219">SUMPRODUCT((J219:U219) *(($J$1:$U$1)&lt;=$X$1))</f>
        <v>89535.349999999991</v>
      </c>
      <c r="Y219">
        <f t="shared" si="27"/>
        <v>1</v>
      </c>
      <c r="Z219">
        <f t="shared" si="27"/>
        <v>1</v>
      </c>
      <c r="AA219">
        <f t="shared" si="28"/>
        <v>0</v>
      </c>
      <c r="AB219" s="8">
        <f t="shared" si="29"/>
        <v>1</v>
      </c>
      <c r="AC219">
        <f t="shared" si="30"/>
        <v>89535.349999999991</v>
      </c>
      <c r="AD219">
        <f t="shared" si="31"/>
        <v>0</v>
      </c>
      <c r="AE219">
        <f t="shared" si="32"/>
        <v>0</v>
      </c>
      <c r="AF219">
        <f t="shared" si="33"/>
        <v>0</v>
      </c>
      <c r="AG219">
        <f t="shared" si="34"/>
        <v>0</v>
      </c>
      <c r="AI219">
        <f t="shared" si="35"/>
        <v>89535.349999999991</v>
      </c>
    </row>
    <row r="220" spans="2:35" x14ac:dyDescent="0.25">
      <c r="B220">
        <v>20602</v>
      </c>
      <c r="C220" t="s">
        <v>792</v>
      </c>
      <c r="D220" s="1" t="s">
        <v>23</v>
      </c>
      <c r="E220" s="1" t="s">
        <v>535</v>
      </c>
      <c r="F220" s="1" t="s">
        <v>106</v>
      </c>
      <c r="G220" s="13">
        <v>0</v>
      </c>
      <c r="H220" s="1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W220" s="14" cm="1">
        <f t="array" ref="W220">INDEX(J220:U220, 1, MONTH($W$1))</f>
        <v>0</v>
      </c>
      <c r="X220" s="14" cm="1">
        <f t="array" ref="X220">SUMPRODUCT((J220:U220) *(($J$1:$U$1)&lt;=$X$1))</f>
        <v>0</v>
      </c>
      <c r="Y220">
        <f t="shared" si="27"/>
        <v>0</v>
      </c>
      <c r="Z220">
        <f t="shared" si="27"/>
        <v>0</v>
      </c>
      <c r="AA220">
        <f t="shared" si="28"/>
        <v>0</v>
      </c>
      <c r="AB220" s="8">
        <f t="shared" si="29"/>
        <v>0</v>
      </c>
      <c r="AC220">
        <f t="shared" si="30"/>
        <v>0</v>
      </c>
      <c r="AD220">
        <f t="shared" si="31"/>
        <v>0</v>
      </c>
      <c r="AE220">
        <f t="shared" si="32"/>
        <v>0</v>
      </c>
      <c r="AF220">
        <f t="shared" si="33"/>
        <v>0</v>
      </c>
      <c r="AG220">
        <f t="shared" si="34"/>
        <v>0</v>
      </c>
      <c r="AI220">
        <f t="shared" si="35"/>
        <v>0</v>
      </c>
    </row>
    <row r="221" spans="2:35" x14ac:dyDescent="0.25">
      <c r="B221">
        <v>20607</v>
      </c>
      <c r="C221" t="s">
        <v>575</v>
      </c>
      <c r="D221" s="1" t="s">
        <v>23</v>
      </c>
      <c r="E221" s="1" t="s">
        <v>535</v>
      </c>
      <c r="F221" s="1" t="s">
        <v>106</v>
      </c>
      <c r="G221" s="13">
        <v>0</v>
      </c>
      <c r="H221" s="1">
        <v>0</v>
      </c>
      <c r="J221">
        <v>0</v>
      </c>
      <c r="K221">
        <v>308.70999999999998</v>
      </c>
      <c r="L221">
        <v>301.45999999999998</v>
      </c>
      <c r="M221">
        <v>313.42</v>
      </c>
      <c r="N221">
        <v>412.62</v>
      </c>
      <c r="O221">
        <v>361.16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W221" s="14" cm="1">
        <f t="array" ref="W221">INDEX(J221:U221, 1, MONTH($W$1))</f>
        <v>0</v>
      </c>
      <c r="X221" s="14" cm="1">
        <f t="array" ref="X221">SUMPRODUCT((J221:U221) *(($J$1:$U$1)&lt;=$X$1))</f>
        <v>1697.3700000000001</v>
      </c>
      <c r="Y221">
        <f t="shared" si="27"/>
        <v>0</v>
      </c>
      <c r="Z221">
        <f t="shared" si="27"/>
        <v>1</v>
      </c>
      <c r="AA221">
        <f t="shared" si="28"/>
        <v>0</v>
      </c>
      <c r="AB221" s="8">
        <f t="shared" si="29"/>
        <v>0</v>
      </c>
      <c r="AC221">
        <f t="shared" si="30"/>
        <v>0</v>
      </c>
      <c r="AD221">
        <f t="shared" si="31"/>
        <v>0</v>
      </c>
      <c r="AE221">
        <f t="shared" si="32"/>
        <v>0</v>
      </c>
      <c r="AF221">
        <f t="shared" si="33"/>
        <v>0</v>
      </c>
      <c r="AG221">
        <f t="shared" si="34"/>
        <v>0</v>
      </c>
      <c r="AI221">
        <f t="shared" si="35"/>
        <v>1697.3700000000001</v>
      </c>
    </row>
    <row r="222" spans="2:35" x14ac:dyDescent="0.25">
      <c r="B222">
        <v>20610</v>
      </c>
      <c r="C222" t="s">
        <v>576</v>
      </c>
      <c r="D222" s="1" t="s">
        <v>23</v>
      </c>
      <c r="E222" s="1" t="s">
        <v>535</v>
      </c>
      <c r="F222" s="1" t="s">
        <v>106</v>
      </c>
      <c r="G222" s="13">
        <v>0</v>
      </c>
      <c r="H222" s="1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W222" s="14" cm="1">
        <f t="array" ref="W222">INDEX(J222:U222, 1, MONTH($W$1))</f>
        <v>0</v>
      </c>
      <c r="X222" s="14" cm="1">
        <f t="array" ref="X222">SUMPRODUCT((J222:U222) *(($J$1:$U$1)&lt;=$X$1))</f>
        <v>0</v>
      </c>
      <c r="Y222">
        <f t="shared" si="27"/>
        <v>0</v>
      </c>
      <c r="Z222">
        <f t="shared" si="27"/>
        <v>0</v>
      </c>
      <c r="AA222">
        <f t="shared" si="28"/>
        <v>0</v>
      </c>
      <c r="AB222" s="8">
        <f t="shared" si="29"/>
        <v>0</v>
      </c>
      <c r="AC222">
        <f t="shared" si="30"/>
        <v>0</v>
      </c>
      <c r="AD222">
        <f t="shared" si="31"/>
        <v>0</v>
      </c>
      <c r="AE222">
        <f t="shared" si="32"/>
        <v>0</v>
      </c>
      <c r="AF222">
        <f t="shared" si="33"/>
        <v>0</v>
      </c>
      <c r="AG222">
        <f t="shared" si="34"/>
        <v>0</v>
      </c>
      <c r="AI222">
        <f t="shared" si="35"/>
        <v>0</v>
      </c>
    </row>
    <row r="223" spans="2:35" x14ac:dyDescent="0.25">
      <c r="B223">
        <v>20613</v>
      </c>
      <c r="C223" t="s">
        <v>184</v>
      </c>
      <c r="D223" s="1" t="s">
        <v>23</v>
      </c>
      <c r="E223" s="1" t="s">
        <v>535</v>
      </c>
      <c r="F223" s="1" t="s">
        <v>106</v>
      </c>
      <c r="G223" s="13">
        <v>0</v>
      </c>
      <c r="H223" s="1">
        <v>0</v>
      </c>
      <c r="J223">
        <v>1351.41</v>
      </c>
      <c r="K223">
        <v>3266.59</v>
      </c>
      <c r="L223">
        <v>4109.9799999999996</v>
      </c>
      <c r="M223">
        <v>3704.25</v>
      </c>
      <c r="N223">
        <v>1944.14</v>
      </c>
      <c r="O223">
        <v>3609.79</v>
      </c>
      <c r="P223">
        <v>2719.25</v>
      </c>
      <c r="Q223">
        <v>4158.84</v>
      </c>
      <c r="R223">
        <v>1433.59</v>
      </c>
      <c r="S223">
        <v>4678.29</v>
      </c>
      <c r="T223">
        <v>1765.24</v>
      </c>
      <c r="U223">
        <v>150</v>
      </c>
      <c r="W223" s="14" cm="1">
        <f t="array" ref="W223">INDEX(J223:U223, 1, MONTH($W$1))</f>
        <v>150</v>
      </c>
      <c r="X223" s="14" cm="1">
        <f t="array" ref="X223">SUMPRODUCT((J223:U223) *(($J$1:$U$1)&lt;=$X$1))</f>
        <v>32891.370000000003</v>
      </c>
      <c r="Y223">
        <f t="shared" si="27"/>
        <v>1</v>
      </c>
      <c r="Z223">
        <f t="shared" si="27"/>
        <v>1</v>
      </c>
      <c r="AA223">
        <f t="shared" si="28"/>
        <v>0</v>
      </c>
      <c r="AB223" s="8">
        <f t="shared" si="29"/>
        <v>1</v>
      </c>
      <c r="AC223">
        <f t="shared" si="30"/>
        <v>32891.370000000003</v>
      </c>
      <c r="AD223">
        <f t="shared" si="31"/>
        <v>0</v>
      </c>
      <c r="AE223">
        <f t="shared" si="32"/>
        <v>0</v>
      </c>
      <c r="AF223">
        <f t="shared" si="33"/>
        <v>0</v>
      </c>
      <c r="AG223">
        <f t="shared" si="34"/>
        <v>0</v>
      </c>
      <c r="AI223">
        <f t="shared" si="35"/>
        <v>32891.370000000003</v>
      </c>
    </row>
    <row r="224" spans="2:35" x14ac:dyDescent="0.25">
      <c r="B224">
        <v>20615</v>
      </c>
      <c r="C224" t="s">
        <v>197</v>
      </c>
      <c r="D224" s="1" t="s">
        <v>23</v>
      </c>
      <c r="E224" s="1" t="s">
        <v>535</v>
      </c>
      <c r="F224" s="1" t="s">
        <v>106</v>
      </c>
      <c r="G224" s="13">
        <v>0</v>
      </c>
      <c r="H224" s="1">
        <v>0</v>
      </c>
      <c r="J224">
        <v>7658.94</v>
      </c>
      <c r="K224">
        <v>1840.68</v>
      </c>
      <c r="L224">
        <v>4761.43</v>
      </c>
      <c r="M224">
        <v>0</v>
      </c>
      <c r="N224">
        <v>2753.47</v>
      </c>
      <c r="O224">
        <v>4471.4799999999996</v>
      </c>
      <c r="P224">
        <v>3249.28</v>
      </c>
      <c r="Q224">
        <v>3722.62</v>
      </c>
      <c r="R224">
        <v>4614.82</v>
      </c>
      <c r="S224">
        <v>3555.18</v>
      </c>
      <c r="T224">
        <v>5679.71</v>
      </c>
      <c r="U224">
        <v>8876.8799999999992</v>
      </c>
      <c r="W224" s="14" cm="1">
        <f t="array" ref="W224">INDEX(J224:U224, 1, MONTH($W$1))</f>
        <v>8876.8799999999992</v>
      </c>
      <c r="X224" s="14" cm="1">
        <f t="array" ref="X224">SUMPRODUCT((J224:U224) *(($J$1:$U$1)&lt;=$X$1))</f>
        <v>51184.49</v>
      </c>
      <c r="Y224">
        <f t="shared" si="27"/>
        <v>1</v>
      </c>
      <c r="Z224">
        <f t="shared" si="27"/>
        <v>1</v>
      </c>
      <c r="AA224">
        <f t="shared" si="28"/>
        <v>0</v>
      </c>
      <c r="AB224" s="8">
        <f t="shared" si="29"/>
        <v>1</v>
      </c>
      <c r="AC224">
        <f t="shared" si="30"/>
        <v>51184.49</v>
      </c>
      <c r="AD224">
        <f t="shared" si="31"/>
        <v>0</v>
      </c>
      <c r="AE224">
        <f t="shared" si="32"/>
        <v>0</v>
      </c>
      <c r="AF224">
        <f t="shared" si="33"/>
        <v>0</v>
      </c>
      <c r="AG224">
        <f t="shared" si="34"/>
        <v>0</v>
      </c>
      <c r="AI224">
        <f t="shared" si="35"/>
        <v>51184.49</v>
      </c>
    </row>
    <row r="225" spans="2:35" x14ac:dyDescent="0.25">
      <c r="B225">
        <v>20617</v>
      </c>
      <c r="C225" t="s">
        <v>577</v>
      </c>
      <c r="D225" s="1" t="s">
        <v>23</v>
      </c>
      <c r="E225" s="1" t="s">
        <v>535</v>
      </c>
      <c r="F225" s="1" t="s">
        <v>106</v>
      </c>
      <c r="G225" s="13">
        <v>0</v>
      </c>
      <c r="H225" s="1">
        <v>0</v>
      </c>
      <c r="J225">
        <v>557.23</v>
      </c>
      <c r="K225">
        <v>0</v>
      </c>
      <c r="L225">
        <v>1140.1199999999999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W225" s="14" cm="1">
        <f t="array" ref="W225">INDEX(J225:U225, 1, MONTH($W$1))</f>
        <v>0</v>
      </c>
      <c r="X225" s="14" cm="1">
        <f t="array" ref="X225">SUMPRODUCT((J225:U225) *(($J$1:$U$1)&lt;=$X$1))</f>
        <v>1697.35</v>
      </c>
      <c r="Y225">
        <f t="shared" si="27"/>
        <v>0</v>
      </c>
      <c r="Z225">
        <f t="shared" si="27"/>
        <v>1</v>
      </c>
      <c r="AA225">
        <f t="shared" si="28"/>
        <v>0</v>
      </c>
      <c r="AB225" s="8">
        <f t="shared" si="29"/>
        <v>1</v>
      </c>
      <c r="AC225">
        <f t="shared" si="30"/>
        <v>1697.35</v>
      </c>
      <c r="AD225">
        <f t="shared" si="31"/>
        <v>0</v>
      </c>
      <c r="AE225">
        <f t="shared" si="32"/>
        <v>0</v>
      </c>
      <c r="AF225">
        <f t="shared" si="33"/>
        <v>0</v>
      </c>
      <c r="AG225">
        <f t="shared" si="34"/>
        <v>0</v>
      </c>
      <c r="AI225">
        <f t="shared" si="35"/>
        <v>1697.35</v>
      </c>
    </row>
    <row r="226" spans="2:35" x14ac:dyDescent="0.25">
      <c r="B226">
        <v>20619</v>
      </c>
      <c r="C226" t="s">
        <v>209</v>
      </c>
      <c r="D226" s="1" t="s">
        <v>23</v>
      </c>
      <c r="E226" s="1" t="s">
        <v>535</v>
      </c>
      <c r="F226" s="1" t="s">
        <v>106</v>
      </c>
      <c r="G226" s="13">
        <v>0</v>
      </c>
      <c r="H226" s="1">
        <v>0</v>
      </c>
      <c r="J226">
        <v>1028.56</v>
      </c>
      <c r="K226">
        <v>0</v>
      </c>
      <c r="L226">
        <v>1727.91</v>
      </c>
      <c r="M226">
        <v>453.78</v>
      </c>
      <c r="N226">
        <v>0</v>
      </c>
      <c r="O226">
        <v>1494.14</v>
      </c>
      <c r="P226">
        <v>1191.9000000000001</v>
      </c>
      <c r="Q226">
        <v>958.18</v>
      </c>
      <c r="R226">
        <v>685.53</v>
      </c>
      <c r="S226">
        <v>338.82</v>
      </c>
      <c r="T226">
        <v>1460.49</v>
      </c>
      <c r="U226">
        <v>-405.39</v>
      </c>
      <c r="W226" s="14" cm="1">
        <f t="array" ref="W226">INDEX(J226:U226, 1, MONTH($W$1))</f>
        <v>-405.39</v>
      </c>
      <c r="X226" s="14" cm="1">
        <f t="array" ref="X226">SUMPRODUCT((J226:U226) *(($J$1:$U$1)&lt;=$X$1))</f>
        <v>8933.9200000000019</v>
      </c>
      <c r="Y226">
        <f t="shared" si="27"/>
        <v>0</v>
      </c>
      <c r="Z226">
        <f t="shared" si="27"/>
        <v>1</v>
      </c>
      <c r="AA226">
        <f t="shared" si="28"/>
        <v>0</v>
      </c>
      <c r="AB226" s="8">
        <f t="shared" si="29"/>
        <v>1</v>
      </c>
      <c r="AC226">
        <f t="shared" si="30"/>
        <v>8933.9200000000019</v>
      </c>
      <c r="AD226">
        <f t="shared" si="31"/>
        <v>0</v>
      </c>
      <c r="AE226">
        <f t="shared" si="32"/>
        <v>0</v>
      </c>
      <c r="AF226">
        <f t="shared" si="33"/>
        <v>0</v>
      </c>
      <c r="AG226">
        <f t="shared" si="34"/>
        <v>0</v>
      </c>
      <c r="AI226">
        <f t="shared" si="35"/>
        <v>8933.9200000000019</v>
      </c>
    </row>
    <row r="227" spans="2:35" x14ac:dyDescent="0.25">
      <c r="B227">
        <v>20630</v>
      </c>
      <c r="C227" t="s">
        <v>793</v>
      </c>
      <c r="D227" s="1" t="s">
        <v>23</v>
      </c>
      <c r="E227" s="1" t="s">
        <v>748</v>
      </c>
      <c r="F227" s="1" t="s">
        <v>21</v>
      </c>
      <c r="G227" s="13">
        <v>0</v>
      </c>
      <c r="H227" s="1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W227" s="14" cm="1">
        <f t="array" ref="W227">INDEX(J227:U227, 1, MONTH($W$1))</f>
        <v>0</v>
      </c>
      <c r="X227" s="14" cm="1">
        <f t="array" ref="X227">SUMPRODUCT((J227:U227) *(($J$1:$U$1)&lt;=$X$1))</f>
        <v>0</v>
      </c>
      <c r="Y227">
        <f t="shared" si="27"/>
        <v>0</v>
      </c>
      <c r="Z227">
        <f t="shared" si="27"/>
        <v>0</v>
      </c>
      <c r="AA227">
        <f t="shared" si="28"/>
        <v>0</v>
      </c>
      <c r="AB227" s="8">
        <f t="shared" si="29"/>
        <v>0</v>
      </c>
      <c r="AC227">
        <f t="shared" si="30"/>
        <v>0</v>
      </c>
      <c r="AD227">
        <f t="shared" si="31"/>
        <v>0</v>
      </c>
      <c r="AE227">
        <f t="shared" si="32"/>
        <v>0</v>
      </c>
      <c r="AF227">
        <f t="shared" si="33"/>
        <v>0</v>
      </c>
      <c r="AG227">
        <f t="shared" si="34"/>
        <v>0</v>
      </c>
      <c r="AI227">
        <f t="shared" si="35"/>
        <v>0</v>
      </c>
    </row>
    <row r="228" spans="2:35" x14ac:dyDescent="0.25">
      <c r="B228">
        <v>20635</v>
      </c>
      <c r="C228" t="s">
        <v>227</v>
      </c>
      <c r="D228" s="1" t="s">
        <v>23</v>
      </c>
      <c r="E228" s="1" t="s">
        <v>748</v>
      </c>
      <c r="F228" s="1" t="s">
        <v>21</v>
      </c>
      <c r="G228" s="13">
        <v>0</v>
      </c>
      <c r="H228" s="1">
        <v>0</v>
      </c>
      <c r="J228">
        <v>0</v>
      </c>
      <c r="K228">
        <v>0</v>
      </c>
      <c r="L228">
        <v>0</v>
      </c>
      <c r="M228">
        <v>1971.4</v>
      </c>
      <c r="N228">
        <v>819.83</v>
      </c>
      <c r="O228">
        <v>0</v>
      </c>
      <c r="P228">
        <v>1151.58</v>
      </c>
      <c r="Q228">
        <v>0</v>
      </c>
      <c r="R228">
        <v>0</v>
      </c>
      <c r="S228">
        <v>2170.0500000000002</v>
      </c>
      <c r="T228">
        <v>40.32</v>
      </c>
      <c r="U228">
        <v>0</v>
      </c>
      <c r="W228" s="14" cm="1">
        <f t="array" ref="W228">INDEX(J228:U228, 1, MONTH($W$1))</f>
        <v>0</v>
      </c>
      <c r="X228" s="14" cm="1">
        <f t="array" ref="X228">SUMPRODUCT((J228:U228) *(($J$1:$U$1)&lt;=$X$1))</f>
        <v>6153.18</v>
      </c>
      <c r="Y228">
        <f t="shared" si="27"/>
        <v>0</v>
      </c>
      <c r="Z228">
        <f t="shared" si="27"/>
        <v>1</v>
      </c>
      <c r="AA228">
        <f t="shared" si="28"/>
        <v>0</v>
      </c>
      <c r="AB228" s="8">
        <f t="shared" si="29"/>
        <v>0</v>
      </c>
      <c r="AC228">
        <f t="shared" si="30"/>
        <v>0</v>
      </c>
      <c r="AD228">
        <f t="shared" si="31"/>
        <v>0</v>
      </c>
      <c r="AE228">
        <f t="shared" si="32"/>
        <v>0</v>
      </c>
      <c r="AF228">
        <f t="shared" si="33"/>
        <v>0</v>
      </c>
      <c r="AG228">
        <f t="shared" si="34"/>
        <v>0</v>
      </c>
      <c r="AI228">
        <f t="shared" si="35"/>
        <v>6153.18</v>
      </c>
    </row>
    <row r="229" spans="2:35" x14ac:dyDescent="0.25">
      <c r="B229">
        <v>20636</v>
      </c>
      <c r="C229" t="s">
        <v>274</v>
      </c>
      <c r="D229" s="1" t="s">
        <v>23</v>
      </c>
      <c r="E229" s="1" t="s">
        <v>535</v>
      </c>
      <c r="F229" s="1" t="s">
        <v>106</v>
      </c>
      <c r="G229" s="13">
        <v>0</v>
      </c>
      <c r="H229" s="1">
        <v>0</v>
      </c>
      <c r="J229">
        <v>2202.67</v>
      </c>
      <c r="K229">
        <v>2382.6799999999998</v>
      </c>
      <c r="L229">
        <v>1704.48</v>
      </c>
      <c r="M229">
        <v>1053.9100000000001</v>
      </c>
      <c r="N229">
        <v>3369.94</v>
      </c>
      <c r="O229">
        <v>664.78</v>
      </c>
      <c r="P229">
        <v>0</v>
      </c>
      <c r="Q229">
        <v>2255.7600000000002</v>
      </c>
      <c r="R229">
        <v>1492.79</v>
      </c>
      <c r="S229">
        <v>2404.19</v>
      </c>
      <c r="T229">
        <v>0</v>
      </c>
      <c r="U229">
        <v>2186.9899999999998</v>
      </c>
      <c r="W229" s="14" cm="1">
        <f t="array" ref="W229">INDEX(J229:U229, 1, MONTH($W$1))</f>
        <v>2186.9899999999998</v>
      </c>
      <c r="X229" s="14" cm="1">
        <f t="array" ref="X229">SUMPRODUCT((J229:U229) *(($J$1:$U$1)&lt;=$X$1))</f>
        <v>19718.190000000002</v>
      </c>
      <c r="Y229">
        <f t="shared" si="27"/>
        <v>1</v>
      </c>
      <c r="Z229">
        <f t="shared" si="27"/>
        <v>1</v>
      </c>
      <c r="AA229">
        <f t="shared" si="28"/>
        <v>0</v>
      </c>
      <c r="AB229" s="8">
        <f t="shared" si="29"/>
        <v>1</v>
      </c>
      <c r="AC229">
        <f t="shared" si="30"/>
        <v>19718.190000000002</v>
      </c>
      <c r="AD229">
        <f t="shared" si="31"/>
        <v>0</v>
      </c>
      <c r="AE229">
        <f t="shared" si="32"/>
        <v>0</v>
      </c>
      <c r="AF229">
        <f t="shared" si="33"/>
        <v>0</v>
      </c>
      <c r="AG229">
        <f t="shared" si="34"/>
        <v>0</v>
      </c>
      <c r="AI229">
        <f t="shared" si="35"/>
        <v>19718.190000000002</v>
      </c>
    </row>
    <row r="230" spans="2:35" x14ac:dyDescent="0.25">
      <c r="B230">
        <v>20641</v>
      </c>
      <c r="C230" t="s">
        <v>794</v>
      </c>
      <c r="D230" s="1" t="s">
        <v>23</v>
      </c>
      <c r="E230" s="1" t="s">
        <v>535</v>
      </c>
      <c r="F230" s="1" t="s">
        <v>106</v>
      </c>
      <c r="G230" s="13">
        <v>0</v>
      </c>
      <c r="H230" s="1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W230" s="14" cm="1">
        <f t="array" ref="W230">INDEX(J230:U230, 1, MONTH($W$1))</f>
        <v>0</v>
      </c>
      <c r="X230" s="14" cm="1">
        <f t="array" ref="X230">SUMPRODUCT((J230:U230) *(($J$1:$U$1)&lt;=$X$1))</f>
        <v>0</v>
      </c>
      <c r="Y230">
        <f t="shared" si="27"/>
        <v>0</v>
      </c>
      <c r="Z230">
        <f t="shared" si="27"/>
        <v>0</v>
      </c>
      <c r="AA230">
        <f t="shared" si="28"/>
        <v>0</v>
      </c>
      <c r="AB230" s="8">
        <f t="shared" si="29"/>
        <v>0</v>
      </c>
      <c r="AC230">
        <f t="shared" si="30"/>
        <v>0</v>
      </c>
      <c r="AD230">
        <f t="shared" si="31"/>
        <v>0</v>
      </c>
      <c r="AE230">
        <f t="shared" si="32"/>
        <v>0</v>
      </c>
      <c r="AF230">
        <f t="shared" si="33"/>
        <v>0</v>
      </c>
      <c r="AG230">
        <f t="shared" si="34"/>
        <v>0</v>
      </c>
      <c r="AI230">
        <f t="shared" si="35"/>
        <v>0</v>
      </c>
    </row>
    <row r="231" spans="2:35" x14ac:dyDescent="0.25">
      <c r="B231">
        <v>20645</v>
      </c>
      <c r="C231" t="s">
        <v>79</v>
      </c>
      <c r="D231" s="1" t="s">
        <v>23</v>
      </c>
      <c r="E231" s="1" t="s">
        <v>748</v>
      </c>
      <c r="F231" s="1" t="s">
        <v>21</v>
      </c>
      <c r="G231" s="13">
        <v>0</v>
      </c>
      <c r="H231" s="1">
        <v>0</v>
      </c>
      <c r="J231">
        <v>1041.72</v>
      </c>
      <c r="K231">
        <v>514.26</v>
      </c>
      <c r="L231">
        <v>563.66999999999996</v>
      </c>
      <c r="M231">
        <v>590.9</v>
      </c>
      <c r="N231">
        <v>1511.43</v>
      </c>
      <c r="O231">
        <v>0</v>
      </c>
      <c r="P231">
        <v>618.21</v>
      </c>
      <c r="Q231">
        <v>482.03</v>
      </c>
      <c r="R231">
        <v>442.28</v>
      </c>
      <c r="S231">
        <v>669.18</v>
      </c>
      <c r="T231">
        <v>878.83</v>
      </c>
      <c r="U231">
        <v>212.77</v>
      </c>
      <c r="W231" s="14" cm="1">
        <f t="array" ref="W231">INDEX(J231:U231, 1, MONTH($W$1))</f>
        <v>212.77</v>
      </c>
      <c r="X231" s="14" cm="1">
        <f t="array" ref="X231">SUMPRODUCT((J231:U231) *(($J$1:$U$1)&lt;=$X$1))</f>
        <v>7525.2800000000007</v>
      </c>
      <c r="Y231">
        <f t="shared" si="27"/>
        <v>1</v>
      </c>
      <c r="Z231">
        <f t="shared" si="27"/>
        <v>1</v>
      </c>
      <c r="AA231">
        <f t="shared" si="28"/>
        <v>0</v>
      </c>
      <c r="AB231" s="8">
        <f t="shared" si="29"/>
        <v>1</v>
      </c>
      <c r="AC231">
        <f t="shared" si="30"/>
        <v>7525.2800000000007</v>
      </c>
      <c r="AD231">
        <f t="shared" si="31"/>
        <v>0</v>
      </c>
      <c r="AE231">
        <f t="shared" si="32"/>
        <v>0</v>
      </c>
      <c r="AF231">
        <f t="shared" si="33"/>
        <v>0</v>
      </c>
      <c r="AG231">
        <f t="shared" si="34"/>
        <v>0</v>
      </c>
      <c r="AI231">
        <f t="shared" si="35"/>
        <v>7525.2800000000007</v>
      </c>
    </row>
    <row r="232" spans="2:35" x14ac:dyDescent="0.25">
      <c r="B232">
        <v>20646</v>
      </c>
      <c r="C232" t="s">
        <v>223</v>
      </c>
      <c r="D232" s="1" t="s">
        <v>23</v>
      </c>
      <c r="E232" s="1" t="s">
        <v>535</v>
      </c>
      <c r="F232" s="1" t="s">
        <v>106</v>
      </c>
      <c r="G232" s="13">
        <v>0</v>
      </c>
      <c r="H232" s="1">
        <v>0</v>
      </c>
      <c r="J232">
        <v>1479.91</v>
      </c>
      <c r="K232">
        <v>625.08000000000004</v>
      </c>
      <c r="L232">
        <v>806.06</v>
      </c>
      <c r="M232">
        <v>476.95</v>
      </c>
      <c r="N232">
        <v>948.72</v>
      </c>
      <c r="O232">
        <v>632.23</v>
      </c>
      <c r="P232">
        <v>698.81</v>
      </c>
      <c r="Q232">
        <v>833</v>
      </c>
      <c r="R232">
        <v>746.63</v>
      </c>
      <c r="S232">
        <v>952.34</v>
      </c>
      <c r="T232">
        <v>567.9</v>
      </c>
      <c r="U232">
        <v>674.66</v>
      </c>
      <c r="W232" s="14" cm="1">
        <f t="array" ref="W232">INDEX(J232:U232, 1, MONTH($W$1))</f>
        <v>674.66</v>
      </c>
      <c r="X232" s="14" cm="1">
        <f t="array" ref="X232">SUMPRODUCT((J232:U232) *(($J$1:$U$1)&lt;=$X$1))</f>
        <v>9442.2899999999991</v>
      </c>
      <c r="Y232">
        <f t="shared" si="27"/>
        <v>1</v>
      </c>
      <c r="Z232">
        <f t="shared" si="27"/>
        <v>1</v>
      </c>
      <c r="AA232">
        <f t="shared" si="28"/>
        <v>0</v>
      </c>
      <c r="AB232" s="8">
        <f t="shared" si="29"/>
        <v>1</v>
      </c>
      <c r="AC232">
        <f t="shared" si="30"/>
        <v>9442.2899999999991</v>
      </c>
      <c r="AD232">
        <f t="shared" si="31"/>
        <v>0</v>
      </c>
      <c r="AE232">
        <f t="shared" si="32"/>
        <v>0</v>
      </c>
      <c r="AF232">
        <f t="shared" si="33"/>
        <v>0</v>
      </c>
      <c r="AG232">
        <f t="shared" si="34"/>
        <v>0</v>
      </c>
      <c r="AI232">
        <f t="shared" si="35"/>
        <v>9442.2899999999991</v>
      </c>
    </row>
    <row r="233" spans="2:35" x14ac:dyDescent="0.25">
      <c r="B233">
        <v>20653</v>
      </c>
      <c r="C233" t="s">
        <v>304</v>
      </c>
      <c r="D233" s="1" t="s">
        <v>23</v>
      </c>
      <c r="E233" s="1" t="s">
        <v>535</v>
      </c>
      <c r="F233" s="1" t="s">
        <v>106</v>
      </c>
      <c r="G233" s="13">
        <v>0</v>
      </c>
      <c r="H233" s="1">
        <v>0</v>
      </c>
      <c r="J233">
        <v>411.71</v>
      </c>
      <c r="K233">
        <v>0</v>
      </c>
      <c r="L233">
        <v>36.78</v>
      </c>
      <c r="M233">
        <v>0</v>
      </c>
      <c r="N233">
        <v>617.48</v>
      </c>
      <c r="O233">
        <v>396.43</v>
      </c>
      <c r="P233">
        <v>313.99</v>
      </c>
      <c r="Q233">
        <v>0</v>
      </c>
      <c r="R233">
        <v>515.58000000000004</v>
      </c>
      <c r="S233">
        <v>314.08</v>
      </c>
      <c r="T233">
        <v>0</v>
      </c>
      <c r="U233">
        <v>506.62</v>
      </c>
      <c r="W233" s="14" cm="1">
        <f t="array" ref="W233">INDEX(J233:U233, 1, MONTH($W$1))</f>
        <v>506.62</v>
      </c>
      <c r="X233" s="14" cm="1">
        <f t="array" ref="X233">SUMPRODUCT((J233:U233) *(($J$1:$U$1)&lt;=$X$1))</f>
        <v>3112.67</v>
      </c>
      <c r="Y233">
        <f t="shared" si="27"/>
        <v>1</v>
      </c>
      <c r="Z233">
        <f t="shared" si="27"/>
        <v>1</v>
      </c>
      <c r="AA233">
        <f t="shared" si="28"/>
        <v>0</v>
      </c>
      <c r="AB233" s="8">
        <f t="shared" si="29"/>
        <v>1</v>
      </c>
      <c r="AC233">
        <f t="shared" si="30"/>
        <v>3112.67</v>
      </c>
      <c r="AD233">
        <f t="shared" si="31"/>
        <v>0</v>
      </c>
      <c r="AE233">
        <f t="shared" si="32"/>
        <v>0</v>
      </c>
      <c r="AF233">
        <f t="shared" si="33"/>
        <v>0</v>
      </c>
      <c r="AG233">
        <f t="shared" si="34"/>
        <v>0</v>
      </c>
      <c r="AI233">
        <f t="shared" si="35"/>
        <v>3112.67</v>
      </c>
    </row>
    <row r="234" spans="2:35" x14ac:dyDescent="0.25">
      <c r="B234">
        <v>20656</v>
      </c>
      <c r="C234" t="s">
        <v>578</v>
      </c>
      <c r="D234" s="1" t="s">
        <v>23</v>
      </c>
      <c r="E234" s="1" t="s">
        <v>535</v>
      </c>
      <c r="F234" s="1" t="s">
        <v>106</v>
      </c>
      <c r="G234" s="13">
        <v>0</v>
      </c>
      <c r="H234" s="1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W234" s="14" cm="1">
        <f t="array" ref="W234">INDEX(J234:U234, 1, MONTH($W$1))</f>
        <v>0</v>
      </c>
      <c r="X234" s="14" cm="1">
        <f t="array" ref="X234">SUMPRODUCT((J234:U234) *(($J$1:$U$1)&lt;=$X$1))</f>
        <v>0</v>
      </c>
      <c r="Y234">
        <f t="shared" si="27"/>
        <v>0</v>
      </c>
      <c r="Z234">
        <f t="shared" si="27"/>
        <v>0</v>
      </c>
      <c r="AA234">
        <f t="shared" si="28"/>
        <v>0</v>
      </c>
      <c r="AB234" s="8">
        <f t="shared" si="29"/>
        <v>0</v>
      </c>
      <c r="AC234">
        <f t="shared" si="30"/>
        <v>0</v>
      </c>
      <c r="AD234">
        <f t="shared" si="31"/>
        <v>0</v>
      </c>
      <c r="AE234">
        <f t="shared" si="32"/>
        <v>0</v>
      </c>
      <c r="AF234">
        <f t="shared" si="33"/>
        <v>0</v>
      </c>
      <c r="AG234">
        <f t="shared" si="34"/>
        <v>0</v>
      </c>
      <c r="AI234">
        <f t="shared" si="35"/>
        <v>0</v>
      </c>
    </row>
    <row r="235" spans="2:35" x14ac:dyDescent="0.25">
      <c r="B235">
        <v>20657</v>
      </c>
      <c r="C235" t="s">
        <v>579</v>
      </c>
      <c r="D235" s="1" t="s">
        <v>23</v>
      </c>
      <c r="E235" s="1" t="s">
        <v>535</v>
      </c>
      <c r="F235" s="1" t="s">
        <v>106</v>
      </c>
      <c r="G235" s="13">
        <v>0</v>
      </c>
      <c r="H235" s="1">
        <v>0</v>
      </c>
      <c r="J235">
        <v>0</v>
      </c>
      <c r="K235">
        <v>199.06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W235" s="14" cm="1">
        <f t="array" ref="W235">INDEX(J235:U235, 1, MONTH($W$1))</f>
        <v>0</v>
      </c>
      <c r="X235" s="14" cm="1">
        <f t="array" ref="X235">SUMPRODUCT((J235:U235) *(($J$1:$U$1)&lt;=$X$1))</f>
        <v>199.06</v>
      </c>
      <c r="Y235">
        <f t="shared" si="27"/>
        <v>0</v>
      </c>
      <c r="Z235">
        <f t="shared" si="27"/>
        <v>1</v>
      </c>
      <c r="AA235">
        <f t="shared" si="28"/>
        <v>0</v>
      </c>
      <c r="AB235" s="8">
        <f t="shared" si="29"/>
        <v>0</v>
      </c>
      <c r="AC235">
        <f t="shared" si="30"/>
        <v>0</v>
      </c>
      <c r="AD235">
        <f t="shared" si="31"/>
        <v>0</v>
      </c>
      <c r="AE235">
        <f t="shared" si="32"/>
        <v>0</v>
      </c>
      <c r="AF235">
        <f t="shared" si="33"/>
        <v>0</v>
      </c>
      <c r="AG235">
        <f t="shared" si="34"/>
        <v>0</v>
      </c>
      <c r="AI235">
        <f t="shared" si="35"/>
        <v>199.06</v>
      </c>
    </row>
    <row r="236" spans="2:35" x14ac:dyDescent="0.25">
      <c r="B236">
        <v>20658</v>
      </c>
      <c r="C236" t="s">
        <v>580</v>
      </c>
      <c r="D236" s="1" t="s">
        <v>23</v>
      </c>
      <c r="E236" s="1" t="s">
        <v>620</v>
      </c>
      <c r="F236" s="1" t="s">
        <v>620</v>
      </c>
      <c r="G236" s="13">
        <v>0</v>
      </c>
      <c r="H236" s="1">
        <v>0</v>
      </c>
      <c r="J236">
        <v>1025.7</v>
      </c>
      <c r="K236">
        <v>0</v>
      </c>
      <c r="L236">
        <v>515.71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W236" s="14" cm="1">
        <f t="array" ref="W236">INDEX(J236:U236, 1, MONTH($W$1))</f>
        <v>0</v>
      </c>
      <c r="X236" s="14" cm="1">
        <f t="array" ref="X236">SUMPRODUCT((J236:U236) *(($J$1:$U$1)&lt;=$X$1))</f>
        <v>1541.41</v>
      </c>
      <c r="Y236">
        <f t="shared" si="27"/>
        <v>0</v>
      </c>
      <c r="Z236">
        <f t="shared" si="27"/>
        <v>1</v>
      </c>
      <c r="AA236">
        <f t="shared" si="28"/>
        <v>0</v>
      </c>
      <c r="AB236" s="8">
        <f t="shared" si="29"/>
        <v>1</v>
      </c>
      <c r="AC236">
        <f t="shared" si="30"/>
        <v>1541.41</v>
      </c>
      <c r="AD236">
        <f t="shared" si="31"/>
        <v>0</v>
      </c>
      <c r="AE236">
        <f t="shared" si="32"/>
        <v>0</v>
      </c>
      <c r="AF236">
        <f t="shared" si="33"/>
        <v>0</v>
      </c>
      <c r="AG236">
        <f t="shared" si="34"/>
        <v>0</v>
      </c>
      <c r="AI236">
        <f t="shared" si="35"/>
        <v>1541.41</v>
      </c>
    </row>
    <row r="237" spans="2:35" x14ac:dyDescent="0.25">
      <c r="B237">
        <v>20660</v>
      </c>
      <c r="C237" t="s">
        <v>795</v>
      </c>
      <c r="D237" s="1" t="s">
        <v>23</v>
      </c>
      <c r="E237" s="1" t="s">
        <v>535</v>
      </c>
      <c r="F237" s="1" t="s">
        <v>106</v>
      </c>
      <c r="G237" s="13">
        <v>0</v>
      </c>
      <c r="H237" s="1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W237" s="14" cm="1">
        <f t="array" ref="W237">INDEX(J237:U237, 1, MONTH($W$1))</f>
        <v>0</v>
      </c>
      <c r="X237" s="14" cm="1">
        <f t="array" ref="X237">SUMPRODUCT((J237:U237) *(($J$1:$U$1)&lt;=$X$1))</f>
        <v>0</v>
      </c>
      <c r="Y237">
        <f t="shared" si="27"/>
        <v>0</v>
      </c>
      <c r="Z237">
        <f t="shared" si="27"/>
        <v>0</v>
      </c>
      <c r="AA237">
        <f t="shared" si="28"/>
        <v>0</v>
      </c>
      <c r="AB237" s="8">
        <f t="shared" si="29"/>
        <v>0</v>
      </c>
      <c r="AC237">
        <f t="shared" si="30"/>
        <v>0</v>
      </c>
      <c r="AD237">
        <f t="shared" si="31"/>
        <v>0</v>
      </c>
      <c r="AE237">
        <f t="shared" si="32"/>
        <v>0</v>
      </c>
      <c r="AF237">
        <f t="shared" si="33"/>
        <v>0</v>
      </c>
      <c r="AG237">
        <f t="shared" si="34"/>
        <v>0</v>
      </c>
      <c r="AI237">
        <f t="shared" si="35"/>
        <v>0</v>
      </c>
    </row>
    <row r="238" spans="2:35" x14ac:dyDescent="0.25">
      <c r="B238">
        <v>20666</v>
      </c>
      <c r="C238" t="s">
        <v>796</v>
      </c>
      <c r="D238" s="1" t="s">
        <v>23</v>
      </c>
      <c r="E238" s="1" t="s">
        <v>535</v>
      </c>
      <c r="F238" s="1" t="s">
        <v>106</v>
      </c>
      <c r="G238" s="13">
        <v>0</v>
      </c>
      <c r="H238" s="1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W238" s="14" cm="1">
        <f t="array" ref="W238">INDEX(J238:U238, 1, MONTH($W$1))</f>
        <v>0</v>
      </c>
      <c r="X238" s="14" cm="1">
        <f t="array" ref="X238">SUMPRODUCT((J238:U238) *(($J$1:$U$1)&lt;=$X$1))</f>
        <v>0</v>
      </c>
      <c r="Y238">
        <f t="shared" si="27"/>
        <v>0</v>
      </c>
      <c r="Z238">
        <f t="shared" si="27"/>
        <v>0</v>
      </c>
      <c r="AA238">
        <f t="shared" si="28"/>
        <v>0</v>
      </c>
      <c r="AB238" s="8">
        <f t="shared" si="29"/>
        <v>0</v>
      </c>
      <c r="AC238">
        <f t="shared" si="30"/>
        <v>0</v>
      </c>
      <c r="AD238">
        <f t="shared" si="31"/>
        <v>0</v>
      </c>
      <c r="AE238">
        <f t="shared" si="32"/>
        <v>0</v>
      </c>
      <c r="AF238">
        <f t="shared" si="33"/>
        <v>0</v>
      </c>
      <c r="AG238">
        <f t="shared" si="34"/>
        <v>0</v>
      </c>
      <c r="AI238">
        <f t="shared" si="35"/>
        <v>0</v>
      </c>
    </row>
    <row r="239" spans="2:35" x14ac:dyDescent="0.25">
      <c r="B239">
        <v>20668</v>
      </c>
      <c r="C239" t="s">
        <v>707</v>
      </c>
      <c r="D239" s="1" t="s">
        <v>23</v>
      </c>
      <c r="E239" s="1" t="s">
        <v>535</v>
      </c>
      <c r="F239" s="1" t="s">
        <v>106</v>
      </c>
      <c r="G239" s="13">
        <v>0</v>
      </c>
      <c r="H239" s="1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W239" s="14" cm="1">
        <f t="array" ref="W239">INDEX(J239:U239, 1, MONTH($W$1))</f>
        <v>0</v>
      </c>
      <c r="X239" s="14" cm="1">
        <f t="array" ref="X239">SUMPRODUCT((J239:U239) *(($J$1:$U$1)&lt;=$X$1))</f>
        <v>0</v>
      </c>
      <c r="Y239">
        <f t="shared" si="27"/>
        <v>0</v>
      </c>
      <c r="Z239">
        <f t="shared" si="27"/>
        <v>0</v>
      </c>
      <c r="AA239">
        <f t="shared" si="28"/>
        <v>0</v>
      </c>
      <c r="AB239" s="8">
        <f t="shared" si="29"/>
        <v>0</v>
      </c>
      <c r="AC239">
        <f t="shared" si="30"/>
        <v>0</v>
      </c>
      <c r="AD239">
        <f t="shared" si="31"/>
        <v>0</v>
      </c>
      <c r="AE239">
        <f t="shared" si="32"/>
        <v>0</v>
      </c>
      <c r="AF239">
        <f t="shared" si="33"/>
        <v>0</v>
      </c>
      <c r="AG239">
        <f t="shared" si="34"/>
        <v>0</v>
      </c>
      <c r="AI239">
        <f t="shared" si="35"/>
        <v>0</v>
      </c>
    </row>
    <row r="240" spans="2:35" x14ac:dyDescent="0.25">
      <c r="B240">
        <v>20670</v>
      </c>
      <c r="C240" t="s">
        <v>275</v>
      </c>
      <c r="D240" s="1" t="s">
        <v>23</v>
      </c>
      <c r="E240" s="1" t="s">
        <v>535</v>
      </c>
      <c r="F240" s="1" t="s">
        <v>106</v>
      </c>
      <c r="G240" s="13">
        <v>0</v>
      </c>
      <c r="H240" s="1">
        <v>0</v>
      </c>
      <c r="J240">
        <v>572.69000000000005</v>
      </c>
      <c r="K240">
        <v>446.46</v>
      </c>
      <c r="L240">
        <v>1334.03</v>
      </c>
      <c r="M240">
        <v>486.56</v>
      </c>
      <c r="N240">
        <v>0</v>
      </c>
      <c r="O240">
        <v>687.42</v>
      </c>
      <c r="P240">
        <v>749.67</v>
      </c>
      <c r="Q240">
        <v>578.32000000000005</v>
      </c>
      <c r="R240">
        <v>826.76</v>
      </c>
      <c r="S240">
        <v>742.56</v>
      </c>
      <c r="T240">
        <v>288.83</v>
      </c>
      <c r="U240">
        <v>982.48</v>
      </c>
      <c r="W240" s="14" cm="1">
        <f t="array" ref="W240">INDEX(J240:U240, 1, MONTH($W$1))</f>
        <v>982.48</v>
      </c>
      <c r="X240" s="14" cm="1">
        <f t="array" ref="X240">SUMPRODUCT((J240:U240) *(($J$1:$U$1)&lt;=$X$1))</f>
        <v>7695.7799999999988</v>
      </c>
      <c r="Y240">
        <f t="shared" si="27"/>
        <v>1</v>
      </c>
      <c r="Z240">
        <f t="shared" si="27"/>
        <v>1</v>
      </c>
      <c r="AA240">
        <f t="shared" si="28"/>
        <v>0</v>
      </c>
      <c r="AB240" s="8">
        <f t="shared" si="29"/>
        <v>1</v>
      </c>
      <c r="AC240">
        <f t="shared" si="30"/>
        <v>7695.7799999999988</v>
      </c>
      <c r="AD240">
        <f t="shared" si="31"/>
        <v>0</v>
      </c>
      <c r="AE240">
        <f t="shared" si="32"/>
        <v>0</v>
      </c>
      <c r="AF240">
        <f t="shared" si="33"/>
        <v>0</v>
      </c>
      <c r="AG240">
        <f t="shared" si="34"/>
        <v>0</v>
      </c>
      <c r="AI240">
        <f t="shared" si="35"/>
        <v>7695.7799999999988</v>
      </c>
    </row>
    <row r="241" spans="2:35" x14ac:dyDescent="0.25">
      <c r="B241">
        <v>20672</v>
      </c>
      <c r="C241" t="s">
        <v>305</v>
      </c>
      <c r="D241" s="1" t="s">
        <v>23</v>
      </c>
      <c r="E241" s="1" t="s">
        <v>535</v>
      </c>
      <c r="F241" s="1" t="s">
        <v>106</v>
      </c>
      <c r="G241" s="13">
        <v>0</v>
      </c>
      <c r="H241" s="1">
        <v>0</v>
      </c>
      <c r="J241">
        <v>352.34</v>
      </c>
      <c r="K241">
        <v>0</v>
      </c>
      <c r="L241">
        <v>0</v>
      </c>
      <c r="M241">
        <v>0</v>
      </c>
      <c r="N241">
        <v>0</v>
      </c>
      <c r="O241">
        <v>345.73</v>
      </c>
      <c r="P241">
        <v>0</v>
      </c>
      <c r="Q241">
        <v>0</v>
      </c>
      <c r="R241">
        <v>0</v>
      </c>
      <c r="S241">
        <v>0</v>
      </c>
      <c r="T241">
        <v>415.36</v>
      </c>
      <c r="U241">
        <v>0</v>
      </c>
      <c r="W241" s="14" cm="1">
        <f t="array" ref="W241">INDEX(J241:U241, 1, MONTH($W$1))</f>
        <v>0</v>
      </c>
      <c r="X241" s="14" cm="1">
        <f t="array" ref="X241">SUMPRODUCT((J241:U241) *(($J$1:$U$1)&lt;=$X$1))</f>
        <v>1113.4299999999998</v>
      </c>
      <c r="Y241">
        <f t="shared" si="27"/>
        <v>0</v>
      </c>
      <c r="Z241">
        <f t="shared" si="27"/>
        <v>1</v>
      </c>
      <c r="AA241">
        <f t="shared" si="28"/>
        <v>0</v>
      </c>
      <c r="AB241" s="8">
        <f t="shared" si="29"/>
        <v>1</v>
      </c>
      <c r="AC241">
        <f t="shared" si="30"/>
        <v>1113.4299999999998</v>
      </c>
      <c r="AD241">
        <f t="shared" si="31"/>
        <v>0</v>
      </c>
      <c r="AE241">
        <f t="shared" si="32"/>
        <v>0</v>
      </c>
      <c r="AF241">
        <f t="shared" si="33"/>
        <v>0</v>
      </c>
      <c r="AG241">
        <f t="shared" si="34"/>
        <v>0</v>
      </c>
      <c r="AI241">
        <f t="shared" si="35"/>
        <v>1113.4299999999998</v>
      </c>
    </row>
    <row r="242" spans="2:35" x14ac:dyDescent="0.25">
      <c r="B242">
        <v>20674</v>
      </c>
      <c r="C242" t="s">
        <v>124</v>
      </c>
      <c r="D242" s="1" t="s">
        <v>23</v>
      </c>
      <c r="E242" s="1" t="s">
        <v>535</v>
      </c>
      <c r="F242" s="1" t="s">
        <v>106</v>
      </c>
      <c r="G242" s="13">
        <v>0</v>
      </c>
      <c r="H242" s="1">
        <v>0</v>
      </c>
      <c r="J242">
        <v>8367.08</v>
      </c>
      <c r="K242">
        <v>9662.4</v>
      </c>
      <c r="L242">
        <v>14225.189999999999</v>
      </c>
      <c r="M242">
        <v>6988.88</v>
      </c>
      <c r="N242">
        <v>12534.37</v>
      </c>
      <c r="O242">
        <v>6582.84</v>
      </c>
      <c r="P242">
        <v>12083.07</v>
      </c>
      <c r="Q242">
        <v>16959.259999999998</v>
      </c>
      <c r="R242">
        <v>8224.39</v>
      </c>
      <c r="S242">
        <v>6048.62</v>
      </c>
      <c r="T242">
        <v>16034.25</v>
      </c>
      <c r="U242">
        <v>16724.38</v>
      </c>
      <c r="W242" s="14" cm="1">
        <f t="array" ref="W242">INDEX(J242:U242, 1, MONTH($W$1))</f>
        <v>16724.38</v>
      </c>
      <c r="X242" s="14" cm="1">
        <f t="array" ref="X242">SUMPRODUCT((J242:U242) *(($J$1:$U$1)&lt;=$X$1))</f>
        <v>134434.72999999998</v>
      </c>
      <c r="Y242">
        <f t="shared" si="27"/>
        <v>1</v>
      </c>
      <c r="Z242">
        <f t="shared" si="27"/>
        <v>1</v>
      </c>
      <c r="AA242">
        <f t="shared" si="28"/>
        <v>0</v>
      </c>
      <c r="AB242" s="8">
        <f t="shared" si="29"/>
        <v>1</v>
      </c>
      <c r="AC242">
        <f t="shared" si="30"/>
        <v>134434.72999999998</v>
      </c>
      <c r="AD242">
        <f t="shared" si="31"/>
        <v>0</v>
      </c>
      <c r="AE242">
        <f t="shared" si="32"/>
        <v>0</v>
      </c>
      <c r="AF242">
        <f t="shared" si="33"/>
        <v>0</v>
      </c>
      <c r="AG242">
        <f t="shared" si="34"/>
        <v>0</v>
      </c>
      <c r="AI242">
        <f t="shared" si="35"/>
        <v>134434.72999999998</v>
      </c>
    </row>
    <row r="243" spans="2:35" x14ac:dyDescent="0.25">
      <c r="B243">
        <v>20675</v>
      </c>
      <c r="C243" t="s">
        <v>797</v>
      </c>
      <c r="D243" s="1" t="s">
        <v>23</v>
      </c>
      <c r="E243" s="1" t="s">
        <v>620</v>
      </c>
      <c r="F243" s="1" t="s">
        <v>620</v>
      </c>
      <c r="G243" s="13">
        <v>0</v>
      </c>
      <c r="H243" s="1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W243" s="14" cm="1">
        <f t="array" ref="W243">INDEX(J243:U243, 1, MONTH($W$1))</f>
        <v>0</v>
      </c>
      <c r="X243" s="14" cm="1">
        <f t="array" ref="X243">SUMPRODUCT((J243:U243) *(($J$1:$U$1)&lt;=$X$1))</f>
        <v>0</v>
      </c>
      <c r="Y243">
        <f t="shared" si="27"/>
        <v>0</v>
      </c>
      <c r="Z243">
        <f t="shared" si="27"/>
        <v>0</v>
      </c>
      <c r="AA243">
        <f t="shared" si="28"/>
        <v>0</v>
      </c>
      <c r="AB243" s="8">
        <f t="shared" si="29"/>
        <v>0</v>
      </c>
      <c r="AC243">
        <f t="shared" si="30"/>
        <v>0</v>
      </c>
      <c r="AD243">
        <f t="shared" si="31"/>
        <v>0</v>
      </c>
      <c r="AE243">
        <f t="shared" si="32"/>
        <v>0</v>
      </c>
      <c r="AF243">
        <f t="shared" si="33"/>
        <v>0</v>
      </c>
      <c r="AG243">
        <f t="shared" si="34"/>
        <v>0</v>
      </c>
      <c r="AI243">
        <f t="shared" si="35"/>
        <v>0</v>
      </c>
    </row>
    <row r="244" spans="2:35" x14ac:dyDescent="0.25">
      <c r="B244">
        <v>20677</v>
      </c>
      <c r="C244" t="s">
        <v>798</v>
      </c>
      <c r="D244" s="1" t="s">
        <v>23</v>
      </c>
      <c r="E244" s="1" t="s">
        <v>535</v>
      </c>
      <c r="F244" s="1" t="s">
        <v>106</v>
      </c>
      <c r="G244" s="13">
        <v>0</v>
      </c>
      <c r="H244" s="1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W244" s="14" cm="1">
        <f t="array" ref="W244">INDEX(J244:U244, 1, MONTH($W$1))</f>
        <v>0</v>
      </c>
      <c r="X244" s="14" cm="1">
        <f t="array" ref="X244">SUMPRODUCT((J244:U244) *(($J$1:$U$1)&lt;=$X$1))</f>
        <v>0</v>
      </c>
      <c r="Y244">
        <f t="shared" si="27"/>
        <v>0</v>
      </c>
      <c r="Z244">
        <f t="shared" si="27"/>
        <v>0</v>
      </c>
      <c r="AA244">
        <f t="shared" si="28"/>
        <v>0</v>
      </c>
      <c r="AB244" s="8">
        <f t="shared" si="29"/>
        <v>0</v>
      </c>
      <c r="AC244">
        <f t="shared" si="30"/>
        <v>0</v>
      </c>
      <c r="AD244">
        <f t="shared" si="31"/>
        <v>0</v>
      </c>
      <c r="AE244">
        <f t="shared" si="32"/>
        <v>0</v>
      </c>
      <c r="AF244">
        <f t="shared" si="33"/>
        <v>0</v>
      </c>
      <c r="AG244">
        <f t="shared" si="34"/>
        <v>0</v>
      </c>
      <c r="AI244">
        <f t="shared" si="35"/>
        <v>0</v>
      </c>
    </row>
    <row r="245" spans="2:35" x14ac:dyDescent="0.25">
      <c r="B245">
        <v>20678</v>
      </c>
      <c r="C245" t="s">
        <v>799</v>
      </c>
      <c r="D245" s="1" t="s">
        <v>23</v>
      </c>
      <c r="E245" s="1" t="s">
        <v>535</v>
      </c>
      <c r="F245" s="1" t="s">
        <v>106</v>
      </c>
      <c r="G245" s="13">
        <v>0</v>
      </c>
      <c r="H245" s="1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W245" s="14" cm="1">
        <f t="array" ref="W245">INDEX(J245:U245, 1, MONTH($W$1))</f>
        <v>0</v>
      </c>
      <c r="X245" s="14" cm="1">
        <f t="array" ref="X245">SUMPRODUCT((J245:U245) *(($J$1:$U$1)&lt;=$X$1))</f>
        <v>0</v>
      </c>
      <c r="Y245">
        <f t="shared" si="27"/>
        <v>0</v>
      </c>
      <c r="Z245">
        <f t="shared" si="27"/>
        <v>0</v>
      </c>
      <c r="AA245">
        <f t="shared" si="28"/>
        <v>0</v>
      </c>
      <c r="AB245" s="8">
        <f t="shared" si="29"/>
        <v>0</v>
      </c>
      <c r="AC245">
        <f t="shared" si="30"/>
        <v>0</v>
      </c>
      <c r="AD245">
        <f t="shared" si="31"/>
        <v>0</v>
      </c>
      <c r="AE245">
        <f t="shared" si="32"/>
        <v>0</v>
      </c>
      <c r="AF245">
        <f t="shared" si="33"/>
        <v>0</v>
      </c>
      <c r="AG245">
        <f t="shared" si="34"/>
        <v>0</v>
      </c>
      <c r="AI245">
        <f t="shared" si="35"/>
        <v>0</v>
      </c>
    </row>
    <row r="246" spans="2:35" x14ac:dyDescent="0.25">
      <c r="B246">
        <v>20679</v>
      </c>
      <c r="C246" t="s">
        <v>185</v>
      </c>
      <c r="D246" s="1" t="s">
        <v>23</v>
      </c>
      <c r="E246" s="1" t="s">
        <v>535</v>
      </c>
      <c r="F246" s="1" t="s">
        <v>106</v>
      </c>
      <c r="G246" s="13">
        <v>0</v>
      </c>
      <c r="H246" s="1">
        <v>0</v>
      </c>
      <c r="J246">
        <v>5759.17</v>
      </c>
      <c r="K246">
        <v>2513.15</v>
      </c>
      <c r="L246">
        <v>4639.09</v>
      </c>
      <c r="M246">
        <v>3571.73</v>
      </c>
      <c r="N246">
        <v>3681.82</v>
      </c>
      <c r="O246">
        <v>3045.3</v>
      </c>
      <c r="P246">
        <v>1898.28</v>
      </c>
      <c r="Q246">
        <v>4967.28</v>
      </c>
      <c r="R246">
        <v>3192.56</v>
      </c>
      <c r="S246">
        <v>4298.0600000000004</v>
      </c>
      <c r="T246">
        <v>2382.73</v>
      </c>
      <c r="U246">
        <v>2705.71</v>
      </c>
      <c r="W246" s="14" cm="1">
        <f t="array" ref="W246">INDEX(J246:U246, 1, MONTH($W$1))</f>
        <v>2705.71</v>
      </c>
      <c r="X246" s="14" cm="1">
        <f t="array" ref="X246">SUMPRODUCT((J246:U246) *(($J$1:$U$1)&lt;=$X$1))</f>
        <v>42654.879999999997</v>
      </c>
      <c r="Y246">
        <f t="shared" si="27"/>
        <v>1</v>
      </c>
      <c r="Z246">
        <f t="shared" si="27"/>
        <v>1</v>
      </c>
      <c r="AA246">
        <f t="shared" si="28"/>
        <v>0</v>
      </c>
      <c r="AB246" s="8">
        <f t="shared" si="29"/>
        <v>1</v>
      </c>
      <c r="AC246">
        <f t="shared" si="30"/>
        <v>42654.879999999997</v>
      </c>
      <c r="AD246">
        <f t="shared" si="31"/>
        <v>0</v>
      </c>
      <c r="AE246">
        <f t="shared" si="32"/>
        <v>0</v>
      </c>
      <c r="AF246">
        <f t="shared" si="33"/>
        <v>0</v>
      </c>
      <c r="AG246">
        <f t="shared" si="34"/>
        <v>0</v>
      </c>
      <c r="AI246">
        <f t="shared" si="35"/>
        <v>42654.879999999997</v>
      </c>
    </row>
    <row r="247" spans="2:35" x14ac:dyDescent="0.25">
      <c r="B247">
        <v>20680</v>
      </c>
      <c r="C247" t="s">
        <v>581</v>
      </c>
      <c r="D247" s="1" t="s">
        <v>23</v>
      </c>
      <c r="E247" s="1" t="s">
        <v>535</v>
      </c>
      <c r="F247" s="1" t="s">
        <v>106</v>
      </c>
      <c r="G247" s="13">
        <v>0</v>
      </c>
      <c r="H247" s="1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W247" s="14" cm="1">
        <f t="array" ref="W247">INDEX(J247:U247, 1, MONTH($W$1))</f>
        <v>0</v>
      </c>
      <c r="X247" s="14" cm="1">
        <f t="array" ref="X247">SUMPRODUCT((J247:U247) *(($J$1:$U$1)&lt;=$X$1))</f>
        <v>0</v>
      </c>
      <c r="Y247">
        <f t="shared" si="27"/>
        <v>0</v>
      </c>
      <c r="Z247">
        <f t="shared" si="27"/>
        <v>0</v>
      </c>
      <c r="AA247">
        <f t="shared" si="28"/>
        <v>0</v>
      </c>
      <c r="AB247" s="8">
        <f t="shared" si="29"/>
        <v>0</v>
      </c>
      <c r="AC247">
        <f t="shared" si="30"/>
        <v>0</v>
      </c>
      <c r="AD247">
        <f t="shared" si="31"/>
        <v>0</v>
      </c>
      <c r="AE247">
        <f t="shared" si="32"/>
        <v>0</v>
      </c>
      <c r="AF247">
        <f t="shared" si="33"/>
        <v>0</v>
      </c>
      <c r="AG247">
        <f t="shared" si="34"/>
        <v>0</v>
      </c>
      <c r="AI247">
        <f t="shared" si="35"/>
        <v>0</v>
      </c>
    </row>
    <row r="248" spans="2:35" x14ac:dyDescent="0.25">
      <c r="B248">
        <v>20681</v>
      </c>
      <c r="C248" t="s">
        <v>582</v>
      </c>
      <c r="D248" s="1" t="s">
        <v>23</v>
      </c>
      <c r="E248" s="1" t="s">
        <v>535</v>
      </c>
      <c r="F248" s="1" t="s">
        <v>106</v>
      </c>
      <c r="G248" s="13">
        <v>0</v>
      </c>
      <c r="H248" s="1">
        <v>0</v>
      </c>
      <c r="J248">
        <v>0</v>
      </c>
      <c r="K248">
        <v>773.18</v>
      </c>
      <c r="L248">
        <v>117.99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W248" s="14" cm="1">
        <f t="array" ref="W248">INDEX(J248:U248, 1, MONTH($W$1))</f>
        <v>0</v>
      </c>
      <c r="X248" s="14" cm="1">
        <f t="array" ref="X248">SUMPRODUCT((J248:U248) *(($J$1:$U$1)&lt;=$X$1))</f>
        <v>891.17</v>
      </c>
      <c r="Y248">
        <f t="shared" si="27"/>
        <v>0</v>
      </c>
      <c r="Z248">
        <f t="shared" si="27"/>
        <v>1</v>
      </c>
      <c r="AA248">
        <f t="shared" si="28"/>
        <v>0</v>
      </c>
      <c r="AB248" s="8">
        <f t="shared" si="29"/>
        <v>0</v>
      </c>
      <c r="AC248">
        <f t="shared" si="30"/>
        <v>0</v>
      </c>
      <c r="AD248">
        <f t="shared" si="31"/>
        <v>0</v>
      </c>
      <c r="AE248">
        <f t="shared" si="32"/>
        <v>0</v>
      </c>
      <c r="AF248">
        <f t="shared" si="33"/>
        <v>0</v>
      </c>
      <c r="AG248">
        <f t="shared" si="34"/>
        <v>0</v>
      </c>
      <c r="AI248">
        <f t="shared" si="35"/>
        <v>891.17</v>
      </c>
    </row>
    <row r="249" spans="2:35" x14ac:dyDescent="0.25">
      <c r="B249">
        <v>20684</v>
      </c>
      <c r="C249" t="s">
        <v>800</v>
      </c>
      <c r="D249" s="1" t="s">
        <v>23</v>
      </c>
      <c r="E249" s="1" t="s">
        <v>594</v>
      </c>
      <c r="F249" s="1" t="s">
        <v>106</v>
      </c>
      <c r="G249" s="13">
        <v>0</v>
      </c>
      <c r="H249" s="1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W249" s="14" cm="1">
        <f t="array" ref="W249">INDEX(J249:U249, 1, MONTH($W$1))</f>
        <v>0</v>
      </c>
      <c r="X249" s="14" cm="1">
        <f t="array" ref="X249">SUMPRODUCT((J249:U249) *(($J$1:$U$1)&lt;=$X$1))</f>
        <v>0</v>
      </c>
      <c r="Y249">
        <f t="shared" si="27"/>
        <v>0</v>
      </c>
      <c r="Z249">
        <f t="shared" si="27"/>
        <v>0</v>
      </c>
      <c r="AA249">
        <f t="shared" si="28"/>
        <v>0</v>
      </c>
      <c r="AB249" s="8">
        <f t="shared" si="29"/>
        <v>0</v>
      </c>
      <c r="AC249">
        <f t="shared" si="30"/>
        <v>0</v>
      </c>
      <c r="AD249">
        <f t="shared" si="31"/>
        <v>0</v>
      </c>
      <c r="AE249">
        <f t="shared" si="32"/>
        <v>0</v>
      </c>
      <c r="AF249">
        <f t="shared" si="33"/>
        <v>0</v>
      </c>
      <c r="AG249">
        <f t="shared" si="34"/>
        <v>0</v>
      </c>
      <c r="AI249">
        <f t="shared" si="35"/>
        <v>0</v>
      </c>
    </row>
    <row r="250" spans="2:35" x14ac:dyDescent="0.25">
      <c r="B250">
        <v>20688</v>
      </c>
      <c r="C250" t="s">
        <v>306</v>
      </c>
      <c r="D250" s="1" t="s">
        <v>23</v>
      </c>
      <c r="E250" s="1" t="s">
        <v>535</v>
      </c>
      <c r="F250" s="1" t="s">
        <v>106</v>
      </c>
      <c r="G250" s="13">
        <v>0</v>
      </c>
      <c r="H250" s="1">
        <v>0</v>
      </c>
      <c r="J250">
        <v>0</v>
      </c>
      <c r="K250">
        <v>299.26</v>
      </c>
      <c r="L250">
        <v>0</v>
      </c>
      <c r="M250">
        <v>0</v>
      </c>
      <c r="N250">
        <v>0</v>
      </c>
      <c r="O250">
        <v>671.41</v>
      </c>
      <c r="P250">
        <v>0</v>
      </c>
      <c r="Q250">
        <v>0</v>
      </c>
      <c r="R250">
        <v>0</v>
      </c>
      <c r="S250">
        <v>747.46</v>
      </c>
      <c r="T250">
        <v>0</v>
      </c>
      <c r="U250">
        <v>0</v>
      </c>
      <c r="W250" s="14" cm="1">
        <f t="array" ref="W250">INDEX(J250:U250, 1, MONTH($W$1))</f>
        <v>0</v>
      </c>
      <c r="X250" s="14" cm="1">
        <f t="array" ref="X250">SUMPRODUCT((J250:U250) *(($J$1:$U$1)&lt;=$X$1))</f>
        <v>1718.13</v>
      </c>
      <c r="Y250">
        <f t="shared" si="27"/>
        <v>0</v>
      </c>
      <c r="Z250">
        <f t="shared" si="27"/>
        <v>1</v>
      </c>
      <c r="AA250">
        <f t="shared" si="28"/>
        <v>0</v>
      </c>
      <c r="AB250" s="8">
        <f t="shared" si="29"/>
        <v>0</v>
      </c>
      <c r="AC250">
        <f t="shared" si="30"/>
        <v>0</v>
      </c>
      <c r="AD250">
        <f t="shared" si="31"/>
        <v>0</v>
      </c>
      <c r="AE250">
        <f t="shared" si="32"/>
        <v>0</v>
      </c>
      <c r="AF250">
        <f t="shared" si="33"/>
        <v>0</v>
      </c>
      <c r="AG250">
        <f t="shared" si="34"/>
        <v>0</v>
      </c>
      <c r="AI250">
        <f t="shared" si="35"/>
        <v>1718.13</v>
      </c>
    </row>
    <row r="251" spans="2:35" x14ac:dyDescent="0.25">
      <c r="B251">
        <v>20691</v>
      </c>
      <c r="C251" t="s">
        <v>583</v>
      </c>
      <c r="D251" s="1" t="s">
        <v>23</v>
      </c>
      <c r="E251" s="1" t="s">
        <v>535</v>
      </c>
      <c r="F251" s="1" t="s">
        <v>106</v>
      </c>
      <c r="G251" s="13">
        <v>0</v>
      </c>
      <c r="H251" s="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W251" s="14" cm="1">
        <f t="array" ref="W251">INDEX(J251:U251, 1, MONTH($W$1))</f>
        <v>0</v>
      </c>
      <c r="X251" s="14" cm="1">
        <f t="array" ref="X251">SUMPRODUCT((J251:U251) *(($J$1:$U$1)&lt;=$X$1))</f>
        <v>0</v>
      </c>
      <c r="Y251">
        <f t="shared" si="27"/>
        <v>0</v>
      </c>
      <c r="Z251">
        <f t="shared" si="27"/>
        <v>0</v>
      </c>
      <c r="AA251">
        <f t="shared" si="28"/>
        <v>0</v>
      </c>
      <c r="AB251" s="8">
        <f t="shared" si="29"/>
        <v>0</v>
      </c>
      <c r="AC251">
        <f t="shared" si="30"/>
        <v>0</v>
      </c>
      <c r="AD251">
        <f t="shared" si="31"/>
        <v>0</v>
      </c>
      <c r="AE251">
        <f t="shared" si="32"/>
        <v>0</v>
      </c>
      <c r="AF251">
        <f t="shared" si="33"/>
        <v>0</v>
      </c>
      <c r="AG251">
        <f t="shared" si="34"/>
        <v>0</v>
      </c>
      <c r="AI251">
        <f t="shared" si="35"/>
        <v>0</v>
      </c>
    </row>
    <row r="252" spans="2:35" x14ac:dyDescent="0.25">
      <c r="B252">
        <v>20693</v>
      </c>
      <c r="C252" t="s">
        <v>147</v>
      </c>
      <c r="D252" s="1" t="s">
        <v>23</v>
      </c>
      <c r="E252" s="1" t="s">
        <v>535</v>
      </c>
      <c r="F252" s="1" t="s">
        <v>106</v>
      </c>
      <c r="G252" s="13">
        <v>0</v>
      </c>
      <c r="H252" s="1">
        <v>0</v>
      </c>
      <c r="J252">
        <v>947.76</v>
      </c>
      <c r="K252">
        <v>620.86</v>
      </c>
      <c r="L252">
        <v>333.28</v>
      </c>
      <c r="M252">
        <v>303.02</v>
      </c>
      <c r="N252">
        <v>308.73</v>
      </c>
      <c r="O252">
        <v>302.56</v>
      </c>
      <c r="P252">
        <v>706.54</v>
      </c>
      <c r="Q252">
        <v>632.26</v>
      </c>
      <c r="R252">
        <v>739.45</v>
      </c>
      <c r="S252">
        <v>512.26</v>
      </c>
      <c r="T252">
        <v>886.54</v>
      </c>
      <c r="U252">
        <v>306.04000000000002</v>
      </c>
      <c r="W252" s="14" cm="1">
        <f t="array" ref="W252">INDEX(J252:U252, 1, MONTH($W$1))</f>
        <v>306.04000000000002</v>
      </c>
      <c r="X252" s="14" cm="1">
        <f t="array" ref="X252">SUMPRODUCT((J252:U252) *(($J$1:$U$1)&lt;=$X$1))</f>
        <v>6599.3</v>
      </c>
      <c r="Y252">
        <f t="shared" si="27"/>
        <v>1</v>
      </c>
      <c r="Z252">
        <f t="shared" si="27"/>
        <v>1</v>
      </c>
      <c r="AA252">
        <f t="shared" si="28"/>
        <v>0</v>
      </c>
      <c r="AB252" s="8">
        <f t="shared" si="29"/>
        <v>1</v>
      </c>
      <c r="AC252">
        <f t="shared" si="30"/>
        <v>6599.3</v>
      </c>
      <c r="AD252">
        <f t="shared" si="31"/>
        <v>0</v>
      </c>
      <c r="AE252">
        <f t="shared" si="32"/>
        <v>0</v>
      </c>
      <c r="AF252">
        <f t="shared" si="33"/>
        <v>0</v>
      </c>
      <c r="AG252">
        <f t="shared" si="34"/>
        <v>0</v>
      </c>
      <c r="AI252">
        <f t="shared" si="35"/>
        <v>6599.3</v>
      </c>
    </row>
    <row r="253" spans="2:35" x14ac:dyDescent="0.25">
      <c r="B253">
        <v>20696</v>
      </c>
      <c r="C253" t="s">
        <v>258</v>
      </c>
      <c r="D253" s="1" t="s">
        <v>23</v>
      </c>
      <c r="E253" s="1" t="s">
        <v>545</v>
      </c>
      <c r="F253" s="1" t="s">
        <v>545</v>
      </c>
      <c r="G253" s="13">
        <v>0</v>
      </c>
      <c r="H253" s="1">
        <v>0</v>
      </c>
      <c r="J253">
        <v>1836.57</v>
      </c>
      <c r="K253">
        <v>7478.99</v>
      </c>
      <c r="L253">
        <v>3369.62</v>
      </c>
      <c r="M253">
        <v>0</v>
      </c>
      <c r="N253">
        <v>1212.8</v>
      </c>
      <c r="O253">
        <v>2290.9499999999998</v>
      </c>
      <c r="P253">
        <v>780.99</v>
      </c>
      <c r="Q253">
        <v>218.83</v>
      </c>
      <c r="R253">
        <v>692.76</v>
      </c>
      <c r="S253">
        <v>679.86</v>
      </c>
      <c r="T253">
        <v>0</v>
      </c>
      <c r="U253">
        <v>2357.2800000000002</v>
      </c>
      <c r="W253" s="14" cm="1">
        <f t="array" ref="W253">INDEX(J253:U253, 1, MONTH($W$1))</f>
        <v>2357.2800000000002</v>
      </c>
      <c r="X253" s="14" cm="1">
        <f t="array" ref="X253">SUMPRODUCT((J253:U253) *(($J$1:$U$1)&lt;=$X$1))</f>
        <v>20918.650000000001</v>
      </c>
      <c r="Y253">
        <f t="shared" si="27"/>
        <v>1</v>
      </c>
      <c r="Z253">
        <f t="shared" si="27"/>
        <v>1</v>
      </c>
      <c r="AA253">
        <f t="shared" si="28"/>
        <v>0</v>
      </c>
      <c r="AB253" s="8">
        <f t="shared" si="29"/>
        <v>1</v>
      </c>
      <c r="AC253">
        <f t="shared" si="30"/>
        <v>20918.650000000001</v>
      </c>
      <c r="AD253">
        <f t="shared" si="31"/>
        <v>0</v>
      </c>
      <c r="AE253">
        <f t="shared" si="32"/>
        <v>0</v>
      </c>
      <c r="AF253">
        <f t="shared" si="33"/>
        <v>0</v>
      </c>
      <c r="AG253">
        <f t="shared" si="34"/>
        <v>0</v>
      </c>
      <c r="AI253">
        <f t="shared" si="35"/>
        <v>20918.650000000001</v>
      </c>
    </row>
    <row r="254" spans="2:35" x14ac:dyDescent="0.25">
      <c r="B254">
        <v>20697</v>
      </c>
      <c r="C254" t="s">
        <v>163</v>
      </c>
      <c r="D254" s="1" t="s">
        <v>23</v>
      </c>
      <c r="E254" s="1" t="s">
        <v>535</v>
      </c>
      <c r="F254" s="1" t="s">
        <v>106</v>
      </c>
      <c r="G254" s="13">
        <v>0</v>
      </c>
      <c r="H254" s="1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W254" s="14" cm="1">
        <f t="array" ref="W254">INDEX(J254:U254, 1, MONTH($W$1))</f>
        <v>0</v>
      </c>
      <c r="X254" s="14" cm="1">
        <f t="array" ref="X254">SUMPRODUCT((J254:U254) *(($J$1:$U$1)&lt;=$X$1))</f>
        <v>0</v>
      </c>
      <c r="Y254">
        <f t="shared" si="27"/>
        <v>0</v>
      </c>
      <c r="Z254">
        <f t="shared" si="27"/>
        <v>0</v>
      </c>
      <c r="AA254">
        <f t="shared" si="28"/>
        <v>0</v>
      </c>
      <c r="AB254" s="8">
        <f t="shared" si="29"/>
        <v>0</v>
      </c>
      <c r="AC254">
        <f t="shared" si="30"/>
        <v>0</v>
      </c>
      <c r="AD254">
        <f t="shared" si="31"/>
        <v>0</v>
      </c>
      <c r="AE254">
        <f t="shared" si="32"/>
        <v>0</v>
      </c>
      <c r="AF254">
        <f t="shared" si="33"/>
        <v>0</v>
      </c>
      <c r="AG254">
        <f t="shared" si="34"/>
        <v>0</v>
      </c>
      <c r="AI254">
        <f t="shared" si="35"/>
        <v>0</v>
      </c>
    </row>
    <row r="255" spans="2:35" x14ac:dyDescent="0.25">
      <c r="B255">
        <v>20699</v>
      </c>
      <c r="C255" t="s">
        <v>307</v>
      </c>
      <c r="D255" s="1" t="s">
        <v>23</v>
      </c>
      <c r="E255" s="1" t="s">
        <v>535</v>
      </c>
      <c r="F255" s="1" t="s">
        <v>106</v>
      </c>
      <c r="G255" s="13">
        <v>0</v>
      </c>
      <c r="H255" s="1">
        <v>0</v>
      </c>
      <c r="J255">
        <v>465.37</v>
      </c>
      <c r="K255">
        <v>0</v>
      </c>
      <c r="L255">
        <v>0</v>
      </c>
      <c r="M255">
        <v>1236.06</v>
      </c>
      <c r="N255">
        <v>0</v>
      </c>
      <c r="O255">
        <v>0</v>
      </c>
      <c r="P255">
        <v>772.25</v>
      </c>
      <c r="Q255">
        <v>2560.67</v>
      </c>
      <c r="R255">
        <v>-108.09</v>
      </c>
      <c r="S255">
        <v>1048.4000000000001</v>
      </c>
      <c r="T255">
        <v>526.94000000000005</v>
      </c>
      <c r="U255">
        <v>843.51</v>
      </c>
      <c r="W255" s="14" cm="1">
        <f t="array" ref="W255">INDEX(J255:U255, 1, MONTH($W$1))</f>
        <v>843.51</v>
      </c>
      <c r="X255" s="14" cm="1">
        <f t="array" ref="X255">SUMPRODUCT((J255:U255) *(($J$1:$U$1)&lt;=$X$1))</f>
        <v>7345.1100000000006</v>
      </c>
      <c r="Y255">
        <f t="shared" si="27"/>
        <v>1</v>
      </c>
      <c r="Z255">
        <f t="shared" si="27"/>
        <v>1</v>
      </c>
      <c r="AA255">
        <f t="shared" si="28"/>
        <v>0</v>
      </c>
      <c r="AB255" s="8">
        <f t="shared" si="29"/>
        <v>1</v>
      </c>
      <c r="AC255">
        <f t="shared" si="30"/>
        <v>7345.1100000000006</v>
      </c>
      <c r="AD255">
        <f t="shared" si="31"/>
        <v>0</v>
      </c>
      <c r="AE255">
        <f t="shared" si="32"/>
        <v>0</v>
      </c>
      <c r="AF255">
        <f t="shared" si="33"/>
        <v>0</v>
      </c>
      <c r="AG255">
        <f t="shared" si="34"/>
        <v>0</v>
      </c>
      <c r="AI255">
        <f t="shared" si="35"/>
        <v>7345.1100000000006</v>
      </c>
    </row>
    <row r="256" spans="2:35" x14ac:dyDescent="0.25">
      <c r="B256">
        <v>20700</v>
      </c>
      <c r="C256" t="s">
        <v>253</v>
      </c>
      <c r="D256" s="1" t="s">
        <v>23</v>
      </c>
      <c r="E256" s="1" t="s">
        <v>620</v>
      </c>
      <c r="F256" s="1" t="s">
        <v>620</v>
      </c>
      <c r="G256" s="13">
        <v>0</v>
      </c>
      <c r="H256" s="1">
        <v>0</v>
      </c>
      <c r="J256">
        <v>3142.47</v>
      </c>
      <c r="K256">
        <v>0</v>
      </c>
      <c r="L256">
        <v>2349.67</v>
      </c>
      <c r="M256">
        <v>0</v>
      </c>
      <c r="N256">
        <v>5682.8</v>
      </c>
      <c r="O256">
        <v>0</v>
      </c>
      <c r="P256">
        <v>2894.55</v>
      </c>
      <c r="Q256">
        <v>2898.26</v>
      </c>
      <c r="R256">
        <v>3742.18</v>
      </c>
      <c r="S256">
        <v>436.65</v>
      </c>
      <c r="T256">
        <v>1466.89</v>
      </c>
      <c r="U256">
        <v>1780.18</v>
      </c>
      <c r="W256" s="14" cm="1">
        <f t="array" ref="W256">INDEX(J256:U256, 1, MONTH($W$1))</f>
        <v>1780.18</v>
      </c>
      <c r="X256" s="14" cm="1">
        <f t="array" ref="X256">SUMPRODUCT((J256:U256) *(($J$1:$U$1)&lt;=$X$1))</f>
        <v>24393.65</v>
      </c>
      <c r="Y256">
        <f t="shared" si="27"/>
        <v>1</v>
      </c>
      <c r="Z256">
        <f t="shared" si="27"/>
        <v>1</v>
      </c>
      <c r="AA256">
        <f t="shared" si="28"/>
        <v>0</v>
      </c>
      <c r="AB256" s="8">
        <f t="shared" si="29"/>
        <v>1</v>
      </c>
      <c r="AC256">
        <f t="shared" si="30"/>
        <v>24393.65</v>
      </c>
      <c r="AD256">
        <f t="shared" si="31"/>
        <v>0</v>
      </c>
      <c r="AE256">
        <f t="shared" si="32"/>
        <v>0</v>
      </c>
      <c r="AF256">
        <f t="shared" si="33"/>
        <v>0</v>
      </c>
      <c r="AG256">
        <f t="shared" si="34"/>
        <v>0</v>
      </c>
      <c r="AI256">
        <f t="shared" si="35"/>
        <v>24393.65</v>
      </c>
    </row>
    <row r="257" spans="2:35" x14ac:dyDescent="0.25">
      <c r="B257">
        <v>20704</v>
      </c>
      <c r="C257" t="s">
        <v>801</v>
      </c>
      <c r="D257" s="1" t="s">
        <v>23</v>
      </c>
      <c r="E257" s="1" t="s">
        <v>748</v>
      </c>
      <c r="F257" s="1" t="s">
        <v>21</v>
      </c>
      <c r="G257" s="13">
        <v>0</v>
      </c>
      <c r="H257" s="1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W257" s="14" cm="1">
        <f t="array" ref="W257">INDEX(J257:U257, 1, MONTH($W$1))</f>
        <v>0</v>
      </c>
      <c r="X257" s="14" cm="1">
        <f t="array" ref="X257">SUMPRODUCT((J257:U257) *(($J$1:$U$1)&lt;=$X$1))</f>
        <v>0</v>
      </c>
      <c r="Y257">
        <f t="shared" si="27"/>
        <v>0</v>
      </c>
      <c r="Z257">
        <f t="shared" si="27"/>
        <v>0</v>
      </c>
      <c r="AA257">
        <f t="shared" si="28"/>
        <v>0</v>
      </c>
      <c r="AB257" s="8">
        <f t="shared" si="29"/>
        <v>0</v>
      </c>
      <c r="AC257">
        <f t="shared" si="30"/>
        <v>0</v>
      </c>
      <c r="AD257">
        <f t="shared" si="31"/>
        <v>0</v>
      </c>
      <c r="AE257">
        <f t="shared" si="32"/>
        <v>0</v>
      </c>
      <c r="AF257">
        <f t="shared" si="33"/>
        <v>0</v>
      </c>
      <c r="AG257">
        <f t="shared" si="34"/>
        <v>0</v>
      </c>
      <c r="AI257">
        <f t="shared" si="35"/>
        <v>0</v>
      </c>
    </row>
    <row r="258" spans="2:35" x14ac:dyDescent="0.25">
      <c r="B258">
        <v>20706</v>
      </c>
      <c r="C258" t="s">
        <v>802</v>
      </c>
      <c r="D258" s="1" t="s">
        <v>23</v>
      </c>
      <c r="E258" s="1" t="s">
        <v>21</v>
      </c>
      <c r="F258" s="1" t="s">
        <v>21</v>
      </c>
      <c r="G258" s="13">
        <v>0</v>
      </c>
      <c r="H258" s="1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W258" s="14" cm="1">
        <f t="array" ref="W258">INDEX(J258:U258, 1, MONTH($W$1))</f>
        <v>0</v>
      </c>
      <c r="X258" s="14" cm="1">
        <f t="array" ref="X258">SUMPRODUCT((J258:U258) *(($J$1:$U$1)&lt;=$X$1))</f>
        <v>0</v>
      </c>
      <c r="Y258">
        <f t="shared" si="27"/>
        <v>0</v>
      </c>
      <c r="Z258">
        <f t="shared" si="27"/>
        <v>0</v>
      </c>
      <c r="AA258">
        <f t="shared" si="28"/>
        <v>0</v>
      </c>
      <c r="AB258" s="8">
        <f t="shared" si="29"/>
        <v>0</v>
      </c>
      <c r="AC258">
        <f t="shared" si="30"/>
        <v>0</v>
      </c>
      <c r="AD258">
        <f t="shared" si="31"/>
        <v>0</v>
      </c>
      <c r="AE258">
        <f t="shared" si="32"/>
        <v>0</v>
      </c>
      <c r="AF258">
        <f t="shared" si="33"/>
        <v>0</v>
      </c>
      <c r="AG258">
        <f t="shared" si="34"/>
        <v>0</v>
      </c>
      <c r="AI258">
        <f t="shared" si="35"/>
        <v>0</v>
      </c>
    </row>
    <row r="259" spans="2:35" x14ac:dyDescent="0.25">
      <c r="B259">
        <v>20707</v>
      </c>
      <c r="C259" t="s">
        <v>584</v>
      </c>
      <c r="D259" s="1" t="s">
        <v>23</v>
      </c>
      <c r="E259" s="1" t="s">
        <v>535</v>
      </c>
      <c r="F259" s="1" t="s">
        <v>106</v>
      </c>
      <c r="G259" s="13">
        <v>0</v>
      </c>
      <c r="H259" s="1">
        <v>0</v>
      </c>
      <c r="J259">
        <v>379.66</v>
      </c>
      <c r="K259">
        <v>0</v>
      </c>
      <c r="L259">
        <v>583.33000000000004</v>
      </c>
      <c r="M259">
        <v>0</v>
      </c>
      <c r="N259">
        <v>907.85</v>
      </c>
      <c r="O259">
        <v>312.60000000000002</v>
      </c>
      <c r="P259">
        <v>0</v>
      </c>
      <c r="Q259">
        <v>0</v>
      </c>
      <c r="R259">
        <v>0</v>
      </c>
      <c r="S259">
        <v>336.25</v>
      </c>
      <c r="T259">
        <v>386.78</v>
      </c>
      <c r="U259">
        <v>0</v>
      </c>
      <c r="W259" s="14" cm="1">
        <f t="array" ref="W259">INDEX(J259:U259, 1, MONTH($W$1))</f>
        <v>0</v>
      </c>
      <c r="X259" s="14" cm="1">
        <f t="array" ref="X259">SUMPRODUCT((J259:U259) *(($J$1:$U$1)&lt;=$X$1))</f>
        <v>2906.4700000000003</v>
      </c>
      <c r="Y259">
        <f t="shared" si="27"/>
        <v>0</v>
      </c>
      <c r="Z259">
        <f t="shared" si="27"/>
        <v>1</v>
      </c>
      <c r="AA259">
        <f t="shared" si="28"/>
        <v>0</v>
      </c>
      <c r="AB259" s="8">
        <f t="shared" si="29"/>
        <v>1</v>
      </c>
      <c r="AC259">
        <f t="shared" si="30"/>
        <v>2906.4700000000003</v>
      </c>
      <c r="AD259">
        <f t="shared" si="31"/>
        <v>0</v>
      </c>
      <c r="AE259">
        <f t="shared" si="32"/>
        <v>0</v>
      </c>
      <c r="AF259">
        <f t="shared" si="33"/>
        <v>0</v>
      </c>
      <c r="AG259">
        <f t="shared" si="34"/>
        <v>0</v>
      </c>
      <c r="AI259">
        <f t="shared" si="35"/>
        <v>2906.4700000000003</v>
      </c>
    </row>
    <row r="260" spans="2:35" x14ac:dyDescent="0.25">
      <c r="B260">
        <v>20709</v>
      </c>
      <c r="C260" t="s">
        <v>585</v>
      </c>
      <c r="D260" s="1" t="s">
        <v>23</v>
      </c>
      <c r="E260" s="1" t="s">
        <v>535</v>
      </c>
      <c r="F260" s="1" t="s">
        <v>106</v>
      </c>
      <c r="G260" s="13">
        <v>0</v>
      </c>
      <c r="H260" s="1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W260" s="14" cm="1">
        <f t="array" ref="W260">INDEX(J260:U260, 1, MONTH($W$1))</f>
        <v>0</v>
      </c>
      <c r="X260" s="14" cm="1">
        <f t="array" ref="X260">SUMPRODUCT((J260:U260) *(($J$1:$U$1)&lt;=$X$1))</f>
        <v>0</v>
      </c>
      <c r="Y260">
        <f t="shared" ref="Y260:Z323" si="36">IF(W260&gt;0, 1, 0)</f>
        <v>0</v>
      </c>
      <c r="Z260">
        <f t="shared" si="36"/>
        <v>0</v>
      </c>
      <c r="AA260">
        <f t="shared" ref="AA260:AA323" si="37">IF(I260="Yes", 1, 0)</f>
        <v>0</v>
      </c>
      <c r="AB260" s="8">
        <f t="shared" ref="AB260:AB323" si="38">COUNTIF(J260, "&gt;0")</f>
        <v>0</v>
      </c>
      <c r="AC260">
        <f t="shared" ref="AC260:AC323" si="39">IFERROR(X260/AB260, 0)</f>
        <v>0</v>
      </c>
      <c r="AD260">
        <f t="shared" ref="AD260:AD323" si="40">IF(G260=$W$1, 1, 0)</f>
        <v>0</v>
      </c>
      <c r="AE260">
        <f t="shared" ref="AE260:AE323" si="41">IF(G260=$W$1, W260, 0)</f>
        <v>0</v>
      </c>
      <c r="AF260">
        <f t="shared" ref="AF260:AF323" si="42">IF(AND(H260=2023, G260&lt;=$W$1, X260&gt;0), 1, 0)</f>
        <v>0</v>
      </c>
      <c r="AG260">
        <f t="shared" ref="AG260:AG323" si="43">IF(AND(H260=2023, G260&lt;=$W$1), X260, 0)</f>
        <v>0</v>
      </c>
      <c r="AI260">
        <f t="shared" ref="AI260:AI323" si="44">SUM(J260:U260)</f>
        <v>0</v>
      </c>
    </row>
    <row r="261" spans="2:35" x14ac:dyDescent="0.25">
      <c r="B261">
        <v>20710</v>
      </c>
      <c r="C261" t="s">
        <v>196</v>
      </c>
      <c r="D261" s="1" t="s">
        <v>23</v>
      </c>
      <c r="E261" s="1" t="s">
        <v>535</v>
      </c>
      <c r="F261" s="1" t="s">
        <v>106</v>
      </c>
      <c r="G261" s="13">
        <v>0</v>
      </c>
      <c r="H261" s="1">
        <v>0</v>
      </c>
      <c r="J261">
        <v>5117.28</v>
      </c>
      <c r="K261">
        <v>1495.92</v>
      </c>
      <c r="L261">
        <v>5338.18</v>
      </c>
      <c r="M261">
        <v>961</v>
      </c>
      <c r="N261">
        <v>3202.82</v>
      </c>
      <c r="O261">
        <v>1733.77</v>
      </c>
      <c r="P261">
        <v>3363.64</v>
      </c>
      <c r="Q261">
        <v>438.48</v>
      </c>
      <c r="R261">
        <v>2484.0700000000002</v>
      </c>
      <c r="S261">
        <v>2664.16</v>
      </c>
      <c r="T261">
        <v>3347.95</v>
      </c>
      <c r="U261">
        <v>1938.96</v>
      </c>
      <c r="W261" s="14" cm="1">
        <f t="array" ref="W261">INDEX(J261:U261, 1, MONTH($W$1))</f>
        <v>1938.96</v>
      </c>
      <c r="X261" s="14" cm="1">
        <f t="array" ref="X261">SUMPRODUCT((J261:U261) *(($J$1:$U$1)&lt;=$X$1))</f>
        <v>32086.23</v>
      </c>
      <c r="Y261">
        <f t="shared" si="36"/>
        <v>1</v>
      </c>
      <c r="Z261">
        <f t="shared" si="36"/>
        <v>1</v>
      </c>
      <c r="AA261">
        <f t="shared" si="37"/>
        <v>0</v>
      </c>
      <c r="AB261" s="8">
        <f t="shared" si="38"/>
        <v>1</v>
      </c>
      <c r="AC261">
        <f t="shared" si="39"/>
        <v>32086.23</v>
      </c>
      <c r="AD261">
        <f t="shared" si="40"/>
        <v>0</v>
      </c>
      <c r="AE261">
        <f t="shared" si="41"/>
        <v>0</v>
      </c>
      <c r="AF261">
        <f t="shared" si="42"/>
        <v>0</v>
      </c>
      <c r="AG261">
        <f t="shared" si="43"/>
        <v>0</v>
      </c>
      <c r="AI261">
        <f t="shared" si="44"/>
        <v>32086.23</v>
      </c>
    </row>
    <row r="262" spans="2:35" x14ac:dyDescent="0.25">
      <c r="B262">
        <v>20713</v>
      </c>
      <c r="C262" t="s">
        <v>803</v>
      </c>
      <c r="D262" s="1" t="s">
        <v>23</v>
      </c>
      <c r="E262" s="1" t="s">
        <v>748</v>
      </c>
      <c r="F262" s="1" t="s">
        <v>21</v>
      </c>
      <c r="G262" s="13">
        <v>0</v>
      </c>
      <c r="H262" s="1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W262" s="14" cm="1">
        <f t="array" ref="W262">INDEX(J262:U262, 1, MONTH($W$1))</f>
        <v>0</v>
      </c>
      <c r="X262" s="14" cm="1">
        <f t="array" ref="X262">SUMPRODUCT((J262:U262) *(($J$1:$U$1)&lt;=$X$1))</f>
        <v>0</v>
      </c>
      <c r="Y262">
        <f t="shared" si="36"/>
        <v>0</v>
      </c>
      <c r="Z262">
        <f t="shared" si="36"/>
        <v>0</v>
      </c>
      <c r="AA262">
        <f t="shared" si="37"/>
        <v>0</v>
      </c>
      <c r="AB262" s="8">
        <f t="shared" si="38"/>
        <v>0</v>
      </c>
      <c r="AC262">
        <f t="shared" si="39"/>
        <v>0</v>
      </c>
      <c r="AD262">
        <f t="shared" si="40"/>
        <v>0</v>
      </c>
      <c r="AE262">
        <f t="shared" si="41"/>
        <v>0</v>
      </c>
      <c r="AF262">
        <f t="shared" si="42"/>
        <v>0</v>
      </c>
      <c r="AG262">
        <f t="shared" si="43"/>
        <v>0</v>
      </c>
      <c r="AI262">
        <f t="shared" si="44"/>
        <v>0</v>
      </c>
    </row>
    <row r="263" spans="2:35" x14ac:dyDescent="0.25">
      <c r="B263">
        <v>20714</v>
      </c>
      <c r="C263" t="s">
        <v>308</v>
      </c>
      <c r="D263" s="1" t="s">
        <v>23</v>
      </c>
      <c r="E263" s="1" t="s">
        <v>535</v>
      </c>
      <c r="F263" s="1" t="s">
        <v>106</v>
      </c>
      <c r="G263" s="13">
        <v>0</v>
      </c>
      <c r="H263" s="1">
        <v>0</v>
      </c>
      <c r="J263">
        <v>541</v>
      </c>
      <c r="K263">
        <v>0</v>
      </c>
      <c r="L263">
        <v>777.47</v>
      </c>
      <c r="M263">
        <v>1445.83</v>
      </c>
      <c r="N263">
        <v>0</v>
      </c>
      <c r="O263">
        <v>1105.3499999999999</v>
      </c>
      <c r="P263">
        <v>0</v>
      </c>
      <c r="Q263">
        <v>0</v>
      </c>
      <c r="R263">
        <v>1029.47</v>
      </c>
      <c r="S263">
        <v>0</v>
      </c>
      <c r="T263">
        <v>696.11</v>
      </c>
      <c r="U263">
        <v>228.91</v>
      </c>
      <c r="W263" s="14" cm="1">
        <f t="array" ref="W263">INDEX(J263:U263, 1, MONTH($W$1))</f>
        <v>228.91</v>
      </c>
      <c r="X263" s="14" cm="1">
        <f t="array" ref="X263">SUMPRODUCT((J263:U263) *(($J$1:$U$1)&lt;=$X$1))</f>
        <v>5824.1399999999994</v>
      </c>
      <c r="Y263">
        <f t="shared" si="36"/>
        <v>1</v>
      </c>
      <c r="Z263">
        <f t="shared" si="36"/>
        <v>1</v>
      </c>
      <c r="AA263">
        <f t="shared" si="37"/>
        <v>0</v>
      </c>
      <c r="AB263" s="8">
        <f t="shared" si="38"/>
        <v>1</v>
      </c>
      <c r="AC263">
        <f t="shared" si="39"/>
        <v>5824.1399999999994</v>
      </c>
      <c r="AD263">
        <f t="shared" si="40"/>
        <v>0</v>
      </c>
      <c r="AE263">
        <f t="shared" si="41"/>
        <v>0</v>
      </c>
      <c r="AF263">
        <f t="shared" si="42"/>
        <v>0</v>
      </c>
      <c r="AG263">
        <f t="shared" si="43"/>
        <v>0</v>
      </c>
      <c r="AI263">
        <f t="shared" si="44"/>
        <v>5824.1399999999994</v>
      </c>
    </row>
    <row r="264" spans="2:35" x14ac:dyDescent="0.25">
      <c r="B264">
        <v>20716</v>
      </c>
      <c r="C264" t="s">
        <v>804</v>
      </c>
      <c r="D264" s="1" t="s">
        <v>23</v>
      </c>
      <c r="E264" s="1" t="s">
        <v>535</v>
      </c>
      <c r="F264" s="1" t="s">
        <v>106</v>
      </c>
      <c r="G264" s="13">
        <v>0</v>
      </c>
      <c r="H264" s="1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W264" s="14" cm="1">
        <f t="array" ref="W264">INDEX(J264:U264, 1, MONTH($W$1))</f>
        <v>0</v>
      </c>
      <c r="X264" s="14" cm="1">
        <f t="array" ref="X264">SUMPRODUCT((J264:U264) *(($J$1:$U$1)&lt;=$X$1))</f>
        <v>0</v>
      </c>
      <c r="Y264">
        <f t="shared" si="36"/>
        <v>0</v>
      </c>
      <c r="Z264">
        <f t="shared" si="36"/>
        <v>0</v>
      </c>
      <c r="AA264">
        <f t="shared" si="37"/>
        <v>0</v>
      </c>
      <c r="AB264" s="8">
        <f t="shared" si="38"/>
        <v>0</v>
      </c>
      <c r="AC264">
        <f t="shared" si="39"/>
        <v>0</v>
      </c>
      <c r="AD264">
        <f t="shared" si="40"/>
        <v>0</v>
      </c>
      <c r="AE264">
        <f t="shared" si="41"/>
        <v>0</v>
      </c>
      <c r="AF264">
        <f t="shared" si="42"/>
        <v>0</v>
      </c>
      <c r="AG264">
        <f t="shared" si="43"/>
        <v>0</v>
      </c>
      <c r="AI264">
        <f t="shared" si="44"/>
        <v>0</v>
      </c>
    </row>
    <row r="265" spans="2:35" x14ac:dyDescent="0.25">
      <c r="B265">
        <v>20720</v>
      </c>
      <c r="C265" t="s">
        <v>586</v>
      </c>
      <c r="D265" s="1" t="s">
        <v>23</v>
      </c>
      <c r="E265" s="1" t="s">
        <v>535</v>
      </c>
      <c r="F265" s="1" t="s">
        <v>106</v>
      </c>
      <c r="G265" s="13">
        <v>0</v>
      </c>
      <c r="H265" s="1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W265" s="14" cm="1">
        <f t="array" ref="W265">INDEX(J265:U265, 1, MONTH($W$1))</f>
        <v>0</v>
      </c>
      <c r="X265" s="14" cm="1">
        <f t="array" ref="X265">SUMPRODUCT((J265:U265) *(($J$1:$U$1)&lt;=$X$1))</f>
        <v>0</v>
      </c>
      <c r="Y265">
        <f t="shared" si="36"/>
        <v>0</v>
      </c>
      <c r="Z265">
        <f t="shared" si="36"/>
        <v>0</v>
      </c>
      <c r="AA265">
        <f t="shared" si="37"/>
        <v>0</v>
      </c>
      <c r="AB265" s="8">
        <f t="shared" si="38"/>
        <v>0</v>
      </c>
      <c r="AC265">
        <f t="shared" si="39"/>
        <v>0</v>
      </c>
      <c r="AD265">
        <f t="shared" si="40"/>
        <v>0</v>
      </c>
      <c r="AE265">
        <f t="shared" si="41"/>
        <v>0</v>
      </c>
      <c r="AF265">
        <f t="shared" si="42"/>
        <v>0</v>
      </c>
      <c r="AG265">
        <f t="shared" si="43"/>
        <v>0</v>
      </c>
      <c r="AI265">
        <f t="shared" si="44"/>
        <v>0</v>
      </c>
    </row>
    <row r="266" spans="2:35" x14ac:dyDescent="0.25">
      <c r="B266">
        <v>20723</v>
      </c>
      <c r="C266" t="s">
        <v>502</v>
      </c>
      <c r="D266" s="1" t="s">
        <v>36</v>
      </c>
      <c r="E266" s="1" t="s">
        <v>535</v>
      </c>
      <c r="F266" s="1" t="s">
        <v>106</v>
      </c>
      <c r="G266" s="13">
        <v>0</v>
      </c>
      <c r="H266" s="1">
        <v>0</v>
      </c>
      <c r="J266">
        <v>3892.17</v>
      </c>
      <c r="K266">
        <v>0</v>
      </c>
      <c r="L266">
        <v>0</v>
      </c>
      <c r="M266">
        <v>0</v>
      </c>
      <c r="N266">
        <v>3451.04</v>
      </c>
      <c r="O266">
        <v>3114.22</v>
      </c>
      <c r="P266">
        <v>0</v>
      </c>
      <c r="Q266">
        <v>0</v>
      </c>
      <c r="R266">
        <v>0</v>
      </c>
      <c r="S266">
        <v>0</v>
      </c>
      <c r="T266">
        <v>2110.12</v>
      </c>
      <c r="U266">
        <v>0</v>
      </c>
      <c r="W266" s="14" cm="1">
        <f t="array" ref="W266">INDEX(J266:U266, 1, MONTH($W$1))</f>
        <v>0</v>
      </c>
      <c r="X266" s="14" cm="1">
        <f t="array" ref="X266">SUMPRODUCT((J266:U266) *(($J$1:$U$1)&lt;=$X$1))</f>
        <v>12567.55</v>
      </c>
      <c r="Y266">
        <f t="shared" si="36"/>
        <v>0</v>
      </c>
      <c r="Z266">
        <f t="shared" si="36"/>
        <v>1</v>
      </c>
      <c r="AA266">
        <f t="shared" si="37"/>
        <v>0</v>
      </c>
      <c r="AB266" s="8">
        <f t="shared" si="38"/>
        <v>1</v>
      </c>
      <c r="AC266">
        <f t="shared" si="39"/>
        <v>12567.55</v>
      </c>
      <c r="AD266">
        <f t="shared" si="40"/>
        <v>0</v>
      </c>
      <c r="AE266">
        <f t="shared" si="41"/>
        <v>0</v>
      </c>
      <c r="AF266">
        <f t="shared" si="42"/>
        <v>0</v>
      </c>
      <c r="AG266">
        <f t="shared" si="43"/>
        <v>0</v>
      </c>
      <c r="AI266">
        <f t="shared" si="44"/>
        <v>12567.55</v>
      </c>
    </row>
    <row r="267" spans="2:35" x14ac:dyDescent="0.25">
      <c r="B267">
        <v>20724</v>
      </c>
      <c r="C267" t="s">
        <v>89</v>
      </c>
      <c r="D267" s="1" t="s">
        <v>23</v>
      </c>
      <c r="E267" s="1" t="s">
        <v>535</v>
      </c>
      <c r="F267" s="1" t="s">
        <v>106</v>
      </c>
      <c r="G267" s="13">
        <v>0</v>
      </c>
      <c r="H267" s="1">
        <v>0</v>
      </c>
      <c r="J267">
        <v>0</v>
      </c>
      <c r="K267">
        <v>1198.8</v>
      </c>
      <c r="L267">
        <v>0</v>
      </c>
      <c r="M267">
        <v>0</v>
      </c>
      <c r="N267">
        <v>848.5</v>
      </c>
      <c r="O267">
        <v>0</v>
      </c>
      <c r="P267">
        <v>0</v>
      </c>
      <c r="Q267">
        <v>1087.02</v>
      </c>
      <c r="R267">
        <v>621.62</v>
      </c>
      <c r="S267">
        <v>0</v>
      </c>
      <c r="T267">
        <v>0</v>
      </c>
      <c r="U267">
        <v>1080.98</v>
      </c>
      <c r="W267" s="14" cm="1">
        <f t="array" ref="W267">INDEX(J267:U267, 1, MONTH($W$1))</f>
        <v>1080.98</v>
      </c>
      <c r="X267" s="14" cm="1">
        <f t="array" ref="X267">SUMPRODUCT((J267:U267) *(($J$1:$U$1)&lt;=$X$1))</f>
        <v>4836.92</v>
      </c>
      <c r="Y267">
        <f t="shared" si="36"/>
        <v>1</v>
      </c>
      <c r="Z267">
        <f t="shared" si="36"/>
        <v>1</v>
      </c>
      <c r="AA267">
        <f t="shared" si="37"/>
        <v>0</v>
      </c>
      <c r="AB267" s="8">
        <f t="shared" si="38"/>
        <v>0</v>
      </c>
      <c r="AC267">
        <f t="shared" si="39"/>
        <v>0</v>
      </c>
      <c r="AD267">
        <f t="shared" si="40"/>
        <v>0</v>
      </c>
      <c r="AE267">
        <f t="shared" si="41"/>
        <v>0</v>
      </c>
      <c r="AF267">
        <f t="shared" si="42"/>
        <v>0</v>
      </c>
      <c r="AG267">
        <f t="shared" si="43"/>
        <v>0</v>
      </c>
      <c r="AI267">
        <f t="shared" si="44"/>
        <v>4836.92</v>
      </c>
    </row>
    <row r="268" spans="2:35" x14ac:dyDescent="0.25">
      <c r="B268">
        <v>20725</v>
      </c>
      <c r="C268" t="s">
        <v>80</v>
      </c>
      <c r="D268" s="1" t="s">
        <v>23</v>
      </c>
      <c r="E268" s="1" t="s">
        <v>535</v>
      </c>
      <c r="F268" s="1" t="s">
        <v>106</v>
      </c>
      <c r="G268" s="13">
        <v>0</v>
      </c>
      <c r="H268" s="1">
        <v>0</v>
      </c>
      <c r="J268">
        <v>0</v>
      </c>
      <c r="K268">
        <v>800.27</v>
      </c>
      <c r="L268">
        <v>471.96</v>
      </c>
      <c r="M268">
        <v>1058.48</v>
      </c>
      <c r="N268">
        <v>1026.92</v>
      </c>
      <c r="O268">
        <v>2350.67</v>
      </c>
      <c r="P268">
        <v>474.26</v>
      </c>
      <c r="Q268">
        <v>0</v>
      </c>
      <c r="R268">
        <v>1464.47</v>
      </c>
      <c r="S268">
        <v>0</v>
      </c>
      <c r="T268">
        <v>2258.5300000000002</v>
      </c>
      <c r="U268">
        <v>0</v>
      </c>
      <c r="W268" s="14" cm="1">
        <f t="array" ref="W268">INDEX(J268:U268, 1, MONTH($W$1))</f>
        <v>0</v>
      </c>
      <c r="X268" s="14" cm="1">
        <f t="array" ref="X268">SUMPRODUCT((J268:U268) *(($J$1:$U$1)&lt;=$X$1))</f>
        <v>9905.5600000000013</v>
      </c>
      <c r="Y268">
        <f t="shared" si="36"/>
        <v>0</v>
      </c>
      <c r="Z268">
        <f t="shared" si="36"/>
        <v>1</v>
      </c>
      <c r="AA268">
        <f t="shared" si="37"/>
        <v>0</v>
      </c>
      <c r="AB268" s="8">
        <f t="shared" si="38"/>
        <v>0</v>
      </c>
      <c r="AC268">
        <f t="shared" si="39"/>
        <v>0</v>
      </c>
      <c r="AD268">
        <f t="shared" si="40"/>
        <v>0</v>
      </c>
      <c r="AE268">
        <f t="shared" si="41"/>
        <v>0</v>
      </c>
      <c r="AF268">
        <f t="shared" si="42"/>
        <v>0</v>
      </c>
      <c r="AG268">
        <f t="shared" si="43"/>
        <v>0</v>
      </c>
      <c r="AI268">
        <f t="shared" si="44"/>
        <v>9905.5600000000013</v>
      </c>
    </row>
    <row r="269" spans="2:35" x14ac:dyDescent="0.25">
      <c r="B269">
        <v>20727</v>
      </c>
      <c r="C269" t="s">
        <v>686</v>
      </c>
      <c r="D269" s="1" t="s">
        <v>23</v>
      </c>
      <c r="E269" s="1" t="s">
        <v>535</v>
      </c>
      <c r="F269" s="1" t="s">
        <v>106</v>
      </c>
      <c r="G269" s="13">
        <v>0</v>
      </c>
      <c r="H269" s="1">
        <v>0</v>
      </c>
      <c r="J269">
        <v>1599.69</v>
      </c>
      <c r="K269">
        <v>0</v>
      </c>
      <c r="L269">
        <v>3607.24</v>
      </c>
      <c r="M269">
        <v>0</v>
      </c>
      <c r="N269">
        <v>1760.21</v>
      </c>
      <c r="O269">
        <v>2719.09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W269" s="14" cm="1">
        <f t="array" ref="W269">INDEX(J269:U269, 1, MONTH($W$1))</f>
        <v>0</v>
      </c>
      <c r="X269" s="14" cm="1">
        <f t="array" ref="X269">SUMPRODUCT((J269:U269) *(($J$1:$U$1)&lt;=$X$1))</f>
        <v>9686.23</v>
      </c>
      <c r="Y269">
        <f t="shared" si="36"/>
        <v>0</v>
      </c>
      <c r="Z269">
        <f t="shared" si="36"/>
        <v>1</v>
      </c>
      <c r="AA269">
        <f t="shared" si="37"/>
        <v>0</v>
      </c>
      <c r="AB269" s="8">
        <f t="shared" si="38"/>
        <v>1</v>
      </c>
      <c r="AC269">
        <f t="shared" si="39"/>
        <v>9686.23</v>
      </c>
      <c r="AD269">
        <f t="shared" si="40"/>
        <v>0</v>
      </c>
      <c r="AE269">
        <f t="shared" si="41"/>
        <v>0</v>
      </c>
      <c r="AF269">
        <f t="shared" si="42"/>
        <v>0</v>
      </c>
      <c r="AG269">
        <f t="shared" si="43"/>
        <v>0</v>
      </c>
      <c r="AI269">
        <f t="shared" si="44"/>
        <v>9686.23</v>
      </c>
    </row>
    <row r="270" spans="2:35" x14ac:dyDescent="0.25">
      <c r="B270">
        <v>20728</v>
      </c>
      <c r="C270" t="s">
        <v>805</v>
      </c>
      <c r="D270" s="1" t="s">
        <v>23</v>
      </c>
      <c r="E270" s="1" t="s">
        <v>535</v>
      </c>
      <c r="F270" s="1" t="s">
        <v>106</v>
      </c>
      <c r="G270" s="13">
        <v>0</v>
      </c>
      <c r="H270" s="1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W270" s="14" cm="1">
        <f t="array" ref="W270">INDEX(J270:U270, 1, MONTH($W$1))</f>
        <v>0</v>
      </c>
      <c r="X270" s="14" cm="1">
        <f t="array" ref="X270">SUMPRODUCT((J270:U270) *(($J$1:$U$1)&lt;=$X$1))</f>
        <v>0</v>
      </c>
      <c r="Y270">
        <f t="shared" si="36"/>
        <v>0</v>
      </c>
      <c r="Z270">
        <f t="shared" si="36"/>
        <v>0</v>
      </c>
      <c r="AA270">
        <f t="shared" si="37"/>
        <v>0</v>
      </c>
      <c r="AB270" s="8">
        <f t="shared" si="38"/>
        <v>0</v>
      </c>
      <c r="AC270">
        <f t="shared" si="39"/>
        <v>0</v>
      </c>
      <c r="AD270">
        <f t="shared" si="40"/>
        <v>0</v>
      </c>
      <c r="AE270">
        <f t="shared" si="41"/>
        <v>0</v>
      </c>
      <c r="AF270">
        <f t="shared" si="42"/>
        <v>0</v>
      </c>
      <c r="AG270">
        <f t="shared" si="43"/>
        <v>0</v>
      </c>
      <c r="AI270">
        <f t="shared" si="44"/>
        <v>0</v>
      </c>
    </row>
    <row r="271" spans="2:35" x14ac:dyDescent="0.25">
      <c r="B271">
        <v>20729</v>
      </c>
      <c r="C271" t="s">
        <v>806</v>
      </c>
      <c r="D271" s="1" t="s">
        <v>23</v>
      </c>
      <c r="E271" s="1" t="s">
        <v>535</v>
      </c>
      <c r="F271" s="1" t="s">
        <v>106</v>
      </c>
      <c r="G271" s="13">
        <v>0</v>
      </c>
      <c r="H271" s="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W271" s="14" cm="1">
        <f t="array" ref="W271">INDEX(J271:U271, 1, MONTH($W$1))</f>
        <v>0</v>
      </c>
      <c r="X271" s="14" cm="1">
        <f t="array" ref="X271">SUMPRODUCT((J271:U271) *(($J$1:$U$1)&lt;=$X$1))</f>
        <v>0</v>
      </c>
      <c r="Y271">
        <f t="shared" si="36"/>
        <v>0</v>
      </c>
      <c r="Z271">
        <f t="shared" si="36"/>
        <v>0</v>
      </c>
      <c r="AA271">
        <f t="shared" si="37"/>
        <v>0</v>
      </c>
      <c r="AB271" s="8">
        <f t="shared" si="38"/>
        <v>0</v>
      </c>
      <c r="AC271">
        <f t="shared" si="39"/>
        <v>0</v>
      </c>
      <c r="AD271">
        <f t="shared" si="40"/>
        <v>0</v>
      </c>
      <c r="AE271">
        <f t="shared" si="41"/>
        <v>0</v>
      </c>
      <c r="AF271">
        <f t="shared" si="42"/>
        <v>0</v>
      </c>
      <c r="AG271">
        <f t="shared" si="43"/>
        <v>0</v>
      </c>
      <c r="AI271">
        <f t="shared" si="44"/>
        <v>0</v>
      </c>
    </row>
    <row r="272" spans="2:35" x14ac:dyDescent="0.25">
      <c r="B272">
        <v>20731</v>
      </c>
      <c r="C272" t="s">
        <v>186</v>
      </c>
      <c r="D272" s="1" t="s">
        <v>23</v>
      </c>
      <c r="E272" s="1" t="s">
        <v>545</v>
      </c>
      <c r="F272" s="1" t="s">
        <v>545</v>
      </c>
      <c r="G272" s="13">
        <v>0</v>
      </c>
      <c r="H272" s="1">
        <v>0</v>
      </c>
      <c r="J272">
        <v>31645.41</v>
      </c>
      <c r="K272">
        <v>21903.72</v>
      </c>
      <c r="L272">
        <v>16703.7</v>
      </c>
      <c r="M272">
        <v>10147.56</v>
      </c>
      <c r="N272">
        <v>7617.48</v>
      </c>
      <c r="O272">
        <v>20085.54</v>
      </c>
      <c r="P272">
        <v>9289.33</v>
      </c>
      <c r="Q272">
        <v>7017.37</v>
      </c>
      <c r="R272">
        <v>-78.150000000000006</v>
      </c>
      <c r="S272">
        <v>30433.040000000001</v>
      </c>
      <c r="T272">
        <v>2742.8</v>
      </c>
      <c r="U272">
        <v>6985.88</v>
      </c>
      <c r="W272" s="14" cm="1">
        <f t="array" ref="W272">INDEX(J272:U272, 1, MONTH($W$1))</f>
        <v>6985.88</v>
      </c>
      <c r="X272" s="14" cm="1">
        <f t="array" ref="X272">SUMPRODUCT((J272:U272) *(($J$1:$U$1)&lt;=$X$1))</f>
        <v>164493.68</v>
      </c>
      <c r="Y272">
        <f t="shared" si="36"/>
        <v>1</v>
      </c>
      <c r="Z272">
        <f t="shared" si="36"/>
        <v>1</v>
      </c>
      <c r="AA272">
        <f t="shared" si="37"/>
        <v>0</v>
      </c>
      <c r="AB272" s="8">
        <f t="shared" si="38"/>
        <v>1</v>
      </c>
      <c r="AC272">
        <f t="shared" si="39"/>
        <v>164493.68</v>
      </c>
      <c r="AD272">
        <f t="shared" si="40"/>
        <v>0</v>
      </c>
      <c r="AE272">
        <f t="shared" si="41"/>
        <v>0</v>
      </c>
      <c r="AF272">
        <f t="shared" si="42"/>
        <v>0</v>
      </c>
      <c r="AG272">
        <f t="shared" si="43"/>
        <v>0</v>
      </c>
      <c r="AI272">
        <f t="shared" si="44"/>
        <v>164493.68</v>
      </c>
    </row>
    <row r="273" spans="2:35" x14ac:dyDescent="0.25">
      <c r="B273">
        <v>20732</v>
      </c>
      <c r="C273" t="s">
        <v>807</v>
      </c>
      <c r="D273" s="1" t="s">
        <v>23</v>
      </c>
      <c r="E273" s="1" t="s">
        <v>535</v>
      </c>
      <c r="F273" s="1" t="s">
        <v>106</v>
      </c>
      <c r="G273" s="13">
        <v>0</v>
      </c>
      <c r="H273" s="1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W273" s="14" cm="1">
        <f t="array" ref="W273">INDEX(J273:U273, 1, MONTH($W$1))</f>
        <v>0</v>
      </c>
      <c r="X273" s="14" cm="1">
        <f t="array" ref="X273">SUMPRODUCT((J273:U273) *(($J$1:$U$1)&lt;=$X$1))</f>
        <v>0</v>
      </c>
      <c r="Y273">
        <f t="shared" si="36"/>
        <v>0</v>
      </c>
      <c r="Z273">
        <f t="shared" si="36"/>
        <v>0</v>
      </c>
      <c r="AA273">
        <f t="shared" si="37"/>
        <v>0</v>
      </c>
      <c r="AB273" s="8">
        <f t="shared" si="38"/>
        <v>0</v>
      </c>
      <c r="AC273">
        <f t="shared" si="39"/>
        <v>0</v>
      </c>
      <c r="AD273">
        <f t="shared" si="40"/>
        <v>0</v>
      </c>
      <c r="AE273">
        <f t="shared" si="41"/>
        <v>0</v>
      </c>
      <c r="AF273">
        <f t="shared" si="42"/>
        <v>0</v>
      </c>
      <c r="AG273">
        <f t="shared" si="43"/>
        <v>0</v>
      </c>
      <c r="AI273">
        <f t="shared" si="44"/>
        <v>0</v>
      </c>
    </row>
    <row r="274" spans="2:35" x14ac:dyDescent="0.25">
      <c r="B274">
        <v>20736</v>
      </c>
      <c r="C274" t="s">
        <v>202</v>
      </c>
      <c r="D274" s="1" t="s">
        <v>23</v>
      </c>
      <c r="E274" s="1" t="s">
        <v>535</v>
      </c>
      <c r="F274" s="1" t="s">
        <v>106</v>
      </c>
      <c r="G274" s="13">
        <v>0</v>
      </c>
      <c r="H274" s="1">
        <v>0</v>
      </c>
      <c r="J274">
        <v>1933.11</v>
      </c>
      <c r="K274">
        <v>1594.72</v>
      </c>
      <c r="L274">
        <v>822.12</v>
      </c>
      <c r="M274">
        <v>1806.39</v>
      </c>
      <c r="N274">
        <v>2207.91</v>
      </c>
      <c r="O274">
        <v>1365.14</v>
      </c>
      <c r="P274">
        <v>1254.43</v>
      </c>
      <c r="Q274">
        <v>2154.44</v>
      </c>
      <c r="R274">
        <v>584.87</v>
      </c>
      <c r="S274">
        <v>2313.58</v>
      </c>
      <c r="T274">
        <v>613.1</v>
      </c>
      <c r="U274">
        <v>648.62</v>
      </c>
      <c r="W274" s="14" cm="1">
        <f t="array" ref="W274">INDEX(J274:U274, 1, MONTH($W$1))</f>
        <v>648.62</v>
      </c>
      <c r="X274" s="14" cm="1">
        <f t="array" ref="X274">SUMPRODUCT((J274:U274) *(($J$1:$U$1)&lt;=$X$1))</f>
        <v>17298.43</v>
      </c>
      <c r="Y274">
        <f t="shared" si="36"/>
        <v>1</v>
      </c>
      <c r="Z274">
        <f t="shared" si="36"/>
        <v>1</v>
      </c>
      <c r="AA274">
        <f t="shared" si="37"/>
        <v>0</v>
      </c>
      <c r="AB274" s="8">
        <f t="shared" si="38"/>
        <v>1</v>
      </c>
      <c r="AC274">
        <f t="shared" si="39"/>
        <v>17298.43</v>
      </c>
      <c r="AD274">
        <f t="shared" si="40"/>
        <v>0</v>
      </c>
      <c r="AE274">
        <f t="shared" si="41"/>
        <v>0</v>
      </c>
      <c r="AF274">
        <f t="shared" si="42"/>
        <v>0</v>
      </c>
      <c r="AG274">
        <f t="shared" si="43"/>
        <v>0</v>
      </c>
      <c r="AI274">
        <f t="shared" si="44"/>
        <v>17298.43</v>
      </c>
    </row>
    <row r="275" spans="2:35" x14ac:dyDescent="0.25">
      <c r="B275">
        <v>20738</v>
      </c>
      <c r="C275" t="s">
        <v>808</v>
      </c>
      <c r="D275" s="1" t="s">
        <v>23</v>
      </c>
      <c r="E275" s="1" t="s">
        <v>535</v>
      </c>
      <c r="F275" s="1" t="s">
        <v>106</v>
      </c>
      <c r="G275" s="13">
        <v>0</v>
      </c>
      <c r="H275" s="1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W275" s="14" cm="1">
        <f t="array" ref="W275">INDEX(J275:U275, 1, MONTH($W$1))</f>
        <v>0</v>
      </c>
      <c r="X275" s="14" cm="1">
        <f t="array" ref="X275">SUMPRODUCT((J275:U275) *(($J$1:$U$1)&lt;=$X$1))</f>
        <v>0</v>
      </c>
      <c r="Y275">
        <f t="shared" si="36"/>
        <v>0</v>
      </c>
      <c r="Z275">
        <f t="shared" si="36"/>
        <v>0</v>
      </c>
      <c r="AA275">
        <f t="shared" si="37"/>
        <v>0</v>
      </c>
      <c r="AB275" s="8">
        <f t="shared" si="38"/>
        <v>0</v>
      </c>
      <c r="AC275">
        <f t="shared" si="39"/>
        <v>0</v>
      </c>
      <c r="AD275">
        <f t="shared" si="40"/>
        <v>0</v>
      </c>
      <c r="AE275">
        <f t="shared" si="41"/>
        <v>0</v>
      </c>
      <c r="AF275">
        <f t="shared" si="42"/>
        <v>0</v>
      </c>
      <c r="AG275">
        <f t="shared" si="43"/>
        <v>0</v>
      </c>
      <c r="AI275">
        <f t="shared" si="44"/>
        <v>0</v>
      </c>
    </row>
    <row r="276" spans="2:35" x14ac:dyDescent="0.25">
      <c r="B276">
        <v>20739</v>
      </c>
      <c r="C276" t="s">
        <v>809</v>
      </c>
      <c r="D276" s="1" t="s">
        <v>23</v>
      </c>
      <c r="E276" s="1" t="s">
        <v>535</v>
      </c>
      <c r="F276" s="1" t="s">
        <v>106</v>
      </c>
      <c r="G276" s="13">
        <v>0</v>
      </c>
      <c r="H276" s="1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W276" s="14" cm="1">
        <f t="array" ref="W276">INDEX(J276:U276, 1, MONTH($W$1))</f>
        <v>0</v>
      </c>
      <c r="X276" s="14" cm="1">
        <f t="array" ref="X276">SUMPRODUCT((J276:U276) *(($J$1:$U$1)&lt;=$X$1))</f>
        <v>0</v>
      </c>
      <c r="Y276">
        <f t="shared" si="36"/>
        <v>0</v>
      </c>
      <c r="Z276">
        <f t="shared" si="36"/>
        <v>0</v>
      </c>
      <c r="AA276">
        <f t="shared" si="37"/>
        <v>0</v>
      </c>
      <c r="AB276" s="8">
        <f t="shared" si="38"/>
        <v>0</v>
      </c>
      <c r="AC276">
        <f t="shared" si="39"/>
        <v>0</v>
      </c>
      <c r="AD276">
        <f t="shared" si="40"/>
        <v>0</v>
      </c>
      <c r="AE276">
        <f t="shared" si="41"/>
        <v>0</v>
      </c>
      <c r="AF276">
        <f t="shared" si="42"/>
        <v>0</v>
      </c>
      <c r="AG276">
        <f t="shared" si="43"/>
        <v>0</v>
      </c>
      <c r="AI276">
        <f t="shared" si="44"/>
        <v>0</v>
      </c>
    </row>
    <row r="277" spans="2:35" x14ac:dyDescent="0.25">
      <c r="B277">
        <v>20741</v>
      </c>
      <c r="C277" t="s">
        <v>687</v>
      </c>
      <c r="D277" s="1" t="s">
        <v>23</v>
      </c>
      <c r="E277" s="1" t="s">
        <v>535</v>
      </c>
      <c r="F277" s="1" t="s">
        <v>106</v>
      </c>
      <c r="G277" s="13">
        <v>0</v>
      </c>
      <c r="H277" s="1">
        <v>0</v>
      </c>
      <c r="J277">
        <v>0</v>
      </c>
      <c r="K277">
        <v>0</v>
      </c>
      <c r="L277">
        <v>0</v>
      </c>
      <c r="M277">
        <v>2262.6999999999998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1058.3499999999999</v>
      </c>
      <c r="U277">
        <v>0</v>
      </c>
      <c r="W277" s="14" cm="1">
        <f t="array" ref="W277">INDEX(J277:U277, 1, MONTH($W$1))</f>
        <v>0</v>
      </c>
      <c r="X277" s="14" cm="1">
        <f t="array" ref="X277">SUMPRODUCT((J277:U277) *(($J$1:$U$1)&lt;=$X$1))</f>
        <v>3321.0499999999997</v>
      </c>
      <c r="Y277">
        <f t="shared" si="36"/>
        <v>0</v>
      </c>
      <c r="Z277">
        <f t="shared" si="36"/>
        <v>1</v>
      </c>
      <c r="AA277">
        <f t="shared" si="37"/>
        <v>0</v>
      </c>
      <c r="AB277" s="8">
        <f t="shared" si="38"/>
        <v>0</v>
      </c>
      <c r="AC277">
        <f t="shared" si="39"/>
        <v>0</v>
      </c>
      <c r="AD277">
        <f t="shared" si="40"/>
        <v>0</v>
      </c>
      <c r="AE277">
        <f t="shared" si="41"/>
        <v>0</v>
      </c>
      <c r="AF277">
        <f t="shared" si="42"/>
        <v>0</v>
      </c>
      <c r="AG277">
        <f t="shared" si="43"/>
        <v>0</v>
      </c>
      <c r="AI277">
        <f t="shared" si="44"/>
        <v>3321.0499999999997</v>
      </c>
    </row>
    <row r="278" spans="2:35" x14ac:dyDescent="0.25">
      <c r="B278">
        <v>20742</v>
      </c>
      <c r="C278" t="s">
        <v>587</v>
      </c>
      <c r="D278" s="1" t="s">
        <v>23</v>
      </c>
      <c r="E278" s="1" t="s">
        <v>535</v>
      </c>
      <c r="F278" s="1" t="s">
        <v>106</v>
      </c>
      <c r="G278" s="13">
        <v>0</v>
      </c>
      <c r="H278" s="1">
        <v>0</v>
      </c>
      <c r="J278">
        <v>0</v>
      </c>
      <c r="K278">
        <v>208.1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W278" s="14" cm="1">
        <f t="array" ref="W278">INDEX(J278:U278, 1, MONTH($W$1))</f>
        <v>0</v>
      </c>
      <c r="X278" s="14" cm="1">
        <f t="array" ref="X278">SUMPRODUCT((J278:U278) *(($J$1:$U$1)&lt;=$X$1))</f>
        <v>208.1</v>
      </c>
      <c r="Y278">
        <f t="shared" si="36"/>
        <v>0</v>
      </c>
      <c r="Z278">
        <f t="shared" si="36"/>
        <v>1</v>
      </c>
      <c r="AA278">
        <f t="shared" si="37"/>
        <v>0</v>
      </c>
      <c r="AB278" s="8">
        <f t="shared" si="38"/>
        <v>0</v>
      </c>
      <c r="AC278">
        <f t="shared" si="39"/>
        <v>0</v>
      </c>
      <c r="AD278">
        <f t="shared" si="40"/>
        <v>0</v>
      </c>
      <c r="AE278">
        <f t="shared" si="41"/>
        <v>0</v>
      </c>
      <c r="AF278">
        <f t="shared" si="42"/>
        <v>0</v>
      </c>
      <c r="AG278">
        <f t="shared" si="43"/>
        <v>0</v>
      </c>
      <c r="AI278">
        <f t="shared" si="44"/>
        <v>208.1</v>
      </c>
    </row>
    <row r="279" spans="2:35" x14ac:dyDescent="0.25">
      <c r="B279">
        <v>20743</v>
      </c>
      <c r="C279" t="s">
        <v>309</v>
      </c>
      <c r="D279" s="1" t="s">
        <v>23</v>
      </c>
      <c r="E279" s="1" t="s">
        <v>535</v>
      </c>
      <c r="F279" s="1" t="s">
        <v>106</v>
      </c>
      <c r="G279" s="13">
        <v>0</v>
      </c>
      <c r="H279" s="1">
        <v>0</v>
      </c>
      <c r="J279">
        <v>0</v>
      </c>
      <c r="K279">
        <v>220.5</v>
      </c>
      <c r="L279">
        <v>98.22</v>
      </c>
      <c r="M279">
        <v>0</v>
      </c>
      <c r="N279">
        <v>406.26</v>
      </c>
      <c r="O279">
        <v>300.42</v>
      </c>
      <c r="P279">
        <v>326.66000000000003</v>
      </c>
      <c r="Q279">
        <v>0</v>
      </c>
      <c r="R279">
        <v>0</v>
      </c>
      <c r="S279">
        <v>0</v>
      </c>
      <c r="T279">
        <v>0</v>
      </c>
      <c r="U279">
        <v>0</v>
      </c>
      <c r="W279" s="14" cm="1">
        <f t="array" ref="W279">INDEX(J279:U279, 1, MONTH($W$1))</f>
        <v>0</v>
      </c>
      <c r="X279" s="14" cm="1">
        <f t="array" ref="X279">SUMPRODUCT((J279:U279) *(($J$1:$U$1)&lt;=$X$1))</f>
        <v>1352.0600000000002</v>
      </c>
      <c r="Y279">
        <f t="shared" si="36"/>
        <v>0</v>
      </c>
      <c r="Z279">
        <f t="shared" si="36"/>
        <v>1</v>
      </c>
      <c r="AA279">
        <f t="shared" si="37"/>
        <v>0</v>
      </c>
      <c r="AB279" s="8">
        <f t="shared" si="38"/>
        <v>0</v>
      </c>
      <c r="AC279">
        <f t="shared" si="39"/>
        <v>0</v>
      </c>
      <c r="AD279">
        <f t="shared" si="40"/>
        <v>0</v>
      </c>
      <c r="AE279">
        <f t="shared" si="41"/>
        <v>0</v>
      </c>
      <c r="AF279">
        <f t="shared" si="42"/>
        <v>0</v>
      </c>
      <c r="AG279">
        <f t="shared" si="43"/>
        <v>0</v>
      </c>
      <c r="AI279">
        <f t="shared" si="44"/>
        <v>1352.0600000000002</v>
      </c>
    </row>
    <row r="280" spans="2:35" x14ac:dyDescent="0.25">
      <c r="B280">
        <v>20744</v>
      </c>
      <c r="C280" t="s">
        <v>81</v>
      </c>
      <c r="D280" s="1" t="s">
        <v>23</v>
      </c>
      <c r="E280" s="1" t="s">
        <v>535</v>
      </c>
      <c r="F280" s="1" t="s">
        <v>106</v>
      </c>
      <c r="G280" s="13">
        <v>0</v>
      </c>
      <c r="H280" s="1">
        <v>0</v>
      </c>
      <c r="J280">
        <v>2567.5</v>
      </c>
      <c r="K280">
        <v>1295.97</v>
      </c>
      <c r="L280">
        <v>3171.9</v>
      </c>
      <c r="M280">
        <v>0</v>
      </c>
      <c r="N280">
        <v>0</v>
      </c>
      <c r="O280">
        <v>3463.4</v>
      </c>
      <c r="P280">
        <v>1413.78</v>
      </c>
      <c r="Q280">
        <v>0</v>
      </c>
      <c r="R280">
        <v>639.13</v>
      </c>
      <c r="S280">
        <v>1980.44</v>
      </c>
      <c r="T280">
        <v>2223.34</v>
      </c>
      <c r="U280">
        <v>0</v>
      </c>
      <c r="W280" s="14" cm="1">
        <f t="array" ref="W280">INDEX(J280:U280, 1, MONTH($W$1))</f>
        <v>0</v>
      </c>
      <c r="X280" s="14" cm="1">
        <f t="array" ref="X280">SUMPRODUCT((J280:U280) *(($J$1:$U$1)&lt;=$X$1))</f>
        <v>16755.46</v>
      </c>
      <c r="Y280">
        <f t="shared" si="36"/>
        <v>0</v>
      </c>
      <c r="Z280">
        <f t="shared" si="36"/>
        <v>1</v>
      </c>
      <c r="AA280">
        <f t="shared" si="37"/>
        <v>0</v>
      </c>
      <c r="AB280" s="8">
        <f t="shared" si="38"/>
        <v>1</v>
      </c>
      <c r="AC280">
        <f t="shared" si="39"/>
        <v>16755.46</v>
      </c>
      <c r="AD280">
        <f t="shared" si="40"/>
        <v>0</v>
      </c>
      <c r="AE280">
        <f t="shared" si="41"/>
        <v>0</v>
      </c>
      <c r="AF280">
        <f t="shared" si="42"/>
        <v>0</v>
      </c>
      <c r="AG280">
        <f t="shared" si="43"/>
        <v>0</v>
      </c>
      <c r="AI280">
        <f t="shared" si="44"/>
        <v>16755.46</v>
      </c>
    </row>
    <row r="281" spans="2:35" x14ac:dyDescent="0.25">
      <c r="B281">
        <v>20745</v>
      </c>
      <c r="C281" t="s">
        <v>244</v>
      </c>
      <c r="D281" s="1" t="s">
        <v>23</v>
      </c>
      <c r="E281" s="1" t="s">
        <v>535</v>
      </c>
      <c r="F281" s="1" t="s">
        <v>106</v>
      </c>
      <c r="G281" s="13">
        <v>0</v>
      </c>
      <c r="H281" s="1">
        <v>0</v>
      </c>
      <c r="J281">
        <v>2051.88</v>
      </c>
      <c r="K281">
        <v>0</v>
      </c>
      <c r="L281">
        <v>4621.1099999999997</v>
      </c>
      <c r="M281">
        <v>773.74</v>
      </c>
      <c r="N281">
        <v>2407.1</v>
      </c>
      <c r="O281">
        <v>2162.25</v>
      </c>
      <c r="P281">
        <v>955.87</v>
      </c>
      <c r="Q281">
        <v>3411.04</v>
      </c>
      <c r="R281">
        <v>1682.5</v>
      </c>
      <c r="S281">
        <v>2638.86</v>
      </c>
      <c r="T281">
        <v>1544.66</v>
      </c>
      <c r="U281">
        <v>3245.8</v>
      </c>
      <c r="W281" s="14" cm="1">
        <f t="array" ref="W281">INDEX(J281:U281, 1, MONTH($W$1))</f>
        <v>3245.8</v>
      </c>
      <c r="X281" s="14" cm="1">
        <f t="array" ref="X281">SUMPRODUCT((J281:U281) *(($J$1:$U$1)&lt;=$X$1))</f>
        <v>25494.81</v>
      </c>
      <c r="Y281">
        <f t="shared" si="36"/>
        <v>1</v>
      </c>
      <c r="Z281">
        <f t="shared" si="36"/>
        <v>1</v>
      </c>
      <c r="AA281">
        <f t="shared" si="37"/>
        <v>0</v>
      </c>
      <c r="AB281" s="8">
        <f t="shared" si="38"/>
        <v>1</v>
      </c>
      <c r="AC281">
        <f t="shared" si="39"/>
        <v>25494.81</v>
      </c>
      <c r="AD281">
        <f t="shared" si="40"/>
        <v>0</v>
      </c>
      <c r="AE281">
        <f t="shared" si="41"/>
        <v>0</v>
      </c>
      <c r="AF281">
        <f t="shared" si="42"/>
        <v>0</v>
      </c>
      <c r="AG281">
        <f t="shared" si="43"/>
        <v>0</v>
      </c>
      <c r="AI281">
        <f t="shared" si="44"/>
        <v>25494.81</v>
      </c>
    </row>
    <row r="282" spans="2:35" x14ac:dyDescent="0.25">
      <c r="B282">
        <v>20746</v>
      </c>
      <c r="C282" t="s">
        <v>82</v>
      </c>
      <c r="D282" s="1" t="s">
        <v>23</v>
      </c>
      <c r="E282" s="1" t="s">
        <v>535</v>
      </c>
      <c r="F282" s="1" t="s">
        <v>106</v>
      </c>
      <c r="G282" s="13">
        <v>0</v>
      </c>
      <c r="H282" s="1">
        <v>0</v>
      </c>
      <c r="J282">
        <v>592.66999999999996</v>
      </c>
      <c r="K282">
        <v>206.17</v>
      </c>
      <c r="L282">
        <v>1657.63</v>
      </c>
      <c r="M282">
        <v>0</v>
      </c>
      <c r="N282">
        <v>1009.06</v>
      </c>
      <c r="O282">
        <v>0</v>
      </c>
      <c r="P282">
        <v>0</v>
      </c>
      <c r="Q282">
        <v>1052.83</v>
      </c>
      <c r="R282">
        <v>1486.99</v>
      </c>
      <c r="S282">
        <v>0</v>
      </c>
      <c r="T282">
        <v>696.89</v>
      </c>
      <c r="U282">
        <v>0</v>
      </c>
      <c r="W282" s="14" cm="1">
        <f t="array" ref="W282">INDEX(J282:U282, 1, MONTH($W$1))</f>
        <v>0</v>
      </c>
      <c r="X282" s="14" cm="1">
        <f t="array" ref="X282">SUMPRODUCT((J282:U282) *(($J$1:$U$1)&lt;=$X$1))</f>
        <v>6702.2400000000007</v>
      </c>
      <c r="Y282">
        <f t="shared" si="36"/>
        <v>0</v>
      </c>
      <c r="Z282">
        <f t="shared" si="36"/>
        <v>1</v>
      </c>
      <c r="AA282">
        <f t="shared" si="37"/>
        <v>0</v>
      </c>
      <c r="AB282" s="8">
        <f t="shared" si="38"/>
        <v>1</v>
      </c>
      <c r="AC282">
        <f t="shared" si="39"/>
        <v>6702.2400000000007</v>
      </c>
      <c r="AD282">
        <f t="shared" si="40"/>
        <v>0</v>
      </c>
      <c r="AE282">
        <f t="shared" si="41"/>
        <v>0</v>
      </c>
      <c r="AF282">
        <f t="shared" si="42"/>
        <v>0</v>
      </c>
      <c r="AG282">
        <f t="shared" si="43"/>
        <v>0</v>
      </c>
      <c r="AI282">
        <f t="shared" si="44"/>
        <v>6702.2400000000007</v>
      </c>
    </row>
    <row r="283" spans="2:35" x14ac:dyDescent="0.25">
      <c r="B283">
        <v>20749</v>
      </c>
      <c r="C283" t="s">
        <v>501</v>
      </c>
      <c r="D283" s="1" t="s">
        <v>36</v>
      </c>
      <c r="E283" s="1" t="s">
        <v>535</v>
      </c>
      <c r="F283" s="1" t="s">
        <v>106</v>
      </c>
      <c r="G283" s="13">
        <v>0</v>
      </c>
      <c r="H283" s="1">
        <v>0</v>
      </c>
      <c r="J283">
        <v>0</v>
      </c>
      <c r="K283">
        <v>0</v>
      </c>
      <c r="L283">
        <v>2091.71</v>
      </c>
      <c r="M283">
        <v>2203.38</v>
      </c>
      <c r="N283">
        <v>736.85</v>
      </c>
      <c r="O283">
        <v>1018.08</v>
      </c>
      <c r="P283">
        <v>0</v>
      </c>
      <c r="Q283">
        <v>733.65</v>
      </c>
      <c r="R283">
        <v>2610.1999999999998</v>
      </c>
      <c r="S283">
        <v>0</v>
      </c>
      <c r="T283">
        <v>1270.3699999999999</v>
      </c>
      <c r="U283">
        <v>1218.18</v>
      </c>
      <c r="W283" s="14" cm="1">
        <f t="array" ref="W283">INDEX(J283:U283, 1, MONTH($W$1))</f>
        <v>1218.18</v>
      </c>
      <c r="X283" s="14" cm="1">
        <f t="array" ref="X283">SUMPRODUCT((J283:U283) *(($J$1:$U$1)&lt;=$X$1))</f>
        <v>11882.419999999998</v>
      </c>
      <c r="Y283">
        <f t="shared" si="36"/>
        <v>1</v>
      </c>
      <c r="Z283">
        <f t="shared" si="36"/>
        <v>1</v>
      </c>
      <c r="AA283">
        <f t="shared" si="37"/>
        <v>0</v>
      </c>
      <c r="AB283" s="8">
        <f t="shared" si="38"/>
        <v>0</v>
      </c>
      <c r="AC283">
        <f t="shared" si="39"/>
        <v>0</v>
      </c>
      <c r="AD283">
        <f t="shared" si="40"/>
        <v>0</v>
      </c>
      <c r="AE283">
        <f t="shared" si="41"/>
        <v>0</v>
      </c>
      <c r="AF283">
        <f t="shared" si="42"/>
        <v>0</v>
      </c>
      <c r="AG283">
        <f t="shared" si="43"/>
        <v>0</v>
      </c>
      <c r="AI283">
        <f t="shared" si="44"/>
        <v>11882.419999999998</v>
      </c>
    </row>
    <row r="284" spans="2:35" x14ac:dyDescent="0.25">
      <c r="B284">
        <v>20750</v>
      </c>
      <c r="C284" t="s">
        <v>259</v>
      </c>
      <c r="D284" s="1" t="s">
        <v>23</v>
      </c>
      <c r="E284" s="1" t="s">
        <v>535</v>
      </c>
      <c r="F284" s="1" t="s">
        <v>106</v>
      </c>
      <c r="G284" s="13">
        <v>0</v>
      </c>
      <c r="H284" s="1">
        <v>0</v>
      </c>
      <c r="J284">
        <v>686.58</v>
      </c>
      <c r="K284">
        <v>886.99</v>
      </c>
      <c r="L284">
        <v>1365.61</v>
      </c>
      <c r="M284">
        <v>344.36</v>
      </c>
      <c r="N284">
        <v>979.64</v>
      </c>
      <c r="O284">
        <v>1031.47</v>
      </c>
      <c r="P284">
        <v>0</v>
      </c>
      <c r="Q284">
        <v>492.35</v>
      </c>
      <c r="R284">
        <v>485.03</v>
      </c>
      <c r="S284">
        <v>976.04</v>
      </c>
      <c r="T284">
        <v>0</v>
      </c>
      <c r="U284">
        <v>1441.73</v>
      </c>
      <c r="W284" s="14" cm="1">
        <f t="array" ref="W284">INDEX(J284:U284, 1, MONTH($W$1))</f>
        <v>1441.73</v>
      </c>
      <c r="X284" s="14" cm="1">
        <f t="array" ref="X284">SUMPRODUCT((J284:U284) *(($J$1:$U$1)&lt;=$X$1))</f>
        <v>8689.8000000000011</v>
      </c>
      <c r="Y284">
        <f t="shared" si="36"/>
        <v>1</v>
      </c>
      <c r="Z284">
        <f t="shared" si="36"/>
        <v>1</v>
      </c>
      <c r="AA284">
        <f t="shared" si="37"/>
        <v>0</v>
      </c>
      <c r="AB284" s="8">
        <f t="shared" si="38"/>
        <v>1</v>
      </c>
      <c r="AC284">
        <f t="shared" si="39"/>
        <v>8689.8000000000011</v>
      </c>
      <c r="AD284">
        <f t="shared" si="40"/>
        <v>0</v>
      </c>
      <c r="AE284">
        <f t="shared" si="41"/>
        <v>0</v>
      </c>
      <c r="AF284">
        <f t="shared" si="42"/>
        <v>0</v>
      </c>
      <c r="AG284">
        <f t="shared" si="43"/>
        <v>0</v>
      </c>
      <c r="AI284">
        <f t="shared" si="44"/>
        <v>8689.8000000000011</v>
      </c>
    </row>
    <row r="285" spans="2:35" x14ac:dyDescent="0.25">
      <c r="B285">
        <v>20751</v>
      </c>
      <c r="C285" t="s">
        <v>810</v>
      </c>
      <c r="D285" s="1" t="s">
        <v>23</v>
      </c>
      <c r="E285" s="1" t="s">
        <v>535</v>
      </c>
      <c r="F285" s="1" t="s">
        <v>106</v>
      </c>
      <c r="G285" s="13">
        <v>0</v>
      </c>
      <c r="H285" s="1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W285" s="14" cm="1">
        <f t="array" ref="W285">INDEX(J285:U285, 1, MONTH($W$1))</f>
        <v>0</v>
      </c>
      <c r="X285" s="14" cm="1">
        <f t="array" ref="X285">SUMPRODUCT((J285:U285) *(($J$1:$U$1)&lt;=$X$1))</f>
        <v>0</v>
      </c>
      <c r="Y285">
        <f t="shared" si="36"/>
        <v>0</v>
      </c>
      <c r="Z285">
        <f t="shared" si="36"/>
        <v>0</v>
      </c>
      <c r="AA285">
        <f t="shared" si="37"/>
        <v>0</v>
      </c>
      <c r="AB285" s="8">
        <f t="shared" si="38"/>
        <v>0</v>
      </c>
      <c r="AC285">
        <f t="shared" si="39"/>
        <v>0</v>
      </c>
      <c r="AD285">
        <f t="shared" si="40"/>
        <v>0</v>
      </c>
      <c r="AE285">
        <f t="shared" si="41"/>
        <v>0</v>
      </c>
      <c r="AF285">
        <f t="shared" si="42"/>
        <v>0</v>
      </c>
      <c r="AG285">
        <f t="shared" si="43"/>
        <v>0</v>
      </c>
      <c r="AI285">
        <f t="shared" si="44"/>
        <v>0</v>
      </c>
    </row>
    <row r="286" spans="2:35" x14ac:dyDescent="0.25">
      <c r="B286">
        <v>20752</v>
      </c>
      <c r="C286" t="s">
        <v>811</v>
      </c>
      <c r="D286" s="1" t="s">
        <v>23</v>
      </c>
      <c r="E286" s="1" t="s">
        <v>535</v>
      </c>
      <c r="F286" s="1" t="s">
        <v>106</v>
      </c>
      <c r="G286" s="13">
        <v>0</v>
      </c>
      <c r="H286" s="1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W286" s="14" cm="1">
        <f t="array" ref="W286">INDEX(J286:U286, 1, MONTH($W$1))</f>
        <v>0</v>
      </c>
      <c r="X286" s="14" cm="1">
        <f t="array" ref="X286">SUMPRODUCT((J286:U286) *(($J$1:$U$1)&lt;=$X$1))</f>
        <v>0</v>
      </c>
      <c r="Y286">
        <f t="shared" si="36"/>
        <v>0</v>
      </c>
      <c r="Z286">
        <f t="shared" si="36"/>
        <v>0</v>
      </c>
      <c r="AA286">
        <f t="shared" si="37"/>
        <v>0</v>
      </c>
      <c r="AB286" s="8">
        <f t="shared" si="38"/>
        <v>0</v>
      </c>
      <c r="AC286">
        <f t="shared" si="39"/>
        <v>0</v>
      </c>
      <c r="AD286">
        <f t="shared" si="40"/>
        <v>0</v>
      </c>
      <c r="AE286">
        <f t="shared" si="41"/>
        <v>0</v>
      </c>
      <c r="AF286">
        <f t="shared" si="42"/>
        <v>0</v>
      </c>
      <c r="AG286">
        <f t="shared" si="43"/>
        <v>0</v>
      </c>
      <c r="AI286">
        <f t="shared" si="44"/>
        <v>0</v>
      </c>
    </row>
    <row r="287" spans="2:35" x14ac:dyDescent="0.25">
      <c r="B287">
        <v>20753</v>
      </c>
      <c r="C287" t="s">
        <v>588</v>
      </c>
      <c r="D287" s="1" t="s">
        <v>23</v>
      </c>
      <c r="E287" s="1" t="s">
        <v>535</v>
      </c>
      <c r="F287" s="1" t="s">
        <v>106</v>
      </c>
      <c r="G287" s="13">
        <v>0</v>
      </c>
      <c r="H287" s="1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W287" s="14" cm="1">
        <f t="array" ref="W287">INDEX(J287:U287, 1, MONTH($W$1))</f>
        <v>0</v>
      </c>
      <c r="X287" s="14" cm="1">
        <f t="array" ref="X287">SUMPRODUCT((J287:U287) *(($J$1:$U$1)&lt;=$X$1))</f>
        <v>0</v>
      </c>
      <c r="Y287">
        <f t="shared" si="36"/>
        <v>0</v>
      </c>
      <c r="Z287">
        <f t="shared" si="36"/>
        <v>0</v>
      </c>
      <c r="AA287">
        <f t="shared" si="37"/>
        <v>0</v>
      </c>
      <c r="AB287" s="8">
        <f t="shared" si="38"/>
        <v>0</v>
      </c>
      <c r="AC287">
        <f t="shared" si="39"/>
        <v>0</v>
      </c>
      <c r="AD287">
        <f t="shared" si="40"/>
        <v>0</v>
      </c>
      <c r="AE287">
        <f t="shared" si="41"/>
        <v>0</v>
      </c>
      <c r="AF287">
        <f t="shared" si="42"/>
        <v>0</v>
      </c>
      <c r="AG287">
        <f t="shared" si="43"/>
        <v>0</v>
      </c>
      <c r="AI287">
        <f t="shared" si="44"/>
        <v>0</v>
      </c>
    </row>
    <row r="288" spans="2:35" x14ac:dyDescent="0.25">
      <c r="B288">
        <v>20754</v>
      </c>
      <c r="C288" t="s">
        <v>812</v>
      </c>
      <c r="D288" s="1" t="s">
        <v>23</v>
      </c>
      <c r="E288" s="1" t="s">
        <v>748</v>
      </c>
      <c r="F288" s="1" t="s">
        <v>21</v>
      </c>
      <c r="G288" s="13">
        <v>0</v>
      </c>
      <c r="H288" s="1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W288" s="14" cm="1">
        <f t="array" ref="W288">INDEX(J288:U288, 1, MONTH($W$1))</f>
        <v>0</v>
      </c>
      <c r="X288" s="14" cm="1">
        <f t="array" ref="X288">SUMPRODUCT((J288:U288) *(($J$1:$U$1)&lt;=$X$1))</f>
        <v>0</v>
      </c>
      <c r="Y288">
        <f t="shared" si="36"/>
        <v>0</v>
      </c>
      <c r="Z288">
        <f t="shared" si="36"/>
        <v>0</v>
      </c>
      <c r="AA288">
        <f t="shared" si="37"/>
        <v>0</v>
      </c>
      <c r="AB288" s="8">
        <f t="shared" si="38"/>
        <v>0</v>
      </c>
      <c r="AC288">
        <f t="shared" si="39"/>
        <v>0</v>
      </c>
      <c r="AD288">
        <f t="shared" si="40"/>
        <v>0</v>
      </c>
      <c r="AE288">
        <f t="shared" si="41"/>
        <v>0</v>
      </c>
      <c r="AF288">
        <f t="shared" si="42"/>
        <v>0</v>
      </c>
      <c r="AG288">
        <f t="shared" si="43"/>
        <v>0</v>
      </c>
      <c r="AI288">
        <f t="shared" si="44"/>
        <v>0</v>
      </c>
    </row>
    <row r="289" spans="2:35" x14ac:dyDescent="0.25">
      <c r="B289">
        <v>20756</v>
      </c>
      <c r="C289" t="s">
        <v>688</v>
      </c>
      <c r="D289" s="1" t="s">
        <v>23</v>
      </c>
      <c r="E289" s="1" t="s">
        <v>535</v>
      </c>
      <c r="F289" s="1" t="s">
        <v>106</v>
      </c>
      <c r="G289" s="13">
        <v>0</v>
      </c>
      <c r="H289" s="1">
        <v>0</v>
      </c>
      <c r="J289">
        <v>0</v>
      </c>
      <c r="K289">
        <v>0</v>
      </c>
      <c r="L289">
        <v>0</v>
      </c>
      <c r="M289">
        <v>960.84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W289" s="14" cm="1">
        <f t="array" ref="W289">INDEX(J289:U289, 1, MONTH($W$1))</f>
        <v>0</v>
      </c>
      <c r="X289" s="14" cm="1">
        <f t="array" ref="X289">SUMPRODUCT((J289:U289) *(($J$1:$U$1)&lt;=$X$1))</f>
        <v>960.84</v>
      </c>
      <c r="Y289">
        <f t="shared" si="36"/>
        <v>0</v>
      </c>
      <c r="Z289">
        <f t="shared" si="36"/>
        <v>1</v>
      </c>
      <c r="AA289">
        <f t="shared" si="37"/>
        <v>0</v>
      </c>
      <c r="AB289" s="8">
        <f t="shared" si="38"/>
        <v>0</v>
      </c>
      <c r="AC289">
        <f t="shared" si="39"/>
        <v>0</v>
      </c>
      <c r="AD289">
        <f t="shared" si="40"/>
        <v>0</v>
      </c>
      <c r="AE289">
        <f t="shared" si="41"/>
        <v>0</v>
      </c>
      <c r="AF289">
        <f t="shared" si="42"/>
        <v>0</v>
      </c>
      <c r="AG289">
        <f t="shared" si="43"/>
        <v>0</v>
      </c>
      <c r="AI289">
        <f t="shared" si="44"/>
        <v>960.84</v>
      </c>
    </row>
    <row r="290" spans="2:35" x14ac:dyDescent="0.25">
      <c r="B290">
        <v>20757</v>
      </c>
      <c r="C290" t="s">
        <v>589</v>
      </c>
      <c r="D290" s="1" t="s">
        <v>23</v>
      </c>
      <c r="E290" s="1" t="s">
        <v>535</v>
      </c>
      <c r="F290" s="1" t="s">
        <v>106</v>
      </c>
      <c r="G290" s="13">
        <v>0</v>
      </c>
      <c r="H290" s="1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W290" s="14" cm="1">
        <f t="array" ref="W290">INDEX(J290:U290, 1, MONTH($W$1))</f>
        <v>0</v>
      </c>
      <c r="X290" s="14" cm="1">
        <f t="array" ref="X290">SUMPRODUCT((J290:U290) *(($J$1:$U$1)&lt;=$X$1))</f>
        <v>0</v>
      </c>
      <c r="Y290">
        <f t="shared" si="36"/>
        <v>0</v>
      </c>
      <c r="Z290">
        <f t="shared" si="36"/>
        <v>0</v>
      </c>
      <c r="AA290">
        <f t="shared" si="37"/>
        <v>0</v>
      </c>
      <c r="AB290" s="8">
        <f t="shared" si="38"/>
        <v>0</v>
      </c>
      <c r="AC290">
        <f t="shared" si="39"/>
        <v>0</v>
      </c>
      <c r="AD290">
        <f t="shared" si="40"/>
        <v>0</v>
      </c>
      <c r="AE290">
        <f t="shared" si="41"/>
        <v>0</v>
      </c>
      <c r="AF290">
        <f t="shared" si="42"/>
        <v>0</v>
      </c>
      <c r="AG290">
        <f t="shared" si="43"/>
        <v>0</v>
      </c>
      <c r="AI290">
        <f t="shared" si="44"/>
        <v>0</v>
      </c>
    </row>
    <row r="291" spans="2:35" x14ac:dyDescent="0.25">
      <c r="B291">
        <v>20759</v>
      </c>
      <c r="C291" t="s">
        <v>263</v>
      </c>
      <c r="D291" s="1" t="s">
        <v>23</v>
      </c>
      <c r="E291" s="1" t="s">
        <v>535</v>
      </c>
      <c r="F291" s="1" t="s">
        <v>106</v>
      </c>
      <c r="G291" s="13">
        <v>0</v>
      </c>
      <c r="H291" s="1">
        <v>0</v>
      </c>
      <c r="J291">
        <v>497.28</v>
      </c>
      <c r="K291">
        <v>387</v>
      </c>
      <c r="L291">
        <v>65.48</v>
      </c>
      <c r="M291">
        <v>1412.46</v>
      </c>
      <c r="N291">
        <v>1367.83</v>
      </c>
      <c r="O291">
        <v>1541.75</v>
      </c>
      <c r="P291">
        <v>-41.72</v>
      </c>
      <c r="Q291">
        <v>1347.16</v>
      </c>
      <c r="R291">
        <v>0</v>
      </c>
      <c r="S291">
        <v>675.57</v>
      </c>
      <c r="T291">
        <v>672</v>
      </c>
      <c r="U291">
        <v>0</v>
      </c>
      <c r="W291" s="14" cm="1">
        <f t="array" ref="W291">INDEX(J291:U291, 1, MONTH($W$1))</f>
        <v>0</v>
      </c>
      <c r="X291" s="14" cm="1">
        <f t="array" ref="X291">SUMPRODUCT((J291:U291) *(($J$1:$U$1)&lt;=$X$1))</f>
        <v>7924.8099999999995</v>
      </c>
      <c r="Y291">
        <f t="shared" si="36"/>
        <v>0</v>
      </c>
      <c r="Z291">
        <f t="shared" si="36"/>
        <v>1</v>
      </c>
      <c r="AA291">
        <f t="shared" si="37"/>
        <v>0</v>
      </c>
      <c r="AB291" s="8">
        <f t="shared" si="38"/>
        <v>1</v>
      </c>
      <c r="AC291">
        <f t="shared" si="39"/>
        <v>7924.8099999999995</v>
      </c>
      <c r="AD291">
        <f t="shared" si="40"/>
        <v>0</v>
      </c>
      <c r="AE291">
        <f t="shared" si="41"/>
        <v>0</v>
      </c>
      <c r="AF291">
        <f t="shared" si="42"/>
        <v>0</v>
      </c>
      <c r="AG291">
        <f t="shared" si="43"/>
        <v>0</v>
      </c>
      <c r="AI291">
        <f t="shared" si="44"/>
        <v>7924.8099999999995</v>
      </c>
    </row>
    <row r="292" spans="2:35" x14ac:dyDescent="0.25">
      <c r="B292">
        <v>20761</v>
      </c>
      <c r="C292" t="s">
        <v>590</v>
      </c>
      <c r="D292" s="1" t="s">
        <v>23</v>
      </c>
      <c r="E292" s="1" t="s">
        <v>535</v>
      </c>
      <c r="F292" s="1" t="s">
        <v>106</v>
      </c>
      <c r="G292" s="13">
        <v>0</v>
      </c>
      <c r="H292" s="1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W292" s="14" cm="1">
        <f t="array" ref="W292">INDEX(J292:U292, 1, MONTH($W$1))</f>
        <v>0</v>
      </c>
      <c r="X292" s="14" cm="1">
        <f t="array" ref="X292">SUMPRODUCT((J292:U292) *(($J$1:$U$1)&lt;=$X$1))</f>
        <v>0</v>
      </c>
      <c r="Y292">
        <f t="shared" si="36"/>
        <v>0</v>
      </c>
      <c r="Z292">
        <f t="shared" si="36"/>
        <v>0</v>
      </c>
      <c r="AA292">
        <f t="shared" si="37"/>
        <v>0</v>
      </c>
      <c r="AB292" s="8">
        <f t="shared" si="38"/>
        <v>0</v>
      </c>
      <c r="AC292">
        <f t="shared" si="39"/>
        <v>0</v>
      </c>
      <c r="AD292">
        <f t="shared" si="40"/>
        <v>0</v>
      </c>
      <c r="AE292">
        <f t="shared" si="41"/>
        <v>0</v>
      </c>
      <c r="AF292">
        <f t="shared" si="42"/>
        <v>0</v>
      </c>
      <c r="AG292">
        <f t="shared" si="43"/>
        <v>0</v>
      </c>
      <c r="AI292">
        <f t="shared" si="44"/>
        <v>0</v>
      </c>
    </row>
    <row r="293" spans="2:35" x14ac:dyDescent="0.25">
      <c r="B293">
        <v>20762</v>
      </c>
      <c r="C293" t="s">
        <v>310</v>
      </c>
      <c r="D293" s="1" t="s">
        <v>23</v>
      </c>
      <c r="E293" s="1" t="s">
        <v>535</v>
      </c>
      <c r="F293" s="1" t="s">
        <v>106</v>
      </c>
      <c r="G293" s="13">
        <v>0</v>
      </c>
      <c r="H293" s="1">
        <v>0</v>
      </c>
      <c r="J293">
        <v>282.66000000000003</v>
      </c>
      <c r="K293">
        <v>0</v>
      </c>
      <c r="L293">
        <v>707.74</v>
      </c>
      <c r="M293">
        <v>0</v>
      </c>
      <c r="N293">
        <v>232.91</v>
      </c>
      <c r="O293">
        <v>0</v>
      </c>
      <c r="P293">
        <v>505.69</v>
      </c>
      <c r="Q293">
        <v>212.78</v>
      </c>
      <c r="R293">
        <v>0</v>
      </c>
      <c r="S293">
        <v>211.64</v>
      </c>
      <c r="T293">
        <v>0</v>
      </c>
      <c r="U293">
        <v>0</v>
      </c>
      <c r="W293" s="14" cm="1">
        <f t="array" ref="W293">INDEX(J293:U293, 1, MONTH($W$1))</f>
        <v>0</v>
      </c>
      <c r="X293" s="14" cm="1">
        <f t="array" ref="X293">SUMPRODUCT((J293:U293) *(($J$1:$U$1)&lt;=$X$1))</f>
        <v>2153.42</v>
      </c>
      <c r="Y293">
        <f t="shared" si="36"/>
        <v>0</v>
      </c>
      <c r="Z293">
        <f t="shared" si="36"/>
        <v>1</v>
      </c>
      <c r="AA293">
        <f t="shared" si="37"/>
        <v>0</v>
      </c>
      <c r="AB293" s="8">
        <f t="shared" si="38"/>
        <v>1</v>
      </c>
      <c r="AC293">
        <f t="shared" si="39"/>
        <v>2153.42</v>
      </c>
      <c r="AD293">
        <f t="shared" si="40"/>
        <v>0</v>
      </c>
      <c r="AE293">
        <f t="shared" si="41"/>
        <v>0</v>
      </c>
      <c r="AF293">
        <f t="shared" si="42"/>
        <v>0</v>
      </c>
      <c r="AG293">
        <f t="shared" si="43"/>
        <v>0</v>
      </c>
      <c r="AI293">
        <f t="shared" si="44"/>
        <v>2153.42</v>
      </c>
    </row>
    <row r="294" spans="2:35" x14ac:dyDescent="0.25">
      <c r="B294">
        <v>20764</v>
      </c>
      <c r="C294" t="s">
        <v>591</v>
      </c>
      <c r="D294" s="1" t="s">
        <v>23</v>
      </c>
      <c r="E294" s="1" t="s">
        <v>535</v>
      </c>
      <c r="F294" s="1" t="s">
        <v>106</v>
      </c>
      <c r="G294" s="13">
        <v>0</v>
      </c>
      <c r="H294" s="1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W294" s="14" cm="1">
        <f t="array" ref="W294">INDEX(J294:U294, 1, MONTH($W$1))</f>
        <v>0</v>
      </c>
      <c r="X294" s="14" cm="1">
        <f t="array" ref="X294">SUMPRODUCT((J294:U294) *(($J$1:$U$1)&lt;=$X$1))</f>
        <v>0</v>
      </c>
      <c r="Y294">
        <f t="shared" si="36"/>
        <v>0</v>
      </c>
      <c r="Z294">
        <f t="shared" si="36"/>
        <v>0</v>
      </c>
      <c r="AA294">
        <f t="shared" si="37"/>
        <v>0</v>
      </c>
      <c r="AB294" s="8">
        <f t="shared" si="38"/>
        <v>0</v>
      </c>
      <c r="AC294">
        <f t="shared" si="39"/>
        <v>0</v>
      </c>
      <c r="AD294">
        <f t="shared" si="40"/>
        <v>0</v>
      </c>
      <c r="AE294">
        <f t="shared" si="41"/>
        <v>0</v>
      </c>
      <c r="AF294">
        <f t="shared" si="42"/>
        <v>0</v>
      </c>
      <c r="AG294">
        <f t="shared" si="43"/>
        <v>0</v>
      </c>
      <c r="AI294">
        <f t="shared" si="44"/>
        <v>0</v>
      </c>
    </row>
    <row r="295" spans="2:35" x14ac:dyDescent="0.25">
      <c r="B295">
        <v>20765</v>
      </c>
      <c r="C295" t="s">
        <v>74</v>
      </c>
      <c r="D295" s="1" t="s">
        <v>23</v>
      </c>
      <c r="E295" s="1" t="s">
        <v>535</v>
      </c>
      <c r="F295" s="1" t="s">
        <v>106</v>
      </c>
      <c r="G295" s="13">
        <v>0</v>
      </c>
      <c r="H295" s="1">
        <v>0</v>
      </c>
      <c r="J295">
        <v>4225.7299999999996</v>
      </c>
      <c r="K295">
        <v>668.24</v>
      </c>
      <c r="L295">
        <v>65.48</v>
      </c>
      <c r="M295">
        <v>0</v>
      </c>
      <c r="N295">
        <v>1568.43</v>
      </c>
      <c r="O295">
        <v>2057.4699999999998</v>
      </c>
      <c r="P295">
        <v>784.18</v>
      </c>
      <c r="Q295">
        <v>1025.6600000000001</v>
      </c>
      <c r="R295">
        <v>699.73</v>
      </c>
      <c r="S295">
        <v>1608.18</v>
      </c>
      <c r="T295">
        <v>1025.56</v>
      </c>
      <c r="U295">
        <v>1673.34</v>
      </c>
      <c r="W295" s="14" cm="1">
        <f t="array" ref="W295">INDEX(J295:U295, 1, MONTH($W$1))</f>
        <v>1673.34</v>
      </c>
      <c r="X295" s="14" cm="1">
        <f t="array" ref="X295">SUMPRODUCT((J295:U295) *(($J$1:$U$1)&lt;=$X$1))</f>
        <v>15401.999999999998</v>
      </c>
      <c r="Y295">
        <f t="shared" si="36"/>
        <v>1</v>
      </c>
      <c r="Z295">
        <f t="shared" si="36"/>
        <v>1</v>
      </c>
      <c r="AA295">
        <f t="shared" si="37"/>
        <v>0</v>
      </c>
      <c r="AB295" s="8">
        <f t="shared" si="38"/>
        <v>1</v>
      </c>
      <c r="AC295">
        <f t="shared" si="39"/>
        <v>15401.999999999998</v>
      </c>
      <c r="AD295">
        <f t="shared" si="40"/>
        <v>0</v>
      </c>
      <c r="AE295">
        <f t="shared" si="41"/>
        <v>0</v>
      </c>
      <c r="AF295">
        <f t="shared" si="42"/>
        <v>0</v>
      </c>
      <c r="AG295">
        <f t="shared" si="43"/>
        <v>0</v>
      </c>
      <c r="AI295">
        <f t="shared" si="44"/>
        <v>15401.999999999998</v>
      </c>
    </row>
    <row r="296" spans="2:35" x14ac:dyDescent="0.25">
      <c r="B296">
        <v>20766</v>
      </c>
      <c r="C296" t="s">
        <v>813</v>
      </c>
      <c r="D296" s="1" t="s">
        <v>23</v>
      </c>
      <c r="E296" s="1" t="s">
        <v>535</v>
      </c>
      <c r="F296" s="1" t="s">
        <v>106</v>
      </c>
      <c r="G296" s="13">
        <v>0</v>
      </c>
      <c r="H296" s="1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W296" s="14" cm="1">
        <f t="array" ref="W296">INDEX(J296:U296, 1, MONTH($W$1))</f>
        <v>0</v>
      </c>
      <c r="X296" s="14" cm="1">
        <f t="array" ref="X296">SUMPRODUCT((J296:U296) *(($J$1:$U$1)&lt;=$X$1))</f>
        <v>0</v>
      </c>
      <c r="Y296">
        <f t="shared" si="36"/>
        <v>0</v>
      </c>
      <c r="Z296">
        <f t="shared" si="36"/>
        <v>0</v>
      </c>
      <c r="AA296">
        <f t="shared" si="37"/>
        <v>0</v>
      </c>
      <c r="AB296" s="8">
        <f t="shared" si="38"/>
        <v>0</v>
      </c>
      <c r="AC296">
        <f t="shared" si="39"/>
        <v>0</v>
      </c>
      <c r="AD296">
        <f t="shared" si="40"/>
        <v>0</v>
      </c>
      <c r="AE296">
        <f t="shared" si="41"/>
        <v>0</v>
      </c>
      <c r="AF296">
        <f t="shared" si="42"/>
        <v>0</v>
      </c>
      <c r="AG296">
        <f t="shared" si="43"/>
        <v>0</v>
      </c>
      <c r="AI296">
        <f t="shared" si="44"/>
        <v>0</v>
      </c>
    </row>
    <row r="297" spans="2:35" x14ac:dyDescent="0.25">
      <c r="B297">
        <v>20767</v>
      </c>
      <c r="C297" t="s">
        <v>251</v>
      </c>
      <c r="D297" s="1" t="s">
        <v>23</v>
      </c>
      <c r="E297" s="1" t="s">
        <v>535</v>
      </c>
      <c r="F297" s="1" t="s">
        <v>106</v>
      </c>
      <c r="G297" s="13">
        <v>0</v>
      </c>
      <c r="H297" s="1">
        <v>0</v>
      </c>
      <c r="J297">
        <v>3172.92</v>
      </c>
      <c r="K297">
        <v>0</v>
      </c>
      <c r="L297">
        <v>2179.6</v>
      </c>
      <c r="M297">
        <v>-135.13</v>
      </c>
      <c r="N297">
        <v>5516.16</v>
      </c>
      <c r="O297">
        <v>0</v>
      </c>
      <c r="P297">
        <v>1686.67</v>
      </c>
      <c r="Q297">
        <v>0</v>
      </c>
      <c r="R297">
        <v>0</v>
      </c>
      <c r="S297">
        <v>2152.2800000000002</v>
      </c>
      <c r="T297">
        <v>2286.61</v>
      </c>
      <c r="U297">
        <v>0</v>
      </c>
      <c r="W297" s="14" cm="1">
        <f t="array" ref="W297">INDEX(J297:U297, 1, MONTH($W$1))</f>
        <v>0</v>
      </c>
      <c r="X297" s="14" cm="1">
        <f t="array" ref="X297">SUMPRODUCT((J297:U297) *(($J$1:$U$1)&lt;=$X$1))</f>
        <v>16859.11</v>
      </c>
      <c r="Y297">
        <f t="shared" si="36"/>
        <v>0</v>
      </c>
      <c r="Z297">
        <f t="shared" si="36"/>
        <v>1</v>
      </c>
      <c r="AA297">
        <f t="shared" si="37"/>
        <v>0</v>
      </c>
      <c r="AB297" s="8">
        <f t="shared" si="38"/>
        <v>1</v>
      </c>
      <c r="AC297">
        <f t="shared" si="39"/>
        <v>16859.11</v>
      </c>
      <c r="AD297">
        <f t="shared" si="40"/>
        <v>0</v>
      </c>
      <c r="AE297">
        <f t="shared" si="41"/>
        <v>0</v>
      </c>
      <c r="AF297">
        <f t="shared" si="42"/>
        <v>0</v>
      </c>
      <c r="AG297">
        <f t="shared" si="43"/>
        <v>0</v>
      </c>
      <c r="AI297">
        <f t="shared" si="44"/>
        <v>16859.11</v>
      </c>
    </row>
    <row r="298" spans="2:35" x14ac:dyDescent="0.25">
      <c r="B298">
        <v>20768</v>
      </c>
      <c r="C298" t="s">
        <v>161</v>
      </c>
      <c r="D298" s="1" t="s">
        <v>23</v>
      </c>
      <c r="E298" s="1" t="s">
        <v>748</v>
      </c>
      <c r="F298" s="1" t="s">
        <v>21</v>
      </c>
      <c r="G298" s="13">
        <v>0</v>
      </c>
      <c r="H298" s="1">
        <v>0</v>
      </c>
      <c r="J298">
        <v>4966.6899999999996</v>
      </c>
      <c r="K298">
        <v>0</v>
      </c>
      <c r="L298">
        <v>3893.08</v>
      </c>
      <c r="M298">
        <v>1384.81</v>
      </c>
      <c r="N298">
        <v>5169.3900000000003</v>
      </c>
      <c r="O298">
        <v>0</v>
      </c>
      <c r="P298">
        <v>4393.29</v>
      </c>
      <c r="Q298">
        <v>1139.33</v>
      </c>
      <c r="R298">
        <v>4068.43</v>
      </c>
      <c r="S298">
        <v>322.14</v>
      </c>
      <c r="T298">
        <v>5027.41</v>
      </c>
      <c r="U298">
        <v>0</v>
      </c>
      <c r="W298" s="14" cm="1">
        <f t="array" ref="W298">INDEX(J298:U298, 1, MONTH($W$1))</f>
        <v>0</v>
      </c>
      <c r="X298" s="14" cm="1">
        <f t="array" ref="X298">SUMPRODUCT((J298:U298) *(($J$1:$U$1)&lt;=$X$1))</f>
        <v>30364.570000000003</v>
      </c>
      <c r="Y298">
        <f t="shared" si="36"/>
        <v>0</v>
      </c>
      <c r="Z298">
        <f t="shared" si="36"/>
        <v>1</v>
      </c>
      <c r="AA298">
        <f t="shared" si="37"/>
        <v>0</v>
      </c>
      <c r="AB298" s="8">
        <f t="shared" si="38"/>
        <v>1</v>
      </c>
      <c r="AC298">
        <f t="shared" si="39"/>
        <v>30364.570000000003</v>
      </c>
      <c r="AD298">
        <f t="shared" si="40"/>
        <v>0</v>
      </c>
      <c r="AE298">
        <f t="shared" si="41"/>
        <v>0</v>
      </c>
      <c r="AF298">
        <f t="shared" si="42"/>
        <v>0</v>
      </c>
      <c r="AG298">
        <f t="shared" si="43"/>
        <v>0</v>
      </c>
      <c r="AI298">
        <f t="shared" si="44"/>
        <v>30364.570000000003</v>
      </c>
    </row>
    <row r="299" spans="2:35" x14ac:dyDescent="0.25">
      <c r="B299">
        <v>20769</v>
      </c>
      <c r="C299" t="s">
        <v>592</v>
      </c>
      <c r="D299" s="1" t="s">
        <v>23</v>
      </c>
      <c r="E299" s="1" t="s">
        <v>535</v>
      </c>
      <c r="F299" s="1" t="s">
        <v>106</v>
      </c>
      <c r="G299" s="13">
        <v>0</v>
      </c>
      <c r="H299" s="1">
        <v>0</v>
      </c>
      <c r="J299">
        <v>1929.82</v>
      </c>
      <c r="K299">
        <v>0</v>
      </c>
      <c r="L299">
        <v>2134.56</v>
      </c>
      <c r="M299">
        <v>0</v>
      </c>
      <c r="N299">
        <v>2647.41</v>
      </c>
      <c r="O299">
        <v>784.71</v>
      </c>
      <c r="P299">
        <v>2032.81</v>
      </c>
      <c r="Q299">
        <v>0</v>
      </c>
      <c r="R299">
        <v>1594.68</v>
      </c>
      <c r="S299">
        <v>1560.2</v>
      </c>
      <c r="T299">
        <v>0</v>
      </c>
      <c r="U299">
        <v>1129.3699999999999</v>
      </c>
      <c r="W299" s="14" cm="1">
        <f t="array" ref="W299">INDEX(J299:U299, 1, MONTH($W$1))</f>
        <v>1129.3699999999999</v>
      </c>
      <c r="X299" s="14" cm="1">
        <f t="array" ref="X299">SUMPRODUCT((J299:U299) *(($J$1:$U$1)&lt;=$X$1))</f>
        <v>13813.560000000001</v>
      </c>
      <c r="Y299">
        <f t="shared" si="36"/>
        <v>1</v>
      </c>
      <c r="Z299">
        <f t="shared" si="36"/>
        <v>1</v>
      </c>
      <c r="AA299">
        <f t="shared" si="37"/>
        <v>0</v>
      </c>
      <c r="AB299" s="8">
        <f t="shared" si="38"/>
        <v>1</v>
      </c>
      <c r="AC299">
        <f t="shared" si="39"/>
        <v>13813.560000000001</v>
      </c>
      <c r="AD299">
        <f t="shared" si="40"/>
        <v>0</v>
      </c>
      <c r="AE299">
        <f t="shared" si="41"/>
        <v>0</v>
      </c>
      <c r="AF299">
        <f t="shared" si="42"/>
        <v>0</v>
      </c>
      <c r="AG299">
        <f t="shared" si="43"/>
        <v>0</v>
      </c>
      <c r="AI299">
        <f t="shared" si="44"/>
        <v>13813.560000000001</v>
      </c>
    </row>
    <row r="300" spans="2:35" x14ac:dyDescent="0.25">
      <c r="B300">
        <v>20772</v>
      </c>
      <c r="C300" t="s">
        <v>69</v>
      </c>
      <c r="D300" s="1" t="s">
        <v>23</v>
      </c>
      <c r="E300" s="1" t="s">
        <v>545</v>
      </c>
      <c r="F300" s="1" t="s">
        <v>545</v>
      </c>
      <c r="G300" s="13">
        <v>0</v>
      </c>
      <c r="H300" s="1">
        <v>0</v>
      </c>
      <c r="J300">
        <v>16318.78</v>
      </c>
      <c r="K300">
        <v>9015.7199999999993</v>
      </c>
      <c r="L300">
        <v>6437.66</v>
      </c>
      <c r="M300">
        <v>1724.65</v>
      </c>
      <c r="N300">
        <v>15172.19</v>
      </c>
      <c r="O300">
        <v>905.56</v>
      </c>
      <c r="P300">
        <v>10542.72</v>
      </c>
      <c r="Q300">
        <v>378.18</v>
      </c>
      <c r="R300">
        <v>4847.7</v>
      </c>
      <c r="S300">
        <v>15109.3</v>
      </c>
      <c r="T300">
        <v>16777.47</v>
      </c>
      <c r="U300">
        <v>4251.46</v>
      </c>
      <c r="W300" s="14" cm="1">
        <f t="array" ref="W300">INDEX(J300:U300, 1, MONTH($W$1))</f>
        <v>4251.46</v>
      </c>
      <c r="X300" s="14" cm="1">
        <f t="array" ref="X300">SUMPRODUCT((J300:U300) *(($J$1:$U$1)&lt;=$X$1))</f>
        <v>101481.39</v>
      </c>
      <c r="Y300">
        <f t="shared" si="36"/>
        <v>1</v>
      </c>
      <c r="Z300">
        <f t="shared" si="36"/>
        <v>1</v>
      </c>
      <c r="AA300">
        <f t="shared" si="37"/>
        <v>0</v>
      </c>
      <c r="AB300" s="8">
        <f t="shared" si="38"/>
        <v>1</v>
      </c>
      <c r="AC300">
        <f t="shared" si="39"/>
        <v>101481.39</v>
      </c>
      <c r="AD300">
        <f t="shared" si="40"/>
        <v>0</v>
      </c>
      <c r="AE300">
        <f t="shared" si="41"/>
        <v>0</v>
      </c>
      <c r="AF300">
        <f t="shared" si="42"/>
        <v>0</v>
      </c>
      <c r="AG300">
        <f t="shared" si="43"/>
        <v>0</v>
      </c>
      <c r="AI300">
        <f t="shared" si="44"/>
        <v>101481.39</v>
      </c>
    </row>
    <row r="301" spans="2:35" x14ac:dyDescent="0.25">
      <c r="B301">
        <v>20774</v>
      </c>
      <c r="C301" t="s">
        <v>311</v>
      </c>
      <c r="D301" s="1" t="s">
        <v>23</v>
      </c>
      <c r="E301" s="1" t="s">
        <v>535</v>
      </c>
      <c r="F301" s="1" t="s">
        <v>106</v>
      </c>
      <c r="G301" s="13">
        <v>0</v>
      </c>
      <c r="H301" s="1">
        <v>0</v>
      </c>
      <c r="J301">
        <v>409.42</v>
      </c>
      <c r="K301">
        <v>0</v>
      </c>
      <c r="L301">
        <v>897.83</v>
      </c>
      <c r="M301">
        <v>0</v>
      </c>
      <c r="N301">
        <v>0</v>
      </c>
      <c r="O301">
        <v>0</v>
      </c>
      <c r="P301">
        <v>767.3</v>
      </c>
      <c r="Q301">
        <v>229.36</v>
      </c>
      <c r="R301">
        <v>530.4</v>
      </c>
      <c r="S301">
        <v>0</v>
      </c>
      <c r="T301">
        <v>0</v>
      </c>
      <c r="U301">
        <v>422.79</v>
      </c>
      <c r="W301" s="14" cm="1">
        <f t="array" ref="W301">INDEX(J301:U301, 1, MONTH($W$1))</f>
        <v>422.79</v>
      </c>
      <c r="X301" s="14" cm="1">
        <f t="array" ref="X301">SUMPRODUCT((J301:U301) *(($J$1:$U$1)&lt;=$X$1))</f>
        <v>3257.1000000000004</v>
      </c>
      <c r="Y301">
        <f t="shared" si="36"/>
        <v>1</v>
      </c>
      <c r="Z301">
        <f t="shared" si="36"/>
        <v>1</v>
      </c>
      <c r="AA301">
        <f t="shared" si="37"/>
        <v>0</v>
      </c>
      <c r="AB301" s="8">
        <f t="shared" si="38"/>
        <v>1</v>
      </c>
      <c r="AC301">
        <f t="shared" si="39"/>
        <v>3257.1000000000004</v>
      </c>
      <c r="AD301">
        <f t="shared" si="40"/>
        <v>0</v>
      </c>
      <c r="AE301">
        <f t="shared" si="41"/>
        <v>0</v>
      </c>
      <c r="AF301">
        <f t="shared" si="42"/>
        <v>0</v>
      </c>
      <c r="AG301">
        <f t="shared" si="43"/>
        <v>0</v>
      </c>
      <c r="AI301">
        <f t="shared" si="44"/>
        <v>3257.1000000000004</v>
      </c>
    </row>
    <row r="302" spans="2:35" x14ac:dyDescent="0.25">
      <c r="B302">
        <v>20775</v>
      </c>
      <c r="C302" t="s">
        <v>814</v>
      </c>
      <c r="D302" s="1" t="s">
        <v>23</v>
      </c>
      <c r="E302" s="1" t="s">
        <v>535</v>
      </c>
      <c r="F302" s="1" t="s">
        <v>106</v>
      </c>
      <c r="G302" s="13">
        <v>0</v>
      </c>
      <c r="H302" s="1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W302" s="14" cm="1">
        <f t="array" ref="W302">INDEX(J302:U302, 1, MONTH($W$1))</f>
        <v>0</v>
      </c>
      <c r="X302" s="14" cm="1">
        <f t="array" ref="X302">SUMPRODUCT((J302:U302) *(($J$1:$U$1)&lt;=$X$1))</f>
        <v>0</v>
      </c>
      <c r="Y302">
        <f t="shared" si="36"/>
        <v>0</v>
      </c>
      <c r="Z302">
        <f t="shared" si="36"/>
        <v>0</v>
      </c>
      <c r="AA302">
        <f t="shared" si="37"/>
        <v>0</v>
      </c>
      <c r="AB302" s="8">
        <f t="shared" si="38"/>
        <v>0</v>
      </c>
      <c r="AC302">
        <f t="shared" si="39"/>
        <v>0</v>
      </c>
      <c r="AD302">
        <f t="shared" si="40"/>
        <v>0</v>
      </c>
      <c r="AE302">
        <f t="shared" si="41"/>
        <v>0</v>
      </c>
      <c r="AF302">
        <f t="shared" si="42"/>
        <v>0</v>
      </c>
      <c r="AG302">
        <f t="shared" si="43"/>
        <v>0</v>
      </c>
      <c r="AI302">
        <f t="shared" si="44"/>
        <v>0</v>
      </c>
    </row>
    <row r="303" spans="2:35" x14ac:dyDescent="0.25">
      <c r="B303">
        <v>20776</v>
      </c>
      <c r="C303" t="s">
        <v>312</v>
      </c>
      <c r="D303" s="1" t="s">
        <v>23</v>
      </c>
      <c r="E303" s="1" t="s">
        <v>535</v>
      </c>
      <c r="F303" s="1" t="s">
        <v>106</v>
      </c>
      <c r="G303" s="13">
        <v>0</v>
      </c>
      <c r="H303" s="1">
        <v>0</v>
      </c>
      <c r="J303">
        <v>0</v>
      </c>
      <c r="K303">
        <v>0</v>
      </c>
      <c r="L303">
        <v>882.15</v>
      </c>
      <c r="M303">
        <v>395.28</v>
      </c>
      <c r="N303">
        <v>1820.54</v>
      </c>
      <c r="O303">
        <v>-57.04</v>
      </c>
      <c r="P303">
        <v>395.28</v>
      </c>
      <c r="Q303">
        <v>0</v>
      </c>
      <c r="R303">
        <v>387.68</v>
      </c>
      <c r="S303">
        <v>0</v>
      </c>
      <c r="T303">
        <v>340.17</v>
      </c>
      <c r="U303">
        <v>0</v>
      </c>
      <c r="W303" s="14" cm="1">
        <f t="array" ref="W303">INDEX(J303:U303, 1, MONTH($W$1))</f>
        <v>0</v>
      </c>
      <c r="X303" s="14" cm="1">
        <f t="array" ref="X303">SUMPRODUCT((J303:U303) *(($J$1:$U$1)&lt;=$X$1))</f>
        <v>4164.0599999999995</v>
      </c>
      <c r="Y303">
        <f t="shared" si="36"/>
        <v>0</v>
      </c>
      <c r="Z303">
        <f t="shared" si="36"/>
        <v>1</v>
      </c>
      <c r="AA303">
        <f t="shared" si="37"/>
        <v>0</v>
      </c>
      <c r="AB303" s="8">
        <f t="shared" si="38"/>
        <v>0</v>
      </c>
      <c r="AC303">
        <f t="shared" si="39"/>
        <v>0</v>
      </c>
      <c r="AD303">
        <f t="shared" si="40"/>
        <v>0</v>
      </c>
      <c r="AE303">
        <f t="shared" si="41"/>
        <v>0</v>
      </c>
      <c r="AF303">
        <f t="shared" si="42"/>
        <v>0</v>
      </c>
      <c r="AG303">
        <f t="shared" si="43"/>
        <v>0</v>
      </c>
      <c r="AI303">
        <f t="shared" si="44"/>
        <v>4164.0599999999995</v>
      </c>
    </row>
    <row r="304" spans="2:35" x14ac:dyDescent="0.25">
      <c r="B304">
        <v>20777</v>
      </c>
      <c r="C304" t="s">
        <v>593</v>
      </c>
      <c r="D304" s="1" t="s">
        <v>23</v>
      </c>
      <c r="E304" s="1" t="s">
        <v>545</v>
      </c>
      <c r="F304" s="1" t="s">
        <v>545</v>
      </c>
      <c r="G304" s="13">
        <v>0</v>
      </c>
      <c r="H304" s="1">
        <v>0</v>
      </c>
      <c r="J304">
        <v>734.14</v>
      </c>
      <c r="K304">
        <v>0</v>
      </c>
      <c r="L304">
        <v>1111.8</v>
      </c>
      <c r="M304">
        <v>0</v>
      </c>
      <c r="N304">
        <v>391.25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W304" s="14" cm="1">
        <f t="array" ref="W304">INDEX(J304:U304, 1, MONTH($W$1))</f>
        <v>0</v>
      </c>
      <c r="X304" s="14" cm="1">
        <f t="array" ref="X304">SUMPRODUCT((J304:U304) *(($J$1:$U$1)&lt;=$X$1))</f>
        <v>2237.19</v>
      </c>
      <c r="Y304">
        <f t="shared" si="36"/>
        <v>0</v>
      </c>
      <c r="Z304">
        <f t="shared" si="36"/>
        <v>1</v>
      </c>
      <c r="AA304">
        <f t="shared" si="37"/>
        <v>0</v>
      </c>
      <c r="AB304" s="8">
        <f t="shared" si="38"/>
        <v>1</v>
      </c>
      <c r="AC304">
        <f t="shared" si="39"/>
        <v>2237.19</v>
      </c>
      <c r="AD304">
        <f t="shared" si="40"/>
        <v>0</v>
      </c>
      <c r="AE304">
        <f t="shared" si="41"/>
        <v>0</v>
      </c>
      <c r="AF304">
        <f t="shared" si="42"/>
        <v>0</v>
      </c>
      <c r="AG304">
        <f t="shared" si="43"/>
        <v>0</v>
      </c>
      <c r="AI304">
        <f t="shared" si="44"/>
        <v>2237.19</v>
      </c>
    </row>
    <row r="305" spans="2:35" x14ac:dyDescent="0.25">
      <c r="B305">
        <v>20778</v>
      </c>
      <c r="C305" t="s">
        <v>75</v>
      </c>
      <c r="D305" s="1" t="s">
        <v>23</v>
      </c>
      <c r="E305" s="1" t="s">
        <v>535</v>
      </c>
      <c r="F305" s="1" t="s">
        <v>106</v>
      </c>
      <c r="G305" s="13">
        <v>0</v>
      </c>
      <c r="H305" s="1">
        <v>0</v>
      </c>
      <c r="J305">
        <v>0</v>
      </c>
      <c r="K305">
        <v>0</v>
      </c>
      <c r="L305">
        <v>340.07</v>
      </c>
      <c r="M305">
        <v>0</v>
      </c>
      <c r="N305">
        <v>625.12</v>
      </c>
      <c r="O305">
        <v>956.36</v>
      </c>
      <c r="P305">
        <v>853.28</v>
      </c>
      <c r="Q305">
        <v>0</v>
      </c>
      <c r="R305">
        <v>3629.41</v>
      </c>
      <c r="S305">
        <v>2690.38</v>
      </c>
      <c r="T305">
        <v>2381.79</v>
      </c>
      <c r="U305">
        <v>1396.1</v>
      </c>
      <c r="W305" s="14" cm="1">
        <f t="array" ref="W305">INDEX(J305:U305, 1, MONTH($W$1))</f>
        <v>1396.1</v>
      </c>
      <c r="X305" s="14" cm="1">
        <f t="array" ref="X305">SUMPRODUCT((J305:U305) *(($J$1:$U$1)&lt;=$X$1))</f>
        <v>12872.51</v>
      </c>
      <c r="Y305">
        <f t="shared" si="36"/>
        <v>1</v>
      </c>
      <c r="Z305">
        <f t="shared" si="36"/>
        <v>1</v>
      </c>
      <c r="AA305">
        <f t="shared" si="37"/>
        <v>0</v>
      </c>
      <c r="AB305" s="8">
        <f t="shared" si="38"/>
        <v>0</v>
      </c>
      <c r="AC305">
        <f t="shared" si="39"/>
        <v>0</v>
      </c>
      <c r="AD305">
        <f t="shared" si="40"/>
        <v>0</v>
      </c>
      <c r="AE305">
        <f t="shared" si="41"/>
        <v>0</v>
      </c>
      <c r="AF305">
        <f t="shared" si="42"/>
        <v>0</v>
      </c>
      <c r="AG305">
        <f t="shared" si="43"/>
        <v>0</v>
      </c>
      <c r="AI305">
        <f t="shared" si="44"/>
        <v>12872.51</v>
      </c>
    </row>
    <row r="306" spans="2:35" x14ac:dyDescent="0.25">
      <c r="B306">
        <v>20779</v>
      </c>
      <c r="C306" t="s">
        <v>595</v>
      </c>
      <c r="D306" s="1" t="s">
        <v>23</v>
      </c>
      <c r="E306" s="1" t="s">
        <v>545</v>
      </c>
      <c r="F306" s="1" t="s">
        <v>545</v>
      </c>
      <c r="G306" s="13">
        <v>0</v>
      </c>
      <c r="H306" s="1">
        <v>0</v>
      </c>
      <c r="J306">
        <v>317.64999999999998</v>
      </c>
      <c r="K306">
        <v>1064.8599999999999</v>
      </c>
      <c r="L306">
        <v>876.79</v>
      </c>
      <c r="M306">
        <v>488.06</v>
      </c>
      <c r="N306">
        <v>1094.45</v>
      </c>
      <c r="O306">
        <v>372.09</v>
      </c>
      <c r="P306">
        <v>0</v>
      </c>
      <c r="Q306">
        <v>0</v>
      </c>
      <c r="R306">
        <v>235.97</v>
      </c>
      <c r="S306">
        <v>0</v>
      </c>
      <c r="T306">
        <v>334.78</v>
      </c>
      <c r="U306">
        <v>378.74</v>
      </c>
      <c r="W306" s="14" cm="1">
        <f t="array" ref="W306">INDEX(J306:U306, 1, MONTH($W$1))</f>
        <v>378.74</v>
      </c>
      <c r="X306" s="14" cm="1">
        <f t="array" ref="X306">SUMPRODUCT((J306:U306) *(($J$1:$U$1)&lt;=$X$1))</f>
        <v>5163.3899999999994</v>
      </c>
      <c r="Y306">
        <f t="shared" si="36"/>
        <v>1</v>
      </c>
      <c r="Z306">
        <f t="shared" si="36"/>
        <v>1</v>
      </c>
      <c r="AA306">
        <f t="shared" si="37"/>
        <v>0</v>
      </c>
      <c r="AB306" s="8">
        <f t="shared" si="38"/>
        <v>1</v>
      </c>
      <c r="AC306">
        <f t="shared" si="39"/>
        <v>5163.3899999999994</v>
      </c>
      <c r="AD306">
        <f t="shared" si="40"/>
        <v>0</v>
      </c>
      <c r="AE306">
        <f t="shared" si="41"/>
        <v>0</v>
      </c>
      <c r="AF306">
        <f t="shared" si="42"/>
        <v>0</v>
      </c>
      <c r="AG306">
        <f t="shared" si="43"/>
        <v>0</v>
      </c>
      <c r="AI306">
        <f t="shared" si="44"/>
        <v>5163.3899999999994</v>
      </c>
    </row>
    <row r="307" spans="2:35" x14ac:dyDescent="0.25">
      <c r="B307">
        <v>20780</v>
      </c>
      <c r="C307" t="s">
        <v>596</v>
      </c>
      <c r="D307" s="1" t="s">
        <v>23</v>
      </c>
      <c r="E307" s="1" t="s">
        <v>535</v>
      </c>
      <c r="F307" s="1" t="s">
        <v>106</v>
      </c>
      <c r="G307" s="13">
        <v>0</v>
      </c>
      <c r="H307" s="1">
        <v>0</v>
      </c>
      <c r="J307">
        <v>143.37</v>
      </c>
      <c r="K307">
        <v>0</v>
      </c>
      <c r="L307">
        <v>451.04</v>
      </c>
      <c r="M307">
        <v>115.88</v>
      </c>
      <c r="N307">
        <v>0</v>
      </c>
      <c r="O307">
        <v>1214.51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W307" s="14" cm="1">
        <f t="array" ref="W307">INDEX(J307:U307, 1, MONTH($W$1))</f>
        <v>0</v>
      </c>
      <c r="X307" s="14" cm="1">
        <f t="array" ref="X307">SUMPRODUCT((J307:U307) *(($J$1:$U$1)&lt;=$X$1))</f>
        <v>1924.8000000000002</v>
      </c>
      <c r="Y307">
        <f t="shared" si="36"/>
        <v>0</v>
      </c>
      <c r="Z307">
        <f t="shared" si="36"/>
        <v>1</v>
      </c>
      <c r="AA307">
        <f t="shared" si="37"/>
        <v>0</v>
      </c>
      <c r="AB307" s="8">
        <f t="shared" si="38"/>
        <v>1</v>
      </c>
      <c r="AC307">
        <f t="shared" si="39"/>
        <v>1924.8000000000002</v>
      </c>
      <c r="AD307">
        <f t="shared" si="40"/>
        <v>0</v>
      </c>
      <c r="AE307">
        <f t="shared" si="41"/>
        <v>0</v>
      </c>
      <c r="AF307">
        <f t="shared" si="42"/>
        <v>0</v>
      </c>
      <c r="AG307">
        <f t="shared" si="43"/>
        <v>0</v>
      </c>
      <c r="AI307">
        <f t="shared" si="44"/>
        <v>1924.8000000000002</v>
      </c>
    </row>
    <row r="308" spans="2:35" x14ac:dyDescent="0.25">
      <c r="B308">
        <v>20781</v>
      </c>
      <c r="C308" t="s">
        <v>130</v>
      </c>
      <c r="D308" s="1" t="s">
        <v>23</v>
      </c>
      <c r="E308" s="1" t="s">
        <v>535</v>
      </c>
      <c r="F308" s="1" t="s">
        <v>106</v>
      </c>
      <c r="G308" s="13">
        <v>0</v>
      </c>
      <c r="H308" s="1">
        <v>0</v>
      </c>
      <c r="J308">
        <v>966.54</v>
      </c>
      <c r="K308">
        <v>1434.04</v>
      </c>
      <c r="L308">
        <v>1777.69</v>
      </c>
      <c r="M308">
        <v>1107.6500000000001</v>
      </c>
      <c r="N308">
        <v>0</v>
      </c>
      <c r="O308">
        <v>1523.22</v>
      </c>
      <c r="P308">
        <v>1283.8</v>
      </c>
      <c r="Q308">
        <v>1855.23</v>
      </c>
      <c r="R308">
        <v>0</v>
      </c>
      <c r="S308">
        <v>1434.61</v>
      </c>
      <c r="T308">
        <v>0</v>
      </c>
      <c r="U308">
        <v>1262.73</v>
      </c>
      <c r="W308" s="14" cm="1">
        <f t="array" ref="W308">INDEX(J308:U308, 1, MONTH($W$1))</f>
        <v>1262.73</v>
      </c>
      <c r="X308" s="14" cm="1">
        <f t="array" ref="X308">SUMPRODUCT((J308:U308) *(($J$1:$U$1)&lt;=$X$1))</f>
        <v>12645.51</v>
      </c>
      <c r="Y308">
        <f t="shared" si="36"/>
        <v>1</v>
      </c>
      <c r="Z308">
        <f t="shared" si="36"/>
        <v>1</v>
      </c>
      <c r="AA308">
        <f t="shared" si="37"/>
        <v>0</v>
      </c>
      <c r="AB308" s="8">
        <f t="shared" si="38"/>
        <v>1</v>
      </c>
      <c r="AC308">
        <f t="shared" si="39"/>
        <v>12645.51</v>
      </c>
      <c r="AD308">
        <f t="shared" si="40"/>
        <v>0</v>
      </c>
      <c r="AE308">
        <f t="shared" si="41"/>
        <v>0</v>
      </c>
      <c r="AF308">
        <f t="shared" si="42"/>
        <v>0</v>
      </c>
      <c r="AG308">
        <f t="shared" si="43"/>
        <v>0</v>
      </c>
      <c r="AI308">
        <f t="shared" si="44"/>
        <v>12645.51</v>
      </c>
    </row>
    <row r="309" spans="2:35" x14ac:dyDescent="0.25">
      <c r="B309">
        <v>20784</v>
      </c>
      <c r="C309" t="s">
        <v>815</v>
      </c>
      <c r="D309" s="1" t="s">
        <v>23</v>
      </c>
      <c r="E309" s="1" t="s">
        <v>535</v>
      </c>
      <c r="F309" s="1" t="s">
        <v>106</v>
      </c>
      <c r="G309" s="13">
        <v>0</v>
      </c>
      <c r="H309" s="1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W309" s="14" cm="1">
        <f t="array" ref="W309">INDEX(J309:U309, 1, MONTH($W$1))</f>
        <v>0</v>
      </c>
      <c r="X309" s="14" cm="1">
        <f t="array" ref="X309">SUMPRODUCT((J309:U309) *(($J$1:$U$1)&lt;=$X$1))</f>
        <v>0</v>
      </c>
      <c r="Y309">
        <f t="shared" si="36"/>
        <v>0</v>
      </c>
      <c r="Z309">
        <f t="shared" si="36"/>
        <v>0</v>
      </c>
      <c r="AA309">
        <f t="shared" si="37"/>
        <v>0</v>
      </c>
      <c r="AB309" s="8">
        <f t="shared" si="38"/>
        <v>0</v>
      </c>
      <c r="AC309">
        <f t="shared" si="39"/>
        <v>0</v>
      </c>
      <c r="AD309">
        <f t="shared" si="40"/>
        <v>0</v>
      </c>
      <c r="AE309">
        <f t="shared" si="41"/>
        <v>0</v>
      </c>
      <c r="AF309">
        <f t="shared" si="42"/>
        <v>0</v>
      </c>
      <c r="AG309">
        <f t="shared" si="43"/>
        <v>0</v>
      </c>
      <c r="AI309">
        <f t="shared" si="44"/>
        <v>0</v>
      </c>
    </row>
    <row r="310" spans="2:35" x14ac:dyDescent="0.25">
      <c r="B310">
        <v>20785</v>
      </c>
      <c r="C310" t="s">
        <v>597</v>
      </c>
      <c r="D310" s="1" t="s">
        <v>23</v>
      </c>
      <c r="E310" s="1" t="s">
        <v>535</v>
      </c>
      <c r="F310" s="1" t="s">
        <v>106</v>
      </c>
      <c r="G310" s="13">
        <v>0</v>
      </c>
      <c r="H310" s="1">
        <v>0</v>
      </c>
      <c r="J310">
        <v>368.91</v>
      </c>
      <c r="K310">
        <v>429.83</v>
      </c>
      <c r="L310">
        <v>314.64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W310" s="14" cm="1">
        <f t="array" ref="W310">INDEX(J310:U310, 1, MONTH($W$1))</f>
        <v>0</v>
      </c>
      <c r="X310" s="14" cm="1">
        <f t="array" ref="X310">SUMPRODUCT((J310:U310) *(($J$1:$U$1)&lt;=$X$1))</f>
        <v>1113.3800000000001</v>
      </c>
      <c r="Y310">
        <f t="shared" si="36"/>
        <v>0</v>
      </c>
      <c r="Z310">
        <f t="shared" si="36"/>
        <v>1</v>
      </c>
      <c r="AA310">
        <f t="shared" si="37"/>
        <v>0</v>
      </c>
      <c r="AB310" s="8">
        <f t="shared" si="38"/>
        <v>1</v>
      </c>
      <c r="AC310">
        <f t="shared" si="39"/>
        <v>1113.3800000000001</v>
      </c>
      <c r="AD310">
        <f t="shared" si="40"/>
        <v>0</v>
      </c>
      <c r="AE310">
        <f t="shared" si="41"/>
        <v>0</v>
      </c>
      <c r="AF310">
        <f t="shared" si="42"/>
        <v>0</v>
      </c>
      <c r="AG310">
        <f t="shared" si="43"/>
        <v>0</v>
      </c>
      <c r="AI310">
        <f t="shared" si="44"/>
        <v>1113.3800000000001</v>
      </c>
    </row>
    <row r="311" spans="2:35" x14ac:dyDescent="0.25">
      <c r="B311">
        <v>20787</v>
      </c>
      <c r="C311" t="s">
        <v>816</v>
      </c>
      <c r="D311" s="1" t="s">
        <v>23</v>
      </c>
      <c r="E311" s="1" t="s">
        <v>535</v>
      </c>
      <c r="F311" s="1" t="s">
        <v>106</v>
      </c>
      <c r="G311" s="13">
        <v>0</v>
      </c>
      <c r="H311" s="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W311" s="14" cm="1">
        <f t="array" ref="W311">INDEX(J311:U311, 1, MONTH($W$1))</f>
        <v>0</v>
      </c>
      <c r="X311" s="14" cm="1">
        <f t="array" ref="X311">SUMPRODUCT((J311:U311) *(($J$1:$U$1)&lt;=$X$1))</f>
        <v>0</v>
      </c>
      <c r="Y311">
        <f t="shared" si="36"/>
        <v>0</v>
      </c>
      <c r="Z311">
        <f t="shared" si="36"/>
        <v>0</v>
      </c>
      <c r="AA311">
        <f t="shared" si="37"/>
        <v>0</v>
      </c>
      <c r="AB311" s="8">
        <f t="shared" si="38"/>
        <v>0</v>
      </c>
      <c r="AC311">
        <f t="shared" si="39"/>
        <v>0</v>
      </c>
      <c r="AD311">
        <f t="shared" si="40"/>
        <v>0</v>
      </c>
      <c r="AE311">
        <f t="shared" si="41"/>
        <v>0</v>
      </c>
      <c r="AF311">
        <f t="shared" si="42"/>
        <v>0</v>
      </c>
      <c r="AG311">
        <f t="shared" si="43"/>
        <v>0</v>
      </c>
      <c r="AI311">
        <f t="shared" si="44"/>
        <v>0</v>
      </c>
    </row>
    <row r="312" spans="2:35" x14ac:dyDescent="0.25">
      <c r="B312">
        <v>20788</v>
      </c>
      <c r="C312" t="s">
        <v>313</v>
      </c>
      <c r="D312" s="1" t="s">
        <v>23</v>
      </c>
      <c r="E312" s="1" t="s">
        <v>535</v>
      </c>
      <c r="F312" s="1" t="s">
        <v>106</v>
      </c>
      <c r="G312" s="13">
        <v>0</v>
      </c>
      <c r="H312" s="1">
        <v>0</v>
      </c>
      <c r="J312">
        <v>0</v>
      </c>
      <c r="K312">
        <v>0</v>
      </c>
      <c r="L312">
        <v>376.02</v>
      </c>
      <c r="M312">
        <v>0</v>
      </c>
      <c r="N312">
        <v>917.13</v>
      </c>
      <c r="O312">
        <v>0</v>
      </c>
      <c r="P312">
        <v>728.06</v>
      </c>
      <c r="Q312">
        <v>0</v>
      </c>
      <c r="R312">
        <v>0</v>
      </c>
      <c r="S312">
        <v>0</v>
      </c>
      <c r="T312">
        <v>0</v>
      </c>
      <c r="U312">
        <v>0</v>
      </c>
      <c r="W312" s="14" cm="1">
        <f t="array" ref="W312">INDEX(J312:U312, 1, MONTH($W$1))</f>
        <v>0</v>
      </c>
      <c r="X312" s="14" cm="1">
        <f t="array" ref="X312">SUMPRODUCT((J312:U312) *(($J$1:$U$1)&lt;=$X$1))</f>
        <v>2021.21</v>
      </c>
      <c r="Y312">
        <f t="shared" si="36"/>
        <v>0</v>
      </c>
      <c r="Z312">
        <f t="shared" si="36"/>
        <v>1</v>
      </c>
      <c r="AA312">
        <f t="shared" si="37"/>
        <v>0</v>
      </c>
      <c r="AB312" s="8">
        <f t="shared" si="38"/>
        <v>0</v>
      </c>
      <c r="AC312">
        <f t="shared" si="39"/>
        <v>0</v>
      </c>
      <c r="AD312">
        <f t="shared" si="40"/>
        <v>0</v>
      </c>
      <c r="AE312">
        <f t="shared" si="41"/>
        <v>0</v>
      </c>
      <c r="AF312">
        <f t="shared" si="42"/>
        <v>0</v>
      </c>
      <c r="AG312">
        <f t="shared" si="43"/>
        <v>0</v>
      </c>
      <c r="AI312">
        <f t="shared" si="44"/>
        <v>2021.21</v>
      </c>
    </row>
    <row r="313" spans="2:35" x14ac:dyDescent="0.25">
      <c r="B313">
        <v>20790</v>
      </c>
      <c r="C313" t="s">
        <v>598</v>
      </c>
      <c r="D313" s="1" t="s">
        <v>23</v>
      </c>
      <c r="E313" s="1" t="s">
        <v>535</v>
      </c>
      <c r="F313" s="1" t="s">
        <v>106</v>
      </c>
      <c r="G313" s="13">
        <v>0</v>
      </c>
      <c r="H313" s="1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W313" s="14" cm="1">
        <f t="array" ref="W313">INDEX(J313:U313, 1, MONTH($W$1))</f>
        <v>0</v>
      </c>
      <c r="X313" s="14" cm="1">
        <f t="array" ref="X313">SUMPRODUCT((J313:U313) *(($J$1:$U$1)&lt;=$X$1))</f>
        <v>0</v>
      </c>
      <c r="Y313">
        <f t="shared" si="36"/>
        <v>0</v>
      </c>
      <c r="Z313">
        <f t="shared" si="36"/>
        <v>0</v>
      </c>
      <c r="AA313">
        <f t="shared" si="37"/>
        <v>0</v>
      </c>
      <c r="AB313" s="8">
        <f t="shared" si="38"/>
        <v>0</v>
      </c>
      <c r="AC313">
        <f t="shared" si="39"/>
        <v>0</v>
      </c>
      <c r="AD313">
        <f t="shared" si="40"/>
        <v>0</v>
      </c>
      <c r="AE313">
        <f t="shared" si="41"/>
        <v>0</v>
      </c>
      <c r="AF313">
        <f t="shared" si="42"/>
        <v>0</v>
      </c>
      <c r="AG313">
        <f t="shared" si="43"/>
        <v>0</v>
      </c>
      <c r="AI313">
        <f t="shared" si="44"/>
        <v>0</v>
      </c>
    </row>
    <row r="314" spans="2:35" x14ac:dyDescent="0.25">
      <c r="B314">
        <v>20791</v>
      </c>
      <c r="C314" t="s">
        <v>254</v>
      </c>
      <c r="D314" s="1" t="s">
        <v>23</v>
      </c>
      <c r="E314" s="1" t="s">
        <v>535</v>
      </c>
      <c r="F314" s="1" t="s">
        <v>106</v>
      </c>
      <c r="G314" s="13">
        <v>0</v>
      </c>
      <c r="H314" s="1">
        <v>0</v>
      </c>
      <c r="J314">
        <v>0</v>
      </c>
      <c r="K314">
        <v>0</v>
      </c>
      <c r="L314">
        <v>0</v>
      </c>
      <c r="M314">
        <v>154.29</v>
      </c>
      <c r="N314">
        <v>0</v>
      </c>
      <c r="O314">
        <v>926.74</v>
      </c>
      <c r="P314">
        <v>844.01</v>
      </c>
      <c r="Q314">
        <v>459.82</v>
      </c>
      <c r="R314">
        <v>2617.7199999999998</v>
      </c>
      <c r="S314">
        <v>0</v>
      </c>
      <c r="T314">
        <v>0</v>
      </c>
      <c r="U314">
        <v>663.02</v>
      </c>
      <c r="W314" s="14" cm="1">
        <f t="array" ref="W314">INDEX(J314:U314, 1, MONTH($W$1))</f>
        <v>663.02</v>
      </c>
      <c r="X314" s="14" cm="1">
        <f t="array" ref="X314">SUMPRODUCT((J314:U314) *(($J$1:$U$1)&lt;=$X$1))</f>
        <v>5665.6</v>
      </c>
      <c r="Y314">
        <f t="shared" si="36"/>
        <v>1</v>
      </c>
      <c r="Z314">
        <f t="shared" si="36"/>
        <v>1</v>
      </c>
      <c r="AA314">
        <f t="shared" si="37"/>
        <v>0</v>
      </c>
      <c r="AB314" s="8">
        <f t="shared" si="38"/>
        <v>0</v>
      </c>
      <c r="AC314">
        <f t="shared" si="39"/>
        <v>0</v>
      </c>
      <c r="AD314">
        <f t="shared" si="40"/>
        <v>0</v>
      </c>
      <c r="AE314">
        <f t="shared" si="41"/>
        <v>0</v>
      </c>
      <c r="AF314">
        <f t="shared" si="42"/>
        <v>0</v>
      </c>
      <c r="AG314">
        <f t="shared" si="43"/>
        <v>0</v>
      </c>
      <c r="AI314">
        <f t="shared" si="44"/>
        <v>5665.6</v>
      </c>
    </row>
    <row r="315" spans="2:35" x14ac:dyDescent="0.25">
      <c r="B315">
        <v>20793</v>
      </c>
      <c r="C315" t="s">
        <v>599</v>
      </c>
      <c r="D315" s="1" t="s">
        <v>23</v>
      </c>
      <c r="E315" s="1" t="s">
        <v>748</v>
      </c>
      <c r="F315" s="1" t="s">
        <v>21</v>
      </c>
      <c r="G315" s="13">
        <v>0</v>
      </c>
      <c r="H315" s="1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W315" s="14" cm="1">
        <f t="array" ref="W315">INDEX(J315:U315, 1, MONTH($W$1))</f>
        <v>0</v>
      </c>
      <c r="X315" s="14" cm="1">
        <f t="array" ref="X315">SUMPRODUCT((J315:U315) *(($J$1:$U$1)&lt;=$X$1))</f>
        <v>0</v>
      </c>
      <c r="Y315">
        <f t="shared" si="36"/>
        <v>0</v>
      </c>
      <c r="Z315">
        <f t="shared" si="36"/>
        <v>0</v>
      </c>
      <c r="AA315">
        <f t="shared" si="37"/>
        <v>0</v>
      </c>
      <c r="AB315" s="8">
        <f t="shared" si="38"/>
        <v>0</v>
      </c>
      <c r="AC315">
        <f t="shared" si="39"/>
        <v>0</v>
      </c>
      <c r="AD315">
        <f t="shared" si="40"/>
        <v>0</v>
      </c>
      <c r="AE315">
        <f t="shared" si="41"/>
        <v>0</v>
      </c>
      <c r="AF315">
        <f t="shared" si="42"/>
        <v>0</v>
      </c>
      <c r="AG315">
        <f t="shared" si="43"/>
        <v>0</v>
      </c>
      <c r="AI315">
        <f t="shared" si="44"/>
        <v>0</v>
      </c>
    </row>
    <row r="316" spans="2:35" x14ac:dyDescent="0.25">
      <c r="B316">
        <v>20794</v>
      </c>
      <c r="C316" t="s">
        <v>689</v>
      </c>
      <c r="D316" s="1" t="s">
        <v>23</v>
      </c>
      <c r="E316" s="1" t="s">
        <v>535</v>
      </c>
      <c r="F316" s="1" t="s">
        <v>106</v>
      </c>
      <c r="G316" s="13">
        <v>0</v>
      </c>
      <c r="H316" s="1">
        <v>0</v>
      </c>
      <c r="J316">
        <v>0</v>
      </c>
      <c r="K316">
        <v>0</v>
      </c>
      <c r="L316">
        <v>0</v>
      </c>
      <c r="M316">
        <v>0</v>
      </c>
      <c r="N316">
        <v>784.8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W316" s="14" cm="1">
        <f t="array" ref="W316">INDEX(J316:U316, 1, MONTH($W$1))</f>
        <v>0</v>
      </c>
      <c r="X316" s="14" cm="1">
        <f t="array" ref="X316">SUMPRODUCT((J316:U316) *(($J$1:$U$1)&lt;=$X$1))</f>
        <v>784.8</v>
      </c>
      <c r="Y316">
        <f t="shared" si="36"/>
        <v>0</v>
      </c>
      <c r="Z316">
        <f t="shared" si="36"/>
        <v>1</v>
      </c>
      <c r="AA316">
        <f t="shared" si="37"/>
        <v>0</v>
      </c>
      <c r="AB316" s="8">
        <f t="shared" si="38"/>
        <v>0</v>
      </c>
      <c r="AC316">
        <f t="shared" si="39"/>
        <v>0</v>
      </c>
      <c r="AD316">
        <f t="shared" si="40"/>
        <v>0</v>
      </c>
      <c r="AE316">
        <f t="shared" si="41"/>
        <v>0</v>
      </c>
      <c r="AF316">
        <f t="shared" si="42"/>
        <v>0</v>
      </c>
      <c r="AG316">
        <f t="shared" si="43"/>
        <v>0</v>
      </c>
      <c r="AI316">
        <f t="shared" si="44"/>
        <v>784.8</v>
      </c>
    </row>
    <row r="317" spans="2:35" x14ac:dyDescent="0.25">
      <c r="B317">
        <v>20795</v>
      </c>
      <c r="C317" t="s">
        <v>600</v>
      </c>
      <c r="D317" s="1" t="s">
        <v>23</v>
      </c>
      <c r="E317" s="1" t="s">
        <v>545</v>
      </c>
      <c r="F317" s="1" t="s">
        <v>545</v>
      </c>
      <c r="G317" s="13">
        <v>0</v>
      </c>
      <c r="H317" s="1">
        <v>0</v>
      </c>
      <c r="J317">
        <v>8488.2099999999991</v>
      </c>
      <c r="K317">
        <v>2273.2399999999998</v>
      </c>
      <c r="L317">
        <v>2047.08</v>
      </c>
      <c r="M317">
        <v>0</v>
      </c>
      <c r="N317">
        <v>889.4</v>
      </c>
      <c r="O317">
        <v>1500.24</v>
      </c>
      <c r="P317">
        <v>304.17</v>
      </c>
      <c r="Q317">
        <v>305.55</v>
      </c>
      <c r="R317">
        <v>389.89</v>
      </c>
      <c r="S317">
        <v>668.05</v>
      </c>
      <c r="T317">
        <v>1793.08</v>
      </c>
      <c r="U317">
        <v>0</v>
      </c>
      <c r="W317" s="14" cm="1">
        <f t="array" ref="W317">INDEX(J317:U317, 1, MONTH($W$1))</f>
        <v>0</v>
      </c>
      <c r="X317" s="14" cm="1">
        <f t="array" ref="X317">SUMPRODUCT((J317:U317) *(($J$1:$U$1)&lt;=$X$1))</f>
        <v>18658.909999999996</v>
      </c>
      <c r="Y317">
        <f t="shared" si="36"/>
        <v>0</v>
      </c>
      <c r="Z317">
        <f t="shared" si="36"/>
        <v>1</v>
      </c>
      <c r="AA317">
        <f t="shared" si="37"/>
        <v>0</v>
      </c>
      <c r="AB317" s="8">
        <f t="shared" si="38"/>
        <v>1</v>
      </c>
      <c r="AC317">
        <f t="shared" si="39"/>
        <v>18658.909999999996</v>
      </c>
      <c r="AD317">
        <f t="shared" si="40"/>
        <v>0</v>
      </c>
      <c r="AE317">
        <f t="shared" si="41"/>
        <v>0</v>
      </c>
      <c r="AF317">
        <f t="shared" si="42"/>
        <v>0</v>
      </c>
      <c r="AG317">
        <f t="shared" si="43"/>
        <v>0</v>
      </c>
      <c r="AI317">
        <f t="shared" si="44"/>
        <v>18658.909999999996</v>
      </c>
    </row>
    <row r="318" spans="2:35" x14ac:dyDescent="0.25">
      <c r="B318">
        <v>20797</v>
      </c>
      <c r="C318" t="s">
        <v>817</v>
      </c>
      <c r="D318" s="1" t="s">
        <v>23</v>
      </c>
      <c r="E318" s="1" t="s">
        <v>535</v>
      </c>
      <c r="F318" s="1" t="s">
        <v>106</v>
      </c>
      <c r="G318" s="13">
        <v>0</v>
      </c>
      <c r="H318" s="1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W318" s="14" cm="1">
        <f t="array" ref="W318">INDEX(J318:U318, 1, MONTH($W$1))</f>
        <v>0</v>
      </c>
      <c r="X318" s="14" cm="1">
        <f t="array" ref="X318">SUMPRODUCT((J318:U318) *(($J$1:$U$1)&lt;=$X$1))</f>
        <v>0</v>
      </c>
      <c r="Y318">
        <f t="shared" si="36"/>
        <v>0</v>
      </c>
      <c r="Z318">
        <f t="shared" si="36"/>
        <v>0</v>
      </c>
      <c r="AA318">
        <f t="shared" si="37"/>
        <v>0</v>
      </c>
      <c r="AB318" s="8">
        <f t="shared" si="38"/>
        <v>0</v>
      </c>
      <c r="AC318">
        <f t="shared" si="39"/>
        <v>0</v>
      </c>
      <c r="AD318">
        <f t="shared" si="40"/>
        <v>0</v>
      </c>
      <c r="AE318">
        <f t="shared" si="41"/>
        <v>0</v>
      </c>
      <c r="AF318">
        <f t="shared" si="42"/>
        <v>0</v>
      </c>
      <c r="AG318">
        <f t="shared" si="43"/>
        <v>0</v>
      </c>
      <c r="AI318">
        <f t="shared" si="44"/>
        <v>0</v>
      </c>
    </row>
    <row r="319" spans="2:35" x14ac:dyDescent="0.25">
      <c r="B319">
        <v>20798</v>
      </c>
      <c r="C319" t="s">
        <v>314</v>
      </c>
      <c r="D319" s="1" t="s">
        <v>23</v>
      </c>
      <c r="E319" s="1" t="s">
        <v>535</v>
      </c>
      <c r="F319" s="1" t="s">
        <v>106</v>
      </c>
      <c r="G319" s="13">
        <v>0</v>
      </c>
      <c r="H319" s="1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1247.94</v>
      </c>
      <c r="R319">
        <v>0</v>
      </c>
      <c r="S319">
        <v>1260</v>
      </c>
      <c r="T319">
        <v>408.42</v>
      </c>
      <c r="U319">
        <v>0</v>
      </c>
      <c r="W319" s="14" cm="1">
        <f t="array" ref="W319">INDEX(J319:U319, 1, MONTH($W$1))</f>
        <v>0</v>
      </c>
      <c r="X319" s="14" cm="1">
        <f t="array" ref="X319">SUMPRODUCT((J319:U319) *(($J$1:$U$1)&lt;=$X$1))</f>
        <v>2916.36</v>
      </c>
      <c r="Y319">
        <f t="shared" si="36"/>
        <v>0</v>
      </c>
      <c r="Z319">
        <f t="shared" si="36"/>
        <v>1</v>
      </c>
      <c r="AA319">
        <f t="shared" si="37"/>
        <v>0</v>
      </c>
      <c r="AB319" s="8">
        <f t="shared" si="38"/>
        <v>0</v>
      </c>
      <c r="AC319">
        <f t="shared" si="39"/>
        <v>0</v>
      </c>
      <c r="AD319">
        <f t="shared" si="40"/>
        <v>0</v>
      </c>
      <c r="AE319">
        <f t="shared" si="41"/>
        <v>0</v>
      </c>
      <c r="AF319">
        <f t="shared" si="42"/>
        <v>0</v>
      </c>
      <c r="AG319">
        <f t="shared" si="43"/>
        <v>0</v>
      </c>
      <c r="AI319">
        <f t="shared" si="44"/>
        <v>2916.36</v>
      </c>
    </row>
    <row r="320" spans="2:35" x14ac:dyDescent="0.25">
      <c r="B320">
        <v>20799</v>
      </c>
      <c r="C320" t="s">
        <v>276</v>
      </c>
      <c r="D320" s="1" t="s">
        <v>23</v>
      </c>
      <c r="E320" s="1" t="s">
        <v>594</v>
      </c>
      <c r="F320" s="1" t="s">
        <v>106</v>
      </c>
      <c r="G320" s="13">
        <v>0</v>
      </c>
      <c r="H320" s="1">
        <v>0</v>
      </c>
      <c r="J320">
        <v>0</v>
      </c>
      <c r="K320">
        <v>0</v>
      </c>
      <c r="L320">
        <v>0</v>
      </c>
      <c r="M320">
        <v>574.64</v>
      </c>
      <c r="N320">
        <v>0</v>
      </c>
      <c r="O320">
        <v>370.09</v>
      </c>
      <c r="P320">
        <v>0</v>
      </c>
      <c r="Q320">
        <v>247.54</v>
      </c>
      <c r="R320">
        <v>0</v>
      </c>
      <c r="S320">
        <v>0</v>
      </c>
      <c r="T320">
        <v>0</v>
      </c>
      <c r="U320">
        <v>0</v>
      </c>
      <c r="W320" s="14" cm="1">
        <f t="array" ref="W320">INDEX(J320:U320, 1, MONTH($W$1))</f>
        <v>0</v>
      </c>
      <c r="X320" s="14" cm="1">
        <f t="array" ref="X320">SUMPRODUCT((J320:U320) *(($J$1:$U$1)&lt;=$X$1))</f>
        <v>1192.27</v>
      </c>
      <c r="Y320">
        <f t="shared" si="36"/>
        <v>0</v>
      </c>
      <c r="Z320">
        <f t="shared" si="36"/>
        <v>1</v>
      </c>
      <c r="AA320">
        <f t="shared" si="37"/>
        <v>0</v>
      </c>
      <c r="AB320" s="8">
        <f t="shared" si="38"/>
        <v>0</v>
      </c>
      <c r="AC320">
        <f t="shared" si="39"/>
        <v>0</v>
      </c>
      <c r="AD320">
        <f t="shared" si="40"/>
        <v>0</v>
      </c>
      <c r="AE320">
        <f t="shared" si="41"/>
        <v>0</v>
      </c>
      <c r="AF320">
        <f t="shared" si="42"/>
        <v>0</v>
      </c>
      <c r="AG320">
        <f t="shared" si="43"/>
        <v>0</v>
      </c>
      <c r="AI320">
        <f t="shared" si="44"/>
        <v>1192.27</v>
      </c>
    </row>
    <row r="321" spans="2:35" x14ac:dyDescent="0.25">
      <c r="B321">
        <v>20800</v>
      </c>
      <c r="C321" t="s">
        <v>818</v>
      </c>
      <c r="D321" s="1" t="s">
        <v>23</v>
      </c>
      <c r="E321" s="1" t="s">
        <v>535</v>
      </c>
      <c r="F321" s="1" t="s">
        <v>106</v>
      </c>
      <c r="G321" s="13">
        <v>0</v>
      </c>
      <c r="H321" s="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W321" s="14" cm="1">
        <f t="array" ref="W321">INDEX(J321:U321, 1, MONTH($W$1))</f>
        <v>0</v>
      </c>
      <c r="X321" s="14" cm="1">
        <f t="array" ref="X321">SUMPRODUCT((J321:U321) *(($J$1:$U$1)&lt;=$X$1))</f>
        <v>0</v>
      </c>
      <c r="Y321">
        <f t="shared" si="36"/>
        <v>0</v>
      </c>
      <c r="Z321">
        <f t="shared" si="36"/>
        <v>0</v>
      </c>
      <c r="AA321">
        <f t="shared" si="37"/>
        <v>0</v>
      </c>
      <c r="AB321" s="8">
        <f t="shared" si="38"/>
        <v>0</v>
      </c>
      <c r="AC321">
        <f t="shared" si="39"/>
        <v>0</v>
      </c>
      <c r="AD321">
        <f t="shared" si="40"/>
        <v>0</v>
      </c>
      <c r="AE321">
        <f t="shared" si="41"/>
        <v>0</v>
      </c>
      <c r="AF321">
        <f t="shared" si="42"/>
        <v>0</v>
      </c>
      <c r="AG321">
        <f t="shared" si="43"/>
        <v>0</v>
      </c>
      <c r="AI321">
        <f t="shared" si="44"/>
        <v>0</v>
      </c>
    </row>
    <row r="322" spans="2:35" x14ac:dyDescent="0.25">
      <c r="B322">
        <v>20801</v>
      </c>
      <c r="C322" t="s">
        <v>819</v>
      </c>
      <c r="D322" s="1" t="s">
        <v>23</v>
      </c>
      <c r="E322" s="1" t="s">
        <v>535</v>
      </c>
      <c r="F322" s="1" t="s">
        <v>106</v>
      </c>
      <c r="G322" s="13">
        <v>0</v>
      </c>
      <c r="H322" s="1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W322" s="14" cm="1">
        <f t="array" ref="W322">INDEX(J322:U322, 1, MONTH($W$1))</f>
        <v>0</v>
      </c>
      <c r="X322" s="14" cm="1">
        <f t="array" ref="X322">SUMPRODUCT((J322:U322) *(($J$1:$U$1)&lt;=$X$1))</f>
        <v>0</v>
      </c>
      <c r="Y322">
        <f t="shared" si="36"/>
        <v>0</v>
      </c>
      <c r="Z322">
        <f t="shared" si="36"/>
        <v>0</v>
      </c>
      <c r="AA322">
        <f t="shared" si="37"/>
        <v>0</v>
      </c>
      <c r="AB322" s="8">
        <f t="shared" si="38"/>
        <v>0</v>
      </c>
      <c r="AC322">
        <f t="shared" si="39"/>
        <v>0</v>
      </c>
      <c r="AD322">
        <f t="shared" si="40"/>
        <v>0</v>
      </c>
      <c r="AE322">
        <f t="shared" si="41"/>
        <v>0</v>
      </c>
      <c r="AF322">
        <f t="shared" si="42"/>
        <v>0</v>
      </c>
      <c r="AG322">
        <f t="shared" si="43"/>
        <v>0</v>
      </c>
      <c r="AI322">
        <f t="shared" si="44"/>
        <v>0</v>
      </c>
    </row>
    <row r="323" spans="2:35" x14ac:dyDescent="0.25">
      <c r="B323">
        <v>20802</v>
      </c>
      <c r="C323" t="s">
        <v>820</v>
      </c>
      <c r="D323" s="1" t="s">
        <v>23</v>
      </c>
      <c r="E323" s="1" t="s">
        <v>535</v>
      </c>
      <c r="F323" s="1" t="s">
        <v>106</v>
      </c>
      <c r="G323" s="13">
        <v>0</v>
      </c>
      <c r="H323" s="1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W323" s="14" cm="1">
        <f t="array" ref="W323">INDEX(J323:U323, 1, MONTH($W$1))</f>
        <v>0</v>
      </c>
      <c r="X323" s="14" cm="1">
        <f t="array" ref="X323">SUMPRODUCT((J323:U323) *(($J$1:$U$1)&lt;=$X$1))</f>
        <v>0</v>
      </c>
      <c r="Y323">
        <f t="shared" si="36"/>
        <v>0</v>
      </c>
      <c r="Z323">
        <f t="shared" si="36"/>
        <v>0</v>
      </c>
      <c r="AA323">
        <f t="shared" si="37"/>
        <v>0</v>
      </c>
      <c r="AB323" s="8">
        <f t="shared" si="38"/>
        <v>0</v>
      </c>
      <c r="AC323">
        <f t="shared" si="39"/>
        <v>0</v>
      </c>
      <c r="AD323">
        <f t="shared" si="40"/>
        <v>0</v>
      </c>
      <c r="AE323">
        <f t="shared" si="41"/>
        <v>0</v>
      </c>
      <c r="AF323">
        <f t="shared" si="42"/>
        <v>0</v>
      </c>
      <c r="AG323">
        <f t="shared" si="43"/>
        <v>0</v>
      </c>
      <c r="AI323">
        <f t="shared" si="44"/>
        <v>0</v>
      </c>
    </row>
    <row r="324" spans="2:35" x14ac:dyDescent="0.25">
      <c r="B324">
        <v>20804</v>
      </c>
      <c r="C324" t="s">
        <v>601</v>
      </c>
      <c r="D324" s="1" t="s">
        <v>23</v>
      </c>
      <c r="E324" s="1" t="s">
        <v>535</v>
      </c>
      <c r="F324" s="1" t="s">
        <v>106</v>
      </c>
      <c r="G324" s="13">
        <v>0</v>
      </c>
      <c r="H324" s="1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W324" s="14" cm="1">
        <f t="array" ref="W324">INDEX(J324:U324, 1, MONTH($W$1))</f>
        <v>0</v>
      </c>
      <c r="X324" s="14" cm="1">
        <f t="array" ref="X324">SUMPRODUCT((J324:U324) *(($J$1:$U$1)&lt;=$X$1))</f>
        <v>0</v>
      </c>
      <c r="Y324">
        <f t="shared" ref="Y324:Z387" si="45">IF(W324&gt;0, 1, 0)</f>
        <v>0</v>
      </c>
      <c r="Z324">
        <f t="shared" si="45"/>
        <v>0</v>
      </c>
      <c r="AA324">
        <f t="shared" ref="AA324:AA387" si="46">IF(I324="Yes", 1, 0)</f>
        <v>0</v>
      </c>
      <c r="AB324" s="8">
        <f t="shared" ref="AB324:AB387" si="47">COUNTIF(J324, "&gt;0")</f>
        <v>0</v>
      </c>
      <c r="AC324">
        <f t="shared" ref="AC324:AC387" si="48">IFERROR(X324/AB324, 0)</f>
        <v>0</v>
      </c>
      <c r="AD324">
        <f t="shared" ref="AD324:AD387" si="49">IF(G324=$W$1, 1, 0)</f>
        <v>0</v>
      </c>
      <c r="AE324">
        <f t="shared" ref="AE324:AE387" si="50">IF(G324=$W$1, W324, 0)</f>
        <v>0</v>
      </c>
      <c r="AF324">
        <f t="shared" ref="AF324:AF387" si="51">IF(AND(H324=2023, G324&lt;=$W$1, X324&gt;0), 1, 0)</f>
        <v>0</v>
      </c>
      <c r="AG324">
        <f t="shared" ref="AG324:AG387" si="52">IF(AND(H324=2023, G324&lt;=$W$1), X324, 0)</f>
        <v>0</v>
      </c>
      <c r="AI324">
        <f t="shared" ref="AI324:AI387" si="53">SUM(J324:U324)</f>
        <v>0</v>
      </c>
    </row>
    <row r="325" spans="2:35" x14ac:dyDescent="0.25">
      <c r="B325">
        <v>20806</v>
      </c>
      <c r="C325" t="s">
        <v>821</v>
      </c>
      <c r="D325" s="1" t="s">
        <v>23</v>
      </c>
      <c r="E325" s="1" t="s">
        <v>535</v>
      </c>
      <c r="F325" s="1" t="s">
        <v>106</v>
      </c>
      <c r="G325" s="13">
        <v>0</v>
      </c>
      <c r="H325" s="1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W325" s="14" cm="1">
        <f t="array" ref="W325">INDEX(J325:U325, 1, MONTH($W$1))</f>
        <v>0</v>
      </c>
      <c r="X325" s="14" cm="1">
        <f t="array" ref="X325">SUMPRODUCT((J325:U325) *(($J$1:$U$1)&lt;=$X$1))</f>
        <v>0</v>
      </c>
      <c r="Y325">
        <f t="shared" si="45"/>
        <v>0</v>
      </c>
      <c r="Z325">
        <f t="shared" si="45"/>
        <v>0</v>
      </c>
      <c r="AA325">
        <f t="shared" si="46"/>
        <v>0</v>
      </c>
      <c r="AB325" s="8">
        <f t="shared" si="47"/>
        <v>0</v>
      </c>
      <c r="AC325">
        <f t="shared" si="48"/>
        <v>0</v>
      </c>
      <c r="AD325">
        <f t="shared" si="49"/>
        <v>0</v>
      </c>
      <c r="AE325">
        <f t="shared" si="50"/>
        <v>0</v>
      </c>
      <c r="AF325">
        <f t="shared" si="51"/>
        <v>0</v>
      </c>
      <c r="AG325">
        <f t="shared" si="52"/>
        <v>0</v>
      </c>
      <c r="AI325">
        <f t="shared" si="53"/>
        <v>0</v>
      </c>
    </row>
    <row r="326" spans="2:35" x14ac:dyDescent="0.25">
      <c r="B326">
        <v>20807</v>
      </c>
      <c r="C326" t="s">
        <v>822</v>
      </c>
      <c r="D326" s="1" t="s">
        <v>23</v>
      </c>
      <c r="E326" s="1" t="s">
        <v>535</v>
      </c>
      <c r="F326" s="1" t="s">
        <v>106</v>
      </c>
      <c r="G326" s="13">
        <v>0</v>
      </c>
      <c r="H326" s="1">
        <v>2017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W326" s="14" cm="1">
        <f t="array" ref="W326">INDEX(J326:U326, 1, MONTH($W$1))</f>
        <v>0</v>
      </c>
      <c r="X326" s="14" cm="1">
        <f t="array" ref="X326">SUMPRODUCT((J326:U326) *(($J$1:$U$1)&lt;=$X$1))</f>
        <v>0</v>
      </c>
      <c r="Y326">
        <f t="shared" si="45"/>
        <v>0</v>
      </c>
      <c r="Z326">
        <f t="shared" si="45"/>
        <v>0</v>
      </c>
      <c r="AA326">
        <f t="shared" si="46"/>
        <v>0</v>
      </c>
      <c r="AB326" s="8">
        <f t="shared" si="47"/>
        <v>0</v>
      </c>
      <c r="AC326">
        <f t="shared" si="48"/>
        <v>0</v>
      </c>
      <c r="AD326">
        <f t="shared" si="49"/>
        <v>0</v>
      </c>
      <c r="AE326">
        <f t="shared" si="50"/>
        <v>0</v>
      </c>
      <c r="AF326">
        <f t="shared" si="51"/>
        <v>0</v>
      </c>
      <c r="AG326">
        <f t="shared" si="52"/>
        <v>0</v>
      </c>
      <c r="AI326">
        <f t="shared" si="53"/>
        <v>0</v>
      </c>
    </row>
    <row r="327" spans="2:35" x14ac:dyDescent="0.25">
      <c r="B327">
        <v>20808</v>
      </c>
      <c r="C327" t="s">
        <v>187</v>
      </c>
      <c r="D327" s="1" t="s">
        <v>23</v>
      </c>
      <c r="E327" s="1" t="s">
        <v>545</v>
      </c>
      <c r="F327" s="1" t="s">
        <v>545</v>
      </c>
      <c r="G327" s="13">
        <v>0</v>
      </c>
      <c r="H327" s="1">
        <v>0</v>
      </c>
      <c r="J327">
        <v>41109.24</v>
      </c>
      <c r="K327">
        <v>1228.2100000000028</v>
      </c>
      <c r="L327">
        <v>3291.56</v>
      </c>
      <c r="M327">
        <v>5635.38</v>
      </c>
      <c r="N327">
        <v>0</v>
      </c>
      <c r="O327">
        <v>41055.74</v>
      </c>
      <c r="P327">
        <v>2604.1999999999998</v>
      </c>
      <c r="Q327">
        <v>0</v>
      </c>
      <c r="R327">
        <v>41406.92</v>
      </c>
      <c r="S327">
        <v>7392</v>
      </c>
      <c r="T327">
        <v>32279</v>
      </c>
      <c r="U327">
        <v>34214.400000000001</v>
      </c>
      <c r="W327" s="14" cm="1">
        <f t="array" ref="W327">INDEX(J327:U327, 1, MONTH($W$1))</f>
        <v>34214.400000000001</v>
      </c>
      <c r="X327" s="14" cm="1">
        <f t="array" ref="X327">SUMPRODUCT((J327:U327) *(($J$1:$U$1)&lt;=$X$1))</f>
        <v>210216.65</v>
      </c>
      <c r="Y327">
        <f t="shared" si="45"/>
        <v>1</v>
      </c>
      <c r="Z327">
        <f t="shared" si="45"/>
        <v>1</v>
      </c>
      <c r="AA327">
        <f t="shared" si="46"/>
        <v>0</v>
      </c>
      <c r="AB327" s="8">
        <f t="shared" si="47"/>
        <v>1</v>
      </c>
      <c r="AC327">
        <f t="shared" si="48"/>
        <v>210216.65</v>
      </c>
      <c r="AD327">
        <f t="shared" si="49"/>
        <v>0</v>
      </c>
      <c r="AE327">
        <f t="shared" si="50"/>
        <v>0</v>
      </c>
      <c r="AF327">
        <f t="shared" si="51"/>
        <v>0</v>
      </c>
      <c r="AG327">
        <f t="shared" si="52"/>
        <v>0</v>
      </c>
      <c r="AI327">
        <f t="shared" si="53"/>
        <v>210216.65</v>
      </c>
    </row>
    <row r="328" spans="2:35" x14ac:dyDescent="0.25">
      <c r="B328">
        <v>20810</v>
      </c>
      <c r="C328" t="s">
        <v>823</v>
      </c>
      <c r="D328" s="1" t="s">
        <v>23</v>
      </c>
      <c r="E328" s="1" t="s">
        <v>535</v>
      </c>
      <c r="F328" s="1" t="s">
        <v>106</v>
      </c>
      <c r="G328" s="13">
        <v>0</v>
      </c>
      <c r="H328" s="1">
        <v>2017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W328" s="14" cm="1">
        <f t="array" ref="W328">INDEX(J328:U328, 1, MONTH($W$1))</f>
        <v>0</v>
      </c>
      <c r="X328" s="14" cm="1">
        <f t="array" ref="X328">SUMPRODUCT((J328:U328) *(($J$1:$U$1)&lt;=$X$1))</f>
        <v>0</v>
      </c>
      <c r="Y328">
        <f t="shared" si="45"/>
        <v>0</v>
      </c>
      <c r="Z328">
        <f t="shared" si="45"/>
        <v>0</v>
      </c>
      <c r="AA328">
        <f t="shared" si="46"/>
        <v>0</v>
      </c>
      <c r="AB328" s="8">
        <f t="shared" si="47"/>
        <v>0</v>
      </c>
      <c r="AC328">
        <f t="shared" si="48"/>
        <v>0</v>
      </c>
      <c r="AD328">
        <f t="shared" si="49"/>
        <v>0</v>
      </c>
      <c r="AE328">
        <f t="shared" si="50"/>
        <v>0</v>
      </c>
      <c r="AF328">
        <f t="shared" si="51"/>
        <v>0</v>
      </c>
      <c r="AG328">
        <f t="shared" si="52"/>
        <v>0</v>
      </c>
      <c r="AI328">
        <f t="shared" si="53"/>
        <v>0</v>
      </c>
    </row>
    <row r="329" spans="2:35" x14ac:dyDescent="0.25">
      <c r="B329">
        <v>20811</v>
      </c>
      <c r="C329" t="s">
        <v>210</v>
      </c>
      <c r="D329" s="1" t="s">
        <v>23</v>
      </c>
      <c r="E329" s="1" t="s">
        <v>535</v>
      </c>
      <c r="F329" s="1" t="s">
        <v>106</v>
      </c>
      <c r="G329" s="13">
        <v>0</v>
      </c>
      <c r="H329" s="1">
        <v>2017</v>
      </c>
      <c r="J329">
        <v>2262.35</v>
      </c>
      <c r="K329">
        <v>0</v>
      </c>
      <c r="L329">
        <v>0</v>
      </c>
      <c r="M329">
        <v>0</v>
      </c>
      <c r="N329">
        <v>2545.09</v>
      </c>
      <c r="O329">
        <v>532.79</v>
      </c>
      <c r="P329">
        <v>311.74</v>
      </c>
      <c r="Q329">
        <v>0</v>
      </c>
      <c r="R329">
        <v>1472.09</v>
      </c>
      <c r="S329">
        <v>0</v>
      </c>
      <c r="T329">
        <v>0</v>
      </c>
      <c r="U329">
        <v>563.08000000000004</v>
      </c>
      <c r="W329" s="14" cm="1">
        <f t="array" ref="W329">INDEX(J329:U329, 1, MONTH($W$1))</f>
        <v>563.08000000000004</v>
      </c>
      <c r="X329" s="14" cm="1">
        <f t="array" ref="X329">SUMPRODUCT((J329:U329) *(($J$1:$U$1)&lt;=$X$1))</f>
        <v>7687.14</v>
      </c>
      <c r="Y329">
        <f t="shared" si="45"/>
        <v>1</v>
      </c>
      <c r="Z329">
        <f t="shared" si="45"/>
        <v>1</v>
      </c>
      <c r="AA329">
        <f t="shared" si="46"/>
        <v>0</v>
      </c>
      <c r="AB329" s="8">
        <f t="shared" si="47"/>
        <v>1</v>
      </c>
      <c r="AC329">
        <f t="shared" si="48"/>
        <v>7687.14</v>
      </c>
      <c r="AD329">
        <f t="shared" si="49"/>
        <v>0</v>
      </c>
      <c r="AE329">
        <f t="shared" si="50"/>
        <v>0</v>
      </c>
      <c r="AF329">
        <f t="shared" si="51"/>
        <v>0</v>
      </c>
      <c r="AG329">
        <f t="shared" si="52"/>
        <v>0</v>
      </c>
      <c r="AI329">
        <f t="shared" si="53"/>
        <v>7687.14</v>
      </c>
    </row>
    <row r="330" spans="2:35" x14ac:dyDescent="0.25">
      <c r="B330">
        <v>20812</v>
      </c>
      <c r="C330" t="s">
        <v>824</v>
      </c>
      <c r="D330" s="1" t="s">
        <v>23</v>
      </c>
      <c r="E330" s="1" t="s">
        <v>535</v>
      </c>
      <c r="F330" s="1" t="s">
        <v>106</v>
      </c>
      <c r="G330" s="13">
        <v>0</v>
      </c>
      <c r="H330" s="1">
        <v>2017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W330" s="14" cm="1">
        <f t="array" ref="W330">INDEX(J330:U330, 1, MONTH($W$1))</f>
        <v>0</v>
      </c>
      <c r="X330" s="14" cm="1">
        <f t="array" ref="X330">SUMPRODUCT((J330:U330) *(($J$1:$U$1)&lt;=$X$1))</f>
        <v>0</v>
      </c>
      <c r="Y330">
        <f t="shared" si="45"/>
        <v>0</v>
      </c>
      <c r="Z330">
        <f t="shared" si="45"/>
        <v>0</v>
      </c>
      <c r="AA330">
        <f t="shared" si="46"/>
        <v>0</v>
      </c>
      <c r="AB330" s="8">
        <f t="shared" si="47"/>
        <v>0</v>
      </c>
      <c r="AC330">
        <f t="shared" si="48"/>
        <v>0</v>
      </c>
      <c r="AD330">
        <f t="shared" si="49"/>
        <v>0</v>
      </c>
      <c r="AE330">
        <f t="shared" si="50"/>
        <v>0</v>
      </c>
      <c r="AF330">
        <f t="shared" si="51"/>
        <v>0</v>
      </c>
      <c r="AG330">
        <f t="shared" si="52"/>
        <v>0</v>
      </c>
      <c r="AI330">
        <f t="shared" si="53"/>
        <v>0</v>
      </c>
    </row>
    <row r="331" spans="2:35" x14ac:dyDescent="0.25">
      <c r="B331">
        <v>20814</v>
      </c>
      <c r="C331" t="s">
        <v>211</v>
      </c>
      <c r="D331" s="1" t="s">
        <v>23</v>
      </c>
      <c r="E331" s="1" t="s">
        <v>748</v>
      </c>
      <c r="F331" s="1" t="s">
        <v>21</v>
      </c>
      <c r="G331" s="13">
        <v>0</v>
      </c>
      <c r="H331" s="1">
        <v>2017</v>
      </c>
      <c r="J331">
        <v>860.17</v>
      </c>
      <c r="K331">
        <v>0</v>
      </c>
      <c r="L331">
        <v>852.72</v>
      </c>
      <c r="M331">
        <v>775.58</v>
      </c>
      <c r="N331">
        <v>0</v>
      </c>
      <c r="O331">
        <v>0</v>
      </c>
      <c r="P331">
        <v>1236.27</v>
      </c>
      <c r="Q331">
        <v>0</v>
      </c>
      <c r="R331">
        <v>1158.72</v>
      </c>
      <c r="S331">
        <v>362.32</v>
      </c>
      <c r="T331">
        <v>698.78</v>
      </c>
      <c r="U331">
        <v>397.97</v>
      </c>
      <c r="W331" s="14" cm="1">
        <f t="array" ref="W331">INDEX(J331:U331, 1, MONTH($W$1))</f>
        <v>397.97</v>
      </c>
      <c r="X331" s="14" cm="1">
        <f t="array" ref="X331">SUMPRODUCT((J331:U331) *(($J$1:$U$1)&lt;=$X$1))</f>
        <v>6342.53</v>
      </c>
      <c r="Y331">
        <f t="shared" si="45"/>
        <v>1</v>
      </c>
      <c r="Z331">
        <f t="shared" si="45"/>
        <v>1</v>
      </c>
      <c r="AA331">
        <f t="shared" si="46"/>
        <v>0</v>
      </c>
      <c r="AB331" s="8">
        <f t="shared" si="47"/>
        <v>1</v>
      </c>
      <c r="AC331">
        <f t="shared" si="48"/>
        <v>6342.53</v>
      </c>
      <c r="AD331">
        <f t="shared" si="49"/>
        <v>0</v>
      </c>
      <c r="AE331">
        <f t="shared" si="50"/>
        <v>0</v>
      </c>
      <c r="AF331">
        <f t="shared" si="51"/>
        <v>0</v>
      </c>
      <c r="AG331">
        <f t="shared" si="52"/>
        <v>0</v>
      </c>
      <c r="AI331">
        <f t="shared" si="53"/>
        <v>6342.53</v>
      </c>
    </row>
    <row r="332" spans="2:35" x14ac:dyDescent="0.25">
      <c r="B332">
        <v>20815</v>
      </c>
      <c r="C332" t="s">
        <v>690</v>
      </c>
      <c r="D332" s="1" t="s">
        <v>23</v>
      </c>
      <c r="E332" s="1" t="s">
        <v>535</v>
      </c>
      <c r="F332" s="1" t="s">
        <v>106</v>
      </c>
      <c r="G332" s="13">
        <v>0</v>
      </c>
      <c r="H332" s="1">
        <v>2017</v>
      </c>
      <c r="J332">
        <v>1611.9</v>
      </c>
      <c r="K332">
        <v>0</v>
      </c>
      <c r="L332">
        <v>217.28</v>
      </c>
      <c r="M332">
        <v>173.82</v>
      </c>
      <c r="N332">
        <v>549.59</v>
      </c>
      <c r="O332">
        <v>479.79</v>
      </c>
      <c r="P332">
        <v>0</v>
      </c>
      <c r="Q332">
        <v>103.13</v>
      </c>
      <c r="R332">
        <v>0</v>
      </c>
      <c r="S332">
        <v>682.62</v>
      </c>
      <c r="T332">
        <v>0</v>
      </c>
      <c r="U332">
        <v>0</v>
      </c>
      <c r="W332" s="14" cm="1">
        <f t="array" ref="W332">INDEX(J332:U332, 1, MONTH($W$1))</f>
        <v>0</v>
      </c>
      <c r="X332" s="14" cm="1">
        <f t="array" ref="X332">SUMPRODUCT((J332:U332) *(($J$1:$U$1)&lt;=$X$1))</f>
        <v>3818.13</v>
      </c>
      <c r="Y332">
        <f t="shared" si="45"/>
        <v>0</v>
      </c>
      <c r="Z332">
        <f t="shared" si="45"/>
        <v>1</v>
      </c>
      <c r="AA332">
        <f t="shared" si="46"/>
        <v>0</v>
      </c>
      <c r="AB332" s="8">
        <f t="shared" si="47"/>
        <v>1</v>
      </c>
      <c r="AC332">
        <f t="shared" si="48"/>
        <v>3818.13</v>
      </c>
      <c r="AD332">
        <f t="shared" si="49"/>
        <v>0</v>
      </c>
      <c r="AE332">
        <f t="shared" si="50"/>
        <v>0</v>
      </c>
      <c r="AF332">
        <f t="shared" si="51"/>
        <v>0</v>
      </c>
      <c r="AG332">
        <f t="shared" si="52"/>
        <v>0</v>
      </c>
      <c r="AI332">
        <f t="shared" si="53"/>
        <v>3818.13</v>
      </c>
    </row>
    <row r="333" spans="2:35" x14ac:dyDescent="0.25">
      <c r="B333">
        <v>20818</v>
      </c>
      <c r="C333" t="s">
        <v>825</v>
      </c>
      <c r="D333" s="1" t="s">
        <v>23</v>
      </c>
      <c r="E333" s="1" t="s">
        <v>535</v>
      </c>
      <c r="F333" s="1" t="s">
        <v>106</v>
      </c>
      <c r="G333" s="13">
        <v>0</v>
      </c>
      <c r="H333" s="1">
        <v>2017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W333" s="14" cm="1">
        <f t="array" ref="W333">INDEX(J333:U333, 1, MONTH($W$1))</f>
        <v>0</v>
      </c>
      <c r="X333" s="14" cm="1">
        <f t="array" ref="X333">SUMPRODUCT((J333:U333) *(($J$1:$U$1)&lt;=$X$1))</f>
        <v>0</v>
      </c>
      <c r="Y333">
        <f t="shared" si="45"/>
        <v>0</v>
      </c>
      <c r="Z333">
        <f t="shared" si="45"/>
        <v>0</v>
      </c>
      <c r="AA333">
        <f t="shared" si="46"/>
        <v>0</v>
      </c>
      <c r="AB333" s="8">
        <f t="shared" si="47"/>
        <v>0</v>
      </c>
      <c r="AC333">
        <f t="shared" si="48"/>
        <v>0</v>
      </c>
      <c r="AD333">
        <f t="shared" si="49"/>
        <v>0</v>
      </c>
      <c r="AE333">
        <f t="shared" si="50"/>
        <v>0</v>
      </c>
      <c r="AF333">
        <f t="shared" si="51"/>
        <v>0</v>
      </c>
      <c r="AG333">
        <f t="shared" si="52"/>
        <v>0</v>
      </c>
      <c r="AI333">
        <f t="shared" si="53"/>
        <v>0</v>
      </c>
    </row>
    <row r="334" spans="2:35" x14ac:dyDescent="0.25">
      <c r="B334">
        <v>20822</v>
      </c>
      <c r="C334" t="s">
        <v>826</v>
      </c>
      <c r="D334" s="1" t="s">
        <v>23</v>
      </c>
      <c r="E334" s="1" t="s">
        <v>535</v>
      </c>
      <c r="F334" s="1" t="s">
        <v>106</v>
      </c>
      <c r="G334" s="13">
        <v>0</v>
      </c>
      <c r="H334" s="1">
        <v>2017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W334" s="14" cm="1">
        <f t="array" ref="W334">INDEX(J334:U334, 1, MONTH($W$1))</f>
        <v>0</v>
      </c>
      <c r="X334" s="14" cm="1">
        <f t="array" ref="X334">SUMPRODUCT((J334:U334) *(($J$1:$U$1)&lt;=$X$1))</f>
        <v>0</v>
      </c>
      <c r="Y334">
        <f t="shared" si="45"/>
        <v>0</v>
      </c>
      <c r="Z334">
        <f t="shared" si="45"/>
        <v>0</v>
      </c>
      <c r="AA334">
        <f t="shared" si="46"/>
        <v>0</v>
      </c>
      <c r="AB334" s="8">
        <f t="shared" si="47"/>
        <v>0</v>
      </c>
      <c r="AC334">
        <f t="shared" si="48"/>
        <v>0</v>
      </c>
      <c r="AD334">
        <f t="shared" si="49"/>
        <v>0</v>
      </c>
      <c r="AE334">
        <f t="shared" si="50"/>
        <v>0</v>
      </c>
      <c r="AF334">
        <f t="shared" si="51"/>
        <v>0</v>
      </c>
      <c r="AG334">
        <f t="shared" si="52"/>
        <v>0</v>
      </c>
      <c r="AI334">
        <f t="shared" si="53"/>
        <v>0</v>
      </c>
    </row>
    <row r="335" spans="2:35" x14ac:dyDescent="0.25">
      <c r="B335">
        <v>20823</v>
      </c>
      <c r="C335" t="s">
        <v>277</v>
      </c>
      <c r="D335" s="1" t="s">
        <v>23</v>
      </c>
      <c r="E335" s="1" t="s">
        <v>535</v>
      </c>
      <c r="F335" s="1" t="s">
        <v>106</v>
      </c>
      <c r="G335" s="13">
        <v>0</v>
      </c>
      <c r="H335" s="1">
        <v>2017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247.05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W335" s="14" cm="1">
        <f t="array" ref="W335">INDEX(J335:U335, 1, MONTH($W$1))</f>
        <v>0</v>
      </c>
      <c r="X335" s="14" cm="1">
        <f t="array" ref="X335">SUMPRODUCT((J335:U335) *(($J$1:$U$1)&lt;=$X$1))</f>
        <v>247.05</v>
      </c>
      <c r="Y335">
        <f t="shared" si="45"/>
        <v>0</v>
      </c>
      <c r="Z335">
        <f t="shared" si="45"/>
        <v>1</v>
      </c>
      <c r="AA335">
        <f t="shared" si="46"/>
        <v>0</v>
      </c>
      <c r="AB335" s="8">
        <f t="shared" si="47"/>
        <v>0</v>
      </c>
      <c r="AC335">
        <f t="shared" si="48"/>
        <v>0</v>
      </c>
      <c r="AD335">
        <f t="shared" si="49"/>
        <v>0</v>
      </c>
      <c r="AE335">
        <f t="shared" si="50"/>
        <v>0</v>
      </c>
      <c r="AF335">
        <f t="shared" si="51"/>
        <v>0</v>
      </c>
      <c r="AG335">
        <f t="shared" si="52"/>
        <v>0</v>
      </c>
      <c r="AI335">
        <f t="shared" si="53"/>
        <v>247.05</v>
      </c>
    </row>
    <row r="336" spans="2:35" x14ac:dyDescent="0.25">
      <c r="B336">
        <v>20824</v>
      </c>
      <c r="C336" t="s">
        <v>827</v>
      </c>
      <c r="D336" s="1" t="s">
        <v>23</v>
      </c>
      <c r="E336" s="1" t="s">
        <v>535</v>
      </c>
      <c r="F336" s="1" t="s">
        <v>106</v>
      </c>
      <c r="G336" s="13">
        <v>0</v>
      </c>
      <c r="H336" s="1">
        <v>2017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W336" s="14" cm="1">
        <f t="array" ref="W336">INDEX(J336:U336, 1, MONTH($W$1))</f>
        <v>0</v>
      </c>
      <c r="X336" s="14" cm="1">
        <f t="array" ref="X336">SUMPRODUCT((J336:U336) *(($J$1:$U$1)&lt;=$X$1))</f>
        <v>0</v>
      </c>
      <c r="Y336">
        <f t="shared" si="45"/>
        <v>0</v>
      </c>
      <c r="Z336">
        <f t="shared" si="45"/>
        <v>0</v>
      </c>
      <c r="AA336">
        <f t="shared" si="46"/>
        <v>0</v>
      </c>
      <c r="AB336" s="8">
        <f t="shared" si="47"/>
        <v>0</v>
      </c>
      <c r="AC336">
        <f t="shared" si="48"/>
        <v>0</v>
      </c>
      <c r="AD336">
        <f t="shared" si="49"/>
        <v>0</v>
      </c>
      <c r="AE336">
        <f t="shared" si="50"/>
        <v>0</v>
      </c>
      <c r="AF336">
        <f t="shared" si="51"/>
        <v>0</v>
      </c>
      <c r="AG336">
        <f t="shared" si="52"/>
        <v>0</v>
      </c>
      <c r="AI336">
        <f t="shared" si="53"/>
        <v>0</v>
      </c>
    </row>
    <row r="337" spans="2:35" x14ac:dyDescent="0.25">
      <c r="B337">
        <v>20825</v>
      </c>
      <c r="C337" t="s">
        <v>267</v>
      </c>
      <c r="D337" s="1" t="s">
        <v>23</v>
      </c>
      <c r="E337" s="1" t="s">
        <v>535</v>
      </c>
      <c r="F337" s="1" t="s">
        <v>106</v>
      </c>
      <c r="G337" s="13">
        <v>45536</v>
      </c>
      <c r="H337" s="1">
        <v>2024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W337" s="14" cm="1">
        <f t="array" ref="W337">INDEX(J337:U337, 1, MONTH($W$1))</f>
        <v>0</v>
      </c>
      <c r="X337" s="14" cm="1">
        <f t="array" ref="X337">SUMPRODUCT((J337:U337) *(($J$1:$U$1)&lt;=$X$1))</f>
        <v>0</v>
      </c>
      <c r="Y337">
        <f t="shared" si="45"/>
        <v>0</v>
      </c>
      <c r="Z337">
        <f t="shared" si="45"/>
        <v>0</v>
      </c>
      <c r="AA337">
        <f t="shared" si="46"/>
        <v>0</v>
      </c>
      <c r="AB337" s="8">
        <f t="shared" si="47"/>
        <v>0</v>
      </c>
      <c r="AC337">
        <f t="shared" si="48"/>
        <v>0</v>
      </c>
      <c r="AD337">
        <f t="shared" si="49"/>
        <v>0</v>
      </c>
      <c r="AE337">
        <f t="shared" si="50"/>
        <v>0</v>
      </c>
      <c r="AF337">
        <f t="shared" si="51"/>
        <v>0</v>
      </c>
      <c r="AG337">
        <f t="shared" si="52"/>
        <v>0</v>
      </c>
      <c r="AI337">
        <f t="shared" si="53"/>
        <v>0</v>
      </c>
    </row>
    <row r="338" spans="2:35" x14ac:dyDescent="0.25">
      <c r="B338">
        <v>20826</v>
      </c>
      <c r="C338" t="s">
        <v>828</v>
      </c>
      <c r="D338" s="1" t="s">
        <v>23</v>
      </c>
      <c r="E338" s="1" t="s">
        <v>535</v>
      </c>
      <c r="F338" s="1" t="s">
        <v>106</v>
      </c>
      <c r="G338" s="13">
        <v>0</v>
      </c>
      <c r="H338" s="1">
        <v>2017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W338" s="14" cm="1">
        <f t="array" ref="W338">INDEX(J338:U338, 1, MONTH($W$1))</f>
        <v>0</v>
      </c>
      <c r="X338" s="14" cm="1">
        <f t="array" ref="X338">SUMPRODUCT((J338:U338) *(($J$1:$U$1)&lt;=$X$1))</f>
        <v>0</v>
      </c>
      <c r="Y338">
        <f t="shared" si="45"/>
        <v>0</v>
      </c>
      <c r="Z338">
        <f t="shared" si="45"/>
        <v>0</v>
      </c>
      <c r="AA338">
        <f t="shared" si="46"/>
        <v>0</v>
      </c>
      <c r="AB338" s="8">
        <f t="shared" si="47"/>
        <v>0</v>
      </c>
      <c r="AC338">
        <f t="shared" si="48"/>
        <v>0</v>
      </c>
      <c r="AD338">
        <f t="shared" si="49"/>
        <v>0</v>
      </c>
      <c r="AE338">
        <f t="shared" si="50"/>
        <v>0</v>
      </c>
      <c r="AF338">
        <f t="shared" si="51"/>
        <v>0</v>
      </c>
      <c r="AG338">
        <f t="shared" si="52"/>
        <v>0</v>
      </c>
      <c r="AI338">
        <f t="shared" si="53"/>
        <v>0</v>
      </c>
    </row>
    <row r="339" spans="2:35" x14ac:dyDescent="0.25">
      <c r="B339">
        <v>20828</v>
      </c>
      <c r="C339" t="s">
        <v>260</v>
      </c>
      <c r="D339" s="1" t="s">
        <v>23</v>
      </c>
      <c r="E339" s="1" t="s">
        <v>535</v>
      </c>
      <c r="F339" s="1" t="s">
        <v>106</v>
      </c>
      <c r="G339" s="13">
        <v>0</v>
      </c>
      <c r="H339" s="1">
        <v>2017</v>
      </c>
      <c r="J339">
        <v>2126.96</v>
      </c>
      <c r="K339">
        <v>645.47</v>
      </c>
      <c r="L339">
        <v>997.7</v>
      </c>
      <c r="M339">
        <v>583.86</v>
      </c>
      <c r="N339">
        <v>0</v>
      </c>
      <c r="O339">
        <v>2004.89</v>
      </c>
      <c r="P339">
        <v>0</v>
      </c>
      <c r="Q339">
        <v>723.01</v>
      </c>
      <c r="R339">
        <v>0</v>
      </c>
      <c r="S339">
        <v>1286.06</v>
      </c>
      <c r="T339">
        <v>0</v>
      </c>
      <c r="U339">
        <v>0</v>
      </c>
      <c r="W339" s="14" cm="1">
        <f t="array" ref="W339">INDEX(J339:U339, 1, MONTH($W$1))</f>
        <v>0</v>
      </c>
      <c r="X339" s="14" cm="1">
        <f t="array" ref="X339">SUMPRODUCT((J339:U339) *(($J$1:$U$1)&lt;=$X$1))</f>
        <v>8367.9500000000007</v>
      </c>
      <c r="Y339">
        <f t="shared" si="45"/>
        <v>0</v>
      </c>
      <c r="Z339">
        <f t="shared" si="45"/>
        <v>1</v>
      </c>
      <c r="AA339">
        <f t="shared" si="46"/>
        <v>0</v>
      </c>
      <c r="AB339" s="8">
        <f t="shared" si="47"/>
        <v>1</v>
      </c>
      <c r="AC339">
        <f t="shared" si="48"/>
        <v>8367.9500000000007</v>
      </c>
      <c r="AD339">
        <f t="shared" si="49"/>
        <v>0</v>
      </c>
      <c r="AE339">
        <f t="shared" si="50"/>
        <v>0</v>
      </c>
      <c r="AF339">
        <f t="shared" si="51"/>
        <v>0</v>
      </c>
      <c r="AG339">
        <f t="shared" si="52"/>
        <v>0</v>
      </c>
      <c r="AI339">
        <f t="shared" si="53"/>
        <v>8367.9500000000007</v>
      </c>
    </row>
    <row r="340" spans="2:35" x14ac:dyDescent="0.25">
      <c r="B340">
        <v>20829</v>
      </c>
      <c r="C340" t="s">
        <v>602</v>
      </c>
      <c r="D340" s="1" t="s">
        <v>23</v>
      </c>
      <c r="E340" s="1" t="s">
        <v>535</v>
      </c>
      <c r="F340" s="1" t="s">
        <v>106</v>
      </c>
      <c r="G340" s="13">
        <v>0</v>
      </c>
      <c r="H340" s="1">
        <v>2017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W340" s="14" cm="1">
        <f t="array" ref="W340">INDEX(J340:U340, 1, MONTH($W$1))</f>
        <v>0</v>
      </c>
      <c r="X340" s="14" cm="1">
        <f t="array" ref="X340">SUMPRODUCT((J340:U340) *(($J$1:$U$1)&lt;=$X$1))</f>
        <v>0</v>
      </c>
      <c r="Y340">
        <f t="shared" si="45"/>
        <v>0</v>
      </c>
      <c r="Z340">
        <f t="shared" si="45"/>
        <v>0</v>
      </c>
      <c r="AA340">
        <f t="shared" si="46"/>
        <v>0</v>
      </c>
      <c r="AB340" s="8">
        <f t="shared" si="47"/>
        <v>0</v>
      </c>
      <c r="AC340">
        <f t="shared" si="48"/>
        <v>0</v>
      </c>
      <c r="AD340">
        <f t="shared" si="49"/>
        <v>0</v>
      </c>
      <c r="AE340">
        <f t="shared" si="50"/>
        <v>0</v>
      </c>
      <c r="AF340">
        <f t="shared" si="51"/>
        <v>0</v>
      </c>
      <c r="AG340">
        <f t="shared" si="52"/>
        <v>0</v>
      </c>
      <c r="AI340">
        <f t="shared" si="53"/>
        <v>0</v>
      </c>
    </row>
    <row r="341" spans="2:35" x14ac:dyDescent="0.25">
      <c r="B341">
        <v>20830</v>
      </c>
      <c r="C341" t="s">
        <v>245</v>
      </c>
      <c r="D341" s="1" t="s">
        <v>23</v>
      </c>
      <c r="E341" s="1" t="s">
        <v>535</v>
      </c>
      <c r="F341" s="1" t="s">
        <v>106</v>
      </c>
      <c r="G341" s="13">
        <v>0</v>
      </c>
      <c r="H341" s="1">
        <v>2017</v>
      </c>
      <c r="J341">
        <v>6291.96</v>
      </c>
      <c r="K341">
        <v>993.06999999999994</v>
      </c>
      <c r="L341">
        <v>2538.29</v>
      </c>
      <c r="M341">
        <v>1664.07</v>
      </c>
      <c r="N341">
        <v>421.52</v>
      </c>
      <c r="O341">
        <v>2640.32</v>
      </c>
      <c r="P341">
        <v>1975.5</v>
      </c>
      <c r="Q341">
        <v>1317.13</v>
      </c>
      <c r="R341">
        <v>1180.01</v>
      </c>
      <c r="S341">
        <v>751.67</v>
      </c>
      <c r="T341">
        <v>2088.04</v>
      </c>
      <c r="U341">
        <v>336.59</v>
      </c>
      <c r="W341" s="14" cm="1">
        <f t="array" ref="W341">INDEX(J341:U341, 1, MONTH($W$1))</f>
        <v>336.59</v>
      </c>
      <c r="X341" s="14" cm="1">
        <f t="array" ref="X341">SUMPRODUCT((J341:U341) *(($J$1:$U$1)&lt;=$X$1))</f>
        <v>22198.17</v>
      </c>
      <c r="Y341">
        <f t="shared" si="45"/>
        <v>1</v>
      </c>
      <c r="Z341">
        <f t="shared" si="45"/>
        <v>1</v>
      </c>
      <c r="AA341">
        <f t="shared" si="46"/>
        <v>0</v>
      </c>
      <c r="AB341" s="8">
        <f t="shared" si="47"/>
        <v>1</v>
      </c>
      <c r="AC341">
        <f t="shared" si="48"/>
        <v>22198.17</v>
      </c>
      <c r="AD341">
        <f t="shared" si="49"/>
        <v>0</v>
      </c>
      <c r="AE341">
        <f t="shared" si="50"/>
        <v>0</v>
      </c>
      <c r="AF341">
        <f t="shared" si="51"/>
        <v>0</v>
      </c>
      <c r="AG341">
        <f t="shared" si="52"/>
        <v>0</v>
      </c>
      <c r="AI341">
        <f t="shared" si="53"/>
        <v>22198.17</v>
      </c>
    </row>
    <row r="342" spans="2:35" x14ac:dyDescent="0.25">
      <c r="B342">
        <v>20832</v>
      </c>
      <c r="C342" t="s">
        <v>603</v>
      </c>
      <c r="D342" s="1" t="s">
        <v>23</v>
      </c>
      <c r="E342" s="1" t="s">
        <v>535</v>
      </c>
      <c r="F342" s="1" t="s">
        <v>106</v>
      </c>
      <c r="G342" s="13">
        <v>0</v>
      </c>
      <c r="H342" s="1">
        <v>2017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292.64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W342" s="14" cm="1">
        <f t="array" ref="W342">INDEX(J342:U342, 1, MONTH($W$1))</f>
        <v>0</v>
      </c>
      <c r="X342" s="14" cm="1">
        <f t="array" ref="X342">SUMPRODUCT((J342:U342) *(($J$1:$U$1)&lt;=$X$1))</f>
        <v>292.64</v>
      </c>
      <c r="Y342">
        <f t="shared" si="45"/>
        <v>0</v>
      </c>
      <c r="Z342">
        <f t="shared" si="45"/>
        <v>1</v>
      </c>
      <c r="AA342">
        <f t="shared" si="46"/>
        <v>0</v>
      </c>
      <c r="AB342" s="8">
        <f t="shared" si="47"/>
        <v>0</v>
      </c>
      <c r="AC342">
        <f t="shared" si="48"/>
        <v>0</v>
      </c>
      <c r="AD342">
        <f t="shared" si="49"/>
        <v>0</v>
      </c>
      <c r="AE342">
        <f t="shared" si="50"/>
        <v>0</v>
      </c>
      <c r="AF342">
        <f t="shared" si="51"/>
        <v>0</v>
      </c>
      <c r="AG342">
        <f t="shared" si="52"/>
        <v>0</v>
      </c>
      <c r="AI342">
        <f t="shared" si="53"/>
        <v>292.64</v>
      </c>
    </row>
    <row r="343" spans="2:35" x14ac:dyDescent="0.25">
      <c r="B343">
        <v>20833</v>
      </c>
      <c r="C343" t="s">
        <v>691</v>
      </c>
      <c r="D343" s="1" t="s">
        <v>23</v>
      </c>
      <c r="E343" s="1" t="s">
        <v>535</v>
      </c>
      <c r="F343" s="1" t="s">
        <v>106</v>
      </c>
      <c r="G343" s="13">
        <v>0</v>
      </c>
      <c r="H343" s="1">
        <v>2017</v>
      </c>
      <c r="J343">
        <v>139.16</v>
      </c>
      <c r="K343">
        <v>512.25</v>
      </c>
      <c r="L343">
        <v>951.03</v>
      </c>
      <c r="M343">
        <v>528.69000000000005</v>
      </c>
      <c r="N343">
        <v>0</v>
      </c>
      <c r="O343">
        <v>781.45</v>
      </c>
      <c r="P343">
        <v>0</v>
      </c>
      <c r="Q343">
        <v>560.28</v>
      </c>
      <c r="R343">
        <v>0</v>
      </c>
      <c r="S343">
        <v>649.26</v>
      </c>
      <c r="T343">
        <v>0</v>
      </c>
      <c r="U343">
        <v>0</v>
      </c>
      <c r="W343" s="14" cm="1">
        <f t="array" ref="W343">INDEX(J343:U343, 1, MONTH($W$1))</f>
        <v>0</v>
      </c>
      <c r="X343" s="14" cm="1">
        <f t="array" ref="X343">SUMPRODUCT((J343:U343) *(($J$1:$U$1)&lt;=$X$1))</f>
        <v>4122.12</v>
      </c>
      <c r="Y343">
        <f t="shared" si="45"/>
        <v>0</v>
      </c>
      <c r="Z343">
        <f t="shared" si="45"/>
        <v>1</v>
      </c>
      <c r="AA343">
        <f t="shared" si="46"/>
        <v>0</v>
      </c>
      <c r="AB343" s="8">
        <f t="shared" si="47"/>
        <v>1</v>
      </c>
      <c r="AC343">
        <f t="shared" si="48"/>
        <v>4122.12</v>
      </c>
      <c r="AD343">
        <f t="shared" si="49"/>
        <v>0</v>
      </c>
      <c r="AE343">
        <f t="shared" si="50"/>
        <v>0</v>
      </c>
      <c r="AF343">
        <f t="shared" si="51"/>
        <v>0</v>
      </c>
      <c r="AG343">
        <f t="shared" si="52"/>
        <v>0</v>
      </c>
      <c r="AI343">
        <f t="shared" si="53"/>
        <v>4122.12</v>
      </c>
    </row>
    <row r="344" spans="2:35" x14ac:dyDescent="0.25">
      <c r="B344">
        <v>20834</v>
      </c>
      <c r="C344" t="s">
        <v>692</v>
      </c>
      <c r="D344" s="1" t="s">
        <v>23</v>
      </c>
      <c r="E344" s="1" t="s">
        <v>535</v>
      </c>
      <c r="F344" s="1" t="s">
        <v>106</v>
      </c>
      <c r="G344" s="13">
        <v>0</v>
      </c>
      <c r="H344" s="1">
        <v>2017</v>
      </c>
      <c r="J344">
        <v>0</v>
      </c>
      <c r="K344">
        <v>356.23</v>
      </c>
      <c r="L344">
        <v>53.94</v>
      </c>
      <c r="M344">
        <v>0</v>
      </c>
      <c r="N344">
        <v>0</v>
      </c>
      <c r="O344">
        <v>303.14999999999998</v>
      </c>
      <c r="P344">
        <v>305.19</v>
      </c>
      <c r="Q344">
        <v>300.63</v>
      </c>
      <c r="R344">
        <v>303.52</v>
      </c>
      <c r="S344">
        <v>0</v>
      </c>
      <c r="T344">
        <v>0</v>
      </c>
      <c r="U344">
        <v>461.35</v>
      </c>
      <c r="W344" s="14" cm="1">
        <f t="array" ref="W344">INDEX(J344:U344, 1, MONTH($W$1))</f>
        <v>461.35</v>
      </c>
      <c r="X344" s="14" cm="1">
        <f t="array" ref="X344">SUMPRODUCT((J344:U344) *(($J$1:$U$1)&lt;=$X$1))</f>
        <v>2084.0099999999998</v>
      </c>
      <c r="Y344">
        <f t="shared" si="45"/>
        <v>1</v>
      </c>
      <c r="Z344">
        <f t="shared" si="45"/>
        <v>1</v>
      </c>
      <c r="AA344">
        <f t="shared" si="46"/>
        <v>0</v>
      </c>
      <c r="AB344" s="8">
        <f t="shared" si="47"/>
        <v>0</v>
      </c>
      <c r="AC344">
        <f t="shared" si="48"/>
        <v>0</v>
      </c>
      <c r="AD344">
        <f t="shared" si="49"/>
        <v>0</v>
      </c>
      <c r="AE344">
        <f t="shared" si="50"/>
        <v>0</v>
      </c>
      <c r="AF344">
        <f t="shared" si="51"/>
        <v>0</v>
      </c>
      <c r="AG344">
        <f t="shared" si="52"/>
        <v>0</v>
      </c>
      <c r="AI344">
        <f t="shared" si="53"/>
        <v>2084.0099999999998</v>
      </c>
    </row>
    <row r="345" spans="2:35" x14ac:dyDescent="0.25">
      <c r="B345">
        <v>20835</v>
      </c>
      <c r="C345" t="s">
        <v>829</v>
      </c>
      <c r="D345" s="1" t="s">
        <v>23</v>
      </c>
      <c r="E345" s="1" t="s">
        <v>535</v>
      </c>
      <c r="F345" s="1" t="s">
        <v>106</v>
      </c>
      <c r="G345" s="13">
        <v>0</v>
      </c>
      <c r="H345" s="1">
        <v>2017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W345" s="14" cm="1">
        <f t="array" ref="W345">INDEX(J345:U345, 1, MONTH($W$1))</f>
        <v>0</v>
      </c>
      <c r="X345" s="14" cm="1">
        <f t="array" ref="X345">SUMPRODUCT((J345:U345) *(($J$1:$U$1)&lt;=$X$1))</f>
        <v>0</v>
      </c>
      <c r="Y345">
        <f t="shared" si="45"/>
        <v>0</v>
      </c>
      <c r="Z345">
        <f t="shared" si="45"/>
        <v>0</v>
      </c>
      <c r="AA345">
        <f t="shared" si="46"/>
        <v>0</v>
      </c>
      <c r="AB345" s="8">
        <f t="shared" si="47"/>
        <v>0</v>
      </c>
      <c r="AC345">
        <f t="shared" si="48"/>
        <v>0</v>
      </c>
      <c r="AD345">
        <f t="shared" si="49"/>
        <v>0</v>
      </c>
      <c r="AE345">
        <f t="shared" si="50"/>
        <v>0</v>
      </c>
      <c r="AF345">
        <f t="shared" si="51"/>
        <v>0</v>
      </c>
      <c r="AG345">
        <f t="shared" si="52"/>
        <v>0</v>
      </c>
      <c r="AI345">
        <f t="shared" si="53"/>
        <v>0</v>
      </c>
    </row>
    <row r="346" spans="2:35" x14ac:dyDescent="0.25">
      <c r="B346">
        <v>20836</v>
      </c>
      <c r="C346" t="s">
        <v>604</v>
      </c>
      <c r="D346" s="1" t="s">
        <v>23</v>
      </c>
      <c r="E346" s="1" t="s">
        <v>535</v>
      </c>
      <c r="F346" s="1" t="s">
        <v>106</v>
      </c>
      <c r="G346" s="13">
        <v>0</v>
      </c>
      <c r="H346" s="1">
        <v>2017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W346" s="14" cm="1">
        <f t="array" ref="W346">INDEX(J346:U346, 1, MONTH($W$1))</f>
        <v>0</v>
      </c>
      <c r="X346" s="14" cm="1">
        <f t="array" ref="X346">SUMPRODUCT((J346:U346) *(($J$1:$U$1)&lt;=$X$1))</f>
        <v>0</v>
      </c>
      <c r="Y346">
        <f t="shared" si="45"/>
        <v>0</v>
      </c>
      <c r="Z346">
        <f t="shared" si="45"/>
        <v>0</v>
      </c>
      <c r="AA346">
        <f t="shared" si="46"/>
        <v>0</v>
      </c>
      <c r="AB346" s="8">
        <f t="shared" si="47"/>
        <v>0</v>
      </c>
      <c r="AC346">
        <f t="shared" si="48"/>
        <v>0</v>
      </c>
      <c r="AD346">
        <f t="shared" si="49"/>
        <v>0</v>
      </c>
      <c r="AE346">
        <f t="shared" si="50"/>
        <v>0</v>
      </c>
      <c r="AF346">
        <f t="shared" si="51"/>
        <v>0</v>
      </c>
      <c r="AG346">
        <f t="shared" si="52"/>
        <v>0</v>
      </c>
      <c r="AI346">
        <f t="shared" si="53"/>
        <v>0</v>
      </c>
    </row>
    <row r="347" spans="2:35" x14ac:dyDescent="0.25">
      <c r="B347">
        <v>20837</v>
      </c>
      <c r="C347" t="s">
        <v>605</v>
      </c>
      <c r="D347" s="1" t="s">
        <v>23</v>
      </c>
      <c r="E347" s="1" t="s">
        <v>535</v>
      </c>
      <c r="F347" s="1" t="s">
        <v>106</v>
      </c>
      <c r="G347" s="13">
        <v>0</v>
      </c>
      <c r="H347" s="1">
        <v>2017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438.93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W347" s="14" cm="1">
        <f t="array" ref="W347">INDEX(J347:U347, 1, MONTH($W$1))</f>
        <v>0</v>
      </c>
      <c r="X347" s="14" cm="1">
        <f t="array" ref="X347">SUMPRODUCT((J347:U347) *(($J$1:$U$1)&lt;=$X$1))</f>
        <v>438.93</v>
      </c>
      <c r="Y347">
        <f t="shared" si="45"/>
        <v>0</v>
      </c>
      <c r="Z347">
        <f t="shared" si="45"/>
        <v>1</v>
      </c>
      <c r="AA347">
        <f t="shared" si="46"/>
        <v>0</v>
      </c>
      <c r="AB347" s="8">
        <f t="shared" si="47"/>
        <v>0</v>
      </c>
      <c r="AC347">
        <f t="shared" si="48"/>
        <v>0</v>
      </c>
      <c r="AD347">
        <f t="shared" si="49"/>
        <v>0</v>
      </c>
      <c r="AE347">
        <f t="shared" si="50"/>
        <v>0</v>
      </c>
      <c r="AF347">
        <f t="shared" si="51"/>
        <v>0</v>
      </c>
      <c r="AG347">
        <f t="shared" si="52"/>
        <v>0</v>
      </c>
      <c r="AI347">
        <f t="shared" si="53"/>
        <v>438.93</v>
      </c>
    </row>
    <row r="348" spans="2:35" x14ac:dyDescent="0.25">
      <c r="B348">
        <v>20839</v>
      </c>
      <c r="C348" t="s">
        <v>606</v>
      </c>
      <c r="D348" s="1" t="s">
        <v>23</v>
      </c>
      <c r="E348" s="1" t="s">
        <v>535</v>
      </c>
      <c r="F348" s="1" t="s">
        <v>106</v>
      </c>
      <c r="G348" s="13">
        <v>0</v>
      </c>
      <c r="H348" s="1">
        <v>2017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528.4</v>
      </c>
      <c r="Q348">
        <v>0</v>
      </c>
      <c r="R348">
        <v>0</v>
      </c>
      <c r="S348">
        <v>0</v>
      </c>
      <c r="T348">
        <v>0</v>
      </c>
      <c r="U348">
        <v>0</v>
      </c>
      <c r="W348" s="14" cm="1">
        <f t="array" ref="W348">INDEX(J348:U348, 1, MONTH($W$1))</f>
        <v>0</v>
      </c>
      <c r="X348" s="14" cm="1">
        <f t="array" ref="X348">SUMPRODUCT((J348:U348) *(($J$1:$U$1)&lt;=$X$1))</f>
        <v>528.4</v>
      </c>
      <c r="Y348">
        <f t="shared" si="45"/>
        <v>0</v>
      </c>
      <c r="Z348">
        <f t="shared" si="45"/>
        <v>1</v>
      </c>
      <c r="AA348">
        <f t="shared" si="46"/>
        <v>0</v>
      </c>
      <c r="AB348" s="8">
        <f t="shared" si="47"/>
        <v>0</v>
      </c>
      <c r="AC348">
        <f t="shared" si="48"/>
        <v>0</v>
      </c>
      <c r="AD348">
        <f t="shared" si="49"/>
        <v>0</v>
      </c>
      <c r="AE348">
        <f t="shared" si="50"/>
        <v>0</v>
      </c>
      <c r="AF348">
        <f t="shared" si="51"/>
        <v>0</v>
      </c>
      <c r="AG348">
        <f t="shared" si="52"/>
        <v>0</v>
      </c>
      <c r="AI348">
        <f t="shared" si="53"/>
        <v>528.4</v>
      </c>
    </row>
    <row r="349" spans="2:35" x14ac:dyDescent="0.25">
      <c r="B349">
        <v>20840</v>
      </c>
      <c r="C349" t="s">
        <v>315</v>
      </c>
      <c r="D349" s="1" t="s">
        <v>23</v>
      </c>
      <c r="E349" s="1" t="s">
        <v>535</v>
      </c>
      <c r="F349" s="1" t="s">
        <v>106</v>
      </c>
      <c r="G349" s="13">
        <v>0</v>
      </c>
      <c r="H349" s="1">
        <v>2017</v>
      </c>
      <c r="J349">
        <v>0</v>
      </c>
      <c r="K349">
        <v>0</v>
      </c>
      <c r="L349">
        <v>0</v>
      </c>
      <c r="M349">
        <v>0</v>
      </c>
      <c r="N349">
        <v>462.83</v>
      </c>
      <c r="O349">
        <v>0</v>
      </c>
      <c r="P349">
        <v>0</v>
      </c>
      <c r="Q349">
        <v>314.05</v>
      </c>
      <c r="R349">
        <v>326.58999999999997</v>
      </c>
      <c r="S349">
        <v>389.14</v>
      </c>
      <c r="T349">
        <v>0</v>
      </c>
      <c r="U349">
        <v>0</v>
      </c>
      <c r="W349" s="14" cm="1">
        <f t="array" ref="W349">INDEX(J349:U349, 1, MONTH($W$1))</f>
        <v>0</v>
      </c>
      <c r="X349" s="14" cm="1">
        <f t="array" ref="X349">SUMPRODUCT((J349:U349) *(($J$1:$U$1)&lt;=$X$1))</f>
        <v>1492.6100000000001</v>
      </c>
      <c r="Y349">
        <f t="shared" si="45"/>
        <v>0</v>
      </c>
      <c r="Z349">
        <f t="shared" si="45"/>
        <v>1</v>
      </c>
      <c r="AA349">
        <f t="shared" si="46"/>
        <v>0</v>
      </c>
      <c r="AB349" s="8">
        <f t="shared" si="47"/>
        <v>0</v>
      </c>
      <c r="AC349">
        <f t="shared" si="48"/>
        <v>0</v>
      </c>
      <c r="AD349">
        <f t="shared" si="49"/>
        <v>0</v>
      </c>
      <c r="AE349">
        <f t="shared" si="50"/>
        <v>0</v>
      </c>
      <c r="AF349">
        <f t="shared" si="51"/>
        <v>0</v>
      </c>
      <c r="AG349">
        <f t="shared" si="52"/>
        <v>0</v>
      </c>
      <c r="AI349">
        <f t="shared" si="53"/>
        <v>1492.6100000000001</v>
      </c>
    </row>
    <row r="350" spans="2:35" x14ac:dyDescent="0.25">
      <c r="B350">
        <v>20841</v>
      </c>
      <c r="C350" t="s">
        <v>830</v>
      </c>
      <c r="D350" s="1" t="s">
        <v>23</v>
      </c>
      <c r="E350" s="1" t="s">
        <v>535</v>
      </c>
      <c r="F350" s="1" t="s">
        <v>106</v>
      </c>
      <c r="G350" s="13">
        <v>0</v>
      </c>
      <c r="H350" s="1">
        <v>2018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W350" s="14" cm="1">
        <f t="array" ref="W350">INDEX(J350:U350, 1, MONTH($W$1))</f>
        <v>0</v>
      </c>
      <c r="X350" s="14" cm="1">
        <f t="array" ref="X350">SUMPRODUCT((J350:U350) *(($J$1:$U$1)&lt;=$X$1))</f>
        <v>0</v>
      </c>
      <c r="Y350">
        <f t="shared" si="45"/>
        <v>0</v>
      </c>
      <c r="Z350">
        <f t="shared" si="45"/>
        <v>0</v>
      </c>
      <c r="AA350">
        <f t="shared" si="46"/>
        <v>0</v>
      </c>
      <c r="AB350" s="8">
        <f t="shared" si="47"/>
        <v>0</v>
      </c>
      <c r="AC350">
        <f t="shared" si="48"/>
        <v>0</v>
      </c>
      <c r="AD350">
        <f t="shared" si="49"/>
        <v>0</v>
      </c>
      <c r="AE350">
        <f t="shared" si="50"/>
        <v>0</v>
      </c>
      <c r="AF350">
        <f t="shared" si="51"/>
        <v>0</v>
      </c>
      <c r="AG350">
        <f t="shared" si="52"/>
        <v>0</v>
      </c>
      <c r="AI350">
        <f t="shared" si="53"/>
        <v>0</v>
      </c>
    </row>
    <row r="351" spans="2:35" x14ac:dyDescent="0.25">
      <c r="B351">
        <v>20842</v>
      </c>
      <c r="C351" t="s">
        <v>607</v>
      </c>
      <c r="D351" s="1" t="s">
        <v>23</v>
      </c>
      <c r="E351" s="1" t="s">
        <v>535</v>
      </c>
      <c r="F351" s="1" t="s">
        <v>106</v>
      </c>
      <c r="G351" s="13">
        <v>0</v>
      </c>
      <c r="H351" s="1">
        <v>2018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W351" s="14" cm="1">
        <f t="array" ref="W351">INDEX(J351:U351, 1, MONTH($W$1))</f>
        <v>0</v>
      </c>
      <c r="X351" s="14" cm="1">
        <f t="array" ref="X351">SUMPRODUCT((J351:U351) *(($J$1:$U$1)&lt;=$X$1))</f>
        <v>0</v>
      </c>
      <c r="Y351">
        <f t="shared" si="45"/>
        <v>0</v>
      </c>
      <c r="Z351">
        <f t="shared" si="45"/>
        <v>0</v>
      </c>
      <c r="AA351">
        <f t="shared" si="46"/>
        <v>0</v>
      </c>
      <c r="AB351" s="8">
        <f t="shared" si="47"/>
        <v>0</v>
      </c>
      <c r="AC351">
        <f t="shared" si="48"/>
        <v>0</v>
      </c>
      <c r="AD351">
        <f t="shared" si="49"/>
        <v>0</v>
      </c>
      <c r="AE351">
        <f t="shared" si="50"/>
        <v>0</v>
      </c>
      <c r="AF351">
        <f t="shared" si="51"/>
        <v>0</v>
      </c>
      <c r="AG351">
        <f t="shared" si="52"/>
        <v>0</v>
      </c>
      <c r="AI351">
        <f t="shared" si="53"/>
        <v>0</v>
      </c>
    </row>
    <row r="352" spans="2:35" x14ac:dyDescent="0.25">
      <c r="B352">
        <v>20844</v>
      </c>
      <c r="C352" t="s">
        <v>831</v>
      </c>
      <c r="D352" s="1" t="s">
        <v>23</v>
      </c>
      <c r="E352" s="1" t="s">
        <v>535</v>
      </c>
      <c r="F352" s="1" t="s">
        <v>106</v>
      </c>
      <c r="G352" s="13">
        <v>0</v>
      </c>
      <c r="H352" s="1">
        <v>2018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W352" s="14" cm="1">
        <f t="array" ref="W352">INDEX(J352:U352, 1, MONTH($W$1))</f>
        <v>0</v>
      </c>
      <c r="X352" s="14" cm="1">
        <f t="array" ref="X352">SUMPRODUCT((J352:U352) *(($J$1:$U$1)&lt;=$X$1))</f>
        <v>0</v>
      </c>
      <c r="Y352">
        <f t="shared" si="45"/>
        <v>0</v>
      </c>
      <c r="Z352">
        <f t="shared" si="45"/>
        <v>0</v>
      </c>
      <c r="AA352">
        <f t="shared" si="46"/>
        <v>0</v>
      </c>
      <c r="AB352" s="8">
        <f t="shared" si="47"/>
        <v>0</v>
      </c>
      <c r="AC352">
        <f t="shared" si="48"/>
        <v>0</v>
      </c>
      <c r="AD352">
        <f t="shared" si="49"/>
        <v>0</v>
      </c>
      <c r="AE352">
        <f t="shared" si="50"/>
        <v>0</v>
      </c>
      <c r="AF352">
        <f t="shared" si="51"/>
        <v>0</v>
      </c>
      <c r="AG352">
        <f t="shared" si="52"/>
        <v>0</v>
      </c>
      <c r="AI352">
        <f t="shared" si="53"/>
        <v>0</v>
      </c>
    </row>
    <row r="353" spans="2:35" x14ac:dyDescent="0.25">
      <c r="B353">
        <v>20845</v>
      </c>
      <c r="C353" t="s">
        <v>97</v>
      </c>
      <c r="D353" s="1" t="s">
        <v>23</v>
      </c>
      <c r="E353" s="1" t="s">
        <v>535</v>
      </c>
      <c r="F353" s="1" t="s">
        <v>106</v>
      </c>
      <c r="G353" s="13">
        <v>0</v>
      </c>
      <c r="H353" s="1">
        <v>2018</v>
      </c>
      <c r="J353">
        <v>0</v>
      </c>
      <c r="K353">
        <v>1400.48</v>
      </c>
      <c r="L353">
        <v>579.33000000000004</v>
      </c>
      <c r="M353">
        <v>0</v>
      </c>
      <c r="N353">
        <v>852.31</v>
      </c>
      <c r="O353">
        <v>0</v>
      </c>
      <c r="P353">
        <v>0</v>
      </c>
      <c r="Q353">
        <v>0</v>
      </c>
      <c r="R353">
        <v>449.49</v>
      </c>
      <c r="S353">
        <v>1211.69</v>
      </c>
      <c r="T353">
        <v>0</v>
      </c>
      <c r="U353">
        <v>0</v>
      </c>
      <c r="W353" s="14" cm="1">
        <f t="array" ref="W353">INDEX(J353:U353, 1, MONTH($W$1))</f>
        <v>0</v>
      </c>
      <c r="X353" s="14" cm="1">
        <f t="array" ref="X353">SUMPRODUCT((J353:U353) *(($J$1:$U$1)&lt;=$X$1))</f>
        <v>4493.2999999999993</v>
      </c>
      <c r="Y353">
        <f t="shared" si="45"/>
        <v>0</v>
      </c>
      <c r="Z353">
        <f t="shared" si="45"/>
        <v>1</v>
      </c>
      <c r="AA353">
        <f t="shared" si="46"/>
        <v>0</v>
      </c>
      <c r="AB353" s="8">
        <f t="shared" si="47"/>
        <v>0</v>
      </c>
      <c r="AC353">
        <f t="shared" si="48"/>
        <v>0</v>
      </c>
      <c r="AD353">
        <f t="shared" si="49"/>
        <v>0</v>
      </c>
      <c r="AE353">
        <f t="shared" si="50"/>
        <v>0</v>
      </c>
      <c r="AF353">
        <f t="shared" si="51"/>
        <v>0</v>
      </c>
      <c r="AG353">
        <f t="shared" si="52"/>
        <v>0</v>
      </c>
      <c r="AI353">
        <f t="shared" si="53"/>
        <v>4493.2999999999993</v>
      </c>
    </row>
    <row r="354" spans="2:35" x14ac:dyDescent="0.25">
      <c r="B354">
        <v>20846</v>
      </c>
      <c r="C354" t="s">
        <v>832</v>
      </c>
      <c r="D354" s="1" t="s">
        <v>23</v>
      </c>
      <c r="E354" s="1" t="s">
        <v>535</v>
      </c>
      <c r="F354" s="1" t="s">
        <v>106</v>
      </c>
      <c r="G354" s="13">
        <v>0</v>
      </c>
      <c r="H354" s="1">
        <v>2018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W354" s="14" cm="1">
        <f t="array" ref="W354">INDEX(J354:U354, 1, MONTH($W$1))</f>
        <v>0</v>
      </c>
      <c r="X354" s="14" cm="1">
        <f t="array" ref="X354">SUMPRODUCT((J354:U354) *(($J$1:$U$1)&lt;=$X$1))</f>
        <v>0</v>
      </c>
      <c r="Y354">
        <f t="shared" si="45"/>
        <v>0</v>
      </c>
      <c r="Z354">
        <f t="shared" si="45"/>
        <v>0</v>
      </c>
      <c r="AA354">
        <f t="shared" si="46"/>
        <v>0</v>
      </c>
      <c r="AB354" s="8">
        <f t="shared" si="47"/>
        <v>0</v>
      </c>
      <c r="AC354">
        <f t="shared" si="48"/>
        <v>0</v>
      </c>
      <c r="AD354">
        <f t="shared" si="49"/>
        <v>0</v>
      </c>
      <c r="AE354">
        <f t="shared" si="50"/>
        <v>0</v>
      </c>
      <c r="AF354">
        <f t="shared" si="51"/>
        <v>0</v>
      </c>
      <c r="AG354">
        <f t="shared" si="52"/>
        <v>0</v>
      </c>
      <c r="AI354">
        <f t="shared" si="53"/>
        <v>0</v>
      </c>
    </row>
    <row r="355" spans="2:35" x14ac:dyDescent="0.25">
      <c r="B355" s="1">
        <v>20847</v>
      </c>
      <c r="C355" s="1" t="s">
        <v>316</v>
      </c>
      <c r="D355" s="1" t="s">
        <v>23</v>
      </c>
      <c r="E355" s="1" t="s">
        <v>620</v>
      </c>
      <c r="F355" s="1" t="s">
        <v>620</v>
      </c>
      <c r="G355" s="13">
        <v>0</v>
      </c>
      <c r="H355" s="1">
        <v>2018</v>
      </c>
      <c r="J355">
        <v>328.46</v>
      </c>
      <c r="K355">
        <v>135.02000000000001</v>
      </c>
      <c r="L355">
        <v>32.74</v>
      </c>
      <c r="M355">
        <v>258.79000000000002</v>
      </c>
      <c r="N355">
        <v>0</v>
      </c>
      <c r="O355">
        <v>308.37</v>
      </c>
      <c r="P355">
        <v>322.02999999999997</v>
      </c>
      <c r="Q355">
        <v>171.18</v>
      </c>
      <c r="R355">
        <v>0</v>
      </c>
      <c r="S355">
        <v>417.8</v>
      </c>
      <c r="T355">
        <v>83.83</v>
      </c>
      <c r="U355">
        <v>0</v>
      </c>
      <c r="W355" s="14" cm="1">
        <f t="array" ref="W355">INDEX(J355:U355, 1, MONTH($W$1))</f>
        <v>0</v>
      </c>
      <c r="X355" s="14" cm="1">
        <f t="array" ref="X355">SUMPRODUCT((J355:U355) *(($J$1:$U$1)&lt;=$X$1))</f>
        <v>2058.2200000000003</v>
      </c>
      <c r="Y355">
        <f t="shared" si="45"/>
        <v>0</v>
      </c>
      <c r="Z355">
        <f t="shared" si="45"/>
        <v>1</v>
      </c>
      <c r="AA355">
        <f t="shared" si="46"/>
        <v>0</v>
      </c>
      <c r="AB355" s="8">
        <f t="shared" si="47"/>
        <v>1</v>
      </c>
      <c r="AC355">
        <f t="shared" si="48"/>
        <v>2058.2200000000003</v>
      </c>
      <c r="AD355">
        <f t="shared" si="49"/>
        <v>0</v>
      </c>
      <c r="AE355">
        <f t="shared" si="50"/>
        <v>0</v>
      </c>
      <c r="AF355">
        <f t="shared" si="51"/>
        <v>0</v>
      </c>
      <c r="AG355">
        <f t="shared" si="52"/>
        <v>0</v>
      </c>
      <c r="AI355">
        <f t="shared" si="53"/>
        <v>2058.2200000000003</v>
      </c>
    </row>
    <row r="356" spans="2:35" x14ac:dyDescent="0.25">
      <c r="B356" s="1">
        <v>20848</v>
      </c>
      <c r="C356" s="1" t="s">
        <v>188</v>
      </c>
      <c r="D356" s="1" t="s">
        <v>23</v>
      </c>
      <c r="E356" s="1" t="s">
        <v>545</v>
      </c>
      <c r="F356" s="1" t="s">
        <v>545</v>
      </c>
      <c r="G356" s="13">
        <v>0</v>
      </c>
      <c r="H356" s="1">
        <v>2018</v>
      </c>
      <c r="J356">
        <v>633.73</v>
      </c>
      <c r="K356">
        <v>1538.58</v>
      </c>
      <c r="L356">
        <v>11591.48</v>
      </c>
      <c r="M356">
        <v>3153.8</v>
      </c>
      <c r="N356">
        <v>3044.91</v>
      </c>
      <c r="O356">
        <v>4935.5600000000004</v>
      </c>
      <c r="P356">
        <v>5020.91</v>
      </c>
      <c r="Q356">
        <v>3187.03</v>
      </c>
      <c r="R356">
        <v>2437.98</v>
      </c>
      <c r="S356">
        <v>4673.8599999999997</v>
      </c>
      <c r="T356">
        <v>13408.58</v>
      </c>
      <c r="U356">
        <v>3583.7</v>
      </c>
      <c r="W356" s="14" cm="1">
        <f t="array" ref="W356">INDEX(J356:U356, 1, MONTH($W$1))</f>
        <v>3583.7</v>
      </c>
      <c r="X356" s="14" cm="1">
        <f t="array" ref="X356">SUMPRODUCT((J356:U356) *(($J$1:$U$1)&lt;=$X$1))</f>
        <v>57210.12</v>
      </c>
      <c r="Y356">
        <f t="shared" si="45"/>
        <v>1</v>
      </c>
      <c r="Z356">
        <f t="shared" si="45"/>
        <v>1</v>
      </c>
      <c r="AA356">
        <f t="shared" si="46"/>
        <v>0</v>
      </c>
      <c r="AB356" s="8">
        <f t="shared" si="47"/>
        <v>1</v>
      </c>
      <c r="AC356">
        <f t="shared" si="48"/>
        <v>57210.12</v>
      </c>
      <c r="AD356">
        <f t="shared" si="49"/>
        <v>0</v>
      </c>
      <c r="AE356">
        <f t="shared" si="50"/>
        <v>0</v>
      </c>
      <c r="AF356">
        <f t="shared" si="51"/>
        <v>0</v>
      </c>
      <c r="AG356">
        <f t="shared" si="52"/>
        <v>0</v>
      </c>
      <c r="AI356">
        <f t="shared" si="53"/>
        <v>57210.12</v>
      </c>
    </row>
    <row r="357" spans="2:35" x14ac:dyDescent="0.25">
      <c r="B357" s="1">
        <v>20849</v>
      </c>
      <c r="C357" s="1" t="s">
        <v>693</v>
      </c>
      <c r="D357" s="1" t="s">
        <v>23</v>
      </c>
      <c r="E357" s="1" t="s">
        <v>535</v>
      </c>
      <c r="F357" s="1" t="s">
        <v>106</v>
      </c>
      <c r="G357" s="13">
        <v>0</v>
      </c>
      <c r="H357" s="1">
        <v>2018</v>
      </c>
      <c r="J357">
        <v>0</v>
      </c>
      <c r="K357">
        <v>557.41</v>
      </c>
      <c r="L357">
        <v>488.44</v>
      </c>
      <c r="M357">
        <v>313.83</v>
      </c>
      <c r="N357">
        <v>362.35</v>
      </c>
      <c r="O357">
        <v>416.83</v>
      </c>
      <c r="P357">
        <v>0</v>
      </c>
      <c r="Q357">
        <v>525.52</v>
      </c>
      <c r="R357">
        <v>163.38999999999999</v>
      </c>
      <c r="S357">
        <v>355.71</v>
      </c>
      <c r="T357">
        <v>200.47</v>
      </c>
      <c r="U357">
        <v>0</v>
      </c>
      <c r="W357" s="14" cm="1">
        <f t="array" ref="W357">INDEX(J357:U357, 1, MONTH($W$1))</f>
        <v>0</v>
      </c>
      <c r="X357" s="14" cm="1">
        <f t="array" ref="X357">SUMPRODUCT((J357:U357) *(($J$1:$U$1)&lt;=$X$1))</f>
        <v>3383.9499999999994</v>
      </c>
      <c r="Y357">
        <f t="shared" si="45"/>
        <v>0</v>
      </c>
      <c r="Z357">
        <f t="shared" si="45"/>
        <v>1</v>
      </c>
      <c r="AA357">
        <f t="shared" si="46"/>
        <v>0</v>
      </c>
      <c r="AB357" s="8">
        <f t="shared" si="47"/>
        <v>0</v>
      </c>
      <c r="AC357">
        <f t="shared" si="48"/>
        <v>0</v>
      </c>
      <c r="AD357">
        <f t="shared" si="49"/>
        <v>0</v>
      </c>
      <c r="AE357">
        <f t="shared" si="50"/>
        <v>0</v>
      </c>
      <c r="AF357">
        <f t="shared" si="51"/>
        <v>0</v>
      </c>
      <c r="AG357">
        <f t="shared" si="52"/>
        <v>0</v>
      </c>
      <c r="AI357">
        <f t="shared" si="53"/>
        <v>3383.9499999999994</v>
      </c>
    </row>
    <row r="358" spans="2:35" x14ac:dyDescent="0.25">
      <c r="B358" s="1">
        <v>20850</v>
      </c>
      <c r="C358" s="1" t="s">
        <v>317</v>
      </c>
      <c r="D358" s="1" t="s">
        <v>23</v>
      </c>
      <c r="E358" s="1" t="s">
        <v>535</v>
      </c>
      <c r="F358" s="1" t="s">
        <v>106</v>
      </c>
      <c r="G358" s="13">
        <v>0</v>
      </c>
      <c r="H358" s="1">
        <v>2018</v>
      </c>
      <c r="J358">
        <v>806.43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1641.84</v>
      </c>
      <c r="T358">
        <v>0</v>
      </c>
      <c r="U358">
        <v>0</v>
      </c>
      <c r="W358" s="14" cm="1">
        <f t="array" ref="W358">INDEX(J358:U358, 1, MONTH($W$1))</f>
        <v>0</v>
      </c>
      <c r="X358" s="14" cm="1">
        <f t="array" ref="X358">SUMPRODUCT((J358:U358) *(($J$1:$U$1)&lt;=$X$1))</f>
        <v>2448.27</v>
      </c>
      <c r="Y358">
        <f t="shared" si="45"/>
        <v>0</v>
      </c>
      <c r="Z358">
        <f t="shared" si="45"/>
        <v>1</v>
      </c>
      <c r="AA358">
        <f t="shared" si="46"/>
        <v>0</v>
      </c>
      <c r="AB358" s="8">
        <f t="shared" si="47"/>
        <v>1</v>
      </c>
      <c r="AC358">
        <f t="shared" si="48"/>
        <v>2448.27</v>
      </c>
      <c r="AD358">
        <f t="shared" si="49"/>
        <v>0</v>
      </c>
      <c r="AE358">
        <f t="shared" si="50"/>
        <v>0</v>
      </c>
      <c r="AF358">
        <f t="shared" si="51"/>
        <v>0</v>
      </c>
      <c r="AG358">
        <f t="shared" si="52"/>
        <v>0</v>
      </c>
      <c r="AI358">
        <f t="shared" si="53"/>
        <v>2448.27</v>
      </c>
    </row>
    <row r="359" spans="2:35" x14ac:dyDescent="0.25">
      <c r="B359" s="1">
        <v>20851</v>
      </c>
      <c r="C359" s="1" t="s">
        <v>318</v>
      </c>
      <c r="D359" s="1" t="s">
        <v>23</v>
      </c>
      <c r="E359" s="1" t="s">
        <v>535</v>
      </c>
      <c r="F359" s="1" t="s">
        <v>106</v>
      </c>
      <c r="G359" s="13">
        <v>0</v>
      </c>
      <c r="H359" s="1">
        <v>2020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1074.21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W359" s="14" cm="1">
        <f t="array" ref="W359">INDEX(J359:U359, 1, MONTH($W$1))</f>
        <v>0</v>
      </c>
      <c r="X359" s="14" cm="1">
        <f t="array" ref="X359">SUMPRODUCT((J359:U359) *(($J$1:$U$1)&lt;=$X$1))</f>
        <v>1074.21</v>
      </c>
      <c r="Y359">
        <f t="shared" si="45"/>
        <v>0</v>
      </c>
      <c r="Z359">
        <f t="shared" si="45"/>
        <v>1</v>
      </c>
      <c r="AA359">
        <f t="shared" si="46"/>
        <v>0</v>
      </c>
      <c r="AB359" s="8">
        <f t="shared" si="47"/>
        <v>0</v>
      </c>
      <c r="AC359">
        <f t="shared" si="48"/>
        <v>0</v>
      </c>
      <c r="AD359">
        <f t="shared" si="49"/>
        <v>0</v>
      </c>
      <c r="AE359">
        <f t="shared" si="50"/>
        <v>0</v>
      </c>
      <c r="AF359">
        <f t="shared" si="51"/>
        <v>0</v>
      </c>
      <c r="AG359">
        <f t="shared" si="52"/>
        <v>0</v>
      </c>
      <c r="AI359">
        <f t="shared" si="53"/>
        <v>1074.21</v>
      </c>
    </row>
    <row r="360" spans="2:35" x14ac:dyDescent="0.25">
      <c r="B360" s="1">
        <v>20852</v>
      </c>
      <c r="C360" s="1" t="s">
        <v>833</v>
      </c>
      <c r="D360" s="1" t="s">
        <v>23</v>
      </c>
      <c r="E360" s="1" t="s">
        <v>535</v>
      </c>
      <c r="F360" s="1" t="s">
        <v>106</v>
      </c>
      <c r="G360" s="13">
        <v>0</v>
      </c>
      <c r="H360" s="1">
        <v>2018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W360" s="14" cm="1">
        <f t="array" ref="W360">INDEX(J360:U360, 1, MONTH($W$1))</f>
        <v>0</v>
      </c>
      <c r="X360" s="14" cm="1">
        <f t="array" ref="X360">SUMPRODUCT((J360:U360) *(($J$1:$U$1)&lt;=$X$1))</f>
        <v>0</v>
      </c>
      <c r="Y360">
        <f t="shared" si="45"/>
        <v>0</v>
      </c>
      <c r="Z360">
        <f t="shared" si="45"/>
        <v>0</v>
      </c>
      <c r="AA360">
        <f t="shared" si="46"/>
        <v>0</v>
      </c>
      <c r="AB360" s="8">
        <f t="shared" si="47"/>
        <v>0</v>
      </c>
      <c r="AC360">
        <f t="shared" si="48"/>
        <v>0</v>
      </c>
      <c r="AD360">
        <f t="shared" si="49"/>
        <v>0</v>
      </c>
      <c r="AE360">
        <f t="shared" si="50"/>
        <v>0</v>
      </c>
      <c r="AF360">
        <f t="shared" si="51"/>
        <v>0</v>
      </c>
      <c r="AG360">
        <f t="shared" si="52"/>
        <v>0</v>
      </c>
      <c r="AI360">
        <f t="shared" si="53"/>
        <v>0</v>
      </c>
    </row>
    <row r="361" spans="2:35" x14ac:dyDescent="0.25">
      <c r="B361" s="1">
        <v>20853</v>
      </c>
      <c r="C361" s="1" t="s">
        <v>694</v>
      </c>
      <c r="D361" s="1" t="s">
        <v>23</v>
      </c>
      <c r="E361" s="1" t="s">
        <v>535</v>
      </c>
      <c r="F361" s="1" t="s">
        <v>106</v>
      </c>
      <c r="G361" s="13">
        <v>0</v>
      </c>
      <c r="H361" s="1">
        <v>2018</v>
      </c>
      <c r="J361">
        <v>680.84</v>
      </c>
      <c r="K361">
        <v>539.14</v>
      </c>
      <c r="L361">
        <v>314.08</v>
      </c>
      <c r="M361">
        <v>333.25</v>
      </c>
      <c r="N361">
        <v>0</v>
      </c>
      <c r="O361">
        <v>0</v>
      </c>
      <c r="P361">
        <v>0</v>
      </c>
      <c r="Q361">
        <v>599.29</v>
      </c>
      <c r="R361">
        <v>0</v>
      </c>
      <c r="S361">
        <v>0</v>
      </c>
      <c r="T361">
        <v>0</v>
      </c>
      <c r="U361">
        <v>0</v>
      </c>
      <c r="W361" s="14" cm="1">
        <f t="array" ref="W361">INDEX(J361:U361, 1, MONTH($W$1))</f>
        <v>0</v>
      </c>
      <c r="X361" s="14" cm="1">
        <f t="array" ref="X361">SUMPRODUCT((J361:U361) *(($J$1:$U$1)&lt;=$X$1))</f>
        <v>2466.6</v>
      </c>
      <c r="Y361">
        <f t="shared" si="45"/>
        <v>0</v>
      </c>
      <c r="Z361">
        <f t="shared" si="45"/>
        <v>1</v>
      </c>
      <c r="AA361">
        <f t="shared" si="46"/>
        <v>0</v>
      </c>
      <c r="AB361" s="8">
        <f t="shared" si="47"/>
        <v>1</v>
      </c>
      <c r="AC361">
        <f t="shared" si="48"/>
        <v>2466.6</v>
      </c>
      <c r="AD361">
        <f t="shared" si="49"/>
        <v>0</v>
      </c>
      <c r="AE361">
        <f t="shared" si="50"/>
        <v>0</v>
      </c>
      <c r="AF361">
        <f t="shared" si="51"/>
        <v>0</v>
      </c>
      <c r="AG361">
        <f t="shared" si="52"/>
        <v>0</v>
      </c>
      <c r="AI361">
        <f t="shared" si="53"/>
        <v>2466.6</v>
      </c>
    </row>
    <row r="362" spans="2:35" x14ac:dyDescent="0.25">
      <c r="B362" s="1">
        <v>20854</v>
      </c>
      <c r="C362" s="1" t="s">
        <v>834</v>
      </c>
      <c r="D362" s="1" t="s">
        <v>23</v>
      </c>
      <c r="E362" s="1" t="s">
        <v>535</v>
      </c>
      <c r="F362" s="1" t="s">
        <v>106</v>
      </c>
      <c r="G362" s="13">
        <v>0</v>
      </c>
      <c r="H362" s="1">
        <v>2018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W362" s="14" cm="1">
        <f t="array" ref="W362">INDEX(J362:U362, 1, MONTH($W$1))</f>
        <v>0</v>
      </c>
      <c r="X362" s="14" cm="1">
        <f t="array" ref="X362">SUMPRODUCT((J362:U362) *(($J$1:$U$1)&lt;=$X$1))</f>
        <v>0</v>
      </c>
      <c r="Y362">
        <f t="shared" si="45"/>
        <v>0</v>
      </c>
      <c r="Z362">
        <f t="shared" si="45"/>
        <v>0</v>
      </c>
      <c r="AA362">
        <f t="shared" si="46"/>
        <v>0</v>
      </c>
      <c r="AB362" s="8">
        <f t="shared" si="47"/>
        <v>0</v>
      </c>
      <c r="AC362">
        <f t="shared" si="48"/>
        <v>0</v>
      </c>
      <c r="AD362">
        <f t="shared" si="49"/>
        <v>0</v>
      </c>
      <c r="AE362">
        <f t="shared" si="50"/>
        <v>0</v>
      </c>
      <c r="AF362">
        <f t="shared" si="51"/>
        <v>0</v>
      </c>
      <c r="AG362">
        <f t="shared" si="52"/>
        <v>0</v>
      </c>
      <c r="AI362">
        <f t="shared" si="53"/>
        <v>0</v>
      </c>
    </row>
    <row r="363" spans="2:35" x14ac:dyDescent="0.25">
      <c r="B363" s="1">
        <v>20855</v>
      </c>
      <c r="C363" s="1" t="s">
        <v>835</v>
      </c>
      <c r="D363" s="1" t="s">
        <v>23</v>
      </c>
      <c r="E363" s="1" t="s">
        <v>535</v>
      </c>
      <c r="F363" s="1" t="s">
        <v>106</v>
      </c>
      <c r="G363" s="13">
        <v>0</v>
      </c>
      <c r="H363" s="1">
        <v>2018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W363" s="14" cm="1">
        <f t="array" ref="W363">INDEX(J363:U363, 1, MONTH($W$1))</f>
        <v>0</v>
      </c>
      <c r="X363" s="14" cm="1">
        <f t="array" ref="X363">SUMPRODUCT((J363:U363) *(($J$1:$U$1)&lt;=$X$1))</f>
        <v>0</v>
      </c>
      <c r="Y363">
        <f t="shared" si="45"/>
        <v>0</v>
      </c>
      <c r="Z363">
        <f t="shared" si="45"/>
        <v>0</v>
      </c>
      <c r="AA363">
        <f t="shared" si="46"/>
        <v>0</v>
      </c>
      <c r="AB363" s="8">
        <f t="shared" si="47"/>
        <v>0</v>
      </c>
      <c r="AC363">
        <f t="shared" si="48"/>
        <v>0</v>
      </c>
      <c r="AD363">
        <f t="shared" si="49"/>
        <v>0</v>
      </c>
      <c r="AE363">
        <f t="shared" si="50"/>
        <v>0</v>
      </c>
      <c r="AF363">
        <f t="shared" si="51"/>
        <v>0</v>
      </c>
      <c r="AG363">
        <f t="shared" si="52"/>
        <v>0</v>
      </c>
      <c r="AI363">
        <f t="shared" si="53"/>
        <v>0</v>
      </c>
    </row>
    <row r="364" spans="2:35" x14ac:dyDescent="0.25">
      <c r="B364" s="1">
        <v>20856</v>
      </c>
      <c r="C364" s="1" t="s">
        <v>836</v>
      </c>
      <c r="D364" s="1" t="s">
        <v>23</v>
      </c>
      <c r="E364" s="1" t="s">
        <v>535</v>
      </c>
      <c r="F364" s="1" t="s">
        <v>106</v>
      </c>
      <c r="G364" s="13">
        <v>0</v>
      </c>
      <c r="H364" s="1">
        <v>2018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W364" s="14" cm="1">
        <f t="array" ref="W364">INDEX(J364:U364, 1, MONTH($W$1))</f>
        <v>0</v>
      </c>
      <c r="X364" s="14" cm="1">
        <f t="array" ref="X364">SUMPRODUCT((J364:U364) *(($J$1:$U$1)&lt;=$X$1))</f>
        <v>0</v>
      </c>
      <c r="Y364">
        <f t="shared" si="45"/>
        <v>0</v>
      </c>
      <c r="Z364">
        <f t="shared" si="45"/>
        <v>0</v>
      </c>
      <c r="AA364">
        <f t="shared" si="46"/>
        <v>0</v>
      </c>
      <c r="AB364" s="8">
        <f t="shared" si="47"/>
        <v>0</v>
      </c>
      <c r="AC364">
        <f t="shared" si="48"/>
        <v>0</v>
      </c>
      <c r="AD364">
        <f t="shared" si="49"/>
        <v>0</v>
      </c>
      <c r="AE364">
        <f t="shared" si="50"/>
        <v>0</v>
      </c>
      <c r="AF364">
        <f t="shared" si="51"/>
        <v>0</v>
      </c>
      <c r="AG364">
        <f t="shared" si="52"/>
        <v>0</v>
      </c>
      <c r="AI364">
        <f t="shared" si="53"/>
        <v>0</v>
      </c>
    </row>
    <row r="365" spans="2:35" x14ac:dyDescent="0.25">
      <c r="B365" s="1">
        <v>20857</v>
      </c>
      <c r="C365" s="1" t="s">
        <v>140</v>
      </c>
      <c r="D365" s="1" t="s">
        <v>23</v>
      </c>
      <c r="E365" s="1" t="s">
        <v>535</v>
      </c>
      <c r="F365" s="1" t="s">
        <v>106</v>
      </c>
      <c r="G365" s="13">
        <v>0</v>
      </c>
      <c r="H365" s="1">
        <v>2018</v>
      </c>
      <c r="J365">
        <v>368.28</v>
      </c>
      <c r="K365">
        <v>300.64999999999998</v>
      </c>
      <c r="L365">
        <v>0</v>
      </c>
      <c r="M365">
        <v>5795.79</v>
      </c>
      <c r="N365">
        <v>640.05999999999995</v>
      </c>
      <c r="O365">
        <v>206</v>
      </c>
      <c r="P365">
        <v>0</v>
      </c>
      <c r="Q365">
        <v>415.88</v>
      </c>
      <c r="R365">
        <v>347.64</v>
      </c>
      <c r="S365">
        <v>0</v>
      </c>
      <c r="T365">
        <v>429.94</v>
      </c>
      <c r="U365">
        <v>1020.63</v>
      </c>
      <c r="W365" s="14" cm="1">
        <f t="array" ref="W365">INDEX(J365:U365, 1, MONTH($W$1))</f>
        <v>1020.63</v>
      </c>
      <c r="X365" s="14" cm="1">
        <f t="array" ref="X365">SUMPRODUCT((J365:U365) *(($J$1:$U$1)&lt;=$X$1))</f>
        <v>9524.8700000000008</v>
      </c>
      <c r="Y365">
        <f t="shared" si="45"/>
        <v>1</v>
      </c>
      <c r="Z365">
        <f t="shared" si="45"/>
        <v>1</v>
      </c>
      <c r="AA365">
        <f t="shared" si="46"/>
        <v>0</v>
      </c>
      <c r="AB365" s="8">
        <f t="shared" si="47"/>
        <v>1</v>
      </c>
      <c r="AC365">
        <f t="shared" si="48"/>
        <v>9524.8700000000008</v>
      </c>
      <c r="AD365">
        <f t="shared" si="49"/>
        <v>0</v>
      </c>
      <c r="AE365">
        <f t="shared" si="50"/>
        <v>0</v>
      </c>
      <c r="AF365">
        <f t="shared" si="51"/>
        <v>0</v>
      </c>
      <c r="AG365">
        <f t="shared" si="52"/>
        <v>0</v>
      </c>
      <c r="AI365">
        <f t="shared" si="53"/>
        <v>9524.8700000000008</v>
      </c>
    </row>
    <row r="366" spans="2:35" x14ac:dyDescent="0.25">
      <c r="B366" s="1">
        <v>20858</v>
      </c>
      <c r="C366" s="1" t="s">
        <v>837</v>
      </c>
      <c r="D366" s="1" t="s">
        <v>23</v>
      </c>
      <c r="E366" s="1" t="s">
        <v>535</v>
      </c>
      <c r="F366" s="1" t="s">
        <v>106</v>
      </c>
      <c r="G366" s="13">
        <v>0</v>
      </c>
      <c r="H366" s="1">
        <v>2018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W366" s="14" cm="1">
        <f t="array" ref="W366">INDEX(J366:U366, 1, MONTH($W$1))</f>
        <v>0</v>
      </c>
      <c r="X366" s="14" cm="1">
        <f t="array" ref="X366">SUMPRODUCT((J366:U366) *(($J$1:$U$1)&lt;=$X$1))</f>
        <v>0</v>
      </c>
      <c r="Y366">
        <f t="shared" si="45"/>
        <v>0</v>
      </c>
      <c r="Z366">
        <f t="shared" si="45"/>
        <v>0</v>
      </c>
      <c r="AA366">
        <f t="shared" si="46"/>
        <v>0</v>
      </c>
      <c r="AB366" s="8">
        <f t="shared" si="47"/>
        <v>0</v>
      </c>
      <c r="AC366">
        <f t="shared" si="48"/>
        <v>0</v>
      </c>
      <c r="AD366">
        <f t="shared" si="49"/>
        <v>0</v>
      </c>
      <c r="AE366">
        <f t="shared" si="50"/>
        <v>0</v>
      </c>
      <c r="AF366">
        <f t="shared" si="51"/>
        <v>0</v>
      </c>
      <c r="AG366">
        <f t="shared" si="52"/>
        <v>0</v>
      </c>
      <c r="AI366">
        <f t="shared" si="53"/>
        <v>0</v>
      </c>
    </row>
    <row r="367" spans="2:35" x14ac:dyDescent="0.25">
      <c r="B367" s="1">
        <v>20859</v>
      </c>
      <c r="C367" s="1" t="s">
        <v>608</v>
      </c>
      <c r="D367" s="1" t="s">
        <v>23</v>
      </c>
      <c r="E367" s="1" t="s">
        <v>535</v>
      </c>
      <c r="F367" s="1" t="s">
        <v>106</v>
      </c>
      <c r="G367" s="13">
        <v>0</v>
      </c>
      <c r="H367" s="1">
        <v>2018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W367" s="14" cm="1">
        <f t="array" ref="W367">INDEX(J367:U367, 1, MONTH($W$1))</f>
        <v>0</v>
      </c>
      <c r="X367" s="14" cm="1">
        <f t="array" ref="X367">SUMPRODUCT((J367:U367) *(($J$1:$U$1)&lt;=$X$1))</f>
        <v>0</v>
      </c>
      <c r="Y367">
        <f t="shared" si="45"/>
        <v>0</v>
      </c>
      <c r="Z367">
        <f t="shared" si="45"/>
        <v>0</v>
      </c>
      <c r="AA367">
        <f t="shared" si="46"/>
        <v>0</v>
      </c>
      <c r="AB367" s="8">
        <f t="shared" si="47"/>
        <v>0</v>
      </c>
      <c r="AC367">
        <f t="shared" si="48"/>
        <v>0</v>
      </c>
      <c r="AD367">
        <f t="shared" si="49"/>
        <v>0</v>
      </c>
      <c r="AE367">
        <f t="shared" si="50"/>
        <v>0</v>
      </c>
      <c r="AF367">
        <f t="shared" si="51"/>
        <v>0</v>
      </c>
      <c r="AG367">
        <f t="shared" si="52"/>
        <v>0</v>
      </c>
      <c r="AI367">
        <f t="shared" si="53"/>
        <v>0</v>
      </c>
    </row>
    <row r="368" spans="2:35" x14ac:dyDescent="0.25">
      <c r="B368" s="1">
        <v>20860</v>
      </c>
      <c r="C368" s="1" t="s">
        <v>838</v>
      </c>
      <c r="D368" s="1" t="s">
        <v>23</v>
      </c>
      <c r="E368" s="1" t="s">
        <v>535</v>
      </c>
      <c r="F368" s="1" t="s">
        <v>106</v>
      </c>
      <c r="G368" s="13">
        <v>0</v>
      </c>
      <c r="H368" s="1">
        <v>2018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W368" s="14" cm="1">
        <f t="array" ref="W368">INDEX(J368:U368, 1, MONTH($W$1))</f>
        <v>0</v>
      </c>
      <c r="X368" s="14" cm="1">
        <f t="array" ref="X368">SUMPRODUCT((J368:U368) *(($J$1:$U$1)&lt;=$X$1))</f>
        <v>0</v>
      </c>
      <c r="Y368">
        <f t="shared" si="45"/>
        <v>0</v>
      </c>
      <c r="Z368">
        <f t="shared" si="45"/>
        <v>0</v>
      </c>
      <c r="AA368">
        <f t="shared" si="46"/>
        <v>0</v>
      </c>
      <c r="AB368" s="8">
        <f t="shared" si="47"/>
        <v>0</v>
      </c>
      <c r="AC368">
        <f t="shared" si="48"/>
        <v>0</v>
      </c>
      <c r="AD368">
        <f t="shared" si="49"/>
        <v>0</v>
      </c>
      <c r="AE368">
        <f t="shared" si="50"/>
        <v>0</v>
      </c>
      <c r="AF368">
        <f t="shared" si="51"/>
        <v>0</v>
      </c>
      <c r="AG368">
        <f t="shared" si="52"/>
        <v>0</v>
      </c>
      <c r="AI368">
        <f t="shared" si="53"/>
        <v>0</v>
      </c>
    </row>
    <row r="369" spans="2:35" x14ac:dyDescent="0.25">
      <c r="B369" s="1">
        <v>20861</v>
      </c>
      <c r="C369" s="1" t="s">
        <v>319</v>
      </c>
      <c r="D369" s="1" t="s">
        <v>23</v>
      </c>
      <c r="E369" s="1" t="s">
        <v>545</v>
      </c>
      <c r="F369" s="1" t="s">
        <v>545</v>
      </c>
      <c r="G369" s="13">
        <v>0</v>
      </c>
      <c r="H369" s="1">
        <v>2018</v>
      </c>
      <c r="J369">
        <v>1350.02</v>
      </c>
      <c r="K369">
        <v>0</v>
      </c>
      <c r="L369">
        <v>675.7</v>
      </c>
      <c r="M369">
        <v>484.02</v>
      </c>
      <c r="N369">
        <v>716.37</v>
      </c>
      <c r="O369">
        <v>0</v>
      </c>
      <c r="P369">
        <v>0</v>
      </c>
      <c r="Q369">
        <v>327.72</v>
      </c>
      <c r="R369">
        <v>348.9</v>
      </c>
      <c r="S369">
        <v>347.23</v>
      </c>
      <c r="T369">
        <v>0</v>
      </c>
      <c r="U369">
        <v>0</v>
      </c>
      <c r="W369" s="14" cm="1">
        <f t="array" ref="W369">INDEX(J369:U369, 1, MONTH($W$1))</f>
        <v>0</v>
      </c>
      <c r="X369" s="14" cm="1">
        <f t="array" ref="X369">SUMPRODUCT((J369:U369) *(($J$1:$U$1)&lt;=$X$1))</f>
        <v>4249.96</v>
      </c>
      <c r="Y369">
        <f t="shared" si="45"/>
        <v>0</v>
      </c>
      <c r="Z369">
        <f t="shared" si="45"/>
        <v>1</v>
      </c>
      <c r="AA369">
        <f t="shared" si="46"/>
        <v>0</v>
      </c>
      <c r="AB369" s="8">
        <f t="shared" si="47"/>
        <v>1</v>
      </c>
      <c r="AC369">
        <f t="shared" si="48"/>
        <v>4249.96</v>
      </c>
      <c r="AD369">
        <f t="shared" si="49"/>
        <v>0</v>
      </c>
      <c r="AE369">
        <f t="shared" si="50"/>
        <v>0</v>
      </c>
      <c r="AF369">
        <f t="shared" si="51"/>
        <v>0</v>
      </c>
      <c r="AG369">
        <f t="shared" si="52"/>
        <v>0</v>
      </c>
      <c r="AI369">
        <f t="shared" si="53"/>
        <v>4249.96</v>
      </c>
    </row>
    <row r="370" spans="2:35" x14ac:dyDescent="0.25">
      <c r="B370" s="1">
        <v>20862</v>
      </c>
      <c r="C370" s="1" t="s">
        <v>609</v>
      </c>
      <c r="D370" s="1" t="s">
        <v>23</v>
      </c>
      <c r="E370" s="1" t="s">
        <v>535</v>
      </c>
      <c r="F370" s="1" t="s">
        <v>106</v>
      </c>
      <c r="G370" s="13">
        <v>0</v>
      </c>
      <c r="H370" s="1">
        <v>2019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W370" s="14" cm="1">
        <f t="array" ref="W370">INDEX(J370:U370, 1, MONTH($W$1))</f>
        <v>0</v>
      </c>
      <c r="X370" s="14" cm="1">
        <f t="array" ref="X370">SUMPRODUCT((J370:U370) *(($J$1:$U$1)&lt;=$X$1))</f>
        <v>0</v>
      </c>
      <c r="Y370">
        <f t="shared" si="45"/>
        <v>0</v>
      </c>
      <c r="Z370">
        <f t="shared" si="45"/>
        <v>0</v>
      </c>
      <c r="AA370">
        <f t="shared" si="46"/>
        <v>0</v>
      </c>
      <c r="AB370" s="8">
        <f t="shared" si="47"/>
        <v>0</v>
      </c>
      <c r="AC370">
        <f t="shared" si="48"/>
        <v>0</v>
      </c>
      <c r="AD370">
        <f t="shared" si="49"/>
        <v>0</v>
      </c>
      <c r="AE370">
        <f t="shared" si="50"/>
        <v>0</v>
      </c>
      <c r="AF370">
        <f t="shared" si="51"/>
        <v>0</v>
      </c>
      <c r="AG370">
        <f t="shared" si="52"/>
        <v>0</v>
      </c>
      <c r="AI370">
        <f t="shared" si="53"/>
        <v>0</v>
      </c>
    </row>
    <row r="371" spans="2:35" x14ac:dyDescent="0.25">
      <c r="B371" s="1">
        <v>20863</v>
      </c>
      <c r="C371" s="1" t="s">
        <v>839</v>
      </c>
      <c r="D371" s="1" t="s">
        <v>23</v>
      </c>
      <c r="E371" s="1" t="s">
        <v>535</v>
      </c>
      <c r="F371" s="1" t="s">
        <v>106</v>
      </c>
      <c r="G371" s="13">
        <v>0</v>
      </c>
      <c r="H371" s="1">
        <v>2019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W371" s="14" cm="1">
        <f t="array" ref="W371">INDEX(J371:U371, 1, MONTH($W$1))</f>
        <v>0</v>
      </c>
      <c r="X371" s="14" cm="1">
        <f t="array" ref="X371">SUMPRODUCT((J371:U371) *(($J$1:$U$1)&lt;=$X$1))</f>
        <v>0</v>
      </c>
      <c r="Y371">
        <f t="shared" si="45"/>
        <v>0</v>
      </c>
      <c r="Z371">
        <f t="shared" si="45"/>
        <v>0</v>
      </c>
      <c r="AA371">
        <f t="shared" si="46"/>
        <v>0</v>
      </c>
      <c r="AB371" s="8">
        <f t="shared" si="47"/>
        <v>0</v>
      </c>
      <c r="AC371">
        <f t="shared" si="48"/>
        <v>0</v>
      </c>
      <c r="AD371">
        <f t="shared" si="49"/>
        <v>0</v>
      </c>
      <c r="AE371">
        <f t="shared" si="50"/>
        <v>0</v>
      </c>
      <c r="AF371">
        <f t="shared" si="51"/>
        <v>0</v>
      </c>
      <c r="AG371">
        <f t="shared" si="52"/>
        <v>0</v>
      </c>
      <c r="AI371">
        <f t="shared" si="53"/>
        <v>0</v>
      </c>
    </row>
    <row r="372" spans="2:35" x14ac:dyDescent="0.25">
      <c r="B372" s="1">
        <v>20864</v>
      </c>
      <c r="C372" s="1" t="s">
        <v>840</v>
      </c>
      <c r="D372" s="1" t="s">
        <v>23</v>
      </c>
      <c r="E372" s="1" t="s">
        <v>535</v>
      </c>
      <c r="F372" s="1" t="s">
        <v>106</v>
      </c>
      <c r="G372" s="13">
        <v>0</v>
      </c>
      <c r="H372" s="1">
        <v>2019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W372" s="14" cm="1">
        <f t="array" ref="W372">INDEX(J372:U372, 1, MONTH($W$1))</f>
        <v>0</v>
      </c>
      <c r="X372" s="14" cm="1">
        <f t="array" ref="X372">SUMPRODUCT((J372:U372) *(($J$1:$U$1)&lt;=$X$1))</f>
        <v>0</v>
      </c>
      <c r="Y372">
        <f t="shared" si="45"/>
        <v>0</v>
      </c>
      <c r="Z372">
        <f t="shared" si="45"/>
        <v>0</v>
      </c>
      <c r="AA372">
        <f t="shared" si="46"/>
        <v>0</v>
      </c>
      <c r="AB372" s="8">
        <f t="shared" si="47"/>
        <v>0</v>
      </c>
      <c r="AC372">
        <f t="shared" si="48"/>
        <v>0</v>
      </c>
      <c r="AD372">
        <f t="shared" si="49"/>
        <v>0</v>
      </c>
      <c r="AE372">
        <f t="shared" si="50"/>
        <v>0</v>
      </c>
      <c r="AF372">
        <f t="shared" si="51"/>
        <v>0</v>
      </c>
      <c r="AG372">
        <f t="shared" si="52"/>
        <v>0</v>
      </c>
      <c r="AI372">
        <f t="shared" si="53"/>
        <v>0</v>
      </c>
    </row>
    <row r="373" spans="2:35" x14ac:dyDescent="0.25">
      <c r="B373" s="1">
        <v>20865</v>
      </c>
      <c r="C373" s="1" t="s">
        <v>841</v>
      </c>
      <c r="D373" s="1" t="s">
        <v>36</v>
      </c>
      <c r="E373" s="1" t="s">
        <v>535</v>
      </c>
      <c r="F373" s="1" t="s">
        <v>106</v>
      </c>
      <c r="G373" s="13">
        <v>0</v>
      </c>
      <c r="H373" s="1">
        <v>2019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W373" s="14" cm="1">
        <f t="array" ref="W373">INDEX(J373:U373, 1, MONTH($W$1))</f>
        <v>0</v>
      </c>
      <c r="X373" s="14" cm="1">
        <f t="array" ref="X373">SUMPRODUCT((J373:U373) *(($J$1:$U$1)&lt;=$X$1))</f>
        <v>0</v>
      </c>
      <c r="Y373">
        <f t="shared" si="45"/>
        <v>0</v>
      </c>
      <c r="Z373">
        <f t="shared" si="45"/>
        <v>0</v>
      </c>
      <c r="AA373">
        <f t="shared" si="46"/>
        <v>0</v>
      </c>
      <c r="AB373" s="8">
        <f t="shared" si="47"/>
        <v>0</v>
      </c>
      <c r="AC373">
        <f t="shared" si="48"/>
        <v>0</v>
      </c>
      <c r="AD373">
        <f t="shared" si="49"/>
        <v>0</v>
      </c>
      <c r="AE373">
        <f t="shared" si="50"/>
        <v>0</v>
      </c>
      <c r="AF373">
        <f t="shared" si="51"/>
        <v>0</v>
      </c>
      <c r="AG373">
        <f t="shared" si="52"/>
        <v>0</v>
      </c>
      <c r="AI373">
        <f t="shared" si="53"/>
        <v>0</v>
      </c>
    </row>
    <row r="374" spans="2:35" x14ac:dyDescent="0.25">
      <c r="B374" s="1">
        <v>20866</v>
      </c>
      <c r="C374" s="1" t="s">
        <v>212</v>
      </c>
      <c r="D374" s="1" t="s">
        <v>23</v>
      </c>
      <c r="E374" s="1" t="s">
        <v>535</v>
      </c>
      <c r="F374" s="1" t="s">
        <v>106</v>
      </c>
      <c r="G374" s="13">
        <v>0</v>
      </c>
      <c r="H374" s="1">
        <v>2019</v>
      </c>
      <c r="J374">
        <v>0</v>
      </c>
      <c r="K374">
        <v>507.82</v>
      </c>
      <c r="L374">
        <v>296</v>
      </c>
      <c r="M374">
        <v>0</v>
      </c>
      <c r="N374">
        <v>225.5</v>
      </c>
      <c r="O374">
        <v>137.26</v>
      </c>
      <c r="P374">
        <v>0</v>
      </c>
      <c r="Q374">
        <v>580.85</v>
      </c>
      <c r="R374">
        <v>0</v>
      </c>
      <c r="S374">
        <v>330.48</v>
      </c>
      <c r="T374">
        <v>709.15</v>
      </c>
      <c r="U374">
        <v>421.53</v>
      </c>
      <c r="W374" s="14" cm="1">
        <f t="array" ref="W374">INDEX(J374:U374, 1, MONTH($W$1))</f>
        <v>421.53</v>
      </c>
      <c r="X374" s="14" cm="1">
        <f t="array" ref="X374">SUMPRODUCT((J374:U374) *(($J$1:$U$1)&lt;=$X$1))</f>
        <v>3208.59</v>
      </c>
      <c r="Y374">
        <f t="shared" si="45"/>
        <v>1</v>
      </c>
      <c r="Z374">
        <f t="shared" si="45"/>
        <v>1</v>
      </c>
      <c r="AA374">
        <f t="shared" si="46"/>
        <v>0</v>
      </c>
      <c r="AB374" s="8">
        <f t="shared" si="47"/>
        <v>0</v>
      </c>
      <c r="AC374">
        <f t="shared" si="48"/>
        <v>0</v>
      </c>
      <c r="AD374">
        <f t="shared" si="49"/>
        <v>0</v>
      </c>
      <c r="AE374">
        <f t="shared" si="50"/>
        <v>0</v>
      </c>
      <c r="AF374">
        <f t="shared" si="51"/>
        <v>0</v>
      </c>
      <c r="AG374">
        <f t="shared" si="52"/>
        <v>0</v>
      </c>
      <c r="AI374">
        <f t="shared" si="53"/>
        <v>3208.59</v>
      </c>
    </row>
    <row r="375" spans="2:35" x14ac:dyDescent="0.25">
      <c r="B375" s="1">
        <v>20868</v>
      </c>
      <c r="C375" s="1" t="s">
        <v>842</v>
      </c>
      <c r="D375" s="1" t="s">
        <v>23</v>
      </c>
      <c r="E375" s="1" t="s">
        <v>535</v>
      </c>
      <c r="F375" s="1" t="s">
        <v>106</v>
      </c>
      <c r="G375" s="13">
        <v>0</v>
      </c>
      <c r="H375" s="1">
        <v>2019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W375" s="14" cm="1">
        <f t="array" ref="W375">INDEX(J375:U375, 1, MONTH($W$1))</f>
        <v>0</v>
      </c>
      <c r="X375" s="14" cm="1">
        <f t="array" ref="X375">SUMPRODUCT((J375:U375) *(($J$1:$U$1)&lt;=$X$1))</f>
        <v>0</v>
      </c>
      <c r="Y375">
        <f t="shared" si="45"/>
        <v>0</v>
      </c>
      <c r="Z375">
        <f t="shared" si="45"/>
        <v>0</v>
      </c>
      <c r="AA375">
        <f t="shared" si="46"/>
        <v>0</v>
      </c>
      <c r="AB375" s="8">
        <f t="shared" si="47"/>
        <v>0</v>
      </c>
      <c r="AC375">
        <f t="shared" si="48"/>
        <v>0</v>
      </c>
      <c r="AD375">
        <f t="shared" si="49"/>
        <v>0</v>
      </c>
      <c r="AE375">
        <f t="shared" si="50"/>
        <v>0</v>
      </c>
      <c r="AF375">
        <f t="shared" si="51"/>
        <v>0</v>
      </c>
      <c r="AG375">
        <f t="shared" si="52"/>
        <v>0</v>
      </c>
      <c r="AI375">
        <f t="shared" si="53"/>
        <v>0</v>
      </c>
    </row>
    <row r="376" spans="2:35" x14ac:dyDescent="0.25">
      <c r="B376" s="1">
        <v>20869</v>
      </c>
      <c r="C376" s="1" t="s">
        <v>843</v>
      </c>
      <c r="D376" s="1" t="s">
        <v>23</v>
      </c>
      <c r="E376" s="1" t="s">
        <v>535</v>
      </c>
      <c r="F376" s="1" t="s">
        <v>106</v>
      </c>
      <c r="G376" s="13">
        <v>0</v>
      </c>
      <c r="H376" s="1">
        <v>2019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W376" s="14" cm="1">
        <f t="array" ref="W376">INDEX(J376:U376, 1, MONTH($W$1))</f>
        <v>0</v>
      </c>
      <c r="X376" s="14" cm="1">
        <f t="array" ref="X376">SUMPRODUCT((J376:U376) *(($J$1:$U$1)&lt;=$X$1))</f>
        <v>0</v>
      </c>
      <c r="Y376">
        <f t="shared" si="45"/>
        <v>0</v>
      </c>
      <c r="Z376">
        <f t="shared" si="45"/>
        <v>0</v>
      </c>
      <c r="AA376">
        <f t="shared" si="46"/>
        <v>0</v>
      </c>
      <c r="AB376" s="8">
        <f t="shared" si="47"/>
        <v>0</v>
      </c>
      <c r="AC376">
        <f t="shared" si="48"/>
        <v>0</v>
      </c>
      <c r="AD376">
        <f t="shared" si="49"/>
        <v>0</v>
      </c>
      <c r="AE376">
        <f t="shared" si="50"/>
        <v>0</v>
      </c>
      <c r="AF376">
        <f t="shared" si="51"/>
        <v>0</v>
      </c>
      <c r="AG376">
        <f t="shared" si="52"/>
        <v>0</v>
      </c>
      <c r="AI376">
        <f t="shared" si="53"/>
        <v>0</v>
      </c>
    </row>
    <row r="377" spans="2:35" x14ac:dyDescent="0.25">
      <c r="B377" s="1">
        <v>20870</v>
      </c>
      <c r="C377" s="1" t="s">
        <v>844</v>
      </c>
      <c r="D377" s="1" t="s">
        <v>23</v>
      </c>
      <c r="E377" s="1" t="s">
        <v>535</v>
      </c>
      <c r="F377" s="1" t="s">
        <v>106</v>
      </c>
      <c r="G377" s="13">
        <v>0</v>
      </c>
      <c r="H377" s="1">
        <v>2019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W377" s="14" cm="1">
        <f t="array" ref="W377">INDEX(J377:U377, 1, MONTH($W$1))</f>
        <v>0</v>
      </c>
      <c r="X377" s="14" cm="1">
        <f t="array" ref="X377">SUMPRODUCT((J377:U377) *(($J$1:$U$1)&lt;=$X$1))</f>
        <v>0</v>
      </c>
      <c r="Y377">
        <f t="shared" si="45"/>
        <v>0</v>
      </c>
      <c r="Z377">
        <f t="shared" si="45"/>
        <v>0</v>
      </c>
      <c r="AA377">
        <f t="shared" si="46"/>
        <v>0</v>
      </c>
      <c r="AB377" s="8">
        <f t="shared" si="47"/>
        <v>0</v>
      </c>
      <c r="AC377">
        <f t="shared" si="48"/>
        <v>0</v>
      </c>
      <c r="AD377">
        <f t="shared" si="49"/>
        <v>0</v>
      </c>
      <c r="AE377">
        <f t="shared" si="50"/>
        <v>0</v>
      </c>
      <c r="AF377">
        <f t="shared" si="51"/>
        <v>0</v>
      </c>
      <c r="AG377">
        <f t="shared" si="52"/>
        <v>0</v>
      </c>
      <c r="AI377">
        <f t="shared" si="53"/>
        <v>0</v>
      </c>
    </row>
    <row r="378" spans="2:35" x14ac:dyDescent="0.25">
      <c r="B378" s="1">
        <v>20871</v>
      </c>
      <c r="C378" s="1" t="s">
        <v>610</v>
      </c>
      <c r="D378" s="1" t="s">
        <v>23</v>
      </c>
      <c r="E378" s="1" t="s">
        <v>535</v>
      </c>
      <c r="F378" s="1" t="s">
        <v>106</v>
      </c>
      <c r="G378" s="13">
        <v>0</v>
      </c>
      <c r="H378" s="1">
        <v>2019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W378" s="14" cm="1">
        <f t="array" ref="W378">INDEX(J378:U378, 1, MONTH($W$1))</f>
        <v>0</v>
      </c>
      <c r="X378" s="14" cm="1">
        <f t="array" ref="X378">SUMPRODUCT((J378:U378) *(($J$1:$U$1)&lt;=$X$1))</f>
        <v>0</v>
      </c>
      <c r="Y378">
        <f t="shared" si="45"/>
        <v>0</v>
      </c>
      <c r="Z378">
        <f t="shared" si="45"/>
        <v>0</v>
      </c>
      <c r="AA378">
        <f t="shared" si="46"/>
        <v>0</v>
      </c>
      <c r="AB378" s="8">
        <f t="shared" si="47"/>
        <v>0</v>
      </c>
      <c r="AC378">
        <f t="shared" si="48"/>
        <v>0</v>
      </c>
      <c r="AD378">
        <f t="shared" si="49"/>
        <v>0</v>
      </c>
      <c r="AE378">
        <f t="shared" si="50"/>
        <v>0</v>
      </c>
      <c r="AF378">
        <f t="shared" si="51"/>
        <v>0</v>
      </c>
      <c r="AG378">
        <f t="shared" si="52"/>
        <v>0</v>
      </c>
      <c r="AI378">
        <f t="shared" si="53"/>
        <v>0</v>
      </c>
    </row>
    <row r="379" spans="2:35" x14ac:dyDescent="0.25">
      <c r="B379" s="1">
        <v>20872</v>
      </c>
      <c r="C379" s="1" t="s">
        <v>90</v>
      </c>
      <c r="D379" s="1" t="s">
        <v>23</v>
      </c>
      <c r="E379" s="1" t="s">
        <v>535</v>
      </c>
      <c r="F379" s="1" t="s">
        <v>106</v>
      </c>
      <c r="G379" s="13">
        <v>0</v>
      </c>
      <c r="H379" s="1">
        <v>2019</v>
      </c>
      <c r="J379">
        <v>4428.7</v>
      </c>
      <c r="K379">
        <v>0</v>
      </c>
      <c r="L379">
        <v>1150.5</v>
      </c>
      <c r="M379">
        <v>3005.38</v>
      </c>
      <c r="N379">
        <v>2778.26</v>
      </c>
      <c r="O379">
        <v>0</v>
      </c>
      <c r="P379">
        <v>3452.01</v>
      </c>
      <c r="Q379">
        <v>1004.34</v>
      </c>
      <c r="R379">
        <v>1991.58</v>
      </c>
      <c r="S379">
        <v>0</v>
      </c>
      <c r="T379">
        <v>1240.77</v>
      </c>
      <c r="U379">
        <v>0</v>
      </c>
      <c r="W379" s="14" cm="1">
        <f t="array" ref="W379">INDEX(J379:U379, 1, MONTH($W$1))</f>
        <v>0</v>
      </c>
      <c r="X379" s="14" cm="1">
        <f t="array" ref="X379">SUMPRODUCT((J379:U379) *(($J$1:$U$1)&lt;=$X$1))</f>
        <v>19051.54</v>
      </c>
      <c r="Y379">
        <f t="shared" si="45"/>
        <v>0</v>
      </c>
      <c r="Z379">
        <f t="shared" si="45"/>
        <v>1</v>
      </c>
      <c r="AA379">
        <f t="shared" si="46"/>
        <v>0</v>
      </c>
      <c r="AB379" s="8">
        <f t="shared" si="47"/>
        <v>1</v>
      </c>
      <c r="AC379">
        <f t="shared" si="48"/>
        <v>19051.54</v>
      </c>
      <c r="AD379">
        <f t="shared" si="49"/>
        <v>0</v>
      </c>
      <c r="AE379">
        <f t="shared" si="50"/>
        <v>0</v>
      </c>
      <c r="AF379">
        <f t="shared" si="51"/>
        <v>0</v>
      </c>
      <c r="AG379">
        <f t="shared" si="52"/>
        <v>0</v>
      </c>
      <c r="AI379">
        <f t="shared" si="53"/>
        <v>19051.54</v>
      </c>
    </row>
    <row r="380" spans="2:35" x14ac:dyDescent="0.25">
      <c r="B380" s="1">
        <v>20873</v>
      </c>
      <c r="C380" s="1" t="s">
        <v>845</v>
      </c>
      <c r="D380" s="1" t="s">
        <v>23</v>
      </c>
      <c r="E380" s="1" t="s">
        <v>535</v>
      </c>
      <c r="F380" s="1" t="s">
        <v>106</v>
      </c>
      <c r="G380" s="13">
        <v>0</v>
      </c>
      <c r="H380" s="1">
        <v>2019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W380" s="14" cm="1">
        <f t="array" ref="W380">INDEX(J380:U380, 1, MONTH($W$1))</f>
        <v>0</v>
      </c>
      <c r="X380" s="14" cm="1">
        <f t="array" ref="X380">SUMPRODUCT((J380:U380) *(($J$1:$U$1)&lt;=$X$1))</f>
        <v>0</v>
      </c>
      <c r="Y380">
        <f t="shared" si="45"/>
        <v>0</v>
      </c>
      <c r="Z380">
        <f t="shared" si="45"/>
        <v>0</v>
      </c>
      <c r="AA380">
        <f t="shared" si="46"/>
        <v>0</v>
      </c>
      <c r="AB380" s="8">
        <f t="shared" si="47"/>
        <v>0</v>
      </c>
      <c r="AC380">
        <f t="shared" si="48"/>
        <v>0</v>
      </c>
      <c r="AD380">
        <f t="shared" si="49"/>
        <v>0</v>
      </c>
      <c r="AE380">
        <f t="shared" si="50"/>
        <v>0</v>
      </c>
      <c r="AF380">
        <f t="shared" si="51"/>
        <v>0</v>
      </c>
      <c r="AG380">
        <f t="shared" si="52"/>
        <v>0</v>
      </c>
      <c r="AI380">
        <f t="shared" si="53"/>
        <v>0</v>
      </c>
    </row>
    <row r="381" spans="2:35" x14ac:dyDescent="0.25">
      <c r="B381" s="1">
        <v>20874</v>
      </c>
      <c r="C381" s="1" t="s">
        <v>320</v>
      </c>
      <c r="D381" s="1" t="s">
        <v>23</v>
      </c>
      <c r="E381" s="1" t="s">
        <v>748</v>
      </c>
      <c r="F381" s="1" t="s">
        <v>21</v>
      </c>
      <c r="G381" s="13">
        <v>0</v>
      </c>
      <c r="H381" s="1">
        <v>2019</v>
      </c>
      <c r="J381">
        <v>0</v>
      </c>
      <c r="K381">
        <v>652.99</v>
      </c>
      <c r="L381">
        <v>65.48</v>
      </c>
      <c r="M381">
        <v>603.37</v>
      </c>
      <c r="N381">
        <v>0</v>
      </c>
      <c r="O381">
        <v>0</v>
      </c>
      <c r="P381">
        <v>0</v>
      </c>
      <c r="Q381">
        <v>742.23</v>
      </c>
      <c r="R381">
        <v>0</v>
      </c>
      <c r="S381">
        <v>0</v>
      </c>
      <c r="T381">
        <v>500.9</v>
      </c>
      <c r="U381">
        <v>0</v>
      </c>
      <c r="W381" s="14" cm="1">
        <f t="array" ref="W381">INDEX(J381:U381, 1, MONTH($W$1))</f>
        <v>0</v>
      </c>
      <c r="X381" s="14" cm="1">
        <f t="array" ref="X381">SUMPRODUCT((J381:U381) *(($J$1:$U$1)&lt;=$X$1))</f>
        <v>2564.9700000000003</v>
      </c>
      <c r="Y381">
        <f t="shared" si="45"/>
        <v>0</v>
      </c>
      <c r="Z381">
        <f t="shared" si="45"/>
        <v>1</v>
      </c>
      <c r="AA381">
        <f t="shared" si="46"/>
        <v>0</v>
      </c>
      <c r="AB381" s="8">
        <f t="shared" si="47"/>
        <v>0</v>
      </c>
      <c r="AC381">
        <f t="shared" si="48"/>
        <v>0</v>
      </c>
      <c r="AD381">
        <f t="shared" si="49"/>
        <v>0</v>
      </c>
      <c r="AE381">
        <f t="shared" si="50"/>
        <v>0</v>
      </c>
      <c r="AF381">
        <f t="shared" si="51"/>
        <v>0</v>
      </c>
      <c r="AG381">
        <f t="shared" si="52"/>
        <v>0</v>
      </c>
      <c r="AI381">
        <f t="shared" si="53"/>
        <v>2564.9700000000003</v>
      </c>
    </row>
    <row r="382" spans="2:35" x14ac:dyDescent="0.25">
      <c r="B382" s="1">
        <v>20875</v>
      </c>
      <c r="C382" s="1" t="s">
        <v>695</v>
      </c>
      <c r="D382" s="1" t="s">
        <v>23</v>
      </c>
      <c r="E382" s="1" t="s">
        <v>535</v>
      </c>
      <c r="F382" s="1" t="s">
        <v>106</v>
      </c>
      <c r="G382" s="13">
        <v>0</v>
      </c>
      <c r="H382" s="1">
        <v>2019</v>
      </c>
      <c r="J382">
        <v>612.05999999999995</v>
      </c>
      <c r="K382">
        <v>0</v>
      </c>
      <c r="L382">
        <v>0</v>
      </c>
      <c r="M382">
        <v>0</v>
      </c>
      <c r="N382">
        <v>506.02</v>
      </c>
      <c r="O382">
        <v>752.53</v>
      </c>
      <c r="P382">
        <v>0</v>
      </c>
      <c r="Q382">
        <v>0</v>
      </c>
      <c r="R382">
        <v>258.61</v>
      </c>
      <c r="S382">
        <v>538.86</v>
      </c>
      <c r="T382">
        <v>0</v>
      </c>
      <c r="U382">
        <v>0</v>
      </c>
      <c r="W382" s="14" cm="1">
        <f t="array" ref="W382">INDEX(J382:U382, 1, MONTH($W$1))</f>
        <v>0</v>
      </c>
      <c r="X382" s="14" cm="1">
        <f t="array" ref="X382">SUMPRODUCT((J382:U382) *(($J$1:$U$1)&lt;=$X$1))</f>
        <v>2668.08</v>
      </c>
      <c r="Y382">
        <f t="shared" si="45"/>
        <v>0</v>
      </c>
      <c r="Z382">
        <f t="shared" si="45"/>
        <v>1</v>
      </c>
      <c r="AA382">
        <f t="shared" si="46"/>
        <v>0</v>
      </c>
      <c r="AB382" s="8">
        <f t="shared" si="47"/>
        <v>1</v>
      </c>
      <c r="AC382">
        <f t="shared" si="48"/>
        <v>2668.08</v>
      </c>
      <c r="AD382">
        <f t="shared" si="49"/>
        <v>0</v>
      </c>
      <c r="AE382">
        <f t="shared" si="50"/>
        <v>0</v>
      </c>
      <c r="AF382">
        <f t="shared" si="51"/>
        <v>0</v>
      </c>
      <c r="AG382">
        <f t="shared" si="52"/>
        <v>0</v>
      </c>
      <c r="AI382">
        <f t="shared" si="53"/>
        <v>2668.08</v>
      </c>
    </row>
    <row r="383" spans="2:35" x14ac:dyDescent="0.25">
      <c r="B383" s="1">
        <v>20876</v>
      </c>
      <c r="C383" s="1" t="s">
        <v>846</v>
      </c>
      <c r="D383" s="1" t="s">
        <v>23</v>
      </c>
      <c r="E383" s="1" t="s">
        <v>594</v>
      </c>
      <c r="F383" s="1" t="s">
        <v>106</v>
      </c>
      <c r="G383" s="13">
        <v>0</v>
      </c>
      <c r="H383" s="1">
        <v>2019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W383" s="14" cm="1">
        <f t="array" ref="W383">INDEX(J383:U383, 1, MONTH($W$1))</f>
        <v>0</v>
      </c>
      <c r="X383" s="14" cm="1">
        <f t="array" ref="X383">SUMPRODUCT((J383:U383) *(($J$1:$U$1)&lt;=$X$1))</f>
        <v>0</v>
      </c>
      <c r="Y383">
        <f t="shared" si="45"/>
        <v>0</v>
      </c>
      <c r="Z383">
        <f t="shared" si="45"/>
        <v>0</v>
      </c>
      <c r="AA383">
        <f t="shared" si="46"/>
        <v>0</v>
      </c>
      <c r="AB383" s="8">
        <f t="shared" si="47"/>
        <v>0</v>
      </c>
      <c r="AC383">
        <f t="shared" si="48"/>
        <v>0</v>
      </c>
      <c r="AD383">
        <f t="shared" si="49"/>
        <v>0</v>
      </c>
      <c r="AE383">
        <f t="shared" si="50"/>
        <v>0</v>
      </c>
      <c r="AF383">
        <f t="shared" si="51"/>
        <v>0</v>
      </c>
      <c r="AG383">
        <f t="shared" si="52"/>
        <v>0</v>
      </c>
      <c r="AI383">
        <f t="shared" si="53"/>
        <v>0</v>
      </c>
    </row>
    <row r="384" spans="2:35" x14ac:dyDescent="0.25">
      <c r="B384" s="1">
        <v>20877</v>
      </c>
      <c r="C384" s="1" t="s">
        <v>131</v>
      </c>
      <c r="D384" s="1" t="s">
        <v>23</v>
      </c>
      <c r="E384" s="1" t="s">
        <v>535</v>
      </c>
      <c r="F384" s="1" t="s">
        <v>106</v>
      </c>
      <c r="G384" s="13">
        <v>0</v>
      </c>
      <c r="H384" s="1">
        <v>2019</v>
      </c>
      <c r="J384">
        <v>1523.87</v>
      </c>
      <c r="K384">
        <v>908.78</v>
      </c>
      <c r="L384">
        <v>553.57000000000005</v>
      </c>
      <c r="M384">
        <v>567.33000000000004</v>
      </c>
      <c r="N384">
        <v>1488.35</v>
      </c>
      <c r="O384">
        <v>925.36</v>
      </c>
      <c r="P384">
        <v>0</v>
      </c>
      <c r="Q384">
        <v>638.69000000000005</v>
      </c>
      <c r="R384">
        <v>1463.45</v>
      </c>
      <c r="S384">
        <v>0</v>
      </c>
      <c r="T384">
        <v>765.12</v>
      </c>
      <c r="U384">
        <v>654.76</v>
      </c>
      <c r="W384" s="14" cm="1">
        <f t="array" ref="W384">INDEX(J384:U384, 1, MONTH($W$1))</f>
        <v>654.76</v>
      </c>
      <c r="X384" s="14" cm="1">
        <f t="array" ref="X384">SUMPRODUCT((J384:U384) *(($J$1:$U$1)&lt;=$X$1))</f>
        <v>9489.2799999999988</v>
      </c>
      <c r="Y384">
        <f t="shared" si="45"/>
        <v>1</v>
      </c>
      <c r="Z384">
        <f t="shared" si="45"/>
        <v>1</v>
      </c>
      <c r="AA384">
        <f t="shared" si="46"/>
        <v>0</v>
      </c>
      <c r="AB384" s="8">
        <f t="shared" si="47"/>
        <v>1</v>
      </c>
      <c r="AC384">
        <f t="shared" si="48"/>
        <v>9489.2799999999988</v>
      </c>
      <c r="AD384">
        <f t="shared" si="49"/>
        <v>0</v>
      </c>
      <c r="AE384">
        <f t="shared" si="50"/>
        <v>0</v>
      </c>
      <c r="AF384">
        <f t="shared" si="51"/>
        <v>0</v>
      </c>
      <c r="AG384">
        <f t="shared" si="52"/>
        <v>0</v>
      </c>
      <c r="AI384">
        <f t="shared" si="53"/>
        <v>9489.2799999999988</v>
      </c>
    </row>
    <row r="385" spans="2:35" x14ac:dyDescent="0.25">
      <c r="B385" s="1">
        <v>20878</v>
      </c>
      <c r="C385" s="1" t="s">
        <v>847</v>
      </c>
      <c r="D385" s="1" t="s">
        <v>23</v>
      </c>
      <c r="E385" s="1" t="s">
        <v>535</v>
      </c>
      <c r="F385" s="1" t="s">
        <v>106</v>
      </c>
      <c r="G385" s="13">
        <v>0</v>
      </c>
      <c r="H385" s="1">
        <v>2019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W385" s="14" cm="1">
        <f t="array" ref="W385">INDEX(J385:U385, 1, MONTH($W$1))</f>
        <v>0</v>
      </c>
      <c r="X385" s="14" cm="1">
        <f t="array" ref="X385">SUMPRODUCT((J385:U385) *(($J$1:$U$1)&lt;=$X$1))</f>
        <v>0</v>
      </c>
      <c r="Y385">
        <f t="shared" si="45"/>
        <v>0</v>
      </c>
      <c r="Z385">
        <f t="shared" si="45"/>
        <v>0</v>
      </c>
      <c r="AA385">
        <f t="shared" si="46"/>
        <v>0</v>
      </c>
      <c r="AB385" s="8">
        <f t="shared" si="47"/>
        <v>0</v>
      </c>
      <c r="AC385">
        <f t="shared" si="48"/>
        <v>0</v>
      </c>
      <c r="AD385">
        <f t="shared" si="49"/>
        <v>0</v>
      </c>
      <c r="AE385">
        <f t="shared" si="50"/>
        <v>0</v>
      </c>
      <c r="AF385">
        <f t="shared" si="51"/>
        <v>0</v>
      </c>
      <c r="AG385">
        <f t="shared" si="52"/>
        <v>0</v>
      </c>
      <c r="AI385">
        <f t="shared" si="53"/>
        <v>0</v>
      </c>
    </row>
    <row r="386" spans="2:35" x14ac:dyDescent="0.25">
      <c r="B386" s="1">
        <v>20879</v>
      </c>
      <c r="C386" s="1" t="s">
        <v>321</v>
      </c>
      <c r="D386" s="1" t="s">
        <v>23</v>
      </c>
      <c r="E386" s="1" t="s">
        <v>535</v>
      </c>
      <c r="F386" s="1" t="s">
        <v>106</v>
      </c>
      <c r="G386" s="13">
        <v>0</v>
      </c>
      <c r="H386" s="1">
        <v>2019</v>
      </c>
      <c r="J386">
        <v>0</v>
      </c>
      <c r="K386">
        <v>1437.53</v>
      </c>
      <c r="L386">
        <v>0</v>
      </c>
      <c r="M386">
        <v>374.57</v>
      </c>
      <c r="N386">
        <v>257.13</v>
      </c>
      <c r="O386">
        <v>0</v>
      </c>
      <c r="P386">
        <v>0</v>
      </c>
      <c r="Q386">
        <v>0</v>
      </c>
      <c r="R386">
        <v>711.8</v>
      </c>
      <c r="S386">
        <v>0</v>
      </c>
      <c r="T386">
        <v>0</v>
      </c>
      <c r="U386">
        <v>0</v>
      </c>
      <c r="W386" s="14" cm="1">
        <f t="array" ref="W386">INDEX(J386:U386, 1, MONTH($W$1))</f>
        <v>0</v>
      </c>
      <c r="X386" s="14" cm="1">
        <f t="array" ref="X386">SUMPRODUCT((J386:U386) *(($J$1:$U$1)&lt;=$X$1))</f>
        <v>2781.0299999999997</v>
      </c>
      <c r="Y386">
        <f t="shared" si="45"/>
        <v>0</v>
      </c>
      <c r="Z386">
        <f t="shared" si="45"/>
        <v>1</v>
      </c>
      <c r="AA386">
        <f t="shared" si="46"/>
        <v>0</v>
      </c>
      <c r="AB386" s="8">
        <f t="shared" si="47"/>
        <v>0</v>
      </c>
      <c r="AC386">
        <f t="shared" si="48"/>
        <v>0</v>
      </c>
      <c r="AD386">
        <f t="shared" si="49"/>
        <v>0</v>
      </c>
      <c r="AE386">
        <f t="shared" si="50"/>
        <v>0</v>
      </c>
      <c r="AF386">
        <f t="shared" si="51"/>
        <v>0</v>
      </c>
      <c r="AG386">
        <f t="shared" si="52"/>
        <v>0</v>
      </c>
      <c r="AI386">
        <f t="shared" si="53"/>
        <v>2781.0299999999997</v>
      </c>
    </row>
    <row r="387" spans="2:35" x14ac:dyDescent="0.25">
      <c r="B387" s="1">
        <v>20880</v>
      </c>
      <c r="C387" s="1" t="s">
        <v>848</v>
      </c>
      <c r="D387" s="1" t="s">
        <v>23</v>
      </c>
      <c r="E387" s="1" t="s">
        <v>535</v>
      </c>
      <c r="F387" s="1" t="s">
        <v>106</v>
      </c>
      <c r="G387" s="13">
        <v>0</v>
      </c>
      <c r="H387" s="1">
        <v>2019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W387" s="14" cm="1">
        <f t="array" ref="W387">INDEX(J387:U387, 1, MONTH($W$1))</f>
        <v>0</v>
      </c>
      <c r="X387" s="14" cm="1">
        <f t="array" ref="X387">SUMPRODUCT((J387:U387) *(($J$1:$U$1)&lt;=$X$1))</f>
        <v>0</v>
      </c>
      <c r="Y387">
        <f t="shared" si="45"/>
        <v>0</v>
      </c>
      <c r="Z387">
        <f t="shared" si="45"/>
        <v>0</v>
      </c>
      <c r="AA387">
        <f t="shared" si="46"/>
        <v>0</v>
      </c>
      <c r="AB387" s="8">
        <f t="shared" si="47"/>
        <v>0</v>
      </c>
      <c r="AC387">
        <f t="shared" si="48"/>
        <v>0</v>
      </c>
      <c r="AD387">
        <f t="shared" si="49"/>
        <v>0</v>
      </c>
      <c r="AE387">
        <f t="shared" si="50"/>
        <v>0</v>
      </c>
      <c r="AF387">
        <f t="shared" si="51"/>
        <v>0</v>
      </c>
      <c r="AG387">
        <f t="shared" si="52"/>
        <v>0</v>
      </c>
      <c r="AI387">
        <f t="shared" si="53"/>
        <v>0</v>
      </c>
    </row>
    <row r="388" spans="2:35" x14ac:dyDescent="0.25">
      <c r="B388" s="1">
        <v>20881</v>
      </c>
      <c r="C388" s="1" t="s">
        <v>70</v>
      </c>
      <c r="D388" s="1" t="s">
        <v>23</v>
      </c>
      <c r="E388" s="1" t="s">
        <v>545</v>
      </c>
      <c r="F388" s="1" t="s">
        <v>545</v>
      </c>
      <c r="G388" s="13">
        <v>0</v>
      </c>
      <c r="H388" s="1">
        <v>2019</v>
      </c>
      <c r="J388">
        <v>6244.11</v>
      </c>
      <c r="K388">
        <v>5699.77</v>
      </c>
      <c r="L388">
        <v>2677.24</v>
      </c>
      <c r="M388">
        <v>2468.5500000000002</v>
      </c>
      <c r="N388">
        <v>4701.43</v>
      </c>
      <c r="O388">
        <v>6073.01</v>
      </c>
      <c r="P388">
        <v>7329.05</v>
      </c>
      <c r="Q388">
        <v>3526.58</v>
      </c>
      <c r="R388">
        <v>2761.27</v>
      </c>
      <c r="S388">
        <v>3185.04</v>
      </c>
      <c r="T388">
        <v>5949.51</v>
      </c>
      <c r="U388">
        <v>1571.05</v>
      </c>
      <c r="W388" s="14" cm="1">
        <f t="array" ref="W388">INDEX(J388:U388, 1, MONTH($W$1))</f>
        <v>1571.05</v>
      </c>
      <c r="X388" s="14" cm="1">
        <f t="array" ref="X388">SUMPRODUCT((J388:U388) *(($J$1:$U$1)&lt;=$X$1))</f>
        <v>52186.610000000008</v>
      </c>
      <c r="Y388">
        <f t="shared" ref="Y388:Z451" si="54">IF(W388&gt;0, 1, 0)</f>
        <v>1</v>
      </c>
      <c r="Z388">
        <f t="shared" si="54"/>
        <v>1</v>
      </c>
      <c r="AA388">
        <f t="shared" ref="AA388:AA451" si="55">IF(I388="Yes", 1, 0)</f>
        <v>0</v>
      </c>
      <c r="AB388" s="8">
        <f t="shared" ref="AB388:AB451" si="56">COUNTIF(J388, "&gt;0")</f>
        <v>1</v>
      </c>
      <c r="AC388">
        <f t="shared" ref="AC388:AC451" si="57">IFERROR(X388/AB388, 0)</f>
        <v>52186.610000000008</v>
      </c>
      <c r="AD388">
        <f t="shared" ref="AD388:AD451" si="58">IF(G388=$W$1, 1, 0)</f>
        <v>0</v>
      </c>
      <c r="AE388">
        <f t="shared" ref="AE388:AE451" si="59">IF(G388=$W$1, W388, 0)</f>
        <v>0</v>
      </c>
      <c r="AF388">
        <f t="shared" ref="AF388:AF451" si="60">IF(AND(H388=2023, G388&lt;=$W$1, X388&gt;0), 1, 0)</f>
        <v>0</v>
      </c>
      <c r="AG388">
        <f t="shared" ref="AG388:AG451" si="61">IF(AND(H388=2023, G388&lt;=$W$1), X388, 0)</f>
        <v>0</v>
      </c>
      <c r="AI388">
        <f t="shared" ref="AI388:AI451" si="62">SUM(J388:U388)</f>
        <v>52186.610000000008</v>
      </c>
    </row>
    <row r="389" spans="2:35" x14ac:dyDescent="0.25">
      <c r="B389" s="1">
        <v>20882</v>
      </c>
      <c r="C389" s="1" t="s">
        <v>696</v>
      </c>
      <c r="D389" s="1" t="s">
        <v>23</v>
      </c>
      <c r="E389" s="1" t="s">
        <v>535</v>
      </c>
      <c r="F389" s="1" t="s">
        <v>106</v>
      </c>
      <c r="G389" s="13">
        <v>0</v>
      </c>
      <c r="H389" s="1">
        <v>2019</v>
      </c>
      <c r="J389">
        <v>0</v>
      </c>
      <c r="K389">
        <v>0</v>
      </c>
      <c r="L389">
        <v>0</v>
      </c>
      <c r="M389">
        <v>414.44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W389" s="14" cm="1">
        <f t="array" ref="W389">INDEX(J389:U389, 1, MONTH($W$1))</f>
        <v>0</v>
      </c>
      <c r="X389" s="14" cm="1">
        <f t="array" ref="X389">SUMPRODUCT((J389:U389) *(($J$1:$U$1)&lt;=$X$1))</f>
        <v>414.44</v>
      </c>
      <c r="Y389">
        <f t="shared" si="54"/>
        <v>0</v>
      </c>
      <c r="Z389">
        <f t="shared" si="54"/>
        <v>1</v>
      </c>
      <c r="AA389">
        <f t="shared" si="55"/>
        <v>0</v>
      </c>
      <c r="AB389" s="8">
        <f t="shared" si="56"/>
        <v>0</v>
      </c>
      <c r="AC389">
        <f t="shared" si="57"/>
        <v>0</v>
      </c>
      <c r="AD389">
        <f t="shared" si="58"/>
        <v>0</v>
      </c>
      <c r="AE389">
        <f t="shared" si="59"/>
        <v>0</v>
      </c>
      <c r="AF389">
        <f t="shared" si="60"/>
        <v>0</v>
      </c>
      <c r="AG389">
        <f t="shared" si="61"/>
        <v>0</v>
      </c>
      <c r="AI389">
        <f t="shared" si="62"/>
        <v>414.44</v>
      </c>
    </row>
    <row r="390" spans="2:35" x14ac:dyDescent="0.25">
      <c r="B390" s="1">
        <v>20883</v>
      </c>
      <c r="C390" s="1" t="s">
        <v>849</v>
      </c>
      <c r="D390" s="1" t="s">
        <v>23</v>
      </c>
      <c r="E390" s="1" t="s">
        <v>594</v>
      </c>
      <c r="F390" s="1" t="s">
        <v>106</v>
      </c>
      <c r="G390" s="13">
        <v>0</v>
      </c>
      <c r="H390" s="1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W390" s="14" cm="1">
        <f t="array" ref="W390">INDEX(J390:U390, 1, MONTH($W$1))</f>
        <v>0</v>
      </c>
      <c r="X390" s="14" cm="1">
        <f t="array" ref="X390">SUMPRODUCT((J390:U390) *(($J$1:$U$1)&lt;=$X$1))</f>
        <v>0</v>
      </c>
      <c r="Y390">
        <f t="shared" si="54"/>
        <v>0</v>
      </c>
      <c r="Z390">
        <f t="shared" si="54"/>
        <v>0</v>
      </c>
      <c r="AA390">
        <f t="shared" si="55"/>
        <v>0</v>
      </c>
      <c r="AB390" s="8">
        <f t="shared" si="56"/>
        <v>0</v>
      </c>
      <c r="AC390">
        <f t="shared" si="57"/>
        <v>0</v>
      </c>
      <c r="AD390">
        <f t="shared" si="58"/>
        <v>0</v>
      </c>
      <c r="AE390">
        <f t="shared" si="59"/>
        <v>0</v>
      </c>
      <c r="AF390">
        <f t="shared" si="60"/>
        <v>0</v>
      </c>
      <c r="AG390">
        <f t="shared" si="61"/>
        <v>0</v>
      </c>
      <c r="AI390">
        <f t="shared" si="62"/>
        <v>0</v>
      </c>
    </row>
    <row r="391" spans="2:35" x14ac:dyDescent="0.25">
      <c r="B391" s="1">
        <v>20884</v>
      </c>
      <c r="C391" s="1" t="s">
        <v>850</v>
      </c>
      <c r="D391" s="1" t="s">
        <v>23</v>
      </c>
      <c r="E391" s="1" t="s">
        <v>535</v>
      </c>
      <c r="F391" s="1" t="s">
        <v>106</v>
      </c>
      <c r="G391" s="13">
        <v>0</v>
      </c>
      <c r="H391" s="1">
        <v>2019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W391" s="14" cm="1">
        <f t="array" ref="W391">INDEX(J391:U391, 1, MONTH($W$1))</f>
        <v>0</v>
      </c>
      <c r="X391" s="14" cm="1">
        <f t="array" ref="X391">SUMPRODUCT((J391:U391) *(($J$1:$U$1)&lt;=$X$1))</f>
        <v>0</v>
      </c>
      <c r="Y391">
        <f t="shared" si="54"/>
        <v>0</v>
      </c>
      <c r="Z391">
        <f t="shared" si="54"/>
        <v>0</v>
      </c>
      <c r="AA391">
        <f t="shared" si="55"/>
        <v>0</v>
      </c>
      <c r="AB391" s="8">
        <f t="shared" si="56"/>
        <v>0</v>
      </c>
      <c r="AC391">
        <f t="shared" si="57"/>
        <v>0</v>
      </c>
      <c r="AD391">
        <f t="shared" si="58"/>
        <v>0</v>
      </c>
      <c r="AE391">
        <f t="shared" si="59"/>
        <v>0</v>
      </c>
      <c r="AF391">
        <f t="shared" si="60"/>
        <v>0</v>
      </c>
      <c r="AG391">
        <f t="shared" si="61"/>
        <v>0</v>
      </c>
      <c r="AI391">
        <f t="shared" si="62"/>
        <v>0</v>
      </c>
    </row>
    <row r="392" spans="2:35" x14ac:dyDescent="0.25">
      <c r="B392" s="1">
        <v>20885</v>
      </c>
      <c r="C392" s="1" t="s">
        <v>851</v>
      </c>
      <c r="D392" s="1" t="s">
        <v>23</v>
      </c>
      <c r="E392" s="1" t="s">
        <v>535</v>
      </c>
      <c r="F392" s="1" t="s">
        <v>106</v>
      </c>
      <c r="G392" s="13">
        <v>0</v>
      </c>
      <c r="H392" s="1">
        <v>2019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W392" s="14" cm="1">
        <f t="array" ref="W392">INDEX(J392:U392, 1, MONTH($W$1))</f>
        <v>0</v>
      </c>
      <c r="X392" s="14" cm="1">
        <f t="array" ref="X392">SUMPRODUCT((J392:U392) *(($J$1:$U$1)&lt;=$X$1))</f>
        <v>0</v>
      </c>
      <c r="Y392">
        <f t="shared" si="54"/>
        <v>0</v>
      </c>
      <c r="Z392">
        <f t="shared" si="54"/>
        <v>0</v>
      </c>
      <c r="AA392">
        <f t="shared" si="55"/>
        <v>0</v>
      </c>
      <c r="AB392" s="8">
        <f t="shared" si="56"/>
        <v>0</v>
      </c>
      <c r="AC392">
        <f t="shared" si="57"/>
        <v>0</v>
      </c>
      <c r="AD392">
        <f t="shared" si="58"/>
        <v>0</v>
      </c>
      <c r="AE392">
        <f t="shared" si="59"/>
        <v>0</v>
      </c>
      <c r="AF392">
        <f t="shared" si="60"/>
        <v>0</v>
      </c>
      <c r="AG392">
        <f t="shared" si="61"/>
        <v>0</v>
      </c>
      <c r="AI392">
        <f t="shared" si="62"/>
        <v>0</v>
      </c>
    </row>
    <row r="393" spans="2:35" x14ac:dyDescent="0.25">
      <c r="B393" s="1">
        <v>20886</v>
      </c>
      <c r="C393" s="1" t="s">
        <v>224</v>
      </c>
      <c r="D393" s="1" t="s">
        <v>23</v>
      </c>
      <c r="E393" s="1" t="s">
        <v>535</v>
      </c>
      <c r="F393" s="1" t="s">
        <v>106</v>
      </c>
      <c r="G393" s="13">
        <v>0</v>
      </c>
      <c r="H393" s="1">
        <v>2019</v>
      </c>
      <c r="J393">
        <v>2364.6999999999998</v>
      </c>
      <c r="K393">
        <v>0</v>
      </c>
      <c r="L393">
        <v>2348.15</v>
      </c>
      <c r="M393">
        <v>0</v>
      </c>
      <c r="N393">
        <v>0</v>
      </c>
      <c r="O393">
        <v>0</v>
      </c>
      <c r="P393">
        <v>2026.91</v>
      </c>
      <c r="Q393">
        <v>341.3</v>
      </c>
      <c r="R393">
        <v>0</v>
      </c>
      <c r="S393">
        <v>0</v>
      </c>
      <c r="T393">
        <v>916.44</v>
      </c>
      <c r="U393">
        <v>225.73</v>
      </c>
      <c r="W393" s="14" cm="1">
        <f t="array" ref="W393">INDEX(J393:U393, 1, MONTH($W$1))</f>
        <v>225.73</v>
      </c>
      <c r="X393" s="14" cm="1">
        <f t="array" ref="X393">SUMPRODUCT((J393:U393) *(($J$1:$U$1)&lt;=$X$1))</f>
        <v>8223.23</v>
      </c>
      <c r="Y393">
        <f t="shared" si="54"/>
        <v>1</v>
      </c>
      <c r="Z393">
        <f t="shared" si="54"/>
        <v>1</v>
      </c>
      <c r="AA393">
        <f t="shared" si="55"/>
        <v>0</v>
      </c>
      <c r="AB393" s="8">
        <f t="shared" si="56"/>
        <v>1</v>
      </c>
      <c r="AC393">
        <f t="shared" si="57"/>
        <v>8223.23</v>
      </c>
      <c r="AD393">
        <f t="shared" si="58"/>
        <v>0</v>
      </c>
      <c r="AE393">
        <f t="shared" si="59"/>
        <v>0</v>
      </c>
      <c r="AF393">
        <f t="shared" si="60"/>
        <v>0</v>
      </c>
      <c r="AG393">
        <f t="shared" si="61"/>
        <v>0</v>
      </c>
      <c r="AI393">
        <f t="shared" si="62"/>
        <v>8223.23</v>
      </c>
    </row>
    <row r="394" spans="2:35" x14ac:dyDescent="0.25">
      <c r="B394" s="1">
        <v>20887</v>
      </c>
      <c r="C394" s="1" t="s">
        <v>852</v>
      </c>
      <c r="D394" s="1" t="s">
        <v>23</v>
      </c>
      <c r="E394" s="1" t="s">
        <v>535</v>
      </c>
      <c r="F394" s="1" t="s">
        <v>106</v>
      </c>
      <c r="G394" s="13">
        <v>0</v>
      </c>
      <c r="H394" s="1">
        <v>2019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W394" s="14" cm="1">
        <f t="array" ref="W394">INDEX(J394:U394, 1, MONTH($W$1))</f>
        <v>0</v>
      </c>
      <c r="X394" s="14" cm="1">
        <f t="array" ref="X394">SUMPRODUCT((J394:U394) *(($J$1:$U$1)&lt;=$X$1))</f>
        <v>0</v>
      </c>
      <c r="Y394">
        <f t="shared" si="54"/>
        <v>0</v>
      </c>
      <c r="Z394">
        <f t="shared" si="54"/>
        <v>0</v>
      </c>
      <c r="AA394">
        <f t="shared" si="55"/>
        <v>0</v>
      </c>
      <c r="AB394" s="8">
        <f t="shared" si="56"/>
        <v>0</v>
      </c>
      <c r="AC394">
        <f t="shared" si="57"/>
        <v>0</v>
      </c>
      <c r="AD394">
        <f t="shared" si="58"/>
        <v>0</v>
      </c>
      <c r="AE394">
        <f t="shared" si="59"/>
        <v>0</v>
      </c>
      <c r="AF394">
        <f t="shared" si="60"/>
        <v>0</v>
      </c>
      <c r="AG394">
        <f t="shared" si="61"/>
        <v>0</v>
      </c>
      <c r="AI394">
        <f t="shared" si="62"/>
        <v>0</v>
      </c>
    </row>
    <row r="395" spans="2:35" x14ac:dyDescent="0.25">
      <c r="B395" s="1">
        <v>20888</v>
      </c>
      <c r="C395" s="1" t="s">
        <v>697</v>
      </c>
      <c r="D395" s="1" t="s">
        <v>23</v>
      </c>
      <c r="E395" s="1" t="s">
        <v>535</v>
      </c>
      <c r="F395" s="1" t="s">
        <v>106</v>
      </c>
      <c r="G395" s="13">
        <v>0</v>
      </c>
      <c r="H395" s="1">
        <v>2019</v>
      </c>
      <c r="J395">
        <v>44.37</v>
      </c>
      <c r="K395">
        <v>0</v>
      </c>
      <c r="L395">
        <v>0</v>
      </c>
      <c r="M395">
        <v>0</v>
      </c>
      <c r="N395">
        <v>0</v>
      </c>
      <c r="O395">
        <v>165.29</v>
      </c>
      <c r="P395">
        <v>0</v>
      </c>
      <c r="Q395">
        <v>0</v>
      </c>
      <c r="R395">
        <v>0</v>
      </c>
      <c r="S395">
        <v>0</v>
      </c>
      <c r="T395">
        <v>465.66</v>
      </c>
      <c r="U395">
        <v>727.64</v>
      </c>
      <c r="W395" s="14" cm="1">
        <f t="array" ref="W395">INDEX(J395:U395, 1, MONTH($W$1))</f>
        <v>727.64</v>
      </c>
      <c r="X395" s="14" cm="1">
        <f t="array" ref="X395">SUMPRODUCT((J395:U395) *(($J$1:$U$1)&lt;=$X$1))</f>
        <v>1402.96</v>
      </c>
      <c r="Y395">
        <f t="shared" si="54"/>
        <v>1</v>
      </c>
      <c r="Z395">
        <f t="shared" si="54"/>
        <v>1</v>
      </c>
      <c r="AA395">
        <f t="shared" si="55"/>
        <v>0</v>
      </c>
      <c r="AB395" s="8">
        <f t="shared" si="56"/>
        <v>1</v>
      </c>
      <c r="AC395">
        <f t="shared" si="57"/>
        <v>1402.96</v>
      </c>
      <c r="AD395">
        <f t="shared" si="58"/>
        <v>0</v>
      </c>
      <c r="AE395">
        <f t="shared" si="59"/>
        <v>0</v>
      </c>
      <c r="AF395">
        <f t="shared" si="60"/>
        <v>0</v>
      </c>
      <c r="AG395">
        <f t="shared" si="61"/>
        <v>0</v>
      </c>
      <c r="AI395">
        <f t="shared" si="62"/>
        <v>1402.96</v>
      </c>
    </row>
    <row r="396" spans="2:35" x14ac:dyDescent="0.25">
      <c r="B396" s="1">
        <v>20889</v>
      </c>
      <c r="C396" s="1" t="s">
        <v>853</v>
      </c>
      <c r="D396" s="1" t="s">
        <v>23</v>
      </c>
      <c r="E396" s="1" t="s">
        <v>535</v>
      </c>
      <c r="F396" s="1" t="s">
        <v>106</v>
      </c>
      <c r="G396" s="13">
        <v>0</v>
      </c>
      <c r="H396" s="1">
        <v>2019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W396" s="14" cm="1">
        <f t="array" ref="W396">INDEX(J396:U396, 1, MONTH($W$1))</f>
        <v>0</v>
      </c>
      <c r="X396" s="14" cm="1">
        <f t="array" ref="X396">SUMPRODUCT((J396:U396) *(($J$1:$U$1)&lt;=$X$1))</f>
        <v>0</v>
      </c>
      <c r="Y396">
        <f t="shared" si="54"/>
        <v>0</v>
      </c>
      <c r="Z396">
        <f t="shared" si="54"/>
        <v>0</v>
      </c>
      <c r="AA396">
        <f t="shared" si="55"/>
        <v>0</v>
      </c>
      <c r="AB396" s="8">
        <f t="shared" si="56"/>
        <v>0</v>
      </c>
      <c r="AC396">
        <f t="shared" si="57"/>
        <v>0</v>
      </c>
      <c r="AD396">
        <f t="shared" si="58"/>
        <v>0</v>
      </c>
      <c r="AE396">
        <f t="shared" si="59"/>
        <v>0</v>
      </c>
      <c r="AF396">
        <f t="shared" si="60"/>
        <v>0</v>
      </c>
      <c r="AG396">
        <f t="shared" si="61"/>
        <v>0</v>
      </c>
      <c r="AI396">
        <f t="shared" si="62"/>
        <v>0</v>
      </c>
    </row>
    <row r="397" spans="2:35" x14ac:dyDescent="0.25">
      <c r="B397" s="1">
        <v>20890</v>
      </c>
      <c r="C397" s="1" t="s">
        <v>854</v>
      </c>
      <c r="D397" s="1" t="s">
        <v>23</v>
      </c>
      <c r="E397" s="1" t="s">
        <v>535</v>
      </c>
      <c r="F397" s="1" t="s">
        <v>106</v>
      </c>
      <c r="G397" s="13">
        <v>0</v>
      </c>
      <c r="H397" s="1">
        <v>2019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W397" s="14" cm="1">
        <f t="array" ref="W397">INDEX(J397:U397, 1, MONTH($W$1))</f>
        <v>0</v>
      </c>
      <c r="X397" s="14" cm="1">
        <f t="array" ref="X397">SUMPRODUCT((J397:U397) *(($J$1:$U$1)&lt;=$X$1))</f>
        <v>0</v>
      </c>
      <c r="Y397">
        <f t="shared" si="54"/>
        <v>0</v>
      </c>
      <c r="Z397">
        <f t="shared" si="54"/>
        <v>0</v>
      </c>
      <c r="AA397">
        <f t="shared" si="55"/>
        <v>0</v>
      </c>
      <c r="AB397" s="8">
        <f t="shared" si="56"/>
        <v>0</v>
      </c>
      <c r="AC397">
        <f t="shared" si="57"/>
        <v>0</v>
      </c>
      <c r="AD397">
        <f t="shared" si="58"/>
        <v>0</v>
      </c>
      <c r="AE397">
        <f t="shared" si="59"/>
        <v>0</v>
      </c>
      <c r="AF397">
        <f t="shared" si="60"/>
        <v>0</v>
      </c>
      <c r="AG397">
        <f t="shared" si="61"/>
        <v>0</v>
      </c>
      <c r="AI397">
        <f t="shared" si="62"/>
        <v>0</v>
      </c>
    </row>
    <row r="398" spans="2:35" x14ac:dyDescent="0.25">
      <c r="B398" s="1">
        <v>20891</v>
      </c>
      <c r="C398" s="1" t="s">
        <v>855</v>
      </c>
      <c r="D398" s="1" t="s">
        <v>23</v>
      </c>
      <c r="E398" s="1" t="s">
        <v>535</v>
      </c>
      <c r="F398" s="1" t="s">
        <v>106</v>
      </c>
      <c r="G398" s="13">
        <v>0</v>
      </c>
      <c r="H398" s="1">
        <v>2019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W398" s="14" cm="1">
        <f t="array" ref="W398">INDEX(J398:U398, 1, MONTH($W$1))</f>
        <v>0</v>
      </c>
      <c r="X398" s="14" cm="1">
        <f t="array" ref="X398">SUMPRODUCT((J398:U398) *(($J$1:$U$1)&lt;=$X$1))</f>
        <v>0</v>
      </c>
      <c r="Y398">
        <f t="shared" si="54"/>
        <v>0</v>
      </c>
      <c r="Z398">
        <f t="shared" si="54"/>
        <v>0</v>
      </c>
      <c r="AA398">
        <f t="shared" si="55"/>
        <v>0</v>
      </c>
      <c r="AB398" s="8">
        <f t="shared" si="56"/>
        <v>0</v>
      </c>
      <c r="AC398">
        <f t="shared" si="57"/>
        <v>0</v>
      </c>
      <c r="AD398">
        <f t="shared" si="58"/>
        <v>0</v>
      </c>
      <c r="AE398">
        <f t="shared" si="59"/>
        <v>0</v>
      </c>
      <c r="AF398">
        <f t="shared" si="60"/>
        <v>0</v>
      </c>
      <c r="AG398">
        <f t="shared" si="61"/>
        <v>0</v>
      </c>
      <c r="AI398">
        <f t="shared" si="62"/>
        <v>0</v>
      </c>
    </row>
    <row r="399" spans="2:35" x14ac:dyDescent="0.25">
      <c r="B399" s="1">
        <v>20892</v>
      </c>
      <c r="C399" s="1" t="s">
        <v>611</v>
      </c>
      <c r="D399" s="1" t="s">
        <v>23</v>
      </c>
      <c r="E399" s="1" t="s">
        <v>535</v>
      </c>
      <c r="F399" s="1" t="s">
        <v>106</v>
      </c>
      <c r="G399" s="13">
        <v>0</v>
      </c>
      <c r="H399" s="1">
        <v>2019</v>
      </c>
      <c r="J399">
        <v>521.46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W399" s="14" cm="1">
        <f t="array" ref="W399">INDEX(J399:U399, 1, MONTH($W$1))</f>
        <v>0</v>
      </c>
      <c r="X399" s="14" cm="1">
        <f t="array" ref="X399">SUMPRODUCT((J399:U399) *(($J$1:$U$1)&lt;=$X$1))</f>
        <v>521.46</v>
      </c>
      <c r="Y399">
        <f t="shared" si="54"/>
        <v>0</v>
      </c>
      <c r="Z399">
        <f t="shared" si="54"/>
        <v>1</v>
      </c>
      <c r="AA399">
        <f t="shared" si="55"/>
        <v>0</v>
      </c>
      <c r="AB399" s="8">
        <f t="shared" si="56"/>
        <v>1</v>
      </c>
      <c r="AC399">
        <f t="shared" si="57"/>
        <v>521.46</v>
      </c>
      <c r="AD399">
        <f t="shared" si="58"/>
        <v>0</v>
      </c>
      <c r="AE399">
        <f t="shared" si="59"/>
        <v>0</v>
      </c>
      <c r="AF399">
        <f t="shared" si="60"/>
        <v>0</v>
      </c>
      <c r="AG399">
        <f t="shared" si="61"/>
        <v>0</v>
      </c>
      <c r="AI399">
        <f t="shared" si="62"/>
        <v>521.46</v>
      </c>
    </row>
    <row r="400" spans="2:35" x14ac:dyDescent="0.25">
      <c r="B400" s="1">
        <v>20893</v>
      </c>
      <c r="C400" s="1" t="s">
        <v>856</v>
      </c>
      <c r="D400" s="1" t="s">
        <v>23</v>
      </c>
      <c r="E400" s="1" t="s">
        <v>535</v>
      </c>
      <c r="F400" s="1" t="s">
        <v>106</v>
      </c>
      <c r="G400" s="13">
        <v>0</v>
      </c>
      <c r="H400" s="1">
        <v>2019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W400" s="14" cm="1">
        <f t="array" ref="W400">INDEX(J400:U400, 1, MONTH($W$1))</f>
        <v>0</v>
      </c>
      <c r="X400" s="14" cm="1">
        <f t="array" ref="X400">SUMPRODUCT((J400:U400) *(($J$1:$U$1)&lt;=$X$1))</f>
        <v>0</v>
      </c>
      <c r="Y400">
        <f t="shared" si="54"/>
        <v>0</v>
      </c>
      <c r="Z400">
        <f t="shared" si="54"/>
        <v>0</v>
      </c>
      <c r="AA400">
        <f t="shared" si="55"/>
        <v>0</v>
      </c>
      <c r="AB400" s="8">
        <f t="shared" si="56"/>
        <v>0</v>
      </c>
      <c r="AC400">
        <f t="shared" si="57"/>
        <v>0</v>
      </c>
      <c r="AD400">
        <f t="shared" si="58"/>
        <v>0</v>
      </c>
      <c r="AE400">
        <f t="shared" si="59"/>
        <v>0</v>
      </c>
      <c r="AF400">
        <f t="shared" si="60"/>
        <v>0</v>
      </c>
      <c r="AG400">
        <f t="shared" si="61"/>
        <v>0</v>
      </c>
      <c r="AI400">
        <f t="shared" si="62"/>
        <v>0</v>
      </c>
    </row>
    <row r="401" spans="2:35" x14ac:dyDescent="0.25">
      <c r="B401" s="1">
        <v>20894</v>
      </c>
      <c r="C401" s="1" t="s">
        <v>612</v>
      </c>
      <c r="D401" s="1" t="s">
        <v>23</v>
      </c>
      <c r="E401" s="1" t="s">
        <v>535</v>
      </c>
      <c r="F401" s="1" t="s">
        <v>106</v>
      </c>
      <c r="G401" s="13">
        <v>0</v>
      </c>
      <c r="H401" s="1">
        <v>2020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W401" s="14" cm="1">
        <f t="array" ref="W401">INDEX(J401:U401, 1, MONTH($W$1))</f>
        <v>0</v>
      </c>
      <c r="X401" s="14" cm="1">
        <f t="array" ref="X401">SUMPRODUCT((J401:U401) *(($J$1:$U$1)&lt;=$X$1))</f>
        <v>0</v>
      </c>
      <c r="Y401">
        <f t="shared" si="54"/>
        <v>0</v>
      </c>
      <c r="Z401">
        <f t="shared" si="54"/>
        <v>0</v>
      </c>
      <c r="AA401">
        <f t="shared" si="55"/>
        <v>0</v>
      </c>
      <c r="AB401" s="8">
        <f t="shared" si="56"/>
        <v>0</v>
      </c>
      <c r="AC401">
        <f t="shared" si="57"/>
        <v>0</v>
      </c>
      <c r="AD401">
        <f t="shared" si="58"/>
        <v>0</v>
      </c>
      <c r="AE401">
        <f t="shared" si="59"/>
        <v>0</v>
      </c>
      <c r="AF401">
        <f t="shared" si="60"/>
        <v>0</v>
      </c>
      <c r="AG401">
        <f t="shared" si="61"/>
        <v>0</v>
      </c>
      <c r="AI401">
        <f t="shared" si="62"/>
        <v>0</v>
      </c>
    </row>
    <row r="402" spans="2:35" x14ac:dyDescent="0.25">
      <c r="B402" s="1">
        <v>20895</v>
      </c>
      <c r="C402" s="1" t="s">
        <v>857</v>
      </c>
      <c r="D402" s="1" t="s">
        <v>23</v>
      </c>
      <c r="E402" s="1" t="s">
        <v>620</v>
      </c>
      <c r="F402" s="1" t="s">
        <v>620</v>
      </c>
      <c r="G402" s="13">
        <v>0</v>
      </c>
      <c r="H402" s="1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W402" s="14" cm="1">
        <f t="array" ref="W402">INDEX(J402:U402, 1, MONTH($W$1))</f>
        <v>0</v>
      </c>
      <c r="X402" s="14" cm="1">
        <f t="array" ref="X402">SUMPRODUCT((J402:U402) *(($J$1:$U$1)&lt;=$X$1))</f>
        <v>0</v>
      </c>
      <c r="Y402">
        <f t="shared" si="54"/>
        <v>0</v>
      </c>
      <c r="Z402">
        <f t="shared" si="54"/>
        <v>0</v>
      </c>
      <c r="AA402">
        <f t="shared" si="55"/>
        <v>0</v>
      </c>
      <c r="AB402" s="8">
        <f t="shared" si="56"/>
        <v>0</v>
      </c>
      <c r="AC402">
        <f t="shared" si="57"/>
        <v>0</v>
      </c>
      <c r="AD402">
        <f t="shared" si="58"/>
        <v>0</v>
      </c>
      <c r="AE402">
        <f t="shared" si="59"/>
        <v>0</v>
      </c>
      <c r="AF402">
        <f t="shared" si="60"/>
        <v>0</v>
      </c>
      <c r="AG402">
        <f t="shared" si="61"/>
        <v>0</v>
      </c>
      <c r="AI402">
        <f t="shared" si="62"/>
        <v>0</v>
      </c>
    </row>
    <row r="403" spans="2:35" x14ac:dyDescent="0.25">
      <c r="B403" s="1">
        <v>20896</v>
      </c>
      <c r="C403" s="1" t="s">
        <v>698</v>
      </c>
      <c r="D403" s="1" t="s">
        <v>23</v>
      </c>
      <c r="E403" s="1" t="s">
        <v>535</v>
      </c>
      <c r="F403" s="1" t="s">
        <v>106</v>
      </c>
      <c r="G403" s="13">
        <v>0</v>
      </c>
      <c r="H403" s="1">
        <v>2020</v>
      </c>
      <c r="J403">
        <v>0</v>
      </c>
      <c r="K403">
        <v>0</v>
      </c>
      <c r="L403">
        <v>0</v>
      </c>
      <c r="M403">
        <v>307.08</v>
      </c>
      <c r="N403">
        <v>0</v>
      </c>
      <c r="O403">
        <v>0</v>
      </c>
      <c r="P403">
        <v>569.54999999999995</v>
      </c>
      <c r="Q403">
        <v>0</v>
      </c>
      <c r="R403">
        <v>0</v>
      </c>
      <c r="S403">
        <v>0</v>
      </c>
      <c r="T403">
        <v>0</v>
      </c>
      <c r="U403">
        <v>0</v>
      </c>
      <c r="W403" s="14" cm="1">
        <f t="array" ref="W403">INDEX(J403:U403, 1, MONTH($W$1))</f>
        <v>0</v>
      </c>
      <c r="X403" s="14" cm="1">
        <f t="array" ref="X403">SUMPRODUCT((J403:U403) *(($J$1:$U$1)&lt;=$X$1))</f>
        <v>876.62999999999988</v>
      </c>
      <c r="Y403">
        <f t="shared" si="54"/>
        <v>0</v>
      </c>
      <c r="Z403">
        <f t="shared" si="54"/>
        <v>1</v>
      </c>
      <c r="AA403">
        <f t="shared" si="55"/>
        <v>0</v>
      </c>
      <c r="AB403" s="8">
        <f t="shared" si="56"/>
        <v>0</v>
      </c>
      <c r="AC403">
        <f t="shared" si="57"/>
        <v>0</v>
      </c>
      <c r="AD403">
        <f t="shared" si="58"/>
        <v>0</v>
      </c>
      <c r="AE403">
        <f t="shared" si="59"/>
        <v>0</v>
      </c>
      <c r="AF403">
        <f t="shared" si="60"/>
        <v>0</v>
      </c>
      <c r="AG403">
        <f t="shared" si="61"/>
        <v>0</v>
      </c>
      <c r="AI403">
        <f t="shared" si="62"/>
        <v>876.62999999999988</v>
      </c>
    </row>
    <row r="404" spans="2:35" x14ac:dyDescent="0.25">
      <c r="B404" s="1">
        <v>20897</v>
      </c>
      <c r="C404" s="1" t="s">
        <v>858</v>
      </c>
      <c r="D404" s="1" t="s">
        <v>23</v>
      </c>
      <c r="E404" s="1" t="s">
        <v>535</v>
      </c>
      <c r="F404" s="1" t="s">
        <v>106</v>
      </c>
      <c r="G404" s="13">
        <v>0</v>
      </c>
      <c r="H404" s="1">
        <v>2020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W404" s="14" cm="1">
        <f t="array" ref="W404">INDEX(J404:U404, 1, MONTH($W$1))</f>
        <v>0</v>
      </c>
      <c r="X404" s="14" cm="1">
        <f t="array" ref="X404">SUMPRODUCT((J404:U404) *(($J$1:$U$1)&lt;=$X$1))</f>
        <v>0</v>
      </c>
      <c r="Y404">
        <f t="shared" si="54"/>
        <v>0</v>
      </c>
      <c r="Z404">
        <f t="shared" si="54"/>
        <v>0</v>
      </c>
      <c r="AA404">
        <f t="shared" si="55"/>
        <v>0</v>
      </c>
      <c r="AB404" s="8">
        <f t="shared" si="56"/>
        <v>0</v>
      </c>
      <c r="AC404">
        <f t="shared" si="57"/>
        <v>0</v>
      </c>
      <c r="AD404">
        <f t="shared" si="58"/>
        <v>0</v>
      </c>
      <c r="AE404">
        <f t="shared" si="59"/>
        <v>0</v>
      </c>
      <c r="AF404">
        <f t="shared" si="60"/>
        <v>0</v>
      </c>
      <c r="AG404">
        <f t="shared" si="61"/>
        <v>0</v>
      </c>
      <c r="AI404">
        <f t="shared" si="62"/>
        <v>0</v>
      </c>
    </row>
    <row r="405" spans="2:35" x14ac:dyDescent="0.25">
      <c r="B405" s="1">
        <v>20898</v>
      </c>
      <c r="C405" s="1" t="s">
        <v>246</v>
      </c>
      <c r="D405" s="1" t="s">
        <v>23</v>
      </c>
      <c r="E405" s="1" t="s">
        <v>535</v>
      </c>
      <c r="F405" s="1" t="s">
        <v>106</v>
      </c>
      <c r="G405" s="13">
        <v>0</v>
      </c>
      <c r="H405" s="1">
        <v>2020</v>
      </c>
      <c r="J405">
        <v>3237.4</v>
      </c>
      <c r="K405">
        <v>2855.92</v>
      </c>
      <c r="L405">
        <v>2610.73</v>
      </c>
      <c r="M405">
        <v>2816.35</v>
      </c>
      <c r="N405">
        <v>2134.86</v>
      </c>
      <c r="O405">
        <v>981</v>
      </c>
      <c r="P405">
        <v>3669.65</v>
      </c>
      <c r="Q405">
        <v>796.85</v>
      </c>
      <c r="R405">
        <v>2709.04</v>
      </c>
      <c r="S405">
        <v>4658.8</v>
      </c>
      <c r="T405">
        <v>3754.34</v>
      </c>
      <c r="U405">
        <v>190.04</v>
      </c>
      <c r="W405" s="14" cm="1">
        <f t="array" ref="W405">INDEX(J405:U405, 1, MONTH($W$1))</f>
        <v>190.04</v>
      </c>
      <c r="X405" s="14" cm="1">
        <f t="array" ref="X405">SUMPRODUCT((J405:U405) *(($J$1:$U$1)&lt;=$X$1))</f>
        <v>30414.98</v>
      </c>
      <c r="Y405">
        <f t="shared" si="54"/>
        <v>1</v>
      </c>
      <c r="Z405">
        <f t="shared" si="54"/>
        <v>1</v>
      </c>
      <c r="AA405">
        <f t="shared" si="55"/>
        <v>0</v>
      </c>
      <c r="AB405" s="8">
        <f t="shared" si="56"/>
        <v>1</v>
      </c>
      <c r="AC405">
        <f t="shared" si="57"/>
        <v>30414.98</v>
      </c>
      <c r="AD405">
        <f t="shared" si="58"/>
        <v>0</v>
      </c>
      <c r="AE405">
        <f t="shared" si="59"/>
        <v>0</v>
      </c>
      <c r="AF405">
        <f t="shared" si="60"/>
        <v>0</v>
      </c>
      <c r="AG405">
        <f t="shared" si="61"/>
        <v>0</v>
      </c>
      <c r="AI405">
        <f t="shared" si="62"/>
        <v>30414.98</v>
      </c>
    </row>
    <row r="406" spans="2:35" x14ac:dyDescent="0.25">
      <c r="B406" s="1">
        <v>20899</v>
      </c>
      <c r="C406" s="1" t="s">
        <v>613</v>
      </c>
      <c r="D406" s="1" t="s">
        <v>23</v>
      </c>
      <c r="E406" s="1" t="s">
        <v>620</v>
      </c>
      <c r="F406" s="1" t="s">
        <v>620</v>
      </c>
      <c r="G406" s="13">
        <v>0</v>
      </c>
      <c r="H406" s="1">
        <v>2020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W406" s="14" cm="1">
        <f t="array" ref="W406">INDEX(J406:U406, 1, MONTH($W$1))</f>
        <v>0</v>
      </c>
      <c r="X406" s="14" cm="1">
        <f t="array" ref="X406">SUMPRODUCT((J406:U406) *(($J$1:$U$1)&lt;=$X$1))</f>
        <v>0</v>
      </c>
      <c r="Y406">
        <f t="shared" si="54"/>
        <v>0</v>
      </c>
      <c r="Z406">
        <f t="shared" si="54"/>
        <v>0</v>
      </c>
      <c r="AA406">
        <f t="shared" si="55"/>
        <v>0</v>
      </c>
      <c r="AB406" s="8">
        <f t="shared" si="56"/>
        <v>0</v>
      </c>
      <c r="AC406">
        <f t="shared" si="57"/>
        <v>0</v>
      </c>
      <c r="AD406">
        <f t="shared" si="58"/>
        <v>0</v>
      </c>
      <c r="AE406">
        <f t="shared" si="59"/>
        <v>0</v>
      </c>
      <c r="AF406">
        <f t="shared" si="60"/>
        <v>0</v>
      </c>
      <c r="AG406">
        <f t="shared" si="61"/>
        <v>0</v>
      </c>
      <c r="AI406">
        <f t="shared" si="62"/>
        <v>0</v>
      </c>
    </row>
    <row r="407" spans="2:35" x14ac:dyDescent="0.25">
      <c r="B407" s="1">
        <v>20900</v>
      </c>
      <c r="C407" s="1" t="s">
        <v>614</v>
      </c>
      <c r="D407" s="1" t="s">
        <v>23</v>
      </c>
      <c r="E407" s="1" t="s">
        <v>535</v>
      </c>
      <c r="F407" s="1" t="s">
        <v>106</v>
      </c>
      <c r="G407" s="13">
        <v>0</v>
      </c>
      <c r="H407" s="1">
        <v>2020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W407" s="14" cm="1">
        <f t="array" ref="W407">INDEX(J407:U407, 1, MONTH($W$1))</f>
        <v>0</v>
      </c>
      <c r="X407" s="14" cm="1">
        <f t="array" ref="X407">SUMPRODUCT((J407:U407) *(($J$1:$U$1)&lt;=$X$1))</f>
        <v>0</v>
      </c>
      <c r="Y407">
        <f t="shared" si="54"/>
        <v>0</v>
      </c>
      <c r="Z407">
        <f t="shared" si="54"/>
        <v>0</v>
      </c>
      <c r="AA407">
        <f t="shared" si="55"/>
        <v>0</v>
      </c>
      <c r="AB407" s="8">
        <f t="shared" si="56"/>
        <v>0</v>
      </c>
      <c r="AC407">
        <f t="shared" si="57"/>
        <v>0</v>
      </c>
      <c r="AD407">
        <f t="shared" si="58"/>
        <v>0</v>
      </c>
      <c r="AE407">
        <f t="shared" si="59"/>
        <v>0</v>
      </c>
      <c r="AF407">
        <f t="shared" si="60"/>
        <v>0</v>
      </c>
      <c r="AG407">
        <f t="shared" si="61"/>
        <v>0</v>
      </c>
      <c r="AI407">
        <f t="shared" si="62"/>
        <v>0</v>
      </c>
    </row>
    <row r="408" spans="2:35" x14ac:dyDescent="0.25">
      <c r="B408" s="1">
        <v>20901</v>
      </c>
      <c r="C408" s="1" t="s">
        <v>265</v>
      </c>
      <c r="D408" s="1" t="s">
        <v>23</v>
      </c>
      <c r="E408" s="1" t="s">
        <v>535</v>
      </c>
      <c r="F408" s="1" t="s">
        <v>106</v>
      </c>
      <c r="G408" s="13">
        <v>0</v>
      </c>
      <c r="H408" s="1">
        <v>2020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879.32</v>
      </c>
      <c r="P408">
        <v>332.79</v>
      </c>
      <c r="Q408">
        <v>0</v>
      </c>
      <c r="R408">
        <v>0</v>
      </c>
      <c r="S408">
        <v>0</v>
      </c>
      <c r="T408">
        <v>0</v>
      </c>
      <c r="U408">
        <v>0</v>
      </c>
      <c r="W408" s="14" cm="1">
        <f t="array" ref="W408">INDEX(J408:U408, 1, MONTH($W$1))</f>
        <v>0</v>
      </c>
      <c r="X408" s="14" cm="1">
        <f t="array" ref="X408">SUMPRODUCT((J408:U408) *(($J$1:$U$1)&lt;=$X$1))</f>
        <v>1212.1100000000001</v>
      </c>
      <c r="Y408">
        <f t="shared" si="54"/>
        <v>0</v>
      </c>
      <c r="Z408">
        <f t="shared" si="54"/>
        <v>1</v>
      </c>
      <c r="AA408">
        <f t="shared" si="55"/>
        <v>0</v>
      </c>
      <c r="AB408" s="8">
        <f t="shared" si="56"/>
        <v>0</v>
      </c>
      <c r="AC408">
        <f t="shared" si="57"/>
        <v>0</v>
      </c>
      <c r="AD408">
        <f t="shared" si="58"/>
        <v>0</v>
      </c>
      <c r="AE408">
        <f t="shared" si="59"/>
        <v>0</v>
      </c>
      <c r="AF408">
        <f t="shared" si="60"/>
        <v>0</v>
      </c>
      <c r="AG408">
        <f t="shared" si="61"/>
        <v>0</v>
      </c>
      <c r="AI408">
        <f t="shared" si="62"/>
        <v>1212.1100000000001</v>
      </c>
    </row>
    <row r="409" spans="2:35" x14ac:dyDescent="0.25">
      <c r="B409" s="1">
        <v>20902</v>
      </c>
      <c r="C409" s="1" t="s">
        <v>322</v>
      </c>
      <c r="D409" s="1" t="s">
        <v>23</v>
      </c>
      <c r="E409" s="1" t="s">
        <v>535</v>
      </c>
      <c r="F409" s="1" t="s">
        <v>106</v>
      </c>
      <c r="G409" s="13">
        <v>0</v>
      </c>
      <c r="H409" s="1">
        <v>2020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631.96</v>
      </c>
      <c r="P409">
        <v>0</v>
      </c>
      <c r="Q409">
        <v>0</v>
      </c>
      <c r="R409">
        <v>328.28</v>
      </c>
      <c r="S409">
        <v>312.04000000000002</v>
      </c>
      <c r="T409">
        <v>188.71</v>
      </c>
      <c r="U409">
        <v>0</v>
      </c>
      <c r="W409" s="14" cm="1">
        <f t="array" ref="W409">INDEX(J409:U409, 1, MONTH($W$1))</f>
        <v>0</v>
      </c>
      <c r="X409" s="14" cm="1">
        <f t="array" ref="X409">SUMPRODUCT((J409:U409) *(($J$1:$U$1)&lt;=$X$1))</f>
        <v>1460.99</v>
      </c>
      <c r="Y409">
        <f t="shared" si="54"/>
        <v>0</v>
      </c>
      <c r="Z409">
        <f t="shared" si="54"/>
        <v>1</v>
      </c>
      <c r="AA409">
        <f t="shared" si="55"/>
        <v>0</v>
      </c>
      <c r="AB409" s="8">
        <f t="shared" si="56"/>
        <v>0</v>
      </c>
      <c r="AC409">
        <f t="shared" si="57"/>
        <v>0</v>
      </c>
      <c r="AD409">
        <f t="shared" si="58"/>
        <v>0</v>
      </c>
      <c r="AE409">
        <f t="shared" si="59"/>
        <v>0</v>
      </c>
      <c r="AF409">
        <f t="shared" si="60"/>
        <v>0</v>
      </c>
      <c r="AG409">
        <f t="shared" si="61"/>
        <v>0</v>
      </c>
      <c r="AI409">
        <f t="shared" si="62"/>
        <v>1460.99</v>
      </c>
    </row>
    <row r="410" spans="2:35" x14ac:dyDescent="0.25">
      <c r="B410" s="1">
        <v>20903</v>
      </c>
      <c r="C410" s="1" t="s">
        <v>859</v>
      </c>
      <c r="D410" s="1" t="s">
        <v>23</v>
      </c>
      <c r="E410" s="1" t="s">
        <v>535</v>
      </c>
      <c r="F410" s="1" t="s">
        <v>106</v>
      </c>
      <c r="G410" s="13">
        <v>0</v>
      </c>
      <c r="H410" s="1">
        <v>2020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W410" s="14" cm="1">
        <f t="array" ref="W410">INDEX(J410:U410, 1, MONTH($W$1))</f>
        <v>0</v>
      </c>
      <c r="X410" s="14" cm="1">
        <f t="array" ref="X410">SUMPRODUCT((J410:U410) *(($J$1:$U$1)&lt;=$X$1))</f>
        <v>0</v>
      </c>
      <c r="Y410">
        <f t="shared" si="54"/>
        <v>0</v>
      </c>
      <c r="Z410">
        <f t="shared" si="54"/>
        <v>0</v>
      </c>
      <c r="AA410">
        <f t="shared" si="55"/>
        <v>0</v>
      </c>
      <c r="AB410" s="8">
        <f t="shared" si="56"/>
        <v>0</v>
      </c>
      <c r="AC410">
        <f t="shared" si="57"/>
        <v>0</v>
      </c>
      <c r="AD410">
        <f t="shared" si="58"/>
        <v>0</v>
      </c>
      <c r="AE410">
        <f t="shared" si="59"/>
        <v>0</v>
      </c>
      <c r="AF410">
        <f t="shared" si="60"/>
        <v>0</v>
      </c>
      <c r="AG410">
        <f t="shared" si="61"/>
        <v>0</v>
      </c>
      <c r="AI410">
        <f t="shared" si="62"/>
        <v>0</v>
      </c>
    </row>
    <row r="411" spans="2:35" x14ac:dyDescent="0.25">
      <c r="B411" s="1">
        <v>20904</v>
      </c>
      <c r="C411" s="1" t="s">
        <v>860</v>
      </c>
      <c r="D411" s="1" t="s">
        <v>23</v>
      </c>
      <c r="E411" s="1" t="s">
        <v>21</v>
      </c>
      <c r="F411" s="1" t="s">
        <v>21</v>
      </c>
      <c r="G411" s="13">
        <v>0</v>
      </c>
      <c r="H411" s="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W411" s="14" cm="1">
        <f t="array" ref="W411">INDEX(J411:U411, 1, MONTH($W$1))</f>
        <v>0</v>
      </c>
      <c r="X411" s="14" cm="1">
        <f t="array" ref="X411">SUMPRODUCT((J411:U411) *(($J$1:$U$1)&lt;=$X$1))</f>
        <v>0</v>
      </c>
      <c r="Y411">
        <f t="shared" si="54"/>
        <v>0</v>
      </c>
      <c r="Z411">
        <f t="shared" si="54"/>
        <v>0</v>
      </c>
      <c r="AA411">
        <f t="shared" si="55"/>
        <v>0</v>
      </c>
      <c r="AB411" s="8">
        <f t="shared" si="56"/>
        <v>0</v>
      </c>
      <c r="AC411">
        <f t="shared" si="57"/>
        <v>0</v>
      </c>
      <c r="AD411">
        <f t="shared" si="58"/>
        <v>0</v>
      </c>
      <c r="AE411">
        <f t="shared" si="59"/>
        <v>0</v>
      </c>
      <c r="AF411">
        <f t="shared" si="60"/>
        <v>0</v>
      </c>
      <c r="AG411">
        <f t="shared" si="61"/>
        <v>0</v>
      </c>
      <c r="AI411">
        <f t="shared" si="62"/>
        <v>0</v>
      </c>
    </row>
    <row r="412" spans="2:35" x14ac:dyDescent="0.25">
      <c r="B412" s="1">
        <v>20905</v>
      </c>
      <c r="C412" s="1" t="s">
        <v>861</v>
      </c>
      <c r="D412" s="1" t="s">
        <v>23</v>
      </c>
      <c r="E412" s="1">
        <v>0</v>
      </c>
      <c r="F412" s="1">
        <v>0</v>
      </c>
      <c r="G412" s="13">
        <v>0</v>
      </c>
      <c r="H412" s="1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W412" s="14" cm="1">
        <f t="array" ref="W412">INDEX(J412:U412, 1, MONTH($W$1))</f>
        <v>0</v>
      </c>
      <c r="X412" s="14" cm="1">
        <f t="array" ref="X412">SUMPRODUCT((J412:U412) *(($J$1:$U$1)&lt;=$X$1))</f>
        <v>0</v>
      </c>
      <c r="Y412">
        <f t="shared" si="54"/>
        <v>0</v>
      </c>
      <c r="Z412">
        <f t="shared" si="54"/>
        <v>0</v>
      </c>
      <c r="AA412">
        <f t="shared" si="55"/>
        <v>0</v>
      </c>
      <c r="AB412" s="8">
        <f t="shared" si="56"/>
        <v>0</v>
      </c>
      <c r="AC412">
        <f t="shared" si="57"/>
        <v>0</v>
      </c>
      <c r="AD412">
        <f t="shared" si="58"/>
        <v>0</v>
      </c>
      <c r="AE412">
        <f t="shared" si="59"/>
        <v>0</v>
      </c>
      <c r="AF412">
        <f t="shared" si="60"/>
        <v>0</v>
      </c>
      <c r="AG412">
        <f t="shared" si="61"/>
        <v>0</v>
      </c>
      <c r="AI412">
        <f t="shared" si="62"/>
        <v>0</v>
      </c>
    </row>
    <row r="413" spans="2:35" x14ac:dyDescent="0.25">
      <c r="B413" s="1">
        <v>20906</v>
      </c>
      <c r="C413" s="1" t="s">
        <v>213</v>
      </c>
      <c r="D413" s="1" t="s">
        <v>23</v>
      </c>
      <c r="E413" s="1" t="s">
        <v>594</v>
      </c>
      <c r="F413" s="1" t="s">
        <v>106</v>
      </c>
      <c r="G413" s="13">
        <v>44228</v>
      </c>
      <c r="H413" s="1">
        <v>2021</v>
      </c>
      <c r="J413">
        <v>0</v>
      </c>
      <c r="K413">
        <v>1333.61</v>
      </c>
      <c r="L413">
        <v>392.64</v>
      </c>
      <c r="M413">
        <v>557.09</v>
      </c>
      <c r="N413">
        <v>0</v>
      </c>
      <c r="O413">
        <v>1631.86</v>
      </c>
      <c r="P413">
        <v>0</v>
      </c>
      <c r="Q413">
        <v>867.69</v>
      </c>
      <c r="R413">
        <v>0</v>
      </c>
      <c r="S413">
        <v>1080.77</v>
      </c>
      <c r="T413">
        <v>854.24</v>
      </c>
      <c r="U413">
        <v>1067.52</v>
      </c>
      <c r="W413" s="14" cm="1">
        <f t="array" ref="W413">INDEX(J413:U413, 1, MONTH($W$1))</f>
        <v>1067.52</v>
      </c>
      <c r="X413" s="14" cm="1">
        <f t="array" ref="X413">SUMPRODUCT((J413:U413) *(($J$1:$U$1)&lt;=$X$1))</f>
        <v>7785.42</v>
      </c>
      <c r="Y413">
        <f t="shared" si="54"/>
        <v>1</v>
      </c>
      <c r="Z413">
        <f t="shared" si="54"/>
        <v>1</v>
      </c>
      <c r="AA413">
        <f t="shared" si="55"/>
        <v>0</v>
      </c>
      <c r="AB413" s="8">
        <f t="shared" si="56"/>
        <v>0</v>
      </c>
      <c r="AC413">
        <f t="shared" si="57"/>
        <v>0</v>
      </c>
      <c r="AD413">
        <f t="shared" si="58"/>
        <v>0</v>
      </c>
      <c r="AE413">
        <f t="shared" si="59"/>
        <v>0</v>
      </c>
      <c r="AF413">
        <f t="shared" si="60"/>
        <v>0</v>
      </c>
      <c r="AG413">
        <f t="shared" si="61"/>
        <v>0</v>
      </c>
      <c r="AI413">
        <f t="shared" si="62"/>
        <v>7785.42</v>
      </c>
    </row>
    <row r="414" spans="2:35" x14ac:dyDescent="0.25">
      <c r="B414" s="1">
        <v>20907</v>
      </c>
      <c r="C414" s="1" t="s">
        <v>323</v>
      </c>
      <c r="D414" s="1" t="s">
        <v>23</v>
      </c>
      <c r="E414" s="1" t="s">
        <v>535</v>
      </c>
      <c r="F414" s="1" t="s">
        <v>106</v>
      </c>
      <c r="G414" s="13">
        <v>0</v>
      </c>
      <c r="H414" s="1">
        <v>2020</v>
      </c>
      <c r="J414">
        <v>0</v>
      </c>
      <c r="K414">
        <v>420.73</v>
      </c>
      <c r="L414">
        <v>0</v>
      </c>
      <c r="M414">
        <v>0</v>
      </c>
      <c r="N414">
        <v>334.72</v>
      </c>
      <c r="O414">
        <v>122.75</v>
      </c>
      <c r="P414">
        <v>0</v>
      </c>
      <c r="Q414">
        <v>416.16</v>
      </c>
      <c r="R414">
        <v>83.16</v>
      </c>
      <c r="S414">
        <v>0</v>
      </c>
      <c r="T414">
        <v>333.74</v>
      </c>
      <c r="U414">
        <v>0</v>
      </c>
      <c r="W414" s="14" cm="1">
        <f t="array" ref="W414">INDEX(J414:U414, 1, MONTH($W$1))</f>
        <v>0</v>
      </c>
      <c r="X414" s="14" cm="1">
        <f t="array" ref="X414">SUMPRODUCT((J414:U414) *(($J$1:$U$1)&lt;=$X$1))</f>
        <v>1711.2600000000002</v>
      </c>
      <c r="Y414">
        <f t="shared" si="54"/>
        <v>0</v>
      </c>
      <c r="Z414">
        <f t="shared" si="54"/>
        <v>1</v>
      </c>
      <c r="AA414">
        <f t="shared" si="55"/>
        <v>0</v>
      </c>
      <c r="AB414" s="8">
        <f t="shared" si="56"/>
        <v>0</v>
      </c>
      <c r="AC414">
        <f t="shared" si="57"/>
        <v>0</v>
      </c>
      <c r="AD414">
        <f t="shared" si="58"/>
        <v>0</v>
      </c>
      <c r="AE414">
        <f t="shared" si="59"/>
        <v>0</v>
      </c>
      <c r="AF414">
        <f t="shared" si="60"/>
        <v>0</v>
      </c>
      <c r="AG414">
        <f t="shared" si="61"/>
        <v>0</v>
      </c>
      <c r="AI414">
        <f t="shared" si="62"/>
        <v>1711.2600000000002</v>
      </c>
    </row>
    <row r="415" spans="2:35" x14ac:dyDescent="0.25">
      <c r="B415" s="1">
        <v>20908</v>
      </c>
      <c r="C415" s="1" t="s">
        <v>699</v>
      </c>
      <c r="D415" s="1" t="s">
        <v>23</v>
      </c>
      <c r="E415" s="1" t="s">
        <v>535</v>
      </c>
      <c r="F415" s="1" t="s">
        <v>106</v>
      </c>
      <c r="G415" s="13">
        <v>0</v>
      </c>
      <c r="H415" s="1">
        <v>2020</v>
      </c>
      <c r="J415">
        <v>0</v>
      </c>
      <c r="K415">
        <v>2088.2399999999998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3510.73</v>
      </c>
      <c r="W415" s="14" cm="1">
        <f t="array" ref="W415">INDEX(J415:U415, 1, MONTH($W$1))</f>
        <v>3510.73</v>
      </c>
      <c r="X415" s="14" cm="1">
        <f t="array" ref="X415">SUMPRODUCT((J415:U415) *(($J$1:$U$1)&lt;=$X$1))</f>
        <v>5598.9699999999993</v>
      </c>
      <c r="Y415">
        <f t="shared" si="54"/>
        <v>1</v>
      </c>
      <c r="Z415">
        <f t="shared" si="54"/>
        <v>1</v>
      </c>
      <c r="AA415">
        <f t="shared" si="55"/>
        <v>0</v>
      </c>
      <c r="AB415" s="8">
        <f t="shared" si="56"/>
        <v>0</v>
      </c>
      <c r="AC415">
        <f t="shared" si="57"/>
        <v>0</v>
      </c>
      <c r="AD415">
        <f t="shared" si="58"/>
        <v>0</v>
      </c>
      <c r="AE415">
        <f t="shared" si="59"/>
        <v>0</v>
      </c>
      <c r="AF415">
        <f t="shared" si="60"/>
        <v>0</v>
      </c>
      <c r="AG415">
        <f t="shared" si="61"/>
        <v>0</v>
      </c>
      <c r="AI415">
        <f t="shared" si="62"/>
        <v>5598.9699999999993</v>
      </c>
    </row>
    <row r="416" spans="2:35" x14ac:dyDescent="0.25">
      <c r="B416" s="1">
        <v>20910</v>
      </c>
      <c r="C416" s="1" t="s">
        <v>91</v>
      </c>
      <c r="D416" s="1" t="s">
        <v>23</v>
      </c>
      <c r="E416" s="1" t="s">
        <v>535</v>
      </c>
      <c r="F416" s="1" t="s">
        <v>106</v>
      </c>
      <c r="G416" s="13">
        <v>44197</v>
      </c>
      <c r="H416" s="1">
        <v>2021</v>
      </c>
      <c r="J416">
        <v>615.53</v>
      </c>
      <c r="K416">
        <v>482.02</v>
      </c>
      <c r="L416">
        <v>1955.55</v>
      </c>
      <c r="M416">
        <v>270.26</v>
      </c>
      <c r="N416">
        <v>161.26</v>
      </c>
      <c r="O416">
        <v>250.67</v>
      </c>
      <c r="P416">
        <v>1122.3900000000001</v>
      </c>
      <c r="Q416">
        <v>0</v>
      </c>
      <c r="R416">
        <v>1216.52</v>
      </c>
      <c r="S416">
        <v>745.21</v>
      </c>
      <c r="T416">
        <v>751.94</v>
      </c>
      <c r="U416">
        <v>231.93</v>
      </c>
      <c r="W416" s="14" cm="1">
        <f t="array" ref="W416">INDEX(J416:U416, 1, MONTH($W$1))</f>
        <v>231.93</v>
      </c>
      <c r="X416" s="14" cm="1">
        <f t="array" ref="X416">SUMPRODUCT((J416:U416) *(($J$1:$U$1)&lt;=$X$1))</f>
        <v>7803.2800000000007</v>
      </c>
      <c r="Y416">
        <f t="shared" si="54"/>
        <v>1</v>
      </c>
      <c r="Z416">
        <f t="shared" si="54"/>
        <v>1</v>
      </c>
      <c r="AA416">
        <f t="shared" si="55"/>
        <v>0</v>
      </c>
      <c r="AB416" s="8">
        <f t="shared" si="56"/>
        <v>1</v>
      </c>
      <c r="AC416">
        <f t="shared" si="57"/>
        <v>7803.2800000000007</v>
      </c>
      <c r="AD416">
        <f t="shared" si="58"/>
        <v>0</v>
      </c>
      <c r="AE416">
        <f t="shared" si="59"/>
        <v>0</v>
      </c>
      <c r="AF416">
        <f t="shared" si="60"/>
        <v>0</v>
      </c>
      <c r="AG416">
        <f t="shared" si="61"/>
        <v>0</v>
      </c>
      <c r="AI416">
        <f t="shared" si="62"/>
        <v>7803.2800000000007</v>
      </c>
    </row>
    <row r="417" spans="2:35" x14ac:dyDescent="0.25">
      <c r="B417" s="1">
        <v>20911</v>
      </c>
      <c r="C417" s="1" t="s">
        <v>278</v>
      </c>
      <c r="D417" s="1" t="s">
        <v>23</v>
      </c>
      <c r="E417" s="1" t="s">
        <v>535</v>
      </c>
      <c r="F417" s="1" t="s">
        <v>106</v>
      </c>
      <c r="G417" s="13">
        <v>44228</v>
      </c>
      <c r="H417" s="1">
        <v>2021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484.02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W417" s="14" cm="1">
        <f t="array" ref="W417">INDEX(J417:U417, 1, MONTH($W$1))</f>
        <v>0</v>
      </c>
      <c r="X417" s="14" cm="1">
        <f t="array" ref="X417">SUMPRODUCT((J417:U417) *(($J$1:$U$1)&lt;=$X$1))</f>
        <v>484.02</v>
      </c>
      <c r="Y417">
        <f t="shared" si="54"/>
        <v>0</v>
      </c>
      <c r="Z417">
        <f t="shared" si="54"/>
        <v>1</v>
      </c>
      <c r="AA417">
        <f t="shared" si="55"/>
        <v>0</v>
      </c>
      <c r="AB417" s="8">
        <f t="shared" si="56"/>
        <v>0</v>
      </c>
      <c r="AC417">
        <f t="shared" si="57"/>
        <v>0</v>
      </c>
      <c r="AD417">
        <f t="shared" si="58"/>
        <v>0</v>
      </c>
      <c r="AE417">
        <f t="shared" si="59"/>
        <v>0</v>
      </c>
      <c r="AF417">
        <f t="shared" si="60"/>
        <v>0</v>
      </c>
      <c r="AG417">
        <f t="shared" si="61"/>
        <v>0</v>
      </c>
      <c r="AI417">
        <f t="shared" si="62"/>
        <v>484.02</v>
      </c>
    </row>
    <row r="418" spans="2:35" x14ac:dyDescent="0.25">
      <c r="B418" s="1">
        <v>20912</v>
      </c>
      <c r="C418" s="1" t="s">
        <v>189</v>
      </c>
      <c r="D418" s="1" t="s">
        <v>23</v>
      </c>
      <c r="E418" s="1" t="s">
        <v>535</v>
      </c>
      <c r="F418" s="1" t="s">
        <v>106</v>
      </c>
      <c r="G418" s="13">
        <v>44228</v>
      </c>
      <c r="H418" s="1">
        <v>2021</v>
      </c>
      <c r="J418">
        <v>1404.62</v>
      </c>
      <c r="K418">
        <v>0</v>
      </c>
      <c r="L418">
        <v>3063.53</v>
      </c>
      <c r="M418">
        <v>1171.1600000000001</v>
      </c>
      <c r="N418">
        <v>681.13</v>
      </c>
      <c r="O418">
        <v>3491.07</v>
      </c>
      <c r="P418">
        <v>1196.81</v>
      </c>
      <c r="Q418">
        <v>317.14</v>
      </c>
      <c r="R418">
        <v>2105.91</v>
      </c>
      <c r="S418">
        <v>4372.47</v>
      </c>
      <c r="T418">
        <v>504</v>
      </c>
      <c r="U418">
        <v>2715.96</v>
      </c>
      <c r="W418" s="14" cm="1">
        <f t="array" ref="W418">INDEX(J418:U418, 1, MONTH($W$1))</f>
        <v>2715.96</v>
      </c>
      <c r="X418" s="14" cm="1">
        <f t="array" ref="X418">SUMPRODUCT((J418:U418) *(($J$1:$U$1)&lt;=$X$1))</f>
        <v>21023.8</v>
      </c>
      <c r="Y418">
        <f t="shared" si="54"/>
        <v>1</v>
      </c>
      <c r="Z418">
        <f t="shared" si="54"/>
        <v>1</v>
      </c>
      <c r="AA418">
        <f t="shared" si="55"/>
        <v>0</v>
      </c>
      <c r="AB418" s="8">
        <f t="shared" si="56"/>
        <v>1</v>
      </c>
      <c r="AC418">
        <f t="shared" si="57"/>
        <v>21023.8</v>
      </c>
      <c r="AD418">
        <f t="shared" si="58"/>
        <v>0</v>
      </c>
      <c r="AE418">
        <f t="shared" si="59"/>
        <v>0</v>
      </c>
      <c r="AF418">
        <f t="shared" si="60"/>
        <v>0</v>
      </c>
      <c r="AG418">
        <f t="shared" si="61"/>
        <v>0</v>
      </c>
      <c r="AI418">
        <f t="shared" si="62"/>
        <v>21023.8</v>
      </c>
    </row>
    <row r="419" spans="2:35" x14ac:dyDescent="0.25">
      <c r="B419" s="1">
        <v>20913</v>
      </c>
      <c r="C419" s="1" t="s">
        <v>700</v>
      </c>
      <c r="D419" s="1" t="s">
        <v>23</v>
      </c>
      <c r="E419" s="1" t="s">
        <v>535</v>
      </c>
      <c r="F419" s="1" t="s">
        <v>106</v>
      </c>
      <c r="G419" s="13">
        <v>44256</v>
      </c>
      <c r="H419" s="1">
        <v>2021</v>
      </c>
      <c r="J419">
        <v>0</v>
      </c>
      <c r="K419">
        <v>371.96</v>
      </c>
      <c r="L419">
        <v>0</v>
      </c>
      <c r="M419">
        <v>0</v>
      </c>
      <c r="N419">
        <v>0</v>
      </c>
      <c r="O419">
        <v>0</v>
      </c>
      <c r="P419">
        <v>1148.5899999999999</v>
      </c>
      <c r="Q419">
        <v>0</v>
      </c>
      <c r="R419">
        <v>0</v>
      </c>
      <c r="S419">
        <v>0</v>
      </c>
      <c r="T419">
        <v>0</v>
      </c>
      <c r="U419">
        <v>0</v>
      </c>
      <c r="W419" s="14" cm="1">
        <f t="array" ref="W419">INDEX(J419:U419, 1, MONTH($W$1))</f>
        <v>0</v>
      </c>
      <c r="X419" s="14" cm="1">
        <f t="array" ref="X419">SUMPRODUCT((J419:U419) *(($J$1:$U$1)&lt;=$X$1))</f>
        <v>1520.55</v>
      </c>
      <c r="Y419">
        <f t="shared" si="54"/>
        <v>0</v>
      </c>
      <c r="Z419">
        <f t="shared" si="54"/>
        <v>1</v>
      </c>
      <c r="AA419">
        <f t="shared" si="55"/>
        <v>0</v>
      </c>
      <c r="AB419" s="8">
        <f t="shared" si="56"/>
        <v>0</v>
      </c>
      <c r="AC419">
        <f t="shared" si="57"/>
        <v>0</v>
      </c>
      <c r="AD419">
        <f t="shared" si="58"/>
        <v>0</v>
      </c>
      <c r="AE419">
        <f t="shared" si="59"/>
        <v>0</v>
      </c>
      <c r="AF419">
        <f t="shared" si="60"/>
        <v>0</v>
      </c>
      <c r="AG419">
        <f t="shared" si="61"/>
        <v>0</v>
      </c>
      <c r="AI419">
        <f t="shared" si="62"/>
        <v>1520.55</v>
      </c>
    </row>
    <row r="420" spans="2:35" x14ac:dyDescent="0.25">
      <c r="B420" s="1">
        <v>20915</v>
      </c>
      <c r="C420" s="1" t="s">
        <v>615</v>
      </c>
      <c r="D420" s="1" t="s">
        <v>23</v>
      </c>
      <c r="E420" s="1" t="s">
        <v>535</v>
      </c>
      <c r="F420" s="1" t="s">
        <v>106</v>
      </c>
      <c r="G420" s="13">
        <v>44256</v>
      </c>
      <c r="H420" s="1">
        <v>2021</v>
      </c>
      <c r="J420">
        <v>1437.61</v>
      </c>
      <c r="K420">
        <v>460.62</v>
      </c>
      <c r="L420">
        <v>559.74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W420" s="14" cm="1">
        <f t="array" ref="W420">INDEX(J420:U420, 1, MONTH($W$1))</f>
        <v>0</v>
      </c>
      <c r="X420" s="14" cm="1">
        <f t="array" ref="X420">SUMPRODUCT((J420:U420) *(($J$1:$U$1)&lt;=$X$1))</f>
        <v>2457.9700000000003</v>
      </c>
      <c r="Y420">
        <f t="shared" si="54"/>
        <v>0</v>
      </c>
      <c r="Z420">
        <f t="shared" si="54"/>
        <v>1</v>
      </c>
      <c r="AA420">
        <f t="shared" si="55"/>
        <v>0</v>
      </c>
      <c r="AB420" s="8">
        <f t="shared" si="56"/>
        <v>1</v>
      </c>
      <c r="AC420">
        <f t="shared" si="57"/>
        <v>2457.9700000000003</v>
      </c>
      <c r="AD420">
        <f t="shared" si="58"/>
        <v>0</v>
      </c>
      <c r="AE420">
        <f t="shared" si="59"/>
        <v>0</v>
      </c>
      <c r="AF420">
        <f t="shared" si="60"/>
        <v>0</v>
      </c>
      <c r="AG420">
        <f t="shared" si="61"/>
        <v>0</v>
      </c>
      <c r="AI420">
        <f t="shared" si="62"/>
        <v>2457.9700000000003</v>
      </c>
    </row>
    <row r="421" spans="2:35" x14ac:dyDescent="0.25">
      <c r="B421" s="1">
        <v>20916</v>
      </c>
      <c r="C421" s="1" t="s">
        <v>506</v>
      </c>
      <c r="D421" s="1" t="s">
        <v>36</v>
      </c>
      <c r="E421" s="1" t="s">
        <v>535</v>
      </c>
      <c r="F421" s="1" t="s">
        <v>106</v>
      </c>
      <c r="G421" s="13">
        <v>0</v>
      </c>
      <c r="H421" s="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979.6</v>
      </c>
      <c r="P421">
        <v>1061.94</v>
      </c>
      <c r="Q421">
        <v>0</v>
      </c>
      <c r="R421">
        <v>0</v>
      </c>
      <c r="S421">
        <v>1588.6</v>
      </c>
      <c r="T421">
        <v>0</v>
      </c>
      <c r="U421">
        <v>0</v>
      </c>
      <c r="W421" s="14" cm="1">
        <f t="array" ref="W421">INDEX(J421:U421, 1, MONTH($W$1))</f>
        <v>0</v>
      </c>
      <c r="X421" s="14" cm="1">
        <f t="array" ref="X421">SUMPRODUCT((J421:U421) *(($J$1:$U$1)&lt;=$X$1))</f>
        <v>3630.14</v>
      </c>
      <c r="Y421">
        <f t="shared" si="54"/>
        <v>0</v>
      </c>
      <c r="Z421">
        <f t="shared" si="54"/>
        <v>1</v>
      </c>
      <c r="AA421">
        <f t="shared" si="55"/>
        <v>0</v>
      </c>
      <c r="AB421" s="8">
        <f t="shared" si="56"/>
        <v>0</v>
      </c>
      <c r="AC421">
        <f t="shared" si="57"/>
        <v>0</v>
      </c>
      <c r="AD421">
        <f t="shared" si="58"/>
        <v>0</v>
      </c>
      <c r="AE421">
        <f t="shared" si="59"/>
        <v>0</v>
      </c>
      <c r="AF421">
        <f t="shared" si="60"/>
        <v>0</v>
      </c>
      <c r="AG421">
        <f t="shared" si="61"/>
        <v>0</v>
      </c>
      <c r="AI421">
        <f t="shared" si="62"/>
        <v>3630.14</v>
      </c>
    </row>
    <row r="422" spans="2:35" x14ac:dyDescent="0.25">
      <c r="B422" s="1">
        <v>20917</v>
      </c>
      <c r="C422" s="1" t="s">
        <v>190</v>
      </c>
      <c r="D422" s="1" t="s">
        <v>23</v>
      </c>
      <c r="E422" s="1" t="s">
        <v>545</v>
      </c>
      <c r="F422" s="1" t="s">
        <v>545</v>
      </c>
      <c r="G422" s="13">
        <v>44317</v>
      </c>
      <c r="H422" s="1">
        <v>2021</v>
      </c>
      <c r="J422">
        <v>608.84</v>
      </c>
      <c r="K422">
        <v>11329.93</v>
      </c>
      <c r="L422">
        <v>7899.3</v>
      </c>
      <c r="M422">
        <v>8286.65</v>
      </c>
      <c r="N422">
        <v>2948.1</v>
      </c>
      <c r="O422">
        <v>3435.36</v>
      </c>
      <c r="P422">
        <v>11586.29</v>
      </c>
      <c r="Q422">
        <v>6230.13</v>
      </c>
      <c r="R422">
        <v>6236.51</v>
      </c>
      <c r="S422">
        <v>11779.88</v>
      </c>
      <c r="T422">
        <v>5007.63</v>
      </c>
      <c r="U422">
        <v>5788.31</v>
      </c>
      <c r="W422" s="14" cm="1">
        <f t="array" ref="W422">INDEX(J422:U422, 1, MONTH($W$1))</f>
        <v>5788.31</v>
      </c>
      <c r="X422" s="14" cm="1">
        <f t="array" ref="X422">SUMPRODUCT((J422:U422) *(($J$1:$U$1)&lt;=$X$1))</f>
        <v>81136.930000000008</v>
      </c>
      <c r="Y422">
        <f t="shared" si="54"/>
        <v>1</v>
      </c>
      <c r="Z422">
        <f t="shared" si="54"/>
        <v>1</v>
      </c>
      <c r="AA422">
        <f t="shared" si="55"/>
        <v>0</v>
      </c>
      <c r="AB422" s="8">
        <f t="shared" si="56"/>
        <v>1</v>
      </c>
      <c r="AC422">
        <f t="shared" si="57"/>
        <v>81136.930000000008</v>
      </c>
      <c r="AD422">
        <f t="shared" si="58"/>
        <v>0</v>
      </c>
      <c r="AE422">
        <f t="shared" si="59"/>
        <v>0</v>
      </c>
      <c r="AF422">
        <f t="shared" si="60"/>
        <v>0</v>
      </c>
      <c r="AG422">
        <f t="shared" si="61"/>
        <v>0</v>
      </c>
      <c r="AI422">
        <f t="shared" si="62"/>
        <v>81136.930000000008</v>
      </c>
    </row>
    <row r="423" spans="2:35" x14ac:dyDescent="0.25">
      <c r="B423" s="1">
        <v>20918</v>
      </c>
      <c r="C423" s="1" t="s">
        <v>83</v>
      </c>
      <c r="D423" s="1" t="s">
        <v>23</v>
      </c>
      <c r="E423" s="1" t="s">
        <v>535</v>
      </c>
      <c r="F423" s="1" t="s">
        <v>106</v>
      </c>
      <c r="G423" s="13">
        <v>44348</v>
      </c>
      <c r="H423" s="1">
        <v>2021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2418.73</v>
      </c>
      <c r="Q423">
        <v>2118.39</v>
      </c>
      <c r="R423">
        <v>0</v>
      </c>
      <c r="S423">
        <v>0</v>
      </c>
      <c r="T423">
        <v>1667.4</v>
      </c>
      <c r="U423">
        <v>0</v>
      </c>
      <c r="W423" s="14" cm="1">
        <f t="array" ref="W423">INDEX(J423:U423, 1, MONTH($W$1))</f>
        <v>0</v>
      </c>
      <c r="X423" s="14" cm="1">
        <f t="array" ref="X423">SUMPRODUCT((J423:U423) *(($J$1:$U$1)&lt;=$X$1))</f>
        <v>6204.52</v>
      </c>
      <c r="Y423">
        <f t="shared" si="54"/>
        <v>0</v>
      </c>
      <c r="Z423">
        <f t="shared" si="54"/>
        <v>1</v>
      </c>
      <c r="AA423">
        <f t="shared" si="55"/>
        <v>0</v>
      </c>
      <c r="AB423" s="8">
        <f t="shared" si="56"/>
        <v>0</v>
      </c>
      <c r="AC423">
        <f t="shared" si="57"/>
        <v>0</v>
      </c>
      <c r="AD423">
        <f t="shared" si="58"/>
        <v>0</v>
      </c>
      <c r="AE423">
        <f t="shared" si="59"/>
        <v>0</v>
      </c>
      <c r="AF423">
        <f t="shared" si="60"/>
        <v>0</v>
      </c>
      <c r="AG423">
        <f t="shared" si="61"/>
        <v>0</v>
      </c>
      <c r="AI423">
        <f t="shared" si="62"/>
        <v>6204.52</v>
      </c>
    </row>
    <row r="424" spans="2:35" x14ac:dyDescent="0.25">
      <c r="B424" s="1">
        <v>20919</v>
      </c>
      <c r="C424" s="1" t="s">
        <v>616</v>
      </c>
      <c r="D424" s="1" t="s">
        <v>23</v>
      </c>
      <c r="E424" s="1" t="s">
        <v>535</v>
      </c>
      <c r="F424" s="1" t="s">
        <v>106</v>
      </c>
      <c r="G424" s="13">
        <v>44409</v>
      </c>
      <c r="H424" s="1">
        <v>2021</v>
      </c>
      <c r="J424">
        <v>0</v>
      </c>
      <c r="K424">
        <v>0</v>
      </c>
      <c r="L424">
        <v>375.65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W424" s="14" cm="1">
        <f t="array" ref="W424">INDEX(J424:U424, 1, MONTH($W$1))</f>
        <v>0</v>
      </c>
      <c r="X424" s="14" cm="1">
        <f t="array" ref="X424">SUMPRODUCT((J424:U424) *(($J$1:$U$1)&lt;=$X$1))</f>
        <v>375.65</v>
      </c>
      <c r="Y424">
        <f t="shared" si="54"/>
        <v>0</v>
      </c>
      <c r="Z424">
        <f t="shared" si="54"/>
        <v>1</v>
      </c>
      <c r="AA424">
        <f t="shared" si="55"/>
        <v>0</v>
      </c>
      <c r="AB424" s="8">
        <f t="shared" si="56"/>
        <v>0</v>
      </c>
      <c r="AC424">
        <f t="shared" si="57"/>
        <v>0</v>
      </c>
      <c r="AD424">
        <f t="shared" si="58"/>
        <v>0</v>
      </c>
      <c r="AE424">
        <f t="shared" si="59"/>
        <v>0</v>
      </c>
      <c r="AF424">
        <f t="shared" si="60"/>
        <v>0</v>
      </c>
      <c r="AG424">
        <f t="shared" si="61"/>
        <v>0</v>
      </c>
      <c r="AI424">
        <f t="shared" si="62"/>
        <v>375.65</v>
      </c>
    </row>
    <row r="425" spans="2:35" x14ac:dyDescent="0.25">
      <c r="B425" s="1">
        <v>20920</v>
      </c>
      <c r="C425" s="1" t="s">
        <v>135</v>
      </c>
      <c r="D425" s="1" t="s">
        <v>23</v>
      </c>
      <c r="E425" s="1" t="s">
        <v>535</v>
      </c>
      <c r="F425" s="1" t="s">
        <v>106</v>
      </c>
      <c r="G425" s="13">
        <v>44378</v>
      </c>
      <c r="H425" s="1">
        <v>2021</v>
      </c>
      <c r="J425">
        <v>687.41</v>
      </c>
      <c r="K425">
        <v>898.33</v>
      </c>
      <c r="L425">
        <v>956.23</v>
      </c>
      <c r="M425">
        <v>1085.1500000000001</v>
      </c>
      <c r="N425">
        <v>942.89</v>
      </c>
      <c r="O425">
        <v>0</v>
      </c>
      <c r="P425">
        <v>1447.98</v>
      </c>
      <c r="Q425">
        <v>878.76</v>
      </c>
      <c r="R425">
        <v>0</v>
      </c>
      <c r="S425">
        <v>962.5</v>
      </c>
      <c r="T425">
        <v>2144.73</v>
      </c>
      <c r="U425">
        <v>1529.56</v>
      </c>
      <c r="W425" s="14" cm="1">
        <f t="array" ref="W425">INDEX(J425:U425, 1, MONTH($W$1))</f>
        <v>1529.56</v>
      </c>
      <c r="X425" s="14" cm="1">
        <f t="array" ref="X425">SUMPRODUCT((J425:U425) *(($J$1:$U$1)&lt;=$X$1))</f>
        <v>11533.539999999999</v>
      </c>
      <c r="Y425">
        <f t="shared" si="54"/>
        <v>1</v>
      </c>
      <c r="Z425">
        <f t="shared" si="54"/>
        <v>1</v>
      </c>
      <c r="AA425">
        <f t="shared" si="55"/>
        <v>0</v>
      </c>
      <c r="AB425" s="8">
        <f t="shared" si="56"/>
        <v>1</v>
      </c>
      <c r="AC425">
        <f t="shared" si="57"/>
        <v>11533.539999999999</v>
      </c>
      <c r="AD425">
        <f t="shared" si="58"/>
        <v>0</v>
      </c>
      <c r="AE425">
        <f t="shared" si="59"/>
        <v>0</v>
      </c>
      <c r="AF425">
        <f t="shared" si="60"/>
        <v>0</v>
      </c>
      <c r="AG425">
        <f t="shared" si="61"/>
        <v>0</v>
      </c>
      <c r="AI425">
        <f t="shared" si="62"/>
        <v>11533.539999999999</v>
      </c>
    </row>
    <row r="426" spans="2:35" x14ac:dyDescent="0.25">
      <c r="B426" s="1">
        <v>20921</v>
      </c>
      <c r="C426" s="1" t="s">
        <v>617</v>
      </c>
      <c r="D426" s="1" t="s">
        <v>23</v>
      </c>
      <c r="E426" s="1" t="s">
        <v>535</v>
      </c>
      <c r="F426" s="1" t="s">
        <v>106</v>
      </c>
      <c r="G426" s="13">
        <v>44378</v>
      </c>
      <c r="H426" s="1">
        <v>2021</v>
      </c>
      <c r="J426">
        <v>0</v>
      </c>
      <c r="K426">
        <v>113.45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W426" s="14" cm="1">
        <f t="array" ref="W426">INDEX(J426:U426, 1, MONTH($W$1))</f>
        <v>0</v>
      </c>
      <c r="X426" s="14" cm="1">
        <f t="array" ref="X426">SUMPRODUCT((J426:U426) *(($J$1:$U$1)&lt;=$X$1))</f>
        <v>113.45</v>
      </c>
      <c r="Y426">
        <f t="shared" si="54"/>
        <v>0</v>
      </c>
      <c r="Z426">
        <f t="shared" si="54"/>
        <v>1</v>
      </c>
      <c r="AA426">
        <f t="shared" si="55"/>
        <v>0</v>
      </c>
      <c r="AB426" s="8">
        <f t="shared" si="56"/>
        <v>0</v>
      </c>
      <c r="AC426">
        <f t="shared" si="57"/>
        <v>0</v>
      </c>
      <c r="AD426">
        <f t="shared" si="58"/>
        <v>0</v>
      </c>
      <c r="AE426">
        <f t="shared" si="59"/>
        <v>0</v>
      </c>
      <c r="AF426">
        <f t="shared" si="60"/>
        <v>0</v>
      </c>
      <c r="AG426">
        <f t="shared" si="61"/>
        <v>0</v>
      </c>
      <c r="AI426">
        <f t="shared" si="62"/>
        <v>113.45</v>
      </c>
    </row>
    <row r="427" spans="2:35" x14ac:dyDescent="0.25">
      <c r="B427" s="1">
        <v>20922</v>
      </c>
      <c r="C427" s="1" t="s">
        <v>324</v>
      </c>
      <c r="D427" s="1" t="s">
        <v>23</v>
      </c>
      <c r="E427" s="1" t="s">
        <v>535</v>
      </c>
      <c r="F427" s="1" t="s">
        <v>106</v>
      </c>
      <c r="G427" s="13">
        <v>44348</v>
      </c>
      <c r="H427" s="1">
        <v>2021</v>
      </c>
      <c r="J427">
        <v>1323.7</v>
      </c>
      <c r="K427">
        <v>0</v>
      </c>
      <c r="L427">
        <v>0</v>
      </c>
      <c r="M427">
        <v>2423.37</v>
      </c>
      <c r="N427">
        <v>902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470.47</v>
      </c>
      <c r="U427">
        <v>0</v>
      </c>
      <c r="W427" s="14" cm="1">
        <f t="array" ref="W427">INDEX(J427:U427, 1, MONTH($W$1))</f>
        <v>0</v>
      </c>
      <c r="X427" s="14" cm="1">
        <f t="array" ref="X427">SUMPRODUCT((J427:U427) *(($J$1:$U$1)&lt;=$X$1))</f>
        <v>5119.54</v>
      </c>
      <c r="Y427">
        <f t="shared" si="54"/>
        <v>0</v>
      </c>
      <c r="Z427">
        <f t="shared" si="54"/>
        <v>1</v>
      </c>
      <c r="AA427">
        <f t="shared" si="55"/>
        <v>0</v>
      </c>
      <c r="AB427" s="8">
        <f t="shared" si="56"/>
        <v>1</v>
      </c>
      <c r="AC427">
        <f t="shared" si="57"/>
        <v>5119.54</v>
      </c>
      <c r="AD427">
        <f t="shared" si="58"/>
        <v>0</v>
      </c>
      <c r="AE427">
        <f t="shared" si="59"/>
        <v>0</v>
      </c>
      <c r="AF427">
        <f t="shared" si="60"/>
        <v>0</v>
      </c>
      <c r="AG427">
        <f t="shared" si="61"/>
        <v>0</v>
      </c>
      <c r="AI427">
        <f t="shared" si="62"/>
        <v>5119.54</v>
      </c>
    </row>
    <row r="428" spans="2:35" x14ac:dyDescent="0.25">
      <c r="B428" s="1">
        <v>20923</v>
      </c>
      <c r="C428" s="1" t="s">
        <v>166</v>
      </c>
      <c r="D428" s="1" t="s">
        <v>23</v>
      </c>
      <c r="E428" s="1" t="s">
        <v>545</v>
      </c>
      <c r="F428" s="1" t="s">
        <v>545</v>
      </c>
      <c r="G428" s="13">
        <v>44621</v>
      </c>
      <c r="H428" s="1">
        <v>2022</v>
      </c>
      <c r="J428">
        <v>274.29000000000002</v>
      </c>
      <c r="K428">
        <v>351.92</v>
      </c>
      <c r="L428">
        <v>798.63</v>
      </c>
      <c r="M428">
        <v>1267.05</v>
      </c>
      <c r="N428">
        <v>0</v>
      </c>
      <c r="O428">
        <v>6225.82</v>
      </c>
      <c r="P428">
        <v>1782.34</v>
      </c>
      <c r="Q428">
        <v>3775.25</v>
      </c>
      <c r="R428">
        <v>885.37</v>
      </c>
      <c r="S428">
        <v>0</v>
      </c>
      <c r="T428">
        <v>2235.09</v>
      </c>
      <c r="U428">
        <v>447.72</v>
      </c>
      <c r="W428" s="14" cm="1">
        <f t="array" ref="W428">INDEX(J428:U428, 1, MONTH($W$1))</f>
        <v>447.72</v>
      </c>
      <c r="X428" s="14" cm="1">
        <f t="array" ref="X428">SUMPRODUCT((J428:U428) *(($J$1:$U$1)&lt;=$X$1))</f>
        <v>18043.480000000003</v>
      </c>
      <c r="Y428">
        <f t="shared" si="54"/>
        <v>1</v>
      </c>
      <c r="Z428">
        <f t="shared" si="54"/>
        <v>1</v>
      </c>
      <c r="AA428">
        <f t="shared" si="55"/>
        <v>0</v>
      </c>
      <c r="AB428" s="8">
        <f t="shared" si="56"/>
        <v>1</v>
      </c>
      <c r="AC428">
        <f t="shared" si="57"/>
        <v>18043.480000000003</v>
      </c>
      <c r="AD428">
        <f t="shared" si="58"/>
        <v>0</v>
      </c>
      <c r="AE428">
        <f t="shared" si="59"/>
        <v>0</v>
      </c>
      <c r="AF428">
        <f t="shared" si="60"/>
        <v>0</v>
      </c>
      <c r="AG428">
        <f t="shared" si="61"/>
        <v>0</v>
      </c>
      <c r="AI428">
        <f t="shared" si="62"/>
        <v>18043.480000000003</v>
      </c>
    </row>
    <row r="429" spans="2:35" x14ac:dyDescent="0.25">
      <c r="B429" s="1">
        <v>20924</v>
      </c>
      <c r="C429" s="1" t="s">
        <v>170</v>
      </c>
      <c r="D429" s="1" t="s">
        <v>23</v>
      </c>
      <c r="E429" s="1" t="s">
        <v>594</v>
      </c>
      <c r="F429" s="1" t="s">
        <v>106</v>
      </c>
      <c r="G429" s="13">
        <v>44440</v>
      </c>
      <c r="H429" s="1">
        <v>2021</v>
      </c>
      <c r="J429">
        <v>-139.16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-312.60000000000002</v>
      </c>
      <c r="S429">
        <v>0</v>
      </c>
      <c r="T429">
        <v>0</v>
      </c>
      <c r="U429">
        <v>0</v>
      </c>
      <c r="W429" s="14" cm="1">
        <f t="array" ref="W429">INDEX(J429:U429, 1, MONTH($W$1))</f>
        <v>0</v>
      </c>
      <c r="X429" s="14" cm="1">
        <f t="array" ref="X429">SUMPRODUCT((J429:U429) *(($J$1:$U$1)&lt;=$X$1))</f>
        <v>-451.76</v>
      </c>
      <c r="Y429">
        <f t="shared" si="54"/>
        <v>0</v>
      </c>
      <c r="Z429">
        <f t="shared" si="54"/>
        <v>0</v>
      </c>
      <c r="AA429">
        <f t="shared" si="55"/>
        <v>0</v>
      </c>
      <c r="AB429" s="8">
        <f t="shared" si="56"/>
        <v>0</v>
      </c>
      <c r="AC429">
        <f t="shared" si="57"/>
        <v>0</v>
      </c>
      <c r="AD429">
        <f t="shared" si="58"/>
        <v>0</v>
      </c>
      <c r="AE429">
        <f t="shared" si="59"/>
        <v>0</v>
      </c>
      <c r="AF429">
        <f t="shared" si="60"/>
        <v>0</v>
      </c>
      <c r="AG429">
        <f t="shared" si="61"/>
        <v>0</v>
      </c>
      <c r="AI429">
        <f t="shared" si="62"/>
        <v>-451.76</v>
      </c>
    </row>
    <row r="430" spans="2:35" x14ac:dyDescent="0.25">
      <c r="B430" s="1">
        <v>20925</v>
      </c>
      <c r="C430" s="1" t="s">
        <v>325</v>
      </c>
      <c r="D430" s="1" t="s">
        <v>23</v>
      </c>
      <c r="E430" s="1" t="s">
        <v>535</v>
      </c>
      <c r="F430" s="1" t="s">
        <v>106</v>
      </c>
      <c r="G430" s="13">
        <v>44409</v>
      </c>
      <c r="H430" s="1">
        <v>2021</v>
      </c>
      <c r="J430">
        <v>90.25</v>
      </c>
      <c r="K430">
        <v>0</v>
      </c>
      <c r="L430">
        <v>0</v>
      </c>
      <c r="M430">
        <v>1298.83</v>
      </c>
      <c r="N430">
        <v>0</v>
      </c>
      <c r="O430">
        <v>0</v>
      </c>
      <c r="P430">
        <v>941.34</v>
      </c>
      <c r="Q430">
        <v>0</v>
      </c>
      <c r="R430">
        <v>0</v>
      </c>
      <c r="S430">
        <v>0</v>
      </c>
      <c r="T430">
        <v>531.41999999999996</v>
      </c>
      <c r="U430">
        <v>0</v>
      </c>
      <c r="W430" s="14" cm="1">
        <f t="array" ref="W430">INDEX(J430:U430, 1, MONTH($W$1))</f>
        <v>0</v>
      </c>
      <c r="X430" s="14" cm="1">
        <f t="array" ref="X430">SUMPRODUCT((J430:U430) *(($J$1:$U$1)&lt;=$X$1))</f>
        <v>2861.84</v>
      </c>
      <c r="Y430">
        <f t="shared" si="54"/>
        <v>0</v>
      </c>
      <c r="Z430">
        <f t="shared" si="54"/>
        <v>1</v>
      </c>
      <c r="AA430">
        <f t="shared" si="55"/>
        <v>0</v>
      </c>
      <c r="AB430" s="8">
        <f t="shared" si="56"/>
        <v>1</v>
      </c>
      <c r="AC430">
        <f t="shared" si="57"/>
        <v>2861.84</v>
      </c>
      <c r="AD430">
        <f t="shared" si="58"/>
        <v>0</v>
      </c>
      <c r="AE430">
        <f t="shared" si="59"/>
        <v>0</v>
      </c>
      <c r="AF430">
        <f t="shared" si="60"/>
        <v>0</v>
      </c>
      <c r="AG430">
        <f t="shared" si="61"/>
        <v>0</v>
      </c>
      <c r="AI430">
        <f t="shared" si="62"/>
        <v>2861.84</v>
      </c>
    </row>
    <row r="431" spans="2:35" x14ac:dyDescent="0.25">
      <c r="B431" s="1">
        <v>20926</v>
      </c>
      <c r="C431" s="1" t="s">
        <v>326</v>
      </c>
      <c r="D431" s="1" t="s">
        <v>23</v>
      </c>
      <c r="E431" s="1" t="s">
        <v>535</v>
      </c>
      <c r="F431" s="1" t="s">
        <v>106</v>
      </c>
      <c r="G431" s="13">
        <v>44409</v>
      </c>
      <c r="H431" s="1">
        <v>2021</v>
      </c>
      <c r="J431">
        <v>0</v>
      </c>
      <c r="K431">
        <v>0</v>
      </c>
      <c r="L431">
        <v>167.13</v>
      </c>
      <c r="M431">
        <v>0</v>
      </c>
      <c r="N431">
        <v>0</v>
      </c>
      <c r="O431">
        <v>0</v>
      </c>
      <c r="P431">
        <v>704.33</v>
      </c>
      <c r="Q431">
        <v>0</v>
      </c>
      <c r="R431">
        <v>353.16</v>
      </c>
      <c r="S431">
        <v>0</v>
      </c>
      <c r="T431">
        <v>0</v>
      </c>
      <c r="U431">
        <v>0</v>
      </c>
      <c r="W431" s="14" cm="1">
        <f t="array" ref="W431">INDEX(J431:U431, 1, MONTH($W$1))</f>
        <v>0</v>
      </c>
      <c r="X431" s="14" cm="1">
        <f t="array" ref="X431">SUMPRODUCT((J431:U431) *(($J$1:$U$1)&lt;=$X$1))</f>
        <v>1224.6200000000001</v>
      </c>
      <c r="Y431">
        <f t="shared" si="54"/>
        <v>0</v>
      </c>
      <c r="Z431">
        <f t="shared" si="54"/>
        <v>1</v>
      </c>
      <c r="AA431">
        <f t="shared" si="55"/>
        <v>0</v>
      </c>
      <c r="AB431" s="8">
        <f t="shared" si="56"/>
        <v>0</v>
      </c>
      <c r="AC431">
        <f t="shared" si="57"/>
        <v>0</v>
      </c>
      <c r="AD431">
        <f t="shared" si="58"/>
        <v>0</v>
      </c>
      <c r="AE431">
        <f t="shared" si="59"/>
        <v>0</v>
      </c>
      <c r="AF431">
        <f t="shared" si="60"/>
        <v>0</v>
      </c>
      <c r="AG431">
        <f t="shared" si="61"/>
        <v>0</v>
      </c>
      <c r="AI431">
        <f t="shared" si="62"/>
        <v>1224.6200000000001</v>
      </c>
    </row>
    <row r="432" spans="2:35" x14ac:dyDescent="0.25">
      <c r="B432" s="1">
        <v>20927</v>
      </c>
      <c r="C432" s="1" t="s">
        <v>619</v>
      </c>
      <c r="D432" s="1" t="s">
        <v>23</v>
      </c>
      <c r="E432" s="1" t="s">
        <v>594</v>
      </c>
      <c r="F432" s="1" t="s">
        <v>106</v>
      </c>
      <c r="G432" s="13">
        <v>44440</v>
      </c>
      <c r="H432" s="1">
        <v>2021</v>
      </c>
      <c r="J432">
        <v>1952.14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W432" s="14" cm="1">
        <f t="array" ref="W432">INDEX(J432:U432, 1, MONTH($W$1))</f>
        <v>0</v>
      </c>
      <c r="X432" s="14" cm="1">
        <f t="array" ref="X432">SUMPRODUCT((J432:U432) *(($J$1:$U$1)&lt;=$X$1))</f>
        <v>1952.14</v>
      </c>
      <c r="Y432">
        <f t="shared" si="54"/>
        <v>0</v>
      </c>
      <c r="Z432">
        <f t="shared" si="54"/>
        <v>1</v>
      </c>
      <c r="AA432">
        <f t="shared" si="55"/>
        <v>0</v>
      </c>
      <c r="AB432" s="8">
        <f t="shared" si="56"/>
        <v>1</v>
      </c>
      <c r="AC432">
        <f t="shared" si="57"/>
        <v>1952.14</v>
      </c>
      <c r="AD432">
        <f t="shared" si="58"/>
        <v>0</v>
      </c>
      <c r="AE432">
        <f t="shared" si="59"/>
        <v>0</v>
      </c>
      <c r="AF432">
        <f t="shared" si="60"/>
        <v>0</v>
      </c>
      <c r="AG432">
        <f t="shared" si="61"/>
        <v>0</v>
      </c>
      <c r="AI432">
        <f t="shared" si="62"/>
        <v>1952.14</v>
      </c>
    </row>
    <row r="433" spans="2:35" x14ac:dyDescent="0.25">
      <c r="B433" s="1">
        <v>20928</v>
      </c>
      <c r="C433" s="1" t="s">
        <v>701</v>
      </c>
      <c r="D433" s="1" t="s">
        <v>23</v>
      </c>
      <c r="E433" s="1" t="s">
        <v>535</v>
      </c>
      <c r="F433" s="1" t="s">
        <v>106</v>
      </c>
      <c r="G433" s="13">
        <v>44440</v>
      </c>
      <c r="H433" s="1">
        <v>2021</v>
      </c>
      <c r="J433">
        <v>0</v>
      </c>
      <c r="K433">
        <v>0</v>
      </c>
      <c r="L433">
        <v>0</v>
      </c>
      <c r="M433">
        <v>960.35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1154.3</v>
      </c>
      <c r="T433">
        <v>0</v>
      </c>
      <c r="U433">
        <v>1164.6099999999999</v>
      </c>
      <c r="W433" s="14" cm="1">
        <f t="array" ref="W433">INDEX(J433:U433, 1, MONTH($W$1))</f>
        <v>1164.6099999999999</v>
      </c>
      <c r="X433" s="14" cm="1">
        <f t="array" ref="X433">SUMPRODUCT((J433:U433) *(($J$1:$U$1)&lt;=$X$1))</f>
        <v>3279.26</v>
      </c>
      <c r="Y433">
        <f t="shared" si="54"/>
        <v>1</v>
      </c>
      <c r="Z433">
        <f t="shared" si="54"/>
        <v>1</v>
      </c>
      <c r="AA433">
        <f t="shared" si="55"/>
        <v>0</v>
      </c>
      <c r="AB433" s="8">
        <f t="shared" si="56"/>
        <v>0</v>
      </c>
      <c r="AC433">
        <f t="shared" si="57"/>
        <v>0</v>
      </c>
      <c r="AD433">
        <f t="shared" si="58"/>
        <v>0</v>
      </c>
      <c r="AE433">
        <f t="shared" si="59"/>
        <v>0</v>
      </c>
      <c r="AF433">
        <f t="shared" si="60"/>
        <v>0</v>
      </c>
      <c r="AG433">
        <f t="shared" si="61"/>
        <v>0</v>
      </c>
      <c r="AI433">
        <f t="shared" si="62"/>
        <v>3279.26</v>
      </c>
    </row>
    <row r="434" spans="2:35" x14ac:dyDescent="0.25">
      <c r="B434" s="1">
        <v>20929</v>
      </c>
      <c r="C434" s="1" t="s">
        <v>214</v>
      </c>
      <c r="D434" s="1" t="s">
        <v>23</v>
      </c>
      <c r="E434" s="1" t="s">
        <v>620</v>
      </c>
      <c r="F434" s="1" t="s">
        <v>620</v>
      </c>
      <c r="G434" s="13">
        <v>44440</v>
      </c>
      <c r="H434" s="1">
        <v>2021</v>
      </c>
      <c r="J434">
        <v>0</v>
      </c>
      <c r="K434">
        <v>366.06</v>
      </c>
      <c r="L434">
        <v>360.35</v>
      </c>
      <c r="M434">
        <v>1678.71</v>
      </c>
      <c r="N434">
        <v>0</v>
      </c>
      <c r="O434">
        <v>1799.89</v>
      </c>
      <c r="P434">
        <v>0</v>
      </c>
      <c r="Q434">
        <v>1583.05</v>
      </c>
      <c r="R434">
        <v>2220.54</v>
      </c>
      <c r="S434">
        <v>336</v>
      </c>
      <c r="T434">
        <v>544.52</v>
      </c>
      <c r="U434">
        <v>918.49</v>
      </c>
      <c r="W434" s="14" cm="1">
        <f t="array" ref="W434">INDEX(J434:U434, 1, MONTH($W$1))</f>
        <v>918.49</v>
      </c>
      <c r="X434" s="14" cm="1">
        <f t="array" ref="X434">SUMPRODUCT((J434:U434) *(($J$1:$U$1)&lt;=$X$1))</f>
        <v>9807.61</v>
      </c>
      <c r="Y434">
        <f t="shared" si="54"/>
        <v>1</v>
      </c>
      <c r="Z434">
        <f t="shared" si="54"/>
        <v>1</v>
      </c>
      <c r="AA434">
        <f t="shared" si="55"/>
        <v>0</v>
      </c>
      <c r="AB434" s="8">
        <f t="shared" si="56"/>
        <v>0</v>
      </c>
      <c r="AC434">
        <f t="shared" si="57"/>
        <v>0</v>
      </c>
      <c r="AD434">
        <f t="shared" si="58"/>
        <v>0</v>
      </c>
      <c r="AE434">
        <f t="shared" si="59"/>
        <v>0</v>
      </c>
      <c r="AF434">
        <f t="shared" si="60"/>
        <v>0</v>
      </c>
      <c r="AG434">
        <f t="shared" si="61"/>
        <v>0</v>
      </c>
      <c r="AI434">
        <f t="shared" si="62"/>
        <v>9807.61</v>
      </c>
    </row>
    <row r="435" spans="2:35" x14ac:dyDescent="0.25">
      <c r="B435" s="1">
        <v>20930</v>
      </c>
      <c r="C435" s="1" t="s">
        <v>621</v>
      </c>
      <c r="D435" s="1" t="s">
        <v>23</v>
      </c>
      <c r="E435" s="1" t="s">
        <v>535</v>
      </c>
      <c r="F435" s="1" t="s">
        <v>106</v>
      </c>
      <c r="G435" s="13">
        <v>44440</v>
      </c>
      <c r="H435" s="1">
        <v>2021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W435" s="14" cm="1">
        <f t="array" ref="W435">INDEX(J435:U435, 1, MONTH($W$1))</f>
        <v>0</v>
      </c>
      <c r="X435" s="14" cm="1">
        <f t="array" ref="X435">SUMPRODUCT((J435:U435) *(($J$1:$U$1)&lt;=$X$1))</f>
        <v>0</v>
      </c>
      <c r="Y435">
        <f t="shared" si="54"/>
        <v>0</v>
      </c>
      <c r="Z435">
        <f t="shared" si="54"/>
        <v>0</v>
      </c>
      <c r="AA435">
        <f t="shared" si="55"/>
        <v>0</v>
      </c>
      <c r="AB435" s="8">
        <f t="shared" si="56"/>
        <v>0</v>
      </c>
      <c r="AC435">
        <f t="shared" si="57"/>
        <v>0</v>
      </c>
      <c r="AD435">
        <f t="shared" si="58"/>
        <v>0</v>
      </c>
      <c r="AE435">
        <f t="shared" si="59"/>
        <v>0</v>
      </c>
      <c r="AF435">
        <f t="shared" si="60"/>
        <v>0</v>
      </c>
      <c r="AG435">
        <f t="shared" si="61"/>
        <v>0</v>
      </c>
      <c r="AI435">
        <f t="shared" si="62"/>
        <v>0</v>
      </c>
    </row>
    <row r="436" spans="2:35" x14ac:dyDescent="0.25">
      <c r="B436" s="1">
        <v>20931</v>
      </c>
      <c r="C436" s="1" t="s">
        <v>702</v>
      </c>
      <c r="D436" s="1" t="s">
        <v>23</v>
      </c>
      <c r="E436" s="1" t="s">
        <v>535</v>
      </c>
      <c r="F436" s="1" t="s">
        <v>106</v>
      </c>
      <c r="G436" s="13">
        <v>44470</v>
      </c>
      <c r="H436" s="1">
        <v>2021</v>
      </c>
      <c r="J436">
        <v>267.22000000000003</v>
      </c>
      <c r="K436">
        <v>0</v>
      </c>
      <c r="L436">
        <v>401.3</v>
      </c>
      <c r="M436">
        <v>839.19</v>
      </c>
      <c r="N436">
        <v>351.93</v>
      </c>
      <c r="O436">
        <v>399.23</v>
      </c>
      <c r="P436">
        <v>0</v>
      </c>
      <c r="Q436">
        <v>75.63</v>
      </c>
      <c r="R436">
        <v>0</v>
      </c>
      <c r="S436">
        <v>309.69</v>
      </c>
      <c r="T436">
        <v>1120.08</v>
      </c>
      <c r="U436">
        <v>151.38</v>
      </c>
      <c r="W436" s="14" cm="1">
        <f t="array" ref="W436">INDEX(J436:U436, 1, MONTH($W$1))</f>
        <v>151.38</v>
      </c>
      <c r="X436" s="14" cm="1">
        <f t="array" ref="X436">SUMPRODUCT((J436:U436) *(($J$1:$U$1)&lt;=$X$1))</f>
        <v>3915.65</v>
      </c>
      <c r="Y436">
        <f t="shared" si="54"/>
        <v>1</v>
      </c>
      <c r="Z436">
        <f t="shared" si="54"/>
        <v>1</v>
      </c>
      <c r="AA436">
        <f t="shared" si="55"/>
        <v>0</v>
      </c>
      <c r="AB436" s="8">
        <f t="shared" si="56"/>
        <v>1</v>
      </c>
      <c r="AC436">
        <f t="shared" si="57"/>
        <v>3915.65</v>
      </c>
      <c r="AD436">
        <f t="shared" si="58"/>
        <v>0</v>
      </c>
      <c r="AE436">
        <f t="shared" si="59"/>
        <v>0</v>
      </c>
      <c r="AF436">
        <f t="shared" si="60"/>
        <v>0</v>
      </c>
      <c r="AG436">
        <f t="shared" si="61"/>
        <v>0</v>
      </c>
      <c r="AI436">
        <f t="shared" si="62"/>
        <v>3915.65</v>
      </c>
    </row>
    <row r="437" spans="2:35" x14ac:dyDescent="0.25">
      <c r="B437" s="1">
        <v>20932</v>
      </c>
      <c r="C437" s="1" t="s">
        <v>247</v>
      </c>
      <c r="D437" s="1" t="s">
        <v>23</v>
      </c>
      <c r="E437" s="1" t="s">
        <v>620</v>
      </c>
      <c r="F437" s="1" t="s">
        <v>620</v>
      </c>
      <c r="G437" s="13">
        <v>44501</v>
      </c>
      <c r="H437" s="1">
        <v>2021</v>
      </c>
      <c r="J437">
        <v>1751.1</v>
      </c>
      <c r="K437">
        <v>1659.14</v>
      </c>
      <c r="L437">
        <v>2668.15</v>
      </c>
      <c r="M437">
        <v>1684.69</v>
      </c>
      <c r="N437">
        <v>1299.81</v>
      </c>
      <c r="O437">
        <v>3758.79</v>
      </c>
      <c r="P437">
        <v>3383.95</v>
      </c>
      <c r="Q437">
        <v>3385.38</v>
      </c>
      <c r="R437">
        <v>2630.02</v>
      </c>
      <c r="S437">
        <v>2378.16</v>
      </c>
      <c r="T437">
        <v>471.93</v>
      </c>
      <c r="U437">
        <v>4012.49</v>
      </c>
      <c r="W437" s="14" cm="1">
        <f t="array" ref="W437">INDEX(J437:U437, 1, MONTH($W$1))</f>
        <v>4012.49</v>
      </c>
      <c r="X437" s="14" cm="1">
        <f t="array" ref="X437">SUMPRODUCT((J437:U437) *(($J$1:$U$1)&lt;=$X$1))</f>
        <v>29083.61</v>
      </c>
      <c r="Y437">
        <f t="shared" si="54"/>
        <v>1</v>
      </c>
      <c r="Z437">
        <f t="shared" si="54"/>
        <v>1</v>
      </c>
      <c r="AA437">
        <f t="shared" si="55"/>
        <v>0</v>
      </c>
      <c r="AB437" s="8">
        <f t="shared" si="56"/>
        <v>1</v>
      </c>
      <c r="AC437">
        <f t="shared" si="57"/>
        <v>29083.61</v>
      </c>
      <c r="AD437">
        <f t="shared" si="58"/>
        <v>0</v>
      </c>
      <c r="AE437">
        <f t="shared" si="59"/>
        <v>0</v>
      </c>
      <c r="AF437">
        <f t="shared" si="60"/>
        <v>0</v>
      </c>
      <c r="AG437">
        <f t="shared" si="61"/>
        <v>0</v>
      </c>
      <c r="AI437">
        <f t="shared" si="62"/>
        <v>29083.61</v>
      </c>
    </row>
    <row r="438" spans="2:35" x14ac:dyDescent="0.25">
      <c r="B438" s="1">
        <v>20933</v>
      </c>
      <c r="C438" s="1" t="s">
        <v>125</v>
      </c>
      <c r="D438" s="1" t="s">
        <v>23</v>
      </c>
      <c r="E438" s="1" t="s">
        <v>545</v>
      </c>
      <c r="F438" s="1" t="s">
        <v>545</v>
      </c>
      <c r="G438" s="13">
        <v>44470</v>
      </c>
      <c r="H438" s="1">
        <v>2021</v>
      </c>
      <c r="J438">
        <v>1919.04</v>
      </c>
      <c r="K438">
        <v>315.81</v>
      </c>
      <c r="L438">
        <v>2063.7599999999998</v>
      </c>
      <c r="M438">
        <v>2845.17</v>
      </c>
      <c r="N438">
        <v>7515.84</v>
      </c>
      <c r="O438">
        <v>10803.08</v>
      </c>
      <c r="P438">
        <v>13366.02</v>
      </c>
      <c r="Q438">
        <v>16291.21</v>
      </c>
      <c r="R438">
        <v>5705.3</v>
      </c>
      <c r="S438">
        <v>3992.1</v>
      </c>
      <c r="T438">
        <v>7150.59</v>
      </c>
      <c r="U438">
        <v>7758.28</v>
      </c>
      <c r="W438" s="14" cm="1">
        <f t="array" ref="W438">INDEX(J438:U438, 1, MONTH($W$1))</f>
        <v>7758.28</v>
      </c>
      <c r="X438" s="14" cm="1">
        <f t="array" ref="X438">SUMPRODUCT((J438:U438) *(($J$1:$U$1)&lt;=$X$1))</f>
        <v>79726.2</v>
      </c>
      <c r="Y438">
        <f t="shared" si="54"/>
        <v>1</v>
      </c>
      <c r="Z438">
        <f t="shared" si="54"/>
        <v>1</v>
      </c>
      <c r="AA438">
        <f t="shared" si="55"/>
        <v>0</v>
      </c>
      <c r="AB438" s="8">
        <f t="shared" si="56"/>
        <v>1</v>
      </c>
      <c r="AC438">
        <f t="shared" si="57"/>
        <v>79726.2</v>
      </c>
      <c r="AD438">
        <f t="shared" si="58"/>
        <v>0</v>
      </c>
      <c r="AE438">
        <f t="shared" si="59"/>
        <v>0</v>
      </c>
      <c r="AF438">
        <f t="shared" si="60"/>
        <v>0</v>
      </c>
      <c r="AG438">
        <f t="shared" si="61"/>
        <v>0</v>
      </c>
      <c r="AI438">
        <f t="shared" si="62"/>
        <v>79726.2</v>
      </c>
    </row>
    <row r="439" spans="2:35" x14ac:dyDescent="0.25">
      <c r="B439" s="1">
        <v>20934</v>
      </c>
      <c r="C439" s="1" t="s">
        <v>95</v>
      </c>
      <c r="D439" s="1" t="s">
        <v>23</v>
      </c>
      <c r="E439" s="1" t="s">
        <v>535</v>
      </c>
      <c r="F439" s="1" t="s">
        <v>106</v>
      </c>
      <c r="G439" s="13">
        <v>44501</v>
      </c>
      <c r="H439" s="1">
        <v>2021</v>
      </c>
      <c r="J439">
        <v>2090.61</v>
      </c>
      <c r="K439">
        <v>0</v>
      </c>
      <c r="L439">
        <v>0</v>
      </c>
      <c r="M439">
        <v>2244.85</v>
      </c>
      <c r="N439">
        <v>2176.25</v>
      </c>
      <c r="O439">
        <v>1451.11</v>
      </c>
      <c r="P439">
        <v>1237.1400000000001</v>
      </c>
      <c r="Q439">
        <v>0</v>
      </c>
      <c r="R439">
        <v>2322.27</v>
      </c>
      <c r="S439">
        <v>1476.95</v>
      </c>
      <c r="T439">
        <v>1374.12</v>
      </c>
      <c r="U439">
        <v>1765.95</v>
      </c>
      <c r="W439" s="14" cm="1">
        <f t="array" ref="W439">INDEX(J439:U439, 1, MONTH($W$1))</f>
        <v>1765.95</v>
      </c>
      <c r="X439" s="14" cm="1">
        <f t="array" ref="X439">SUMPRODUCT((J439:U439) *(($J$1:$U$1)&lt;=$X$1))</f>
        <v>16139.25</v>
      </c>
      <c r="Y439">
        <f t="shared" si="54"/>
        <v>1</v>
      </c>
      <c r="Z439">
        <f t="shared" si="54"/>
        <v>1</v>
      </c>
      <c r="AA439">
        <f t="shared" si="55"/>
        <v>0</v>
      </c>
      <c r="AB439" s="8">
        <f t="shared" si="56"/>
        <v>1</v>
      </c>
      <c r="AC439">
        <f t="shared" si="57"/>
        <v>16139.25</v>
      </c>
      <c r="AD439">
        <f t="shared" si="58"/>
        <v>0</v>
      </c>
      <c r="AE439">
        <f t="shared" si="59"/>
        <v>0</v>
      </c>
      <c r="AF439">
        <f t="shared" si="60"/>
        <v>0</v>
      </c>
      <c r="AG439">
        <f t="shared" si="61"/>
        <v>0</v>
      </c>
      <c r="AI439">
        <f t="shared" si="62"/>
        <v>16139.25</v>
      </c>
    </row>
    <row r="440" spans="2:35" x14ac:dyDescent="0.25">
      <c r="B440" s="1">
        <v>20936</v>
      </c>
      <c r="C440" s="1" t="s">
        <v>622</v>
      </c>
      <c r="D440" s="1" t="s">
        <v>23</v>
      </c>
      <c r="E440" s="1" t="s">
        <v>535</v>
      </c>
      <c r="F440" s="1" t="s">
        <v>106</v>
      </c>
      <c r="G440" s="13">
        <v>44501</v>
      </c>
      <c r="H440" s="1">
        <v>2021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W440" s="14" cm="1">
        <f t="array" ref="W440">INDEX(J440:U440, 1, MONTH($W$1))</f>
        <v>0</v>
      </c>
      <c r="X440" s="14" cm="1">
        <f t="array" ref="X440">SUMPRODUCT((J440:U440) *(($J$1:$U$1)&lt;=$X$1))</f>
        <v>0</v>
      </c>
      <c r="Y440">
        <f t="shared" si="54"/>
        <v>0</v>
      </c>
      <c r="Z440">
        <f t="shared" si="54"/>
        <v>0</v>
      </c>
      <c r="AA440">
        <f t="shared" si="55"/>
        <v>0</v>
      </c>
      <c r="AB440" s="8">
        <f t="shared" si="56"/>
        <v>0</v>
      </c>
      <c r="AC440">
        <f t="shared" si="57"/>
        <v>0</v>
      </c>
      <c r="AD440">
        <f t="shared" si="58"/>
        <v>0</v>
      </c>
      <c r="AE440">
        <f t="shared" si="59"/>
        <v>0</v>
      </c>
      <c r="AF440">
        <f t="shared" si="60"/>
        <v>0</v>
      </c>
      <c r="AG440">
        <f t="shared" si="61"/>
        <v>0</v>
      </c>
      <c r="AI440">
        <f t="shared" si="62"/>
        <v>0</v>
      </c>
    </row>
    <row r="441" spans="2:35" x14ac:dyDescent="0.25">
      <c r="B441" s="1">
        <v>20937</v>
      </c>
      <c r="C441" s="1" t="s">
        <v>228</v>
      </c>
      <c r="D441" s="1" t="s">
        <v>23</v>
      </c>
      <c r="E441" s="1" t="s">
        <v>535</v>
      </c>
      <c r="F441" s="1" t="s">
        <v>106</v>
      </c>
      <c r="G441" s="13">
        <v>44562</v>
      </c>
      <c r="H441" s="1">
        <v>2022</v>
      </c>
      <c r="J441">
        <v>483.66</v>
      </c>
      <c r="K441">
        <v>326.52999999999997</v>
      </c>
      <c r="L441">
        <v>178.6</v>
      </c>
      <c r="M441">
        <v>0</v>
      </c>
      <c r="N441">
        <v>1471.66</v>
      </c>
      <c r="O441">
        <v>0</v>
      </c>
      <c r="P441">
        <v>434.59</v>
      </c>
      <c r="Q441">
        <v>340.71</v>
      </c>
      <c r="R441">
        <v>0</v>
      </c>
      <c r="S441">
        <v>447.87</v>
      </c>
      <c r="T441">
        <v>618.03</v>
      </c>
      <c r="U441">
        <v>0</v>
      </c>
      <c r="W441" s="14" cm="1">
        <f t="array" ref="W441">INDEX(J441:U441, 1, MONTH($W$1))</f>
        <v>0</v>
      </c>
      <c r="X441" s="14" cm="1">
        <f t="array" ref="X441">SUMPRODUCT((J441:U441) *(($J$1:$U$1)&lt;=$X$1))</f>
        <v>4301.6500000000005</v>
      </c>
      <c r="Y441">
        <f t="shared" si="54"/>
        <v>0</v>
      </c>
      <c r="Z441">
        <f t="shared" si="54"/>
        <v>1</v>
      </c>
      <c r="AA441">
        <f t="shared" si="55"/>
        <v>0</v>
      </c>
      <c r="AB441" s="8">
        <f t="shared" si="56"/>
        <v>1</v>
      </c>
      <c r="AC441">
        <f t="shared" si="57"/>
        <v>4301.6500000000005</v>
      </c>
      <c r="AD441">
        <f t="shared" si="58"/>
        <v>0</v>
      </c>
      <c r="AE441">
        <f t="shared" si="59"/>
        <v>0</v>
      </c>
      <c r="AF441">
        <f t="shared" si="60"/>
        <v>0</v>
      </c>
      <c r="AG441">
        <f t="shared" si="61"/>
        <v>0</v>
      </c>
      <c r="AI441">
        <f t="shared" si="62"/>
        <v>4301.6500000000005</v>
      </c>
    </row>
    <row r="442" spans="2:35" x14ac:dyDescent="0.25">
      <c r="B442" s="1">
        <v>20939</v>
      </c>
      <c r="C442" s="1" t="s">
        <v>215</v>
      </c>
      <c r="D442" s="1" t="s">
        <v>23</v>
      </c>
      <c r="E442" s="1" t="s">
        <v>535</v>
      </c>
      <c r="F442" s="1" t="s">
        <v>106</v>
      </c>
      <c r="G442" s="13">
        <v>44652</v>
      </c>
      <c r="H442" s="1">
        <v>2022</v>
      </c>
      <c r="J442">
        <v>750.7</v>
      </c>
      <c r="K442">
        <v>0</v>
      </c>
      <c r="L442">
        <v>0</v>
      </c>
      <c r="M442">
        <v>1108.6400000000001</v>
      </c>
      <c r="N442">
        <v>0</v>
      </c>
      <c r="O442">
        <v>1192.79</v>
      </c>
      <c r="P442">
        <v>291.93</v>
      </c>
      <c r="Q442">
        <v>0</v>
      </c>
      <c r="R442">
        <v>1575.19</v>
      </c>
      <c r="S442">
        <v>389.14</v>
      </c>
      <c r="T442">
        <v>137.13999999999999</v>
      </c>
      <c r="U442">
        <v>1328.5</v>
      </c>
      <c r="W442" s="14" cm="1">
        <f t="array" ref="W442">INDEX(J442:U442, 1, MONTH($W$1))</f>
        <v>1328.5</v>
      </c>
      <c r="X442" s="14" cm="1">
        <f t="array" ref="X442">SUMPRODUCT((J442:U442) *(($J$1:$U$1)&lt;=$X$1))</f>
        <v>6774.0300000000007</v>
      </c>
      <c r="Y442">
        <f t="shared" si="54"/>
        <v>1</v>
      </c>
      <c r="Z442">
        <f t="shared" si="54"/>
        <v>1</v>
      </c>
      <c r="AA442">
        <f t="shared" si="55"/>
        <v>0</v>
      </c>
      <c r="AB442" s="8">
        <f t="shared" si="56"/>
        <v>1</v>
      </c>
      <c r="AC442">
        <f t="shared" si="57"/>
        <v>6774.0300000000007</v>
      </c>
      <c r="AD442">
        <f t="shared" si="58"/>
        <v>0</v>
      </c>
      <c r="AE442">
        <f t="shared" si="59"/>
        <v>0</v>
      </c>
      <c r="AF442">
        <f t="shared" si="60"/>
        <v>0</v>
      </c>
      <c r="AG442">
        <f t="shared" si="61"/>
        <v>0</v>
      </c>
      <c r="AI442">
        <f t="shared" si="62"/>
        <v>6774.0300000000007</v>
      </c>
    </row>
    <row r="443" spans="2:35" x14ac:dyDescent="0.25">
      <c r="B443" s="1">
        <v>20940</v>
      </c>
      <c r="C443" s="1" t="s">
        <v>191</v>
      </c>
      <c r="D443" s="1" t="s">
        <v>23</v>
      </c>
      <c r="E443" s="1" t="s">
        <v>535</v>
      </c>
      <c r="F443" s="1" t="s">
        <v>106</v>
      </c>
      <c r="G443" s="13">
        <v>44593</v>
      </c>
      <c r="H443" s="1">
        <v>2022</v>
      </c>
      <c r="J443">
        <v>5319.73</v>
      </c>
      <c r="K443">
        <v>10034.32</v>
      </c>
      <c r="L443">
        <v>15980.8</v>
      </c>
      <c r="M443">
        <v>9367.4</v>
      </c>
      <c r="N443">
        <v>13295.94</v>
      </c>
      <c r="O443">
        <v>12513.24</v>
      </c>
      <c r="P443">
        <v>9920.58</v>
      </c>
      <c r="Q443">
        <v>5392.98</v>
      </c>
      <c r="R443">
        <v>7670.8</v>
      </c>
      <c r="S443">
        <v>9822.18</v>
      </c>
      <c r="T443">
        <v>21165.23</v>
      </c>
      <c r="U443">
        <v>7845.72</v>
      </c>
      <c r="W443" s="14" cm="1">
        <f t="array" ref="W443">INDEX(J443:U443, 1, MONTH($W$1))</f>
        <v>7845.72</v>
      </c>
      <c r="X443" s="14" cm="1">
        <f t="array" ref="X443">SUMPRODUCT((J443:U443) *(($J$1:$U$1)&lt;=$X$1))</f>
        <v>128328.92</v>
      </c>
      <c r="Y443">
        <f t="shared" si="54"/>
        <v>1</v>
      </c>
      <c r="Z443">
        <f t="shared" si="54"/>
        <v>1</v>
      </c>
      <c r="AA443">
        <f t="shared" si="55"/>
        <v>0</v>
      </c>
      <c r="AB443" s="8">
        <f t="shared" si="56"/>
        <v>1</v>
      </c>
      <c r="AC443">
        <f t="shared" si="57"/>
        <v>128328.92</v>
      </c>
      <c r="AD443">
        <f t="shared" si="58"/>
        <v>0</v>
      </c>
      <c r="AE443">
        <f t="shared" si="59"/>
        <v>0</v>
      </c>
      <c r="AF443">
        <f t="shared" si="60"/>
        <v>0</v>
      </c>
      <c r="AG443">
        <f t="shared" si="61"/>
        <v>0</v>
      </c>
      <c r="AI443">
        <f t="shared" si="62"/>
        <v>128328.92</v>
      </c>
    </row>
    <row r="444" spans="2:35" x14ac:dyDescent="0.25">
      <c r="B444" s="1">
        <v>20943</v>
      </c>
      <c r="C444" s="1" t="s">
        <v>623</v>
      </c>
      <c r="D444" s="1" t="s">
        <v>23</v>
      </c>
      <c r="E444" s="1" t="s">
        <v>535</v>
      </c>
      <c r="F444" s="1" t="s">
        <v>106</v>
      </c>
      <c r="G444" s="13">
        <v>44593</v>
      </c>
      <c r="H444" s="1">
        <v>2022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W444" s="14" cm="1">
        <f t="array" ref="W444">INDEX(J444:U444, 1, MONTH($W$1))</f>
        <v>0</v>
      </c>
      <c r="X444" s="14" cm="1">
        <f t="array" ref="X444">SUMPRODUCT((J444:U444) *(($J$1:$U$1)&lt;=$X$1))</f>
        <v>0</v>
      </c>
      <c r="Y444">
        <f t="shared" si="54"/>
        <v>0</v>
      </c>
      <c r="Z444">
        <f t="shared" si="54"/>
        <v>0</v>
      </c>
      <c r="AA444">
        <f t="shared" si="55"/>
        <v>0</v>
      </c>
      <c r="AB444" s="8">
        <f t="shared" si="56"/>
        <v>0</v>
      </c>
      <c r="AC444">
        <f t="shared" si="57"/>
        <v>0</v>
      </c>
      <c r="AD444">
        <f t="shared" si="58"/>
        <v>0</v>
      </c>
      <c r="AE444">
        <f t="shared" si="59"/>
        <v>0</v>
      </c>
      <c r="AF444">
        <f t="shared" si="60"/>
        <v>0</v>
      </c>
      <c r="AG444">
        <f t="shared" si="61"/>
        <v>0</v>
      </c>
      <c r="AI444">
        <f t="shared" si="62"/>
        <v>0</v>
      </c>
    </row>
    <row r="445" spans="2:35" x14ac:dyDescent="0.25">
      <c r="B445" s="1">
        <v>20947</v>
      </c>
      <c r="C445" s="1" t="s">
        <v>279</v>
      </c>
      <c r="D445" s="1" t="s">
        <v>23</v>
      </c>
      <c r="E445" s="1" t="s">
        <v>535</v>
      </c>
      <c r="F445" s="1" t="s">
        <v>106</v>
      </c>
      <c r="G445" s="13">
        <v>44713</v>
      </c>
      <c r="H445" s="1">
        <v>2022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211.9</v>
      </c>
      <c r="Q445">
        <v>0</v>
      </c>
      <c r="R445">
        <v>0</v>
      </c>
      <c r="S445">
        <v>0</v>
      </c>
      <c r="T445">
        <v>-69.58</v>
      </c>
      <c r="U445">
        <v>105.45</v>
      </c>
      <c r="W445" s="14" cm="1">
        <f t="array" ref="W445">INDEX(J445:U445, 1, MONTH($W$1))</f>
        <v>105.45</v>
      </c>
      <c r="X445" s="14" cm="1">
        <f t="array" ref="X445">SUMPRODUCT((J445:U445) *(($J$1:$U$1)&lt;=$X$1))</f>
        <v>247.76999999999998</v>
      </c>
      <c r="Y445">
        <f t="shared" si="54"/>
        <v>1</v>
      </c>
      <c r="Z445">
        <f t="shared" si="54"/>
        <v>1</v>
      </c>
      <c r="AA445">
        <f t="shared" si="55"/>
        <v>0</v>
      </c>
      <c r="AB445" s="8">
        <f t="shared" si="56"/>
        <v>0</v>
      </c>
      <c r="AC445">
        <f t="shared" si="57"/>
        <v>0</v>
      </c>
      <c r="AD445">
        <f t="shared" si="58"/>
        <v>0</v>
      </c>
      <c r="AE445">
        <f t="shared" si="59"/>
        <v>0</v>
      </c>
      <c r="AF445">
        <f t="shared" si="60"/>
        <v>0</v>
      </c>
      <c r="AG445">
        <f t="shared" si="61"/>
        <v>0</v>
      </c>
      <c r="AI445">
        <f t="shared" si="62"/>
        <v>247.76999999999998</v>
      </c>
    </row>
    <row r="446" spans="2:35" x14ac:dyDescent="0.25">
      <c r="B446" s="1">
        <v>20948</v>
      </c>
      <c r="C446" s="1" t="s">
        <v>165</v>
      </c>
      <c r="D446" s="1" t="s">
        <v>23</v>
      </c>
      <c r="E446" s="1" t="s">
        <v>535</v>
      </c>
      <c r="F446" s="1" t="s">
        <v>106</v>
      </c>
      <c r="G446" s="13">
        <v>44682</v>
      </c>
      <c r="H446" s="1">
        <v>2022</v>
      </c>
      <c r="J446">
        <v>3573.79</v>
      </c>
      <c r="K446">
        <v>739.64</v>
      </c>
      <c r="L446">
        <v>3140.67</v>
      </c>
      <c r="M446">
        <v>1131.05</v>
      </c>
      <c r="N446">
        <v>2555.85</v>
      </c>
      <c r="O446">
        <v>2145.65</v>
      </c>
      <c r="P446">
        <v>1028.99</v>
      </c>
      <c r="Q446">
        <v>3334.12</v>
      </c>
      <c r="R446">
        <v>1103.31</v>
      </c>
      <c r="S446">
        <v>873.77</v>
      </c>
      <c r="T446">
        <v>4213.7700000000004</v>
      </c>
      <c r="U446">
        <v>1430.47</v>
      </c>
      <c r="W446" s="14" cm="1">
        <f t="array" ref="W446">INDEX(J446:U446, 1, MONTH($W$1))</f>
        <v>1430.47</v>
      </c>
      <c r="X446" s="14" cm="1">
        <f t="array" ref="X446">SUMPRODUCT((J446:U446) *(($J$1:$U$1)&lt;=$X$1))</f>
        <v>25271.08</v>
      </c>
      <c r="Y446">
        <f t="shared" si="54"/>
        <v>1</v>
      </c>
      <c r="Z446">
        <f t="shared" si="54"/>
        <v>1</v>
      </c>
      <c r="AA446">
        <f t="shared" si="55"/>
        <v>0</v>
      </c>
      <c r="AB446" s="8">
        <f t="shared" si="56"/>
        <v>1</v>
      </c>
      <c r="AC446">
        <f t="shared" si="57"/>
        <v>25271.08</v>
      </c>
      <c r="AD446">
        <f t="shared" si="58"/>
        <v>0</v>
      </c>
      <c r="AE446">
        <f t="shared" si="59"/>
        <v>0</v>
      </c>
      <c r="AF446">
        <f t="shared" si="60"/>
        <v>0</v>
      </c>
      <c r="AG446">
        <f t="shared" si="61"/>
        <v>0</v>
      </c>
      <c r="AI446">
        <f t="shared" si="62"/>
        <v>25271.08</v>
      </c>
    </row>
    <row r="447" spans="2:35" x14ac:dyDescent="0.25">
      <c r="B447" s="1">
        <v>20949</v>
      </c>
      <c r="C447" s="1" t="s">
        <v>233</v>
      </c>
      <c r="D447" s="1" t="s">
        <v>23</v>
      </c>
      <c r="E447" s="1" t="s">
        <v>535</v>
      </c>
      <c r="F447" s="1" t="s">
        <v>106</v>
      </c>
      <c r="G447" s="13">
        <v>44713</v>
      </c>
      <c r="H447" s="1">
        <v>2022</v>
      </c>
      <c r="J447">
        <v>1735.69</v>
      </c>
      <c r="K447">
        <v>1200.53</v>
      </c>
      <c r="L447">
        <v>2003.89</v>
      </c>
      <c r="M447">
        <v>0</v>
      </c>
      <c r="N447">
        <v>1871.92</v>
      </c>
      <c r="O447">
        <v>242.25</v>
      </c>
      <c r="P447">
        <v>1339.33</v>
      </c>
      <c r="Q447">
        <v>-250.29</v>
      </c>
      <c r="R447">
        <v>350.93</v>
      </c>
      <c r="S447">
        <v>680.34</v>
      </c>
      <c r="T447">
        <v>540.52</v>
      </c>
      <c r="U447">
        <v>0</v>
      </c>
      <c r="W447" s="14" cm="1">
        <f t="array" ref="W447">INDEX(J447:U447, 1, MONTH($W$1))</f>
        <v>0</v>
      </c>
      <c r="X447" s="14" cm="1">
        <f t="array" ref="X447">SUMPRODUCT((J447:U447) *(($J$1:$U$1)&lt;=$X$1))</f>
        <v>9715.11</v>
      </c>
      <c r="Y447">
        <f t="shared" si="54"/>
        <v>0</v>
      </c>
      <c r="Z447">
        <f t="shared" si="54"/>
        <v>1</v>
      </c>
      <c r="AA447">
        <f t="shared" si="55"/>
        <v>0</v>
      </c>
      <c r="AB447" s="8">
        <f t="shared" si="56"/>
        <v>1</v>
      </c>
      <c r="AC447">
        <f t="shared" si="57"/>
        <v>9715.11</v>
      </c>
      <c r="AD447">
        <f t="shared" si="58"/>
        <v>0</v>
      </c>
      <c r="AE447">
        <f t="shared" si="59"/>
        <v>0</v>
      </c>
      <c r="AF447">
        <f t="shared" si="60"/>
        <v>0</v>
      </c>
      <c r="AG447">
        <f t="shared" si="61"/>
        <v>0</v>
      </c>
      <c r="AI447">
        <f t="shared" si="62"/>
        <v>9715.11</v>
      </c>
    </row>
    <row r="448" spans="2:35" x14ac:dyDescent="0.25">
      <c r="B448" s="1">
        <v>20952</v>
      </c>
      <c r="C448" s="1" t="s">
        <v>225</v>
      </c>
      <c r="D448" s="1" t="s">
        <v>23</v>
      </c>
      <c r="E448" s="1" t="s">
        <v>535</v>
      </c>
      <c r="F448" s="1" t="s">
        <v>106</v>
      </c>
      <c r="G448" s="13">
        <v>44713</v>
      </c>
      <c r="H448" s="1">
        <v>2022</v>
      </c>
      <c r="J448">
        <v>0</v>
      </c>
      <c r="K448">
        <v>650.36</v>
      </c>
      <c r="L448">
        <v>0</v>
      </c>
      <c r="M448">
        <v>0</v>
      </c>
      <c r="N448">
        <v>1250.3499999999999</v>
      </c>
      <c r="O448">
        <v>0</v>
      </c>
      <c r="P448">
        <v>0</v>
      </c>
      <c r="Q448">
        <v>939.71</v>
      </c>
      <c r="R448">
        <v>917.55</v>
      </c>
      <c r="S448">
        <v>194.74</v>
      </c>
      <c r="T448">
        <v>0</v>
      </c>
      <c r="U448">
        <v>502.63</v>
      </c>
      <c r="W448" s="14" cm="1">
        <f t="array" ref="W448">INDEX(J448:U448, 1, MONTH($W$1))</f>
        <v>502.63</v>
      </c>
      <c r="X448" s="14" cm="1">
        <f t="array" ref="X448">SUMPRODUCT((J448:U448) *(($J$1:$U$1)&lt;=$X$1))</f>
        <v>4455.34</v>
      </c>
      <c r="Y448">
        <f t="shared" si="54"/>
        <v>1</v>
      </c>
      <c r="Z448">
        <f t="shared" si="54"/>
        <v>1</v>
      </c>
      <c r="AA448">
        <f t="shared" si="55"/>
        <v>0</v>
      </c>
      <c r="AB448" s="8">
        <f t="shared" si="56"/>
        <v>0</v>
      </c>
      <c r="AC448">
        <f t="shared" si="57"/>
        <v>0</v>
      </c>
      <c r="AD448">
        <f t="shared" si="58"/>
        <v>0</v>
      </c>
      <c r="AE448">
        <f t="shared" si="59"/>
        <v>0</v>
      </c>
      <c r="AF448">
        <f t="shared" si="60"/>
        <v>0</v>
      </c>
      <c r="AG448">
        <f t="shared" si="61"/>
        <v>0</v>
      </c>
      <c r="AI448">
        <f t="shared" si="62"/>
        <v>4455.34</v>
      </c>
    </row>
    <row r="449" spans="2:35" x14ac:dyDescent="0.25">
      <c r="B449" s="1">
        <v>20956</v>
      </c>
      <c r="C449" s="1" t="s">
        <v>171</v>
      </c>
      <c r="D449" s="1" t="s">
        <v>23</v>
      </c>
      <c r="E449" s="1" t="s">
        <v>535</v>
      </c>
      <c r="F449" s="1" t="s">
        <v>106</v>
      </c>
      <c r="G449" s="13">
        <v>44743</v>
      </c>
      <c r="H449" s="1">
        <v>2022</v>
      </c>
      <c r="J449">
        <v>752.28</v>
      </c>
      <c r="K449">
        <v>0</v>
      </c>
      <c r="L449">
        <v>676.08</v>
      </c>
      <c r="M449">
        <v>0</v>
      </c>
      <c r="N449">
        <v>566.77</v>
      </c>
      <c r="O449">
        <v>611.35</v>
      </c>
      <c r="P449">
        <v>0</v>
      </c>
      <c r="Q449">
        <v>579.22</v>
      </c>
      <c r="R449">
        <v>0</v>
      </c>
      <c r="S449">
        <v>840</v>
      </c>
      <c r="T449">
        <v>0</v>
      </c>
      <c r="U449">
        <v>707.21</v>
      </c>
      <c r="W449" s="14" cm="1">
        <f t="array" ref="W449">INDEX(J449:U449, 1, MONTH($W$1))</f>
        <v>707.21</v>
      </c>
      <c r="X449" s="14" cm="1">
        <f t="array" ref="X449">SUMPRODUCT((J449:U449) *(($J$1:$U$1)&lt;=$X$1))</f>
        <v>4732.91</v>
      </c>
      <c r="Y449">
        <f t="shared" si="54"/>
        <v>1</v>
      </c>
      <c r="Z449">
        <f t="shared" si="54"/>
        <v>1</v>
      </c>
      <c r="AA449">
        <f t="shared" si="55"/>
        <v>0</v>
      </c>
      <c r="AB449" s="8">
        <f t="shared" si="56"/>
        <v>1</v>
      </c>
      <c r="AC449">
        <f t="shared" si="57"/>
        <v>4732.91</v>
      </c>
      <c r="AD449">
        <f t="shared" si="58"/>
        <v>0</v>
      </c>
      <c r="AE449">
        <f t="shared" si="59"/>
        <v>0</v>
      </c>
      <c r="AF449">
        <f t="shared" si="60"/>
        <v>0</v>
      </c>
      <c r="AG449">
        <f t="shared" si="61"/>
        <v>0</v>
      </c>
      <c r="AI449">
        <f t="shared" si="62"/>
        <v>4732.91</v>
      </c>
    </row>
    <row r="450" spans="2:35" x14ac:dyDescent="0.25">
      <c r="B450" s="1">
        <v>20960</v>
      </c>
      <c r="C450" s="1" t="s">
        <v>624</v>
      </c>
      <c r="D450" s="1" t="s">
        <v>23</v>
      </c>
      <c r="E450" s="1" t="s">
        <v>620</v>
      </c>
      <c r="F450" s="1" t="s">
        <v>620</v>
      </c>
      <c r="G450" s="13">
        <v>44743</v>
      </c>
      <c r="H450" s="1">
        <v>2022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1258.6199999999999</v>
      </c>
      <c r="S450">
        <v>0</v>
      </c>
      <c r="T450">
        <v>-1258.6199999999999</v>
      </c>
      <c r="U450">
        <v>0</v>
      </c>
      <c r="W450" s="14" cm="1">
        <f t="array" ref="W450">INDEX(J450:U450, 1, MONTH($W$1))</f>
        <v>0</v>
      </c>
      <c r="X450" s="14" cm="1">
        <f t="array" ref="X450">SUMPRODUCT((J450:U450) *(($J$1:$U$1)&lt;=$X$1))</f>
        <v>0</v>
      </c>
      <c r="Y450">
        <f t="shared" si="54"/>
        <v>0</v>
      </c>
      <c r="Z450">
        <f t="shared" si="54"/>
        <v>0</v>
      </c>
      <c r="AA450">
        <f t="shared" si="55"/>
        <v>0</v>
      </c>
      <c r="AB450" s="8">
        <f t="shared" si="56"/>
        <v>0</v>
      </c>
      <c r="AC450">
        <f t="shared" si="57"/>
        <v>0</v>
      </c>
      <c r="AD450">
        <f t="shared" si="58"/>
        <v>0</v>
      </c>
      <c r="AE450">
        <f t="shared" si="59"/>
        <v>0</v>
      </c>
      <c r="AF450">
        <f t="shared" si="60"/>
        <v>0</v>
      </c>
      <c r="AG450">
        <f t="shared" si="61"/>
        <v>0</v>
      </c>
      <c r="AI450">
        <f t="shared" si="62"/>
        <v>0</v>
      </c>
    </row>
    <row r="451" spans="2:35" x14ac:dyDescent="0.25">
      <c r="B451" s="1">
        <v>20962</v>
      </c>
      <c r="C451" s="1" t="s">
        <v>625</v>
      </c>
      <c r="D451" s="1" t="s">
        <v>23</v>
      </c>
      <c r="E451" s="1" t="s">
        <v>21</v>
      </c>
      <c r="F451" s="1" t="s">
        <v>21</v>
      </c>
      <c r="G451" s="13">
        <v>44774</v>
      </c>
      <c r="H451" s="1">
        <v>2022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W451" s="14" cm="1">
        <f t="array" ref="W451">INDEX(J451:U451, 1, MONTH($W$1))</f>
        <v>0</v>
      </c>
      <c r="X451" s="14" cm="1">
        <f t="array" ref="X451">SUMPRODUCT((J451:U451) *(($J$1:$U$1)&lt;=$X$1))</f>
        <v>0</v>
      </c>
      <c r="Y451">
        <f t="shared" si="54"/>
        <v>0</v>
      </c>
      <c r="Z451">
        <f t="shared" si="54"/>
        <v>0</v>
      </c>
      <c r="AA451">
        <f t="shared" si="55"/>
        <v>0</v>
      </c>
      <c r="AB451" s="8">
        <f t="shared" si="56"/>
        <v>0</v>
      </c>
      <c r="AC451">
        <f t="shared" si="57"/>
        <v>0</v>
      </c>
      <c r="AD451">
        <f t="shared" si="58"/>
        <v>0</v>
      </c>
      <c r="AE451">
        <f t="shared" si="59"/>
        <v>0</v>
      </c>
      <c r="AF451">
        <f t="shared" si="60"/>
        <v>0</v>
      </c>
      <c r="AG451">
        <f t="shared" si="61"/>
        <v>0</v>
      </c>
      <c r="AI451">
        <f t="shared" si="62"/>
        <v>0</v>
      </c>
    </row>
    <row r="452" spans="2:35" x14ac:dyDescent="0.25">
      <c r="B452" s="1">
        <v>20963</v>
      </c>
      <c r="C452" s="1" t="s">
        <v>626</v>
      </c>
      <c r="D452" s="1" t="s">
        <v>23</v>
      </c>
      <c r="E452" s="1" t="s">
        <v>545</v>
      </c>
      <c r="F452" s="1" t="s">
        <v>545</v>
      </c>
      <c r="G452" s="13">
        <v>44774</v>
      </c>
      <c r="H452" s="1">
        <v>2022</v>
      </c>
      <c r="J452">
        <v>1053.3599999999999</v>
      </c>
      <c r="K452">
        <v>0</v>
      </c>
      <c r="L452">
        <v>7545.23</v>
      </c>
      <c r="M452">
        <v>6625.99</v>
      </c>
      <c r="N452">
        <v>10368.540000000001</v>
      </c>
      <c r="O452">
        <v>3544.8</v>
      </c>
      <c r="P452">
        <v>2377.1999999999998</v>
      </c>
      <c r="Q452">
        <v>1388.52</v>
      </c>
      <c r="R452">
        <v>0</v>
      </c>
      <c r="S452">
        <v>0</v>
      </c>
      <c r="T452">
        <v>0</v>
      </c>
      <c r="U452">
        <v>-3682.98</v>
      </c>
      <c r="W452" s="14" cm="1">
        <f t="array" ref="W452">INDEX(J452:U452, 1, MONTH($W$1))</f>
        <v>-3682.98</v>
      </c>
      <c r="X452" s="14" cm="1">
        <f t="array" ref="X452">SUMPRODUCT((J452:U452) *(($J$1:$U$1)&lt;=$X$1))</f>
        <v>29220.66</v>
      </c>
      <c r="Y452">
        <f t="shared" ref="Y452:Z515" si="63">IF(W452&gt;0, 1, 0)</f>
        <v>0</v>
      </c>
      <c r="Z452">
        <f t="shared" si="63"/>
        <v>1</v>
      </c>
      <c r="AA452">
        <f t="shared" ref="AA452:AA515" si="64">IF(I452="Yes", 1, 0)</f>
        <v>0</v>
      </c>
      <c r="AB452" s="8">
        <f t="shared" ref="AB452:AB515" si="65">COUNTIF(J452, "&gt;0")</f>
        <v>1</v>
      </c>
      <c r="AC452">
        <f t="shared" ref="AC452:AC515" si="66">IFERROR(X452/AB452, 0)</f>
        <v>29220.66</v>
      </c>
      <c r="AD452">
        <f t="shared" ref="AD452:AD465" si="67">IF(G452=$W$1, 1, 0)</f>
        <v>0</v>
      </c>
      <c r="AE452">
        <f t="shared" ref="AE452:AE515" si="68">IF(G452=$W$1, W452, 0)</f>
        <v>0</v>
      </c>
      <c r="AF452">
        <f t="shared" ref="AF452:AF515" si="69">IF(AND(H452=2023, G452&lt;=$W$1, X452&gt;0), 1, 0)</f>
        <v>0</v>
      </c>
      <c r="AG452">
        <f t="shared" ref="AG452:AG515" si="70">IF(AND(H452=2023, G452&lt;=$W$1), X452, 0)</f>
        <v>0</v>
      </c>
      <c r="AI452">
        <f t="shared" ref="AI452:AI515" si="71">SUM(J452:U452)</f>
        <v>29220.66</v>
      </c>
    </row>
    <row r="453" spans="2:35" x14ac:dyDescent="0.25">
      <c r="B453" s="1">
        <v>20964</v>
      </c>
      <c r="C453" s="1" t="s">
        <v>216</v>
      </c>
      <c r="D453" s="1" t="s">
        <v>23</v>
      </c>
      <c r="E453" s="1" t="s">
        <v>535</v>
      </c>
      <c r="F453" s="1" t="s">
        <v>106</v>
      </c>
      <c r="G453" s="13">
        <v>44798</v>
      </c>
      <c r="H453" s="1">
        <v>2022</v>
      </c>
      <c r="J453">
        <v>0</v>
      </c>
      <c r="K453">
        <v>943.76</v>
      </c>
      <c r="L453">
        <v>511.59</v>
      </c>
      <c r="M453">
        <v>887.18</v>
      </c>
      <c r="N453">
        <v>324.62</v>
      </c>
      <c r="O453">
        <v>1576.74</v>
      </c>
      <c r="P453">
        <v>1878.6</v>
      </c>
      <c r="Q453">
        <v>0</v>
      </c>
      <c r="R453">
        <v>2009.23</v>
      </c>
      <c r="S453">
        <v>0</v>
      </c>
      <c r="T453">
        <v>2752.84</v>
      </c>
      <c r="U453">
        <v>970.85</v>
      </c>
      <c r="W453" s="14" cm="1">
        <f t="array" ref="W453">INDEX(J453:U453, 1, MONTH($W$1))</f>
        <v>970.85</v>
      </c>
      <c r="X453" s="14" cm="1">
        <f t="array" ref="X453">SUMPRODUCT((J453:U453) *(($J$1:$U$1)&lt;=$X$1))</f>
        <v>11855.41</v>
      </c>
      <c r="Y453">
        <f t="shared" si="63"/>
        <v>1</v>
      </c>
      <c r="Z453">
        <f t="shared" si="63"/>
        <v>1</v>
      </c>
      <c r="AA453">
        <f t="shared" si="64"/>
        <v>0</v>
      </c>
      <c r="AB453" s="8">
        <f t="shared" si="65"/>
        <v>0</v>
      </c>
      <c r="AC453">
        <f t="shared" si="66"/>
        <v>0</v>
      </c>
      <c r="AD453">
        <f t="shared" si="67"/>
        <v>0</v>
      </c>
      <c r="AE453">
        <f t="shared" si="68"/>
        <v>0</v>
      </c>
      <c r="AF453">
        <f t="shared" si="69"/>
        <v>0</v>
      </c>
      <c r="AG453">
        <f t="shared" si="70"/>
        <v>0</v>
      </c>
      <c r="AI453">
        <f t="shared" si="71"/>
        <v>11855.41</v>
      </c>
    </row>
    <row r="454" spans="2:35" x14ac:dyDescent="0.25">
      <c r="B454" s="1">
        <v>20966</v>
      </c>
      <c r="C454" s="1" t="s">
        <v>234</v>
      </c>
      <c r="D454" s="1" t="s">
        <v>23</v>
      </c>
      <c r="E454" s="1" t="s">
        <v>535</v>
      </c>
      <c r="F454" s="1" t="s">
        <v>106</v>
      </c>
      <c r="G454" s="13">
        <v>44805</v>
      </c>
      <c r="H454" s="1">
        <v>2022</v>
      </c>
      <c r="J454">
        <v>450.96</v>
      </c>
      <c r="K454">
        <v>0</v>
      </c>
      <c r="L454">
        <v>0</v>
      </c>
      <c r="M454">
        <v>1024.83</v>
      </c>
      <c r="N454">
        <v>0</v>
      </c>
      <c r="O454">
        <v>758.17</v>
      </c>
      <c r="P454">
        <v>112.75</v>
      </c>
      <c r="Q454">
        <v>0</v>
      </c>
      <c r="R454">
        <v>0</v>
      </c>
      <c r="S454">
        <v>0</v>
      </c>
      <c r="T454">
        <v>0</v>
      </c>
      <c r="U454">
        <v>219.83</v>
      </c>
      <c r="W454" s="14" cm="1">
        <f t="array" ref="W454">INDEX(J454:U454, 1, MONTH($W$1))</f>
        <v>219.83</v>
      </c>
      <c r="X454" s="14" cm="1">
        <f t="array" ref="X454">SUMPRODUCT((J454:U454) *(($J$1:$U$1)&lt;=$X$1))</f>
        <v>2566.54</v>
      </c>
      <c r="Y454">
        <f t="shared" si="63"/>
        <v>1</v>
      </c>
      <c r="Z454">
        <f t="shared" si="63"/>
        <v>1</v>
      </c>
      <c r="AA454">
        <f t="shared" si="64"/>
        <v>0</v>
      </c>
      <c r="AB454" s="8">
        <f t="shared" si="65"/>
        <v>1</v>
      </c>
      <c r="AC454">
        <f t="shared" si="66"/>
        <v>2566.54</v>
      </c>
      <c r="AD454">
        <f t="shared" si="67"/>
        <v>0</v>
      </c>
      <c r="AE454">
        <f t="shared" si="68"/>
        <v>0</v>
      </c>
      <c r="AF454">
        <f t="shared" si="69"/>
        <v>0</v>
      </c>
      <c r="AG454">
        <f t="shared" si="70"/>
        <v>0</v>
      </c>
      <c r="AI454">
        <f t="shared" si="71"/>
        <v>2566.54</v>
      </c>
    </row>
    <row r="455" spans="2:35" x14ac:dyDescent="0.25">
      <c r="B455" s="1">
        <v>20968</v>
      </c>
      <c r="C455" s="1" t="s">
        <v>627</v>
      </c>
      <c r="D455" s="1" t="s">
        <v>23</v>
      </c>
      <c r="E455" s="1" t="s">
        <v>545</v>
      </c>
      <c r="F455" s="1" t="s">
        <v>545</v>
      </c>
      <c r="G455" s="13">
        <v>44835</v>
      </c>
      <c r="H455" s="1">
        <v>2022</v>
      </c>
      <c r="J455">
        <v>933.8</v>
      </c>
      <c r="K455">
        <v>473.95</v>
      </c>
      <c r="L455">
        <v>18567.390000000003</v>
      </c>
      <c r="M455">
        <v>7033.56</v>
      </c>
      <c r="N455">
        <v>0</v>
      </c>
      <c r="O455">
        <v>0</v>
      </c>
      <c r="P455">
        <v>4277.6400000000003</v>
      </c>
      <c r="Q455">
        <v>0</v>
      </c>
      <c r="R455">
        <v>0</v>
      </c>
      <c r="S455">
        <v>0</v>
      </c>
      <c r="T455">
        <v>673.08</v>
      </c>
      <c r="U455">
        <v>0</v>
      </c>
      <c r="W455" s="14" cm="1">
        <f t="array" ref="W455">INDEX(J455:U455, 1, MONTH($W$1))</f>
        <v>0</v>
      </c>
      <c r="X455" s="14" cm="1">
        <f t="array" ref="X455">SUMPRODUCT((J455:U455) *(($J$1:$U$1)&lt;=$X$1))</f>
        <v>31959.420000000006</v>
      </c>
      <c r="Y455">
        <f t="shared" si="63"/>
        <v>0</v>
      </c>
      <c r="Z455">
        <f t="shared" si="63"/>
        <v>1</v>
      </c>
      <c r="AA455">
        <f t="shared" si="64"/>
        <v>0</v>
      </c>
      <c r="AB455" s="8">
        <f t="shared" si="65"/>
        <v>1</v>
      </c>
      <c r="AC455">
        <f t="shared" si="66"/>
        <v>31959.420000000006</v>
      </c>
      <c r="AD455">
        <f t="shared" si="67"/>
        <v>0</v>
      </c>
      <c r="AE455">
        <f t="shared" si="68"/>
        <v>0</v>
      </c>
      <c r="AF455">
        <f t="shared" si="69"/>
        <v>0</v>
      </c>
      <c r="AG455">
        <f t="shared" si="70"/>
        <v>0</v>
      </c>
      <c r="AI455">
        <f t="shared" si="71"/>
        <v>31959.420000000006</v>
      </c>
    </row>
    <row r="456" spans="2:35" x14ac:dyDescent="0.25">
      <c r="B456" s="1">
        <v>20969</v>
      </c>
      <c r="C456" s="1" t="s">
        <v>255</v>
      </c>
      <c r="D456" s="1" t="s">
        <v>23</v>
      </c>
      <c r="E456" s="1" t="s">
        <v>535</v>
      </c>
      <c r="F456" s="1" t="s">
        <v>106</v>
      </c>
      <c r="G456" s="13">
        <v>45047</v>
      </c>
      <c r="H456" s="1">
        <v>2023</v>
      </c>
      <c r="J456">
        <v>0</v>
      </c>
      <c r="K456">
        <v>0</v>
      </c>
      <c r="L456">
        <v>0</v>
      </c>
      <c r="M456">
        <v>0</v>
      </c>
      <c r="N456">
        <v>5359.35</v>
      </c>
      <c r="O456">
        <v>629.66999999999996</v>
      </c>
      <c r="P456">
        <v>1794.73</v>
      </c>
      <c r="Q456">
        <v>0</v>
      </c>
      <c r="R456">
        <v>2118.54</v>
      </c>
      <c r="S456">
        <v>1221.51</v>
      </c>
      <c r="T456">
        <v>3055.13</v>
      </c>
      <c r="U456">
        <v>0</v>
      </c>
      <c r="W456" s="14" cm="1">
        <f t="array" ref="W456">INDEX(J456:U456, 1, MONTH($W$1))</f>
        <v>0</v>
      </c>
      <c r="X456" s="14" cm="1">
        <f t="array" ref="X456">SUMPRODUCT((J456:U456) *(($J$1:$U$1)&lt;=$X$1))</f>
        <v>14178.93</v>
      </c>
      <c r="Y456">
        <f t="shared" si="63"/>
        <v>0</v>
      </c>
      <c r="Z456">
        <f t="shared" si="63"/>
        <v>1</v>
      </c>
      <c r="AA456">
        <f t="shared" si="64"/>
        <v>0</v>
      </c>
      <c r="AB456" s="8">
        <f t="shared" si="65"/>
        <v>0</v>
      </c>
      <c r="AC456">
        <f t="shared" si="66"/>
        <v>0</v>
      </c>
      <c r="AD456">
        <f t="shared" si="67"/>
        <v>0</v>
      </c>
      <c r="AE456">
        <f t="shared" si="68"/>
        <v>0</v>
      </c>
      <c r="AF456">
        <f t="shared" si="69"/>
        <v>1</v>
      </c>
      <c r="AG456">
        <f t="shared" si="70"/>
        <v>14178.93</v>
      </c>
      <c r="AI456">
        <f t="shared" si="71"/>
        <v>14178.93</v>
      </c>
    </row>
    <row r="457" spans="2:35" x14ac:dyDescent="0.25">
      <c r="B457" s="1">
        <v>20975</v>
      </c>
      <c r="C457" s="1" t="s">
        <v>628</v>
      </c>
      <c r="D457" s="1" t="s">
        <v>23</v>
      </c>
      <c r="E457" s="1" t="s">
        <v>535</v>
      </c>
      <c r="F457" s="1" t="s">
        <v>106</v>
      </c>
      <c r="G457" s="13">
        <v>44927</v>
      </c>
      <c r="H457" s="1">
        <v>2023</v>
      </c>
      <c r="J457">
        <v>4641.55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W457" s="14" cm="1">
        <f t="array" ref="W457">INDEX(J457:U457, 1, MONTH($W$1))</f>
        <v>0</v>
      </c>
      <c r="X457" s="14" cm="1">
        <f t="array" ref="X457">SUMPRODUCT((J457:U457) *(($J$1:$U$1)&lt;=$X$1))</f>
        <v>4641.55</v>
      </c>
      <c r="Y457">
        <f t="shared" si="63"/>
        <v>0</v>
      </c>
      <c r="Z457">
        <f t="shared" si="63"/>
        <v>1</v>
      </c>
      <c r="AA457">
        <f t="shared" si="64"/>
        <v>0</v>
      </c>
      <c r="AB457" s="8">
        <f t="shared" si="65"/>
        <v>1</v>
      </c>
      <c r="AC457">
        <f t="shared" si="66"/>
        <v>4641.55</v>
      </c>
      <c r="AD457">
        <f t="shared" si="67"/>
        <v>0</v>
      </c>
      <c r="AE457">
        <f t="shared" si="68"/>
        <v>0</v>
      </c>
      <c r="AF457">
        <f t="shared" si="69"/>
        <v>1</v>
      </c>
      <c r="AG457">
        <f t="shared" si="70"/>
        <v>4641.55</v>
      </c>
      <c r="AI457">
        <f t="shared" si="71"/>
        <v>4641.55</v>
      </c>
    </row>
    <row r="458" spans="2:35" x14ac:dyDescent="0.25">
      <c r="B458" s="1">
        <v>20978</v>
      </c>
      <c r="C458" s="1" t="s">
        <v>629</v>
      </c>
      <c r="D458" s="1" t="s">
        <v>23</v>
      </c>
      <c r="E458" s="1" t="s">
        <v>535</v>
      </c>
      <c r="F458" s="1" t="s">
        <v>106</v>
      </c>
      <c r="G458" s="13">
        <v>45108</v>
      </c>
      <c r="H458" s="1">
        <v>2023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2709.27</v>
      </c>
      <c r="Q458">
        <v>2039.27</v>
      </c>
      <c r="R458">
        <v>3074.48</v>
      </c>
      <c r="S458">
        <v>1626.95</v>
      </c>
      <c r="T458">
        <v>1136.46</v>
      </c>
      <c r="U458">
        <v>1764.54</v>
      </c>
      <c r="W458" s="14" cm="1">
        <f t="array" ref="W458">INDEX(J458:U458, 1, MONTH($W$1))</f>
        <v>1764.54</v>
      </c>
      <c r="X458" s="14" cm="1">
        <f t="array" ref="X458">SUMPRODUCT((J458:U458) *(($J$1:$U$1)&lt;=$X$1))</f>
        <v>12350.970000000001</v>
      </c>
      <c r="Y458">
        <f t="shared" si="63"/>
        <v>1</v>
      </c>
      <c r="Z458">
        <f t="shared" si="63"/>
        <v>1</v>
      </c>
      <c r="AA458">
        <f t="shared" si="64"/>
        <v>0</v>
      </c>
      <c r="AB458" s="8">
        <f t="shared" si="65"/>
        <v>0</v>
      </c>
      <c r="AC458">
        <f t="shared" si="66"/>
        <v>0</v>
      </c>
      <c r="AD458">
        <f t="shared" si="67"/>
        <v>0</v>
      </c>
      <c r="AE458">
        <f t="shared" si="68"/>
        <v>0</v>
      </c>
      <c r="AF458">
        <f t="shared" si="69"/>
        <v>1</v>
      </c>
      <c r="AG458">
        <f t="shared" si="70"/>
        <v>12350.970000000001</v>
      </c>
      <c r="AI458">
        <f t="shared" si="71"/>
        <v>12350.970000000001</v>
      </c>
    </row>
    <row r="459" spans="2:35" x14ac:dyDescent="0.25">
      <c r="B459" s="1">
        <v>20979</v>
      </c>
      <c r="C459" s="1" t="s">
        <v>862</v>
      </c>
      <c r="D459" s="1" t="s">
        <v>23</v>
      </c>
      <c r="E459" s="1" t="s">
        <v>535</v>
      </c>
      <c r="F459" s="1" t="s">
        <v>106</v>
      </c>
      <c r="G459" s="13">
        <v>0</v>
      </c>
      <c r="H459" s="1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75.63</v>
      </c>
      <c r="S459">
        <v>0</v>
      </c>
      <c r="T459">
        <v>0</v>
      </c>
      <c r="U459">
        <v>0</v>
      </c>
      <c r="W459" s="14" cm="1">
        <f t="array" ref="W459">INDEX(J459:U459, 1, MONTH($W$1))</f>
        <v>0</v>
      </c>
      <c r="X459" s="14" cm="1">
        <f t="array" ref="X459">SUMPRODUCT((J459:U459) *(($J$1:$U$1)&lt;=$X$1))</f>
        <v>75.63</v>
      </c>
      <c r="Y459">
        <f t="shared" si="63"/>
        <v>0</v>
      </c>
      <c r="Z459">
        <f t="shared" si="63"/>
        <v>1</v>
      </c>
      <c r="AA459">
        <f t="shared" si="64"/>
        <v>0</v>
      </c>
      <c r="AB459" s="8">
        <f t="shared" si="65"/>
        <v>0</v>
      </c>
      <c r="AC459">
        <f t="shared" si="66"/>
        <v>0</v>
      </c>
      <c r="AD459">
        <f t="shared" si="67"/>
        <v>0</v>
      </c>
      <c r="AE459">
        <f t="shared" si="68"/>
        <v>0</v>
      </c>
      <c r="AF459">
        <f t="shared" si="69"/>
        <v>0</v>
      </c>
      <c r="AG459">
        <f t="shared" si="70"/>
        <v>0</v>
      </c>
      <c r="AI459">
        <f t="shared" si="71"/>
        <v>75.63</v>
      </c>
    </row>
    <row r="460" spans="2:35" x14ac:dyDescent="0.25">
      <c r="B460" s="1">
        <v>20981</v>
      </c>
      <c r="C460" s="1" t="s">
        <v>84</v>
      </c>
      <c r="D460" s="1" t="s">
        <v>23</v>
      </c>
      <c r="E460" s="1" t="s">
        <v>535</v>
      </c>
      <c r="F460" s="1" t="s">
        <v>106</v>
      </c>
      <c r="G460" s="13">
        <v>44986</v>
      </c>
      <c r="H460" s="1">
        <v>2023</v>
      </c>
      <c r="J460">
        <v>0</v>
      </c>
      <c r="K460">
        <v>0</v>
      </c>
      <c r="L460">
        <v>2536.2399999999998</v>
      </c>
      <c r="M460">
        <v>4572.2700000000004</v>
      </c>
      <c r="N460">
        <v>316.63</v>
      </c>
      <c r="O460">
        <v>466.66</v>
      </c>
      <c r="P460">
        <v>728.51</v>
      </c>
      <c r="Q460">
        <v>516.29</v>
      </c>
      <c r="R460">
        <v>143.19</v>
      </c>
      <c r="S460">
        <v>1442.42</v>
      </c>
      <c r="T460">
        <v>1256.8399999999999</v>
      </c>
      <c r="U460">
        <v>0</v>
      </c>
      <c r="W460" s="14" cm="1">
        <f t="array" ref="W460">INDEX(J460:U460, 1, MONTH($W$1))</f>
        <v>0</v>
      </c>
      <c r="X460" s="14" cm="1">
        <f t="array" ref="X460">SUMPRODUCT((J460:U460) *(($J$1:$U$1)&lt;=$X$1))</f>
        <v>11979.05</v>
      </c>
      <c r="Y460">
        <f t="shared" si="63"/>
        <v>0</v>
      </c>
      <c r="Z460">
        <f t="shared" si="63"/>
        <v>1</v>
      </c>
      <c r="AA460">
        <f t="shared" si="64"/>
        <v>0</v>
      </c>
      <c r="AB460" s="8">
        <f t="shared" si="65"/>
        <v>0</v>
      </c>
      <c r="AC460">
        <f t="shared" si="66"/>
        <v>0</v>
      </c>
      <c r="AD460">
        <f t="shared" si="67"/>
        <v>0</v>
      </c>
      <c r="AE460">
        <f t="shared" si="68"/>
        <v>0</v>
      </c>
      <c r="AF460">
        <f t="shared" si="69"/>
        <v>1</v>
      </c>
      <c r="AG460">
        <f t="shared" si="70"/>
        <v>11979.05</v>
      </c>
      <c r="AI460">
        <f t="shared" si="71"/>
        <v>11979.05</v>
      </c>
    </row>
    <row r="461" spans="2:35" x14ac:dyDescent="0.25">
      <c r="B461" s="1">
        <v>20982</v>
      </c>
      <c r="C461" s="1" t="s">
        <v>98</v>
      </c>
      <c r="D461" s="1" t="s">
        <v>23</v>
      </c>
      <c r="E461" s="1" t="s">
        <v>535</v>
      </c>
      <c r="F461" s="1" t="s">
        <v>106</v>
      </c>
      <c r="G461" s="13">
        <v>45017</v>
      </c>
      <c r="H461" s="1">
        <v>2023</v>
      </c>
      <c r="J461">
        <v>0</v>
      </c>
      <c r="K461">
        <v>0</v>
      </c>
      <c r="L461">
        <v>0</v>
      </c>
      <c r="M461">
        <v>1469.41</v>
      </c>
      <c r="N461">
        <v>174.29</v>
      </c>
      <c r="O461">
        <v>518.32000000000005</v>
      </c>
      <c r="P461">
        <v>541.6</v>
      </c>
      <c r="Q461">
        <v>710.15</v>
      </c>
      <c r="R461">
        <v>0</v>
      </c>
      <c r="S461">
        <v>1532.76</v>
      </c>
      <c r="T461">
        <v>764.32</v>
      </c>
      <c r="U461">
        <v>652.17999999999995</v>
      </c>
      <c r="W461" s="14" cm="1">
        <f t="array" ref="W461">INDEX(J461:U461, 1, MONTH($W$1))</f>
        <v>652.17999999999995</v>
      </c>
      <c r="X461" s="14" cm="1">
        <f t="array" ref="X461">SUMPRODUCT((J461:U461) *(($J$1:$U$1)&lt;=$X$1))</f>
        <v>6363.03</v>
      </c>
      <c r="Y461">
        <f t="shared" si="63"/>
        <v>1</v>
      </c>
      <c r="Z461">
        <f t="shared" si="63"/>
        <v>1</v>
      </c>
      <c r="AA461">
        <f t="shared" si="64"/>
        <v>0</v>
      </c>
      <c r="AB461" s="8">
        <f t="shared" si="65"/>
        <v>0</v>
      </c>
      <c r="AC461">
        <f t="shared" si="66"/>
        <v>0</v>
      </c>
      <c r="AD461">
        <f t="shared" si="67"/>
        <v>0</v>
      </c>
      <c r="AE461">
        <f t="shared" si="68"/>
        <v>0</v>
      </c>
      <c r="AF461">
        <f t="shared" si="69"/>
        <v>1</v>
      </c>
      <c r="AG461">
        <f t="shared" si="70"/>
        <v>6363.03</v>
      </c>
      <c r="AI461">
        <f t="shared" si="71"/>
        <v>6363.03</v>
      </c>
    </row>
    <row r="462" spans="2:35" x14ac:dyDescent="0.25">
      <c r="B462" s="1">
        <v>20983</v>
      </c>
      <c r="C462" s="1" t="s">
        <v>280</v>
      </c>
      <c r="D462" s="1" t="s">
        <v>23</v>
      </c>
      <c r="E462" s="1" t="s">
        <v>535</v>
      </c>
      <c r="F462" s="1" t="s">
        <v>106</v>
      </c>
      <c r="G462" s="13">
        <v>44986</v>
      </c>
      <c r="H462" s="1">
        <v>2023</v>
      </c>
      <c r="J462">
        <v>0</v>
      </c>
      <c r="K462">
        <v>0</v>
      </c>
      <c r="L462">
        <v>259.41000000000003</v>
      </c>
      <c r="M462">
        <v>0</v>
      </c>
      <c r="N462">
        <v>0</v>
      </c>
      <c r="O462">
        <v>128.16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W462" s="14" cm="1">
        <f t="array" ref="W462">INDEX(J462:U462, 1, MONTH($W$1))</f>
        <v>0</v>
      </c>
      <c r="X462" s="14" cm="1">
        <f t="array" ref="X462">SUMPRODUCT((J462:U462) *(($J$1:$U$1)&lt;=$X$1))</f>
        <v>387.57000000000005</v>
      </c>
      <c r="Y462">
        <f t="shared" si="63"/>
        <v>0</v>
      </c>
      <c r="Z462">
        <f t="shared" si="63"/>
        <v>1</v>
      </c>
      <c r="AA462">
        <f t="shared" si="64"/>
        <v>0</v>
      </c>
      <c r="AB462" s="8">
        <f t="shared" si="65"/>
        <v>0</v>
      </c>
      <c r="AC462">
        <f t="shared" si="66"/>
        <v>0</v>
      </c>
      <c r="AD462">
        <f t="shared" si="67"/>
        <v>0</v>
      </c>
      <c r="AE462">
        <f t="shared" si="68"/>
        <v>0</v>
      </c>
      <c r="AF462">
        <f t="shared" si="69"/>
        <v>1</v>
      </c>
      <c r="AG462">
        <f t="shared" si="70"/>
        <v>387.57000000000005</v>
      </c>
      <c r="AI462">
        <f t="shared" si="71"/>
        <v>387.57000000000005</v>
      </c>
    </row>
    <row r="463" spans="2:35" x14ac:dyDescent="0.25">
      <c r="B463" s="1">
        <v>20984</v>
      </c>
      <c r="C463" s="1" t="s">
        <v>92</v>
      </c>
      <c r="D463" s="1" t="s">
        <v>23</v>
      </c>
      <c r="E463" s="1" t="s">
        <v>535</v>
      </c>
      <c r="F463" s="1" t="s">
        <v>106</v>
      </c>
      <c r="G463" s="13">
        <v>45017</v>
      </c>
      <c r="H463" s="1">
        <v>2023</v>
      </c>
      <c r="J463">
        <v>0</v>
      </c>
      <c r="K463">
        <v>0</v>
      </c>
      <c r="L463">
        <v>0</v>
      </c>
      <c r="M463">
        <v>314.45999999999998</v>
      </c>
      <c r="N463">
        <v>4583.34</v>
      </c>
      <c r="O463">
        <v>1521.21</v>
      </c>
      <c r="P463">
        <v>0</v>
      </c>
      <c r="Q463">
        <v>185.55</v>
      </c>
      <c r="R463">
        <v>0</v>
      </c>
      <c r="S463">
        <v>0</v>
      </c>
      <c r="T463">
        <v>0</v>
      </c>
      <c r="U463">
        <v>0</v>
      </c>
      <c r="W463" s="14" cm="1">
        <f t="array" ref="W463">INDEX(J463:U463, 1, MONTH($W$1))</f>
        <v>0</v>
      </c>
      <c r="X463" s="14" cm="1">
        <f t="array" ref="X463">SUMPRODUCT((J463:U463) *(($J$1:$U$1)&lt;=$X$1))</f>
        <v>6604.56</v>
      </c>
      <c r="Y463">
        <f t="shared" si="63"/>
        <v>0</v>
      </c>
      <c r="Z463">
        <f t="shared" si="63"/>
        <v>1</v>
      </c>
      <c r="AA463">
        <f t="shared" si="64"/>
        <v>0</v>
      </c>
      <c r="AB463" s="8">
        <f t="shared" si="65"/>
        <v>0</v>
      </c>
      <c r="AC463">
        <f t="shared" si="66"/>
        <v>0</v>
      </c>
      <c r="AD463">
        <f t="shared" si="67"/>
        <v>0</v>
      </c>
      <c r="AE463">
        <f t="shared" si="68"/>
        <v>0</v>
      </c>
      <c r="AF463">
        <f t="shared" si="69"/>
        <v>1</v>
      </c>
      <c r="AG463">
        <f t="shared" si="70"/>
        <v>6604.56</v>
      </c>
      <c r="AI463">
        <f t="shared" si="71"/>
        <v>6604.56</v>
      </c>
    </row>
    <row r="464" spans="2:35" x14ac:dyDescent="0.25">
      <c r="B464" s="1">
        <v>20985</v>
      </c>
      <c r="C464" s="1" t="s">
        <v>71</v>
      </c>
      <c r="D464" s="1" t="s">
        <v>23</v>
      </c>
      <c r="E464" s="1" t="s">
        <v>535</v>
      </c>
      <c r="F464" s="1" t="s">
        <v>106</v>
      </c>
      <c r="G464" s="13">
        <v>45078</v>
      </c>
      <c r="H464" s="1">
        <v>2023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3573.71</v>
      </c>
      <c r="P464">
        <v>2048.1999999999998</v>
      </c>
      <c r="Q464">
        <v>3466.54</v>
      </c>
      <c r="R464">
        <v>3243.57</v>
      </c>
      <c r="S464">
        <v>9340.31</v>
      </c>
      <c r="T464">
        <v>275.95</v>
      </c>
      <c r="U464">
        <v>3296.78</v>
      </c>
      <c r="W464" s="14" cm="1">
        <f t="array" ref="W464">INDEX(J464:U464, 1, MONTH($W$1))</f>
        <v>3296.78</v>
      </c>
      <c r="X464" s="14" cm="1">
        <f t="array" ref="X464">SUMPRODUCT((J464:U464) *(($J$1:$U$1)&lt;=$X$1))</f>
        <v>25245.06</v>
      </c>
      <c r="Y464">
        <f t="shared" si="63"/>
        <v>1</v>
      </c>
      <c r="Z464">
        <f t="shared" si="63"/>
        <v>1</v>
      </c>
      <c r="AA464">
        <f t="shared" si="64"/>
        <v>0</v>
      </c>
      <c r="AB464" s="8">
        <f t="shared" si="65"/>
        <v>0</v>
      </c>
      <c r="AC464">
        <f t="shared" si="66"/>
        <v>0</v>
      </c>
      <c r="AD464">
        <f t="shared" si="67"/>
        <v>0</v>
      </c>
      <c r="AE464">
        <f t="shared" si="68"/>
        <v>0</v>
      </c>
      <c r="AF464">
        <f t="shared" si="69"/>
        <v>1</v>
      </c>
      <c r="AG464">
        <f t="shared" si="70"/>
        <v>25245.06</v>
      </c>
      <c r="AI464">
        <f t="shared" si="71"/>
        <v>25245.06</v>
      </c>
    </row>
    <row r="465" spans="2:35" x14ac:dyDescent="0.25">
      <c r="B465" s="1">
        <v>20986</v>
      </c>
      <c r="C465" s="1" t="s">
        <v>159</v>
      </c>
      <c r="D465" s="1" t="s">
        <v>23</v>
      </c>
      <c r="E465" s="1" t="s">
        <v>535</v>
      </c>
      <c r="F465" s="1" t="s">
        <v>106</v>
      </c>
      <c r="G465" s="13">
        <v>45017</v>
      </c>
      <c r="H465" s="1">
        <v>2023</v>
      </c>
      <c r="J465">
        <v>0</v>
      </c>
      <c r="K465">
        <v>0</v>
      </c>
      <c r="L465">
        <v>0</v>
      </c>
      <c r="M465">
        <v>2167.37</v>
      </c>
      <c r="N465">
        <v>0</v>
      </c>
      <c r="O465">
        <v>908.87</v>
      </c>
      <c r="P465">
        <v>392.22</v>
      </c>
      <c r="Q465">
        <v>717.1</v>
      </c>
      <c r="R465">
        <v>312.60000000000002</v>
      </c>
      <c r="S465">
        <v>756.92</v>
      </c>
      <c r="T465">
        <v>375.11</v>
      </c>
      <c r="U465">
        <v>331.92</v>
      </c>
      <c r="W465" s="14" cm="1">
        <f t="array" ref="W465">INDEX(J465:U465, 1, MONTH($W$1))</f>
        <v>331.92</v>
      </c>
      <c r="X465" s="14" cm="1">
        <f t="array" ref="X465">SUMPRODUCT((J465:U465) *(($J$1:$U$1)&lt;=$X$1))</f>
        <v>5962.1100000000006</v>
      </c>
      <c r="Y465">
        <f t="shared" si="63"/>
        <v>1</v>
      </c>
      <c r="Z465">
        <f t="shared" si="63"/>
        <v>1</v>
      </c>
      <c r="AA465">
        <f t="shared" si="64"/>
        <v>0</v>
      </c>
      <c r="AB465" s="8">
        <f t="shared" si="65"/>
        <v>0</v>
      </c>
      <c r="AC465">
        <f t="shared" si="66"/>
        <v>0</v>
      </c>
      <c r="AD465">
        <f t="shared" si="67"/>
        <v>0</v>
      </c>
      <c r="AE465">
        <f t="shared" si="68"/>
        <v>0</v>
      </c>
      <c r="AF465">
        <f t="shared" si="69"/>
        <v>1</v>
      </c>
      <c r="AG465">
        <f t="shared" si="70"/>
        <v>5962.1100000000006</v>
      </c>
      <c r="AI465">
        <f t="shared" si="71"/>
        <v>5962.1100000000006</v>
      </c>
    </row>
    <row r="466" spans="2:35" x14ac:dyDescent="0.25">
      <c r="B466" s="1">
        <v>20987</v>
      </c>
      <c r="C466" s="1" t="s">
        <v>863</v>
      </c>
      <c r="D466" s="1" t="s">
        <v>23</v>
      </c>
      <c r="E466" s="1">
        <v>0</v>
      </c>
      <c r="F466" s="1">
        <v>0</v>
      </c>
      <c r="G466" s="13">
        <v>0</v>
      </c>
      <c r="H466" s="1">
        <v>2023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W466" s="14" cm="1">
        <f t="array" ref="W466">INDEX(J466:U466, 1, MONTH($W$1))</f>
        <v>0</v>
      </c>
      <c r="X466" s="14" cm="1">
        <f t="array" ref="X466">SUMPRODUCT((J466:U466) *(($J$1:$U$1)&lt;=$X$1))</f>
        <v>0</v>
      </c>
      <c r="Y466">
        <f t="shared" si="63"/>
        <v>0</v>
      </c>
      <c r="Z466">
        <f t="shared" si="63"/>
        <v>0</v>
      </c>
      <c r="AA466">
        <f t="shared" si="64"/>
        <v>0</v>
      </c>
      <c r="AB466" s="8">
        <f t="shared" si="65"/>
        <v>0</v>
      </c>
      <c r="AC466">
        <f t="shared" si="66"/>
        <v>0</v>
      </c>
      <c r="AD466">
        <f>IF(G466=$W$1, 1, 0)</f>
        <v>0</v>
      </c>
      <c r="AE466">
        <f t="shared" si="68"/>
        <v>0</v>
      </c>
      <c r="AF466">
        <f t="shared" si="69"/>
        <v>0</v>
      </c>
      <c r="AG466">
        <f t="shared" si="70"/>
        <v>0</v>
      </c>
      <c r="AI466">
        <f t="shared" si="71"/>
        <v>0</v>
      </c>
    </row>
    <row r="467" spans="2:35" x14ac:dyDescent="0.25">
      <c r="B467" s="1">
        <v>20989</v>
      </c>
      <c r="C467" s="1" t="s">
        <v>864</v>
      </c>
      <c r="D467" s="1" t="s">
        <v>23</v>
      </c>
      <c r="E467" s="1" t="s">
        <v>535</v>
      </c>
      <c r="F467" s="1" t="s">
        <v>106</v>
      </c>
      <c r="G467" s="13">
        <v>0</v>
      </c>
      <c r="H467" s="1">
        <v>2023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W467" s="14" cm="1">
        <f t="array" ref="W467">INDEX(J467:U467, 1, MONTH($W$1))</f>
        <v>0</v>
      </c>
      <c r="X467" s="14" cm="1">
        <f t="array" ref="X467">SUMPRODUCT((J467:U467) *(($J$1:$U$1)&lt;=$X$1))</f>
        <v>0</v>
      </c>
      <c r="Y467">
        <f t="shared" si="63"/>
        <v>0</v>
      </c>
      <c r="Z467">
        <f t="shared" si="63"/>
        <v>0</v>
      </c>
      <c r="AA467">
        <f t="shared" si="64"/>
        <v>0</v>
      </c>
      <c r="AB467" s="8">
        <f t="shared" si="65"/>
        <v>0</v>
      </c>
      <c r="AC467">
        <f t="shared" si="66"/>
        <v>0</v>
      </c>
      <c r="AD467">
        <f t="shared" ref="AD467:AD530" si="72">IF(G467=$W$1, 1, 0)</f>
        <v>0</v>
      </c>
      <c r="AE467">
        <f t="shared" si="68"/>
        <v>0</v>
      </c>
      <c r="AF467">
        <f t="shared" si="69"/>
        <v>0</v>
      </c>
      <c r="AG467">
        <f t="shared" si="70"/>
        <v>0</v>
      </c>
      <c r="AI467">
        <f t="shared" si="71"/>
        <v>0</v>
      </c>
    </row>
    <row r="468" spans="2:35" x14ac:dyDescent="0.25">
      <c r="B468" s="1">
        <v>20990</v>
      </c>
      <c r="C468" s="1" t="s">
        <v>264</v>
      </c>
      <c r="D468" s="1" t="s">
        <v>23</v>
      </c>
      <c r="E468" s="1" t="s">
        <v>620</v>
      </c>
      <c r="F468" s="1" t="s">
        <v>620</v>
      </c>
      <c r="G468" s="13">
        <v>45170</v>
      </c>
      <c r="H468" s="1">
        <v>2023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12332.45</v>
      </c>
      <c r="S468">
        <v>0</v>
      </c>
      <c r="T468">
        <v>1700.15</v>
      </c>
      <c r="U468">
        <v>0</v>
      </c>
      <c r="W468" s="14" cm="1">
        <f t="array" ref="W468">INDEX(J468:U468, 1, MONTH($W$1))</f>
        <v>0</v>
      </c>
      <c r="X468" s="14" cm="1">
        <f t="array" ref="X468">SUMPRODUCT((J468:U468) *(($J$1:$U$1)&lt;=$X$1))</f>
        <v>14032.6</v>
      </c>
      <c r="Y468">
        <f t="shared" si="63"/>
        <v>0</v>
      </c>
      <c r="Z468">
        <f t="shared" si="63"/>
        <v>1</v>
      </c>
      <c r="AA468">
        <f t="shared" si="64"/>
        <v>0</v>
      </c>
      <c r="AB468" s="8">
        <f t="shared" si="65"/>
        <v>0</v>
      </c>
      <c r="AC468">
        <f t="shared" si="66"/>
        <v>0</v>
      </c>
      <c r="AD468">
        <f t="shared" si="72"/>
        <v>0</v>
      </c>
      <c r="AE468">
        <f t="shared" si="68"/>
        <v>0</v>
      </c>
      <c r="AF468">
        <f t="shared" si="69"/>
        <v>1</v>
      </c>
      <c r="AG468">
        <f t="shared" si="70"/>
        <v>14032.6</v>
      </c>
      <c r="AI468">
        <f t="shared" si="71"/>
        <v>14032.6</v>
      </c>
    </row>
    <row r="469" spans="2:35" x14ac:dyDescent="0.25">
      <c r="B469" s="1">
        <v>20991</v>
      </c>
      <c r="C469" s="1" t="s">
        <v>865</v>
      </c>
      <c r="D469" s="1" t="s">
        <v>23</v>
      </c>
      <c r="E469" s="1">
        <v>0</v>
      </c>
      <c r="F469" s="1">
        <v>0</v>
      </c>
      <c r="G469" s="13">
        <v>0</v>
      </c>
      <c r="H469" s="1">
        <v>2023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W469" s="14" cm="1">
        <f t="array" ref="W469">INDEX(J469:U469, 1, MONTH($W$1))</f>
        <v>0</v>
      </c>
      <c r="X469" s="14" cm="1">
        <f t="array" ref="X469">SUMPRODUCT((J469:U469) *(($J$1:$U$1)&lt;=$X$1))</f>
        <v>0</v>
      </c>
      <c r="Y469">
        <f t="shared" si="63"/>
        <v>0</v>
      </c>
      <c r="Z469">
        <f t="shared" si="63"/>
        <v>0</v>
      </c>
      <c r="AA469">
        <f t="shared" si="64"/>
        <v>0</v>
      </c>
      <c r="AB469" s="8">
        <f t="shared" si="65"/>
        <v>0</v>
      </c>
      <c r="AC469">
        <f t="shared" si="66"/>
        <v>0</v>
      </c>
      <c r="AD469">
        <f t="shared" si="72"/>
        <v>0</v>
      </c>
      <c r="AE469">
        <f t="shared" si="68"/>
        <v>0</v>
      </c>
      <c r="AF469">
        <f t="shared" si="69"/>
        <v>0</v>
      </c>
      <c r="AG469">
        <f t="shared" si="70"/>
        <v>0</v>
      </c>
      <c r="AI469">
        <f t="shared" si="71"/>
        <v>0</v>
      </c>
    </row>
    <row r="470" spans="2:35" x14ac:dyDescent="0.25">
      <c r="B470" s="1">
        <v>20992</v>
      </c>
      <c r="C470" s="1" t="s">
        <v>93</v>
      </c>
      <c r="D470" s="1" t="s">
        <v>23</v>
      </c>
      <c r="E470" s="1">
        <v>0</v>
      </c>
      <c r="F470" s="1">
        <v>0</v>
      </c>
      <c r="G470" s="13">
        <v>0</v>
      </c>
      <c r="H470" s="1">
        <v>2023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5334.98</v>
      </c>
      <c r="T470">
        <v>1508.48</v>
      </c>
      <c r="U470">
        <v>1237.95</v>
      </c>
      <c r="W470" s="14" cm="1">
        <f t="array" ref="W470">INDEX(J470:U470, 1, MONTH($W$1))</f>
        <v>1237.95</v>
      </c>
      <c r="X470" s="14" cm="1">
        <f t="array" ref="X470">SUMPRODUCT((J470:U470) *(($J$1:$U$1)&lt;=$X$1))</f>
        <v>8081.4099999999989</v>
      </c>
      <c r="Y470">
        <f t="shared" si="63"/>
        <v>1</v>
      </c>
      <c r="Z470">
        <f t="shared" si="63"/>
        <v>1</v>
      </c>
      <c r="AA470">
        <f t="shared" si="64"/>
        <v>0</v>
      </c>
      <c r="AB470" s="8">
        <f t="shared" si="65"/>
        <v>0</v>
      </c>
      <c r="AC470">
        <f t="shared" si="66"/>
        <v>0</v>
      </c>
      <c r="AD470">
        <f t="shared" si="72"/>
        <v>0</v>
      </c>
      <c r="AE470">
        <f t="shared" si="68"/>
        <v>0</v>
      </c>
      <c r="AF470">
        <f t="shared" si="69"/>
        <v>1</v>
      </c>
      <c r="AG470">
        <f t="shared" si="70"/>
        <v>8081.4099999999989</v>
      </c>
      <c r="AI470">
        <f t="shared" si="71"/>
        <v>8081.4099999999989</v>
      </c>
    </row>
    <row r="471" spans="2:35" x14ac:dyDescent="0.25">
      <c r="B471" s="1">
        <v>20993</v>
      </c>
      <c r="C471" s="1" t="s">
        <v>866</v>
      </c>
      <c r="D471" s="1" t="s">
        <v>23</v>
      </c>
      <c r="E471" s="1" t="s">
        <v>535</v>
      </c>
      <c r="F471" s="1" t="s">
        <v>106</v>
      </c>
      <c r="G471" s="13">
        <v>0</v>
      </c>
      <c r="H471" s="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W471" s="14" cm="1">
        <f t="array" ref="W471">INDEX(J471:U471, 1, MONTH($W$1))</f>
        <v>0</v>
      </c>
      <c r="X471" s="14" cm="1">
        <f t="array" ref="X471">SUMPRODUCT((J471:U471) *(($J$1:$U$1)&lt;=$X$1))</f>
        <v>0</v>
      </c>
      <c r="Y471">
        <f t="shared" si="63"/>
        <v>0</v>
      </c>
      <c r="Z471">
        <f t="shared" si="63"/>
        <v>0</v>
      </c>
      <c r="AA471">
        <f t="shared" si="64"/>
        <v>0</v>
      </c>
      <c r="AB471" s="8">
        <f t="shared" si="65"/>
        <v>0</v>
      </c>
      <c r="AC471">
        <f t="shared" si="66"/>
        <v>0</v>
      </c>
      <c r="AD471">
        <f t="shared" si="72"/>
        <v>0</v>
      </c>
      <c r="AE471">
        <f t="shared" si="68"/>
        <v>0</v>
      </c>
      <c r="AF471">
        <f t="shared" si="69"/>
        <v>0</v>
      </c>
      <c r="AG471">
        <f t="shared" si="70"/>
        <v>0</v>
      </c>
      <c r="AI471">
        <f t="shared" si="71"/>
        <v>0</v>
      </c>
    </row>
    <row r="472" spans="2:35" x14ac:dyDescent="0.25">
      <c r="B472" s="1">
        <v>20994</v>
      </c>
      <c r="C472" s="1" t="s">
        <v>867</v>
      </c>
      <c r="D472" s="1" t="s">
        <v>23</v>
      </c>
      <c r="E472" s="1">
        <v>0</v>
      </c>
      <c r="F472" s="1">
        <v>0</v>
      </c>
      <c r="G472" s="13">
        <v>0</v>
      </c>
      <c r="H472" s="1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W472" s="14" cm="1">
        <f t="array" ref="W472">INDEX(J472:U472, 1, MONTH($W$1))</f>
        <v>0</v>
      </c>
      <c r="X472" s="14" cm="1">
        <f t="array" ref="X472">SUMPRODUCT((J472:U472) *(($J$1:$U$1)&lt;=$X$1))</f>
        <v>0</v>
      </c>
      <c r="Y472">
        <f t="shared" si="63"/>
        <v>0</v>
      </c>
      <c r="Z472">
        <f t="shared" si="63"/>
        <v>0</v>
      </c>
      <c r="AA472">
        <f t="shared" si="64"/>
        <v>0</v>
      </c>
      <c r="AB472" s="8">
        <f t="shared" si="65"/>
        <v>0</v>
      </c>
      <c r="AC472">
        <f t="shared" si="66"/>
        <v>0</v>
      </c>
      <c r="AD472">
        <f t="shared" si="72"/>
        <v>0</v>
      </c>
      <c r="AE472">
        <f t="shared" si="68"/>
        <v>0</v>
      </c>
      <c r="AF472">
        <f t="shared" si="69"/>
        <v>0</v>
      </c>
      <c r="AG472">
        <f t="shared" si="70"/>
        <v>0</v>
      </c>
      <c r="AI472">
        <f t="shared" si="71"/>
        <v>0</v>
      </c>
    </row>
    <row r="473" spans="2:35" x14ac:dyDescent="0.25">
      <c r="B473" s="1">
        <v>20995</v>
      </c>
      <c r="C473" s="1" t="s">
        <v>144</v>
      </c>
      <c r="D473" s="1" t="s">
        <v>23</v>
      </c>
      <c r="E473" s="1" t="s">
        <v>535</v>
      </c>
      <c r="F473" s="1" t="s">
        <v>106</v>
      </c>
      <c r="G473" s="13">
        <v>45170</v>
      </c>
      <c r="H473" s="1">
        <v>2023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4015.37</v>
      </c>
      <c r="S473">
        <v>0</v>
      </c>
      <c r="T473">
        <v>0</v>
      </c>
      <c r="U473">
        <v>0</v>
      </c>
      <c r="W473" s="14" cm="1">
        <f t="array" ref="W473">INDEX(J473:U473, 1, MONTH($W$1))</f>
        <v>0</v>
      </c>
      <c r="X473" s="14" cm="1">
        <f t="array" ref="X473">SUMPRODUCT((J473:U473) *(($J$1:$U$1)&lt;=$X$1))</f>
        <v>4015.37</v>
      </c>
      <c r="Y473">
        <f t="shared" si="63"/>
        <v>0</v>
      </c>
      <c r="Z473">
        <f t="shared" si="63"/>
        <v>1</v>
      </c>
      <c r="AA473">
        <f t="shared" si="64"/>
        <v>0</v>
      </c>
      <c r="AB473" s="8">
        <f t="shared" si="65"/>
        <v>0</v>
      </c>
      <c r="AC473">
        <f t="shared" si="66"/>
        <v>0</v>
      </c>
      <c r="AD473">
        <f t="shared" si="72"/>
        <v>0</v>
      </c>
      <c r="AE473">
        <f t="shared" si="68"/>
        <v>0</v>
      </c>
      <c r="AF473">
        <f t="shared" si="69"/>
        <v>1</v>
      </c>
      <c r="AG473">
        <f t="shared" si="70"/>
        <v>4015.37</v>
      </c>
      <c r="AI473">
        <f t="shared" si="71"/>
        <v>4015.37</v>
      </c>
    </row>
    <row r="474" spans="2:35" x14ac:dyDescent="0.25">
      <c r="B474" s="1">
        <v>20998</v>
      </c>
      <c r="C474" s="1" t="s">
        <v>868</v>
      </c>
      <c r="D474" s="1" t="s">
        <v>23</v>
      </c>
      <c r="E474" s="1">
        <v>0</v>
      </c>
      <c r="F474" s="1">
        <v>0</v>
      </c>
      <c r="G474" s="13">
        <v>0</v>
      </c>
      <c r="H474" s="1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W474" s="14" cm="1">
        <f t="array" ref="W474">INDEX(J474:U474, 1, MONTH($W$1))</f>
        <v>0</v>
      </c>
      <c r="X474" s="14" cm="1">
        <f t="array" ref="X474">SUMPRODUCT((J474:U474) *(($J$1:$U$1)&lt;=$X$1))</f>
        <v>0</v>
      </c>
      <c r="Y474">
        <f t="shared" si="63"/>
        <v>0</v>
      </c>
      <c r="Z474">
        <f t="shared" si="63"/>
        <v>0</v>
      </c>
      <c r="AA474">
        <f t="shared" si="64"/>
        <v>0</v>
      </c>
      <c r="AB474" s="8">
        <f t="shared" si="65"/>
        <v>0</v>
      </c>
      <c r="AC474">
        <f t="shared" si="66"/>
        <v>0</v>
      </c>
      <c r="AD474">
        <f t="shared" si="72"/>
        <v>0</v>
      </c>
      <c r="AE474">
        <f t="shared" si="68"/>
        <v>0</v>
      </c>
      <c r="AF474">
        <f t="shared" si="69"/>
        <v>0</v>
      </c>
      <c r="AG474">
        <f t="shared" si="70"/>
        <v>0</v>
      </c>
      <c r="AI474">
        <f t="shared" si="71"/>
        <v>0</v>
      </c>
    </row>
    <row r="475" spans="2:35" x14ac:dyDescent="0.25">
      <c r="B475" s="1">
        <v>20999</v>
      </c>
      <c r="C475" s="1" t="s">
        <v>869</v>
      </c>
      <c r="D475" s="1" t="s">
        <v>23</v>
      </c>
      <c r="E475" s="1">
        <v>0</v>
      </c>
      <c r="F475" s="1">
        <v>0</v>
      </c>
      <c r="G475" s="13">
        <v>0</v>
      </c>
      <c r="H475" s="1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W475" s="14" cm="1">
        <f t="array" ref="W475">INDEX(J475:U475, 1, MONTH($W$1))</f>
        <v>0</v>
      </c>
      <c r="X475" s="14" cm="1">
        <f t="array" ref="X475">SUMPRODUCT((J475:U475) *(($J$1:$U$1)&lt;=$X$1))</f>
        <v>0</v>
      </c>
      <c r="Y475">
        <f t="shared" si="63"/>
        <v>0</v>
      </c>
      <c r="Z475">
        <f t="shared" si="63"/>
        <v>0</v>
      </c>
      <c r="AA475">
        <f t="shared" si="64"/>
        <v>0</v>
      </c>
      <c r="AB475" s="8">
        <f t="shared" si="65"/>
        <v>0</v>
      </c>
      <c r="AC475">
        <f t="shared" si="66"/>
        <v>0</v>
      </c>
      <c r="AD475">
        <f t="shared" si="72"/>
        <v>0</v>
      </c>
      <c r="AE475">
        <f t="shared" si="68"/>
        <v>0</v>
      </c>
      <c r="AF475">
        <f t="shared" si="69"/>
        <v>0</v>
      </c>
      <c r="AG475">
        <f t="shared" si="70"/>
        <v>0</v>
      </c>
      <c r="AI475">
        <f t="shared" si="71"/>
        <v>0</v>
      </c>
    </row>
    <row r="476" spans="2:35" x14ac:dyDescent="0.25">
      <c r="B476" s="1">
        <v>21002</v>
      </c>
      <c r="C476" s="1" t="s">
        <v>459</v>
      </c>
      <c r="D476" s="1" t="s">
        <v>31</v>
      </c>
      <c r="E476" s="1" t="s">
        <v>620</v>
      </c>
      <c r="F476" s="1" t="s">
        <v>620</v>
      </c>
      <c r="G476" s="13">
        <v>0</v>
      </c>
      <c r="H476" s="1">
        <v>0</v>
      </c>
      <c r="J476">
        <v>395.55</v>
      </c>
      <c r="K476">
        <v>0</v>
      </c>
      <c r="L476">
        <v>293.29000000000002</v>
      </c>
      <c r="M476">
        <v>0</v>
      </c>
      <c r="N476">
        <v>0</v>
      </c>
      <c r="O476">
        <v>840.72</v>
      </c>
      <c r="P476">
        <v>0</v>
      </c>
      <c r="Q476">
        <v>943.64</v>
      </c>
      <c r="R476">
        <v>614.27</v>
      </c>
      <c r="S476">
        <v>0</v>
      </c>
      <c r="T476">
        <v>0</v>
      </c>
      <c r="U476">
        <v>681.23</v>
      </c>
      <c r="W476" s="14" cm="1">
        <f t="array" ref="W476">INDEX(J476:U476, 1, MONTH($W$1))</f>
        <v>681.23</v>
      </c>
      <c r="X476" s="14" cm="1">
        <f t="array" ref="X476">SUMPRODUCT((J476:U476) *(($J$1:$U$1)&lt;=$X$1))</f>
        <v>3768.7</v>
      </c>
      <c r="Y476">
        <f t="shared" si="63"/>
        <v>1</v>
      </c>
      <c r="Z476">
        <f t="shared" si="63"/>
        <v>1</v>
      </c>
      <c r="AA476">
        <f t="shared" si="64"/>
        <v>0</v>
      </c>
      <c r="AB476" s="8">
        <f t="shared" si="65"/>
        <v>1</v>
      </c>
      <c r="AC476">
        <f t="shared" si="66"/>
        <v>3768.7</v>
      </c>
      <c r="AD476">
        <f t="shared" si="72"/>
        <v>0</v>
      </c>
      <c r="AE476">
        <f t="shared" si="68"/>
        <v>0</v>
      </c>
      <c r="AF476">
        <f t="shared" si="69"/>
        <v>0</v>
      </c>
      <c r="AG476">
        <f t="shared" si="70"/>
        <v>0</v>
      </c>
      <c r="AI476">
        <f t="shared" si="71"/>
        <v>3768.7</v>
      </c>
    </row>
    <row r="477" spans="2:35" x14ac:dyDescent="0.25">
      <c r="B477" s="1">
        <v>21006</v>
      </c>
      <c r="C477" s="1" t="s">
        <v>462</v>
      </c>
      <c r="D477" s="1" t="s">
        <v>31</v>
      </c>
      <c r="E477" s="1" t="s">
        <v>535</v>
      </c>
      <c r="F477" s="1" t="s">
        <v>106</v>
      </c>
      <c r="G477" s="13">
        <v>0</v>
      </c>
      <c r="H477" s="1">
        <v>0</v>
      </c>
      <c r="J477">
        <v>0</v>
      </c>
      <c r="K477">
        <v>449.31</v>
      </c>
      <c r="L477">
        <v>630.95000000000005</v>
      </c>
      <c r="M477">
        <v>0</v>
      </c>
      <c r="N477">
        <v>0</v>
      </c>
      <c r="O477">
        <v>518.61</v>
      </c>
      <c r="P477">
        <v>500.98</v>
      </c>
      <c r="Q477">
        <v>0</v>
      </c>
      <c r="R477">
        <v>0</v>
      </c>
      <c r="S477">
        <v>1032.24</v>
      </c>
      <c r="T477">
        <v>366.2</v>
      </c>
      <c r="U477">
        <v>507.19</v>
      </c>
      <c r="W477" s="14" cm="1">
        <f t="array" ref="W477">INDEX(J477:U477, 1, MONTH($W$1))</f>
        <v>507.19</v>
      </c>
      <c r="X477" s="14" cm="1">
        <f t="array" ref="X477">SUMPRODUCT((J477:U477) *(($J$1:$U$1)&lt;=$X$1))</f>
        <v>4005.48</v>
      </c>
      <c r="Y477">
        <f t="shared" si="63"/>
        <v>1</v>
      </c>
      <c r="Z477">
        <f t="shared" si="63"/>
        <v>1</v>
      </c>
      <c r="AA477">
        <f t="shared" si="64"/>
        <v>0</v>
      </c>
      <c r="AB477" s="8">
        <f t="shared" si="65"/>
        <v>0</v>
      </c>
      <c r="AC477">
        <f t="shared" si="66"/>
        <v>0</v>
      </c>
      <c r="AD477">
        <f t="shared" si="72"/>
        <v>0</v>
      </c>
      <c r="AE477">
        <f t="shared" si="68"/>
        <v>0</v>
      </c>
      <c r="AF477">
        <f t="shared" si="69"/>
        <v>0</v>
      </c>
      <c r="AG477">
        <f t="shared" si="70"/>
        <v>0</v>
      </c>
      <c r="AI477">
        <f t="shared" si="71"/>
        <v>4005.48</v>
      </c>
    </row>
    <row r="478" spans="2:35" x14ac:dyDescent="0.25">
      <c r="B478" s="1">
        <v>21007</v>
      </c>
      <c r="C478" s="1" t="s">
        <v>870</v>
      </c>
      <c r="D478" s="1" t="s">
        <v>31</v>
      </c>
      <c r="E478" s="1" t="s">
        <v>535</v>
      </c>
      <c r="F478" s="1" t="s">
        <v>106</v>
      </c>
      <c r="G478" s="13">
        <v>0</v>
      </c>
      <c r="H478" s="1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W478" s="14" cm="1">
        <f t="array" ref="W478">INDEX(J478:U478, 1, MONTH($W$1))</f>
        <v>0</v>
      </c>
      <c r="X478" s="14" cm="1">
        <f t="array" ref="X478">SUMPRODUCT((J478:U478) *(($J$1:$U$1)&lt;=$X$1))</f>
        <v>0</v>
      </c>
      <c r="Y478">
        <f t="shared" si="63"/>
        <v>0</v>
      </c>
      <c r="Z478">
        <f t="shared" si="63"/>
        <v>0</v>
      </c>
      <c r="AA478">
        <f t="shared" si="64"/>
        <v>0</v>
      </c>
      <c r="AB478" s="8">
        <f t="shared" si="65"/>
        <v>0</v>
      </c>
      <c r="AC478">
        <f t="shared" si="66"/>
        <v>0</v>
      </c>
      <c r="AD478">
        <f t="shared" si="72"/>
        <v>0</v>
      </c>
      <c r="AE478">
        <f t="shared" si="68"/>
        <v>0</v>
      </c>
      <c r="AF478">
        <f t="shared" si="69"/>
        <v>0</v>
      </c>
      <c r="AG478">
        <f t="shared" si="70"/>
        <v>0</v>
      </c>
      <c r="AI478">
        <f t="shared" si="71"/>
        <v>0</v>
      </c>
    </row>
    <row r="479" spans="2:35" x14ac:dyDescent="0.25">
      <c r="B479" s="1">
        <v>21008</v>
      </c>
      <c r="C479" s="1" t="s">
        <v>440</v>
      </c>
      <c r="D479" s="1" t="s">
        <v>31</v>
      </c>
      <c r="E479" s="1" t="s">
        <v>535</v>
      </c>
      <c r="F479" s="1" t="s">
        <v>106</v>
      </c>
      <c r="G479" s="13">
        <v>0</v>
      </c>
      <c r="H479" s="1">
        <v>0</v>
      </c>
      <c r="J479">
        <v>3302.89</v>
      </c>
      <c r="K479">
        <v>0</v>
      </c>
      <c r="L479">
        <v>3342.56</v>
      </c>
      <c r="M479">
        <v>993.23</v>
      </c>
      <c r="N479">
        <v>2101.69</v>
      </c>
      <c r="O479">
        <v>1943.58</v>
      </c>
      <c r="P479">
        <v>0</v>
      </c>
      <c r="Q479">
        <v>0</v>
      </c>
      <c r="R479">
        <v>1611.98</v>
      </c>
      <c r="S479">
        <v>1565.51</v>
      </c>
      <c r="T479">
        <v>2143.4299999999998</v>
      </c>
      <c r="U479">
        <v>1008.6</v>
      </c>
      <c r="W479" s="14" cm="1">
        <f t="array" ref="W479">INDEX(J479:U479, 1, MONTH($W$1))</f>
        <v>1008.6</v>
      </c>
      <c r="X479" s="14" cm="1">
        <f t="array" ref="X479">SUMPRODUCT((J479:U479) *(($J$1:$U$1)&lt;=$X$1))</f>
        <v>18013.469999999998</v>
      </c>
      <c r="Y479">
        <f t="shared" si="63"/>
        <v>1</v>
      </c>
      <c r="Z479">
        <f t="shared" si="63"/>
        <v>1</v>
      </c>
      <c r="AA479">
        <f t="shared" si="64"/>
        <v>0</v>
      </c>
      <c r="AB479" s="8">
        <f t="shared" si="65"/>
        <v>1</v>
      </c>
      <c r="AC479">
        <f t="shared" si="66"/>
        <v>18013.469999999998</v>
      </c>
      <c r="AD479">
        <f t="shared" si="72"/>
        <v>0</v>
      </c>
      <c r="AE479">
        <f t="shared" si="68"/>
        <v>0</v>
      </c>
      <c r="AF479">
        <f t="shared" si="69"/>
        <v>0</v>
      </c>
      <c r="AG479">
        <f t="shared" si="70"/>
        <v>0</v>
      </c>
      <c r="AI479">
        <f t="shared" si="71"/>
        <v>18013.469999999998</v>
      </c>
    </row>
    <row r="480" spans="2:35" x14ac:dyDescent="0.25">
      <c r="B480" s="1">
        <v>21009</v>
      </c>
      <c r="C480" s="1" t="s">
        <v>446</v>
      </c>
      <c r="D480" s="1" t="s">
        <v>31</v>
      </c>
      <c r="E480" s="1" t="s">
        <v>535</v>
      </c>
      <c r="F480" s="1" t="s">
        <v>106</v>
      </c>
      <c r="G480" s="13">
        <v>0</v>
      </c>
      <c r="H480" s="1">
        <v>0</v>
      </c>
      <c r="J480">
        <v>0</v>
      </c>
      <c r="K480">
        <v>1320.86</v>
      </c>
      <c r="L480">
        <v>0</v>
      </c>
      <c r="M480">
        <v>0</v>
      </c>
      <c r="N480">
        <v>614.41</v>
      </c>
      <c r="O480">
        <v>0</v>
      </c>
      <c r="P480">
        <v>743.08</v>
      </c>
      <c r="Q480">
        <v>0</v>
      </c>
      <c r="R480">
        <v>0</v>
      </c>
      <c r="S480">
        <v>712.07</v>
      </c>
      <c r="T480">
        <v>0</v>
      </c>
      <c r="U480">
        <v>789.52</v>
      </c>
      <c r="W480" s="14" cm="1">
        <f t="array" ref="W480">INDEX(J480:U480, 1, MONTH($W$1))</f>
        <v>789.52</v>
      </c>
      <c r="X480" s="14" cm="1">
        <f t="array" ref="X480">SUMPRODUCT((J480:U480) *(($J$1:$U$1)&lt;=$X$1))</f>
        <v>4179.9400000000005</v>
      </c>
      <c r="Y480">
        <f t="shared" si="63"/>
        <v>1</v>
      </c>
      <c r="Z480">
        <f t="shared" si="63"/>
        <v>1</v>
      </c>
      <c r="AA480">
        <f t="shared" si="64"/>
        <v>0</v>
      </c>
      <c r="AB480" s="8">
        <f t="shared" si="65"/>
        <v>0</v>
      </c>
      <c r="AC480">
        <f t="shared" si="66"/>
        <v>0</v>
      </c>
      <c r="AD480">
        <f t="shared" si="72"/>
        <v>0</v>
      </c>
      <c r="AE480">
        <f t="shared" si="68"/>
        <v>0</v>
      </c>
      <c r="AF480">
        <f t="shared" si="69"/>
        <v>0</v>
      </c>
      <c r="AG480">
        <f t="shared" si="70"/>
        <v>0</v>
      </c>
      <c r="AI480">
        <f t="shared" si="71"/>
        <v>4179.9400000000005</v>
      </c>
    </row>
    <row r="481" spans="2:35" x14ac:dyDescent="0.25">
      <c r="B481" s="1">
        <v>21010</v>
      </c>
      <c r="C481" s="1" t="s">
        <v>630</v>
      </c>
      <c r="D481" s="1" t="s">
        <v>31</v>
      </c>
      <c r="E481" s="1" t="s">
        <v>535</v>
      </c>
      <c r="F481" s="1" t="s">
        <v>106</v>
      </c>
      <c r="G481" s="13">
        <v>0</v>
      </c>
      <c r="H481" s="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W481" s="14" cm="1">
        <f t="array" ref="W481">INDEX(J481:U481, 1, MONTH($W$1))</f>
        <v>0</v>
      </c>
      <c r="X481" s="14" cm="1">
        <f t="array" ref="X481">SUMPRODUCT((J481:U481) *(($J$1:$U$1)&lt;=$X$1))</f>
        <v>0</v>
      </c>
      <c r="Y481">
        <f t="shared" si="63"/>
        <v>0</v>
      </c>
      <c r="Z481">
        <f t="shared" si="63"/>
        <v>0</v>
      </c>
      <c r="AA481">
        <f t="shared" si="64"/>
        <v>0</v>
      </c>
      <c r="AB481" s="8">
        <f t="shared" si="65"/>
        <v>0</v>
      </c>
      <c r="AC481">
        <f t="shared" si="66"/>
        <v>0</v>
      </c>
      <c r="AD481">
        <f t="shared" si="72"/>
        <v>0</v>
      </c>
      <c r="AE481">
        <f t="shared" si="68"/>
        <v>0</v>
      </c>
      <c r="AF481">
        <f t="shared" si="69"/>
        <v>0</v>
      </c>
      <c r="AG481">
        <f t="shared" si="70"/>
        <v>0</v>
      </c>
      <c r="AI481">
        <f t="shared" si="71"/>
        <v>0</v>
      </c>
    </row>
    <row r="482" spans="2:35" x14ac:dyDescent="0.25">
      <c r="B482" s="1">
        <v>21011</v>
      </c>
      <c r="C482" s="1" t="s">
        <v>631</v>
      </c>
      <c r="D482" s="1" t="s">
        <v>31</v>
      </c>
      <c r="E482" s="1" t="s">
        <v>535</v>
      </c>
      <c r="F482" s="1" t="s">
        <v>106</v>
      </c>
      <c r="G482" s="13">
        <v>0</v>
      </c>
      <c r="H482" s="1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4158.66</v>
      </c>
      <c r="T482">
        <v>0</v>
      </c>
      <c r="U482">
        <v>0</v>
      </c>
      <c r="W482" s="14" cm="1">
        <f t="array" ref="W482">INDEX(J482:U482, 1, MONTH($W$1))</f>
        <v>0</v>
      </c>
      <c r="X482" s="14" cm="1">
        <f t="array" ref="X482">SUMPRODUCT((J482:U482) *(($J$1:$U$1)&lt;=$X$1))</f>
        <v>4158.66</v>
      </c>
      <c r="Y482">
        <f t="shared" si="63"/>
        <v>0</v>
      </c>
      <c r="Z482">
        <f t="shared" si="63"/>
        <v>1</v>
      </c>
      <c r="AA482">
        <f t="shared" si="64"/>
        <v>0</v>
      </c>
      <c r="AB482" s="8">
        <f t="shared" si="65"/>
        <v>0</v>
      </c>
      <c r="AC482">
        <f t="shared" si="66"/>
        <v>0</v>
      </c>
      <c r="AD482">
        <f t="shared" si="72"/>
        <v>0</v>
      </c>
      <c r="AE482">
        <f t="shared" si="68"/>
        <v>0</v>
      </c>
      <c r="AF482">
        <f t="shared" si="69"/>
        <v>0</v>
      </c>
      <c r="AG482">
        <f t="shared" si="70"/>
        <v>0</v>
      </c>
      <c r="AI482">
        <f t="shared" si="71"/>
        <v>4158.66</v>
      </c>
    </row>
    <row r="483" spans="2:35" x14ac:dyDescent="0.25">
      <c r="B483" s="1">
        <v>21012</v>
      </c>
      <c r="C483" s="1" t="s">
        <v>452</v>
      </c>
      <c r="D483" s="1" t="s">
        <v>31</v>
      </c>
      <c r="E483" s="1" t="s">
        <v>535</v>
      </c>
      <c r="F483" s="1" t="s">
        <v>106</v>
      </c>
      <c r="G483" s="13">
        <v>0</v>
      </c>
      <c r="H483" s="1">
        <v>0</v>
      </c>
      <c r="J483">
        <v>2200.91</v>
      </c>
      <c r="K483">
        <v>0</v>
      </c>
      <c r="L483">
        <v>0</v>
      </c>
      <c r="M483">
        <v>1524.72</v>
      </c>
      <c r="N483">
        <v>103.76</v>
      </c>
      <c r="O483">
        <v>0</v>
      </c>
      <c r="P483">
        <v>0</v>
      </c>
      <c r="Q483">
        <v>1419.2</v>
      </c>
      <c r="R483">
        <v>0</v>
      </c>
      <c r="S483">
        <v>0</v>
      </c>
      <c r="T483">
        <v>1670.04</v>
      </c>
      <c r="U483">
        <v>0</v>
      </c>
      <c r="W483" s="14" cm="1">
        <f t="array" ref="W483">INDEX(J483:U483, 1, MONTH($W$1))</f>
        <v>0</v>
      </c>
      <c r="X483" s="14" cm="1">
        <f t="array" ref="X483">SUMPRODUCT((J483:U483) *(($J$1:$U$1)&lt;=$X$1))</f>
        <v>6918.63</v>
      </c>
      <c r="Y483">
        <f t="shared" si="63"/>
        <v>0</v>
      </c>
      <c r="Z483">
        <f t="shared" si="63"/>
        <v>1</v>
      </c>
      <c r="AA483">
        <f t="shared" si="64"/>
        <v>0</v>
      </c>
      <c r="AB483" s="8">
        <f t="shared" si="65"/>
        <v>1</v>
      </c>
      <c r="AC483">
        <f t="shared" si="66"/>
        <v>6918.63</v>
      </c>
      <c r="AD483">
        <f t="shared" si="72"/>
        <v>0</v>
      </c>
      <c r="AE483">
        <f t="shared" si="68"/>
        <v>0</v>
      </c>
      <c r="AF483">
        <f t="shared" si="69"/>
        <v>0</v>
      </c>
      <c r="AG483">
        <f t="shared" si="70"/>
        <v>0</v>
      </c>
      <c r="AI483">
        <f t="shared" si="71"/>
        <v>6918.63</v>
      </c>
    </row>
    <row r="484" spans="2:35" x14ac:dyDescent="0.25">
      <c r="B484" s="1">
        <v>21013</v>
      </c>
      <c r="C484" s="1" t="s">
        <v>441</v>
      </c>
      <c r="D484" s="1" t="s">
        <v>31</v>
      </c>
      <c r="E484" s="1" t="s">
        <v>535</v>
      </c>
      <c r="F484" s="1" t="s">
        <v>106</v>
      </c>
      <c r="G484" s="13">
        <v>0</v>
      </c>
      <c r="H484" s="1">
        <v>0</v>
      </c>
      <c r="J484">
        <v>4940.8900000000003</v>
      </c>
      <c r="K484">
        <v>0</v>
      </c>
      <c r="L484">
        <v>2317.7800000000002</v>
      </c>
      <c r="M484">
        <v>938.13</v>
      </c>
      <c r="N484">
        <v>1300.81</v>
      </c>
      <c r="O484">
        <v>727.4</v>
      </c>
      <c r="P484">
        <v>1196.78</v>
      </c>
      <c r="Q484">
        <v>1780.18</v>
      </c>
      <c r="R484">
        <v>0</v>
      </c>
      <c r="S484">
        <v>2729.31</v>
      </c>
      <c r="T484">
        <v>2316.7199999999998</v>
      </c>
      <c r="U484">
        <v>1301.49</v>
      </c>
      <c r="W484" s="14" cm="1">
        <f t="array" ref="W484">INDEX(J484:U484, 1, MONTH($W$1))</f>
        <v>1301.49</v>
      </c>
      <c r="X484" s="14" cm="1">
        <f t="array" ref="X484">SUMPRODUCT((J484:U484) *(($J$1:$U$1)&lt;=$X$1))</f>
        <v>19549.490000000002</v>
      </c>
      <c r="Y484">
        <f t="shared" si="63"/>
        <v>1</v>
      </c>
      <c r="Z484">
        <f t="shared" si="63"/>
        <v>1</v>
      </c>
      <c r="AA484">
        <f t="shared" si="64"/>
        <v>0</v>
      </c>
      <c r="AB484" s="8">
        <f t="shared" si="65"/>
        <v>1</v>
      </c>
      <c r="AC484">
        <f t="shared" si="66"/>
        <v>19549.490000000002</v>
      </c>
      <c r="AD484">
        <f t="shared" si="72"/>
        <v>0</v>
      </c>
      <c r="AE484">
        <f t="shared" si="68"/>
        <v>0</v>
      </c>
      <c r="AF484">
        <f t="shared" si="69"/>
        <v>0</v>
      </c>
      <c r="AG484">
        <f t="shared" si="70"/>
        <v>0</v>
      </c>
      <c r="AI484">
        <f t="shared" si="71"/>
        <v>19549.490000000002</v>
      </c>
    </row>
    <row r="485" spans="2:35" x14ac:dyDescent="0.25">
      <c r="B485" s="1">
        <v>21014</v>
      </c>
      <c r="C485" s="1" t="s">
        <v>442</v>
      </c>
      <c r="D485" s="1" t="s">
        <v>31</v>
      </c>
      <c r="E485" s="1" t="s">
        <v>535</v>
      </c>
      <c r="F485" s="1" t="s">
        <v>106</v>
      </c>
      <c r="G485" s="13">
        <v>0</v>
      </c>
      <c r="H485" s="1">
        <v>0</v>
      </c>
      <c r="J485">
        <v>2224.21</v>
      </c>
      <c r="K485">
        <v>0</v>
      </c>
      <c r="L485">
        <v>2401.39</v>
      </c>
      <c r="M485">
        <v>0</v>
      </c>
      <c r="N485">
        <v>2607.66</v>
      </c>
      <c r="O485">
        <v>0</v>
      </c>
      <c r="P485">
        <v>0</v>
      </c>
      <c r="Q485">
        <v>0</v>
      </c>
      <c r="R485">
        <v>0</v>
      </c>
      <c r="S485">
        <v>2894.66</v>
      </c>
      <c r="T485">
        <v>0</v>
      </c>
      <c r="U485">
        <v>1709.62</v>
      </c>
      <c r="W485" s="14" cm="1">
        <f t="array" ref="W485">INDEX(J485:U485, 1, MONTH($W$1))</f>
        <v>1709.62</v>
      </c>
      <c r="X485" s="14" cm="1">
        <f t="array" ref="X485">SUMPRODUCT((J485:U485) *(($J$1:$U$1)&lt;=$X$1))</f>
        <v>11837.54</v>
      </c>
      <c r="Y485">
        <f t="shared" si="63"/>
        <v>1</v>
      </c>
      <c r="Z485">
        <f t="shared" si="63"/>
        <v>1</v>
      </c>
      <c r="AA485">
        <f t="shared" si="64"/>
        <v>0</v>
      </c>
      <c r="AB485" s="8">
        <f t="shared" si="65"/>
        <v>1</v>
      </c>
      <c r="AC485">
        <f t="shared" si="66"/>
        <v>11837.54</v>
      </c>
      <c r="AD485">
        <f t="shared" si="72"/>
        <v>0</v>
      </c>
      <c r="AE485">
        <f t="shared" si="68"/>
        <v>0</v>
      </c>
      <c r="AF485">
        <f t="shared" si="69"/>
        <v>0</v>
      </c>
      <c r="AG485">
        <f t="shared" si="70"/>
        <v>0</v>
      </c>
      <c r="AI485">
        <f t="shared" si="71"/>
        <v>11837.54</v>
      </c>
    </row>
    <row r="486" spans="2:35" x14ac:dyDescent="0.25">
      <c r="B486" s="1">
        <v>21015</v>
      </c>
      <c r="C486" s="1" t="s">
        <v>871</v>
      </c>
      <c r="D486" s="1" t="s">
        <v>31</v>
      </c>
      <c r="E486" s="1" t="s">
        <v>535</v>
      </c>
      <c r="F486" s="1" t="s">
        <v>106</v>
      </c>
      <c r="G486" s="13">
        <v>0</v>
      </c>
      <c r="H486" s="1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W486" s="14" cm="1">
        <f t="array" ref="W486">INDEX(J486:U486, 1, MONTH($W$1))</f>
        <v>0</v>
      </c>
      <c r="X486" s="14" cm="1">
        <f t="array" ref="X486">SUMPRODUCT((J486:U486) *(($J$1:$U$1)&lt;=$X$1))</f>
        <v>0</v>
      </c>
      <c r="Y486">
        <f t="shared" si="63"/>
        <v>0</v>
      </c>
      <c r="Z486">
        <f t="shared" si="63"/>
        <v>0</v>
      </c>
      <c r="AA486">
        <f t="shared" si="64"/>
        <v>0</v>
      </c>
      <c r="AB486" s="8">
        <f t="shared" si="65"/>
        <v>0</v>
      </c>
      <c r="AC486">
        <f t="shared" si="66"/>
        <v>0</v>
      </c>
      <c r="AD486">
        <f t="shared" si="72"/>
        <v>0</v>
      </c>
      <c r="AE486">
        <f t="shared" si="68"/>
        <v>0</v>
      </c>
      <c r="AF486">
        <f t="shared" si="69"/>
        <v>0</v>
      </c>
      <c r="AG486">
        <f t="shared" si="70"/>
        <v>0</v>
      </c>
      <c r="AI486">
        <f t="shared" si="71"/>
        <v>0</v>
      </c>
    </row>
    <row r="487" spans="2:35" x14ac:dyDescent="0.25">
      <c r="B487" s="1">
        <v>21016</v>
      </c>
      <c r="C487" s="1" t="s">
        <v>463</v>
      </c>
      <c r="D487" s="1" t="s">
        <v>31</v>
      </c>
      <c r="E487" s="1" t="s">
        <v>535</v>
      </c>
      <c r="F487" s="1" t="s">
        <v>106</v>
      </c>
      <c r="G487" s="13">
        <v>0</v>
      </c>
      <c r="H487" s="1">
        <v>0</v>
      </c>
      <c r="J487">
        <v>1138.04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1081.24</v>
      </c>
      <c r="Q487">
        <v>0</v>
      </c>
      <c r="R487">
        <v>0</v>
      </c>
      <c r="S487">
        <v>0</v>
      </c>
      <c r="T487">
        <v>0</v>
      </c>
      <c r="U487">
        <v>0</v>
      </c>
      <c r="W487" s="14" cm="1">
        <f t="array" ref="W487">INDEX(J487:U487, 1, MONTH($W$1))</f>
        <v>0</v>
      </c>
      <c r="X487" s="14" cm="1">
        <f t="array" ref="X487">SUMPRODUCT((J487:U487) *(($J$1:$U$1)&lt;=$X$1))</f>
        <v>2219.2799999999997</v>
      </c>
      <c r="Y487">
        <f t="shared" si="63"/>
        <v>0</v>
      </c>
      <c r="Z487">
        <f t="shared" si="63"/>
        <v>1</v>
      </c>
      <c r="AA487">
        <f t="shared" si="64"/>
        <v>0</v>
      </c>
      <c r="AB487" s="8">
        <f t="shared" si="65"/>
        <v>1</v>
      </c>
      <c r="AC487">
        <f t="shared" si="66"/>
        <v>2219.2799999999997</v>
      </c>
      <c r="AD487">
        <f t="shared" si="72"/>
        <v>0</v>
      </c>
      <c r="AE487">
        <f t="shared" si="68"/>
        <v>0</v>
      </c>
      <c r="AF487">
        <f t="shared" si="69"/>
        <v>0</v>
      </c>
      <c r="AG487">
        <f t="shared" si="70"/>
        <v>0</v>
      </c>
      <c r="AI487">
        <f t="shared" si="71"/>
        <v>2219.2799999999997</v>
      </c>
    </row>
    <row r="488" spans="2:35" x14ac:dyDescent="0.25">
      <c r="B488" s="1">
        <v>21020</v>
      </c>
      <c r="C488" s="1" t="s">
        <v>464</v>
      </c>
      <c r="D488" s="1" t="s">
        <v>31</v>
      </c>
      <c r="E488" s="1" t="s">
        <v>535</v>
      </c>
      <c r="F488" s="1" t="s">
        <v>106</v>
      </c>
      <c r="G488" s="13">
        <v>0</v>
      </c>
      <c r="H488" s="1">
        <v>0</v>
      </c>
      <c r="J488">
        <v>0</v>
      </c>
      <c r="K488">
        <v>362.48</v>
      </c>
      <c r="L488">
        <v>137.47999999999999</v>
      </c>
      <c r="M488">
        <v>600.35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W488" s="14" cm="1">
        <f t="array" ref="W488">INDEX(J488:U488, 1, MONTH($W$1))</f>
        <v>0</v>
      </c>
      <c r="X488" s="14" cm="1">
        <f t="array" ref="X488">SUMPRODUCT((J488:U488) *(($J$1:$U$1)&lt;=$X$1))</f>
        <v>1100.31</v>
      </c>
      <c r="Y488">
        <f t="shared" si="63"/>
        <v>0</v>
      </c>
      <c r="Z488">
        <f t="shared" si="63"/>
        <v>1</v>
      </c>
      <c r="AA488">
        <f t="shared" si="64"/>
        <v>0</v>
      </c>
      <c r="AB488" s="8">
        <f t="shared" si="65"/>
        <v>0</v>
      </c>
      <c r="AC488">
        <f t="shared" si="66"/>
        <v>0</v>
      </c>
      <c r="AD488">
        <f t="shared" si="72"/>
        <v>0</v>
      </c>
      <c r="AE488">
        <f t="shared" si="68"/>
        <v>0</v>
      </c>
      <c r="AF488">
        <f t="shared" si="69"/>
        <v>0</v>
      </c>
      <c r="AG488">
        <f t="shared" si="70"/>
        <v>0</v>
      </c>
      <c r="AI488">
        <f t="shared" si="71"/>
        <v>1100.31</v>
      </c>
    </row>
    <row r="489" spans="2:35" x14ac:dyDescent="0.25">
      <c r="B489" s="1">
        <v>21021</v>
      </c>
      <c r="C489" s="1" t="s">
        <v>460</v>
      </c>
      <c r="D489" s="1" t="s">
        <v>31</v>
      </c>
      <c r="E489" s="1" t="s">
        <v>535</v>
      </c>
      <c r="F489" s="1" t="s">
        <v>106</v>
      </c>
      <c r="G489" s="13">
        <v>0</v>
      </c>
      <c r="H489" s="1">
        <v>0</v>
      </c>
      <c r="J489">
        <v>761.71</v>
      </c>
      <c r="K489">
        <v>0</v>
      </c>
      <c r="L489">
        <v>1639.55</v>
      </c>
      <c r="M489">
        <v>0</v>
      </c>
      <c r="N489">
        <v>0</v>
      </c>
      <c r="O489">
        <v>467.56</v>
      </c>
      <c r="P489">
        <v>0</v>
      </c>
      <c r="Q489">
        <v>1082.98</v>
      </c>
      <c r="R489">
        <v>0</v>
      </c>
      <c r="S489">
        <v>0</v>
      </c>
      <c r="T489">
        <v>804.56</v>
      </c>
      <c r="U489">
        <v>796.48</v>
      </c>
      <c r="W489" s="14" cm="1">
        <f t="array" ref="W489">INDEX(J489:U489, 1, MONTH($W$1))</f>
        <v>796.48</v>
      </c>
      <c r="X489" s="14" cm="1">
        <f t="array" ref="X489">SUMPRODUCT((J489:U489) *(($J$1:$U$1)&lt;=$X$1))</f>
        <v>5552.84</v>
      </c>
      <c r="Y489">
        <f t="shared" si="63"/>
        <v>1</v>
      </c>
      <c r="Z489">
        <f t="shared" si="63"/>
        <v>1</v>
      </c>
      <c r="AA489">
        <f t="shared" si="64"/>
        <v>0</v>
      </c>
      <c r="AB489" s="8">
        <f t="shared" si="65"/>
        <v>1</v>
      </c>
      <c r="AC489">
        <f t="shared" si="66"/>
        <v>5552.84</v>
      </c>
      <c r="AD489">
        <f t="shared" si="72"/>
        <v>0</v>
      </c>
      <c r="AE489">
        <f t="shared" si="68"/>
        <v>0</v>
      </c>
      <c r="AF489">
        <f t="shared" si="69"/>
        <v>0</v>
      </c>
      <c r="AG489">
        <f t="shared" si="70"/>
        <v>0</v>
      </c>
      <c r="AI489">
        <f t="shared" si="71"/>
        <v>5552.84</v>
      </c>
    </row>
    <row r="490" spans="2:35" x14ac:dyDescent="0.25">
      <c r="B490" s="1">
        <v>21022</v>
      </c>
      <c r="C490" s="1" t="s">
        <v>453</v>
      </c>
      <c r="D490" s="1" t="s">
        <v>31</v>
      </c>
      <c r="E490" s="1" t="s">
        <v>535</v>
      </c>
      <c r="F490" s="1" t="s">
        <v>106</v>
      </c>
      <c r="G490" s="13">
        <v>0</v>
      </c>
      <c r="H490" s="1">
        <v>0</v>
      </c>
      <c r="J490">
        <v>1055.03</v>
      </c>
      <c r="K490">
        <v>0</v>
      </c>
      <c r="L490">
        <v>1495.21</v>
      </c>
      <c r="M490">
        <v>0</v>
      </c>
      <c r="N490">
        <v>0</v>
      </c>
      <c r="O490">
        <v>1092.8800000000001</v>
      </c>
      <c r="P490">
        <v>795.39</v>
      </c>
      <c r="Q490">
        <v>1236.44</v>
      </c>
      <c r="R490">
        <v>904.4</v>
      </c>
      <c r="S490">
        <v>0</v>
      </c>
      <c r="T490">
        <v>1323.67</v>
      </c>
      <c r="U490">
        <v>948.09</v>
      </c>
      <c r="W490" s="14" cm="1">
        <f t="array" ref="W490">INDEX(J490:U490, 1, MONTH($W$1))</f>
        <v>948.09</v>
      </c>
      <c r="X490" s="14" cm="1">
        <f t="array" ref="X490">SUMPRODUCT((J490:U490) *(($J$1:$U$1)&lt;=$X$1))</f>
        <v>8851.11</v>
      </c>
      <c r="Y490">
        <f t="shared" si="63"/>
        <v>1</v>
      </c>
      <c r="Z490">
        <f t="shared" si="63"/>
        <v>1</v>
      </c>
      <c r="AA490">
        <f t="shared" si="64"/>
        <v>0</v>
      </c>
      <c r="AB490" s="8">
        <f t="shared" si="65"/>
        <v>1</v>
      </c>
      <c r="AC490">
        <f t="shared" si="66"/>
        <v>8851.11</v>
      </c>
      <c r="AD490">
        <f t="shared" si="72"/>
        <v>0</v>
      </c>
      <c r="AE490">
        <f t="shared" si="68"/>
        <v>0</v>
      </c>
      <c r="AF490">
        <f t="shared" si="69"/>
        <v>0</v>
      </c>
      <c r="AG490">
        <f t="shared" si="70"/>
        <v>0</v>
      </c>
      <c r="AI490">
        <f t="shared" si="71"/>
        <v>8851.11</v>
      </c>
    </row>
    <row r="491" spans="2:35" x14ac:dyDescent="0.25">
      <c r="B491" s="1">
        <v>21024</v>
      </c>
      <c r="C491" s="1" t="s">
        <v>454</v>
      </c>
      <c r="D491" s="1" t="s">
        <v>31</v>
      </c>
      <c r="E491" s="1" t="s">
        <v>535</v>
      </c>
      <c r="F491" s="1" t="s">
        <v>106</v>
      </c>
      <c r="G491" s="13">
        <v>0</v>
      </c>
      <c r="H491" s="1">
        <v>0</v>
      </c>
      <c r="J491">
        <v>439.94</v>
      </c>
      <c r="K491">
        <v>1513.24</v>
      </c>
      <c r="L491">
        <v>1092.22</v>
      </c>
      <c r="M491">
        <v>1130.03</v>
      </c>
      <c r="N491">
        <v>547.4</v>
      </c>
      <c r="O491">
        <v>0</v>
      </c>
      <c r="P491">
        <v>0</v>
      </c>
      <c r="Q491">
        <v>1524.22</v>
      </c>
      <c r="R491">
        <v>844.93</v>
      </c>
      <c r="S491">
        <v>0</v>
      </c>
      <c r="T491">
        <v>1022.19</v>
      </c>
      <c r="U491">
        <v>864.97</v>
      </c>
      <c r="W491" s="14" cm="1">
        <f t="array" ref="W491">INDEX(J491:U491, 1, MONTH($W$1))</f>
        <v>864.97</v>
      </c>
      <c r="X491" s="14" cm="1">
        <f t="array" ref="X491">SUMPRODUCT((J491:U491) *(($J$1:$U$1)&lt;=$X$1))</f>
        <v>8979.14</v>
      </c>
      <c r="Y491">
        <f t="shared" si="63"/>
        <v>1</v>
      </c>
      <c r="Z491">
        <f t="shared" si="63"/>
        <v>1</v>
      </c>
      <c r="AA491">
        <f t="shared" si="64"/>
        <v>0</v>
      </c>
      <c r="AB491" s="8">
        <f t="shared" si="65"/>
        <v>1</v>
      </c>
      <c r="AC491">
        <f t="shared" si="66"/>
        <v>8979.14</v>
      </c>
      <c r="AD491">
        <f t="shared" si="72"/>
        <v>0</v>
      </c>
      <c r="AE491">
        <f t="shared" si="68"/>
        <v>0</v>
      </c>
      <c r="AF491">
        <f t="shared" si="69"/>
        <v>0</v>
      </c>
      <c r="AG491">
        <f t="shared" si="70"/>
        <v>0</v>
      </c>
      <c r="AI491">
        <f t="shared" si="71"/>
        <v>8979.14</v>
      </c>
    </row>
    <row r="492" spans="2:35" x14ac:dyDescent="0.25">
      <c r="B492" s="1">
        <v>21025</v>
      </c>
      <c r="C492" s="1" t="s">
        <v>447</v>
      </c>
      <c r="D492" s="1" t="s">
        <v>31</v>
      </c>
      <c r="E492" s="1" t="s">
        <v>535</v>
      </c>
      <c r="F492" s="1" t="s">
        <v>106</v>
      </c>
      <c r="G492" s="13">
        <v>44621</v>
      </c>
      <c r="H492" s="1">
        <v>2022</v>
      </c>
      <c r="J492">
        <v>720.82</v>
      </c>
      <c r="K492">
        <v>0</v>
      </c>
      <c r="L492">
        <v>2282.29</v>
      </c>
      <c r="M492">
        <v>0</v>
      </c>
      <c r="N492">
        <v>2062.61</v>
      </c>
      <c r="O492">
        <v>633.26</v>
      </c>
      <c r="P492">
        <v>0</v>
      </c>
      <c r="Q492">
        <v>0</v>
      </c>
      <c r="R492">
        <v>704.98</v>
      </c>
      <c r="S492">
        <v>1679.3</v>
      </c>
      <c r="T492">
        <v>1406.65</v>
      </c>
      <c r="U492">
        <v>0</v>
      </c>
      <c r="W492" s="14" cm="1">
        <f t="array" ref="W492">INDEX(J492:U492, 1, MONTH($W$1))</f>
        <v>0</v>
      </c>
      <c r="X492" s="14" cm="1">
        <f t="array" ref="X492">SUMPRODUCT((J492:U492) *(($J$1:$U$1)&lt;=$X$1))</f>
        <v>9489.9100000000017</v>
      </c>
      <c r="Y492">
        <f t="shared" si="63"/>
        <v>0</v>
      </c>
      <c r="Z492">
        <f t="shared" si="63"/>
        <v>1</v>
      </c>
      <c r="AA492">
        <f t="shared" si="64"/>
        <v>0</v>
      </c>
      <c r="AB492" s="8">
        <f t="shared" si="65"/>
        <v>1</v>
      </c>
      <c r="AC492">
        <f t="shared" si="66"/>
        <v>9489.9100000000017</v>
      </c>
      <c r="AD492">
        <f t="shared" si="72"/>
        <v>0</v>
      </c>
      <c r="AE492">
        <f t="shared" si="68"/>
        <v>0</v>
      </c>
      <c r="AF492">
        <f t="shared" si="69"/>
        <v>0</v>
      </c>
      <c r="AG492">
        <f t="shared" si="70"/>
        <v>0</v>
      </c>
      <c r="AI492">
        <f t="shared" si="71"/>
        <v>9489.9100000000017</v>
      </c>
    </row>
    <row r="493" spans="2:35" x14ac:dyDescent="0.25">
      <c r="B493" s="1">
        <v>21026</v>
      </c>
      <c r="C493" s="1" t="s">
        <v>872</v>
      </c>
      <c r="D493" s="1" t="s">
        <v>31</v>
      </c>
      <c r="E493" s="1" t="s">
        <v>535</v>
      </c>
      <c r="F493" s="1" t="s">
        <v>106</v>
      </c>
      <c r="G493" s="13">
        <v>0</v>
      </c>
      <c r="H493" s="1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W493" s="14" cm="1">
        <f t="array" ref="W493">INDEX(J493:U493, 1, MONTH($W$1))</f>
        <v>0</v>
      </c>
      <c r="X493" s="14" cm="1">
        <f t="array" ref="X493">SUMPRODUCT((J493:U493) *(($J$1:$U$1)&lt;=$X$1))</f>
        <v>0</v>
      </c>
      <c r="Y493">
        <f t="shared" si="63"/>
        <v>0</v>
      </c>
      <c r="Z493">
        <f t="shared" si="63"/>
        <v>0</v>
      </c>
      <c r="AA493">
        <f t="shared" si="64"/>
        <v>0</v>
      </c>
      <c r="AB493" s="8">
        <f t="shared" si="65"/>
        <v>0</v>
      </c>
      <c r="AC493">
        <f t="shared" si="66"/>
        <v>0</v>
      </c>
      <c r="AD493">
        <f t="shared" si="72"/>
        <v>0</v>
      </c>
      <c r="AE493">
        <f t="shared" si="68"/>
        <v>0</v>
      </c>
      <c r="AF493">
        <f t="shared" si="69"/>
        <v>0</v>
      </c>
      <c r="AG493">
        <f t="shared" si="70"/>
        <v>0</v>
      </c>
      <c r="AI493">
        <f t="shared" si="71"/>
        <v>0</v>
      </c>
    </row>
    <row r="494" spans="2:35" x14ac:dyDescent="0.25">
      <c r="B494" s="1">
        <v>21027</v>
      </c>
      <c r="C494" s="1" t="s">
        <v>448</v>
      </c>
      <c r="D494" s="1" t="s">
        <v>31</v>
      </c>
      <c r="E494" s="1" t="s">
        <v>535</v>
      </c>
      <c r="F494" s="1" t="s">
        <v>106</v>
      </c>
      <c r="G494" s="13">
        <v>0</v>
      </c>
      <c r="H494" s="1">
        <v>0</v>
      </c>
      <c r="J494">
        <v>0</v>
      </c>
      <c r="K494">
        <v>1249.77</v>
      </c>
      <c r="L494">
        <v>1220.46</v>
      </c>
      <c r="M494">
        <v>0</v>
      </c>
      <c r="N494">
        <v>0</v>
      </c>
      <c r="O494">
        <v>924.28</v>
      </c>
      <c r="P494">
        <v>274.52999999999997</v>
      </c>
      <c r="Q494">
        <v>553.76</v>
      </c>
      <c r="R494">
        <v>960.25</v>
      </c>
      <c r="S494">
        <v>0</v>
      </c>
      <c r="T494">
        <v>0</v>
      </c>
      <c r="U494">
        <v>0</v>
      </c>
      <c r="W494" s="14" cm="1">
        <f t="array" ref="W494">INDEX(J494:U494, 1, MONTH($W$1))</f>
        <v>0</v>
      </c>
      <c r="X494" s="14" cm="1">
        <f t="array" ref="X494">SUMPRODUCT((J494:U494) *(($J$1:$U$1)&lt;=$X$1))</f>
        <v>5183.05</v>
      </c>
      <c r="Y494">
        <f t="shared" si="63"/>
        <v>0</v>
      </c>
      <c r="Z494">
        <f t="shared" si="63"/>
        <v>1</v>
      </c>
      <c r="AA494">
        <f t="shared" si="64"/>
        <v>0</v>
      </c>
      <c r="AB494" s="8">
        <f t="shared" si="65"/>
        <v>0</v>
      </c>
      <c r="AC494">
        <f t="shared" si="66"/>
        <v>0</v>
      </c>
      <c r="AD494">
        <f t="shared" si="72"/>
        <v>0</v>
      </c>
      <c r="AE494">
        <f t="shared" si="68"/>
        <v>0</v>
      </c>
      <c r="AF494">
        <f t="shared" si="69"/>
        <v>0</v>
      </c>
      <c r="AG494">
        <f t="shared" si="70"/>
        <v>0</v>
      </c>
      <c r="AI494">
        <f t="shared" si="71"/>
        <v>5183.05</v>
      </c>
    </row>
    <row r="495" spans="2:35" x14ac:dyDescent="0.25">
      <c r="B495" s="1">
        <v>21028</v>
      </c>
      <c r="C495" s="1" t="s">
        <v>632</v>
      </c>
      <c r="D495" s="1" t="s">
        <v>31</v>
      </c>
      <c r="E495" s="1" t="s">
        <v>535</v>
      </c>
      <c r="F495" s="1" t="s">
        <v>106</v>
      </c>
      <c r="G495" s="13">
        <v>0</v>
      </c>
      <c r="H495" s="1">
        <v>0</v>
      </c>
      <c r="J495">
        <v>0</v>
      </c>
      <c r="K495">
        <v>0</v>
      </c>
      <c r="L495">
        <v>2817.61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W495" s="14" cm="1">
        <f t="array" ref="W495">INDEX(J495:U495, 1, MONTH($W$1))</f>
        <v>0</v>
      </c>
      <c r="X495" s="14" cm="1">
        <f t="array" ref="X495">SUMPRODUCT((J495:U495) *(($J$1:$U$1)&lt;=$X$1))</f>
        <v>2817.61</v>
      </c>
      <c r="Y495">
        <f t="shared" si="63"/>
        <v>0</v>
      </c>
      <c r="Z495">
        <f t="shared" si="63"/>
        <v>1</v>
      </c>
      <c r="AA495">
        <f t="shared" si="64"/>
        <v>0</v>
      </c>
      <c r="AB495" s="8">
        <f t="shared" si="65"/>
        <v>0</v>
      </c>
      <c r="AC495">
        <f t="shared" si="66"/>
        <v>0</v>
      </c>
      <c r="AD495">
        <f t="shared" si="72"/>
        <v>0</v>
      </c>
      <c r="AE495">
        <f t="shared" si="68"/>
        <v>0</v>
      </c>
      <c r="AF495">
        <f t="shared" si="69"/>
        <v>0</v>
      </c>
      <c r="AG495">
        <f t="shared" si="70"/>
        <v>0</v>
      </c>
      <c r="AI495">
        <f t="shared" si="71"/>
        <v>2817.61</v>
      </c>
    </row>
    <row r="496" spans="2:35" x14ac:dyDescent="0.25">
      <c r="B496" s="1">
        <v>21029</v>
      </c>
      <c r="C496" s="1" t="s">
        <v>633</v>
      </c>
      <c r="D496" s="1" t="s">
        <v>31</v>
      </c>
      <c r="E496" s="1" t="s">
        <v>535</v>
      </c>
      <c r="F496" s="1" t="s">
        <v>106</v>
      </c>
      <c r="G496" s="13">
        <v>0</v>
      </c>
      <c r="H496" s="1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W496" s="14" cm="1">
        <f t="array" ref="W496">INDEX(J496:U496, 1, MONTH($W$1))</f>
        <v>0</v>
      </c>
      <c r="X496" s="14" cm="1">
        <f t="array" ref="X496">SUMPRODUCT((J496:U496) *(($J$1:$U$1)&lt;=$X$1))</f>
        <v>0</v>
      </c>
      <c r="Y496">
        <f t="shared" si="63"/>
        <v>0</v>
      </c>
      <c r="Z496">
        <f t="shared" si="63"/>
        <v>0</v>
      </c>
      <c r="AA496">
        <f t="shared" si="64"/>
        <v>0</v>
      </c>
      <c r="AB496" s="8">
        <f t="shared" si="65"/>
        <v>0</v>
      </c>
      <c r="AC496">
        <f t="shared" si="66"/>
        <v>0</v>
      </c>
      <c r="AD496">
        <f t="shared" si="72"/>
        <v>0</v>
      </c>
      <c r="AE496">
        <f t="shared" si="68"/>
        <v>0</v>
      </c>
      <c r="AF496">
        <f t="shared" si="69"/>
        <v>0</v>
      </c>
      <c r="AG496">
        <f t="shared" si="70"/>
        <v>0</v>
      </c>
      <c r="AI496">
        <f t="shared" si="71"/>
        <v>0</v>
      </c>
    </row>
    <row r="497" spans="2:35" x14ac:dyDescent="0.25">
      <c r="B497" s="1">
        <v>21032</v>
      </c>
      <c r="C497" s="1" t="s">
        <v>873</v>
      </c>
      <c r="D497" s="1" t="s">
        <v>31</v>
      </c>
      <c r="E497" s="1" t="s">
        <v>535</v>
      </c>
      <c r="F497" s="1" t="s">
        <v>106</v>
      </c>
      <c r="G497" s="13">
        <v>0</v>
      </c>
      <c r="H497" s="1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W497" s="14" cm="1">
        <f t="array" ref="W497">INDEX(J497:U497, 1, MONTH($W$1))</f>
        <v>0</v>
      </c>
      <c r="X497" s="14" cm="1">
        <f t="array" ref="X497">SUMPRODUCT((J497:U497) *(($J$1:$U$1)&lt;=$X$1))</f>
        <v>0</v>
      </c>
      <c r="Y497">
        <f t="shared" si="63"/>
        <v>0</v>
      </c>
      <c r="Z497">
        <f t="shared" si="63"/>
        <v>0</v>
      </c>
      <c r="AA497">
        <f t="shared" si="64"/>
        <v>0</v>
      </c>
      <c r="AB497" s="8">
        <f t="shared" si="65"/>
        <v>0</v>
      </c>
      <c r="AC497">
        <f t="shared" si="66"/>
        <v>0</v>
      </c>
      <c r="AD497">
        <f t="shared" si="72"/>
        <v>0</v>
      </c>
      <c r="AE497">
        <f t="shared" si="68"/>
        <v>0</v>
      </c>
      <c r="AF497">
        <f t="shared" si="69"/>
        <v>0</v>
      </c>
      <c r="AG497">
        <f t="shared" si="70"/>
        <v>0</v>
      </c>
      <c r="AI497">
        <f t="shared" si="71"/>
        <v>0</v>
      </c>
    </row>
    <row r="498" spans="2:35" x14ac:dyDescent="0.25">
      <c r="B498" s="1">
        <v>21034</v>
      </c>
      <c r="C498" s="1" t="s">
        <v>874</v>
      </c>
      <c r="D498" s="1" t="s">
        <v>31</v>
      </c>
      <c r="E498" s="1" t="s">
        <v>557</v>
      </c>
      <c r="F498" s="1" t="s">
        <v>106</v>
      </c>
      <c r="G498" s="13">
        <v>0</v>
      </c>
      <c r="H498" s="1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W498" s="14" cm="1">
        <f t="array" ref="W498">INDEX(J498:U498, 1, MONTH($W$1))</f>
        <v>0</v>
      </c>
      <c r="X498" s="14" cm="1">
        <f t="array" ref="X498">SUMPRODUCT((J498:U498) *(($J$1:$U$1)&lt;=$X$1))</f>
        <v>0</v>
      </c>
      <c r="Y498">
        <f t="shared" si="63"/>
        <v>0</v>
      </c>
      <c r="Z498">
        <f t="shared" si="63"/>
        <v>0</v>
      </c>
      <c r="AA498">
        <f t="shared" si="64"/>
        <v>0</v>
      </c>
      <c r="AB498" s="8">
        <f t="shared" si="65"/>
        <v>0</v>
      </c>
      <c r="AC498">
        <f t="shared" si="66"/>
        <v>0</v>
      </c>
      <c r="AD498">
        <f t="shared" si="72"/>
        <v>0</v>
      </c>
      <c r="AE498">
        <f t="shared" si="68"/>
        <v>0</v>
      </c>
      <c r="AF498">
        <f t="shared" si="69"/>
        <v>0</v>
      </c>
      <c r="AG498">
        <f t="shared" si="70"/>
        <v>0</v>
      </c>
      <c r="AI498">
        <f t="shared" si="71"/>
        <v>0</v>
      </c>
    </row>
    <row r="499" spans="2:35" x14ac:dyDescent="0.25">
      <c r="B499" s="1">
        <v>21035</v>
      </c>
      <c r="C499" s="1" t="s">
        <v>875</v>
      </c>
      <c r="D499" s="1" t="s">
        <v>31</v>
      </c>
      <c r="E499" s="1" t="s">
        <v>535</v>
      </c>
      <c r="F499" s="1" t="s">
        <v>106</v>
      </c>
      <c r="G499" s="13">
        <v>0</v>
      </c>
      <c r="H499" s="1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W499" s="14" cm="1">
        <f t="array" ref="W499">INDEX(J499:U499, 1, MONTH($W$1))</f>
        <v>0</v>
      </c>
      <c r="X499" s="14" cm="1">
        <f t="array" ref="X499">SUMPRODUCT((J499:U499) *(($J$1:$U$1)&lt;=$X$1))</f>
        <v>0</v>
      </c>
      <c r="Y499">
        <f t="shared" si="63"/>
        <v>0</v>
      </c>
      <c r="Z499">
        <f t="shared" si="63"/>
        <v>0</v>
      </c>
      <c r="AA499">
        <f t="shared" si="64"/>
        <v>0</v>
      </c>
      <c r="AB499" s="8">
        <f t="shared" si="65"/>
        <v>0</v>
      </c>
      <c r="AC499">
        <f t="shared" si="66"/>
        <v>0</v>
      </c>
      <c r="AD499">
        <f t="shared" si="72"/>
        <v>0</v>
      </c>
      <c r="AE499">
        <f t="shared" si="68"/>
        <v>0</v>
      </c>
      <c r="AF499">
        <f t="shared" si="69"/>
        <v>0</v>
      </c>
      <c r="AG499">
        <f t="shared" si="70"/>
        <v>0</v>
      </c>
      <c r="AI499">
        <f t="shared" si="71"/>
        <v>0</v>
      </c>
    </row>
    <row r="500" spans="2:35" x14ac:dyDescent="0.25">
      <c r="B500" s="1">
        <v>21036</v>
      </c>
      <c r="C500" s="1" t="s">
        <v>876</v>
      </c>
      <c r="D500" s="1" t="s">
        <v>31</v>
      </c>
      <c r="E500" s="1" t="s">
        <v>535</v>
      </c>
      <c r="F500" s="1" t="s">
        <v>106</v>
      </c>
      <c r="G500" s="13">
        <v>0</v>
      </c>
      <c r="H500" s="1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W500" s="14" cm="1">
        <f t="array" ref="W500">INDEX(J500:U500, 1, MONTH($W$1))</f>
        <v>0</v>
      </c>
      <c r="X500" s="14" cm="1">
        <f t="array" ref="X500">SUMPRODUCT((J500:U500) *(($J$1:$U$1)&lt;=$X$1))</f>
        <v>0</v>
      </c>
      <c r="Y500">
        <f t="shared" si="63"/>
        <v>0</v>
      </c>
      <c r="Z500">
        <f t="shared" si="63"/>
        <v>0</v>
      </c>
      <c r="AA500">
        <f t="shared" si="64"/>
        <v>0</v>
      </c>
      <c r="AB500" s="8">
        <f t="shared" si="65"/>
        <v>0</v>
      </c>
      <c r="AC500">
        <f t="shared" si="66"/>
        <v>0</v>
      </c>
      <c r="AD500">
        <f t="shared" si="72"/>
        <v>0</v>
      </c>
      <c r="AE500">
        <f t="shared" si="68"/>
        <v>0</v>
      </c>
      <c r="AF500">
        <f t="shared" si="69"/>
        <v>0</v>
      </c>
      <c r="AG500">
        <f t="shared" si="70"/>
        <v>0</v>
      </c>
      <c r="AI500">
        <f t="shared" si="71"/>
        <v>0</v>
      </c>
    </row>
    <row r="501" spans="2:35" x14ac:dyDescent="0.25">
      <c r="B501" s="1">
        <v>21037</v>
      </c>
      <c r="C501" s="1" t="s">
        <v>634</v>
      </c>
      <c r="D501" s="1" t="s">
        <v>31</v>
      </c>
      <c r="E501" s="1" t="s">
        <v>535</v>
      </c>
      <c r="F501" s="1" t="s">
        <v>106</v>
      </c>
      <c r="G501" s="13">
        <v>0</v>
      </c>
      <c r="H501" s="1">
        <v>0</v>
      </c>
      <c r="J501">
        <v>0</v>
      </c>
      <c r="K501">
        <v>0</v>
      </c>
      <c r="L501">
        <v>0</v>
      </c>
      <c r="M501">
        <v>0</v>
      </c>
      <c r="N501">
        <v>894.66</v>
      </c>
      <c r="O501">
        <v>328.22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W501" s="14" cm="1">
        <f t="array" ref="W501">INDEX(J501:U501, 1, MONTH($W$1))</f>
        <v>0</v>
      </c>
      <c r="X501" s="14" cm="1">
        <f t="array" ref="X501">SUMPRODUCT((J501:U501) *(($J$1:$U$1)&lt;=$X$1))</f>
        <v>1222.8800000000001</v>
      </c>
      <c r="Y501">
        <f t="shared" si="63"/>
        <v>0</v>
      </c>
      <c r="Z501">
        <f t="shared" si="63"/>
        <v>1</v>
      </c>
      <c r="AA501">
        <f t="shared" si="64"/>
        <v>0</v>
      </c>
      <c r="AB501" s="8">
        <f t="shared" si="65"/>
        <v>0</v>
      </c>
      <c r="AC501">
        <f t="shared" si="66"/>
        <v>0</v>
      </c>
      <c r="AD501">
        <f t="shared" si="72"/>
        <v>0</v>
      </c>
      <c r="AE501">
        <f t="shared" si="68"/>
        <v>0</v>
      </c>
      <c r="AF501">
        <f t="shared" si="69"/>
        <v>0</v>
      </c>
      <c r="AG501">
        <f t="shared" si="70"/>
        <v>0</v>
      </c>
      <c r="AI501">
        <f t="shared" si="71"/>
        <v>1222.8800000000001</v>
      </c>
    </row>
    <row r="502" spans="2:35" x14ac:dyDescent="0.25">
      <c r="B502" s="1">
        <v>21038</v>
      </c>
      <c r="C502" s="1" t="s">
        <v>465</v>
      </c>
      <c r="D502" s="1" t="s">
        <v>31</v>
      </c>
      <c r="E502" s="1" t="s">
        <v>535</v>
      </c>
      <c r="F502" s="1" t="s">
        <v>106</v>
      </c>
      <c r="G502" s="13">
        <v>0</v>
      </c>
      <c r="H502" s="1">
        <v>0</v>
      </c>
      <c r="J502">
        <v>1163.2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878.86</v>
      </c>
      <c r="T502">
        <v>0</v>
      </c>
      <c r="U502">
        <v>0</v>
      </c>
      <c r="W502" s="14" cm="1">
        <f t="array" ref="W502">INDEX(J502:U502, 1, MONTH($W$1))</f>
        <v>0</v>
      </c>
      <c r="X502" s="14" cm="1">
        <f t="array" ref="X502">SUMPRODUCT((J502:U502) *(($J$1:$U$1)&lt;=$X$1))</f>
        <v>2042.06</v>
      </c>
      <c r="Y502">
        <f t="shared" si="63"/>
        <v>0</v>
      </c>
      <c r="Z502">
        <f t="shared" si="63"/>
        <v>1</v>
      </c>
      <c r="AA502">
        <f t="shared" si="64"/>
        <v>0</v>
      </c>
      <c r="AB502" s="8">
        <f t="shared" si="65"/>
        <v>1</v>
      </c>
      <c r="AC502">
        <f t="shared" si="66"/>
        <v>2042.06</v>
      </c>
      <c r="AD502">
        <f t="shared" si="72"/>
        <v>0</v>
      </c>
      <c r="AE502">
        <f t="shared" si="68"/>
        <v>0</v>
      </c>
      <c r="AF502">
        <f t="shared" si="69"/>
        <v>0</v>
      </c>
      <c r="AG502">
        <f t="shared" si="70"/>
        <v>0</v>
      </c>
      <c r="AI502">
        <f t="shared" si="71"/>
        <v>2042.06</v>
      </c>
    </row>
    <row r="503" spans="2:35" x14ac:dyDescent="0.25">
      <c r="B503" s="1">
        <v>21041</v>
      </c>
      <c r="C503" s="1" t="s">
        <v>461</v>
      </c>
      <c r="D503" s="1" t="s">
        <v>31</v>
      </c>
      <c r="E503" s="1" t="s">
        <v>535</v>
      </c>
      <c r="F503" s="1" t="s">
        <v>106</v>
      </c>
      <c r="G503" s="13">
        <v>0</v>
      </c>
      <c r="H503" s="1">
        <v>0</v>
      </c>
      <c r="J503">
        <v>970.14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983.74</v>
      </c>
      <c r="R503">
        <v>0</v>
      </c>
      <c r="S503">
        <v>0</v>
      </c>
      <c r="T503">
        <v>3274.74</v>
      </c>
      <c r="U503">
        <v>0</v>
      </c>
      <c r="W503" s="14" cm="1">
        <f t="array" ref="W503">INDEX(J503:U503, 1, MONTH($W$1))</f>
        <v>0</v>
      </c>
      <c r="X503" s="14" cm="1">
        <f t="array" ref="X503">SUMPRODUCT((J503:U503) *(($J$1:$U$1)&lt;=$X$1))</f>
        <v>5228.62</v>
      </c>
      <c r="Y503">
        <f t="shared" si="63"/>
        <v>0</v>
      </c>
      <c r="Z503">
        <f t="shared" si="63"/>
        <v>1</v>
      </c>
      <c r="AA503">
        <f t="shared" si="64"/>
        <v>0</v>
      </c>
      <c r="AB503" s="8">
        <f t="shared" si="65"/>
        <v>1</v>
      </c>
      <c r="AC503">
        <f t="shared" si="66"/>
        <v>5228.62</v>
      </c>
      <c r="AD503">
        <f t="shared" si="72"/>
        <v>0</v>
      </c>
      <c r="AE503">
        <f t="shared" si="68"/>
        <v>0</v>
      </c>
      <c r="AF503">
        <f t="shared" si="69"/>
        <v>0</v>
      </c>
      <c r="AG503">
        <f t="shared" si="70"/>
        <v>0</v>
      </c>
      <c r="AI503">
        <f t="shared" si="71"/>
        <v>5228.62</v>
      </c>
    </row>
    <row r="504" spans="2:35" x14ac:dyDescent="0.25">
      <c r="B504" s="1">
        <v>21042</v>
      </c>
      <c r="C504" s="1" t="s">
        <v>455</v>
      </c>
      <c r="D504" s="1" t="s">
        <v>31</v>
      </c>
      <c r="E504" s="1" t="s">
        <v>535</v>
      </c>
      <c r="F504" s="1" t="s">
        <v>106</v>
      </c>
      <c r="G504" s="13">
        <v>0</v>
      </c>
      <c r="H504" s="1">
        <v>0</v>
      </c>
      <c r="J504">
        <v>0</v>
      </c>
      <c r="K504">
        <v>1198.5899999999999</v>
      </c>
      <c r="L504">
        <v>0</v>
      </c>
      <c r="M504">
        <v>0</v>
      </c>
      <c r="N504">
        <v>925.38</v>
      </c>
      <c r="O504">
        <v>0</v>
      </c>
      <c r="P504">
        <v>0</v>
      </c>
      <c r="Q504">
        <v>0</v>
      </c>
      <c r="R504">
        <v>1162.26</v>
      </c>
      <c r="S504">
        <v>620.63</v>
      </c>
      <c r="T504">
        <v>0</v>
      </c>
      <c r="U504">
        <v>895.47</v>
      </c>
      <c r="W504" s="14" cm="1">
        <f t="array" ref="W504">INDEX(J504:U504, 1, MONTH($W$1))</f>
        <v>895.47</v>
      </c>
      <c r="X504" s="14" cm="1">
        <f t="array" ref="X504">SUMPRODUCT((J504:U504) *(($J$1:$U$1)&lt;=$X$1))</f>
        <v>4802.33</v>
      </c>
      <c r="Y504">
        <f t="shared" si="63"/>
        <v>1</v>
      </c>
      <c r="Z504">
        <f t="shared" si="63"/>
        <v>1</v>
      </c>
      <c r="AA504">
        <f t="shared" si="64"/>
        <v>0</v>
      </c>
      <c r="AB504" s="8">
        <f t="shared" si="65"/>
        <v>0</v>
      </c>
      <c r="AC504">
        <f t="shared" si="66"/>
        <v>0</v>
      </c>
      <c r="AD504">
        <f t="shared" si="72"/>
        <v>0</v>
      </c>
      <c r="AE504">
        <f t="shared" si="68"/>
        <v>0</v>
      </c>
      <c r="AF504">
        <f t="shared" si="69"/>
        <v>0</v>
      </c>
      <c r="AG504">
        <f t="shared" si="70"/>
        <v>0</v>
      </c>
      <c r="AI504">
        <f t="shared" si="71"/>
        <v>4802.33</v>
      </c>
    </row>
    <row r="505" spans="2:35" x14ac:dyDescent="0.25">
      <c r="B505" s="1">
        <v>21044</v>
      </c>
      <c r="C505" s="1" t="s">
        <v>877</v>
      </c>
      <c r="D505" s="1" t="s">
        <v>31</v>
      </c>
      <c r="E505" s="1" t="s">
        <v>535</v>
      </c>
      <c r="F505" s="1" t="s">
        <v>106</v>
      </c>
      <c r="G505" s="13">
        <v>0</v>
      </c>
      <c r="H505" s="1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W505" s="14" cm="1">
        <f t="array" ref="W505">INDEX(J505:U505, 1, MONTH($W$1))</f>
        <v>0</v>
      </c>
      <c r="X505" s="14" cm="1">
        <f t="array" ref="X505">SUMPRODUCT((J505:U505) *(($J$1:$U$1)&lt;=$X$1))</f>
        <v>0</v>
      </c>
      <c r="Y505">
        <f t="shared" si="63"/>
        <v>0</v>
      </c>
      <c r="Z505">
        <f t="shared" si="63"/>
        <v>0</v>
      </c>
      <c r="AA505">
        <f t="shared" si="64"/>
        <v>0</v>
      </c>
      <c r="AB505" s="8">
        <f t="shared" si="65"/>
        <v>0</v>
      </c>
      <c r="AC505">
        <f t="shared" si="66"/>
        <v>0</v>
      </c>
      <c r="AD505">
        <f t="shared" si="72"/>
        <v>0</v>
      </c>
      <c r="AE505">
        <f t="shared" si="68"/>
        <v>0</v>
      </c>
      <c r="AF505">
        <f t="shared" si="69"/>
        <v>0</v>
      </c>
      <c r="AG505">
        <f t="shared" si="70"/>
        <v>0</v>
      </c>
      <c r="AI505">
        <f t="shared" si="71"/>
        <v>0</v>
      </c>
    </row>
    <row r="506" spans="2:35" x14ac:dyDescent="0.25">
      <c r="B506" s="1">
        <v>21045</v>
      </c>
      <c r="C506" s="1" t="s">
        <v>481</v>
      </c>
      <c r="D506" s="1" t="s">
        <v>31</v>
      </c>
      <c r="E506" s="1" t="s">
        <v>535</v>
      </c>
      <c r="F506" s="1" t="s">
        <v>106</v>
      </c>
      <c r="G506" s="13">
        <v>44228</v>
      </c>
      <c r="H506" s="1">
        <v>2021</v>
      </c>
      <c r="J506">
        <v>0</v>
      </c>
      <c r="K506">
        <v>0</v>
      </c>
      <c r="L506">
        <v>947.78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1860.17</v>
      </c>
      <c r="T506">
        <v>0</v>
      </c>
      <c r="U506">
        <v>0</v>
      </c>
      <c r="W506" s="14" cm="1">
        <f t="array" ref="W506">INDEX(J506:U506, 1, MONTH($W$1))</f>
        <v>0</v>
      </c>
      <c r="X506" s="14" cm="1">
        <f t="array" ref="X506">SUMPRODUCT((J506:U506) *(($J$1:$U$1)&lt;=$X$1))</f>
        <v>2807.95</v>
      </c>
      <c r="Y506">
        <f t="shared" si="63"/>
        <v>0</v>
      </c>
      <c r="Z506">
        <f t="shared" si="63"/>
        <v>1</v>
      </c>
      <c r="AA506">
        <f t="shared" si="64"/>
        <v>0</v>
      </c>
      <c r="AB506" s="8">
        <f t="shared" si="65"/>
        <v>0</v>
      </c>
      <c r="AC506">
        <f t="shared" si="66"/>
        <v>0</v>
      </c>
      <c r="AD506">
        <f t="shared" si="72"/>
        <v>0</v>
      </c>
      <c r="AE506">
        <f t="shared" si="68"/>
        <v>0</v>
      </c>
      <c r="AF506">
        <f t="shared" si="69"/>
        <v>0</v>
      </c>
      <c r="AG506">
        <f t="shared" si="70"/>
        <v>0</v>
      </c>
      <c r="AI506">
        <f t="shared" si="71"/>
        <v>2807.95</v>
      </c>
    </row>
    <row r="507" spans="2:35" x14ac:dyDescent="0.25">
      <c r="B507" s="1">
        <v>21047</v>
      </c>
      <c r="C507" s="1" t="s">
        <v>443</v>
      </c>
      <c r="D507" s="1" t="s">
        <v>31</v>
      </c>
      <c r="E507" s="1" t="s">
        <v>535</v>
      </c>
      <c r="F507" s="1" t="s">
        <v>106</v>
      </c>
      <c r="G507" s="13">
        <v>0</v>
      </c>
      <c r="H507" s="1">
        <v>0</v>
      </c>
      <c r="J507">
        <v>223.2</v>
      </c>
      <c r="K507">
        <v>1509.16</v>
      </c>
      <c r="L507">
        <v>0</v>
      </c>
      <c r="M507">
        <v>1500.28</v>
      </c>
      <c r="N507">
        <v>403.95</v>
      </c>
      <c r="O507">
        <v>497.34</v>
      </c>
      <c r="P507">
        <v>0</v>
      </c>
      <c r="Q507">
        <v>0</v>
      </c>
      <c r="R507">
        <v>0</v>
      </c>
      <c r="S507">
        <v>885.23</v>
      </c>
      <c r="T507">
        <v>1055.58</v>
      </c>
      <c r="U507">
        <v>413.44</v>
      </c>
      <c r="W507" s="14" cm="1">
        <f t="array" ref="W507">INDEX(J507:U507, 1, MONTH($W$1))</f>
        <v>413.44</v>
      </c>
      <c r="X507" s="14" cm="1">
        <f t="array" ref="X507">SUMPRODUCT((J507:U507) *(($J$1:$U$1)&lt;=$X$1))</f>
        <v>6488.1799999999994</v>
      </c>
      <c r="Y507">
        <f t="shared" si="63"/>
        <v>1</v>
      </c>
      <c r="Z507">
        <f t="shared" si="63"/>
        <v>1</v>
      </c>
      <c r="AA507">
        <f t="shared" si="64"/>
        <v>0</v>
      </c>
      <c r="AB507" s="8">
        <f t="shared" si="65"/>
        <v>1</v>
      </c>
      <c r="AC507">
        <f t="shared" si="66"/>
        <v>6488.1799999999994</v>
      </c>
      <c r="AD507">
        <f t="shared" si="72"/>
        <v>0</v>
      </c>
      <c r="AE507">
        <f t="shared" si="68"/>
        <v>0</v>
      </c>
      <c r="AF507">
        <f t="shared" si="69"/>
        <v>0</v>
      </c>
      <c r="AG507">
        <f t="shared" si="70"/>
        <v>0</v>
      </c>
      <c r="AI507">
        <f t="shared" si="71"/>
        <v>6488.1799999999994</v>
      </c>
    </row>
    <row r="508" spans="2:35" x14ac:dyDescent="0.25">
      <c r="B508" s="1">
        <v>21049</v>
      </c>
      <c r="C508" s="1" t="s">
        <v>449</v>
      </c>
      <c r="D508" s="1" t="s">
        <v>31</v>
      </c>
      <c r="E508" s="1" t="s">
        <v>535</v>
      </c>
      <c r="F508" s="1" t="s">
        <v>106</v>
      </c>
      <c r="G508" s="13">
        <v>0</v>
      </c>
      <c r="H508" s="1">
        <v>0</v>
      </c>
      <c r="J508">
        <v>3642.76</v>
      </c>
      <c r="K508">
        <v>667.64</v>
      </c>
      <c r="L508">
        <v>2613</v>
      </c>
      <c r="M508">
        <v>596.67999999999995</v>
      </c>
      <c r="N508">
        <v>1616.03</v>
      </c>
      <c r="O508">
        <v>999.17</v>
      </c>
      <c r="P508">
        <v>3660.61</v>
      </c>
      <c r="Q508">
        <v>1578.32</v>
      </c>
      <c r="R508">
        <v>1656.26</v>
      </c>
      <c r="S508">
        <v>1093.01</v>
      </c>
      <c r="T508">
        <v>1712.37</v>
      </c>
      <c r="U508">
        <v>2353.2800000000002</v>
      </c>
      <c r="W508" s="14" cm="1">
        <f t="array" ref="W508">INDEX(J508:U508, 1, MONTH($W$1))</f>
        <v>2353.2800000000002</v>
      </c>
      <c r="X508" s="14" cm="1">
        <f t="array" ref="X508">SUMPRODUCT((J508:U508) *(($J$1:$U$1)&lt;=$X$1))</f>
        <v>22189.129999999997</v>
      </c>
      <c r="Y508">
        <f t="shared" si="63"/>
        <v>1</v>
      </c>
      <c r="Z508">
        <f t="shared" si="63"/>
        <v>1</v>
      </c>
      <c r="AA508">
        <f t="shared" si="64"/>
        <v>0</v>
      </c>
      <c r="AB508" s="8">
        <f t="shared" si="65"/>
        <v>1</v>
      </c>
      <c r="AC508">
        <f t="shared" si="66"/>
        <v>22189.129999999997</v>
      </c>
      <c r="AD508">
        <f t="shared" si="72"/>
        <v>0</v>
      </c>
      <c r="AE508">
        <f t="shared" si="68"/>
        <v>0</v>
      </c>
      <c r="AF508">
        <f t="shared" si="69"/>
        <v>0</v>
      </c>
      <c r="AG508">
        <f t="shared" si="70"/>
        <v>0</v>
      </c>
      <c r="AI508">
        <f t="shared" si="71"/>
        <v>22189.129999999997</v>
      </c>
    </row>
    <row r="509" spans="2:35" x14ac:dyDescent="0.25">
      <c r="B509" s="1">
        <v>21050</v>
      </c>
      <c r="C509" s="1" t="s">
        <v>428</v>
      </c>
      <c r="D509" s="1" t="s">
        <v>31</v>
      </c>
      <c r="E509" s="1" t="s">
        <v>535</v>
      </c>
      <c r="F509" s="1" t="s">
        <v>106</v>
      </c>
      <c r="G509" s="13">
        <v>0</v>
      </c>
      <c r="H509" s="1">
        <v>0</v>
      </c>
      <c r="J509">
        <v>3327.31</v>
      </c>
      <c r="K509">
        <v>0</v>
      </c>
      <c r="L509">
        <v>2765.95</v>
      </c>
      <c r="M509">
        <v>2024.32</v>
      </c>
      <c r="N509">
        <v>4573.4399999999996</v>
      </c>
      <c r="O509">
        <v>3079.56</v>
      </c>
      <c r="P509">
        <v>0</v>
      </c>
      <c r="Q509">
        <v>1971.88</v>
      </c>
      <c r="R509">
        <v>1860.64</v>
      </c>
      <c r="S509">
        <v>2448.94</v>
      </c>
      <c r="T509">
        <v>1299.93</v>
      </c>
      <c r="U509">
        <v>2619.36</v>
      </c>
      <c r="W509" s="14" cm="1">
        <f t="array" ref="W509">INDEX(J509:U509, 1, MONTH($W$1))</f>
        <v>2619.36</v>
      </c>
      <c r="X509" s="14" cm="1">
        <f t="array" ref="X509">SUMPRODUCT((J509:U509) *(($J$1:$U$1)&lt;=$X$1))</f>
        <v>25971.329999999998</v>
      </c>
      <c r="Y509">
        <f t="shared" si="63"/>
        <v>1</v>
      </c>
      <c r="Z509">
        <f t="shared" si="63"/>
        <v>1</v>
      </c>
      <c r="AA509">
        <f t="shared" si="64"/>
        <v>0</v>
      </c>
      <c r="AB509" s="8">
        <f t="shared" si="65"/>
        <v>1</v>
      </c>
      <c r="AC509">
        <f t="shared" si="66"/>
        <v>25971.329999999998</v>
      </c>
      <c r="AD509">
        <f t="shared" si="72"/>
        <v>0</v>
      </c>
      <c r="AE509">
        <f t="shared" si="68"/>
        <v>0</v>
      </c>
      <c r="AF509">
        <f t="shared" si="69"/>
        <v>0</v>
      </c>
      <c r="AG509">
        <f t="shared" si="70"/>
        <v>0</v>
      </c>
      <c r="AI509">
        <f t="shared" si="71"/>
        <v>25971.329999999998</v>
      </c>
    </row>
    <row r="510" spans="2:35" x14ac:dyDescent="0.25">
      <c r="B510" s="1">
        <v>21052</v>
      </c>
      <c r="C510" s="1" t="s">
        <v>635</v>
      </c>
      <c r="D510" s="1" t="s">
        <v>31</v>
      </c>
      <c r="E510" s="1" t="s">
        <v>535</v>
      </c>
      <c r="F510" s="1" t="s">
        <v>106</v>
      </c>
      <c r="G510" s="13">
        <v>0</v>
      </c>
      <c r="H510" s="1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W510" s="14" cm="1">
        <f t="array" ref="W510">INDEX(J510:U510, 1, MONTH($W$1))</f>
        <v>0</v>
      </c>
      <c r="X510" s="14" cm="1">
        <f t="array" ref="X510">SUMPRODUCT((J510:U510) *(($J$1:$U$1)&lt;=$X$1))</f>
        <v>0</v>
      </c>
      <c r="Y510">
        <f t="shared" si="63"/>
        <v>0</v>
      </c>
      <c r="Z510">
        <f t="shared" si="63"/>
        <v>0</v>
      </c>
      <c r="AA510">
        <f t="shared" si="64"/>
        <v>0</v>
      </c>
      <c r="AB510" s="8">
        <f t="shared" si="65"/>
        <v>0</v>
      </c>
      <c r="AC510">
        <f t="shared" si="66"/>
        <v>0</v>
      </c>
      <c r="AD510">
        <f t="shared" si="72"/>
        <v>0</v>
      </c>
      <c r="AE510">
        <f t="shared" si="68"/>
        <v>0</v>
      </c>
      <c r="AF510">
        <f t="shared" si="69"/>
        <v>0</v>
      </c>
      <c r="AG510">
        <f t="shared" si="70"/>
        <v>0</v>
      </c>
      <c r="AI510">
        <f t="shared" si="71"/>
        <v>0</v>
      </c>
    </row>
    <row r="511" spans="2:35" x14ac:dyDescent="0.25">
      <c r="B511" s="1">
        <v>21053</v>
      </c>
      <c r="C511" s="1" t="s">
        <v>466</v>
      </c>
      <c r="D511" s="1" t="s">
        <v>31</v>
      </c>
      <c r="E511" s="1" t="s">
        <v>535</v>
      </c>
      <c r="F511" s="1" t="s">
        <v>106</v>
      </c>
      <c r="G511" s="13">
        <v>0</v>
      </c>
      <c r="H511" s="1">
        <v>0</v>
      </c>
      <c r="J511">
        <v>899.37</v>
      </c>
      <c r="K511">
        <v>0</v>
      </c>
      <c r="L511">
        <v>0</v>
      </c>
      <c r="M511">
        <v>0</v>
      </c>
      <c r="N511">
        <v>0</v>
      </c>
      <c r="O511">
        <v>1963.54</v>
      </c>
      <c r="P511">
        <v>0</v>
      </c>
      <c r="Q511">
        <v>3479.06</v>
      </c>
      <c r="R511">
        <v>0</v>
      </c>
      <c r="S511">
        <v>0</v>
      </c>
      <c r="T511">
        <v>0</v>
      </c>
      <c r="U511">
        <v>522.96</v>
      </c>
      <c r="W511" s="14" cm="1">
        <f t="array" ref="W511">INDEX(J511:U511, 1, MONTH($W$1))</f>
        <v>522.96</v>
      </c>
      <c r="X511" s="14" cm="1">
        <f t="array" ref="X511">SUMPRODUCT((J511:U511) *(($J$1:$U$1)&lt;=$X$1))</f>
        <v>6864.9299999999994</v>
      </c>
      <c r="Y511">
        <f t="shared" si="63"/>
        <v>1</v>
      </c>
      <c r="Z511">
        <f t="shared" si="63"/>
        <v>1</v>
      </c>
      <c r="AA511">
        <f t="shared" si="64"/>
        <v>0</v>
      </c>
      <c r="AB511" s="8">
        <f t="shared" si="65"/>
        <v>1</v>
      </c>
      <c r="AC511">
        <f t="shared" si="66"/>
        <v>6864.9299999999994</v>
      </c>
      <c r="AD511">
        <f t="shared" si="72"/>
        <v>0</v>
      </c>
      <c r="AE511">
        <f t="shared" si="68"/>
        <v>0</v>
      </c>
      <c r="AF511">
        <f t="shared" si="69"/>
        <v>0</v>
      </c>
      <c r="AG511">
        <f t="shared" si="70"/>
        <v>0</v>
      </c>
      <c r="AI511">
        <f t="shared" si="71"/>
        <v>6864.9299999999994</v>
      </c>
    </row>
    <row r="512" spans="2:35" x14ac:dyDescent="0.25">
      <c r="B512" s="1">
        <v>21054</v>
      </c>
      <c r="C512" s="1" t="s">
        <v>636</v>
      </c>
      <c r="D512" s="1" t="s">
        <v>31</v>
      </c>
      <c r="E512" s="1" t="s">
        <v>535</v>
      </c>
      <c r="F512" s="1" t="s">
        <v>106</v>
      </c>
      <c r="G512" s="13">
        <v>0</v>
      </c>
      <c r="H512" s="1">
        <v>0</v>
      </c>
      <c r="J512">
        <v>0</v>
      </c>
      <c r="K512">
        <v>0</v>
      </c>
      <c r="L512">
        <v>1360.38</v>
      </c>
      <c r="M512">
        <v>961.14</v>
      </c>
      <c r="N512">
        <v>959.7</v>
      </c>
      <c r="O512">
        <v>876</v>
      </c>
      <c r="P512">
        <v>834.89</v>
      </c>
      <c r="Q512">
        <v>0</v>
      </c>
      <c r="R512">
        <v>1069.5</v>
      </c>
      <c r="S512">
        <v>0</v>
      </c>
      <c r="T512">
        <v>0</v>
      </c>
      <c r="U512">
        <v>801.8</v>
      </c>
      <c r="W512" s="14" cm="1">
        <f t="array" ref="W512">INDEX(J512:U512, 1, MONTH($W$1))</f>
        <v>801.8</v>
      </c>
      <c r="X512" s="14" cm="1">
        <f t="array" ref="X512">SUMPRODUCT((J512:U512) *(($J$1:$U$1)&lt;=$X$1))</f>
        <v>6863.4100000000008</v>
      </c>
      <c r="Y512">
        <f t="shared" si="63"/>
        <v>1</v>
      </c>
      <c r="Z512">
        <f t="shared" si="63"/>
        <v>1</v>
      </c>
      <c r="AA512">
        <f t="shared" si="64"/>
        <v>0</v>
      </c>
      <c r="AB512" s="8">
        <f t="shared" si="65"/>
        <v>0</v>
      </c>
      <c r="AC512">
        <f t="shared" si="66"/>
        <v>0</v>
      </c>
      <c r="AD512">
        <f t="shared" si="72"/>
        <v>0</v>
      </c>
      <c r="AE512">
        <f t="shared" si="68"/>
        <v>0</v>
      </c>
      <c r="AF512">
        <f t="shared" si="69"/>
        <v>0</v>
      </c>
      <c r="AG512">
        <f t="shared" si="70"/>
        <v>0</v>
      </c>
      <c r="AI512">
        <f t="shared" si="71"/>
        <v>6863.4100000000008</v>
      </c>
    </row>
    <row r="513" spans="2:35" x14ac:dyDescent="0.25">
      <c r="B513" s="1">
        <v>21057</v>
      </c>
      <c r="C513" s="1" t="s">
        <v>637</v>
      </c>
      <c r="D513" s="1" t="s">
        <v>31</v>
      </c>
      <c r="E513" s="1" t="s">
        <v>535</v>
      </c>
      <c r="F513" s="1" t="s">
        <v>106</v>
      </c>
      <c r="G513" s="13">
        <v>0</v>
      </c>
      <c r="H513" s="1">
        <v>0</v>
      </c>
      <c r="J513">
        <v>0</v>
      </c>
      <c r="K513">
        <v>3123.87</v>
      </c>
      <c r="L513">
        <v>4631.97</v>
      </c>
      <c r="M513">
        <v>0</v>
      </c>
      <c r="N513">
        <v>0</v>
      </c>
      <c r="O513">
        <v>0</v>
      </c>
      <c r="P513">
        <v>730</v>
      </c>
      <c r="Q513">
        <v>2298.17</v>
      </c>
      <c r="R513">
        <v>3130.57</v>
      </c>
      <c r="S513">
        <v>3313.64</v>
      </c>
      <c r="T513">
        <v>0</v>
      </c>
      <c r="U513">
        <v>3109.02</v>
      </c>
      <c r="W513" s="14" cm="1">
        <f t="array" ref="W513">INDEX(J513:U513, 1, MONTH($W$1))</f>
        <v>3109.02</v>
      </c>
      <c r="X513" s="14" cm="1">
        <f t="array" ref="X513">SUMPRODUCT((J513:U513) *(($J$1:$U$1)&lt;=$X$1))</f>
        <v>20337.240000000002</v>
      </c>
      <c r="Y513">
        <f t="shared" si="63"/>
        <v>1</v>
      </c>
      <c r="Z513">
        <f t="shared" si="63"/>
        <v>1</v>
      </c>
      <c r="AA513">
        <f t="shared" si="64"/>
        <v>0</v>
      </c>
      <c r="AB513" s="8">
        <f t="shared" si="65"/>
        <v>0</v>
      </c>
      <c r="AC513">
        <f t="shared" si="66"/>
        <v>0</v>
      </c>
      <c r="AD513">
        <f t="shared" si="72"/>
        <v>0</v>
      </c>
      <c r="AE513">
        <f t="shared" si="68"/>
        <v>0</v>
      </c>
      <c r="AF513">
        <f t="shared" si="69"/>
        <v>0</v>
      </c>
      <c r="AG513">
        <f t="shared" si="70"/>
        <v>0</v>
      </c>
      <c r="AI513">
        <f t="shared" si="71"/>
        <v>20337.240000000002</v>
      </c>
    </row>
    <row r="514" spans="2:35" x14ac:dyDescent="0.25">
      <c r="B514" s="1">
        <v>21058</v>
      </c>
      <c r="C514" s="1" t="s">
        <v>638</v>
      </c>
      <c r="D514" s="1" t="s">
        <v>31</v>
      </c>
      <c r="E514" s="1" t="s">
        <v>535</v>
      </c>
      <c r="F514" s="1" t="s">
        <v>106</v>
      </c>
      <c r="G514" s="13">
        <v>0</v>
      </c>
      <c r="H514" s="1">
        <v>2018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935.2</v>
      </c>
      <c r="S514">
        <v>0</v>
      </c>
      <c r="T514">
        <v>0</v>
      </c>
      <c r="U514">
        <v>0</v>
      </c>
      <c r="W514" s="14" cm="1">
        <f t="array" ref="W514">INDEX(J514:U514, 1, MONTH($W$1))</f>
        <v>0</v>
      </c>
      <c r="X514" s="14" cm="1">
        <f t="array" ref="X514">SUMPRODUCT((J514:U514) *(($J$1:$U$1)&lt;=$X$1))</f>
        <v>935.2</v>
      </c>
      <c r="Y514">
        <f t="shared" si="63"/>
        <v>0</v>
      </c>
      <c r="Z514">
        <f t="shared" si="63"/>
        <v>1</v>
      </c>
      <c r="AA514">
        <f t="shared" si="64"/>
        <v>0</v>
      </c>
      <c r="AB514" s="8">
        <f t="shared" si="65"/>
        <v>0</v>
      </c>
      <c r="AC514">
        <f t="shared" si="66"/>
        <v>0</v>
      </c>
      <c r="AD514">
        <f t="shared" si="72"/>
        <v>0</v>
      </c>
      <c r="AE514">
        <f t="shared" si="68"/>
        <v>0</v>
      </c>
      <c r="AF514">
        <f t="shared" si="69"/>
        <v>0</v>
      </c>
      <c r="AG514">
        <f t="shared" si="70"/>
        <v>0</v>
      </c>
      <c r="AI514">
        <f t="shared" si="71"/>
        <v>935.2</v>
      </c>
    </row>
    <row r="515" spans="2:35" x14ac:dyDescent="0.25">
      <c r="B515" s="1">
        <v>21059</v>
      </c>
      <c r="C515" s="1" t="s">
        <v>456</v>
      </c>
      <c r="D515" s="1" t="s">
        <v>31</v>
      </c>
      <c r="E515" s="1" t="s">
        <v>535</v>
      </c>
      <c r="F515" s="1" t="s">
        <v>106</v>
      </c>
      <c r="G515" s="13">
        <v>0</v>
      </c>
      <c r="H515" s="1">
        <v>0</v>
      </c>
      <c r="J515">
        <v>951.01</v>
      </c>
      <c r="K515">
        <v>775.09</v>
      </c>
      <c r="L515">
        <v>3254.25</v>
      </c>
      <c r="M515">
        <v>0</v>
      </c>
      <c r="N515">
        <v>862.76</v>
      </c>
      <c r="O515">
        <v>954.23</v>
      </c>
      <c r="P515">
        <v>0</v>
      </c>
      <c r="Q515">
        <v>3022.87</v>
      </c>
      <c r="R515">
        <v>563.51</v>
      </c>
      <c r="S515">
        <v>2207.0700000000002</v>
      </c>
      <c r="T515">
        <v>0</v>
      </c>
      <c r="U515">
        <v>363.42</v>
      </c>
      <c r="W515" s="14" cm="1">
        <f t="array" ref="W515">INDEX(J515:U515, 1, MONTH($W$1))</f>
        <v>363.42</v>
      </c>
      <c r="X515" s="14" cm="1">
        <f t="array" ref="X515">SUMPRODUCT((J515:U515) *(($J$1:$U$1)&lt;=$X$1))</f>
        <v>12954.21</v>
      </c>
      <c r="Y515">
        <f t="shared" si="63"/>
        <v>1</v>
      </c>
      <c r="Z515">
        <f t="shared" si="63"/>
        <v>1</v>
      </c>
      <c r="AA515">
        <f t="shared" si="64"/>
        <v>0</v>
      </c>
      <c r="AB515" s="8">
        <f t="shared" si="65"/>
        <v>1</v>
      </c>
      <c r="AC515">
        <f t="shared" si="66"/>
        <v>12954.21</v>
      </c>
      <c r="AD515">
        <f t="shared" si="72"/>
        <v>0</v>
      </c>
      <c r="AE515">
        <f t="shared" si="68"/>
        <v>0</v>
      </c>
      <c r="AF515">
        <f t="shared" si="69"/>
        <v>0</v>
      </c>
      <c r="AG515">
        <f t="shared" si="70"/>
        <v>0</v>
      </c>
      <c r="AI515">
        <f t="shared" si="71"/>
        <v>12954.21</v>
      </c>
    </row>
    <row r="516" spans="2:35" x14ac:dyDescent="0.25">
      <c r="B516" s="1">
        <v>21061</v>
      </c>
      <c r="C516" s="1" t="s">
        <v>435</v>
      </c>
      <c r="D516" s="1" t="s">
        <v>31</v>
      </c>
      <c r="E516" s="1" t="s">
        <v>535</v>
      </c>
      <c r="F516" s="1" t="s">
        <v>106</v>
      </c>
      <c r="G516" s="13">
        <v>0</v>
      </c>
      <c r="H516" s="1">
        <v>0</v>
      </c>
      <c r="J516">
        <v>2883.46</v>
      </c>
      <c r="K516">
        <v>0</v>
      </c>
      <c r="L516">
        <v>4002.71</v>
      </c>
      <c r="M516">
        <v>4762.2700000000004</v>
      </c>
      <c r="N516">
        <v>1869.52</v>
      </c>
      <c r="O516">
        <v>158.82</v>
      </c>
      <c r="P516">
        <v>1075.8699999999999</v>
      </c>
      <c r="Q516">
        <v>0</v>
      </c>
      <c r="R516">
        <v>1880.27</v>
      </c>
      <c r="S516">
        <v>4238.28</v>
      </c>
      <c r="T516">
        <v>0</v>
      </c>
      <c r="U516">
        <v>1094.7</v>
      </c>
      <c r="W516" s="14" cm="1">
        <f t="array" ref="W516">INDEX(J516:U516, 1, MONTH($W$1))</f>
        <v>1094.7</v>
      </c>
      <c r="X516" s="14" cm="1">
        <f t="array" ref="X516">SUMPRODUCT((J516:U516) *(($J$1:$U$1)&lt;=$X$1))</f>
        <v>21965.9</v>
      </c>
      <c r="Y516">
        <f t="shared" ref="Y516:Z579" si="73">IF(W516&gt;0, 1, 0)</f>
        <v>1</v>
      </c>
      <c r="Z516">
        <f t="shared" si="73"/>
        <v>1</v>
      </c>
      <c r="AA516">
        <f t="shared" ref="AA516:AA579" si="74">IF(I516="Yes", 1, 0)</f>
        <v>0</v>
      </c>
      <c r="AB516" s="8">
        <f t="shared" ref="AB516:AB579" si="75">COUNTIF(J516, "&gt;0")</f>
        <v>1</v>
      </c>
      <c r="AC516">
        <f t="shared" ref="AC516:AC579" si="76">IFERROR(X516/AB516, 0)</f>
        <v>21965.9</v>
      </c>
      <c r="AD516">
        <f t="shared" si="72"/>
        <v>0</v>
      </c>
      <c r="AE516">
        <f t="shared" ref="AE516:AE579" si="77">IF(G516=$W$1, W516, 0)</f>
        <v>0</v>
      </c>
      <c r="AF516">
        <f t="shared" ref="AF516:AF579" si="78">IF(AND(H516=2023, G516&lt;=$W$1, X516&gt;0), 1, 0)</f>
        <v>0</v>
      </c>
      <c r="AG516">
        <f t="shared" ref="AG516:AG579" si="79">IF(AND(H516=2023, G516&lt;=$W$1), X516, 0)</f>
        <v>0</v>
      </c>
      <c r="AI516">
        <f t="shared" ref="AI516:AI579" si="80">SUM(J516:U516)</f>
        <v>21965.9</v>
      </c>
    </row>
    <row r="517" spans="2:35" x14ac:dyDescent="0.25">
      <c r="B517" s="1">
        <v>21063</v>
      </c>
      <c r="C517" s="1" t="s">
        <v>436</v>
      </c>
      <c r="D517" s="1" t="s">
        <v>31</v>
      </c>
      <c r="E517" s="1" t="s">
        <v>748</v>
      </c>
      <c r="F517" s="1" t="s">
        <v>21</v>
      </c>
      <c r="G517" s="13">
        <v>0</v>
      </c>
      <c r="H517" s="1">
        <v>0</v>
      </c>
      <c r="J517">
        <v>743.16</v>
      </c>
      <c r="K517">
        <v>0</v>
      </c>
      <c r="L517">
        <v>0</v>
      </c>
      <c r="M517">
        <v>0</v>
      </c>
      <c r="N517">
        <v>1577.8</v>
      </c>
      <c r="O517">
        <v>923.26</v>
      </c>
      <c r="P517">
        <v>0</v>
      </c>
      <c r="Q517">
        <v>973.07</v>
      </c>
      <c r="R517">
        <v>0</v>
      </c>
      <c r="S517">
        <v>1474.37</v>
      </c>
      <c r="T517">
        <v>951.33</v>
      </c>
      <c r="U517">
        <v>0</v>
      </c>
      <c r="W517" s="14" cm="1">
        <f t="array" ref="W517">INDEX(J517:U517, 1, MONTH($W$1))</f>
        <v>0</v>
      </c>
      <c r="X517" s="14" cm="1">
        <f t="array" ref="X517">SUMPRODUCT((J517:U517) *(($J$1:$U$1)&lt;=$X$1))</f>
        <v>6642.99</v>
      </c>
      <c r="Y517">
        <f t="shared" si="73"/>
        <v>0</v>
      </c>
      <c r="Z517">
        <f t="shared" si="73"/>
        <v>1</v>
      </c>
      <c r="AA517">
        <f t="shared" si="74"/>
        <v>0</v>
      </c>
      <c r="AB517" s="8">
        <f t="shared" si="75"/>
        <v>1</v>
      </c>
      <c r="AC517">
        <f t="shared" si="76"/>
        <v>6642.99</v>
      </c>
      <c r="AD517">
        <f t="shared" si="72"/>
        <v>0</v>
      </c>
      <c r="AE517">
        <f t="shared" si="77"/>
        <v>0</v>
      </c>
      <c r="AF517">
        <f t="shared" si="78"/>
        <v>0</v>
      </c>
      <c r="AG517">
        <f t="shared" si="79"/>
        <v>0</v>
      </c>
      <c r="AI517">
        <f t="shared" si="80"/>
        <v>6642.99</v>
      </c>
    </row>
    <row r="518" spans="2:35" x14ac:dyDescent="0.25">
      <c r="B518" s="1">
        <v>21064</v>
      </c>
      <c r="C518" s="1" t="s">
        <v>429</v>
      </c>
      <c r="D518" s="1" t="s">
        <v>31</v>
      </c>
      <c r="E518" s="1" t="s">
        <v>620</v>
      </c>
      <c r="F518" s="1" t="s">
        <v>620</v>
      </c>
      <c r="G518" s="13">
        <v>0</v>
      </c>
      <c r="H518" s="1">
        <v>0</v>
      </c>
      <c r="J518">
        <v>4152.7299999999996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21977.26</v>
      </c>
      <c r="W518" s="14" cm="1">
        <f t="array" ref="W518">INDEX(J518:U518, 1, MONTH($W$1))</f>
        <v>21977.26</v>
      </c>
      <c r="X518" s="14" cm="1">
        <f t="array" ref="X518">SUMPRODUCT((J518:U518) *(($J$1:$U$1)&lt;=$X$1))</f>
        <v>26129.989999999998</v>
      </c>
      <c r="Y518">
        <f t="shared" si="73"/>
        <v>1</v>
      </c>
      <c r="Z518">
        <f t="shared" si="73"/>
        <v>1</v>
      </c>
      <c r="AA518">
        <f t="shared" si="74"/>
        <v>0</v>
      </c>
      <c r="AB518" s="8">
        <f t="shared" si="75"/>
        <v>1</v>
      </c>
      <c r="AC518">
        <f t="shared" si="76"/>
        <v>26129.989999999998</v>
      </c>
      <c r="AD518">
        <f t="shared" si="72"/>
        <v>0</v>
      </c>
      <c r="AE518">
        <f t="shared" si="77"/>
        <v>0</v>
      </c>
      <c r="AF518">
        <f t="shared" si="78"/>
        <v>0</v>
      </c>
      <c r="AG518">
        <f t="shared" si="79"/>
        <v>0</v>
      </c>
      <c r="AI518">
        <f t="shared" si="80"/>
        <v>26129.989999999998</v>
      </c>
    </row>
    <row r="519" spans="2:35" x14ac:dyDescent="0.25">
      <c r="B519" s="1">
        <v>21066</v>
      </c>
      <c r="C519" s="1" t="s">
        <v>439</v>
      </c>
      <c r="D519" s="1" t="s">
        <v>31</v>
      </c>
      <c r="E519" s="1" t="s">
        <v>535</v>
      </c>
      <c r="F519" s="1" t="s">
        <v>106</v>
      </c>
      <c r="G519" s="13">
        <v>0</v>
      </c>
      <c r="H519" s="1">
        <v>0</v>
      </c>
      <c r="J519">
        <v>2800.34</v>
      </c>
      <c r="K519">
        <v>0</v>
      </c>
      <c r="L519">
        <v>2392.5100000000002</v>
      </c>
      <c r="M519">
        <v>0</v>
      </c>
      <c r="N519">
        <v>1123.56</v>
      </c>
      <c r="O519">
        <v>806.06</v>
      </c>
      <c r="P519">
        <v>1353.44</v>
      </c>
      <c r="Q519">
        <v>3024.86</v>
      </c>
      <c r="R519">
        <v>810.36</v>
      </c>
      <c r="S519">
        <v>2635.23</v>
      </c>
      <c r="T519">
        <v>2285.67</v>
      </c>
      <c r="U519">
        <v>2804.9</v>
      </c>
      <c r="W519" s="14" cm="1">
        <f t="array" ref="W519">INDEX(J519:U519, 1, MONTH($W$1))</f>
        <v>2804.9</v>
      </c>
      <c r="X519" s="14" cm="1">
        <f t="array" ref="X519">SUMPRODUCT((J519:U519) *(($J$1:$U$1)&lt;=$X$1))</f>
        <v>20036.93</v>
      </c>
      <c r="Y519">
        <f t="shared" si="73"/>
        <v>1</v>
      </c>
      <c r="Z519">
        <f t="shared" si="73"/>
        <v>1</v>
      </c>
      <c r="AA519">
        <f t="shared" si="74"/>
        <v>0</v>
      </c>
      <c r="AB519" s="8">
        <f t="shared" si="75"/>
        <v>1</v>
      </c>
      <c r="AC519">
        <f t="shared" si="76"/>
        <v>20036.93</v>
      </c>
      <c r="AD519">
        <f t="shared" si="72"/>
        <v>0</v>
      </c>
      <c r="AE519">
        <f t="shared" si="77"/>
        <v>0</v>
      </c>
      <c r="AF519">
        <f t="shared" si="78"/>
        <v>0</v>
      </c>
      <c r="AG519">
        <f t="shared" si="79"/>
        <v>0</v>
      </c>
      <c r="AI519">
        <f t="shared" si="80"/>
        <v>20036.93</v>
      </c>
    </row>
    <row r="520" spans="2:35" x14ac:dyDescent="0.25">
      <c r="B520" s="1">
        <v>21067</v>
      </c>
      <c r="C520" s="1" t="s">
        <v>639</v>
      </c>
      <c r="D520" s="1" t="s">
        <v>31</v>
      </c>
      <c r="E520" s="1" t="s">
        <v>535</v>
      </c>
      <c r="F520" s="1" t="s">
        <v>106</v>
      </c>
      <c r="G520" s="13">
        <v>0</v>
      </c>
      <c r="H520" s="1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906.91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W520" s="14" cm="1">
        <f t="array" ref="W520">INDEX(J520:U520, 1, MONTH($W$1))</f>
        <v>0</v>
      </c>
      <c r="X520" s="14" cm="1">
        <f t="array" ref="X520">SUMPRODUCT((J520:U520) *(($J$1:$U$1)&lt;=$X$1))</f>
        <v>906.91</v>
      </c>
      <c r="Y520">
        <f t="shared" si="73"/>
        <v>0</v>
      </c>
      <c r="Z520">
        <f t="shared" si="73"/>
        <v>1</v>
      </c>
      <c r="AA520">
        <f t="shared" si="74"/>
        <v>0</v>
      </c>
      <c r="AB520" s="8">
        <f t="shared" si="75"/>
        <v>0</v>
      </c>
      <c r="AC520">
        <f t="shared" si="76"/>
        <v>0</v>
      </c>
      <c r="AD520">
        <f t="shared" si="72"/>
        <v>0</v>
      </c>
      <c r="AE520">
        <f t="shared" si="77"/>
        <v>0</v>
      </c>
      <c r="AF520">
        <f t="shared" si="78"/>
        <v>0</v>
      </c>
      <c r="AG520">
        <f t="shared" si="79"/>
        <v>0</v>
      </c>
      <c r="AI520">
        <f t="shared" si="80"/>
        <v>906.91</v>
      </c>
    </row>
    <row r="521" spans="2:35" x14ac:dyDescent="0.25">
      <c r="B521" s="1">
        <v>21068</v>
      </c>
      <c r="C521" s="1" t="s">
        <v>430</v>
      </c>
      <c r="D521" s="1" t="s">
        <v>31</v>
      </c>
      <c r="E521" s="1" t="s">
        <v>620</v>
      </c>
      <c r="F521" s="1" t="s">
        <v>620</v>
      </c>
      <c r="G521" s="13">
        <v>0</v>
      </c>
      <c r="H521" s="1">
        <v>0</v>
      </c>
      <c r="J521">
        <v>0</v>
      </c>
      <c r="K521">
        <v>0</v>
      </c>
      <c r="L521">
        <v>9436.27</v>
      </c>
      <c r="M521">
        <v>3928.69</v>
      </c>
      <c r="N521">
        <v>4663.46</v>
      </c>
      <c r="O521">
        <v>4337.95</v>
      </c>
      <c r="P521">
        <v>6467.25</v>
      </c>
      <c r="Q521">
        <v>9524.32</v>
      </c>
      <c r="R521">
        <v>3744.54</v>
      </c>
      <c r="S521">
        <v>1872.16</v>
      </c>
      <c r="T521">
        <v>0</v>
      </c>
      <c r="U521">
        <v>0</v>
      </c>
      <c r="W521" s="14" cm="1">
        <f t="array" ref="W521">INDEX(J521:U521, 1, MONTH($W$1))</f>
        <v>0</v>
      </c>
      <c r="X521" s="14" cm="1">
        <f t="array" ref="X521">SUMPRODUCT((J521:U521) *(($J$1:$U$1)&lt;=$X$1))</f>
        <v>43974.640000000007</v>
      </c>
      <c r="Y521">
        <f t="shared" si="73"/>
        <v>0</v>
      </c>
      <c r="Z521">
        <f t="shared" si="73"/>
        <v>1</v>
      </c>
      <c r="AA521">
        <f t="shared" si="74"/>
        <v>0</v>
      </c>
      <c r="AB521" s="8">
        <f t="shared" si="75"/>
        <v>0</v>
      </c>
      <c r="AC521">
        <f t="shared" si="76"/>
        <v>0</v>
      </c>
      <c r="AD521">
        <f t="shared" si="72"/>
        <v>0</v>
      </c>
      <c r="AE521">
        <f t="shared" si="77"/>
        <v>0</v>
      </c>
      <c r="AF521">
        <f t="shared" si="78"/>
        <v>0</v>
      </c>
      <c r="AG521">
        <f t="shared" si="79"/>
        <v>0</v>
      </c>
      <c r="AI521">
        <f t="shared" si="80"/>
        <v>43974.640000000007</v>
      </c>
    </row>
    <row r="522" spans="2:35" x14ac:dyDescent="0.25">
      <c r="B522" s="1">
        <v>21069</v>
      </c>
      <c r="C522" s="1" t="s">
        <v>437</v>
      </c>
      <c r="D522" s="1" t="s">
        <v>31</v>
      </c>
      <c r="E522" s="1" t="s">
        <v>535</v>
      </c>
      <c r="F522" s="1" t="s">
        <v>106</v>
      </c>
      <c r="G522" s="13">
        <v>0</v>
      </c>
      <c r="H522" s="1">
        <v>0</v>
      </c>
      <c r="J522">
        <v>964.61</v>
      </c>
      <c r="K522">
        <v>2159.69</v>
      </c>
      <c r="L522">
        <v>2791.11</v>
      </c>
      <c r="M522">
        <v>2658.59</v>
      </c>
      <c r="N522">
        <v>3993.01</v>
      </c>
      <c r="O522">
        <v>2569.85</v>
      </c>
      <c r="P522">
        <v>822.33</v>
      </c>
      <c r="Q522">
        <v>2700.6</v>
      </c>
      <c r="R522">
        <v>3266.29</v>
      </c>
      <c r="S522">
        <v>2873.08</v>
      </c>
      <c r="T522">
        <v>6152.01</v>
      </c>
      <c r="U522">
        <v>472.5</v>
      </c>
      <c r="W522" s="14" cm="1">
        <f t="array" ref="W522">INDEX(J522:U522, 1, MONTH($W$1))</f>
        <v>472.5</v>
      </c>
      <c r="X522" s="14" cm="1">
        <f t="array" ref="X522">SUMPRODUCT((J522:U522) *(($J$1:$U$1)&lt;=$X$1))</f>
        <v>31423.670000000006</v>
      </c>
      <c r="Y522">
        <f t="shared" si="73"/>
        <v>1</v>
      </c>
      <c r="Z522">
        <f t="shared" si="73"/>
        <v>1</v>
      </c>
      <c r="AA522">
        <f t="shared" si="74"/>
        <v>0</v>
      </c>
      <c r="AB522" s="8">
        <f t="shared" si="75"/>
        <v>1</v>
      </c>
      <c r="AC522">
        <f t="shared" si="76"/>
        <v>31423.670000000006</v>
      </c>
      <c r="AD522">
        <f t="shared" si="72"/>
        <v>0</v>
      </c>
      <c r="AE522">
        <f t="shared" si="77"/>
        <v>0</v>
      </c>
      <c r="AF522">
        <f t="shared" si="78"/>
        <v>0</v>
      </c>
      <c r="AG522">
        <f t="shared" si="79"/>
        <v>0</v>
      </c>
      <c r="AI522">
        <f t="shared" si="80"/>
        <v>31423.670000000006</v>
      </c>
    </row>
    <row r="523" spans="2:35" x14ac:dyDescent="0.25">
      <c r="B523" s="1">
        <v>21072</v>
      </c>
      <c r="C523" s="1" t="s">
        <v>458</v>
      </c>
      <c r="D523" s="1" t="s">
        <v>31</v>
      </c>
      <c r="E523" s="1" t="s">
        <v>535</v>
      </c>
      <c r="F523" s="1" t="s">
        <v>106</v>
      </c>
      <c r="G523" s="13">
        <v>0</v>
      </c>
      <c r="H523" s="1">
        <v>0</v>
      </c>
      <c r="J523">
        <v>966.75</v>
      </c>
      <c r="K523">
        <v>1109.4000000000001</v>
      </c>
      <c r="L523">
        <v>165.2</v>
      </c>
      <c r="M523">
        <v>1178.77</v>
      </c>
      <c r="N523">
        <v>0</v>
      </c>
      <c r="O523">
        <v>739.46</v>
      </c>
      <c r="P523">
        <v>0</v>
      </c>
      <c r="Q523">
        <v>0</v>
      </c>
      <c r="R523">
        <v>163.55000000000001</v>
      </c>
      <c r="S523">
        <v>0</v>
      </c>
      <c r="T523">
        <v>571.66999999999996</v>
      </c>
      <c r="U523">
        <v>0</v>
      </c>
      <c r="W523" s="14" cm="1">
        <f t="array" ref="W523">INDEX(J523:U523, 1, MONTH($W$1))</f>
        <v>0</v>
      </c>
      <c r="X523" s="14" cm="1">
        <f t="array" ref="X523">SUMPRODUCT((J523:U523) *(($J$1:$U$1)&lt;=$X$1))</f>
        <v>4894.8</v>
      </c>
      <c r="Y523">
        <f t="shared" si="73"/>
        <v>0</v>
      </c>
      <c r="Z523">
        <f t="shared" si="73"/>
        <v>1</v>
      </c>
      <c r="AA523">
        <f t="shared" si="74"/>
        <v>0</v>
      </c>
      <c r="AB523" s="8">
        <f t="shared" si="75"/>
        <v>1</v>
      </c>
      <c r="AC523">
        <f t="shared" si="76"/>
        <v>4894.8</v>
      </c>
      <c r="AD523">
        <f t="shared" si="72"/>
        <v>0</v>
      </c>
      <c r="AE523">
        <f t="shared" si="77"/>
        <v>0</v>
      </c>
      <c r="AF523">
        <f t="shared" si="78"/>
        <v>0</v>
      </c>
      <c r="AG523">
        <f t="shared" si="79"/>
        <v>0</v>
      </c>
      <c r="AI523">
        <f t="shared" si="80"/>
        <v>4894.8</v>
      </c>
    </row>
    <row r="524" spans="2:35" x14ac:dyDescent="0.25">
      <c r="B524" s="1">
        <v>21073</v>
      </c>
      <c r="C524" s="1" t="s">
        <v>878</v>
      </c>
      <c r="D524" s="1" t="s">
        <v>31</v>
      </c>
      <c r="E524" s="1" t="s">
        <v>535</v>
      </c>
      <c r="F524" s="1" t="s">
        <v>106</v>
      </c>
      <c r="G524" s="13">
        <v>0</v>
      </c>
      <c r="H524" s="1">
        <v>2017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W524" s="14" cm="1">
        <f t="array" ref="W524">INDEX(J524:U524, 1, MONTH($W$1))</f>
        <v>0</v>
      </c>
      <c r="X524" s="14" cm="1">
        <f t="array" ref="X524">SUMPRODUCT((J524:U524) *(($J$1:$U$1)&lt;=$X$1))</f>
        <v>0</v>
      </c>
      <c r="Y524">
        <f t="shared" si="73"/>
        <v>0</v>
      </c>
      <c r="Z524">
        <f t="shared" si="73"/>
        <v>0</v>
      </c>
      <c r="AA524">
        <f t="shared" si="74"/>
        <v>0</v>
      </c>
      <c r="AB524" s="8">
        <f t="shared" si="75"/>
        <v>0</v>
      </c>
      <c r="AC524">
        <f t="shared" si="76"/>
        <v>0</v>
      </c>
      <c r="AD524">
        <f t="shared" si="72"/>
        <v>0</v>
      </c>
      <c r="AE524">
        <f t="shared" si="77"/>
        <v>0</v>
      </c>
      <c r="AF524">
        <f t="shared" si="78"/>
        <v>0</v>
      </c>
      <c r="AG524">
        <f t="shared" si="79"/>
        <v>0</v>
      </c>
      <c r="AI524">
        <f t="shared" si="80"/>
        <v>0</v>
      </c>
    </row>
    <row r="525" spans="2:35" x14ac:dyDescent="0.25">
      <c r="B525" s="1">
        <v>21074</v>
      </c>
      <c r="C525" s="1" t="s">
        <v>438</v>
      </c>
      <c r="D525" s="1" t="s">
        <v>31</v>
      </c>
      <c r="E525" s="1" t="s">
        <v>535</v>
      </c>
      <c r="F525" s="1" t="s">
        <v>106</v>
      </c>
      <c r="G525" s="13">
        <v>0</v>
      </c>
      <c r="H525" s="1">
        <v>2017</v>
      </c>
      <c r="J525">
        <v>893.4</v>
      </c>
      <c r="K525">
        <v>0</v>
      </c>
      <c r="L525">
        <v>9485.01</v>
      </c>
      <c r="M525">
        <v>0</v>
      </c>
      <c r="N525">
        <v>0</v>
      </c>
      <c r="O525">
        <v>0</v>
      </c>
      <c r="P525">
        <v>0</v>
      </c>
      <c r="Q525">
        <v>3357.02</v>
      </c>
      <c r="R525">
        <v>0</v>
      </c>
      <c r="S525">
        <v>0</v>
      </c>
      <c r="T525">
        <v>4950.05</v>
      </c>
      <c r="U525">
        <v>157.5</v>
      </c>
      <c r="W525" s="14" cm="1">
        <f t="array" ref="W525">INDEX(J525:U525, 1, MONTH($W$1))</f>
        <v>157.5</v>
      </c>
      <c r="X525" s="14" cm="1">
        <f t="array" ref="X525">SUMPRODUCT((J525:U525) *(($J$1:$U$1)&lt;=$X$1))</f>
        <v>18842.98</v>
      </c>
      <c r="Y525">
        <f t="shared" si="73"/>
        <v>1</v>
      </c>
      <c r="Z525">
        <f t="shared" si="73"/>
        <v>1</v>
      </c>
      <c r="AA525">
        <f t="shared" si="74"/>
        <v>0</v>
      </c>
      <c r="AB525" s="8">
        <f t="shared" si="75"/>
        <v>1</v>
      </c>
      <c r="AC525">
        <f t="shared" si="76"/>
        <v>18842.98</v>
      </c>
      <c r="AD525">
        <f t="shared" si="72"/>
        <v>0</v>
      </c>
      <c r="AE525">
        <f t="shared" si="77"/>
        <v>0</v>
      </c>
      <c r="AF525">
        <f t="shared" si="78"/>
        <v>0</v>
      </c>
      <c r="AG525">
        <f t="shared" si="79"/>
        <v>0</v>
      </c>
      <c r="AI525">
        <f t="shared" si="80"/>
        <v>18842.98</v>
      </c>
    </row>
    <row r="526" spans="2:35" x14ac:dyDescent="0.25">
      <c r="B526" s="1">
        <v>21075</v>
      </c>
      <c r="C526" s="1" t="s">
        <v>457</v>
      </c>
      <c r="D526" s="1" t="s">
        <v>31</v>
      </c>
      <c r="E526" s="1" t="s">
        <v>535</v>
      </c>
      <c r="F526" s="1" t="s">
        <v>106</v>
      </c>
      <c r="G526" s="13">
        <v>0</v>
      </c>
      <c r="H526" s="1">
        <v>2017</v>
      </c>
      <c r="J526">
        <v>893.4</v>
      </c>
      <c r="K526">
        <v>0</v>
      </c>
      <c r="L526">
        <v>0</v>
      </c>
      <c r="M526">
        <v>6600.96</v>
      </c>
      <c r="N526">
        <v>0</v>
      </c>
      <c r="O526">
        <v>3498.12</v>
      </c>
      <c r="P526">
        <v>0</v>
      </c>
      <c r="Q526">
        <v>5765.94</v>
      </c>
      <c r="R526">
        <v>617.28</v>
      </c>
      <c r="S526">
        <v>0</v>
      </c>
      <c r="T526">
        <v>9727.11</v>
      </c>
      <c r="U526">
        <v>315</v>
      </c>
      <c r="W526" s="14" cm="1">
        <f t="array" ref="W526">INDEX(J526:U526, 1, MONTH($W$1))</f>
        <v>315</v>
      </c>
      <c r="X526" s="14" cm="1">
        <f t="array" ref="X526">SUMPRODUCT((J526:U526) *(($J$1:$U$1)&lt;=$X$1))</f>
        <v>27417.809999999998</v>
      </c>
      <c r="Y526">
        <f t="shared" si="73"/>
        <v>1</v>
      </c>
      <c r="Z526">
        <f t="shared" si="73"/>
        <v>1</v>
      </c>
      <c r="AA526">
        <f t="shared" si="74"/>
        <v>0</v>
      </c>
      <c r="AB526" s="8">
        <f t="shared" si="75"/>
        <v>1</v>
      </c>
      <c r="AC526">
        <f t="shared" si="76"/>
        <v>27417.809999999998</v>
      </c>
      <c r="AD526">
        <f t="shared" si="72"/>
        <v>0</v>
      </c>
      <c r="AE526">
        <f t="shared" si="77"/>
        <v>0</v>
      </c>
      <c r="AF526">
        <f t="shared" si="78"/>
        <v>0</v>
      </c>
      <c r="AG526">
        <f t="shared" si="79"/>
        <v>0</v>
      </c>
      <c r="AI526">
        <f t="shared" si="80"/>
        <v>27417.809999999998</v>
      </c>
    </row>
    <row r="527" spans="2:35" x14ac:dyDescent="0.25">
      <c r="B527" s="1">
        <v>21078</v>
      </c>
      <c r="C527" s="1" t="s">
        <v>431</v>
      </c>
      <c r="D527" s="1" t="s">
        <v>31</v>
      </c>
      <c r="E527" s="1" t="s">
        <v>535</v>
      </c>
      <c r="F527" s="1" t="s">
        <v>106</v>
      </c>
      <c r="G527" s="13">
        <v>0</v>
      </c>
      <c r="H527" s="1">
        <v>2017</v>
      </c>
      <c r="J527">
        <v>0</v>
      </c>
      <c r="K527">
        <v>0</v>
      </c>
      <c r="L527">
        <v>4705.67</v>
      </c>
      <c r="M527">
        <v>317.64</v>
      </c>
      <c r="N527">
        <v>3259.51</v>
      </c>
      <c r="O527">
        <v>2233.94</v>
      </c>
      <c r="P527">
        <v>0</v>
      </c>
      <c r="Q527">
        <v>0</v>
      </c>
      <c r="R527">
        <v>7052.7</v>
      </c>
      <c r="S527">
        <v>0</v>
      </c>
      <c r="T527">
        <v>4249.08</v>
      </c>
      <c r="U527">
        <v>2057.3000000000002</v>
      </c>
      <c r="W527" s="14" cm="1">
        <f t="array" ref="W527">INDEX(J527:U527, 1, MONTH($W$1))</f>
        <v>2057.3000000000002</v>
      </c>
      <c r="X527" s="14" cm="1">
        <f t="array" ref="X527">SUMPRODUCT((J527:U527) *(($J$1:$U$1)&lt;=$X$1))</f>
        <v>23875.84</v>
      </c>
      <c r="Y527">
        <f t="shared" si="73"/>
        <v>1</v>
      </c>
      <c r="Z527">
        <f t="shared" si="73"/>
        <v>1</v>
      </c>
      <c r="AA527">
        <f t="shared" si="74"/>
        <v>0</v>
      </c>
      <c r="AB527" s="8">
        <f t="shared" si="75"/>
        <v>0</v>
      </c>
      <c r="AC527">
        <f t="shared" si="76"/>
        <v>0</v>
      </c>
      <c r="AD527">
        <f t="shared" si="72"/>
        <v>0</v>
      </c>
      <c r="AE527">
        <f t="shared" si="77"/>
        <v>0</v>
      </c>
      <c r="AF527">
        <f t="shared" si="78"/>
        <v>0</v>
      </c>
      <c r="AG527">
        <f t="shared" si="79"/>
        <v>0</v>
      </c>
      <c r="AI527">
        <f t="shared" si="80"/>
        <v>23875.84</v>
      </c>
    </row>
    <row r="528" spans="2:35" x14ac:dyDescent="0.25">
      <c r="B528" s="1">
        <v>21081</v>
      </c>
      <c r="C528" s="1" t="s">
        <v>640</v>
      </c>
      <c r="D528" s="1" t="s">
        <v>31</v>
      </c>
      <c r="E528" s="1" t="s">
        <v>535</v>
      </c>
      <c r="F528" s="1" t="s">
        <v>106</v>
      </c>
      <c r="G528" s="13">
        <v>0</v>
      </c>
      <c r="H528" s="1">
        <v>2018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W528" s="14" cm="1">
        <f t="array" ref="W528">INDEX(J528:U528, 1, MONTH($W$1))</f>
        <v>0</v>
      </c>
      <c r="X528" s="14" cm="1">
        <f t="array" ref="X528">SUMPRODUCT((J528:U528) *(($J$1:$U$1)&lt;=$X$1))</f>
        <v>0</v>
      </c>
      <c r="Y528">
        <f t="shared" si="73"/>
        <v>0</v>
      </c>
      <c r="Z528">
        <f t="shared" si="73"/>
        <v>0</v>
      </c>
      <c r="AA528">
        <f t="shared" si="74"/>
        <v>0</v>
      </c>
      <c r="AB528" s="8">
        <f t="shared" si="75"/>
        <v>0</v>
      </c>
      <c r="AC528">
        <f t="shared" si="76"/>
        <v>0</v>
      </c>
      <c r="AD528">
        <f t="shared" si="72"/>
        <v>0</v>
      </c>
      <c r="AE528">
        <f t="shared" si="77"/>
        <v>0</v>
      </c>
      <c r="AF528">
        <f t="shared" si="78"/>
        <v>0</v>
      </c>
      <c r="AG528">
        <f t="shared" si="79"/>
        <v>0</v>
      </c>
      <c r="AI528">
        <f t="shared" si="80"/>
        <v>0</v>
      </c>
    </row>
    <row r="529" spans="2:35" x14ac:dyDescent="0.25">
      <c r="B529" s="1">
        <v>21082</v>
      </c>
      <c r="C529" s="1" t="s">
        <v>879</v>
      </c>
      <c r="D529" s="1" t="s">
        <v>31</v>
      </c>
      <c r="E529" s="1" t="s">
        <v>620</v>
      </c>
      <c r="F529" s="1" t="s">
        <v>620</v>
      </c>
      <c r="G529" s="13">
        <v>0</v>
      </c>
      <c r="H529" s="1">
        <v>2018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W529" s="14" cm="1">
        <f t="array" ref="W529">INDEX(J529:U529, 1, MONTH($W$1))</f>
        <v>0</v>
      </c>
      <c r="X529" s="14" cm="1">
        <f t="array" ref="X529">SUMPRODUCT((J529:U529) *(($J$1:$U$1)&lt;=$X$1))</f>
        <v>0</v>
      </c>
      <c r="Y529">
        <f t="shared" si="73"/>
        <v>0</v>
      </c>
      <c r="Z529">
        <f t="shared" si="73"/>
        <v>0</v>
      </c>
      <c r="AA529">
        <f t="shared" si="74"/>
        <v>0</v>
      </c>
      <c r="AB529" s="8">
        <f t="shared" si="75"/>
        <v>0</v>
      </c>
      <c r="AC529">
        <f t="shared" si="76"/>
        <v>0</v>
      </c>
      <c r="AD529">
        <f t="shared" si="72"/>
        <v>0</v>
      </c>
      <c r="AE529">
        <f t="shared" si="77"/>
        <v>0</v>
      </c>
      <c r="AF529">
        <f t="shared" si="78"/>
        <v>0</v>
      </c>
      <c r="AG529">
        <f t="shared" si="79"/>
        <v>0</v>
      </c>
      <c r="AI529">
        <f t="shared" si="80"/>
        <v>0</v>
      </c>
    </row>
    <row r="530" spans="2:35" x14ac:dyDescent="0.25">
      <c r="B530" s="1">
        <v>21083</v>
      </c>
      <c r="C530" s="1" t="s">
        <v>450</v>
      </c>
      <c r="D530" s="1" t="s">
        <v>31</v>
      </c>
      <c r="E530" s="1" t="s">
        <v>535</v>
      </c>
      <c r="F530" s="1" t="s">
        <v>106</v>
      </c>
      <c r="G530" s="13">
        <v>0</v>
      </c>
      <c r="H530" s="1">
        <v>2020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689.43</v>
      </c>
      <c r="P530">
        <v>0</v>
      </c>
      <c r="Q530">
        <v>508.11</v>
      </c>
      <c r="R530">
        <v>481.24</v>
      </c>
      <c r="S530">
        <v>514.34</v>
      </c>
      <c r="T530">
        <v>1014.81</v>
      </c>
      <c r="U530">
        <v>577.04</v>
      </c>
      <c r="W530" s="14" cm="1">
        <f t="array" ref="W530">INDEX(J530:U530, 1, MONTH($W$1))</f>
        <v>577.04</v>
      </c>
      <c r="X530" s="14" cm="1">
        <f t="array" ref="X530">SUMPRODUCT((J530:U530) *(($J$1:$U$1)&lt;=$X$1))</f>
        <v>3784.97</v>
      </c>
      <c r="Y530">
        <f t="shared" si="73"/>
        <v>1</v>
      </c>
      <c r="Z530">
        <f t="shared" si="73"/>
        <v>1</v>
      </c>
      <c r="AA530">
        <f t="shared" si="74"/>
        <v>0</v>
      </c>
      <c r="AB530" s="8">
        <f t="shared" si="75"/>
        <v>0</v>
      </c>
      <c r="AC530">
        <f t="shared" si="76"/>
        <v>0</v>
      </c>
      <c r="AD530">
        <f t="shared" si="72"/>
        <v>0</v>
      </c>
      <c r="AE530">
        <f t="shared" si="77"/>
        <v>0</v>
      </c>
      <c r="AF530">
        <f t="shared" si="78"/>
        <v>0</v>
      </c>
      <c r="AG530">
        <f t="shared" si="79"/>
        <v>0</v>
      </c>
      <c r="AI530">
        <f t="shared" si="80"/>
        <v>3784.97</v>
      </c>
    </row>
    <row r="531" spans="2:35" x14ac:dyDescent="0.25">
      <c r="B531" s="1">
        <v>21084</v>
      </c>
      <c r="C531" s="1" t="s">
        <v>880</v>
      </c>
      <c r="D531" s="1" t="s">
        <v>31</v>
      </c>
      <c r="E531" s="1" t="s">
        <v>535</v>
      </c>
      <c r="F531" s="1" t="s">
        <v>106</v>
      </c>
      <c r="G531" s="13">
        <v>0</v>
      </c>
      <c r="H531" s="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W531" s="14" cm="1">
        <f t="array" ref="W531">INDEX(J531:U531, 1, MONTH($W$1))</f>
        <v>0</v>
      </c>
      <c r="X531" s="14" cm="1">
        <f t="array" ref="X531">SUMPRODUCT((J531:U531) *(($J$1:$U$1)&lt;=$X$1))</f>
        <v>0</v>
      </c>
      <c r="Y531">
        <f t="shared" si="73"/>
        <v>0</v>
      </c>
      <c r="Z531">
        <f t="shared" si="73"/>
        <v>0</v>
      </c>
      <c r="AA531">
        <f t="shared" si="74"/>
        <v>0</v>
      </c>
      <c r="AB531" s="8">
        <f t="shared" si="75"/>
        <v>0</v>
      </c>
      <c r="AC531">
        <f t="shared" si="76"/>
        <v>0</v>
      </c>
      <c r="AD531">
        <f t="shared" ref="AD531:AD594" si="81">IF(G531=$W$1, 1, 0)</f>
        <v>0</v>
      </c>
      <c r="AE531">
        <f t="shared" si="77"/>
        <v>0</v>
      </c>
      <c r="AF531">
        <f t="shared" si="78"/>
        <v>0</v>
      </c>
      <c r="AG531">
        <f t="shared" si="79"/>
        <v>0</v>
      </c>
      <c r="AI531">
        <f t="shared" si="80"/>
        <v>0</v>
      </c>
    </row>
    <row r="532" spans="2:35" x14ac:dyDescent="0.25">
      <c r="B532" s="1">
        <v>21085</v>
      </c>
      <c r="C532" s="1" t="s">
        <v>432</v>
      </c>
      <c r="D532" s="1" t="s">
        <v>31</v>
      </c>
      <c r="E532" s="1" t="s">
        <v>535</v>
      </c>
      <c r="F532" s="1" t="s">
        <v>106</v>
      </c>
      <c r="G532" s="13">
        <v>0</v>
      </c>
      <c r="H532" s="1">
        <v>2020</v>
      </c>
      <c r="J532">
        <v>0</v>
      </c>
      <c r="K532">
        <v>1955.64</v>
      </c>
      <c r="L532">
        <v>3503.8</v>
      </c>
      <c r="M532">
        <v>0</v>
      </c>
      <c r="N532">
        <v>0</v>
      </c>
      <c r="O532">
        <v>0</v>
      </c>
      <c r="P532">
        <v>6422.88</v>
      </c>
      <c r="Q532">
        <v>957.18</v>
      </c>
      <c r="R532">
        <v>7200.81</v>
      </c>
      <c r="S532">
        <v>0</v>
      </c>
      <c r="T532">
        <v>0</v>
      </c>
      <c r="U532">
        <v>3290.88</v>
      </c>
      <c r="W532" s="14" cm="1">
        <f t="array" ref="W532">INDEX(J532:U532, 1, MONTH($W$1))</f>
        <v>3290.88</v>
      </c>
      <c r="X532" s="14" cm="1">
        <f t="array" ref="X532">SUMPRODUCT((J532:U532) *(($J$1:$U$1)&lt;=$X$1))</f>
        <v>23331.190000000002</v>
      </c>
      <c r="Y532">
        <f t="shared" si="73"/>
        <v>1</v>
      </c>
      <c r="Z532">
        <f t="shared" si="73"/>
        <v>1</v>
      </c>
      <c r="AA532">
        <f t="shared" si="74"/>
        <v>0</v>
      </c>
      <c r="AB532" s="8">
        <f t="shared" si="75"/>
        <v>0</v>
      </c>
      <c r="AC532">
        <f t="shared" si="76"/>
        <v>0</v>
      </c>
      <c r="AD532">
        <f t="shared" si="81"/>
        <v>0</v>
      </c>
      <c r="AE532">
        <f t="shared" si="77"/>
        <v>0</v>
      </c>
      <c r="AF532">
        <f t="shared" si="78"/>
        <v>0</v>
      </c>
      <c r="AG532">
        <f t="shared" si="79"/>
        <v>0</v>
      </c>
      <c r="AI532">
        <f t="shared" si="80"/>
        <v>23331.190000000002</v>
      </c>
    </row>
    <row r="533" spans="2:35" x14ac:dyDescent="0.25">
      <c r="B533" s="1">
        <v>21086</v>
      </c>
      <c r="C533" s="1" t="s">
        <v>881</v>
      </c>
      <c r="D533" s="1" t="s">
        <v>31</v>
      </c>
      <c r="E533" s="1" t="s">
        <v>535</v>
      </c>
      <c r="F533" s="1" t="s">
        <v>106</v>
      </c>
      <c r="G533" s="13">
        <v>44197</v>
      </c>
      <c r="H533" s="1">
        <v>2021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W533" s="14" cm="1">
        <f t="array" ref="W533">INDEX(J533:U533, 1, MONTH($W$1))</f>
        <v>0</v>
      </c>
      <c r="X533" s="14" cm="1">
        <f t="array" ref="X533">SUMPRODUCT((J533:U533) *(($J$1:$U$1)&lt;=$X$1))</f>
        <v>0</v>
      </c>
      <c r="Y533">
        <f t="shared" si="73"/>
        <v>0</v>
      </c>
      <c r="Z533">
        <f t="shared" si="73"/>
        <v>0</v>
      </c>
      <c r="AA533">
        <f t="shared" si="74"/>
        <v>0</v>
      </c>
      <c r="AB533" s="8">
        <f t="shared" si="75"/>
        <v>0</v>
      </c>
      <c r="AC533">
        <f t="shared" si="76"/>
        <v>0</v>
      </c>
      <c r="AD533">
        <f t="shared" si="81"/>
        <v>0</v>
      </c>
      <c r="AE533">
        <f t="shared" si="77"/>
        <v>0</v>
      </c>
      <c r="AF533">
        <f t="shared" si="78"/>
        <v>0</v>
      </c>
      <c r="AG533">
        <f t="shared" si="79"/>
        <v>0</v>
      </c>
      <c r="AI533">
        <f t="shared" si="80"/>
        <v>0</v>
      </c>
    </row>
    <row r="534" spans="2:35" x14ac:dyDescent="0.25">
      <c r="B534" s="1">
        <v>21087</v>
      </c>
      <c r="C534" s="1" t="s">
        <v>467</v>
      </c>
      <c r="D534" s="1" t="s">
        <v>31</v>
      </c>
      <c r="E534" s="1" t="s">
        <v>535</v>
      </c>
      <c r="F534" s="1" t="s">
        <v>106</v>
      </c>
      <c r="G534" s="13">
        <v>44256</v>
      </c>
      <c r="H534" s="1">
        <v>2021</v>
      </c>
      <c r="J534">
        <v>0</v>
      </c>
      <c r="K534">
        <v>0</v>
      </c>
      <c r="L534">
        <v>0</v>
      </c>
      <c r="M534">
        <v>315.52</v>
      </c>
      <c r="N534">
        <v>0</v>
      </c>
      <c r="O534">
        <v>0</v>
      </c>
      <c r="P534">
        <v>0</v>
      </c>
      <c r="Q534">
        <v>0</v>
      </c>
      <c r="R534">
        <v>359.74</v>
      </c>
      <c r="S534">
        <v>358.9</v>
      </c>
      <c r="T534">
        <v>1679.08</v>
      </c>
      <c r="U534">
        <v>225.44</v>
      </c>
      <c r="W534" s="14" cm="1">
        <f t="array" ref="W534">INDEX(J534:U534, 1, MONTH($W$1))</f>
        <v>225.44</v>
      </c>
      <c r="X534" s="14" cm="1">
        <f t="array" ref="X534">SUMPRODUCT((J534:U534) *(($J$1:$U$1)&lt;=$X$1))</f>
        <v>2938.68</v>
      </c>
      <c r="Y534">
        <f t="shared" si="73"/>
        <v>1</v>
      </c>
      <c r="Z534">
        <f t="shared" si="73"/>
        <v>1</v>
      </c>
      <c r="AA534">
        <f t="shared" si="74"/>
        <v>0</v>
      </c>
      <c r="AB534" s="8">
        <f t="shared" si="75"/>
        <v>0</v>
      </c>
      <c r="AC534">
        <f t="shared" si="76"/>
        <v>0</v>
      </c>
      <c r="AD534">
        <f t="shared" si="81"/>
        <v>0</v>
      </c>
      <c r="AE534">
        <f t="shared" si="77"/>
        <v>0</v>
      </c>
      <c r="AF534">
        <f t="shared" si="78"/>
        <v>0</v>
      </c>
      <c r="AG534">
        <f t="shared" si="79"/>
        <v>0</v>
      </c>
      <c r="AI534">
        <f t="shared" si="80"/>
        <v>2938.68</v>
      </c>
    </row>
    <row r="535" spans="2:35" x14ac:dyDescent="0.25">
      <c r="B535" s="1">
        <v>21088</v>
      </c>
      <c r="C535" s="1" t="s">
        <v>468</v>
      </c>
      <c r="D535" s="1" t="s">
        <v>31</v>
      </c>
      <c r="E535" s="1" t="s">
        <v>535</v>
      </c>
      <c r="F535" s="1" t="s">
        <v>106</v>
      </c>
      <c r="G535" s="13">
        <v>0</v>
      </c>
      <c r="H535" s="1">
        <v>2020</v>
      </c>
      <c r="J535">
        <v>168.62</v>
      </c>
      <c r="K535">
        <v>-137.6</v>
      </c>
      <c r="L535">
        <v>0</v>
      </c>
      <c r="M535">
        <v>985.42</v>
      </c>
      <c r="N535">
        <v>235.42</v>
      </c>
      <c r="O535">
        <v>0</v>
      </c>
      <c r="P535">
        <v>1834.93</v>
      </c>
      <c r="Q535">
        <v>0</v>
      </c>
      <c r="R535">
        <v>0</v>
      </c>
      <c r="S535">
        <v>379.14</v>
      </c>
      <c r="T535">
        <v>0</v>
      </c>
      <c r="U535">
        <v>1209.3900000000001</v>
      </c>
      <c r="W535" s="14" cm="1">
        <f t="array" ref="W535">INDEX(J535:U535, 1, MONTH($W$1))</f>
        <v>1209.3900000000001</v>
      </c>
      <c r="X535" s="14" cm="1">
        <f t="array" ref="X535">SUMPRODUCT((J535:U535) *(($J$1:$U$1)&lt;=$X$1))</f>
        <v>4675.32</v>
      </c>
      <c r="Y535">
        <f t="shared" si="73"/>
        <v>1</v>
      </c>
      <c r="Z535">
        <f t="shared" si="73"/>
        <v>1</v>
      </c>
      <c r="AA535">
        <f t="shared" si="74"/>
        <v>0</v>
      </c>
      <c r="AB535" s="8">
        <f t="shared" si="75"/>
        <v>1</v>
      </c>
      <c r="AC535">
        <f t="shared" si="76"/>
        <v>4675.32</v>
      </c>
      <c r="AD535">
        <f t="shared" si="81"/>
        <v>0</v>
      </c>
      <c r="AE535">
        <f t="shared" si="77"/>
        <v>0</v>
      </c>
      <c r="AF535">
        <f t="shared" si="78"/>
        <v>0</v>
      </c>
      <c r="AG535">
        <f t="shared" si="79"/>
        <v>0</v>
      </c>
      <c r="AI535">
        <f t="shared" si="80"/>
        <v>4675.32</v>
      </c>
    </row>
    <row r="536" spans="2:35" x14ac:dyDescent="0.25">
      <c r="B536" s="1">
        <v>21089</v>
      </c>
      <c r="C536" s="1" t="s">
        <v>641</v>
      </c>
      <c r="D536" s="1" t="s">
        <v>31</v>
      </c>
      <c r="E536" s="1" t="s">
        <v>535</v>
      </c>
      <c r="F536" s="1" t="s">
        <v>106</v>
      </c>
      <c r="G536" s="13">
        <v>44317</v>
      </c>
      <c r="H536" s="1">
        <v>2021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W536" s="14" cm="1">
        <f t="array" ref="W536">INDEX(J536:U536, 1, MONTH($W$1))</f>
        <v>0</v>
      </c>
      <c r="X536" s="14" cm="1">
        <f t="array" ref="X536">SUMPRODUCT((J536:U536) *(($J$1:$U$1)&lt;=$X$1))</f>
        <v>0</v>
      </c>
      <c r="Y536">
        <f t="shared" si="73"/>
        <v>0</v>
      </c>
      <c r="Z536">
        <f t="shared" si="73"/>
        <v>0</v>
      </c>
      <c r="AA536">
        <f t="shared" si="74"/>
        <v>0</v>
      </c>
      <c r="AB536" s="8">
        <f t="shared" si="75"/>
        <v>0</v>
      </c>
      <c r="AC536">
        <f t="shared" si="76"/>
        <v>0</v>
      </c>
      <c r="AD536">
        <f t="shared" si="81"/>
        <v>0</v>
      </c>
      <c r="AE536">
        <f t="shared" si="77"/>
        <v>0</v>
      </c>
      <c r="AF536">
        <f t="shared" si="78"/>
        <v>0</v>
      </c>
      <c r="AG536">
        <f t="shared" si="79"/>
        <v>0</v>
      </c>
      <c r="AI536">
        <f t="shared" si="80"/>
        <v>0</v>
      </c>
    </row>
    <row r="537" spans="2:35" x14ac:dyDescent="0.25">
      <c r="B537" s="1">
        <v>21090</v>
      </c>
      <c r="C537" s="1" t="s">
        <v>882</v>
      </c>
      <c r="D537" s="1" t="s">
        <v>31</v>
      </c>
      <c r="E537" s="1" t="s">
        <v>620</v>
      </c>
      <c r="F537" s="1" t="s">
        <v>620</v>
      </c>
      <c r="G537" s="13">
        <v>0</v>
      </c>
      <c r="H537" s="1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W537" s="14" cm="1">
        <f t="array" ref="W537">INDEX(J537:U537, 1, MONTH($W$1))</f>
        <v>0</v>
      </c>
      <c r="X537" s="14" cm="1">
        <f t="array" ref="X537">SUMPRODUCT((J537:U537) *(($J$1:$U$1)&lt;=$X$1))</f>
        <v>0</v>
      </c>
      <c r="Y537">
        <f t="shared" si="73"/>
        <v>0</v>
      </c>
      <c r="Z537">
        <f t="shared" si="73"/>
        <v>0</v>
      </c>
      <c r="AA537">
        <f t="shared" si="74"/>
        <v>0</v>
      </c>
      <c r="AB537" s="8">
        <f t="shared" si="75"/>
        <v>0</v>
      </c>
      <c r="AC537">
        <f t="shared" si="76"/>
        <v>0</v>
      </c>
      <c r="AD537">
        <f t="shared" si="81"/>
        <v>0</v>
      </c>
      <c r="AE537">
        <f t="shared" si="77"/>
        <v>0</v>
      </c>
      <c r="AF537">
        <f t="shared" si="78"/>
        <v>0</v>
      </c>
      <c r="AG537">
        <f t="shared" si="79"/>
        <v>0</v>
      </c>
      <c r="AI537">
        <f t="shared" si="80"/>
        <v>0</v>
      </c>
    </row>
    <row r="538" spans="2:35" x14ac:dyDescent="0.25">
      <c r="B538" s="1">
        <v>21091</v>
      </c>
      <c r="C538" s="1" t="s">
        <v>642</v>
      </c>
      <c r="D538" s="1" t="s">
        <v>31</v>
      </c>
      <c r="E538" s="1" t="s">
        <v>535</v>
      </c>
      <c r="F538" s="1" t="s">
        <v>106</v>
      </c>
      <c r="G538" s="13">
        <v>44440</v>
      </c>
      <c r="H538" s="1">
        <v>2021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504.97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W538" s="14" cm="1">
        <f t="array" ref="W538">INDEX(J538:U538, 1, MONTH($W$1))</f>
        <v>0</v>
      </c>
      <c r="X538" s="14" cm="1">
        <f t="array" ref="X538">SUMPRODUCT((J538:U538) *(($J$1:$U$1)&lt;=$X$1))</f>
        <v>504.97</v>
      </c>
      <c r="Y538">
        <f t="shared" si="73"/>
        <v>0</v>
      </c>
      <c r="Z538">
        <f t="shared" si="73"/>
        <v>1</v>
      </c>
      <c r="AA538">
        <f t="shared" si="74"/>
        <v>0</v>
      </c>
      <c r="AB538" s="8">
        <f t="shared" si="75"/>
        <v>0</v>
      </c>
      <c r="AC538">
        <f t="shared" si="76"/>
        <v>0</v>
      </c>
      <c r="AD538">
        <f t="shared" si="81"/>
        <v>0</v>
      </c>
      <c r="AE538">
        <f t="shared" si="77"/>
        <v>0</v>
      </c>
      <c r="AF538">
        <f t="shared" si="78"/>
        <v>0</v>
      </c>
      <c r="AG538">
        <f t="shared" si="79"/>
        <v>0</v>
      </c>
      <c r="AI538">
        <f t="shared" si="80"/>
        <v>504.97</v>
      </c>
    </row>
    <row r="539" spans="2:35" x14ac:dyDescent="0.25">
      <c r="B539" s="1">
        <v>21092</v>
      </c>
      <c r="C539" s="1" t="s">
        <v>433</v>
      </c>
      <c r="D539" s="1" t="s">
        <v>31</v>
      </c>
      <c r="E539" s="1" t="s">
        <v>545</v>
      </c>
      <c r="F539" s="1" t="s">
        <v>545</v>
      </c>
      <c r="G539" s="13">
        <v>44440</v>
      </c>
      <c r="H539" s="1">
        <v>2021</v>
      </c>
      <c r="J539">
        <v>5765.42</v>
      </c>
      <c r="K539">
        <v>3397.96</v>
      </c>
      <c r="L539">
        <v>7502.21</v>
      </c>
      <c r="M539">
        <v>3117.07</v>
      </c>
      <c r="N539">
        <v>5836.58</v>
      </c>
      <c r="O539">
        <v>9742.75</v>
      </c>
      <c r="P539">
        <v>6068.15</v>
      </c>
      <c r="Q539">
        <v>2913.84</v>
      </c>
      <c r="R539">
        <v>4509</v>
      </c>
      <c r="S539">
        <v>2788.35</v>
      </c>
      <c r="T539">
        <v>13808.44</v>
      </c>
      <c r="U539">
        <v>643.75</v>
      </c>
      <c r="W539" s="14" cm="1">
        <f t="array" ref="W539">INDEX(J539:U539, 1, MONTH($W$1))</f>
        <v>643.75</v>
      </c>
      <c r="X539" s="14" cm="1">
        <f t="array" ref="X539">SUMPRODUCT((J539:U539) *(($J$1:$U$1)&lt;=$X$1))</f>
        <v>66093.51999999999</v>
      </c>
      <c r="Y539">
        <f t="shared" si="73"/>
        <v>1</v>
      </c>
      <c r="Z539">
        <f t="shared" si="73"/>
        <v>1</v>
      </c>
      <c r="AA539">
        <f t="shared" si="74"/>
        <v>0</v>
      </c>
      <c r="AB539" s="8">
        <f t="shared" si="75"/>
        <v>1</v>
      </c>
      <c r="AC539">
        <f t="shared" si="76"/>
        <v>66093.51999999999</v>
      </c>
      <c r="AD539">
        <f t="shared" si="81"/>
        <v>0</v>
      </c>
      <c r="AE539">
        <f t="shared" si="77"/>
        <v>0</v>
      </c>
      <c r="AF539">
        <f t="shared" si="78"/>
        <v>0</v>
      </c>
      <c r="AG539">
        <f t="shared" si="79"/>
        <v>0</v>
      </c>
      <c r="AI539">
        <f t="shared" si="80"/>
        <v>66093.51999999999</v>
      </c>
    </row>
    <row r="540" spans="2:35" x14ac:dyDescent="0.25">
      <c r="B540" s="1">
        <v>21094</v>
      </c>
      <c r="C540" s="1" t="s">
        <v>643</v>
      </c>
      <c r="D540" s="1" t="s">
        <v>31</v>
      </c>
      <c r="E540" s="1" t="s">
        <v>535</v>
      </c>
      <c r="F540" s="1" t="s">
        <v>106</v>
      </c>
      <c r="G540" s="13">
        <v>44470</v>
      </c>
      <c r="H540" s="1">
        <v>2021</v>
      </c>
      <c r="J540">
        <v>0</v>
      </c>
      <c r="K540">
        <v>2167.31</v>
      </c>
      <c r="L540">
        <v>2225.21</v>
      </c>
      <c r="M540">
        <v>0</v>
      </c>
      <c r="N540">
        <v>1181.1099999999999</v>
      </c>
      <c r="O540">
        <v>696.19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W540" s="14" cm="1">
        <f t="array" ref="W540">INDEX(J540:U540, 1, MONTH($W$1))</f>
        <v>0</v>
      </c>
      <c r="X540" s="14" cm="1">
        <f t="array" ref="X540">SUMPRODUCT((J540:U540) *(($J$1:$U$1)&lt;=$X$1))</f>
        <v>6269.82</v>
      </c>
      <c r="Y540">
        <f t="shared" si="73"/>
        <v>0</v>
      </c>
      <c r="Z540">
        <f t="shared" si="73"/>
        <v>1</v>
      </c>
      <c r="AA540">
        <f t="shared" si="74"/>
        <v>0</v>
      </c>
      <c r="AB540" s="8">
        <f t="shared" si="75"/>
        <v>0</v>
      </c>
      <c r="AC540">
        <f t="shared" si="76"/>
        <v>0</v>
      </c>
      <c r="AD540">
        <f t="shared" si="81"/>
        <v>0</v>
      </c>
      <c r="AE540">
        <f t="shared" si="77"/>
        <v>0</v>
      </c>
      <c r="AF540">
        <f t="shared" si="78"/>
        <v>0</v>
      </c>
      <c r="AG540">
        <f t="shared" si="79"/>
        <v>0</v>
      </c>
      <c r="AI540">
        <f t="shared" si="80"/>
        <v>6269.82</v>
      </c>
    </row>
    <row r="541" spans="2:35" x14ac:dyDescent="0.25">
      <c r="B541" s="1">
        <v>21095</v>
      </c>
      <c r="C541" s="1" t="s">
        <v>644</v>
      </c>
      <c r="D541" s="1" t="s">
        <v>31</v>
      </c>
      <c r="E541" s="1" t="s">
        <v>535</v>
      </c>
      <c r="F541" s="1" t="s">
        <v>106</v>
      </c>
      <c r="G541" s="13">
        <v>44501</v>
      </c>
      <c r="H541" s="1">
        <v>2021</v>
      </c>
      <c r="J541">
        <v>0</v>
      </c>
      <c r="K541">
        <v>0</v>
      </c>
      <c r="L541">
        <v>3449.61</v>
      </c>
      <c r="M541">
        <v>0</v>
      </c>
      <c r="N541">
        <v>0</v>
      </c>
      <c r="O541">
        <v>1712.92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W541" s="14" cm="1">
        <f t="array" ref="W541">INDEX(J541:U541, 1, MONTH($W$1))</f>
        <v>0</v>
      </c>
      <c r="X541" s="14" cm="1">
        <f t="array" ref="X541">SUMPRODUCT((J541:U541) *(($J$1:$U$1)&lt;=$X$1))</f>
        <v>5162.5300000000007</v>
      </c>
      <c r="Y541">
        <f t="shared" si="73"/>
        <v>0</v>
      </c>
      <c r="Z541">
        <f t="shared" si="73"/>
        <v>1</v>
      </c>
      <c r="AA541">
        <f t="shared" si="74"/>
        <v>0</v>
      </c>
      <c r="AB541" s="8">
        <f t="shared" si="75"/>
        <v>0</v>
      </c>
      <c r="AC541">
        <f t="shared" si="76"/>
        <v>0</v>
      </c>
      <c r="AD541">
        <f t="shared" si="81"/>
        <v>0</v>
      </c>
      <c r="AE541">
        <f t="shared" si="77"/>
        <v>0</v>
      </c>
      <c r="AF541">
        <f t="shared" si="78"/>
        <v>0</v>
      </c>
      <c r="AG541">
        <f t="shared" si="79"/>
        <v>0</v>
      </c>
      <c r="AI541">
        <f t="shared" si="80"/>
        <v>5162.5300000000007</v>
      </c>
    </row>
    <row r="542" spans="2:35" x14ac:dyDescent="0.25">
      <c r="B542" s="1">
        <v>21096</v>
      </c>
      <c r="C542" s="1" t="s">
        <v>883</v>
      </c>
      <c r="D542" s="1" t="s">
        <v>31</v>
      </c>
      <c r="E542" s="1" t="s">
        <v>620</v>
      </c>
      <c r="F542" s="1" t="s">
        <v>620</v>
      </c>
      <c r="G542" s="13">
        <v>44531</v>
      </c>
      <c r="H542" s="1">
        <v>2021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W542" s="14" cm="1">
        <f t="array" ref="W542">INDEX(J542:U542, 1, MONTH($W$1))</f>
        <v>0</v>
      </c>
      <c r="X542" s="14" cm="1">
        <f t="array" ref="X542">SUMPRODUCT((J542:U542) *(($J$1:$U$1)&lt;=$X$1))</f>
        <v>0</v>
      </c>
      <c r="Y542">
        <f t="shared" si="73"/>
        <v>0</v>
      </c>
      <c r="Z542">
        <f t="shared" si="73"/>
        <v>0</v>
      </c>
      <c r="AA542">
        <f t="shared" si="74"/>
        <v>0</v>
      </c>
      <c r="AB542" s="8">
        <f t="shared" si="75"/>
        <v>0</v>
      </c>
      <c r="AC542">
        <f t="shared" si="76"/>
        <v>0</v>
      </c>
      <c r="AD542">
        <f t="shared" si="81"/>
        <v>0</v>
      </c>
      <c r="AE542">
        <f t="shared" si="77"/>
        <v>0</v>
      </c>
      <c r="AF542">
        <f t="shared" si="78"/>
        <v>0</v>
      </c>
      <c r="AG542">
        <f t="shared" si="79"/>
        <v>0</v>
      </c>
      <c r="AI542">
        <f t="shared" si="80"/>
        <v>0</v>
      </c>
    </row>
    <row r="543" spans="2:35" x14ac:dyDescent="0.25">
      <c r="B543" s="1">
        <v>21097</v>
      </c>
      <c r="C543" s="1" t="s">
        <v>645</v>
      </c>
      <c r="D543" s="1" t="s">
        <v>31</v>
      </c>
      <c r="E543" s="1" t="s">
        <v>620</v>
      </c>
      <c r="F543" s="1" t="s">
        <v>620</v>
      </c>
      <c r="G543" s="13">
        <v>44593</v>
      </c>
      <c r="H543" s="1">
        <v>2022</v>
      </c>
      <c r="J543">
        <v>0</v>
      </c>
      <c r="K543">
        <v>0</v>
      </c>
      <c r="L543">
        <v>0</v>
      </c>
      <c r="M543">
        <v>877.38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W543" s="14" cm="1">
        <f t="array" ref="W543">INDEX(J543:U543, 1, MONTH($W$1))</f>
        <v>0</v>
      </c>
      <c r="X543" s="14" cm="1">
        <f t="array" ref="X543">SUMPRODUCT((J543:U543) *(($J$1:$U$1)&lt;=$X$1))</f>
        <v>877.38</v>
      </c>
      <c r="Y543">
        <f t="shared" si="73"/>
        <v>0</v>
      </c>
      <c r="Z543">
        <f t="shared" si="73"/>
        <v>1</v>
      </c>
      <c r="AA543">
        <f t="shared" si="74"/>
        <v>0</v>
      </c>
      <c r="AB543" s="8">
        <f t="shared" si="75"/>
        <v>0</v>
      </c>
      <c r="AC543">
        <f t="shared" si="76"/>
        <v>0</v>
      </c>
      <c r="AD543">
        <f t="shared" si="81"/>
        <v>0</v>
      </c>
      <c r="AE543">
        <f t="shared" si="77"/>
        <v>0</v>
      </c>
      <c r="AF543">
        <f t="shared" si="78"/>
        <v>0</v>
      </c>
      <c r="AG543">
        <f t="shared" si="79"/>
        <v>0</v>
      </c>
      <c r="AI543">
        <f t="shared" si="80"/>
        <v>877.38</v>
      </c>
    </row>
    <row r="544" spans="2:35" x14ac:dyDescent="0.25">
      <c r="B544" s="1">
        <v>21098</v>
      </c>
      <c r="C544" s="1" t="s">
        <v>451</v>
      </c>
      <c r="D544" s="1" t="s">
        <v>31</v>
      </c>
      <c r="E544" s="1" t="s">
        <v>535</v>
      </c>
      <c r="F544" s="1" t="s">
        <v>106</v>
      </c>
      <c r="G544" s="13">
        <v>44621</v>
      </c>
      <c r="H544" s="1">
        <v>2022</v>
      </c>
      <c r="J544">
        <v>5214.7299999999996</v>
      </c>
      <c r="K544">
        <v>0</v>
      </c>
      <c r="L544">
        <v>3288.95</v>
      </c>
      <c r="M544">
        <v>0</v>
      </c>
      <c r="N544">
        <v>988.42</v>
      </c>
      <c r="O544">
        <v>3552.12</v>
      </c>
      <c r="P544">
        <v>0</v>
      </c>
      <c r="Q544">
        <v>2153.58</v>
      </c>
      <c r="R544">
        <v>1214.98</v>
      </c>
      <c r="S544">
        <v>1161</v>
      </c>
      <c r="T544">
        <v>1073.71</v>
      </c>
      <c r="U544">
        <v>481.24</v>
      </c>
      <c r="W544" s="14" cm="1">
        <f t="array" ref="W544">INDEX(J544:U544, 1, MONTH($W$1))</f>
        <v>481.24</v>
      </c>
      <c r="X544" s="14" cm="1">
        <f t="array" ref="X544">SUMPRODUCT((J544:U544) *(($J$1:$U$1)&lt;=$X$1))</f>
        <v>19128.730000000003</v>
      </c>
      <c r="Y544">
        <f t="shared" si="73"/>
        <v>1</v>
      </c>
      <c r="Z544">
        <f t="shared" si="73"/>
        <v>1</v>
      </c>
      <c r="AA544">
        <f t="shared" si="74"/>
        <v>0</v>
      </c>
      <c r="AB544" s="8">
        <f t="shared" si="75"/>
        <v>1</v>
      </c>
      <c r="AC544">
        <f t="shared" si="76"/>
        <v>19128.730000000003</v>
      </c>
      <c r="AD544">
        <f t="shared" si="81"/>
        <v>0</v>
      </c>
      <c r="AE544">
        <f t="shared" si="77"/>
        <v>0</v>
      </c>
      <c r="AF544">
        <f t="shared" si="78"/>
        <v>0</v>
      </c>
      <c r="AG544">
        <f t="shared" si="79"/>
        <v>0</v>
      </c>
      <c r="AI544">
        <f t="shared" si="80"/>
        <v>19128.730000000003</v>
      </c>
    </row>
    <row r="545" spans="2:35" x14ac:dyDescent="0.25">
      <c r="B545" s="1">
        <v>21100</v>
      </c>
      <c r="C545" s="1" t="s">
        <v>646</v>
      </c>
      <c r="D545" s="1" t="s">
        <v>31</v>
      </c>
      <c r="E545" s="1" t="s">
        <v>535</v>
      </c>
      <c r="F545" s="1" t="s">
        <v>106</v>
      </c>
      <c r="G545" s="13">
        <v>44835</v>
      </c>
      <c r="H545" s="1">
        <v>2022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W545" s="14" cm="1">
        <f t="array" ref="W545">INDEX(J545:U545, 1, MONTH($W$1))</f>
        <v>0</v>
      </c>
      <c r="X545" s="14" cm="1">
        <f t="array" ref="X545">SUMPRODUCT((J545:U545) *(($J$1:$U$1)&lt;=$X$1))</f>
        <v>0</v>
      </c>
      <c r="Y545">
        <f t="shared" si="73"/>
        <v>0</v>
      </c>
      <c r="Z545">
        <f t="shared" si="73"/>
        <v>0</v>
      </c>
      <c r="AA545">
        <f t="shared" si="74"/>
        <v>0</v>
      </c>
      <c r="AB545" s="8">
        <f t="shared" si="75"/>
        <v>0</v>
      </c>
      <c r="AC545">
        <f t="shared" si="76"/>
        <v>0</v>
      </c>
      <c r="AD545">
        <f t="shared" si="81"/>
        <v>0</v>
      </c>
      <c r="AE545">
        <f t="shared" si="77"/>
        <v>0</v>
      </c>
      <c r="AF545">
        <f t="shared" si="78"/>
        <v>0</v>
      </c>
      <c r="AG545">
        <f t="shared" si="79"/>
        <v>0</v>
      </c>
      <c r="AI545">
        <f t="shared" si="80"/>
        <v>0</v>
      </c>
    </row>
    <row r="546" spans="2:35" x14ac:dyDescent="0.25">
      <c r="B546" s="1">
        <v>21101</v>
      </c>
      <c r="C546" s="1" t="s">
        <v>482</v>
      </c>
      <c r="D546" s="1" t="s">
        <v>31</v>
      </c>
      <c r="E546" s="1" t="s">
        <v>535</v>
      </c>
      <c r="F546" s="1" t="s">
        <v>106</v>
      </c>
      <c r="G546" s="13">
        <v>44958</v>
      </c>
      <c r="H546" s="1">
        <v>2023</v>
      </c>
      <c r="J546">
        <v>0</v>
      </c>
      <c r="K546">
        <v>3311.15</v>
      </c>
      <c r="L546">
        <v>193.92</v>
      </c>
      <c r="M546">
        <v>0</v>
      </c>
      <c r="N546">
        <v>237.99</v>
      </c>
      <c r="O546">
        <v>0</v>
      </c>
      <c r="P546">
        <v>394.25</v>
      </c>
      <c r="Q546">
        <v>0</v>
      </c>
      <c r="R546">
        <v>0</v>
      </c>
      <c r="S546">
        <v>326.63</v>
      </c>
      <c r="T546">
        <v>0</v>
      </c>
      <c r="U546">
        <v>0</v>
      </c>
      <c r="W546" s="14" cm="1">
        <f t="array" ref="W546">INDEX(J546:U546, 1, MONTH($W$1))</f>
        <v>0</v>
      </c>
      <c r="X546" s="14" cm="1">
        <f t="array" ref="X546">SUMPRODUCT((J546:U546) *(($J$1:$U$1)&lt;=$X$1))</f>
        <v>4463.9400000000005</v>
      </c>
      <c r="Y546">
        <f t="shared" si="73"/>
        <v>0</v>
      </c>
      <c r="Z546">
        <f t="shared" si="73"/>
        <v>1</v>
      </c>
      <c r="AA546">
        <f t="shared" si="74"/>
        <v>0</v>
      </c>
      <c r="AB546" s="8">
        <f t="shared" si="75"/>
        <v>0</v>
      </c>
      <c r="AC546">
        <f t="shared" si="76"/>
        <v>0</v>
      </c>
      <c r="AD546">
        <f t="shared" si="81"/>
        <v>0</v>
      </c>
      <c r="AE546">
        <f t="shared" si="77"/>
        <v>0</v>
      </c>
      <c r="AF546">
        <f t="shared" si="78"/>
        <v>1</v>
      </c>
      <c r="AG546">
        <f t="shared" si="79"/>
        <v>4463.9400000000005</v>
      </c>
      <c r="AI546">
        <f t="shared" si="80"/>
        <v>4463.9400000000005</v>
      </c>
    </row>
    <row r="547" spans="2:35" x14ac:dyDescent="0.25">
      <c r="B547" s="1">
        <v>21102</v>
      </c>
      <c r="C547" s="1" t="s">
        <v>480</v>
      </c>
      <c r="D547" s="1" t="s">
        <v>31</v>
      </c>
      <c r="E547" s="1" t="s">
        <v>535</v>
      </c>
      <c r="F547" s="1" t="s">
        <v>106</v>
      </c>
      <c r="G547" s="13">
        <v>44958</v>
      </c>
      <c r="H547" s="1">
        <v>2023</v>
      </c>
      <c r="J547">
        <v>0</v>
      </c>
      <c r="K547">
        <v>2078.61</v>
      </c>
      <c r="L547">
        <v>227.01</v>
      </c>
      <c r="M547">
        <v>0</v>
      </c>
      <c r="N547">
        <v>450</v>
      </c>
      <c r="O547">
        <v>1488.35</v>
      </c>
      <c r="P547">
        <v>0</v>
      </c>
      <c r="Q547">
        <v>1404.18</v>
      </c>
      <c r="R547">
        <v>2074.9</v>
      </c>
      <c r="S547">
        <v>0</v>
      </c>
      <c r="T547">
        <v>3290.91</v>
      </c>
      <c r="U547">
        <v>1874.23</v>
      </c>
      <c r="W547" s="14" cm="1">
        <f t="array" ref="W547">INDEX(J547:U547, 1, MONTH($W$1))</f>
        <v>1874.23</v>
      </c>
      <c r="X547" s="14" cm="1">
        <f t="array" ref="X547">SUMPRODUCT((J547:U547) *(($J$1:$U$1)&lt;=$X$1))</f>
        <v>12888.189999999999</v>
      </c>
      <c r="Y547">
        <f t="shared" si="73"/>
        <v>1</v>
      </c>
      <c r="Z547">
        <f t="shared" si="73"/>
        <v>1</v>
      </c>
      <c r="AA547">
        <f t="shared" si="74"/>
        <v>0</v>
      </c>
      <c r="AB547" s="8">
        <f t="shared" si="75"/>
        <v>0</v>
      </c>
      <c r="AC547">
        <f t="shared" si="76"/>
        <v>0</v>
      </c>
      <c r="AD547">
        <f t="shared" si="81"/>
        <v>0</v>
      </c>
      <c r="AE547">
        <f t="shared" si="77"/>
        <v>0</v>
      </c>
      <c r="AF547">
        <f t="shared" si="78"/>
        <v>1</v>
      </c>
      <c r="AG547">
        <f t="shared" si="79"/>
        <v>12888.189999999999</v>
      </c>
      <c r="AI547">
        <f t="shared" si="80"/>
        <v>12888.189999999999</v>
      </c>
    </row>
    <row r="548" spans="2:35" x14ac:dyDescent="0.25">
      <c r="B548" s="1">
        <v>21103</v>
      </c>
      <c r="C548" s="1" t="s">
        <v>483</v>
      </c>
      <c r="D548" s="1" t="s">
        <v>31</v>
      </c>
      <c r="E548" s="1" t="s">
        <v>535</v>
      </c>
      <c r="F548" s="1" t="s">
        <v>106</v>
      </c>
      <c r="G548" s="13">
        <v>45108</v>
      </c>
      <c r="H548" s="1">
        <v>2023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2704.39</v>
      </c>
      <c r="Q548">
        <v>0</v>
      </c>
      <c r="R548">
        <v>0</v>
      </c>
      <c r="S548">
        <v>0</v>
      </c>
      <c r="T548">
        <v>5737.57</v>
      </c>
      <c r="U548">
        <v>0</v>
      </c>
      <c r="W548" s="14" cm="1">
        <f t="array" ref="W548">INDEX(J548:U548, 1, MONTH($W$1))</f>
        <v>0</v>
      </c>
      <c r="X548" s="14" cm="1">
        <f t="array" ref="X548">SUMPRODUCT((J548:U548) *(($J$1:$U$1)&lt;=$X$1))</f>
        <v>8441.9599999999991</v>
      </c>
      <c r="Y548">
        <f t="shared" si="73"/>
        <v>0</v>
      </c>
      <c r="Z548">
        <f t="shared" si="73"/>
        <v>1</v>
      </c>
      <c r="AA548">
        <f t="shared" si="74"/>
        <v>0</v>
      </c>
      <c r="AB548" s="8">
        <f t="shared" si="75"/>
        <v>0</v>
      </c>
      <c r="AC548">
        <f t="shared" si="76"/>
        <v>0</v>
      </c>
      <c r="AD548">
        <f t="shared" si="81"/>
        <v>0</v>
      </c>
      <c r="AE548">
        <f t="shared" si="77"/>
        <v>0</v>
      </c>
      <c r="AF548">
        <f t="shared" si="78"/>
        <v>1</v>
      </c>
      <c r="AG548">
        <f t="shared" si="79"/>
        <v>8441.9599999999991</v>
      </c>
      <c r="AI548">
        <f t="shared" si="80"/>
        <v>8441.9599999999991</v>
      </c>
    </row>
    <row r="549" spans="2:35" x14ac:dyDescent="0.25">
      <c r="B549" s="1">
        <v>21104</v>
      </c>
      <c r="C549" s="1" t="s">
        <v>444</v>
      </c>
      <c r="D549" s="1" t="s">
        <v>31</v>
      </c>
      <c r="E549" s="1" t="s">
        <v>535</v>
      </c>
      <c r="F549" s="1" t="s">
        <v>106</v>
      </c>
      <c r="G549" s="13">
        <v>45078</v>
      </c>
      <c r="H549" s="1">
        <v>2023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9471.75</v>
      </c>
      <c r="P549">
        <v>729.78</v>
      </c>
      <c r="Q549">
        <v>6140.31</v>
      </c>
      <c r="R549">
        <v>2473.08</v>
      </c>
      <c r="S549">
        <v>3699.7</v>
      </c>
      <c r="T549">
        <v>0</v>
      </c>
      <c r="U549">
        <v>2344.89</v>
      </c>
      <c r="W549" s="14" cm="1">
        <f t="array" ref="W549">INDEX(J549:U549, 1, MONTH($W$1))</f>
        <v>2344.89</v>
      </c>
      <c r="X549" s="14" cm="1">
        <f t="array" ref="X549">SUMPRODUCT((J549:U549) *(($J$1:$U$1)&lt;=$X$1))</f>
        <v>24859.51</v>
      </c>
      <c r="Y549">
        <f t="shared" si="73"/>
        <v>1</v>
      </c>
      <c r="Z549">
        <f t="shared" si="73"/>
        <v>1</v>
      </c>
      <c r="AA549">
        <f t="shared" si="74"/>
        <v>0</v>
      </c>
      <c r="AB549" s="8">
        <f t="shared" si="75"/>
        <v>0</v>
      </c>
      <c r="AC549">
        <f t="shared" si="76"/>
        <v>0</v>
      </c>
      <c r="AD549">
        <f t="shared" si="81"/>
        <v>0</v>
      </c>
      <c r="AE549">
        <f t="shared" si="77"/>
        <v>0</v>
      </c>
      <c r="AF549">
        <f t="shared" si="78"/>
        <v>1</v>
      </c>
      <c r="AG549">
        <f t="shared" si="79"/>
        <v>24859.51</v>
      </c>
      <c r="AI549">
        <f t="shared" si="80"/>
        <v>24859.51</v>
      </c>
    </row>
    <row r="550" spans="2:35" x14ac:dyDescent="0.25">
      <c r="B550" s="1">
        <v>21105</v>
      </c>
      <c r="C550" s="1" t="s">
        <v>445</v>
      </c>
      <c r="D550" s="1" t="s">
        <v>31</v>
      </c>
      <c r="E550" s="1" t="s">
        <v>535</v>
      </c>
      <c r="F550" s="1" t="s">
        <v>106</v>
      </c>
      <c r="G550" s="13">
        <v>45078</v>
      </c>
      <c r="H550" s="1">
        <v>2023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4249.18</v>
      </c>
      <c r="P550">
        <v>959.91</v>
      </c>
      <c r="Q550">
        <v>0</v>
      </c>
      <c r="R550">
        <v>1709.18</v>
      </c>
      <c r="S550">
        <v>923.52</v>
      </c>
      <c r="T550">
        <v>4365.87</v>
      </c>
      <c r="U550">
        <v>1200.8</v>
      </c>
      <c r="W550" s="14" cm="1">
        <f t="array" ref="W550">INDEX(J550:U550, 1, MONTH($W$1))</f>
        <v>1200.8</v>
      </c>
      <c r="X550" s="14" cm="1">
        <f t="array" ref="X550">SUMPRODUCT((J550:U550) *(($J$1:$U$1)&lt;=$X$1))</f>
        <v>13408.46</v>
      </c>
      <c r="Y550">
        <f t="shared" si="73"/>
        <v>1</v>
      </c>
      <c r="Z550">
        <f t="shared" si="73"/>
        <v>1</v>
      </c>
      <c r="AA550">
        <f t="shared" si="74"/>
        <v>0</v>
      </c>
      <c r="AB550" s="8">
        <f t="shared" si="75"/>
        <v>0</v>
      </c>
      <c r="AC550">
        <f t="shared" si="76"/>
        <v>0</v>
      </c>
      <c r="AD550">
        <f t="shared" si="81"/>
        <v>0</v>
      </c>
      <c r="AE550">
        <f t="shared" si="77"/>
        <v>0</v>
      </c>
      <c r="AF550">
        <f t="shared" si="78"/>
        <v>1</v>
      </c>
      <c r="AG550">
        <f t="shared" si="79"/>
        <v>13408.46</v>
      </c>
      <c r="AI550">
        <f t="shared" si="80"/>
        <v>13408.46</v>
      </c>
    </row>
    <row r="551" spans="2:35" x14ac:dyDescent="0.25">
      <c r="B551" s="1">
        <v>21106</v>
      </c>
      <c r="C551" s="1" t="s">
        <v>434</v>
      </c>
      <c r="D551" s="1" t="s">
        <v>31</v>
      </c>
      <c r="E551" s="1" t="s">
        <v>535</v>
      </c>
      <c r="F551" s="1" t="s">
        <v>106</v>
      </c>
      <c r="G551" s="13">
        <v>45108</v>
      </c>
      <c r="H551" s="1">
        <v>2023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8527.8799999999992</v>
      </c>
      <c r="Q551">
        <v>0</v>
      </c>
      <c r="R551">
        <v>0</v>
      </c>
      <c r="S551">
        <v>2342.5300000000002</v>
      </c>
      <c r="T551">
        <v>0</v>
      </c>
      <c r="U551">
        <v>4907.62</v>
      </c>
      <c r="W551" s="14" cm="1">
        <f t="array" ref="W551">INDEX(J551:U551, 1, MONTH($W$1))</f>
        <v>4907.62</v>
      </c>
      <c r="X551" s="14" cm="1">
        <f t="array" ref="X551">SUMPRODUCT((J551:U551) *(($J$1:$U$1)&lt;=$X$1))</f>
        <v>15778.029999999999</v>
      </c>
      <c r="Y551">
        <f t="shared" si="73"/>
        <v>1</v>
      </c>
      <c r="Z551">
        <f t="shared" si="73"/>
        <v>1</v>
      </c>
      <c r="AA551">
        <f t="shared" si="74"/>
        <v>0</v>
      </c>
      <c r="AB551" s="8">
        <f t="shared" si="75"/>
        <v>0</v>
      </c>
      <c r="AC551">
        <f t="shared" si="76"/>
        <v>0</v>
      </c>
      <c r="AD551">
        <f t="shared" si="81"/>
        <v>0</v>
      </c>
      <c r="AE551">
        <f t="shared" si="77"/>
        <v>0</v>
      </c>
      <c r="AF551">
        <f t="shared" si="78"/>
        <v>1</v>
      </c>
      <c r="AG551">
        <f t="shared" si="79"/>
        <v>15778.029999999999</v>
      </c>
      <c r="AI551">
        <f t="shared" si="80"/>
        <v>15778.029999999999</v>
      </c>
    </row>
    <row r="552" spans="2:35" x14ac:dyDescent="0.25">
      <c r="B552" s="1">
        <v>21107</v>
      </c>
      <c r="C552" s="1" t="s">
        <v>484</v>
      </c>
      <c r="D552" s="1" t="s">
        <v>31</v>
      </c>
      <c r="E552" s="1" t="s">
        <v>535</v>
      </c>
      <c r="F552" s="1" t="s">
        <v>106</v>
      </c>
      <c r="G552" s="13">
        <v>45170</v>
      </c>
      <c r="H552" s="1">
        <v>2023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7698.87</v>
      </c>
      <c r="S552">
        <v>0</v>
      </c>
      <c r="T552">
        <v>0</v>
      </c>
      <c r="U552">
        <v>0</v>
      </c>
      <c r="W552" s="14" cm="1">
        <f t="array" ref="W552">INDEX(J552:U552, 1, MONTH($W$1))</f>
        <v>0</v>
      </c>
      <c r="X552" s="14" cm="1">
        <f t="array" ref="X552">SUMPRODUCT((J552:U552) *(($J$1:$U$1)&lt;=$X$1))</f>
        <v>7698.87</v>
      </c>
      <c r="Y552">
        <f t="shared" si="73"/>
        <v>0</v>
      </c>
      <c r="Z552">
        <f t="shared" si="73"/>
        <v>1</v>
      </c>
      <c r="AA552">
        <f t="shared" si="74"/>
        <v>0</v>
      </c>
      <c r="AB552" s="8">
        <f t="shared" si="75"/>
        <v>0</v>
      </c>
      <c r="AC552">
        <f t="shared" si="76"/>
        <v>0</v>
      </c>
      <c r="AD552">
        <f t="shared" si="81"/>
        <v>0</v>
      </c>
      <c r="AE552">
        <f t="shared" si="77"/>
        <v>0</v>
      </c>
      <c r="AF552">
        <f t="shared" si="78"/>
        <v>1</v>
      </c>
      <c r="AG552">
        <f t="shared" si="79"/>
        <v>7698.87</v>
      </c>
      <c r="AI552">
        <f t="shared" si="80"/>
        <v>7698.87</v>
      </c>
    </row>
    <row r="553" spans="2:35" x14ac:dyDescent="0.25">
      <c r="B553" s="1">
        <v>21800</v>
      </c>
      <c r="C553" s="1" t="s">
        <v>469</v>
      </c>
      <c r="D553" s="1" t="s">
        <v>31</v>
      </c>
      <c r="E553" s="1" t="s">
        <v>535</v>
      </c>
      <c r="F553" s="1" t="s">
        <v>106</v>
      </c>
      <c r="G553" s="13">
        <v>0</v>
      </c>
      <c r="H553" s="1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78.98</v>
      </c>
      <c r="S553">
        <v>0</v>
      </c>
      <c r="T553">
        <v>0</v>
      </c>
      <c r="U553">
        <v>0</v>
      </c>
      <c r="W553" s="14" cm="1">
        <f t="array" ref="W553">INDEX(J553:U553, 1, MONTH($W$1))</f>
        <v>0</v>
      </c>
      <c r="X553" s="14" cm="1">
        <f t="array" ref="X553">SUMPRODUCT((J553:U553) *(($J$1:$U$1)&lt;=$X$1))</f>
        <v>78.98</v>
      </c>
      <c r="Y553">
        <f t="shared" si="73"/>
        <v>0</v>
      </c>
      <c r="Z553">
        <f t="shared" si="73"/>
        <v>1</v>
      </c>
      <c r="AA553">
        <f t="shared" si="74"/>
        <v>0</v>
      </c>
      <c r="AB553" s="8">
        <f t="shared" si="75"/>
        <v>0</v>
      </c>
      <c r="AC553">
        <f t="shared" si="76"/>
        <v>0</v>
      </c>
      <c r="AD553">
        <f t="shared" si="81"/>
        <v>0</v>
      </c>
      <c r="AE553">
        <f t="shared" si="77"/>
        <v>0</v>
      </c>
      <c r="AF553">
        <f t="shared" si="78"/>
        <v>0</v>
      </c>
      <c r="AG553">
        <f t="shared" si="79"/>
        <v>0</v>
      </c>
      <c r="AI553">
        <f t="shared" si="80"/>
        <v>78.98</v>
      </c>
    </row>
    <row r="554" spans="2:35" x14ac:dyDescent="0.25">
      <c r="B554" s="1">
        <v>21990</v>
      </c>
      <c r="C554" s="1" t="s">
        <v>884</v>
      </c>
      <c r="D554" s="1" t="s">
        <v>735</v>
      </c>
      <c r="E554" s="1">
        <v>0</v>
      </c>
      <c r="F554" s="1">
        <v>0</v>
      </c>
      <c r="G554" s="13">
        <v>0</v>
      </c>
      <c r="H554" s="1">
        <v>0</v>
      </c>
      <c r="J554">
        <v>1000</v>
      </c>
      <c r="K554">
        <v>1000</v>
      </c>
      <c r="L554">
        <v>1000</v>
      </c>
      <c r="M554">
        <v>1000</v>
      </c>
      <c r="N554">
        <v>1000</v>
      </c>
      <c r="O554">
        <v>1000</v>
      </c>
      <c r="P554">
        <v>1000</v>
      </c>
      <c r="Q554">
        <v>1000</v>
      </c>
      <c r="R554">
        <v>1000</v>
      </c>
      <c r="S554">
        <v>1000</v>
      </c>
      <c r="T554">
        <v>1000</v>
      </c>
      <c r="U554">
        <v>1000</v>
      </c>
      <c r="W554" s="14" cm="1">
        <f t="array" ref="W554">INDEX(J554:U554, 1, MONTH($W$1))</f>
        <v>1000</v>
      </c>
      <c r="X554" s="14" cm="1">
        <f t="array" ref="X554">SUMPRODUCT((J554:U554) *(($J$1:$U$1)&lt;=$X$1))</f>
        <v>12000</v>
      </c>
      <c r="Y554">
        <f t="shared" si="73"/>
        <v>1</v>
      </c>
      <c r="Z554">
        <f t="shared" si="73"/>
        <v>1</v>
      </c>
      <c r="AA554">
        <f t="shared" si="74"/>
        <v>0</v>
      </c>
      <c r="AB554" s="8">
        <f t="shared" si="75"/>
        <v>1</v>
      </c>
      <c r="AC554">
        <f t="shared" si="76"/>
        <v>12000</v>
      </c>
      <c r="AD554">
        <f t="shared" si="81"/>
        <v>0</v>
      </c>
      <c r="AE554">
        <f t="shared" si="77"/>
        <v>0</v>
      </c>
      <c r="AF554">
        <f t="shared" si="78"/>
        <v>0</v>
      </c>
      <c r="AG554">
        <f t="shared" si="79"/>
        <v>0</v>
      </c>
      <c r="AI554">
        <f t="shared" si="80"/>
        <v>12000</v>
      </c>
    </row>
    <row r="555" spans="2:35" x14ac:dyDescent="0.25">
      <c r="B555" s="1">
        <v>23000</v>
      </c>
      <c r="C555" s="1" t="s">
        <v>384</v>
      </c>
      <c r="D555" s="1" t="s">
        <v>27</v>
      </c>
      <c r="E555" s="1" t="s">
        <v>545</v>
      </c>
      <c r="F555" s="1" t="s">
        <v>545</v>
      </c>
      <c r="G555" s="13">
        <v>0</v>
      </c>
      <c r="H555" s="1">
        <v>2020</v>
      </c>
      <c r="J555">
        <v>3624.16</v>
      </c>
      <c r="K555">
        <v>1469.41</v>
      </c>
      <c r="L555">
        <v>1386.93</v>
      </c>
      <c r="M555">
        <v>0</v>
      </c>
      <c r="N555">
        <v>2982.2</v>
      </c>
      <c r="O555">
        <v>811.01</v>
      </c>
      <c r="P555">
        <v>1816.5</v>
      </c>
      <c r="Q555">
        <v>2154.64</v>
      </c>
      <c r="R555">
        <v>527.76</v>
      </c>
      <c r="S555">
        <v>1222.1199999999999</v>
      </c>
      <c r="T555">
        <v>12003.37</v>
      </c>
      <c r="U555">
        <v>-97.84</v>
      </c>
      <c r="W555" s="14" cm="1">
        <f t="array" ref="W555">INDEX(J555:U555, 1, MONTH($W$1))</f>
        <v>-97.84</v>
      </c>
      <c r="X555" s="14" cm="1">
        <f t="array" ref="X555">SUMPRODUCT((J555:U555) *(($J$1:$U$1)&lt;=$X$1))</f>
        <v>27900.26</v>
      </c>
      <c r="Y555">
        <f t="shared" si="73"/>
        <v>0</v>
      </c>
      <c r="Z555">
        <f t="shared" si="73"/>
        <v>1</v>
      </c>
      <c r="AA555">
        <f t="shared" si="74"/>
        <v>0</v>
      </c>
      <c r="AB555" s="8">
        <f t="shared" si="75"/>
        <v>1</v>
      </c>
      <c r="AC555">
        <f t="shared" si="76"/>
        <v>27900.26</v>
      </c>
      <c r="AD555">
        <f t="shared" si="81"/>
        <v>0</v>
      </c>
      <c r="AE555">
        <f t="shared" si="77"/>
        <v>0</v>
      </c>
      <c r="AF555">
        <f t="shared" si="78"/>
        <v>0</v>
      </c>
      <c r="AG555">
        <f t="shared" si="79"/>
        <v>0</v>
      </c>
      <c r="AI555">
        <f t="shared" si="80"/>
        <v>27900.26</v>
      </c>
    </row>
    <row r="556" spans="2:35" x14ac:dyDescent="0.25">
      <c r="B556" s="1">
        <v>23001</v>
      </c>
      <c r="C556" s="1" t="s">
        <v>374</v>
      </c>
      <c r="D556" s="1" t="s">
        <v>27</v>
      </c>
      <c r="E556" s="1" t="s">
        <v>545</v>
      </c>
      <c r="F556" s="1" t="s">
        <v>545</v>
      </c>
      <c r="G556" s="13">
        <v>0</v>
      </c>
      <c r="H556" s="1">
        <v>2022</v>
      </c>
      <c r="J556">
        <v>8145.36</v>
      </c>
      <c r="K556">
        <v>8563.08</v>
      </c>
      <c r="L556">
        <v>6494.91</v>
      </c>
      <c r="M556">
        <v>17918.849999999999</v>
      </c>
      <c r="N556">
        <v>6783.96</v>
      </c>
      <c r="O556">
        <v>4513.8999999999996</v>
      </c>
      <c r="P556">
        <v>0</v>
      </c>
      <c r="Q556">
        <v>5947.72</v>
      </c>
      <c r="R556">
        <v>6664.45</v>
      </c>
      <c r="S556">
        <v>9429.8799999999992</v>
      </c>
      <c r="T556">
        <v>29246.25</v>
      </c>
      <c r="U556">
        <v>20314.060000000001</v>
      </c>
      <c r="W556" s="14" cm="1">
        <f t="array" ref="W556">INDEX(J556:U556, 1, MONTH($W$1))</f>
        <v>20314.060000000001</v>
      </c>
      <c r="X556" s="14" cm="1">
        <f t="array" ref="X556">SUMPRODUCT((J556:U556) *(($J$1:$U$1)&lt;=$X$1))</f>
        <v>124022.42</v>
      </c>
      <c r="Y556">
        <f t="shared" si="73"/>
        <v>1</v>
      </c>
      <c r="Z556">
        <f t="shared" si="73"/>
        <v>1</v>
      </c>
      <c r="AA556">
        <f t="shared" si="74"/>
        <v>0</v>
      </c>
      <c r="AB556" s="8">
        <f t="shared" si="75"/>
        <v>1</v>
      </c>
      <c r="AC556">
        <f t="shared" si="76"/>
        <v>124022.42</v>
      </c>
      <c r="AD556">
        <f t="shared" si="81"/>
        <v>0</v>
      </c>
      <c r="AE556">
        <f t="shared" si="77"/>
        <v>0</v>
      </c>
      <c r="AF556">
        <f t="shared" si="78"/>
        <v>0</v>
      </c>
      <c r="AG556">
        <f t="shared" si="79"/>
        <v>0</v>
      </c>
      <c r="AI556">
        <f t="shared" si="80"/>
        <v>124022.42</v>
      </c>
    </row>
    <row r="557" spans="2:35" x14ac:dyDescent="0.25">
      <c r="B557" s="1">
        <v>23002</v>
      </c>
      <c r="C557" s="1" t="s">
        <v>365</v>
      </c>
      <c r="D557" s="1" t="s">
        <v>27</v>
      </c>
      <c r="E557" s="1" t="s">
        <v>535</v>
      </c>
      <c r="F557" s="1" t="s">
        <v>106</v>
      </c>
      <c r="G557" s="13">
        <v>0</v>
      </c>
      <c r="H557" s="1">
        <v>2020</v>
      </c>
      <c r="J557">
        <v>1960.83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1409.13</v>
      </c>
      <c r="Q557">
        <v>0</v>
      </c>
      <c r="R557">
        <v>0</v>
      </c>
      <c r="S557">
        <v>0</v>
      </c>
      <c r="T557">
        <v>3429.99</v>
      </c>
      <c r="U557">
        <v>0</v>
      </c>
      <c r="W557" s="14" cm="1">
        <f t="array" ref="W557">INDEX(J557:U557, 1, MONTH($W$1))</f>
        <v>0</v>
      </c>
      <c r="X557" s="14" cm="1">
        <f t="array" ref="X557">SUMPRODUCT((J557:U557) *(($J$1:$U$1)&lt;=$X$1))</f>
        <v>6799.95</v>
      </c>
      <c r="Y557">
        <f t="shared" si="73"/>
        <v>0</v>
      </c>
      <c r="Z557">
        <f t="shared" si="73"/>
        <v>1</v>
      </c>
      <c r="AA557">
        <f t="shared" si="74"/>
        <v>0</v>
      </c>
      <c r="AB557" s="8">
        <f t="shared" si="75"/>
        <v>1</v>
      </c>
      <c r="AC557">
        <f t="shared" si="76"/>
        <v>6799.95</v>
      </c>
      <c r="AD557">
        <f t="shared" si="81"/>
        <v>0</v>
      </c>
      <c r="AE557">
        <f t="shared" si="77"/>
        <v>0</v>
      </c>
      <c r="AF557">
        <f t="shared" si="78"/>
        <v>0</v>
      </c>
      <c r="AG557">
        <f t="shared" si="79"/>
        <v>0</v>
      </c>
      <c r="AI557">
        <f t="shared" si="80"/>
        <v>6799.95</v>
      </c>
    </row>
    <row r="558" spans="2:35" x14ac:dyDescent="0.25">
      <c r="B558" s="1">
        <v>23003</v>
      </c>
      <c r="C558" s="1" t="s">
        <v>332</v>
      </c>
      <c r="D558" s="1" t="s">
        <v>27</v>
      </c>
      <c r="E558" s="1" t="s">
        <v>535</v>
      </c>
      <c r="F558" s="1" t="s">
        <v>106</v>
      </c>
      <c r="G558" s="13">
        <v>0</v>
      </c>
      <c r="H558" s="1">
        <v>2020</v>
      </c>
      <c r="J558">
        <v>7496.82</v>
      </c>
      <c r="K558">
        <v>2063.56</v>
      </c>
      <c r="L558">
        <v>4644.8900000000003</v>
      </c>
      <c r="M558">
        <v>100.84</v>
      </c>
      <c r="N558">
        <v>5013.87</v>
      </c>
      <c r="O558">
        <v>3032.87</v>
      </c>
      <c r="P558">
        <v>3458.07</v>
      </c>
      <c r="Q558">
        <v>0</v>
      </c>
      <c r="R558">
        <v>2921.76</v>
      </c>
      <c r="S558">
        <v>2097.5</v>
      </c>
      <c r="T558">
        <v>2541.08</v>
      </c>
      <c r="U558">
        <v>3624.76</v>
      </c>
      <c r="W558" s="14" cm="1">
        <f t="array" ref="W558">INDEX(J558:U558, 1, MONTH($W$1))</f>
        <v>3624.76</v>
      </c>
      <c r="X558" s="14" cm="1">
        <f t="array" ref="X558">SUMPRODUCT((J558:U558) *(($J$1:$U$1)&lt;=$X$1))</f>
        <v>36996.020000000004</v>
      </c>
      <c r="Y558">
        <f t="shared" si="73"/>
        <v>1</v>
      </c>
      <c r="Z558">
        <f t="shared" si="73"/>
        <v>1</v>
      </c>
      <c r="AA558">
        <f t="shared" si="74"/>
        <v>0</v>
      </c>
      <c r="AB558" s="8">
        <f t="shared" si="75"/>
        <v>1</v>
      </c>
      <c r="AC558">
        <f t="shared" si="76"/>
        <v>36996.020000000004</v>
      </c>
      <c r="AD558">
        <f t="shared" si="81"/>
        <v>0</v>
      </c>
      <c r="AE558">
        <f t="shared" si="77"/>
        <v>0</v>
      </c>
      <c r="AF558">
        <f t="shared" si="78"/>
        <v>0</v>
      </c>
      <c r="AG558">
        <f t="shared" si="79"/>
        <v>0</v>
      </c>
      <c r="AI558">
        <f t="shared" si="80"/>
        <v>36996.020000000004</v>
      </c>
    </row>
    <row r="559" spans="2:35" x14ac:dyDescent="0.25">
      <c r="B559" s="1">
        <v>23004</v>
      </c>
      <c r="C559" s="1" t="s">
        <v>885</v>
      </c>
      <c r="D559" s="1" t="s">
        <v>27</v>
      </c>
      <c r="E559" s="1" t="s">
        <v>535</v>
      </c>
      <c r="F559" s="1" t="s">
        <v>106</v>
      </c>
      <c r="G559" s="13">
        <v>0</v>
      </c>
      <c r="H559" s="1">
        <v>2020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W559" s="14" cm="1">
        <f t="array" ref="W559">INDEX(J559:U559, 1, MONTH($W$1))</f>
        <v>0</v>
      </c>
      <c r="X559" s="14" cm="1">
        <f t="array" ref="X559">SUMPRODUCT((J559:U559) *(($J$1:$U$1)&lt;=$X$1))</f>
        <v>0</v>
      </c>
      <c r="Y559">
        <f t="shared" si="73"/>
        <v>0</v>
      </c>
      <c r="Z559">
        <f t="shared" si="73"/>
        <v>0</v>
      </c>
      <c r="AA559">
        <f t="shared" si="74"/>
        <v>0</v>
      </c>
      <c r="AB559" s="8">
        <f t="shared" si="75"/>
        <v>0</v>
      </c>
      <c r="AC559">
        <f t="shared" si="76"/>
        <v>0</v>
      </c>
      <c r="AD559">
        <f t="shared" si="81"/>
        <v>0</v>
      </c>
      <c r="AE559">
        <f t="shared" si="77"/>
        <v>0</v>
      </c>
      <c r="AF559">
        <f t="shared" si="78"/>
        <v>0</v>
      </c>
      <c r="AG559">
        <f t="shared" si="79"/>
        <v>0</v>
      </c>
      <c r="AI559">
        <f t="shared" si="80"/>
        <v>0</v>
      </c>
    </row>
    <row r="560" spans="2:35" x14ac:dyDescent="0.25">
      <c r="B560" s="1">
        <v>23005</v>
      </c>
      <c r="C560" s="1" t="s">
        <v>333</v>
      </c>
      <c r="D560" s="1" t="s">
        <v>27</v>
      </c>
      <c r="E560" s="1" t="s">
        <v>535</v>
      </c>
      <c r="F560" s="1" t="s">
        <v>106</v>
      </c>
      <c r="G560" s="13">
        <v>0</v>
      </c>
      <c r="H560" s="1">
        <v>2020</v>
      </c>
      <c r="J560">
        <v>6968.95</v>
      </c>
      <c r="K560">
        <v>0</v>
      </c>
      <c r="L560">
        <v>4843.24</v>
      </c>
      <c r="M560">
        <v>2809.23</v>
      </c>
      <c r="N560">
        <v>2438.11</v>
      </c>
      <c r="O560">
        <v>3327.4</v>
      </c>
      <c r="P560">
        <v>5170.6000000000004</v>
      </c>
      <c r="Q560">
        <v>2732.11</v>
      </c>
      <c r="R560">
        <v>1663.32</v>
      </c>
      <c r="S560">
        <v>5042.0200000000004</v>
      </c>
      <c r="T560">
        <v>2208.83</v>
      </c>
      <c r="U560">
        <v>4541.37</v>
      </c>
      <c r="W560" s="14" cm="1">
        <f t="array" ref="W560">INDEX(J560:U560, 1, MONTH($W$1))</f>
        <v>4541.37</v>
      </c>
      <c r="X560" s="14" cm="1">
        <f t="array" ref="X560">SUMPRODUCT((J560:U560) *(($J$1:$U$1)&lt;=$X$1))</f>
        <v>41745.18</v>
      </c>
      <c r="Y560">
        <f t="shared" si="73"/>
        <v>1</v>
      </c>
      <c r="Z560">
        <f t="shared" si="73"/>
        <v>1</v>
      </c>
      <c r="AA560">
        <f t="shared" si="74"/>
        <v>0</v>
      </c>
      <c r="AB560" s="8">
        <f t="shared" si="75"/>
        <v>1</v>
      </c>
      <c r="AC560">
        <f t="shared" si="76"/>
        <v>41745.18</v>
      </c>
      <c r="AD560">
        <f t="shared" si="81"/>
        <v>0</v>
      </c>
      <c r="AE560">
        <f t="shared" si="77"/>
        <v>0</v>
      </c>
      <c r="AF560">
        <f t="shared" si="78"/>
        <v>0</v>
      </c>
      <c r="AG560">
        <f t="shared" si="79"/>
        <v>0</v>
      </c>
      <c r="AI560">
        <f t="shared" si="80"/>
        <v>41745.18</v>
      </c>
    </row>
    <row r="561" spans="2:35" x14ac:dyDescent="0.25">
      <c r="B561" s="1">
        <v>23006</v>
      </c>
      <c r="C561" s="1" t="s">
        <v>353</v>
      </c>
      <c r="D561" s="1" t="s">
        <v>27</v>
      </c>
      <c r="E561" s="1" t="s">
        <v>535</v>
      </c>
      <c r="F561" s="1" t="s">
        <v>106</v>
      </c>
      <c r="G561" s="13">
        <v>0</v>
      </c>
      <c r="H561" s="1">
        <v>2020</v>
      </c>
      <c r="J561">
        <v>6594.93</v>
      </c>
      <c r="K561">
        <v>1593.21</v>
      </c>
      <c r="L561">
        <v>1852.07</v>
      </c>
      <c r="M561">
        <v>1016.02</v>
      </c>
      <c r="N561">
        <v>2232.42</v>
      </c>
      <c r="O561">
        <v>2487.42</v>
      </c>
      <c r="P561">
        <v>3387</v>
      </c>
      <c r="Q561">
        <v>4455.0600000000004</v>
      </c>
      <c r="R561">
        <v>2232.2399999999998</v>
      </c>
      <c r="S561">
        <v>199.98</v>
      </c>
      <c r="T561">
        <v>2605.14</v>
      </c>
      <c r="U561">
        <v>1751.08</v>
      </c>
      <c r="W561" s="14" cm="1">
        <f t="array" ref="W561">INDEX(J561:U561, 1, MONTH($W$1))</f>
        <v>1751.08</v>
      </c>
      <c r="X561" s="14" cm="1">
        <f t="array" ref="X561">SUMPRODUCT((J561:U561) *(($J$1:$U$1)&lt;=$X$1))</f>
        <v>30406.57</v>
      </c>
      <c r="Y561">
        <f t="shared" si="73"/>
        <v>1</v>
      </c>
      <c r="Z561">
        <f t="shared" si="73"/>
        <v>1</v>
      </c>
      <c r="AA561">
        <f t="shared" si="74"/>
        <v>0</v>
      </c>
      <c r="AB561" s="8">
        <f t="shared" si="75"/>
        <v>1</v>
      </c>
      <c r="AC561">
        <f t="shared" si="76"/>
        <v>30406.57</v>
      </c>
      <c r="AD561">
        <f t="shared" si="81"/>
        <v>0</v>
      </c>
      <c r="AE561">
        <f t="shared" si="77"/>
        <v>0</v>
      </c>
      <c r="AF561">
        <f t="shared" si="78"/>
        <v>0</v>
      </c>
      <c r="AG561">
        <f t="shared" si="79"/>
        <v>0</v>
      </c>
      <c r="AI561">
        <f t="shared" si="80"/>
        <v>30406.57</v>
      </c>
    </row>
    <row r="562" spans="2:35" x14ac:dyDescent="0.25">
      <c r="B562" s="1">
        <v>23007</v>
      </c>
      <c r="C562" s="1" t="s">
        <v>334</v>
      </c>
      <c r="D562" s="1" t="s">
        <v>27</v>
      </c>
      <c r="E562" s="1" t="s">
        <v>535</v>
      </c>
      <c r="F562" s="1" t="s">
        <v>106</v>
      </c>
      <c r="G562" s="13">
        <v>0</v>
      </c>
      <c r="H562" s="1">
        <v>2020</v>
      </c>
      <c r="J562">
        <v>3625.89</v>
      </c>
      <c r="K562">
        <v>2720.37</v>
      </c>
      <c r="L562">
        <v>2439.7399999999998</v>
      </c>
      <c r="M562">
        <v>4542.93</v>
      </c>
      <c r="N562">
        <v>871.73</v>
      </c>
      <c r="O562">
        <v>5654.35</v>
      </c>
      <c r="P562">
        <v>1730.62</v>
      </c>
      <c r="Q562">
        <v>2732.79</v>
      </c>
      <c r="R562">
        <v>1242.4100000000001</v>
      </c>
      <c r="S562">
        <v>2601.4</v>
      </c>
      <c r="T562">
        <v>662.01</v>
      </c>
      <c r="U562">
        <v>3634.21</v>
      </c>
      <c r="W562" s="14" cm="1">
        <f t="array" ref="W562">INDEX(J562:U562, 1, MONTH($W$1))</f>
        <v>3634.21</v>
      </c>
      <c r="X562" s="14" cm="1">
        <f t="array" ref="X562">SUMPRODUCT((J562:U562) *(($J$1:$U$1)&lt;=$X$1))</f>
        <v>32458.45</v>
      </c>
      <c r="Y562">
        <f t="shared" si="73"/>
        <v>1</v>
      </c>
      <c r="Z562">
        <f t="shared" si="73"/>
        <v>1</v>
      </c>
      <c r="AA562">
        <f t="shared" si="74"/>
        <v>0</v>
      </c>
      <c r="AB562" s="8">
        <f t="shared" si="75"/>
        <v>1</v>
      </c>
      <c r="AC562">
        <f t="shared" si="76"/>
        <v>32458.45</v>
      </c>
      <c r="AD562">
        <f t="shared" si="81"/>
        <v>0</v>
      </c>
      <c r="AE562">
        <f t="shared" si="77"/>
        <v>0</v>
      </c>
      <c r="AF562">
        <f t="shared" si="78"/>
        <v>0</v>
      </c>
      <c r="AG562">
        <f t="shared" si="79"/>
        <v>0</v>
      </c>
      <c r="AI562">
        <f t="shared" si="80"/>
        <v>32458.45</v>
      </c>
    </row>
    <row r="563" spans="2:35" x14ac:dyDescent="0.25">
      <c r="B563" s="1">
        <v>23008</v>
      </c>
      <c r="C563" s="1" t="s">
        <v>414</v>
      </c>
      <c r="D563" s="1" t="s">
        <v>27</v>
      </c>
      <c r="E563" s="1" t="s">
        <v>535</v>
      </c>
      <c r="F563" s="1" t="s">
        <v>106</v>
      </c>
      <c r="G563" s="13">
        <v>0</v>
      </c>
      <c r="H563" s="1">
        <v>2020</v>
      </c>
      <c r="J563">
        <v>0</v>
      </c>
      <c r="K563">
        <v>2256.58</v>
      </c>
      <c r="L563">
        <v>0</v>
      </c>
      <c r="M563">
        <v>540.49</v>
      </c>
      <c r="N563">
        <v>569.54</v>
      </c>
      <c r="O563">
        <v>0</v>
      </c>
      <c r="P563">
        <v>0</v>
      </c>
      <c r="Q563">
        <v>1285.69</v>
      </c>
      <c r="R563">
        <v>1254.52</v>
      </c>
      <c r="S563">
        <v>0</v>
      </c>
      <c r="T563">
        <v>705.98</v>
      </c>
      <c r="U563">
        <v>0</v>
      </c>
      <c r="W563" s="14" cm="1">
        <f t="array" ref="W563">INDEX(J563:U563, 1, MONTH($W$1))</f>
        <v>0</v>
      </c>
      <c r="X563" s="14" cm="1">
        <f t="array" ref="X563">SUMPRODUCT((J563:U563) *(($J$1:$U$1)&lt;=$X$1))</f>
        <v>6612.7999999999993</v>
      </c>
      <c r="Y563">
        <f t="shared" si="73"/>
        <v>0</v>
      </c>
      <c r="Z563">
        <f t="shared" si="73"/>
        <v>1</v>
      </c>
      <c r="AA563">
        <f t="shared" si="74"/>
        <v>0</v>
      </c>
      <c r="AB563" s="8">
        <f t="shared" si="75"/>
        <v>0</v>
      </c>
      <c r="AC563">
        <f t="shared" si="76"/>
        <v>0</v>
      </c>
      <c r="AD563">
        <f t="shared" si="81"/>
        <v>0</v>
      </c>
      <c r="AE563">
        <f t="shared" si="77"/>
        <v>0</v>
      </c>
      <c r="AF563">
        <f t="shared" si="78"/>
        <v>0</v>
      </c>
      <c r="AG563">
        <f t="shared" si="79"/>
        <v>0</v>
      </c>
      <c r="AI563">
        <f t="shared" si="80"/>
        <v>6612.7999999999993</v>
      </c>
    </row>
    <row r="564" spans="2:35" x14ac:dyDescent="0.25">
      <c r="B564" s="1">
        <v>23009</v>
      </c>
      <c r="C564" s="1" t="s">
        <v>375</v>
      </c>
      <c r="D564" s="1" t="s">
        <v>27</v>
      </c>
      <c r="E564" s="1" t="s">
        <v>545</v>
      </c>
      <c r="F564" s="1" t="s">
        <v>545</v>
      </c>
      <c r="G564" s="13">
        <v>0</v>
      </c>
      <c r="H564" s="1">
        <v>2020</v>
      </c>
      <c r="J564">
        <v>28676.9</v>
      </c>
      <c r="K564">
        <v>25888.92</v>
      </c>
      <c r="L564">
        <v>55130.479999999996</v>
      </c>
      <c r="M564">
        <v>4683.34</v>
      </c>
      <c r="N564">
        <v>41032.5</v>
      </c>
      <c r="O564">
        <v>20309.34</v>
      </c>
      <c r="P564">
        <v>36354.480000000003</v>
      </c>
      <c r="Q564">
        <v>7858.59</v>
      </c>
      <c r="R564">
        <v>16628.14</v>
      </c>
      <c r="S564">
        <v>21984.09</v>
      </c>
      <c r="T564">
        <v>35674.6</v>
      </c>
      <c r="U564">
        <v>11673.19</v>
      </c>
      <c r="W564" s="14" cm="1">
        <f t="array" ref="W564">INDEX(J564:U564, 1, MONTH($W$1))</f>
        <v>11673.19</v>
      </c>
      <c r="X564" s="14" cm="1">
        <f t="array" ref="X564">SUMPRODUCT((J564:U564) *(($J$1:$U$1)&lt;=$X$1))</f>
        <v>305894.57</v>
      </c>
      <c r="Y564">
        <f t="shared" si="73"/>
        <v>1</v>
      </c>
      <c r="Z564">
        <f t="shared" si="73"/>
        <v>1</v>
      </c>
      <c r="AA564">
        <f t="shared" si="74"/>
        <v>0</v>
      </c>
      <c r="AB564" s="8">
        <f t="shared" si="75"/>
        <v>1</v>
      </c>
      <c r="AC564">
        <f t="shared" si="76"/>
        <v>305894.57</v>
      </c>
      <c r="AD564">
        <f t="shared" si="81"/>
        <v>0</v>
      </c>
      <c r="AE564">
        <f t="shared" si="77"/>
        <v>0</v>
      </c>
      <c r="AF564">
        <f t="shared" si="78"/>
        <v>0</v>
      </c>
      <c r="AG564">
        <f t="shared" si="79"/>
        <v>0</v>
      </c>
      <c r="AI564">
        <f t="shared" si="80"/>
        <v>305894.57</v>
      </c>
    </row>
    <row r="565" spans="2:35" x14ac:dyDescent="0.25">
      <c r="B565" s="1">
        <v>23010</v>
      </c>
      <c r="C565" s="1" t="s">
        <v>395</v>
      </c>
      <c r="D565" s="1" t="s">
        <v>27</v>
      </c>
      <c r="E565" s="1" t="s">
        <v>535</v>
      </c>
      <c r="F565" s="1" t="s">
        <v>106</v>
      </c>
      <c r="G565" s="13">
        <v>0</v>
      </c>
      <c r="H565" s="1">
        <v>2020</v>
      </c>
      <c r="J565">
        <v>1646.38</v>
      </c>
      <c r="K565">
        <v>0</v>
      </c>
      <c r="L565">
        <v>1243.7</v>
      </c>
      <c r="M565">
        <v>735.3</v>
      </c>
      <c r="N565">
        <v>1228.9100000000001</v>
      </c>
      <c r="O565">
        <v>1511.6</v>
      </c>
      <c r="P565">
        <v>166.7</v>
      </c>
      <c r="Q565">
        <v>1571.52</v>
      </c>
      <c r="R565">
        <v>679.48</v>
      </c>
      <c r="S565">
        <v>1442.96</v>
      </c>
      <c r="T565">
        <v>337.8</v>
      </c>
      <c r="U565">
        <v>447.2</v>
      </c>
      <c r="W565" s="14" cm="1">
        <f t="array" ref="W565">INDEX(J565:U565, 1, MONTH($W$1))</f>
        <v>447.2</v>
      </c>
      <c r="X565" s="14" cm="1">
        <f t="array" ref="X565">SUMPRODUCT((J565:U565) *(($J$1:$U$1)&lt;=$X$1))</f>
        <v>11011.55</v>
      </c>
      <c r="Y565">
        <f t="shared" si="73"/>
        <v>1</v>
      </c>
      <c r="Z565">
        <f t="shared" si="73"/>
        <v>1</v>
      </c>
      <c r="AA565">
        <f t="shared" si="74"/>
        <v>0</v>
      </c>
      <c r="AB565" s="8">
        <f t="shared" si="75"/>
        <v>1</v>
      </c>
      <c r="AC565">
        <f t="shared" si="76"/>
        <v>11011.55</v>
      </c>
      <c r="AD565">
        <f t="shared" si="81"/>
        <v>0</v>
      </c>
      <c r="AE565">
        <f t="shared" si="77"/>
        <v>0</v>
      </c>
      <c r="AF565">
        <f t="shared" si="78"/>
        <v>0</v>
      </c>
      <c r="AG565">
        <f t="shared" si="79"/>
        <v>0</v>
      </c>
      <c r="AI565">
        <f t="shared" si="80"/>
        <v>11011.55</v>
      </c>
    </row>
    <row r="566" spans="2:35" x14ac:dyDescent="0.25">
      <c r="B566" s="1">
        <v>23011</v>
      </c>
      <c r="C566" s="1" t="s">
        <v>335</v>
      </c>
      <c r="D566" s="1" t="s">
        <v>27</v>
      </c>
      <c r="E566" s="1" t="s">
        <v>535</v>
      </c>
      <c r="F566" s="1" t="s">
        <v>106</v>
      </c>
      <c r="G566" s="13">
        <v>0</v>
      </c>
      <c r="H566" s="1">
        <v>2020</v>
      </c>
      <c r="J566">
        <v>7092.95</v>
      </c>
      <c r="K566">
        <v>3402.34</v>
      </c>
      <c r="L566">
        <v>5815.83</v>
      </c>
      <c r="M566">
        <v>5623.65</v>
      </c>
      <c r="N566">
        <v>4961.3900000000003</v>
      </c>
      <c r="O566">
        <v>2542.14</v>
      </c>
      <c r="P566">
        <v>3466</v>
      </c>
      <c r="Q566">
        <v>3773.41</v>
      </c>
      <c r="R566">
        <v>5134.8999999999996</v>
      </c>
      <c r="S566">
        <v>2341.3200000000002</v>
      </c>
      <c r="T566">
        <v>5070.16</v>
      </c>
      <c r="U566">
        <v>1755.83</v>
      </c>
      <c r="W566" s="14" cm="1">
        <f t="array" ref="W566">INDEX(J566:U566, 1, MONTH($W$1))</f>
        <v>1755.83</v>
      </c>
      <c r="X566" s="14" cm="1">
        <f t="array" ref="X566">SUMPRODUCT((J566:U566) *(($J$1:$U$1)&lt;=$X$1))</f>
        <v>50979.920000000013</v>
      </c>
      <c r="Y566">
        <f t="shared" si="73"/>
        <v>1</v>
      </c>
      <c r="Z566">
        <f t="shared" si="73"/>
        <v>1</v>
      </c>
      <c r="AA566">
        <f t="shared" si="74"/>
        <v>0</v>
      </c>
      <c r="AB566" s="8">
        <f t="shared" si="75"/>
        <v>1</v>
      </c>
      <c r="AC566">
        <f t="shared" si="76"/>
        <v>50979.920000000013</v>
      </c>
      <c r="AD566">
        <f t="shared" si="81"/>
        <v>0</v>
      </c>
      <c r="AE566">
        <f t="shared" si="77"/>
        <v>0</v>
      </c>
      <c r="AF566">
        <f t="shared" si="78"/>
        <v>0</v>
      </c>
      <c r="AG566">
        <f t="shared" si="79"/>
        <v>0</v>
      </c>
      <c r="AI566">
        <f t="shared" si="80"/>
        <v>50979.920000000013</v>
      </c>
    </row>
    <row r="567" spans="2:35" x14ac:dyDescent="0.25">
      <c r="B567" s="1">
        <v>23012</v>
      </c>
      <c r="C567" s="1" t="s">
        <v>385</v>
      </c>
      <c r="D567" s="1" t="s">
        <v>27</v>
      </c>
      <c r="E567" s="1" t="s">
        <v>535</v>
      </c>
      <c r="F567" s="1" t="s">
        <v>106</v>
      </c>
      <c r="G567" s="13">
        <v>0</v>
      </c>
      <c r="H567" s="1">
        <v>2020</v>
      </c>
      <c r="J567">
        <v>1625.21</v>
      </c>
      <c r="K567">
        <v>0</v>
      </c>
      <c r="L567">
        <v>480.65</v>
      </c>
      <c r="M567">
        <v>1431.67</v>
      </c>
      <c r="N567">
        <v>901.09</v>
      </c>
      <c r="O567">
        <v>2088.5500000000002</v>
      </c>
      <c r="P567">
        <v>1590.42</v>
      </c>
      <c r="Q567">
        <v>1260.97</v>
      </c>
      <c r="R567">
        <v>0</v>
      </c>
      <c r="S567">
        <v>1913.21</v>
      </c>
      <c r="T567">
        <v>491.82</v>
      </c>
      <c r="U567">
        <v>874.67</v>
      </c>
      <c r="W567" s="14" cm="1">
        <f t="array" ref="W567">INDEX(J567:U567, 1, MONTH($W$1))</f>
        <v>874.67</v>
      </c>
      <c r="X567" s="14" cm="1">
        <f t="array" ref="X567">SUMPRODUCT((J567:U567) *(($J$1:$U$1)&lt;=$X$1))</f>
        <v>12658.26</v>
      </c>
      <c r="Y567">
        <f t="shared" si="73"/>
        <v>1</v>
      </c>
      <c r="Z567">
        <f t="shared" si="73"/>
        <v>1</v>
      </c>
      <c r="AA567">
        <f t="shared" si="74"/>
        <v>0</v>
      </c>
      <c r="AB567" s="8">
        <f t="shared" si="75"/>
        <v>1</v>
      </c>
      <c r="AC567">
        <f t="shared" si="76"/>
        <v>12658.26</v>
      </c>
      <c r="AD567">
        <f t="shared" si="81"/>
        <v>0</v>
      </c>
      <c r="AE567">
        <f t="shared" si="77"/>
        <v>0</v>
      </c>
      <c r="AF567">
        <f t="shared" si="78"/>
        <v>0</v>
      </c>
      <c r="AG567">
        <f t="shared" si="79"/>
        <v>0</v>
      </c>
      <c r="AI567">
        <f t="shared" si="80"/>
        <v>12658.26</v>
      </c>
    </row>
    <row r="568" spans="2:35" x14ac:dyDescent="0.25">
      <c r="B568" s="1">
        <v>23013</v>
      </c>
      <c r="C568" s="1" t="s">
        <v>354</v>
      </c>
      <c r="D568" s="1" t="s">
        <v>27</v>
      </c>
      <c r="E568" s="1" t="s">
        <v>535</v>
      </c>
      <c r="F568" s="1" t="s">
        <v>106</v>
      </c>
      <c r="G568" s="13">
        <v>0</v>
      </c>
      <c r="H568" s="1">
        <v>2020</v>
      </c>
      <c r="J568">
        <v>1854.1</v>
      </c>
      <c r="K568">
        <v>665.9</v>
      </c>
      <c r="L568">
        <v>1249.32</v>
      </c>
      <c r="M568">
        <v>789.47</v>
      </c>
      <c r="N568">
        <v>0</v>
      </c>
      <c r="O568">
        <v>0</v>
      </c>
      <c r="P568">
        <v>1859.93</v>
      </c>
      <c r="Q568">
        <v>0</v>
      </c>
      <c r="R568">
        <v>-940.21</v>
      </c>
      <c r="S568">
        <v>718.06</v>
      </c>
      <c r="T568">
        <v>0</v>
      </c>
      <c r="U568">
        <v>1517.52</v>
      </c>
      <c r="W568" s="14" cm="1">
        <f t="array" ref="W568">INDEX(J568:U568, 1, MONTH($W$1))</f>
        <v>1517.52</v>
      </c>
      <c r="X568" s="14" cm="1">
        <f t="array" ref="X568">SUMPRODUCT((J568:U568) *(($J$1:$U$1)&lt;=$X$1))</f>
        <v>7714.09</v>
      </c>
      <c r="Y568">
        <f t="shared" si="73"/>
        <v>1</v>
      </c>
      <c r="Z568">
        <f t="shared" si="73"/>
        <v>1</v>
      </c>
      <c r="AA568">
        <f t="shared" si="74"/>
        <v>0</v>
      </c>
      <c r="AB568" s="8">
        <f t="shared" si="75"/>
        <v>1</v>
      </c>
      <c r="AC568">
        <f t="shared" si="76"/>
        <v>7714.09</v>
      </c>
      <c r="AD568">
        <f t="shared" si="81"/>
        <v>0</v>
      </c>
      <c r="AE568">
        <f t="shared" si="77"/>
        <v>0</v>
      </c>
      <c r="AF568">
        <f t="shared" si="78"/>
        <v>0</v>
      </c>
      <c r="AG568">
        <f t="shared" si="79"/>
        <v>0</v>
      </c>
      <c r="AI568">
        <f t="shared" si="80"/>
        <v>7714.09</v>
      </c>
    </row>
    <row r="569" spans="2:35" x14ac:dyDescent="0.25">
      <c r="B569" s="1">
        <v>23014</v>
      </c>
      <c r="C569" s="1" t="s">
        <v>386</v>
      </c>
      <c r="D569" s="1" t="s">
        <v>27</v>
      </c>
      <c r="E569" s="1" t="s">
        <v>535</v>
      </c>
      <c r="F569" s="1" t="s">
        <v>106</v>
      </c>
      <c r="G569" s="13">
        <v>0</v>
      </c>
      <c r="H569" s="1">
        <v>2020</v>
      </c>
      <c r="J569">
        <v>2801.29</v>
      </c>
      <c r="K569">
        <v>1428.83</v>
      </c>
      <c r="L569">
        <v>2143.6999999999998</v>
      </c>
      <c r="M569">
        <v>2013.71</v>
      </c>
      <c r="N569">
        <v>1579.93</v>
      </c>
      <c r="O569">
        <v>1347.86</v>
      </c>
      <c r="P569">
        <v>4017.69</v>
      </c>
      <c r="Q569">
        <v>0</v>
      </c>
      <c r="R569">
        <v>1505.98</v>
      </c>
      <c r="S569">
        <v>2729.09</v>
      </c>
      <c r="T569">
        <v>1191.32</v>
      </c>
      <c r="U569">
        <v>2241.3200000000002</v>
      </c>
      <c r="W569" s="14" cm="1">
        <f t="array" ref="W569">INDEX(J569:U569, 1, MONTH($W$1))</f>
        <v>2241.3200000000002</v>
      </c>
      <c r="X569" s="14" cm="1">
        <f t="array" ref="X569">SUMPRODUCT((J569:U569) *(($J$1:$U$1)&lt;=$X$1))</f>
        <v>23000.720000000001</v>
      </c>
      <c r="Y569">
        <f t="shared" si="73"/>
        <v>1</v>
      </c>
      <c r="Z569">
        <f t="shared" si="73"/>
        <v>1</v>
      </c>
      <c r="AA569">
        <f t="shared" si="74"/>
        <v>0</v>
      </c>
      <c r="AB569" s="8">
        <f t="shared" si="75"/>
        <v>1</v>
      </c>
      <c r="AC569">
        <f t="shared" si="76"/>
        <v>23000.720000000001</v>
      </c>
      <c r="AD569">
        <f t="shared" si="81"/>
        <v>0</v>
      </c>
      <c r="AE569">
        <f t="shared" si="77"/>
        <v>0</v>
      </c>
      <c r="AF569">
        <f t="shared" si="78"/>
        <v>0</v>
      </c>
      <c r="AG569">
        <f t="shared" si="79"/>
        <v>0</v>
      </c>
      <c r="AI569">
        <f t="shared" si="80"/>
        <v>23000.720000000001</v>
      </c>
    </row>
    <row r="570" spans="2:35" x14ac:dyDescent="0.25">
      <c r="B570" s="1">
        <v>23015</v>
      </c>
      <c r="C570" s="1" t="s">
        <v>355</v>
      </c>
      <c r="D570" s="1" t="s">
        <v>27</v>
      </c>
      <c r="E570" s="1" t="s">
        <v>535</v>
      </c>
      <c r="F570" s="1" t="s">
        <v>106</v>
      </c>
      <c r="G570" s="13">
        <v>0</v>
      </c>
      <c r="H570" s="1">
        <v>2020</v>
      </c>
      <c r="J570">
        <v>3701.6</v>
      </c>
      <c r="K570">
        <v>0</v>
      </c>
      <c r="L570">
        <v>1165.94</v>
      </c>
      <c r="M570">
        <v>2299.25</v>
      </c>
      <c r="N570">
        <v>2493.7199999999998</v>
      </c>
      <c r="O570">
        <v>756.41</v>
      </c>
      <c r="P570">
        <v>1052.1600000000001</v>
      </c>
      <c r="Q570">
        <v>688.83</v>
      </c>
      <c r="R570">
        <v>774.23</v>
      </c>
      <c r="S570">
        <v>2811.4</v>
      </c>
      <c r="T570">
        <v>1424.96</v>
      </c>
      <c r="U570">
        <v>991.8</v>
      </c>
      <c r="W570" s="14" cm="1">
        <f t="array" ref="W570">INDEX(J570:U570, 1, MONTH($W$1))</f>
        <v>991.8</v>
      </c>
      <c r="X570" s="14" cm="1">
        <f t="array" ref="X570">SUMPRODUCT((J570:U570) *(($J$1:$U$1)&lt;=$X$1))</f>
        <v>18160.3</v>
      </c>
      <c r="Y570">
        <f t="shared" si="73"/>
        <v>1</v>
      </c>
      <c r="Z570">
        <f t="shared" si="73"/>
        <v>1</v>
      </c>
      <c r="AA570">
        <f t="shared" si="74"/>
        <v>0</v>
      </c>
      <c r="AB570" s="8">
        <f t="shared" si="75"/>
        <v>1</v>
      </c>
      <c r="AC570">
        <f t="shared" si="76"/>
        <v>18160.3</v>
      </c>
      <c r="AD570">
        <f t="shared" si="81"/>
        <v>0</v>
      </c>
      <c r="AE570">
        <f t="shared" si="77"/>
        <v>0</v>
      </c>
      <c r="AF570">
        <f t="shared" si="78"/>
        <v>0</v>
      </c>
      <c r="AG570">
        <f t="shared" si="79"/>
        <v>0</v>
      </c>
      <c r="AI570">
        <f t="shared" si="80"/>
        <v>18160.3</v>
      </c>
    </row>
    <row r="571" spans="2:35" x14ac:dyDescent="0.25">
      <c r="B571" s="1">
        <v>23016</v>
      </c>
      <c r="C571" s="1" t="s">
        <v>886</v>
      </c>
      <c r="D571" s="1" t="s">
        <v>27</v>
      </c>
      <c r="E571" s="1" t="s">
        <v>535</v>
      </c>
      <c r="F571" s="1" t="s">
        <v>106</v>
      </c>
      <c r="G571" s="13">
        <v>0</v>
      </c>
      <c r="H571" s="1">
        <v>2020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W571" s="14" cm="1">
        <f t="array" ref="W571">INDEX(J571:U571, 1, MONTH($W$1))</f>
        <v>0</v>
      </c>
      <c r="X571" s="14" cm="1">
        <f t="array" ref="X571">SUMPRODUCT((J571:U571) *(($J$1:$U$1)&lt;=$X$1))</f>
        <v>0</v>
      </c>
      <c r="Y571">
        <f t="shared" si="73"/>
        <v>0</v>
      </c>
      <c r="Z571">
        <f t="shared" si="73"/>
        <v>0</v>
      </c>
      <c r="AA571">
        <f t="shared" si="74"/>
        <v>0</v>
      </c>
      <c r="AB571" s="8">
        <f t="shared" si="75"/>
        <v>0</v>
      </c>
      <c r="AC571">
        <f t="shared" si="76"/>
        <v>0</v>
      </c>
      <c r="AD571">
        <f t="shared" si="81"/>
        <v>0</v>
      </c>
      <c r="AE571">
        <f t="shared" si="77"/>
        <v>0</v>
      </c>
      <c r="AF571">
        <f t="shared" si="78"/>
        <v>0</v>
      </c>
      <c r="AG571">
        <f t="shared" si="79"/>
        <v>0</v>
      </c>
      <c r="AI571">
        <f t="shared" si="80"/>
        <v>0</v>
      </c>
    </row>
    <row r="572" spans="2:35" x14ac:dyDescent="0.25">
      <c r="B572" s="1">
        <v>23017</v>
      </c>
      <c r="C572" s="1" t="s">
        <v>887</v>
      </c>
      <c r="D572" s="1" t="s">
        <v>27</v>
      </c>
      <c r="E572" s="1" t="s">
        <v>535</v>
      </c>
      <c r="F572" s="1" t="s">
        <v>106</v>
      </c>
      <c r="G572" s="13">
        <v>0</v>
      </c>
      <c r="H572" s="1">
        <v>2020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W572" s="14" cm="1">
        <f t="array" ref="W572">INDEX(J572:U572, 1, MONTH($W$1))</f>
        <v>0</v>
      </c>
      <c r="X572" s="14" cm="1">
        <f t="array" ref="X572">SUMPRODUCT((J572:U572) *(($J$1:$U$1)&lt;=$X$1))</f>
        <v>0</v>
      </c>
      <c r="Y572">
        <f t="shared" si="73"/>
        <v>0</v>
      </c>
      <c r="Z572">
        <f t="shared" si="73"/>
        <v>0</v>
      </c>
      <c r="AA572">
        <f t="shared" si="74"/>
        <v>0</v>
      </c>
      <c r="AB572" s="8">
        <f t="shared" si="75"/>
        <v>0</v>
      </c>
      <c r="AC572">
        <f t="shared" si="76"/>
        <v>0</v>
      </c>
      <c r="AD572">
        <f t="shared" si="81"/>
        <v>0</v>
      </c>
      <c r="AE572">
        <f t="shared" si="77"/>
        <v>0</v>
      </c>
      <c r="AF572">
        <f t="shared" si="78"/>
        <v>0</v>
      </c>
      <c r="AG572">
        <f t="shared" si="79"/>
        <v>0</v>
      </c>
      <c r="AI572">
        <f t="shared" si="80"/>
        <v>0</v>
      </c>
    </row>
    <row r="573" spans="2:35" x14ac:dyDescent="0.25">
      <c r="B573" s="1">
        <v>23018</v>
      </c>
      <c r="C573" s="1" t="s">
        <v>396</v>
      </c>
      <c r="D573" s="1" t="s">
        <v>27</v>
      </c>
      <c r="E573" s="1" t="s">
        <v>535</v>
      </c>
      <c r="F573" s="1" t="s">
        <v>106</v>
      </c>
      <c r="G573" s="13">
        <v>0</v>
      </c>
      <c r="H573" s="1">
        <v>2020</v>
      </c>
      <c r="J573">
        <v>586.17999999999995</v>
      </c>
      <c r="K573">
        <v>1058.4100000000001</v>
      </c>
      <c r="L573">
        <v>691.77</v>
      </c>
      <c r="M573">
        <v>512.28</v>
      </c>
      <c r="N573">
        <v>1915.92</v>
      </c>
      <c r="O573">
        <v>0</v>
      </c>
      <c r="P573">
        <v>0</v>
      </c>
      <c r="Q573">
        <v>3009.29</v>
      </c>
      <c r="R573">
        <v>0</v>
      </c>
      <c r="S573">
        <v>525.38</v>
      </c>
      <c r="T573">
        <v>0</v>
      </c>
      <c r="U573">
        <v>0</v>
      </c>
      <c r="W573" s="14" cm="1">
        <f t="array" ref="W573">INDEX(J573:U573, 1, MONTH($W$1))</f>
        <v>0</v>
      </c>
      <c r="X573" s="14" cm="1">
        <f t="array" ref="X573">SUMPRODUCT((J573:U573) *(($J$1:$U$1)&lt;=$X$1))</f>
        <v>8299.23</v>
      </c>
      <c r="Y573">
        <f t="shared" si="73"/>
        <v>0</v>
      </c>
      <c r="Z573">
        <f t="shared" si="73"/>
        <v>1</v>
      </c>
      <c r="AA573">
        <f t="shared" si="74"/>
        <v>0</v>
      </c>
      <c r="AB573" s="8">
        <f t="shared" si="75"/>
        <v>1</v>
      </c>
      <c r="AC573">
        <f t="shared" si="76"/>
        <v>8299.23</v>
      </c>
      <c r="AD573">
        <f t="shared" si="81"/>
        <v>0</v>
      </c>
      <c r="AE573">
        <f t="shared" si="77"/>
        <v>0</v>
      </c>
      <c r="AF573">
        <f t="shared" si="78"/>
        <v>0</v>
      </c>
      <c r="AG573">
        <f t="shared" si="79"/>
        <v>0</v>
      </c>
      <c r="AI573">
        <f t="shared" si="80"/>
        <v>8299.23</v>
      </c>
    </row>
    <row r="574" spans="2:35" x14ac:dyDescent="0.25">
      <c r="B574" s="1">
        <v>23019</v>
      </c>
      <c r="C574" s="1" t="s">
        <v>647</v>
      </c>
      <c r="D574" s="1" t="s">
        <v>27</v>
      </c>
      <c r="E574" s="1" t="s">
        <v>535</v>
      </c>
      <c r="F574" s="1" t="s">
        <v>106</v>
      </c>
      <c r="G574" s="13">
        <v>0</v>
      </c>
      <c r="H574" s="1">
        <v>2020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W574" s="14" cm="1">
        <f t="array" ref="W574">INDEX(J574:U574, 1, MONTH($W$1))</f>
        <v>0</v>
      </c>
      <c r="X574" s="14" cm="1">
        <f t="array" ref="X574">SUMPRODUCT((J574:U574) *(($J$1:$U$1)&lt;=$X$1))</f>
        <v>0</v>
      </c>
      <c r="Y574">
        <f t="shared" si="73"/>
        <v>0</v>
      </c>
      <c r="Z574">
        <f t="shared" si="73"/>
        <v>0</v>
      </c>
      <c r="AA574">
        <f t="shared" si="74"/>
        <v>0</v>
      </c>
      <c r="AB574" s="8">
        <f t="shared" si="75"/>
        <v>0</v>
      </c>
      <c r="AC574">
        <f t="shared" si="76"/>
        <v>0</v>
      </c>
      <c r="AD574">
        <f t="shared" si="81"/>
        <v>0</v>
      </c>
      <c r="AE574">
        <f t="shared" si="77"/>
        <v>0</v>
      </c>
      <c r="AF574">
        <f t="shared" si="78"/>
        <v>0</v>
      </c>
      <c r="AG574">
        <f t="shared" si="79"/>
        <v>0</v>
      </c>
      <c r="AI574">
        <f t="shared" si="80"/>
        <v>0</v>
      </c>
    </row>
    <row r="575" spans="2:35" x14ac:dyDescent="0.25">
      <c r="B575" s="1">
        <v>23020</v>
      </c>
      <c r="C575" s="1" t="s">
        <v>351</v>
      </c>
      <c r="D575" s="1" t="s">
        <v>27</v>
      </c>
      <c r="E575" s="1" t="s">
        <v>535</v>
      </c>
      <c r="F575" s="1" t="s">
        <v>106</v>
      </c>
      <c r="G575" s="13">
        <v>0</v>
      </c>
      <c r="H575" s="1">
        <v>2020</v>
      </c>
      <c r="J575">
        <v>5477.1</v>
      </c>
      <c r="K575">
        <v>760.06999999999994</v>
      </c>
      <c r="L575">
        <v>1729.46</v>
      </c>
      <c r="M575">
        <v>2517.38</v>
      </c>
      <c r="N575">
        <v>2302.66</v>
      </c>
      <c r="O575">
        <v>1261.17</v>
      </c>
      <c r="P575">
        <v>935.27</v>
      </c>
      <c r="Q575">
        <v>1869.26</v>
      </c>
      <c r="R575">
        <v>2134.0700000000002</v>
      </c>
      <c r="S575">
        <v>1308.7</v>
      </c>
      <c r="T575">
        <v>1779.99</v>
      </c>
      <c r="U575">
        <v>2142.73</v>
      </c>
      <c r="W575" s="14" cm="1">
        <f t="array" ref="W575">INDEX(J575:U575, 1, MONTH($W$1))</f>
        <v>2142.73</v>
      </c>
      <c r="X575" s="14" cm="1">
        <f t="array" ref="X575">SUMPRODUCT((J575:U575) *(($J$1:$U$1)&lt;=$X$1))</f>
        <v>24217.86</v>
      </c>
      <c r="Y575">
        <f t="shared" si="73"/>
        <v>1</v>
      </c>
      <c r="Z575">
        <f t="shared" si="73"/>
        <v>1</v>
      </c>
      <c r="AA575">
        <f t="shared" si="74"/>
        <v>0</v>
      </c>
      <c r="AB575" s="8">
        <f t="shared" si="75"/>
        <v>1</v>
      </c>
      <c r="AC575">
        <f t="shared" si="76"/>
        <v>24217.86</v>
      </c>
      <c r="AD575">
        <f t="shared" si="81"/>
        <v>0</v>
      </c>
      <c r="AE575">
        <f t="shared" si="77"/>
        <v>0</v>
      </c>
      <c r="AF575">
        <f t="shared" si="78"/>
        <v>0</v>
      </c>
      <c r="AG575">
        <f t="shared" si="79"/>
        <v>0</v>
      </c>
      <c r="AI575">
        <f t="shared" si="80"/>
        <v>24217.86</v>
      </c>
    </row>
    <row r="576" spans="2:35" x14ac:dyDescent="0.25">
      <c r="B576" s="1">
        <v>23021</v>
      </c>
      <c r="C576" s="1" t="s">
        <v>648</v>
      </c>
      <c r="D576" s="1" t="s">
        <v>27</v>
      </c>
      <c r="E576" s="1" t="s">
        <v>535</v>
      </c>
      <c r="F576" s="1" t="s">
        <v>106</v>
      </c>
      <c r="G576" s="13">
        <v>0</v>
      </c>
      <c r="H576" s="1">
        <v>2020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W576" s="14" cm="1">
        <f t="array" ref="W576">INDEX(J576:U576, 1, MONTH($W$1))</f>
        <v>0</v>
      </c>
      <c r="X576" s="14" cm="1">
        <f t="array" ref="X576">SUMPRODUCT((J576:U576) *(($J$1:$U$1)&lt;=$X$1))</f>
        <v>0</v>
      </c>
      <c r="Y576">
        <f t="shared" si="73"/>
        <v>0</v>
      </c>
      <c r="Z576">
        <f t="shared" si="73"/>
        <v>0</v>
      </c>
      <c r="AA576">
        <f t="shared" si="74"/>
        <v>0</v>
      </c>
      <c r="AB576" s="8">
        <f t="shared" si="75"/>
        <v>0</v>
      </c>
      <c r="AC576">
        <f t="shared" si="76"/>
        <v>0</v>
      </c>
      <c r="AD576">
        <f t="shared" si="81"/>
        <v>0</v>
      </c>
      <c r="AE576">
        <f t="shared" si="77"/>
        <v>0</v>
      </c>
      <c r="AF576">
        <f t="shared" si="78"/>
        <v>0</v>
      </c>
      <c r="AG576">
        <f t="shared" si="79"/>
        <v>0</v>
      </c>
      <c r="AI576">
        <f t="shared" si="80"/>
        <v>0</v>
      </c>
    </row>
    <row r="577" spans="2:35" x14ac:dyDescent="0.25">
      <c r="B577" s="1">
        <v>23022</v>
      </c>
      <c r="C577" s="1" t="s">
        <v>888</v>
      </c>
      <c r="D577" s="1" t="s">
        <v>27</v>
      </c>
      <c r="E577" s="1" t="s">
        <v>535</v>
      </c>
      <c r="F577" s="1" t="s">
        <v>106</v>
      </c>
      <c r="G577" s="13">
        <v>0</v>
      </c>
      <c r="H577" s="1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W577" s="14" cm="1">
        <f t="array" ref="W577">INDEX(J577:U577, 1, MONTH($W$1))</f>
        <v>0</v>
      </c>
      <c r="X577" s="14" cm="1">
        <f t="array" ref="X577">SUMPRODUCT((J577:U577) *(($J$1:$U$1)&lt;=$X$1))</f>
        <v>0</v>
      </c>
      <c r="Y577">
        <f t="shared" si="73"/>
        <v>0</v>
      </c>
      <c r="Z577">
        <f t="shared" si="73"/>
        <v>0</v>
      </c>
      <c r="AA577">
        <f t="shared" si="74"/>
        <v>0</v>
      </c>
      <c r="AB577" s="8">
        <f t="shared" si="75"/>
        <v>0</v>
      </c>
      <c r="AC577">
        <f t="shared" si="76"/>
        <v>0</v>
      </c>
      <c r="AD577">
        <f t="shared" si="81"/>
        <v>0</v>
      </c>
      <c r="AE577">
        <f t="shared" si="77"/>
        <v>0</v>
      </c>
      <c r="AF577">
        <f t="shared" si="78"/>
        <v>0</v>
      </c>
      <c r="AG577">
        <f t="shared" si="79"/>
        <v>0</v>
      </c>
      <c r="AI577">
        <f t="shared" si="80"/>
        <v>0</v>
      </c>
    </row>
    <row r="578" spans="2:35" x14ac:dyDescent="0.25">
      <c r="B578" s="1">
        <v>23023</v>
      </c>
      <c r="C578" s="1" t="s">
        <v>649</v>
      </c>
      <c r="D578" s="1" t="s">
        <v>27</v>
      </c>
      <c r="E578" s="1" t="s">
        <v>535</v>
      </c>
      <c r="F578" s="1" t="s">
        <v>106</v>
      </c>
      <c r="G578" s="13">
        <v>0</v>
      </c>
      <c r="H578" s="1">
        <v>2020</v>
      </c>
      <c r="J578">
        <v>509.63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208.01</v>
      </c>
      <c r="R578">
        <v>0</v>
      </c>
      <c r="S578">
        <v>0</v>
      </c>
      <c r="T578">
        <v>0</v>
      </c>
      <c r="U578">
        <v>0</v>
      </c>
      <c r="W578" s="14" cm="1">
        <f t="array" ref="W578">INDEX(J578:U578, 1, MONTH($W$1))</f>
        <v>0</v>
      </c>
      <c r="X578" s="14" cm="1">
        <f t="array" ref="X578">SUMPRODUCT((J578:U578) *(($J$1:$U$1)&lt;=$X$1))</f>
        <v>717.64</v>
      </c>
      <c r="Y578">
        <f t="shared" si="73"/>
        <v>0</v>
      </c>
      <c r="Z578">
        <f t="shared" si="73"/>
        <v>1</v>
      </c>
      <c r="AA578">
        <f t="shared" si="74"/>
        <v>0</v>
      </c>
      <c r="AB578" s="8">
        <f t="shared" si="75"/>
        <v>1</v>
      </c>
      <c r="AC578">
        <f t="shared" si="76"/>
        <v>717.64</v>
      </c>
      <c r="AD578">
        <f t="shared" si="81"/>
        <v>0</v>
      </c>
      <c r="AE578">
        <f t="shared" si="77"/>
        <v>0</v>
      </c>
      <c r="AF578">
        <f t="shared" si="78"/>
        <v>0</v>
      </c>
      <c r="AG578">
        <f t="shared" si="79"/>
        <v>0</v>
      </c>
      <c r="AI578">
        <f t="shared" si="80"/>
        <v>717.64</v>
      </c>
    </row>
    <row r="579" spans="2:35" x14ac:dyDescent="0.25">
      <c r="B579" s="1">
        <v>23024</v>
      </c>
      <c r="C579" s="1" t="s">
        <v>366</v>
      </c>
      <c r="D579" s="1" t="s">
        <v>27</v>
      </c>
      <c r="E579" s="1" t="s">
        <v>535</v>
      </c>
      <c r="F579" s="1" t="s">
        <v>106</v>
      </c>
      <c r="G579" s="13">
        <v>0</v>
      </c>
      <c r="H579" s="1">
        <v>2020</v>
      </c>
      <c r="J579">
        <v>870.98</v>
      </c>
      <c r="K579">
        <v>0</v>
      </c>
      <c r="L579">
        <v>751.1</v>
      </c>
      <c r="M579">
        <v>1180.2</v>
      </c>
      <c r="N579">
        <v>0</v>
      </c>
      <c r="O579">
        <v>0</v>
      </c>
      <c r="P579">
        <v>548.07000000000005</v>
      </c>
      <c r="Q579">
        <v>0</v>
      </c>
      <c r="R579">
        <v>725.51</v>
      </c>
      <c r="S579">
        <v>1116.04</v>
      </c>
      <c r="T579">
        <v>587.6</v>
      </c>
      <c r="U579">
        <v>711.64</v>
      </c>
      <c r="W579" s="14" cm="1">
        <f t="array" ref="W579">INDEX(J579:U579, 1, MONTH($W$1))</f>
        <v>711.64</v>
      </c>
      <c r="X579" s="14" cm="1">
        <f t="array" ref="X579">SUMPRODUCT((J579:U579) *(($J$1:$U$1)&lt;=$X$1))</f>
        <v>6491.14</v>
      </c>
      <c r="Y579">
        <f t="shared" si="73"/>
        <v>1</v>
      </c>
      <c r="Z579">
        <f t="shared" si="73"/>
        <v>1</v>
      </c>
      <c r="AA579">
        <f t="shared" si="74"/>
        <v>0</v>
      </c>
      <c r="AB579" s="8">
        <f t="shared" si="75"/>
        <v>1</v>
      </c>
      <c r="AC579">
        <f t="shared" si="76"/>
        <v>6491.14</v>
      </c>
      <c r="AD579">
        <f t="shared" si="81"/>
        <v>0</v>
      </c>
      <c r="AE579">
        <f t="shared" si="77"/>
        <v>0</v>
      </c>
      <c r="AF579">
        <f t="shared" si="78"/>
        <v>0</v>
      </c>
      <c r="AG579">
        <f t="shared" si="79"/>
        <v>0</v>
      </c>
      <c r="AI579">
        <f t="shared" si="80"/>
        <v>6491.14</v>
      </c>
    </row>
    <row r="580" spans="2:35" x14ac:dyDescent="0.25">
      <c r="B580" s="1">
        <v>23025</v>
      </c>
      <c r="C580" s="1" t="s">
        <v>889</v>
      </c>
      <c r="D580" s="1" t="s">
        <v>27</v>
      </c>
      <c r="E580" s="1" t="s">
        <v>535</v>
      </c>
      <c r="F580" s="1" t="s">
        <v>106</v>
      </c>
      <c r="G580" s="13">
        <v>0</v>
      </c>
      <c r="H580" s="1">
        <v>2020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W580" s="14" cm="1">
        <f t="array" ref="W580">INDEX(J580:U580, 1, MONTH($W$1))</f>
        <v>0</v>
      </c>
      <c r="X580" s="14" cm="1">
        <f t="array" ref="X580">SUMPRODUCT((J580:U580) *(($J$1:$U$1)&lt;=$X$1))</f>
        <v>0</v>
      </c>
      <c r="Y580">
        <f t="shared" ref="Y580:Z643" si="82">IF(W580&gt;0, 1, 0)</f>
        <v>0</v>
      </c>
      <c r="Z580">
        <f t="shared" si="82"/>
        <v>0</v>
      </c>
      <c r="AA580">
        <f t="shared" ref="AA580:AA643" si="83">IF(I580="Yes", 1, 0)</f>
        <v>0</v>
      </c>
      <c r="AB580" s="8">
        <f t="shared" ref="AB580:AB643" si="84">COUNTIF(J580, "&gt;0")</f>
        <v>0</v>
      </c>
      <c r="AC580">
        <f t="shared" ref="AC580:AC643" si="85">IFERROR(X580/AB580, 0)</f>
        <v>0</v>
      </c>
      <c r="AD580">
        <f t="shared" si="81"/>
        <v>0</v>
      </c>
      <c r="AE580">
        <f t="shared" ref="AE580:AE643" si="86">IF(G580=$W$1, W580, 0)</f>
        <v>0</v>
      </c>
      <c r="AF580">
        <f t="shared" ref="AF580:AF643" si="87">IF(AND(H580=2023, G580&lt;=$W$1, X580&gt;0), 1, 0)</f>
        <v>0</v>
      </c>
      <c r="AG580">
        <f t="shared" ref="AG580:AG643" si="88">IF(AND(H580=2023, G580&lt;=$W$1), X580, 0)</f>
        <v>0</v>
      </c>
      <c r="AI580">
        <f t="shared" ref="AI580:AI643" si="89">SUM(J580:U580)</f>
        <v>0</v>
      </c>
    </row>
    <row r="581" spans="2:35" x14ac:dyDescent="0.25">
      <c r="B581" s="1">
        <v>23026</v>
      </c>
      <c r="C581" s="1" t="s">
        <v>650</v>
      </c>
      <c r="D581" s="1" t="s">
        <v>27</v>
      </c>
      <c r="E581" s="1" t="s">
        <v>535</v>
      </c>
      <c r="F581" s="1" t="s">
        <v>106</v>
      </c>
      <c r="G581" s="13">
        <v>0</v>
      </c>
      <c r="H581" s="1">
        <v>2020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W581" s="14" cm="1">
        <f t="array" ref="W581">INDEX(J581:U581, 1, MONTH($W$1))</f>
        <v>0</v>
      </c>
      <c r="X581" s="14" cm="1">
        <f t="array" ref="X581">SUMPRODUCT((J581:U581) *(($J$1:$U$1)&lt;=$X$1))</f>
        <v>0</v>
      </c>
      <c r="Y581">
        <f t="shared" si="82"/>
        <v>0</v>
      </c>
      <c r="Z581">
        <f t="shared" si="82"/>
        <v>0</v>
      </c>
      <c r="AA581">
        <f t="shared" si="83"/>
        <v>0</v>
      </c>
      <c r="AB581" s="8">
        <f t="shared" si="84"/>
        <v>0</v>
      </c>
      <c r="AC581">
        <f t="shared" si="85"/>
        <v>0</v>
      </c>
      <c r="AD581">
        <f t="shared" si="81"/>
        <v>0</v>
      </c>
      <c r="AE581">
        <f t="shared" si="86"/>
        <v>0</v>
      </c>
      <c r="AF581">
        <f t="shared" si="87"/>
        <v>0</v>
      </c>
      <c r="AG581">
        <f t="shared" si="88"/>
        <v>0</v>
      </c>
      <c r="AI581">
        <f t="shared" si="89"/>
        <v>0</v>
      </c>
    </row>
    <row r="582" spans="2:35" x14ac:dyDescent="0.25">
      <c r="B582" s="1">
        <v>23027</v>
      </c>
      <c r="C582" s="1" t="s">
        <v>651</v>
      </c>
      <c r="D582" s="1" t="s">
        <v>27</v>
      </c>
      <c r="E582" s="1" t="s">
        <v>535</v>
      </c>
      <c r="F582" s="1" t="s">
        <v>106</v>
      </c>
      <c r="G582" s="13">
        <v>0</v>
      </c>
      <c r="H582" s="1">
        <v>2020</v>
      </c>
      <c r="J582">
        <v>7264.21</v>
      </c>
      <c r="K582">
        <v>6694.76</v>
      </c>
      <c r="L582">
        <v>6483.56</v>
      </c>
      <c r="M582">
        <v>6621.96</v>
      </c>
      <c r="N582">
        <v>6155.89</v>
      </c>
      <c r="O582">
        <v>8813.27</v>
      </c>
      <c r="P582">
        <v>3846.83</v>
      </c>
      <c r="Q582">
        <v>943.92</v>
      </c>
      <c r="R582">
        <v>0</v>
      </c>
      <c r="S582">
        <v>0</v>
      </c>
      <c r="T582">
        <v>0</v>
      </c>
      <c r="U582">
        <v>0</v>
      </c>
      <c r="W582" s="14" cm="1">
        <f t="array" ref="W582">INDEX(J582:U582, 1, MONTH($W$1))</f>
        <v>0</v>
      </c>
      <c r="X582" s="14" cm="1">
        <f t="array" ref="X582">SUMPRODUCT((J582:U582) *(($J$1:$U$1)&lt;=$X$1))</f>
        <v>46824.400000000009</v>
      </c>
      <c r="Y582">
        <f t="shared" si="82"/>
        <v>0</v>
      </c>
      <c r="Z582">
        <f t="shared" si="82"/>
        <v>1</v>
      </c>
      <c r="AA582">
        <f t="shared" si="83"/>
        <v>0</v>
      </c>
      <c r="AB582" s="8">
        <f t="shared" si="84"/>
        <v>1</v>
      </c>
      <c r="AC582">
        <f t="shared" si="85"/>
        <v>46824.400000000009</v>
      </c>
      <c r="AD582">
        <f t="shared" si="81"/>
        <v>0</v>
      </c>
      <c r="AE582">
        <f t="shared" si="86"/>
        <v>0</v>
      </c>
      <c r="AF582">
        <f t="shared" si="87"/>
        <v>0</v>
      </c>
      <c r="AG582">
        <f t="shared" si="88"/>
        <v>0</v>
      </c>
      <c r="AI582">
        <f t="shared" si="89"/>
        <v>46824.400000000009</v>
      </c>
    </row>
    <row r="583" spans="2:35" x14ac:dyDescent="0.25">
      <c r="B583" s="1">
        <v>23028</v>
      </c>
      <c r="C583" s="1" t="s">
        <v>652</v>
      </c>
      <c r="D583" s="1" t="s">
        <v>27</v>
      </c>
      <c r="E583" s="1" t="s">
        <v>535</v>
      </c>
      <c r="F583" s="1" t="s">
        <v>106</v>
      </c>
      <c r="G583" s="13">
        <v>0</v>
      </c>
      <c r="H583" s="1">
        <v>2020</v>
      </c>
      <c r="J583">
        <v>6891.22</v>
      </c>
      <c r="K583">
        <v>1062.8700000000001</v>
      </c>
      <c r="L583">
        <v>6446.32</v>
      </c>
      <c r="M583">
        <v>3449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W583" s="14" cm="1">
        <f t="array" ref="W583">INDEX(J583:U583, 1, MONTH($W$1))</f>
        <v>0</v>
      </c>
      <c r="X583" s="14" cm="1">
        <f t="array" ref="X583">SUMPRODUCT((J583:U583) *(($J$1:$U$1)&lt;=$X$1))</f>
        <v>17849.41</v>
      </c>
      <c r="Y583">
        <f t="shared" si="82"/>
        <v>0</v>
      </c>
      <c r="Z583">
        <f t="shared" si="82"/>
        <v>1</v>
      </c>
      <c r="AA583">
        <f t="shared" si="83"/>
        <v>0</v>
      </c>
      <c r="AB583" s="8">
        <f t="shared" si="84"/>
        <v>1</v>
      </c>
      <c r="AC583">
        <f t="shared" si="85"/>
        <v>17849.41</v>
      </c>
      <c r="AD583">
        <f t="shared" si="81"/>
        <v>0</v>
      </c>
      <c r="AE583">
        <f t="shared" si="86"/>
        <v>0</v>
      </c>
      <c r="AF583">
        <f t="shared" si="87"/>
        <v>0</v>
      </c>
      <c r="AG583">
        <f t="shared" si="88"/>
        <v>0</v>
      </c>
      <c r="AI583">
        <f t="shared" si="89"/>
        <v>17849.41</v>
      </c>
    </row>
    <row r="584" spans="2:35" x14ac:dyDescent="0.25">
      <c r="B584" s="1">
        <v>23029</v>
      </c>
      <c r="C584" s="1" t="s">
        <v>352</v>
      </c>
      <c r="D584" s="1" t="s">
        <v>27</v>
      </c>
      <c r="E584" s="1" t="s">
        <v>535</v>
      </c>
      <c r="F584" s="1" t="s">
        <v>106</v>
      </c>
      <c r="G584" s="13">
        <v>0</v>
      </c>
      <c r="H584" s="1">
        <v>2020</v>
      </c>
      <c r="J584">
        <v>2412.9699999999998</v>
      </c>
      <c r="K584">
        <v>2996.04</v>
      </c>
      <c r="L584">
        <v>1334.85</v>
      </c>
      <c r="M584">
        <v>799.6</v>
      </c>
      <c r="N584">
        <v>1709.18</v>
      </c>
      <c r="O584">
        <v>2972.15</v>
      </c>
      <c r="P584">
        <v>1471.64</v>
      </c>
      <c r="Q584">
        <v>1836.48</v>
      </c>
      <c r="R584">
        <v>2337.5300000000002</v>
      </c>
      <c r="S584">
        <v>1514.63</v>
      </c>
      <c r="T584">
        <v>2091.6999999999998</v>
      </c>
      <c r="U584">
        <v>1163.52</v>
      </c>
      <c r="W584" s="14" cm="1">
        <f t="array" ref="W584">INDEX(J584:U584, 1, MONTH($W$1))</f>
        <v>1163.52</v>
      </c>
      <c r="X584" s="14" cm="1">
        <f t="array" ref="X584">SUMPRODUCT((J584:U584) *(($J$1:$U$1)&lt;=$X$1))</f>
        <v>22640.29</v>
      </c>
      <c r="Y584">
        <f t="shared" si="82"/>
        <v>1</v>
      </c>
      <c r="Z584">
        <f t="shared" si="82"/>
        <v>1</v>
      </c>
      <c r="AA584">
        <f t="shared" si="83"/>
        <v>0</v>
      </c>
      <c r="AB584" s="8">
        <f t="shared" si="84"/>
        <v>1</v>
      </c>
      <c r="AC584">
        <f t="shared" si="85"/>
        <v>22640.29</v>
      </c>
      <c r="AD584">
        <f t="shared" si="81"/>
        <v>0</v>
      </c>
      <c r="AE584">
        <f t="shared" si="86"/>
        <v>0</v>
      </c>
      <c r="AF584">
        <f t="shared" si="87"/>
        <v>0</v>
      </c>
      <c r="AG584">
        <f t="shared" si="88"/>
        <v>0</v>
      </c>
      <c r="AI584">
        <f t="shared" si="89"/>
        <v>22640.29</v>
      </c>
    </row>
    <row r="585" spans="2:35" x14ac:dyDescent="0.25">
      <c r="B585" s="1">
        <v>23031</v>
      </c>
      <c r="C585" s="1" t="s">
        <v>336</v>
      </c>
      <c r="D585" s="1" t="s">
        <v>27</v>
      </c>
      <c r="E585" s="1" t="s">
        <v>535</v>
      </c>
      <c r="F585" s="1" t="s">
        <v>106</v>
      </c>
      <c r="G585" s="13">
        <v>0</v>
      </c>
      <c r="H585" s="1">
        <v>2020</v>
      </c>
      <c r="J585">
        <v>0</v>
      </c>
      <c r="K585">
        <v>0</v>
      </c>
      <c r="L585">
        <v>32.74</v>
      </c>
      <c r="M585">
        <v>0</v>
      </c>
      <c r="N585">
        <v>0</v>
      </c>
      <c r="O585">
        <v>0</v>
      </c>
      <c r="P585">
        <v>9943.06</v>
      </c>
      <c r="Q585">
        <v>0</v>
      </c>
      <c r="R585">
        <v>-839.93</v>
      </c>
      <c r="S585">
        <v>3170.11</v>
      </c>
      <c r="T585">
        <v>2547.92</v>
      </c>
      <c r="U585">
        <v>600</v>
      </c>
      <c r="W585" s="14" cm="1">
        <f t="array" ref="W585">INDEX(J585:U585, 1, MONTH($W$1))</f>
        <v>600</v>
      </c>
      <c r="X585" s="14" cm="1">
        <f t="array" ref="X585">SUMPRODUCT((J585:U585) *(($J$1:$U$1)&lt;=$X$1))</f>
        <v>15453.9</v>
      </c>
      <c r="Y585">
        <f t="shared" si="82"/>
        <v>1</v>
      </c>
      <c r="Z585">
        <f t="shared" si="82"/>
        <v>1</v>
      </c>
      <c r="AA585">
        <f t="shared" si="83"/>
        <v>0</v>
      </c>
      <c r="AB585" s="8">
        <f t="shared" si="84"/>
        <v>0</v>
      </c>
      <c r="AC585">
        <f t="shared" si="85"/>
        <v>0</v>
      </c>
      <c r="AD585">
        <f t="shared" si="81"/>
        <v>0</v>
      </c>
      <c r="AE585">
        <f t="shared" si="86"/>
        <v>0</v>
      </c>
      <c r="AF585">
        <f t="shared" si="87"/>
        <v>0</v>
      </c>
      <c r="AG585">
        <f t="shared" si="88"/>
        <v>0</v>
      </c>
      <c r="AI585">
        <f t="shared" si="89"/>
        <v>15453.9</v>
      </c>
    </row>
    <row r="586" spans="2:35" x14ac:dyDescent="0.25">
      <c r="B586" s="1">
        <v>23035</v>
      </c>
      <c r="C586" s="1" t="s">
        <v>337</v>
      </c>
      <c r="D586" s="1" t="s">
        <v>27</v>
      </c>
      <c r="E586" s="1" t="s">
        <v>535</v>
      </c>
      <c r="F586" s="1" t="s">
        <v>106</v>
      </c>
      <c r="G586" s="13">
        <v>0</v>
      </c>
      <c r="H586" s="1">
        <v>2020</v>
      </c>
      <c r="J586">
        <v>7685.33</v>
      </c>
      <c r="K586">
        <v>1770.56</v>
      </c>
      <c r="L586">
        <v>7496.94</v>
      </c>
      <c r="M586">
        <v>1800.96</v>
      </c>
      <c r="N586">
        <v>3112.24</v>
      </c>
      <c r="O586">
        <v>4265.3999999999996</v>
      </c>
      <c r="P586">
        <v>3831.92</v>
      </c>
      <c r="Q586">
        <v>1656.63</v>
      </c>
      <c r="R586">
        <v>5682.62</v>
      </c>
      <c r="S586">
        <v>954.04</v>
      </c>
      <c r="T586">
        <v>4126.53</v>
      </c>
      <c r="U586">
        <v>925.1</v>
      </c>
      <c r="W586" s="14" cm="1">
        <f t="array" ref="W586">INDEX(J586:U586, 1, MONTH($W$1))</f>
        <v>925.1</v>
      </c>
      <c r="X586" s="14" cm="1">
        <f t="array" ref="X586">SUMPRODUCT((J586:U586) *(($J$1:$U$1)&lt;=$X$1))</f>
        <v>43308.27</v>
      </c>
      <c r="Y586">
        <f t="shared" si="82"/>
        <v>1</v>
      </c>
      <c r="Z586">
        <f t="shared" si="82"/>
        <v>1</v>
      </c>
      <c r="AA586">
        <f t="shared" si="83"/>
        <v>0</v>
      </c>
      <c r="AB586" s="8">
        <f t="shared" si="84"/>
        <v>1</v>
      </c>
      <c r="AC586">
        <f t="shared" si="85"/>
        <v>43308.27</v>
      </c>
      <c r="AD586">
        <f t="shared" si="81"/>
        <v>0</v>
      </c>
      <c r="AE586">
        <f t="shared" si="86"/>
        <v>0</v>
      </c>
      <c r="AF586">
        <f t="shared" si="87"/>
        <v>0</v>
      </c>
      <c r="AG586">
        <f t="shared" si="88"/>
        <v>0</v>
      </c>
      <c r="AI586">
        <f t="shared" si="89"/>
        <v>43308.27</v>
      </c>
    </row>
    <row r="587" spans="2:35" x14ac:dyDescent="0.25">
      <c r="B587" s="1">
        <v>23037</v>
      </c>
      <c r="C587" s="1" t="s">
        <v>360</v>
      </c>
      <c r="D587" s="1" t="s">
        <v>27</v>
      </c>
      <c r="E587" s="1" t="s">
        <v>535</v>
      </c>
      <c r="F587" s="1" t="s">
        <v>106</v>
      </c>
      <c r="G587" s="13">
        <v>0</v>
      </c>
      <c r="H587" s="1">
        <v>2020</v>
      </c>
      <c r="J587">
        <v>1740.71</v>
      </c>
      <c r="K587">
        <v>0</v>
      </c>
      <c r="L587">
        <v>1696.59</v>
      </c>
      <c r="M587">
        <v>1934.21</v>
      </c>
      <c r="N587">
        <v>796.17</v>
      </c>
      <c r="O587">
        <v>2051.3200000000002</v>
      </c>
      <c r="P587">
        <v>1702.16</v>
      </c>
      <c r="Q587">
        <v>1478.64</v>
      </c>
      <c r="R587">
        <v>617.34</v>
      </c>
      <c r="S587">
        <v>1204.03</v>
      </c>
      <c r="T587">
        <v>2378.75</v>
      </c>
      <c r="U587">
        <v>0</v>
      </c>
      <c r="W587" s="14" cm="1">
        <f t="array" ref="W587">INDEX(J587:U587, 1, MONTH($W$1))</f>
        <v>0</v>
      </c>
      <c r="X587" s="14" cm="1">
        <f t="array" ref="X587">SUMPRODUCT((J587:U587) *(($J$1:$U$1)&lt;=$X$1))</f>
        <v>15599.92</v>
      </c>
      <c r="Y587">
        <f t="shared" si="82"/>
        <v>0</v>
      </c>
      <c r="Z587">
        <f t="shared" si="82"/>
        <v>1</v>
      </c>
      <c r="AA587">
        <f t="shared" si="83"/>
        <v>0</v>
      </c>
      <c r="AB587" s="8">
        <f t="shared" si="84"/>
        <v>1</v>
      </c>
      <c r="AC587">
        <f t="shared" si="85"/>
        <v>15599.92</v>
      </c>
      <c r="AD587">
        <f t="shared" si="81"/>
        <v>0</v>
      </c>
      <c r="AE587">
        <f t="shared" si="86"/>
        <v>0</v>
      </c>
      <c r="AF587">
        <f t="shared" si="87"/>
        <v>0</v>
      </c>
      <c r="AG587">
        <f t="shared" si="88"/>
        <v>0</v>
      </c>
      <c r="AI587">
        <f t="shared" si="89"/>
        <v>15599.92</v>
      </c>
    </row>
    <row r="588" spans="2:35" x14ac:dyDescent="0.25">
      <c r="B588" s="1">
        <v>23038</v>
      </c>
      <c r="C588" s="1" t="s">
        <v>376</v>
      </c>
      <c r="D588" s="1" t="s">
        <v>27</v>
      </c>
      <c r="E588" s="1" t="s">
        <v>535</v>
      </c>
      <c r="F588" s="1" t="s">
        <v>106</v>
      </c>
      <c r="G588" s="13">
        <v>0</v>
      </c>
      <c r="H588" s="1">
        <v>2020</v>
      </c>
      <c r="J588">
        <v>5025.1499999999996</v>
      </c>
      <c r="K588">
        <v>0</v>
      </c>
      <c r="L588">
        <v>2902.27</v>
      </c>
      <c r="M588">
        <v>1051.93</v>
      </c>
      <c r="N588">
        <v>2295.19</v>
      </c>
      <c r="O588">
        <v>1236.4100000000001</v>
      </c>
      <c r="P588">
        <v>3311.82</v>
      </c>
      <c r="Q588">
        <v>760.74</v>
      </c>
      <c r="R588">
        <v>2540.1</v>
      </c>
      <c r="S588">
        <v>3363.25</v>
      </c>
      <c r="T588">
        <v>1082.6300000000001</v>
      </c>
      <c r="U588">
        <v>1609.34</v>
      </c>
      <c r="W588" s="14" cm="1">
        <f t="array" ref="W588">INDEX(J588:U588, 1, MONTH($W$1))</f>
        <v>1609.34</v>
      </c>
      <c r="X588" s="14" cm="1">
        <f t="array" ref="X588">SUMPRODUCT((J588:U588) *(($J$1:$U$1)&lt;=$X$1))</f>
        <v>25178.83</v>
      </c>
      <c r="Y588">
        <f t="shared" si="82"/>
        <v>1</v>
      </c>
      <c r="Z588">
        <f t="shared" si="82"/>
        <v>1</v>
      </c>
      <c r="AA588">
        <f t="shared" si="83"/>
        <v>0</v>
      </c>
      <c r="AB588" s="8">
        <f t="shared" si="84"/>
        <v>1</v>
      </c>
      <c r="AC588">
        <f t="shared" si="85"/>
        <v>25178.83</v>
      </c>
      <c r="AD588">
        <f t="shared" si="81"/>
        <v>0</v>
      </c>
      <c r="AE588">
        <f t="shared" si="86"/>
        <v>0</v>
      </c>
      <c r="AF588">
        <f t="shared" si="87"/>
        <v>0</v>
      </c>
      <c r="AG588">
        <f t="shared" si="88"/>
        <v>0</v>
      </c>
      <c r="AI588">
        <f t="shared" si="89"/>
        <v>25178.83</v>
      </c>
    </row>
    <row r="589" spans="2:35" x14ac:dyDescent="0.25">
      <c r="B589" s="1">
        <v>23039</v>
      </c>
      <c r="C589" s="1" t="s">
        <v>653</v>
      </c>
      <c r="D589" s="1" t="s">
        <v>27</v>
      </c>
      <c r="E589" s="1" t="s">
        <v>535</v>
      </c>
      <c r="F589" s="1" t="s">
        <v>106</v>
      </c>
      <c r="G589" s="13">
        <v>0</v>
      </c>
      <c r="H589" s="1">
        <v>2020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W589" s="14" cm="1">
        <f t="array" ref="W589">INDEX(J589:U589, 1, MONTH($W$1))</f>
        <v>0</v>
      </c>
      <c r="X589" s="14" cm="1">
        <f t="array" ref="X589">SUMPRODUCT((J589:U589) *(($J$1:$U$1)&lt;=$X$1))</f>
        <v>0</v>
      </c>
      <c r="Y589">
        <f t="shared" si="82"/>
        <v>0</v>
      </c>
      <c r="Z589">
        <f t="shared" si="82"/>
        <v>0</v>
      </c>
      <c r="AA589">
        <f t="shared" si="83"/>
        <v>0</v>
      </c>
      <c r="AB589" s="8">
        <f t="shared" si="84"/>
        <v>0</v>
      </c>
      <c r="AC589">
        <f t="shared" si="85"/>
        <v>0</v>
      </c>
      <c r="AD589">
        <f t="shared" si="81"/>
        <v>0</v>
      </c>
      <c r="AE589">
        <f t="shared" si="86"/>
        <v>0</v>
      </c>
      <c r="AF589">
        <f t="shared" si="87"/>
        <v>0</v>
      </c>
      <c r="AG589">
        <f t="shared" si="88"/>
        <v>0</v>
      </c>
      <c r="AI589">
        <f t="shared" si="89"/>
        <v>0</v>
      </c>
    </row>
    <row r="590" spans="2:35" x14ac:dyDescent="0.25">
      <c r="B590" s="1">
        <v>23040</v>
      </c>
      <c r="C590" s="1" t="s">
        <v>415</v>
      </c>
      <c r="D590" s="1" t="s">
        <v>27</v>
      </c>
      <c r="E590" s="1" t="s">
        <v>535</v>
      </c>
      <c r="F590" s="1" t="s">
        <v>106</v>
      </c>
      <c r="G590" s="13">
        <v>0</v>
      </c>
      <c r="H590" s="1">
        <v>2020</v>
      </c>
      <c r="J590">
        <v>1444.04</v>
      </c>
      <c r="K590">
        <v>1216.22</v>
      </c>
      <c r="L590">
        <v>65.48</v>
      </c>
      <c r="M590">
        <v>2558.2399999999998</v>
      </c>
      <c r="N590">
        <v>2517.62</v>
      </c>
      <c r="O590">
        <v>0</v>
      </c>
      <c r="P590">
        <v>2572.5500000000002</v>
      </c>
      <c r="Q590">
        <v>0</v>
      </c>
      <c r="R590">
        <v>1398.32</v>
      </c>
      <c r="S590">
        <v>310.08999999999997</v>
      </c>
      <c r="T590">
        <v>-252.61</v>
      </c>
      <c r="U590">
        <v>2471.66</v>
      </c>
      <c r="W590" s="14" cm="1">
        <f t="array" ref="W590">INDEX(J590:U590, 1, MONTH($W$1))</f>
        <v>2471.66</v>
      </c>
      <c r="X590" s="14" cm="1">
        <f t="array" ref="X590">SUMPRODUCT((J590:U590) *(($J$1:$U$1)&lt;=$X$1))</f>
        <v>14301.609999999999</v>
      </c>
      <c r="Y590">
        <f t="shared" si="82"/>
        <v>1</v>
      </c>
      <c r="Z590">
        <f t="shared" si="82"/>
        <v>1</v>
      </c>
      <c r="AA590">
        <f t="shared" si="83"/>
        <v>0</v>
      </c>
      <c r="AB590" s="8">
        <f t="shared" si="84"/>
        <v>1</v>
      </c>
      <c r="AC590">
        <f t="shared" si="85"/>
        <v>14301.609999999999</v>
      </c>
      <c r="AD590">
        <f t="shared" si="81"/>
        <v>0</v>
      </c>
      <c r="AE590">
        <f t="shared" si="86"/>
        <v>0</v>
      </c>
      <c r="AF590">
        <f t="shared" si="87"/>
        <v>0</v>
      </c>
      <c r="AG590">
        <f t="shared" si="88"/>
        <v>0</v>
      </c>
      <c r="AI590">
        <f t="shared" si="89"/>
        <v>14301.609999999999</v>
      </c>
    </row>
    <row r="591" spans="2:35" x14ac:dyDescent="0.25">
      <c r="B591" s="1">
        <v>23042</v>
      </c>
      <c r="C591" s="1" t="s">
        <v>890</v>
      </c>
      <c r="D591" s="1" t="s">
        <v>27</v>
      </c>
      <c r="E591" s="1" t="s">
        <v>535</v>
      </c>
      <c r="F591" s="1" t="s">
        <v>106</v>
      </c>
      <c r="G591" s="13">
        <v>44197</v>
      </c>
      <c r="H591" s="1">
        <v>2021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W591" s="14" cm="1">
        <f t="array" ref="W591">INDEX(J591:U591, 1, MONTH($W$1))</f>
        <v>0</v>
      </c>
      <c r="X591" s="14" cm="1">
        <f t="array" ref="X591">SUMPRODUCT((J591:U591) *(($J$1:$U$1)&lt;=$X$1))</f>
        <v>0</v>
      </c>
      <c r="Y591">
        <f t="shared" si="82"/>
        <v>0</v>
      </c>
      <c r="Z591">
        <f t="shared" si="82"/>
        <v>0</v>
      </c>
      <c r="AA591">
        <f t="shared" si="83"/>
        <v>0</v>
      </c>
      <c r="AB591" s="8">
        <f t="shared" si="84"/>
        <v>0</v>
      </c>
      <c r="AC591">
        <f t="shared" si="85"/>
        <v>0</v>
      </c>
      <c r="AD591">
        <f t="shared" si="81"/>
        <v>0</v>
      </c>
      <c r="AE591">
        <f t="shared" si="86"/>
        <v>0</v>
      </c>
      <c r="AF591">
        <f t="shared" si="87"/>
        <v>0</v>
      </c>
      <c r="AG591">
        <f t="shared" si="88"/>
        <v>0</v>
      </c>
      <c r="AI591">
        <f t="shared" si="89"/>
        <v>0</v>
      </c>
    </row>
    <row r="592" spans="2:35" x14ac:dyDescent="0.25">
      <c r="B592" s="1">
        <v>23043</v>
      </c>
      <c r="C592" s="1" t="s">
        <v>387</v>
      </c>
      <c r="D592" s="1" t="s">
        <v>27</v>
      </c>
      <c r="E592" s="1" t="s">
        <v>535</v>
      </c>
      <c r="F592" s="1" t="s">
        <v>106</v>
      </c>
      <c r="G592" s="13">
        <v>0</v>
      </c>
      <c r="H592" s="1">
        <v>2020</v>
      </c>
      <c r="J592">
        <v>1284.56</v>
      </c>
      <c r="K592">
        <v>0</v>
      </c>
      <c r="L592">
        <v>2375.69</v>
      </c>
      <c r="M592">
        <v>0</v>
      </c>
      <c r="N592">
        <v>0</v>
      </c>
      <c r="O592">
        <v>3075.19</v>
      </c>
      <c r="P592">
        <v>0</v>
      </c>
      <c r="Q592">
        <v>3701.48</v>
      </c>
      <c r="R592">
        <v>0</v>
      </c>
      <c r="S592">
        <v>2009.04</v>
      </c>
      <c r="T592">
        <v>1690.95</v>
      </c>
      <c r="U592">
        <v>2436.9499999999998</v>
      </c>
      <c r="W592" s="14" cm="1">
        <f t="array" ref="W592">INDEX(J592:U592, 1, MONTH($W$1))</f>
        <v>2436.9499999999998</v>
      </c>
      <c r="X592" s="14" cm="1">
        <f t="array" ref="X592">SUMPRODUCT((J592:U592) *(($J$1:$U$1)&lt;=$X$1))</f>
        <v>16573.86</v>
      </c>
      <c r="Y592">
        <f t="shared" si="82"/>
        <v>1</v>
      </c>
      <c r="Z592">
        <f t="shared" si="82"/>
        <v>1</v>
      </c>
      <c r="AA592">
        <f t="shared" si="83"/>
        <v>0</v>
      </c>
      <c r="AB592" s="8">
        <f t="shared" si="84"/>
        <v>1</v>
      </c>
      <c r="AC592">
        <f t="shared" si="85"/>
        <v>16573.86</v>
      </c>
      <c r="AD592">
        <f t="shared" si="81"/>
        <v>0</v>
      </c>
      <c r="AE592">
        <f t="shared" si="86"/>
        <v>0</v>
      </c>
      <c r="AF592">
        <f t="shared" si="87"/>
        <v>0</v>
      </c>
      <c r="AG592">
        <f t="shared" si="88"/>
        <v>0</v>
      </c>
      <c r="AI592">
        <f t="shared" si="89"/>
        <v>16573.86</v>
      </c>
    </row>
    <row r="593" spans="2:35" x14ac:dyDescent="0.25">
      <c r="B593" s="1">
        <v>23044</v>
      </c>
      <c r="C593" s="1" t="s">
        <v>654</v>
      </c>
      <c r="D593" s="1" t="s">
        <v>27</v>
      </c>
      <c r="E593" s="1" t="s">
        <v>535</v>
      </c>
      <c r="F593" s="1" t="s">
        <v>106</v>
      </c>
      <c r="G593" s="13">
        <v>0</v>
      </c>
      <c r="H593" s="1">
        <v>2020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W593" s="14" cm="1">
        <f t="array" ref="W593">INDEX(J593:U593, 1, MONTH($W$1))</f>
        <v>0</v>
      </c>
      <c r="X593" s="14" cm="1">
        <f t="array" ref="X593">SUMPRODUCT((J593:U593) *(($J$1:$U$1)&lt;=$X$1))</f>
        <v>0</v>
      </c>
      <c r="Y593">
        <f t="shared" si="82"/>
        <v>0</v>
      </c>
      <c r="Z593">
        <f t="shared" si="82"/>
        <v>0</v>
      </c>
      <c r="AA593">
        <f t="shared" si="83"/>
        <v>0</v>
      </c>
      <c r="AB593" s="8">
        <f t="shared" si="84"/>
        <v>0</v>
      </c>
      <c r="AC593">
        <f t="shared" si="85"/>
        <v>0</v>
      </c>
      <c r="AD593">
        <f t="shared" si="81"/>
        <v>0</v>
      </c>
      <c r="AE593">
        <f t="shared" si="86"/>
        <v>0</v>
      </c>
      <c r="AF593">
        <f t="shared" si="87"/>
        <v>0</v>
      </c>
      <c r="AG593">
        <f t="shared" si="88"/>
        <v>0</v>
      </c>
      <c r="AI593">
        <f t="shared" si="89"/>
        <v>0</v>
      </c>
    </row>
    <row r="594" spans="2:35" x14ac:dyDescent="0.25">
      <c r="B594" s="1">
        <v>23045</v>
      </c>
      <c r="C594" s="1" t="s">
        <v>655</v>
      </c>
      <c r="D594" s="1" t="s">
        <v>27</v>
      </c>
      <c r="E594" s="1" t="s">
        <v>535</v>
      </c>
      <c r="F594" s="1" t="s">
        <v>106</v>
      </c>
      <c r="G594" s="13">
        <v>0</v>
      </c>
      <c r="H594" s="1">
        <v>2020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W594" s="14" cm="1">
        <f t="array" ref="W594">INDEX(J594:U594, 1, MONTH($W$1))</f>
        <v>0</v>
      </c>
      <c r="X594" s="14" cm="1">
        <f t="array" ref="X594">SUMPRODUCT((J594:U594) *(($J$1:$U$1)&lt;=$X$1))</f>
        <v>0</v>
      </c>
      <c r="Y594">
        <f t="shared" si="82"/>
        <v>0</v>
      </c>
      <c r="Z594">
        <f t="shared" si="82"/>
        <v>0</v>
      </c>
      <c r="AA594">
        <f t="shared" si="83"/>
        <v>0</v>
      </c>
      <c r="AB594" s="8">
        <f t="shared" si="84"/>
        <v>0</v>
      </c>
      <c r="AC594">
        <f t="shared" si="85"/>
        <v>0</v>
      </c>
      <c r="AD594">
        <f t="shared" si="81"/>
        <v>0</v>
      </c>
      <c r="AE594">
        <f t="shared" si="86"/>
        <v>0</v>
      </c>
      <c r="AF594">
        <f t="shared" si="87"/>
        <v>0</v>
      </c>
      <c r="AG594">
        <f t="shared" si="88"/>
        <v>0</v>
      </c>
      <c r="AI594">
        <f t="shared" si="89"/>
        <v>0</v>
      </c>
    </row>
    <row r="595" spans="2:35" x14ac:dyDescent="0.25">
      <c r="B595" s="1">
        <v>23048</v>
      </c>
      <c r="C595" s="1" t="s">
        <v>388</v>
      </c>
      <c r="D595" s="1" t="s">
        <v>27</v>
      </c>
      <c r="E595" s="1" t="s">
        <v>535</v>
      </c>
      <c r="F595" s="1" t="s">
        <v>106</v>
      </c>
      <c r="G595" s="13">
        <v>0</v>
      </c>
      <c r="H595" s="1">
        <v>2020</v>
      </c>
      <c r="J595">
        <v>3724.49</v>
      </c>
      <c r="K595">
        <v>296.45999999999998</v>
      </c>
      <c r="L595">
        <v>1385.98</v>
      </c>
      <c r="M595">
        <v>1577.37</v>
      </c>
      <c r="N595">
        <v>2221.48</v>
      </c>
      <c r="O595">
        <v>1182.43</v>
      </c>
      <c r="P595">
        <v>2865.02</v>
      </c>
      <c r="Q595">
        <v>858.51</v>
      </c>
      <c r="R595">
        <v>1794.8</v>
      </c>
      <c r="S595">
        <v>952.28</v>
      </c>
      <c r="T595">
        <v>2496.7600000000002</v>
      </c>
      <c r="U595">
        <v>0</v>
      </c>
      <c r="W595" s="14" cm="1">
        <f t="array" ref="W595">INDEX(J595:U595, 1, MONTH($W$1))</f>
        <v>0</v>
      </c>
      <c r="X595" s="14" cm="1">
        <f t="array" ref="X595">SUMPRODUCT((J595:U595) *(($J$1:$U$1)&lt;=$X$1))</f>
        <v>19355.580000000002</v>
      </c>
      <c r="Y595">
        <f t="shared" si="82"/>
        <v>0</v>
      </c>
      <c r="Z595">
        <f t="shared" si="82"/>
        <v>1</v>
      </c>
      <c r="AA595">
        <f t="shared" si="83"/>
        <v>0</v>
      </c>
      <c r="AB595" s="8">
        <f t="shared" si="84"/>
        <v>1</v>
      </c>
      <c r="AC595">
        <f t="shared" si="85"/>
        <v>19355.580000000002</v>
      </c>
      <c r="AD595">
        <f t="shared" ref="AD595:AD658" si="90">IF(G595=$W$1, 1, 0)</f>
        <v>0</v>
      </c>
      <c r="AE595">
        <f t="shared" si="86"/>
        <v>0</v>
      </c>
      <c r="AF595">
        <f t="shared" si="87"/>
        <v>0</v>
      </c>
      <c r="AG595">
        <f t="shared" si="88"/>
        <v>0</v>
      </c>
      <c r="AI595">
        <f t="shared" si="89"/>
        <v>19355.580000000002</v>
      </c>
    </row>
    <row r="596" spans="2:35" x14ac:dyDescent="0.25">
      <c r="B596" s="1">
        <v>23049</v>
      </c>
      <c r="C596" s="1" t="s">
        <v>338</v>
      </c>
      <c r="D596" s="1" t="s">
        <v>27</v>
      </c>
      <c r="E596" s="1" t="s">
        <v>535</v>
      </c>
      <c r="F596" s="1" t="s">
        <v>106</v>
      </c>
      <c r="G596" s="13">
        <v>0</v>
      </c>
      <c r="H596" s="1">
        <v>2020</v>
      </c>
      <c r="J596">
        <v>3763.75</v>
      </c>
      <c r="K596">
        <v>2529.2999999999997</v>
      </c>
      <c r="L596">
        <v>7489.56</v>
      </c>
      <c r="M596">
        <v>901.13</v>
      </c>
      <c r="N596">
        <v>7019.91</v>
      </c>
      <c r="O596">
        <v>913.09</v>
      </c>
      <c r="P596">
        <v>4554.32</v>
      </c>
      <c r="Q596">
        <v>620.49</v>
      </c>
      <c r="R596">
        <v>1275</v>
      </c>
      <c r="S596">
        <v>1219.8800000000001</v>
      </c>
      <c r="T596">
        <v>5693.4</v>
      </c>
      <c r="U596">
        <v>496.97</v>
      </c>
      <c r="W596" s="14" cm="1">
        <f t="array" ref="W596">INDEX(J596:U596, 1, MONTH($W$1))</f>
        <v>496.97</v>
      </c>
      <c r="X596" s="14" cm="1">
        <f t="array" ref="X596">SUMPRODUCT((J596:U596) *(($J$1:$U$1)&lt;=$X$1))</f>
        <v>36476.800000000003</v>
      </c>
      <c r="Y596">
        <f t="shared" si="82"/>
        <v>1</v>
      </c>
      <c r="Z596">
        <f t="shared" si="82"/>
        <v>1</v>
      </c>
      <c r="AA596">
        <f t="shared" si="83"/>
        <v>0</v>
      </c>
      <c r="AB596" s="8">
        <f t="shared" si="84"/>
        <v>1</v>
      </c>
      <c r="AC596">
        <f t="shared" si="85"/>
        <v>36476.800000000003</v>
      </c>
      <c r="AD596">
        <f t="shared" si="90"/>
        <v>0</v>
      </c>
      <c r="AE596">
        <f t="shared" si="86"/>
        <v>0</v>
      </c>
      <c r="AF596">
        <f t="shared" si="87"/>
        <v>0</v>
      </c>
      <c r="AG596">
        <f t="shared" si="88"/>
        <v>0</v>
      </c>
      <c r="AI596">
        <f t="shared" si="89"/>
        <v>36476.800000000003</v>
      </c>
    </row>
    <row r="597" spans="2:35" x14ac:dyDescent="0.25">
      <c r="B597" s="1">
        <v>23050</v>
      </c>
      <c r="C597" s="1" t="s">
        <v>891</v>
      </c>
      <c r="D597" s="1" t="s">
        <v>27</v>
      </c>
      <c r="E597" s="1" t="s">
        <v>535</v>
      </c>
      <c r="F597" s="1" t="s">
        <v>106</v>
      </c>
      <c r="G597" s="13">
        <v>0</v>
      </c>
      <c r="H597" s="1">
        <v>2020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W597" s="14" cm="1">
        <f t="array" ref="W597">INDEX(J597:U597, 1, MONTH($W$1))</f>
        <v>0</v>
      </c>
      <c r="X597" s="14" cm="1">
        <f t="array" ref="X597">SUMPRODUCT((J597:U597) *(($J$1:$U$1)&lt;=$X$1))</f>
        <v>0</v>
      </c>
      <c r="Y597">
        <f t="shared" si="82"/>
        <v>0</v>
      </c>
      <c r="Z597">
        <f t="shared" si="82"/>
        <v>0</v>
      </c>
      <c r="AA597">
        <f t="shared" si="83"/>
        <v>0</v>
      </c>
      <c r="AB597" s="8">
        <f t="shared" si="84"/>
        <v>0</v>
      </c>
      <c r="AC597">
        <f t="shared" si="85"/>
        <v>0</v>
      </c>
      <c r="AD597">
        <f t="shared" si="90"/>
        <v>0</v>
      </c>
      <c r="AE597">
        <f t="shared" si="86"/>
        <v>0</v>
      </c>
      <c r="AF597">
        <f t="shared" si="87"/>
        <v>0</v>
      </c>
      <c r="AG597">
        <f t="shared" si="88"/>
        <v>0</v>
      </c>
      <c r="AI597">
        <f t="shared" si="89"/>
        <v>0</v>
      </c>
    </row>
    <row r="598" spans="2:35" x14ac:dyDescent="0.25">
      <c r="B598" s="1">
        <v>23051</v>
      </c>
      <c r="C598" s="1" t="s">
        <v>656</v>
      </c>
      <c r="D598" s="1" t="s">
        <v>27</v>
      </c>
      <c r="E598" s="1" t="s">
        <v>535</v>
      </c>
      <c r="F598" s="1" t="s">
        <v>106</v>
      </c>
      <c r="G598" s="13">
        <v>0</v>
      </c>
      <c r="H598" s="1">
        <v>2020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W598" s="14" cm="1">
        <f t="array" ref="W598">INDEX(J598:U598, 1, MONTH($W$1))</f>
        <v>0</v>
      </c>
      <c r="X598" s="14" cm="1">
        <f t="array" ref="X598">SUMPRODUCT((J598:U598) *(($J$1:$U$1)&lt;=$X$1))</f>
        <v>0</v>
      </c>
      <c r="Y598">
        <f t="shared" si="82"/>
        <v>0</v>
      </c>
      <c r="Z598">
        <f t="shared" si="82"/>
        <v>0</v>
      </c>
      <c r="AA598">
        <f t="shared" si="83"/>
        <v>0</v>
      </c>
      <c r="AB598" s="8">
        <f t="shared" si="84"/>
        <v>0</v>
      </c>
      <c r="AC598">
        <f t="shared" si="85"/>
        <v>0</v>
      </c>
      <c r="AD598">
        <f t="shared" si="90"/>
        <v>0</v>
      </c>
      <c r="AE598">
        <f t="shared" si="86"/>
        <v>0</v>
      </c>
      <c r="AF598">
        <f t="shared" si="87"/>
        <v>0</v>
      </c>
      <c r="AG598">
        <f t="shared" si="88"/>
        <v>0</v>
      </c>
      <c r="AI598">
        <f t="shared" si="89"/>
        <v>0</v>
      </c>
    </row>
    <row r="599" spans="2:35" x14ac:dyDescent="0.25">
      <c r="B599" s="1">
        <v>23055</v>
      </c>
      <c r="C599" s="1" t="s">
        <v>657</v>
      </c>
      <c r="D599" s="1" t="s">
        <v>27</v>
      </c>
      <c r="E599" s="1" t="s">
        <v>535</v>
      </c>
      <c r="F599" s="1" t="s">
        <v>106</v>
      </c>
      <c r="G599" s="13">
        <v>0</v>
      </c>
      <c r="H599" s="1">
        <v>2020</v>
      </c>
      <c r="J599">
        <v>9334.6200000000008</v>
      </c>
      <c r="K599">
        <v>8099.89</v>
      </c>
      <c r="L599">
        <v>471.96</v>
      </c>
      <c r="M599">
        <v>-1621.56</v>
      </c>
      <c r="N599">
        <v>5385.24</v>
      </c>
      <c r="O599">
        <v>2874.8</v>
      </c>
      <c r="P599">
        <v>0</v>
      </c>
      <c r="Q599">
        <v>6148.48</v>
      </c>
      <c r="R599">
        <v>5105.79</v>
      </c>
      <c r="S599">
        <v>0</v>
      </c>
      <c r="T599">
        <v>12652.11</v>
      </c>
      <c r="U599">
        <v>0</v>
      </c>
      <c r="W599" s="14" cm="1">
        <f t="array" ref="W599">INDEX(J599:U599, 1, MONTH($W$1))</f>
        <v>0</v>
      </c>
      <c r="X599" s="14" cm="1">
        <f t="array" ref="X599">SUMPRODUCT((J599:U599) *(($J$1:$U$1)&lt;=$X$1))</f>
        <v>48451.33</v>
      </c>
      <c r="Y599">
        <f t="shared" si="82"/>
        <v>0</v>
      </c>
      <c r="Z599">
        <f t="shared" si="82"/>
        <v>1</v>
      </c>
      <c r="AA599">
        <f t="shared" si="83"/>
        <v>0</v>
      </c>
      <c r="AB599" s="8">
        <f t="shared" si="84"/>
        <v>1</v>
      </c>
      <c r="AC599">
        <f t="shared" si="85"/>
        <v>48451.33</v>
      </c>
      <c r="AD599">
        <f t="shared" si="90"/>
        <v>0</v>
      </c>
      <c r="AE599">
        <f t="shared" si="86"/>
        <v>0</v>
      </c>
      <c r="AF599">
        <f t="shared" si="87"/>
        <v>0</v>
      </c>
      <c r="AG599">
        <f t="shared" si="88"/>
        <v>0</v>
      </c>
      <c r="AI599">
        <f t="shared" si="89"/>
        <v>48451.33</v>
      </c>
    </row>
    <row r="600" spans="2:35" x14ac:dyDescent="0.25">
      <c r="B600" s="1">
        <v>23056</v>
      </c>
      <c r="C600" s="1" t="s">
        <v>339</v>
      </c>
      <c r="D600" s="1" t="s">
        <v>27</v>
      </c>
      <c r="E600" s="1" t="s">
        <v>535</v>
      </c>
      <c r="F600" s="1" t="s">
        <v>106</v>
      </c>
      <c r="G600" s="13">
        <v>0</v>
      </c>
      <c r="H600" s="1">
        <v>2020</v>
      </c>
      <c r="J600">
        <v>7037.64</v>
      </c>
      <c r="K600">
        <v>1961.33</v>
      </c>
      <c r="L600">
        <v>1462.53</v>
      </c>
      <c r="M600">
        <v>1826.22</v>
      </c>
      <c r="N600">
        <v>1561.39</v>
      </c>
      <c r="O600">
        <v>0</v>
      </c>
      <c r="P600">
        <v>0</v>
      </c>
      <c r="Q600">
        <v>3270.08</v>
      </c>
      <c r="R600">
        <v>974.55</v>
      </c>
      <c r="S600">
        <v>0</v>
      </c>
      <c r="T600">
        <v>0</v>
      </c>
      <c r="U600">
        <v>6909.46</v>
      </c>
      <c r="W600" s="14" cm="1">
        <f t="array" ref="W600">INDEX(J600:U600, 1, MONTH($W$1))</f>
        <v>6909.46</v>
      </c>
      <c r="X600" s="14" cm="1">
        <f t="array" ref="X600">SUMPRODUCT((J600:U600) *(($J$1:$U$1)&lt;=$X$1))</f>
        <v>25003.200000000001</v>
      </c>
      <c r="Y600">
        <f t="shared" si="82"/>
        <v>1</v>
      </c>
      <c r="Z600">
        <f t="shared" si="82"/>
        <v>1</v>
      </c>
      <c r="AA600">
        <f t="shared" si="83"/>
        <v>0</v>
      </c>
      <c r="AB600" s="8">
        <f t="shared" si="84"/>
        <v>1</v>
      </c>
      <c r="AC600">
        <f t="shared" si="85"/>
        <v>25003.200000000001</v>
      </c>
      <c r="AD600">
        <f t="shared" si="90"/>
        <v>0</v>
      </c>
      <c r="AE600">
        <f t="shared" si="86"/>
        <v>0</v>
      </c>
      <c r="AF600">
        <f t="shared" si="87"/>
        <v>0</v>
      </c>
      <c r="AG600">
        <f t="shared" si="88"/>
        <v>0</v>
      </c>
      <c r="AI600">
        <f t="shared" si="89"/>
        <v>25003.200000000001</v>
      </c>
    </row>
    <row r="601" spans="2:35" x14ac:dyDescent="0.25">
      <c r="B601" s="1">
        <v>23057</v>
      </c>
      <c r="C601" s="1" t="s">
        <v>892</v>
      </c>
      <c r="D601" s="1" t="s">
        <v>27</v>
      </c>
      <c r="E601" s="1" t="s">
        <v>535</v>
      </c>
      <c r="F601" s="1" t="s">
        <v>106</v>
      </c>
      <c r="G601" s="13">
        <v>0</v>
      </c>
      <c r="H601" s="1">
        <v>2020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W601" s="14" cm="1">
        <f t="array" ref="W601">INDEX(J601:U601, 1, MONTH($W$1))</f>
        <v>0</v>
      </c>
      <c r="X601" s="14" cm="1">
        <f t="array" ref="X601">SUMPRODUCT((J601:U601) *(($J$1:$U$1)&lt;=$X$1))</f>
        <v>0</v>
      </c>
      <c r="Y601">
        <f t="shared" si="82"/>
        <v>0</v>
      </c>
      <c r="Z601">
        <f t="shared" si="82"/>
        <v>0</v>
      </c>
      <c r="AA601">
        <f t="shared" si="83"/>
        <v>0</v>
      </c>
      <c r="AB601" s="8">
        <f t="shared" si="84"/>
        <v>0</v>
      </c>
      <c r="AC601">
        <f t="shared" si="85"/>
        <v>0</v>
      </c>
      <c r="AD601">
        <f t="shared" si="90"/>
        <v>0</v>
      </c>
      <c r="AE601">
        <f t="shared" si="86"/>
        <v>0</v>
      </c>
      <c r="AF601">
        <f t="shared" si="87"/>
        <v>0</v>
      </c>
      <c r="AG601">
        <f t="shared" si="88"/>
        <v>0</v>
      </c>
      <c r="AI601">
        <f t="shared" si="89"/>
        <v>0</v>
      </c>
    </row>
    <row r="602" spans="2:35" x14ac:dyDescent="0.25">
      <c r="B602" s="1">
        <v>23058</v>
      </c>
      <c r="C602" s="1" t="s">
        <v>340</v>
      </c>
      <c r="D602" s="1" t="s">
        <v>27</v>
      </c>
      <c r="E602" s="1" t="s">
        <v>535</v>
      </c>
      <c r="F602" s="1" t="s">
        <v>106</v>
      </c>
      <c r="G602" s="13">
        <v>0</v>
      </c>
      <c r="H602" s="1">
        <v>2020</v>
      </c>
      <c r="J602">
        <v>4112.3100000000004</v>
      </c>
      <c r="K602">
        <v>3603.19</v>
      </c>
      <c r="L602">
        <v>4009.02</v>
      </c>
      <c r="M602">
        <v>4051.28</v>
      </c>
      <c r="N602">
        <v>3314.77</v>
      </c>
      <c r="O602">
        <v>1424.52</v>
      </c>
      <c r="P602">
        <v>5900.67</v>
      </c>
      <c r="Q602">
        <v>0</v>
      </c>
      <c r="R602">
        <v>3174.71</v>
      </c>
      <c r="S602">
        <v>4147.8500000000004</v>
      </c>
      <c r="T602">
        <v>5250.31</v>
      </c>
      <c r="U602">
        <v>1458.9</v>
      </c>
      <c r="W602" s="14" cm="1">
        <f t="array" ref="W602">INDEX(J602:U602, 1, MONTH($W$1))</f>
        <v>1458.9</v>
      </c>
      <c r="X602" s="14" cm="1">
        <f t="array" ref="X602">SUMPRODUCT((J602:U602) *(($J$1:$U$1)&lt;=$X$1))</f>
        <v>40447.53</v>
      </c>
      <c r="Y602">
        <f t="shared" si="82"/>
        <v>1</v>
      </c>
      <c r="Z602">
        <f t="shared" si="82"/>
        <v>1</v>
      </c>
      <c r="AA602">
        <f t="shared" si="83"/>
        <v>0</v>
      </c>
      <c r="AB602" s="8">
        <f t="shared" si="84"/>
        <v>1</v>
      </c>
      <c r="AC602">
        <f t="shared" si="85"/>
        <v>40447.53</v>
      </c>
      <c r="AD602">
        <f t="shared" si="90"/>
        <v>0</v>
      </c>
      <c r="AE602">
        <f t="shared" si="86"/>
        <v>0</v>
      </c>
      <c r="AF602">
        <f t="shared" si="87"/>
        <v>0</v>
      </c>
      <c r="AG602">
        <f t="shared" si="88"/>
        <v>0</v>
      </c>
      <c r="AI602">
        <f t="shared" si="89"/>
        <v>40447.53</v>
      </c>
    </row>
    <row r="603" spans="2:35" x14ac:dyDescent="0.25">
      <c r="B603" s="1">
        <v>23061</v>
      </c>
      <c r="C603" s="1" t="s">
        <v>343</v>
      </c>
      <c r="D603" s="1" t="s">
        <v>27</v>
      </c>
      <c r="E603" s="1" t="s">
        <v>535</v>
      </c>
      <c r="F603" s="1" t="s">
        <v>106</v>
      </c>
      <c r="G603" s="13">
        <v>0</v>
      </c>
      <c r="H603" s="1">
        <v>2020</v>
      </c>
      <c r="J603">
        <v>2064.1</v>
      </c>
      <c r="K603">
        <v>5238.9399999999996</v>
      </c>
      <c r="L603">
        <v>10504.52</v>
      </c>
      <c r="M603">
        <v>4423.13</v>
      </c>
      <c r="N603">
        <v>2470.16</v>
      </c>
      <c r="O603">
        <v>5879.67</v>
      </c>
      <c r="P603">
        <v>5449.07</v>
      </c>
      <c r="Q603">
        <v>1870.93</v>
      </c>
      <c r="R603">
        <v>5149.54</v>
      </c>
      <c r="S603">
        <v>2011.72</v>
      </c>
      <c r="T603">
        <v>11243.1</v>
      </c>
      <c r="U603">
        <v>5568.55</v>
      </c>
      <c r="W603" s="14" cm="1">
        <f t="array" ref="W603">INDEX(J603:U603, 1, MONTH($W$1))</f>
        <v>5568.55</v>
      </c>
      <c r="X603" s="14" cm="1">
        <f t="array" ref="X603">SUMPRODUCT((J603:U603) *(($J$1:$U$1)&lt;=$X$1))</f>
        <v>61873.43</v>
      </c>
      <c r="Y603">
        <f t="shared" si="82"/>
        <v>1</v>
      </c>
      <c r="Z603">
        <f t="shared" si="82"/>
        <v>1</v>
      </c>
      <c r="AA603">
        <f t="shared" si="83"/>
        <v>0</v>
      </c>
      <c r="AB603" s="8">
        <f t="shared" si="84"/>
        <v>1</v>
      </c>
      <c r="AC603">
        <f t="shared" si="85"/>
        <v>61873.43</v>
      </c>
      <c r="AD603">
        <f t="shared" si="90"/>
        <v>0</v>
      </c>
      <c r="AE603">
        <f t="shared" si="86"/>
        <v>0</v>
      </c>
      <c r="AF603">
        <f t="shared" si="87"/>
        <v>0</v>
      </c>
      <c r="AG603">
        <f t="shared" si="88"/>
        <v>0</v>
      </c>
      <c r="AI603">
        <f t="shared" si="89"/>
        <v>61873.43</v>
      </c>
    </row>
    <row r="604" spans="2:35" x14ac:dyDescent="0.25">
      <c r="B604" s="1">
        <v>23062</v>
      </c>
      <c r="C604" s="1" t="s">
        <v>356</v>
      </c>
      <c r="D604" s="1" t="s">
        <v>27</v>
      </c>
      <c r="E604" s="1" t="s">
        <v>535</v>
      </c>
      <c r="F604" s="1" t="s">
        <v>106</v>
      </c>
      <c r="G604" s="13">
        <v>0</v>
      </c>
      <c r="H604" s="1">
        <v>2020</v>
      </c>
      <c r="J604">
        <v>1983.4</v>
      </c>
      <c r="K604">
        <v>319.7</v>
      </c>
      <c r="L604">
        <v>1909.8</v>
      </c>
      <c r="M604">
        <v>565.87</v>
      </c>
      <c r="N604">
        <v>849.5</v>
      </c>
      <c r="O604">
        <v>935.27</v>
      </c>
      <c r="P604">
        <v>614.95000000000005</v>
      </c>
      <c r="Q604">
        <v>1058.9000000000001</v>
      </c>
      <c r="R604">
        <v>3286.5</v>
      </c>
      <c r="S604">
        <v>681.86</v>
      </c>
      <c r="T604">
        <v>0</v>
      </c>
      <c r="U604">
        <v>1273.08</v>
      </c>
      <c r="W604" s="14" cm="1">
        <f t="array" ref="W604">INDEX(J604:U604, 1, MONTH($W$1))</f>
        <v>1273.08</v>
      </c>
      <c r="X604" s="14" cm="1">
        <f t="array" ref="X604">SUMPRODUCT((J604:U604) *(($J$1:$U$1)&lt;=$X$1))</f>
        <v>13478.83</v>
      </c>
      <c r="Y604">
        <f t="shared" si="82"/>
        <v>1</v>
      </c>
      <c r="Z604">
        <f t="shared" si="82"/>
        <v>1</v>
      </c>
      <c r="AA604">
        <f t="shared" si="83"/>
        <v>0</v>
      </c>
      <c r="AB604" s="8">
        <f t="shared" si="84"/>
        <v>1</v>
      </c>
      <c r="AC604">
        <f t="shared" si="85"/>
        <v>13478.83</v>
      </c>
      <c r="AD604">
        <f t="shared" si="90"/>
        <v>0</v>
      </c>
      <c r="AE604">
        <f t="shared" si="86"/>
        <v>0</v>
      </c>
      <c r="AF604">
        <f t="shared" si="87"/>
        <v>0</v>
      </c>
      <c r="AG604">
        <f t="shared" si="88"/>
        <v>0</v>
      </c>
      <c r="AI604">
        <f t="shared" si="89"/>
        <v>13478.83</v>
      </c>
    </row>
    <row r="605" spans="2:35" x14ac:dyDescent="0.25">
      <c r="B605" s="1">
        <v>23063</v>
      </c>
      <c r="C605" s="1" t="s">
        <v>361</v>
      </c>
      <c r="D605" s="1" t="s">
        <v>27</v>
      </c>
      <c r="E605" s="1" t="s">
        <v>535</v>
      </c>
      <c r="F605" s="1" t="s">
        <v>106</v>
      </c>
      <c r="G605" s="13">
        <v>0</v>
      </c>
      <c r="H605" s="1">
        <v>2020</v>
      </c>
      <c r="J605">
        <v>0</v>
      </c>
      <c r="K605">
        <v>0</v>
      </c>
      <c r="L605">
        <v>540.91999999999996</v>
      </c>
      <c r="M605">
        <v>429.07</v>
      </c>
      <c r="N605">
        <v>0</v>
      </c>
      <c r="O605">
        <v>0</v>
      </c>
      <c r="P605">
        <v>1823.91</v>
      </c>
      <c r="Q605">
        <v>0</v>
      </c>
      <c r="R605">
        <v>658.19</v>
      </c>
      <c r="S605">
        <v>802.57</v>
      </c>
      <c r="T605">
        <v>373.1</v>
      </c>
      <c r="U605">
        <v>755.55</v>
      </c>
      <c r="W605" s="14" cm="1">
        <f t="array" ref="W605">INDEX(J605:U605, 1, MONTH($W$1))</f>
        <v>755.55</v>
      </c>
      <c r="X605" s="14" cm="1">
        <f t="array" ref="X605">SUMPRODUCT((J605:U605) *(($J$1:$U$1)&lt;=$X$1))</f>
        <v>5383.31</v>
      </c>
      <c r="Y605">
        <f t="shared" si="82"/>
        <v>1</v>
      </c>
      <c r="Z605">
        <f t="shared" si="82"/>
        <v>1</v>
      </c>
      <c r="AA605">
        <f t="shared" si="83"/>
        <v>0</v>
      </c>
      <c r="AB605" s="8">
        <f t="shared" si="84"/>
        <v>0</v>
      </c>
      <c r="AC605">
        <f t="shared" si="85"/>
        <v>0</v>
      </c>
      <c r="AD605">
        <f t="shared" si="90"/>
        <v>0</v>
      </c>
      <c r="AE605">
        <f t="shared" si="86"/>
        <v>0</v>
      </c>
      <c r="AF605">
        <f t="shared" si="87"/>
        <v>0</v>
      </c>
      <c r="AG605">
        <f t="shared" si="88"/>
        <v>0</v>
      </c>
      <c r="AI605">
        <f t="shared" si="89"/>
        <v>5383.31</v>
      </c>
    </row>
    <row r="606" spans="2:35" x14ac:dyDescent="0.25">
      <c r="B606" s="1">
        <v>23064</v>
      </c>
      <c r="C606" s="1" t="s">
        <v>344</v>
      </c>
      <c r="D606" s="1" t="s">
        <v>27</v>
      </c>
      <c r="E606" s="1" t="s">
        <v>620</v>
      </c>
      <c r="F606" s="1" t="s">
        <v>620</v>
      </c>
      <c r="G606" s="13">
        <v>0</v>
      </c>
      <c r="H606" s="1">
        <v>2020</v>
      </c>
      <c r="J606">
        <v>2869.55</v>
      </c>
      <c r="K606">
        <v>2862.1</v>
      </c>
      <c r="L606">
        <v>7158.73</v>
      </c>
      <c r="M606">
        <v>570.12</v>
      </c>
      <c r="N606">
        <v>3504.35</v>
      </c>
      <c r="O606">
        <v>4423.38</v>
      </c>
      <c r="P606">
        <v>3682.39</v>
      </c>
      <c r="Q606">
        <v>0</v>
      </c>
      <c r="R606">
        <v>5405.06</v>
      </c>
      <c r="S606">
        <v>3680.7</v>
      </c>
      <c r="T606">
        <v>5683.74</v>
      </c>
      <c r="U606">
        <v>4889.18</v>
      </c>
      <c r="W606" s="14" cm="1">
        <f t="array" ref="W606">INDEX(J606:U606, 1, MONTH($W$1))</f>
        <v>4889.18</v>
      </c>
      <c r="X606" s="14" cm="1">
        <f t="array" ref="X606">SUMPRODUCT((J606:U606) *(($J$1:$U$1)&lt;=$X$1))</f>
        <v>44729.299999999996</v>
      </c>
      <c r="Y606">
        <f t="shared" si="82"/>
        <v>1</v>
      </c>
      <c r="Z606">
        <f t="shared" si="82"/>
        <v>1</v>
      </c>
      <c r="AA606">
        <f t="shared" si="83"/>
        <v>0</v>
      </c>
      <c r="AB606" s="8">
        <f t="shared" si="84"/>
        <v>1</v>
      </c>
      <c r="AC606">
        <f t="shared" si="85"/>
        <v>44729.299999999996</v>
      </c>
      <c r="AD606">
        <f t="shared" si="90"/>
        <v>0</v>
      </c>
      <c r="AE606">
        <f t="shared" si="86"/>
        <v>0</v>
      </c>
      <c r="AF606">
        <f t="shared" si="87"/>
        <v>0</v>
      </c>
      <c r="AG606">
        <f t="shared" si="88"/>
        <v>0</v>
      </c>
      <c r="AI606">
        <f t="shared" si="89"/>
        <v>44729.299999999996</v>
      </c>
    </row>
    <row r="607" spans="2:35" x14ac:dyDescent="0.25">
      <c r="B607" s="1">
        <v>23065</v>
      </c>
      <c r="C607" s="1" t="s">
        <v>658</v>
      </c>
      <c r="D607" s="1" t="s">
        <v>27</v>
      </c>
      <c r="E607" s="1" t="s">
        <v>535</v>
      </c>
      <c r="F607" s="1" t="s">
        <v>106</v>
      </c>
      <c r="G607" s="13">
        <v>0</v>
      </c>
      <c r="H607" s="1">
        <v>2020</v>
      </c>
      <c r="J607">
        <v>0</v>
      </c>
      <c r="K607">
        <v>0</v>
      </c>
      <c r="L607">
        <v>0</v>
      </c>
      <c r="M607">
        <v>1055.5</v>
      </c>
      <c r="N607">
        <v>0</v>
      </c>
      <c r="O607">
        <v>625.85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W607" s="14" cm="1">
        <f t="array" ref="W607">INDEX(J607:U607, 1, MONTH($W$1))</f>
        <v>0</v>
      </c>
      <c r="X607" s="14" cm="1">
        <f t="array" ref="X607">SUMPRODUCT((J607:U607) *(($J$1:$U$1)&lt;=$X$1))</f>
        <v>1681.35</v>
      </c>
      <c r="Y607">
        <f t="shared" si="82"/>
        <v>0</v>
      </c>
      <c r="Z607">
        <f t="shared" si="82"/>
        <v>1</v>
      </c>
      <c r="AA607">
        <f t="shared" si="83"/>
        <v>0</v>
      </c>
      <c r="AB607" s="8">
        <f t="shared" si="84"/>
        <v>0</v>
      </c>
      <c r="AC607">
        <f t="shared" si="85"/>
        <v>0</v>
      </c>
      <c r="AD607">
        <f t="shared" si="90"/>
        <v>0</v>
      </c>
      <c r="AE607">
        <f t="shared" si="86"/>
        <v>0</v>
      </c>
      <c r="AF607">
        <f t="shared" si="87"/>
        <v>0</v>
      </c>
      <c r="AG607">
        <f t="shared" si="88"/>
        <v>0</v>
      </c>
      <c r="AI607">
        <f t="shared" si="89"/>
        <v>1681.35</v>
      </c>
    </row>
    <row r="608" spans="2:35" x14ac:dyDescent="0.25">
      <c r="B608" s="1">
        <v>23066</v>
      </c>
      <c r="C608" s="1" t="s">
        <v>659</v>
      </c>
      <c r="D608" s="1" t="s">
        <v>27</v>
      </c>
      <c r="E608" s="1" t="s">
        <v>535</v>
      </c>
      <c r="F608" s="1" t="s">
        <v>106</v>
      </c>
      <c r="G608" s="13">
        <v>0</v>
      </c>
      <c r="H608" s="1">
        <v>2020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W608" s="14" cm="1">
        <f t="array" ref="W608">INDEX(J608:U608, 1, MONTH($W$1))</f>
        <v>0</v>
      </c>
      <c r="X608" s="14" cm="1">
        <f t="array" ref="X608">SUMPRODUCT((J608:U608) *(($J$1:$U$1)&lt;=$X$1))</f>
        <v>0</v>
      </c>
      <c r="Y608">
        <f t="shared" si="82"/>
        <v>0</v>
      </c>
      <c r="Z608">
        <f t="shared" si="82"/>
        <v>0</v>
      </c>
      <c r="AA608">
        <f t="shared" si="83"/>
        <v>0</v>
      </c>
      <c r="AB608" s="8">
        <f t="shared" si="84"/>
        <v>0</v>
      </c>
      <c r="AC608">
        <f t="shared" si="85"/>
        <v>0</v>
      </c>
      <c r="AD608">
        <f t="shared" si="90"/>
        <v>0</v>
      </c>
      <c r="AE608">
        <f t="shared" si="86"/>
        <v>0</v>
      </c>
      <c r="AF608">
        <f t="shared" si="87"/>
        <v>0</v>
      </c>
      <c r="AG608">
        <f t="shared" si="88"/>
        <v>0</v>
      </c>
      <c r="AI608">
        <f t="shared" si="89"/>
        <v>0</v>
      </c>
    </row>
    <row r="609" spans="2:35" x14ac:dyDescent="0.25">
      <c r="B609" s="1">
        <v>23067</v>
      </c>
      <c r="C609" s="1" t="s">
        <v>416</v>
      </c>
      <c r="D609" s="1" t="s">
        <v>27</v>
      </c>
      <c r="E609" s="1" t="s">
        <v>535</v>
      </c>
      <c r="F609" s="1" t="s">
        <v>106</v>
      </c>
      <c r="G609" s="13">
        <v>0</v>
      </c>
      <c r="H609" s="1">
        <v>2020</v>
      </c>
      <c r="J609">
        <v>946.98</v>
      </c>
      <c r="K609">
        <v>438.37</v>
      </c>
      <c r="L609">
        <v>340.58</v>
      </c>
      <c r="M609">
        <v>0</v>
      </c>
      <c r="N609">
        <v>2016.82</v>
      </c>
      <c r="O609">
        <v>0</v>
      </c>
      <c r="P609">
        <v>0</v>
      </c>
      <c r="Q609">
        <v>0</v>
      </c>
      <c r="R609">
        <v>539.78</v>
      </c>
      <c r="S609">
        <v>0</v>
      </c>
      <c r="T609">
        <v>0</v>
      </c>
      <c r="U609">
        <v>917.73</v>
      </c>
      <c r="W609" s="14" cm="1">
        <f t="array" ref="W609">INDEX(J609:U609, 1, MONTH($W$1))</f>
        <v>917.73</v>
      </c>
      <c r="X609" s="14" cm="1">
        <f t="array" ref="X609">SUMPRODUCT((J609:U609) *(($J$1:$U$1)&lt;=$X$1))</f>
        <v>5200.26</v>
      </c>
      <c r="Y609">
        <f t="shared" si="82"/>
        <v>1</v>
      </c>
      <c r="Z609">
        <f t="shared" si="82"/>
        <v>1</v>
      </c>
      <c r="AA609">
        <f t="shared" si="83"/>
        <v>0</v>
      </c>
      <c r="AB609" s="8">
        <f t="shared" si="84"/>
        <v>1</v>
      </c>
      <c r="AC609">
        <f t="shared" si="85"/>
        <v>5200.26</v>
      </c>
      <c r="AD609">
        <f t="shared" si="90"/>
        <v>0</v>
      </c>
      <c r="AE609">
        <f t="shared" si="86"/>
        <v>0</v>
      </c>
      <c r="AF609">
        <f t="shared" si="87"/>
        <v>0</v>
      </c>
      <c r="AG609">
        <f t="shared" si="88"/>
        <v>0</v>
      </c>
      <c r="AI609">
        <f t="shared" si="89"/>
        <v>5200.26</v>
      </c>
    </row>
    <row r="610" spans="2:35" x14ac:dyDescent="0.25">
      <c r="B610" s="1">
        <v>23068</v>
      </c>
      <c r="C610" s="1" t="s">
        <v>424</v>
      </c>
      <c r="D610" s="1" t="s">
        <v>27</v>
      </c>
      <c r="E610" s="1" t="s">
        <v>535</v>
      </c>
      <c r="F610" s="1" t="s">
        <v>106</v>
      </c>
      <c r="G610" s="13">
        <v>0</v>
      </c>
      <c r="H610" s="1">
        <v>2020</v>
      </c>
      <c r="J610">
        <v>0</v>
      </c>
      <c r="K610">
        <v>0</v>
      </c>
      <c r="L610">
        <v>1242.03</v>
      </c>
      <c r="M610">
        <v>0</v>
      </c>
      <c r="N610">
        <v>530.41999999999996</v>
      </c>
      <c r="O610">
        <v>592.9</v>
      </c>
      <c r="P610">
        <v>570.13</v>
      </c>
      <c r="Q610">
        <v>0</v>
      </c>
      <c r="R610">
        <v>0</v>
      </c>
      <c r="S610">
        <v>0</v>
      </c>
      <c r="T610">
        <v>465.37</v>
      </c>
      <c r="U610">
        <v>942.7</v>
      </c>
      <c r="W610" s="14" cm="1">
        <f t="array" ref="W610">INDEX(J610:U610, 1, MONTH($W$1))</f>
        <v>942.7</v>
      </c>
      <c r="X610" s="14" cm="1">
        <f t="array" ref="X610">SUMPRODUCT((J610:U610) *(($J$1:$U$1)&lt;=$X$1))</f>
        <v>4343.55</v>
      </c>
      <c r="Y610">
        <f t="shared" si="82"/>
        <v>1</v>
      </c>
      <c r="Z610">
        <f t="shared" si="82"/>
        <v>1</v>
      </c>
      <c r="AA610">
        <f t="shared" si="83"/>
        <v>0</v>
      </c>
      <c r="AB610" s="8">
        <f t="shared" si="84"/>
        <v>0</v>
      </c>
      <c r="AC610">
        <f t="shared" si="85"/>
        <v>0</v>
      </c>
      <c r="AD610">
        <f t="shared" si="90"/>
        <v>0</v>
      </c>
      <c r="AE610">
        <f t="shared" si="86"/>
        <v>0</v>
      </c>
      <c r="AF610">
        <f t="shared" si="87"/>
        <v>0</v>
      </c>
      <c r="AG610">
        <f t="shared" si="88"/>
        <v>0</v>
      </c>
      <c r="AI610">
        <f t="shared" si="89"/>
        <v>4343.55</v>
      </c>
    </row>
    <row r="611" spans="2:35" x14ac:dyDescent="0.25">
      <c r="B611" s="1">
        <v>23069</v>
      </c>
      <c r="C611" s="1" t="s">
        <v>389</v>
      </c>
      <c r="D611" s="1" t="s">
        <v>27</v>
      </c>
      <c r="E611" s="1" t="s">
        <v>535</v>
      </c>
      <c r="F611" s="1" t="s">
        <v>106</v>
      </c>
      <c r="G611" s="13">
        <v>0</v>
      </c>
      <c r="H611" s="1">
        <v>2020</v>
      </c>
      <c r="J611">
        <v>1963.06</v>
      </c>
      <c r="K611">
        <v>694.43</v>
      </c>
      <c r="L611">
        <v>1267.99</v>
      </c>
      <c r="M611">
        <v>0</v>
      </c>
      <c r="N611">
        <v>512.57000000000005</v>
      </c>
      <c r="O611">
        <v>1600.79</v>
      </c>
      <c r="P611">
        <v>1673.24</v>
      </c>
      <c r="Q611">
        <v>667.92</v>
      </c>
      <c r="R611">
        <v>2369.38</v>
      </c>
      <c r="S611">
        <v>1358.03</v>
      </c>
      <c r="T611">
        <v>630.74</v>
      </c>
      <c r="U611">
        <v>750.41</v>
      </c>
      <c r="W611" s="14" cm="1">
        <f t="array" ref="W611">INDEX(J611:U611, 1, MONTH($W$1))</f>
        <v>750.41</v>
      </c>
      <c r="X611" s="14" cm="1">
        <f t="array" ref="X611">SUMPRODUCT((J611:U611) *(($J$1:$U$1)&lt;=$X$1))</f>
        <v>13488.559999999998</v>
      </c>
      <c r="Y611">
        <f t="shared" si="82"/>
        <v>1</v>
      </c>
      <c r="Z611">
        <f t="shared" si="82"/>
        <v>1</v>
      </c>
      <c r="AA611">
        <f t="shared" si="83"/>
        <v>0</v>
      </c>
      <c r="AB611" s="8">
        <f t="shared" si="84"/>
        <v>1</v>
      </c>
      <c r="AC611">
        <f t="shared" si="85"/>
        <v>13488.559999999998</v>
      </c>
      <c r="AD611">
        <f t="shared" si="90"/>
        <v>0</v>
      </c>
      <c r="AE611">
        <f t="shared" si="86"/>
        <v>0</v>
      </c>
      <c r="AF611">
        <f t="shared" si="87"/>
        <v>0</v>
      </c>
      <c r="AG611">
        <f t="shared" si="88"/>
        <v>0</v>
      </c>
      <c r="AI611">
        <f t="shared" si="89"/>
        <v>13488.559999999998</v>
      </c>
    </row>
    <row r="612" spans="2:35" x14ac:dyDescent="0.25">
      <c r="B612" s="1">
        <v>23073</v>
      </c>
      <c r="C612" s="1" t="s">
        <v>660</v>
      </c>
      <c r="D612" s="1" t="s">
        <v>27</v>
      </c>
      <c r="E612" s="1" t="s">
        <v>535</v>
      </c>
      <c r="F612" s="1" t="s">
        <v>106</v>
      </c>
      <c r="G612" s="13">
        <v>0</v>
      </c>
      <c r="H612" s="1">
        <v>2020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W612" s="14" cm="1">
        <f t="array" ref="W612">INDEX(J612:U612, 1, MONTH($W$1))</f>
        <v>0</v>
      </c>
      <c r="X612" s="14" cm="1">
        <f t="array" ref="X612">SUMPRODUCT((J612:U612) *(($J$1:$U$1)&lt;=$X$1))</f>
        <v>0</v>
      </c>
      <c r="Y612">
        <f t="shared" si="82"/>
        <v>0</v>
      </c>
      <c r="Z612">
        <f t="shared" si="82"/>
        <v>0</v>
      </c>
      <c r="AA612">
        <f t="shared" si="83"/>
        <v>0</v>
      </c>
      <c r="AB612" s="8">
        <f t="shared" si="84"/>
        <v>0</v>
      </c>
      <c r="AC612">
        <f t="shared" si="85"/>
        <v>0</v>
      </c>
      <c r="AD612">
        <f t="shared" si="90"/>
        <v>0</v>
      </c>
      <c r="AE612">
        <f t="shared" si="86"/>
        <v>0</v>
      </c>
      <c r="AF612">
        <f t="shared" si="87"/>
        <v>0</v>
      </c>
      <c r="AG612">
        <f t="shared" si="88"/>
        <v>0</v>
      </c>
      <c r="AI612">
        <f t="shared" si="89"/>
        <v>0</v>
      </c>
    </row>
    <row r="613" spans="2:35" x14ac:dyDescent="0.25">
      <c r="B613" s="1">
        <v>23076</v>
      </c>
      <c r="C613" s="1" t="s">
        <v>893</v>
      </c>
      <c r="D613" s="1" t="s">
        <v>27</v>
      </c>
      <c r="E613" s="1" t="s">
        <v>535</v>
      </c>
      <c r="F613" s="1" t="s">
        <v>106</v>
      </c>
      <c r="G613" s="13">
        <v>0</v>
      </c>
      <c r="H613" s="1">
        <v>2020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W613" s="14" cm="1">
        <f t="array" ref="W613">INDEX(J613:U613, 1, MONTH($W$1))</f>
        <v>0</v>
      </c>
      <c r="X613" s="14" cm="1">
        <f t="array" ref="X613">SUMPRODUCT((J613:U613) *(($J$1:$U$1)&lt;=$X$1))</f>
        <v>0</v>
      </c>
      <c r="Y613">
        <f t="shared" si="82"/>
        <v>0</v>
      </c>
      <c r="Z613">
        <f t="shared" si="82"/>
        <v>0</v>
      </c>
      <c r="AA613">
        <f t="shared" si="83"/>
        <v>0</v>
      </c>
      <c r="AB613" s="8">
        <f t="shared" si="84"/>
        <v>0</v>
      </c>
      <c r="AC613">
        <f t="shared" si="85"/>
        <v>0</v>
      </c>
      <c r="AD613">
        <f t="shared" si="90"/>
        <v>0</v>
      </c>
      <c r="AE613">
        <f t="shared" si="86"/>
        <v>0</v>
      </c>
      <c r="AF613">
        <f t="shared" si="87"/>
        <v>0</v>
      </c>
      <c r="AG613">
        <f t="shared" si="88"/>
        <v>0</v>
      </c>
      <c r="AI613">
        <f t="shared" si="89"/>
        <v>0</v>
      </c>
    </row>
    <row r="614" spans="2:35" x14ac:dyDescent="0.25">
      <c r="B614" s="1">
        <v>23077</v>
      </c>
      <c r="C614" s="1" t="s">
        <v>345</v>
      </c>
      <c r="D614" s="1" t="s">
        <v>27</v>
      </c>
      <c r="E614" s="1" t="s">
        <v>535</v>
      </c>
      <c r="F614" s="1" t="s">
        <v>106</v>
      </c>
      <c r="G614" s="13">
        <v>0</v>
      </c>
      <c r="H614" s="1">
        <v>2020</v>
      </c>
      <c r="J614">
        <v>1108.22</v>
      </c>
      <c r="K614">
        <v>1373.97</v>
      </c>
      <c r="L614">
        <v>3247.09</v>
      </c>
      <c r="M614">
        <v>0</v>
      </c>
      <c r="N614">
        <v>1104.72</v>
      </c>
      <c r="O614">
        <v>1513.64</v>
      </c>
      <c r="P614">
        <v>1129.4000000000001</v>
      </c>
      <c r="Q614">
        <v>588.26</v>
      </c>
      <c r="R614">
        <v>0</v>
      </c>
      <c r="S614">
        <v>4089.74</v>
      </c>
      <c r="T614">
        <v>2109.8000000000002</v>
      </c>
      <c r="U614">
        <v>1214.54</v>
      </c>
      <c r="W614" s="14" cm="1">
        <f t="array" ref="W614">INDEX(J614:U614, 1, MONTH($W$1))</f>
        <v>1214.54</v>
      </c>
      <c r="X614" s="14" cm="1">
        <f t="array" ref="X614">SUMPRODUCT((J614:U614) *(($J$1:$U$1)&lt;=$X$1))</f>
        <v>17479.38</v>
      </c>
      <c r="Y614">
        <f t="shared" si="82"/>
        <v>1</v>
      </c>
      <c r="Z614">
        <f t="shared" si="82"/>
        <v>1</v>
      </c>
      <c r="AA614">
        <f t="shared" si="83"/>
        <v>0</v>
      </c>
      <c r="AB614" s="8">
        <f t="shared" si="84"/>
        <v>1</v>
      </c>
      <c r="AC614">
        <f t="shared" si="85"/>
        <v>17479.38</v>
      </c>
      <c r="AD614">
        <f t="shared" si="90"/>
        <v>0</v>
      </c>
      <c r="AE614">
        <f t="shared" si="86"/>
        <v>0</v>
      </c>
      <c r="AF614">
        <f t="shared" si="87"/>
        <v>0</v>
      </c>
      <c r="AG614">
        <f t="shared" si="88"/>
        <v>0</v>
      </c>
      <c r="AI614">
        <f t="shared" si="89"/>
        <v>17479.38</v>
      </c>
    </row>
    <row r="615" spans="2:35" x14ac:dyDescent="0.25">
      <c r="B615" s="1">
        <v>23078</v>
      </c>
      <c r="C615" s="1" t="s">
        <v>362</v>
      </c>
      <c r="D615" s="1" t="s">
        <v>27</v>
      </c>
      <c r="E615" s="1" t="s">
        <v>535</v>
      </c>
      <c r="F615" s="1" t="s">
        <v>106</v>
      </c>
      <c r="G615" s="13">
        <v>0</v>
      </c>
      <c r="H615" s="1">
        <v>2020</v>
      </c>
      <c r="J615">
        <v>1345.8</v>
      </c>
      <c r="K615">
        <v>0</v>
      </c>
      <c r="L615">
        <v>0</v>
      </c>
      <c r="M615">
        <v>0</v>
      </c>
      <c r="N615">
        <v>1819.88</v>
      </c>
      <c r="O615">
        <v>2391.81</v>
      </c>
      <c r="P615">
        <v>899.17</v>
      </c>
      <c r="Q615">
        <v>992.12</v>
      </c>
      <c r="R615">
        <v>0</v>
      </c>
      <c r="S615">
        <v>2157.38</v>
      </c>
      <c r="T615">
        <v>0</v>
      </c>
      <c r="U615">
        <v>806.65</v>
      </c>
      <c r="W615" s="14" cm="1">
        <f t="array" ref="W615">INDEX(J615:U615, 1, MONTH($W$1))</f>
        <v>806.65</v>
      </c>
      <c r="X615" s="14" cm="1">
        <f t="array" ref="X615">SUMPRODUCT((J615:U615) *(($J$1:$U$1)&lt;=$X$1))</f>
        <v>10412.81</v>
      </c>
      <c r="Y615">
        <f t="shared" si="82"/>
        <v>1</v>
      </c>
      <c r="Z615">
        <f t="shared" si="82"/>
        <v>1</v>
      </c>
      <c r="AA615">
        <f t="shared" si="83"/>
        <v>0</v>
      </c>
      <c r="AB615" s="8">
        <f t="shared" si="84"/>
        <v>1</v>
      </c>
      <c r="AC615">
        <f t="shared" si="85"/>
        <v>10412.81</v>
      </c>
      <c r="AD615">
        <f t="shared" si="90"/>
        <v>0</v>
      </c>
      <c r="AE615">
        <f t="shared" si="86"/>
        <v>0</v>
      </c>
      <c r="AF615">
        <f t="shared" si="87"/>
        <v>0</v>
      </c>
      <c r="AG615">
        <f t="shared" si="88"/>
        <v>0</v>
      </c>
      <c r="AI615">
        <f t="shared" si="89"/>
        <v>10412.81</v>
      </c>
    </row>
    <row r="616" spans="2:35" x14ac:dyDescent="0.25">
      <c r="B616" s="1">
        <v>23080</v>
      </c>
      <c r="C616" s="1" t="s">
        <v>346</v>
      </c>
      <c r="D616" s="1" t="s">
        <v>27</v>
      </c>
      <c r="E616" s="1" t="s">
        <v>535</v>
      </c>
      <c r="F616" s="1" t="s">
        <v>106</v>
      </c>
      <c r="G616" s="13">
        <v>0</v>
      </c>
      <c r="H616" s="1">
        <v>2020</v>
      </c>
      <c r="J616">
        <v>0</v>
      </c>
      <c r="K616">
        <v>3070.73</v>
      </c>
      <c r="L616">
        <v>1924.46</v>
      </c>
      <c r="M616">
        <v>1507.52</v>
      </c>
      <c r="N616">
        <v>1165.81</v>
      </c>
      <c r="O616">
        <v>2609.63</v>
      </c>
      <c r="P616">
        <v>3966.33</v>
      </c>
      <c r="Q616">
        <v>0</v>
      </c>
      <c r="R616">
        <v>1674.2</v>
      </c>
      <c r="S616">
        <v>1893.4</v>
      </c>
      <c r="T616">
        <v>778.12</v>
      </c>
      <c r="U616">
        <v>3554</v>
      </c>
      <c r="W616" s="14" cm="1">
        <f t="array" ref="W616">INDEX(J616:U616, 1, MONTH($W$1))</f>
        <v>3554</v>
      </c>
      <c r="X616" s="14" cm="1">
        <f t="array" ref="X616">SUMPRODUCT((J616:U616) *(($J$1:$U$1)&lt;=$X$1))</f>
        <v>22144.2</v>
      </c>
      <c r="Y616">
        <f t="shared" si="82"/>
        <v>1</v>
      </c>
      <c r="Z616">
        <f t="shared" si="82"/>
        <v>1</v>
      </c>
      <c r="AA616">
        <f t="shared" si="83"/>
        <v>0</v>
      </c>
      <c r="AB616" s="8">
        <f t="shared" si="84"/>
        <v>0</v>
      </c>
      <c r="AC616">
        <f t="shared" si="85"/>
        <v>0</v>
      </c>
      <c r="AD616">
        <f t="shared" si="90"/>
        <v>0</v>
      </c>
      <c r="AE616">
        <f t="shared" si="86"/>
        <v>0</v>
      </c>
      <c r="AF616">
        <f t="shared" si="87"/>
        <v>0</v>
      </c>
      <c r="AG616">
        <f t="shared" si="88"/>
        <v>0</v>
      </c>
      <c r="AI616">
        <f t="shared" si="89"/>
        <v>22144.2</v>
      </c>
    </row>
    <row r="617" spans="2:35" x14ac:dyDescent="0.25">
      <c r="B617" s="1">
        <v>23082</v>
      </c>
      <c r="C617" s="1" t="s">
        <v>399</v>
      </c>
      <c r="D617" s="1" t="s">
        <v>27</v>
      </c>
      <c r="E617" s="1" t="s">
        <v>535</v>
      </c>
      <c r="F617" s="1" t="s">
        <v>106</v>
      </c>
      <c r="G617" s="13">
        <v>0</v>
      </c>
      <c r="H617" s="1">
        <v>2020</v>
      </c>
      <c r="J617">
        <v>548.23</v>
      </c>
      <c r="K617">
        <v>3761.24</v>
      </c>
      <c r="L617">
        <v>157.32</v>
      </c>
      <c r="M617">
        <v>2912.25</v>
      </c>
      <c r="N617">
        <v>0</v>
      </c>
      <c r="O617">
        <v>1700.24</v>
      </c>
      <c r="P617">
        <v>1044.07</v>
      </c>
      <c r="Q617">
        <v>1471.86</v>
      </c>
      <c r="R617">
        <v>1495.68</v>
      </c>
      <c r="S617">
        <v>0</v>
      </c>
      <c r="T617">
        <v>6382.13</v>
      </c>
      <c r="U617">
        <v>0</v>
      </c>
      <c r="W617" s="14" cm="1">
        <f t="array" ref="W617">INDEX(J617:U617, 1, MONTH($W$1))</f>
        <v>0</v>
      </c>
      <c r="X617" s="14" cm="1">
        <f t="array" ref="X617">SUMPRODUCT((J617:U617) *(($J$1:$U$1)&lt;=$X$1))</f>
        <v>19473.02</v>
      </c>
      <c r="Y617">
        <f t="shared" si="82"/>
        <v>0</v>
      </c>
      <c r="Z617">
        <f t="shared" si="82"/>
        <v>1</v>
      </c>
      <c r="AA617">
        <f t="shared" si="83"/>
        <v>0</v>
      </c>
      <c r="AB617" s="8">
        <f t="shared" si="84"/>
        <v>1</v>
      </c>
      <c r="AC617">
        <f t="shared" si="85"/>
        <v>19473.02</v>
      </c>
      <c r="AD617">
        <f t="shared" si="90"/>
        <v>0</v>
      </c>
      <c r="AE617">
        <f t="shared" si="86"/>
        <v>0</v>
      </c>
      <c r="AF617">
        <f t="shared" si="87"/>
        <v>0</v>
      </c>
      <c r="AG617">
        <f t="shared" si="88"/>
        <v>0</v>
      </c>
      <c r="AI617">
        <f t="shared" si="89"/>
        <v>19473.02</v>
      </c>
    </row>
    <row r="618" spans="2:35" x14ac:dyDescent="0.25">
      <c r="B618" s="1">
        <v>23083</v>
      </c>
      <c r="C618" s="1" t="s">
        <v>417</v>
      </c>
      <c r="D618" s="1" t="s">
        <v>27</v>
      </c>
      <c r="E618" s="1" t="s">
        <v>535</v>
      </c>
      <c r="F618" s="1" t="s">
        <v>106</v>
      </c>
      <c r="G618" s="13">
        <v>0</v>
      </c>
      <c r="H618" s="1">
        <v>2020</v>
      </c>
      <c r="J618">
        <v>1330.34</v>
      </c>
      <c r="K618">
        <v>0</v>
      </c>
      <c r="L618">
        <v>834.77</v>
      </c>
      <c r="M618">
        <v>0</v>
      </c>
      <c r="N618">
        <v>907.06</v>
      </c>
      <c r="O618">
        <v>0</v>
      </c>
      <c r="P618">
        <v>528.67999999999995</v>
      </c>
      <c r="Q618">
        <v>535.05999999999995</v>
      </c>
      <c r="R618">
        <v>0</v>
      </c>
      <c r="S618">
        <v>0</v>
      </c>
      <c r="T618">
        <v>847.67</v>
      </c>
      <c r="U618">
        <v>0</v>
      </c>
      <c r="W618" s="14" cm="1">
        <f t="array" ref="W618">INDEX(J618:U618, 1, MONTH($W$1))</f>
        <v>0</v>
      </c>
      <c r="X618" s="14" cm="1">
        <f t="array" ref="X618">SUMPRODUCT((J618:U618) *(($J$1:$U$1)&lt;=$X$1))</f>
        <v>4983.58</v>
      </c>
      <c r="Y618">
        <f t="shared" si="82"/>
        <v>0</v>
      </c>
      <c r="Z618">
        <f t="shared" si="82"/>
        <v>1</v>
      </c>
      <c r="AA618">
        <f t="shared" si="83"/>
        <v>0</v>
      </c>
      <c r="AB618" s="8">
        <f t="shared" si="84"/>
        <v>1</v>
      </c>
      <c r="AC618">
        <f t="shared" si="85"/>
        <v>4983.58</v>
      </c>
      <c r="AD618">
        <f t="shared" si="90"/>
        <v>0</v>
      </c>
      <c r="AE618">
        <f t="shared" si="86"/>
        <v>0</v>
      </c>
      <c r="AF618">
        <f t="shared" si="87"/>
        <v>0</v>
      </c>
      <c r="AG618">
        <f t="shared" si="88"/>
        <v>0</v>
      </c>
      <c r="AI618">
        <f t="shared" si="89"/>
        <v>4983.58</v>
      </c>
    </row>
    <row r="619" spans="2:35" x14ac:dyDescent="0.25">
      <c r="B619" s="1">
        <v>23084</v>
      </c>
      <c r="C619" s="1" t="s">
        <v>347</v>
      </c>
      <c r="D619" s="1" t="s">
        <v>27</v>
      </c>
      <c r="E619" s="1" t="s">
        <v>535</v>
      </c>
      <c r="F619" s="1" t="s">
        <v>106</v>
      </c>
      <c r="G619" s="13">
        <v>0</v>
      </c>
      <c r="H619" s="1">
        <v>2020</v>
      </c>
      <c r="J619">
        <v>3406.18</v>
      </c>
      <c r="K619">
        <v>0</v>
      </c>
      <c r="L619">
        <v>2914.32</v>
      </c>
      <c r="M619">
        <v>2489.11</v>
      </c>
      <c r="N619">
        <v>2969</v>
      </c>
      <c r="O619">
        <v>2718.17</v>
      </c>
      <c r="P619">
        <v>2200.91</v>
      </c>
      <c r="Q619">
        <v>3369.48</v>
      </c>
      <c r="R619">
        <v>1352.93</v>
      </c>
      <c r="S619">
        <v>1779.96</v>
      </c>
      <c r="T619">
        <v>4773.92</v>
      </c>
      <c r="U619">
        <v>1951.34</v>
      </c>
      <c r="W619" s="14" cm="1">
        <f t="array" ref="W619">INDEX(J619:U619, 1, MONTH($W$1))</f>
        <v>1951.34</v>
      </c>
      <c r="X619" s="14" cm="1">
        <f t="array" ref="X619">SUMPRODUCT((J619:U619) *(($J$1:$U$1)&lt;=$X$1))</f>
        <v>29925.320000000003</v>
      </c>
      <c r="Y619">
        <f t="shared" si="82"/>
        <v>1</v>
      </c>
      <c r="Z619">
        <f t="shared" si="82"/>
        <v>1</v>
      </c>
      <c r="AA619">
        <f t="shared" si="83"/>
        <v>0</v>
      </c>
      <c r="AB619" s="8">
        <f t="shared" si="84"/>
        <v>1</v>
      </c>
      <c r="AC619">
        <f t="shared" si="85"/>
        <v>29925.320000000003</v>
      </c>
      <c r="AD619">
        <f t="shared" si="90"/>
        <v>0</v>
      </c>
      <c r="AE619">
        <f t="shared" si="86"/>
        <v>0</v>
      </c>
      <c r="AF619">
        <f t="shared" si="87"/>
        <v>0</v>
      </c>
      <c r="AG619">
        <f t="shared" si="88"/>
        <v>0</v>
      </c>
      <c r="AI619">
        <f t="shared" si="89"/>
        <v>29925.320000000003</v>
      </c>
    </row>
    <row r="620" spans="2:35" x14ac:dyDescent="0.25">
      <c r="B620" s="1">
        <v>23085</v>
      </c>
      <c r="C620" s="1" t="s">
        <v>367</v>
      </c>
      <c r="D620" s="1" t="s">
        <v>27</v>
      </c>
      <c r="E620" s="1" t="s">
        <v>535</v>
      </c>
      <c r="F620" s="1" t="s">
        <v>106</v>
      </c>
      <c r="G620" s="13">
        <v>0</v>
      </c>
      <c r="H620" s="1">
        <v>2020</v>
      </c>
      <c r="J620">
        <v>0</v>
      </c>
      <c r="K620">
        <v>0</v>
      </c>
      <c r="L620">
        <v>4572.2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3111.24</v>
      </c>
      <c r="U620">
        <v>0</v>
      </c>
      <c r="W620" s="14" cm="1">
        <f t="array" ref="W620">INDEX(J620:U620, 1, MONTH($W$1))</f>
        <v>0</v>
      </c>
      <c r="X620" s="14" cm="1">
        <f t="array" ref="X620">SUMPRODUCT((J620:U620) *(($J$1:$U$1)&lt;=$X$1))</f>
        <v>7683.44</v>
      </c>
      <c r="Y620">
        <f t="shared" si="82"/>
        <v>0</v>
      </c>
      <c r="Z620">
        <f t="shared" si="82"/>
        <v>1</v>
      </c>
      <c r="AA620">
        <f t="shared" si="83"/>
        <v>0</v>
      </c>
      <c r="AB620" s="8">
        <f t="shared" si="84"/>
        <v>0</v>
      </c>
      <c r="AC620">
        <f t="shared" si="85"/>
        <v>0</v>
      </c>
      <c r="AD620">
        <f t="shared" si="90"/>
        <v>0</v>
      </c>
      <c r="AE620">
        <f t="shared" si="86"/>
        <v>0</v>
      </c>
      <c r="AF620">
        <f t="shared" si="87"/>
        <v>0</v>
      </c>
      <c r="AG620">
        <f t="shared" si="88"/>
        <v>0</v>
      </c>
      <c r="AI620">
        <f t="shared" si="89"/>
        <v>7683.44</v>
      </c>
    </row>
    <row r="621" spans="2:35" x14ac:dyDescent="0.25">
      <c r="B621" s="1">
        <v>23086</v>
      </c>
      <c r="C621" s="1" t="s">
        <v>390</v>
      </c>
      <c r="D621" s="1" t="s">
        <v>27</v>
      </c>
      <c r="E621" s="1" t="s">
        <v>535</v>
      </c>
      <c r="F621" s="1" t="s">
        <v>106</v>
      </c>
      <c r="G621" s="13">
        <v>0</v>
      </c>
      <c r="H621" s="1">
        <v>2020</v>
      </c>
      <c r="J621">
        <v>3642.5</v>
      </c>
      <c r="K621">
        <v>0</v>
      </c>
      <c r="L621">
        <v>1179.19</v>
      </c>
      <c r="M621">
        <v>0</v>
      </c>
      <c r="N621">
        <v>1553.75</v>
      </c>
      <c r="O621">
        <v>0</v>
      </c>
      <c r="P621">
        <v>1245.67</v>
      </c>
      <c r="Q621">
        <v>1618.4</v>
      </c>
      <c r="R621">
        <v>0</v>
      </c>
      <c r="S621">
        <v>0</v>
      </c>
      <c r="T621">
        <v>1514.94</v>
      </c>
      <c r="U621">
        <v>717.75</v>
      </c>
      <c r="W621" s="14" cm="1">
        <f t="array" ref="W621">INDEX(J621:U621, 1, MONTH($W$1))</f>
        <v>717.75</v>
      </c>
      <c r="X621" s="14" cm="1">
        <f t="array" ref="X621">SUMPRODUCT((J621:U621) *(($J$1:$U$1)&lt;=$X$1))</f>
        <v>11472.2</v>
      </c>
      <c r="Y621">
        <f t="shared" si="82"/>
        <v>1</v>
      </c>
      <c r="Z621">
        <f t="shared" si="82"/>
        <v>1</v>
      </c>
      <c r="AA621">
        <f t="shared" si="83"/>
        <v>0</v>
      </c>
      <c r="AB621" s="8">
        <f t="shared" si="84"/>
        <v>1</v>
      </c>
      <c r="AC621">
        <f t="shared" si="85"/>
        <v>11472.2</v>
      </c>
      <c r="AD621">
        <f t="shared" si="90"/>
        <v>0</v>
      </c>
      <c r="AE621">
        <f t="shared" si="86"/>
        <v>0</v>
      </c>
      <c r="AF621">
        <f t="shared" si="87"/>
        <v>0</v>
      </c>
      <c r="AG621">
        <f t="shared" si="88"/>
        <v>0</v>
      </c>
      <c r="AI621">
        <f t="shared" si="89"/>
        <v>11472.2</v>
      </c>
    </row>
    <row r="622" spans="2:35" x14ac:dyDescent="0.25">
      <c r="B622" s="1">
        <v>23087</v>
      </c>
      <c r="C622" s="1" t="s">
        <v>363</v>
      </c>
      <c r="D622" s="1" t="s">
        <v>27</v>
      </c>
      <c r="E622" s="1" t="s">
        <v>535</v>
      </c>
      <c r="F622" s="1" t="s">
        <v>106</v>
      </c>
      <c r="G622" s="13">
        <v>0</v>
      </c>
      <c r="H622" s="1">
        <v>2020</v>
      </c>
      <c r="J622">
        <v>2072.69</v>
      </c>
      <c r="K622">
        <v>0</v>
      </c>
      <c r="L622">
        <v>0</v>
      </c>
      <c r="M622">
        <v>1140.5999999999999</v>
      </c>
      <c r="N622">
        <v>840.07</v>
      </c>
      <c r="O622">
        <v>0</v>
      </c>
      <c r="P622">
        <v>733.99</v>
      </c>
      <c r="Q622">
        <v>0</v>
      </c>
      <c r="R622">
        <v>1556.74</v>
      </c>
      <c r="S622">
        <v>0</v>
      </c>
      <c r="T622">
        <v>1649.91</v>
      </c>
      <c r="U622">
        <v>792.32</v>
      </c>
      <c r="W622" s="14" cm="1">
        <f t="array" ref="W622">INDEX(J622:U622, 1, MONTH($W$1))</f>
        <v>792.32</v>
      </c>
      <c r="X622" s="14" cm="1">
        <f t="array" ref="X622">SUMPRODUCT((J622:U622) *(($J$1:$U$1)&lt;=$X$1))</f>
        <v>8786.32</v>
      </c>
      <c r="Y622">
        <f t="shared" si="82"/>
        <v>1</v>
      </c>
      <c r="Z622">
        <f t="shared" si="82"/>
        <v>1</v>
      </c>
      <c r="AA622">
        <f t="shared" si="83"/>
        <v>0</v>
      </c>
      <c r="AB622" s="8">
        <f t="shared" si="84"/>
        <v>1</v>
      </c>
      <c r="AC622">
        <f t="shared" si="85"/>
        <v>8786.32</v>
      </c>
      <c r="AD622">
        <f t="shared" si="90"/>
        <v>0</v>
      </c>
      <c r="AE622">
        <f t="shared" si="86"/>
        <v>0</v>
      </c>
      <c r="AF622">
        <f t="shared" si="87"/>
        <v>0</v>
      </c>
      <c r="AG622">
        <f t="shared" si="88"/>
        <v>0</v>
      </c>
      <c r="AI622">
        <f t="shared" si="89"/>
        <v>8786.32</v>
      </c>
    </row>
    <row r="623" spans="2:35" x14ac:dyDescent="0.25">
      <c r="B623" s="1">
        <v>23088</v>
      </c>
      <c r="C623" s="1" t="s">
        <v>348</v>
      </c>
      <c r="D623" s="1" t="s">
        <v>27</v>
      </c>
      <c r="E623" s="1" t="s">
        <v>535</v>
      </c>
      <c r="F623" s="1" t="s">
        <v>106</v>
      </c>
      <c r="G623" s="13">
        <v>0</v>
      </c>
      <c r="H623" s="1">
        <v>2020</v>
      </c>
      <c r="J623">
        <v>1126.29</v>
      </c>
      <c r="K623">
        <v>1498.06</v>
      </c>
      <c r="L623">
        <v>867.87</v>
      </c>
      <c r="M623">
        <v>2059.06</v>
      </c>
      <c r="N623">
        <v>2706.03</v>
      </c>
      <c r="O623">
        <v>2754.43</v>
      </c>
      <c r="P623">
        <v>1613.46</v>
      </c>
      <c r="Q623">
        <v>1314.34</v>
      </c>
      <c r="R623">
        <v>3933.08</v>
      </c>
      <c r="S623">
        <v>2226.09</v>
      </c>
      <c r="T623">
        <v>4067.86</v>
      </c>
      <c r="U623">
        <v>2301.94</v>
      </c>
      <c r="W623" s="14" cm="1">
        <f t="array" ref="W623">INDEX(J623:U623, 1, MONTH($W$1))</f>
        <v>2301.94</v>
      </c>
      <c r="X623" s="14" cm="1">
        <f t="array" ref="X623">SUMPRODUCT((J623:U623) *(($J$1:$U$1)&lt;=$X$1))</f>
        <v>26468.510000000002</v>
      </c>
      <c r="Y623">
        <f t="shared" si="82"/>
        <v>1</v>
      </c>
      <c r="Z623">
        <f t="shared" si="82"/>
        <v>1</v>
      </c>
      <c r="AA623">
        <f t="shared" si="83"/>
        <v>0</v>
      </c>
      <c r="AB623" s="8">
        <f t="shared" si="84"/>
        <v>1</v>
      </c>
      <c r="AC623">
        <f t="shared" si="85"/>
        <v>26468.510000000002</v>
      </c>
      <c r="AD623">
        <f t="shared" si="90"/>
        <v>0</v>
      </c>
      <c r="AE623">
        <f t="shared" si="86"/>
        <v>0</v>
      </c>
      <c r="AF623">
        <f t="shared" si="87"/>
        <v>0</v>
      </c>
      <c r="AG623">
        <f t="shared" si="88"/>
        <v>0</v>
      </c>
      <c r="AI623">
        <f t="shared" si="89"/>
        <v>26468.510000000002</v>
      </c>
    </row>
    <row r="624" spans="2:35" x14ac:dyDescent="0.25">
      <c r="B624" s="1">
        <v>23089</v>
      </c>
      <c r="C624" s="1" t="s">
        <v>661</v>
      </c>
      <c r="D624" s="1" t="s">
        <v>27</v>
      </c>
      <c r="E624" s="1" t="s">
        <v>535</v>
      </c>
      <c r="F624" s="1" t="s">
        <v>106</v>
      </c>
      <c r="G624" s="13">
        <v>0</v>
      </c>
      <c r="H624" s="1">
        <v>2020</v>
      </c>
      <c r="J624">
        <v>2258.88</v>
      </c>
      <c r="K624">
        <v>0</v>
      </c>
      <c r="L624">
        <v>0</v>
      </c>
      <c r="M624">
        <v>0</v>
      </c>
      <c r="N624">
        <v>190.04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W624" s="14" cm="1">
        <f t="array" ref="W624">INDEX(J624:U624, 1, MONTH($W$1))</f>
        <v>0</v>
      </c>
      <c r="X624" s="14" cm="1">
        <f t="array" ref="X624">SUMPRODUCT((J624:U624) *(($J$1:$U$1)&lt;=$X$1))</f>
        <v>2448.92</v>
      </c>
      <c r="Y624">
        <f t="shared" si="82"/>
        <v>0</v>
      </c>
      <c r="Z624">
        <f t="shared" si="82"/>
        <v>1</v>
      </c>
      <c r="AA624">
        <f t="shared" si="83"/>
        <v>0</v>
      </c>
      <c r="AB624" s="8">
        <f t="shared" si="84"/>
        <v>1</v>
      </c>
      <c r="AC624">
        <f t="shared" si="85"/>
        <v>2448.92</v>
      </c>
      <c r="AD624">
        <f t="shared" si="90"/>
        <v>0</v>
      </c>
      <c r="AE624">
        <f t="shared" si="86"/>
        <v>0</v>
      </c>
      <c r="AF624">
        <f t="shared" si="87"/>
        <v>0</v>
      </c>
      <c r="AG624">
        <f t="shared" si="88"/>
        <v>0</v>
      </c>
      <c r="AI624">
        <f t="shared" si="89"/>
        <v>2448.92</v>
      </c>
    </row>
    <row r="625" spans="2:35" x14ac:dyDescent="0.25">
      <c r="B625" s="1">
        <v>23090</v>
      </c>
      <c r="C625" s="1" t="s">
        <v>397</v>
      </c>
      <c r="D625" s="1" t="s">
        <v>27</v>
      </c>
      <c r="E625" s="1" t="s">
        <v>535</v>
      </c>
      <c r="F625" s="1" t="s">
        <v>106</v>
      </c>
      <c r="G625" s="13">
        <v>0</v>
      </c>
      <c r="H625" s="1">
        <v>2020</v>
      </c>
      <c r="J625">
        <v>980.81</v>
      </c>
      <c r="K625">
        <v>2214.77</v>
      </c>
      <c r="L625">
        <v>2056.29</v>
      </c>
      <c r="M625">
        <v>0</v>
      </c>
      <c r="N625">
        <v>1930.38</v>
      </c>
      <c r="O625">
        <v>1507.32</v>
      </c>
      <c r="P625">
        <v>0</v>
      </c>
      <c r="Q625">
        <v>1503.78</v>
      </c>
      <c r="R625">
        <v>2268.41</v>
      </c>
      <c r="S625">
        <v>522.35</v>
      </c>
      <c r="T625">
        <v>0</v>
      </c>
      <c r="U625">
        <v>668.44</v>
      </c>
      <c r="W625" s="14" cm="1">
        <f t="array" ref="W625">INDEX(J625:U625, 1, MONTH($W$1))</f>
        <v>668.44</v>
      </c>
      <c r="X625" s="14" cm="1">
        <f t="array" ref="X625">SUMPRODUCT((J625:U625) *(($J$1:$U$1)&lt;=$X$1))</f>
        <v>13652.550000000001</v>
      </c>
      <c r="Y625">
        <f t="shared" si="82"/>
        <v>1</v>
      </c>
      <c r="Z625">
        <f t="shared" si="82"/>
        <v>1</v>
      </c>
      <c r="AA625">
        <f t="shared" si="83"/>
        <v>0</v>
      </c>
      <c r="AB625" s="8">
        <f t="shared" si="84"/>
        <v>1</v>
      </c>
      <c r="AC625">
        <f t="shared" si="85"/>
        <v>13652.550000000001</v>
      </c>
      <c r="AD625">
        <f t="shared" si="90"/>
        <v>0</v>
      </c>
      <c r="AE625">
        <f t="shared" si="86"/>
        <v>0</v>
      </c>
      <c r="AF625">
        <f t="shared" si="87"/>
        <v>0</v>
      </c>
      <c r="AG625">
        <f t="shared" si="88"/>
        <v>0</v>
      </c>
      <c r="AI625">
        <f t="shared" si="89"/>
        <v>13652.550000000001</v>
      </c>
    </row>
    <row r="626" spans="2:35" x14ac:dyDescent="0.25">
      <c r="B626" s="1">
        <v>23092</v>
      </c>
      <c r="C626" s="1" t="s">
        <v>894</v>
      </c>
      <c r="D626" s="1" t="s">
        <v>27</v>
      </c>
      <c r="E626" s="1" t="s">
        <v>535</v>
      </c>
      <c r="F626" s="1" t="s">
        <v>106</v>
      </c>
      <c r="G626" s="13">
        <v>44256</v>
      </c>
      <c r="H626" s="1">
        <v>2021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W626" s="14" cm="1">
        <f t="array" ref="W626">INDEX(J626:U626, 1, MONTH($W$1))</f>
        <v>0</v>
      </c>
      <c r="X626" s="14" cm="1">
        <f t="array" ref="X626">SUMPRODUCT((J626:U626) *(($J$1:$U$1)&lt;=$X$1))</f>
        <v>0</v>
      </c>
      <c r="Y626">
        <f t="shared" si="82"/>
        <v>0</v>
      </c>
      <c r="Z626">
        <f t="shared" si="82"/>
        <v>0</v>
      </c>
      <c r="AA626">
        <f t="shared" si="83"/>
        <v>0</v>
      </c>
      <c r="AB626" s="8">
        <f t="shared" si="84"/>
        <v>0</v>
      </c>
      <c r="AC626">
        <f t="shared" si="85"/>
        <v>0</v>
      </c>
      <c r="AD626">
        <f t="shared" si="90"/>
        <v>0</v>
      </c>
      <c r="AE626">
        <f t="shared" si="86"/>
        <v>0</v>
      </c>
      <c r="AF626">
        <f t="shared" si="87"/>
        <v>0</v>
      </c>
      <c r="AG626">
        <f t="shared" si="88"/>
        <v>0</v>
      </c>
      <c r="AI626">
        <f t="shared" si="89"/>
        <v>0</v>
      </c>
    </row>
    <row r="627" spans="2:35" x14ac:dyDescent="0.25">
      <c r="B627" s="1">
        <v>23093</v>
      </c>
      <c r="C627" s="1" t="s">
        <v>418</v>
      </c>
      <c r="D627" s="1" t="s">
        <v>27</v>
      </c>
      <c r="E627" s="1" t="s">
        <v>535</v>
      </c>
      <c r="F627" s="1" t="s">
        <v>106</v>
      </c>
      <c r="G627" s="13">
        <v>44287</v>
      </c>
      <c r="H627" s="1">
        <v>2021</v>
      </c>
      <c r="J627">
        <v>0</v>
      </c>
      <c r="K627">
        <v>434.61</v>
      </c>
      <c r="L627">
        <v>601.80999999999995</v>
      </c>
      <c r="M627">
        <v>471.64</v>
      </c>
      <c r="N627">
        <v>463.85</v>
      </c>
      <c r="O627">
        <v>871.63</v>
      </c>
      <c r="P627">
        <v>534.75</v>
      </c>
      <c r="Q627">
        <v>0</v>
      </c>
      <c r="R627">
        <v>1073.2</v>
      </c>
      <c r="S627">
        <v>0</v>
      </c>
      <c r="T627">
        <v>753.88</v>
      </c>
      <c r="U627">
        <v>0</v>
      </c>
      <c r="W627" s="14" cm="1">
        <f t="array" ref="W627">INDEX(J627:U627, 1, MONTH($W$1))</f>
        <v>0</v>
      </c>
      <c r="X627" s="14" cm="1">
        <f t="array" ref="X627">SUMPRODUCT((J627:U627) *(($J$1:$U$1)&lt;=$X$1))</f>
        <v>5205.37</v>
      </c>
      <c r="Y627">
        <f t="shared" si="82"/>
        <v>0</v>
      </c>
      <c r="Z627">
        <f t="shared" si="82"/>
        <v>1</v>
      </c>
      <c r="AA627">
        <f t="shared" si="83"/>
        <v>0</v>
      </c>
      <c r="AB627" s="8">
        <f t="shared" si="84"/>
        <v>0</v>
      </c>
      <c r="AC627">
        <f t="shared" si="85"/>
        <v>0</v>
      </c>
      <c r="AD627">
        <f t="shared" si="90"/>
        <v>0</v>
      </c>
      <c r="AE627">
        <f t="shared" si="86"/>
        <v>0</v>
      </c>
      <c r="AF627">
        <f t="shared" si="87"/>
        <v>0</v>
      </c>
      <c r="AG627">
        <f t="shared" si="88"/>
        <v>0</v>
      </c>
      <c r="AI627">
        <f t="shared" si="89"/>
        <v>5205.37</v>
      </c>
    </row>
    <row r="628" spans="2:35" x14ac:dyDescent="0.25">
      <c r="B628" s="1">
        <v>23094</v>
      </c>
      <c r="C628" s="1" t="s">
        <v>662</v>
      </c>
      <c r="D628" s="1" t="s">
        <v>27</v>
      </c>
      <c r="E628" s="1" t="s">
        <v>535</v>
      </c>
      <c r="F628" s="1" t="s">
        <v>106</v>
      </c>
      <c r="G628" s="13">
        <v>44317</v>
      </c>
      <c r="H628" s="1">
        <v>2021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W628" s="14" cm="1">
        <f t="array" ref="W628">INDEX(J628:U628, 1, MONTH($W$1))</f>
        <v>0</v>
      </c>
      <c r="X628" s="14" cm="1">
        <f t="array" ref="X628">SUMPRODUCT((J628:U628) *(($J$1:$U$1)&lt;=$X$1))</f>
        <v>0</v>
      </c>
      <c r="Y628">
        <f t="shared" si="82"/>
        <v>0</v>
      </c>
      <c r="Z628">
        <f t="shared" si="82"/>
        <v>0</v>
      </c>
      <c r="AA628">
        <f t="shared" si="83"/>
        <v>0</v>
      </c>
      <c r="AB628" s="8">
        <f t="shared" si="84"/>
        <v>0</v>
      </c>
      <c r="AC628">
        <f t="shared" si="85"/>
        <v>0</v>
      </c>
      <c r="AD628">
        <f t="shared" si="90"/>
        <v>0</v>
      </c>
      <c r="AE628">
        <f t="shared" si="86"/>
        <v>0</v>
      </c>
      <c r="AF628">
        <f t="shared" si="87"/>
        <v>0</v>
      </c>
      <c r="AG628">
        <f t="shared" si="88"/>
        <v>0</v>
      </c>
      <c r="AI628">
        <f t="shared" si="89"/>
        <v>0</v>
      </c>
    </row>
    <row r="629" spans="2:35" x14ac:dyDescent="0.25">
      <c r="B629" s="1">
        <v>23095</v>
      </c>
      <c r="C629" s="1" t="s">
        <v>419</v>
      </c>
      <c r="D629" s="1" t="s">
        <v>27</v>
      </c>
      <c r="E629" s="1" t="s">
        <v>535</v>
      </c>
      <c r="F629" s="1" t="s">
        <v>106</v>
      </c>
      <c r="G629" s="13">
        <v>44317</v>
      </c>
      <c r="H629" s="1">
        <v>2021</v>
      </c>
      <c r="J629">
        <v>0</v>
      </c>
      <c r="K629">
        <v>0</v>
      </c>
      <c r="L629">
        <v>0</v>
      </c>
      <c r="M629">
        <v>429.99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366.21</v>
      </c>
      <c r="U629">
        <v>0</v>
      </c>
      <c r="W629" s="14" cm="1">
        <f t="array" ref="W629">INDEX(J629:U629, 1, MONTH($W$1))</f>
        <v>0</v>
      </c>
      <c r="X629" s="14" cm="1">
        <f t="array" ref="X629">SUMPRODUCT((J629:U629) *(($J$1:$U$1)&lt;=$X$1))</f>
        <v>796.2</v>
      </c>
      <c r="Y629">
        <f t="shared" si="82"/>
        <v>0</v>
      </c>
      <c r="Z629">
        <f t="shared" si="82"/>
        <v>1</v>
      </c>
      <c r="AA629">
        <f t="shared" si="83"/>
        <v>0</v>
      </c>
      <c r="AB629" s="8">
        <f t="shared" si="84"/>
        <v>0</v>
      </c>
      <c r="AC629">
        <f t="shared" si="85"/>
        <v>0</v>
      </c>
      <c r="AD629">
        <f t="shared" si="90"/>
        <v>0</v>
      </c>
      <c r="AE629">
        <f t="shared" si="86"/>
        <v>0</v>
      </c>
      <c r="AF629">
        <f t="shared" si="87"/>
        <v>0</v>
      </c>
      <c r="AG629">
        <f t="shared" si="88"/>
        <v>0</v>
      </c>
      <c r="AI629">
        <f t="shared" si="89"/>
        <v>796.2</v>
      </c>
    </row>
    <row r="630" spans="2:35" x14ac:dyDescent="0.25">
      <c r="B630" s="1">
        <v>23096</v>
      </c>
      <c r="C630" s="1" t="s">
        <v>357</v>
      </c>
      <c r="D630" s="1" t="s">
        <v>27</v>
      </c>
      <c r="E630" s="1" t="s">
        <v>535</v>
      </c>
      <c r="F630" s="1" t="s">
        <v>106</v>
      </c>
      <c r="G630" s="13">
        <v>44317</v>
      </c>
      <c r="H630" s="1">
        <v>2021</v>
      </c>
      <c r="J630">
        <v>5225.3100000000004</v>
      </c>
      <c r="K630">
        <v>0</v>
      </c>
      <c r="L630">
        <v>8109.68</v>
      </c>
      <c r="M630">
        <v>252.1</v>
      </c>
      <c r="N630">
        <v>4085.97</v>
      </c>
      <c r="O630">
        <v>1599.87</v>
      </c>
      <c r="P630">
        <v>2943.04</v>
      </c>
      <c r="Q630">
        <v>563.70000000000005</v>
      </c>
      <c r="R630">
        <v>0</v>
      </c>
      <c r="S630">
        <v>515.07000000000005</v>
      </c>
      <c r="T630">
        <v>608.57000000000005</v>
      </c>
      <c r="U630">
        <v>0</v>
      </c>
      <c r="W630" s="14" cm="1">
        <f t="array" ref="W630">INDEX(J630:U630, 1, MONTH($W$1))</f>
        <v>0</v>
      </c>
      <c r="X630" s="14" cm="1">
        <f t="array" ref="X630">SUMPRODUCT((J630:U630) *(($J$1:$U$1)&lt;=$X$1))</f>
        <v>23903.31</v>
      </c>
      <c r="Y630">
        <f t="shared" si="82"/>
        <v>0</v>
      </c>
      <c r="Z630">
        <f t="shared" si="82"/>
        <v>1</v>
      </c>
      <c r="AA630">
        <f t="shared" si="83"/>
        <v>0</v>
      </c>
      <c r="AB630" s="8">
        <f t="shared" si="84"/>
        <v>1</v>
      </c>
      <c r="AC630">
        <f t="shared" si="85"/>
        <v>23903.31</v>
      </c>
      <c r="AD630">
        <f t="shared" si="90"/>
        <v>0</v>
      </c>
      <c r="AE630">
        <f t="shared" si="86"/>
        <v>0</v>
      </c>
      <c r="AF630">
        <f t="shared" si="87"/>
        <v>0</v>
      </c>
      <c r="AG630">
        <f t="shared" si="88"/>
        <v>0</v>
      </c>
      <c r="AI630">
        <f t="shared" si="89"/>
        <v>23903.31</v>
      </c>
    </row>
    <row r="631" spans="2:35" x14ac:dyDescent="0.25">
      <c r="B631" s="1">
        <v>23098</v>
      </c>
      <c r="C631" s="1" t="s">
        <v>663</v>
      </c>
      <c r="D631" s="1" t="s">
        <v>27</v>
      </c>
      <c r="E631" s="1" t="s">
        <v>535</v>
      </c>
      <c r="F631" s="1" t="s">
        <v>106</v>
      </c>
      <c r="G631" s="13">
        <v>44378</v>
      </c>
      <c r="H631" s="1">
        <v>2021</v>
      </c>
      <c r="J631">
        <v>0</v>
      </c>
      <c r="K631">
        <v>0</v>
      </c>
      <c r="L631">
        <v>0</v>
      </c>
      <c r="M631">
        <v>0</v>
      </c>
      <c r="N631">
        <v>421.18</v>
      </c>
      <c r="O631">
        <v>178.63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W631" s="14" cm="1">
        <f t="array" ref="W631">INDEX(J631:U631, 1, MONTH($W$1))</f>
        <v>0</v>
      </c>
      <c r="X631" s="14" cm="1">
        <f t="array" ref="X631">SUMPRODUCT((J631:U631) *(($J$1:$U$1)&lt;=$X$1))</f>
        <v>599.80999999999995</v>
      </c>
      <c r="Y631">
        <f t="shared" si="82"/>
        <v>0</v>
      </c>
      <c r="Z631">
        <f t="shared" si="82"/>
        <v>1</v>
      </c>
      <c r="AA631">
        <f t="shared" si="83"/>
        <v>0</v>
      </c>
      <c r="AB631" s="8">
        <f t="shared" si="84"/>
        <v>0</v>
      </c>
      <c r="AC631">
        <f t="shared" si="85"/>
        <v>0</v>
      </c>
      <c r="AD631">
        <f t="shared" si="90"/>
        <v>0</v>
      </c>
      <c r="AE631">
        <f t="shared" si="86"/>
        <v>0</v>
      </c>
      <c r="AF631">
        <f t="shared" si="87"/>
        <v>0</v>
      </c>
      <c r="AG631">
        <f t="shared" si="88"/>
        <v>0</v>
      </c>
      <c r="AI631">
        <f t="shared" si="89"/>
        <v>599.80999999999995</v>
      </c>
    </row>
    <row r="632" spans="2:35" x14ac:dyDescent="0.25">
      <c r="B632" s="1">
        <v>23099</v>
      </c>
      <c r="C632" s="1" t="s">
        <v>368</v>
      </c>
      <c r="D632" s="1" t="s">
        <v>27</v>
      </c>
      <c r="E632" s="1" t="s">
        <v>535</v>
      </c>
      <c r="F632" s="1" t="s">
        <v>106</v>
      </c>
      <c r="G632" s="13">
        <v>44409</v>
      </c>
      <c r="H632" s="1">
        <v>2021</v>
      </c>
      <c r="J632">
        <v>0</v>
      </c>
      <c r="K632">
        <v>3359.93</v>
      </c>
      <c r="L632">
        <v>0</v>
      </c>
      <c r="M632">
        <v>0</v>
      </c>
      <c r="N632">
        <v>0</v>
      </c>
      <c r="O632">
        <v>1423.78</v>
      </c>
      <c r="P632">
        <v>0</v>
      </c>
      <c r="Q632">
        <v>0</v>
      </c>
      <c r="R632">
        <v>0</v>
      </c>
      <c r="S632">
        <v>1260</v>
      </c>
      <c r="T632">
        <v>0</v>
      </c>
      <c r="U632">
        <v>1700.94</v>
      </c>
      <c r="W632" s="14" cm="1">
        <f t="array" ref="W632">INDEX(J632:U632, 1, MONTH($W$1))</f>
        <v>1700.94</v>
      </c>
      <c r="X632" s="14" cm="1">
        <f t="array" ref="X632">SUMPRODUCT((J632:U632) *(($J$1:$U$1)&lt;=$X$1))</f>
        <v>7744.65</v>
      </c>
      <c r="Y632">
        <f t="shared" si="82"/>
        <v>1</v>
      </c>
      <c r="Z632">
        <f t="shared" si="82"/>
        <v>1</v>
      </c>
      <c r="AA632">
        <f t="shared" si="83"/>
        <v>0</v>
      </c>
      <c r="AB632" s="8">
        <f t="shared" si="84"/>
        <v>0</v>
      </c>
      <c r="AC632">
        <f t="shared" si="85"/>
        <v>0</v>
      </c>
      <c r="AD632">
        <f t="shared" si="90"/>
        <v>0</v>
      </c>
      <c r="AE632">
        <f t="shared" si="86"/>
        <v>0</v>
      </c>
      <c r="AF632">
        <f t="shared" si="87"/>
        <v>0</v>
      </c>
      <c r="AG632">
        <f t="shared" si="88"/>
        <v>0</v>
      </c>
      <c r="AI632">
        <f t="shared" si="89"/>
        <v>7744.65</v>
      </c>
    </row>
    <row r="633" spans="2:35" x14ac:dyDescent="0.25">
      <c r="B633" s="1">
        <v>23100</v>
      </c>
      <c r="C633" s="1" t="s">
        <v>664</v>
      </c>
      <c r="D633" s="1" t="s">
        <v>27</v>
      </c>
      <c r="E633" s="1" t="s">
        <v>535</v>
      </c>
      <c r="F633" s="1" t="s">
        <v>106</v>
      </c>
      <c r="G633" s="13">
        <v>44440</v>
      </c>
      <c r="H633" s="1">
        <v>2021</v>
      </c>
      <c r="J633">
        <v>0</v>
      </c>
      <c r="K633">
        <v>1662.4</v>
      </c>
      <c r="L633">
        <v>1741.31</v>
      </c>
      <c r="M633">
        <v>0</v>
      </c>
      <c r="N633">
        <v>2873.55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W633" s="14" cm="1">
        <f t="array" ref="W633">INDEX(J633:U633, 1, MONTH($W$1))</f>
        <v>0</v>
      </c>
      <c r="X633" s="14" cm="1">
        <f t="array" ref="X633">SUMPRODUCT((J633:U633) *(($J$1:$U$1)&lt;=$X$1))</f>
        <v>6277.26</v>
      </c>
      <c r="Y633">
        <f t="shared" si="82"/>
        <v>0</v>
      </c>
      <c r="Z633">
        <f t="shared" si="82"/>
        <v>1</v>
      </c>
      <c r="AA633">
        <f t="shared" si="83"/>
        <v>0</v>
      </c>
      <c r="AB633" s="8">
        <f t="shared" si="84"/>
        <v>0</v>
      </c>
      <c r="AC633">
        <f t="shared" si="85"/>
        <v>0</v>
      </c>
      <c r="AD633">
        <f t="shared" si="90"/>
        <v>0</v>
      </c>
      <c r="AE633">
        <f t="shared" si="86"/>
        <v>0</v>
      </c>
      <c r="AF633">
        <f t="shared" si="87"/>
        <v>0</v>
      </c>
      <c r="AG633">
        <f t="shared" si="88"/>
        <v>0</v>
      </c>
      <c r="AI633">
        <f t="shared" si="89"/>
        <v>6277.26</v>
      </c>
    </row>
    <row r="634" spans="2:35" x14ac:dyDescent="0.25">
      <c r="B634" s="1">
        <v>23101</v>
      </c>
      <c r="C634" s="1" t="s">
        <v>895</v>
      </c>
      <c r="D634" s="1" t="s">
        <v>27</v>
      </c>
      <c r="E634" s="1" t="s">
        <v>535</v>
      </c>
      <c r="F634" s="1" t="s">
        <v>106</v>
      </c>
      <c r="G634" s="13">
        <v>0</v>
      </c>
      <c r="H634" s="1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W634" s="14" cm="1">
        <f t="array" ref="W634">INDEX(J634:U634, 1, MONTH($W$1))</f>
        <v>0</v>
      </c>
      <c r="X634" s="14" cm="1">
        <f t="array" ref="X634">SUMPRODUCT((J634:U634) *(($J$1:$U$1)&lt;=$X$1))</f>
        <v>0</v>
      </c>
      <c r="Y634">
        <f t="shared" si="82"/>
        <v>0</v>
      </c>
      <c r="Z634">
        <f t="shared" si="82"/>
        <v>0</v>
      </c>
      <c r="AA634">
        <f t="shared" si="83"/>
        <v>0</v>
      </c>
      <c r="AB634" s="8">
        <f t="shared" si="84"/>
        <v>0</v>
      </c>
      <c r="AC634">
        <f t="shared" si="85"/>
        <v>0</v>
      </c>
      <c r="AD634">
        <f t="shared" si="90"/>
        <v>0</v>
      </c>
      <c r="AE634">
        <f t="shared" si="86"/>
        <v>0</v>
      </c>
      <c r="AF634">
        <f t="shared" si="87"/>
        <v>0</v>
      </c>
      <c r="AG634">
        <f t="shared" si="88"/>
        <v>0</v>
      </c>
      <c r="AI634">
        <f t="shared" si="89"/>
        <v>0</v>
      </c>
    </row>
    <row r="635" spans="2:35" x14ac:dyDescent="0.25">
      <c r="B635" s="1">
        <v>23102</v>
      </c>
      <c r="C635" s="1" t="s">
        <v>896</v>
      </c>
      <c r="D635" s="1" t="s">
        <v>27</v>
      </c>
      <c r="E635" s="1" t="s">
        <v>545</v>
      </c>
      <c r="F635" s="1" t="s">
        <v>545</v>
      </c>
      <c r="G635" s="13">
        <v>44470</v>
      </c>
      <c r="H635" s="1">
        <v>2021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W635" s="14" cm="1">
        <f t="array" ref="W635">INDEX(J635:U635, 1, MONTH($W$1))</f>
        <v>0</v>
      </c>
      <c r="X635" s="14" cm="1">
        <f t="array" ref="X635">SUMPRODUCT((J635:U635) *(($J$1:$U$1)&lt;=$X$1))</f>
        <v>0</v>
      </c>
      <c r="Y635">
        <f t="shared" si="82"/>
        <v>0</v>
      </c>
      <c r="Z635">
        <f t="shared" si="82"/>
        <v>0</v>
      </c>
      <c r="AA635">
        <f t="shared" si="83"/>
        <v>0</v>
      </c>
      <c r="AB635" s="8">
        <f t="shared" si="84"/>
        <v>0</v>
      </c>
      <c r="AC635">
        <f t="shared" si="85"/>
        <v>0</v>
      </c>
      <c r="AD635">
        <f t="shared" si="90"/>
        <v>0</v>
      </c>
      <c r="AE635">
        <f t="shared" si="86"/>
        <v>0</v>
      </c>
      <c r="AF635">
        <f t="shared" si="87"/>
        <v>0</v>
      </c>
      <c r="AG635">
        <f t="shared" si="88"/>
        <v>0</v>
      </c>
      <c r="AI635">
        <f t="shared" si="89"/>
        <v>0</v>
      </c>
    </row>
    <row r="636" spans="2:35" x14ac:dyDescent="0.25">
      <c r="B636" s="1">
        <v>23103</v>
      </c>
      <c r="C636" s="1" t="s">
        <v>420</v>
      </c>
      <c r="D636" s="1" t="s">
        <v>27</v>
      </c>
      <c r="E636" s="1" t="s">
        <v>535</v>
      </c>
      <c r="F636" s="1" t="s">
        <v>106</v>
      </c>
      <c r="G636" s="13">
        <v>44593</v>
      </c>
      <c r="H636" s="1">
        <v>2022</v>
      </c>
      <c r="J636">
        <v>375.1</v>
      </c>
      <c r="K636">
        <v>0</v>
      </c>
      <c r="L636">
        <v>502.51</v>
      </c>
      <c r="M636">
        <v>0</v>
      </c>
      <c r="N636">
        <v>1148.1099999999999</v>
      </c>
      <c r="O636">
        <v>1486.78</v>
      </c>
      <c r="P636">
        <v>0</v>
      </c>
      <c r="Q636">
        <v>0</v>
      </c>
      <c r="R636">
        <v>0</v>
      </c>
      <c r="S636">
        <v>0</v>
      </c>
      <c r="T636">
        <v>829.9</v>
      </c>
      <c r="U636">
        <v>304.64</v>
      </c>
      <c r="W636" s="14" cm="1">
        <f t="array" ref="W636">INDEX(J636:U636, 1, MONTH($W$1))</f>
        <v>304.64</v>
      </c>
      <c r="X636" s="14" cm="1">
        <f t="array" ref="X636">SUMPRODUCT((J636:U636) *(($J$1:$U$1)&lt;=$X$1))</f>
        <v>4647.04</v>
      </c>
      <c r="Y636">
        <f t="shared" si="82"/>
        <v>1</v>
      </c>
      <c r="Z636">
        <f t="shared" si="82"/>
        <v>1</v>
      </c>
      <c r="AA636">
        <f t="shared" si="83"/>
        <v>0</v>
      </c>
      <c r="AB636" s="8">
        <f t="shared" si="84"/>
        <v>1</v>
      </c>
      <c r="AC636">
        <f t="shared" si="85"/>
        <v>4647.04</v>
      </c>
      <c r="AD636">
        <f t="shared" si="90"/>
        <v>0</v>
      </c>
      <c r="AE636">
        <f t="shared" si="86"/>
        <v>0</v>
      </c>
      <c r="AF636">
        <f t="shared" si="87"/>
        <v>0</v>
      </c>
      <c r="AG636">
        <f t="shared" si="88"/>
        <v>0</v>
      </c>
      <c r="AI636">
        <f t="shared" si="89"/>
        <v>4647.04</v>
      </c>
    </row>
    <row r="637" spans="2:35" x14ac:dyDescent="0.25">
      <c r="B637" s="1">
        <v>23104</v>
      </c>
      <c r="C637" s="1" t="s">
        <v>359</v>
      </c>
      <c r="D637" s="1" t="s">
        <v>27</v>
      </c>
      <c r="E637" s="1" t="s">
        <v>535</v>
      </c>
      <c r="F637" s="1" t="s">
        <v>106</v>
      </c>
      <c r="G637" s="13">
        <v>44593</v>
      </c>
      <c r="H637" s="1">
        <v>2022</v>
      </c>
      <c r="J637">
        <v>0</v>
      </c>
      <c r="K637">
        <v>1531.1</v>
      </c>
      <c r="L637">
        <v>0</v>
      </c>
      <c r="M637">
        <v>0</v>
      </c>
      <c r="N637">
        <v>2410.65</v>
      </c>
      <c r="O637">
        <v>818.42</v>
      </c>
      <c r="P637">
        <v>0</v>
      </c>
      <c r="Q637">
        <v>918.24</v>
      </c>
      <c r="R637">
        <v>847.46</v>
      </c>
      <c r="S637">
        <v>765.35</v>
      </c>
      <c r="T637">
        <v>1632.15</v>
      </c>
      <c r="U637">
        <v>1934.77</v>
      </c>
      <c r="W637" s="14" cm="1">
        <f t="array" ref="W637">INDEX(J637:U637, 1, MONTH($W$1))</f>
        <v>1934.77</v>
      </c>
      <c r="X637" s="14" cm="1">
        <f t="array" ref="X637">SUMPRODUCT((J637:U637) *(($J$1:$U$1)&lt;=$X$1))</f>
        <v>10858.140000000001</v>
      </c>
      <c r="Y637">
        <f t="shared" si="82"/>
        <v>1</v>
      </c>
      <c r="Z637">
        <f t="shared" si="82"/>
        <v>1</v>
      </c>
      <c r="AA637">
        <f t="shared" si="83"/>
        <v>0</v>
      </c>
      <c r="AB637" s="8">
        <f t="shared" si="84"/>
        <v>0</v>
      </c>
      <c r="AC637">
        <f t="shared" si="85"/>
        <v>0</v>
      </c>
      <c r="AD637">
        <f t="shared" si="90"/>
        <v>0</v>
      </c>
      <c r="AE637">
        <f t="shared" si="86"/>
        <v>0</v>
      </c>
      <c r="AF637">
        <f t="shared" si="87"/>
        <v>0</v>
      </c>
      <c r="AG637">
        <f t="shared" si="88"/>
        <v>0</v>
      </c>
      <c r="AI637">
        <f t="shared" si="89"/>
        <v>10858.140000000001</v>
      </c>
    </row>
    <row r="638" spans="2:35" x14ac:dyDescent="0.25">
      <c r="B638" s="1">
        <v>23105</v>
      </c>
      <c r="C638" s="1" t="s">
        <v>897</v>
      </c>
      <c r="D638" s="1" t="s">
        <v>27</v>
      </c>
      <c r="E638" s="1" t="s">
        <v>535</v>
      </c>
      <c r="F638" s="1" t="s">
        <v>106</v>
      </c>
      <c r="G638" s="13">
        <v>0</v>
      </c>
      <c r="H638" s="1">
        <v>2022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W638" s="14" cm="1">
        <f t="array" ref="W638">INDEX(J638:U638, 1, MONTH($W$1))</f>
        <v>0</v>
      </c>
      <c r="X638" s="14" cm="1">
        <f t="array" ref="X638">SUMPRODUCT((J638:U638) *(($J$1:$U$1)&lt;=$X$1))</f>
        <v>0</v>
      </c>
      <c r="Y638">
        <f t="shared" si="82"/>
        <v>0</v>
      </c>
      <c r="Z638">
        <f t="shared" si="82"/>
        <v>0</v>
      </c>
      <c r="AA638">
        <f t="shared" si="83"/>
        <v>0</v>
      </c>
      <c r="AB638" s="8">
        <f t="shared" si="84"/>
        <v>0</v>
      </c>
      <c r="AC638">
        <f t="shared" si="85"/>
        <v>0</v>
      </c>
      <c r="AD638">
        <f t="shared" si="90"/>
        <v>0</v>
      </c>
      <c r="AE638">
        <f t="shared" si="86"/>
        <v>0</v>
      </c>
      <c r="AF638">
        <f t="shared" si="87"/>
        <v>0</v>
      </c>
      <c r="AG638">
        <f t="shared" si="88"/>
        <v>0</v>
      </c>
      <c r="AI638">
        <f t="shared" si="89"/>
        <v>0</v>
      </c>
    </row>
    <row r="639" spans="2:35" x14ac:dyDescent="0.25">
      <c r="B639" s="1">
        <v>23106</v>
      </c>
      <c r="C639" s="1" t="s">
        <v>364</v>
      </c>
      <c r="D639" s="1" t="s">
        <v>27</v>
      </c>
      <c r="E639" s="1" t="s">
        <v>535</v>
      </c>
      <c r="F639" s="1" t="s">
        <v>106</v>
      </c>
      <c r="G639" s="13">
        <v>44593</v>
      </c>
      <c r="H639" s="1">
        <v>2022</v>
      </c>
      <c r="J639">
        <v>2009.31</v>
      </c>
      <c r="K639">
        <v>0</v>
      </c>
      <c r="L639">
        <v>0</v>
      </c>
      <c r="M639">
        <v>424.52</v>
      </c>
      <c r="N639">
        <v>1057.2</v>
      </c>
      <c r="O639">
        <v>0</v>
      </c>
      <c r="P639">
        <v>0</v>
      </c>
      <c r="Q639">
        <v>2019</v>
      </c>
      <c r="R639">
        <v>0</v>
      </c>
      <c r="S639">
        <v>863.14</v>
      </c>
      <c r="T639">
        <v>0</v>
      </c>
      <c r="U639">
        <v>150</v>
      </c>
      <c r="W639" s="14" cm="1">
        <f t="array" ref="W639">INDEX(J639:U639, 1, MONTH($W$1))</f>
        <v>150</v>
      </c>
      <c r="X639" s="14" cm="1">
        <f t="array" ref="X639">SUMPRODUCT((J639:U639) *(($J$1:$U$1)&lt;=$X$1))</f>
        <v>6523.17</v>
      </c>
      <c r="Y639">
        <f t="shared" si="82"/>
        <v>1</v>
      </c>
      <c r="Z639">
        <f t="shared" si="82"/>
        <v>1</v>
      </c>
      <c r="AA639">
        <f t="shared" si="83"/>
        <v>0</v>
      </c>
      <c r="AB639" s="8">
        <f t="shared" si="84"/>
        <v>1</v>
      </c>
      <c r="AC639">
        <f t="shared" si="85"/>
        <v>6523.17</v>
      </c>
      <c r="AD639">
        <f t="shared" si="90"/>
        <v>0</v>
      </c>
      <c r="AE639">
        <f t="shared" si="86"/>
        <v>0</v>
      </c>
      <c r="AF639">
        <f t="shared" si="87"/>
        <v>0</v>
      </c>
      <c r="AG639">
        <f t="shared" si="88"/>
        <v>0</v>
      </c>
      <c r="AI639">
        <f t="shared" si="89"/>
        <v>6523.17</v>
      </c>
    </row>
    <row r="640" spans="2:35" x14ac:dyDescent="0.25">
      <c r="B640" s="1">
        <v>23107</v>
      </c>
      <c r="C640" s="1" t="s">
        <v>349</v>
      </c>
      <c r="D640" s="1" t="s">
        <v>27</v>
      </c>
      <c r="E640" s="1" t="s">
        <v>535</v>
      </c>
      <c r="F640" s="1" t="s">
        <v>106</v>
      </c>
      <c r="G640" s="13">
        <v>44593</v>
      </c>
      <c r="H640" s="1">
        <v>2022</v>
      </c>
      <c r="J640">
        <v>1584.25</v>
      </c>
      <c r="K640">
        <v>512.61</v>
      </c>
      <c r="L640">
        <v>117.99</v>
      </c>
      <c r="M640">
        <v>3256.58</v>
      </c>
      <c r="N640">
        <v>717.14</v>
      </c>
      <c r="O640">
        <v>3191.15</v>
      </c>
      <c r="P640">
        <v>728.82</v>
      </c>
      <c r="Q640">
        <v>1522.36</v>
      </c>
      <c r="R640">
        <v>351.92</v>
      </c>
      <c r="S640">
        <v>1812.06</v>
      </c>
      <c r="T640">
        <v>190.04</v>
      </c>
      <c r="U640">
        <v>1368.42</v>
      </c>
      <c r="W640" s="14" cm="1">
        <f t="array" ref="W640">INDEX(J640:U640, 1, MONTH($W$1))</f>
        <v>1368.42</v>
      </c>
      <c r="X640" s="14" cm="1">
        <f t="array" ref="X640">SUMPRODUCT((J640:U640) *(($J$1:$U$1)&lt;=$X$1))</f>
        <v>15353.340000000002</v>
      </c>
      <c r="Y640">
        <f t="shared" si="82"/>
        <v>1</v>
      </c>
      <c r="Z640">
        <f t="shared" si="82"/>
        <v>1</v>
      </c>
      <c r="AA640">
        <f t="shared" si="83"/>
        <v>0</v>
      </c>
      <c r="AB640" s="8">
        <f t="shared" si="84"/>
        <v>1</v>
      </c>
      <c r="AC640">
        <f t="shared" si="85"/>
        <v>15353.340000000002</v>
      </c>
      <c r="AD640">
        <f t="shared" si="90"/>
        <v>0</v>
      </c>
      <c r="AE640">
        <f t="shared" si="86"/>
        <v>0</v>
      </c>
      <c r="AF640">
        <f t="shared" si="87"/>
        <v>0</v>
      </c>
      <c r="AG640">
        <f t="shared" si="88"/>
        <v>0</v>
      </c>
      <c r="AI640">
        <f t="shared" si="89"/>
        <v>15353.340000000002</v>
      </c>
    </row>
    <row r="641" spans="2:35" x14ac:dyDescent="0.25">
      <c r="B641" s="1">
        <v>23108</v>
      </c>
      <c r="C641" s="1" t="s">
        <v>665</v>
      </c>
      <c r="D641" s="1" t="s">
        <v>27</v>
      </c>
      <c r="E641" s="1" t="s">
        <v>535</v>
      </c>
      <c r="F641" s="1" t="s">
        <v>106</v>
      </c>
      <c r="G641" s="13">
        <v>44593</v>
      </c>
      <c r="H641" s="1">
        <v>2022</v>
      </c>
      <c r="J641">
        <v>0</v>
      </c>
      <c r="K641">
        <v>0</v>
      </c>
      <c r="L641">
        <v>917.78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W641" s="14" cm="1">
        <f t="array" ref="W641">INDEX(J641:U641, 1, MONTH($W$1))</f>
        <v>0</v>
      </c>
      <c r="X641" s="14" cm="1">
        <f t="array" ref="X641">SUMPRODUCT((J641:U641) *(($J$1:$U$1)&lt;=$X$1))</f>
        <v>917.78</v>
      </c>
      <c r="Y641">
        <f t="shared" si="82"/>
        <v>0</v>
      </c>
      <c r="Z641">
        <f t="shared" si="82"/>
        <v>1</v>
      </c>
      <c r="AA641">
        <f t="shared" si="83"/>
        <v>0</v>
      </c>
      <c r="AB641" s="8">
        <f t="shared" si="84"/>
        <v>0</v>
      </c>
      <c r="AC641">
        <f t="shared" si="85"/>
        <v>0</v>
      </c>
      <c r="AD641">
        <f t="shared" si="90"/>
        <v>0</v>
      </c>
      <c r="AE641">
        <f t="shared" si="86"/>
        <v>0</v>
      </c>
      <c r="AF641">
        <f t="shared" si="87"/>
        <v>0</v>
      </c>
      <c r="AG641">
        <f t="shared" si="88"/>
        <v>0</v>
      </c>
      <c r="AI641">
        <f t="shared" si="89"/>
        <v>917.78</v>
      </c>
    </row>
    <row r="642" spans="2:35" x14ac:dyDescent="0.25">
      <c r="B642" s="1">
        <v>23110</v>
      </c>
      <c r="C642" s="1" t="s">
        <v>425</v>
      </c>
      <c r="D642" s="1" t="s">
        <v>27</v>
      </c>
      <c r="E642" s="1" t="s">
        <v>535</v>
      </c>
      <c r="F642" s="1" t="s">
        <v>106</v>
      </c>
      <c r="G642" s="13">
        <v>44958</v>
      </c>
      <c r="H642" s="1">
        <v>2023</v>
      </c>
      <c r="J642">
        <v>0</v>
      </c>
      <c r="K642">
        <v>0</v>
      </c>
      <c r="L642">
        <v>9597.4</v>
      </c>
      <c r="M642">
        <v>0</v>
      </c>
      <c r="N642">
        <v>4764.3999999999996</v>
      </c>
      <c r="O642">
        <v>0</v>
      </c>
      <c r="P642">
        <v>1464.13</v>
      </c>
      <c r="Q642">
        <v>0</v>
      </c>
      <c r="R642">
        <v>1676.53</v>
      </c>
      <c r="S642">
        <v>221.14</v>
      </c>
      <c r="T642">
        <v>0</v>
      </c>
      <c r="U642">
        <v>956.07</v>
      </c>
      <c r="W642" s="14" cm="1">
        <f t="array" ref="W642">INDEX(J642:U642, 1, MONTH($W$1))</f>
        <v>956.07</v>
      </c>
      <c r="X642" s="14" cm="1">
        <f t="array" ref="X642">SUMPRODUCT((J642:U642) *(($J$1:$U$1)&lt;=$X$1))</f>
        <v>18679.669999999998</v>
      </c>
      <c r="Y642">
        <f t="shared" si="82"/>
        <v>1</v>
      </c>
      <c r="Z642">
        <f t="shared" si="82"/>
        <v>1</v>
      </c>
      <c r="AA642">
        <f t="shared" si="83"/>
        <v>0</v>
      </c>
      <c r="AB642" s="8">
        <f t="shared" si="84"/>
        <v>0</v>
      </c>
      <c r="AC642">
        <f t="shared" si="85"/>
        <v>0</v>
      </c>
      <c r="AD642">
        <f t="shared" si="90"/>
        <v>0</v>
      </c>
      <c r="AE642">
        <f t="shared" si="86"/>
        <v>0</v>
      </c>
      <c r="AF642">
        <f t="shared" si="87"/>
        <v>1</v>
      </c>
      <c r="AG642">
        <f t="shared" si="88"/>
        <v>18679.669999999998</v>
      </c>
      <c r="AI642">
        <f t="shared" si="89"/>
        <v>18679.669999999998</v>
      </c>
    </row>
    <row r="643" spans="2:35" x14ac:dyDescent="0.25">
      <c r="B643" s="1">
        <v>23111</v>
      </c>
      <c r="C643" s="1" t="s">
        <v>350</v>
      </c>
      <c r="D643" s="1" t="s">
        <v>27</v>
      </c>
      <c r="E643" s="1" t="s">
        <v>535</v>
      </c>
      <c r="F643" s="1" t="s">
        <v>106</v>
      </c>
      <c r="G643" s="13">
        <v>44986</v>
      </c>
      <c r="H643" s="1">
        <v>2023</v>
      </c>
      <c r="J643">
        <v>0</v>
      </c>
      <c r="K643">
        <v>0</v>
      </c>
      <c r="L643">
        <v>9803.58</v>
      </c>
      <c r="M643">
        <v>4549.3</v>
      </c>
      <c r="N643">
        <v>2994.5</v>
      </c>
      <c r="O643">
        <v>3807.83</v>
      </c>
      <c r="P643">
        <v>5389.4</v>
      </c>
      <c r="Q643">
        <v>3780.01</v>
      </c>
      <c r="R643">
        <v>2437.0300000000002</v>
      </c>
      <c r="S643">
        <v>4798.03</v>
      </c>
      <c r="T643">
        <v>5983.39</v>
      </c>
      <c r="U643">
        <v>1832.7</v>
      </c>
      <c r="W643" s="14" cm="1">
        <f t="array" ref="W643">INDEX(J643:U643, 1, MONTH($W$1))</f>
        <v>1832.7</v>
      </c>
      <c r="X643" s="14" cm="1">
        <f t="array" ref="X643">SUMPRODUCT((J643:U643) *(($J$1:$U$1)&lt;=$X$1))</f>
        <v>45375.77</v>
      </c>
      <c r="Y643">
        <f t="shared" si="82"/>
        <v>1</v>
      </c>
      <c r="Z643">
        <f t="shared" si="82"/>
        <v>1</v>
      </c>
      <c r="AA643">
        <f t="shared" si="83"/>
        <v>0</v>
      </c>
      <c r="AB643" s="8">
        <f t="shared" si="84"/>
        <v>0</v>
      </c>
      <c r="AC643">
        <f t="shared" si="85"/>
        <v>0</v>
      </c>
      <c r="AD643">
        <f t="shared" si="90"/>
        <v>0</v>
      </c>
      <c r="AE643">
        <f t="shared" si="86"/>
        <v>0</v>
      </c>
      <c r="AF643">
        <f t="shared" si="87"/>
        <v>1</v>
      </c>
      <c r="AG643">
        <f t="shared" si="88"/>
        <v>45375.77</v>
      </c>
      <c r="AI643">
        <f t="shared" si="89"/>
        <v>45375.77</v>
      </c>
    </row>
    <row r="644" spans="2:35" x14ac:dyDescent="0.25">
      <c r="B644" s="1">
        <v>24000</v>
      </c>
      <c r="C644" s="1" t="s">
        <v>383</v>
      </c>
      <c r="D644" s="1" t="s">
        <v>27</v>
      </c>
      <c r="E644" s="1" t="s">
        <v>535</v>
      </c>
      <c r="F644" s="1" t="s">
        <v>106</v>
      </c>
      <c r="G644" s="13">
        <v>0</v>
      </c>
      <c r="H644" s="1">
        <v>2020</v>
      </c>
      <c r="J644">
        <v>10089.27</v>
      </c>
      <c r="K644">
        <v>0</v>
      </c>
      <c r="L644">
        <v>4082.2</v>
      </c>
      <c r="M644">
        <v>0</v>
      </c>
      <c r="N644">
        <v>0</v>
      </c>
      <c r="O644">
        <v>3831.3</v>
      </c>
      <c r="P644">
        <v>5127.72</v>
      </c>
      <c r="Q644">
        <v>0</v>
      </c>
      <c r="R644">
        <v>0</v>
      </c>
      <c r="S644">
        <v>7221.33</v>
      </c>
      <c r="T644">
        <v>4423.08</v>
      </c>
      <c r="U644">
        <v>0</v>
      </c>
      <c r="W644" s="14" cm="1">
        <f t="array" ref="W644">INDEX(J644:U644, 1, MONTH($W$1))</f>
        <v>0</v>
      </c>
      <c r="X644" s="14" cm="1">
        <f t="array" ref="X644">SUMPRODUCT((J644:U644) *(($J$1:$U$1)&lt;=$X$1))</f>
        <v>34774.9</v>
      </c>
      <c r="Y644">
        <f t="shared" ref="Y644:Z707" si="91">IF(W644&gt;0, 1, 0)</f>
        <v>0</v>
      </c>
      <c r="Z644">
        <f t="shared" si="91"/>
        <v>1</v>
      </c>
      <c r="AA644">
        <f t="shared" ref="AA644:AA707" si="92">IF(I644="Yes", 1, 0)</f>
        <v>0</v>
      </c>
      <c r="AB644" s="8">
        <f t="shared" ref="AB644:AB707" si="93">COUNTIF(J644, "&gt;0")</f>
        <v>1</v>
      </c>
      <c r="AC644">
        <f t="shared" ref="AC644:AC707" si="94">IFERROR(X644/AB644, 0)</f>
        <v>34774.9</v>
      </c>
      <c r="AD644">
        <f t="shared" si="90"/>
        <v>0</v>
      </c>
      <c r="AE644">
        <f t="shared" ref="AE644:AE707" si="95">IF(G644=$W$1, W644, 0)</f>
        <v>0</v>
      </c>
      <c r="AF644">
        <f t="shared" ref="AF644:AF707" si="96">IF(AND(H644=2023, G644&lt;=$W$1, X644&gt;0), 1, 0)</f>
        <v>0</v>
      </c>
      <c r="AG644">
        <f t="shared" ref="AG644:AG707" si="97">IF(AND(H644=2023, G644&lt;=$W$1), X644, 0)</f>
        <v>0</v>
      </c>
      <c r="AI644">
        <f t="shared" ref="AI644:AI707" si="98">SUM(J644:U644)</f>
        <v>34774.9</v>
      </c>
    </row>
    <row r="645" spans="2:35" x14ac:dyDescent="0.25">
      <c r="B645" s="1">
        <v>24001</v>
      </c>
      <c r="C645" s="1" t="s">
        <v>898</v>
      </c>
      <c r="D645" s="1" t="s">
        <v>27</v>
      </c>
      <c r="E645" s="1" t="s">
        <v>535</v>
      </c>
      <c r="F645" s="1" t="s">
        <v>106</v>
      </c>
      <c r="G645" s="13">
        <v>0</v>
      </c>
      <c r="H645" s="1">
        <v>2020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W645" s="14" cm="1">
        <f t="array" ref="W645">INDEX(J645:U645, 1, MONTH($W$1))</f>
        <v>0</v>
      </c>
      <c r="X645" s="14" cm="1">
        <f t="array" ref="X645">SUMPRODUCT((J645:U645) *(($J$1:$U$1)&lt;=$X$1))</f>
        <v>0</v>
      </c>
      <c r="Y645">
        <f t="shared" si="91"/>
        <v>0</v>
      </c>
      <c r="Z645">
        <f t="shared" si="91"/>
        <v>0</v>
      </c>
      <c r="AA645">
        <f t="shared" si="92"/>
        <v>0</v>
      </c>
      <c r="AB645" s="8">
        <f t="shared" si="93"/>
        <v>0</v>
      </c>
      <c r="AC645">
        <f t="shared" si="94"/>
        <v>0</v>
      </c>
      <c r="AD645">
        <f t="shared" si="90"/>
        <v>0</v>
      </c>
      <c r="AE645">
        <f t="shared" si="95"/>
        <v>0</v>
      </c>
      <c r="AF645">
        <f t="shared" si="96"/>
        <v>0</v>
      </c>
      <c r="AG645">
        <f t="shared" si="97"/>
        <v>0</v>
      </c>
      <c r="AI645">
        <f t="shared" si="98"/>
        <v>0</v>
      </c>
    </row>
    <row r="646" spans="2:35" x14ac:dyDescent="0.25">
      <c r="B646" s="1">
        <v>24002</v>
      </c>
      <c r="C646" s="1" t="s">
        <v>377</v>
      </c>
      <c r="D646" s="1" t="s">
        <v>27</v>
      </c>
      <c r="E646" s="1" t="s">
        <v>535</v>
      </c>
      <c r="F646" s="1" t="s">
        <v>106</v>
      </c>
      <c r="G646" s="13">
        <v>0</v>
      </c>
      <c r="H646" s="1">
        <v>2020</v>
      </c>
      <c r="J646">
        <v>1022.32</v>
      </c>
      <c r="K646">
        <v>707.21</v>
      </c>
      <c r="L646">
        <v>1872.63</v>
      </c>
      <c r="M646">
        <v>3771.01</v>
      </c>
      <c r="N646">
        <v>3132.6</v>
      </c>
      <c r="O646">
        <v>2689.77</v>
      </c>
      <c r="P646">
        <v>1233.21</v>
      </c>
      <c r="Q646">
        <v>3490.25</v>
      </c>
      <c r="R646">
        <v>3137.83</v>
      </c>
      <c r="S646">
        <v>3030.66</v>
      </c>
      <c r="T646">
        <v>1943.63</v>
      </c>
      <c r="U646">
        <v>1021.02</v>
      </c>
      <c r="W646" s="14" cm="1">
        <f t="array" ref="W646">INDEX(J646:U646, 1, MONTH($W$1))</f>
        <v>1021.02</v>
      </c>
      <c r="X646" s="14" cm="1">
        <f t="array" ref="X646">SUMPRODUCT((J646:U646) *(($J$1:$U$1)&lt;=$X$1))</f>
        <v>27052.140000000003</v>
      </c>
      <c r="Y646">
        <f t="shared" si="91"/>
        <v>1</v>
      </c>
      <c r="Z646">
        <f t="shared" si="91"/>
        <v>1</v>
      </c>
      <c r="AA646">
        <f t="shared" si="92"/>
        <v>0</v>
      </c>
      <c r="AB646" s="8">
        <f t="shared" si="93"/>
        <v>1</v>
      </c>
      <c r="AC646">
        <f t="shared" si="94"/>
        <v>27052.140000000003</v>
      </c>
      <c r="AD646">
        <f t="shared" si="90"/>
        <v>0</v>
      </c>
      <c r="AE646">
        <f t="shared" si="95"/>
        <v>0</v>
      </c>
      <c r="AF646">
        <f t="shared" si="96"/>
        <v>0</v>
      </c>
      <c r="AG646">
        <f t="shared" si="97"/>
        <v>0</v>
      </c>
      <c r="AI646">
        <f t="shared" si="98"/>
        <v>27052.140000000003</v>
      </c>
    </row>
    <row r="647" spans="2:35" x14ac:dyDescent="0.25">
      <c r="B647" s="1">
        <v>24003</v>
      </c>
      <c r="C647" s="1" t="s">
        <v>421</v>
      </c>
      <c r="D647" s="1" t="s">
        <v>27</v>
      </c>
      <c r="E647" s="1" t="s">
        <v>535</v>
      </c>
      <c r="F647" s="1" t="s">
        <v>106</v>
      </c>
      <c r="G647" s="13">
        <v>0</v>
      </c>
      <c r="H647" s="1">
        <v>2020</v>
      </c>
      <c r="J647">
        <v>1996.26</v>
      </c>
      <c r="K647">
        <v>0</v>
      </c>
      <c r="L647">
        <v>0</v>
      </c>
      <c r="M647">
        <v>1270.54</v>
      </c>
      <c r="N647">
        <v>1124.4100000000001</v>
      </c>
      <c r="O647">
        <v>0</v>
      </c>
      <c r="P647">
        <v>1249.44</v>
      </c>
      <c r="Q647">
        <v>0</v>
      </c>
      <c r="R647">
        <v>932.25</v>
      </c>
      <c r="S647">
        <v>408.28</v>
      </c>
      <c r="T647">
        <v>0</v>
      </c>
      <c r="U647">
        <v>100.84</v>
      </c>
      <c r="W647" s="14" cm="1">
        <f t="array" ref="W647">INDEX(J647:U647, 1, MONTH($W$1))</f>
        <v>100.84</v>
      </c>
      <c r="X647" s="14" cm="1">
        <f t="array" ref="X647">SUMPRODUCT((J647:U647) *(($J$1:$U$1)&lt;=$X$1))</f>
        <v>7082.0199999999995</v>
      </c>
      <c r="Y647">
        <f t="shared" si="91"/>
        <v>1</v>
      </c>
      <c r="Z647">
        <f t="shared" si="91"/>
        <v>1</v>
      </c>
      <c r="AA647">
        <f t="shared" si="92"/>
        <v>0</v>
      </c>
      <c r="AB647" s="8">
        <f t="shared" si="93"/>
        <v>1</v>
      </c>
      <c r="AC647">
        <f t="shared" si="94"/>
        <v>7082.0199999999995</v>
      </c>
      <c r="AD647">
        <f t="shared" si="90"/>
        <v>0</v>
      </c>
      <c r="AE647">
        <f t="shared" si="95"/>
        <v>0</v>
      </c>
      <c r="AF647">
        <f t="shared" si="96"/>
        <v>0</v>
      </c>
      <c r="AG647">
        <f t="shared" si="97"/>
        <v>0</v>
      </c>
      <c r="AI647">
        <f t="shared" si="98"/>
        <v>7082.0199999999995</v>
      </c>
    </row>
    <row r="648" spans="2:35" x14ac:dyDescent="0.25">
      <c r="B648" s="1">
        <v>24004</v>
      </c>
      <c r="C648" s="1" t="s">
        <v>899</v>
      </c>
      <c r="D648" s="1" t="s">
        <v>27</v>
      </c>
      <c r="E648" s="1" t="s">
        <v>535</v>
      </c>
      <c r="F648" s="1" t="s">
        <v>106</v>
      </c>
      <c r="G648" s="13">
        <v>0</v>
      </c>
      <c r="H648" s="1">
        <v>2020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W648" s="14" cm="1">
        <f t="array" ref="W648">INDEX(J648:U648, 1, MONTH($W$1))</f>
        <v>0</v>
      </c>
      <c r="X648" s="14" cm="1">
        <f t="array" ref="X648">SUMPRODUCT((J648:U648) *(($J$1:$U$1)&lt;=$X$1))</f>
        <v>0</v>
      </c>
      <c r="Y648">
        <f t="shared" si="91"/>
        <v>0</v>
      </c>
      <c r="Z648">
        <f t="shared" si="91"/>
        <v>0</v>
      </c>
      <c r="AA648">
        <f t="shared" si="92"/>
        <v>0</v>
      </c>
      <c r="AB648" s="8">
        <f t="shared" si="93"/>
        <v>0</v>
      </c>
      <c r="AC648">
        <f t="shared" si="94"/>
        <v>0</v>
      </c>
      <c r="AD648">
        <f t="shared" si="90"/>
        <v>0</v>
      </c>
      <c r="AE648">
        <f t="shared" si="95"/>
        <v>0</v>
      </c>
      <c r="AF648">
        <f t="shared" si="96"/>
        <v>0</v>
      </c>
      <c r="AG648">
        <f t="shared" si="97"/>
        <v>0</v>
      </c>
      <c r="AI648">
        <f t="shared" si="98"/>
        <v>0</v>
      </c>
    </row>
    <row r="649" spans="2:35" x14ac:dyDescent="0.25">
      <c r="B649" s="1">
        <v>24005</v>
      </c>
      <c r="C649" s="1" t="s">
        <v>900</v>
      </c>
      <c r="D649" s="1" t="s">
        <v>27</v>
      </c>
      <c r="E649" s="1" t="s">
        <v>535</v>
      </c>
      <c r="F649" s="1" t="s">
        <v>106</v>
      </c>
      <c r="G649" s="13">
        <v>0</v>
      </c>
      <c r="H649" s="1">
        <v>2020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W649" s="14" cm="1">
        <f t="array" ref="W649">INDEX(J649:U649, 1, MONTH($W$1))</f>
        <v>0</v>
      </c>
      <c r="X649" s="14" cm="1">
        <f t="array" ref="X649">SUMPRODUCT((J649:U649) *(($J$1:$U$1)&lt;=$X$1))</f>
        <v>0</v>
      </c>
      <c r="Y649">
        <f t="shared" si="91"/>
        <v>0</v>
      </c>
      <c r="Z649">
        <f t="shared" si="91"/>
        <v>0</v>
      </c>
      <c r="AA649">
        <f t="shared" si="92"/>
        <v>0</v>
      </c>
      <c r="AB649" s="8">
        <f t="shared" si="93"/>
        <v>0</v>
      </c>
      <c r="AC649">
        <f t="shared" si="94"/>
        <v>0</v>
      </c>
      <c r="AD649">
        <f t="shared" si="90"/>
        <v>0</v>
      </c>
      <c r="AE649">
        <f t="shared" si="95"/>
        <v>0</v>
      </c>
      <c r="AF649">
        <f t="shared" si="96"/>
        <v>0</v>
      </c>
      <c r="AG649">
        <f t="shared" si="97"/>
        <v>0</v>
      </c>
      <c r="AI649">
        <f t="shared" si="98"/>
        <v>0</v>
      </c>
    </row>
    <row r="650" spans="2:35" x14ac:dyDescent="0.25">
      <c r="B650" s="1">
        <v>24007</v>
      </c>
      <c r="C650" s="1" t="s">
        <v>378</v>
      </c>
      <c r="D650" s="1" t="s">
        <v>27</v>
      </c>
      <c r="E650" s="1" t="s">
        <v>535</v>
      </c>
      <c r="F650" s="1" t="s">
        <v>106</v>
      </c>
      <c r="G650" s="13">
        <v>0</v>
      </c>
      <c r="H650" s="1">
        <v>0</v>
      </c>
      <c r="J650">
        <v>2174.59</v>
      </c>
      <c r="K650">
        <v>703.83</v>
      </c>
      <c r="L650">
        <v>0</v>
      </c>
      <c r="M650">
        <v>5044.32</v>
      </c>
      <c r="N650">
        <v>976.63</v>
      </c>
      <c r="O650">
        <v>547.70000000000005</v>
      </c>
      <c r="P650">
        <v>1186.8599999999999</v>
      </c>
      <c r="Q650">
        <v>2245.09</v>
      </c>
      <c r="R650">
        <v>1918.4</v>
      </c>
      <c r="S650">
        <v>2740.15</v>
      </c>
      <c r="T650">
        <v>1719.06</v>
      </c>
      <c r="U650">
        <v>5198.1099999999997</v>
      </c>
      <c r="W650" s="14" cm="1">
        <f t="array" ref="W650">INDEX(J650:U650, 1, MONTH($W$1))</f>
        <v>5198.1099999999997</v>
      </c>
      <c r="X650" s="14" cm="1">
        <f t="array" ref="X650">SUMPRODUCT((J650:U650) *(($J$1:$U$1)&lt;=$X$1))</f>
        <v>24454.74</v>
      </c>
      <c r="Y650">
        <f t="shared" si="91"/>
        <v>1</v>
      </c>
      <c r="Z650">
        <f t="shared" si="91"/>
        <v>1</v>
      </c>
      <c r="AA650">
        <f t="shared" si="92"/>
        <v>0</v>
      </c>
      <c r="AB650" s="8">
        <f t="shared" si="93"/>
        <v>1</v>
      </c>
      <c r="AC650">
        <f t="shared" si="94"/>
        <v>24454.74</v>
      </c>
      <c r="AD650">
        <f t="shared" si="90"/>
        <v>0</v>
      </c>
      <c r="AE650">
        <f t="shared" si="95"/>
        <v>0</v>
      </c>
      <c r="AF650">
        <f t="shared" si="96"/>
        <v>0</v>
      </c>
      <c r="AG650">
        <f t="shared" si="97"/>
        <v>0</v>
      </c>
      <c r="AI650">
        <f t="shared" si="98"/>
        <v>24454.74</v>
      </c>
    </row>
    <row r="651" spans="2:35" x14ac:dyDescent="0.25">
      <c r="B651" s="1">
        <v>24009</v>
      </c>
      <c r="C651" s="1" t="s">
        <v>379</v>
      </c>
      <c r="D651" s="1" t="s">
        <v>27</v>
      </c>
      <c r="E651" s="1" t="s">
        <v>535</v>
      </c>
      <c r="F651" s="1" t="s">
        <v>106</v>
      </c>
      <c r="G651" s="13">
        <v>0</v>
      </c>
      <c r="H651" s="1">
        <v>2020</v>
      </c>
      <c r="J651">
        <v>2667.5</v>
      </c>
      <c r="K651">
        <v>1868.61</v>
      </c>
      <c r="L651">
        <v>4742.88</v>
      </c>
      <c r="M651">
        <v>919.93</v>
      </c>
      <c r="N651">
        <v>1865.58</v>
      </c>
      <c r="O651">
        <v>4184.38</v>
      </c>
      <c r="P651">
        <v>4048.62</v>
      </c>
      <c r="Q651">
        <v>1727.4</v>
      </c>
      <c r="R651">
        <v>1503.72</v>
      </c>
      <c r="S651">
        <v>11081.15</v>
      </c>
      <c r="T651">
        <v>4379.6400000000003</v>
      </c>
      <c r="U651">
        <v>3656.9</v>
      </c>
      <c r="W651" s="14" cm="1">
        <f t="array" ref="W651">INDEX(J651:U651, 1, MONTH($W$1))</f>
        <v>3656.9</v>
      </c>
      <c r="X651" s="14" cm="1">
        <f t="array" ref="X651">SUMPRODUCT((J651:U651) *(($J$1:$U$1)&lt;=$X$1))</f>
        <v>42646.310000000005</v>
      </c>
      <c r="Y651">
        <f t="shared" si="91"/>
        <v>1</v>
      </c>
      <c r="Z651">
        <f t="shared" si="91"/>
        <v>1</v>
      </c>
      <c r="AA651">
        <f t="shared" si="92"/>
        <v>0</v>
      </c>
      <c r="AB651" s="8">
        <f t="shared" si="93"/>
        <v>1</v>
      </c>
      <c r="AC651">
        <f t="shared" si="94"/>
        <v>42646.310000000005</v>
      </c>
      <c r="AD651">
        <f t="shared" si="90"/>
        <v>0</v>
      </c>
      <c r="AE651">
        <f t="shared" si="95"/>
        <v>0</v>
      </c>
      <c r="AF651">
        <f t="shared" si="96"/>
        <v>0</v>
      </c>
      <c r="AG651">
        <f t="shared" si="97"/>
        <v>0</v>
      </c>
      <c r="AI651">
        <f t="shared" si="98"/>
        <v>42646.310000000005</v>
      </c>
    </row>
    <row r="652" spans="2:35" x14ac:dyDescent="0.25">
      <c r="B652" s="1">
        <v>24012</v>
      </c>
      <c r="C652" s="1" t="s">
        <v>901</v>
      </c>
      <c r="D652" s="1" t="s">
        <v>27</v>
      </c>
      <c r="E652" s="1" t="s">
        <v>535</v>
      </c>
      <c r="F652" s="1" t="s">
        <v>106</v>
      </c>
      <c r="G652" s="13">
        <v>0</v>
      </c>
      <c r="H652" s="1">
        <v>2020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W652" s="14" cm="1">
        <f t="array" ref="W652">INDEX(J652:U652, 1, MONTH($W$1))</f>
        <v>0</v>
      </c>
      <c r="X652" s="14" cm="1">
        <f t="array" ref="X652">SUMPRODUCT((J652:U652) *(($J$1:$U$1)&lt;=$X$1))</f>
        <v>0</v>
      </c>
      <c r="Y652">
        <f t="shared" si="91"/>
        <v>0</v>
      </c>
      <c r="Z652">
        <f t="shared" si="91"/>
        <v>0</v>
      </c>
      <c r="AA652">
        <f t="shared" si="92"/>
        <v>0</v>
      </c>
      <c r="AB652" s="8">
        <f t="shared" si="93"/>
        <v>0</v>
      </c>
      <c r="AC652">
        <f t="shared" si="94"/>
        <v>0</v>
      </c>
      <c r="AD652">
        <f t="shared" si="90"/>
        <v>0</v>
      </c>
      <c r="AE652">
        <f t="shared" si="95"/>
        <v>0</v>
      </c>
      <c r="AF652">
        <f t="shared" si="96"/>
        <v>0</v>
      </c>
      <c r="AG652">
        <f t="shared" si="97"/>
        <v>0</v>
      </c>
      <c r="AI652">
        <f t="shared" si="98"/>
        <v>0</v>
      </c>
    </row>
    <row r="653" spans="2:35" x14ac:dyDescent="0.25">
      <c r="B653" s="1">
        <v>24013</v>
      </c>
      <c r="C653" s="1" t="s">
        <v>422</v>
      </c>
      <c r="D653" s="1" t="s">
        <v>27</v>
      </c>
      <c r="E653" s="1" t="s">
        <v>535</v>
      </c>
      <c r="F653" s="1" t="s">
        <v>106</v>
      </c>
      <c r="G653" s="13">
        <v>0</v>
      </c>
      <c r="H653" s="1">
        <v>2020</v>
      </c>
      <c r="J653">
        <v>0</v>
      </c>
      <c r="K653">
        <v>0</v>
      </c>
      <c r="L653">
        <v>1059.3800000000001</v>
      </c>
      <c r="M653">
        <v>571.25</v>
      </c>
      <c r="N653">
        <v>674.76</v>
      </c>
      <c r="O653">
        <v>575.12</v>
      </c>
      <c r="P653">
        <v>0</v>
      </c>
      <c r="Q653">
        <v>616.62</v>
      </c>
      <c r="R653">
        <v>751.05</v>
      </c>
      <c r="S653">
        <v>807.52</v>
      </c>
      <c r="T653">
        <v>952.42</v>
      </c>
      <c r="U653">
        <v>502.68</v>
      </c>
      <c r="W653" s="14" cm="1">
        <f t="array" ref="W653">INDEX(J653:U653, 1, MONTH($W$1))</f>
        <v>502.68</v>
      </c>
      <c r="X653" s="14" cm="1">
        <f t="array" ref="X653">SUMPRODUCT((J653:U653) *(($J$1:$U$1)&lt;=$X$1))</f>
        <v>6510.8000000000011</v>
      </c>
      <c r="Y653">
        <f t="shared" si="91"/>
        <v>1</v>
      </c>
      <c r="Z653">
        <f t="shared" si="91"/>
        <v>1</v>
      </c>
      <c r="AA653">
        <f t="shared" si="92"/>
        <v>0</v>
      </c>
      <c r="AB653" s="8">
        <f t="shared" si="93"/>
        <v>0</v>
      </c>
      <c r="AC653">
        <f t="shared" si="94"/>
        <v>0</v>
      </c>
      <c r="AD653">
        <f t="shared" si="90"/>
        <v>0</v>
      </c>
      <c r="AE653">
        <f t="shared" si="95"/>
        <v>0</v>
      </c>
      <c r="AF653">
        <f t="shared" si="96"/>
        <v>0</v>
      </c>
      <c r="AG653">
        <f t="shared" si="97"/>
        <v>0</v>
      </c>
      <c r="AI653">
        <f t="shared" si="98"/>
        <v>6510.8000000000011</v>
      </c>
    </row>
    <row r="654" spans="2:35" x14ac:dyDescent="0.25">
      <c r="B654" s="1">
        <v>24014</v>
      </c>
      <c r="C654" s="1" t="s">
        <v>398</v>
      </c>
      <c r="D654" s="1" t="s">
        <v>27</v>
      </c>
      <c r="E654" s="1" t="s">
        <v>535</v>
      </c>
      <c r="F654" s="1" t="s">
        <v>106</v>
      </c>
      <c r="G654" s="13">
        <v>0</v>
      </c>
      <c r="H654" s="1">
        <v>2020</v>
      </c>
      <c r="J654">
        <v>2017.85</v>
      </c>
      <c r="K654">
        <v>1563.16</v>
      </c>
      <c r="L654">
        <v>0</v>
      </c>
      <c r="M654">
        <v>1403.78</v>
      </c>
      <c r="N654">
        <v>0</v>
      </c>
      <c r="O654">
        <v>2423.5500000000002</v>
      </c>
      <c r="P654">
        <v>272.27999999999997</v>
      </c>
      <c r="Q654">
        <v>1521.92</v>
      </c>
      <c r="R654">
        <v>1232.3599999999999</v>
      </c>
      <c r="S654">
        <v>0</v>
      </c>
      <c r="T654">
        <v>1312.71</v>
      </c>
      <c r="U654">
        <v>770.72</v>
      </c>
      <c r="W654" s="14" cm="1">
        <f t="array" ref="W654">INDEX(J654:U654, 1, MONTH($W$1))</f>
        <v>770.72</v>
      </c>
      <c r="X654" s="14" cm="1">
        <f t="array" ref="X654">SUMPRODUCT((J654:U654) *(($J$1:$U$1)&lt;=$X$1))</f>
        <v>12518.33</v>
      </c>
      <c r="Y654">
        <f t="shared" si="91"/>
        <v>1</v>
      </c>
      <c r="Z654">
        <f t="shared" si="91"/>
        <v>1</v>
      </c>
      <c r="AA654">
        <f t="shared" si="92"/>
        <v>0</v>
      </c>
      <c r="AB654" s="8">
        <f t="shared" si="93"/>
        <v>1</v>
      </c>
      <c r="AC654">
        <f t="shared" si="94"/>
        <v>12518.33</v>
      </c>
      <c r="AD654">
        <f t="shared" si="90"/>
        <v>0</v>
      </c>
      <c r="AE654">
        <f t="shared" si="95"/>
        <v>0</v>
      </c>
      <c r="AF654">
        <f t="shared" si="96"/>
        <v>0</v>
      </c>
      <c r="AG654">
        <f t="shared" si="97"/>
        <v>0</v>
      </c>
      <c r="AI654">
        <f t="shared" si="98"/>
        <v>12518.33</v>
      </c>
    </row>
    <row r="655" spans="2:35" x14ac:dyDescent="0.25">
      <c r="B655" s="1">
        <v>24016</v>
      </c>
      <c r="C655" s="1" t="s">
        <v>380</v>
      </c>
      <c r="D655" s="1" t="s">
        <v>27</v>
      </c>
      <c r="E655" s="1" t="s">
        <v>535</v>
      </c>
      <c r="F655" s="1" t="s">
        <v>106</v>
      </c>
      <c r="G655" s="13">
        <v>0</v>
      </c>
      <c r="H655" s="1">
        <v>2020</v>
      </c>
      <c r="J655">
        <v>2637.59</v>
      </c>
      <c r="K655">
        <v>1228.9000000000001</v>
      </c>
      <c r="L655">
        <v>4293.32</v>
      </c>
      <c r="M655">
        <v>1077.4100000000001</v>
      </c>
      <c r="N655">
        <v>2668.86</v>
      </c>
      <c r="O655">
        <v>1611.11</v>
      </c>
      <c r="P655">
        <v>2141.11</v>
      </c>
      <c r="Q655">
        <v>2105.13</v>
      </c>
      <c r="R655">
        <v>891.21</v>
      </c>
      <c r="S655">
        <v>3830.18</v>
      </c>
      <c r="T655">
        <v>1722.39</v>
      </c>
      <c r="U655">
        <v>5138.71</v>
      </c>
      <c r="W655" s="14" cm="1">
        <f t="array" ref="W655">INDEX(J655:U655, 1, MONTH($W$1))</f>
        <v>5138.71</v>
      </c>
      <c r="X655" s="14" cm="1">
        <f t="array" ref="X655">SUMPRODUCT((J655:U655) *(($J$1:$U$1)&lt;=$X$1))</f>
        <v>29345.919999999998</v>
      </c>
      <c r="Y655">
        <f t="shared" si="91"/>
        <v>1</v>
      </c>
      <c r="Z655">
        <f t="shared" si="91"/>
        <v>1</v>
      </c>
      <c r="AA655">
        <f t="shared" si="92"/>
        <v>0</v>
      </c>
      <c r="AB655" s="8">
        <f t="shared" si="93"/>
        <v>1</v>
      </c>
      <c r="AC655">
        <f t="shared" si="94"/>
        <v>29345.919999999998</v>
      </c>
      <c r="AD655">
        <f t="shared" si="90"/>
        <v>0</v>
      </c>
      <c r="AE655">
        <f t="shared" si="95"/>
        <v>0</v>
      </c>
      <c r="AF655">
        <f t="shared" si="96"/>
        <v>0</v>
      </c>
      <c r="AG655">
        <f t="shared" si="97"/>
        <v>0</v>
      </c>
      <c r="AI655">
        <f t="shared" si="98"/>
        <v>29345.919999999998</v>
      </c>
    </row>
    <row r="656" spans="2:35" x14ac:dyDescent="0.25">
      <c r="B656" s="1">
        <v>24017</v>
      </c>
      <c r="C656" s="1" t="s">
        <v>391</v>
      </c>
      <c r="D656" s="1" t="s">
        <v>27</v>
      </c>
      <c r="E656" s="1" t="s">
        <v>535</v>
      </c>
      <c r="F656" s="1" t="s">
        <v>106</v>
      </c>
      <c r="G656" s="13">
        <v>0</v>
      </c>
      <c r="H656" s="1">
        <v>2020</v>
      </c>
      <c r="J656">
        <v>951.41</v>
      </c>
      <c r="K656">
        <v>305.92</v>
      </c>
      <c r="L656">
        <v>1611.89</v>
      </c>
      <c r="M656">
        <v>0</v>
      </c>
      <c r="N656">
        <v>561.17999999999995</v>
      </c>
      <c r="O656">
        <v>0</v>
      </c>
      <c r="P656">
        <v>821</v>
      </c>
      <c r="Q656">
        <v>0</v>
      </c>
      <c r="R656">
        <v>1272.92</v>
      </c>
      <c r="S656">
        <v>1088.1600000000001</v>
      </c>
      <c r="T656">
        <v>1096</v>
      </c>
      <c r="U656">
        <v>567.59</v>
      </c>
      <c r="W656" s="14" cm="1">
        <f t="array" ref="W656">INDEX(J656:U656, 1, MONTH($W$1))</f>
        <v>567.59</v>
      </c>
      <c r="X656" s="14" cm="1">
        <f t="array" ref="X656">SUMPRODUCT((J656:U656) *(($J$1:$U$1)&lt;=$X$1))</f>
        <v>8276.07</v>
      </c>
      <c r="Y656">
        <f t="shared" si="91"/>
        <v>1</v>
      </c>
      <c r="Z656">
        <f t="shared" si="91"/>
        <v>1</v>
      </c>
      <c r="AA656">
        <f t="shared" si="92"/>
        <v>0</v>
      </c>
      <c r="AB656" s="8">
        <f t="shared" si="93"/>
        <v>1</v>
      </c>
      <c r="AC656">
        <f t="shared" si="94"/>
        <v>8276.07</v>
      </c>
      <c r="AD656">
        <f t="shared" si="90"/>
        <v>0</v>
      </c>
      <c r="AE656">
        <f t="shared" si="95"/>
        <v>0</v>
      </c>
      <c r="AF656">
        <f t="shared" si="96"/>
        <v>0</v>
      </c>
      <c r="AG656">
        <f t="shared" si="97"/>
        <v>0</v>
      </c>
      <c r="AI656">
        <f t="shared" si="98"/>
        <v>8276.07</v>
      </c>
    </row>
    <row r="657" spans="2:35" x14ac:dyDescent="0.25">
      <c r="B657" s="1">
        <v>24021</v>
      </c>
      <c r="C657" s="1" t="s">
        <v>667</v>
      </c>
      <c r="D657" s="1" t="s">
        <v>27</v>
      </c>
      <c r="E657" s="1" t="s">
        <v>535</v>
      </c>
      <c r="F657" s="1" t="s">
        <v>106</v>
      </c>
      <c r="G657" s="13">
        <v>0</v>
      </c>
      <c r="H657" s="1">
        <v>2020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W657" s="14" cm="1">
        <f t="array" ref="W657">INDEX(J657:U657, 1, MONTH($W$1))</f>
        <v>0</v>
      </c>
      <c r="X657" s="14" cm="1">
        <f t="array" ref="X657">SUMPRODUCT((J657:U657) *(($J$1:$U$1)&lt;=$X$1))</f>
        <v>0</v>
      </c>
      <c r="Y657">
        <f t="shared" si="91"/>
        <v>0</v>
      </c>
      <c r="Z657">
        <f t="shared" si="91"/>
        <v>0</v>
      </c>
      <c r="AA657">
        <f t="shared" si="92"/>
        <v>0</v>
      </c>
      <c r="AB657" s="8">
        <f t="shared" si="93"/>
        <v>0</v>
      </c>
      <c r="AC657">
        <f t="shared" si="94"/>
        <v>0</v>
      </c>
      <c r="AD657">
        <f t="shared" si="90"/>
        <v>0</v>
      </c>
      <c r="AE657">
        <f t="shared" si="95"/>
        <v>0</v>
      </c>
      <c r="AF657">
        <f t="shared" si="96"/>
        <v>0</v>
      </c>
      <c r="AG657">
        <f t="shared" si="97"/>
        <v>0</v>
      </c>
      <c r="AI657">
        <f t="shared" si="98"/>
        <v>0</v>
      </c>
    </row>
    <row r="658" spans="2:35" x14ac:dyDescent="0.25">
      <c r="B658" s="1">
        <v>24022</v>
      </c>
      <c r="C658" s="1" t="s">
        <v>392</v>
      </c>
      <c r="D658" s="1" t="s">
        <v>27</v>
      </c>
      <c r="E658" s="1" t="s">
        <v>535</v>
      </c>
      <c r="F658" s="1" t="s">
        <v>106</v>
      </c>
      <c r="G658" s="13">
        <v>44256</v>
      </c>
      <c r="H658" s="1">
        <v>2021</v>
      </c>
      <c r="J658">
        <v>1555.4</v>
      </c>
      <c r="K658">
        <v>674.4</v>
      </c>
      <c r="L658">
        <v>689.5</v>
      </c>
      <c r="M658">
        <v>1563.42</v>
      </c>
      <c r="N658">
        <v>1251.8599999999999</v>
      </c>
      <c r="O658">
        <v>696.95</v>
      </c>
      <c r="P658">
        <v>908.45</v>
      </c>
      <c r="Q658">
        <v>1664.28</v>
      </c>
      <c r="R658">
        <v>78.150000000000006</v>
      </c>
      <c r="S658">
        <v>2069.5300000000002</v>
      </c>
      <c r="T658">
        <v>1078.7</v>
      </c>
      <c r="U658">
        <v>689.27</v>
      </c>
      <c r="W658" s="14" cm="1">
        <f t="array" ref="W658">INDEX(J658:U658, 1, MONTH($W$1))</f>
        <v>689.27</v>
      </c>
      <c r="X658" s="14" cm="1">
        <f t="array" ref="X658">SUMPRODUCT((J658:U658) *(($J$1:$U$1)&lt;=$X$1))</f>
        <v>12919.910000000002</v>
      </c>
      <c r="Y658">
        <f t="shared" si="91"/>
        <v>1</v>
      </c>
      <c r="Z658">
        <f t="shared" si="91"/>
        <v>1</v>
      </c>
      <c r="AA658">
        <f t="shared" si="92"/>
        <v>0</v>
      </c>
      <c r="AB658" s="8">
        <f t="shared" si="93"/>
        <v>1</v>
      </c>
      <c r="AC658">
        <f t="shared" si="94"/>
        <v>12919.910000000002</v>
      </c>
      <c r="AD658">
        <f t="shared" si="90"/>
        <v>0</v>
      </c>
      <c r="AE658">
        <f t="shared" si="95"/>
        <v>0</v>
      </c>
      <c r="AF658">
        <f t="shared" si="96"/>
        <v>0</v>
      </c>
      <c r="AG658">
        <f t="shared" si="97"/>
        <v>0</v>
      </c>
      <c r="AI658">
        <f t="shared" si="98"/>
        <v>12919.910000000002</v>
      </c>
    </row>
    <row r="659" spans="2:35" x14ac:dyDescent="0.25">
      <c r="B659" s="1">
        <v>24023</v>
      </c>
      <c r="C659" s="1" t="s">
        <v>902</v>
      </c>
      <c r="D659" s="1" t="s">
        <v>27</v>
      </c>
      <c r="E659" s="1" t="s">
        <v>535</v>
      </c>
      <c r="F659" s="1" t="s">
        <v>106</v>
      </c>
      <c r="G659" s="13">
        <v>0</v>
      </c>
      <c r="H659" s="1">
        <v>2020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W659" s="14" cm="1">
        <f t="array" ref="W659">INDEX(J659:U659, 1, MONTH($W$1))</f>
        <v>0</v>
      </c>
      <c r="X659" s="14" cm="1">
        <f t="array" ref="X659">SUMPRODUCT((J659:U659) *(($J$1:$U$1)&lt;=$X$1))</f>
        <v>0</v>
      </c>
      <c r="Y659">
        <f t="shared" si="91"/>
        <v>0</v>
      </c>
      <c r="Z659">
        <f t="shared" si="91"/>
        <v>0</v>
      </c>
      <c r="AA659">
        <f t="shared" si="92"/>
        <v>0</v>
      </c>
      <c r="AB659" s="8">
        <f t="shared" si="93"/>
        <v>0</v>
      </c>
      <c r="AC659">
        <f t="shared" si="94"/>
        <v>0</v>
      </c>
      <c r="AD659">
        <f t="shared" ref="AD659:AD722" si="99">IF(G659=$W$1, 1, 0)</f>
        <v>0</v>
      </c>
      <c r="AE659">
        <f t="shared" si="95"/>
        <v>0</v>
      </c>
      <c r="AF659">
        <f t="shared" si="96"/>
        <v>0</v>
      </c>
      <c r="AG659">
        <f t="shared" si="97"/>
        <v>0</v>
      </c>
      <c r="AI659">
        <f t="shared" si="98"/>
        <v>0</v>
      </c>
    </row>
    <row r="660" spans="2:35" x14ac:dyDescent="0.25">
      <c r="B660" s="1">
        <v>24025</v>
      </c>
      <c r="C660" s="1" t="s">
        <v>381</v>
      </c>
      <c r="D660" s="1" t="s">
        <v>27</v>
      </c>
      <c r="E660" s="1" t="s">
        <v>535</v>
      </c>
      <c r="F660" s="1" t="s">
        <v>106</v>
      </c>
      <c r="G660" s="13">
        <v>0</v>
      </c>
      <c r="H660" s="1">
        <v>2020</v>
      </c>
      <c r="J660">
        <v>4981.3500000000004</v>
      </c>
      <c r="K660">
        <v>0</v>
      </c>
      <c r="L660">
        <v>2397.64</v>
      </c>
      <c r="M660">
        <v>0</v>
      </c>
      <c r="N660">
        <v>1394.84</v>
      </c>
      <c r="O660">
        <v>0</v>
      </c>
      <c r="P660">
        <v>2618.0700000000002</v>
      </c>
      <c r="Q660">
        <v>0</v>
      </c>
      <c r="R660">
        <v>1891.04</v>
      </c>
      <c r="S660">
        <v>0</v>
      </c>
      <c r="T660">
        <v>1575.66</v>
      </c>
      <c r="U660">
        <v>0</v>
      </c>
      <c r="W660" s="14" cm="1">
        <f t="array" ref="W660">INDEX(J660:U660, 1, MONTH($W$1))</f>
        <v>0</v>
      </c>
      <c r="X660" s="14" cm="1">
        <f t="array" ref="X660">SUMPRODUCT((J660:U660) *(($J$1:$U$1)&lt;=$X$1))</f>
        <v>14858.599999999999</v>
      </c>
      <c r="Y660">
        <f t="shared" si="91"/>
        <v>0</v>
      </c>
      <c r="Z660">
        <f t="shared" si="91"/>
        <v>1</v>
      </c>
      <c r="AA660">
        <f t="shared" si="92"/>
        <v>0</v>
      </c>
      <c r="AB660" s="8">
        <f t="shared" si="93"/>
        <v>1</v>
      </c>
      <c r="AC660">
        <f t="shared" si="94"/>
        <v>14858.599999999999</v>
      </c>
      <c r="AD660">
        <f t="shared" si="99"/>
        <v>0</v>
      </c>
      <c r="AE660">
        <f t="shared" si="95"/>
        <v>0</v>
      </c>
      <c r="AF660">
        <f t="shared" si="96"/>
        <v>0</v>
      </c>
      <c r="AG660">
        <f t="shared" si="97"/>
        <v>0</v>
      </c>
      <c r="AI660">
        <f t="shared" si="98"/>
        <v>14858.599999999999</v>
      </c>
    </row>
    <row r="661" spans="2:35" x14ac:dyDescent="0.25">
      <c r="B661" s="1">
        <v>24026</v>
      </c>
      <c r="C661" s="1" t="s">
        <v>668</v>
      </c>
      <c r="D661" s="1" t="s">
        <v>27</v>
      </c>
      <c r="E661" s="1" t="s">
        <v>535</v>
      </c>
      <c r="F661" s="1" t="s">
        <v>106</v>
      </c>
      <c r="G661" s="13">
        <v>0</v>
      </c>
      <c r="H661" s="1">
        <v>2020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W661" s="14" cm="1">
        <f t="array" ref="W661">INDEX(J661:U661, 1, MONTH($W$1))</f>
        <v>0</v>
      </c>
      <c r="X661" s="14" cm="1">
        <f t="array" ref="X661">SUMPRODUCT((J661:U661) *(($J$1:$U$1)&lt;=$X$1))</f>
        <v>0</v>
      </c>
      <c r="Y661">
        <f t="shared" si="91"/>
        <v>0</v>
      </c>
      <c r="Z661">
        <f t="shared" si="91"/>
        <v>0</v>
      </c>
      <c r="AA661">
        <f t="shared" si="92"/>
        <v>0</v>
      </c>
      <c r="AB661" s="8">
        <f t="shared" si="93"/>
        <v>0</v>
      </c>
      <c r="AC661">
        <f t="shared" si="94"/>
        <v>0</v>
      </c>
      <c r="AD661">
        <f t="shared" si="99"/>
        <v>0</v>
      </c>
      <c r="AE661">
        <f t="shared" si="95"/>
        <v>0</v>
      </c>
      <c r="AF661">
        <f t="shared" si="96"/>
        <v>0</v>
      </c>
      <c r="AG661">
        <f t="shared" si="97"/>
        <v>0</v>
      </c>
      <c r="AI661">
        <f t="shared" si="98"/>
        <v>0</v>
      </c>
    </row>
    <row r="662" spans="2:35" x14ac:dyDescent="0.25">
      <c r="B662" s="1">
        <v>24027</v>
      </c>
      <c r="C662" s="1" t="s">
        <v>382</v>
      </c>
      <c r="D662" s="1" t="s">
        <v>27</v>
      </c>
      <c r="E662" s="1" t="s">
        <v>535</v>
      </c>
      <c r="F662" s="1" t="s">
        <v>106</v>
      </c>
      <c r="G662" s="13">
        <v>0</v>
      </c>
      <c r="H662" s="1">
        <v>2020</v>
      </c>
      <c r="J662">
        <v>5525.24</v>
      </c>
      <c r="K662">
        <v>311.23</v>
      </c>
      <c r="L662">
        <v>2453.2600000000002</v>
      </c>
      <c r="M662">
        <v>1600.05</v>
      </c>
      <c r="N662">
        <v>4836.53</v>
      </c>
      <c r="O662">
        <v>4356.49</v>
      </c>
      <c r="P662">
        <v>1648.98</v>
      </c>
      <c r="Q662">
        <v>2230.3200000000002</v>
      </c>
      <c r="R662">
        <v>5240.2299999999996</v>
      </c>
      <c r="S662">
        <v>2146.69</v>
      </c>
      <c r="T662">
        <v>4480.9399999999996</v>
      </c>
      <c r="U662">
        <v>1927.22</v>
      </c>
      <c r="W662" s="14" cm="1">
        <f t="array" ref="W662">INDEX(J662:U662, 1, MONTH($W$1))</f>
        <v>1927.22</v>
      </c>
      <c r="X662" s="14" cm="1">
        <f t="array" ref="X662">SUMPRODUCT((J662:U662) *(($J$1:$U$1)&lt;=$X$1))</f>
        <v>36757.179999999993</v>
      </c>
      <c r="Y662">
        <f t="shared" si="91"/>
        <v>1</v>
      </c>
      <c r="Z662">
        <f t="shared" si="91"/>
        <v>1</v>
      </c>
      <c r="AA662">
        <f t="shared" si="92"/>
        <v>0</v>
      </c>
      <c r="AB662" s="8">
        <f t="shared" si="93"/>
        <v>1</v>
      </c>
      <c r="AC662">
        <f t="shared" si="94"/>
        <v>36757.179999999993</v>
      </c>
      <c r="AD662">
        <f t="shared" si="99"/>
        <v>0</v>
      </c>
      <c r="AE662">
        <f t="shared" si="95"/>
        <v>0</v>
      </c>
      <c r="AF662">
        <f t="shared" si="96"/>
        <v>0</v>
      </c>
      <c r="AG662">
        <f t="shared" si="97"/>
        <v>0</v>
      </c>
      <c r="AI662">
        <f t="shared" si="98"/>
        <v>36757.179999999993</v>
      </c>
    </row>
    <row r="663" spans="2:35" x14ac:dyDescent="0.25">
      <c r="B663" s="1">
        <v>24028</v>
      </c>
      <c r="C663" s="1" t="s">
        <v>393</v>
      </c>
      <c r="D663" s="1" t="s">
        <v>27</v>
      </c>
      <c r="E663" s="1" t="s">
        <v>535</v>
      </c>
      <c r="F663" s="1" t="s">
        <v>106</v>
      </c>
      <c r="G663" s="13">
        <v>0</v>
      </c>
      <c r="H663" s="1">
        <v>2020</v>
      </c>
      <c r="J663">
        <v>2564.2199999999998</v>
      </c>
      <c r="K663">
        <v>848.75</v>
      </c>
      <c r="L663">
        <v>861.65</v>
      </c>
      <c r="M663">
        <v>1589.07</v>
      </c>
      <c r="N663">
        <v>1284.8599999999999</v>
      </c>
      <c r="O663">
        <v>1568.39</v>
      </c>
      <c r="P663">
        <v>755</v>
      </c>
      <c r="Q663">
        <v>968.34</v>
      </c>
      <c r="R663">
        <v>1656.13</v>
      </c>
      <c r="S663">
        <v>512.71</v>
      </c>
      <c r="T663">
        <v>1096.98</v>
      </c>
      <c r="U663">
        <v>548.4</v>
      </c>
      <c r="W663" s="14" cm="1">
        <f t="array" ref="W663">INDEX(J663:U663, 1, MONTH($W$1))</f>
        <v>548.4</v>
      </c>
      <c r="X663" s="14" cm="1">
        <f t="array" ref="X663">SUMPRODUCT((J663:U663) *(($J$1:$U$1)&lt;=$X$1))</f>
        <v>14254.499999999998</v>
      </c>
      <c r="Y663">
        <f t="shared" si="91"/>
        <v>1</v>
      </c>
      <c r="Z663">
        <f t="shared" si="91"/>
        <v>1</v>
      </c>
      <c r="AA663">
        <f t="shared" si="92"/>
        <v>0</v>
      </c>
      <c r="AB663" s="8">
        <f t="shared" si="93"/>
        <v>1</v>
      </c>
      <c r="AC663">
        <f t="shared" si="94"/>
        <v>14254.499999999998</v>
      </c>
      <c r="AD663">
        <f t="shared" si="99"/>
        <v>0</v>
      </c>
      <c r="AE663">
        <f t="shared" si="95"/>
        <v>0</v>
      </c>
      <c r="AF663">
        <f t="shared" si="96"/>
        <v>0</v>
      </c>
      <c r="AG663">
        <f t="shared" si="97"/>
        <v>0</v>
      </c>
      <c r="AI663">
        <f t="shared" si="98"/>
        <v>14254.499999999998</v>
      </c>
    </row>
    <row r="664" spans="2:35" x14ac:dyDescent="0.25">
      <c r="B664" s="1">
        <v>24029</v>
      </c>
      <c r="C664" s="1" t="s">
        <v>400</v>
      </c>
      <c r="D664" s="1" t="s">
        <v>27</v>
      </c>
      <c r="E664" s="1" t="s">
        <v>535</v>
      </c>
      <c r="F664" s="1" t="s">
        <v>106</v>
      </c>
      <c r="G664" s="13">
        <v>44228</v>
      </c>
      <c r="H664" s="1">
        <v>2021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1040.33</v>
      </c>
      <c r="R664">
        <v>2210.7399999999998</v>
      </c>
      <c r="S664">
        <v>0</v>
      </c>
      <c r="T664">
        <v>0</v>
      </c>
      <c r="U664">
        <v>600.77</v>
      </c>
      <c r="W664" s="14" cm="1">
        <f t="array" ref="W664">INDEX(J664:U664, 1, MONTH($W$1))</f>
        <v>600.77</v>
      </c>
      <c r="X664" s="14" cm="1">
        <f t="array" ref="X664">SUMPRODUCT((J664:U664) *(($J$1:$U$1)&lt;=$X$1))</f>
        <v>3851.8399999999997</v>
      </c>
      <c r="Y664">
        <f t="shared" si="91"/>
        <v>1</v>
      </c>
      <c r="Z664">
        <f t="shared" si="91"/>
        <v>1</v>
      </c>
      <c r="AA664">
        <f t="shared" si="92"/>
        <v>0</v>
      </c>
      <c r="AB664" s="8">
        <f t="shared" si="93"/>
        <v>0</v>
      </c>
      <c r="AC664">
        <f t="shared" si="94"/>
        <v>0</v>
      </c>
      <c r="AD664">
        <f t="shared" si="99"/>
        <v>0</v>
      </c>
      <c r="AE664">
        <f t="shared" si="95"/>
        <v>0</v>
      </c>
      <c r="AF664">
        <f t="shared" si="96"/>
        <v>0</v>
      </c>
      <c r="AG664">
        <f t="shared" si="97"/>
        <v>0</v>
      </c>
      <c r="AI664">
        <f t="shared" si="98"/>
        <v>3851.8399999999997</v>
      </c>
    </row>
    <row r="665" spans="2:35" x14ac:dyDescent="0.25">
      <c r="B665" s="1">
        <v>24030</v>
      </c>
      <c r="C665" s="1" t="s">
        <v>903</v>
      </c>
      <c r="D665" s="1" t="s">
        <v>27</v>
      </c>
      <c r="E665" s="1" t="s">
        <v>535</v>
      </c>
      <c r="F665" s="1" t="s">
        <v>106</v>
      </c>
      <c r="G665" s="13">
        <v>44228</v>
      </c>
      <c r="H665" s="1">
        <v>2021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W665" s="14" cm="1">
        <f t="array" ref="W665">INDEX(J665:U665, 1, MONTH($W$1))</f>
        <v>0</v>
      </c>
      <c r="X665" s="14" cm="1">
        <f t="array" ref="X665">SUMPRODUCT((J665:U665) *(($J$1:$U$1)&lt;=$X$1))</f>
        <v>0</v>
      </c>
      <c r="Y665">
        <f t="shared" si="91"/>
        <v>0</v>
      </c>
      <c r="Z665">
        <f t="shared" si="91"/>
        <v>0</v>
      </c>
      <c r="AA665">
        <f t="shared" si="92"/>
        <v>0</v>
      </c>
      <c r="AB665" s="8">
        <f t="shared" si="93"/>
        <v>0</v>
      </c>
      <c r="AC665">
        <f t="shared" si="94"/>
        <v>0</v>
      </c>
      <c r="AD665">
        <f t="shared" si="99"/>
        <v>0</v>
      </c>
      <c r="AE665">
        <f t="shared" si="95"/>
        <v>0</v>
      </c>
      <c r="AF665">
        <f t="shared" si="96"/>
        <v>0</v>
      </c>
      <c r="AG665">
        <f t="shared" si="97"/>
        <v>0</v>
      </c>
      <c r="AI665">
        <f t="shared" si="98"/>
        <v>0</v>
      </c>
    </row>
    <row r="666" spans="2:35" x14ac:dyDescent="0.25">
      <c r="B666" s="1">
        <v>24031</v>
      </c>
      <c r="C666" s="1" t="s">
        <v>394</v>
      </c>
      <c r="D666" s="1" t="s">
        <v>27</v>
      </c>
      <c r="E666" s="1" t="s">
        <v>535</v>
      </c>
      <c r="F666" s="1" t="s">
        <v>106</v>
      </c>
      <c r="G666" s="13">
        <v>44228</v>
      </c>
      <c r="H666" s="1">
        <v>2021</v>
      </c>
      <c r="J666">
        <v>1513.39</v>
      </c>
      <c r="K666">
        <v>0</v>
      </c>
      <c r="L666">
        <v>2404.61</v>
      </c>
      <c r="M666">
        <v>0</v>
      </c>
      <c r="N666">
        <v>1050.47</v>
      </c>
      <c r="O666">
        <v>0</v>
      </c>
      <c r="P666">
        <v>2383.9499999999998</v>
      </c>
      <c r="Q666">
        <v>1214.1099999999999</v>
      </c>
      <c r="R666">
        <v>0</v>
      </c>
      <c r="S666">
        <v>666.5</v>
      </c>
      <c r="T666">
        <v>1335.13</v>
      </c>
      <c r="U666">
        <v>0</v>
      </c>
      <c r="W666" s="14" cm="1">
        <f t="array" ref="W666">INDEX(J666:U666, 1, MONTH($W$1))</f>
        <v>0</v>
      </c>
      <c r="X666" s="14" cm="1">
        <f t="array" ref="X666">SUMPRODUCT((J666:U666) *(($J$1:$U$1)&lt;=$X$1))</f>
        <v>10568.16</v>
      </c>
      <c r="Y666">
        <f t="shared" si="91"/>
        <v>0</v>
      </c>
      <c r="Z666">
        <f t="shared" si="91"/>
        <v>1</v>
      </c>
      <c r="AA666">
        <f t="shared" si="92"/>
        <v>0</v>
      </c>
      <c r="AB666" s="8">
        <f t="shared" si="93"/>
        <v>1</v>
      </c>
      <c r="AC666">
        <f t="shared" si="94"/>
        <v>10568.16</v>
      </c>
      <c r="AD666">
        <f t="shared" si="99"/>
        <v>0</v>
      </c>
      <c r="AE666">
        <f t="shared" si="95"/>
        <v>0</v>
      </c>
      <c r="AF666">
        <f t="shared" si="96"/>
        <v>0</v>
      </c>
      <c r="AG666">
        <f t="shared" si="97"/>
        <v>0</v>
      </c>
      <c r="AI666">
        <f t="shared" si="98"/>
        <v>10568.16</v>
      </c>
    </row>
    <row r="667" spans="2:35" x14ac:dyDescent="0.25">
      <c r="B667" s="1">
        <v>24032</v>
      </c>
      <c r="C667" s="1" t="s">
        <v>401</v>
      </c>
      <c r="D667" s="1" t="s">
        <v>27</v>
      </c>
      <c r="E667" s="1" t="s">
        <v>535</v>
      </c>
      <c r="F667" s="1" t="s">
        <v>106</v>
      </c>
      <c r="G667" s="13">
        <v>44378</v>
      </c>
      <c r="H667" s="1">
        <v>2021</v>
      </c>
      <c r="J667">
        <v>620.52</v>
      </c>
      <c r="K667">
        <v>0</v>
      </c>
      <c r="L667">
        <v>933.85</v>
      </c>
      <c r="M667">
        <v>878.26</v>
      </c>
      <c r="N667">
        <v>1725.26</v>
      </c>
      <c r="O667">
        <v>0</v>
      </c>
      <c r="P667">
        <v>0</v>
      </c>
      <c r="Q667">
        <v>0</v>
      </c>
      <c r="R667">
        <v>0</v>
      </c>
      <c r="S667">
        <v>1500.83</v>
      </c>
      <c r="T667">
        <v>1076.9000000000001</v>
      </c>
      <c r="U667">
        <v>0</v>
      </c>
      <c r="W667" s="14" cm="1">
        <f t="array" ref="W667">INDEX(J667:U667, 1, MONTH($W$1))</f>
        <v>0</v>
      </c>
      <c r="X667" s="14" cm="1">
        <f t="array" ref="X667">SUMPRODUCT((J667:U667) *(($J$1:$U$1)&lt;=$X$1))</f>
        <v>6735.6200000000008</v>
      </c>
      <c r="Y667">
        <f t="shared" si="91"/>
        <v>0</v>
      </c>
      <c r="Z667">
        <f t="shared" si="91"/>
        <v>1</v>
      </c>
      <c r="AA667">
        <f t="shared" si="92"/>
        <v>0</v>
      </c>
      <c r="AB667" s="8">
        <f t="shared" si="93"/>
        <v>1</v>
      </c>
      <c r="AC667">
        <f t="shared" si="94"/>
        <v>6735.6200000000008</v>
      </c>
      <c r="AD667">
        <f t="shared" si="99"/>
        <v>0</v>
      </c>
      <c r="AE667">
        <f t="shared" si="95"/>
        <v>0</v>
      </c>
      <c r="AF667">
        <f t="shared" si="96"/>
        <v>0</v>
      </c>
      <c r="AG667">
        <f t="shared" si="97"/>
        <v>0</v>
      </c>
      <c r="AI667">
        <f t="shared" si="98"/>
        <v>6735.6200000000008</v>
      </c>
    </row>
    <row r="668" spans="2:35" x14ac:dyDescent="0.25">
      <c r="B668" s="1">
        <v>24033</v>
      </c>
      <c r="C668" s="1" t="s">
        <v>423</v>
      </c>
      <c r="D668" s="1" t="s">
        <v>27</v>
      </c>
      <c r="E668" s="1" t="s">
        <v>535</v>
      </c>
      <c r="F668" s="1" t="s">
        <v>106</v>
      </c>
      <c r="G668" s="13">
        <v>44440</v>
      </c>
      <c r="H668" s="1">
        <v>2021</v>
      </c>
      <c r="J668">
        <v>4759.6000000000004</v>
      </c>
      <c r="K668">
        <v>0</v>
      </c>
      <c r="L668">
        <v>0</v>
      </c>
      <c r="M668">
        <v>890.4</v>
      </c>
      <c r="N668">
        <v>0</v>
      </c>
      <c r="O668">
        <v>1312.98</v>
      </c>
      <c r="P668">
        <v>1424.03</v>
      </c>
      <c r="Q668">
        <v>975.11</v>
      </c>
      <c r="R668">
        <v>0</v>
      </c>
      <c r="S668">
        <v>0</v>
      </c>
      <c r="T668">
        <v>1406.92</v>
      </c>
      <c r="U668">
        <v>0</v>
      </c>
      <c r="W668" s="14" cm="1">
        <f t="array" ref="W668">INDEX(J668:U668, 1, MONTH($W$1))</f>
        <v>0</v>
      </c>
      <c r="X668" s="14" cm="1">
        <f t="array" ref="X668">SUMPRODUCT((J668:U668) *(($J$1:$U$1)&lt;=$X$1))</f>
        <v>10769.04</v>
      </c>
      <c r="Y668">
        <f t="shared" si="91"/>
        <v>0</v>
      </c>
      <c r="Z668">
        <f t="shared" si="91"/>
        <v>1</v>
      </c>
      <c r="AA668">
        <f t="shared" si="92"/>
        <v>0</v>
      </c>
      <c r="AB668" s="8">
        <f t="shared" si="93"/>
        <v>1</v>
      </c>
      <c r="AC668">
        <f t="shared" si="94"/>
        <v>10769.04</v>
      </c>
      <c r="AD668">
        <f t="shared" si="99"/>
        <v>0</v>
      </c>
      <c r="AE668">
        <f t="shared" si="95"/>
        <v>0</v>
      </c>
      <c r="AF668">
        <f t="shared" si="96"/>
        <v>0</v>
      </c>
      <c r="AG668">
        <f t="shared" si="97"/>
        <v>0</v>
      </c>
      <c r="AI668">
        <f t="shared" si="98"/>
        <v>10769.04</v>
      </c>
    </row>
    <row r="669" spans="2:35" x14ac:dyDescent="0.25">
      <c r="B669" s="1">
        <v>25005</v>
      </c>
      <c r="C669" s="1" t="s">
        <v>904</v>
      </c>
      <c r="D669" s="1" t="s">
        <v>905</v>
      </c>
      <c r="E669" s="1">
        <v>0</v>
      </c>
      <c r="F669" s="1">
        <v>0</v>
      </c>
      <c r="G669" s="13">
        <v>0</v>
      </c>
      <c r="H669" s="1">
        <v>0</v>
      </c>
      <c r="J669">
        <v>0</v>
      </c>
      <c r="K669">
        <v>0</v>
      </c>
      <c r="L669">
        <v>0</v>
      </c>
      <c r="M669">
        <v>0</v>
      </c>
      <c r="N669">
        <v>772.02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W669" s="14" cm="1">
        <f t="array" ref="W669">INDEX(J669:U669, 1, MONTH($W$1))</f>
        <v>0</v>
      </c>
      <c r="X669" s="14" cm="1">
        <f t="array" ref="X669">SUMPRODUCT((J669:U669) *(($J$1:$U$1)&lt;=$X$1))</f>
        <v>772.02</v>
      </c>
      <c r="Y669">
        <f t="shared" si="91"/>
        <v>0</v>
      </c>
      <c r="Z669">
        <f t="shared" si="91"/>
        <v>1</v>
      </c>
      <c r="AA669">
        <f t="shared" si="92"/>
        <v>0</v>
      </c>
      <c r="AB669" s="8">
        <f t="shared" si="93"/>
        <v>0</v>
      </c>
      <c r="AC669">
        <f t="shared" si="94"/>
        <v>0</v>
      </c>
      <c r="AD669">
        <f t="shared" si="99"/>
        <v>0</v>
      </c>
      <c r="AE669">
        <f t="shared" si="95"/>
        <v>0</v>
      </c>
      <c r="AF669">
        <f t="shared" si="96"/>
        <v>0</v>
      </c>
      <c r="AG669">
        <f t="shared" si="97"/>
        <v>0</v>
      </c>
      <c r="AI669">
        <f t="shared" si="98"/>
        <v>772.02</v>
      </c>
    </row>
    <row r="670" spans="2:35" x14ac:dyDescent="0.25">
      <c r="B670" s="1">
        <v>25006</v>
      </c>
      <c r="C670" s="1" t="s">
        <v>906</v>
      </c>
      <c r="D670" s="1" t="s">
        <v>905</v>
      </c>
      <c r="E670" s="1">
        <v>0</v>
      </c>
      <c r="F670" s="1">
        <v>0</v>
      </c>
      <c r="G670" s="13">
        <v>0</v>
      </c>
      <c r="H670" s="1">
        <v>0</v>
      </c>
      <c r="J670">
        <v>0</v>
      </c>
      <c r="K670">
        <v>0</v>
      </c>
      <c r="L670">
        <v>0</v>
      </c>
      <c r="M670">
        <v>0</v>
      </c>
      <c r="N670">
        <v>772.02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W670" s="14" cm="1">
        <f t="array" ref="W670">INDEX(J670:U670, 1, MONTH($W$1))</f>
        <v>0</v>
      </c>
      <c r="X670" s="14" cm="1">
        <f t="array" ref="X670">SUMPRODUCT((J670:U670) *(($J$1:$U$1)&lt;=$X$1))</f>
        <v>772.02</v>
      </c>
      <c r="Y670">
        <f t="shared" si="91"/>
        <v>0</v>
      </c>
      <c r="Z670">
        <f t="shared" si="91"/>
        <v>1</v>
      </c>
      <c r="AA670">
        <f t="shared" si="92"/>
        <v>0</v>
      </c>
      <c r="AB670" s="8">
        <f t="shared" si="93"/>
        <v>0</v>
      </c>
      <c r="AC670">
        <f t="shared" si="94"/>
        <v>0</v>
      </c>
      <c r="AD670">
        <f t="shared" si="99"/>
        <v>0</v>
      </c>
      <c r="AE670">
        <f t="shared" si="95"/>
        <v>0</v>
      </c>
      <c r="AF670">
        <f t="shared" si="96"/>
        <v>0</v>
      </c>
      <c r="AG670">
        <f t="shared" si="97"/>
        <v>0</v>
      </c>
      <c r="AI670">
        <f t="shared" si="98"/>
        <v>772.02</v>
      </c>
    </row>
    <row r="671" spans="2:35" x14ac:dyDescent="0.25">
      <c r="B671" s="1">
        <v>26001</v>
      </c>
      <c r="C671" s="1" t="s">
        <v>507</v>
      </c>
      <c r="D671" s="1" t="s">
        <v>36</v>
      </c>
      <c r="E671" s="1" t="s">
        <v>672</v>
      </c>
      <c r="F671" s="1" t="s">
        <v>672</v>
      </c>
      <c r="G671" s="13">
        <v>44986</v>
      </c>
      <c r="H671" s="1">
        <v>2023</v>
      </c>
      <c r="J671">
        <v>0</v>
      </c>
      <c r="K671">
        <v>0</v>
      </c>
      <c r="L671">
        <v>5116.3599999999997</v>
      </c>
      <c r="M671">
        <v>72.069999999999993</v>
      </c>
      <c r="N671">
        <v>0</v>
      </c>
      <c r="O671">
        <v>0</v>
      </c>
      <c r="P671">
        <v>1936.39</v>
      </c>
      <c r="Q671">
        <v>0</v>
      </c>
      <c r="R671">
        <v>0</v>
      </c>
      <c r="S671">
        <v>835.18</v>
      </c>
      <c r="T671">
        <v>1213.3800000000001</v>
      </c>
      <c r="U671">
        <v>0</v>
      </c>
      <c r="W671" s="14" cm="1">
        <f t="array" ref="W671">INDEX(J671:U671, 1, MONTH($W$1))</f>
        <v>0</v>
      </c>
      <c r="X671" s="14" cm="1">
        <f t="array" ref="X671">SUMPRODUCT((J671:U671) *(($J$1:$U$1)&lt;=$X$1))</f>
        <v>9173.380000000001</v>
      </c>
      <c r="Y671">
        <f t="shared" si="91"/>
        <v>0</v>
      </c>
      <c r="Z671">
        <f t="shared" si="91"/>
        <v>1</v>
      </c>
      <c r="AA671">
        <f t="shared" si="92"/>
        <v>0</v>
      </c>
      <c r="AB671" s="8">
        <f t="shared" si="93"/>
        <v>0</v>
      </c>
      <c r="AC671">
        <f t="shared" si="94"/>
        <v>0</v>
      </c>
      <c r="AD671">
        <f t="shared" si="99"/>
        <v>0</v>
      </c>
      <c r="AE671">
        <f t="shared" si="95"/>
        <v>0</v>
      </c>
      <c r="AF671">
        <f t="shared" si="96"/>
        <v>1</v>
      </c>
      <c r="AG671">
        <f t="shared" si="97"/>
        <v>9173.380000000001</v>
      </c>
      <c r="AI671">
        <f t="shared" si="98"/>
        <v>9173.380000000001</v>
      </c>
    </row>
    <row r="672" spans="2:35" x14ac:dyDescent="0.25">
      <c r="B672" s="1">
        <v>26002</v>
      </c>
      <c r="C672" s="1" t="s">
        <v>503</v>
      </c>
      <c r="D672" s="1" t="s">
        <v>36</v>
      </c>
      <c r="E672" s="1" t="s">
        <v>545</v>
      </c>
      <c r="F672" s="1" t="s">
        <v>545</v>
      </c>
      <c r="G672" s="13">
        <v>44986</v>
      </c>
      <c r="H672" s="1">
        <v>2023</v>
      </c>
      <c r="J672">
        <v>0</v>
      </c>
      <c r="K672">
        <v>0</v>
      </c>
      <c r="L672">
        <v>5776.14</v>
      </c>
      <c r="M672">
        <v>29.47</v>
      </c>
      <c r="N672">
        <v>3098.4</v>
      </c>
      <c r="O672">
        <v>2065.64</v>
      </c>
      <c r="P672">
        <v>1165.8900000000001</v>
      </c>
      <c r="Q672">
        <v>0</v>
      </c>
      <c r="R672">
        <v>1560.43</v>
      </c>
      <c r="S672">
        <v>302.39999999999998</v>
      </c>
      <c r="T672">
        <v>1184.67</v>
      </c>
      <c r="U672">
        <v>1611.52</v>
      </c>
      <c r="W672" s="14" cm="1">
        <f t="array" ref="W672">INDEX(J672:U672, 1, MONTH($W$1))</f>
        <v>1611.52</v>
      </c>
      <c r="X672" s="14" cm="1">
        <f t="array" ref="X672">SUMPRODUCT((J672:U672) *(($J$1:$U$1)&lt;=$X$1))</f>
        <v>16794.559999999998</v>
      </c>
      <c r="Y672">
        <f t="shared" si="91"/>
        <v>1</v>
      </c>
      <c r="Z672">
        <f t="shared" si="91"/>
        <v>1</v>
      </c>
      <c r="AA672">
        <f t="shared" si="92"/>
        <v>0</v>
      </c>
      <c r="AB672" s="8">
        <f t="shared" si="93"/>
        <v>0</v>
      </c>
      <c r="AC672">
        <f t="shared" si="94"/>
        <v>0</v>
      </c>
      <c r="AD672">
        <f t="shared" si="99"/>
        <v>0</v>
      </c>
      <c r="AE672">
        <f t="shared" si="95"/>
        <v>0</v>
      </c>
      <c r="AF672">
        <f t="shared" si="96"/>
        <v>1</v>
      </c>
      <c r="AG672">
        <f t="shared" si="97"/>
        <v>16794.559999999998</v>
      </c>
      <c r="AI672">
        <f t="shared" si="98"/>
        <v>16794.559999999998</v>
      </c>
    </row>
    <row r="673" spans="2:35" x14ac:dyDescent="0.25">
      <c r="B673" s="1">
        <v>26003</v>
      </c>
      <c r="C673" s="1" t="s">
        <v>669</v>
      </c>
      <c r="D673" s="1" t="s">
        <v>36</v>
      </c>
      <c r="E673" s="1" t="s">
        <v>535</v>
      </c>
      <c r="F673" s="1" t="s">
        <v>106</v>
      </c>
      <c r="G673" s="13">
        <v>44986</v>
      </c>
      <c r="H673" s="1">
        <v>2023</v>
      </c>
      <c r="J673">
        <v>0</v>
      </c>
      <c r="K673">
        <v>0</v>
      </c>
      <c r="L673">
        <v>5587.82</v>
      </c>
      <c r="M673">
        <v>377.79</v>
      </c>
      <c r="N673">
        <v>0</v>
      </c>
      <c r="O673">
        <v>0</v>
      </c>
      <c r="P673">
        <v>-4233.55</v>
      </c>
      <c r="Q673">
        <v>0</v>
      </c>
      <c r="R673">
        <v>0</v>
      </c>
      <c r="S673">
        <v>0</v>
      </c>
      <c r="T673">
        <v>0</v>
      </c>
      <c r="U673">
        <v>0</v>
      </c>
      <c r="W673" s="14" cm="1">
        <f t="array" ref="W673">INDEX(J673:U673, 1, MONTH($W$1))</f>
        <v>0</v>
      </c>
      <c r="X673" s="14" cm="1">
        <f t="array" ref="X673">SUMPRODUCT((J673:U673) *(($J$1:$U$1)&lt;=$X$1))</f>
        <v>1732.0599999999995</v>
      </c>
      <c r="Y673">
        <f t="shared" si="91"/>
        <v>0</v>
      </c>
      <c r="Z673">
        <f t="shared" si="91"/>
        <v>1</v>
      </c>
      <c r="AA673">
        <f t="shared" si="92"/>
        <v>0</v>
      </c>
      <c r="AB673" s="8">
        <f t="shared" si="93"/>
        <v>0</v>
      </c>
      <c r="AC673">
        <f t="shared" si="94"/>
        <v>0</v>
      </c>
      <c r="AD673">
        <f t="shared" si="99"/>
        <v>0</v>
      </c>
      <c r="AE673">
        <f t="shared" si="95"/>
        <v>0</v>
      </c>
      <c r="AF673">
        <f t="shared" si="96"/>
        <v>1</v>
      </c>
      <c r="AG673">
        <f t="shared" si="97"/>
        <v>1732.0599999999995</v>
      </c>
      <c r="AI673">
        <f t="shared" si="98"/>
        <v>1732.0599999999995</v>
      </c>
    </row>
    <row r="674" spans="2:35" x14ac:dyDescent="0.25">
      <c r="B674" s="1">
        <v>26004</v>
      </c>
      <c r="C674" s="1" t="s">
        <v>504</v>
      </c>
      <c r="D674" s="1" t="s">
        <v>36</v>
      </c>
      <c r="E674" s="1" t="s">
        <v>557</v>
      </c>
      <c r="F674" s="1" t="s">
        <v>106</v>
      </c>
      <c r="G674" s="13">
        <v>45139</v>
      </c>
      <c r="H674" s="1">
        <v>2023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4105.33</v>
      </c>
      <c r="R674">
        <v>0</v>
      </c>
      <c r="S674">
        <v>0</v>
      </c>
      <c r="T674">
        <v>0</v>
      </c>
      <c r="U674">
        <v>1094.8399999999999</v>
      </c>
      <c r="W674" s="14" cm="1">
        <f t="array" ref="W674">INDEX(J674:U674, 1, MONTH($W$1))</f>
        <v>1094.8399999999999</v>
      </c>
      <c r="X674" s="14" cm="1">
        <f t="array" ref="X674">SUMPRODUCT((J674:U674) *(($J$1:$U$1)&lt;=$X$1))</f>
        <v>5200.17</v>
      </c>
      <c r="Y674">
        <f t="shared" si="91"/>
        <v>1</v>
      </c>
      <c r="Z674">
        <f t="shared" si="91"/>
        <v>1</v>
      </c>
      <c r="AA674">
        <f t="shared" si="92"/>
        <v>0</v>
      </c>
      <c r="AB674" s="8">
        <f t="shared" si="93"/>
        <v>0</v>
      </c>
      <c r="AC674">
        <f t="shared" si="94"/>
        <v>0</v>
      </c>
      <c r="AD674">
        <f t="shared" si="99"/>
        <v>0</v>
      </c>
      <c r="AE674">
        <f t="shared" si="95"/>
        <v>0</v>
      </c>
      <c r="AF674">
        <f t="shared" si="96"/>
        <v>1</v>
      </c>
      <c r="AG674">
        <f t="shared" si="97"/>
        <v>5200.17</v>
      </c>
      <c r="AI674">
        <f t="shared" si="98"/>
        <v>5200.17</v>
      </c>
    </row>
    <row r="675" spans="2:35" x14ac:dyDescent="0.25">
      <c r="B675" s="1">
        <v>26005</v>
      </c>
      <c r="C675" s="1" t="s">
        <v>508</v>
      </c>
      <c r="D675" s="1" t="s">
        <v>36</v>
      </c>
      <c r="E675" s="1" t="s">
        <v>535</v>
      </c>
      <c r="F675" s="1" t="s">
        <v>106</v>
      </c>
      <c r="G675" s="13">
        <v>45261</v>
      </c>
      <c r="H675" s="1">
        <v>2023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4679.01</v>
      </c>
      <c r="W675" s="14" cm="1">
        <f t="array" ref="W675">INDEX(J675:U675, 1, MONTH($W$1))</f>
        <v>4679.01</v>
      </c>
      <c r="X675" s="14" cm="1">
        <f t="array" ref="X675">SUMPRODUCT((J675:U675) *(($J$1:$U$1)&lt;=$X$1))</f>
        <v>4679.01</v>
      </c>
      <c r="Y675">
        <f t="shared" si="91"/>
        <v>1</v>
      </c>
      <c r="Z675">
        <f t="shared" si="91"/>
        <v>1</v>
      </c>
      <c r="AA675">
        <f t="shared" si="92"/>
        <v>0</v>
      </c>
      <c r="AB675" s="8">
        <f t="shared" si="93"/>
        <v>0</v>
      </c>
      <c r="AC675">
        <f t="shared" si="94"/>
        <v>0</v>
      </c>
      <c r="AD675">
        <f t="shared" si="99"/>
        <v>1</v>
      </c>
      <c r="AE675">
        <f t="shared" si="95"/>
        <v>4679.01</v>
      </c>
      <c r="AF675">
        <f t="shared" si="96"/>
        <v>1</v>
      </c>
      <c r="AG675">
        <f t="shared" si="97"/>
        <v>4679.01</v>
      </c>
      <c r="AI675">
        <f t="shared" si="98"/>
        <v>4679.01</v>
      </c>
    </row>
    <row r="676" spans="2:35" x14ac:dyDescent="0.25">
      <c r="B676" s="1">
        <v>26006</v>
      </c>
      <c r="C676" s="1" t="s">
        <v>509</v>
      </c>
      <c r="D676" s="1" t="s">
        <v>36</v>
      </c>
      <c r="E676" s="1" t="s">
        <v>535</v>
      </c>
      <c r="F676" s="1" t="s">
        <v>106</v>
      </c>
      <c r="G676" s="13">
        <v>45200</v>
      </c>
      <c r="H676" s="1">
        <v>2023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3720.74</v>
      </c>
      <c r="T676">
        <v>0</v>
      </c>
      <c r="U676">
        <v>1462.08</v>
      </c>
      <c r="W676" s="14" cm="1">
        <f t="array" ref="W676">INDEX(J676:U676, 1, MONTH($W$1))</f>
        <v>1462.08</v>
      </c>
      <c r="X676" s="14" cm="1">
        <f t="array" ref="X676">SUMPRODUCT((J676:U676) *(($J$1:$U$1)&lt;=$X$1))</f>
        <v>5182.82</v>
      </c>
      <c r="Y676">
        <f t="shared" si="91"/>
        <v>1</v>
      </c>
      <c r="Z676">
        <f t="shared" si="91"/>
        <v>1</v>
      </c>
      <c r="AA676">
        <f t="shared" si="92"/>
        <v>0</v>
      </c>
      <c r="AB676" s="8">
        <f t="shared" si="93"/>
        <v>0</v>
      </c>
      <c r="AC676">
        <f t="shared" si="94"/>
        <v>0</v>
      </c>
      <c r="AD676">
        <f t="shared" si="99"/>
        <v>0</v>
      </c>
      <c r="AE676">
        <f t="shared" si="95"/>
        <v>0</v>
      </c>
      <c r="AF676">
        <f t="shared" si="96"/>
        <v>1</v>
      </c>
      <c r="AG676">
        <f t="shared" si="97"/>
        <v>5182.82</v>
      </c>
      <c r="AI676">
        <f t="shared" si="98"/>
        <v>5182.82</v>
      </c>
    </row>
    <row r="677" spans="2:35" x14ac:dyDescent="0.25">
      <c r="B677" s="1">
        <v>26007</v>
      </c>
      <c r="C677" s="1" t="s">
        <v>703</v>
      </c>
      <c r="D677" s="1" t="s">
        <v>36</v>
      </c>
      <c r="E677" s="1" t="s">
        <v>618</v>
      </c>
      <c r="F677" s="1" t="s">
        <v>618</v>
      </c>
      <c r="G677" s="13">
        <v>0</v>
      </c>
      <c r="H677" s="1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W677" s="14" cm="1">
        <f t="array" ref="W677">INDEX(J677:U677, 1, MONTH($W$1))</f>
        <v>0</v>
      </c>
      <c r="X677" s="14" cm="1">
        <f t="array" ref="X677">SUMPRODUCT((J677:U677) *(($J$1:$U$1)&lt;=$X$1))</f>
        <v>0</v>
      </c>
      <c r="Y677">
        <f t="shared" si="91"/>
        <v>0</v>
      </c>
      <c r="Z677">
        <f t="shared" si="91"/>
        <v>0</v>
      </c>
      <c r="AA677">
        <f t="shared" si="92"/>
        <v>0</v>
      </c>
      <c r="AB677" s="8">
        <f t="shared" si="93"/>
        <v>0</v>
      </c>
      <c r="AC677">
        <f t="shared" si="94"/>
        <v>0</v>
      </c>
      <c r="AD677">
        <f t="shared" si="99"/>
        <v>0</v>
      </c>
      <c r="AE677">
        <f t="shared" si="95"/>
        <v>0</v>
      </c>
      <c r="AF677">
        <f t="shared" si="96"/>
        <v>0</v>
      </c>
      <c r="AG677">
        <f t="shared" si="97"/>
        <v>0</v>
      </c>
      <c r="AI677">
        <f t="shared" si="98"/>
        <v>0</v>
      </c>
    </row>
    <row r="678" spans="2:35" x14ac:dyDescent="0.25">
      <c r="B678" s="1">
        <v>26008</v>
      </c>
      <c r="C678" s="1" t="s">
        <v>907</v>
      </c>
      <c r="D678" s="1" t="s">
        <v>36</v>
      </c>
      <c r="E678" s="1" t="s">
        <v>618</v>
      </c>
      <c r="F678" s="1" t="s">
        <v>618</v>
      </c>
      <c r="G678" s="13">
        <v>0</v>
      </c>
      <c r="H678" s="1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W678" s="14" cm="1">
        <f t="array" ref="W678">INDEX(J678:U678, 1, MONTH($W$1))</f>
        <v>0</v>
      </c>
      <c r="X678" s="14" cm="1">
        <f t="array" ref="X678">SUMPRODUCT((J678:U678) *(($J$1:$U$1)&lt;=$X$1))</f>
        <v>0</v>
      </c>
      <c r="Y678">
        <f t="shared" si="91"/>
        <v>0</v>
      </c>
      <c r="Z678">
        <f t="shared" si="91"/>
        <v>0</v>
      </c>
      <c r="AA678">
        <f t="shared" si="92"/>
        <v>0</v>
      </c>
      <c r="AB678" s="8">
        <f t="shared" si="93"/>
        <v>0</v>
      </c>
      <c r="AC678">
        <f t="shared" si="94"/>
        <v>0</v>
      </c>
      <c r="AD678">
        <f t="shared" si="99"/>
        <v>0</v>
      </c>
      <c r="AE678">
        <f t="shared" si="95"/>
        <v>0</v>
      </c>
      <c r="AF678">
        <f t="shared" si="96"/>
        <v>0</v>
      </c>
      <c r="AG678">
        <f t="shared" si="97"/>
        <v>0</v>
      </c>
      <c r="AI678">
        <f t="shared" si="98"/>
        <v>0</v>
      </c>
    </row>
    <row r="679" spans="2:35" x14ac:dyDescent="0.25">
      <c r="B679" s="1">
        <v>26009</v>
      </c>
      <c r="C679" s="1" t="s">
        <v>908</v>
      </c>
      <c r="D679" s="1" t="s">
        <v>36</v>
      </c>
      <c r="E679" s="1" t="s">
        <v>618</v>
      </c>
      <c r="F679" s="1" t="s">
        <v>618</v>
      </c>
      <c r="G679" s="13">
        <v>0</v>
      </c>
      <c r="H679" s="1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W679" s="14" cm="1">
        <f t="array" ref="W679">INDEX(J679:U679, 1, MONTH($W$1))</f>
        <v>0</v>
      </c>
      <c r="X679" s="14" cm="1">
        <f t="array" ref="X679">SUMPRODUCT((J679:U679) *(($J$1:$U$1)&lt;=$X$1))</f>
        <v>0</v>
      </c>
      <c r="Y679">
        <f t="shared" si="91"/>
        <v>0</v>
      </c>
      <c r="Z679">
        <f t="shared" si="91"/>
        <v>0</v>
      </c>
      <c r="AA679">
        <f t="shared" si="92"/>
        <v>0</v>
      </c>
      <c r="AB679" s="8">
        <f t="shared" si="93"/>
        <v>0</v>
      </c>
      <c r="AC679">
        <f t="shared" si="94"/>
        <v>0</v>
      </c>
      <c r="AD679">
        <f t="shared" si="99"/>
        <v>0</v>
      </c>
      <c r="AE679">
        <f t="shared" si="95"/>
        <v>0</v>
      </c>
      <c r="AF679">
        <f t="shared" si="96"/>
        <v>0</v>
      </c>
      <c r="AG679">
        <f t="shared" si="97"/>
        <v>0</v>
      </c>
      <c r="AI679">
        <f t="shared" si="98"/>
        <v>0</v>
      </c>
    </row>
    <row r="680" spans="2:35" x14ac:dyDescent="0.25">
      <c r="B680" s="1">
        <v>27000</v>
      </c>
      <c r="C680" s="1" t="s">
        <v>489</v>
      </c>
      <c r="D680" s="1" t="s">
        <v>36</v>
      </c>
      <c r="E680" s="1" t="s">
        <v>535</v>
      </c>
      <c r="F680" s="1" t="s">
        <v>106</v>
      </c>
      <c r="G680" s="13">
        <v>45078</v>
      </c>
      <c r="H680" s="1">
        <v>2023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8539</v>
      </c>
      <c r="P680">
        <v>691.73</v>
      </c>
      <c r="Q680">
        <v>0</v>
      </c>
      <c r="R680">
        <v>0</v>
      </c>
      <c r="S680">
        <v>0</v>
      </c>
      <c r="T680">
        <v>0</v>
      </c>
      <c r="U680">
        <v>0</v>
      </c>
      <c r="W680" s="14" cm="1">
        <f t="array" ref="W680">INDEX(J680:U680, 1, MONTH($W$1))</f>
        <v>0</v>
      </c>
      <c r="X680" s="14" cm="1">
        <f t="array" ref="X680">SUMPRODUCT((J680:U680) *(($J$1:$U$1)&lt;=$X$1))</f>
        <v>9230.73</v>
      </c>
      <c r="Y680">
        <f t="shared" si="91"/>
        <v>0</v>
      </c>
      <c r="Z680">
        <f t="shared" si="91"/>
        <v>1</v>
      </c>
      <c r="AA680">
        <f t="shared" si="92"/>
        <v>0</v>
      </c>
      <c r="AB680" s="8">
        <f t="shared" si="93"/>
        <v>0</v>
      </c>
      <c r="AC680">
        <f t="shared" si="94"/>
        <v>0</v>
      </c>
      <c r="AD680">
        <f t="shared" si="99"/>
        <v>0</v>
      </c>
      <c r="AE680">
        <f t="shared" si="95"/>
        <v>0</v>
      </c>
      <c r="AF680">
        <f t="shared" si="96"/>
        <v>1</v>
      </c>
      <c r="AG680">
        <f t="shared" si="97"/>
        <v>9230.73</v>
      </c>
      <c r="AI680">
        <f t="shared" si="98"/>
        <v>9230.73</v>
      </c>
    </row>
    <row r="681" spans="2:35" x14ac:dyDescent="0.25">
      <c r="B681" s="1">
        <v>27001</v>
      </c>
      <c r="C681" s="1" t="s">
        <v>495</v>
      </c>
      <c r="D681" s="1" t="s">
        <v>36</v>
      </c>
      <c r="E681" s="1" t="s">
        <v>535</v>
      </c>
      <c r="F681" s="1" t="s">
        <v>106</v>
      </c>
      <c r="G681" s="13">
        <v>45200</v>
      </c>
      <c r="H681" s="1">
        <v>2023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6758.48</v>
      </c>
      <c r="T681">
        <v>0</v>
      </c>
      <c r="U681">
        <v>434.19</v>
      </c>
      <c r="W681" s="14" cm="1">
        <f t="array" ref="W681">INDEX(J681:U681, 1, MONTH($W$1))</f>
        <v>434.19</v>
      </c>
      <c r="X681" s="14" cm="1">
        <f t="array" ref="X681">SUMPRODUCT((J681:U681) *(($J$1:$U$1)&lt;=$X$1))</f>
        <v>7192.6699999999992</v>
      </c>
      <c r="Y681">
        <f t="shared" si="91"/>
        <v>1</v>
      </c>
      <c r="Z681">
        <f t="shared" si="91"/>
        <v>1</v>
      </c>
      <c r="AA681">
        <f t="shared" si="92"/>
        <v>0</v>
      </c>
      <c r="AB681" s="8">
        <f t="shared" si="93"/>
        <v>0</v>
      </c>
      <c r="AC681">
        <f t="shared" si="94"/>
        <v>0</v>
      </c>
      <c r="AD681">
        <f t="shared" si="99"/>
        <v>0</v>
      </c>
      <c r="AE681">
        <f t="shared" si="95"/>
        <v>0</v>
      </c>
      <c r="AF681">
        <f t="shared" si="96"/>
        <v>1</v>
      </c>
      <c r="AG681">
        <f t="shared" si="97"/>
        <v>7192.6699999999992</v>
      </c>
      <c r="AI681">
        <f t="shared" si="98"/>
        <v>7192.6699999999992</v>
      </c>
    </row>
    <row r="682" spans="2:35" x14ac:dyDescent="0.25">
      <c r="B682" s="1">
        <v>27002</v>
      </c>
      <c r="C682" s="1" t="s">
        <v>496</v>
      </c>
      <c r="D682" s="1" t="s">
        <v>36</v>
      </c>
      <c r="E682" s="1" t="s">
        <v>618</v>
      </c>
      <c r="F682" s="1" t="s">
        <v>618</v>
      </c>
      <c r="G682" s="13">
        <v>0</v>
      </c>
      <c r="H682" s="1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W682" s="14" cm="1">
        <f t="array" ref="W682">INDEX(J682:U682, 1, MONTH($W$1))</f>
        <v>0</v>
      </c>
      <c r="X682" s="14" cm="1">
        <f t="array" ref="X682">SUMPRODUCT((J682:U682) *(($J$1:$U$1)&lt;=$X$1))</f>
        <v>0</v>
      </c>
      <c r="Y682">
        <f t="shared" si="91"/>
        <v>0</v>
      </c>
      <c r="Z682">
        <f t="shared" si="91"/>
        <v>0</v>
      </c>
      <c r="AA682">
        <f t="shared" si="92"/>
        <v>0</v>
      </c>
      <c r="AB682" s="8">
        <f t="shared" si="93"/>
        <v>0</v>
      </c>
      <c r="AC682">
        <f t="shared" si="94"/>
        <v>0</v>
      </c>
      <c r="AD682">
        <f t="shared" si="99"/>
        <v>0</v>
      </c>
      <c r="AE682">
        <f t="shared" si="95"/>
        <v>0</v>
      </c>
      <c r="AF682">
        <f t="shared" si="96"/>
        <v>0</v>
      </c>
      <c r="AG682">
        <f t="shared" si="97"/>
        <v>0</v>
      </c>
      <c r="AI682">
        <f t="shared" si="98"/>
        <v>0</v>
      </c>
    </row>
    <row r="683" spans="2:35" x14ac:dyDescent="0.25">
      <c r="B683" s="1">
        <v>27200</v>
      </c>
      <c r="C683" s="1" t="s">
        <v>909</v>
      </c>
      <c r="D683" s="1" t="s">
        <v>905</v>
      </c>
      <c r="E683" s="1">
        <v>0</v>
      </c>
      <c r="F683" s="1">
        <v>0</v>
      </c>
      <c r="G683" s="13">
        <v>0</v>
      </c>
      <c r="H683" s="1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W683" s="14" cm="1">
        <f t="array" ref="W683">INDEX(J683:U683, 1, MONTH($W$1))</f>
        <v>0</v>
      </c>
      <c r="X683" s="14" cm="1">
        <f t="array" ref="X683">SUMPRODUCT((J683:U683) *(($J$1:$U$1)&lt;=$X$1))</f>
        <v>0</v>
      </c>
      <c r="Y683">
        <f t="shared" si="91"/>
        <v>0</v>
      </c>
      <c r="Z683">
        <f t="shared" si="91"/>
        <v>0</v>
      </c>
      <c r="AA683">
        <f t="shared" si="92"/>
        <v>0</v>
      </c>
      <c r="AB683" s="8">
        <f t="shared" si="93"/>
        <v>0</v>
      </c>
      <c r="AC683">
        <f t="shared" si="94"/>
        <v>0</v>
      </c>
      <c r="AD683">
        <f t="shared" si="99"/>
        <v>0</v>
      </c>
      <c r="AE683">
        <f t="shared" si="95"/>
        <v>0</v>
      </c>
      <c r="AF683">
        <f t="shared" si="96"/>
        <v>0</v>
      </c>
      <c r="AG683">
        <f t="shared" si="97"/>
        <v>0</v>
      </c>
      <c r="AI683">
        <f t="shared" si="98"/>
        <v>0</v>
      </c>
    </row>
    <row r="684" spans="2:35" x14ac:dyDescent="0.25">
      <c r="B684" s="1">
        <v>29000</v>
      </c>
      <c r="C684" s="1" t="s">
        <v>217</v>
      </c>
      <c r="D684" s="1" t="s">
        <v>23</v>
      </c>
      <c r="E684" s="1" t="s">
        <v>535</v>
      </c>
      <c r="F684" s="1" t="s">
        <v>106</v>
      </c>
      <c r="G684" s="13">
        <v>45261</v>
      </c>
      <c r="H684" s="1">
        <v>2023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6259.47</v>
      </c>
      <c r="W684" s="14" cm="1">
        <f t="array" ref="W684">INDEX(J684:U684, 1, MONTH($W$1))</f>
        <v>6259.47</v>
      </c>
      <c r="X684" s="14" cm="1">
        <f t="array" ref="X684">SUMPRODUCT((J684:U684) *(($J$1:$U$1)&lt;=$X$1))</f>
        <v>6259.47</v>
      </c>
      <c r="Y684">
        <f t="shared" si="91"/>
        <v>1</v>
      </c>
      <c r="Z684">
        <f t="shared" si="91"/>
        <v>1</v>
      </c>
      <c r="AA684">
        <f t="shared" si="92"/>
        <v>0</v>
      </c>
      <c r="AB684" s="8">
        <f t="shared" si="93"/>
        <v>0</v>
      </c>
      <c r="AC684">
        <f t="shared" si="94"/>
        <v>0</v>
      </c>
      <c r="AD684">
        <f t="shared" si="99"/>
        <v>1</v>
      </c>
      <c r="AE684">
        <f t="shared" si="95"/>
        <v>6259.47</v>
      </c>
      <c r="AF684">
        <f t="shared" si="96"/>
        <v>1</v>
      </c>
      <c r="AG684">
        <f t="shared" si="97"/>
        <v>6259.47</v>
      </c>
      <c r="AI684">
        <f t="shared" si="98"/>
        <v>6259.47</v>
      </c>
    </row>
    <row r="685" spans="2:35" x14ac:dyDescent="0.25">
      <c r="B685" s="1">
        <v>29001</v>
      </c>
      <c r="C685" s="1" t="s">
        <v>203</v>
      </c>
      <c r="D685" s="1" t="s">
        <v>23</v>
      </c>
      <c r="E685" s="1" t="s">
        <v>535</v>
      </c>
      <c r="F685" s="1" t="s">
        <v>106</v>
      </c>
      <c r="G685" s="13">
        <v>45231</v>
      </c>
      <c r="H685" s="1">
        <v>2023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2976.05</v>
      </c>
      <c r="U685">
        <v>845.37</v>
      </c>
      <c r="W685" s="14" cm="1">
        <f t="array" ref="W685">INDEX(J685:U685, 1, MONTH($W$1))</f>
        <v>845.37</v>
      </c>
      <c r="X685" s="14" cm="1">
        <f t="array" ref="X685">SUMPRODUCT((J685:U685) *(($J$1:$U$1)&lt;=$X$1))</f>
        <v>3821.42</v>
      </c>
      <c r="Y685">
        <f t="shared" si="91"/>
        <v>1</v>
      </c>
      <c r="Z685">
        <f t="shared" si="91"/>
        <v>1</v>
      </c>
      <c r="AA685">
        <f t="shared" si="92"/>
        <v>0</v>
      </c>
      <c r="AB685" s="8">
        <f t="shared" si="93"/>
        <v>0</v>
      </c>
      <c r="AC685">
        <f t="shared" si="94"/>
        <v>0</v>
      </c>
      <c r="AD685">
        <f t="shared" si="99"/>
        <v>0</v>
      </c>
      <c r="AE685">
        <f t="shared" si="95"/>
        <v>0</v>
      </c>
      <c r="AF685">
        <f t="shared" si="96"/>
        <v>1</v>
      </c>
      <c r="AG685">
        <f t="shared" si="97"/>
        <v>3821.42</v>
      </c>
      <c r="AI685">
        <f t="shared" si="98"/>
        <v>3821.42</v>
      </c>
    </row>
    <row r="686" spans="2:35" x14ac:dyDescent="0.25">
      <c r="B686" s="1">
        <v>29002</v>
      </c>
      <c r="C686" s="1" t="s">
        <v>670</v>
      </c>
      <c r="D686" s="1" t="s">
        <v>23</v>
      </c>
      <c r="E686" s="1" t="s">
        <v>620</v>
      </c>
      <c r="F686" s="1" t="s">
        <v>620</v>
      </c>
      <c r="G686" s="13">
        <v>45261</v>
      </c>
      <c r="H686" s="1">
        <v>2023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2273.87</v>
      </c>
      <c r="W686" s="14" cm="1">
        <f t="array" ref="W686">INDEX(J686:U686, 1, MONTH($W$1))</f>
        <v>2273.87</v>
      </c>
      <c r="X686" s="14" cm="1">
        <f t="array" ref="X686">SUMPRODUCT((J686:U686) *(($J$1:$U$1)&lt;=$X$1))</f>
        <v>2273.87</v>
      </c>
      <c r="Y686">
        <f t="shared" si="91"/>
        <v>1</v>
      </c>
      <c r="Z686">
        <f t="shared" si="91"/>
        <v>1</v>
      </c>
      <c r="AA686">
        <f t="shared" si="92"/>
        <v>0</v>
      </c>
      <c r="AB686" s="8">
        <f t="shared" si="93"/>
        <v>0</v>
      </c>
      <c r="AC686">
        <f t="shared" si="94"/>
        <v>0</v>
      </c>
      <c r="AD686">
        <f t="shared" si="99"/>
        <v>1</v>
      </c>
      <c r="AE686">
        <f t="shared" si="95"/>
        <v>2273.87</v>
      </c>
      <c r="AF686">
        <f t="shared" si="96"/>
        <v>1</v>
      </c>
      <c r="AG686">
        <f t="shared" si="97"/>
        <v>2273.87</v>
      </c>
      <c r="AI686">
        <f t="shared" si="98"/>
        <v>2273.87</v>
      </c>
    </row>
    <row r="687" spans="2:35" x14ac:dyDescent="0.25">
      <c r="B687" s="1">
        <v>29003</v>
      </c>
      <c r="C687" s="1" t="s">
        <v>94</v>
      </c>
      <c r="D687" s="1" t="s">
        <v>23</v>
      </c>
      <c r="E687" s="1" t="s">
        <v>535</v>
      </c>
      <c r="F687" s="1" t="s">
        <v>106</v>
      </c>
      <c r="G687" s="13">
        <v>45261</v>
      </c>
      <c r="H687" s="1">
        <v>2023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2431.59</v>
      </c>
      <c r="W687" s="14" cm="1">
        <f t="array" ref="W687">INDEX(J687:U687, 1, MONTH($W$1))</f>
        <v>2431.59</v>
      </c>
      <c r="X687" s="14" cm="1">
        <f t="array" ref="X687">SUMPRODUCT((J687:U687) *(($J$1:$U$1)&lt;=$X$1))</f>
        <v>2431.59</v>
      </c>
      <c r="Y687">
        <f t="shared" si="91"/>
        <v>1</v>
      </c>
      <c r="Z687">
        <f t="shared" si="91"/>
        <v>1</v>
      </c>
      <c r="AA687">
        <f t="shared" si="92"/>
        <v>0</v>
      </c>
      <c r="AB687" s="8">
        <f t="shared" si="93"/>
        <v>0</v>
      </c>
      <c r="AC687">
        <f t="shared" si="94"/>
        <v>0</v>
      </c>
      <c r="AD687">
        <f t="shared" si="99"/>
        <v>1</v>
      </c>
      <c r="AE687">
        <f t="shared" si="95"/>
        <v>2431.59</v>
      </c>
      <c r="AF687">
        <f t="shared" si="96"/>
        <v>1</v>
      </c>
      <c r="AG687">
        <f t="shared" si="97"/>
        <v>2431.59</v>
      </c>
      <c r="AI687">
        <f t="shared" si="98"/>
        <v>2431.59</v>
      </c>
    </row>
    <row r="688" spans="2:35" x14ac:dyDescent="0.25">
      <c r="B688" s="1">
        <v>29004</v>
      </c>
      <c r="C688" s="1" t="s">
        <v>709</v>
      </c>
      <c r="D688" s="1" t="s">
        <v>23</v>
      </c>
      <c r="E688" s="1" t="s">
        <v>748</v>
      </c>
      <c r="F688" s="1" t="s">
        <v>21</v>
      </c>
      <c r="G688" s="13">
        <v>0</v>
      </c>
      <c r="H688" s="1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W688" s="14" cm="1">
        <f t="array" ref="W688">INDEX(J688:U688, 1, MONTH($W$1))</f>
        <v>0</v>
      </c>
      <c r="X688" s="14" cm="1">
        <f t="array" ref="X688">SUMPRODUCT((J688:U688) *(($J$1:$U$1)&lt;=$X$1))</f>
        <v>0</v>
      </c>
      <c r="Y688">
        <f t="shared" si="91"/>
        <v>0</v>
      </c>
      <c r="Z688">
        <f t="shared" si="91"/>
        <v>0</v>
      </c>
      <c r="AA688">
        <f t="shared" si="92"/>
        <v>0</v>
      </c>
      <c r="AB688" s="8">
        <f t="shared" si="93"/>
        <v>0</v>
      </c>
      <c r="AC688">
        <f t="shared" si="94"/>
        <v>0</v>
      </c>
      <c r="AD688">
        <f t="shared" si="99"/>
        <v>0</v>
      </c>
      <c r="AE688">
        <f t="shared" si="95"/>
        <v>0</v>
      </c>
      <c r="AF688">
        <f t="shared" si="96"/>
        <v>0</v>
      </c>
      <c r="AG688">
        <f t="shared" si="97"/>
        <v>0</v>
      </c>
      <c r="AI688">
        <f t="shared" si="98"/>
        <v>0</v>
      </c>
    </row>
    <row r="689" spans="2:35" x14ac:dyDescent="0.25">
      <c r="B689" s="1">
        <v>29005</v>
      </c>
      <c r="C689" s="1" t="s">
        <v>910</v>
      </c>
      <c r="D689" s="1" t="s">
        <v>23</v>
      </c>
      <c r="E689" s="1" t="s">
        <v>748</v>
      </c>
      <c r="F689" s="1" t="s">
        <v>21</v>
      </c>
      <c r="G689" s="13">
        <v>0</v>
      </c>
      <c r="H689" s="1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W689" s="14" cm="1">
        <f t="array" ref="W689">INDEX(J689:U689, 1, MONTH($W$1))</f>
        <v>0</v>
      </c>
      <c r="X689" s="14" cm="1">
        <f t="array" ref="X689">SUMPRODUCT((J689:U689) *(($J$1:$U$1)&lt;=$X$1))</f>
        <v>0</v>
      </c>
      <c r="Y689">
        <f t="shared" si="91"/>
        <v>0</v>
      </c>
      <c r="Z689">
        <f t="shared" si="91"/>
        <v>0</v>
      </c>
      <c r="AA689">
        <f t="shared" si="92"/>
        <v>0</v>
      </c>
      <c r="AB689" s="8">
        <f t="shared" si="93"/>
        <v>0</v>
      </c>
      <c r="AC689">
        <f t="shared" si="94"/>
        <v>0</v>
      </c>
      <c r="AD689">
        <f t="shared" si="99"/>
        <v>0</v>
      </c>
      <c r="AE689">
        <f t="shared" si="95"/>
        <v>0</v>
      </c>
      <c r="AF689">
        <f t="shared" si="96"/>
        <v>0</v>
      </c>
      <c r="AG689">
        <f t="shared" si="97"/>
        <v>0</v>
      </c>
      <c r="AI689">
        <f t="shared" si="98"/>
        <v>0</v>
      </c>
    </row>
    <row r="690" spans="2:35" x14ac:dyDescent="0.25">
      <c r="B690" s="1">
        <v>29007</v>
      </c>
      <c r="C690" s="1" t="s">
        <v>911</v>
      </c>
      <c r="D690" s="1" t="s">
        <v>23</v>
      </c>
      <c r="E690" s="1" t="s">
        <v>535</v>
      </c>
      <c r="F690" s="1" t="s">
        <v>106</v>
      </c>
      <c r="G690" s="13">
        <v>0</v>
      </c>
      <c r="H690" s="1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W690" s="14" cm="1">
        <f t="array" ref="W690">INDEX(J690:U690, 1, MONTH($W$1))</f>
        <v>0</v>
      </c>
      <c r="X690" s="14" cm="1">
        <f t="array" ref="X690">SUMPRODUCT((J690:U690) *(($J$1:$U$1)&lt;=$X$1))</f>
        <v>0</v>
      </c>
      <c r="Y690">
        <f t="shared" si="91"/>
        <v>0</v>
      </c>
      <c r="Z690">
        <f t="shared" si="91"/>
        <v>0</v>
      </c>
      <c r="AA690">
        <f t="shared" si="92"/>
        <v>0</v>
      </c>
      <c r="AB690" s="8">
        <f t="shared" si="93"/>
        <v>0</v>
      </c>
      <c r="AC690">
        <f t="shared" si="94"/>
        <v>0</v>
      </c>
      <c r="AD690">
        <f t="shared" si="99"/>
        <v>0</v>
      </c>
      <c r="AE690">
        <f t="shared" si="95"/>
        <v>0</v>
      </c>
      <c r="AF690">
        <f t="shared" si="96"/>
        <v>0</v>
      </c>
      <c r="AG690">
        <f t="shared" si="97"/>
        <v>0</v>
      </c>
      <c r="AI690">
        <f t="shared" si="98"/>
        <v>0</v>
      </c>
    </row>
    <row r="691" spans="2:35" x14ac:dyDescent="0.25">
      <c r="B691" s="1">
        <v>29008</v>
      </c>
      <c r="C691" s="1" t="s">
        <v>912</v>
      </c>
      <c r="D691" s="1" t="s">
        <v>23</v>
      </c>
      <c r="E691" s="1" t="s">
        <v>535</v>
      </c>
      <c r="F691" s="1" t="s">
        <v>106</v>
      </c>
      <c r="G691" s="13">
        <v>0</v>
      </c>
      <c r="H691" s="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W691" s="14" cm="1">
        <f t="array" ref="W691">INDEX(J691:U691, 1, MONTH($W$1))</f>
        <v>0</v>
      </c>
      <c r="X691" s="14" cm="1">
        <f t="array" ref="X691">SUMPRODUCT((J691:U691) *(($J$1:$U$1)&lt;=$X$1))</f>
        <v>0</v>
      </c>
      <c r="Y691">
        <f t="shared" si="91"/>
        <v>0</v>
      </c>
      <c r="Z691">
        <f t="shared" si="91"/>
        <v>0</v>
      </c>
      <c r="AA691">
        <f t="shared" si="92"/>
        <v>0</v>
      </c>
      <c r="AB691" s="8">
        <f t="shared" si="93"/>
        <v>0</v>
      </c>
      <c r="AC691">
        <f t="shared" si="94"/>
        <v>0</v>
      </c>
      <c r="AD691">
        <f t="shared" si="99"/>
        <v>0</v>
      </c>
      <c r="AE691">
        <f t="shared" si="95"/>
        <v>0</v>
      </c>
      <c r="AF691">
        <f t="shared" si="96"/>
        <v>0</v>
      </c>
      <c r="AG691">
        <f t="shared" si="97"/>
        <v>0</v>
      </c>
      <c r="AI691">
        <f t="shared" si="98"/>
        <v>0</v>
      </c>
    </row>
    <row r="692" spans="2:35" x14ac:dyDescent="0.25">
      <c r="B692" s="1">
        <v>29009</v>
      </c>
      <c r="C692" s="1" t="s">
        <v>913</v>
      </c>
      <c r="D692" s="1" t="s">
        <v>23</v>
      </c>
      <c r="E692" s="1" t="s">
        <v>535</v>
      </c>
      <c r="F692" s="1" t="s">
        <v>106</v>
      </c>
      <c r="G692" s="13">
        <v>0</v>
      </c>
      <c r="H692" s="1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W692" s="14" cm="1">
        <f t="array" ref="W692">INDEX(J692:U692, 1, MONTH($W$1))</f>
        <v>0</v>
      </c>
      <c r="X692" s="14" cm="1">
        <f t="array" ref="X692">SUMPRODUCT((J692:U692) *(($J$1:$U$1)&lt;=$X$1))</f>
        <v>0</v>
      </c>
      <c r="Y692">
        <f t="shared" si="91"/>
        <v>0</v>
      </c>
      <c r="Z692">
        <f t="shared" si="91"/>
        <v>0</v>
      </c>
      <c r="AA692">
        <f t="shared" si="92"/>
        <v>0</v>
      </c>
      <c r="AB692" s="8">
        <f t="shared" si="93"/>
        <v>0</v>
      </c>
      <c r="AC692">
        <f t="shared" si="94"/>
        <v>0</v>
      </c>
      <c r="AD692">
        <f t="shared" si="99"/>
        <v>0</v>
      </c>
      <c r="AE692">
        <f t="shared" si="95"/>
        <v>0</v>
      </c>
      <c r="AF692">
        <f t="shared" si="96"/>
        <v>0</v>
      </c>
      <c r="AG692">
        <f t="shared" si="97"/>
        <v>0</v>
      </c>
      <c r="AI692">
        <f t="shared" si="98"/>
        <v>0</v>
      </c>
    </row>
    <row r="693" spans="2:35" x14ac:dyDescent="0.25">
      <c r="B693" s="1">
        <v>29010</v>
      </c>
      <c r="C693" s="1" t="s">
        <v>914</v>
      </c>
      <c r="D693" s="1" t="s">
        <v>23</v>
      </c>
      <c r="E693" s="1" t="s">
        <v>748</v>
      </c>
      <c r="F693" s="1" t="s">
        <v>21</v>
      </c>
      <c r="G693" s="13">
        <v>0</v>
      </c>
      <c r="H693" s="1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W693" s="14" cm="1">
        <f t="array" ref="W693">INDEX(J693:U693, 1, MONTH($W$1))</f>
        <v>0</v>
      </c>
      <c r="X693" s="14" cm="1">
        <f t="array" ref="X693">SUMPRODUCT((J693:U693) *(($J$1:$U$1)&lt;=$X$1))</f>
        <v>0</v>
      </c>
      <c r="Y693">
        <f t="shared" si="91"/>
        <v>0</v>
      </c>
      <c r="Z693">
        <f t="shared" si="91"/>
        <v>0</v>
      </c>
      <c r="AA693">
        <f t="shared" si="92"/>
        <v>0</v>
      </c>
      <c r="AB693" s="8">
        <f t="shared" si="93"/>
        <v>0</v>
      </c>
      <c r="AC693">
        <f t="shared" si="94"/>
        <v>0</v>
      </c>
      <c r="AD693">
        <f t="shared" si="99"/>
        <v>0</v>
      </c>
      <c r="AE693">
        <f t="shared" si="95"/>
        <v>0</v>
      </c>
      <c r="AF693">
        <f t="shared" si="96"/>
        <v>0</v>
      </c>
      <c r="AG693">
        <f t="shared" si="97"/>
        <v>0</v>
      </c>
      <c r="AI693">
        <f t="shared" si="98"/>
        <v>0</v>
      </c>
    </row>
    <row r="694" spans="2:35" x14ac:dyDescent="0.25">
      <c r="B694" s="1">
        <v>30000</v>
      </c>
      <c r="C694" s="1" t="s">
        <v>915</v>
      </c>
      <c r="D694" s="1" t="s">
        <v>905</v>
      </c>
      <c r="E694" s="1">
        <v>0</v>
      </c>
      <c r="F694" s="1">
        <v>0</v>
      </c>
      <c r="G694" s="13">
        <v>0</v>
      </c>
      <c r="H694" s="1">
        <v>0</v>
      </c>
      <c r="J694">
        <v>1110.69</v>
      </c>
      <c r="K694">
        <v>1694.39</v>
      </c>
      <c r="L694">
        <v>234.16</v>
      </c>
      <c r="M694">
        <v>678.98</v>
      </c>
      <c r="N694">
        <v>0</v>
      </c>
      <c r="O694">
        <v>1432.78</v>
      </c>
      <c r="P694">
        <v>0</v>
      </c>
      <c r="Q694">
        <v>692.56</v>
      </c>
      <c r="R694">
        <v>0</v>
      </c>
      <c r="S694">
        <v>386.81</v>
      </c>
      <c r="T694">
        <v>485.03</v>
      </c>
      <c r="U694">
        <v>910.11</v>
      </c>
      <c r="W694" s="14" cm="1">
        <f t="array" ref="W694">INDEX(J694:U694, 1, MONTH($W$1))</f>
        <v>910.11</v>
      </c>
      <c r="X694" s="14" cm="1">
        <f t="array" ref="X694">SUMPRODUCT((J694:U694) *(($J$1:$U$1)&lt;=$X$1))</f>
        <v>7625.5099999999993</v>
      </c>
      <c r="Y694">
        <f t="shared" si="91"/>
        <v>1</v>
      </c>
      <c r="Z694">
        <f t="shared" si="91"/>
        <v>1</v>
      </c>
      <c r="AA694">
        <f t="shared" si="92"/>
        <v>0</v>
      </c>
      <c r="AB694" s="8">
        <f t="shared" si="93"/>
        <v>1</v>
      </c>
      <c r="AC694">
        <f t="shared" si="94"/>
        <v>7625.5099999999993</v>
      </c>
      <c r="AD694">
        <f t="shared" si="99"/>
        <v>0</v>
      </c>
      <c r="AE694">
        <f t="shared" si="95"/>
        <v>0</v>
      </c>
      <c r="AF694">
        <f t="shared" si="96"/>
        <v>0</v>
      </c>
      <c r="AG694">
        <f t="shared" si="97"/>
        <v>0</v>
      </c>
      <c r="AI694">
        <f t="shared" si="98"/>
        <v>7625.5099999999993</v>
      </c>
    </row>
    <row r="695" spans="2:35" x14ac:dyDescent="0.25">
      <c r="B695" s="1">
        <v>30007</v>
      </c>
      <c r="C695" s="1" t="s">
        <v>916</v>
      </c>
      <c r="D695" s="1" t="s">
        <v>905</v>
      </c>
      <c r="E695" s="1">
        <v>0</v>
      </c>
      <c r="F695" s="1">
        <v>0</v>
      </c>
      <c r="G695" s="13">
        <v>0</v>
      </c>
      <c r="H695" s="1">
        <v>0</v>
      </c>
      <c r="J695">
        <v>89</v>
      </c>
      <c r="K695">
        <v>0</v>
      </c>
      <c r="L695">
        <v>20.28</v>
      </c>
      <c r="M695">
        <v>154.74</v>
      </c>
      <c r="N695">
        <v>38.6</v>
      </c>
      <c r="O695">
        <v>0</v>
      </c>
      <c r="P695">
        <v>0</v>
      </c>
      <c r="Q695">
        <v>0</v>
      </c>
      <c r="R695">
        <v>101.4</v>
      </c>
      <c r="S695">
        <v>101.3</v>
      </c>
      <c r="T695">
        <v>57.94</v>
      </c>
      <c r="U695">
        <v>197.72</v>
      </c>
      <c r="W695" s="14" cm="1">
        <f t="array" ref="W695">INDEX(J695:U695, 1, MONTH($W$1))</f>
        <v>197.72</v>
      </c>
      <c r="X695" s="14" cm="1">
        <f t="array" ref="X695">SUMPRODUCT((J695:U695) *(($J$1:$U$1)&lt;=$X$1))</f>
        <v>760.98</v>
      </c>
      <c r="Y695">
        <f t="shared" si="91"/>
        <v>1</v>
      </c>
      <c r="Z695">
        <f t="shared" si="91"/>
        <v>1</v>
      </c>
      <c r="AA695">
        <f t="shared" si="92"/>
        <v>0</v>
      </c>
      <c r="AB695" s="8">
        <f t="shared" si="93"/>
        <v>1</v>
      </c>
      <c r="AC695">
        <f t="shared" si="94"/>
        <v>760.98</v>
      </c>
      <c r="AD695">
        <f t="shared" si="99"/>
        <v>0</v>
      </c>
      <c r="AE695">
        <f t="shared" si="95"/>
        <v>0</v>
      </c>
      <c r="AF695">
        <f t="shared" si="96"/>
        <v>0</v>
      </c>
      <c r="AG695">
        <f t="shared" si="97"/>
        <v>0</v>
      </c>
      <c r="AI695">
        <f t="shared" si="98"/>
        <v>760.98</v>
      </c>
    </row>
    <row r="696" spans="2:35" x14ac:dyDescent="0.25">
      <c r="B696" s="1">
        <v>30010</v>
      </c>
      <c r="C696" s="1" t="s">
        <v>917</v>
      </c>
      <c r="D696" s="1" t="s">
        <v>905</v>
      </c>
      <c r="E696" s="1">
        <v>0</v>
      </c>
      <c r="F696" s="1">
        <v>0</v>
      </c>
      <c r="G696" s="13">
        <v>0</v>
      </c>
      <c r="H696" s="1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W696" s="14" cm="1">
        <f t="array" ref="W696">INDEX(J696:U696, 1, MONTH($W$1))</f>
        <v>0</v>
      </c>
      <c r="X696" s="14" cm="1">
        <f t="array" ref="X696">SUMPRODUCT((J696:U696) *(($J$1:$U$1)&lt;=$X$1))</f>
        <v>0</v>
      </c>
      <c r="Y696">
        <f t="shared" si="91"/>
        <v>0</v>
      </c>
      <c r="Z696">
        <f t="shared" si="91"/>
        <v>0</v>
      </c>
      <c r="AA696">
        <f t="shared" si="92"/>
        <v>0</v>
      </c>
      <c r="AB696" s="8">
        <f t="shared" si="93"/>
        <v>0</v>
      </c>
      <c r="AC696">
        <f t="shared" si="94"/>
        <v>0</v>
      </c>
      <c r="AD696">
        <f t="shared" si="99"/>
        <v>0</v>
      </c>
      <c r="AE696">
        <f t="shared" si="95"/>
        <v>0</v>
      </c>
      <c r="AF696">
        <f t="shared" si="96"/>
        <v>0</v>
      </c>
      <c r="AG696">
        <f t="shared" si="97"/>
        <v>0</v>
      </c>
      <c r="AI696">
        <f t="shared" si="98"/>
        <v>0</v>
      </c>
    </row>
    <row r="697" spans="2:35" x14ac:dyDescent="0.25">
      <c r="B697" s="1">
        <v>30016</v>
      </c>
      <c r="C697" s="1" t="s">
        <v>918</v>
      </c>
      <c r="D697" s="1" t="s">
        <v>905</v>
      </c>
      <c r="E697" s="1">
        <v>0</v>
      </c>
      <c r="F697" s="1">
        <v>0</v>
      </c>
      <c r="G697" s="13">
        <v>0</v>
      </c>
      <c r="H697" s="1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W697" s="14" cm="1">
        <f t="array" ref="W697">INDEX(J697:U697, 1, MONTH($W$1))</f>
        <v>0</v>
      </c>
      <c r="X697" s="14" cm="1">
        <f t="array" ref="X697">SUMPRODUCT((J697:U697) *(($J$1:$U$1)&lt;=$X$1))</f>
        <v>0</v>
      </c>
      <c r="Y697">
        <f t="shared" si="91"/>
        <v>0</v>
      </c>
      <c r="Z697">
        <f t="shared" si="91"/>
        <v>0</v>
      </c>
      <c r="AA697">
        <f t="shared" si="92"/>
        <v>0</v>
      </c>
      <c r="AB697" s="8">
        <f t="shared" si="93"/>
        <v>0</v>
      </c>
      <c r="AC697">
        <f t="shared" si="94"/>
        <v>0</v>
      </c>
      <c r="AD697">
        <f t="shared" si="99"/>
        <v>0</v>
      </c>
      <c r="AE697">
        <f t="shared" si="95"/>
        <v>0</v>
      </c>
      <c r="AF697">
        <f t="shared" si="96"/>
        <v>0</v>
      </c>
      <c r="AG697">
        <f t="shared" si="97"/>
        <v>0</v>
      </c>
      <c r="AI697">
        <f t="shared" si="98"/>
        <v>0</v>
      </c>
    </row>
    <row r="698" spans="2:35" x14ac:dyDescent="0.25">
      <c r="B698" s="1">
        <v>30017</v>
      </c>
      <c r="C698" s="1" t="s">
        <v>919</v>
      </c>
      <c r="D698" s="1" t="s">
        <v>905</v>
      </c>
      <c r="E698" s="1">
        <v>0</v>
      </c>
      <c r="F698" s="1">
        <v>0</v>
      </c>
      <c r="G698" s="13">
        <v>0</v>
      </c>
      <c r="H698" s="1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46.36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W698" s="14" cm="1">
        <f t="array" ref="W698">INDEX(J698:U698, 1, MONTH($W$1))</f>
        <v>0</v>
      </c>
      <c r="X698" s="14" cm="1">
        <f t="array" ref="X698">SUMPRODUCT((J698:U698) *(($J$1:$U$1)&lt;=$X$1))</f>
        <v>46.36</v>
      </c>
      <c r="Y698">
        <f t="shared" si="91"/>
        <v>0</v>
      </c>
      <c r="Z698">
        <f t="shared" si="91"/>
        <v>1</v>
      </c>
      <c r="AA698">
        <f t="shared" si="92"/>
        <v>0</v>
      </c>
      <c r="AB698" s="8">
        <f t="shared" si="93"/>
        <v>0</v>
      </c>
      <c r="AC698">
        <f t="shared" si="94"/>
        <v>0</v>
      </c>
      <c r="AD698">
        <f t="shared" si="99"/>
        <v>0</v>
      </c>
      <c r="AE698">
        <f t="shared" si="95"/>
        <v>0</v>
      </c>
      <c r="AF698">
        <f t="shared" si="96"/>
        <v>0</v>
      </c>
      <c r="AG698">
        <f t="shared" si="97"/>
        <v>0</v>
      </c>
      <c r="AI698">
        <f t="shared" si="98"/>
        <v>46.36</v>
      </c>
    </row>
    <row r="699" spans="2:35" x14ac:dyDescent="0.25">
      <c r="B699" s="1">
        <v>30018</v>
      </c>
      <c r="C699" s="1" t="s">
        <v>920</v>
      </c>
      <c r="D699" s="1" t="s">
        <v>905</v>
      </c>
      <c r="E699" s="1">
        <v>0</v>
      </c>
      <c r="F699" s="1">
        <v>0</v>
      </c>
      <c r="G699" s="13">
        <v>0</v>
      </c>
      <c r="H699" s="1">
        <v>0</v>
      </c>
      <c r="J699">
        <v>0</v>
      </c>
      <c r="K699">
        <v>810.78</v>
      </c>
      <c r="L699">
        <v>212.1</v>
      </c>
      <c r="M699">
        <v>-810.78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W699" s="14" cm="1">
        <f t="array" ref="W699">INDEX(J699:U699, 1, MONTH($W$1))</f>
        <v>0</v>
      </c>
      <c r="X699" s="14" cm="1">
        <f t="array" ref="X699">SUMPRODUCT((J699:U699) *(($J$1:$U$1)&lt;=$X$1))</f>
        <v>212.10000000000002</v>
      </c>
      <c r="Y699">
        <f t="shared" si="91"/>
        <v>0</v>
      </c>
      <c r="Z699">
        <f t="shared" si="91"/>
        <v>1</v>
      </c>
      <c r="AA699">
        <f t="shared" si="92"/>
        <v>0</v>
      </c>
      <c r="AB699" s="8">
        <f t="shared" si="93"/>
        <v>0</v>
      </c>
      <c r="AC699">
        <f t="shared" si="94"/>
        <v>0</v>
      </c>
      <c r="AD699">
        <f t="shared" si="99"/>
        <v>0</v>
      </c>
      <c r="AE699">
        <f t="shared" si="95"/>
        <v>0</v>
      </c>
      <c r="AF699">
        <f t="shared" si="96"/>
        <v>0</v>
      </c>
      <c r="AG699">
        <f t="shared" si="97"/>
        <v>0</v>
      </c>
      <c r="AI699">
        <f t="shared" si="98"/>
        <v>212.10000000000002</v>
      </c>
    </row>
    <row r="700" spans="2:35" x14ac:dyDescent="0.25">
      <c r="B700" s="1">
        <v>30019</v>
      </c>
      <c r="C700" s="1" t="s">
        <v>921</v>
      </c>
      <c r="D700" s="1" t="s">
        <v>905</v>
      </c>
      <c r="E700" s="1">
        <v>0</v>
      </c>
      <c r="F700" s="1">
        <v>0</v>
      </c>
      <c r="G700" s="13">
        <v>0</v>
      </c>
      <c r="H700" s="1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W700" s="14" cm="1">
        <f t="array" ref="W700">INDEX(J700:U700, 1, MONTH($W$1))</f>
        <v>0</v>
      </c>
      <c r="X700" s="14" cm="1">
        <f t="array" ref="X700">SUMPRODUCT((J700:U700) *(($J$1:$U$1)&lt;=$X$1))</f>
        <v>0</v>
      </c>
      <c r="Y700">
        <f t="shared" si="91"/>
        <v>0</v>
      </c>
      <c r="Z700">
        <f t="shared" si="91"/>
        <v>0</v>
      </c>
      <c r="AA700">
        <f t="shared" si="92"/>
        <v>0</v>
      </c>
      <c r="AB700" s="8">
        <f t="shared" si="93"/>
        <v>0</v>
      </c>
      <c r="AC700">
        <f t="shared" si="94"/>
        <v>0</v>
      </c>
      <c r="AD700">
        <f t="shared" si="99"/>
        <v>0</v>
      </c>
      <c r="AE700">
        <f t="shared" si="95"/>
        <v>0</v>
      </c>
      <c r="AF700">
        <f t="shared" si="96"/>
        <v>0</v>
      </c>
      <c r="AG700">
        <f t="shared" si="97"/>
        <v>0</v>
      </c>
      <c r="AI700">
        <f t="shared" si="98"/>
        <v>0</v>
      </c>
    </row>
    <row r="701" spans="2:35" x14ac:dyDescent="0.25">
      <c r="B701" s="1">
        <v>30024</v>
      </c>
      <c r="C701" s="1" t="s">
        <v>922</v>
      </c>
      <c r="D701" s="1" t="s">
        <v>905</v>
      </c>
      <c r="E701" s="1">
        <v>0</v>
      </c>
      <c r="F701" s="1">
        <v>0</v>
      </c>
      <c r="G701" s="13">
        <v>0</v>
      </c>
      <c r="H701" s="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452.7</v>
      </c>
      <c r="S701">
        <v>0</v>
      </c>
      <c r="T701">
        <v>0</v>
      </c>
      <c r="U701">
        <v>-332.76</v>
      </c>
      <c r="W701" s="14" cm="1">
        <f t="array" ref="W701">INDEX(J701:U701, 1, MONTH($W$1))</f>
        <v>-332.76</v>
      </c>
      <c r="X701" s="14" cm="1">
        <f t="array" ref="X701">SUMPRODUCT((J701:U701) *(($J$1:$U$1)&lt;=$X$1))</f>
        <v>119.94</v>
      </c>
      <c r="Y701">
        <f t="shared" si="91"/>
        <v>0</v>
      </c>
      <c r="Z701">
        <f t="shared" si="91"/>
        <v>1</v>
      </c>
      <c r="AA701">
        <f t="shared" si="92"/>
        <v>0</v>
      </c>
      <c r="AB701" s="8">
        <f t="shared" si="93"/>
        <v>0</v>
      </c>
      <c r="AC701">
        <f t="shared" si="94"/>
        <v>0</v>
      </c>
      <c r="AD701">
        <f t="shared" si="99"/>
        <v>0</v>
      </c>
      <c r="AE701">
        <f t="shared" si="95"/>
        <v>0</v>
      </c>
      <c r="AF701">
        <f t="shared" si="96"/>
        <v>0</v>
      </c>
      <c r="AG701">
        <f t="shared" si="97"/>
        <v>0</v>
      </c>
      <c r="AI701">
        <f t="shared" si="98"/>
        <v>119.94</v>
      </c>
    </row>
    <row r="702" spans="2:35" x14ac:dyDescent="0.25">
      <c r="B702" s="1">
        <v>30027</v>
      </c>
      <c r="C702" s="1" t="s">
        <v>923</v>
      </c>
      <c r="D702" s="1" t="s">
        <v>905</v>
      </c>
      <c r="E702" s="1">
        <v>0</v>
      </c>
      <c r="F702" s="1">
        <v>0</v>
      </c>
      <c r="G702" s="13">
        <v>0</v>
      </c>
      <c r="H702" s="1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W702" s="14" cm="1">
        <f t="array" ref="W702">INDEX(J702:U702, 1, MONTH($W$1))</f>
        <v>0</v>
      </c>
      <c r="X702" s="14" cm="1">
        <f t="array" ref="X702">SUMPRODUCT((J702:U702) *(($J$1:$U$1)&lt;=$X$1))</f>
        <v>0</v>
      </c>
      <c r="Y702">
        <f t="shared" si="91"/>
        <v>0</v>
      </c>
      <c r="Z702">
        <f t="shared" si="91"/>
        <v>0</v>
      </c>
      <c r="AA702">
        <f t="shared" si="92"/>
        <v>0</v>
      </c>
      <c r="AB702" s="8">
        <f t="shared" si="93"/>
        <v>0</v>
      </c>
      <c r="AC702">
        <f t="shared" si="94"/>
        <v>0</v>
      </c>
      <c r="AD702">
        <f t="shared" si="99"/>
        <v>0</v>
      </c>
      <c r="AE702">
        <f t="shared" si="95"/>
        <v>0</v>
      </c>
      <c r="AF702">
        <f t="shared" si="96"/>
        <v>0</v>
      </c>
      <c r="AG702">
        <f t="shared" si="97"/>
        <v>0</v>
      </c>
      <c r="AI702">
        <f t="shared" si="98"/>
        <v>0</v>
      </c>
    </row>
    <row r="703" spans="2:35" x14ac:dyDescent="0.25">
      <c r="B703" s="1">
        <v>30035</v>
      </c>
      <c r="C703" s="1" t="s">
        <v>924</v>
      </c>
      <c r="D703" s="1" t="s">
        <v>905</v>
      </c>
      <c r="E703" s="1">
        <v>0</v>
      </c>
      <c r="F703" s="1">
        <v>0</v>
      </c>
      <c r="G703" s="13">
        <v>0</v>
      </c>
      <c r="H703" s="1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W703" s="14" cm="1">
        <f t="array" ref="W703">INDEX(J703:U703, 1, MONTH($W$1))</f>
        <v>0</v>
      </c>
      <c r="X703" s="14" cm="1">
        <f t="array" ref="X703">SUMPRODUCT((J703:U703) *(($J$1:$U$1)&lt;=$X$1))</f>
        <v>0</v>
      </c>
      <c r="Y703">
        <f t="shared" si="91"/>
        <v>0</v>
      </c>
      <c r="Z703">
        <f t="shared" si="91"/>
        <v>0</v>
      </c>
      <c r="AA703">
        <f t="shared" si="92"/>
        <v>0</v>
      </c>
      <c r="AB703" s="8">
        <f t="shared" si="93"/>
        <v>0</v>
      </c>
      <c r="AC703">
        <f t="shared" si="94"/>
        <v>0</v>
      </c>
      <c r="AD703">
        <f t="shared" si="99"/>
        <v>0</v>
      </c>
      <c r="AE703">
        <f t="shared" si="95"/>
        <v>0</v>
      </c>
      <c r="AF703">
        <f t="shared" si="96"/>
        <v>0</v>
      </c>
      <c r="AG703">
        <f t="shared" si="97"/>
        <v>0</v>
      </c>
      <c r="AI703">
        <f t="shared" si="98"/>
        <v>0</v>
      </c>
    </row>
    <row r="704" spans="2:35" x14ac:dyDescent="0.25">
      <c r="B704" s="1">
        <v>30053</v>
      </c>
      <c r="C704" s="1" t="s">
        <v>925</v>
      </c>
      <c r="D704" s="1" t="s">
        <v>905</v>
      </c>
      <c r="E704" s="1">
        <v>0</v>
      </c>
      <c r="F704" s="1">
        <v>0</v>
      </c>
      <c r="G704" s="13">
        <v>0</v>
      </c>
      <c r="H704" s="1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W704" s="14" cm="1">
        <f t="array" ref="W704">INDEX(J704:U704, 1, MONTH($W$1))</f>
        <v>0</v>
      </c>
      <c r="X704" s="14" cm="1">
        <f t="array" ref="X704">SUMPRODUCT((J704:U704) *(($J$1:$U$1)&lt;=$X$1))</f>
        <v>0</v>
      </c>
      <c r="Y704">
        <f t="shared" si="91"/>
        <v>0</v>
      </c>
      <c r="Z704">
        <f t="shared" si="91"/>
        <v>0</v>
      </c>
      <c r="AA704">
        <f t="shared" si="92"/>
        <v>0</v>
      </c>
      <c r="AB704" s="8">
        <f t="shared" si="93"/>
        <v>0</v>
      </c>
      <c r="AC704">
        <f t="shared" si="94"/>
        <v>0</v>
      </c>
      <c r="AD704">
        <f t="shared" si="99"/>
        <v>0</v>
      </c>
      <c r="AE704">
        <f t="shared" si="95"/>
        <v>0</v>
      </c>
      <c r="AF704">
        <f t="shared" si="96"/>
        <v>0</v>
      </c>
      <c r="AG704">
        <f t="shared" si="97"/>
        <v>0</v>
      </c>
      <c r="AI704">
        <f t="shared" si="98"/>
        <v>0</v>
      </c>
    </row>
    <row r="705" spans="2:35" x14ac:dyDescent="0.25">
      <c r="B705" s="1">
        <v>30055</v>
      </c>
      <c r="C705" s="1" t="s">
        <v>926</v>
      </c>
      <c r="D705" s="1" t="s">
        <v>905</v>
      </c>
      <c r="E705" s="1">
        <v>0</v>
      </c>
      <c r="F705" s="1">
        <v>0</v>
      </c>
      <c r="G705" s="13">
        <v>0</v>
      </c>
      <c r="H705" s="1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W705" s="14" cm="1">
        <f t="array" ref="W705">INDEX(J705:U705, 1, MONTH($W$1))</f>
        <v>0</v>
      </c>
      <c r="X705" s="14" cm="1">
        <f t="array" ref="X705">SUMPRODUCT((J705:U705) *(($J$1:$U$1)&lt;=$X$1))</f>
        <v>0</v>
      </c>
      <c r="Y705">
        <f t="shared" si="91"/>
        <v>0</v>
      </c>
      <c r="Z705">
        <f t="shared" si="91"/>
        <v>0</v>
      </c>
      <c r="AA705">
        <f t="shared" si="92"/>
        <v>0</v>
      </c>
      <c r="AB705" s="8">
        <f t="shared" si="93"/>
        <v>0</v>
      </c>
      <c r="AC705">
        <f t="shared" si="94"/>
        <v>0</v>
      </c>
      <c r="AD705">
        <f t="shared" si="99"/>
        <v>0</v>
      </c>
      <c r="AE705">
        <f t="shared" si="95"/>
        <v>0</v>
      </c>
      <c r="AF705">
        <f t="shared" si="96"/>
        <v>0</v>
      </c>
      <c r="AG705">
        <f t="shared" si="97"/>
        <v>0</v>
      </c>
      <c r="AI705">
        <f t="shared" si="98"/>
        <v>0</v>
      </c>
    </row>
    <row r="706" spans="2:35" x14ac:dyDescent="0.25">
      <c r="B706" s="1">
        <v>30065</v>
      </c>
      <c r="C706" s="1" t="s">
        <v>671</v>
      </c>
      <c r="D706" s="1" t="s">
        <v>23</v>
      </c>
      <c r="E706" s="1" t="s">
        <v>21</v>
      </c>
      <c r="F706" s="1" t="s">
        <v>21</v>
      </c>
      <c r="G706" s="13">
        <v>0</v>
      </c>
      <c r="H706" s="1">
        <v>0</v>
      </c>
      <c r="J706">
        <v>1244.1199999999999</v>
      </c>
      <c r="K706">
        <v>0</v>
      </c>
      <c r="L706">
        <v>1258.49</v>
      </c>
      <c r="M706">
        <v>2418.65</v>
      </c>
      <c r="N706">
        <v>610.59</v>
      </c>
      <c r="O706">
        <v>1289.74</v>
      </c>
      <c r="P706">
        <v>0</v>
      </c>
      <c r="Q706">
        <v>850.92</v>
      </c>
      <c r="R706">
        <v>0</v>
      </c>
      <c r="S706">
        <v>635.29</v>
      </c>
      <c r="T706">
        <v>831.94</v>
      </c>
      <c r="U706">
        <v>499.16</v>
      </c>
      <c r="W706" s="14" cm="1">
        <f t="array" ref="W706">INDEX(J706:U706, 1, MONTH($W$1))</f>
        <v>499.16</v>
      </c>
      <c r="X706" s="14" cm="1">
        <f t="array" ref="X706">SUMPRODUCT((J706:U706) *(($J$1:$U$1)&lt;=$X$1))</f>
        <v>9638.9</v>
      </c>
      <c r="Y706">
        <f t="shared" si="91"/>
        <v>1</v>
      </c>
      <c r="Z706">
        <f t="shared" si="91"/>
        <v>1</v>
      </c>
      <c r="AA706">
        <f t="shared" si="92"/>
        <v>0</v>
      </c>
      <c r="AB706" s="8">
        <f t="shared" si="93"/>
        <v>1</v>
      </c>
      <c r="AC706">
        <f t="shared" si="94"/>
        <v>9638.9</v>
      </c>
      <c r="AD706">
        <f t="shared" si="99"/>
        <v>0</v>
      </c>
      <c r="AE706">
        <f t="shared" si="95"/>
        <v>0</v>
      </c>
      <c r="AF706">
        <f t="shared" si="96"/>
        <v>0</v>
      </c>
      <c r="AG706">
        <f t="shared" si="97"/>
        <v>0</v>
      </c>
      <c r="AI706">
        <f t="shared" si="98"/>
        <v>9638.9</v>
      </c>
    </row>
    <row r="707" spans="2:35" x14ac:dyDescent="0.25">
      <c r="B707" s="1">
        <v>30066</v>
      </c>
      <c r="C707" s="1" t="s">
        <v>329</v>
      </c>
      <c r="D707" s="1" t="s">
        <v>23</v>
      </c>
      <c r="E707" s="1" t="s">
        <v>21</v>
      </c>
      <c r="F707" s="1" t="s">
        <v>21</v>
      </c>
      <c r="G707" s="13">
        <v>0</v>
      </c>
      <c r="H707" s="1">
        <v>0</v>
      </c>
      <c r="J707">
        <v>12860.6</v>
      </c>
      <c r="K707">
        <v>11811.64</v>
      </c>
      <c r="L707">
        <v>10467.91</v>
      </c>
      <c r="M707">
        <v>8419.68</v>
      </c>
      <c r="N707">
        <v>10272.620000000001</v>
      </c>
      <c r="O707">
        <v>13009.51</v>
      </c>
      <c r="P707">
        <v>8281.2199999999993</v>
      </c>
      <c r="Q707">
        <v>9843.39</v>
      </c>
      <c r="R707">
        <v>9313.91</v>
      </c>
      <c r="S707">
        <v>0</v>
      </c>
      <c r="T707">
        <v>2829.09</v>
      </c>
      <c r="U707">
        <v>1841.08</v>
      </c>
      <c r="W707" s="14" cm="1">
        <f t="array" ref="W707">INDEX(J707:U707, 1, MONTH($W$1))</f>
        <v>1841.08</v>
      </c>
      <c r="X707" s="14" cm="1">
        <f t="array" ref="X707">SUMPRODUCT((J707:U707) *(($J$1:$U$1)&lt;=$X$1))</f>
        <v>98950.65</v>
      </c>
      <c r="Y707">
        <f t="shared" si="91"/>
        <v>1</v>
      </c>
      <c r="Z707">
        <f t="shared" si="91"/>
        <v>1</v>
      </c>
      <c r="AA707">
        <f t="shared" si="92"/>
        <v>0</v>
      </c>
      <c r="AB707" s="8">
        <f t="shared" si="93"/>
        <v>1</v>
      </c>
      <c r="AC707">
        <f t="shared" si="94"/>
        <v>98950.65</v>
      </c>
      <c r="AD707">
        <f t="shared" si="99"/>
        <v>0</v>
      </c>
      <c r="AE707">
        <f t="shared" si="95"/>
        <v>0</v>
      </c>
      <c r="AF707">
        <f t="shared" si="96"/>
        <v>0</v>
      </c>
      <c r="AG707">
        <f t="shared" si="97"/>
        <v>0</v>
      </c>
      <c r="AI707">
        <f t="shared" si="98"/>
        <v>98950.65</v>
      </c>
    </row>
    <row r="708" spans="2:35" x14ac:dyDescent="0.25">
      <c r="B708" s="1">
        <v>30078</v>
      </c>
      <c r="C708" s="1" t="s">
        <v>927</v>
      </c>
      <c r="D708" s="1" t="s">
        <v>905</v>
      </c>
      <c r="E708" s="1">
        <v>0</v>
      </c>
      <c r="F708" s="1">
        <v>0</v>
      </c>
      <c r="G708" s="13">
        <v>0</v>
      </c>
      <c r="H708" s="1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W708" s="14" cm="1">
        <f t="array" ref="W708">INDEX(J708:U708, 1, MONTH($W$1))</f>
        <v>0</v>
      </c>
      <c r="X708" s="14" cm="1">
        <f t="array" ref="X708">SUMPRODUCT((J708:U708) *(($J$1:$U$1)&lt;=$X$1))</f>
        <v>0</v>
      </c>
      <c r="Y708">
        <f t="shared" ref="Y708:Z771" si="100">IF(W708&gt;0, 1, 0)</f>
        <v>0</v>
      </c>
      <c r="Z708">
        <f t="shared" si="100"/>
        <v>0</v>
      </c>
      <c r="AA708">
        <f t="shared" ref="AA708:AA771" si="101">IF(I708="Yes", 1, 0)</f>
        <v>0</v>
      </c>
      <c r="AB708" s="8">
        <f t="shared" ref="AB708:AB771" si="102">COUNTIF(J708, "&gt;0")</f>
        <v>0</v>
      </c>
      <c r="AC708">
        <f t="shared" ref="AC708:AC771" si="103">IFERROR(X708/AB708, 0)</f>
        <v>0</v>
      </c>
      <c r="AD708">
        <f t="shared" si="99"/>
        <v>0</v>
      </c>
      <c r="AE708">
        <f t="shared" ref="AE708:AE771" si="104">IF(G708=$W$1, W708, 0)</f>
        <v>0</v>
      </c>
      <c r="AF708">
        <f t="shared" ref="AF708:AF771" si="105">IF(AND(H708=2023, G708&lt;=$W$1, X708&gt;0), 1, 0)</f>
        <v>0</v>
      </c>
      <c r="AG708">
        <f t="shared" ref="AG708:AG771" si="106">IF(AND(H708=2023, G708&lt;=$W$1), X708, 0)</f>
        <v>0</v>
      </c>
      <c r="AI708">
        <f t="shared" ref="AI708:AI771" si="107">SUM(J708:U708)</f>
        <v>0</v>
      </c>
    </row>
    <row r="709" spans="2:35" x14ac:dyDescent="0.25">
      <c r="B709" s="1">
        <v>30079</v>
      </c>
      <c r="C709" s="1" t="s">
        <v>928</v>
      </c>
      <c r="D709" s="1" t="s">
        <v>905</v>
      </c>
      <c r="E709" s="1">
        <v>0</v>
      </c>
      <c r="F709" s="1">
        <v>0</v>
      </c>
      <c r="G709" s="13">
        <v>0</v>
      </c>
      <c r="H709" s="1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5.84</v>
      </c>
      <c r="P709">
        <v>0</v>
      </c>
      <c r="Q709">
        <v>-5.84</v>
      </c>
      <c r="R709">
        <v>0</v>
      </c>
      <c r="S709">
        <v>0</v>
      </c>
      <c r="T709">
        <v>0</v>
      </c>
      <c r="U709">
        <v>0</v>
      </c>
      <c r="W709" s="14" cm="1">
        <f t="array" ref="W709">INDEX(J709:U709, 1, MONTH($W$1))</f>
        <v>0</v>
      </c>
      <c r="X709" s="14" cm="1">
        <f t="array" ref="X709">SUMPRODUCT((J709:U709) *(($J$1:$U$1)&lt;=$X$1))</f>
        <v>0</v>
      </c>
      <c r="Y709">
        <f t="shared" si="100"/>
        <v>0</v>
      </c>
      <c r="Z709">
        <f t="shared" si="100"/>
        <v>0</v>
      </c>
      <c r="AA709">
        <f t="shared" si="101"/>
        <v>0</v>
      </c>
      <c r="AB709" s="8">
        <f t="shared" si="102"/>
        <v>0</v>
      </c>
      <c r="AC709">
        <f t="shared" si="103"/>
        <v>0</v>
      </c>
      <c r="AD709">
        <f t="shared" si="99"/>
        <v>0</v>
      </c>
      <c r="AE709">
        <f t="shared" si="104"/>
        <v>0</v>
      </c>
      <c r="AF709">
        <f t="shared" si="105"/>
        <v>0</v>
      </c>
      <c r="AG709">
        <f t="shared" si="106"/>
        <v>0</v>
      </c>
      <c r="AI709">
        <f t="shared" si="107"/>
        <v>0</v>
      </c>
    </row>
    <row r="710" spans="2:35" x14ac:dyDescent="0.25">
      <c r="B710" s="1">
        <v>30110</v>
      </c>
      <c r="C710" s="1" t="s">
        <v>929</v>
      </c>
      <c r="D710" s="1" t="s">
        <v>905</v>
      </c>
      <c r="E710" s="1">
        <v>0</v>
      </c>
      <c r="F710" s="1">
        <v>0</v>
      </c>
      <c r="G710" s="13">
        <v>0</v>
      </c>
      <c r="H710" s="1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W710" s="14" cm="1">
        <f t="array" ref="W710">INDEX(J710:U710, 1, MONTH($W$1))</f>
        <v>0</v>
      </c>
      <c r="X710" s="14" cm="1">
        <f t="array" ref="X710">SUMPRODUCT((J710:U710) *(($J$1:$U$1)&lt;=$X$1))</f>
        <v>0</v>
      </c>
      <c r="Y710">
        <f t="shared" si="100"/>
        <v>0</v>
      </c>
      <c r="Z710">
        <f t="shared" si="100"/>
        <v>0</v>
      </c>
      <c r="AA710">
        <f t="shared" si="101"/>
        <v>0</v>
      </c>
      <c r="AB710" s="8">
        <f t="shared" si="102"/>
        <v>0</v>
      </c>
      <c r="AC710">
        <f t="shared" si="103"/>
        <v>0</v>
      </c>
      <c r="AD710">
        <f t="shared" si="99"/>
        <v>0</v>
      </c>
      <c r="AE710">
        <f t="shared" si="104"/>
        <v>0</v>
      </c>
      <c r="AF710">
        <f t="shared" si="105"/>
        <v>0</v>
      </c>
      <c r="AG710">
        <f t="shared" si="106"/>
        <v>0</v>
      </c>
      <c r="AI710">
        <f t="shared" si="107"/>
        <v>0</v>
      </c>
    </row>
    <row r="711" spans="2:35" x14ac:dyDescent="0.25">
      <c r="B711" s="1">
        <v>30121</v>
      </c>
      <c r="C711" s="1" t="s">
        <v>930</v>
      </c>
      <c r="D711" s="1" t="s">
        <v>905</v>
      </c>
      <c r="E711" s="1">
        <v>0</v>
      </c>
      <c r="F711" s="1">
        <v>0</v>
      </c>
      <c r="G711" s="13">
        <v>0</v>
      </c>
      <c r="H711" s="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W711" s="14" cm="1">
        <f t="array" ref="W711">INDEX(J711:U711, 1, MONTH($W$1))</f>
        <v>0</v>
      </c>
      <c r="X711" s="14" cm="1">
        <f t="array" ref="X711">SUMPRODUCT((J711:U711) *(($J$1:$U$1)&lt;=$X$1))</f>
        <v>0</v>
      </c>
      <c r="Y711">
        <f t="shared" si="100"/>
        <v>0</v>
      </c>
      <c r="Z711">
        <f t="shared" si="100"/>
        <v>0</v>
      </c>
      <c r="AA711">
        <f t="shared" si="101"/>
        <v>0</v>
      </c>
      <c r="AB711" s="8">
        <f t="shared" si="102"/>
        <v>0</v>
      </c>
      <c r="AC711">
        <f t="shared" si="103"/>
        <v>0</v>
      </c>
      <c r="AD711">
        <f t="shared" si="99"/>
        <v>0</v>
      </c>
      <c r="AE711">
        <f t="shared" si="104"/>
        <v>0</v>
      </c>
      <c r="AF711">
        <f t="shared" si="105"/>
        <v>0</v>
      </c>
      <c r="AG711">
        <f t="shared" si="106"/>
        <v>0</v>
      </c>
      <c r="AI711">
        <f t="shared" si="107"/>
        <v>0</v>
      </c>
    </row>
    <row r="712" spans="2:35" x14ac:dyDescent="0.25">
      <c r="B712" s="1">
        <v>30150</v>
      </c>
      <c r="C712" s="1" t="s">
        <v>931</v>
      </c>
      <c r="D712" s="1" t="s">
        <v>905</v>
      </c>
      <c r="E712" s="1">
        <v>0</v>
      </c>
      <c r="F712" s="1">
        <v>0</v>
      </c>
      <c r="G712" s="13">
        <v>0</v>
      </c>
      <c r="H712" s="1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W712" s="14" cm="1">
        <f t="array" ref="W712">INDEX(J712:U712, 1, MONTH($W$1))</f>
        <v>0</v>
      </c>
      <c r="X712" s="14" cm="1">
        <f t="array" ref="X712">SUMPRODUCT((J712:U712) *(($J$1:$U$1)&lt;=$X$1))</f>
        <v>0</v>
      </c>
      <c r="Y712">
        <f t="shared" si="100"/>
        <v>0</v>
      </c>
      <c r="Z712">
        <f t="shared" si="100"/>
        <v>0</v>
      </c>
      <c r="AA712">
        <f t="shared" si="101"/>
        <v>0</v>
      </c>
      <c r="AB712" s="8">
        <f t="shared" si="102"/>
        <v>0</v>
      </c>
      <c r="AC712">
        <f t="shared" si="103"/>
        <v>0</v>
      </c>
      <c r="AD712">
        <f t="shared" si="99"/>
        <v>0</v>
      </c>
      <c r="AE712">
        <f t="shared" si="104"/>
        <v>0</v>
      </c>
      <c r="AF712">
        <f t="shared" si="105"/>
        <v>0</v>
      </c>
      <c r="AG712">
        <f t="shared" si="106"/>
        <v>0</v>
      </c>
      <c r="AI712">
        <f t="shared" si="107"/>
        <v>0</v>
      </c>
    </row>
    <row r="713" spans="2:35" x14ac:dyDescent="0.25">
      <c r="B713" s="1">
        <v>30193</v>
      </c>
      <c r="C713" s="1" t="s">
        <v>932</v>
      </c>
      <c r="D713" s="1" t="s">
        <v>905</v>
      </c>
      <c r="E713" s="1">
        <v>0</v>
      </c>
      <c r="F713" s="1">
        <v>0</v>
      </c>
      <c r="G713" s="13">
        <v>0</v>
      </c>
      <c r="H713" s="1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W713" s="14" cm="1">
        <f t="array" ref="W713">INDEX(J713:U713, 1, MONTH($W$1))</f>
        <v>0</v>
      </c>
      <c r="X713" s="14" cm="1">
        <f t="array" ref="X713">SUMPRODUCT((J713:U713) *(($J$1:$U$1)&lt;=$X$1))</f>
        <v>0</v>
      </c>
      <c r="Y713">
        <f t="shared" si="100"/>
        <v>0</v>
      </c>
      <c r="Z713">
        <f t="shared" si="100"/>
        <v>0</v>
      </c>
      <c r="AA713">
        <f t="shared" si="101"/>
        <v>0</v>
      </c>
      <c r="AB713" s="8">
        <f t="shared" si="102"/>
        <v>0</v>
      </c>
      <c r="AC713">
        <f t="shared" si="103"/>
        <v>0</v>
      </c>
      <c r="AD713">
        <f t="shared" si="99"/>
        <v>0</v>
      </c>
      <c r="AE713">
        <f t="shared" si="104"/>
        <v>0</v>
      </c>
      <c r="AF713">
        <f t="shared" si="105"/>
        <v>0</v>
      </c>
      <c r="AG713">
        <f t="shared" si="106"/>
        <v>0</v>
      </c>
      <c r="AI713">
        <f t="shared" si="107"/>
        <v>0</v>
      </c>
    </row>
    <row r="714" spans="2:35" x14ac:dyDescent="0.25">
      <c r="B714" s="1">
        <v>30253</v>
      </c>
      <c r="C714" s="1" t="s">
        <v>933</v>
      </c>
      <c r="D714" s="1" t="s">
        <v>905</v>
      </c>
      <c r="E714" s="1">
        <v>0</v>
      </c>
      <c r="F714" s="1">
        <v>0</v>
      </c>
      <c r="G714" s="13">
        <v>0</v>
      </c>
      <c r="H714" s="1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W714" s="14" cm="1">
        <f t="array" ref="W714">INDEX(J714:U714, 1, MONTH($W$1))</f>
        <v>0</v>
      </c>
      <c r="X714" s="14" cm="1">
        <f t="array" ref="X714">SUMPRODUCT((J714:U714) *(($J$1:$U$1)&lt;=$X$1))</f>
        <v>0</v>
      </c>
      <c r="Y714">
        <f t="shared" si="100"/>
        <v>0</v>
      </c>
      <c r="Z714">
        <f t="shared" si="100"/>
        <v>0</v>
      </c>
      <c r="AA714">
        <f t="shared" si="101"/>
        <v>0</v>
      </c>
      <c r="AB714" s="8">
        <f t="shared" si="102"/>
        <v>0</v>
      </c>
      <c r="AC714">
        <f t="shared" si="103"/>
        <v>0</v>
      </c>
      <c r="AD714">
        <f t="shared" si="99"/>
        <v>0</v>
      </c>
      <c r="AE714">
        <f t="shared" si="104"/>
        <v>0</v>
      </c>
      <c r="AF714">
        <f t="shared" si="105"/>
        <v>0</v>
      </c>
      <c r="AG714">
        <f t="shared" si="106"/>
        <v>0</v>
      </c>
      <c r="AI714">
        <f t="shared" si="107"/>
        <v>0</v>
      </c>
    </row>
    <row r="715" spans="2:35" x14ac:dyDescent="0.25">
      <c r="B715" s="1">
        <v>30259</v>
      </c>
      <c r="C715" s="1" t="s">
        <v>934</v>
      </c>
      <c r="D715" s="1" t="s">
        <v>905</v>
      </c>
      <c r="E715" s="1">
        <v>0</v>
      </c>
      <c r="F715" s="1">
        <v>0</v>
      </c>
      <c r="G715" s="13">
        <v>0</v>
      </c>
      <c r="H715" s="1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W715" s="14" cm="1">
        <f t="array" ref="W715">INDEX(J715:U715, 1, MONTH($W$1))</f>
        <v>0</v>
      </c>
      <c r="X715" s="14" cm="1">
        <f t="array" ref="X715">SUMPRODUCT((J715:U715) *(($J$1:$U$1)&lt;=$X$1))</f>
        <v>0</v>
      </c>
      <c r="Y715">
        <f t="shared" si="100"/>
        <v>0</v>
      </c>
      <c r="Z715">
        <f t="shared" si="100"/>
        <v>0</v>
      </c>
      <c r="AA715">
        <f t="shared" si="101"/>
        <v>0</v>
      </c>
      <c r="AB715" s="8">
        <f t="shared" si="102"/>
        <v>0</v>
      </c>
      <c r="AC715">
        <f t="shared" si="103"/>
        <v>0</v>
      </c>
      <c r="AD715">
        <f t="shared" si="99"/>
        <v>0</v>
      </c>
      <c r="AE715">
        <f t="shared" si="104"/>
        <v>0</v>
      </c>
      <c r="AF715">
        <f t="shared" si="105"/>
        <v>0</v>
      </c>
      <c r="AG715">
        <f t="shared" si="106"/>
        <v>0</v>
      </c>
      <c r="AI715">
        <f t="shared" si="107"/>
        <v>0</v>
      </c>
    </row>
    <row r="716" spans="2:35" x14ac:dyDescent="0.25">
      <c r="B716" s="1">
        <v>30276</v>
      </c>
      <c r="C716" s="1" t="s">
        <v>935</v>
      </c>
      <c r="D716" s="1" t="s">
        <v>905</v>
      </c>
      <c r="E716" s="1">
        <v>0</v>
      </c>
      <c r="F716" s="1">
        <v>0</v>
      </c>
      <c r="G716" s="13">
        <v>0</v>
      </c>
      <c r="H716" s="1">
        <v>0</v>
      </c>
      <c r="J716">
        <v>0</v>
      </c>
      <c r="K716">
        <v>333.7</v>
      </c>
      <c r="L716">
        <v>0</v>
      </c>
      <c r="M716">
        <v>78.22</v>
      </c>
      <c r="N716">
        <v>0</v>
      </c>
      <c r="O716">
        <v>200.85</v>
      </c>
      <c r="P716">
        <v>0</v>
      </c>
      <c r="Q716">
        <v>202.77</v>
      </c>
      <c r="R716">
        <v>0</v>
      </c>
      <c r="S716">
        <v>236.12</v>
      </c>
      <c r="T716">
        <v>0</v>
      </c>
      <c r="U716">
        <v>0</v>
      </c>
      <c r="W716" s="14" cm="1">
        <f t="array" ref="W716">INDEX(J716:U716, 1, MONTH($W$1))</f>
        <v>0</v>
      </c>
      <c r="X716" s="14" cm="1">
        <f t="array" ref="X716">SUMPRODUCT((J716:U716) *(($J$1:$U$1)&lt;=$X$1))</f>
        <v>1051.6599999999999</v>
      </c>
      <c r="Y716">
        <f t="shared" si="100"/>
        <v>0</v>
      </c>
      <c r="Z716">
        <f t="shared" si="100"/>
        <v>1</v>
      </c>
      <c r="AA716">
        <f t="shared" si="101"/>
        <v>0</v>
      </c>
      <c r="AB716" s="8">
        <f t="shared" si="102"/>
        <v>0</v>
      </c>
      <c r="AC716">
        <f t="shared" si="103"/>
        <v>0</v>
      </c>
      <c r="AD716">
        <f t="shared" si="99"/>
        <v>0</v>
      </c>
      <c r="AE716">
        <f t="shared" si="104"/>
        <v>0</v>
      </c>
      <c r="AF716">
        <f t="shared" si="105"/>
        <v>0</v>
      </c>
      <c r="AG716">
        <f t="shared" si="106"/>
        <v>0</v>
      </c>
      <c r="AI716">
        <f t="shared" si="107"/>
        <v>1051.6599999999999</v>
      </c>
    </row>
    <row r="717" spans="2:35" x14ac:dyDescent="0.25">
      <c r="B717" s="1">
        <v>30282</v>
      </c>
      <c r="C717" s="1" t="s">
        <v>936</v>
      </c>
      <c r="D717" s="1" t="s">
        <v>905</v>
      </c>
      <c r="E717" s="1">
        <v>0</v>
      </c>
      <c r="F717" s="1">
        <v>0</v>
      </c>
      <c r="G717" s="13">
        <v>0</v>
      </c>
      <c r="H717" s="1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W717" s="14" cm="1">
        <f t="array" ref="W717">INDEX(J717:U717, 1, MONTH($W$1))</f>
        <v>0</v>
      </c>
      <c r="X717" s="14" cm="1">
        <f t="array" ref="X717">SUMPRODUCT((J717:U717) *(($J$1:$U$1)&lt;=$X$1))</f>
        <v>0</v>
      </c>
      <c r="Y717">
        <f t="shared" si="100"/>
        <v>0</v>
      </c>
      <c r="Z717">
        <f t="shared" si="100"/>
        <v>0</v>
      </c>
      <c r="AA717">
        <f t="shared" si="101"/>
        <v>0</v>
      </c>
      <c r="AB717" s="8">
        <f t="shared" si="102"/>
        <v>0</v>
      </c>
      <c r="AC717">
        <f t="shared" si="103"/>
        <v>0</v>
      </c>
      <c r="AD717">
        <f t="shared" si="99"/>
        <v>0</v>
      </c>
      <c r="AE717">
        <f t="shared" si="104"/>
        <v>0</v>
      </c>
      <c r="AF717">
        <f t="shared" si="105"/>
        <v>0</v>
      </c>
      <c r="AG717">
        <f t="shared" si="106"/>
        <v>0</v>
      </c>
      <c r="AI717">
        <f t="shared" si="107"/>
        <v>0</v>
      </c>
    </row>
    <row r="718" spans="2:35" x14ac:dyDescent="0.25">
      <c r="B718" s="1">
        <v>30288</v>
      </c>
      <c r="C718" s="1" t="s">
        <v>937</v>
      </c>
      <c r="D718" s="1" t="s">
        <v>905</v>
      </c>
      <c r="E718" s="1">
        <v>0</v>
      </c>
      <c r="F718" s="1">
        <v>0</v>
      </c>
      <c r="G718" s="13">
        <v>0</v>
      </c>
      <c r="H718" s="1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W718" s="14" cm="1">
        <f t="array" ref="W718">INDEX(J718:U718, 1, MONTH($W$1))</f>
        <v>0</v>
      </c>
      <c r="X718" s="14" cm="1">
        <f t="array" ref="X718">SUMPRODUCT((J718:U718) *(($J$1:$U$1)&lt;=$X$1))</f>
        <v>0</v>
      </c>
      <c r="Y718">
        <f t="shared" si="100"/>
        <v>0</v>
      </c>
      <c r="Z718">
        <f t="shared" si="100"/>
        <v>0</v>
      </c>
      <c r="AA718">
        <f t="shared" si="101"/>
        <v>0</v>
      </c>
      <c r="AB718" s="8">
        <f t="shared" si="102"/>
        <v>0</v>
      </c>
      <c r="AC718">
        <f t="shared" si="103"/>
        <v>0</v>
      </c>
      <c r="AD718">
        <f t="shared" si="99"/>
        <v>0</v>
      </c>
      <c r="AE718">
        <f t="shared" si="104"/>
        <v>0</v>
      </c>
      <c r="AF718">
        <f t="shared" si="105"/>
        <v>0</v>
      </c>
      <c r="AG718">
        <f t="shared" si="106"/>
        <v>0</v>
      </c>
      <c r="AI718">
        <f t="shared" si="107"/>
        <v>0</v>
      </c>
    </row>
    <row r="719" spans="2:35" x14ac:dyDescent="0.25">
      <c r="B719" s="1">
        <v>30302</v>
      </c>
      <c r="C719" s="1" t="s">
        <v>938</v>
      </c>
      <c r="D719" s="1" t="s">
        <v>905</v>
      </c>
      <c r="E719" s="1">
        <v>0</v>
      </c>
      <c r="F719" s="1">
        <v>0</v>
      </c>
      <c r="G719" s="13">
        <v>0</v>
      </c>
      <c r="H719" s="1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W719" s="14" cm="1">
        <f t="array" ref="W719">INDEX(J719:U719, 1, MONTH($W$1))</f>
        <v>0</v>
      </c>
      <c r="X719" s="14" cm="1">
        <f t="array" ref="X719">SUMPRODUCT((J719:U719) *(($J$1:$U$1)&lt;=$X$1))</f>
        <v>0</v>
      </c>
      <c r="Y719">
        <f t="shared" si="100"/>
        <v>0</v>
      </c>
      <c r="Z719">
        <f t="shared" si="100"/>
        <v>0</v>
      </c>
      <c r="AA719">
        <f t="shared" si="101"/>
        <v>0</v>
      </c>
      <c r="AB719" s="8">
        <f t="shared" si="102"/>
        <v>0</v>
      </c>
      <c r="AC719">
        <f t="shared" si="103"/>
        <v>0</v>
      </c>
      <c r="AD719">
        <f t="shared" si="99"/>
        <v>0</v>
      </c>
      <c r="AE719">
        <f t="shared" si="104"/>
        <v>0</v>
      </c>
      <c r="AF719">
        <f t="shared" si="105"/>
        <v>0</v>
      </c>
      <c r="AG719">
        <f t="shared" si="106"/>
        <v>0</v>
      </c>
      <c r="AI719">
        <f t="shared" si="107"/>
        <v>0</v>
      </c>
    </row>
    <row r="720" spans="2:35" x14ac:dyDescent="0.25">
      <c r="B720" s="1">
        <v>30303</v>
      </c>
      <c r="C720" s="1" t="s">
        <v>939</v>
      </c>
      <c r="D720" s="1" t="s">
        <v>905</v>
      </c>
      <c r="E720" s="1">
        <v>0</v>
      </c>
      <c r="F720" s="1">
        <v>0</v>
      </c>
      <c r="G720" s="13">
        <v>0</v>
      </c>
      <c r="H720" s="1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W720" s="14" cm="1">
        <f t="array" ref="W720">INDEX(J720:U720, 1, MONTH($W$1))</f>
        <v>0</v>
      </c>
      <c r="X720" s="14" cm="1">
        <f t="array" ref="X720">SUMPRODUCT((J720:U720) *(($J$1:$U$1)&lt;=$X$1))</f>
        <v>0</v>
      </c>
      <c r="Y720">
        <f t="shared" si="100"/>
        <v>0</v>
      </c>
      <c r="Z720">
        <f t="shared" si="100"/>
        <v>0</v>
      </c>
      <c r="AA720">
        <f t="shared" si="101"/>
        <v>0</v>
      </c>
      <c r="AB720" s="8">
        <f t="shared" si="102"/>
        <v>0</v>
      </c>
      <c r="AC720">
        <f t="shared" si="103"/>
        <v>0</v>
      </c>
      <c r="AD720">
        <f t="shared" si="99"/>
        <v>0</v>
      </c>
      <c r="AE720">
        <f t="shared" si="104"/>
        <v>0</v>
      </c>
      <c r="AF720">
        <f t="shared" si="105"/>
        <v>0</v>
      </c>
      <c r="AG720">
        <f t="shared" si="106"/>
        <v>0</v>
      </c>
      <c r="AI720">
        <f t="shared" si="107"/>
        <v>0</v>
      </c>
    </row>
    <row r="721" spans="2:35" x14ac:dyDescent="0.25">
      <c r="B721" s="1">
        <v>30306</v>
      </c>
      <c r="C721" s="1" t="s">
        <v>940</v>
      </c>
      <c r="D721" s="1" t="s">
        <v>905</v>
      </c>
      <c r="E721" s="1">
        <v>0</v>
      </c>
      <c r="F721" s="1">
        <v>0</v>
      </c>
      <c r="G721" s="13">
        <v>0</v>
      </c>
      <c r="H721" s="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W721" s="14" cm="1">
        <f t="array" ref="W721">INDEX(J721:U721, 1, MONTH($W$1))</f>
        <v>0</v>
      </c>
      <c r="X721" s="14" cm="1">
        <f t="array" ref="X721">SUMPRODUCT((J721:U721) *(($J$1:$U$1)&lt;=$X$1))</f>
        <v>0</v>
      </c>
      <c r="Y721">
        <f t="shared" si="100"/>
        <v>0</v>
      </c>
      <c r="Z721">
        <f t="shared" si="100"/>
        <v>0</v>
      </c>
      <c r="AA721">
        <f t="shared" si="101"/>
        <v>0</v>
      </c>
      <c r="AB721" s="8">
        <f t="shared" si="102"/>
        <v>0</v>
      </c>
      <c r="AC721">
        <f t="shared" si="103"/>
        <v>0</v>
      </c>
      <c r="AD721">
        <f t="shared" si="99"/>
        <v>0</v>
      </c>
      <c r="AE721">
        <f t="shared" si="104"/>
        <v>0</v>
      </c>
      <c r="AF721">
        <f t="shared" si="105"/>
        <v>0</v>
      </c>
      <c r="AG721">
        <f t="shared" si="106"/>
        <v>0</v>
      </c>
      <c r="AI721">
        <f t="shared" si="107"/>
        <v>0</v>
      </c>
    </row>
    <row r="722" spans="2:35" x14ac:dyDescent="0.25">
      <c r="B722" s="1">
        <v>30307</v>
      </c>
      <c r="C722" s="1" t="s">
        <v>941</v>
      </c>
      <c r="D722" s="1" t="s">
        <v>905</v>
      </c>
      <c r="E722" s="1">
        <v>0</v>
      </c>
      <c r="F722" s="1">
        <v>0</v>
      </c>
      <c r="G722" s="13">
        <v>0</v>
      </c>
      <c r="H722" s="1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W722" s="14" cm="1">
        <f t="array" ref="W722">INDEX(J722:U722, 1, MONTH($W$1))</f>
        <v>0</v>
      </c>
      <c r="X722" s="14" cm="1">
        <f t="array" ref="X722">SUMPRODUCT((J722:U722) *(($J$1:$U$1)&lt;=$X$1))</f>
        <v>0</v>
      </c>
      <c r="Y722">
        <f t="shared" si="100"/>
        <v>0</v>
      </c>
      <c r="Z722">
        <f t="shared" si="100"/>
        <v>0</v>
      </c>
      <c r="AA722">
        <f t="shared" si="101"/>
        <v>0</v>
      </c>
      <c r="AB722" s="8">
        <f t="shared" si="102"/>
        <v>0</v>
      </c>
      <c r="AC722">
        <f t="shared" si="103"/>
        <v>0</v>
      </c>
      <c r="AD722">
        <f t="shared" si="99"/>
        <v>0</v>
      </c>
      <c r="AE722">
        <f t="shared" si="104"/>
        <v>0</v>
      </c>
      <c r="AF722">
        <f t="shared" si="105"/>
        <v>0</v>
      </c>
      <c r="AG722">
        <f t="shared" si="106"/>
        <v>0</v>
      </c>
      <c r="AI722">
        <f t="shared" si="107"/>
        <v>0</v>
      </c>
    </row>
    <row r="723" spans="2:35" x14ac:dyDescent="0.25">
      <c r="B723" s="1">
        <v>30308</v>
      </c>
      <c r="C723" s="1" t="s">
        <v>942</v>
      </c>
      <c r="D723" s="1" t="s">
        <v>905</v>
      </c>
      <c r="E723" s="1">
        <v>0</v>
      </c>
      <c r="F723" s="1">
        <v>0</v>
      </c>
      <c r="G723" s="13">
        <v>0</v>
      </c>
      <c r="H723" s="1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W723" s="14" cm="1">
        <f t="array" ref="W723">INDEX(J723:U723, 1, MONTH($W$1))</f>
        <v>0</v>
      </c>
      <c r="X723" s="14" cm="1">
        <f t="array" ref="X723">SUMPRODUCT((J723:U723) *(($J$1:$U$1)&lt;=$X$1))</f>
        <v>0</v>
      </c>
      <c r="Y723">
        <f t="shared" si="100"/>
        <v>0</v>
      </c>
      <c r="Z723">
        <f t="shared" si="100"/>
        <v>0</v>
      </c>
      <c r="AA723">
        <f t="shared" si="101"/>
        <v>0</v>
      </c>
      <c r="AB723" s="8">
        <f t="shared" si="102"/>
        <v>0</v>
      </c>
      <c r="AC723">
        <f t="shared" si="103"/>
        <v>0</v>
      </c>
      <c r="AD723">
        <f t="shared" ref="AD723:AD786" si="108">IF(G723=$W$1, 1, 0)</f>
        <v>0</v>
      </c>
      <c r="AE723">
        <f t="shared" si="104"/>
        <v>0</v>
      </c>
      <c r="AF723">
        <f t="shared" si="105"/>
        <v>0</v>
      </c>
      <c r="AG723">
        <f t="shared" si="106"/>
        <v>0</v>
      </c>
      <c r="AI723">
        <f t="shared" si="107"/>
        <v>0</v>
      </c>
    </row>
    <row r="724" spans="2:35" x14ac:dyDescent="0.25">
      <c r="B724" s="1">
        <v>30309</v>
      </c>
      <c r="C724" s="1" t="s">
        <v>943</v>
      </c>
      <c r="D724" s="1" t="s">
        <v>905</v>
      </c>
      <c r="E724" s="1">
        <v>0</v>
      </c>
      <c r="F724" s="1">
        <v>0</v>
      </c>
      <c r="G724" s="13">
        <v>0</v>
      </c>
      <c r="H724" s="1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W724" s="14" cm="1">
        <f t="array" ref="W724">INDEX(J724:U724, 1, MONTH($W$1))</f>
        <v>0</v>
      </c>
      <c r="X724" s="14" cm="1">
        <f t="array" ref="X724">SUMPRODUCT((J724:U724) *(($J$1:$U$1)&lt;=$X$1))</f>
        <v>0</v>
      </c>
      <c r="Y724">
        <f t="shared" si="100"/>
        <v>0</v>
      </c>
      <c r="Z724">
        <f t="shared" si="100"/>
        <v>0</v>
      </c>
      <c r="AA724">
        <f t="shared" si="101"/>
        <v>0</v>
      </c>
      <c r="AB724" s="8">
        <f t="shared" si="102"/>
        <v>0</v>
      </c>
      <c r="AC724">
        <f t="shared" si="103"/>
        <v>0</v>
      </c>
      <c r="AD724">
        <f t="shared" si="108"/>
        <v>0</v>
      </c>
      <c r="AE724">
        <f t="shared" si="104"/>
        <v>0</v>
      </c>
      <c r="AF724">
        <f t="shared" si="105"/>
        <v>0</v>
      </c>
      <c r="AG724">
        <f t="shared" si="106"/>
        <v>0</v>
      </c>
      <c r="AI724">
        <f t="shared" si="107"/>
        <v>0</v>
      </c>
    </row>
    <row r="725" spans="2:35" x14ac:dyDescent="0.25">
      <c r="B725" s="1">
        <v>30604</v>
      </c>
      <c r="C725" s="1" t="s">
        <v>944</v>
      </c>
      <c r="D725" s="1" t="s">
        <v>905</v>
      </c>
      <c r="E725" s="1">
        <v>0</v>
      </c>
      <c r="F725" s="1">
        <v>0</v>
      </c>
      <c r="G725" s="13">
        <v>0</v>
      </c>
      <c r="H725" s="1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28.97</v>
      </c>
      <c r="Q725">
        <v>0</v>
      </c>
      <c r="R725">
        <v>0</v>
      </c>
      <c r="S725">
        <v>0</v>
      </c>
      <c r="T725">
        <v>0</v>
      </c>
      <c r="U725">
        <v>0</v>
      </c>
      <c r="W725" s="14" cm="1">
        <f t="array" ref="W725">INDEX(J725:U725, 1, MONTH($W$1))</f>
        <v>0</v>
      </c>
      <c r="X725" s="14" cm="1">
        <f t="array" ref="X725">SUMPRODUCT((J725:U725) *(($J$1:$U$1)&lt;=$X$1))</f>
        <v>28.97</v>
      </c>
      <c r="Y725">
        <f t="shared" si="100"/>
        <v>0</v>
      </c>
      <c r="Z725">
        <f t="shared" si="100"/>
        <v>1</v>
      </c>
      <c r="AA725">
        <f t="shared" si="101"/>
        <v>0</v>
      </c>
      <c r="AB725" s="8">
        <f t="shared" si="102"/>
        <v>0</v>
      </c>
      <c r="AC725">
        <f t="shared" si="103"/>
        <v>0</v>
      </c>
      <c r="AD725">
        <f t="shared" si="108"/>
        <v>0</v>
      </c>
      <c r="AE725">
        <f t="shared" si="104"/>
        <v>0</v>
      </c>
      <c r="AF725">
        <f t="shared" si="105"/>
        <v>0</v>
      </c>
      <c r="AG725">
        <f t="shared" si="106"/>
        <v>0</v>
      </c>
      <c r="AI725">
        <f t="shared" si="107"/>
        <v>28.97</v>
      </c>
    </row>
    <row r="726" spans="2:35" x14ac:dyDescent="0.25">
      <c r="B726" s="1">
        <v>30606</v>
      </c>
      <c r="C726" s="1" t="s">
        <v>945</v>
      </c>
      <c r="D726" s="1" t="s">
        <v>905</v>
      </c>
      <c r="E726" s="1">
        <v>0</v>
      </c>
      <c r="F726" s="1">
        <v>0</v>
      </c>
      <c r="G726" s="13">
        <v>0</v>
      </c>
      <c r="H726" s="1">
        <v>0</v>
      </c>
      <c r="J726">
        <v>0</v>
      </c>
      <c r="K726">
        <v>0</v>
      </c>
      <c r="L726">
        <v>0</v>
      </c>
      <c r="M726">
        <v>50.99</v>
      </c>
      <c r="N726">
        <v>0</v>
      </c>
      <c r="O726">
        <v>0</v>
      </c>
      <c r="P726">
        <v>125.15</v>
      </c>
      <c r="Q726">
        <v>0</v>
      </c>
      <c r="R726">
        <v>0</v>
      </c>
      <c r="S726">
        <v>0</v>
      </c>
      <c r="T726">
        <v>0</v>
      </c>
      <c r="U726">
        <v>68.08</v>
      </c>
      <c r="W726" s="14" cm="1">
        <f t="array" ref="W726">INDEX(J726:U726, 1, MONTH($W$1))</f>
        <v>68.08</v>
      </c>
      <c r="X726" s="14" cm="1">
        <f t="array" ref="X726">SUMPRODUCT((J726:U726) *(($J$1:$U$1)&lt;=$X$1))</f>
        <v>244.22000000000003</v>
      </c>
      <c r="Y726">
        <f t="shared" si="100"/>
        <v>1</v>
      </c>
      <c r="Z726">
        <f t="shared" si="100"/>
        <v>1</v>
      </c>
      <c r="AA726">
        <f t="shared" si="101"/>
        <v>0</v>
      </c>
      <c r="AB726" s="8">
        <f t="shared" si="102"/>
        <v>0</v>
      </c>
      <c r="AC726">
        <f t="shared" si="103"/>
        <v>0</v>
      </c>
      <c r="AD726">
        <f t="shared" si="108"/>
        <v>0</v>
      </c>
      <c r="AE726">
        <f t="shared" si="104"/>
        <v>0</v>
      </c>
      <c r="AF726">
        <f t="shared" si="105"/>
        <v>0</v>
      </c>
      <c r="AG726">
        <f t="shared" si="106"/>
        <v>0</v>
      </c>
      <c r="AI726">
        <f t="shared" si="107"/>
        <v>244.22000000000003</v>
      </c>
    </row>
    <row r="727" spans="2:35" x14ac:dyDescent="0.25">
      <c r="B727" s="1">
        <v>30618</v>
      </c>
      <c r="C727" s="1" t="s">
        <v>946</v>
      </c>
      <c r="D727" s="1" t="s">
        <v>905</v>
      </c>
      <c r="E727" s="1">
        <v>0</v>
      </c>
      <c r="F727" s="1">
        <v>0</v>
      </c>
      <c r="G727" s="13">
        <v>0</v>
      </c>
      <c r="H727" s="1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43.46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W727" s="14" cm="1">
        <f t="array" ref="W727">INDEX(J727:U727, 1, MONTH($W$1))</f>
        <v>0</v>
      </c>
      <c r="X727" s="14" cm="1">
        <f t="array" ref="X727">SUMPRODUCT((J727:U727) *(($J$1:$U$1)&lt;=$X$1))</f>
        <v>43.46</v>
      </c>
      <c r="Y727">
        <f t="shared" si="100"/>
        <v>0</v>
      </c>
      <c r="Z727">
        <f t="shared" si="100"/>
        <v>1</v>
      </c>
      <c r="AA727">
        <f t="shared" si="101"/>
        <v>0</v>
      </c>
      <c r="AB727" s="8">
        <f t="shared" si="102"/>
        <v>0</v>
      </c>
      <c r="AC727">
        <f t="shared" si="103"/>
        <v>0</v>
      </c>
      <c r="AD727">
        <f t="shared" si="108"/>
        <v>0</v>
      </c>
      <c r="AE727">
        <f t="shared" si="104"/>
        <v>0</v>
      </c>
      <c r="AF727">
        <f t="shared" si="105"/>
        <v>0</v>
      </c>
      <c r="AG727">
        <f t="shared" si="106"/>
        <v>0</v>
      </c>
      <c r="AI727">
        <f t="shared" si="107"/>
        <v>43.46</v>
      </c>
    </row>
    <row r="728" spans="2:35" x14ac:dyDescent="0.25">
      <c r="B728" s="1">
        <v>30621</v>
      </c>
      <c r="C728" s="1" t="s">
        <v>947</v>
      </c>
      <c r="D728" s="1" t="s">
        <v>905</v>
      </c>
      <c r="E728" s="1">
        <v>0</v>
      </c>
      <c r="F728" s="1">
        <v>0</v>
      </c>
      <c r="G728" s="13">
        <v>0</v>
      </c>
      <c r="H728" s="1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43.02</v>
      </c>
      <c r="R728">
        <v>0</v>
      </c>
      <c r="S728">
        <v>0</v>
      </c>
      <c r="T728">
        <v>0</v>
      </c>
      <c r="U728">
        <v>0</v>
      </c>
      <c r="W728" s="14" cm="1">
        <f t="array" ref="W728">INDEX(J728:U728, 1, MONTH($W$1))</f>
        <v>0</v>
      </c>
      <c r="X728" s="14" cm="1">
        <f t="array" ref="X728">SUMPRODUCT((J728:U728) *(($J$1:$U$1)&lt;=$X$1))</f>
        <v>43.02</v>
      </c>
      <c r="Y728">
        <f t="shared" si="100"/>
        <v>0</v>
      </c>
      <c r="Z728">
        <f t="shared" si="100"/>
        <v>1</v>
      </c>
      <c r="AA728">
        <f t="shared" si="101"/>
        <v>0</v>
      </c>
      <c r="AB728" s="8">
        <f t="shared" si="102"/>
        <v>0</v>
      </c>
      <c r="AC728">
        <f t="shared" si="103"/>
        <v>0</v>
      </c>
      <c r="AD728">
        <f t="shared" si="108"/>
        <v>0</v>
      </c>
      <c r="AE728">
        <f t="shared" si="104"/>
        <v>0</v>
      </c>
      <c r="AF728">
        <f t="shared" si="105"/>
        <v>0</v>
      </c>
      <c r="AG728">
        <f t="shared" si="106"/>
        <v>0</v>
      </c>
      <c r="AI728">
        <f t="shared" si="107"/>
        <v>43.02</v>
      </c>
    </row>
    <row r="729" spans="2:35" x14ac:dyDescent="0.25">
      <c r="B729" s="1">
        <v>30631</v>
      </c>
      <c r="C729" s="1" t="s">
        <v>948</v>
      </c>
      <c r="D729" s="1" t="s">
        <v>905</v>
      </c>
      <c r="E729" s="1">
        <v>0</v>
      </c>
      <c r="F729" s="1">
        <v>0</v>
      </c>
      <c r="G729" s="13">
        <v>0</v>
      </c>
      <c r="H729" s="1">
        <v>0</v>
      </c>
      <c r="J729">
        <v>0</v>
      </c>
      <c r="K729">
        <v>0</v>
      </c>
      <c r="L729">
        <v>0</v>
      </c>
      <c r="M729">
        <v>0</v>
      </c>
      <c r="N729">
        <v>83.71</v>
      </c>
      <c r="O729">
        <v>0</v>
      </c>
      <c r="P729">
        <v>0</v>
      </c>
      <c r="Q729">
        <v>0</v>
      </c>
      <c r="R729">
        <v>0</v>
      </c>
      <c r="S729">
        <v>93.14</v>
      </c>
      <c r="T729">
        <v>77.27</v>
      </c>
      <c r="U729">
        <v>0</v>
      </c>
      <c r="W729" s="14" cm="1">
        <f t="array" ref="W729">INDEX(J729:U729, 1, MONTH($W$1))</f>
        <v>0</v>
      </c>
      <c r="X729" s="14" cm="1">
        <f t="array" ref="X729">SUMPRODUCT((J729:U729) *(($J$1:$U$1)&lt;=$X$1))</f>
        <v>254.12</v>
      </c>
      <c r="Y729">
        <f t="shared" si="100"/>
        <v>0</v>
      </c>
      <c r="Z729">
        <f t="shared" si="100"/>
        <v>1</v>
      </c>
      <c r="AA729">
        <f t="shared" si="101"/>
        <v>0</v>
      </c>
      <c r="AB729" s="8">
        <f t="shared" si="102"/>
        <v>0</v>
      </c>
      <c r="AC729">
        <f t="shared" si="103"/>
        <v>0</v>
      </c>
      <c r="AD729">
        <f t="shared" si="108"/>
        <v>0</v>
      </c>
      <c r="AE729">
        <f t="shared" si="104"/>
        <v>0</v>
      </c>
      <c r="AF729">
        <f t="shared" si="105"/>
        <v>0</v>
      </c>
      <c r="AG729">
        <f t="shared" si="106"/>
        <v>0</v>
      </c>
      <c r="AI729">
        <f t="shared" si="107"/>
        <v>254.12</v>
      </c>
    </row>
    <row r="730" spans="2:35" x14ac:dyDescent="0.25">
      <c r="B730" s="1">
        <v>30634</v>
      </c>
      <c r="C730" s="1" t="s">
        <v>949</v>
      </c>
      <c r="D730" s="1" t="s">
        <v>905</v>
      </c>
      <c r="E730" s="1">
        <v>0</v>
      </c>
      <c r="F730" s="1">
        <v>0</v>
      </c>
      <c r="G730" s="13">
        <v>0</v>
      </c>
      <c r="H730" s="1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80.87</v>
      </c>
      <c r="Q730">
        <v>0</v>
      </c>
      <c r="R730">
        <v>236.98</v>
      </c>
      <c r="S730">
        <v>0</v>
      </c>
      <c r="T730">
        <v>0</v>
      </c>
      <c r="U730">
        <v>157.05000000000001</v>
      </c>
      <c r="W730" s="14" cm="1">
        <f t="array" ref="W730">INDEX(J730:U730, 1, MONTH($W$1))</f>
        <v>157.05000000000001</v>
      </c>
      <c r="X730" s="14" cm="1">
        <f t="array" ref="X730">SUMPRODUCT((J730:U730) *(($J$1:$U$1)&lt;=$X$1))</f>
        <v>474.90000000000003</v>
      </c>
      <c r="Y730">
        <f t="shared" si="100"/>
        <v>1</v>
      </c>
      <c r="Z730">
        <f t="shared" si="100"/>
        <v>1</v>
      </c>
      <c r="AA730">
        <f t="shared" si="101"/>
        <v>0</v>
      </c>
      <c r="AB730" s="8">
        <f t="shared" si="102"/>
        <v>0</v>
      </c>
      <c r="AC730">
        <f t="shared" si="103"/>
        <v>0</v>
      </c>
      <c r="AD730">
        <f t="shared" si="108"/>
        <v>0</v>
      </c>
      <c r="AE730">
        <f t="shared" si="104"/>
        <v>0</v>
      </c>
      <c r="AF730">
        <f t="shared" si="105"/>
        <v>0</v>
      </c>
      <c r="AG730">
        <f t="shared" si="106"/>
        <v>0</v>
      </c>
      <c r="AI730">
        <f t="shared" si="107"/>
        <v>474.90000000000003</v>
      </c>
    </row>
    <row r="731" spans="2:35" x14ac:dyDescent="0.25">
      <c r="B731" s="1">
        <v>30652</v>
      </c>
      <c r="C731" s="1" t="s">
        <v>950</v>
      </c>
      <c r="D731" s="1" t="s">
        <v>905</v>
      </c>
      <c r="E731" s="1">
        <v>0</v>
      </c>
      <c r="F731" s="1">
        <v>0</v>
      </c>
      <c r="G731" s="13">
        <v>0</v>
      </c>
      <c r="H731" s="1">
        <v>0</v>
      </c>
      <c r="J731">
        <v>0</v>
      </c>
      <c r="K731">
        <v>0</v>
      </c>
      <c r="L731">
        <v>35.200000000000003</v>
      </c>
      <c r="M731">
        <v>28.68</v>
      </c>
      <c r="N731">
        <v>28.68</v>
      </c>
      <c r="O731">
        <v>0</v>
      </c>
      <c r="P731">
        <v>0</v>
      </c>
      <c r="Q731">
        <v>28.68</v>
      </c>
      <c r="R731">
        <v>0</v>
      </c>
      <c r="S731">
        <v>0</v>
      </c>
      <c r="T731">
        <v>0</v>
      </c>
      <c r="U731">
        <v>57.36</v>
      </c>
      <c r="W731" s="14" cm="1">
        <f t="array" ref="W731">INDEX(J731:U731, 1, MONTH($W$1))</f>
        <v>57.36</v>
      </c>
      <c r="X731" s="14" cm="1">
        <f t="array" ref="X731">SUMPRODUCT((J731:U731) *(($J$1:$U$1)&lt;=$X$1))</f>
        <v>178.60000000000002</v>
      </c>
      <c r="Y731">
        <f t="shared" si="100"/>
        <v>1</v>
      </c>
      <c r="Z731">
        <f t="shared" si="100"/>
        <v>1</v>
      </c>
      <c r="AA731">
        <f t="shared" si="101"/>
        <v>0</v>
      </c>
      <c r="AB731" s="8">
        <f t="shared" si="102"/>
        <v>0</v>
      </c>
      <c r="AC731">
        <f t="shared" si="103"/>
        <v>0</v>
      </c>
      <c r="AD731">
        <f t="shared" si="108"/>
        <v>0</v>
      </c>
      <c r="AE731">
        <f t="shared" si="104"/>
        <v>0</v>
      </c>
      <c r="AF731">
        <f t="shared" si="105"/>
        <v>0</v>
      </c>
      <c r="AG731">
        <f t="shared" si="106"/>
        <v>0</v>
      </c>
      <c r="AI731">
        <f t="shared" si="107"/>
        <v>178.60000000000002</v>
      </c>
    </row>
    <row r="732" spans="2:35" x14ac:dyDescent="0.25">
      <c r="B732" s="1">
        <v>30662</v>
      </c>
      <c r="C732" s="1" t="s">
        <v>951</v>
      </c>
      <c r="D732" s="1" t="s">
        <v>905</v>
      </c>
      <c r="E732" s="1">
        <v>0</v>
      </c>
      <c r="F732" s="1">
        <v>0</v>
      </c>
      <c r="G732" s="13">
        <v>0</v>
      </c>
      <c r="H732" s="1">
        <v>0</v>
      </c>
      <c r="J732">
        <v>0</v>
      </c>
      <c r="K732">
        <v>0</v>
      </c>
      <c r="L732">
        <v>0</v>
      </c>
      <c r="M732">
        <v>0</v>
      </c>
      <c r="N732">
        <v>78.11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W732" s="14" cm="1">
        <f t="array" ref="W732">INDEX(J732:U732, 1, MONTH($W$1))</f>
        <v>0</v>
      </c>
      <c r="X732" s="14" cm="1">
        <f t="array" ref="X732">SUMPRODUCT((J732:U732) *(($J$1:$U$1)&lt;=$X$1))</f>
        <v>78.11</v>
      </c>
      <c r="Y732">
        <f t="shared" si="100"/>
        <v>0</v>
      </c>
      <c r="Z732">
        <f t="shared" si="100"/>
        <v>1</v>
      </c>
      <c r="AA732">
        <f t="shared" si="101"/>
        <v>0</v>
      </c>
      <c r="AB732" s="8">
        <f t="shared" si="102"/>
        <v>0</v>
      </c>
      <c r="AC732">
        <f t="shared" si="103"/>
        <v>0</v>
      </c>
      <c r="AD732">
        <f t="shared" si="108"/>
        <v>0</v>
      </c>
      <c r="AE732">
        <f t="shared" si="104"/>
        <v>0</v>
      </c>
      <c r="AF732">
        <f t="shared" si="105"/>
        <v>0</v>
      </c>
      <c r="AG732">
        <f t="shared" si="106"/>
        <v>0</v>
      </c>
      <c r="AI732">
        <f t="shared" si="107"/>
        <v>78.11</v>
      </c>
    </row>
    <row r="733" spans="2:35" x14ac:dyDescent="0.25">
      <c r="B733" s="1">
        <v>30664</v>
      </c>
      <c r="C733" s="1" t="s">
        <v>952</v>
      </c>
      <c r="D733" s="1" t="s">
        <v>905</v>
      </c>
      <c r="E733" s="1">
        <v>0</v>
      </c>
      <c r="F733" s="1">
        <v>0</v>
      </c>
      <c r="G733" s="13">
        <v>0</v>
      </c>
      <c r="H733" s="1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W733" s="14" cm="1">
        <f t="array" ref="W733">INDEX(J733:U733, 1, MONTH($W$1))</f>
        <v>0</v>
      </c>
      <c r="X733" s="14" cm="1">
        <f t="array" ref="X733">SUMPRODUCT((J733:U733) *(($J$1:$U$1)&lt;=$X$1))</f>
        <v>0</v>
      </c>
      <c r="Y733">
        <f t="shared" si="100"/>
        <v>0</v>
      </c>
      <c r="Z733">
        <f t="shared" si="100"/>
        <v>0</v>
      </c>
      <c r="AA733">
        <f t="shared" si="101"/>
        <v>0</v>
      </c>
      <c r="AB733" s="8">
        <f t="shared" si="102"/>
        <v>0</v>
      </c>
      <c r="AC733">
        <f t="shared" si="103"/>
        <v>0</v>
      </c>
      <c r="AD733">
        <f t="shared" si="108"/>
        <v>0</v>
      </c>
      <c r="AE733">
        <f t="shared" si="104"/>
        <v>0</v>
      </c>
      <c r="AF733">
        <f t="shared" si="105"/>
        <v>0</v>
      </c>
      <c r="AG733">
        <f t="shared" si="106"/>
        <v>0</v>
      </c>
      <c r="AI733">
        <f t="shared" si="107"/>
        <v>0</v>
      </c>
    </row>
    <row r="734" spans="2:35" x14ac:dyDescent="0.25">
      <c r="B734" s="1">
        <v>30669</v>
      </c>
      <c r="C734" s="1" t="s">
        <v>953</v>
      </c>
      <c r="D734" s="1" t="s">
        <v>905</v>
      </c>
      <c r="E734" s="1">
        <v>0</v>
      </c>
      <c r="F734" s="1">
        <v>0</v>
      </c>
      <c r="G734" s="13">
        <v>0</v>
      </c>
      <c r="H734" s="1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W734" s="14" cm="1">
        <f t="array" ref="W734">INDEX(J734:U734, 1, MONTH($W$1))</f>
        <v>0</v>
      </c>
      <c r="X734" s="14" cm="1">
        <f t="array" ref="X734">SUMPRODUCT((J734:U734) *(($J$1:$U$1)&lt;=$X$1))</f>
        <v>0</v>
      </c>
      <c r="Y734">
        <f t="shared" si="100"/>
        <v>0</v>
      </c>
      <c r="Z734">
        <f t="shared" si="100"/>
        <v>0</v>
      </c>
      <c r="AA734">
        <f t="shared" si="101"/>
        <v>0</v>
      </c>
      <c r="AB734" s="8">
        <f t="shared" si="102"/>
        <v>0</v>
      </c>
      <c r="AC734">
        <f t="shared" si="103"/>
        <v>0</v>
      </c>
      <c r="AD734">
        <f t="shared" si="108"/>
        <v>0</v>
      </c>
      <c r="AE734">
        <f t="shared" si="104"/>
        <v>0</v>
      </c>
      <c r="AF734">
        <f t="shared" si="105"/>
        <v>0</v>
      </c>
      <c r="AG734">
        <f t="shared" si="106"/>
        <v>0</v>
      </c>
      <c r="AI734">
        <f t="shared" si="107"/>
        <v>0</v>
      </c>
    </row>
    <row r="735" spans="2:35" x14ac:dyDescent="0.25">
      <c r="B735" s="1">
        <v>30670</v>
      </c>
      <c r="C735" s="1" t="s">
        <v>954</v>
      </c>
      <c r="D735" s="1" t="s">
        <v>905</v>
      </c>
      <c r="E735" s="1">
        <v>0</v>
      </c>
      <c r="F735" s="1">
        <v>0</v>
      </c>
      <c r="G735" s="13">
        <v>0</v>
      </c>
      <c r="H735" s="1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W735" s="14" cm="1">
        <f t="array" ref="W735">INDEX(J735:U735, 1, MONTH($W$1))</f>
        <v>0</v>
      </c>
      <c r="X735" s="14" cm="1">
        <f t="array" ref="X735">SUMPRODUCT((J735:U735) *(($J$1:$U$1)&lt;=$X$1))</f>
        <v>0</v>
      </c>
      <c r="Y735">
        <f t="shared" si="100"/>
        <v>0</v>
      </c>
      <c r="Z735">
        <f t="shared" si="100"/>
        <v>0</v>
      </c>
      <c r="AA735">
        <f t="shared" si="101"/>
        <v>0</v>
      </c>
      <c r="AB735" s="8">
        <f t="shared" si="102"/>
        <v>0</v>
      </c>
      <c r="AC735">
        <f t="shared" si="103"/>
        <v>0</v>
      </c>
      <c r="AD735">
        <f t="shared" si="108"/>
        <v>0</v>
      </c>
      <c r="AE735">
        <f t="shared" si="104"/>
        <v>0</v>
      </c>
      <c r="AF735">
        <f t="shared" si="105"/>
        <v>0</v>
      </c>
      <c r="AG735">
        <f t="shared" si="106"/>
        <v>0</v>
      </c>
      <c r="AI735">
        <f t="shared" si="107"/>
        <v>0</v>
      </c>
    </row>
    <row r="736" spans="2:35" x14ac:dyDescent="0.25">
      <c r="B736" s="1">
        <v>30676</v>
      </c>
      <c r="C736" s="1" t="s">
        <v>330</v>
      </c>
      <c r="D736" s="1" t="s">
        <v>23</v>
      </c>
      <c r="E736" s="1" t="s">
        <v>21</v>
      </c>
      <c r="F736" s="1" t="s">
        <v>21</v>
      </c>
      <c r="G736" s="13">
        <v>0</v>
      </c>
      <c r="H736" s="1">
        <v>2020</v>
      </c>
      <c r="J736">
        <v>1865.34</v>
      </c>
      <c r="K736">
        <v>3015.24</v>
      </c>
      <c r="L736">
        <v>1415.27</v>
      </c>
      <c r="M736">
        <v>2108.04</v>
      </c>
      <c r="N736">
        <v>1485.36</v>
      </c>
      <c r="O736">
        <v>2153.75</v>
      </c>
      <c r="P736">
        <v>1891.06</v>
      </c>
      <c r="Q736">
        <v>3707.42</v>
      </c>
      <c r="R736">
        <v>1584.47</v>
      </c>
      <c r="S736">
        <v>0</v>
      </c>
      <c r="T736">
        <v>446.48</v>
      </c>
      <c r="U736">
        <v>1218.1400000000001</v>
      </c>
      <c r="W736" s="14" cm="1">
        <f t="array" ref="W736">INDEX(J736:U736, 1, MONTH($W$1))</f>
        <v>1218.1400000000001</v>
      </c>
      <c r="X736" s="14" cm="1">
        <f t="array" ref="X736">SUMPRODUCT((J736:U736) *(($J$1:$U$1)&lt;=$X$1))</f>
        <v>20890.57</v>
      </c>
      <c r="Y736">
        <f t="shared" si="100"/>
        <v>1</v>
      </c>
      <c r="Z736">
        <f t="shared" si="100"/>
        <v>1</v>
      </c>
      <c r="AA736">
        <f t="shared" si="101"/>
        <v>0</v>
      </c>
      <c r="AB736" s="8">
        <f t="shared" si="102"/>
        <v>1</v>
      </c>
      <c r="AC736">
        <f t="shared" si="103"/>
        <v>20890.57</v>
      </c>
      <c r="AD736">
        <f t="shared" si="108"/>
        <v>0</v>
      </c>
      <c r="AE736">
        <f t="shared" si="104"/>
        <v>0</v>
      </c>
      <c r="AF736">
        <f t="shared" si="105"/>
        <v>0</v>
      </c>
      <c r="AG736">
        <f t="shared" si="106"/>
        <v>0</v>
      </c>
      <c r="AI736">
        <f t="shared" si="107"/>
        <v>20890.57</v>
      </c>
    </row>
    <row r="737" spans="2:35" x14ac:dyDescent="0.25">
      <c r="B737" s="1">
        <v>30678</v>
      </c>
      <c r="C737" s="1" t="s">
        <v>331</v>
      </c>
      <c r="D737" s="1" t="s">
        <v>23</v>
      </c>
      <c r="E737" s="1" t="s">
        <v>21</v>
      </c>
      <c r="F737" s="1" t="s">
        <v>21</v>
      </c>
      <c r="G737" s="13">
        <v>44348</v>
      </c>
      <c r="H737" s="1">
        <v>2021</v>
      </c>
      <c r="J737">
        <v>2230.58</v>
      </c>
      <c r="K737">
        <v>1439.77</v>
      </c>
      <c r="L737">
        <v>1454.62</v>
      </c>
      <c r="M737">
        <v>1700.14</v>
      </c>
      <c r="N737">
        <v>3825.65</v>
      </c>
      <c r="O737">
        <v>1569.59</v>
      </c>
      <c r="P737">
        <v>1202.8</v>
      </c>
      <c r="Q737">
        <v>1639.4</v>
      </c>
      <c r="R737">
        <v>2316.34</v>
      </c>
      <c r="S737">
        <v>0</v>
      </c>
      <c r="T737">
        <v>122.52</v>
      </c>
      <c r="U737">
        <v>0</v>
      </c>
      <c r="W737" s="14" cm="1">
        <f t="array" ref="W737">INDEX(J737:U737, 1, MONTH($W$1))</f>
        <v>0</v>
      </c>
      <c r="X737" s="14" cm="1">
        <f t="array" ref="X737">SUMPRODUCT((J737:U737) *(($J$1:$U$1)&lt;=$X$1))</f>
        <v>17501.41</v>
      </c>
      <c r="Y737">
        <f t="shared" si="100"/>
        <v>0</v>
      </c>
      <c r="Z737">
        <f t="shared" si="100"/>
        <v>1</v>
      </c>
      <c r="AA737">
        <f t="shared" si="101"/>
        <v>0</v>
      </c>
      <c r="AB737" s="8">
        <f t="shared" si="102"/>
        <v>1</v>
      </c>
      <c r="AC737">
        <f t="shared" si="103"/>
        <v>17501.41</v>
      </c>
      <c r="AD737">
        <f t="shared" si="108"/>
        <v>0</v>
      </c>
      <c r="AE737">
        <f t="shared" si="104"/>
        <v>0</v>
      </c>
      <c r="AF737">
        <f t="shared" si="105"/>
        <v>0</v>
      </c>
      <c r="AG737">
        <f t="shared" si="106"/>
        <v>0</v>
      </c>
      <c r="AI737">
        <f t="shared" si="107"/>
        <v>17501.41</v>
      </c>
    </row>
    <row r="738" spans="2:35" x14ac:dyDescent="0.25">
      <c r="B738" s="1">
        <v>30680</v>
      </c>
      <c r="C738" s="1" t="s">
        <v>955</v>
      </c>
      <c r="D738" s="1" t="s">
        <v>905</v>
      </c>
      <c r="E738" s="1">
        <v>0</v>
      </c>
      <c r="F738" s="1">
        <v>0</v>
      </c>
      <c r="G738" s="13">
        <v>0</v>
      </c>
      <c r="H738" s="1">
        <v>0</v>
      </c>
      <c r="J738">
        <v>1178.03</v>
      </c>
      <c r="K738">
        <v>537.05999999999995</v>
      </c>
      <c r="L738">
        <v>171.66</v>
      </c>
      <c r="M738">
        <v>155.38999999999999</v>
      </c>
      <c r="N738">
        <v>1439.26</v>
      </c>
      <c r="O738">
        <v>487.02</v>
      </c>
      <c r="P738">
        <v>42.75</v>
      </c>
      <c r="Q738">
        <v>0</v>
      </c>
      <c r="R738">
        <v>0</v>
      </c>
      <c r="S738">
        <v>0</v>
      </c>
      <c r="T738">
        <v>0</v>
      </c>
      <c r="U738">
        <v>0</v>
      </c>
      <c r="W738" s="14" cm="1">
        <f t="array" ref="W738">INDEX(J738:U738, 1, MONTH($W$1))</f>
        <v>0</v>
      </c>
      <c r="X738" s="14" cm="1">
        <f t="array" ref="X738">SUMPRODUCT((J738:U738) *(($J$1:$U$1)&lt;=$X$1))</f>
        <v>4011.1699999999996</v>
      </c>
      <c r="Y738">
        <f t="shared" si="100"/>
        <v>0</v>
      </c>
      <c r="Z738">
        <f t="shared" si="100"/>
        <v>1</v>
      </c>
      <c r="AA738">
        <f t="shared" si="101"/>
        <v>0</v>
      </c>
      <c r="AB738" s="8">
        <f t="shared" si="102"/>
        <v>1</v>
      </c>
      <c r="AC738">
        <f t="shared" si="103"/>
        <v>4011.1699999999996</v>
      </c>
      <c r="AD738">
        <f t="shared" si="108"/>
        <v>0</v>
      </c>
      <c r="AE738">
        <f t="shared" si="104"/>
        <v>0</v>
      </c>
      <c r="AF738">
        <f t="shared" si="105"/>
        <v>0</v>
      </c>
      <c r="AG738">
        <f t="shared" si="106"/>
        <v>0</v>
      </c>
      <c r="AI738">
        <f t="shared" si="107"/>
        <v>4011.1699999999996</v>
      </c>
    </row>
    <row r="739" spans="2:35" x14ac:dyDescent="0.25">
      <c r="B739" s="1">
        <v>30681</v>
      </c>
      <c r="C739" s="1" t="s">
        <v>956</v>
      </c>
      <c r="D739" s="1" t="s">
        <v>905</v>
      </c>
      <c r="E739" s="1">
        <v>0</v>
      </c>
      <c r="F739" s="1">
        <v>0</v>
      </c>
      <c r="G739" s="13">
        <v>0</v>
      </c>
      <c r="H739" s="1">
        <v>0</v>
      </c>
      <c r="J739">
        <v>973.62</v>
      </c>
      <c r="K739">
        <v>0</v>
      </c>
      <c r="L739">
        <v>361.18</v>
      </c>
      <c r="M739">
        <v>0</v>
      </c>
      <c r="N739">
        <v>840.38</v>
      </c>
      <c r="O739">
        <v>0</v>
      </c>
      <c r="P739">
        <v>52.09</v>
      </c>
      <c r="Q739">
        <v>0</v>
      </c>
      <c r="R739">
        <v>338.7</v>
      </c>
      <c r="S739">
        <v>151.88999999999999</v>
      </c>
      <c r="T739">
        <v>0</v>
      </c>
      <c r="U739">
        <v>90.46</v>
      </c>
      <c r="W739" s="14" cm="1">
        <f t="array" ref="W739">INDEX(J739:U739, 1, MONTH($W$1))</f>
        <v>90.46</v>
      </c>
      <c r="X739" s="14" cm="1">
        <f t="array" ref="X739">SUMPRODUCT((J739:U739) *(($J$1:$U$1)&lt;=$X$1))</f>
        <v>2808.3199999999997</v>
      </c>
      <c r="Y739">
        <f t="shared" si="100"/>
        <v>1</v>
      </c>
      <c r="Z739">
        <f t="shared" si="100"/>
        <v>1</v>
      </c>
      <c r="AA739">
        <f t="shared" si="101"/>
        <v>0</v>
      </c>
      <c r="AB739" s="8">
        <f t="shared" si="102"/>
        <v>1</v>
      </c>
      <c r="AC739">
        <f t="shared" si="103"/>
        <v>2808.3199999999997</v>
      </c>
      <c r="AD739">
        <f t="shared" si="108"/>
        <v>0</v>
      </c>
      <c r="AE739">
        <f t="shared" si="104"/>
        <v>0</v>
      </c>
      <c r="AF739">
        <f t="shared" si="105"/>
        <v>0</v>
      </c>
      <c r="AG739">
        <f t="shared" si="106"/>
        <v>0</v>
      </c>
      <c r="AI739">
        <f t="shared" si="107"/>
        <v>2808.3199999999997</v>
      </c>
    </row>
    <row r="740" spans="2:35" x14ac:dyDescent="0.25">
      <c r="B740" s="1">
        <v>30682</v>
      </c>
      <c r="C740" s="1" t="s">
        <v>957</v>
      </c>
      <c r="D740" s="1" t="s">
        <v>905</v>
      </c>
      <c r="E740" s="1">
        <v>0</v>
      </c>
      <c r="F740" s="1">
        <v>0</v>
      </c>
      <c r="G740" s="13">
        <v>0</v>
      </c>
      <c r="H740" s="1">
        <v>0</v>
      </c>
      <c r="J740">
        <v>0</v>
      </c>
      <c r="K740">
        <v>45.32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W740" s="14" cm="1">
        <f t="array" ref="W740">INDEX(J740:U740, 1, MONTH($W$1))</f>
        <v>0</v>
      </c>
      <c r="X740" s="14" cm="1">
        <f t="array" ref="X740">SUMPRODUCT((J740:U740) *(($J$1:$U$1)&lt;=$X$1))</f>
        <v>45.32</v>
      </c>
      <c r="Y740">
        <f t="shared" si="100"/>
        <v>0</v>
      </c>
      <c r="Z740">
        <f t="shared" si="100"/>
        <v>1</v>
      </c>
      <c r="AA740">
        <f t="shared" si="101"/>
        <v>0</v>
      </c>
      <c r="AB740" s="8">
        <f t="shared" si="102"/>
        <v>0</v>
      </c>
      <c r="AC740">
        <f t="shared" si="103"/>
        <v>0</v>
      </c>
      <c r="AD740">
        <f t="shared" si="108"/>
        <v>0</v>
      </c>
      <c r="AE740">
        <f t="shared" si="104"/>
        <v>0</v>
      </c>
      <c r="AF740">
        <f t="shared" si="105"/>
        <v>0</v>
      </c>
      <c r="AG740">
        <f t="shared" si="106"/>
        <v>0</v>
      </c>
      <c r="AI740">
        <f t="shared" si="107"/>
        <v>45.32</v>
      </c>
    </row>
    <row r="741" spans="2:35" x14ac:dyDescent="0.25">
      <c r="B741" s="1">
        <v>30684</v>
      </c>
      <c r="C741" s="1" t="s">
        <v>958</v>
      </c>
      <c r="D741" s="1" t="s">
        <v>905</v>
      </c>
      <c r="E741" s="1">
        <v>0</v>
      </c>
      <c r="F741" s="1">
        <v>0</v>
      </c>
      <c r="G741" s="13">
        <v>0</v>
      </c>
      <c r="H741" s="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W741" s="14" cm="1">
        <f t="array" ref="W741">INDEX(J741:U741, 1, MONTH($W$1))</f>
        <v>0</v>
      </c>
      <c r="X741" s="14" cm="1">
        <f t="array" ref="X741">SUMPRODUCT((J741:U741) *(($J$1:$U$1)&lt;=$X$1))</f>
        <v>0</v>
      </c>
      <c r="Y741">
        <f t="shared" si="100"/>
        <v>0</v>
      </c>
      <c r="Z741">
        <f t="shared" si="100"/>
        <v>0</v>
      </c>
      <c r="AA741">
        <f t="shared" si="101"/>
        <v>0</v>
      </c>
      <c r="AB741" s="8">
        <f t="shared" si="102"/>
        <v>0</v>
      </c>
      <c r="AC741">
        <f t="shared" si="103"/>
        <v>0</v>
      </c>
      <c r="AD741">
        <f t="shared" si="108"/>
        <v>0</v>
      </c>
      <c r="AE741">
        <f t="shared" si="104"/>
        <v>0</v>
      </c>
      <c r="AF741">
        <f t="shared" si="105"/>
        <v>0</v>
      </c>
      <c r="AG741">
        <f t="shared" si="106"/>
        <v>0</v>
      </c>
      <c r="AI741">
        <f t="shared" si="107"/>
        <v>0</v>
      </c>
    </row>
    <row r="742" spans="2:35" x14ac:dyDescent="0.25">
      <c r="B742" s="1">
        <v>30686</v>
      </c>
      <c r="C742" s="1" t="s">
        <v>959</v>
      </c>
      <c r="D742" s="1" t="s">
        <v>905</v>
      </c>
      <c r="E742" s="1">
        <v>0</v>
      </c>
      <c r="F742" s="1">
        <v>0</v>
      </c>
      <c r="G742" s="13">
        <v>0</v>
      </c>
      <c r="H742" s="1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W742" s="14" cm="1">
        <f t="array" ref="W742">INDEX(J742:U742, 1, MONTH($W$1))</f>
        <v>0</v>
      </c>
      <c r="X742" s="14" cm="1">
        <f t="array" ref="X742">SUMPRODUCT((J742:U742) *(($J$1:$U$1)&lt;=$X$1))</f>
        <v>0</v>
      </c>
      <c r="Y742">
        <f t="shared" si="100"/>
        <v>0</v>
      </c>
      <c r="Z742">
        <f t="shared" si="100"/>
        <v>0</v>
      </c>
      <c r="AA742">
        <f t="shared" si="101"/>
        <v>0</v>
      </c>
      <c r="AB742" s="8">
        <f t="shared" si="102"/>
        <v>0</v>
      </c>
      <c r="AC742">
        <f t="shared" si="103"/>
        <v>0</v>
      </c>
      <c r="AD742">
        <f t="shared" si="108"/>
        <v>0</v>
      </c>
      <c r="AE742">
        <f t="shared" si="104"/>
        <v>0</v>
      </c>
      <c r="AF742">
        <f t="shared" si="105"/>
        <v>0</v>
      </c>
      <c r="AG742">
        <f t="shared" si="106"/>
        <v>0</v>
      </c>
      <c r="AI742">
        <f t="shared" si="107"/>
        <v>0</v>
      </c>
    </row>
    <row r="743" spans="2:35" x14ac:dyDescent="0.25">
      <c r="B743" s="1">
        <v>30692</v>
      </c>
      <c r="C743" s="1" t="s">
        <v>960</v>
      </c>
      <c r="D743" s="1" t="s">
        <v>905</v>
      </c>
      <c r="E743" s="1">
        <v>0</v>
      </c>
      <c r="F743" s="1">
        <v>0</v>
      </c>
      <c r="G743" s="13">
        <v>0</v>
      </c>
      <c r="H743" s="1">
        <v>0</v>
      </c>
      <c r="J743">
        <v>3.91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4.2</v>
      </c>
      <c r="Q743">
        <v>0</v>
      </c>
      <c r="R743">
        <v>0</v>
      </c>
      <c r="S743">
        <v>0</v>
      </c>
      <c r="T743">
        <v>0</v>
      </c>
      <c r="U743">
        <v>0</v>
      </c>
      <c r="W743" s="14" cm="1">
        <f t="array" ref="W743">INDEX(J743:U743, 1, MONTH($W$1))</f>
        <v>0</v>
      </c>
      <c r="X743" s="14" cm="1">
        <f t="array" ref="X743">SUMPRODUCT((J743:U743) *(($J$1:$U$1)&lt;=$X$1))</f>
        <v>8.11</v>
      </c>
      <c r="Y743">
        <f t="shared" si="100"/>
        <v>0</v>
      </c>
      <c r="Z743">
        <f t="shared" si="100"/>
        <v>1</v>
      </c>
      <c r="AA743">
        <f t="shared" si="101"/>
        <v>0</v>
      </c>
      <c r="AB743" s="8">
        <f t="shared" si="102"/>
        <v>1</v>
      </c>
      <c r="AC743">
        <f t="shared" si="103"/>
        <v>8.11</v>
      </c>
      <c r="AD743">
        <f t="shared" si="108"/>
        <v>0</v>
      </c>
      <c r="AE743">
        <f t="shared" si="104"/>
        <v>0</v>
      </c>
      <c r="AF743">
        <f t="shared" si="105"/>
        <v>0</v>
      </c>
      <c r="AG743">
        <f t="shared" si="106"/>
        <v>0</v>
      </c>
      <c r="AI743">
        <f t="shared" si="107"/>
        <v>8.11</v>
      </c>
    </row>
    <row r="744" spans="2:35" x14ac:dyDescent="0.25">
      <c r="B744" s="1">
        <v>30697</v>
      </c>
      <c r="C744" s="1" t="s">
        <v>961</v>
      </c>
      <c r="D744" s="1" t="s">
        <v>905</v>
      </c>
      <c r="E744" s="1">
        <v>0</v>
      </c>
      <c r="F744" s="1">
        <v>0</v>
      </c>
      <c r="G744" s="13">
        <v>0</v>
      </c>
      <c r="H744" s="1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162.53</v>
      </c>
      <c r="S744">
        <v>0</v>
      </c>
      <c r="T744">
        <v>47.68</v>
      </c>
      <c r="U744">
        <v>0</v>
      </c>
      <c r="W744" s="14" cm="1">
        <f t="array" ref="W744">INDEX(J744:U744, 1, MONTH($W$1))</f>
        <v>0</v>
      </c>
      <c r="X744" s="14" cm="1">
        <f t="array" ref="X744">SUMPRODUCT((J744:U744) *(($J$1:$U$1)&lt;=$X$1))</f>
        <v>210.21</v>
      </c>
      <c r="Y744">
        <f t="shared" si="100"/>
        <v>0</v>
      </c>
      <c r="Z744">
        <f t="shared" si="100"/>
        <v>1</v>
      </c>
      <c r="AA744">
        <f t="shared" si="101"/>
        <v>0</v>
      </c>
      <c r="AB744" s="8">
        <f t="shared" si="102"/>
        <v>0</v>
      </c>
      <c r="AC744">
        <f t="shared" si="103"/>
        <v>0</v>
      </c>
      <c r="AD744">
        <f t="shared" si="108"/>
        <v>0</v>
      </c>
      <c r="AE744">
        <f t="shared" si="104"/>
        <v>0</v>
      </c>
      <c r="AF744">
        <f t="shared" si="105"/>
        <v>0</v>
      </c>
      <c r="AG744">
        <f t="shared" si="106"/>
        <v>0</v>
      </c>
      <c r="AI744">
        <f t="shared" si="107"/>
        <v>210.21</v>
      </c>
    </row>
    <row r="745" spans="2:35" x14ac:dyDescent="0.25">
      <c r="B745" s="1">
        <v>30698</v>
      </c>
      <c r="C745" s="1" t="s">
        <v>962</v>
      </c>
      <c r="D745" s="1" t="s">
        <v>905</v>
      </c>
      <c r="E745" s="1">
        <v>0</v>
      </c>
      <c r="F745" s="1">
        <v>0</v>
      </c>
      <c r="G745" s="13">
        <v>0</v>
      </c>
      <c r="H745" s="1">
        <v>0</v>
      </c>
      <c r="J745">
        <v>0</v>
      </c>
      <c r="K745">
        <v>0</v>
      </c>
      <c r="L745">
        <v>0</v>
      </c>
      <c r="M745">
        <v>0</v>
      </c>
      <c r="N745">
        <v>209.6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104.21</v>
      </c>
      <c r="U745">
        <v>0</v>
      </c>
      <c r="W745" s="14" cm="1">
        <f t="array" ref="W745">INDEX(J745:U745, 1, MONTH($W$1))</f>
        <v>0</v>
      </c>
      <c r="X745" s="14" cm="1">
        <f t="array" ref="X745">SUMPRODUCT((J745:U745) *(($J$1:$U$1)&lt;=$X$1))</f>
        <v>313.81</v>
      </c>
      <c r="Y745">
        <f t="shared" si="100"/>
        <v>0</v>
      </c>
      <c r="Z745">
        <f t="shared" si="100"/>
        <v>1</v>
      </c>
      <c r="AA745">
        <f t="shared" si="101"/>
        <v>0</v>
      </c>
      <c r="AB745" s="8">
        <f t="shared" si="102"/>
        <v>0</v>
      </c>
      <c r="AC745">
        <f t="shared" si="103"/>
        <v>0</v>
      </c>
      <c r="AD745">
        <f t="shared" si="108"/>
        <v>0</v>
      </c>
      <c r="AE745">
        <f t="shared" si="104"/>
        <v>0</v>
      </c>
      <c r="AF745">
        <f t="shared" si="105"/>
        <v>0</v>
      </c>
      <c r="AG745">
        <f t="shared" si="106"/>
        <v>0</v>
      </c>
      <c r="AI745">
        <f t="shared" si="107"/>
        <v>313.81</v>
      </c>
    </row>
    <row r="746" spans="2:35" x14ac:dyDescent="0.25">
      <c r="B746" s="1">
        <v>30705</v>
      </c>
      <c r="C746" s="1" t="s">
        <v>963</v>
      </c>
      <c r="D746" s="1" t="s">
        <v>905</v>
      </c>
      <c r="E746" s="1">
        <v>0</v>
      </c>
      <c r="F746" s="1">
        <v>0</v>
      </c>
      <c r="G746" s="13">
        <v>0</v>
      </c>
      <c r="H746" s="1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W746" s="14" cm="1">
        <f t="array" ref="W746">INDEX(J746:U746, 1, MONTH($W$1))</f>
        <v>0</v>
      </c>
      <c r="X746" s="14" cm="1">
        <f t="array" ref="X746">SUMPRODUCT((J746:U746) *(($J$1:$U$1)&lt;=$X$1))</f>
        <v>0</v>
      </c>
      <c r="Y746">
        <f t="shared" si="100"/>
        <v>0</v>
      </c>
      <c r="Z746">
        <f t="shared" si="100"/>
        <v>0</v>
      </c>
      <c r="AA746">
        <f t="shared" si="101"/>
        <v>0</v>
      </c>
      <c r="AB746" s="8">
        <f t="shared" si="102"/>
        <v>0</v>
      </c>
      <c r="AC746">
        <f t="shared" si="103"/>
        <v>0</v>
      </c>
      <c r="AD746">
        <f t="shared" si="108"/>
        <v>0</v>
      </c>
      <c r="AE746">
        <f t="shared" si="104"/>
        <v>0</v>
      </c>
      <c r="AF746">
        <f t="shared" si="105"/>
        <v>0</v>
      </c>
      <c r="AG746">
        <f t="shared" si="106"/>
        <v>0</v>
      </c>
      <c r="AI746">
        <f t="shared" si="107"/>
        <v>0</v>
      </c>
    </row>
    <row r="747" spans="2:35" x14ac:dyDescent="0.25">
      <c r="B747" s="1">
        <v>30707</v>
      </c>
      <c r="C747" s="1" t="s">
        <v>964</v>
      </c>
      <c r="D747" s="1" t="s">
        <v>905</v>
      </c>
      <c r="E747" s="1">
        <v>0</v>
      </c>
      <c r="F747" s="1">
        <v>0</v>
      </c>
      <c r="G747" s="13">
        <v>0</v>
      </c>
      <c r="H747" s="1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W747" s="14" cm="1">
        <f t="array" ref="W747">INDEX(J747:U747, 1, MONTH($W$1))</f>
        <v>0</v>
      </c>
      <c r="X747" s="14" cm="1">
        <f t="array" ref="X747">SUMPRODUCT((J747:U747) *(($J$1:$U$1)&lt;=$X$1))</f>
        <v>0</v>
      </c>
      <c r="Y747">
        <f t="shared" si="100"/>
        <v>0</v>
      </c>
      <c r="Z747">
        <f t="shared" si="100"/>
        <v>0</v>
      </c>
      <c r="AA747">
        <f t="shared" si="101"/>
        <v>0</v>
      </c>
      <c r="AB747" s="8">
        <f t="shared" si="102"/>
        <v>0</v>
      </c>
      <c r="AC747">
        <f t="shared" si="103"/>
        <v>0</v>
      </c>
      <c r="AD747">
        <f t="shared" si="108"/>
        <v>0</v>
      </c>
      <c r="AE747">
        <f t="shared" si="104"/>
        <v>0</v>
      </c>
      <c r="AF747">
        <f t="shared" si="105"/>
        <v>0</v>
      </c>
      <c r="AG747">
        <f t="shared" si="106"/>
        <v>0</v>
      </c>
      <c r="AI747">
        <f t="shared" si="107"/>
        <v>0</v>
      </c>
    </row>
    <row r="748" spans="2:35" x14ac:dyDescent="0.25">
      <c r="B748" s="1">
        <v>30711</v>
      </c>
      <c r="C748" s="1" t="s">
        <v>965</v>
      </c>
      <c r="D748" s="1" t="s">
        <v>905</v>
      </c>
      <c r="E748" s="1">
        <v>0</v>
      </c>
      <c r="F748" s="1">
        <v>0</v>
      </c>
      <c r="G748" s="13">
        <v>0</v>
      </c>
      <c r="H748" s="1">
        <v>0</v>
      </c>
      <c r="J748">
        <v>0</v>
      </c>
      <c r="K748">
        <v>0</v>
      </c>
      <c r="L748">
        <v>59.54</v>
      </c>
      <c r="M748">
        <v>-59.54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W748" s="14" cm="1">
        <f t="array" ref="W748">INDEX(J748:U748, 1, MONTH($W$1))</f>
        <v>0</v>
      </c>
      <c r="X748" s="14" cm="1">
        <f t="array" ref="X748">SUMPRODUCT((J748:U748) *(($J$1:$U$1)&lt;=$X$1))</f>
        <v>0</v>
      </c>
      <c r="Y748">
        <f t="shared" si="100"/>
        <v>0</v>
      </c>
      <c r="Z748">
        <f t="shared" si="100"/>
        <v>0</v>
      </c>
      <c r="AA748">
        <f t="shared" si="101"/>
        <v>0</v>
      </c>
      <c r="AB748" s="8">
        <f t="shared" si="102"/>
        <v>0</v>
      </c>
      <c r="AC748">
        <f t="shared" si="103"/>
        <v>0</v>
      </c>
      <c r="AD748">
        <f t="shared" si="108"/>
        <v>0</v>
      </c>
      <c r="AE748">
        <f t="shared" si="104"/>
        <v>0</v>
      </c>
      <c r="AF748">
        <f t="shared" si="105"/>
        <v>0</v>
      </c>
      <c r="AG748">
        <f t="shared" si="106"/>
        <v>0</v>
      </c>
      <c r="AI748">
        <f t="shared" si="107"/>
        <v>0</v>
      </c>
    </row>
    <row r="749" spans="2:35" x14ac:dyDescent="0.25">
      <c r="B749" s="1">
        <v>30712</v>
      </c>
      <c r="C749" s="1" t="s">
        <v>966</v>
      </c>
      <c r="D749" s="1" t="s">
        <v>905</v>
      </c>
      <c r="E749" s="1">
        <v>0</v>
      </c>
      <c r="F749" s="1">
        <v>0</v>
      </c>
      <c r="G749" s="13">
        <v>0</v>
      </c>
      <c r="H749" s="1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W749" s="14" cm="1">
        <f t="array" ref="W749">INDEX(J749:U749, 1, MONTH($W$1))</f>
        <v>0</v>
      </c>
      <c r="X749" s="14" cm="1">
        <f t="array" ref="X749">SUMPRODUCT((J749:U749) *(($J$1:$U$1)&lt;=$X$1))</f>
        <v>0</v>
      </c>
      <c r="Y749">
        <f t="shared" si="100"/>
        <v>0</v>
      </c>
      <c r="Z749">
        <f t="shared" si="100"/>
        <v>0</v>
      </c>
      <c r="AA749">
        <f t="shared" si="101"/>
        <v>0</v>
      </c>
      <c r="AB749" s="8">
        <f t="shared" si="102"/>
        <v>0</v>
      </c>
      <c r="AC749">
        <f t="shared" si="103"/>
        <v>0</v>
      </c>
      <c r="AD749">
        <f t="shared" si="108"/>
        <v>0</v>
      </c>
      <c r="AE749">
        <f t="shared" si="104"/>
        <v>0</v>
      </c>
      <c r="AF749">
        <f t="shared" si="105"/>
        <v>0</v>
      </c>
      <c r="AG749">
        <f t="shared" si="106"/>
        <v>0</v>
      </c>
      <c r="AI749">
        <f t="shared" si="107"/>
        <v>0</v>
      </c>
    </row>
    <row r="750" spans="2:35" x14ac:dyDescent="0.25">
      <c r="B750" s="1">
        <v>30714</v>
      </c>
      <c r="C750" s="1" t="s">
        <v>967</v>
      </c>
      <c r="D750" s="1" t="s">
        <v>905</v>
      </c>
      <c r="E750" s="1">
        <v>0</v>
      </c>
      <c r="F750" s="1">
        <v>0</v>
      </c>
      <c r="G750" s="13">
        <v>0</v>
      </c>
      <c r="H750" s="1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28.68</v>
      </c>
      <c r="R750">
        <v>0</v>
      </c>
      <c r="S750">
        <v>0</v>
      </c>
      <c r="T750">
        <v>0</v>
      </c>
      <c r="U750">
        <v>0</v>
      </c>
      <c r="W750" s="14" cm="1">
        <f t="array" ref="W750">INDEX(J750:U750, 1, MONTH($W$1))</f>
        <v>0</v>
      </c>
      <c r="X750" s="14" cm="1">
        <f t="array" ref="X750">SUMPRODUCT((J750:U750) *(($J$1:$U$1)&lt;=$X$1))</f>
        <v>28.68</v>
      </c>
      <c r="Y750">
        <f t="shared" si="100"/>
        <v>0</v>
      </c>
      <c r="Z750">
        <f t="shared" si="100"/>
        <v>1</v>
      </c>
      <c r="AA750">
        <f t="shared" si="101"/>
        <v>0</v>
      </c>
      <c r="AB750" s="8">
        <f t="shared" si="102"/>
        <v>0</v>
      </c>
      <c r="AC750">
        <f t="shared" si="103"/>
        <v>0</v>
      </c>
      <c r="AD750">
        <f t="shared" si="108"/>
        <v>0</v>
      </c>
      <c r="AE750">
        <f t="shared" si="104"/>
        <v>0</v>
      </c>
      <c r="AF750">
        <f t="shared" si="105"/>
        <v>0</v>
      </c>
      <c r="AG750">
        <f t="shared" si="106"/>
        <v>0</v>
      </c>
      <c r="AI750">
        <f t="shared" si="107"/>
        <v>28.68</v>
      </c>
    </row>
    <row r="751" spans="2:35" x14ac:dyDescent="0.25">
      <c r="B751" s="1">
        <v>30715</v>
      </c>
      <c r="C751" s="1" t="s">
        <v>968</v>
      </c>
      <c r="D751" s="1" t="s">
        <v>905</v>
      </c>
      <c r="E751" s="1">
        <v>0</v>
      </c>
      <c r="F751" s="1">
        <v>0</v>
      </c>
      <c r="G751" s="13">
        <v>0</v>
      </c>
      <c r="H751" s="1">
        <v>0</v>
      </c>
      <c r="J751">
        <v>0</v>
      </c>
      <c r="K751">
        <v>0</v>
      </c>
      <c r="L751">
        <v>35.770000000000003</v>
      </c>
      <c r="M751">
        <v>0</v>
      </c>
      <c r="N751">
        <v>310.08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W751" s="14" cm="1">
        <f t="array" ref="W751">INDEX(J751:U751, 1, MONTH($W$1))</f>
        <v>0</v>
      </c>
      <c r="X751" s="14" cm="1">
        <f t="array" ref="X751">SUMPRODUCT((J751:U751) *(($J$1:$U$1)&lt;=$X$1))</f>
        <v>345.84999999999997</v>
      </c>
      <c r="Y751">
        <f t="shared" si="100"/>
        <v>0</v>
      </c>
      <c r="Z751">
        <f t="shared" si="100"/>
        <v>1</v>
      </c>
      <c r="AA751">
        <f t="shared" si="101"/>
        <v>0</v>
      </c>
      <c r="AB751" s="8">
        <f t="shared" si="102"/>
        <v>0</v>
      </c>
      <c r="AC751">
        <f t="shared" si="103"/>
        <v>0</v>
      </c>
      <c r="AD751">
        <f t="shared" si="108"/>
        <v>0</v>
      </c>
      <c r="AE751">
        <f t="shared" si="104"/>
        <v>0</v>
      </c>
      <c r="AF751">
        <f t="shared" si="105"/>
        <v>0</v>
      </c>
      <c r="AG751">
        <f t="shared" si="106"/>
        <v>0</v>
      </c>
      <c r="AI751">
        <f t="shared" si="107"/>
        <v>345.84999999999997</v>
      </c>
    </row>
    <row r="752" spans="2:35" x14ac:dyDescent="0.25">
      <c r="B752" s="1">
        <v>30716</v>
      </c>
      <c r="C752" s="1" t="s">
        <v>969</v>
      </c>
      <c r="D752" s="1" t="s">
        <v>905</v>
      </c>
      <c r="E752" s="1">
        <v>0</v>
      </c>
      <c r="F752" s="1">
        <v>0</v>
      </c>
      <c r="G752" s="13">
        <v>0</v>
      </c>
      <c r="H752" s="1">
        <v>0</v>
      </c>
      <c r="J752">
        <v>0</v>
      </c>
      <c r="K752">
        <v>0</v>
      </c>
      <c r="L752">
        <v>0</v>
      </c>
      <c r="M752">
        <v>270.36</v>
      </c>
      <c r="N752">
        <v>0</v>
      </c>
      <c r="O752">
        <v>0</v>
      </c>
      <c r="P752">
        <v>0</v>
      </c>
      <c r="Q752">
        <v>88.4</v>
      </c>
      <c r="R752">
        <v>0</v>
      </c>
      <c r="S752">
        <v>0</v>
      </c>
      <c r="T752">
        <v>115.68</v>
      </c>
      <c r="U752">
        <v>0</v>
      </c>
      <c r="W752" s="14" cm="1">
        <f t="array" ref="W752">INDEX(J752:U752, 1, MONTH($W$1))</f>
        <v>0</v>
      </c>
      <c r="X752" s="14" cm="1">
        <f t="array" ref="X752">SUMPRODUCT((J752:U752) *(($J$1:$U$1)&lt;=$X$1))</f>
        <v>474.44</v>
      </c>
      <c r="Y752">
        <f t="shared" si="100"/>
        <v>0</v>
      </c>
      <c r="Z752">
        <f t="shared" si="100"/>
        <v>1</v>
      </c>
      <c r="AA752">
        <f t="shared" si="101"/>
        <v>0</v>
      </c>
      <c r="AB752" s="8">
        <f t="shared" si="102"/>
        <v>0</v>
      </c>
      <c r="AC752">
        <f t="shared" si="103"/>
        <v>0</v>
      </c>
      <c r="AD752">
        <f t="shared" si="108"/>
        <v>0</v>
      </c>
      <c r="AE752">
        <f t="shared" si="104"/>
        <v>0</v>
      </c>
      <c r="AF752">
        <f t="shared" si="105"/>
        <v>0</v>
      </c>
      <c r="AG752">
        <f t="shared" si="106"/>
        <v>0</v>
      </c>
      <c r="AI752">
        <f t="shared" si="107"/>
        <v>474.44</v>
      </c>
    </row>
    <row r="753" spans="2:35" x14ac:dyDescent="0.25">
      <c r="B753" s="1">
        <v>30717</v>
      </c>
      <c r="C753" s="1" t="s">
        <v>970</v>
      </c>
      <c r="D753" s="1" t="s">
        <v>905</v>
      </c>
      <c r="E753" s="1">
        <v>0</v>
      </c>
      <c r="F753" s="1">
        <v>0</v>
      </c>
      <c r="G753" s="13">
        <v>0</v>
      </c>
      <c r="H753" s="1">
        <v>0</v>
      </c>
      <c r="J753">
        <v>51.25</v>
      </c>
      <c r="K753">
        <v>0</v>
      </c>
      <c r="L753">
        <v>0</v>
      </c>
      <c r="M753">
        <v>0</v>
      </c>
      <c r="N753">
        <v>22.62</v>
      </c>
      <c r="O753">
        <v>0</v>
      </c>
      <c r="P753">
        <v>176.86</v>
      </c>
      <c r="Q753">
        <v>0</v>
      </c>
      <c r="R753">
        <v>0</v>
      </c>
      <c r="S753">
        <v>0</v>
      </c>
      <c r="T753">
        <v>188.09</v>
      </c>
      <c r="U753">
        <v>0</v>
      </c>
      <c r="W753" s="14" cm="1">
        <f t="array" ref="W753">INDEX(J753:U753, 1, MONTH($W$1))</f>
        <v>0</v>
      </c>
      <c r="X753" s="14" cm="1">
        <f t="array" ref="X753">SUMPRODUCT((J753:U753) *(($J$1:$U$1)&lt;=$X$1))</f>
        <v>438.82000000000005</v>
      </c>
      <c r="Y753">
        <f t="shared" si="100"/>
        <v>0</v>
      </c>
      <c r="Z753">
        <f t="shared" si="100"/>
        <v>1</v>
      </c>
      <c r="AA753">
        <f t="shared" si="101"/>
        <v>0</v>
      </c>
      <c r="AB753" s="8">
        <f t="shared" si="102"/>
        <v>1</v>
      </c>
      <c r="AC753">
        <f t="shared" si="103"/>
        <v>438.82000000000005</v>
      </c>
      <c r="AD753">
        <f t="shared" si="108"/>
        <v>0</v>
      </c>
      <c r="AE753">
        <f t="shared" si="104"/>
        <v>0</v>
      </c>
      <c r="AF753">
        <f t="shared" si="105"/>
        <v>0</v>
      </c>
      <c r="AG753">
        <f t="shared" si="106"/>
        <v>0</v>
      </c>
      <c r="AI753">
        <f t="shared" si="107"/>
        <v>438.82000000000005</v>
      </c>
    </row>
    <row r="754" spans="2:35" x14ac:dyDescent="0.25">
      <c r="B754" s="1">
        <v>30718</v>
      </c>
      <c r="C754" s="1" t="s">
        <v>971</v>
      </c>
      <c r="D754" s="1" t="s">
        <v>905</v>
      </c>
      <c r="E754" s="1">
        <v>0</v>
      </c>
      <c r="F754" s="1">
        <v>0</v>
      </c>
      <c r="G754" s="13">
        <v>0</v>
      </c>
      <c r="H754" s="1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46.35</v>
      </c>
      <c r="Q754">
        <v>0</v>
      </c>
      <c r="R754">
        <v>0</v>
      </c>
      <c r="S754">
        <v>0</v>
      </c>
      <c r="T754">
        <v>0</v>
      </c>
      <c r="U754">
        <v>0</v>
      </c>
      <c r="W754" s="14" cm="1">
        <f t="array" ref="W754">INDEX(J754:U754, 1, MONTH($W$1))</f>
        <v>0</v>
      </c>
      <c r="X754" s="14" cm="1">
        <f t="array" ref="X754">SUMPRODUCT((J754:U754) *(($J$1:$U$1)&lt;=$X$1))</f>
        <v>46.35</v>
      </c>
      <c r="Y754">
        <f t="shared" si="100"/>
        <v>0</v>
      </c>
      <c r="Z754">
        <f t="shared" si="100"/>
        <v>1</v>
      </c>
      <c r="AA754">
        <f t="shared" si="101"/>
        <v>0</v>
      </c>
      <c r="AB754" s="8">
        <f t="shared" si="102"/>
        <v>0</v>
      </c>
      <c r="AC754">
        <f t="shared" si="103"/>
        <v>0</v>
      </c>
      <c r="AD754">
        <f t="shared" si="108"/>
        <v>0</v>
      </c>
      <c r="AE754">
        <f t="shared" si="104"/>
        <v>0</v>
      </c>
      <c r="AF754">
        <f t="shared" si="105"/>
        <v>0</v>
      </c>
      <c r="AG754">
        <f t="shared" si="106"/>
        <v>0</v>
      </c>
      <c r="AI754">
        <f t="shared" si="107"/>
        <v>46.35</v>
      </c>
    </row>
    <row r="755" spans="2:35" x14ac:dyDescent="0.25">
      <c r="B755" s="1">
        <v>30719</v>
      </c>
      <c r="C755" s="1" t="s">
        <v>972</v>
      </c>
      <c r="D755" s="1" t="s">
        <v>905</v>
      </c>
      <c r="E755" s="1">
        <v>0</v>
      </c>
      <c r="F755" s="1">
        <v>0</v>
      </c>
      <c r="G755" s="13">
        <v>0</v>
      </c>
      <c r="H755" s="1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W755" s="14" cm="1">
        <f t="array" ref="W755">INDEX(J755:U755, 1, MONTH($W$1))</f>
        <v>0</v>
      </c>
      <c r="X755" s="14" cm="1">
        <f t="array" ref="X755">SUMPRODUCT((J755:U755) *(($J$1:$U$1)&lt;=$X$1))</f>
        <v>0</v>
      </c>
      <c r="Y755">
        <f t="shared" si="100"/>
        <v>0</v>
      </c>
      <c r="Z755">
        <f t="shared" si="100"/>
        <v>0</v>
      </c>
      <c r="AA755">
        <f t="shared" si="101"/>
        <v>0</v>
      </c>
      <c r="AB755" s="8">
        <f t="shared" si="102"/>
        <v>0</v>
      </c>
      <c r="AC755">
        <f t="shared" si="103"/>
        <v>0</v>
      </c>
      <c r="AD755">
        <f t="shared" si="108"/>
        <v>0</v>
      </c>
      <c r="AE755">
        <f t="shared" si="104"/>
        <v>0</v>
      </c>
      <c r="AF755">
        <f t="shared" si="105"/>
        <v>0</v>
      </c>
      <c r="AG755">
        <f t="shared" si="106"/>
        <v>0</v>
      </c>
      <c r="AI755">
        <f t="shared" si="107"/>
        <v>0</v>
      </c>
    </row>
    <row r="756" spans="2:35" x14ac:dyDescent="0.25">
      <c r="B756" s="1">
        <v>30720</v>
      </c>
      <c r="C756" s="1" t="s">
        <v>973</v>
      </c>
      <c r="D756" s="1" t="s">
        <v>905</v>
      </c>
      <c r="E756" s="1">
        <v>0</v>
      </c>
      <c r="F756" s="1">
        <v>0</v>
      </c>
      <c r="G756" s="13">
        <v>0</v>
      </c>
      <c r="H756" s="1">
        <v>0</v>
      </c>
      <c r="J756">
        <v>0</v>
      </c>
      <c r="K756">
        <v>0</v>
      </c>
      <c r="L756">
        <v>0</v>
      </c>
      <c r="M756">
        <v>57.68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W756" s="14" cm="1">
        <f t="array" ref="W756">INDEX(J756:U756, 1, MONTH($W$1))</f>
        <v>0</v>
      </c>
      <c r="X756" s="14" cm="1">
        <f t="array" ref="X756">SUMPRODUCT((J756:U756) *(($J$1:$U$1)&lt;=$X$1))</f>
        <v>57.68</v>
      </c>
      <c r="Y756">
        <f t="shared" si="100"/>
        <v>0</v>
      </c>
      <c r="Z756">
        <f t="shared" si="100"/>
        <v>1</v>
      </c>
      <c r="AA756">
        <f t="shared" si="101"/>
        <v>0</v>
      </c>
      <c r="AB756" s="8">
        <f t="shared" si="102"/>
        <v>0</v>
      </c>
      <c r="AC756">
        <f t="shared" si="103"/>
        <v>0</v>
      </c>
      <c r="AD756">
        <f t="shared" si="108"/>
        <v>0</v>
      </c>
      <c r="AE756">
        <f t="shared" si="104"/>
        <v>0</v>
      </c>
      <c r="AF756">
        <f t="shared" si="105"/>
        <v>0</v>
      </c>
      <c r="AG756">
        <f t="shared" si="106"/>
        <v>0</v>
      </c>
      <c r="AI756">
        <f t="shared" si="107"/>
        <v>57.68</v>
      </c>
    </row>
    <row r="757" spans="2:35" x14ac:dyDescent="0.25">
      <c r="B757" s="1">
        <v>30721</v>
      </c>
      <c r="C757" s="1" t="s">
        <v>974</v>
      </c>
      <c r="D757" s="1" t="s">
        <v>905</v>
      </c>
      <c r="E757" s="1">
        <v>0</v>
      </c>
      <c r="F757" s="1">
        <v>0</v>
      </c>
      <c r="G757" s="13">
        <v>0</v>
      </c>
      <c r="H757" s="1">
        <v>0</v>
      </c>
      <c r="J757">
        <v>0</v>
      </c>
      <c r="K757">
        <v>42.8</v>
      </c>
      <c r="L757">
        <v>60.4</v>
      </c>
      <c r="M757">
        <v>0</v>
      </c>
      <c r="N757">
        <v>0</v>
      </c>
      <c r="O757">
        <v>89.84</v>
      </c>
      <c r="P757">
        <v>0</v>
      </c>
      <c r="Q757">
        <v>0</v>
      </c>
      <c r="R757">
        <v>0</v>
      </c>
      <c r="S757">
        <v>63.11</v>
      </c>
      <c r="T757">
        <v>0</v>
      </c>
      <c r="U757">
        <v>41.45</v>
      </c>
      <c r="W757" s="14" cm="1">
        <f t="array" ref="W757">INDEX(J757:U757, 1, MONTH($W$1))</f>
        <v>41.45</v>
      </c>
      <c r="X757" s="14" cm="1">
        <f t="array" ref="X757">SUMPRODUCT((J757:U757) *(($J$1:$U$1)&lt;=$X$1))</f>
        <v>297.59999999999997</v>
      </c>
      <c r="Y757">
        <f t="shared" si="100"/>
        <v>1</v>
      </c>
      <c r="Z757">
        <f t="shared" si="100"/>
        <v>1</v>
      </c>
      <c r="AA757">
        <f t="shared" si="101"/>
        <v>0</v>
      </c>
      <c r="AB757" s="8">
        <f t="shared" si="102"/>
        <v>0</v>
      </c>
      <c r="AC757">
        <f t="shared" si="103"/>
        <v>0</v>
      </c>
      <c r="AD757">
        <f t="shared" si="108"/>
        <v>0</v>
      </c>
      <c r="AE757">
        <f t="shared" si="104"/>
        <v>0</v>
      </c>
      <c r="AF757">
        <f t="shared" si="105"/>
        <v>0</v>
      </c>
      <c r="AG757">
        <f t="shared" si="106"/>
        <v>0</v>
      </c>
      <c r="AI757">
        <f t="shared" si="107"/>
        <v>297.59999999999997</v>
      </c>
    </row>
    <row r="758" spans="2:35" x14ac:dyDescent="0.25">
      <c r="B758" s="1">
        <v>30722</v>
      </c>
      <c r="C758" s="1" t="s">
        <v>975</v>
      </c>
      <c r="D758" s="1" t="s">
        <v>905</v>
      </c>
      <c r="E758" s="1">
        <v>0</v>
      </c>
      <c r="F758" s="1">
        <v>0</v>
      </c>
      <c r="G758" s="13">
        <v>0</v>
      </c>
      <c r="H758" s="1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W758" s="14" cm="1">
        <f t="array" ref="W758">INDEX(J758:U758, 1, MONTH($W$1))</f>
        <v>0</v>
      </c>
      <c r="X758" s="14" cm="1">
        <f t="array" ref="X758">SUMPRODUCT((J758:U758) *(($J$1:$U$1)&lt;=$X$1))</f>
        <v>0</v>
      </c>
      <c r="Y758">
        <f t="shared" si="100"/>
        <v>0</v>
      </c>
      <c r="Z758">
        <f t="shared" si="100"/>
        <v>0</v>
      </c>
      <c r="AA758">
        <f t="shared" si="101"/>
        <v>0</v>
      </c>
      <c r="AB758" s="8">
        <f t="shared" si="102"/>
        <v>0</v>
      </c>
      <c r="AC758">
        <f t="shared" si="103"/>
        <v>0</v>
      </c>
      <c r="AD758">
        <f t="shared" si="108"/>
        <v>0</v>
      </c>
      <c r="AE758">
        <f t="shared" si="104"/>
        <v>0</v>
      </c>
      <c r="AF758">
        <f t="shared" si="105"/>
        <v>0</v>
      </c>
      <c r="AG758">
        <f t="shared" si="106"/>
        <v>0</v>
      </c>
      <c r="AI758">
        <f t="shared" si="107"/>
        <v>0</v>
      </c>
    </row>
    <row r="759" spans="2:35" x14ac:dyDescent="0.25">
      <c r="B759" s="1">
        <v>30723</v>
      </c>
      <c r="C759" s="1" t="s">
        <v>976</v>
      </c>
      <c r="D759" s="1" t="s">
        <v>905</v>
      </c>
      <c r="E759" s="1">
        <v>0</v>
      </c>
      <c r="F759" s="1">
        <v>0</v>
      </c>
      <c r="G759" s="13">
        <v>0</v>
      </c>
      <c r="H759" s="1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W759" s="14" cm="1">
        <f t="array" ref="W759">INDEX(J759:U759, 1, MONTH($W$1))</f>
        <v>0</v>
      </c>
      <c r="X759" s="14" cm="1">
        <f t="array" ref="X759">SUMPRODUCT((J759:U759) *(($J$1:$U$1)&lt;=$X$1))</f>
        <v>0</v>
      </c>
      <c r="Y759">
        <f t="shared" si="100"/>
        <v>0</v>
      </c>
      <c r="Z759">
        <f t="shared" si="100"/>
        <v>0</v>
      </c>
      <c r="AA759">
        <f t="shared" si="101"/>
        <v>0</v>
      </c>
      <c r="AB759" s="8">
        <f t="shared" si="102"/>
        <v>0</v>
      </c>
      <c r="AC759">
        <f t="shared" si="103"/>
        <v>0</v>
      </c>
      <c r="AD759">
        <f t="shared" si="108"/>
        <v>0</v>
      </c>
      <c r="AE759">
        <f t="shared" si="104"/>
        <v>0</v>
      </c>
      <c r="AF759">
        <f t="shared" si="105"/>
        <v>0</v>
      </c>
      <c r="AG759">
        <f t="shared" si="106"/>
        <v>0</v>
      </c>
      <c r="AI759">
        <f t="shared" si="107"/>
        <v>0</v>
      </c>
    </row>
    <row r="760" spans="2:35" x14ac:dyDescent="0.25">
      <c r="B760" s="1">
        <v>30724</v>
      </c>
      <c r="C760" s="1" t="s">
        <v>977</v>
      </c>
      <c r="D760" s="1" t="s">
        <v>905</v>
      </c>
      <c r="E760" s="1">
        <v>0</v>
      </c>
      <c r="F760" s="1">
        <v>0</v>
      </c>
      <c r="G760" s="13">
        <v>0</v>
      </c>
      <c r="H760" s="1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W760" s="14" cm="1">
        <f t="array" ref="W760">INDEX(J760:U760, 1, MONTH($W$1))</f>
        <v>0</v>
      </c>
      <c r="X760" s="14" cm="1">
        <f t="array" ref="X760">SUMPRODUCT((J760:U760) *(($J$1:$U$1)&lt;=$X$1))</f>
        <v>0</v>
      </c>
      <c r="Y760">
        <f t="shared" si="100"/>
        <v>0</v>
      </c>
      <c r="Z760">
        <f t="shared" si="100"/>
        <v>0</v>
      </c>
      <c r="AA760">
        <f t="shared" si="101"/>
        <v>0</v>
      </c>
      <c r="AB760" s="8">
        <f t="shared" si="102"/>
        <v>0</v>
      </c>
      <c r="AC760">
        <f t="shared" si="103"/>
        <v>0</v>
      </c>
      <c r="AD760">
        <f t="shared" si="108"/>
        <v>0</v>
      </c>
      <c r="AE760">
        <f t="shared" si="104"/>
        <v>0</v>
      </c>
      <c r="AF760">
        <f t="shared" si="105"/>
        <v>0</v>
      </c>
      <c r="AG760">
        <f t="shared" si="106"/>
        <v>0</v>
      </c>
      <c r="AI760">
        <f t="shared" si="107"/>
        <v>0</v>
      </c>
    </row>
    <row r="761" spans="2:35" x14ac:dyDescent="0.25">
      <c r="B761" s="1">
        <v>30725</v>
      </c>
      <c r="C761" s="1" t="s">
        <v>978</v>
      </c>
      <c r="D761" s="1" t="s">
        <v>905</v>
      </c>
      <c r="E761" s="1">
        <v>0</v>
      </c>
      <c r="F761" s="1">
        <v>0</v>
      </c>
      <c r="G761" s="13">
        <v>0</v>
      </c>
      <c r="H761" s="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W761" s="14" cm="1">
        <f t="array" ref="W761">INDEX(J761:U761, 1, MONTH($W$1))</f>
        <v>0</v>
      </c>
      <c r="X761" s="14" cm="1">
        <f t="array" ref="X761">SUMPRODUCT((J761:U761) *(($J$1:$U$1)&lt;=$X$1))</f>
        <v>0</v>
      </c>
      <c r="Y761">
        <f t="shared" si="100"/>
        <v>0</v>
      </c>
      <c r="Z761">
        <f t="shared" si="100"/>
        <v>0</v>
      </c>
      <c r="AA761">
        <f t="shared" si="101"/>
        <v>0</v>
      </c>
      <c r="AB761" s="8">
        <f t="shared" si="102"/>
        <v>0</v>
      </c>
      <c r="AC761">
        <f t="shared" si="103"/>
        <v>0</v>
      </c>
      <c r="AD761">
        <f t="shared" si="108"/>
        <v>0</v>
      </c>
      <c r="AE761">
        <f t="shared" si="104"/>
        <v>0</v>
      </c>
      <c r="AF761">
        <f t="shared" si="105"/>
        <v>0</v>
      </c>
      <c r="AG761">
        <f t="shared" si="106"/>
        <v>0</v>
      </c>
      <c r="AI761">
        <f t="shared" si="107"/>
        <v>0</v>
      </c>
    </row>
    <row r="762" spans="2:35" x14ac:dyDescent="0.25">
      <c r="B762" s="1">
        <v>30726</v>
      </c>
      <c r="C762" s="1" t="s">
        <v>979</v>
      </c>
      <c r="D762" s="1" t="s">
        <v>905</v>
      </c>
      <c r="E762" s="1">
        <v>0</v>
      </c>
      <c r="F762" s="1">
        <v>0</v>
      </c>
      <c r="G762" s="13">
        <v>0</v>
      </c>
      <c r="H762" s="1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W762" s="14" cm="1">
        <f t="array" ref="W762">INDEX(J762:U762, 1, MONTH($W$1))</f>
        <v>0</v>
      </c>
      <c r="X762" s="14" cm="1">
        <f t="array" ref="X762">SUMPRODUCT((J762:U762) *(($J$1:$U$1)&lt;=$X$1))</f>
        <v>0</v>
      </c>
      <c r="Y762">
        <f t="shared" si="100"/>
        <v>0</v>
      </c>
      <c r="Z762">
        <f t="shared" si="100"/>
        <v>0</v>
      </c>
      <c r="AA762">
        <f t="shared" si="101"/>
        <v>0</v>
      </c>
      <c r="AB762" s="8">
        <f t="shared" si="102"/>
        <v>0</v>
      </c>
      <c r="AC762">
        <f t="shared" si="103"/>
        <v>0</v>
      </c>
      <c r="AD762">
        <f t="shared" si="108"/>
        <v>0</v>
      </c>
      <c r="AE762">
        <f t="shared" si="104"/>
        <v>0</v>
      </c>
      <c r="AF762">
        <f t="shared" si="105"/>
        <v>0</v>
      </c>
      <c r="AG762">
        <f t="shared" si="106"/>
        <v>0</v>
      </c>
      <c r="AI762">
        <f t="shared" si="107"/>
        <v>0</v>
      </c>
    </row>
    <row r="763" spans="2:35" x14ac:dyDescent="0.25">
      <c r="B763" s="1">
        <v>30727</v>
      </c>
      <c r="C763" s="1" t="s">
        <v>980</v>
      </c>
      <c r="D763" s="1" t="s">
        <v>905</v>
      </c>
      <c r="E763" s="1">
        <v>0</v>
      </c>
      <c r="F763" s="1">
        <v>0</v>
      </c>
      <c r="G763" s="13">
        <v>0</v>
      </c>
      <c r="H763" s="1">
        <v>0</v>
      </c>
      <c r="J763">
        <v>0</v>
      </c>
      <c r="K763">
        <v>0</v>
      </c>
      <c r="L763">
        <v>0</v>
      </c>
      <c r="M763">
        <v>17.8</v>
      </c>
      <c r="N763">
        <v>144.76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W763" s="14" cm="1">
        <f t="array" ref="W763">INDEX(J763:U763, 1, MONTH($W$1))</f>
        <v>0</v>
      </c>
      <c r="X763" s="14" cm="1">
        <f t="array" ref="X763">SUMPRODUCT((J763:U763) *(($J$1:$U$1)&lt;=$X$1))</f>
        <v>162.56</v>
      </c>
      <c r="Y763">
        <f t="shared" si="100"/>
        <v>0</v>
      </c>
      <c r="Z763">
        <f t="shared" si="100"/>
        <v>1</v>
      </c>
      <c r="AA763">
        <f t="shared" si="101"/>
        <v>0</v>
      </c>
      <c r="AB763" s="8">
        <f t="shared" si="102"/>
        <v>0</v>
      </c>
      <c r="AC763">
        <f t="shared" si="103"/>
        <v>0</v>
      </c>
      <c r="AD763">
        <f t="shared" si="108"/>
        <v>0</v>
      </c>
      <c r="AE763">
        <f t="shared" si="104"/>
        <v>0</v>
      </c>
      <c r="AF763">
        <f t="shared" si="105"/>
        <v>0</v>
      </c>
      <c r="AG763">
        <f t="shared" si="106"/>
        <v>0</v>
      </c>
      <c r="AI763">
        <f t="shared" si="107"/>
        <v>162.56</v>
      </c>
    </row>
    <row r="764" spans="2:35" x14ac:dyDescent="0.25">
      <c r="B764" s="1">
        <v>30728</v>
      </c>
      <c r="C764" s="1" t="s">
        <v>981</v>
      </c>
      <c r="D764" s="1" t="s">
        <v>905</v>
      </c>
      <c r="E764" s="1">
        <v>0</v>
      </c>
      <c r="F764" s="1">
        <v>0</v>
      </c>
      <c r="G764" s="13">
        <v>0</v>
      </c>
      <c r="H764" s="1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W764" s="14" cm="1">
        <f t="array" ref="W764">INDEX(J764:U764, 1, MONTH($W$1))</f>
        <v>0</v>
      </c>
      <c r="X764" s="14" cm="1">
        <f t="array" ref="X764">SUMPRODUCT((J764:U764) *(($J$1:$U$1)&lt;=$X$1))</f>
        <v>0</v>
      </c>
      <c r="Y764">
        <f t="shared" si="100"/>
        <v>0</v>
      </c>
      <c r="Z764">
        <f t="shared" si="100"/>
        <v>0</v>
      </c>
      <c r="AA764">
        <f t="shared" si="101"/>
        <v>0</v>
      </c>
      <c r="AB764" s="8">
        <f t="shared" si="102"/>
        <v>0</v>
      </c>
      <c r="AC764">
        <f t="shared" si="103"/>
        <v>0</v>
      </c>
      <c r="AD764">
        <f t="shared" si="108"/>
        <v>0</v>
      </c>
      <c r="AE764">
        <f t="shared" si="104"/>
        <v>0</v>
      </c>
      <c r="AF764">
        <f t="shared" si="105"/>
        <v>0</v>
      </c>
      <c r="AG764">
        <f t="shared" si="106"/>
        <v>0</v>
      </c>
      <c r="AI764">
        <f t="shared" si="107"/>
        <v>0</v>
      </c>
    </row>
    <row r="765" spans="2:35" x14ac:dyDescent="0.25">
      <c r="B765" s="1">
        <v>30729</v>
      </c>
      <c r="C765" s="1" t="s">
        <v>982</v>
      </c>
      <c r="D765" s="1" t="s">
        <v>905</v>
      </c>
      <c r="E765" s="1">
        <v>0</v>
      </c>
      <c r="F765" s="1">
        <v>0</v>
      </c>
      <c r="G765" s="13">
        <v>0</v>
      </c>
      <c r="H765" s="1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W765" s="14" cm="1">
        <f t="array" ref="W765">INDEX(J765:U765, 1, MONTH($W$1))</f>
        <v>0</v>
      </c>
      <c r="X765" s="14" cm="1">
        <f t="array" ref="X765">SUMPRODUCT((J765:U765) *(($J$1:$U$1)&lt;=$X$1))</f>
        <v>0</v>
      </c>
      <c r="Y765">
        <f t="shared" si="100"/>
        <v>0</v>
      </c>
      <c r="Z765">
        <f t="shared" si="100"/>
        <v>0</v>
      </c>
      <c r="AA765">
        <f t="shared" si="101"/>
        <v>0</v>
      </c>
      <c r="AB765" s="8">
        <f t="shared" si="102"/>
        <v>0</v>
      </c>
      <c r="AC765">
        <f t="shared" si="103"/>
        <v>0</v>
      </c>
      <c r="AD765">
        <f t="shared" si="108"/>
        <v>0</v>
      </c>
      <c r="AE765">
        <f t="shared" si="104"/>
        <v>0</v>
      </c>
      <c r="AF765">
        <f t="shared" si="105"/>
        <v>0</v>
      </c>
      <c r="AG765">
        <f t="shared" si="106"/>
        <v>0</v>
      </c>
      <c r="AI765">
        <f t="shared" si="107"/>
        <v>0</v>
      </c>
    </row>
    <row r="766" spans="2:35" x14ac:dyDescent="0.25">
      <c r="B766" s="1">
        <v>30730</v>
      </c>
      <c r="C766" s="1" t="s">
        <v>983</v>
      </c>
      <c r="D766" s="1" t="s">
        <v>905</v>
      </c>
      <c r="E766" s="1">
        <v>0</v>
      </c>
      <c r="F766" s="1">
        <v>0</v>
      </c>
      <c r="G766" s="13">
        <v>0</v>
      </c>
      <c r="H766" s="1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W766" s="14" cm="1">
        <f t="array" ref="W766">INDEX(J766:U766, 1, MONTH($W$1))</f>
        <v>0</v>
      </c>
      <c r="X766" s="14" cm="1">
        <f t="array" ref="X766">SUMPRODUCT((J766:U766) *(($J$1:$U$1)&lt;=$X$1))</f>
        <v>0</v>
      </c>
      <c r="Y766">
        <f t="shared" si="100"/>
        <v>0</v>
      </c>
      <c r="Z766">
        <f t="shared" si="100"/>
        <v>0</v>
      </c>
      <c r="AA766">
        <f t="shared" si="101"/>
        <v>0</v>
      </c>
      <c r="AB766" s="8">
        <f t="shared" si="102"/>
        <v>0</v>
      </c>
      <c r="AC766">
        <f t="shared" si="103"/>
        <v>0</v>
      </c>
      <c r="AD766">
        <f t="shared" si="108"/>
        <v>0</v>
      </c>
      <c r="AE766">
        <f t="shared" si="104"/>
        <v>0</v>
      </c>
      <c r="AF766">
        <f t="shared" si="105"/>
        <v>0</v>
      </c>
      <c r="AG766">
        <f t="shared" si="106"/>
        <v>0</v>
      </c>
      <c r="AI766">
        <f t="shared" si="107"/>
        <v>0</v>
      </c>
    </row>
    <row r="767" spans="2:35" x14ac:dyDescent="0.25">
      <c r="B767" s="1">
        <v>30731</v>
      </c>
      <c r="C767" s="1" t="s">
        <v>984</v>
      </c>
      <c r="D767" s="1" t="s">
        <v>905</v>
      </c>
      <c r="E767" s="1">
        <v>0</v>
      </c>
      <c r="F767" s="1">
        <v>0</v>
      </c>
      <c r="G767" s="13">
        <v>0</v>
      </c>
      <c r="H767" s="1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W767" s="14" cm="1">
        <f t="array" ref="W767">INDEX(J767:U767, 1, MONTH($W$1))</f>
        <v>0</v>
      </c>
      <c r="X767" s="14" cm="1">
        <f t="array" ref="X767">SUMPRODUCT((J767:U767) *(($J$1:$U$1)&lt;=$X$1))</f>
        <v>0</v>
      </c>
      <c r="Y767">
        <f t="shared" si="100"/>
        <v>0</v>
      </c>
      <c r="Z767">
        <f t="shared" si="100"/>
        <v>0</v>
      </c>
      <c r="AA767">
        <f t="shared" si="101"/>
        <v>0</v>
      </c>
      <c r="AB767" s="8">
        <f t="shared" si="102"/>
        <v>0</v>
      </c>
      <c r="AC767">
        <f t="shared" si="103"/>
        <v>0</v>
      </c>
      <c r="AD767">
        <f t="shared" si="108"/>
        <v>0</v>
      </c>
      <c r="AE767">
        <f t="shared" si="104"/>
        <v>0</v>
      </c>
      <c r="AF767">
        <f t="shared" si="105"/>
        <v>0</v>
      </c>
      <c r="AG767">
        <f t="shared" si="106"/>
        <v>0</v>
      </c>
      <c r="AI767">
        <f t="shared" si="107"/>
        <v>0</v>
      </c>
    </row>
    <row r="768" spans="2:35" x14ac:dyDescent="0.25">
      <c r="B768" s="1">
        <v>30732</v>
      </c>
      <c r="C768" s="1" t="s">
        <v>985</v>
      </c>
      <c r="D768" s="1" t="s">
        <v>905</v>
      </c>
      <c r="E768" s="1">
        <v>0</v>
      </c>
      <c r="F768" s="1">
        <v>0</v>
      </c>
      <c r="G768" s="13">
        <v>0</v>
      </c>
      <c r="H768" s="1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W768" s="14" cm="1">
        <f t="array" ref="W768">INDEX(J768:U768, 1, MONTH($W$1))</f>
        <v>0</v>
      </c>
      <c r="X768" s="14" cm="1">
        <f t="array" ref="X768">SUMPRODUCT((J768:U768) *(($J$1:$U$1)&lt;=$X$1))</f>
        <v>0</v>
      </c>
      <c r="Y768">
        <f t="shared" si="100"/>
        <v>0</v>
      </c>
      <c r="Z768">
        <f t="shared" si="100"/>
        <v>0</v>
      </c>
      <c r="AA768">
        <f t="shared" si="101"/>
        <v>0</v>
      </c>
      <c r="AB768" s="8">
        <f t="shared" si="102"/>
        <v>0</v>
      </c>
      <c r="AC768">
        <f t="shared" si="103"/>
        <v>0</v>
      </c>
      <c r="AD768">
        <f t="shared" si="108"/>
        <v>0</v>
      </c>
      <c r="AE768">
        <f t="shared" si="104"/>
        <v>0</v>
      </c>
      <c r="AF768">
        <f t="shared" si="105"/>
        <v>0</v>
      </c>
      <c r="AG768">
        <f t="shared" si="106"/>
        <v>0</v>
      </c>
      <c r="AI768">
        <f t="shared" si="107"/>
        <v>0</v>
      </c>
    </row>
    <row r="769" spans="2:35" x14ac:dyDescent="0.25">
      <c r="B769" s="1">
        <v>30733</v>
      </c>
      <c r="C769" s="1" t="s">
        <v>986</v>
      </c>
      <c r="D769" s="1" t="s">
        <v>905</v>
      </c>
      <c r="E769" s="1">
        <v>0</v>
      </c>
      <c r="F769" s="1">
        <v>0</v>
      </c>
      <c r="G769" s="13">
        <v>0</v>
      </c>
      <c r="H769" s="1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W769" s="14" cm="1">
        <f t="array" ref="W769">INDEX(J769:U769, 1, MONTH($W$1))</f>
        <v>0</v>
      </c>
      <c r="X769" s="14" cm="1">
        <f t="array" ref="X769">SUMPRODUCT((J769:U769) *(($J$1:$U$1)&lt;=$X$1))</f>
        <v>0</v>
      </c>
      <c r="Y769">
        <f t="shared" si="100"/>
        <v>0</v>
      </c>
      <c r="Z769">
        <f t="shared" si="100"/>
        <v>0</v>
      </c>
      <c r="AA769">
        <f t="shared" si="101"/>
        <v>0</v>
      </c>
      <c r="AB769" s="8">
        <f t="shared" si="102"/>
        <v>0</v>
      </c>
      <c r="AC769">
        <f t="shared" si="103"/>
        <v>0</v>
      </c>
      <c r="AD769">
        <f t="shared" si="108"/>
        <v>0</v>
      </c>
      <c r="AE769">
        <f t="shared" si="104"/>
        <v>0</v>
      </c>
      <c r="AF769">
        <f t="shared" si="105"/>
        <v>0</v>
      </c>
      <c r="AG769">
        <f t="shared" si="106"/>
        <v>0</v>
      </c>
      <c r="AI769">
        <f t="shared" si="107"/>
        <v>0</v>
      </c>
    </row>
    <row r="770" spans="2:35" x14ac:dyDescent="0.25">
      <c r="B770" s="1">
        <v>30734</v>
      </c>
      <c r="C770" s="1" t="s">
        <v>987</v>
      </c>
      <c r="D770" s="1" t="s">
        <v>905</v>
      </c>
      <c r="E770" s="1">
        <v>0</v>
      </c>
      <c r="F770" s="1">
        <v>0</v>
      </c>
      <c r="G770" s="13">
        <v>0</v>
      </c>
      <c r="H770" s="1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50.99</v>
      </c>
      <c r="W770" s="14" cm="1">
        <f t="array" ref="W770">INDEX(J770:U770, 1, MONTH($W$1))</f>
        <v>50.99</v>
      </c>
      <c r="X770" s="14" cm="1">
        <f t="array" ref="X770">SUMPRODUCT((J770:U770) *(($J$1:$U$1)&lt;=$X$1))</f>
        <v>50.99</v>
      </c>
      <c r="Y770">
        <f t="shared" si="100"/>
        <v>1</v>
      </c>
      <c r="Z770">
        <f t="shared" si="100"/>
        <v>1</v>
      </c>
      <c r="AA770">
        <f t="shared" si="101"/>
        <v>0</v>
      </c>
      <c r="AB770" s="8">
        <f t="shared" si="102"/>
        <v>0</v>
      </c>
      <c r="AC770">
        <f t="shared" si="103"/>
        <v>0</v>
      </c>
      <c r="AD770">
        <f t="shared" si="108"/>
        <v>0</v>
      </c>
      <c r="AE770">
        <f t="shared" si="104"/>
        <v>0</v>
      </c>
      <c r="AF770">
        <f t="shared" si="105"/>
        <v>0</v>
      </c>
      <c r="AG770">
        <f t="shared" si="106"/>
        <v>0</v>
      </c>
      <c r="AI770">
        <f t="shared" si="107"/>
        <v>50.99</v>
      </c>
    </row>
    <row r="771" spans="2:35" x14ac:dyDescent="0.25">
      <c r="B771" s="1">
        <v>30735</v>
      </c>
      <c r="C771" s="1" t="s">
        <v>988</v>
      </c>
      <c r="D771" s="1" t="s">
        <v>905</v>
      </c>
      <c r="E771" s="1">
        <v>0</v>
      </c>
      <c r="F771" s="1">
        <v>0</v>
      </c>
      <c r="G771" s="13">
        <v>0</v>
      </c>
      <c r="H771" s="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W771" s="14" cm="1">
        <f t="array" ref="W771">INDEX(J771:U771, 1, MONTH($W$1))</f>
        <v>0</v>
      </c>
      <c r="X771" s="14" cm="1">
        <f t="array" ref="X771">SUMPRODUCT((J771:U771) *(($J$1:$U$1)&lt;=$X$1))</f>
        <v>0</v>
      </c>
      <c r="Y771">
        <f t="shared" si="100"/>
        <v>0</v>
      </c>
      <c r="Z771">
        <f t="shared" si="100"/>
        <v>0</v>
      </c>
      <c r="AA771">
        <f t="shared" si="101"/>
        <v>0</v>
      </c>
      <c r="AB771" s="8">
        <f t="shared" si="102"/>
        <v>0</v>
      </c>
      <c r="AC771">
        <f t="shared" si="103"/>
        <v>0</v>
      </c>
      <c r="AD771">
        <f t="shared" si="108"/>
        <v>0</v>
      </c>
      <c r="AE771">
        <f t="shared" si="104"/>
        <v>0</v>
      </c>
      <c r="AF771">
        <f t="shared" si="105"/>
        <v>0</v>
      </c>
      <c r="AG771">
        <f t="shared" si="106"/>
        <v>0</v>
      </c>
      <c r="AI771">
        <f t="shared" si="107"/>
        <v>0</v>
      </c>
    </row>
    <row r="772" spans="2:35" x14ac:dyDescent="0.25">
      <c r="B772" s="1">
        <v>30736</v>
      </c>
      <c r="C772" s="1" t="s">
        <v>989</v>
      </c>
      <c r="D772" s="1" t="s">
        <v>905</v>
      </c>
      <c r="E772" s="1">
        <v>0</v>
      </c>
      <c r="F772" s="1">
        <v>0</v>
      </c>
      <c r="G772" s="13">
        <v>0</v>
      </c>
      <c r="H772" s="1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W772" s="14" cm="1">
        <f t="array" ref="W772">INDEX(J772:U772, 1, MONTH($W$1))</f>
        <v>0</v>
      </c>
      <c r="X772" s="14" cm="1">
        <f t="array" ref="X772">SUMPRODUCT((J772:U772) *(($J$1:$U$1)&lt;=$X$1))</f>
        <v>0</v>
      </c>
      <c r="Y772">
        <f t="shared" ref="Y772:Z835" si="109">IF(W772&gt;0, 1, 0)</f>
        <v>0</v>
      </c>
      <c r="Z772">
        <f t="shared" si="109"/>
        <v>0</v>
      </c>
      <c r="AA772">
        <f t="shared" ref="AA772:AA835" si="110">IF(I772="Yes", 1, 0)</f>
        <v>0</v>
      </c>
      <c r="AB772" s="8">
        <f t="shared" ref="AB772:AB835" si="111">COUNTIF(J772, "&gt;0")</f>
        <v>0</v>
      </c>
      <c r="AC772">
        <f t="shared" ref="AC772:AC835" si="112">IFERROR(X772/AB772, 0)</f>
        <v>0</v>
      </c>
      <c r="AD772">
        <f t="shared" si="108"/>
        <v>0</v>
      </c>
      <c r="AE772">
        <f t="shared" ref="AE772:AE835" si="113">IF(G772=$W$1, W772, 0)</f>
        <v>0</v>
      </c>
      <c r="AF772">
        <f t="shared" ref="AF772:AF835" si="114">IF(AND(H772=2023, G772&lt;=$W$1, X772&gt;0), 1, 0)</f>
        <v>0</v>
      </c>
      <c r="AG772">
        <f t="shared" ref="AG772:AG835" si="115">IF(AND(H772=2023, G772&lt;=$W$1), X772, 0)</f>
        <v>0</v>
      </c>
      <c r="AI772">
        <f t="shared" ref="AI772:AI835" si="116">SUM(J772:U772)</f>
        <v>0</v>
      </c>
    </row>
    <row r="773" spans="2:35" x14ac:dyDescent="0.25">
      <c r="B773" s="1">
        <v>30737</v>
      </c>
      <c r="C773" s="1" t="s">
        <v>990</v>
      </c>
      <c r="D773" s="1" t="s">
        <v>905</v>
      </c>
      <c r="E773" s="1">
        <v>0</v>
      </c>
      <c r="F773" s="1">
        <v>0</v>
      </c>
      <c r="G773" s="13">
        <v>0</v>
      </c>
      <c r="H773" s="1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W773" s="14" cm="1">
        <f t="array" ref="W773">INDEX(J773:U773, 1, MONTH($W$1))</f>
        <v>0</v>
      </c>
      <c r="X773" s="14" cm="1">
        <f t="array" ref="X773">SUMPRODUCT((J773:U773) *(($J$1:$U$1)&lt;=$X$1))</f>
        <v>0</v>
      </c>
      <c r="Y773">
        <f t="shared" si="109"/>
        <v>0</v>
      </c>
      <c r="Z773">
        <f t="shared" si="109"/>
        <v>0</v>
      </c>
      <c r="AA773">
        <f t="shared" si="110"/>
        <v>0</v>
      </c>
      <c r="AB773" s="8">
        <f t="shared" si="111"/>
        <v>0</v>
      </c>
      <c r="AC773">
        <f t="shared" si="112"/>
        <v>0</v>
      </c>
      <c r="AD773">
        <f t="shared" si="108"/>
        <v>0</v>
      </c>
      <c r="AE773">
        <f t="shared" si="113"/>
        <v>0</v>
      </c>
      <c r="AF773">
        <f t="shared" si="114"/>
        <v>0</v>
      </c>
      <c r="AG773">
        <f t="shared" si="115"/>
        <v>0</v>
      </c>
      <c r="AI773">
        <f t="shared" si="116"/>
        <v>0</v>
      </c>
    </row>
    <row r="774" spans="2:35" x14ac:dyDescent="0.25">
      <c r="B774" s="1">
        <v>30738</v>
      </c>
      <c r="C774" s="1" t="s">
        <v>991</v>
      </c>
      <c r="D774" s="1" t="s">
        <v>905</v>
      </c>
      <c r="E774" s="1">
        <v>0</v>
      </c>
      <c r="F774" s="1">
        <v>0</v>
      </c>
      <c r="G774" s="13">
        <v>0</v>
      </c>
      <c r="H774" s="1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W774" s="14" cm="1">
        <f t="array" ref="W774">INDEX(J774:U774, 1, MONTH($W$1))</f>
        <v>0</v>
      </c>
      <c r="X774" s="14" cm="1">
        <f t="array" ref="X774">SUMPRODUCT((J774:U774) *(($J$1:$U$1)&lt;=$X$1))</f>
        <v>0</v>
      </c>
      <c r="Y774">
        <f t="shared" si="109"/>
        <v>0</v>
      </c>
      <c r="Z774">
        <f t="shared" si="109"/>
        <v>0</v>
      </c>
      <c r="AA774">
        <f t="shared" si="110"/>
        <v>0</v>
      </c>
      <c r="AB774" s="8">
        <f t="shared" si="111"/>
        <v>0</v>
      </c>
      <c r="AC774">
        <f t="shared" si="112"/>
        <v>0</v>
      </c>
      <c r="AD774">
        <f t="shared" si="108"/>
        <v>0</v>
      </c>
      <c r="AE774">
        <f t="shared" si="113"/>
        <v>0</v>
      </c>
      <c r="AF774">
        <f t="shared" si="114"/>
        <v>0</v>
      </c>
      <c r="AG774">
        <f t="shared" si="115"/>
        <v>0</v>
      </c>
      <c r="AI774">
        <f t="shared" si="116"/>
        <v>0</v>
      </c>
    </row>
    <row r="775" spans="2:35" x14ac:dyDescent="0.25">
      <c r="B775" s="1">
        <v>30739</v>
      </c>
      <c r="C775" s="1" t="s">
        <v>992</v>
      </c>
      <c r="D775" s="1" t="s">
        <v>905</v>
      </c>
      <c r="E775" s="1">
        <v>0</v>
      </c>
      <c r="F775" s="1">
        <v>0</v>
      </c>
      <c r="G775" s="13">
        <v>0</v>
      </c>
      <c r="H775" s="1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W775" s="14" cm="1">
        <f t="array" ref="W775">INDEX(J775:U775, 1, MONTH($W$1))</f>
        <v>0</v>
      </c>
      <c r="X775" s="14" cm="1">
        <f t="array" ref="X775">SUMPRODUCT((J775:U775) *(($J$1:$U$1)&lt;=$X$1))</f>
        <v>0</v>
      </c>
      <c r="Y775">
        <f t="shared" si="109"/>
        <v>0</v>
      </c>
      <c r="Z775">
        <f t="shared" si="109"/>
        <v>0</v>
      </c>
      <c r="AA775">
        <f t="shared" si="110"/>
        <v>0</v>
      </c>
      <c r="AB775" s="8">
        <f t="shared" si="111"/>
        <v>0</v>
      </c>
      <c r="AC775">
        <f t="shared" si="112"/>
        <v>0</v>
      </c>
      <c r="AD775">
        <f t="shared" si="108"/>
        <v>0</v>
      </c>
      <c r="AE775">
        <f t="shared" si="113"/>
        <v>0</v>
      </c>
      <c r="AF775">
        <f t="shared" si="114"/>
        <v>0</v>
      </c>
      <c r="AG775">
        <f t="shared" si="115"/>
        <v>0</v>
      </c>
      <c r="AI775">
        <f t="shared" si="116"/>
        <v>0</v>
      </c>
    </row>
    <row r="776" spans="2:35" x14ac:dyDescent="0.25">
      <c r="B776" s="1">
        <v>30740</v>
      </c>
      <c r="C776" s="1" t="s">
        <v>993</v>
      </c>
      <c r="D776" s="1" t="s">
        <v>905</v>
      </c>
      <c r="E776" s="1">
        <v>0</v>
      </c>
      <c r="F776" s="1">
        <v>0</v>
      </c>
      <c r="G776" s="13">
        <v>0</v>
      </c>
      <c r="H776" s="1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W776" s="14" cm="1">
        <f t="array" ref="W776">INDEX(J776:U776, 1, MONTH($W$1))</f>
        <v>0</v>
      </c>
      <c r="X776" s="14" cm="1">
        <f t="array" ref="X776">SUMPRODUCT((J776:U776) *(($J$1:$U$1)&lt;=$X$1))</f>
        <v>0</v>
      </c>
      <c r="Y776">
        <f t="shared" si="109"/>
        <v>0</v>
      </c>
      <c r="Z776">
        <f t="shared" si="109"/>
        <v>0</v>
      </c>
      <c r="AA776">
        <f t="shared" si="110"/>
        <v>0</v>
      </c>
      <c r="AB776" s="8">
        <f t="shared" si="111"/>
        <v>0</v>
      </c>
      <c r="AC776">
        <f t="shared" si="112"/>
        <v>0</v>
      </c>
      <c r="AD776">
        <f t="shared" si="108"/>
        <v>0</v>
      </c>
      <c r="AE776">
        <f t="shared" si="113"/>
        <v>0</v>
      </c>
      <c r="AF776">
        <f t="shared" si="114"/>
        <v>0</v>
      </c>
      <c r="AG776">
        <f t="shared" si="115"/>
        <v>0</v>
      </c>
      <c r="AI776">
        <f t="shared" si="116"/>
        <v>0</v>
      </c>
    </row>
    <row r="777" spans="2:35" x14ac:dyDescent="0.25">
      <c r="B777" s="1">
        <v>30741</v>
      </c>
      <c r="C777" s="1" t="s">
        <v>994</v>
      </c>
      <c r="D777" s="1" t="s">
        <v>905</v>
      </c>
      <c r="E777" s="1">
        <v>0</v>
      </c>
      <c r="F777" s="1">
        <v>0</v>
      </c>
      <c r="G777" s="13">
        <v>0</v>
      </c>
      <c r="H777" s="1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W777" s="14" cm="1">
        <f t="array" ref="W777">INDEX(J777:U777, 1, MONTH($W$1))</f>
        <v>0</v>
      </c>
      <c r="X777" s="14" cm="1">
        <f t="array" ref="X777">SUMPRODUCT((J777:U777) *(($J$1:$U$1)&lt;=$X$1))</f>
        <v>0</v>
      </c>
      <c r="Y777">
        <f t="shared" si="109"/>
        <v>0</v>
      </c>
      <c r="Z777">
        <f t="shared" si="109"/>
        <v>0</v>
      </c>
      <c r="AA777">
        <f t="shared" si="110"/>
        <v>0</v>
      </c>
      <c r="AB777" s="8">
        <f t="shared" si="111"/>
        <v>0</v>
      </c>
      <c r="AC777">
        <f t="shared" si="112"/>
        <v>0</v>
      </c>
      <c r="AD777">
        <f t="shared" si="108"/>
        <v>0</v>
      </c>
      <c r="AE777">
        <f t="shared" si="113"/>
        <v>0</v>
      </c>
      <c r="AF777">
        <f t="shared" si="114"/>
        <v>0</v>
      </c>
      <c r="AG777">
        <f t="shared" si="115"/>
        <v>0</v>
      </c>
      <c r="AI777">
        <f t="shared" si="116"/>
        <v>0</v>
      </c>
    </row>
    <row r="778" spans="2:35" x14ac:dyDescent="0.25">
      <c r="B778" s="1">
        <v>30742</v>
      </c>
      <c r="C778" s="1" t="s">
        <v>995</v>
      </c>
      <c r="D778" s="1" t="s">
        <v>905</v>
      </c>
      <c r="E778" s="1">
        <v>0</v>
      </c>
      <c r="F778" s="1">
        <v>0</v>
      </c>
      <c r="G778" s="13">
        <v>0</v>
      </c>
      <c r="H778" s="1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W778" s="14" cm="1">
        <f t="array" ref="W778">INDEX(J778:U778, 1, MONTH($W$1))</f>
        <v>0</v>
      </c>
      <c r="X778" s="14" cm="1">
        <f t="array" ref="X778">SUMPRODUCT((J778:U778) *(($J$1:$U$1)&lt;=$X$1))</f>
        <v>0</v>
      </c>
      <c r="Y778">
        <f t="shared" si="109"/>
        <v>0</v>
      </c>
      <c r="Z778">
        <f t="shared" si="109"/>
        <v>0</v>
      </c>
      <c r="AA778">
        <f t="shared" si="110"/>
        <v>0</v>
      </c>
      <c r="AB778" s="8">
        <f t="shared" si="111"/>
        <v>0</v>
      </c>
      <c r="AC778">
        <f t="shared" si="112"/>
        <v>0</v>
      </c>
      <c r="AD778">
        <f t="shared" si="108"/>
        <v>0</v>
      </c>
      <c r="AE778">
        <f t="shared" si="113"/>
        <v>0</v>
      </c>
      <c r="AF778">
        <f t="shared" si="114"/>
        <v>0</v>
      </c>
      <c r="AG778">
        <f t="shared" si="115"/>
        <v>0</v>
      </c>
      <c r="AI778">
        <f t="shared" si="116"/>
        <v>0</v>
      </c>
    </row>
    <row r="779" spans="2:35" x14ac:dyDescent="0.25">
      <c r="B779" s="1">
        <v>30743</v>
      </c>
      <c r="C779" s="1" t="s">
        <v>996</v>
      </c>
      <c r="D779" s="1" t="s">
        <v>905</v>
      </c>
      <c r="E779" s="1">
        <v>0</v>
      </c>
      <c r="F779" s="1">
        <v>0</v>
      </c>
      <c r="G779" s="13">
        <v>0</v>
      </c>
      <c r="H779" s="1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W779" s="14" cm="1">
        <f t="array" ref="W779">INDEX(J779:U779, 1, MONTH($W$1))</f>
        <v>0</v>
      </c>
      <c r="X779" s="14" cm="1">
        <f t="array" ref="X779">SUMPRODUCT((J779:U779) *(($J$1:$U$1)&lt;=$X$1))</f>
        <v>0</v>
      </c>
      <c r="Y779">
        <f t="shared" si="109"/>
        <v>0</v>
      </c>
      <c r="Z779">
        <f t="shared" si="109"/>
        <v>0</v>
      </c>
      <c r="AA779">
        <f t="shared" si="110"/>
        <v>0</v>
      </c>
      <c r="AB779" s="8">
        <f t="shared" si="111"/>
        <v>0</v>
      </c>
      <c r="AC779">
        <f t="shared" si="112"/>
        <v>0</v>
      </c>
      <c r="AD779">
        <f t="shared" si="108"/>
        <v>0</v>
      </c>
      <c r="AE779">
        <f t="shared" si="113"/>
        <v>0</v>
      </c>
      <c r="AF779">
        <f t="shared" si="114"/>
        <v>0</v>
      </c>
      <c r="AG779">
        <f t="shared" si="115"/>
        <v>0</v>
      </c>
      <c r="AI779">
        <f t="shared" si="116"/>
        <v>0</v>
      </c>
    </row>
    <row r="780" spans="2:35" x14ac:dyDescent="0.25">
      <c r="B780" s="1">
        <v>31006</v>
      </c>
      <c r="C780" s="1" t="s">
        <v>997</v>
      </c>
      <c r="D780" s="1" t="s">
        <v>905</v>
      </c>
      <c r="E780" s="1">
        <v>0</v>
      </c>
      <c r="F780" s="1">
        <v>0</v>
      </c>
      <c r="G780" s="13">
        <v>0</v>
      </c>
      <c r="H780" s="1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W780" s="14" cm="1">
        <f t="array" ref="W780">INDEX(J780:U780, 1, MONTH($W$1))</f>
        <v>0</v>
      </c>
      <c r="X780" s="14" cm="1">
        <f t="array" ref="X780">SUMPRODUCT((J780:U780) *(($J$1:$U$1)&lt;=$X$1))</f>
        <v>0</v>
      </c>
      <c r="Y780">
        <f t="shared" si="109"/>
        <v>0</v>
      </c>
      <c r="Z780">
        <f t="shared" si="109"/>
        <v>0</v>
      </c>
      <c r="AA780">
        <f t="shared" si="110"/>
        <v>0</v>
      </c>
      <c r="AB780" s="8">
        <f t="shared" si="111"/>
        <v>0</v>
      </c>
      <c r="AC780">
        <f t="shared" si="112"/>
        <v>0</v>
      </c>
      <c r="AD780">
        <f t="shared" si="108"/>
        <v>0</v>
      </c>
      <c r="AE780">
        <f t="shared" si="113"/>
        <v>0</v>
      </c>
      <c r="AF780">
        <f t="shared" si="114"/>
        <v>0</v>
      </c>
      <c r="AG780">
        <f t="shared" si="115"/>
        <v>0</v>
      </c>
      <c r="AI780">
        <f t="shared" si="116"/>
        <v>0</v>
      </c>
    </row>
    <row r="781" spans="2:35" x14ac:dyDescent="0.25">
      <c r="B781" s="1">
        <v>31007</v>
      </c>
      <c r="C781" s="1" t="s">
        <v>998</v>
      </c>
      <c r="D781" s="1" t="s">
        <v>905</v>
      </c>
      <c r="E781" s="1">
        <v>0</v>
      </c>
      <c r="F781" s="1">
        <v>0</v>
      </c>
      <c r="G781" s="13">
        <v>0</v>
      </c>
      <c r="H781" s="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W781" s="14" cm="1">
        <f t="array" ref="W781">INDEX(J781:U781, 1, MONTH($W$1))</f>
        <v>0</v>
      </c>
      <c r="X781" s="14" cm="1">
        <f t="array" ref="X781">SUMPRODUCT((J781:U781) *(($J$1:$U$1)&lt;=$X$1))</f>
        <v>0</v>
      </c>
      <c r="Y781">
        <f t="shared" si="109"/>
        <v>0</v>
      </c>
      <c r="Z781">
        <f t="shared" si="109"/>
        <v>0</v>
      </c>
      <c r="AA781">
        <f t="shared" si="110"/>
        <v>0</v>
      </c>
      <c r="AB781" s="8">
        <f t="shared" si="111"/>
        <v>0</v>
      </c>
      <c r="AC781">
        <f t="shared" si="112"/>
        <v>0</v>
      </c>
      <c r="AD781">
        <f t="shared" si="108"/>
        <v>0</v>
      </c>
      <c r="AE781">
        <f t="shared" si="113"/>
        <v>0</v>
      </c>
      <c r="AF781">
        <f t="shared" si="114"/>
        <v>0</v>
      </c>
      <c r="AG781">
        <f t="shared" si="115"/>
        <v>0</v>
      </c>
      <c r="AI781">
        <f t="shared" si="116"/>
        <v>0</v>
      </c>
    </row>
    <row r="782" spans="2:35" x14ac:dyDescent="0.25">
      <c r="B782" s="1">
        <v>31027</v>
      </c>
      <c r="C782" s="1" t="s">
        <v>999</v>
      </c>
      <c r="D782" s="1" t="s">
        <v>905</v>
      </c>
      <c r="E782" s="1">
        <v>0</v>
      </c>
      <c r="F782" s="1">
        <v>0</v>
      </c>
      <c r="G782" s="13">
        <v>0</v>
      </c>
      <c r="H782" s="1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960.27</v>
      </c>
      <c r="R782">
        <v>274.99</v>
      </c>
      <c r="S782">
        <v>582.13</v>
      </c>
      <c r="T782">
        <v>0</v>
      </c>
      <c r="U782">
        <v>90.46</v>
      </c>
      <c r="W782" s="14" cm="1">
        <f t="array" ref="W782">INDEX(J782:U782, 1, MONTH($W$1))</f>
        <v>90.46</v>
      </c>
      <c r="X782" s="14" cm="1">
        <f t="array" ref="X782">SUMPRODUCT((J782:U782) *(($J$1:$U$1)&lt;=$X$1))</f>
        <v>1907.85</v>
      </c>
      <c r="Y782">
        <f t="shared" si="109"/>
        <v>1</v>
      </c>
      <c r="Z782">
        <f t="shared" si="109"/>
        <v>1</v>
      </c>
      <c r="AA782">
        <f t="shared" si="110"/>
        <v>0</v>
      </c>
      <c r="AB782" s="8">
        <f t="shared" si="111"/>
        <v>0</v>
      </c>
      <c r="AC782">
        <f t="shared" si="112"/>
        <v>0</v>
      </c>
      <c r="AD782">
        <f t="shared" si="108"/>
        <v>0</v>
      </c>
      <c r="AE782">
        <f t="shared" si="113"/>
        <v>0</v>
      </c>
      <c r="AF782">
        <f t="shared" si="114"/>
        <v>0</v>
      </c>
      <c r="AG782">
        <f t="shared" si="115"/>
        <v>0</v>
      </c>
      <c r="AI782">
        <f t="shared" si="116"/>
        <v>1907.85</v>
      </c>
    </row>
    <row r="783" spans="2:35" x14ac:dyDescent="0.25">
      <c r="B783" s="1">
        <v>31029</v>
      </c>
      <c r="C783" s="1" t="s">
        <v>1000</v>
      </c>
      <c r="D783" s="1" t="s">
        <v>905</v>
      </c>
      <c r="E783" s="1">
        <v>0</v>
      </c>
      <c r="F783" s="1">
        <v>0</v>
      </c>
      <c r="G783" s="13">
        <v>0</v>
      </c>
      <c r="H783" s="1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W783" s="14" cm="1">
        <f t="array" ref="W783">INDEX(J783:U783, 1, MONTH($W$1))</f>
        <v>0</v>
      </c>
      <c r="X783" s="14" cm="1">
        <f t="array" ref="X783">SUMPRODUCT((J783:U783) *(($J$1:$U$1)&lt;=$X$1))</f>
        <v>0</v>
      </c>
      <c r="Y783">
        <f t="shared" si="109"/>
        <v>0</v>
      </c>
      <c r="Z783">
        <f t="shared" si="109"/>
        <v>0</v>
      </c>
      <c r="AA783">
        <f t="shared" si="110"/>
        <v>0</v>
      </c>
      <c r="AB783" s="8">
        <f t="shared" si="111"/>
        <v>0</v>
      </c>
      <c r="AC783">
        <f t="shared" si="112"/>
        <v>0</v>
      </c>
      <c r="AD783">
        <f t="shared" si="108"/>
        <v>0</v>
      </c>
      <c r="AE783">
        <f t="shared" si="113"/>
        <v>0</v>
      </c>
      <c r="AF783">
        <f t="shared" si="114"/>
        <v>0</v>
      </c>
      <c r="AG783">
        <f t="shared" si="115"/>
        <v>0</v>
      </c>
      <c r="AI783">
        <f t="shared" si="116"/>
        <v>0</v>
      </c>
    </row>
    <row r="784" spans="2:35" x14ac:dyDescent="0.25">
      <c r="B784" s="1">
        <v>31038</v>
      </c>
      <c r="C784" s="1" t="s">
        <v>1001</v>
      </c>
      <c r="D784" s="1" t="s">
        <v>905</v>
      </c>
      <c r="E784" s="1">
        <v>0</v>
      </c>
      <c r="F784" s="1">
        <v>0</v>
      </c>
      <c r="G784" s="13">
        <v>0</v>
      </c>
      <c r="H784" s="1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W784" s="14" cm="1">
        <f t="array" ref="W784">INDEX(J784:U784, 1, MONTH($W$1))</f>
        <v>0</v>
      </c>
      <c r="X784" s="14" cm="1">
        <f t="array" ref="X784">SUMPRODUCT((J784:U784) *(($J$1:$U$1)&lt;=$X$1))</f>
        <v>0</v>
      </c>
      <c r="Y784">
        <f t="shared" si="109"/>
        <v>0</v>
      </c>
      <c r="Z784">
        <f t="shared" si="109"/>
        <v>0</v>
      </c>
      <c r="AA784">
        <f t="shared" si="110"/>
        <v>0</v>
      </c>
      <c r="AB784" s="8">
        <f t="shared" si="111"/>
        <v>0</v>
      </c>
      <c r="AC784">
        <f t="shared" si="112"/>
        <v>0</v>
      </c>
      <c r="AD784">
        <f t="shared" si="108"/>
        <v>0</v>
      </c>
      <c r="AE784">
        <f t="shared" si="113"/>
        <v>0</v>
      </c>
      <c r="AF784">
        <f t="shared" si="114"/>
        <v>0</v>
      </c>
      <c r="AG784">
        <f t="shared" si="115"/>
        <v>0</v>
      </c>
      <c r="AI784">
        <f t="shared" si="116"/>
        <v>0</v>
      </c>
    </row>
    <row r="785" spans="2:35" x14ac:dyDescent="0.25">
      <c r="B785" s="1">
        <v>31041</v>
      </c>
      <c r="C785" s="1" t="s">
        <v>1002</v>
      </c>
      <c r="D785" s="1" t="s">
        <v>905</v>
      </c>
      <c r="E785" s="1">
        <v>0</v>
      </c>
      <c r="F785" s="1">
        <v>0</v>
      </c>
      <c r="G785" s="13">
        <v>0</v>
      </c>
      <c r="H785" s="1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W785" s="14" cm="1">
        <f t="array" ref="W785">INDEX(J785:U785, 1, MONTH($W$1))</f>
        <v>0</v>
      </c>
      <c r="X785" s="14" cm="1">
        <f t="array" ref="X785">SUMPRODUCT((J785:U785) *(($J$1:$U$1)&lt;=$X$1))</f>
        <v>0</v>
      </c>
      <c r="Y785">
        <f t="shared" si="109"/>
        <v>0</v>
      </c>
      <c r="Z785">
        <f t="shared" si="109"/>
        <v>0</v>
      </c>
      <c r="AA785">
        <f t="shared" si="110"/>
        <v>0</v>
      </c>
      <c r="AB785" s="8">
        <f t="shared" si="111"/>
        <v>0</v>
      </c>
      <c r="AC785">
        <f t="shared" si="112"/>
        <v>0</v>
      </c>
      <c r="AD785">
        <f t="shared" si="108"/>
        <v>0</v>
      </c>
      <c r="AE785">
        <f t="shared" si="113"/>
        <v>0</v>
      </c>
      <c r="AF785">
        <f t="shared" si="114"/>
        <v>0</v>
      </c>
      <c r="AG785">
        <f t="shared" si="115"/>
        <v>0</v>
      </c>
      <c r="AI785">
        <f t="shared" si="116"/>
        <v>0</v>
      </c>
    </row>
    <row r="786" spans="2:35" x14ac:dyDescent="0.25">
      <c r="B786" s="1">
        <v>31042</v>
      </c>
      <c r="C786" s="1" t="s">
        <v>1003</v>
      </c>
      <c r="D786" s="1" t="s">
        <v>905</v>
      </c>
      <c r="E786" s="1">
        <v>0</v>
      </c>
      <c r="F786" s="1">
        <v>0</v>
      </c>
      <c r="G786" s="13">
        <v>0</v>
      </c>
      <c r="H786" s="1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W786" s="14" cm="1">
        <f t="array" ref="W786">INDEX(J786:U786, 1, MONTH($W$1))</f>
        <v>0</v>
      </c>
      <c r="X786" s="14" cm="1">
        <f t="array" ref="X786">SUMPRODUCT((J786:U786) *(($J$1:$U$1)&lt;=$X$1))</f>
        <v>0</v>
      </c>
      <c r="Y786">
        <f t="shared" si="109"/>
        <v>0</v>
      </c>
      <c r="Z786">
        <f t="shared" si="109"/>
        <v>0</v>
      </c>
      <c r="AA786">
        <f t="shared" si="110"/>
        <v>0</v>
      </c>
      <c r="AB786" s="8">
        <f t="shared" si="111"/>
        <v>0</v>
      </c>
      <c r="AC786">
        <f t="shared" si="112"/>
        <v>0</v>
      </c>
      <c r="AD786">
        <f t="shared" si="108"/>
        <v>0</v>
      </c>
      <c r="AE786">
        <f t="shared" si="113"/>
        <v>0</v>
      </c>
      <c r="AF786">
        <f t="shared" si="114"/>
        <v>0</v>
      </c>
      <c r="AG786">
        <f t="shared" si="115"/>
        <v>0</v>
      </c>
      <c r="AI786">
        <f t="shared" si="116"/>
        <v>0</v>
      </c>
    </row>
    <row r="787" spans="2:35" x14ac:dyDescent="0.25">
      <c r="B787" s="1">
        <v>31043</v>
      </c>
      <c r="C787" s="1" t="s">
        <v>1004</v>
      </c>
      <c r="D787" s="1" t="s">
        <v>905</v>
      </c>
      <c r="E787" s="1">
        <v>0</v>
      </c>
      <c r="F787" s="1">
        <v>0</v>
      </c>
      <c r="G787" s="13">
        <v>0</v>
      </c>
      <c r="H787" s="1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W787" s="14" cm="1">
        <f t="array" ref="W787">INDEX(J787:U787, 1, MONTH($W$1))</f>
        <v>0</v>
      </c>
      <c r="X787" s="14" cm="1">
        <f t="array" ref="X787">SUMPRODUCT((J787:U787) *(($J$1:$U$1)&lt;=$X$1))</f>
        <v>0</v>
      </c>
      <c r="Y787">
        <f t="shared" si="109"/>
        <v>0</v>
      </c>
      <c r="Z787">
        <f t="shared" si="109"/>
        <v>0</v>
      </c>
      <c r="AA787">
        <f t="shared" si="110"/>
        <v>0</v>
      </c>
      <c r="AB787" s="8">
        <f t="shared" si="111"/>
        <v>0</v>
      </c>
      <c r="AC787">
        <f t="shared" si="112"/>
        <v>0</v>
      </c>
      <c r="AD787">
        <f t="shared" ref="AD787:AD850" si="117">IF(G787=$W$1, 1, 0)</f>
        <v>0</v>
      </c>
      <c r="AE787">
        <f t="shared" si="113"/>
        <v>0</v>
      </c>
      <c r="AF787">
        <f t="shared" si="114"/>
        <v>0</v>
      </c>
      <c r="AG787">
        <f t="shared" si="115"/>
        <v>0</v>
      </c>
      <c r="AI787">
        <f t="shared" si="116"/>
        <v>0</v>
      </c>
    </row>
    <row r="788" spans="2:35" x14ac:dyDescent="0.25">
      <c r="B788" s="1">
        <v>31051</v>
      </c>
      <c r="C788" s="1" t="s">
        <v>1005</v>
      </c>
      <c r="D788" s="1" t="s">
        <v>905</v>
      </c>
      <c r="E788" s="1">
        <v>0</v>
      </c>
      <c r="F788" s="1">
        <v>0</v>
      </c>
      <c r="G788" s="13">
        <v>0</v>
      </c>
      <c r="H788" s="1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W788" s="14" cm="1">
        <f t="array" ref="W788">INDEX(J788:U788, 1, MONTH($W$1))</f>
        <v>0</v>
      </c>
      <c r="X788" s="14" cm="1">
        <f t="array" ref="X788">SUMPRODUCT((J788:U788) *(($J$1:$U$1)&lt;=$X$1))</f>
        <v>0</v>
      </c>
      <c r="Y788">
        <f t="shared" si="109"/>
        <v>0</v>
      </c>
      <c r="Z788">
        <f t="shared" si="109"/>
        <v>0</v>
      </c>
      <c r="AA788">
        <f t="shared" si="110"/>
        <v>0</v>
      </c>
      <c r="AB788" s="8">
        <f t="shared" si="111"/>
        <v>0</v>
      </c>
      <c r="AC788">
        <f t="shared" si="112"/>
        <v>0</v>
      </c>
      <c r="AD788">
        <f t="shared" si="117"/>
        <v>0</v>
      </c>
      <c r="AE788">
        <f t="shared" si="113"/>
        <v>0</v>
      </c>
      <c r="AF788">
        <f t="shared" si="114"/>
        <v>0</v>
      </c>
      <c r="AG788">
        <f t="shared" si="115"/>
        <v>0</v>
      </c>
      <c r="AI788">
        <f t="shared" si="116"/>
        <v>0</v>
      </c>
    </row>
    <row r="789" spans="2:35" x14ac:dyDescent="0.25">
      <c r="B789" s="1">
        <v>31061</v>
      </c>
      <c r="C789" s="1" t="s">
        <v>1006</v>
      </c>
      <c r="D789" s="1" t="s">
        <v>905</v>
      </c>
      <c r="E789" s="1">
        <v>0</v>
      </c>
      <c r="F789" s="1">
        <v>0</v>
      </c>
      <c r="G789" s="13">
        <v>0</v>
      </c>
      <c r="H789" s="1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W789" s="14" cm="1">
        <f t="array" ref="W789">INDEX(J789:U789, 1, MONTH($W$1))</f>
        <v>0</v>
      </c>
      <c r="X789" s="14" cm="1">
        <f t="array" ref="X789">SUMPRODUCT((J789:U789) *(($J$1:$U$1)&lt;=$X$1))</f>
        <v>0</v>
      </c>
      <c r="Y789">
        <f t="shared" si="109"/>
        <v>0</v>
      </c>
      <c r="Z789">
        <f t="shared" si="109"/>
        <v>0</v>
      </c>
      <c r="AA789">
        <f t="shared" si="110"/>
        <v>0</v>
      </c>
      <c r="AB789" s="8">
        <f t="shared" si="111"/>
        <v>0</v>
      </c>
      <c r="AC789">
        <f t="shared" si="112"/>
        <v>0</v>
      </c>
      <c r="AD789">
        <f t="shared" si="117"/>
        <v>0</v>
      </c>
      <c r="AE789">
        <f t="shared" si="113"/>
        <v>0</v>
      </c>
      <c r="AF789">
        <f t="shared" si="114"/>
        <v>0</v>
      </c>
      <c r="AG789">
        <f t="shared" si="115"/>
        <v>0</v>
      </c>
      <c r="AI789">
        <f t="shared" si="116"/>
        <v>0</v>
      </c>
    </row>
    <row r="790" spans="2:35" x14ac:dyDescent="0.25">
      <c r="B790" s="1">
        <v>31062</v>
      </c>
      <c r="C790" s="1" t="s">
        <v>1007</v>
      </c>
      <c r="D790" s="1" t="s">
        <v>905</v>
      </c>
      <c r="E790" s="1">
        <v>0</v>
      </c>
      <c r="F790" s="1">
        <v>0</v>
      </c>
      <c r="G790" s="13">
        <v>0</v>
      </c>
      <c r="H790" s="1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W790" s="14" cm="1">
        <f t="array" ref="W790">INDEX(J790:U790, 1, MONTH($W$1))</f>
        <v>0</v>
      </c>
      <c r="X790" s="14" cm="1">
        <f t="array" ref="X790">SUMPRODUCT((J790:U790) *(($J$1:$U$1)&lt;=$X$1))</f>
        <v>0</v>
      </c>
      <c r="Y790">
        <f t="shared" si="109"/>
        <v>0</v>
      </c>
      <c r="Z790">
        <f t="shared" si="109"/>
        <v>0</v>
      </c>
      <c r="AA790">
        <f t="shared" si="110"/>
        <v>0</v>
      </c>
      <c r="AB790" s="8">
        <f t="shared" si="111"/>
        <v>0</v>
      </c>
      <c r="AC790">
        <f t="shared" si="112"/>
        <v>0</v>
      </c>
      <c r="AD790">
        <f t="shared" si="117"/>
        <v>0</v>
      </c>
      <c r="AE790">
        <f t="shared" si="113"/>
        <v>0</v>
      </c>
      <c r="AF790">
        <f t="shared" si="114"/>
        <v>0</v>
      </c>
      <c r="AG790">
        <f t="shared" si="115"/>
        <v>0</v>
      </c>
      <c r="AI790">
        <f t="shared" si="116"/>
        <v>0</v>
      </c>
    </row>
    <row r="791" spans="2:35" x14ac:dyDescent="0.25">
      <c r="B791" s="1">
        <v>31063</v>
      </c>
      <c r="C791" s="1" t="s">
        <v>1008</v>
      </c>
      <c r="D791" s="1" t="s">
        <v>905</v>
      </c>
      <c r="E791" s="1">
        <v>0</v>
      </c>
      <c r="F791" s="1">
        <v>0</v>
      </c>
      <c r="G791" s="13">
        <v>0</v>
      </c>
      <c r="H791" s="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W791" s="14" cm="1">
        <f t="array" ref="W791">INDEX(J791:U791, 1, MONTH($W$1))</f>
        <v>0</v>
      </c>
      <c r="X791" s="14" cm="1">
        <f t="array" ref="X791">SUMPRODUCT((J791:U791) *(($J$1:$U$1)&lt;=$X$1))</f>
        <v>0</v>
      </c>
      <c r="Y791">
        <f t="shared" si="109"/>
        <v>0</v>
      </c>
      <c r="Z791">
        <f t="shared" si="109"/>
        <v>0</v>
      </c>
      <c r="AA791">
        <f t="shared" si="110"/>
        <v>0</v>
      </c>
      <c r="AB791" s="8">
        <f t="shared" si="111"/>
        <v>0</v>
      </c>
      <c r="AC791">
        <f t="shared" si="112"/>
        <v>0</v>
      </c>
      <c r="AD791">
        <f t="shared" si="117"/>
        <v>0</v>
      </c>
      <c r="AE791">
        <f t="shared" si="113"/>
        <v>0</v>
      </c>
      <c r="AF791">
        <f t="shared" si="114"/>
        <v>0</v>
      </c>
      <c r="AG791">
        <f t="shared" si="115"/>
        <v>0</v>
      </c>
      <c r="AI791">
        <f t="shared" si="116"/>
        <v>0</v>
      </c>
    </row>
    <row r="792" spans="2:35" x14ac:dyDescent="0.25">
      <c r="B792" s="1">
        <v>31065</v>
      </c>
      <c r="C792" s="1" t="s">
        <v>1009</v>
      </c>
      <c r="D792" s="1" t="s">
        <v>905</v>
      </c>
      <c r="E792" s="1">
        <v>0</v>
      </c>
      <c r="F792" s="1">
        <v>0</v>
      </c>
      <c r="G792" s="13">
        <v>0</v>
      </c>
      <c r="H792" s="1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W792" s="14" cm="1">
        <f t="array" ref="W792">INDEX(J792:U792, 1, MONTH($W$1))</f>
        <v>0</v>
      </c>
      <c r="X792" s="14" cm="1">
        <f t="array" ref="X792">SUMPRODUCT((J792:U792) *(($J$1:$U$1)&lt;=$X$1))</f>
        <v>0</v>
      </c>
      <c r="Y792">
        <f t="shared" si="109"/>
        <v>0</v>
      </c>
      <c r="Z792">
        <f t="shared" si="109"/>
        <v>0</v>
      </c>
      <c r="AA792">
        <f t="shared" si="110"/>
        <v>0</v>
      </c>
      <c r="AB792" s="8">
        <f t="shared" si="111"/>
        <v>0</v>
      </c>
      <c r="AC792">
        <f t="shared" si="112"/>
        <v>0</v>
      </c>
      <c r="AD792">
        <f t="shared" si="117"/>
        <v>0</v>
      </c>
      <c r="AE792">
        <f t="shared" si="113"/>
        <v>0</v>
      </c>
      <c r="AF792">
        <f t="shared" si="114"/>
        <v>0</v>
      </c>
      <c r="AG792">
        <f t="shared" si="115"/>
        <v>0</v>
      </c>
      <c r="AI792">
        <f t="shared" si="116"/>
        <v>0</v>
      </c>
    </row>
    <row r="793" spans="2:35" x14ac:dyDescent="0.25">
      <c r="B793" s="1">
        <v>31069</v>
      </c>
      <c r="C793" s="1" t="s">
        <v>1010</v>
      </c>
      <c r="D793" s="1" t="s">
        <v>905</v>
      </c>
      <c r="E793" s="1">
        <v>0</v>
      </c>
      <c r="F793" s="1">
        <v>0</v>
      </c>
      <c r="G793" s="13">
        <v>0</v>
      </c>
      <c r="H793" s="1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W793" s="14" cm="1">
        <f t="array" ref="W793">INDEX(J793:U793, 1, MONTH($W$1))</f>
        <v>0</v>
      </c>
      <c r="X793" s="14" cm="1">
        <f t="array" ref="X793">SUMPRODUCT((J793:U793) *(($J$1:$U$1)&lt;=$X$1))</f>
        <v>0</v>
      </c>
      <c r="Y793">
        <f t="shared" si="109"/>
        <v>0</v>
      </c>
      <c r="Z793">
        <f t="shared" si="109"/>
        <v>0</v>
      </c>
      <c r="AA793">
        <f t="shared" si="110"/>
        <v>0</v>
      </c>
      <c r="AB793" s="8">
        <f t="shared" si="111"/>
        <v>0</v>
      </c>
      <c r="AC793">
        <f t="shared" si="112"/>
        <v>0</v>
      </c>
      <c r="AD793">
        <f t="shared" si="117"/>
        <v>0</v>
      </c>
      <c r="AE793">
        <f t="shared" si="113"/>
        <v>0</v>
      </c>
      <c r="AF793">
        <f t="shared" si="114"/>
        <v>0</v>
      </c>
      <c r="AG793">
        <f t="shared" si="115"/>
        <v>0</v>
      </c>
      <c r="AI793">
        <f t="shared" si="116"/>
        <v>0</v>
      </c>
    </row>
    <row r="794" spans="2:35" x14ac:dyDescent="0.25">
      <c r="B794" s="1">
        <v>31073</v>
      </c>
      <c r="C794" s="1" t="s">
        <v>1011</v>
      </c>
      <c r="D794" s="1" t="s">
        <v>905</v>
      </c>
      <c r="E794" s="1">
        <v>0</v>
      </c>
      <c r="F794" s="1">
        <v>0</v>
      </c>
      <c r="G794" s="13">
        <v>0</v>
      </c>
      <c r="H794" s="1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W794" s="14" cm="1">
        <f t="array" ref="W794">INDEX(J794:U794, 1, MONTH($W$1))</f>
        <v>0</v>
      </c>
      <c r="X794" s="14" cm="1">
        <f t="array" ref="X794">SUMPRODUCT((J794:U794) *(($J$1:$U$1)&lt;=$X$1))</f>
        <v>0</v>
      </c>
      <c r="Y794">
        <f t="shared" si="109"/>
        <v>0</v>
      </c>
      <c r="Z794">
        <f t="shared" si="109"/>
        <v>0</v>
      </c>
      <c r="AA794">
        <f t="shared" si="110"/>
        <v>0</v>
      </c>
      <c r="AB794" s="8">
        <f t="shared" si="111"/>
        <v>0</v>
      </c>
      <c r="AC794">
        <f t="shared" si="112"/>
        <v>0</v>
      </c>
      <c r="AD794">
        <f t="shared" si="117"/>
        <v>0</v>
      </c>
      <c r="AE794">
        <f t="shared" si="113"/>
        <v>0</v>
      </c>
      <c r="AF794">
        <f t="shared" si="114"/>
        <v>0</v>
      </c>
      <c r="AG794">
        <f t="shared" si="115"/>
        <v>0</v>
      </c>
      <c r="AI794">
        <f t="shared" si="116"/>
        <v>0</v>
      </c>
    </row>
    <row r="795" spans="2:35" x14ac:dyDescent="0.25">
      <c r="B795" s="1">
        <v>31074</v>
      </c>
      <c r="C795" s="1" t="s">
        <v>1012</v>
      </c>
      <c r="D795" s="1" t="s">
        <v>905</v>
      </c>
      <c r="E795" s="1">
        <v>0</v>
      </c>
      <c r="F795" s="1">
        <v>0</v>
      </c>
      <c r="G795" s="13">
        <v>0</v>
      </c>
      <c r="H795" s="1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W795" s="14" cm="1">
        <f t="array" ref="W795">INDEX(J795:U795, 1, MONTH($W$1))</f>
        <v>0</v>
      </c>
      <c r="X795" s="14" cm="1">
        <f t="array" ref="X795">SUMPRODUCT((J795:U795) *(($J$1:$U$1)&lt;=$X$1))</f>
        <v>0</v>
      </c>
      <c r="Y795">
        <f t="shared" si="109"/>
        <v>0</v>
      </c>
      <c r="Z795">
        <f t="shared" si="109"/>
        <v>0</v>
      </c>
      <c r="AA795">
        <f t="shared" si="110"/>
        <v>0</v>
      </c>
      <c r="AB795" s="8">
        <f t="shared" si="111"/>
        <v>0</v>
      </c>
      <c r="AC795">
        <f t="shared" si="112"/>
        <v>0</v>
      </c>
      <c r="AD795">
        <f t="shared" si="117"/>
        <v>0</v>
      </c>
      <c r="AE795">
        <f t="shared" si="113"/>
        <v>0</v>
      </c>
      <c r="AF795">
        <f t="shared" si="114"/>
        <v>0</v>
      </c>
      <c r="AG795">
        <f t="shared" si="115"/>
        <v>0</v>
      </c>
      <c r="AI795">
        <f t="shared" si="116"/>
        <v>0</v>
      </c>
    </row>
    <row r="796" spans="2:35" x14ac:dyDescent="0.25">
      <c r="B796" s="1">
        <v>31077</v>
      </c>
      <c r="C796" s="1" t="s">
        <v>1013</v>
      </c>
      <c r="D796" s="1" t="s">
        <v>905</v>
      </c>
      <c r="E796" s="1">
        <v>0</v>
      </c>
      <c r="F796" s="1">
        <v>0</v>
      </c>
      <c r="G796" s="13">
        <v>0</v>
      </c>
      <c r="H796" s="1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W796" s="14" cm="1">
        <f t="array" ref="W796">INDEX(J796:U796, 1, MONTH($W$1))</f>
        <v>0</v>
      </c>
      <c r="X796" s="14" cm="1">
        <f t="array" ref="X796">SUMPRODUCT((J796:U796) *(($J$1:$U$1)&lt;=$X$1))</f>
        <v>0</v>
      </c>
      <c r="Y796">
        <f t="shared" si="109"/>
        <v>0</v>
      </c>
      <c r="Z796">
        <f t="shared" si="109"/>
        <v>0</v>
      </c>
      <c r="AA796">
        <f t="shared" si="110"/>
        <v>0</v>
      </c>
      <c r="AB796" s="8">
        <f t="shared" si="111"/>
        <v>0</v>
      </c>
      <c r="AC796">
        <f t="shared" si="112"/>
        <v>0</v>
      </c>
      <c r="AD796">
        <f t="shared" si="117"/>
        <v>0</v>
      </c>
      <c r="AE796">
        <f t="shared" si="113"/>
        <v>0</v>
      </c>
      <c r="AF796">
        <f t="shared" si="114"/>
        <v>0</v>
      </c>
      <c r="AG796">
        <f t="shared" si="115"/>
        <v>0</v>
      </c>
      <c r="AI796">
        <f t="shared" si="116"/>
        <v>0</v>
      </c>
    </row>
    <row r="797" spans="2:35" x14ac:dyDescent="0.25">
      <c r="B797" s="1">
        <v>31078</v>
      </c>
      <c r="C797" s="1" t="s">
        <v>1014</v>
      </c>
      <c r="D797" s="1" t="s">
        <v>905</v>
      </c>
      <c r="E797" s="1">
        <v>0</v>
      </c>
      <c r="F797" s="1">
        <v>0</v>
      </c>
      <c r="G797" s="13">
        <v>0</v>
      </c>
      <c r="H797" s="1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W797" s="14" cm="1">
        <f t="array" ref="W797">INDEX(J797:U797, 1, MONTH($W$1))</f>
        <v>0</v>
      </c>
      <c r="X797" s="14" cm="1">
        <f t="array" ref="X797">SUMPRODUCT((J797:U797) *(($J$1:$U$1)&lt;=$X$1))</f>
        <v>0</v>
      </c>
      <c r="Y797">
        <f t="shared" si="109"/>
        <v>0</v>
      </c>
      <c r="Z797">
        <f t="shared" si="109"/>
        <v>0</v>
      </c>
      <c r="AA797">
        <f t="shared" si="110"/>
        <v>0</v>
      </c>
      <c r="AB797" s="8">
        <f t="shared" si="111"/>
        <v>0</v>
      </c>
      <c r="AC797">
        <f t="shared" si="112"/>
        <v>0</v>
      </c>
      <c r="AD797">
        <f t="shared" si="117"/>
        <v>0</v>
      </c>
      <c r="AE797">
        <f t="shared" si="113"/>
        <v>0</v>
      </c>
      <c r="AF797">
        <f t="shared" si="114"/>
        <v>0</v>
      </c>
      <c r="AG797">
        <f t="shared" si="115"/>
        <v>0</v>
      </c>
      <c r="AI797">
        <f t="shared" si="116"/>
        <v>0</v>
      </c>
    </row>
    <row r="798" spans="2:35" x14ac:dyDescent="0.25">
      <c r="B798" s="1">
        <v>31082</v>
      </c>
      <c r="C798" s="1" t="s">
        <v>1015</v>
      </c>
      <c r="D798" s="1" t="s">
        <v>905</v>
      </c>
      <c r="E798" s="1">
        <v>0</v>
      </c>
      <c r="F798" s="1">
        <v>0</v>
      </c>
      <c r="G798" s="13">
        <v>0</v>
      </c>
      <c r="H798" s="1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W798" s="14" cm="1">
        <f t="array" ref="W798">INDEX(J798:U798, 1, MONTH($W$1))</f>
        <v>0</v>
      </c>
      <c r="X798" s="14" cm="1">
        <f t="array" ref="X798">SUMPRODUCT((J798:U798) *(($J$1:$U$1)&lt;=$X$1))</f>
        <v>0</v>
      </c>
      <c r="Y798">
        <f t="shared" si="109"/>
        <v>0</v>
      </c>
      <c r="Z798">
        <f t="shared" si="109"/>
        <v>0</v>
      </c>
      <c r="AA798">
        <f t="shared" si="110"/>
        <v>0</v>
      </c>
      <c r="AB798" s="8">
        <f t="shared" si="111"/>
        <v>0</v>
      </c>
      <c r="AC798">
        <f t="shared" si="112"/>
        <v>0</v>
      </c>
      <c r="AD798">
        <f t="shared" si="117"/>
        <v>0</v>
      </c>
      <c r="AE798">
        <f t="shared" si="113"/>
        <v>0</v>
      </c>
      <c r="AF798">
        <f t="shared" si="114"/>
        <v>0</v>
      </c>
      <c r="AG798">
        <f t="shared" si="115"/>
        <v>0</v>
      </c>
      <c r="AI798">
        <f t="shared" si="116"/>
        <v>0</v>
      </c>
    </row>
    <row r="799" spans="2:35" x14ac:dyDescent="0.25">
      <c r="B799" s="1">
        <v>31083</v>
      </c>
      <c r="C799" s="1" t="s">
        <v>1016</v>
      </c>
      <c r="D799" s="1" t="s">
        <v>905</v>
      </c>
      <c r="E799" s="1">
        <v>0</v>
      </c>
      <c r="F799" s="1">
        <v>0</v>
      </c>
      <c r="G799" s="13">
        <v>0</v>
      </c>
      <c r="H799" s="1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W799" s="14" cm="1">
        <f t="array" ref="W799">INDEX(J799:U799, 1, MONTH($W$1))</f>
        <v>0</v>
      </c>
      <c r="X799" s="14" cm="1">
        <f t="array" ref="X799">SUMPRODUCT((J799:U799) *(($J$1:$U$1)&lt;=$X$1))</f>
        <v>0</v>
      </c>
      <c r="Y799">
        <f t="shared" si="109"/>
        <v>0</v>
      </c>
      <c r="Z799">
        <f t="shared" si="109"/>
        <v>0</v>
      </c>
      <c r="AA799">
        <f t="shared" si="110"/>
        <v>0</v>
      </c>
      <c r="AB799" s="8">
        <f t="shared" si="111"/>
        <v>0</v>
      </c>
      <c r="AC799">
        <f t="shared" si="112"/>
        <v>0</v>
      </c>
      <c r="AD799">
        <f t="shared" si="117"/>
        <v>0</v>
      </c>
      <c r="AE799">
        <f t="shared" si="113"/>
        <v>0</v>
      </c>
      <c r="AF799">
        <f t="shared" si="114"/>
        <v>0</v>
      </c>
      <c r="AG799">
        <f t="shared" si="115"/>
        <v>0</v>
      </c>
      <c r="AI799">
        <f t="shared" si="116"/>
        <v>0</v>
      </c>
    </row>
    <row r="800" spans="2:35" x14ac:dyDescent="0.25">
      <c r="B800" s="1">
        <v>31107</v>
      </c>
      <c r="C800" s="1" t="s">
        <v>1017</v>
      </c>
      <c r="D800" s="1" t="s">
        <v>905</v>
      </c>
      <c r="E800" s="1">
        <v>0</v>
      </c>
      <c r="F800" s="1">
        <v>0</v>
      </c>
      <c r="G800" s="13">
        <v>0</v>
      </c>
      <c r="H800" s="1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W800" s="14" cm="1">
        <f t="array" ref="W800">INDEX(J800:U800, 1, MONTH($W$1))</f>
        <v>0</v>
      </c>
      <c r="X800" s="14" cm="1">
        <f t="array" ref="X800">SUMPRODUCT((J800:U800) *(($J$1:$U$1)&lt;=$X$1))</f>
        <v>0</v>
      </c>
      <c r="Y800">
        <f t="shared" si="109"/>
        <v>0</v>
      </c>
      <c r="Z800">
        <f t="shared" si="109"/>
        <v>0</v>
      </c>
      <c r="AA800">
        <f t="shared" si="110"/>
        <v>0</v>
      </c>
      <c r="AB800" s="8">
        <f t="shared" si="111"/>
        <v>0</v>
      </c>
      <c r="AC800">
        <f t="shared" si="112"/>
        <v>0</v>
      </c>
      <c r="AD800">
        <f t="shared" si="117"/>
        <v>0</v>
      </c>
      <c r="AE800">
        <f t="shared" si="113"/>
        <v>0</v>
      </c>
      <c r="AF800">
        <f t="shared" si="114"/>
        <v>0</v>
      </c>
      <c r="AG800">
        <f t="shared" si="115"/>
        <v>0</v>
      </c>
      <c r="AI800">
        <f t="shared" si="116"/>
        <v>0</v>
      </c>
    </row>
    <row r="801" spans="2:35" x14ac:dyDescent="0.25">
      <c r="B801" s="1">
        <v>31108</v>
      </c>
      <c r="C801" s="1" t="s">
        <v>1018</v>
      </c>
      <c r="D801" s="1" t="s">
        <v>905</v>
      </c>
      <c r="E801" s="1">
        <v>0</v>
      </c>
      <c r="F801" s="1">
        <v>0</v>
      </c>
      <c r="G801" s="13">
        <v>0</v>
      </c>
      <c r="H801" s="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W801" s="14" cm="1">
        <f t="array" ref="W801">INDEX(J801:U801, 1, MONTH($W$1))</f>
        <v>0</v>
      </c>
      <c r="X801" s="14" cm="1">
        <f t="array" ref="X801">SUMPRODUCT((J801:U801) *(($J$1:$U$1)&lt;=$X$1))</f>
        <v>0</v>
      </c>
      <c r="Y801">
        <f t="shared" si="109"/>
        <v>0</v>
      </c>
      <c r="Z801">
        <f t="shared" si="109"/>
        <v>0</v>
      </c>
      <c r="AA801">
        <f t="shared" si="110"/>
        <v>0</v>
      </c>
      <c r="AB801" s="8">
        <f t="shared" si="111"/>
        <v>0</v>
      </c>
      <c r="AC801">
        <f t="shared" si="112"/>
        <v>0</v>
      </c>
      <c r="AD801">
        <f t="shared" si="117"/>
        <v>0</v>
      </c>
      <c r="AE801">
        <f t="shared" si="113"/>
        <v>0</v>
      </c>
      <c r="AF801">
        <f t="shared" si="114"/>
        <v>0</v>
      </c>
      <c r="AG801">
        <f t="shared" si="115"/>
        <v>0</v>
      </c>
      <c r="AI801">
        <f t="shared" si="116"/>
        <v>0</v>
      </c>
    </row>
    <row r="802" spans="2:35" x14ac:dyDescent="0.25">
      <c r="B802" s="1">
        <v>31119</v>
      </c>
      <c r="C802" s="1" t="s">
        <v>1019</v>
      </c>
      <c r="D802" s="1" t="s">
        <v>905</v>
      </c>
      <c r="E802" s="1">
        <v>0</v>
      </c>
      <c r="F802" s="1">
        <v>0</v>
      </c>
      <c r="G802" s="13">
        <v>0</v>
      </c>
      <c r="H802" s="1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W802" s="14" cm="1">
        <f t="array" ref="W802">INDEX(J802:U802, 1, MONTH($W$1))</f>
        <v>0</v>
      </c>
      <c r="X802" s="14" cm="1">
        <f t="array" ref="X802">SUMPRODUCT((J802:U802) *(($J$1:$U$1)&lt;=$X$1))</f>
        <v>0</v>
      </c>
      <c r="Y802">
        <f t="shared" si="109"/>
        <v>0</v>
      </c>
      <c r="Z802">
        <f t="shared" si="109"/>
        <v>0</v>
      </c>
      <c r="AA802">
        <f t="shared" si="110"/>
        <v>0</v>
      </c>
      <c r="AB802" s="8">
        <f t="shared" si="111"/>
        <v>0</v>
      </c>
      <c r="AC802">
        <f t="shared" si="112"/>
        <v>0</v>
      </c>
      <c r="AD802">
        <f t="shared" si="117"/>
        <v>0</v>
      </c>
      <c r="AE802">
        <f t="shared" si="113"/>
        <v>0</v>
      </c>
      <c r="AF802">
        <f t="shared" si="114"/>
        <v>0</v>
      </c>
      <c r="AG802">
        <f t="shared" si="115"/>
        <v>0</v>
      </c>
      <c r="AI802">
        <f t="shared" si="116"/>
        <v>0</v>
      </c>
    </row>
    <row r="803" spans="2:35" x14ac:dyDescent="0.25">
      <c r="B803" s="1">
        <v>31122</v>
      </c>
      <c r="C803" s="1" t="s">
        <v>1020</v>
      </c>
      <c r="D803" s="1" t="s">
        <v>905</v>
      </c>
      <c r="E803" s="1">
        <v>0</v>
      </c>
      <c r="F803" s="1">
        <v>0</v>
      </c>
      <c r="G803" s="13">
        <v>0</v>
      </c>
      <c r="H803" s="1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W803" s="14" cm="1">
        <f t="array" ref="W803">INDEX(J803:U803, 1, MONTH($W$1))</f>
        <v>0</v>
      </c>
      <c r="X803" s="14" cm="1">
        <f t="array" ref="X803">SUMPRODUCT((J803:U803) *(($J$1:$U$1)&lt;=$X$1))</f>
        <v>0</v>
      </c>
      <c r="Y803">
        <f t="shared" si="109"/>
        <v>0</v>
      </c>
      <c r="Z803">
        <f t="shared" si="109"/>
        <v>0</v>
      </c>
      <c r="AA803">
        <f t="shared" si="110"/>
        <v>0</v>
      </c>
      <c r="AB803" s="8">
        <f t="shared" si="111"/>
        <v>0</v>
      </c>
      <c r="AC803">
        <f t="shared" si="112"/>
        <v>0</v>
      </c>
      <c r="AD803">
        <f t="shared" si="117"/>
        <v>0</v>
      </c>
      <c r="AE803">
        <f t="shared" si="113"/>
        <v>0</v>
      </c>
      <c r="AF803">
        <f t="shared" si="114"/>
        <v>0</v>
      </c>
      <c r="AG803">
        <f t="shared" si="115"/>
        <v>0</v>
      </c>
      <c r="AI803">
        <f t="shared" si="116"/>
        <v>0</v>
      </c>
    </row>
    <row r="804" spans="2:35" x14ac:dyDescent="0.25">
      <c r="B804" s="1">
        <v>31125</v>
      </c>
      <c r="C804" s="1" t="s">
        <v>1021</v>
      </c>
      <c r="D804" s="1" t="s">
        <v>905</v>
      </c>
      <c r="E804" s="1">
        <v>0</v>
      </c>
      <c r="F804" s="1">
        <v>0</v>
      </c>
      <c r="G804" s="13">
        <v>0</v>
      </c>
      <c r="H804" s="1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W804" s="14" cm="1">
        <f t="array" ref="W804">INDEX(J804:U804, 1, MONTH($W$1))</f>
        <v>0</v>
      </c>
      <c r="X804" s="14" cm="1">
        <f t="array" ref="X804">SUMPRODUCT((J804:U804) *(($J$1:$U$1)&lt;=$X$1))</f>
        <v>0</v>
      </c>
      <c r="Y804">
        <f t="shared" si="109"/>
        <v>0</v>
      </c>
      <c r="Z804">
        <f t="shared" si="109"/>
        <v>0</v>
      </c>
      <c r="AA804">
        <f t="shared" si="110"/>
        <v>0</v>
      </c>
      <c r="AB804" s="8">
        <f t="shared" si="111"/>
        <v>0</v>
      </c>
      <c r="AC804">
        <f t="shared" si="112"/>
        <v>0</v>
      </c>
      <c r="AD804">
        <f t="shared" si="117"/>
        <v>0</v>
      </c>
      <c r="AE804">
        <f t="shared" si="113"/>
        <v>0</v>
      </c>
      <c r="AF804">
        <f t="shared" si="114"/>
        <v>0</v>
      </c>
      <c r="AG804">
        <f t="shared" si="115"/>
        <v>0</v>
      </c>
      <c r="AI804">
        <f t="shared" si="116"/>
        <v>0</v>
      </c>
    </row>
    <row r="805" spans="2:35" x14ac:dyDescent="0.25">
      <c r="B805" s="1">
        <v>31126</v>
      </c>
      <c r="C805" s="1" t="s">
        <v>1022</v>
      </c>
      <c r="D805" s="1" t="s">
        <v>905</v>
      </c>
      <c r="E805" s="1">
        <v>0</v>
      </c>
      <c r="F805" s="1">
        <v>0</v>
      </c>
      <c r="G805" s="13">
        <v>0</v>
      </c>
      <c r="H805" s="1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W805" s="14" cm="1">
        <f t="array" ref="W805">INDEX(J805:U805, 1, MONTH($W$1))</f>
        <v>0</v>
      </c>
      <c r="X805" s="14" cm="1">
        <f t="array" ref="X805">SUMPRODUCT((J805:U805) *(($J$1:$U$1)&lt;=$X$1))</f>
        <v>0</v>
      </c>
      <c r="Y805">
        <f t="shared" si="109"/>
        <v>0</v>
      </c>
      <c r="Z805">
        <f t="shared" si="109"/>
        <v>0</v>
      </c>
      <c r="AA805">
        <f t="shared" si="110"/>
        <v>0</v>
      </c>
      <c r="AB805" s="8">
        <f t="shared" si="111"/>
        <v>0</v>
      </c>
      <c r="AC805">
        <f t="shared" si="112"/>
        <v>0</v>
      </c>
      <c r="AD805">
        <f t="shared" si="117"/>
        <v>0</v>
      </c>
      <c r="AE805">
        <f t="shared" si="113"/>
        <v>0</v>
      </c>
      <c r="AF805">
        <f t="shared" si="114"/>
        <v>0</v>
      </c>
      <c r="AG805">
        <f t="shared" si="115"/>
        <v>0</v>
      </c>
      <c r="AI805">
        <f t="shared" si="116"/>
        <v>0</v>
      </c>
    </row>
    <row r="806" spans="2:35" x14ac:dyDescent="0.25">
      <c r="B806" s="1">
        <v>31133</v>
      </c>
      <c r="C806" s="1" t="s">
        <v>1023</v>
      </c>
      <c r="D806" s="1" t="s">
        <v>905</v>
      </c>
      <c r="E806" s="1">
        <v>0</v>
      </c>
      <c r="F806" s="1">
        <v>0</v>
      </c>
      <c r="G806" s="13">
        <v>0</v>
      </c>
      <c r="H806" s="1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W806" s="14" cm="1">
        <f t="array" ref="W806">INDEX(J806:U806, 1, MONTH($W$1))</f>
        <v>0</v>
      </c>
      <c r="X806" s="14" cm="1">
        <f t="array" ref="X806">SUMPRODUCT((J806:U806) *(($J$1:$U$1)&lt;=$X$1))</f>
        <v>0</v>
      </c>
      <c r="Y806">
        <f t="shared" si="109"/>
        <v>0</v>
      </c>
      <c r="Z806">
        <f t="shared" si="109"/>
        <v>0</v>
      </c>
      <c r="AA806">
        <f t="shared" si="110"/>
        <v>0</v>
      </c>
      <c r="AB806" s="8">
        <f t="shared" si="111"/>
        <v>0</v>
      </c>
      <c r="AC806">
        <f t="shared" si="112"/>
        <v>0</v>
      </c>
      <c r="AD806">
        <f t="shared" si="117"/>
        <v>0</v>
      </c>
      <c r="AE806">
        <f t="shared" si="113"/>
        <v>0</v>
      </c>
      <c r="AF806">
        <f t="shared" si="114"/>
        <v>0</v>
      </c>
      <c r="AG806">
        <f t="shared" si="115"/>
        <v>0</v>
      </c>
      <c r="AI806">
        <f t="shared" si="116"/>
        <v>0</v>
      </c>
    </row>
    <row r="807" spans="2:35" x14ac:dyDescent="0.25">
      <c r="B807" s="1">
        <v>31138</v>
      </c>
      <c r="C807" s="1" t="s">
        <v>1024</v>
      </c>
      <c r="D807" s="1" t="s">
        <v>905</v>
      </c>
      <c r="E807" s="1">
        <v>0</v>
      </c>
      <c r="F807" s="1">
        <v>0</v>
      </c>
      <c r="G807" s="13">
        <v>0</v>
      </c>
      <c r="H807" s="1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W807" s="14" cm="1">
        <f t="array" ref="W807">INDEX(J807:U807, 1, MONTH($W$1))</f>
        <v>0</v>
      </c>
      <c r="X807" s="14" cm="1">
        <f t="array" ref="X807">SUMPRODUCT((J807:U807) *(($J$1:$U$1)&lt;=$X$1))</f>
        <v>0</v>
      </c>
      <c r="Y807">
        <f t="shared" si="109"/>
        <v>0</v>
      </c>
      <c r="Z807">
        <f t="shared" si="109"/>
        <v>0</v>
      </c>
      <c r="AA807">
        <f t="shared" si="110"/>
        <v>0</v>
      </c>
      <c r="AB807" s="8">
        <f t="shared" si="111"/>
        <v>0</v>
      </c>
      <c r="AC807">
        <f t="shared" si="112"/>
        <v>0</v>
      </c>
      <c r="AD807">
        <f t="shared" si="117"/>
        <v>0</v>
      </c>
      <c r="AE807">
        <f t="shared" si="113"/>
        <v>0</v>
      </c>
      <c r="AF807">
        <f t="shared" si="114"/>
        <v>0</v>
      </c>
      <c r="AG807">
        <f t="shared" si="115"/>
        <v>0</v>
      </c>
      <c r="AI807">
        <f t="shared" si="116"/>
        <v>0</v>
      </c>
    </row>
    <row r="808" spans="2:35" x14ac:dyDescent="0.25">
      <c r="B808" s="1">
        <v>31145</v>
      </c>
      <c r="C808" s="1" t="s">
        <v>1025</v>
      </c>
      <c r="D808" s="1" t="s">
        <v>905</v>
      </c>
      <c r="E808" s="1">
        <v>0</v>
      </c>
      <c r="F808" s="1">
        <v>0</v>
      </c>
      <c r="G808" s="13">
        <v>0</v>
      </c>
      <c r="H808" s="1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24075</v>
      </c>
      <c r="U808">
        <v>0</v>
      </c>
      <c r="W808" s="14" cm="1">
        <f t="array" ref="W808">INDEX(J808:U808, 1, MONTH($W$1))</f>
        <v>0</v>
      </c>
      <c r="X808" s="14" cm="1">
        <f t="array" ref="X808">SUMPRODUCT((J808:U808) *(($J$1:$U$1)&lt;=$X$1))</f>
        <v>24075</v>
      </c>
      <c r="Y808">
        <f t="shared" si="109"/>
        <v>0</v>
      </c>
      <c r="Z808">
        <f t="shared" si="109"/>
        <v>1</v>
      </c>
      <c r="AA808">
        <f t="shared" si="110"/>
        <v>0</v>
      </c>
      <c r="AB808" s="8">
        <f t="shared" si="111"/>
        <v>0</v>
      </c>
      <c r="AC808">
        <f t="shared" si="112"/>
        <v>0</v>
      </c>
      <c r="AD808">
        <f t="shared" si="117"/>
        <v>0</v>
      </c>
      <c r="AE808">
        <f t="shared" si="113"/>
        <v>0</v>
      </c>
      <c r="AF808">
        <f t="shared" si="114"/>
        <v>0</v>
      </c>
      <c r="AG808">
        <f t="shared" si="115"/>
        <v>0</v>
      </c>
      <c r="AI808">
        <f t="shared" si="116"/>
        <v>24075</v>
      </c>
    </row>
    <row r="809" spans="2:35" x14ac:dyDescent="0.25">
      <c r="B809" s="1">
        <v>31149</v>
      </c>
      <c r="C809" s="1" t="s">
        <v>1026</v>
      </c>
      <c r="D809" s="1" t="s">
        <v>905</v>
      </c>
      <c r="E809" s="1">
        <v>0</v>
      </c>
      <c r="F809" s="1">
        <v>0</v>
      </c>
      <c r="G809" s="13">
        <v>0</v>
      </c>
      <c r="H809" s="1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W809" s="14" cm="1">
        <f t="array" ref="W809">INDEX(J809:U809, 1, MONTH($W$1))</f>
        <v>0</v>
      </c>
      <c r="X809" s="14" cm="1">
        <f t="array" ref="X809">SUMPRODUCT((J809:U809) *(($J$1:$U$1)&lt;=$X$1))</f>
        <v>0</v>
      </c>
      <c r="Y809">
        <f t="shared" si="109"/>
        <v>0</v>
      </c>
      <c r="Z809">
        <f t="shared" si="109"/>
        <v>0</v>
      </c>
      <c r="AA809">
        <f t="shared" si="110"/>
        <v>0</v>
      </c>
      <c r="AB809" s="8">
        <f t="shared" si="111"/>
        <v>0</v>
      </c>
      <c r="AC809">
        <f t="shared" si="112"/>
        <v>0</v>
      </c>
      <c r="AD809">
        <f t="shared" si="117"/>
        <v>0</v>
      </c>
      <c r="AE809">
        <f t="shared" si="113"/>
        <v>0</v>
      </c>
      <c r="AF809">
        <f t="shared" si="114"/>
        <v>0</v>
      </c>
      <c r="AG809">
        <f t="shared" si="115"/>
        <v>0</v>
      </c>
      <c r="AI809">
        <f t="shared" si="116"/>
        <v>0</v>
      </c>
    </row>
    <row r="810" spans="2:35" x14ac:dyDescent="0.25">
      <c r="B810" s="1">
        <v>31150</v>
      </c>
      <c r="C810" s="1" t="s">
        <v>1027</v>
      </c>
      <c r="D810" s="1" t="s">
        <v>905</v>
      </c>
      <c r="E810" s="1">
        <v>0</v>
      </c>
      <c r="F810" s="1">
        <v>0</v>
      </c>
      <c r="G810" s="13">
        <v>0</v>
      </c>
      <c r="H810" s="1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W810" s="14" cm="1">
        <f t="array" ref="W810">INDEX(J810:U810, 1, MONTH($W$1))</f>
        <v>0</v>
      </c>
      <c r="X810" s="14" cm="1">
        <f t="array" ref="X810">SUMPRODUCT((J810:U810) *(($J$1:$U$1)&lt;=$X$1))</f>
        <v>0</v>
      </c>
      <c r="Y810">
        <f t="shared" si="109"/>
        <v>0</v>
      </c>
      <c r="Z810">
        <f t="shared" si="109"/>
        <v>0</v>
      </c>
      <c r="AA810">
        <f t="shared" si="110"/>
        <v>0</v>
      </c>
      <c r="AB810" s="8">
        <f t="shared" si="111"/>
        <v>0</v>
      </c>
      <c r="AC810">
        <f t="shared" si="112"/>
        <v>0</v>
      </c>
      <c r="AD810">
        <f t="shared" si="117"/>
        <v>0</v>
      </c>
      <c r="AE810">
        <f t="shared" si="113"/>
        <v>0</v>
      </c>
      <c r="AF810">
        <f t="shared" si="114"/>
        <v>0</v>
      </c>
      <c r="AG810">
        <f t="shared" si="115"/>
        <v>0</v>
      </c>
      <c r="AI810">
        <f t="shared" si="116"/>
        <v>0</v>
      </c>
    </row>
    <row r="811" spans="2:35" x14ac:dyDescent="0.25">
      <c r="B811" s="1">
        <v>31152</v>
      </c>
      <c r="C811" s="1" t="s">
        <v>1028</v>
      </c>
      <c r="D811" s="1" t="s">
        <v>905</v>
      </c>
      <c r="E811" s="1">
        <v>0</v>
      </c>
      <c r="F811" s="1">
        <v>0</v>
      </c>
      <c r="G811" s="13">
        <v>0</v>
      </c>
      <c r="H811" s="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W811" s="14" cm="1">
        <f t="array" ref="W811">INDEX(J811:U811, 1, MONTH($W$1))</f>
        <v>0</v>
      </c>
      <c r="X811" s="14" cm="1">
        <f t="array" ref="X811">SUMPRODUCT((J811:U811) *(($J$1:$U$1)&lt;=$X$1))</f>
        <v>0</v>
      </c>
      <c r="Y811">
        <f t="shared" si="109"/>
        <v>0</v>
      </c>
      <c r="Z811">
        <f t="shared" si="109"/>
        <v>0</v>
      </c>
      <c r="AA811">
        <f t="shared" si="110"/>
        <v>0</v>
      </c>
      <c r="AB811" s="8">
        <f t="shared" si="111"/>
        <v>0</v>
      </c>
      <c r="AC811">
        <f t="shared" si="112"/>
        <v>0</v>
      </c>
      <c r="AD811">
        <f t="shared" si="117"/>
        <v>0</v>
      </c>
      <c r="AE811">
        <f t="shared" si="113"/>
        <v>0</v>
      </c>
      <c r="AF811">
        <f t="shared" si="114"/>
        <v>0</v>
      </c>
      <c r="AG811">
        <f t="shared" si="115"/>
        <v>0</v>
      </c>
      <c r="AI811">
        <f t="shared" si="116"/>
        <v>0</v>
      </c>
    </row>
    <row r="812" spans="2:35" x14ac:dyDescent="0.25">
      <c r="B812" s="1">
        <v>31160</v>
      </c>
      <c r="C812" s="1" t="s">
        <v>1029</v>
      </c>
      <c r="D812" s="1" t="s">
        <v>905</v>
      </c>
      <c r="E812" s="1">
        <v>0</v>
      </c>
      <c r="F812" s="1">
        <v>0</v>
      </c>
      <c r="G812" s="13">
        <v>0</v>
      </c>
      <c r="H812" s="1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W812" s="14" cm="1">
        <f t="array" ref="W812">INDEX(J812:U812, 1, MONTH($W$1))</f>
        <v>0</v>
      </c>
      <c r="X812" s="14" cm="1">
        <f t="array" ref="X812">SUMPRODUCT((J812:U812) *(($J$1:$U$1)&lt;=$X$1))</f>
        <v>0</v>
      </c>
      <c r="Y812">
        <f t="shared" si="109"/>
        <v>0</v>
      </c>
      <c r="Z812">
        <f t="shared" si="109"/>
        <v>0</v>
      </c>
      <c r="AA812">
        <f t="shared" si="110"/>
        <v>0</v>
      </c>
      <c r="AB812" s="8">
        <f t="shared" si="111"/>
        <v>0</v>
      </c>
      <c r="AC812">
        <f t="shared" si="112"/>
        <v>0</v>
      </c>
      <c r="AD812">
        <f t="shared" si="117"/>
        <v>0</v>
      </c>
      <c r="AE812">
        <f t="shared" si="113"/>
        <v>0</v>
      </c>
      <c r="AF812">
        <f t="shared" si="114"/>
        <v>0</v>
      </c>
      <c r="AG812">
        <f t="shared" si="115"/>
        <v>0</v>
      </c>
      <c r="AI812">
        <f t="shared" si="116"/>
        <v>0</v>
      </c>
    </row>
    <row r="813" spans="2:35" x14ac:dyDescent="0.25">
      <c r="B813" s="1">
        <v>31161</v>
      </c>
      <c r="C813" s="1" t="s">
        <v>1030</v>
      </c>
      <c r="D813" s="1" t="s">
        <v>905</v>
      </c>
      <c r="E813" s="1">
        <v>0</v>
      </c>
      <c r="F813" s="1">
        <v>0</v>
      </c>
      <c r="G813" s="13">
        <v>0</v>
      </c>
      <c r="H813" s="1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W813" s="14" cm="1">
        <f t="array" ref="W813">INDEX(J813:U813, 1, MONTH($W$1))</f>
        <v>0</v>
      </c>
      <c r="X813" s="14" cm="1">
        <f t="array" ref="X813">SUMPRODUCT((J813:U813) *(($J$1:$U$1)&lt;=$X$1))</f>
        <v>0</v>
      </c>
      <c r="Y813">
        <f t="shared" si="109"/>
        <v>0</v>
      </c>
      <c r="Z813">
        <f t="shared" si="109"/>
        <v>0</v>
      </c>
      <c r="AA813">
        <f t="shared" si="110"/>
        <v>0</v>
      </c>
      <c r="AB813" s="8">
        <f t="shared" si="111"/>
        <v>0</v>
      </c>
      <c r="AC813">
        <f t="shared" si="112"/>
        <v>0</v>
      </c>
      <c r="AD813">
        <f t="shared" si="117"/>
        <v>0</v>
      </c>
      <c r="AE813">
        <f t="shared" si="113"/>
        <v>0</v>
      </c>
      <c r="AF813">
        <f t="shared" si="114"/>
        <v>0</v>
      </c>
      <c r="AG813">
        <f t="shared" si="115"/>
        <v>0</v>
      </c>
      <c r="AI813">
        <f t="shared" si="116"/>
        <v>0</v>
      </c>
    </row>
    <row r="814" spans="2:35" x14ac:dyDescent="0.25">
      <c r="B814" s="1">
        <v>31171</v>
      </c>
      <c r="C814" s="1" t="s">
        <v>1031</v>
      </c>
      <c r="D814" s="1" t="s">
        <v>905</v>
      </c>
      <c r="E814" s="1">
        <v>0</v>
      </c>
      <c r="F814" s="1">
        <v>0</v>
      </c>
      <c r="G814" s="13">
        <v>0</v>
      </c>
      <c r="H814" s="1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W814" s="14" cm="1">
        <f t="array" ref="W814">INDEX(J814:U814, 1, MONTH($W$1))</f>
        <v>0</v>
      </c>
      <c r="X814" s="14" cm="1">
        <f t="array" ref="X814">SUMPRODUCT((J814:U814) *(($J$1:$U$1)&lt;=$X$1))</f>
        <v>0</v>
      </c>
      <c r="Y814">
        <f t="shared" si="109"/>
        <v>0</v>
      </c>
      <c r="Z814">
        <f t="shared" si="109"/>
        <v>0</v>
      </c>
      <c r="AA814">
        <f t="shared" si="110"/>
        <v>0</v>
      </c>
      <c r="AB814" s="8">
        <f t="shared" si="111"/>
        <v>0</v>
      </c>
      <c r="AC814">
        <f t="shared" si="112"/>
        <v>0</v>
      </c>
      <c r="AD814">
        <f t="shared" si="117"/>
        <v>0</v>
      </c>
      <c r="AE814">
        <f t="shared" si="113"/>
        <v>0</v>
      </c>
      <c r="AF814">
        <f t="shared" si="114"/>
        <v>0</v>
      </c>
      <c r="AG814">
        <f t="shared" si="115"/>
        <v>0</v>
      </c>
      <c r="AI814">
        <f t="shared" si="116"/>
        <v>0</v>
      </c>
    </row>
    <row r="815" spans="2:35" x14ac:dyDescent="0.25">
      <c r="B815" s="1">
        <v>31174</v>
      </c>
      <c r="C815" s="1" t="s">
        <v>1032</v>
      </c>
      <c r="D815" s="1" t="s">
        <v>905</v>
      </c>
      <c r="E815" s="1">
        <v>0</v>
      </c>
      <c r="F815" s="1">
        <v>0</v>
      </c>
      <c r="G815" s="13">
        <v>0</v>
      </c>
      <c r="H815" s="1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W815" s="14" cm="1">
        <f t="array" ref="W815">INDEX(J815:U815, 1, MONTH($W$1))</f>
        <v>0</v>
      </c>
      <c r="X815" s="14" cm="1">
        <f t="array" ref="X815">SUMPRODUCT((J815:U815) *(($J$1:$U$1)&lt;=$X$1))</f>
        <v>0</v>
      </c>
      <c r="Y815">
        <f t="shared" si="109"/>
        <v>0</v>
      </c>
      <c r="Z815">
        <f t="shared" si="109"/>
        <v>0</v>
      </c>
      <c r="AA815">
        <f t="shared" si="110"/>
        <v>0</v>
      </c>
      <c r="AB815" s="8">
        <f t="shared" si="111"/>
        <v>0</v>
      </c>
      <c r="AC815">
        <f t="shared" si="112"/>
        <v>0</v>
      </c>
      <c r="AD815">
        <f t="shared" si="117"/>
        <v>0</v>
      </c>
      <c r="AE815">
        <f t="shared" si="113"/>
        <v>0</v>
      </c>
      <c r="AF815">
        <f t="shared" si="114"/>
        <v>0</v>
      </c>
      <c r="AG815">
        <f t="shared" si="115"/>
        <v>0</v>
      </c>
      <c r="AI815">
        <f t="shared" si="116"/>
        <v>0</v>
      </c>
    </row>
    <row r="816" spans="2:35" x14ac:dyDescent="0.25">
      <c r="B816" s="1">
        <v>31177</v>
      </c>
      <c r="C816" s="1" t="s">
        <v>1033</v>
      </c>
      <c r="D816" s="1" t="s">
        <v>905</v>
      </c>
      <c r="E816" s="1">
        <v>0</v>
      </c>
      <c r="F816" s="1">
        <v>0</v>
      </c>
      <c r="G816" s="13">
        <v>0</v>
      </c>
      <c r="H816" s="1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W816" s="14" cm="1">
        <f t="array" ref="W816">INDEX(J816:U816, 1, MONTH($W$1))</f>
        <v>0</v>
      </c>
      <c r="X816" s="14" cm="1">
        <f t="array" ref="X816">SUMPRODUCT((J816:U816) *(($J$1:$U$1)&lt;=$X$1))</f>
        <v>0</v>
      </c>
      <c r="Y816">
        <f t="shared" si="109"/>
        <v>0</v>
      </c>
      <c r="Z816">
        <f t="shared" si="109"/>
        <v>0</v>
      </c>
      <c r="AA816">
        <f t="shared" si="110"/>
        <v>0</v>
      </c>
      <c r="AB816" s="8">
        <f t="shared" si="111"/>
        <v>0</v>
      </c>
      <c r="AC816">
        <f t="shared" si="112"/>
        <v>0</v>
      </c>
      <c r="AD816">
        <f t="shared" si="117"/>
        <v>0</v>
      </c>
      <c r="AE816">
        <f t="shared" si="113"/>
        <v>0</v>
      </c>
      <c r="AF816">
        <f t="shared" si="114"/>
        <v>0</v>
      </c>
      <c r="AG816">
        <f t="shared" si="115"/>
        <v>0</v>
      </c>
      <c r="AI816">
        <f t="shared" si="116"/>
        <v>0</v>
      </c>
    </row>
    <row r="817" spans="2:35" x14ac:dyDescent="0.25">
      <c r="B817" s="1">
        <v>31179</v>
      </c>
      <c r="C817" s="1" t="s">
        <v>1034</v>
      </c>
      <c r="D817" s="1" t="s">
        <v>905</v>
      </c>
      <c r="E817" s="1">
        <v>0</v>
      </c>
      <c r="F817" s="1">
        <v>0</v>
      </c>
      <c r="G817" s="13">
        <v>0</v>
      </c>
      <c r="H817" s="1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W817" s="14" cm="1">
        <f t="array" ref="W817">INDEX(J817:U817, 1, MONTH($W$1))</f>
        <v>0</v>
      </c>
      <c r="X817" s="14" cm="1">
        <f t="array" ref="X817">SUMPRODUCT((J817:U817) *(($J$1:$U$1)&lt;=$X$1))</f>
        <v>0</v>
      </c>
      <c r="Y817">
        <f t="shared" si="109"/>
        <v>0</v>
      </c>
      <c r="Z817">
        <f t="shared" si="109"/>
        <v>0</v>
      </c>
      <c r="AA817">
        <f t="shared" si="110"/>
        <v>0</v>
      </c>
      <c r="AB817" s="8">
        <f t="shared" si="111"/>
        <v>0</v>
      </c>
      <c r="AC817">
        <f t="shared" si="112"/>
        <v>0</v>
      </c>
      <c r="AD817">
        <f t="shared" si="117"/>
        <v>0</v>
      </c>
      <c r="AE817">
        <f t="shared" si="113"/>
        <v>0</v>
      </c>
      <c r="AF817">
        <f t="shared" si="114"/>
        <v>0</v>
      </c>
      <c r="AG817">
        <f t="shared" si="115"/>
        <v>0</v>
      </c>
      <c r="AI817">
        <f t="shared" si="116"/>
        <v>0</v>
      </c>
    </row>
    <row r="818" spans="2:35" x14ac:dyDescent="0.25">
      <c r="B818" s="1">
        <v>31189</v>
      </c>
      <c r="C818" s="1" t="s">
        <v>1035</v>
      </c>
      <c r="D818" s="1" t="s">
        <v>905</v>
      </c>
      <c r="E818" s="1">
        <v>0</v>
      </c>
      <c r="F818" s="1">
        <v>0</v>
      </c>
      <c r="G818" s="13">
        <v>0</v>
      </c>
      <c r="H818" s="1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W818" s="14" cm="1">
        <f t="array" ref="W818">INDEX(J818:U818, 1, MONTH($W$1))</f>
        <v>0</v>
      </c>
      <c r="X818" s="14" cm="1">
        <f t="array" ref="X818">SUMPRODUCT((J818:U818) *(($J$1:$U$1)&lt;=$X$1))</f>
        <v>0</v>
      </c>
      <c r="Y818">
        <f t="shared" si="109"/>
        <v>0</v>
      </c>
      <c r="Z818">
        <f t="shared" si="109"/>
        <v>0</v>
      </c>
      <c r="AA818">
        <f t="shared" si="110"/>
        <v>0</v>
      </c>
      <c r="AB818" s="8">
        <f t="shared" si="111"/>
        <v>0</v>
      </c>
      <c r="AC818">
        <f t="shared" si="112"/>
        <v>0</v>
      </c>
      <c r="AD818">
        <f t="shared" si="117"/>
        <v>0</v>
      </c>
      <c r="AE818">
        <f t="shared" si="113"/>
        <v>0</v>
      </c>
      <c r="AF818">
        <f t="shared" si="114"/>
        <v>0</v>
      </c>
      <c r="AG818">
        <f t="shared" si="115"/>
        <v>0</v>
      </c>
      <c r="AI818">
        <f t="shared" si="116"/>
        <v>0</v>
      </c>
    </row>
    <row r="819" spans="2:35" x14ac:dyDescent="0.25">
      <c r="B819" s="1">
        <v>31191</v>
      </c>
      <c r="C819" s="1" t="s">
        <v>1036</v>
      </c>
      <c r="D819" s="1" t="s">
        <v>905</v>
      </c>
      <c r="E819" s="1">
        <v>0</v>
      </c>
      <c r="F819" s="1">
        <v>0</v>
      </c>
      <c r="G819" s="13">
        <v>0</v>
      </c>
      <c r="H819" s="1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W819" s="14" cm="1">
        <f t="array" ref="W819">INDEX(J819:U819, 1, MONTH($W$1))</f>
        <v>0</v>
      </c>
      <c r="X819" s="14" cm="1">
        <f t="array" ref="X819">SUMPRODUCT((J819:U819) *(($J$1:$U$1)&lt;=$X$1))</f>
        <v>0</v>
      </c>
      <c r="Y819">
        <f t="shared" si="109"/>
        <v>0</v>
      </c>
      <c r="Z819">
        <f t="shared" si="109"/>
        <v>0</v>
      </c>
      <c r="AA819">
        <f t="shared" si="110"/>
        <v>0</v>
      </c>
      <c r="AB819" s="8">
        <f t="shared" si="111"/>
        <v>0</v>
      </c>
      <c r="AC819">
        <f t="shared" si="112"/>
        <v>0</v>
      </c>
      <c r="AD819">
        <f t="shared" si="117"/>
        <v>0</v>
      </c>
      <c r="AE819">
        <f t="shared" si="113"/>
        <v>0</v>
      </c>
      <c r="AF819">
        <f t="shared" si="114"/>
        <v>0</v>
      </c>
      <c r="AG819">
        <f t="shared" si="115"/>
        <v>0</v>
      </c>
      <c r="AI819">
        <f t="shared" si="116"/>
        <v>0</v>
      </c>
    </row>
    <row r="820" spans="2:35" x14ac:dyDescent="0.25">
      <c r="B820" s="1">
        <v>31201</v>
      </c>
      <c r="C820" s="1" t="s">
        <v>1037</v>
      </c>
      <c r="D820" s="1" t="s">
        <v>905</v>
      </c>
      <c r="E820" s="1">
        <v>0</v>
      </c>
      <c r="F820" s="1">
        <v>0</v>
      </c>
      <c r="G820" s="13">
        <v>0</v>
      </c>
      <c r="H820" s="1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W820" s="14" cm="1">
        <f t="array" ref="W820">INDEX(J820:U820, 1, MONTH($W$1))</f>
        <v>0</v>
      </c>
      <c r="X820" s="14" cm="1">
        <f t="array" ref="X820">SUMPRODUCT((J820:U820) *(($J$1:$U$1)&lt;=$X$1))</f>
        <v>0</v>
      </c>
      <c r="Y820">
        <f t="shared" si="109"/>
        <v>0</v>
      </c>
      <c r="Z820">
        <f t="shared" si="109"/>
        <v>0</v>
      </c>
      <c r="AA820">
        <f t="shared" si="110"/>
        <v>0</v>
      </c>
      <c r="AB820" s="8">
        <f t="shared" si="111"/>
        <v>0</v>
      </c>
      <c r="AC820">
        <f t="shared" si="112"/>
        <v>0</v>
      </c>
      <c r="AD820">
        <f t="shared" si="117"/>
        <v>0</v>
      </c>
      <c r="AE820">
        <f t="shared" si="113"/>
        <v>0</v>
      </c>
      <c r="AF820">
        <f t="shared" si="114"/>
        <v>0</v>
      </c>
      <c r="AG820">
        <f t="shared" si="115"/>
        <v>0</v>
      </c>
      <c r="AI820">
        <f t="shared" si="116"/>
        <v>0</v>
      </c>
    </row>
    <row r="821" spans="2:35" x14ac:dyDescent="0.25">
      <c r="B821" s="1">
        <v>31202</v>
      </c>
      <c r="C821" s="1" t="s">
        <v>1038</v>
      </c>
      <c r="D821" s="1" t="s">
        <v>905</v>
      </c>
      <c r="E821" s="1">
        <v>0</v>
      </c>
      <c r="F821" s="1">
        <v>0</v>
      </c>
      <c r="G821" s="13">
        <v>0</v>
      </c>
      <c r="H821" s="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W821" s="14" cm="1">
        <f t="array" ref="W821">INDEX(J821:U821, 1, MONTH($W$1))</f>
        <v>0</v>
      </c>
      <c r="X821" s="14" cm="1">
        <f t="array" ref="X821">SUMPRODUCT((J821:U821) *(($J$1:$U$1)&lt;=$X$1))</f>
        <v>0</v>
      </c>
      <c r="Y821">
        <f t="shared" si="109"/>
        <v>0</v>
      </c>
      <c r="Z821">
        <f t="shared" si="109"/>
        <v>0</v>
      </c>
      <c r="AA821">
        <f t="shared" si="110"/>
        <v>0</v>
      </c>
      <c r="AB821" s="8">
        <f t="shared" si="111"/>
        <v>0</v>
      </c>
      <c r="AC821">
        <f t="shared" si="112"/>
        <v>0</v>
      </c>
      <c r="AD821">
        <f t="shared" si="117"/>
        <v>0</v>
      </c>
      <c r="AE821">
        <f t="shared" si="113"/>
        <v>0</v>
      </c>
      <c r="AF821">
        <f t="shared" si="114"/>
        <v>0</v>
      </c>
      <c r="AG821">
        <f t="shared" si="115"/>
        <v>0</v>
      </c>
      <c r="AI821">
        <f t="shared" si="116"/>
        <v>0</v>
      </c>
    </row>
    <row r="822" spans="2:35" x14ac:dyDescent="0.25">
      <c r="B822" s="1">
        <v>31203</v>
      </c>
      <c r="C822" s="1" t="s">
        <v>1039</v>
      </c>
      <c r="D822" s="1" t="s">
        <v>905</v>
      </c>
      <c r="E822" s="1">
        <v>0</v>
      </c>
      <c r="F822" s="1">
        <v>0</v>
      </c>
      <c r="G822" s="13">
        <v>0</v>
      </c>
      <c r="H822" s="1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W822" s="14" cm="1">
        <f t="array" ref="W822">INDEX(J822:U822, 1, MONTH($W$1))</f>
        <v>0</v>
      </c>
      <c r="X822" s="14" cm="1">
        <f t="array" ref="X822">SUMPRODUCT((J822:U822) *(($J$1:$U$1)&lt;=$X$1))</f>
        <v>0</v>
      </c>
      <c r="Y822">
        <f t="shared" si="109"/>
        <v>0</v>
      </c>
      <c r="Z822">
        <f t="shared" si="109"/>
        <v>0</v>
      </c>
      <c r="AA822">
        <f t="shared" si="110"/>
        <v>0</v>
      </c>
      <c r="AB822" s="8">
        <f t="shared" si="111"/>
        <v>0</v>
      </c>
      <c r="AC822">
        <f t="shared" si="112"/>
        <v>0</v>
      </c>
      <c r="AD822">
        <f t="shared" si="117"/>
        <v>0</v>
      </c>
      <c r="AE822">
        <f t="shared" si="113"/>
        <v>0</v>
      </c>
      <c r="AF822">
        <f t="shared" si="114"/>
        <v>0</v>
      </c>
      <c r="AG822">
        <f t="shared" si="115"/>
        <v>0</v>
      </c>
      <c r="AI822">
        <f t="shared" si="116"/>
        <v>0</v>
      </c>
    </row>
    <row r="823" spans="2:35" x14ac:dyDescent="0.25">
      <c r="B823" s="1">
        <v>31204</v>
      </c>
      <c r="C823" s="1" t="s">
        <v>1040</v>
      </c>
      <c r="D823" s="1" t="s">
        <v>905</v>
      </c>
      <c r="E823" s="1">
        <v>0</v>
      </c>
      <c r="F823" s="1">
        <v>0</v>
      </c>
      <c r="G823" s="13">
        <v>0</v>
      </c>
      <c r="H823" s="1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W823" s="14" cm="1">
        <f t="array" ref="W823">INDEX(J823:U823, 1, MONTH($W$1))</f>
        <v>0</v>
      </c>
      <c r="X823" s="14" cm="1">
        <f t="array" ref="X823">SUMPRODUCT((J823:U823) *(($J$1:$U$1)&lt;=$X$1))</f>
        <v>0</v>
      </c>
      <c r="Y823">
        <f t="shared" si="109"/>
        <v>0</v>
      </c>
      <c r="Z823">
        <f t="shared" si="109"/>
        <v>0</v>
      </c>
      <c r="AA823">
        <f t="shared" si="110"/>
        <v>0</v>
      </c>
      <c r="AB823" s="8">
        <f t="shared" si="111"/>
        <v>0</v>
      </c>
      <c r="AC823">
        <f t="shared" si="112"/>
        <v>0</v>
      </c>
      <c r="AD823">
        <f t="shared" si="117"/>
        <v>0</v>
      </c>
      <c r="AE823">
        <f t="shared" si="113"/>
        <v>0</v>
      </c>
      <c r="AF823">
        <f t="shared" si="114"/>
        <v>0</v>
      </c>
      <c r="AG823">
        <f t="shared" si="115"/>
        <v>0</v>
      </c>
      <c r="AI823">
        <f t="shared" si="116"/>
        <v>0</v>
      </c>
    </row>
    <row r="824" spans="2:35" x14ac:dyDescent="0.25">
      <c r="B824" s="1">
        <v>31206</v>
      </c>
      <c r="C824" s="1" t="s">
        <v>1041</v>
      </c>
      <c r="D824" s="1" t="s">
        <v>905</v>
      </c>
      <c r="E824" s="1">
        <v>0</v>
      </c>
      <c r="F824" s="1">
        <v>0</v>
      </c>
      <c r="G824" s="13">
        <v>0</v>
      </c>
      <c r="H824" s="1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W824" s="14" cm="1">
        <f t="array" ref="W824">INDEX(J824:U824, 1, MONTH($W$1))</f>
        <v>0</v>
      </c>
      <c r="X824" s="14" cm="1">
        <f t="array" ref="X824">SUMPRODUCT((J824:U824) *(($J$1:$U$1)&lt;=$X$1))</f>
        <v>0</v>
      </c>
      <c r="Y824">
        <f t="shared" si="109"/>
        <v>0</v>
      </c>
      <c r="Z824">
        <f t="shared" si="109"/>
        <v>0</v>
      </c>
      <c r="AA824">
        <f t="shared" si="110"/>
        <v>0</v>
      </c>
      <c r="AB824" s="8">
        <f t="shared" si="111"/>
        <v>0</v>
      </c>
      <c r="AC824">
        <f t="shared" si="112"/>
        <v>0</v>
      </c>
      <c r="AD824">
        <f t="shared" si="117"/>
        <v>0</v>
      </c>
      <c r="AE824">
        <f t="shared" si="113"/>
        <v>0</v>
      </c>
      <c r="AF824">
        <f t="shared" si="114"/>
        <v>0</v>
      </c>
      <c r="AG824">
        <f t="shared" si="115"/>
        <v>0</v>
      </c>
      <c r="AI824">
        <f t="shared" si="116"/>
        <v>0</v>
      </c>
    </row>
    <row r="825" spans="2:35" x14ac:dyDescent="0.25">
      <c r="B825" s="1">
        <v>31207</v>
      </c>
      <c r="C825" s="1" t="s">
        <v>1042</v>
      </c>
      <c r="D825" s="1" t="s">
        <v>905</v>
      </c>
      <c r="E825" s="1">
        <v>0</v>
      </c>
      <c r="F825" s="1">
        <v>0</v>
      </c>
      <c r="G825" s="13">
        <v>0</v>
      </c>
      <c r="H825" s="1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W825" s="14" cm="1">
        <f t="array" ref="W825">INDEX(J825:U825, 1, MONTH($W$1))</f>
        <v>0</v>
      </c>
      <c r="X825" s="14" cm="1">
        <f t="array" ref="X825">SUMPRODUCT((J825:U825) *(($J$1:$U$1)&lt;=$X$1))</f>
        <v>0</v>
      </c>
      <c r="Y825">
        <f t="shared" si="109"/>
        <v>0</v>
      </c>
      <c r="Z825">
        <f t="shared" si="109"/>
        <v>0</v>
      </c>
      <c r="AA825">
        <f t="shared" si="110"/>
        <v>0</v>
      </c>
      <c r="AB825" s="8">
        <f t="shared" si="111"/>
        <v>0</v>
      </c>
      <c r="AC825">
        <f t="shared" si="112"/>
        <v>0</v>
      </c>
      <c r="AD825">
        <f t="shared" si="117"/>
        <v>0</v>
      </c>
      <c r="AE825">
        <f t="shared" si="113"/>
        <v>0</v>
      </c>
      <c r="AF825">
        <f t="shared" si="114"/>
        <v>0</v>
      </c>
      <c r="AG825">
        <f t="shared" si="115"/>
        <v>0</v>
      </c>
      <c r="AI825">
        <f t="shared" si="116"/>
        <v>0</v>
      </c>
    </row>
    <row r="826" spans="2:35" x14ac:dyDescent="0.25">
      <c r="B826" s="1">
        <v>31208</v>
      </c>
      <c r="C826" s="1" t="s">
        <v>1043</v>
      </c>
      <c r="D826" s="1" t="s">
        <v>905</v>
      </c>
      <c r="E826" s="1">
        <v>0</v>
      </c>
      <c r="F826" s="1">
        <v>0</v>
      </c>
      <c r="G826" s="13">
        <v>0</v>
      </c>
      <c r="H826" s="1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W826" s="14" cm="1">
        <f t="array" ref="W826">INDEX(J826:U826, 1, MONTH($W$1))</f>
        <v>0</v>
      </c>
      <c r="X826" s="14" cm="1">
        <f t="array" ref="X826">SUMPRODUCT((J826:U826) *(($J$1:$U$1)&lt;=$X$1))</f>
        <v>0</v>
      </c>
      <c r="Y826">
        <f t="shared" si="109"/>
        <v>0</v>
      </c>
      <c r="Z826">
        <f t="shared" si="109"/>
        <v>0</v>
      </c>
      <c r="AA826">
        <f t="shared" si="110"/>
        <v>0</v>
      </c>
      <c r="AB826" s="8">
        <f t="shared" si="111"/>
        <v>0</v>
      </c>
      <c r="AC826">
        <f t="shared" si="112"/>
        <v>0</v>
      </c>
      <c r="AD826">
        <f t="shared" si="117"/>
        <v>0</v>
      </c>
      <c r="AE826">
        <f t="shared" si="113"/>
        <v>0</v>
      </c>
      <c r="AF826">
        <f t="shared" si="114"/>
        <v>0</v>
      </c>
      <c r="AG826">
        <f t="shared" si="115"/>
        <v>0</v>
      </c>
      <c r="AI826">
        <f t="shared" si="116"/>
        <v>0</v>
      </c>
    </row>
    <row r="827" spans="2:35" x14ac:dyDescent="0.25">
      <c r="B827" s="1">
        <v>31209</v>
      </c>
      <c r="C827" s="1" t="s">
        <v>1044</v>
      </c>
      <c r="D827" s="1" t="s">
        <v>905</v>
      </c>
      <c r="E827" s="1">
        <v>0</v>
      </c>
      <c r="F827" s="1">
        <v>0</v>
      </c>
      <c r="G827" s="13">
        <v>0</v>
      </c>
      <c r="H827" s="1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W827" s="14" cm="1">
        <f t="array" ref="W827">INDEX(J827:U827, 1, MONTH($W$1))</f>
        <v>0</v>
      </c>
      <c r="X827" s="14" cm="1">
        <f t="array" ref="X827">SUMPRODUCT((J827:U827) *(($J$1:$U$1)&lt;=$X$1))</f>
        <v>0</v>
      </c>
      <c r="Y827">
        <f t="shared" si="109"/>
        <v>0</v>
      </c>
      <c r="Z827">
        <f t="shared" si="109"/>
        <v>0</v>
      </c>
      <c r="AA827">
        <f t="shared" si="110"/>
        <v>0</v>
      </c>
      <c r="AB827" s="8">
        <f t="shared" si="111"/>
        <v>0</v>
      </c>
      <c r="AC827">
        <f t="shared" si="112"/>
        <v>0</v>
      </c>
      <c r="AD827">
        <f t="shared" si="117"/>
        <v>0</v>
      </c>
      <c r="AE827">
        <f t="shared" si="113"/>
        <v>0</v>
      </c>
      <c r="AF827">
        <f t="shared" si="114"/>
        <v>0</v>
      </c>
      <c r="AG827">
        <f t="shared" si="115"/>
        <v>0</v>
      </c>
      <c r="AI827">
        <f t="shared" si="116"/>
        <v>0</v>
      </c>
    </row>
    <row r="828" spans="2:35" x14ac:dyDescent="0.25">
      <c r="B828" s="1">
        <v>31211</v>
      </c>
      <c r="C828" s="1" t="s">
        <v>1045</v>
      </c>
      <c r="D828" s="1" t="s">
        <v>905</v>
      </c>
      <c r="E828" s="1">
        <v>0</v>
      </c>
      <c r="F828" s="1">
        <v>0</v>
      </c>
      <c r="G828" s="13">
        <v>0</v>
      </c>
      <c r="H828" s="1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W828" s="14" cm="1">
        <f t="array" ref="W828">INDEX(J828:U828, 1, MONTH($W$1))</f>
        <v>0</v>
      </c>
      <c r="X828" s="14" cm="1">
        <f t="array" ref="X828">SUMPRODUCT((J828:U828) *(($J$1:$U$1)&lt;=$X$1))</f>
        <v>0</v>
      </c>
      <c r="Y828">
        <f t="shared" si="109"/>
        <v>0</v>
      </c>
      <c r="Z828">
        <f t="shared" si="109"/>
        <v>0</v>
      </c>
      <c r="AA828">
        <f t="shared" si="110"/>
        <v>0</v>
      </c>
      <c r="AB828" s="8">
        <f t="shared" si="111"/>
        <v>0</v>
      </c>
      <c r="AC828">
        <f t="shared" si="112"/>
        <v>0</v>
      </c>
      <c r="AD828">
        <f t="shared" si="117"/>
        <v>0</v>
      </c>
      <c r="AE828">
        <f t="shared" si="113"/>
        <v>0</v>
      </c>
      <c r="AF828">
        <f t="shared" si="114"/>
        <v>0</v>
      </c>
      <c r="AG828">
        <f t="shared" si="115"/>
        <v>0</v>
      </c>
      <c r="AI828">
        <f t="shared" si="116"/>
        <v>0</v>
      </c>
    </row>
    <row r="829" spans="2:35" x14ac:dyDescent="0.25">
      <c r="B829" s="1">
        <v>31212</v>
      </c>
      <c r="C829" s="1" t="s">
        <v>1046</v>
      </c>
      <c r="D829" s="1" t="s">
        <v>905</v>
      </c>
      <c r="E829" s="1">
        <v>0</v>
      </c>
      <c r="F829" s="1">
        <v>0</v>
      </c>
      <c r="G829" s="13">
        <v>0</v>
      </c>
      <c r="H829" s="1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W829" s="14" cm="1">
        <f t="array" ref="W829">INDEX(J829:U829, 1, MONTH($W$1))</f>
        <v>0</v>
      </c>
      <c r="X829" s="14" cm="1">
        <f t="array" ref="X829">SUMPRODUCT((J829:U829) *(($J$1:$U$1)&lt;=$X$1))</f>
        <v>0</v>
      </c>
      <c r="Y829">
        <f t="shared" si="109"/>
        <v>0</v>
      </c>
      <c r="Z829">
        <f t="shared" si="109"/>
        <v>0</v>
      </c>
      <c r="AA829">
        <f t="shared" si="110"/>
        <v>0</v>
      </c>
      <c r="AB829" s="8">
        <f t="shared" si="111"/>
        <v>0</v>
      </c>
      <c r="AC829">
        <f t="shared" si="112"/>
        <v>0</v>
      </c>
      <c r="AD829">
        <f t="shared" si="117"/>
        <v>0</v>
      </c>
      <c r="AE829">
        <f t="shared" si="113"/>
        <v>0</v>
      </c>
      <c r="AF829">
        <f t="shared" si="114"/>
        <v>0</v>
      </c>
      <c r="AG829">
        <f t="shared" si="115"/>
        <v>0</v>
      </c>
      <c r="AI829">
        <f t="shared" si="116"/>
        <v>0</v>
      </c>
    </row>
    <row r="830" spans="2:35" x14ac:dyDescent="0.25">
      <c r="B830" s="1">
        <v>31213</v>
      </c>
      <c r="C830" s="1" t="s">
        <v>1047</v>
      </c>
      <c r="D830" s="1" t="s">
        <v>905</v>
      </c>
      <c r="E830" s="1">
        <v>0</v>
      </c>
      <c r="F830" s="1">
        <v>0</v>
      </c>
      <c r="G830" s="13">
        <v>0</v>
      </c>
      <c r="H830" s="1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W830" s="14" cm="1">
        <f t="array" ref="W830">INDEX(J830:U830, 1, MONTH($W$1))</f>
        <v>0</v>
      </c>
      <c r="X830" s="14" cm="1">
        <f t="array" ref="X830">SUMPRODUCT((J830:U830) *(($J$1:$U$1)&lt;=$X$1))</f>
        <v>0</v>
      </c>
      <c r="Y830">
        <f t="shared" si="109"/>
        <v>0</v>
      </c>
      <c r="Z830">
        <f t="shared" si="109"/>
        <v>0</v>
      </c>
      <c r="AA830">
        <f t="shared" si="110"/>
        <v>0</v>
      </c>
      <c r="AB830" s="8">
        <f t="shared" si="111"/>
        <v>0</v>
      </c>
      <c r="AC830">
        <f t="shared" si="112"/>
        <v>0</v>
      </c>
      <c r="AD830">
        <f t="shared" si="117"/>
        <v>0</v>
      </c>
      <c r="AE830">
        <f t="shared" si="113"/>
        <v>0</v>
      </c>
      <c r="AF830">
        <f t="shared" si="114"/>
        <v>0</v>
      </c>
      <c r="AG830">
        <f t="shared" si="115"/>
        <v>0</v>
      </c>
      <c r="AI830">
        <f t="shared" si="116"/>
        <v>0</v>
      </c>
    </row>
    <row r="831" spans="2:35" x14ac:dyDescent="0.25">
      <c r="B831" s="1">
        <v>31214</v>
      </c>
      <c r="C831" s="1" t="s">
        <v>1048</v>
      </c>
      <c r="D831" s="1" t="s">
        <v>905</v>
      </c>
      <c r="E831" s="1">
        <v>0</v>
      </c>
      <c r="F831" s="1">
        <v>0</v>
      </c>
      <c r="G831" s="13">
        <v>0</v>
      </c>
      <c r="H831" s="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W831" s="14" cm="1">
        <f t="array" ref="W831">INDEX(J831:U831, 1, MONTH($W$1))</f>
        <v>0</v>
      </c>
      <c r="X831" s="14" cm="1">
        <f t="array" ref="X831">SUMPRODUCT((J831:U831) *(($J$1:$U$1)&lt;=$X$1))</f>
        <v>0</v>
      </c>
      <c r="Y831">
        <f t="shared" si="109"/>
        <v>0</v>
      </c>
      <c r="Z831">
        <f t="shared" si="109"/>
        <v>0</v>
      </c>
      <c r="AA831">
        <f t="shared" si="110"/>
        <v>0</v>
      </c>
      <c r="AB831" s="8">
        <f t="shared" si="111"/>
        <v>0</v>
      </c>
      <c r="AC831">
        <f t="shared" si="112"/>
        <v>0</v>
      </c>
      <c r="AD831">
        <f t="shared" si="117"/>
        <v>0</v>
      </c>
      <c r="AE831">
        <f t="shared" si="113"/>
        <v>0</v>
      </c>
      <c r="AF831">
        <f t="shared" si="114"/>
        <v>0</v>
      </c>
      <c r="AG831">
        <f t="shared" si="115"/>
        <v>0</v>
      </c>
      <c r="AI831">
        <f t="shared" si="116"/>
        <v>0</v>
      </c>
    </row>
    <row r="832" spans="2:35" x14ac:dyDescent="0.25">
      <c r="B832" s="1">
        <v>31215</v>
      </c>
      <c r="C832" s="1" t="s">
        <v>1049</v>
      </c>
      <c r="D832" s="1" t="s">
        <v>905</v>
      </c>
      <c r="E832" s="1">
        <v>0</v>
      </c>
      <c r="F832" s="1">
        <v>0</v>
      </c>
      <c r="G832" s="13">
        <v>0</v>
      </c>
      <c r="H832" s="1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W832" s="14" cm="1">
        <f t="array" ref="W832">INDEX(J832:U832, 1, MONTH($W$1))</f>
        <v>0</v>
      </c>
      <c r="X832" s="14" cm="1">
        <f t="array" ref="X832">SUMPRODUCT((J832:U832) *(($J$1:$U$1)&lt;=$X$1))</f>
        <v>0</v>
      </c>
      <c r="Y832">
        <f t="shared" si="109"/>
        <v>0</v>
      </c>
      <c r="Z832">
        <f t="shared" si="109"/>
        <v>0</v>
      </c>
      <c r="AA832">
        <f t="shared" si="110"/>
        <v>0</v>
      </c>
      <c r="AB832" s="8">
        <f t="shared" si="111"/>
        <v>0</v>
      </c>
      <c r="AC832">
        <f t="shared" si="112"/>
        <v>0</v>
      </c>
      <c r="AD832">
        <f t="shared" si="117"/>
        <v>0</v>
      </c>
      <c r="AE832">
        <f t="shared" si="113"/>
        <v>0</v>
      </c>
      <c r="AF832">
        <f t="shared" si="114"/>
        <v>0</v>
      </c>
      <c r="AG832">
        <f t="shared" si="115"/>
        <v>0</v>
      </c>
      <c r="AI832">
        <f t="shared" si="116"/>
        <v>0</v>
      </c>
    </row>
    <row r="833" spans="2:35" x14ac:dyDescent="0.25">
      <c r="B833" s="1">
        <v>31216</v>
      </c>
      <c r="C833" s="1" t="s">
        <v>1050</v>
      </c>
      <c r="D833" s="1" t="s">
        <v>905</v>
      </c>
      <c r="E833" s="1">
        <v>0</v>
      </c>
      <c r="F833" s="1">
        <v>0</v>
      </c>
      <c r="G833" s="13">
        <v>0</v>
      </c>
      <c r="H833" s="1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W833" s="14" cm="1">
        <f t="array" ref="W833">INDEX(J833:U833, 1, MONTH($W$1))</f>
        <v>0</v>
      </c>
      <c r="X833" s="14" cm="1">
        <f t="array" ref="X833">SUMPRODUCT((J833:U833) *(($J$1:$U$1)&lt;=$X$1))</f>
        <v>0</v>
      </c>
      <c r="Y833">
        <f t="shared" si="109"/>
        <v>0</v>
      </c>
      <c r="Z833">
        <f t="shared" si="109"/>
        <v>0</v>
      </c>
      <c r="AA833">
        <f t="shared" si="110"/>
        <v>0</v>
      </c>
      <c r="AB833" s="8">
        <f t="shared" si="111"/>
        <v>0</v>
      </c>
      <c r="AC833">
        <f t="shared" si="112"/>
        <v>0</v>
      </c>
      <c r="AD833">
        <f t="shared" si="117"/>
        <v>0</v>
      </c>
      <c r="AE833">
        <f t="shared" si="113"/>
        <v>0</v>
      </c>
      <c r="AF833">
        <f t="shared" si="114"/>
        <v>0</v>
      </c>
      <c r="AG833">
        <f t="shared" si="115"/>
        <v>0</v>
      </c>
      <c r="AI833">
        <f t="shared" si="116"/>
        <v>0</v>
      </c>
    </row>
    <row r="834" spans="2:35" x14ac:dyDescent="0.25">
      <c r="B834" s="1">
        <v>31217</v>
      </c>
      <c r="C834" s="1" t="s">
        <v>1051</v>
      </c>
      <c r="D834" s="1" t="s">
        <v>905</v>
      </c>
      <c r="E834" s="1">
        <v>0</v>
      </c>
      <c r="F834" s="1">
        <v>0</v>
      </c>
      <c r="G834" s="13">
        <v>0</v>
      </c>
      <c r="H834" s="1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W834" s="14" cm="1">
        <f t="array" ref="W834">INDEX(J834:U834, 1, MONTH($W$1))</f>
        <v>0</v>
      </c>
      <c r="X834" s="14" cm="1">
        <f t="array" ref="X834">SUMPRODUCT((J834:U834) *(($J$1:$U$1)&lt;=$X$1))</f>
        <v>0</v>
      </c>
      <c r="Y834">
        <f t="shared" si="109"/>
        <v>0</v>
      </c>
      <c r="Z834">
        <f t="shared" si="109"/>
        <v>0</v>
      </c>
      <c r="AA834">
        <f t="shared" si="110"/>
        <v>0</v>
      </c>
      <c r="AB834" s="8">
        <f t="shared" si="111"/>
        <v>0</v>
      </c>
      <c r="AC834">
        <f t="shared" si="112"/>
        <v>0</v>
      </c>
      <c r="AD834">
        <f t="shared" si="117"/>
        <v>0</v>
      </c>
      <c r="AE834">
        <f t="shared" si="113"/>
        <v>0</v>
      </c>
      <c r="AF834">
        <f t="shared" si="114"/>
        <v>0</v>
      </c>
      <c r="AG834">
        <f t="shared" si="115"/>
        <v>0</v>
      </c>
      <c r="AI834">
        <f t="shared" si="116"/>
        <v>0</v>
      </c>
    </row>
    <row r="835" spans="2:35" x14ac:dyDescent="0.25">
      <c r="B835" s="1">
        <v>31218</v>
      </c>
      <c r="C835" s="1" t="s">
        <v>1052</v>
      </c>
      <c r="D835" s="1" t="s">
        <v>905</v>
      </c>
      <c r="E835" s="1">
        <v>0</v>
      </c>
      <c r="F835" s="1">
        <v>0</v>
      </c>
      <c r="G835" s="13">
        <v>0</v>
      </c>
      <c r="H835" s="1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W835" s="14" cm="1">
        <f t="array" ref="W835">INDEX(J835:U835, 1, MONTH($W$1))</f>
        <v>0</v>
      </c>
      <c r="X835" s="14" cm="1">
        <f t="array" ref="X835">SUMPRODUCT((J835:U835) *(($J$1:$U$1)&lt;=$X$1))</f>
        <v>0</v>
      </c>
      <c r="Y835">
        <f t="shared" si="109"/>
        <v>0</v>
      </c>
      <c r="Z835">
        <f t="shared" si="109"/>
        <v>0</v>
      </c>
      <c r="AA835">
        <f t="shared" si="110"/>
        <v>0</v>
      </c>
      <c r="AB835" s="8">
        <f t="shared" si="111"/>
        <v>0</v>
      </c>
      <c r="AC835">
        <f t="shared" si="112"/>
        <v>0</v>
      </c>
      <c r="AD835">
        <f t="shared" si="117"/>
        <v>0</v>
      </c>
      <c r="AE835">
        <f t="shared" si="113"/>
        <v>0</v>
      </c>
      <c r="AF835">
        <f t="shared" si="114"/>
        <v>0</v>
      </c>
      <c r="AG835">
        <f t="shared" si="115"/>
        <v>0</v>
      </c>
      <c r="AI835">
        <f t="shared" si="116"/>
        <v>0</v>
      </c>
    </row>
    <row r="836" spans="2:35" x14ac:dyDescent="0.25">
      <c r="B836" s="1">
        <v>31219</v>
      </c>
      <c r="C836" s="1" t="s">
        <v>1053</v>
      </c>
      <c r="D836" s="1" t="s">
        <v>905</v>
      </c>
      <c r="E836" s="1">
        <v>0</v>
      </c>
      <c r="F836" s="1">
        <v>0</v>
      </c>
      <c r="G836" s="13">
        <v>0</v>
      </c>
      <c r="H836" s="1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W836" s="14" cm="1">
        <f t="array" ref="W836">INDEX(J836:U836, 1, MONTH($W$1))</f>
        <v>0</v>
      </c>
      <c r="X836" s="14" cm="1">
        <f t="array" ref="X836">SUMPRODUCT((J836:U836) *(($J$1:$U$1)&lt;=$X$1))</f>
        <v>0</v>
      </c>
      <c r="Y836">
        <f t="shared" ref="Y836:Z899" si="118">IF(W836&gt;0, 1, 0)</f>
        <v>0</v>
      </c>
      <c r="Z836">
        <f t="shared" si="118"/>
        <v>0</v>
      </c>
      <c r="AA836">
        <f t="shared" ref="AA836:AA899" si="119">IF(I836="Yes", 1, 0)</f>
        <v>0</v>
      </c>
      <c r="AB836" s="8">
        <f t="shared" ref="AB836:AB899" si="120">COUNTIF(J836, "&gt;0")</f>
        <v>0</v>
      </c>
      <c r="AC836">
        <f t="shared" ref="AC836:AC899" si="121">IFERROR(X836/AB836, 0)</f>
        <v>0</v>
      </c>
      <c r="AD836">
        <f t="shared" si="117"/>
        <v>0</v>
      </c>
      <c r="AE836">
        <f t="shared" ref="AE836:AE899" si="122">IF(G836=$W$1, W836, 0)</f>
        <v>0</v>
      </c>
      <c r="AF836">
        <f t="shared" ref="AF836:AF899" si="123">IF(AND(H836=2023, G836&lt;=$W$1, X836&gt;0), 1, 0)</f>
        <v>0</v>
      </c>
      <c r="AG836">
        <f t="shared" ref="AG836:AG899" si="124">IF(AND(H836=2023, G836&lt;=$W$1), X836, 0)</f>
        <v>0</v>
      </c>
      <c r="AI836">
        <f t="shared" ref="AI836:AI899" si="125">SUM(J836:U836)</f>
        <v>0</v>
      </c>
    </row>
    <row r="837" spans="2:35" x14ac:dyDescent="0.25">
      <c r="B837" s="1">
        <v>31220</v>
      </c>
      <c r="C837" s="1" t="s">
        <v>1054</v>
      </c>
      <c r="D837" s="1" t="s">
        <v>905</v>
      </c>
      <c r="E837" s="1">
        <v>0</v>
      </c>
      <c r="F837" s="1">
        <v>0</v>
      </c>
      <c r="G837" s="13">
        <v>0</v>
      </c>
      <c r="H837" s="1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W837" s="14" cm="1">
        <f t="array" ref="W837">INDEX(J837:U837, 1, MONTH($W$1))</f>
        <v>0</v>
      </c>
      <c r="X837" s="14" cm="1">
        <f t="array" ref="X837">SUMPRODUCT((J837:U837) *(($J$1:$U$1)&lt;=$X$1))</f>
        <v>0</v>
      </c>
      <c r="Y837">
        <f t="shared" si="118"/>
        <v>0</v>
      </c>
      <c r="Z837">
        <f t="shared" si="118"/>
        <v>0</v>
      </c>
      <c r="AA837">
        <f t="shared" si="119"/>
        <v>0</v>
      </c>
      <c r="AB837" s="8">
        <f t="shared" si="120"/>
        <v>0</v>
      </c>
      <c r="AC837">
        <f t="shared" si="121"/>
        <v>0</v>
      </c>
      <c r="AD837">
        <f t="shared" si="117"/>
        <v>0</v>
      </c>
      <c r="AE837">
        <f t="shared" si="122"/>
        <v>0</v>
      </c>
      <c r="AF837">
        <f t="shared" si="123"/>
        <v>0</v>
      </c>
      <c r="AG837">
        <f t="shared" si="124"/>
        <v>0</v>
      </c>
      <c r="AI837">
        <f t="shared" si="125"/>
        <v>0</v>
      </c>
    </row>
    <row r="838" spans="2:35" x14ac:dyDescent="0.25">
      <c r="B838" s="1">
        <v>31221</v>
      </c>
      <c r="C838" s="1" t="s">
        <v>1055</v>
      </c>
      <c r="D838" s="1" t="s">
        <v>905</v>
      </c>
      <c r="E838" s="1">
        <v>0</v>
      </c>
      <c r="F838" s="1">
        <v>0</v>
      </c>
      <c r="G838" s="13">
        <v>0</v>
      </c>
      <c r="H838" s="1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W838" s="14" cm="1">
        <f t="array" ref="W838">INDEX(J838:U838, 1, MONTH($W$1))</f>
        <v>0</v>
      </c>
      <c r="X838" s="14" cm="1">
        <f t="array" ref="X838">SUMPRODUCT((J838:U838) *(($J$1:$U$1)&lt;=$X$1))</f>
        <v>0</v>
      </c>
      <c r="Y838">
        <f t="shared" si="118"/>
        <v>0</v>
      </c>
      <c r="Z838">
        <f t="shared" si="118"/>
        <v>0</v>
      </c>
      <c r="AA838">
        <f t="shared" si="119"/>
        <v>0</v>
      </c>
      <c r="AB838" s="8">
        <f t="shared" si="120"/>
        <v>0</v>
      </c>
      <c r="AC838">
        <f t="shared" si="121"/>
        <v>0</v>
      </c>
      <c r="AD838">
        <f t="shared" si="117"/>
        <v>0</v>
      </c>
      <c r="AE838">
        <f t="shared" si="122"/>
        <v>0</v>
      </c>
      <c r="AF838">
        <f t="shared" si="123"/>
        <v>0</v>
      </c>
      <c r="AG838">
        <f t="shared" si="124"/>
        <v>0</v>
      </c>
      <c r="AI838">
        <f t="shared" si="125"/>
        <v>0</v>
      </c>
    </row>
    <row r="839" spans="2:35" x14ac:dyDescent="0.25">
      <c r="B839" s="1">
        <v>31223</v>
      </c>
      <c r="C839" s="1" t="s">
        <v>1056</v>
      </c>
      <c r="D839" s="1" t="s">
        <v>905</v>
      </c>
      <c r="E839" s="1">
        <v>0</v>
      </c>
      <c r="F839" s="1">
        <v>0</v>
      </c>
      <c r="G839" s="13">
        <v>0</v>
      </c>
      <c r="H839" s="1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W839" s="14" cm="1">
        <f t="array" ref="W839">INDEX(J839:U839, 1, MONTH($W$1))</f>
        <v>0</v>
      </c>
      <c r="X839" s="14" cm="1">
        <f t="array" ref="X839">SUMPRODUCT((J839:U839) *(($J$1:$U$1)&lt;=$X$1))</f>
        <v>0</v>
      </c>
      <c r="Y839">
        <f t="shared" si="118"/>
        <v>0</v>
      </c>
      <c r="Z839">
        <f t="shared" si="118"/>
        <v>0</v>
      </c>
      <c r="AA839">
        <f t="shared" si="119"/>
        <v>0</v>
      </c>
      <c r="AB839" s="8">
        <f t="shared" si="120"/>
        <v>0</v>
      </c>
      <c r="AC839">
        <f t="shared" si="121"/>
        <v>0</v>
      </c>
      <c r="AD839">
        <f t="shared" si="117"/>
        <v>0</v>
      </c>
      <c r="AE839">
        <f t="shared" si="122"/>
        <v>0</v>
      </c>
      <c r="AF839">
        <f t="shared" si="123"/>
        <v>0</v>
      </c>
      <c r="AG839">
        <f t="shared" si="124"/>
        <v>0</v>
      </c>
      <c r="AI839">
        <f t="shared" si="125"/>
        <v>0</v>
      </c>
    </row>
    <row r="840" spans="2:35" x14ac:dyDescent="0.25">
      <c r="B840" s="1">
        <v>31224</v>
      </c>
      <c r="C840" s="1" t="s">
        <v>1057</v>
      </c>
      <c r="D840" s="1" t="s">
        <v>905</v>
      </c>
      <c r="E840" s="1">
        <v>0</v>
      </c>
      <c r="F840" s="1">
        <v>0</v>
      </c>
      <c r="G840" s="13">
        <v>0</v>
      </c>
      <c r="H840" s="1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W840" s="14" cm="1">
        <f t="array" ref="W840">INDEX(J840:U840, 1, MONTH($W$1))</f>
        <v>0</v>
      </c>
      <c r="X840" s="14" cm="1">
        <f t="array" ref="X840">SUMPRODUCT((J840:U840) *(($J$1:$U$1)&lt;=$X$1))</f>
        <v>0</v>
      </c>
      <c r="Y840">
        <f t="shared" si="118"/>
        <v>0</v>
      </c>
      <c r="Z840">
        <f t="shared" si="118"/>
        <v>0</v>
      </c>
      <c r="AA840">
        <f t="shared" si="119"/>
        <v>0</v>
      </c>
      <c r="AB840" s="8">
        <f t="shared" si="120"/>
        <v>0</v>
      </c>
      <c r="AC840">
        <f t="shared" si="121"/>
        <v>0</v>
      </c>
      <c r="AD840">
        <f t="shared" si="117"/>
        <v>0</v>
      </c>
      <c r="AE840">
        <f t="shared" si="122"/>
        <v>0</v>
      </c>
      <c r="AF840">
        <f t="shared" si="123"/>
        <v>0</v>
      </c>
      <c r="AG840">
        <f t="shared" si="124"/>
        <v>0</v>
      </c>
      <c r="AI840">
        <f t="shared" si="125"/>
        <v>0</v>
      </c>
    </row>
    <row r="841" spans="2:35" x14ac:dyDescent="0.25">
      <c r="B841" s="1">
        <v>31225</v>
      </c>
      <c r="C841" s="1" t="s">
        <v>1058</v>
      </c>
      <c r="D841" s="1" t="s">
        <v>905</v>
      </c>
      <c r="E841" s="1">
        <v>0</v>
      </c>
      <c r="F841" s="1">
        <v>0</v>
      </c>
      <c r="G841" s="13">
        <v>0</v>
      </c>
      <c r="H841" s="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W841" s="14" cm="1">
        <f t="array" ref="W841">INDEX(J841:U841, 1, MONTH($W$1))</f>
        <v>0</v>
      </c>
      <c r="X841" s="14" cm="1">
        <f t="array" ref="X841">SUMPRODUCT((J841:U841) *(($J$1:$U$1)&lt;=$X$1))</f>
        <v>0</v>
      </c>
      <c r="Y841">
        <f t="shared" si="118"/>
        <v>0</v>
      </c>
      <c r="Z841">
        <f t="shared" si="118"/>
        <v>0</v>
      </c>
      <c r="AA841">
        <f t="shared" si="119"/>
        <v>0</v>
      </c>
      <c r="AB841" s="8">
        <f t="shared" si="120"/>
        <v>0</v>
      </c>
      <c r="AC841">
        <f t="shared" si="121"/>
        <v>0</v>
      </c>
      <c r="AD841">
        <f t="shared" si="117"/>
        <v>0</v>
      </c>
      <c r="AE841">
        <f t="shared" si="122"/>
        <v>0</v>
      </c>
      <c r="AF841">
        <f t="shared" si="123"/>
        <v>0</v>
      </c>
      <c r="AG841">
        <f t="shared" si="124"/>
        <v>0</v>
      </c>
      <c r="AI841">
        <f t="shared" si="125"/>
        <v>0</v>
      </c>
    </row>
    <row r="842" spans="2:35" x14ac:dyDescent="0.25">
      <c r="B842" s="1">
        <v>31226</v>
      </c>
      <c r="C842" s="1" t="s">
        <v>1059</v>
      </c>
      <c r="D842" s="1" t="s">
        <v>905</v>
      </c>
      <c r="E842" s="1">
        <v>0</v>
      </c>
      <c r="F842" s="1">
        <v>0</v>
      </c>
      <c r="G842" s="13">
        <v>0</v>
      </c>
      <c r="H842" s="1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W842" s="14" cm="1">
        <f t="array" ref="W842">INDEX(J842:U842, 1, MONTH($W$1))</f>
        <v>0</v>
      </c>
      <c r="X842" s="14" cm="1">
        <f t="array" ref="X842">SUMPRODUCT((J842:U842) *(($J$1:$U$1)&lt;=$X$1))</f>
        <v>0</v>
      </c>
      <c r="Y842">
        <f t="shared" si="118"/>
        <v>0</v>
      </c>
      <c r="Z842">
        <f t="shared" si="118"/>
        <v>0</v>
      </c>
      <c r="AA842">
        <f t="shared" si="119"/>
        <v>0</v>
      </c>
      <c r="AB842" s="8">
        <f t="shared" si="120"/>
        <v>0</v>
      </c>
      <c r="AC842">
        <f t="shared" si="121"/>
        <v>0</v>
      </c>
      <c r="AD842">
        <f t="shared" si="117"/>
        <v>0</v>
      </c>
      <c r="AE842">
        <f t="shared" si="122"/>
        <v>0</v>
      </c>
      <c r="AF842">
        <f t="shared" si="123"/>
        <v>0</v>
      </c>
      <c r="AG842">
        <f t="shared" si="124"/>
        <v>0</v>
      </c>
      <c r="AI842">
        <f t="shared" si="125"/>
        <v>0</v>
      </c>
    </row>
    <row r="843" spans="2:35" x14ac:dyDescent="0.25">
      <c r="B843" s="1">
        <v>31227</v>
      </c>
      <c r="C843" s="1" t="s">
        <v>1060</v>
      </c>
      <c r="D843" s="1" t="s">
        <v>905</v>
      </c>
      <c r="E843" s="1">
        <v>0</v>
      </c>
      <c r="F843" s="1">
        <v>0</v>
      </c>
      <c r="G843" s="13">
        <v>0</v>
      </c>
      <c r="H843" s="1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W843" s="14" cm="1">
        <f t="array" ref="W843">INDEX(J843:U843, 1, MONTH($W$1))</f>
        <v>0</v>
      </c>
      <c r="X843" s="14" cm="1">
        <f t="array" ref="X843">SUMPRODUCT((J843:U843) *(($J$1:$U$1)&lt;=$X$1))</f>
        <v>0</v>
      </c>
      <c r="Y843">
        <f t="shared" si="118"/>
        <v>0</v>
      </c>
      <c r="Z843">
        <f t="shared" si="118"/>
        <v>0</v>
      </c>
      <c r="AA843">
        <f t="shared" si="119"/>
        <v>0</v>
      </c>
      <c r="AB843" s="8">
        <f t="shared" si="120"/>
        <v>0</v>
      </c>
      <c r="AC843">
        <f t="shared" si="121"/>
        <v>0</v>
      </c>
      <c r="AD843">
        <f t="shared" si="117"/>
        <v>0</v>
      </c>
      <c r="AE843">
        <f t="shared" si="122"/>
        <v>0</v>
      </c>
      <c r="AF843">
        <f t="shared" si="123"/>
        <v>0</v>
      </c>
      <c r="AG843">
        <f t="shared" si="124"/>
        <v>0</v>
      </c>
      <c r="AI843">
        <f t="shared" si="125"/>
        <v>0</v>
      </c>
    </row>
    <row r="844" spans="2:35" x14ac:dyDescent="0.25">
      <c r="B844" s="1">
        <v>31228</v>
      </c>
      <c r="C844" s="1" t="s">
        <v>1061</v>
      </c>
      <c r="D844" s="1" t="s">
        <v>905</v>
      </c>
      <c r="E844" s="1">
        <v>0</v>
      </c>
      <c r="F844" s="1">
        <v>0</v>
      </c>
      <c r="G844" s="13">
        <v>0</v>
      </c>
      <c r="H844" s="1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W844" s="14" cm="1">
        <f t="array" ref="W844">INDEX(J844:U844, 1, MONTH($W$1))</f>
        <v>0</v>
      </c>
      <c r="X844" s="14" cm="1">
        <f t="array" ref="X844">SUMPRODUCT((J844:U844) *(($J$1:$U$1)&lt;=$X$1))</f>
        <v>0</v>
      </c>
      <c r="Y844">
        <f t="shared" si="118"/>
        <v>0</v>
      </c>
      <c r="Z844">
        <f t="shared" si="118"/>
        <v>0</v>
      </c>
      <c r="AA844">
        <f t="shared" si="119"/>
        <v>0</v>
      </c>
      <c r="AB844" s="8">
        <f t="shared" si="120"/>
        <v>0</v>
      </c>
      <c r="AC844">
        <f t="shared" si="121"/>
        <v>0</v>
      </c>
      <c r="AD844">
        <f t="shared" si="117"/>
        <v>0</v>
      </c>
      <c r="AE844">
        <f t="shared" si="122"/>
        <v>0</v>
      </c>
      <c r="AF844">
        <f t="shared" si="123"/>
        <v>0</v>
      </c>
      <c r="AG844">
        <f t="shared" si="124"/>
        <v>0</v>
      </c>
      <c r="AI844">
        <f t="shared" si="125"/>
        <v>0</v>
      </c>
    </row>
    <row r="845" spans="2:35" x14ac:dyDescent="0.25">
      <c r="B845" s="1">
        <v>31229</v>
      </c>
      <c r="C845" s="1" t="s">
        <v>1062</v>
      </c>
      <c r="D845" s="1" t="s">
        <v>905</v>
      </c>
      <c r="E845" s="1">
        <v>0</v>
      </c>
      <c r="F845" s="1">
        <v>0</v>
      </c>
      <c r="G845" s="13">
        <v>0</v>
      </c>
      <c r="H845" s="1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W845" s="14" cm="1">
        <f t="array" ref="W845">INDEX(J845:U845, 1, MONTH($W$1))</f>
        <v>0</v>
      </c>
      <c r="X845" s="14" cm="1">
        <f t="array" ref="X845">SUMPRODUCT((J845:U845) *(($J$1:$U$1)&lt;=$X$1))</f>
        <v>0</v>
      </c>
      <c r="Y845">
        <f t="shared" si="118"/>
        <v>0</v>
      </c>
      <c r="Z845">
        <f t="shared" si="118"/>
        <v>0</v>
      </c>
      <c r="AA845">
        <f t="shared" si="119"/>
        <v>0</v>
      </c>
      <c r="AB845" s="8">
        <f t="shared" si="120"/>
        <v>0</v>
      </c>
      <c r="AC845">
        <f t="shared" si="121"/>
        <v>0</v>
      </c>
      <c r="AD845">
        <f t="shared" si="117"/>
        <v>0</v>
      </c>
      <c r="AE845">
        <f t="shared" si="122"/>
        <v>0</v>
      </c>
      <c r="AF845">
        <f t="shared" si="123"/>
        <v>0</v>
      </c>
      <c r="AG845">
        <f t="shared" si="124"/>
        <v>0</v>
      </c>
      <c r="AI845">
        <f t="shared" si="125"/>
        <v>0</v>
      </c>
    </row>
    <row r="846" spans="2:35" x14ac:dyDescent="0.25">
      <c r="B846" s="1">
        <v>31230</v>
      </c>
      <c r="C846" s="1" t="s">
        <v>1063</v>
      </c>
      <c r="D846" s="1" t="s">
        <v>905</v>
      </c>
      <c r="E846" s="1">
        <v>0</v>
      </c>
      <c r="F846" s="1">
        <v>0</v>
      </c>
      <c r="G846" s="13">
        <v>0</v>
      </c>
      <c r="H846" s="1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W846" s="14" cm="1">
        <f t="array" ref="W846">INDEX(J846:U846, 1, MONTH($W$1))</f>
        <v>0</v>
      </c>
      <c r="X846" s="14" cm="1">
        <f t="array" ref="X846">SUMPRODUCT((J846:U846) *(($J$1:$U$1)&lt;=$X$1))</f>
        <v>0</v>
      </c>
      <c r="Y846">
        <f t="shared" si="118"/>
        <v>0</v>
      </c>
      <c r="Z846">
        <f t="shared" si="118"/>
        <v>0</v>
      </c>
      <c r="AA846">
        <f t="shared" si="119"/>
        <v>0</v>
      </c>
      <c r="AB846" s="8">
        <f t="shared" si="120"/>
        <v>0</v>
      </c>
      <c r="AC846">
        <f t="shared" si="121"/>
        <v>0</v>
      </c>
      <c r="AD846">
        <f t="shared" si="117"/>
        <v>0</v>
      </c>
      <c r="AE846">
        <f t="shared" si="122"/>
        <v>0</v>
      </c>
      <c r="AF846">
        <f t="shared" si="123"/>
        <v>0</v>
      </c>
      <c r="AG846">
        <f t="shared" si="124"/>
        <v>0</v>
      </c>
      <c r="AI846">
        <f t="shared" si="125"/>
        <v>0</v>
      </c>
    </row>
    <row r="847" spans="2:35" x14ac:dyDescent="0.25">
      <c r="B847" s="1">
        <v>31231</v>
      </c>
      <c r="C847" s="1" t="s">
        <v>1064</v>
      </c>
      <c r="D847" s="1" t="s">
        <v>905</v>
      </c>
      <c r="E847" s="1">
        <v>0</v>
      </c>
      <c r="F847" s="1">
        <v>0</v>
      </c>
      <c r="G847" s="13">
        <v>0</v>
      </c>
      <c r="H847" s="1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W847" s="14" cm="1">
        <f t="array" ref="W847">INDEX(J847:U847, 1, MONTH($W$1))</f>
        <v>0</v>
      </c>
      <c r="X847" s="14" cm="1">
        <f t="array" ref="X847">SUMPRODUCT((J847:U847) *(($J$1:$U$1)&lt;=$X$1))</f>
        <v>0</v>
      </c>
      <c r="Y847">
        <f t="shared" si="118"/>
        <v>0</v>
      </c>
      <c r="Z847">
        <f t="shared" si="118"/>
        <v>0</v>
      </c>
      <c r="AA847">
        <f t="shared" si="119"/>
        <v>0</v>
      </c>
      <c r="AB847" s="8">
        <f t="shared" si="120"/>
        <v>0</v>
      </c>
      <c r="AC847">
        <f t="shared" si="121"/>
        <v>0</v>
      </c>
      <c r="AD847">
        <f t="shared" si="117"/>
        <v>0</v>
      </c>
      <c r="AE847">
        <f t="shared" si="122"/>
        <v>0</v>
      </c>
      <c r="AF847">
        <f t="shared" si="123"/>
        <v>0</v>
      </c>
      <c r="AG847">
        <f t="shared" si="124"/>
        <v>0</v>
      </c>
      <c r="AI847">
        <f t="shared" si="125"/>
        <v>0</v>
      </c>
    </row>
    <row r="848" spans="2:35" x14ac:dyDescent="0.25">
      <c r="B848" s="1">
        <v>31232</v>
      </c>
      <c r="C848" s="1" t="s">
        <v>1065</v>
      </c>
      <c r="D848" s="1" t="s">
        <v>905</v>
      </c>
      <c r="E848" s="1">
        <v>0</v>
      </c>
      <c r="F848" s="1">
        <v>0</v>
      </c>
      <c r="G848" s="13">
        <v>0</v>
      </c>
      <c r="H848" s="1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W848" s="14" cm="1">
        <f t="array" ref="W848">INDEX(J848:U848, 1, MONTH($W$1))</f>
        <v>0</v>
      </c>
      <c r="X848" s="14" cm="1">
        <f t="array" ref="X848">SUMPRODUCT((J848:U848) *(($J$1:$U$1)&lt;=$X$1))</f>
        <v>0</v>
      </c>
      <c r="Y848">
        <f t="shared" si="118"/>
        <v>0</v>
      </c>
      <c r="Z848">
        <f t="shared" si="118"/>
        <v>0</v>
      </c>
      <c r="AA848">
        <f t="shared" si="119"/>
        <v>0</v>
      </c>
      <c r="AB848" s="8">
        <f t="shared" si="120"/>
        <v>0</v>
      </c>
      <c r="AC848">
        <f t="shared" si="121"/>
        <v>0</v>
      </c>
      <c r="AD848">
        <f t="shared" si="117"/>
        <v>0</v>
      </c>
      <c r="AE848">
        <f t="shared" si="122"/>
        <v>0</v>
      </c>
      <c r="AF848">
        <f t="shared" si="123"/>
        <v>0</v>
      </c>
      <c r="AG848">
        <f t="shared" si="124"/>
        <v>0</v>
      </c>
      <c r="AI848">
        <f t="shared" si="125"/>
        <v>0</v>
      </c>
    </row>
    <row r="849" spans="2:35" x14ac:dyDescent="0.25">
      <c r="B849" s="1">
        <v>31233</v>
      </c>
      <c r="C849" s="1" t="s">
        <v>1066</v>
      </c>
      <c r="D849" s="1" t="s">
        <v>905</v>
      </c>
      <c r="E849" s="1">
        <v>0</v>
      </c>
      <c r="F849" s="1">
        <v>0</v>
      </c>
      <c r="G849" s="13">
        <v>0</v>
      </c>
      <c r="H849" s="1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W849" s="14" cm="1">
        <f t="array" ref="W849">INDEX(J849:U849, 1, MONTH($W$1))</f>
        <v>0</v>
      </c>
      <c r="X849" s="14" cm="1">
        <f t="array" ref="X849">SUMPRODUCT((J849:U849) *(($J$1:$U$1)&lt;=$X$1))</f>
        <v>0</v>
      </c>
      <c r="Y849">
        <f t="shared" si="118"/>
        <v>0</v>
      </c>
      <c r="Z849">
        <f t="shared" si="118"/>
        <v>0</v>
      </c>
      <c r="AA849">
        <f t="shared" si="119"/>
        <v>0</v>
      </c>
      <c r="AB849" s="8">
        <f t="shared" si="120"/>
        <v>0</v>
      </c>
      <c r="AC849">
        <f t="shared" si="121"/>
        <v>0</v>
      </c>
      <c r="AD849">
        <f t="shared" si="117"/>
        <v>0</v>
      </c>
      <c r="AE849">
        <f t="shared" si="122"/>
        <v>0</v>
      </c>
      <c r="AF849">
        <f t="shared" si="123"/>
        <v>0</v>
      </c>
      <c r="AG849">
        <f t="shared" si="124"/>
        <v>0</v>
      </c>
      <c r="AI849">
        <f t="shared" si="125"/>
        <v>0</v>
      </c>
    </row>
    <row r="850" spans="2:35" x14ac:dyDescent="0.25">
      <c r="B850" s="1">
        <v>31234</v>
      </c>
      <c r="C850" s="1" t="s">
        <v>1067</v>
      </c>
      <c r="D850" s="1" t="s">
        <v>905</v>
      </c>
      <c r="E850" s="1">
        <v>0</v>
      </c>
      <c r="F850" s="1">
        <v>0</v>
      </c>
      <c r="G850" s="13">
        <v>0</v>
      </c>
      <c r="H850" s="1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W850" s="14" cm="1">
        <f t="array" ref="W850">INDEX(J850:U850, 1, MONTH($W$1))</f>
        <v>0</v>
      </c>
      <c r="X850" s="14" cm="1">
        <f t="array" ref="X850">SUMPRODUCT((J850:U850) *(($J$1:$U$1)&lt;=$X$1))</f>
        <v>0</v>
      </c>
      <c r="Y850">
        <f t="shared" si="118"/>
        <v>0</v>
      </c>
      <c r="Z850">
        <f t="shared" si="118"/>
        <v>0</v>
      </c>
      <c r="AA850">
        <f t="shared" si="119"/>
        <v>0</v>
      </c>
      <c r="AB850" s="8">
        <f t="shared" si="120"/>
        <v>0</v>
      </c>
      <c r="AC850">
        <f t="shared" si="121"/>
        <v>0</v>
      </c>
      <c r="AD850">
        <f t="shared" si="117"/>
        <v>0</v>
      </c>
      <c r="AE850">
        <f t="shared" si="122"/>
        <v>0</v>
      </c>
      <c r="AF850">
        <f t="shared" si="123"/>
        <v>0</v>
      </c>
      <c r="AG850">
        <f t="shared" si="124"/>
        <v>0</v>
      </c>
      <c r="AI850">
        <f t="shared" si="125"/>
        <v>0</v>
      </c>
    </row>
    <row r="851" spans="2:35" x14ac:dyDescent="0.25">
      <c r="B851" s="1">
        <v>31235</v>
      </c>
      <c r="C851" s="1" t="s">
        <v>1068</v>
      </c>
      <c r="D851" s="1" t="s">
        <v>905</v>
      </c>
      <c r="E851" s="1">
        <v>0</v>
      </c>
      <c r="F851" s="1">
        <v>0</v>
      </c>
      <c r="G851" s="13">
        <v>0</v>
      </c>
      <c r="H851" s="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W851" s="14" cm="1">
        <f t="array" ref="W851">INDEX(J851:U851, 1, MONTH($W$1))</f>
        <v>0</v>
      </c>
      <c r="X851" s="14" cm="1">
        <f t="array" ref="X851">SUMPRODUCT((J851:U851) *(($J$1:$U$1)&lt;=$X$1))</f>
        <v>0</v>
      </c>
      <c r="Y851">
        <f t="shared" si="118"/>
        <v>0</v>
      </c>
      <c r="Z851">
        <f t="shared" si="118"/>
        <v>0</v>
      </c>
      <c r="AA851">
        <f t="shared" si="119"/>
        <v>0</v>
      </c>
      <c r="AB851" s="8">
        <f t="shared" si="120"/>
        <v>0</v>
      </c>
      <c r="AC851">
        <f t="shared" si="121"/>
        <v>0</v>
      </c>
      <c r="AD851">
        <f t="shared" ref="AD851:AD914" si="126">IF(G851=$W$1, 1, 0)</f>
        <v>0</v>
      </c>
      <c r="AE851">
        <f t="shared" si="122"/>
        <v>0</v>
      </c>
      <c r="AF851">
        <f t="shared" si="123"/>
        <v>0</v>
      </c>
      <c r="AG851">
        <f t="shared" si="124"/>
        <v>0</v>
      </c>
      <c r="AI851">
        <f t="shared" si="125"/>
        <v>0</v>
      </c>
    </row>
    <row r="852" spans="2:35" x14ac:dyDescent="0.25">
      <c r="B852" s="1">
        <v>31236</v>
      </c>
      <c r="C852" s="1" t="s">
        <v>1069</v>
      </c>
      <c r="D852" s="1" t="s">
        <v>905</v>
      </c>
      <c r="E852" s="1">
        <v>0</v>
      </c>
      <c r="F852" s="1">
        <v>0</v>
      </c>
      <c r="G852" s="13">
        <v>0</v>
      </c>
      <c r="H852" s="1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W852" s="14" cm="1">
        <f t="array" ref="W852">INDEX(J852:U852, 1, MONTH($W$1))</f>
        <v>0</v>
      </c>
      <c r="X852" s="14" cm="1">
        <f t="array" ref="X852">SUMPRODUCT((J852:U852) *(($J$1:$U$1)&lt;=$X$1))</f>
        <v>0</v>
      </c>
      <c r="Y852">
        <f t="shared" si="118"/>
        <v>0</v>
      </c>
      <c r="Z852">
        <f t="shared" si="118"/>
        <v>0</v>
      </c>
      <c r="AA852">
        <f t="shared" si="119"/>
        <v>0</v>
      </c>
      <c r="AB852" s="8">
        <f t="shared" si="120"/>
        <v>0</v>
      </c>
      <c r="AC852">
        <f t="shared" si="121"/>
        <v>0</v>
      </c>
      <c r="AD852">
        <f t="shared" si="126"/>
        <v>0</v>
      </c>
      <c r="AE852">
        <f t="shared" si="122"/>
        <v>0</v>
      </c>
      <c r="AF852">
        <f t="shared" si="123"/>
        <v>0</v>
      </c>
      <c r="AG852">
        <f t="shared" si="124"/>
        <v>0</v>
      </c>
      <c r="AI852">
        <f t="shared" si="125"/>
        <v>0</v>
      </c>
    </row>
    <row r="853" spans="2:35" x14ac:dyDescent="0.25">
      <c r="B853" s="1">
        <v>31237</v>
      </c>
      <c r="C853" s="1" t="s">
        <v>1070</v>
      </c>
      <c r="D853" s="1" t="s">
        <v>905</v>
      </c>
      <c r="E853" s="1">
        <v>0</v>
      </c>
      <c r="F853" s="1">
        <v>0</v>
      </c>
      <c r="G853" s="13">
        <v>0</v>
      </c>
      <c r="H853" s="1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W853" s="14" cm="1">
        <f t="array" ref="W853">INDEX(J853:U853, 1, MONTH($W$1))</f>
        <v>0</v>
      </c>
      <c r="X853" s="14" cm="1">
        <f t="array" ref="X853">SUMPRODUCT((J853:U853) *(($J$1:$U$1)&lt;=$X$1))</f>
        <v>0</v>
      </c>
      <c r="Y853">
        <f t="shared" si="118"/>
        <v>0</v>
      </c>
      <c r="Z853">
        <f t="shared" si="118"/>
        <v>0</v>
      </c>
      <c r="AA853">
        <f t="shared" si="119"/>
        <v>0</v>
      </c>
      <c r="AB853" s="8">
        <f t="shared" si="120"/>
        <v>0</v>
      </c>
      <c r="AC853">
        <f t="shared" si="121"/>
        <v>0</v>
      </c>
      <c r="AD853">
        <f t="shared" si="126"/>
        <v>0</v>
      </c>
      <c r="AE853">
        <f t="shared" si="122"/>
        <v>0</v>
      </c>
      <c r="AF853">
        <f t="shared" si="123"/>
        <v>0</v>
      </c>
      <c r="AG853">
        <f t="shared" si="124"/>
        <v>0</v>
      </c>
      <c r="AI853">
        <f t="shared" si="125"/>
        <v>0</v>
      </c>
    </row>
    <row r="854" spans="2:35" x14ac:dyDescent="0.25">
      <c r="B854" s="1">
        <v>31238</v>
      </c>
      <c r="C854" s="1" t="s">
        <v>1071</v>
      </c>
      <c r="D854" s="1" t="s">
        <v>905</v>
      </c>
      <c r="E854" s="1">
        <v>0</v>
      </c>
      <c r="F854" s="1">
        <v>0</v>
      </c>
      <c r="G854" s="13">
        <v>0</v>
      </c>
      <c r="H854" s="1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W854" s="14" cm="1">
        <f t="array" ref="W854">INDEX(J854:U854, 1, MONTH($W$1))</f>
        <v>0</v>
      </c>
      <c r="X854" s="14" cm="1">
        <f t="array" ref="X854">SUMPRODUCT((J854:U854) *(($J$1:$U$1)&lt;=$X$1))</f>
        <v>0</v>
      </c>
      <c r="Y854">
        <f t="shared" si="118"/>
        <v>0</v>
      </c>
      <c r="Z854">
        <f t="shared" si="118"/>
        <v>0</v>
      </c>
      <c r="AA854">
        <f t="shared" si="119"/>
        <v>0</v>
      </c>
      <c r="AB854" s="8">
        <f t="shared" si="120"/>
        <v>0</v>
      </c>
      <c r="AC854">
        <f t="shared" si="121"/>
        <v>0</v>
      </c>
      <c r="AD854">
        <f t="shared" si="126"/>
        <v>0</v>
      </c>
      <c r="AE854">
        <f t="shared" si="122"/>
        <v>0</v>
      </c>
      <c r="AF854">
        <f t="shared" si="123"/>
        <v>0</v>
      </c>
      <c r="AG854">
        <f t="shared" si="124"/>
        <v>0</v>
      </c>
      <c r="AI854">
        <f t="shared" si="125"/>
        <v>0</v>
      </c>
    </row>
    <row r="855" spans="2:35" x14ac:dyDescent="0.25">
      <c r="B855" s="1">
        <v>31239</v>
      </c>
      <c r="C855" s="1" t="s">
        <v>1072</v>
      </c>
      <c r="D855" s="1" t="s">
        <v>905</v>
      </c>
      <c r="E855" s="1">
        <v>0</v>
      </c>
      <c r="F855" s="1">
        <v>0</v>
      </c>
      <c r="G855" s="13">
        <v>0</v>
      </c>
      <c r="H855" s="1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W855" s="14" cm="1">
        <f t="array" ref="W855">INDEX(J855:U855, 1, MONTH($W$1))</f>
        <v>0</v>
      </c>
      <c r="X855" s="14" cm="1">
        <f t="array" ref="X855">SUMPRODUCT((J855:U855) *(($J$1:$U$1)&lt;=$X$1))</f>
        <v>0</v>
      </c>
      <c r="Y855">
        <f t="shared" si="118"/>
        <v>0</v>
      </c>
      <c r="Z855">
        <f t="shared" si="118"/>
        <v>0</v>
      </c>
      <c r="AA855">
        <f t="shared" si="119"/>
        <v>0</v>
      </c>
      <c r="AB855" s="8">
        <f t="shared" si="120"/>
        <v>0</v>
      </c>
      <c r="AC855">
        <f t="shared" si="121"/>
        <v>0</v>
      </c>
      <c r="AD855">
        <f t="shared" si="126"/>
        <v>0</v>
      </c>
      <c r="AE855">
        <f t="shared" si="122"/>
        <v>0</v>
      </c>
      <c r="AF855">
        <f t="shared" si="123"/>
        <v>0</v>
      </c>
      <c r="AG855">
        <f t="shared" si="124"/>
        <v>0</v>
      </c>
      <c r="AI855">
        <f t="shared" si="125"/>
        <v>0</v>
      </c>
    </row>
    <row r="856" spans="2:35" x14ac:dyDescent="0.25">
      <c r="B856" s="1">
        <v>31240</v>
      </c>
      <c r="C856" s="1" t="s">
        <v>1073</v>
      </c>
      <c r="D856" s="1" t="s">
        <v>905</v>
      </c>
      <c r="E856" s="1">
        <v>0</v>
      </c>
      <c r="F856" s="1">
        <v>0</v>
      </c>
      <c r="G856" s="13">
        <v>0</v>
      </c>
      <c r="H856" s="1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W856" s="14" cm="1">
        <f t="array" ref="W856">INDEX(J856:U856, 1, MONTH($W$1))</f>
        <v>0</v>
      </c>
      <c r="X856" s="14" cm="1">
        <f t="array" ref="X856">SUMPRODUCT((J856:U856) *(($J$1:$U$1)&lt;=$X$1))</f>
        <v>0</v>
      </c>
      <c r="Y856">
        <f t="shared" si="118"/>
        <v>0</v>
      </c>
      <c r="Z856">
        <f t="shared" si="118"/>
        <v>0</v>
      </c>
      <c r="AA856">
        <f t="shared" si="119"/>
        <v>0</v>
      </c>
      <c r="AB856" s="8">
        <f t="shared" si="120"/>
        <v>0</v>
      </c>
      <c r="AC856">
        <f t="shared" si="121"/>
        <v>0</v>
      </c>
      <c r="AD856">
        <f t="shared" si="126"/>
        <v>0</v>
      </c>
      <c r="AE856">
        <f t="shared" si="122"/>
        <v>0</v>
      </c>
      <c r="AF856">
        <f t="shared" si="123"/>
        <v>0</v>
      </c>
      <c r="AG856">
        <f t="shared" si="124"/>
        <v>0</v>
      </c>
      <c r="AI856">
        <f t="shared" si="125"/>
        <v>0</v>
      </c>
    </row>
    <row r="857" spans="2:35" x14ac:dyDescent="0.25">
      <c r="B857" s="1">
        <v>31241</v>
      </c>
      <c r="C857" s="1" t="s">
        <v>1074</v>
      </c>
      <c r="D857" s="1" t="s">
        <v>905</v>
      </c>
      <c r="E857" s="1">
        <v>0</v>
      </c>
      <c r="F857" s="1">
        <v>0</v>
      </c>
      <c r="G857" s="13">
        <v>0</v>
      </c>
      <c r="H857" s="1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W857" s="14" cm="1">
        <f t="array" ref="W857">INDEX(J857:U857, 1, MONTH($W$1))</f>
        <v>0</v>
      </c>
      <c r="X857" s="14" cm="1">
        <f t="array" ref="X857">SUMPRODUCT((J857:U857) *(($J$1:$U$1)&lt;=$X$1))</f>
        <v>0</v>
      </c>
      <c r="Y857">
        <f t="shared" si="118"/>
        <v>0</v>
      </c>
      <c r="Z857">
        <f t="shared" si="118"/>
        <v>0</v>
      </c>
      <c r="AA857">
        <f t="shared" si="119"/>
        <v>0</v>
      </c>
      <c r="AB857" s="8">
        <f t="shared" si="120"/>
        <v>0</v>
      </c>
      <c r="AC857">
        <f t="shared" si="121"/>
        <v>0</v>
      </c>
      <c r="AD857">
        <f t="shared" si="126"/>
        <v>0</v>
      </c>
      <c r="AE857">
        <f t="shared" si="122"/>
        <v>0</v>
      </c>
      <c r="AF857">
        <f t="shared" si="123"/>
        <v>0</v>
      </c>
      <c r="AG857">
        <f t="shared" si="124"/>
        <v>0</v>
      </c>
      <c r="AI857">
        <f t="shared" si="125"/>
        <v>0</v>
      </c>
    </row>
    <row r="858" spans="2:35" x14ac:dyDescent="0.25">
      <c r="B858" s="1">
        <v>31242</v>
      </c>
      <c r="C858" s="1" t="s">
        <v>1075</v>
      </c>
      <c r="D858" s="1" t="s">
        <v>905</v>
      </c>
      <c r="E858" s="1">
        <v>0</v>
      </c>
      <c r="F858" s="1">
        <v>0</v>
      </c>
      <c r="G858" s="13">
        <v>0</v>
      </c>
      <c r="H858" s="1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W858" s="14" cm="1">
        <f t="array" ref="W858">INDEX(J858:U858, 1, MONTH($W$1))</f>
        <v>0</v>
      </c>
      <c r="X858" s="14" cm="1">
        <f t="array" ref="X858">SUMPRODUCT((J858:U858) *(($J$1:$U$1)&lt;=$X$1))</f>
        <v>0</v>
      </c>
      <c r="Y858">
        <f t="shared" si="118"/>
        <v>0</v>
      </c>
      <c r="Z858">
        <f t="shared" si="118"/>
        <v>0</v>
      </c>
      <c r="AA858">
        <f t="shared" si="119"/>
        <v>0</v>
      </c>
      <c r="AB858" s="8">
        <f t="shared" si="120"/>
        <v>0</v>
      </c>
      <c r="AC858">
        <f t="shared" si="121"/>
        <v>0</v>
      </c>
      <c r="AD858">
        <f t="shared" si="126"/>
        <v>0</v>
      </c>
      <c r="AE858">
        <f t="shared" si="122"/>
        <v>0</v>
      </c>
      <c r="AF858">
        <f t="shared" si="123"/>
        <v>0</v>
      </c>
      <c r="AG858">
        <f t="shared" si="124"/>
        <v>0</v>
      </c>
      <c r="AI858">
        <f t="shared" si="125"/>
        <v>0</v>
      </c>
    </row>
    <row r="859" spans="2:35" x14ac:dyDescent="0.25">
      <c r="B859" s="1">
        <v>31243</v>
      </c>
      <c r="C859" s="1" t="s">
        <v>1076</v>
      </c>
      <c r="D859" s="1" t="s">
        <v>905</v>
      </c>
      <c r="E859" s="1">
        <v>0</v>
      </c>
      <c r="F859" s="1">
        <v>0</v>
      </c>
      <c r="G859" s="13">
        <v>0</v>
      </c>
      <c r="H859" s="1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W859" s="14" cm="1">
        <f t="array" ref="W859">INDEX(J859:U859, 1, MONTH($W$1))</f>
        <v>0</v>
      </c>
      <c r="X859" s="14" cm="1">
        <f t="array" ref="X859">SUMPRODUCT((J859:U859) *(($J$1:$U$1)&lt;=$X$1))</f>
        <v>0</v>
      </c>
      <c r="Y859">
        <f t="shared" si="118"/>
        <v>0</v>
      </c>
      <c r="Z859">
        <f t="shared" si="118"/>
        <v>0</v>
      </c>
      <c r="AA859">
        <f t="shared" si="119"/>
        <v>0</v>
      </c>
      <c r="AB859" s="8">
        <f t="shared" si="120"/>
        <v>0</v>
      </c>
      <c r="AC859">
        <f t="shared" si="121"/>
        <v>0</v>
      </c>
      <c r="AD859">
        <f t="shared" si="126"/>
        <v>0</v>
      </c>
      <c r="AE859">
        <f t="shared" si="122"/>
        <v>0</v>
      </c>
      <c r="AF859">
        <f t="shared" si="123"/>
        <v>0</v>
      </c>
      <c r="AG859">
        <f t="shared" si="124"/>
        <v>0</v>
      </c>
      <c r="AI859">
        <f t="shared" si="125"/>
        <v>0</v>
      </c>
    </row>
    <row r="860" spans="2:35" x14ac:dyDescent="0.25">
      <c r="B860" s="1">
        <v>31244</v>
      </c>
      <c r="C860" s="1" t="s">
        <v>1077</v>
      </c>
      <c r="D860" s="1" t="s">
        <v>905</v>
      </c>
      <c r="E860" s="1">
        <v>0</v>
      </c>
      <c r="F860" s="1">
        <v>0</v>
      </c>
      <c r="G860" s="13">
        <v>0</v>
      </c>
      <c r="H860" s="1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W860" s="14" cm="1">
        <f t="array" ref="W860">INDEX(J860:U860, 1, MONTH($W$1))</f>
        <v>0</v>
      </c>
      <c r="X860" s="14" cm="1">
        <f t="array" ref="X860">SUMPRODUCT((J860:U860) *(($J$1:$U$1)&lt;=$X$1))</f>
        <v>0</v>
      </c>
      <c r="Y860">
        <f t="shared" si="118"/>
        <v>0</v>
      </c>
      <c r="Z860">
        <f t="shared" si="118"/>
        <v>0</v>
      </c>
      <c r="AA860">
        <f t="shared" si="119"/>
        <v>0</v>
      </c>
      <c r="AB860" s="8">
        <f t="shared" si="120"/>
        <v>0</v>
      </c>
      <c r="AC860">
        <f t="shared" si="121"/>
        <v>0</v>
      </c>
      <c r="AD860">
        <f t="shared" si="126"/>
        <v>0</v>
      </c>
      <c r="AE860">
        <f t="shared" si="122"/>
        <v>0</v>
      </c>
      <c r="AF860">
        <f t="shared" si="123"/>
        <v>0</v>
      </c>
      <c r="AG860">
        <f t="shared" si="124"/>
        <v>0</v>
      </c>
      <c r="AI860">
        <f t="shared" si="125"/>
        <v>0</v>
      </c>
    </row>
    <row r="861" spans="2:35" x14ac:dyDescent="0.25">
      <c r="B861" s="1">
        <v>31245</v>
      </c>
      <c r="C861" s="1" t="s">
        <v>1078</v>
      </c>
      <c r="D861" s="1" t="s">
        <v>905</v>
      </c>
      <c r="E861" s="1">
        <v>0</v>
      </c>
      <c r="F861" s="1">
        <v>0</v>
      </c>
      <c r="G861" s="13">
        <v>0</v>
      </c>
      <c r="H861" s="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W861" s="14" cm="1">
        <f t="array" ref="W861">INDEX(J861:U861, 1, MONTH($W$1))</f>
        <v>0</v>
      </c>
      <c r="X861" s="14" cm="1">
        <f t="array" ref="X861">SUMPRODUCT((J861:U861) *(($J$1:$U$1)&lt;=$X$1))</f>
        <v>0</v>
      </c>
      <c r="Y861">
        <f t="shared" si="118"/>
        <v>0</v>
      </c>
      <c r="Z861">
        <f t="shared" si="118"/>
        <v>0</v>
      </c>
      <c r="AA861">
        <f t="shared" si="119"/>
        <v>0</v>
      </c>
      <c r="AB861" s="8">
        <f t="shared" si="120"/>
        <v>0</v>
      </c>
      <c r="AC861">
        <f t="shared" si="121"/>
        <v>0</v>
      </c>
      <c r="AD861">
        <f t="shared" si="126"/>
        <v>0</v>
      </c>
      <c r="AE861">
        <f t="shared" si="122"/>
        <v>0</v>
      </c>
      <c r="AF861">
        <f t="shared" si="123"/>
        <v>0</v>
      </c>
      <c r="AG861">
        <f t="shared" si="124"/>
        <v>0</v>
      </c>
      <c r="AI861">
        <f t="shared" si="125"/>
        <v>0</v>
      </c>
    </row>
    <row r="862" spans="2:35" x14ac:dyDescent="0.25">
      <c r="B862" s="1">
        <v>31246</v>
      </c>
      <c r="C862" s="1" t="s">
        <v>1079</v>
      </c>
      <c r="D862" s="1" t="s">
        <v>905</v>
      </c>
      <c r="E862" s="1">
        <v>0</v>
      </c>
      <c r="F862" s="1">
        <v>0</v>
      </c>
      <c r="G862" s="13">
        <v>0</v>
      </c>
      <c r="H862" s="1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W862" s="14" cm="1">
        <f t="array" ref="W862">INDEX(J862:U862, 1, MONTH($W$1))</f>
        <v>0</v>
      </c>
      <c r="X862" s="14" cm="1">
        <f t="array" ref="X862">SUMPRODUCT((J862:U862) *(($J$1:$U$1)&lt;=$X$1))</f>
        <v>0</v>
      </c>
      <c r="Y862">
        <f t="shared" si="118"/>
        <v>0</v>
      </c>
      <c r="Z862">
        <f t="shared" si="118"/>
        <v>0</v>
      </c>
      <c r="AA862">
        <f t="shared" si="119"/>
        <v>0</v>
      </c>
      <c r="AB862" s="8">
        <f t="shared" si="120"/>
        <v>0</v>
      </c>
      <c r="AC862">
        <f t="shared" si="121"/>
        <v>0</v>
      </c>
      <c r="AD862">
        <f t="shared" si="126"/>
        <v>0</v>
      </c>
      <c r="AE862">
        <f t="shared" si="122"/>
        <v>0</v>
      </c>
      <c r="AF862">
        <f t="shared" si="123"/>
        <v>0</v>
      </c>
      <c r="AG862">
        <f t="shared" si="124"/>
        <v>0</v>
      </c>
      <c r="AI862">
        <f t="shared" si="125"/>
        <v>0</v>
      </c>
    </row>
    <row r="863" spans="2:35" x14ac:dyDescent="0.25">
      <c r="B863" s="1">
        <v>32000</v>
      </c>
      <c r="C863" s="1" t="s">
        <v>1080</v>
      </c>
      <c r="D863" s="1" t="s">
        <v>905</v>
      </c>
      <c r="E863" s="1">
        <v>0</v>
      </c>
      <c r="F863" s="1">
        <v>0</v>
      </c>
      <c r="G863" s="13">
        <v>0</v>
      </c>
      <c r="H863" s="1">
        <v>0</v>
      </c>
      <c r="J863">
        <v>0</v>
      </c>
      <c r="K863">
        <v>1214.1199999999999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1320.74</v>
      </c>
      <c r="W863" s="14" cm="1">
        <f t="array" ref="W863">INDEX(J863:U863, 1, MONTH($W$1))</f>
        <v>1320.74</v>
      </c>
      <c r="X863" s="14" cm="1">
        <f t="array" ref="X863">SUMPRODUCT((J863:U863) *(($J$1:$U$1)&lt;=$X$1))</f>
        <v>2534.8599999999997</v>
      </c>
      <c r="Y863">
        <f t="shared" si="118"/>
        <v>1</v>
      </c>
      <c r="Z863">
        <f t="shared" si="118"/>
        <v>1</v>
      </c>
      <c r="AA863">
        <f t="shared" si="119"/>
        <v>0</v>
      </c>
      <c r="AB863" s="8">
        <f t="shared" si="120"/>
        <v>0</v>
      </c>
      <c r="AC863">
        <f t="shared" si="121"/>
        <v>0</v>
      </c>
      <c r="AD863">
        <f t="shared" si="126"/>
        <v>0</v>
      </c>
      <c r="AE863">
        <f t="shared" si="122"/>
        <v>0</v>
      </c>
      <c r="AF863">
        <f t="shared" si="123"/>
        <v>0</v>
      </c>
      <c r="AG863">
        <f t="shared" si="124"/>
        <v>0</v>
      </c>
      <c r="AI863">
        <f t="shared" si="125"/>
        <v>2534.8599999999997</v>
      </c>
    </row>
    <row r="864" spans="2:35" x14ac:dyDescent="0.25">
      <c r="B864" s="1">
        <v>35940</v>
      </c>
      <c r="C864" s="1" t="s">
        <v>1081</v>
      </c>
      <c r="D864" s="1" t="s">
        <v>728</v>
      </c>
      <c r="E864" s="1" t="s">
        <v>620</v>
      </c>
      <c r="F864" s="1" t="s">
        <v>620</v>
      </c>
      <c r="G864" s="13">
        <v>0</v>
      </c>
      <c r="H864" s="1">
        <v>0</v>
      </c>
      <c r="J864">
        <v>0</v>
      </c>
      <c r="K864">
        <v>6031.92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W864" s="14" cm="1">
        <f t="array" ref="W864">INDEX(J864:U864, 1, MONTH($W$1))</f>
        <v>0</v>
      </c>
      <c r="X864" s="14" cm="1">
        <f t="array" ref="X864">SUMPRODUCT((J864:U864) *(($J$1:$U$1)&lt;=$X$1))</f>
        <v>6031.92</v>
      </c>
      <c r="Y864">
        <f t="shared" si="118"/>
        <v>0</v>
      </c>
      <c r="Z864">
        <f t="shared" si="118"/>
        <v>1</v>
      </c>
      <c r="AA864">
        <f t="shared" si="119"/>
        <v>0</v>
      </c>
      <c r="AB864" s="8">
        <f t="shared" si="120"/>
        <v>0</v>
      </c>
      <c r="AC864">
        <f t="shared" si="121"/>
        <v>0</v>
      </c>
      <c r="AD864">
        <f t="shared" si="126"/>
        <v>0</v>
      </c>
      <c r="AE864">
        <f t="shared" si="122"/>
        <v>0</v>
      </c>
      <c r="AF864">
        <f t="shared" si="123"/>
        <v>0</v>
      </c>
      <c r="AG864">
        <f t="shared" si="124"/>
        <v>0</v>
      </c>
      <c r="AI864">
        <f t="shared" si="125"/>
        <v>6031.92</v>
      </c>
    </row>
    <row r="865" spans="2:35" x14ac:dyDescent="0.25">
      <c r="B865" s="1">
        <v>35942</v>
      </c>
      <c r="C865" s="1" t="s">
        <v>1082</v>
      </c>
      <c r="D865" s="1" t="s">
        <v>728</v>
      </c>
      <c r="E865" s="1" t="s">
        <v>620</v>
      </c>
      <c r="F865" s="1" t="s">
        <v>620</v>
      </c>
      <c r="G865" s="13">
        <v>0</v>
      </c>
      <c r="H865" s="1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W865" s="14" cm="1">
        <f t="array" ref="W865">INDEX(J865:U865, 1, MONTH($W$1))</f>
        <v>0</v>
      </c>
      <c r="X865" s="14" cm="1">
        <f t="array" ref="X865">SUMPRODUCT((J865:U865) *(($J$1:$U$1)&lt;=$X$1))</f>
        <v>0</v>
      </c>
      <c r="Y865">
        <f t="shared" si="118"/>
        <v>0</v>
      </c>
      <c r="Z865">
        <f t="shared" si="118"/>
        <v>0</v>
      </c>
      <c r="AA865">
        <f t="shared" si="119"/>
        <v>0</v>
      </c>
      <c r="AB865" s="8">
        <f t="shared" si="120"/>
        <v>0</v>
      </c>
      <c r="AC865">
        <f t="shared" si="121"/>
        <v>0</v>
      </c>
      <c r="AD865">
        <f t="shared" si="126"/>
        <v>0</v>
      </c>
      <c r="AE865">
        <f t="shared" si="122"/>
        <v>0</v>
      </c>
      <c r="AF865">
        <f t="shared" si="123"/>
        <v>0</v>
      </c>
      <c r="AG865">
        <f t="shared" si="124"/>
        <v>0</v>
      </c>
      <c r="AI865">
        <f t="shared" si="125"/>
        <v>0</v>
      </c>
    </row>
    <row r="866" spans="2:35" x14ac:dyDescent="0.25">
      <c r="B866" s="1">
        <v>35944</v>
      </c>
      <c r="C866" s="1" t="s">
        <v>1083</v>
      </c>
      <c r="D866" s="1" t="s">
        <v>728</v>
      </c>
      <c r="E866" s="1" t="s">
        <v>620</v>
      </c>
      <c r="F866" s="1" t="s">
        <v>620</v>
      </c>
      <c r="G866" s="13">
        <v>44228</v>
      </c>
      <c r="H866" s="1">
        <v>2021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W866" s="14" cm="1">
        <f t="array" ref="W866">INDEX(J866:U866, 1, MONTH($W$1))</f>
        <v>0</v>
      </c>
      <c r="X866" s="14" cm="1">
        <f t="array" ref="X866">SUMPRODUCT((J866:U866) *(($J$1:$U$1)&lt;=$X$1))</f>
        <v>0</v>
      </c>
      <c r="Y866">
        <f t="shared" si="118"/>
        <v>0</v>
      </c>
      <c r="Z866">
        <f t="shared" si="118"/>
        <v>0</v>
      </c>
      <c r="AA866">
        <f t="shared" si="119"/>
        <v>0</v>
      </c>
      <c r="AB866" s="8">
        <f t="shared" si="120"/>
        <v>0</v>
      </c>
      <c r="AC866">
        <f t="shared" si="121"/>
        <v>0</v>
      </c>
      <c r="AD866">
        <f t="shared" si="126"/>
        <v>0</v>
      </c>
      <c r="AE866">
        <f t="shared" si="122"/>
        <v>0</v>
      </c>
      <c r="AF866">
        <f t="shared" si="123"/>
        <v>0</v>
      </c>
      <c r="AG866">
        <f t="shared" si="124"/>
        <v>0</v>
      </c>
      <c r="AI866">
        <f t="shared" si="125"/>
        <v>0</v>
      </c>
    </row>
    <row r="867" spans="2:35" x14ac:dyDescent="0.25">
      <c r="B867" s="1">
        <v>35945</v>
      </c>
      <c r="C867" s="1" t="s">
        <v>1084</v>
      </c>
      <c r="D867" s="1" t="s">
        <v>728</v>
      </c>
      <c r="E867" s="1" t="s">
        <v>620</v>
      </c>
      <c r="F867" s="1" t="s">
        <v>620</v>
      </c>
      <c r="G867" s="13">
        <v>0</v>
      </c>
      <c r="H867" s="1">
        <v>0</v>
      </c>
      <c r="J867">
        <v>0</v>
      </c>
      <c r="K867">
        <v>3632.41</v>
      </c>
      <c r="L867">
        <v>260</v>
      </c>
      <c r="M867">
        <v>0</v>
      </c>
      <c r="N867">
        <v>3102.13</v>
      </c>
      <c r="O867">
        <v>0</v>
      </c>
      <c r="P867">
        <v>0</v>
      </c>
      <c r="Q867">
        <v>7111.48</v>
      </c>
      <c r="R867">
        <v>0</v>
      </c>
      <c r="S867">
        <v>0</v>
      </c>
      <c r="T867">
        <v>0</v>
      </c>
      <c r="U867">
        <v>0</v>
      </c>
      <c r="W867" s="14" cm="1">
        <f t="array" ref="W867">INDEX(J867:U867, 1, MONTH($W$1))</f>
        <v>0</v>
      </c>
      <c r="X867" s="14" cm="1">
        <f t="array" ref="X867">SUMPRODUCT((J867:U867) *(($J$1:$U$1)&lt;=$X$1))</f>
        <v>14106.02</v>
      </c>
      <c r="Y867">
        <f t="shared" si="118"/>
        <v>0</v>
      </c>
      <c r="Z867">
        <f t="shared" si="118"/>
        <v>1</v>
      </c>
      <c r="AA867">
        <f t="shared" si="119"/>
        <v>0</v>
      </c>
      <c r="AB867" s="8">
        <f t="shared" si="120"/>
        <v>0</v>
      </c>
      <c r="AC867">
        <f t="shared" si="121"/>
        <v>0</v>
      </c>
      <c r="AD867">
        <f t="shared" si="126"/>
        <v>0</v>
      </c>
      <c r="AE867">
        <f t="shared" si="122"/>
        <v>0</v>
      </c>
      <c r="AF867">
        <f t="shared" si="123"/>
        <v>0</v>
      </c>
      <c r="AG867">
        <f t="shared" si="124"/>
        <v>0</v>
      </c>
      <c r="AI867">
        <f t="shared" si="125"/>
        <v>14106.02</v>
      </c>
    </row>
    <row r="868" spans="2:35" x14ac:dyDescent="0.25">
      <c r="B868" s="1">
        <v>35946</v>
      </c>
      <c r="C868" s="1" t="s">
        <v>505</v>
      </c>
      <c r="D868" s="1" t="s">
        <v>36</v>
      </c>
      <c r="E868" s="1" t="s">
        <v>620</v>
      </c>
      <c r="F868" s="1" t="s">
        <v>620</v>
      </c>
      <c r="G868" s="13">
        <v>44348</v>
      </c>
      <c r="H868" s="1">
        <v>2021</v>
      </c>
      <c r="J868">
        <v>0</v>
      </c>
      <c r="K868">
        <v>0</v>
      </c>
      <c r="L868">
        <v>0</v>
      </c>
      <c r="M868">
        <v>0</v>
      </c>
      <c r="N868">
        <v>1644.09</v>
      </c>
      <c r="O868">
        <v>0</v>
      </c>
      <c r="P868">
        <v>0</v>
      </c>
      <c r="Q868">
        <v>5224.63</v>
      </c>
      <c r="R868">
        <v>286.85000000000002</v>
      </c>
      <c r="S868">
        <v>2897.1</v>
      </c>
      <c r="T868">
        <v>1521.53</v>
      </c>
      <c r="U868">
        <v>0</v>
      </c>
      <c r="W868" s="14" cm="1">
        <f t="array" ref="W868">INDEX(J868:U868, 1, MONTH($W$1))</f>
        <v>0</v>
      </c>
      <c r="X868" s="14" cm="1">
        <f t="array" ref="X868">SUMPRODUCT((J868:U868) *(($J$1:$U$1)&lt;=$X$1))</f>
        <v>11574.2</v>
      </c>
      <c r="Y868">
        <f t="shared" si="118"/>
        <v>0</v>
      </c>
      <c r="Z868">
        <f t="shared" si="118"/>
        <v>1</v>
      </c>
      <c r="AA868">
        <f t="shared" si="119"/>
        <v>0</v>
      </c>
      <c r="AB868" s="8">
        <f t="shared" si="120"/>
        <v>0</v>
      </c>
      <c r="AC868">
        <f t="shared" si="121"/>
        <v>0</v>
      </c>
      <c r="AD868">
        <f t="shared" si="126"/>
        <v>0</v>
      </c>
      <c r="AE868">
        <f t="shared" si="122"/>
        <v>0</v>
      </c>
      <c r="AF868">
        <f t="shared" si="123"/>
        <v>0</v>
      </c>
      <c r="AG868">
        <f t="shared" si="124"/>
        <v>0</v>
      </c>
      <c r="AI868">
        <f t="shared" si="125"/>
        <v>11574.2</v>
      </c>
    </row>
    <row r="869" spans="2:35" x14ac:dyDescent="0.25">
      <c r="B869" s="1">
        <v>35947</v>
      </c>
      <c r="C869" s="1" t="s">
        <v>1085</v>
      </c>
      <c r="D869" s="1" t="s">
        <v>728</v>
      </c>
      <c r="E869" s="1" t="s">
        <v>620</v>
      </c>
      <c r="F869" s="1" t="s">
        <v>620</v>
      </c>
      <c r="G869" s="13">
        <v>44348</v>
      </c>
      <c r="H869" s="1">
        <v>2021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W869" s="14" cm="1">
        <f t="array" ref="W869">INDEX(J869:U869, 1, MONTH($W$1))</f>
        <v>0</v>
      </c>
      <c r="X869" s="14" cm="1">
        <f t="array" ref="X869">SUMPRODUCT((J869:U869) *(($J$1:$U$1)&lt;=$X$1))</f>
        <v>0</v>
      </c>
      <c r="Y869">
        <f t="shared" si="118"/>
        <v>0</v>
      </c>
      <c r="Z869">
        <f t="shared" si="118"/>
        <v>0</v>
      </c>
      <c r="AA869">
        <f t="shared" si="119"/>
        <v>0</v>
      </c>
      <c r="AB869" s="8">
        <f t="shared" si="120"/>
        <v>0</v>
      </c>
      <c r="AC869">
        <f t="shared" si="121"/>
        <v>0</v>
      </c>
      <c r="AD869">
        <f t="shared" si="126"/>
        <v>0</v>
      </c>
      <c r="AE869">
        <f t="shared" si="122"/>
        <v>0</v>
      </c>
      <c r="AF869">
        <f t="shared" si="123"/>
        <v>0</v>
      </c>
      <c r="AG869">
        <f t="shared" si="124"/>
        <v>0</v>
      </c>
      <c r="AI869">
        <f t="shared" si="125"/>
        <v>0</v>
      </c>
    </row>
    <row r="870" spans="2:35" x14ac:dyDescent="0.25">
      <c r="B870" s="1">
        <v>35948</v>
      </c>
      <c r="C870" s="1" t="s">
        <v>1086</v>
      </c>
      <c r="D870" s="1" t="s">
        <v>728</v>
      </c>
      <c r="E870" s="1" t="s">
        <v>21</v>
      </c>
      <c r="F870" s="1" t="s">
        <v>21</v>
      </c>
      <c r="G870" s="13">
        <v>44348</v>
      </c>
      <c r="H870" s="1">
        <v>2021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W870" s="14" cm="1">
        <f t="array" ref="W870">INDEX(J870:U870, 1, MONTH($W$1))</f>
        <v>0</v>
      </c>
      <c r="X870" s="14" cm="1">
        <f t="array" ref="X870">SUMPRODUCT((J870:U870) *(($J$1:$U$1)&lt;=$X$1))</f>
        <v>0</v>
      </c>
      <c r="Y870">
        <f t="shared" si="118"/>
        <v>0</v>
      </c>
      <c r="Z870">
        <f t="shared" si="118"/>
        <v>0</v>
      </c>
      <c r="AA870">
        <f t="shared" si="119"/>
        <v>0</v>
      </c>
      <c r="AB870" s="8">
        <f t="shared" si="120"/>
        <v>0</v>
      </c>
      <c r="AC870">
        <f t="shared" si="121"/>
        <v>0</v>
      </c>
      <c r="AD870">
        <f t="shared" si="126"/>
        <v>0</v>
      </c>
      <c r="AE870">
        <f t="shared" si="122"/>
        <v>0</v>
      </c>
      <c r="AF870">
        <f t="shared" si="123"/>
        <v>0</v>
      </c>
      <c r="AG870">
        <f t="shared" si="124"/>
        <v>0</v>
      </c>
      <c r="AI870">
        <f t="shared" si="125"/>
        <v>0</v>
      </c>
    </row>
    <row r="871" spans="2:35" x14ac:dyDescent="0.25">
      <c r="B871" s="1">
        <v>35950</v>
      </c>
      <c r="C871" s="1" t="s">
        <v>1087</v>
      </c>
      <c r="D871" s="1" t="s">
        <v>728</v>
      </c>
      <c r="E871" s="1" t="s">
        <v>620</v>
      </c>
      <c r="F871" s="1" t="s">
        <v>620</v>
      </c>
      <c r="G871" s="13">
        <v>0</v>
      </c>
      <c r="H871" s="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W871" s="14" cm="1">
        <f t="array" ref="W871">INDEX(J871:U871, 1, MONTH($W$1))</f>
        <v>0</v>
      </c>
      <c r="X871" s="14" cm="1">
        <f t="array" ref="X871">SUMPRODUCT((J871:U871) *(($J$1:$U$1)&lt;=$X$1))</f>
        <v>0</v>
      </c>
      <c r="Y871">
        <f t="shared" si="118"/>
        <v>0</v>
      </c>
      <c r="Z871">
        <f t="shared" si="118"/>
        <v>0</v>
      </c>
      <c r="AA871">
        <f t="shared" si="119"/>
        <v>0</v>
      </c>
      <c r="AB871" s="8">
        <f t="shared" si="120"/>
        <v>0</v>
      </c>
      <c r="AC871">
        <f t="shared" si="121"/>
        <v>0</v>
      </c>
      <c r="AD871">
        <f t="shared" si="126"/>
        <v>0</v>
      </c>
      <c r="AE871">
        <f t="shared" si="122"/>
        <v>0</v>
      </c>
      <c r="AF871">
        <f t="shared" si="123"/>
        <v>0</v>
      </c>
      <c r="AG871">
        <f t="shared" si="124"/>
        <v>0</v>
      </c>
      <c r="AI871">
        <f t="shared" si="125"/>
        <v>0</v>
      </c>
    </row>
    <row r="872" spans="2:35" x14ac:dyDescent="0.25">
      <c r="B872" s="1">
        <v>35952</v>
      </c>
      <c r="C872" s="1" t="s">
        <v>1088</v>
      </c>
      <c r="D872" s="1" t="s">
        <v>728</v>
      </c>
      <c r="E872" s="1" t="s">
        <v>620</v>
      </c>
      <c r="F872" s="1" t="s">
        <v>620</v>
      </c>
      <c r="G872" s="13">
        <v>0</v>
      </c>
      <c r="H872" s="1">
        <v>0</v>
      </c>
      <c r="J872">
        <v>2257.79</v>
      </c>
      <c r="K872">
        <v>0</v>
      </c>
      <c r="L872">
        <v>3308.97</v>
      </c>
      <c r="M872">
        <v>0</v>
      </c>
      <c r="N872">
        <v>369.12</v>
      </c>
      <c r="O872">
        <v>0</v>
      </c>
      <c r="P872">
        <v>4414.7700000000004</v>
      </c>
      <c r="Q872">
        <v>5334.5700000000006</v>
      </c>
      <c r="R872">
        <v>5819.58</v>
      </c>
      <c r="S872">
        <v>0</v>
      </c>
      <c r="T872">
        <v>8216.57</v>
      </c>
      <c r="U872">
        <v>88.82</v>
      </c>
      <c r="W872" s="14" cm="1">
        <f t="array" ref="W872">INDEX(J872:U872, 1, MONTH($W$1))</f>
        <v>88.82</v>
      </c>
      <c r="X872" s="14" cm="1">
        <f t="array" ref="X872">SUMPRODUCT((J872:U872) *(($J$1:$U$1)&lt;=$X$1))</f>
        <v>29810.190000000002</v>
      </c>
      <c r="Y872">
        <f t="shared" si="118"/>
        <v>1</v>
      </c>
      <c r="Z872">
        <f t="shared" si="118"/>
        <v>1</v>
      </c>
      <c r="AA872">
        <f t="shared" si="119"/>
        <v>0</v>
      </c>
      <c r="AB872" s="8">
        <f t="shared" si="120"/>
        <v>1</v>
      </c>
      <c r="AC872">
        <f t="shared" si="121"/>
        <v>29810.190000000002</v>
      </c>
      <c r="AD872">
        <f t="shared" si="126"/>
        <v>0</v>
      </c>
      <c r="AE872">
        <f t="shared" si="122"/>
        <v>0</v>
      </c>
      <c r="AF872">
        <f t="shared" si="123"/>
        <v>0</v>
      </c>
      <c r="AG872">
        <f t="shared" si="124"/>
        <v>0</v>
      </c>
      <c r="AI872">
        <f t="shared" si="125"/>
        <v>29810.190000000002</v>
      </c>
    </row>
    <row r="873" spans="2:35" x14ac:dyDescent="0.25">
      <c r="B873" s="1">
        <v>35953</v>
      </c>
      <c r="C873" s="1" t="s">
        <v>1089</v>
      </c>
      <c r="D873" s="1" t="s">
        <v>728</v>
      </c>
      <c r="E873" s="1" t="s">
        <v>620</v>
      </c>
      <c r="F873" s="1" t="s">
        <v>620</v>
      </c>
      <c r="G873" s="13">
        <v>0</v>
      </c>
      <c r="H873" s="1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W873" s="14" cm="1">
        <f t="array" ref="W873">INDEX(J873:U873, 1, MONTH($W$1))</f>
        <v>0</v>
      </c>
      <c r="X873" s="14" cm="1">
        <f t="array" ref="X873">SUMPRODUCT((J873:U873) *(($J$1:$U$1)&lt;=$X$1))</f>
        <v>0</v>
      </c>
      <c r="Y873">
        <f t="shared" si="118"/>
        <v>0</v>
      </c>
      <c r="Z873">
        <f t="shared" si="118"/>
        <v>0</v>
      </c>
      <c r="AA873">
        <f t="shared" si="119"/>
        <v>0</v>
      </c>
      <c r="AB873" s="8">
        <f t="shared" si="120"/>
        <v>0</v>
      </c>
      <c r="AC873">
        <f t="shared" si="121"/>
        <v>0</v>
      </c>
      <c r="AD873">
        <f t="shared" si="126"/>
        <v>0</v>
      </c>
      <c r="AE873">
        <f t="shared" si="122"/>
        <v>0</v>
      </c>
      <c r="AF873">
        <f t="shared" si="123"/>
        <v>0</v>
      </c>
      <c r="AG873">
        <f t="shared" si="124"/>
        <v>0</v>
      </c>
      <c r="AI873">
        <f t="shared" si="125"/>
        <v>0</v>
      </c>
    </row>
    <row r="874" spans="2:35" x14ac:dyDescent="0.25">
      <c r="B874" s="1">
        <v>35954</v>
      </c>
      <c r="C874" s="1" t="s">
        <v>1090</v>
      </c>
      <c r="D874" s="1" t="s">
        <v>728</v>
      </c>
      <c r="E874" s="1" t="s">
        <v>21</v>
      </c>
      <c r="F874" s="1" t="s">
        <v>21</v>
      </c>
      <c r="G874" s="13">
        <v>44743</v>
      </c>
      <c r="H874" s="1">
        <v>2022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W874" s="14" cm="1">
        <f t="array" ref="W874">INDEX(J874:U874, 1, MONTH($W$1))</f>
        <v>0</v>
      </c>
      <c r="X874" s="14" cm="1">
        <f t="array" ref="X874">SUMPRODUCT((J874:U874) *(($J$1:$U$1)&lt;=$X$1))</f>
        <v>0</v>
      </c>
      <c r="Y874">
        <f t="shared" si="118"/>
        <v>0</v>
      </c>
      <c r="Z874">
        <f t="shared" si="118"/>
        <v>0</v>
      </c>
      <c r="AA874">
        <f t="shared" si="119"/>
        <v>0</v>
      </c>
      <c r="AB874" s="8">
        <f t="shared" si="120"/>
        <v>0</v>
      </c>
      <c r="AC874">
        <f t="shared" si="121"/>
        <v>0</v>
      </c>
      <c r="AD874">
        <f t="shared" si="126"/>
        <v>0</v>
      </c>
      <c r="AE874">
        <f t="shared" si="122"/>
        <v>0</v>
      </c>
      <c r="AF874">
        <f t="shared" si="123"/>
        <v>0</v>
      </c>
      <c r="AG874">
        <f t="shared" si="124"/>
        <v>0</v>
      </c>
      <c r="AI874">
        <f t="shared" si="125"/>
        <v>0</v>
      </c>
    </row>
    <row r="875" spans="2:35" x14ac:dyDescent="0.25">
      <c r="B875" s="1">
        <v>35956</v>
      </c>
      <c r="C875" s="1" t="s">
        <v>1091</v>
      </c>
      <c r="D875" s="1" t="s">
        <v>728</v>
      </c>
      <c r="E875" s="1" t="s">
        <v>620</v>
      </c>
      <c r="F875" s="1" t="s">
        <v>620</v>
      </c>
      <c r="G875" s="13">
        <v>0</v>
      </c>
      <c r="H875" s="1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2468.89</v>
      </c>
      <c r="T875">
        <v>1374.73</v>
      </c>
      <c r="U875">
        <v>0</v>
      </c>
      <c r="W875" s="14" cm="1">
        <f t="array" ref="W875">INDEX(J875:U875, 1, MONTH($W$1))</f>
        <v>0</v>
      </c>
      <c r="X875" s="14" cm="1">
        <f t="array" ref="X875">SUMPRODUCT((J875:U875) *(($J$1:$U$1)&lt;=$X$1))</f>
        <v>3843.62</v>
      </c>
      <c r="Y875">
        <f t="shared" si="118"/>
        <v>0</v>
      </c>
      <c r="Z875">
        <f t="shared" si="118"/>
        <v>1</v>
      </c>
      <c r="AA875">
        <f t="shared" si="119"/>
        <v>0</v>
      </c>
      <c r="AB875" s="8">
        <f t="shared" si="120"/>
        <v>0</v>
      </c>
      <c r="AC875">
        <f t="shared" si="121"/>
        <v>0</v>
      </c>
      <c r="AD875">
        <f t="shared" si="126"/>
        <v>0</v>
      </c>
      <c r="AE875">
        <f t="shared" si="122"/>
        <v>0</v>
      </c>
      <c r="AF875">
        <f t="shared" si="123"/>
        <v>0</v>
      </c>
      <c r="AG875">
        <f t="shared" si="124"/>
        <v>0</v>
      </c>
      <c r="AI875">
        <f t="shared" si="125"/>
        <v>3843.62</v>
      </c>
    </row>
    <row r="876" spans="2:35" x14ac:dyDescent="0.25">
      <c r="B876" s="1">
        <v>36000</v>
      </c>
      <c r="C876" s="1" t="s">
        <v>1092</v>
      </c>
      <c r="D876" s="1" t="s">
        <v>23</v>
      </c>
      <c r="E876" s="1" t="s">
        <v>21</v>
      </c>
      <c r="F876" s="1" t="s">
        <v>21</v>
      </c>
      <c r="G876" s="13">
        <v>0</v>
      </c>
      <c r="H876" s="1">
        <v>2022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W876" s="14" cm="1">
        <f t="array" ref="W876">INDEX(J876:U876, 1, MONTH($W$1))</f>
        <v>0</v>
      </c>
      <c r="X876" s="14" cm="1">
        <f t="array" ref="X876">SUMPRODUCT((J876:U876) *(($J$1:$U$1)&lt;=$X$1))</f>
        <v>0</v>
      </c>
      <c r="Y876">
        <f t="shared" si="118"/>
        <v>0</v>
      </c>
      <c r="Z876">
        <f t="shared" si="118"/>
        <v>0</v>
      </c>
      <c r="AA876">
        <f t="shared" si="119"/>
        <v>0</v>
      </c>
      <c r="AB876" s="8">
        <f t="shared" si="120"/>
        <v>0</v>
      </c>
      <c r="AC876">
        <f t="shared" si="121"/>
        <v>0</v>
      </c>
      <c r="AD876">
        <f t="shared" si="126"/>
        <v>0</v>
      </c>
      <c r="AE876">
        <f t="shared" si="122"/>
        <v>0</v>
      </c>
      <c r="AF876">
        <f t="shared" si="123"/>
        <v>0</v>
      </c>
      <c r="AG876">
        <f t="shared" si="124"/>
        <v>0</v>
      </c>
      <c r="AI876">
        <f t="shared" si="125"/>
        <v>0</v>
      </c>
    </row>
    <row r="877" spans="2:35" x14ac:dyDescent="0.25">
      <c r="B877" s="1">
        <v>36003</v>
      </c>
      <c r="C877" s="1" t="s">
        <v>1093</v>
      </c>
      <c r="D877" s="1" t="s">
        <v>905</v>
      </c>
      <c r="E877" s="1">
        <v>0</v>
      </c>
      <c r="F877" s="1">
        <v>0</v>
      </c>
      <c r="G877" s="13">
        <v>0</v>
      </c>
      <c r="H877" s="1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W877" s="14" cm="1">
        <f t="array" ref="W877">INDEX(J877:U877, 1, MONTH($W$1))</f>
        <v>0</v>
      </c>
      <c r="X877" s="14" cm="1">
        <f t="array" ref="X877">SUMPRODUCT((J877:U877) *(($J$1:$U$1)&lt;=$X$1))</f>
        <v>0</v>
      </c>
      <c r="Y877">
        <f t="shared" si="118"/>
        <v>0</v>
      </c>
      <c r="Z877">
        <f t="shared" si="118"/>
        <v>0</v>
      </c>
      <c r="AA877">
        <f t="shared" si="119"/>
        <v>0</v>
      </c>
      <c r="AB877" s="8">
        <f t="shared" si="120"/>
        <v>0</v>
      </c>
      <c r="AC877">
        <f t="shared" si="121"/>
        <v>0</v>
      </c>
      <c r="AD877">
        <f t="shared" si="126"/>
        <v>0</v>
      </c>
      <c r="AE877">
        <f t="shared" si="122"/>
        <v>0</v>
      </c>
      <c r="AF877">
        <f t="shared" si="123"/>
        <v>0</v>
      </c>
      <c r="AG877">
        <f t="shared" si="124"/>
        <v>0</v>
      </c>
      <c r="AI877">
        <f t="shared" si="125"/>
        <v>0</v>
      </c>
    </row>
    <row r="878" spans="2:35" x14ac:dyDescent="0.25">
      <c r="B878" s="1">
        <v>36006</v>
      </c>
      <c r="C878" s="1" t="s">
        <v>1094</v>
      </c>
      <c r="D878" s="1" t="s">
        <v>905</v>
      </c>
      <c r="E878" s="1">
        <v>0</v>
      </c>
      <c r="F878" s="1">
        <v>0</v>
      </c>
      <c r="G878" s="13">
        <v>0</v>
      </c>
      <c r="H878" s="1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W878" s="14" cm="1">
        <f t="array" ref="W878">INDEX(J878:U878, 1, MONTH($W$1))</f>
        <v>0</v>
      </c>
      <c r="X878" s="14" cm="1">
        <f t="array" ref="X878">SUMPRODUCT((J878:U878) *(($J$1:$U$1)&lt;=$X$1))</f>
        <v>0</v>
      </c>
      <c r="Y878">
        <f t="shared" si="118"/>
        <v>0</v>
      </c>
      <c r="Z878">
        <f t="shared" si="118"/>
        <v>0</v>
      </c>
      <c r="AA878">
        <f t="shared" si="119"/>
        <v>0</v>
      </c>
      <c r="AB878" s="8">
        <f t="shared" si="120"/>
        <v>0</v>
      </c>
      <c r="AC878">
        <f t="shared" si="121"/>
        <v>0</v>
      </c>
      <c r="AD878">
        <f t="shared" si="126"/>
        <v>0</v>
      </c>
      <c r="AE878">
        <f t="shared" si="122"/>
        <v>0</v>
      </c>
      <c r="AF878">
        <f t="shared" si="123"/>
        <v>0</v>
      </c>
      <c r="AG878">
        <f t="shared" si="124"/>
        <v>0</v>
      </c>
      <c r="AI878">
        <f t="shared" si="125"/>
        <v>0</v>
      </c>
    </row>
    <row r="879" spans="2:35" x14ac:dyDescent="0.25">
      <c r="B879" s="1">
        <v>36037</v>
      </c>
      <c r="C879" s="1" t="s">
        <v>1095</v>
      </c>
      <c r="D879" s="1" t="s">
        <v>905</v>
      </c>
      <c r="E879" s="1">
        <v>0</v>
      </c>
      <c r="F879" s="1">
        <v>0</v>
      </c>
      <c r="G879" s="13">
        <v>0</v>
      </c>
      <c r="H879" s="1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W879" s="14" cm="1">
        <f t="array" ref="W879">INDEX(J879:U879, 1, MONTH($W$1))</f>
        <v>0</v>
      </c>
      <c r="X879" s="14" cm="1">
        <f t="array" ref="X879">SUMPRODUCT((J879:U879) *(($J$1:$U$1)&lt;=$X$1))</f>
        <v>0</v>
      </c>
      <c r="Y879">
        <f t="shared" si="118"/>
        <v>0</v>
      </c>
      <c r="Z879">
        <f t="shared" si="118"/>
        <v>0</v>
      </c>
      <c r="AA879">
        <f t="shared" si="119"/>
        <v>0</v>
      </c>
      <c r="AB879" s="8">
        <f t="shared" si="120"/>
        <v>0</v>
      </c>
      <c r="AC879">
        <f t="shared" si="121"/>
        <v>0</v>
      </c>
      <c r="AD879">
        <f t="shared" si="126"/>
        <v>0</v>
      </c>
      <c r="AE879">
        <f t="shared" si="122"/>
        <v>0</v>
      </c>
      <c r="AF879">
        <f t="shared" si="123"/>
        <v>0</v>
      </c>
      <c r="AG879">
        <f t="shared" si="124"/>
        <v>0</v>
      </c>
      <c r="AI879">
        <f t="shared" si="125"/>
        <v>0</v>
      </c>
    </row>
    <row r="880" spans="2:35" x14ac:dyDescent="0.25">
      <c r="B880" s="1">
        <v>36039</v>
      </c>
      <c r="C880" s="1" t="s">
        <v>1096</v>
      </c>
      <c r="D880" s="1" t="s">
        <v>905</v>
      </c>
      <c r="E880" s="1">
        <v>0</v>
      </c>
      <c r="F880" s="1">
        <v>0</v>
      </c>
      <c r="G880" s="13">
        <v>0</v>
      </c>
      <c r="H880" s="1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W880" s="14" cm="1">
        <f t="array" ref="W880">INDEX(J880:U880, 1, MONTH($W$1))</f>
        <v>0</v>
      </c>
      <c r="X880" s="14" cm="1">
        <f t="array" ref="X880">SUMPRODUCT((J880:U880) *(($J$1:$U$1)&lt;=$X$1))</f>
        <v>0</v>
      </c>
      <c r="Y880">
        <f t="shared" si="118"/>
        <v>0</v>
      </c>
      <c r="Z880">
        <f t="shared" si="118"/>
        <v>0</v>
      </c>
      <c r="AA880">
        <f t="shared" si="119"/>
        <v>0</v>
      </c>
      <c r="AB880" s="8">
        <f t="shared" si="120"/>
        <v>0</v>
      </c>
      <c r="AC880">
        <f t="shared" si="121"/>
        <v>0</v>
      </c>
      <c r="AD880">
        <f t="shared" si="126"/>
        <v>0</v>
      </c>
      <c r="AE880">
        <f t="shared" si="122"/>
        <v>0</v>
      </c>
      <c r="AF880">
        <f t="shared" si="123"/>
        <v>0</v>
      </c>
      <c r="AG880">
        <f t="shared" si="124"/>
        <v>0</v>
      </c>
      <c r="AI880">
        <f t="shared" si="125"/>
        <v>0</v>
      </c>
    </row>
    <row r="881" spans="2:35" x14ac:dyDescent="0.25">
      <c r="B881" s="1">
        <v>36040</v>
      </c>
      <c r="C881" s="1" t="s">
        <v>1097</v>
      </c>
      <c r="D881" s="1" t="s">
        <v>905</v>
      </c>
      <c r="E881" s="1">
        <v>0</v>
      </c>
      <c r="F881" s="1">
        <v>0</v>
      </c>
      <c r="G881" s="13">
        <v>0</v>
      </c>
      <c r="H881" s="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W881" s="14" cm="1">
        <f t="array" ref="W881">INDEX(J881:U881, 1, MONTH($W$1))</f>
        <v>0</v>
      </c>
      <c r="X881" s="14" cm="1">
        <f t="array" ref="X881">SUMPRODUCT((J881:U881) *(($J$1:$U$1)&lt;=$X$1))</f>
        <v>0</v>
      </c>
      <c r="Y881">
        <f t="shared" si="118"/>
        <v>0</v>
      </c>
      <c r="Z881">
        <f t="shared" si="118"/>
        <v>0</v>
      </c>
      <c r="AA881">
        <f t="shared" si="119"/>
        <v>0</v>
      </c>
      <c r="AB881" s="8">
        <f t="shared" si="120"/>
        <v>0</v>
      </c>
      <c r="AC881">
        <f t="shared" si="121"/>
        <v>0</v>
      </c>
      <c r="AD881">
        <f t="shared" si="126"/>
        <v>0</v>
      </c>
      <c r="AE881">
        <f t="shared" si="122"/>
        <v>0</v>
      </c>
      <c r="AF881">
        <f t="shared" si="123"/>
        <v>0</v>
      </c>
      <c r="AG881">
        <f t="shared" si="124"/>
        <v>0</v>
      </c>
      <c r="AI881">
        <f t="shared" si="125"/>
        <v>0</v>
      </c>
    </row>
    <row r="882" spans="2:35" x14ac:dyDescent="0.25">
      <c r="B882" s="1">
        <v>41076</v>
      </c>
      <c r="C882" s="1" t="s">
        <v>1098</v>
      </c>
      <c r="D882" s="1" t="s">
        <v>23</v>
      </c>
      <c r="E882" s="1" t="s">
        <v>21</v>
      </c>
      <c r="F882" s="1" t="s">
        <v>21</v>
      </c>
      <c r="G882" s="13">
        <v>0</v>
      </c>
      <c r="H882" s="1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378.49</v>
      </c>
      <c r="U882">
        <v>0</v>
      </c>
      <c r="W882" s="14" cm="1">
        <f t="array" ref="W882">INDEX(J882:U882, 1, MONTH($W$1))</f>
        <v>0</v>
      </c>
      <c r="X882" s="14" cm="1">
        <f t="array" ref="X882">SUMPRODUCT((J882:U882) *(($J$1:$U$1)&lt;=$X$1))</f>
        <v>378.49</v>
      </c>
      <c r="Y882">
        <f t="shared" si="118"/>
        <v>0</v>
      </c>
      <c r="Z882">
        <f t="shared" si="118"/>
        <v>1</v>
      </c>
      <c r="AA882">
        <f t="shared" si="119"/>
        <v>0</v>
      </c>
      <c r="AB882" s="8">
        <f t="shared" si="120"/>
        <v>0</v>
      </c>
      <c r="AC882">
        <f t="shared" si="121"/>
        <v>0</v>
      </c>
      <c r="AD882">
        <f t="shared" si="126"/>
        <v>0</v>
      </c>
      <c r="AE882">
        <f t="shared" si="122"/>
        <v>0</v>
      </c>
      <c r="AF882">
        <f t="shared" si="123"/>
        <v>0</v>
      </c>
      <c r="AG882">
        <f t="shared" si="124"/>
        <v>0</v>
      </c>
      <c r="AI882">
        <f t="shared" si="125"/>
        <v>378.49</v>
      </c>
    </row>
    <row r="883" spans="2:35" x14ac:dyDescent="0.25">
      <c r="B883" s="1">
        <v>41112</v>
      </c>
      <c r="C883" s="1" t="s">
        <v>1099</v>
      </c>
      <c r="D883" s="1" t="s">
        <v>23</v>
      </c>
      <c r="E883" s="1" t="s">
        <v>21</v>
      </c>
      <c r="F883" s="1" t="s">
        <v>21</v>
      </c>
      <c r="G883" s="13">
        <v>0</v>
      </c>
      <c r="H883" s="1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363.03</v>
      </c>
      <c r="U883">
        <v>0</v>
      </c>
      <c r="W883" s="14" cm="1">
        <f t="array" ref="W883">INDEX(J883:U883, 1, MONTH($W$1))</f>
        <v>0</v>
      </c>
      <c r="X883" s="14" cm="1">
        <f t="array" ref="X883">SUMPRODUCT((J883:U883) *(($J$1:$U$1)&lt;=$X$1))</f>
        <v>363.03</v>
      </c>
      <c r="Y883">
        <f t="shared" si="118"/>
        <v>0</v>
      </c>
      <c r="Z883">
        <f t="shared" si="118"/>
        <v>1</v>
      </c>
      <c r="AA883">
        <f t="shared" si="119"/>
        <v>0</v>
      </c>
      <c r="AB883" s="8">
        <f t="shared" si="120"/>
        <v>0</v>
      </c>
      <c r="AC883">
        <f t="shared" si="121"/>
        <v>0</v>
      </c>
      <c r="AD883">
        <f t="shared" si="126"/>
        <v>0</v>
      </c>
      <c r="AE883">
        <f t="shared" si="122"/>
        <v>0</v>
      </c>
      <c r="AF883">
        <f t="shared" si="123"/>
        <v>0</v>
      </c>
      <c r="AG883">
        <f t="shared" si="124"/>
        <v>0</v>
      </c>
      <c r="AI883">
        <f t="shared" si="125"/>
        <v>363.03</v>
      </c>
    </row>
    <row r="884" spans="2:35" x14ac:dyDescent="0.25">
      <c r="B884" s="1">
        <v>41293</v>
      </c>
      <c r="C884" s="1" t="s">
        <v>1100</v>
      </c>
      <c r="D884" s="1" t="s">
        <v>23</v>
      </c>
      <c r="E884" s="1" t="s">
        <v>21</v>
      </c>
      <c r="F884" s="1" t="s">
        <v>21</v>
      </c>
      <c r="G884" s="13">
        <v>0</v>
      </c>
      <c r="H884" s="1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315.13</v>
      </c>
      <c r="W884" s="14" cm="1">
        <f t="array" ref="W884">INDEX(J884:U884, 1, MONTH($W$1))</f>
        <v>315.13</v>
      </c>
      <c r="X884" s="14" cm="1">
        <f t="array" ref="X884">SUMPRODUCT((J884:U884) *(($J$1:$U$1)&lt;=$X$1))</f>
        <v>315.13</v>
      </c>
      <c r="Y884">
        <f t="shared" si="118"/>
        <v>1</v>
      </c>
      <c r="Z884">
        <f t="shared" si="118"/>
        <v>1</v>
      </c>
      <c r="AA884">
        <f t="shared" si="119"/>
        <v>0</v>
      </c>
      <c r="AB884" s="8">
        <f t="shared" si="120"/>
        <v>0</v>
      </c>
      <c r="AC884">
        <f t="shared" si="121"/>
        <v>0</v>
      </c>
      <c r="AD884">
        <f t="shared" si="126"/>
        <v>0</v>
      </c>
      <c r="AE884">
        <f t="shared" si="122"/>
        <v>0</v>
      </c>
      <c r="AF884">
        <f t="shared" si="123"/>
        <v>0</v>
      </c>
      <c r="AG884">
        <f t="shared" si="124"/>
        <v>0</v>
      </c>
      <c r="AI884">
        <f t="shared" si="125"/>
        <v>315.13</v>
      </c>
    </row>
    <row r="885" spans="2:35" x14ac:dyDescent="0.25">
      <c r="B885" s="1">
        <v>41315</v>
      </c>
      <c r="C885" s="1" t="s">
        <v>1101</v>
      </c>
      <c r="D885" s="1" t="s">
        <v>23</v>
      </c>
      <c r="E885" s="1" t="s">
        <v>21</v>
      </c>
      <c r="F885" s="1" t="s">
        <v>21</v>
      </c>
      <c r="G885" s="13">
        <v>0</v>
      </c>
      <c r="H885" s="1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182.86</v>
      </c>
      <c r="U885">
        <v>0</v>
      </c>
      <c r="W885" s="14" cm="1">
        <f t="array" ref="W885">INDEX(J885:U885, 1, MONTH($W$1))</f>
        <v>0</v>
      </c>
      <c r="X885" s="14" cm="1">
        <f t="array" ref="X885">SUMPRODUCT((J885:U885) *(($J$1:$U$1)&lt;=$X$1))</f>
        <v>182.86</v>
      </c>
      <c r="Y885">
        <f t="shared" si="118"/>
        <v>0</v>
      </c>
      <c r="Z885">
        <f t="shared" si="118"/>
        <v>1</v>
      </c>
      <c r="AA885">
        <f t="shared" si="119"/>
        <v>0</v>
      </c>
      <c r="AB885" s="8">
        <f t="shared" si="120"/>
        <v>0</v>
      </c>
      <c r="AC885">
        <f t="shared" si="121"/>
        <v>0</v>
      </c>
      <c r="AD885">
        <f t="shared" si="126"/>
        <v>0</v>
      </c>
      <c r="AE885">
        <f t="shared" si="122"/>
        <v>0</v>
      </c>
      <c r="AF885">
        <f t="shared" si="123"/>
        <v>0</v>
      </c>
      <c r="AG885">
        <f t="shared" si="124"/>
        <v>0</v>
      </c>
      <c r="AI885">
        <f t="shared" si="125"/>
        <v>182.86</v>
      </c>
    </row>
    <row r="886" spans="2:35" x14ac:dyDescent="0.25">
      <c r="B886" s="1">
        <v>48001</v>
      </c>
      <c r="C886" s="1" t="s">
        <v>1102</v>
      </c>
      <c r="D886" s="1" t="s">
        <v>1103</v>
      </c>
      <c r="E886" s="1">
        <v>0</v>
      </c>
      <c r="F886" s="1">
        <v>0</v>
      </c>
      <c r="G886" s="13">
        <v>0</v>
      </c>
      <c r="H886" s="1">
        <v>0</v>
      </c>
      <c r="J886">
        <v>11343.68</v>
      </c>
      <c r="K886">
        <v>11667.29</v>
      </c>
      <c r="L886">
        <v>15129.16</v>
      </c>
      <c r="M886">
        <v>15161.68</v>
      </c>
      <c r="N886">
        <v>15757.47</v>
      </c>
      <c r="O886">
        <v>15433.45</v>
      </c>
      <c r="P886">
        <v>8890.0400000000009</v>
      </c>
      <c r="Q886">
        <v>22508.120000000003</v>
      </c>
      <c r="R886">
        <v>17354.650000000001</v>
      </c>
      <c r="S886">
        <v>15067.35</v>
      </c>
      <c r="T886">
        <v>15444.48</v>
      </c>
      <c r="U886">
        <v>10672.61</v>
      </c>
      <c r="W886" s="14" cm="1">
        <f t="array" ref="W886">INDEX(J886:U886, 1, MONTH($W$1))</f>
        <v>10672.61</v>
      </c>
      <c r="X886" s="14" cm="1">
        <f t="array" ref="X886">SUMPRODUCT((J886:U886) *(($J$1:$U$1)&lt;=$X$1))</f>
        <v>174429.97999999998</v>
      </c>
      <c r="Y886">
        <f t="shared" si="118"/>
        <v>1</v>
      </c>
      <c r="Z886">
        <f t="shared" si="118"/>
        <v>1</v>
      </c>
      <c r="AA886">
        <f t="shared" si="119"/>
        <v>0</v>
      </c>
      <c r="AB886" s="8">
        <f t="shared" si="120"/>
        <v>1</v>
      </c>
      <c r="AC886">
        <f t="shared" si="121"/>
        <v>174429.97999999998</v>
      </c>
      <c r="AD886">
        <f t="shared" si="126"/>
        <v>0</v>
      </c>
      <c r="AE886">
        <f t="shared" si="122"/>
        <v>0</v>
      </c>
      <c r="AF886">
        <f t="shared" si="123"/>
        <v>0</v>
      </c>
      <c r="AG886">
        <f t="shared" si="124"/>
        <v>0</v>
      </c>
      <c r="AI886">
        <f t="shared" si="125"/>
        <v>174429.97999999998</v>
      </c>
    </row>
    <row r="887" spans="2:35" x14ac:dyDescent="0.25">
      <c r="B887" s="1">
        <v>48002</v>
      </c>
      <c r="C887" s="1" t="s">
        <v>1104</v>
      </c>
      <c r="D887" s="1" t="s">
        <v>1103</v>
      </c>
      <c r="E887" s="1">
        <v>0</v>
      </c>
      <c r="F887" s="1">
        <v>0</v>
      </c>
      <c r="G887" s="13">
        <v>0</v>
      </c>
      <c r="H887" s="1">
        <v>0</v>
      </c>
      <c r="J887">
        <v>1878.78</v>
      </c>
      <c r="K887">
        <v>1680</v>
      </c>
      <c r="L887">
        <v>1155.95</v>
      </c>
      <c r="M887">
        <v>1869.73</v>
      </c>
      <c r="N887">
        <v>1569.99</v>
      </c>
      <c r="O887">
        <v>1338.71</v>
      </c>
      <c r="P887">
        <v>877.5</v>
      </c>
      <c r="Q887">
        <v>1763.8899999999999</v>
      </c>
      <c r="R887">
        <v>3206.44</v>
      </c>
      <c r="S887">
        <v>1082.28</v>
      </c>
      <c r="T887">
        <v>1169.76</v>
      </c>
      <c r="U887">
        <v>1338.34</v>
      </c>
      <c r="W887" s="14" cm="1">
        <f t="array" ref="W887">INDEX(J887:U887, 1, MONTH($W$1))</f>
        <v>1338.34</v>
      </c>
      <c r="X887" s="14" cm="1">
        <f t="array" ref="X887">SUMPRODUCT((J887:U887) *(($J$1:$U$1)&lt;=$X$1))</f>
        <v>18931.37</v>
      </c>
      <c r="Y887">
        <f t="shared" si="118"/>
        <v>1</v>
      </c>
      <c r="Z887">
        <f t="shared" si="118"/>
        <v>1</v>
      </c>
      <c r="AA887">
        <f t="shared" si="119"/>
        <v>0</v>
      </c>
      <c r="AB887" s="8">
        <f t="shared" si="120"/>
        <v>1</v>
      </c>
      <c r="AC887">
        <f t="shared" si="121"/>
        <v>18931.37</v>
      </c>
      <c r="AD887">
        <f t="shared" si="126"/>
        <v>0</v>
      </c>
      <c r="AE887">
        <f t="shared" si="122"/>
        <v>0</v>
      </c>
      <c r="AF887">
        <f t="shared" si="123"/>
        <v>0</v>
      </c>
      <c r="AG887">
        <f t="shared" si="124"/>
        <v>0</v>
      </c>
      <c r="AI887">
        <f t="shared" si="125"/>
        <v>18931.37</v>
      </c>
    </row>
    <row r="888" spans="2:35" x14ac:dyDescent="0.25">
      <c r="B888" s="1">
        <v>48003</v>
      </c>
      <c r="C888" s="1" t="s">
        <v>1105</v>
      </c>
      <c r="D888" s="1" t="s">
        <v>1103</v>
      </c>
      <c r="E888" s="1">
        <v>0</v>
      </c>
      <c r="F888" s="1">
        <v>0</v>
      </c>
      <c r="G888" s="13">
        <v>0</v>
      </c>
      <c r="H888" s="1">
        <v>0</v>
      </c>
      <c r="J888">
        <v>1694</v>
      </c>
      <c r="K888">
        <v>0</v>
      </c>
      <c r="L888">
        <v>457</v>
      </c>
      <c r="M888">
        <v>783.95</v>
      </c>
      <c r="N888">
        <v>2051.9499999999998</v>
      </c>
      <c r="O888">
        <v>1766</v>
      </c>
      <c r="P888">
        <v>918</v>
      </c>
      <c r="Q888">
        <v>2766</v>
      </c>
      <c r="R888">
        <v>2912</v>
      </c>
      <c r="S888">
        <v>1314.95</v>
      </c>
      <c r="T888">
        <v>1335</v>
      </c>
      <c r="U888">
        <v>205</v>
      </c>
      <c r="W888" s="14" cm="1">
        <f t="array" ref="W888">INDEX(J888:U888, 1, MONTH($W$1))</f>
        <v>205</v>
      </c>
      <c r="X888" s="14" cm="1">
        <f t="array" ref="X888">SUMPRODUCT((J888:U888) *(($J$1:$U$1)&lt;=$X$1))</f>
        <v>16203.85</v>
      </c>
      <c r="Y888">
        <f t="shared" si="118"/>
        <v>1</v>
      </c>
      <c r="Z888">
        <f t="shared" si="118"/>
        <v>1</v>
      </c>
      <c r="AA888">
        <f t="shared" si="119"/>
        <v>0</v>
      </c>
      <c r="AB888" s="8">
        <f t="shared" si="120"/>
        <v>1</v>
      </c>
      <c r="AC888">
        <f t="shared" si="121"/>
        <v>16203.85</v>
      </c>
      <c r="AD888">
        <f t="shared" si="126"/>
        <v>0</v>
      </c>
      <c r="AE888">
        <f t="shared" si="122"/>
        <v>0</v>
      </c>
      <c r="AF888">
        <f t="shared" si="123"/>
        <v>0</v>
      </c>
      <c r="AG888">
        <f t="shared" si="124"/>
        <v>0</v>
      </c>
      <c r="AI888">
        <f t="shared" si="125"/>
        <v>16203.85</v>
      </c>
    </row>
    <row r="889" spans="2:35" x14ac:dyDescent="0.25">
      <c r="B889" s="1">
        <v>48004</v>
      </c>
      <c r="C889" s="1" t="s">
        <v>1106</v>
      </c>
      <c r="D889" s="1" t="s">
        <v>1103</v>
      </c>
      <c r="E889" s="1">
        <v>0</v>
      </c>
      <c r="F889" s="1">
        <v>0</v>
      </c>
      <c r="G889" s="13">
        <v>0</v>
      </c>
      <c r="H889" s="1">
        <v>0</v>
      </c>
      <c r="J889">
        <v>951.23</v>
      </c>
      <c r="K889">
        <v>517.35</v>
      </c>
      <c r="L889">
        <v>299.47000000000003</v>
      </c>
      <c r="M889">
        <v>521.49</v>
      </c>
      <c r="N889">
        <v>693.39</v>
      </c>
      <c r="O889">
        <v>123.97</v>
      </c>
      <c r="P889">
        <v>0</v>
      </c>
      <c r="Q889">
        <v>41.32</v>
      </c>
      <c r="R889">
        <v>285.95</v>
      </c>
      <c r="S889">
        <v>214.88</v>
      </c>
      <c r="T889">
        <v>206.61</v>
      </c>
      <c r="U889">
        <v>0</v>
      </c>
      <c r="W889" s="14" cm="1">
        <f t="array" ref="W889">INDEX(J889:U889, 1, MONTH($W$1))</f>
        <v>0</v>
      </c>
      <c r="X889" s="14" cm="1">
        <f t="array" ref="X889">SUMPRODUCT((J889:U889) *(($J$1:$U$1)&lt;=$X$1))</f>
        <v>3855.66</v>
      </c>
      <c r="Y889">
        <f t="shared" si="118"/>
        <v>0</v>
      </c>
      <c r="Z889">
        <f t="shared" si="118"/>
        <v>1</v>
      </c>
      <c r="AA889">
        <f t="shared" si="119"/>
        <v>0</v>
      </c>
      <c r="AB889" s="8">
        <f t="shared" si="120"/>
        <v>1</v>
      </c>
      <c r="AC889">
        <f t="shared" si="121"/>
        <v>3855.66</v>
      </c>
      <c r="AD889">
        <f t="shared" si="126"/>
        <v>0</v>
      </c>
      <c r="AE889">
        <f t="shared" si="122"/>
        <v>0</v>
      </c>
      <c r="AF889">
        <f t="shared" si="123"/>
        <v>0</v>
      </c>
      <c r="AG889">
        <f t="shared" si="124"/>
        <v>0</v>
      </c>
      <c r="AI889">
        <f t="shared" si="125"/>
        <v>3855.66</v>
      </c>
    </row>
    <row r="890" spans="2:35" x14ac:dyDescent="0.25">
      <c r="B890" s="1">
        <v>48005</v>
      </c>
      <c r="C890" s="1" t="s">
        <v>1107</v>
      </c>
      <c r="D890" s="1" t="s">
        <v>1103</v>
      </c>
      <c r="E890" s="1">
        <v>0</v>
      </c>
      <c r="F890" s="1">
        <v>0</v>
      </c>
      <c r="G890" s="13">
        <v>0</v>
      </c>
      <c r="H890" s="1">
        <v>0</v>
      </c>
      <c r="J890">
        <v>626.59</v>
      </c>
      <c r="K890">
        <v>118.18</v>
      </c>
      <c r="L890">
        <v>0</v>
      </c>
      <c r="M890">
        <v>947.13</v>
      </c>
      <c r="N890">
        <v>1093.3900000000001</v>
      </c>
      <c r="O890">
        <v>1292.56</v>
      </c>
      <c r="P890">
        <v>0</v>
      </c>
      <c r="Q890">
        <v>0</v>
      </c>
      <c r="R890">
        <v>123.97</v>
      </c>
      <c r="S890">
        <v>221.49</v>
      </c>
      <c r="T890">
        <v>1199.19</v>
      </c>
      <c r="U890">
        <v>643.79999999999995</v>
      </c>
      <c r="W890" s="14" cm="1">
        <f t="array" ref="W890">INDEX(J890:U890, 1, MONTH($W$1))</f>
        <v>643.79999999999995</v>
      </c>
      <c r="X890" s="14" cm="1">
        <f t="array" ref="X890">SUMPRODUCT((J890:U890) *(($J$1:$U$1)&lt;=$X$1))</f>
        <v>6266.3</v>
      </c>
      <c r="Y890">
        <f t="shared" si="118"/>
        <v>1</v>
      </c>
      <c r="Z890">
        <f t="shared" si="118"/>
        <v>1</v>
      </c>
      <c r="AA890">
        <f t="shared" si="119"/>
        <v>0</v>
      </c>
      <c r="AB890" s="8">
        <f t="shared" si="120"/>
        <v>1</v>
      </c>
      <c r="AC890">
        <f t="shared" si="121"/>
        <v>6266.3</v>
      </c>
      <c r="AD890">
        <f t="shared" si="126"/>
        <v>0</v>
      </c>
      <c r="AE890">
        <f t="shared" si="122"/>
        <v>0</v>
      </c>
      <c r="AF890">
        <f t="shared" si="123"/>
        <v>0</v>
      </c>
      <c r="AG890">
        <f t="shared" si="124"/>
        <v>0</v>
      </c>
      <c r="AI890">
        <f t="shared" si="125"/>
        <v>6266.3</v>
      </c>
    </row>
    <row r="891" spans="2:35" x14ac:dyDescent="0.25">
      <c r="B891" s="1">
        <v>48006</v>
      </c>
      <c r="C891" s="1" t="s">
        <v>1108</v>
      </c>
      <c r="D891" s="1" t="s">
        <v>1103</v>
      </c>
      <c r="E891" s="1">
        <v>0</v>
      </c>
      <c r="F891" s="1">
        <v>0</v>
      </c>
      <c r="G891" s="13">
        <v>0</v>
      </c>
      <c r="H891" s="1">
        <v>0</v>
      </c>
      <c r="J891">
        <v>752</v>
      </c>
      <c r="K891">
        <v>0</v>
      </c>
      <c r="L891">
        <v>0</v>
      </c>
      <c r="M891">
        <v>0</v>
      </c>
      <c r="N891">
        <v>0</v>
      </c>
      <c r="O891">
        <v>226.44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W891" s="14" cm="1">
        <f t="array" ref="W891">INDEX(J891:U891, 1, MONTH($W$1))</f>
        <v>0</v>
      </c>
      <c r="X891" s="14" cm="1">
        <f t="array" ref="X891">SUMPRODUCT((J891:U891) *(($J$1:$U$1)&lt;=$X$1))</f>
        <v>978.44</v>
      </c>
      <c r="Y891">
        <f t="shared" si="118"/>
        <v>0</v>
      </c>
      <c r="Z891">
        <f t="shared" si="118"/>
        <v>1</v>
      </c>
      <c r="AA891">
        <f t="shared" si="119"/>
        <v>0</v>
      </c>
      <c r="AB891" s="8">
        <f t="shared" si="120"/>
        <v>1</v>
      </c>
      <c r="AC891">
        <f t="shared" si="121"/>
        <v>978.44</v>
      </c>
      <c r="AD891">
        <f t="shared" si="126"/>
        <v>0</v>
      </c>
      <c r="AE891">
        <f t="shared" si="122"/>
        <v>0</v>
      </c>
      <c r="AF891">
        <f t="shared" si="123"/>
        <v>0</v>
      </c>
      <c r="AG891">
        <f t="shared" si="124"/>
        <v>0</v>
      </c>
      <c r="AI891">
        <f t="shared" si="125"/>
        <v>978.44</v>
      </c>
    </row>
    <row r="892" spans="2:35" x14ac:dyDescent="0.25">
      <c r="B892" s="1">
        <v>48007</v>
      </c>
      <c r="C892" s="1" t="s">
        <v>1109</v>
      </c>
      <c r="D892" s="1" t="s">
        <v>1103</v>
      </c>
      <c r="E892" s="1">
        <v>0</v>
      </c>
      <c r="F892" s="1">
        <v>0</v>
      </c>
      <c r="G892" s="13">
        <v>0</v>
      </c>
      <c r="H892" s="1">
        <v>0</v>
      </c>
      <c r="J892">
        <v>46.67</v>
      </c>
      <c r="K892">
        <v>1241.1400000000001</v>
      </c>
      <c r="L892">
        <v>977.81</v>
      </c>
      <c r="M892">
        <v>406.67</v>
      </c>
      <c r="N892">
        <v>79.17</v>
      </c>
      <c r="O892">
        <v>0</v>
      </c>
      <c r="P892">
        <v>0</v>
      </c>
      <c r="Q892">
        <v>119.17</v>
      </c>
      <c r="R892">
        <v>2002.02</v>
      </c>
      <c r="S892">
        <v>0</v>
      </c>
      <c r="T892">
        <v>1092.54</v>
      </c>
      <c r="U892">
        <v>45.83</v>
      </c>
      <c r="W892" s="14" cm="1">
        <f t="array" ref="W892">INDEX(J892:U892, 1, MONTH($W$1))</f>
        <v>45.83</v>
      </c>
      <c r="X892" s="14" cm="1">
        <f t="array" ref="X892">SUMPRODUCT((J892:U892) *(($J$1:$U$1)&lt;=$X$1))</f>
        <v>6011.0199999999995</v>
      </c>
      <c r="Y892">
        <f t="shared" si="118"/>
        <v>1</v>
      </c>
      <c r="Z892">
        <f t="shared" si="118"/>
        <v>1</v>
      </c>
      <c r="AA892">
        <f t="shared" si="119"/>
        <v>0</v>
      </c>
      <c r="AB892" s="8">
        <f t="shared" si="120"/>
        <v>1</v>
      </c>
      <c r="AC892">
        <f t="shared" si="121"/>
        <v>6011.0199999999995</v>
      </c>
      <c r="AD892">
        <f t="shared" si="126"/>
        <v>0</v>
      </c>
      <c r="AE892">
        <f t="shared" si="122"/>
        <v>0</v>
      </c>
      <c r="AF892">
        <f t="shared" si="123"/>
        <v>0</v>
      </c>
      <c r="AG892">
        <f t="shared" si="124"/>
        <v>0</v>
      </c>
      <c r="AI892">
        <f t="shared" si="125"/>
        <v>6011.0199999999995</v>
      </c>
    </row>
    <row r="893" spans="2:35" x14ac:dyDescent="0.25">
      <c r="B893" s="1">
        <v>48008</v>
      </c>
      <c r="C893" s="1" t="s">
        <v>1110</v>
      </c>
      <c r="D893" s="1" t="s">
        <v>1103</v>
      </c>
      <c r="E893" s="1">
        <v>0</v>
      </c>
      <c r="F893" s="1">
        <v>0</v>
      </c>
      <c r="G893" s="13">
        <v>0</v>
      </c>
      <c r="H893" s="1">
        <v>0</v>
      </c>
      <c r="J893">
        <v>103.23</v>
      </c>
      <c r="K893">
        <v>444.35</v>
      </c>
      <c r="L893">
        <v>0</v>
      </c>
      <c r="M893">
        <v>0</v>
      </c>
      <c r="N893">
        <v>287.08999999999997</v>
      </c>
      <c r="O893">
        <v>79.03</v>
      </c>
      <c r="P893">
        <v>76.61</v>
      </c>
      <c r="Q893">
        <v>76.61</v>
      </c>
      <c r="R893">
        <v>76.61</v>
      </c>
      <c r="S893">
        <v>388.71</v>
      </c>
      <c r="T893">
        <v>79.03</v>
      </c>
      <c r="U893">
        <v>0</v>
      </c>
      <c r="W893" s="14" cm="1">
        <f t="array" ref="W893">INDEX(J893:U893, 1, MONTH($W$1))</f>
        <v>0</v>
      </c>
      <c r="X893" s="14" cm="1">
        <f t="array" ref="X893">SUMPRODUCT((J893:U893) *(($J$1:$U$1)&lt;=$X$1))</f>
        <v>1611.27</v>
      </c>
      <c r="Y893">
        <f t="shared" si="118"/>
        <v>0</v>
      </c>
      <c r="Z893">
        <f t="shared" si="118"/>
        <v>1</v>
      </c>
      <c r="AA893">
        <f t="shared" si="119"/>
        <v>0</v>
      </c>
      <c r="AB893" s="8">
        <f t="shared" si="120"/>
        <v>1</v>
      </c>
      <c r="AC893">
        <f t="shared" si="121"/>
        <v>1611.27</v>
      </c>
      <c r="AD893">
        <f t="shared" si="126"/>
        <v>0</v>
      </c>
      <c r="AE893">
        <f t="shared" si="122"/>
        <v>0</v>
      </c>
      <c r="AF893">
        <f t="shared" si="123"/>
        <v>0</v>
      </c>
      <c r="AG893">
        <f t="shared" si="124"/>
        <v>0</v>
      </c>
      <c r="AI893">
        <f t="shared" si="125"/>
        <v>1611.27</v>
      </c>
    </row>
    <row r="894" spans="2:35" x14ac:dyDescent="0.25">
      <c r="B894" s="1">
        <v>48009</v>
      </c>
      <c r="C894" s="1" t="s">
        <v>1111</v>
      </c>
      <c r="D894" s="1" t="s">
        <v>1103</v>
      </c>
      <c r="E894" s="1">
        <v>0</v>
      </c>
      <c r="F894" s="1">
        <v>0</v>
      </c>
      <c r="G894" s="13">
        <v>0</v>
      </c>
      <c r="H894" s="1">
        <v>0</v>
      </c>
      <c r="J894">
        <v>175.21</v>
      </c>
      <c r="K894">
        <v>698.26</v>
      </c>
      <c r="L894">
        <v>603.29999999999995</v>
      </c>
      <c r="M894">
        <v>132.22999999999999</v>
      </c>
      <c r="N894">
        <v>2333.54</v>
      </c>
      <c r="O894">
        <v>676.03</v>
      </c>
      <c r="P894">
        <v>943.81</v>
      </c>
      <c r="Q894">
        <v>2192.3000000000002</v>
      </c>
      <c r="R894">
        <v>1408.28</v>
      </c>
      <c r="S894">
        <v>409.91</v>
      </c>
      <c r="T894">
        <v>533.89</v>
      </c>
      <c r="U894">
        <v>1088.42</v>
      </c>
      <c r="W894" s="14" cm="1">
        <f t="array" ref="W894">INDEX(J894:U894, 1, MONTH($W$1))</f>
        <v>1088.42</v>
      </c>
      <c r="X894" s="14" cm="1">
        <f t="array" ref="X894">SUMPRODUCT((J894:U894) *(($J$1:$U$1)&lt;=$X$1))</f>
        <v>11195.179999999998</v>
      </c>
      <c r="Y894">
        <f t="shared" si="118"/>
        <v>1</v>
      </c>
      <c r="Z894">
        <f t="shared" si="118"/>
        <v>1</v>
      </c>
      <c r="AA894">
        <f t="shared" si="119"/>
        <v>0</v>
      </c>
      <c r="AB894" s="8">
        <f t="shared" si="120"/>
        <v>1</v>
      </c>
      <c r="AC894">
        <f t="shared" si="121"/>
        <v>11195.179999999998</v>
      </c>
      <c r="AD894">
        <f t="shared" si="126"/>
        <v>0</v>
      </c>
      <c r="AE894">
        <f t="shared" si="122"/>
        <v>0</v>
      </c>
      <c r="AF894">
        <f t="shared" si="123"/>
        <v>0</v>
      </c>
      <c r="AG894">
        <f t="shared" si="124"/>
        <v>0</v>
      </c>
      <c r="AI894">
        <f t="shared" si="125"/>
        <v>11195.179999999998</v>
      </c>
    </row>
    <row r="895" spans="2:35" x14ac:dyDescent="0.25">
      <c r="B895" s="1">
        <v>48010</v>
      </c>
      <c r="C895" s="1" t="s">
        <v>1112</v>
      </c>
      <c r="D895" s="1" t="s">
        <v>1103</v>
      </c>
      <c r="E895" s="1">
        <v>0</v>
      </c>
      <c r="F895" s="1">
        <v>0</v>
      </c>
      <c r="G895" s="13">
        <v>0</v>
      </c>
      <c r="H895" s="1">
        <v>0</v>
      </c>
      <c r="J895">
        <v>0</v>
      </c>
      <c r="K895">
        <v>312.39999999999998</v>
      </c>
      <c r="L895">
        <v>302.48</v>
      </c>
      <c r="M895">
        <v>647.11</v>
      </c>
      <c r="N895">
        <v>0</v>
      </c>
      <c r="O895">
        <v>0</v>
      </c>
      <c r="P895">
        <v>0</v>
      </c>
      <c r="Q895">
        <v>0</v>
      </c>
      <c r="R895">
        <v>446.28</v>
      </c>
      <c r="S895">
        <v>0</v>
      </c>
      <c r="T895">
        <v>0</v>
      </c>
      <c r="U895">
        <v>0</v>
      </c>
      <c r="W895" s="14" cm="1">
        <f t="array" ref="W895">INDEX(J895:U895, 1, MONTH($W$1))</f>
        <v>0</v>
      </c>
      <c r="X895" s="14" cm="1">
        <f t="array" ref="X895">SUMPRODUCT((J895:U895) *(($J$1:$U$1)&lt;=$X$1))</f>
        <v>1708.27</v>
      </c>
      <c r="Y895">
        <f t="shared" si="118"/>
        <v>0</v>
      </c>
      <c r="Z895">
        <f t="shared" si="118"/>
        <v>1</v>
      </c>
      <c r="AA895">
        <f t="shared" si="119"/>
        <v>0</v>
      </c>
      <c r="AB895" s="8">
        <f t="shared" si="120"/>
        <v>0</v>
      </c>
      <c r="AC895">
        <f t="shared" si="121"/>
        <v>0</v>
      </c>
      <c r="AD895">
        <f t="shared" si="126"/>
        <v>0</v>
      </c>
      <c r="AE895">
        <f t="shared" si="122"/>
        <v>0</v>
      </c>
      <c r="AF895">
        <f t="shared" si="123"/>
        <v>0</v>
      </c>
      <c r="AG895">
        <f t="shared" si="124"/>
        <v>0</v>
      </c>
      <c r="AI895">
        <f t="shared" si="125"/>
        <v>1708.27</v>
      </c>
    </row>
    <row r="896" spans="2:35" x14ac:dyDescent="0.25">
      <c r="B896" s="1">
        <v>48011</v>
      </c>
      <c r="C896" s="1" t="s">
        <v>1113</v>
      </c>
      <c r="D896" s="1" t="s">
        <v>1103</v>
      </c>
      <c r="E896" s="1">
        <v>0</v>
      </c>
      <c r="F896" s="1">
        <v>0</v>
      </c>
      <c r="G896" s="13">
        <v>0</v>
      </c>
      <c r="H896" s="1">
        <v>0</v>
      </c>
      <c r="J896">
        <v>520.69000000000005</v>
      </c>
      <c r="K896">
        <v>454.09</v>
      </c>
      <c r="L896">
        <v>822.13</v>
      </c>
      <c r="M896">
        <v>928.9</v>
      </c>
      <c r="N896">
        <v>459.24</v>
      </c>
      <c r="O896">
        <v>0</v>
      </c>
      <c r="P896">
        <v>0</v>
      </c>
      <c r="Q896">
        <v>440.17</v>
      </c>
      <c r="R896">
        <v>80.33</v>
      </c>
      <c r="S896">
        <v>199.18</v>
      </c>
      <c r="T896">
        <v>0</v>
      </c>
      <c r="U896">
        <v>0</v>
      </c>
      <c r="W896" s="14" cm="1">
        <f t="array" ref="W896">INDEX(J896:U896, 1, MONTH($W$1))</f>
        <v>0</v>
      </c>
      <c r="X896" s="14" cm="1">
        <f t="array" ref="X896">SUMPRODUCT((J896:U896) *(($J$1:$U$1)&lt;=$X$1))</f>
        <v>3904.73</v>
      </c>
      <c r="Y896">
        <f t="shared" si="118"/>
        <v>0</v>
      </c>
      <c r="Z896">
        <f t="shared" si="118"/>
        <v>1</v>
      </c>
      <c r="AA896">
        <f t="shared" si="119"/>
        <v>0</v>
      </c>
      <c r="AB896" s="8">
        <f t="shared" si="120"/>
        <v>1</v>
      </c>
      <c r="AC896">
        <f t="shared" si="121"/>
        <v>3904.73</v>
      </c>
      <c r="AD896">
        <f t="shared" si="126"/>
        <v>0</v>
      </c>
      <c r="AE896">
        <f t="shared" si="122"/>
        <v>0</v>
      </c>
      <c r="AF896">
        <f t="shared" si="123"/>
        <v>0</v>
      </c>
      <c r="AG896">
        <f t="shared" si="124"/>
        <v>0</v>
      </c>
      <c r="AI896">
        <f t="shared" si="125"/>
        <v>3904.73</v>
      </c>
    </row>
    <row r="897" spans="2:35" x14ac:dyDescent="0.25">
      <c r="B897" s="1">
        <v>48012</v>
      </c>
      <c r="C897" s="1" t="s">
        <v>1114</v>
      </c>
      <c r="D897" s="1" t="s">
        <v>1103</v>
      </c>
      <c r="E897" s="1">
        <v>0</v>
      </c>
      <c r="F897" s="1">
        <v>0</v>
      </c>
      <c r="G897" s="13">
        <v>0</v>
      </c>
      <c r="H897" s="1">
        <v>0</v>
      </c>
      <c r="J897">
        <v>179.2</v>
      </c>
      <c r="K897">
        <v>0</v>
      </c>
      <c r="L897">
        <v>1306.19</v>
      </c>
      <c r="M897">
        <v>0</v>
      </c>
      <c r="N897">
        <v>673.6</v>
      </c>
      <c r="O897">
        <v>0</v>
      </c>
      <c r="P897">
        <v>1036.8</v>
      </c>
      <c r="Q897">
        <v>1064.8</v>
      </c>
      <c r="R897">
        <v>1115.2</v>
      </c>
      <c r="S897">
        <v>0</v>
      </c>
      <c r="T897">
        <v>1281.49</v>
      </c>
      <c r="U897">
        <v>0</v>
      </c>
      <c r="W897" s="14" cm="1">
        <f t="array" ref="W897">INDEX(J897:U897, 1, MONTH($W$1))</f>
        <v>0</v>
      </c>
      <c r="X897" s="14" cm="1">
        <f t="array" ref="X897">SUMPRODUCT((J897:U897) *(($J$1:$U$1)&lt;=$X$1))</f>
        <v>6657.28</v>
      </c>
      <c r="Y897">
        <f t="shared" si="118"/>
        <v>0</v>
      </c>
      <c r="Z897">
        <f t="shared" si="118"/>
        <v>1</v>
      </c>
      <c r="AA897">
        <f t="shared" si="119"/>
        <v>0</v>
      </c>
      <c r="AB897" s="8">
        <f t="shared" si="120"/>
        <v>1</v>
      </c>
      <c r="AC897">
        <f t="shared" si="121"/>
        <v>6657.28</v>
      </c>
      <c r="AD897">
        <f t="shared" si="126"/>
        <v>0</v>
      </c>
      <c r="AE897">
        <f t="shared" si="122"/>
        <v>0</v>
      </c>
      <c r="AF897">
        <f t="shared" si="123"/>
        <v>0</v>
      </c>
      <c r="AG897">
        <f t="shared" si="124"/>
        <v>0</v>
      </c>
      <c r="AI897">
        <f t="shared" si="125"/>
        <v>6657.28</v>
      </c>
    </row>
    <row r="898" spans="2:35" x14ac:dyDescent="0.25">
      <c r="B898" s="1">
        <v>48013</v>
      </c>
      <c r="C898" s="1" t="s">
        <v>1115</v>
      </c>
      <c r="D898" s="1" t="s">
        <v>1103</v>
      </c>
      <c r="E898" s="1">
        <v>0</v>
      </c>
      <c r="F898" s="1">
        <v>0</v>
      </c>
      <c r="G898" s="13">
        <v>0</v>
      </c>
      <c r="H898" s="1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440</v>
      </c>
      <c r="U898">
        <v>0</v>
      </c>
      <c r="W898" s="14" cm="1">
        <f t="array" ref="W898">INDEX(J898:U898, 1, MONTH($W$1))</f>
        <v>0</v>
      </c>
      <c r="X898" s="14" cm="1">
        <f t="array" ref="X898">SUMPRODUCT((J898:U898) *(($J$1:$U$1)&lt;=$X$1))</f>
        <v>440</v>
      </c>
      <c r="Y898">
        <f t="shared" si="118"/>
        <v>0</v>
      </c>
      <c r="Z898">
        <f t="shared" si="118"/>
        <v>1</v>
      </c>
      <c r="AA898">
        <f t="shared" si="119"/>
        <v>0</v>
      </c>
      <c r="AB898" s="8">
        <f t="shared" si="120"/>
        <v>0</v>
      </c>
      <c r="AC898">
        <f t="shared" si="121"/>
        <v>0</v>
      </c>
      <c r="AD898">
        <f t="shared" si="126"/>
        <v>0</v>
      </c>
      <c r="AE898">
        <f t="shared" si="122"/>
        <v>0</v>
      </c>
      <c r="AF898">
        <f t="shared" si="123"/>
        <v>0</v>
      </c>
      <c r="AG898">
        <f t="shared" si="124"/>
        <v>0</v>
      </c>
      <c r="AI898">
        <f t="shared" si="125"/>
        <v>440</v>
      </c>
    </row>
    <row r="899" spans="2:35" x14ac:dyDescent="0.25">
      <c r="B899" s="1">
        <v>48014</v>
      </c>
      <c r="C899" s="1" t="s">
        <v>1116</v>
      </c>
      <c r="D899" s="1" t="s">
        <v>1103</v>
      </c>
      <c r="E899" s="1">
        <v>0</v>
      </c>
      <c r="F899" s="1">
        <v>0</v>
      </c>
      <c r="G899" s="13">
        <v>0</v>
      </c>
      <c r="H899" s="1">
        <v>0</v>
      </c>
      <c r="J899">
        <v>0</v>
      </c>
      <c r="K899">
        <v>474.79</v>
      </c>
      <c r="L899">
        <v>0</v>
      </c>
      <c r="M899">
        <v>452.77</v>
      </c>
      <c r="N899">
        <v>760.51</v>
      </c>
      <c r="O899">
        <v>0</v>
      </c>
      <c r="P899">
        <v>387.39</v>
      </c>
      <c r="Q899">
        <v>387.39</v>
      </c>
      <c r="R899">
        <v>387.39</v>
      </c>
      <c r="S899">
        <v>663.87</v>
      </c>
      <c r="T899">
        <v>1005.88</v>
      </c>
      <c r="U899">
        <v>0</v>
      </c>
      <c r="W899" s="14" cm="1">
        <f t="array" ref="W899">INDEX(J899:U899, 1, MONTH($W$1))</f>
        <v>0</v>
      </c>
      <c r="X899" s="14" cm="1">
        <f t="array" ref="X899">SUMPRODUCT((J899:U899) *(($J$1:$U$1)&lt;=$X$1))</f>
        <v>4519.99</v>
      </c>
      <c r="Y899">
        <f t="shared" si="118"/>
        <v>0</v>
      </c>
      <c r="Z899">
        <f t="shared" si="118"/>
        <v>1</v>
      </c>
      <c r="AA899">
        <f t="shared" si="119"/>
        <v>0</v>
      </c>
      <c r="AB899" s="8">
        <f t="shared" si="120"/>
        <v>0</v>
      </c>
      <c r="AC899">
        <f t="shared" si="121"/>
        <v>0</v>
      </c>
      <c r="AD899">
        <f t="shared" si="126"/>
        <v>0</v>
      </c>
      <c r="AE899">
        <f t="shared" si="122"/>
        <v>0</v>
      </c>
      <c r="AF899">
        <f t="shared" si="123"/>
        <v>0</v>
      </c>
      <c r="AG899">
        <f t="shared" si="124"/>
        <v>0</v>
      </c>
      <c r="AI899">
        <f t="shared" si="125"/>
        <v>4519.99</v>
      </c>
    </row>
    <row r="900" spans="2:35" x14ac:dyDescent="0.25">
      <c r="B900" s="1">
        <v>48015</v>
      </c>
      <c r="C900" s="1" t="s">
        <v>1117</v>
      </c>
      <c r="D900" s="1" t="s">
        <v>1103</v>
      </c>
      <c r="E900" s="1">
        <v>0</v>
      </c>
      <c r="F900" s="1">
        <v>0</v>
      </c>
      <c r="G900" s="13">
        <v>0</v>
      </c>
      <c r="H900" s="1">
        <v>0</v>
      </c>
      <c r="J900">
        <v>0</v>
      </c>
      <c r="K900">
        <v>273.5</v>
      </c>
      <c r="L900">
        <v>0</v>
      </c>
      <c r="M900">
        <v>0</v>
      </c>
      <c r="N900">
        <v>86.21</v>
      </c>
      <c r="O900">
        <v>0</v>
      </c>
      <c r="P900">
        <v>412.07</v>
      </c>
      <c r="Q900">
        <v>498.28</v>
      </c>
      <c r="R900">
        <v>412.07</v>
      </c>
      <c r="S900">
        <v>477.59</v>
      </c>
      <c r="T900">
        <v>0</v>
      </c>
      <c r="U900">
        <v>86.21</v>
      </c>
      <c r="W900" s="14" cm="1">
        <f t="array" ref="W900">INDEX(J900:U900, 1, MONTH($W$1))</f>
        <v>86.21</v>
      </c>
      <c r="X900" s="14" cm="1">
        <f t="array" ref="X900">SUMPRODUCT((J900:U900) *(($J$1:$U$1)&lt;=$X$1))</f>
        <v>2245.9299999999998</v>
      </c>
      <c r="Y900">
        <f t="shared" ref="Y900:Z921" si="127">IF(W900&gt;0, 1, 0)</f>
        <v>1</v>
      </c>
      <c r="Z900">
        <f t="shared" si="127"/>
        <v>1</v>
      </c>
      <c r="AA900">
        <f t="shared" ref="AA900:AA921" si="128">IF(I900="Yes", 1, 0)</f>
        <v>0</v>
      </c>
      <c r="AB900" s="8">
        <f t="shared" ref="AB900:AB921" si="129">COUNTIF(J900, "&gt;0")</f>
        <v>0</v>
      </c>
      <c r="AC900">
        <f t="shared" ref="AC900:AC921" si="130">IFERROR(X900/AB900, 0)</f>
        <v>0</v>
      </c>
      <c r="AD900">
        <f t="shared" si="126"/>
        <v>0</v>
      </c>
      <c r="AE900">
        <f t="shared" ref="AE900:AE921" si="131">IF(G900=$W$1, W900, 0)</f>
        <v>0</v>
      </c>
      <c r="AF900">
        <f t="shared" ref="AF900:AF921" si="132">IF(AND(H900=2023, G900&lt;=$W$1, X900&gt;0), 1, 0)</f>
        <v>0</v>
      </c>
      <c r="AG900">
        <f t="shared" ref="AG900:AG921" si="133">IF(AND(H900=2023, G900&lt;=$W$1), X900, 0)</f>
        <v>0</v>
      </c>
      <c r="AI900">
        <f t="shared" ref="AI900:AI921" si="134">SUM(J900:U900)</f>
        <v>2245.9299999999998</v>
      </c>
    </row>
    <row r="901" spans="2:35" x14ac:dyDescent="0.25">
      <c r="B901" s="1">
        <v>48016</v>
      </c>
      <c r="C901" s="1" t="s">
        <v>1118</v>
      </c>
      <c r="D901" s="1" t="s">
        <v>1103</v>
      </c>
      <c r="E901" s="1">
        <v>0</v>
      </c>
      <c r="F901" s="1">
        <v>0</v>
      </c>
      <c r="G901" s="13">
        <v>0</v>
      </c>
      <c r="H901" s="1">
        <v>0</v>
      </c>
      <c r="J901">
        <v>0</v>
      </c>
      <c r="K901">
        <v>0</v>
      </c>
      <c r="L901">
        <v>0</v>
      </c>
      <c r="M901">
        <v>679.67</v>
      </c>
      <c r="N901">
        <v>0</v>
      </c>
      <c r="O901">
        <v>44.72</v>
      </c>
      <c r="P901">
        <v>0</v>
      </c>
      <c r="Q901">
        <v>321.14</v>
      </c>
      <c r="R901">
        <v>0</v>
      </c>
      <c r="S901">
        <v>152.85</v>
      </c>
      <c r="T901">
        <v>166.67</v>
      </c>
      <c r="U901">
        <v>0</v>
      </c>
      <c r="W901" s="14" cm="1">
        <f t="array" ref="W901">INDEX(J901:U901, 1, MONTH($W$1))</f>
        <v>0</v>
      </c>
      <c r="X901" s="14" cm="1">
        <f t="array" ref="X901">SUMPRODUCT((J901:U901) *(($J$1:$U$1)&lt;=$X$1))</f>
        <v>1365.05</v>
      </c>
      <c r="Y901">
        <f t="shared" si="127"/>
        <v>0</v>
      </c>
      <c r="Z901">
        <f t="shared" si="127"/>
        <v>1</v>
      </c>
      <c r="AA901">
        <f t="shared" si="128"/>
        <v>0</v>
      </c>
      <c r="AB901" s="8">
        <f t="shared" si="129"/>
        <v>0</v>
      </c>
      <c r="AC901">
        <f t="shared" si="130"/>
        <v>0</v>
      </c>
      <c r="AD901">
        <f t="shared" si="126"/>
        <v>0</v>
      </c>
      <c r="AE901">
        <f t="shared" si="131"/>
        <v>0</v>
      </c>
      <c r="AF901">
        <f t="shared" si="132"/>
        <v>0</v>
      </c>
      <c r="AG901">
        <f t="shared" si="133"/>
        <v>0</v>
      </c>
      <c r="AI901">
        <f t="shared" si="134"/>
        <v>1365.05</v>
      </c>
    </row>
    <row r="902" spans="2:35" x14ac:dyDescent="0.25">
      <c r="B902" s="1">
        <v>48017</v>
      </c>
      <c r="C902" s="1" t="s">
        <v>1119</v>
      </c>
      <c r="D902" s="1" t="s">
        <v>1103</v>
      </c>
      <c r="E902" s="1">
        <v>0</v>
      </c>
      <c r="F902" s="1">
        <v>0</v>
      </c>
      <c r="G902" s="13">
        <v>0</v>
      </c>
      <c r="H902" s="1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228.1</v>
      </c>
      <c r="S902">
        <v>0</v>
      </c>
      <c r="T902">
        <v>0</v>
      </c>
      <c r="U902">
        <v>0</v>
      </c>
      <c r="W902" s="14" cm="1">
        <f t="array" ref="W902">INDEX(J902:U902, 1, MONTH($W$1))</f>
        <v>0</v>
      </c>
      <c r="X902" s="14" cm="1">
        <f t="array" ref="X902">SUMPRODUCT((J902:U902) *(($J$1:$U$1)&lt;=$X$1))</f>
        <v>228.1</v>
      </c>
      <c r="Y902">
        <f t="shared" si="127"/>
        <v>0</v>
      </c>
      <c r="Z902">
        <f t="shared" si="127"/>
        <v>1</v>
      </c>
      <c r="AA902">
        <f t="shared" si="128"/>
        <v>0</v>
      </c>
      <c r="AB902" s="8">
        <f t="shared" si="129"/>
        <v>0</v>
      </c>
      <c r="AC902">
        <f t="shared" si="130"/>
        <v>0</v>
      </c>
      <c r="AD902">
        <f t="shared" si="126"/>
        <v>0</v>
      </c>
      <c r="AE902">
        <f t="shared" si="131"/>
        <v>0</v>
      </c>
      <c r="AF902">
        <f t="shared" si="132"/>
        <v>0</v>
      </c>
      <c r="AG902">
        <f t="shared" si="133"/>
        <v>0</v>
      </c>
      <c r="AI902">
        <f t="shared" si="134"/>
        <v>228.1</v>
      </c>
    </row>
    <row r="903" spans="2:35" x14ac:dyDescent="0.25">
      <c r="B903" s="1">
        <v>48018</v>
      </c>
      <c r="C903" s="1" t="s">
        <v>1120</v>
      </c>
      <c r="D903" s="1" t="s">
        <v>1103</v>
      </c>
      <c r="E903" s="1">
        <v>0</v>
      </c>
      <c r="F903" s="1">
        <v>0</v>
      </c>
      <c r="G903" s="13">
        <v>0</v>
      </c>
      <c r="H903" s="1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252.1</v>
      </c>
      <c r="Q903">
        <v>252.1</v>
      </c>
      <c r="R903">
        <v>252.1</v>
      </c>
      <c r="S903">
        <v>0</v>
      </c>
      <c r="T903">
        <v>84.03</v>
      </c>
      <c r="U903">
        <v>0</v>
      </c>
      <c r="W903" s="14" cm="1">
        <f t="array" ref="W903">INDEX(J903:U903, 1, MONTH($W$1))</f>
        <v>0</v>
      </c>
      <c r="X903" s="14" cm="1">
        <f t="array" ref="X903">SUMPRODUCT((J903:U903) *(($J$1:$U$1)&lt;=$X$1))</f>
        <v>840.32999999999993</v>
      </c>
      <c r="Y903">
        <f t="shared" si="127"/>
        <v>0</v>
      </c>
      <c r="Z903">
        <f t="shared" si="127"/>
        <v>1</v>
      </c>
      <c r="AA903">
        <f t="shared" si="128"/>
        <v>0</v>
      </c>
      <c r="AB903" s="8">
        <f t="shared" si="129"/>
        <v>0</v>
      </c>
      <c r="AC903">
        <f t="shared" si="130"/>
        <v>0</v>
      </c>
      <c r="AD903">
        <f t="shared" si="126"/>
        <v>0</v>
      </c>
      <c r="AE903">
        <f t="shared" si="131"/>
        <v>0</v>
      </c>
      <c r="AF903">
        <f t="shared" si="132"/>
        <v>0</v>
      </c>
      <c r="AG903">
        <f t="shared" si="133"/>
        <v>0</v>
      </c>
      <c r="AI903">
        <f t="shared" si="134"/>
        <v>840.32999999999993</v>
      </c>
    </row>
    <row r="904" spans="2:35" x14ac:dyDescent="0.25">
      <c r="B904" s="1">
        <v>48019</v>
      </c>
      <c r="C904" s="1" t="s">
        <v>1121</v>
      </c>
      <c r="D904" s="1" t="s">
        <v>1103</v>
      </c>
      <c r="E904" s="1">
        <v>0</v>
      </c>
      <c r="F904" s="1">
        <v>0</v>
      </c>
      <c r="G904" s="13">
        <v>0</v>
      </c>
      <c r="H904" s="1">
        <v>0</v>
      </c>
      <c r="J904">
        <v>0</v>
      </c>
      <c r="K904">
        <v>0</v>
      </c>
      <c r="L904">
        <v>0</v>
      </c>
      <c r="M904">
        <v>81.67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W904" s="14" cm="1">
        <f t="array" ref="W904">INDEX(J904:U904, 1, MONTH($W$1))</f>
        <v>0</v>
      </c>
      <c r="X904" s="14" cm="1">
        <f t="array" ref="X904">SUMPRODUCT((J904:U904) *(($J$1:$U$1)&lt;=$X$1))</f>
        <v>81.67</v>
      </c>
      <c r="Y904">
        <f t="shared" si="127"/>
        <v>0</v>
      </c>
      <c r="Z904">
        <f t="shared" si="127"/>
        <v>1</v>
      </c>
      <c r="AA904">
        <f t="shared" si="128"/>
        <v>0</v>
      </c>
      <c r="AB904" s="8">
        <f t="shared" si="129"/>
        <v>0</v>
      </c>
      <c r="AC904">
        <f t="shared" si="130"/>
        <v>0</v>
      </c>
      <c r="AD904">
        <f t="shared" si="126"/>
        <v>0</v>
      </c>
      <c r="AE904">
        <f t="shared" si="131"/>
        <v>0</v>
      </c>
      <c r="AF904">
        <f t="shared" si="132"/>
        <v>0</v>
      </c>
      <c r="AG904">
        <f t="shared" si="133"/>
        <v>0</v>
      </c>
      <c r="AI904">
        <f t="shared" si="134"/>
        <v>81.67</v>
      </c>
    </row>
    <row r="905" spans="2:35" x14ac:dyDescent="0.25">
      <c r="B905" s="1">
        <v>48020</v>
      </c>
      <c r="C905" s="1" t="s">
        <v>1122</v>
      </c>
      <c r="D905" s="1" t="s">
        <v>1103</v>
      </c>
      <c r="E905" s="1">
        <v>0</v>
      </c>
      <c r="F905" s="1">
        <v>0</v>
      </c>
      <c r="G905" s="13">
        <v>0</v>
      </c>
      <c r="H905" s="1">
        <v>0</v>
      </c>
      <c r="J905">
        <v>0</v>
      </c>
      <c r="K905">
        <v>0</v>
      </c>
      <c r="L905">
        <v>405.65</v>
      </c>
      <c r="M905">
        <v>0</v>
      </c>
      <c r="N905">
        <v>0</v>
      </c>
      <c r="O905">
        <v>70.97</v>
      </c>
      <c r="P905">
        <v>0</v>
      </c>
      <c r="Q905">
        <v>0</v>
      </c>
      <c r="R905">
        <v>0</v>
      </c>
      <c r="S905">
        <v>79.03</v>
      </c>
      <c r="T905">
        <v>115.32</v>
      </c>
      <c r="U905">
        <v>0</v>
      </c>
      <c r="W905" s="14" cm="1">
        <f t="array" ref="W905">INDEX(J905:U905, 1, MONTH($W$1))</f>
        <v>0</v>
      </c>
      <c r="X905" s="14" cm="1">
        <f t="array" ref="X905">SUMPRODUCT((J905:U905) *(($J$1:$U$1)&lt;=$X$1))</f>
        <v>670.97</v>
      </c>
      <c r="Y905">
        <f t="shared" si="127"/>
        <v>0</v>
      </c>
      <c r="Z905">
        <f t="shared" si="127"/>
        <v>1</v>
      </c>
      <c r="AA905">
        <f t="shared" si="128"/>
        <v>0</v>
      </c>
      <c r="AB905" s="8">
        <f t="shared" si="129"/>
        <v>0</v>
      </c>
      <c r="AC905">
        <f t="shared" si="130"/>
        <v>0</v>
      </c>
      <c r="AD905">
        <f t="shared" si="126"/>
        <v>0</v>
      </c>
      <c r="AE905">
        <f t="shared" si="131"/>
        <v>0</v>
      </c>
      <c r="AF905">
        <f t="shared" si="132"/>
        <v>0</v>
      </c>
      <c r="AG905">
        <f t="shared" si="133"/>
        <v>0</v>
      </c>
      <c r="AI905">
        <f t="shared" si="134"/>
        <v>670.97</v>
      </c>
    </row>
    <row r="906" spans="2:35" x14ac:dyDescent="0.25">
      <c r="B906" s="1">
        <v>48021</v>
      </c>
      <c r="C906" s="1" t="s">
        <v>1123</v>
      </c>
      <c r="D906" s="1" t="s">
        <v>1103</v>
      </c>
      <c r="E906" s="1">
        <v>0</v>
      </c>
      <c r="F906" s="1">
        <v>0</v>
      </c>
      <c r="G906" s="13">
        <v>0</v>
      </c>
      <c r="H906" s="1">
        <v>0</v>
      </c>
      <c r="J906">
        <v>122.31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167.77</v>
      </c>
      <c r="T906">
        <v>0</v>
      </c>
      <c r="U906">
        <v>0</v>
      </c>
      <c r="W906" s="14" cm="1">
        <f t="array" ref="W906">INDEX(J906:U906, 1, MONTH($W$1))</f>
        <v>0</v>
      </c>
      <c r="X906" s="14" cm="1">
        <f t="array" ref="X906">SUMPRODUCT((J906:U906) *(($J$1:$U$1)&lt;=$X$1))</f>
        <v>290.08000000000004</v>
      </c>
      <c r="Y906">
        <f t="shared" si="127"/>
        <v>0</v>
      </c>
      <c r="Z906">
        <f t="shared" si="127"/>
        <v>1</v>
      </c>
      <c r="AA906">
        <f t="shared" si="128"/>
        <v>0</v>
      </c>
      <c r="AB906" s="8">
        <f t="shared" si="129"/>
        <v>1</v>
      </c>
      <c r="AC906">
        <f t="shared" si="130"/>
        <v>290.08000000000004</v>
      </c>
      <c r="AD906">
        <f t="shared" si="126"/>
        <v>0</v>
      </c>
      <c r="AE906">
        <f t="shared" si="131"/>
        <v>0</v>
      </c>
      <c r="AF906">
        <f t="shared" si="132"/>
        <v>0</v>
      </c>
      <c r="AG906">
        <f t="shared" si="133"/>
        <v>0</v>
      </c>
      <c r="AI906">
        <f t="shared" si="134"/>
        <v>290.08000000000004</v>
      </c>
    </row>
    <row r="907" spans="2:35" x14ac:dyDescent="0.25">
      <c r="B907" s="1">
        <v>48022</v>
      </c>
      <c r="C907" s="1" t="s">
        <v>1124</v>
      </c>
      <c r="D907" s="1" t="s">
        <v>1103</v>
      </c>
      <c r="E907" s="1">
        <v>0</v>
      </c>
      <c r="F907" s="1">
        <v>0</v>
      </c>
      <c r="G907" s="13">
        <v>0</v>
      </c>
      <c r="H907" s="1">
        <v>0</v>
      </c>
      <c r="J907">
        <v>143.09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712.19</v>
      </c>
      <c r="T907">
        <v>388.62</v>
      </c>
      <c r="U907">
        <v>0</v>
      </c>
      <c r="W907" s="14" cm="1">
        <f t="array" ref="W907">INDEX(J907:U907, 1, MONTH($W$1))</f>
        <v>0</v>
      </c>
      <c r="X907" s="14" cm="1">
        <f t="array" ref="X907">SUMPRODUCT((J907:U907) *(($J$1:$U$1)&lt;=$X$1))</f>
        <v>1243.9000000000001</v>
      </c>
      <c r="Y907">
        <f t="shared" si="127"/>
        <v>0</v>
      </c>
      <c r="Z907">
        <f t="shared" si="127"/>
        <v>1</v>
      </c>
      <c r="AA907">
        <f t="shared" si="128"/>
        <v>0</v>
      </c>
      <c r="AB907" s="8">
        <f t="shared" si="129"/>
        <v>1</v>
      </c>
      <c r="AC907">
        <f t="shared" si="130"/>
        <v>1243.9000000000001</v>
      </c>
      <c r="AD907">
        <f t="shared" si="126"/>
        <v>0</v>
      </c>
      <c r="AE907">
        <f t="shared" si="131"/>
        <v>0</v>
      </c>
      <c r="AF907">
        <f t="shared" si="132"/>
        <v>0</v>
      </c>
      <c r="AG907">
        <f t="shared" si="133"/>
        <v>0</v>
      </c>
      <c r="AI907">
        <f t="shared" si="134"/>
        <v>1243.9000000000001</v>
      </c>
    </row>
    <row r="908" spans="2:35" x14ac:dyDescent="0.25">
      <c r="B908" s="1">
        <v>48024</v>
      </c>
      <c r="C908" s="1" t="s">
        <v>1125</v>
      </c>
      <c r="D908" s="1" t="s">
        <v>1103</v>
      </c>
      <c r="E908" s="1">
        <v>0</v>
      </c>
      <c r="F908" s="1">
        <v>0</v>
      </c>
      <c r="G908" s="13">
        <v>0</v>
      </c>
      <c r="H908" s="1">
        <v>0</v>
      </c>
      <c r="J908">
        <v>149.15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W908" s="14" cm="1">
        <f t="array" ref="W908">INDEX(J908:U908, 1, MONTH($W$1))</f>
        <v>0</v>
      </c>
      <c r="X908" s="14" cm="1">
        <f t="array" ref="X908">SUMPRODUCT((J908:U908) *(($J$1:$U$1)&lt;=$X$1))</f>
        <v>149.15</v>
      </c>
      <c r="Y908">
        <f t="shared" si="127"/>
        <v>0</v>
      </c>
      <c r="Z908">
        <f t="shared" si="127"/>
        <v>1</v>
      </c>
      <c r="AA908">
        <f t="shared" si="128"/>
        <v>0</v>
      </c>
      <c r="AB908" s="8">
        <f t="shared" si="129"/>
        <v>1</v>
      </c>
      <c r="AC908">
        <f t="shared" si="130"/>
        <v>149.15</v>
      </c>
      <c r="AD908">
        <f t="shared" si="126"/>
        <v>0</v>
      </c>
      <c r="AE908">
        <f t="shared" si="131"/>
        <v>0</v>
      </c>
      <c r="AF908">
        <f t="shared" si="132"/>
        <v>0</v>
      </c>
      <c r="AG908">
        <f t="shared" si="133"/>
        <v>0</v>
      </c>
      <c r="AI908">
        <f t="shared" si="134"/>
        <v>149.15</v>
      </c>
    </row>
    <row r="909" spans="2:35" x14ac:dyDescent="0.25">
      <c r="B909" s="1">
        <v>48026</v>
      </c>
      <c r="C909" s="1" t="s">
        <v>1126</v>
      </c>
      <c r="D909" s="1" t="s">
        <v>1103</v>
      </c>
      <c r="E909" s="1">
        <v>0</v>
      </c>
      <c r="F909" s="1">
        <v>0</v>
      </c>
      <c r="G909" s="13">
        <v>0</v>
      </c>
      <c r="H909" s="1">
        <v>0</v>
      </c>
      <c r="J909">
        <v>0</v>
      </c>
      <c r="K909">
        <v>898.34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516.66</v>
      </c>
      <c r="W909" s="14" cm="1">
        <f t="array" ref="W909">INDEX(J909:U909, 1, MONTH($W$1))</f>
        <v>516.66</v>
      </c>
      <c r="X909" s="14" cm="1">
        <f t="array" ref="X909">SUMPRODUCT((J909:U909) *(($J$1:$U$1)&lt;=$X$1))</f>
        <v>1415</v>
      </c>
      <c r="Y909">
        <f t="shared" si="127"/>
        <v>1</v>
      </c>
      <c r="Z909">
        <f t="shared" si="127"/>
        <v>1</v>
      </c>
      <c r="AA909">
        <f t="shared" si="128"/>
        <v>0</v>
      </c>
      <c r="AB909" s="8">
        <f t="shared" si="129"/>
        <v>0</v>
      </c>
      <c r="AC909">
        <f t="shared" si="130"/>
        <v>0</v>
      </c>
      <c r="AD909">
        <f t="shared" si="126"/>
        <v>0</v>
      </c>
      <c r="AE909">
        <f t="shared" si="131"/>
        <v>0</v>
      </c>
      <c r="AF909">
        <f t="shared" si="132"/>
        <v>0</v>
      </c>
      <c r="AG909">
        <f t="shared" si="133"/>
        <v>0</v>
      </c>
      <c r="AI909">
        <f t="shared" si="134"/>
        <v>1415</v>
      </c>
    </row>
    <row r="910" spans="2:35" x14ac:dyDescent="0.25">
      <c r="B910" s="1">
        <v>48027</v>
      </c>
      <c r="C910" s="1" t="s">
        <v>1127</v>
      </c>
      <c r="D910" s="1" t="s">
        <v>1103</v>
      </c>
      <c r="E910" s="1">
        <v>0</v>
      </c>
      <c r="F910" s="1">
        <v>0</v>
      </c>
      <c r="G910" s="13">
        <v>0</v>
      </c>
      <c r="H910" s="1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160.65</v>
      </c>
      <c r="S910">
        <v>0</v>
      </c>
      <c r="T910">
        <v>0</v>
      </c>
      <c r="U910">
        <v>0</v>
      </c>
      <c r="W910" s="14" cm="1">
        <f t="array" ref="W910">INDEX(J910:U910, 1, MONTH($W$1))</f>
        <v>0</v>
      </c>
      <c r="X910" s="14" cm="1">
        <f t="array" ref="X910">SUMPRODUCT((J910:U910) *(($J$1:$U$1)&lt;=$X$1))</f>
        <v>160.65</v>
      </c>
      <c r="Y910">
        <f t="shared" si="127"/>
        <v>0</v>
      </c>
      <c r="Z910">
        <f t="shared" si="127"/>
        <v>1</v>
      </c>
      <c r="AA910">
        <f t="shared" si="128"/>
        <v>0</v>
      </c>
      <c r="AB910" s="8">
        <f t="shared" si="129"/>
        <v>0</v>
      </c>
      <c r="AC910">
        <f t="shared" si="130"/>
        <v>0</v>
      </c>
      <c r="AD910">
        <f t="shared" si="126"/>
        <v>0</v>
      </c>
      <c r="AE910">
        <f t="shared" si="131"/>
        <v>0</v>
      </c>
      <c r="AF910">
        <f t="shared" si="132"/>
        <v>0</v>
      </c>
      <c r="AG910">
        <f t="shared" si="133"/>
        <v>0</v>
      </c>
      <c r="AI910">
        <f t="shared" si="134"/>
        <v>160.65</v>
      </c>
    </row>
    <row r="911" spans="2:35" x14ac:dyDescent="0.25">
      <c r="B911" s="1">
        <v>48028</v>
      </c>
      <c r="C911" s="1" t="s">
        <v>1128</v>
      </c>
      <c r="D911" s="1" t="s">
        <v>1103</v>
      </c>
      <c r="E911" s="1">
        <v>0</v>
      </c>
      <c r="F911" s="1">
        <v>0</v>
      </c>
      <c r="G911" s="13">
        <v>0</v>
      </c>
      <c r="H911" s="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1266.1400000000001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W911" s="14" cm="1">
        <f t="array" ref="W911">INDEX(J911:U911, 1, MONTH($W$1))</f>
        <v>0</v>
      </c>
      <c r="X911" s="14" cm="1">
        <f t="array" ref="X911">SUMPRODUCT((J911:U911) *(($J$1:$U$1)&lt;=$X$1))</f>
        <v>1266.1400000000001</v>
      </c>
      <c r="Y911">
        <f t="shared" si="127"/>
        <v>0</v>
      </c>
      <c r="Z911">
        <f t="shared" si="127"/>
        <v>1</v>
      </c>
      <c r="AA911">
        <f t="shared" si="128"/>
        <v>0</v>
      </c>
      <c r="AB911" s="8">
        <f t="shared" si="129"/>
        <v>0</v>
      </c>
      <c r="AC911">
        <f t="shared" si="130"/>
        <v>0</v>
      </c>
      <c r="AD911">
        <f t="shared" si="126"/>
        <v>0</v>
      </c>
      <c r="AE911">
        <f t="shared" si="131"/>
        <v>0</v>
      </c>
      <c r="AF911">
        <f t="shared" si="132"/>
        <v>0</v>
      </c>
      <c r="AG911">
        <f t="shared" si="133"/>
        <v>0</v>
      </c>
      <c r="AI911">
        <f t="shared" si="134"/>
        <v>1266.1400000000001</v>
      </c>
    </row>
    <row r="912" spans="2:35" x14ac:dyDescent="0.25">
      <c r="B912" s="1">
        <v>51101</v>
      </c>
      <c r="C912" s="1" t="s">
        <v>1129</v>
      </c>
      <c r="D912" s="1" t="s">
        <v>735</v>
      </c>
      <c r="E912" s="1">
        <v>0</v>
      </c>
      <c r="F912" s="1">
        <v>0</v>
      </c>
      <c r="G912" s="13">
        <v>0</v>
      </c>
      <c r="H912" s="1">
        <v>0</v>
      </c>
      <c r="J912">
        <v>0</v>
      </c>
      <c r="K912">
        <v>8993</v>
      </c>
      <c r="L912">
        <v>14950</v>
      </c>
      <c r="M912">
        <v>2432</v>
      </c>
      <c r="N912">
        <v>0</v>
      </c>
      <c r="O912">
        <v>0</v>
      </c>
      <c r="P912">
        <v>0</v>
      </c>
      <c r="Q912">
        <v>0</v>
      </c>
      <c r="R912">
        <v>5650</v>
      </c>
      <c r="S912">
        <v>0</v>
      </c>
      <c r="T912">
        <v>0</v>
      </c>
      <c r="U912">
        <v>0</v>
      </c>
      <c r="W912" s="14" cm="1">
        <f t="array" ref="W912">INDEX(J912:U912, 1, MONTH($W$1))</f>
        <v>0</v>
      </c>
      <c r="X912" s="14" cm="1">
        <f t="array" ref="X912">SUMPRODUCT((J912:U912) *(($J$1:$U$1)&lt;=$X$1))</f>
        <v>32025</v>
      </c>
      <c r="Y912">
        <f t="shared" si="127"/>
        <v>0</v>
      </c>
      <c r="Z912">
        <f t="shared" si="127"/>
        <v>1</v>
      </c>
      <c r="AA912">
        <f t="shared" si="128"/>
        <v>0</v>
      </c>
      <c r="AB912" s="8">
        <f t="shared" si="129"/>
        <v>0</v>
      </c>
      <c r="AC912">
        <f t="shared" si="130"/>
        <v>0</v>
      </c>
      <c r="AD912">
        <f t="shared" si="126"/>
        <v>0</v>
      </c>
      <c r="AE912">
        <f t="shared" si="131"/>
        <v>0</v>
      </c>
      <c r="AF912">
        <f t="shared" si="132"/>
        <v>0</v>
      </c>
      <c r="AG912">
        <f t="shared" si="133"/>
        <v>0</v>
      </c>
      <c r="AI912">
        <f t="shared" si="134"/>
        <v>32025</v>
      </c>
    </row>
    <row r="913" spans="2:35" x14ac:dyDescent="0.25">
      <c r="B913" s="1">
        <v>51172</v>
      </c>
      <c r="C913" s="1" t="s">
        <v>1130</v>
      </c>
      <c r="D913" s="1" t="s">
        <v>735</v>
      </c>
      <c r="E913" s="1">
        <v>0</v>
      </c>
      <c r="F913" s="1">
        <v>0</v>
      </c>
      <c r="G913" s="13">
        <v>0</v>
      </c>
      <c r="H913" s="1">
        <v>0</v>
      </c>
      <c r="J913">
        <v>49200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W913" s="14" cm="1">
        <f t="array" ref="W913">INDEX(J913:U913, 1, MONTH($W$1))</f>
        <v>0</v>
      </c>
      <c r="X913" s="14" cm="1">
        <f t="array" ref="X913">SUMPRODUCT((J913:U913) *(($J$1:$U$1)&lt;=$X$1))</f>
        <v>49200</v>
      </c>
      <c r="Y913">
        <f t="shared" si="127"/>
        <v>0</v>
      </c>
      <c r="Z913">
        <f t="shared" si="127"/>
        <v>1</v>
      </c>
      <c r="AA913">
        <f t="shared" si="128"/>
        <v>0</v>
      </c>
      <c r="AB913" s="8">
        <f t="shared" si="129"/>
        <v>1</v>
      </c>
      <c r="AC913">
        <f t="shared" si="130"/>
        <v>49200</v>
      </c>
      <c r="AD913">
        <f t="shared" si="126"/>
        <v>0</v>
      </c>
      <c r="AE913">
        <f t="shared" si="131"/>
        <v>0</v>
      </c>
      <c r="AF913">
        <f t="shared" si="132"/>
        <v>0</v>
      </c>
      <c r="AG913">
        <f t="shared" si="133"/>
        <v>0</v>
      </c>
      <c r="AI913">
        <f t="shared" si="134"/>
        <v>49200</v>
      </c>
    </row>
    <row r="914" spans="2:35" x14ac:dyDescent="0.25">
      <c r="B914" s="1">
        <v>51175</v>
      </c>
      <c r="C914" s="1" t="s">
        <v>1131</v>
      </c>
      <c r="D914" s="1" t="s">
        <v>735</v>
      </c>
      <c r="E914" s="1">
        <v>0</v>
      </c>
      <c r="F914" s="1">
        <v>0</v>
      </c>
      <c r="G914" s="13">
        <v>0</v>
      </c>
      <c r="H914" s="1">
        <v>0</v>
      </c>
      <c r="J914">
        <v>3580.3</v>
      </c>
      <c r="K914">
        <v>0</v>
      </c>
      <c r="L914">
        <v>3412.5</v>
      </c>
      <c r="M914">
        <v>1086.54</v>
      </c>
      <c r="N914">
        <v>0</v>
      </c>
      <c r="O914">
        <v>0</v>
      </c>
      <c r="P914">
        <v>0</v>
      </c>
      <c r="Q914">
        <v>272.16000000000003</v>
      </c>
      <c r="R914">
        <v>0</v>
      </c>
      <c r="S914">
        <v>0</v>
      </c>
      <c r="T914">
        <v>0</v>
      </c>
      <c r="U914">
        <v>0</v>
      </c>
      <c r="W914" s="14" cm="1">
        <f t="array" ref="W914">INDEX(J914:U914, 1, MONTH($W$1))</f>
        <v>0</v>
      </c>
      <c r="X914" s="14" cm="1">
        <f t="array" ref="X914">SUMPRODUCT((J914:U914) *(($J$1:$U$1)&lt;=$X$1))</f>
        <v>8351.5</v>
      </c>
      <c r="Y914">
        <f t="shared" si="127"/>
        <v>0</v>
      </c>
      <c r="Z914">
        <f t="shared" si="127"/>
        <v>1</v>
      </c>
      <c r="AA914">
        <f t="shared" si="128"/>
        <v>0</v>
      </c>
      <c r="AB914" s="8">
        <f t="shared" si="129"/>
        <v>1</v>
      </c>
      <c r="AC914">
        <f t="shared" si="130"/>
        <v>8351.5</v>
      </c>
      <c r="AD914">
        <f t="shared" si="126"/>
        <v>0</v>
      </c>
      <c r="AE914">
        <f t="shared" si="131"/>
        <v>0</v>
      </c>
      <c r="AF914">
        <f t="shared" si="132"/>
        <v>0</v>
      </c>
      <c r="AG914">
        <f t="shared" si="133"/>
        <v>0</v>
      </c>
      <c r="AI914">
        <f t="shared" si="134"/>
        <v>8351.5</v>
      </c>
    </row>
    <row r="915" spans="2:35" x14ac:dyDescent="0.25">
      <c r="B915" s="1">
        <v>51180</v>
      </c>
      <c r="C915" s="1" t="s">
        <v>1132</v>
      </c>
      <c r="D915" s="1" t="s">
        <v>735</v>
      </c>
      <c r="E915" s="1">
        <v>0</v>
      </c>
      <c r="F915" s="1">
        <v>0</v>
      </c>
      <c r="G915" s="13">
        <v>0</v>
      </c>
      <c r="H915" s="1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612.33000000000004</v>
      </c>
      <c r="S915">
        <v>0</v>
      </c>
      <c r="T915">
        <v>0</v>
      </c>
      <c r="U915">
        <v>0</v>
      </c>
      <c r="W915" s="14" cm="1">
        <f t="array" ref="W915">INDEX(J915:U915, 1, MONTH($W$1))</f>
        <v>0</v>
      </c>
      <c r="X915" s="14" cm="1">
        <f t="array" ref="X915">SUMPRODUCT((J915:U915) *(($J$1:$U$1)&lt;=$X$1))</f>
        <v>612.33000000000004</v>
      </c>
      <c r="Y915">
        <f t="shared" si="127"/>
        <v>0</v>
      </c>
      <c r="Z915">
        <f t="shared" si="127"/>
        <v>1</v>
      </c>
      <c r="AA915">
        <f t="shared" si="128"/>
        <v>0</v>
      </c>
      <c r="AB915" s="8">
        <f t="shared" si="129"/>
        <v>0</v>
      </c>
      <c r="AC915">
        <f t="shared" si="130"/>
        <v>0</v>
      </c>
      <c r="AD915">
        <f t="shared" ref="AD915:AD921" si="135">IF(G915=$W$1, 1, 0)</f>
        <v>0</v>
      </c>
      <c r="AE915">
        <f t="shared" si="131"/>
        <v>0</v>
      </c>
      <c r="AF915">
        <f t="shared" si="132"/>
        <v>0</v>
      </c>
      <c r="AG915">
        <f t="shared" si="133"/>
        <v>0</v>
      </c>
      <c r="AI915">
        <f t="shared" si="134"/>
        <v>612.33000000000004</v>
      </c>
    </row>
    <row r="916" spans="2:35" x14ac:dyDescent="0.25">
      <c r="B916" s="1">
        <v>51200</v>
      </c>
      <c r="C916" s="1" t="s">
        <v>1133</v>
      </c>
      <c r="D916" s="1" t="s">
        <v>735</v>
      </c>
      <c r="E916" s="1">
        <v>0</v>
      </c>
      <c r="F916" s="1">
        <v>0</v>
      </c>
      <c r="G916" s="13">
        <v>0</v>
      </c>
      <c r="H916" s="1">
        <v>0</v>
      </c>
      <c r="J916">
        <v>10179</v>
      </c>
      <c r="K916">
        <v>11805.96</v>
      </c>
      <c r="L916">
        <v>8046.17</v>
      </c>
      <c r="M916">
        <v>18644.12</v>
      </c>
      <c r="N916">
        <v>5336.23</v>
      </c>
      <c r="O916">
        <v>8243.9500000000007</v>
      </c>
      <c r="P916">
        <v>2723.74</v>
      </c>
      <c r="Q916">
        <v>8139.83</v>
      </c>
      <c r="R916">
        <v>15867.3</v>
      </c>
      <c r="S916">
        <v>578.88</v>
      </c>
      <c r="T916">
        <v>6658.39</v>
      </c>
      <c r="U916">
        <v>4268.17</v>
      </c>
      <c r="W916" s="14" cm="1">
        <f t="array" ref="W916">INDEX(J916:U916, 1, MONTH($W$1))</f>
        <v>4268.17</v>
      </c>
      <c r="X916" s="14" cm="1">
        <f t="array" ref="X916">SUMPRODUCT((J916:U916) *(($J$1:$U$1)&lt;=$X$1))</f>
        <v>100491.73999999999</v>
      </c>
      <c r="Y916">
        <f t="shared" si="127"/>
        <v>1</v>
      </c>
      <c r="Z916">
        <f t="shared" si="127"/>
        <v>1</v>
      </c>
      <c r="AA916">
        <f t="shared" si="128"/>
        <v>0</v>
      </c>
      <c r="AB916" s="8">
        <f t="shared" si="129"/>
        <v>1</v>
      </c>
      <c r="AC916">
        <f t="shared" si="130"/>
        <v>100491.73999999999</v>
      </c>
      <c r="AD916">
        <f t="shared" si="135"/>
        <v>0</v>
      </c>
      <c r="AE916">
        <f t="shared" si="131"/>
        <v>0</v>
      </c>
      <c r="AF916">
        <f t="shared" si="132"/>
        <v>0</v>
      </c>
      <c r="AG916">
        <f t="shared" si="133"/>
        <v>0</v>
      </c>
      <c r="AI916">
        <f t="shared" si="134"/>
        <v>100491.73999999999</v>
      </c>
    </row>
    <row r="917" spans="2:35" x14ac:dyDescent="0.25">
      <c r="B917" s="1">
        <v>51202</v>
      </c>
      <c r="C917" s="1" t="s">
        <v>1134</v>
      </c>
      <c r="D917" s="1" t="s">
        <v>735</v>
      </c>
      <c r="E917" s="1">
        <v>0</v>
      </c>
      <c r="F917" s="1">
        <v>0</v>
      </c>
      <c r="G917" s="13">
        <v>0</v>
      </c>
      <c r="H917" s="1">
        <v>0</v>
      </c>
      <c r="J917">
        <v>0</v>
      </c>
      <c r="K917">
        <v>0</v>
      </c>
      <c r="L917">
        <v>612.09</v>
      </c>
      <c r="M917">
        <v>78.92</v>
      </c>
      <c r="N917">
        <v>0</v>
      </c>
      <c r="O917">
        <v>1229.25</v>
      </c>
      <c r="P917">
        <v>0</v>
      </c>
      <c r="Q917">
        <v>0</v>
      </c>
      <c r="R917">
        <v>0</v>
      </c>
      <c r="S917">
        <v>0</v>
      </c>
      <c r="T917">
        <v>2357.2600000000002</v>
      </c>
      <c r="U917">
        <v>0</v>
      </c>
      <c r="W917" s="14" cm="1">
        <f t="array" ref="W917">INDEX(J917:U917, 1, MONTH($W$1))</f>
        <v>0</v>
      </c>
      <c r="X917" s="14" cm="1">
        <f t="array" ref="X917">SUMPRODUCT((J917:U917) *(($J$1:$U$1)&lt;=$X$1))</f>
        <v>4277.5200000000004</v>
      </c>
      <c r="Y917">
        <f t="shared" si="127"/>
        <v>0</v>
      </c>
      <c r="Z917">
        <f t="shared" si="127"/>
        <v>1</v>
      </c>
      <c r="AA917">
        <f t="shared" si="128"/>
        <v>0</v>
      </c>
      <c r="AB917" s="8">
        <f t="shared" si="129"/>
        <v>0</v>
      </c>
      <c r="AC917">
        <f t="shared" si="130"/>
        <v>0</v>
      </c>
      <c r="AD917">
        <f t="shared" si="135"/>
        <v>0</v>
      </c>
      <c r="AE917">
        <f t="shared" si="131"/>
        <v>0</v>
      </c>
      <c r="AF917">
        <f t="shared" si="132"/>
        <v>0</v>
      </c>
      <c r="AG917">
        <f t="shared" si="133"/>
        <v>0</v>
      </c>
      <c r="AI917">
        <f t="shared" si="134"/>
        <v>4277.5200000000004</v>
      </c>
    </row>
    <row r="918" spans="2:35" x14ac:dyDescent="0.25">
      <c r="B918" s="1">
        <v>51206</v>
      </c>
      <c r="C918" s="1" t="s">
        <v>1135</v>
      </c>
      <c r="D918" s="1" t="s">
        <v>735</v>
      </c>
      <c r="E918" s="1">
        <v>0</v>
      </c>
      <c r="F918" s="1">
        <v>0</v>
      </c>
      <c r="G918" s="13">
        <v>0</v>
      </c>
      <c r="H918" s="1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W918" s="14" cm="1">
        <f t="array" ref="W918">INDEX(J918:U918, 1, MONTH($W$1))</f>
        <v>0</v>
      </c>
      <c r="X918" s="14" cm="1">
        <f t="array" ref="X918">SUMPRODUCT((J918:U918) *(($J$1:$U$1)&lt;=$X$1))</f>
        <v>0</v>
      </c>
      <c r="Y918">
        <f t="shared" si="127"/>
        <v>0</v>
      </c>
      <c r="Z918">
        <f t="shared" si="127"/>
        <v>0</v>
      </c>
      <c r="AA918">
        <f t="shared" si="128"/>
        <v>0</v>
      </c>
      <c r="AB918" s="8">
        <f t="shared" si="129"/>
        <v>0</v>
      </c>
      <c r="AC918">
        <f t="shared" si="130"/>
        <v>0</v>
      </c>
      <c r="AD918">
        <f t="shared" si="135"/>
        <v>0</v>
      </c>
      <c r="AE918">
        <f t="shared" si="131"/>
        <v>0</v>
      </c>
      <c r="AF918">
        <f t="shared" si="132"/>
        <v>0</v>
      </c>
      <c r="AG918">
        <f t="shared" si="133"/>
        <v>0</v>
      </c>
      <c r="AI918">
        <f t="shared" si="134"/>
        <v>0</v>
      </c>
    </row>
    <row r="919" spans="2:35" x14ac:dyDescent="0.25">
      <c r="B919" s="1">
        <v>51207</v>
      </c>
      <c r="C919" s="1" t="s">
        <v>1136</v>
      </c>
      <c r="D919" s="1" t="s">
        <v>735</v>
      </c>
      <c r="E919" s="1">
        <v>0</v>
      </c>
      <c r="F919" s="1">
        <v>0</v>
      </c>
      <c r="G919" s="13">
        <v>0</v>
      </c>
      <c r="H919" s="1">
        <v>0</v>
      </c>
      <c r="J919">
        <v>0</v>
      </c>
      <c r="K919">
        <v>0</v>
      </c>
      <c r="L919">
        <v>0</v>
      </c>
      <c r="M919">
        <v>48.75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W919" s="14" cm="1">
        <f t="array" ref="W919">INDEX(J919:U919, 1, MONTH($W$1))</f>
        <v>0</v>
      </c>
      <c r="X919" s="14" cm="1">
        <f t="array" ref="X919">SUMPRODUCT((J919:U919) *(($J$1:$U$1)&lt;=$X$1))</f>
        <v>48.75</v>
      </c>
      <c r="Y919">
        <f t="shared" si="127"/>
        <v>0</v>
      </c>
      <c r="Z919">
        <f t="shared" si="127"/>
        <v>1</v>
      </c>
      <c r="AA919">
        <f t="shared" si="128"/>
        <v>0</v>
      </c>
      <c r="AB919" s="8">
        <f t="shared" si="129"/>
        <v>0</v>
      </c>
      <c r="AC919">
        <f t="shared" si="130"/>
        <v>0</v>
      </c>
      <c r="AD919">
        <f t="shared" si="135"/>
        <v>0</v>
      </c>
      <c r="AE919">
        <f t="shared" si="131"/>
        <v>0</v>
      </c>
      <c r="AF919">
        <f t="shared" si="132"/>
        <v>0</v>
      </c>
      <c r="AG919">
        <f t="shared" si="133"/>
        <v>0</v>
      </c>
      <c r="AI919">
        <f t="shared" si="134"/>
        <v>48.75</v>
      </c>
    </row>
    <row r="920" spans="2:35" x14ac:dyDescent="0.25">
      <c r="B920" s="1">
        <v>51209</v>
      </c>
      <c r="C920" s="1" t="s">
        <v>1137</v>
      </c>
      <c r="D920" s="1" t="s">
        <v>735</v>
      </c>
      <c r="E920" s="1">
        <v>0</v>
      </c>
      <c r="F920" s="1">
        <v>0</v>
      </c>
      <c r="G920" s="13">
        <v>0</v>
      </c>
      <c r="H920" s="1">
        <v>0</v>
      </c>
      <c r="J920">
        <v>0</v>
      </c>
      <c r="K920">
        <v>0</v>
      </c>
      <c r="L920">
        <v>0</v>
      </c>
      <c r="M920">
        <v>3113.55</v>
      </c>
      <c r="N920">
        <v>1160.3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W920" s="14" cm="1">
        <f t="array" ref="W920">INDEX(J920:U920, 1, MONTH($W$1))</f>
        <v>0</v>
      </c>
      <c r="X920" s="14" cm="1">
        <f t="array" ref="X920">SUMPRODUCT((J920:U920) *(($J$1:$U$1)&lt;=$X$1))</f>
        <v>4273.8500000000004</v>
      </c>
      <c r="Y920">
        <f t="shared" si="127"/>
        <v>0</v>
      </c>
      <c r="Z920">
        <f t="shared" si="127"/>
        <v>1</v>
      </c>
      <c r="AA920">
        <f t="shared" si="128"/>
        <v>0</v>
      </c>
      <c r="AB920" s="8">
        <f t="shared" si="129"/>
        <v>0</v>
      </c>
      <c r="AC920">
        <f t="shared" si="130"/>
        <v>0</v>
      </c>
      <c r="AD920">
        <f t="shared" si="135"/>
        <v>0</v>
      </c>
      <c r="AE920">
        <f t="shared" si="131"/>
        <v>0</v>
      </c>
      <c r="AF920">
        <f t="shared" si="132"/>
        <v>0</v>
      </c>
      <c r="AG920">
        <f t="shared" si="133"/>
        <v>0</v>
      </c>
      <c r="AI920">
        <f t="shared" si="134"/>
        <v>4273.8500000000004</v>
      </c>
    </row>
    <row r="921" spans="2:35" x14ac:dyDescent="0.25">
      <c r="B921" s="1">
        <v>51600</v>
      </c>
      <c r="C921" s="1" t="s">
        <v>1138</v>
      </c>
      <c r="D921" s="1" t="s">
        <v>735</v>
      </c>
      <c r="E921" s="1">
        <v>0</v>
      </c>
      <c r="F921" s="1">
        <v>0</v>
      </c>
      <c r="G921" s="13">
        <v>0</v>
      </c>
      <c r="H921" s="1">
        <v>0</v>
      </c>
      <c r="J921">
        <v>1000</v>
      </c>
      <c r="K921">
        <v>1000</v>
      </c>
      <c r="L921">
        <v>1000</v>
      </c>
      <c r="M921">
        <v>1000</v>
      </c>
      <c r="N921">
        <v>1000</v>
      </c>
      <c r="O921">
        <v>1000</v>
      </c>
      <c r="P921">
        <v>1000</v>
      </c>
      <c r="Q921">
        <v>2000</v>
      </c>
      <c r="R921">
        <v>2000</v>
      </c>
      <c r="S921">
        <v>1000</v>
      </c>
      <c r="T921">
        <v>1000</v>
      </c>
      <c r="U921">
        <v>1000</v>
      </c>
      <c r="W921" s="14" cm="1">
        <f t="array" ref="W921">INDEX(J921:U921, 1, MONTH($W$1))</f>
        <v>1000</v>
      </c>
      <c r="X921" s="14" cm="1">
        <f t="array" ref="X921">SUMPRODUCT((J921:U921) *(($J$1:$U$1)&lt;=$X$1))</f>
        <v>14000</v>
      </c>
      <c r="Y921">
        <f t="shared" si="127"/>
        <v>1</v>
      </c>
      <c r="Z921">
        <f t="shared" si="127"/>
        <v>1</v>
      </c>
      <c r="AA921">
        <f t="shared" si="128"/>
        <v>0</v>
      </c>
      <c r="AB921" s="8">
        <f t="shared" si="129"/>
        <v>1</v>
      </c>
      <c r="AC921">
        <f t="shared" si="130"/>
        <v>14000</v>
      </c>
      <c r="AD921">
        <f t="shared" si="135"/>
        <v>0</v>
      </c>
      <c r="AE921">
        <f t="shared" si="131"/>
        <v>0</v>
      </c>
      <c r="AF921">
        <f t="shared" si="132"/>
        <v>0</v>
      </c>
      <c r="AG921">
        <f t="shared" si="133"/>
        <v>0</v>
      </c>
      <c r="AI921">
        <f t="shared" si="134"/>
        <v>14000</v>
      </c>
    </row>
    <row r="922" spans="2:35" x14ac:dyDescent="0.25">
      <c r="W922" s="14"/>
      <c r="X922" s="14"/>
    </row>
    <row r="923" spans="2:35" x14ac:dyDescent="0.25">
      <c r="W923" s="14"/>
      <c r="X923" s="14"/>
    </row>
    <row r="924" spans="2:35" x14ac:dyDescent="0.25">
      <c r="W924" s="14"/>
      <c r="X924" s="14"/>
    </row>
    <row r="925" spans="2:35" x14ac:dyDescent="0.25">
      <c r="W925" s="14"/>
      <c r="X925" s="14"/>
    </row>
    <row r="926" spans="2:35" x14ac:dyDescent="0.25">
      <c r="W926" s="14"/>
      <c r="X926" s="14"/>
    </row>
    <row r="927" spans="2:35" x14ac:dyDescent="0.25">
      <c r="W927" s="14"/>
      <c r="X927" s="14"/>
    </row>
    <row r="928" spans="2:35" x14ac:dyDescent="0.25">
      <c r="W928" s="14"/>
      <c r="X928" s="14"/>
    </row>
    <row r="929" spans="23:24" x14ac:dyDescent="0.25">
      <c r="W929" s="14"/>
      <c r="X929" s="14"/>
    </row>
    <row r="930" spans="23:24" x14ac:dyDescent="0.25">
      <c r="W930" s="14"/>
      <c r="X930" s="14"/>
    </row>
  </sheetData>
  <autoFilter ref="B2:AN921" xr:uid="{2D7B2556-16CE-447C-9A51-6B98CED99C14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EA20-49F4-4BFE-8787-45E57F9752DB}">
  <dimension ref="B1:AL1038"/>
  <sheetViews>
    <sheetView workbookViewId="0">
      <selection activeCell="X1" sqref="X1"/>
    </sheetView>
  </sheetViews>
  <sheetFormatPr defaultColWidth="8.85546875" defaultRowHeight="15" x14ac:dyDescent="0.25"/>
  <cols>
    <col min="2" max="2" width="8.85546875" style="1"/>
    <col min="3" max="3" width="57.42578125" style="1" bestFit="1" customWidth="1"/>
    <col min="4" max="4" width="11.42578125" style="1" customWidth="1"/>
    <col min="5" max="5" width="14" style="1" bestFit="1" customWidth="1"/>
    <col min="6" max="8" width="14" style="1" customWidth="1"/>
    <col min="9" max="9" width="12.42578125" customWidth="1"/>
    <col min="10" max="10" width="16.42578125" bestFit="1" customWidth="1"/>
    <col min="11" max="12" width="15" bestFit="1" customWidth="1"/>
    <col min="13" max="13" width="16.42578125" bestFit="1" customWidth="1"/>
    <col min="14" max="15" width="15" bestFit="1" customWidth="1"/>
    <col min="16" max="17" width="16.42578125" bestFit="1" customWidth="1"/>
    <col min="18" max="18" width="10.42578125" bestFit="1" customWidth="1"/>
    <col min="19" max="19" width="15" bestFit="1" customWidth="1"/>
    <col min="20" max="20" width="11.42578125" bestFit="1" customWidth="1"/>
    <col min="21" max="21" width="11.140625" bestFit="1" customWidth="1"/>
    <col min="23" max="23" width="14.42578125" bestFit="1" customWidth="1"/>
    <col min="24" max="24" width="11.140625" bestFit="1" customWidth="1"/>
    <col min="25" max="25" width="14.7109375" bestFit="1" customWidth="1"/>
    <col min="26" max="26" width="12.28515625" customWidth="1"/>
    <col min="27" max="27" width="11.42578125" customWidth="1"/>
    <col min="28" max="28" width="10.42578125" bestFit="1" customWidth="1"/>
    <col min="29" max="29" width="19.140625" bestFit="1" customWidth="1"/>
    <col min="30" max="30" width="18.42578125" bestFit="1" customWidth="1"/>
    <col min="31" max="31" width="14.85546875" bestFit="1" customWidth="1"/>
    <col min="32" max="32" width="16.28515625" bestFit="1" customWidth="1"/>
    <col min="33" max="33" width="18.42578125" bestFit="1" customWidth="1"/>
    <col min="35" max="35" width="11.42578125" bestFit="1" customWidth="1"/>
    <col min="36" max="36" width="9.42578125" customWidth="1"/>
  </cols>
  <sheetData>
    <row r="1" spans="2:38" x14ac:dyDescent="0.25"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W1" s="12">
        <v>45627</v>
      </c>
      <c r="X1">
        <f>MONTH(W1)</f>
        <v>12</v>
      </c>
    </row>
    <row r="2" spans="2:38" x14ac:dyDescent="0.25">
      <c r="B2" t="s">
        <v>44</v>
      </c>
      <c r="C2" t="s">
        <v>45</v>
      </c>
      <c r="D2" s="1" t="s">
        <v>46</v>
      </c>
      <c r="E2" s="1" t="s">
        <v>48</v>
      </c>
      <c r="F2" s="1" t="s">
        <v>517</v>
      </c>
      <c r="G2" s="13" t="s">
        <v>714</v>
      </c>
      <c r="H2" s="1" t="s">
        <v>715</v>
      </c>
      <c r="I2" s="1" t="s">
        <v>50</v>
      </c>
      <c r="J2" s="12">
        <v>45292</v>
      </c>
      <c r="K2" s="12">
        <v>45323</v>
      </c>
      <c r="L2" s="12">
        <v>45352</v>
      </c>
      <c r="M2" s="12">
        <v>45383</v>
      </c>
      <c r="N2" s="12">
        <v>45413</v>
      </c>
      <c r="O2" s="12">
        <v>45444</v>
      </c>
      <c r="P2" s="12">
        <v>45474</v>
      </c>
      <c r="Q2" s="12">
        <v>45505</v>
      </c>
      <c r="R2" s="12">
        <v>45536</v>
      </c>
      <c r="S2" s="12">
        <v>45566</v>
      </c>
      <c r="T2" s="12">
        <v>45597</v>
      </c>
      <c r="U2" s="12">
        <v>45627</v>
      </c>
      <c r="W2" t="s">
        <v>716</v>
      </c>
      <c r="X2" t="s">
        <v>717</v>
      </c>
      <c r="Y2" t="s">
        <v>718</v>
      </c>
      <c r="Z2" t="s">
        <v>719</v>
      </c>
      <c r="AA2" t="s">
        <v>50</v>
      </c>
      <c r="AB2" t="s">
        <v>720</v>
      </c>
      <c r="AC2" t="s">
        <v>721</v>
      </c>
      <c r="AD2" t="s">
        <v>722</v>
      </c>
      <c r="AE2" t="s">
        <v>723</v>
      </c>
      <c r="AF2" t="s">
        <v>724</v>
      </c>
      <c r="AG2" t="s">
        <v>725</v>
      </c>
      <c r="AI2" t="s">
        <v>43</v>
      </c>
      <c r="AK2" t="s">
        <v>1139</v>
      </c>
      <c r="AL2" t="s">
        <v>1140</v>
      </c>
    </row>
    <row r="3" spans="2:38" x14ac:dyDescent="0.25">
      <c r="B3">
        <v>10016</v>
      </c>
      <c r="C3" t="s">
        <v>727</v>
      </c>
      <c r="D3" s="1" t="str">
        <f>IFERROR(VLOOKUP($B3, 'Combined Budget 2025 EUR'!$B:$G,3, 0),IFERROR(VLOOKUP($B3, 'Combined Budget 2025 CHF'!$B:$G,3, 0),  IFERROR(VLOOKUP($B3, '[1]QMSM_AG Mapping'!$A:$G, 3,0), "Check")))</f>
        <v>Export</v>
      </c>
      <c r="E3" s="1">
        <f>IFERROR(VLOOKUP($B3, 'Combined Budget 2025 EUR'!$B:$G,5, 0), IFERROR(VLOOKUP($B3, 'Combined Budget 2025 CHF'!$B:$G,5, 0),IFERROR(VLOOKUP($B3, '[1]QMSM_AG Mapping'!$A:$E, 5,0), "Check")))</f>
        <v>0</v>
      </c>
      <c r="F3" s="1">
        <f>IF(OR(E3="Salon / Institute", E3="Pharmacy", E3="Clinic"), "Institutes / Clinic", IF(E3="Parfümerie", "Retail", E3))</f>
        <v>0</v>
      </c>
      <c r="G3" s="13">
        <f>VLOOKUP($B3, '[1]QMSM_AG Mapping'!$A:$G, 6, 0)</f>
        <v>0</v>
      </c>
      <c r="H3" s="1">
        <f>VLOOKUP($B3, '[1]QMSM_AG Mapping'!$A:$G, 7, 0)</f>
        <v>0</v>
      </c>
      <c r="I3" t="s">
        <v>38</v>
      </c>
      <c r="J3" s="14">
        <v>63371.95</v>
      </c>
      <c r="K3" s="14">
        <v>67185.63</v>
      </c>
      <c r="L3" s="14">
        <v>66978.91</v>
      </c>
      <c r="M3" s="14">
        <v>-676.2</v>
      </c>
      <c r="N3" s="14">
        <v>67244.22</v>
      </c>
      <c r="O3" s="14">
        <v>47664.67</v>
      </c>
      <c r="P3" s="14">
        <v>0</v>
      </c>
      <c r="Q3" s="14">
        <v>59477.23</v>
      </c>
      <c r="R3" s="14">
        <v>0</v>
      </c>
      <c r="S3" s="14">
        <v>61013.52</v>
      </c>
      <c r="T3" s="14">
        <v>55165.41</v>
      </c>
      <c r="U3" s="14">
        <v>0</v>
      </c>
      <c r="W3" s="14" cm="1">
        <f t="array" ref="W3">INDEX(J3:U3, 1, MONTH($W$1))</f>
        <v>0</v>
      </c>
      <c r="X3" s="14" cm="1">
        <f t="array" ref="X3">SUMPRODUCT((J3:U3) *(($J$1:$U$1)&lt;=$X$1))</f>
        <v>487425.33999999997</v>
      </c>
      <c r="Y3">
        <f>IF(W3&gt;0, 1, 0)</f>
        <v>0</v>
      </c>
      <c r="Z3">
        <f>IF(X3&gt;0, 1, 0)</f>
        <v>1</v>
      </c>
      <c r="AA3">
        <f>IF(I3="Yes", 1, 0)</f>
        <v>0</v>
      </c>
      <c r="AB3">
        <f>COUNTIFS($J3:$U3, "&gt;0")</f>
        <v>8</v>
      </c>
      <c r="AC3">
        <f>IFERROR(X3/AB3, 0)</f>
        <v>60928.167499999996</v>
      </c>
      <c r="AD3">
        <f>IF(G3=$W$1, 1, 0)</f>
        <v>0</v>
      </c>
      <c r="AE3">
        <f>IF(G3=$W$1, W3, 0)</f>
        <v>0</v>
      </c>
      <c r="AF3">
        <f>IF(AND(H3=2024, G3&lt;=$W$1, X3&gt;0), 1, 0)</f>
        <v>0</v>
      </c>
      <c r="AG3">
        <f>IF(AND(H3=2024, G3&lt;=$W$1), X3, 0)</f>
        <v>0</v>
      </c>
      <c r="AI3" s="15">
        <f t="shared" ref="AI3:AI7" si="0">SUM(J3:U3)</f>
        <v>487425.33999999997</v>
      </c>
      <c r="AJ3" s="15"/>
      <c r="AK3" t="str">
        <f>IFERROR(VLOOKUP($B3, 'Combined Budget 2025 EUR'!$B:$L, 10, 0), IFERROR(VLOOKUP($B3, 'Combined Budget 2025 CHF'!$B:$L, 10, 0), "N/A"))</f>
        <v>N/A</v>
      </c>
      <c r="AL3" t="str">
        <f>IFERROR(VLOOKUP($B3, 'Combined Budget 2025 EUR'!$B:$L, 11, 0), IFERROR(VLOOKUP($B3, 'Combined Budget 2025 CHF'!$B:$L, 11, 0), "N/A"))</f>
        <v>N/A</v>
      </c>
    </row>
    <row r="4" spans="2:38" x14ac:dyDescent="0.25">
      <c r="B4">
        <v>10018</v>
      </c>
      <c r="C4" t="s">
        <v>729</v>
      </c>
      <c r="D4" s="1" t="str">
        <f>IFERROR(VLOOKUP($B4, 'Combined Budget 2025 EUR'!$B:$G,3, 0),IFERROR(VLOOKUP($B4, 'Combined Budget 2025 CHF'!$B:$G,3, 0),  IFERROR(VLOOKUP($B4, '[1]QMSM_AG Mapping'!$A:$G, 3,0), "Check")))</f>
        <v>Export</v>
      </c>
      <c r="E4" s="1">
        <f>IFERROR(VLOOKUP($B4, 'Combined Budget 2025 EUR'!$B:$G,5, 0), IFERROR(VLOOKUP($B4, 'Combined Budget 2025 CHF'!$B:$G,5, 0),IFERROR(VLOOKUP($B4, '[1]QMSM_AG Mapping'!$A:$E, 5,0), "Check")))</f>
        <v>0</v>
      </c>
      <c r="F4" s="1">
        <f t="shared" ref="F4:F67" si="1">IF(OR(E4="Salon / Institute", E4="Pharmacy", E4="Clinic"), "Institutes / Clinic", IF(E4="Parfümerie", "Retail", E4))</f>
        <v>0</v>
      </c>
      <c r="G4" s="13">
        <f>VLOOKUP($B4, '[1]QMSM_AG Mapping'!$A:$G, 6, 0)</f>
        <v>0</v>
      </c>
      <c r="H4" s="1">
        <f>VLOOKUP($B4, '[1]QMSM_AG Mapping'!$A:$G, 7, 0)</f>
        <v>0</v>
      </c>
      <c r="I4" t="s">
        <v>38</v>
      </c>
      <c r="J4" s="14">
        <v>48261.03</v>
      </c>
      <c r="K4" s="14">
        <v>16695.93</v>
      </c>
      <c r="L4" s="14">
        <v>41192.57</v>
      </c>
      <c r="M4" s="14">
        <v>24943.65</v>
      </c>
      <c r="N4" s="14">
        <v>13802.62</v>
      </c>
      <c r="O4" s="14">
        <v>54855.43</v>
      </c>
      <c r="P4" s="14">
        <v>19675.46</v>
      </c>
      <c r="Q4" s="14">
        <v>0</v>
      </c>
      <c r="R4" s="14">
        <v>73419.69</v>
      </c>
      <c r="S4" s="14">
        <v>55244.42</v>
      </c>
      <c r="T4" s="14">
        <v>16832.060000000001</v>
      </c>
      <c r="U4" s="14">
        <v>34227.07</v>
      </c>
      <c r="W4" s="14" cm="1">
        <f t="array" ref="W4">INDEX(J4:U4, 1, MONTH($W$1))</f>
        <v>34227.07</v>
      </c>
      <c r="X4" s="14" cm="1">
        <f t="array" ref="X4">SUMPRODUCT((J4:U4) *(($J$1:$U$1)&lt;=$X$1))</f>
        <v>399149.93</v>
      </c>
      <c r="Y4">
        <f t="shared" ref="Y4:Z67" si="2">IF(W4&gt;0, 1, 0)</f>
        <v>1</v>
      </c>
      <c r="Z4">
        <f t="shared" si="2"/>
        <v>1</v>
      </c>
      <c r="AA4">
        <f t="shared" ref="AA4:AA67" si="3">IF(I4="Yes", 1, 0)</f>
        <v>0</v>
      </c>
      <c r="AB4">
        <f t="shared" ref="AB4:AB67" si="4">COUNTIFS($J4:$U4, "&gt;0")</f>
        <v>11</v>
      </c>
      <c r="AC4">
        <f t="shared" ref="AC4:AC67" si="5">IFERROR(X4/AB4, 0)</f>
        <v>36286.357272727269</v>
      </c>
      <c r="AD4">
        <f t="shared" ref="AD4:AD67" si="6">IF(G4=$W$1, 1, 0)</f>
        <v>0</v>
      </c>
      <c r="AE4">
        <f t="shared" ref="AE4:AE67" si="7">IF(G4=$W$1, W4, 0)</f>
        <v>0</v>
      </c>
      <c r="AF4">
        <f t="shared" ref="AF4:AF67" si="8">IF(AND(H4=2024, G4&lt;=$W$1, X4&gt;0), 1, 0)</f>
        <v>0</v>
      </c>
      <c r="AG4">
        <f t="shared" ref="AG4:AG67" si="9">IF(AND(H4=2024, G4&lt;=$W$1), X4, 0)</f>
        <v>0</v>
      </c>
      <c r="AI4" s="15">
        <f t="shared" si="0"/>
        <v>399149.93</v>
      </c>
      <c r="AJ4" s="15"/>
      <c r="AK4" t="str">
        <f>IFERROR(VLOOKUP($B4, 'Combined Budget 2025 EUR'!$B:$L, 10, 0), IFERROR(VLOOKUP($B4, 'Combined Budget 2025 CHF'!$B:$L, 10, 0), "N/A"))</f>
        <v>N/A</v>
      </c>
      <c r="AL4" t="str">
        <f>IFERROR(VLOOKUP($B4, 'Combined Budget 2025 EUR'!$B:$L, 11, 0), IFERROR(VLOOKUP($B4, 'Combined Budget 2025 CHF'!$B:$L, 11, 0), "N/A"))</f>
        <v>N/A</v>
      </c>
    </row>
    <row r="5" spans="2:38" x14ac:dyDescent="0.25">
      <c r="B5">
        <v>10022</v>
      </c>
      <c r="C5" t="s">
        <v>730</v>
      </c>
      <c r="D5" s="1" t="str">
        <f>IFERROR(VLOOKUP($B5, 'Combined Budget 2025 EUR'!$B:$G,3, 0),IFERROR(VLOOKUP($B5, 'Combined Budget 2025 CHF'!$B:$G,3, 0),  IFERROR(VLOOKUP($B5, '[1]QMSM_AG Mapping'!$A:$G, 3,0), "Check")))</f>
        <v>Export</v>
      </c>
      <c r="E5" s="1">
        <f>IFERROR(VLOOKUP($B5, 'Combined Budget 2025 EUR'!$B:$G,5, 0), IFERROR(VLOOKUP($B5, 'Combined Budget 2025 CHF'!$B:$G,5, 0),IFERROR(VLOOKUP($B5, '[1]QMSM_AG Mapping'!$A:$E, 5,0), "Check")))</f>
        <v>0</v>
      </c>
      <c r="F5" s="1">
        <f t="shared" si="1"/>
        <v>0</v>
      </c>
      <c r="G5" s="13">
        <f>VLOOKUP($B5, '[1]QMSM_AG Mapping'!$A:$G, 6, 0)</f>
        <v>0</v>
      </c>
      <c r="H5" s="1">
        <f>VLOOKUP($B5, '[1]QMSM_AG Mapping'!$A:$G, 7, 0)</f>
        <v>0</v>
      </c>
      <c r="I5" t="s">
        <v>38</v>
      </c>
      <c r="J5" s="14">
        <v>0</v>
      </c>
      <c r="K5" s="14">
        <v>0</v>
      </c>
      <c r="L5" s="14">
        <v>0</v>
      </c>
      <c r="M5" s="14">
        <v>0</v>
      </c>
      <c r="N5" s="14">
        <v>85067.89</v>
      </c>
      <c r="O5" s="14">
        <v>0</v>
      </c>
      <c r="P5" s="14">
        <v>121740.5</v>
      </c>
      <c r="Q5" s="14">
        <v>715.5</v>
      </c>
      <c r="R5" s="14">
        <v>0</v>
      </c>
      <c r="S5" s="14">
        <v>89826.29</v>
      </c>
      <c r="T5" s="14">
        <v>0</v>
      </c>
      <c r="U5" s="14">
        <v>0</v>
      </c>
      <c r="W5" s="14" cm="1">
        <f t="array" ref="W5">INDEX(J5:U5, 1, MONTH($W$1))</f>
        <v>0</v>
      </c>
      <c r="X5" s="14" cm="1">
        <f t="array" ref="X5">SUMPRODUCT((J5:U5) *(($J$1:$U$1)&lt;=$X$1))</f>
        <v>297350.18</v>
      </c>
      <c r="Y5">
        <f t="shared" si="2"/>
        <v>0</v>
      </c>
      <c r="Z5">
        <f t="shared" si="2"/>
        <v>1</v>
      </c>
      <c r="AA5">
        <f t="shared" si="3"/>
        <v>0</v>
      </c>
      <c r="AB5">
        <f t="shared" si="4"/>
        <v>4</v>
      </c>
      <c r="AC5">
        <f t="shared" si="5"/>
        <v>74337.544999999998</v>
      </c>
      <c r="AD5">
        <f t="shared" si="6"/>
        <v>0</v>
      </c>
      <c r="AE5">
        <f t="shared" si="7"/>
        <v>0</v>
      </c>
      <c r="AF5">
        <f t="shared" si="8"/>
        <v>0</v>
      </c>
      <c r="AG5">
        <f t="shared" si="9"/>
        <v>0</v>
      </c>
      <c r="AI5" s="15">
        <f t="shared" si="0"/>
        <v>297350.18</v>
      </c>
      <c r="AJ5" s="15"/>
      <c r="AK5" t="str">
        <f>IFERROR(VLOOKUP($B5, 'Combined Budget 2025 EUR'!$B:$L, 10, 0), IFERROR(VLOOKUP($B5, 'Combined Budget 2025 CHF'!$B:$L, 10, 0), "N/A"))</f>
        <v>N/A</v>
      </c>
      <c r="AL5" t="str">
        <f>IFERROR(VLOOKUP($B5, 'Combined Budget 2025 EUR'!$B:$L, 11, 0), IFERROR(VLOOKUP($B5, 'Combined Budget 2025 CHF'!$B:$L, 11, 0), "N/A"))</f>
        <v>N/A</v>
      </c>
    </row>
    <row r="6" spans="2:38" x14ac:dyDescent="0.25">
      <c r="B6">
        <v>10024</v>
      </c>
      <c r="C6" t="s">
        <v>731</v>
      </c>
      <c r="D6" s="1" t="str">
        <f>IFERROR(VLOOKUP($B6, 'Combined Budget 2025 EUR'!$B:$G,3, 0),IFERROR(VLOOKUP($B6, 'Combined Budget 2025 CHF'!$B:$G,3, 0),  IFERROR(VLOOKUP($B6, '[1]QMSM_AG Mapping'!$A:$G, 3,0), "Check")))</f>
        <v>Export</v>
      </c>
      <c r="E6" s="1">
        <f>IFERROR(VLOOKUP($B6, 'Combined Budget 2025 EUR'!$B:$G,5, 0), IFERROR(VLOOKUP($B6, 'Combined Budget 2025 CHF'!$B:$G,5, 0),IFERROR(VLOOKUP($B6, '[1]QMSM_AG Mapping'!$A:$E, 5,0), "Check")))</f>
        <v>0</v>
      </c>
      <c r="F6" s="1">
        <f t="shared" si="1"/>
        <v>0</v>
      </c>
      <c r="G6" s="13">
        <f>VLOOKUP($B6, '[1]QMSM_AG Mapping'!$A:$G, 6, 0)</f>
        <v>0</v>
      </c>
      <c r="H6" s="1">
        <f>VLOOKUP($B6, '[1]QMSM_AG Mapping'!$A:$G, 7, 0)</f>
        <v>0</v>
      </c>
      <c r="I6" t="s">
        <v>38</v>
      </c>
      <c r="J6" s="14">
        <v>9673.9699999999993</v>
      </c>
      <c r="K6" s="14">
        <v>5829.03</v>
      </c>
      <c r="L6" s="14">
        <v>5334.38</v>
      </c>
      <c r="M6" s="14">
        <v>1585.4</v>
      </c>
      <c r="N6" s="14">
        <v>4247.22</v>
      </c>
      <c r="O6" s="14">
        <v>3415.66</v>
      </c>
      <c r="P6" s="14">
        <v>3773.1</v>
      </c>
      <c r="Q6" s="14">
        <v>5252.14</v>
      </c>
      <c r="R6" s="14">
        <v>5199.4799999999996</v>
      </c>
      <c r="S6" s="14">
        <v>0</v>
      </c>
      <c r="T6" s="14">
        <v>4221.84</v>
      </c>
      <c r="U6" s="14">
        <v>4168.83</v>
      </c>
      <c r="W6" s="14" cm="1">
        <f t="array" ref="W6">INDEX(J6:U6, 1, MONTH($W$1))</f>
        <v>4168.83</v>
      </c>
      <c r="X6" s="14" cm="1">
        <f t="array" ref="X6">SUMPRODUCT((J6:U6) *(($J$1:$U$1)&lt;=$X$1))</f>
        <v>52701.05</v>
      </c>
      <c r="Y6">
        <f t="shared" si="2"/>
        <v>1</v>
      </c>
      <c r="Z6">
        <f t="shared" si="2"/>
        <v>1</v>
      </c>
      <c r="AA6">
        <f t="shared" si="3"/>
        <v>0</v>
      </c>
      <c r="AB6">
        <f t="shared" si="4"/>
        <v>11</v>
      </c>
      <c r="AC6">
        <f t="shared" si="5"/>
        <v>4791.0045454545461</v>
      </c>
      <c r="AD6">
        <f t="shared" si="6"/>
        <v>0</v>
      </c>
      <c r="AE6">
        <f t="shared" si="7"/>
        <v>0</v>
      </c>
      <c r="AF6">
        <f t="shared" si="8"/>
        <v>0</v>
      </c>
      <c r="AG6">
        <f t="shared" si="9"/>
        <v>0</v>
      </c>
      <c r="AI6" s="15">
        <f t="shared" si="0"/>
        <v>52701.05</v>
      </c>
      <c r="AJ6" s="15"/>
      <c r="AK6" t="str">
        <f>IFERROR(VLOOKUP($B6, 'Combined Budget 2025 EUR'!$B:$L, 10, 0), IFERROR(VLOOKUP($B6, 'Combined Budget 2025 CHF'!$B:$L, 10, 0), "N/A"))</f>
        <v>N/A</v>
      </c>
      <c r="AL6" t="str">
        <f>IFERROR(VLOOKUP($B6, 'Combined Budget 2025 EUR'!$B:$L, 11, 0), IFERROR(VLOOKUP($B6, 'Combined Budget 2025 CHF'!$B:$L, 11, 0), "N/A"))</f>
        <v>N/A</v>
      </c>
    </row>
    <row r="7" spans="2:38" x14ac:dyDescent="0.25">
      <c r="B7">
        <v>10031</v>
      </c>
      <c r="C7" t="s">
        <v>732</v>
      </c>
      <c r="D7" s="1" t="str">
        <f>IFERROR(VLOOKUP($B7, 'Combined Budget 2025 EUR'!$B:$G,3, 0),IFERROR(VLOOKUP($B7, 'Combined Budget 2025 CHF'!$B:$G,3, 0),  IFERROR(VLOOKUP($B7, '[1]QMSM_AG Mapping'!$A:$G, 3,0), "Check")))</f>
        <v>Export</v>
      </c>
      <c r="E7" s="1">
        <f>IFERROR(VLOOKUP($B7, 'Combined Budget 2025 EUR'!$B:$G,5, 0), IFERROR(VLOOKUP($B7, 'Combined Budget 2025 CHF'!$B:$G,5, 0),IFERROR(VLOOKUP($B7, '[1]QMSM_AG Mapping'!$A:$E, 5,0), "Check")))</f>
        <v>0</v>
      </c>
      <c r="F7" s="1">
        <f t="shared" si="1"/>
        <v>0</v>
      </c>
      <c r="G7" s="13">
        <f>VLOOKUP($B7, '[1]QMSM_AG Mapping'!$A:$G, 6, 0)</f>
        <v>0</v>
      </c>
      <c r="H7" s="1">
        <f>VLOOKUP($B7, '[1]QMSM_AG Mapping'!$A:$G, 7, 0)</f>
        <v>0</v>
      </c>
      <c r="I7" t="s">
        <v>38</v>
      </c>
      <c r="J7" s="14">
        <v>2535.33</v>
      </c>
      <c r="K7" s="14">
        <v>0</v>
      </c>
      <c r="L7" s="14">
        <v>9907.0300000000007</v>
      </c>
      <c r="M7" s="14">
        <v>6463.54</v>
      </c>
      <c r="N7" s="14">
        <v>5621.59</v>
      </c>
      <c r="O7" s="14">
        <v>0</v>
      </c>
      <c r="P7" s="14">
        <v>3980.3</v>
      </c>
      <c r="Q7" s="14">
        <v>3709.72</v>
      </c>
      <c r="R7" s="14">
        <v>7002.5</v>
      </c>
      <c r="S7" s="14">
        <v>5319.34</v>
      </c>
      <c r="T7" s="14">
        <v>9197.19</v>
      </c>
      <c r="U7" s="14">
        <v>0</v>
      </c>
      <c r="W7" s="14" cm="1">
        <f t="array" ref="W7">INDEX(J7:U7, 1, MONTH($W$1))</f>
        <v>0</v>
      </c>
      <c r="X7" s="14" cm="1">
        <f t="array" ref="X7">SUMPRODUCT((J7:U7) *(($J$1:$U$1)&lt;=$X$1))</f>
        <v>53736.540000000008</v>
      </c>
      <c r="Y7">
        <f t="shared" si="2"/>
        <v>0</v>
      </c>
      <c r="Z7">
        <f t="shared" si="2"/>
        <v>1</v>
      </c>
      <c r="AA7">
        <f t="shared" si="3"/>
        <v>0</v>
      </c>
      <c r="AB7">
        <f t="shared" si="4"/>
        <v>9</v>
      </c>
      <c r="AC7">
        <f t="shared" si="5"/>
        <v>5970.7266666666674</v>
      </c>
      <c r="AD7">
        <f t="shared" si="6"/>
        <v>0</v>
      </c>
      <c r="AE7">
        <f t="shared" si="7"/>
        <v>0</v>
      </c>
      <c r="AF7">
        <f t="shared" si="8"/>
        <v>0</v>
      </c>
      <c r="AG7">
        <f t="shared" si="9"/>
        <v>0</v>
      </c>
      <c r="AI7" s="15">
        <f t="shared" si="0"/>
        <v>53736.540000000008</v>
      </c>
      <c r="AJ7" s="15"/>
      <c r="AK7" t="str">
        <f>IFERROR(VLOOKUP($B7, 'Combined Budget 2025 EUR'!$B:$L, 10, 0), IFERROR(VLOOKUP($B7, 'Combined Budget 2025 CHF'!$B:$L, 10, 0), "N/A"))</f>
        <v>N/A</v>
      </c>
      <c r="AL7" t="str">
        <f>IFERROR(VLOOKUP($B7, 'Combined Budget 2025 EUR'!$B:$L, 11, 0), IFERROR(VLOOKUP($B7, 'Combined Budget 2025 CHF'!$B:$L, 11, 0), "N/A"))</f>
        <v>N/A</v>
      </c>
    </row>
    <row r="8" spans="2:38" x14ac:dyDescent="0.25">
      <c r="B8">
        <v>10033</v>
      </c>
      <c r="C8" t="s">
        <v>530</v>
      </c>
      <c r="D8" s="1" t="str">
        <f>IFERROR(VLOOKUP($B8, 'Combined Budget 2025 EUR'!$B:$G,3, 0),IFERROR(VLOOKUP($B8, 'Combined Budget 2025 CHF'!$B:$G,3, 0),  IFERROR(VLOOKUP($B8, '[1]QMSM_AG Mapping'!$A:$G, 3,0), "Check")))</f>
        <v>Germany</v>
      </c>
      <c r="E8" s="1" t="str">
        <f>IFERROR(VLOOKUP($B8, 'Combined Budget 2025 EUR'!$B:$G,5, 0), IFERROR(VLOOKUP($B8, 'Combined Budget 2025 CHF'!$B:$G,5, 0),IFERROR(VLOOKUP($B8, '[1]QMSM_AG Mapping'!$A:$E, 5,0), "Check")))</f>
        <v>Other</v>
      </c>
      <c r="F8" s="1" t="str">
        <f t="shared" si="1"/>
        <v>Other</v>
      </c>
      <c r="G8" s="13">
        <f>VLOOKUP($B8, '[1]QMSM_AG Mapping'!$A:$G, 6, 0)</f>
        <v>0</v>
      </c>
      <c r="H8" s="1">
        <f>VLOOKUP($B8, '[1]QMSM_AG Mapping'!$A:$G, 7, 0)</f>
        <v>2020</v>
      </c>
      <c r="I8" t="s">
        <v>358</v>
      </c>
      <c r="J8" s="14">
        <v>2275.6</v>
      </c>
      <c r="K8" s="14">
        <v>678.15</v>
      </c>
      <c r="L8" s="14">
        <v>443.32</v>
      </c>
      <c r="M8" s="14">
        <v>886.63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W8" s="14" cm="1">
        <f t="array" ref="W8">INDEX(J8:U8, 1, MONTH($W$1))</f>
        <v>0</v>
      </c>
      <c r="X8" s="14" cm="1">
        <f t="array" ref="X8">SUMPRODUCT((J8:U8) *(($J$1:$U$1)&lt;=$X$1))</f>
        <v>4283.7</v>
      </c>
      <c r="Y8">
        <f t="shared" si="2"/>
        <v>0</v>
      </c>
      <c r="Z8">
        <f t="shared" si="2"/>
        <v>1</v>
      </c>
      <c r="AA8">
        <f t="shared" si="3"/>
        <v>0</v>
      </c>
      <c r="AB8">
        <f t="shared" si="4"/>
        <v>4</v>
      </c>
      <c r="AC8">
        <f t="shared" si="5"/>
        <v>1070.925</v>
      </c>
      <c r="AD8">
        <f t="shared" si="6"/>
        <v>0</v>
      </c>
      <c r="AE8">
        <f t="shared" si="7"/>
        <v>0</v>
      </c>
      <c r="AF8">
        <f t="shared" si="8"/>
        <v>0</v>
      </c>
      <c r="AG8">
        <f t="shared" si="9"/>
        <v>0</v>
      </c>
      <c r="AI8" s="15">
        <f>SUM(J8:U8)</f>
        <v>4283.7</v>
      </c>
      <c r="AJ8" s="15"/>
      <c r="AK8">
        <f>IFERROR(VLOOKUP($B8, 'Combined Budget 2025 EUR'!$B:$L, 10, 0), IFERROR(VLOOKUP($B8, 'Combined Budget 2025 CHF'!$B:$L, 10, 0), "N/A"))</f>
        <v>0</v>
      </c>
      <c r="AL8">
        <f>IFERROR(VLOOKUP($B8, 'Combined Budget 2025 EUR'!$B:$L, 11, 0), IFERROR(VLOOKUP($B8, 'Combined Budget 2025 CHF'!$B:$L, 11, 0), "N/A"))</f>
        <v>0</v>
      </c>
    </row>
    <row r="9" spans="2:38" x14ac:dyDescent="0.25">
      <c r="B9">
        <v>10034</v>
      </c>
      <c r="C9" t="s">
        <v>733</v>
      </c>
      <c r="D9" s="1" t="str">
        <f>IFERROR(VLOOKUP($B9, 'Combined Budget 2025 EUR'!$B:$G,3, 0),IFERROR(VLOOKUP($B9, 'Combined Budget 2025 CHF'!$B:$G,3, 0),  IFERROR(VLOOKUP($B9, '[1]QMSM_AG Mapping'!$A:$G, 3,0), "Check")))</f>
        <v>Export</v>
      </c>
      <c r="E9" s="1">
        <f>IFERROR(VLOOKUP($B9, 'Combined Budget 2025 EUR'!$B:$G,5, 0), IFERROR(VLOOKUP($B9, 'Combined Budget 2025 CHF'!$B:$G,5, 0),IFERROR(VLOOKUP($B9, '[1]QMSM_AG Mapping'!$A:$E, 5,0), "Check")))</f>
        <v>0</v>
      </c>
      <c r="F9" s="1">
        <f t="shared" si="1"/>
        <v>0</v>
      </c>
      <c r="G9" s="13">
        <f>VLOOKUP($B9, '[1]QMSM_AG Mapping'!$A:$G, 6, 0)</f>
        <v>0</v>
      </c>
      <c r="H9" s="1">
        <f>VLOOKUP($B9, '[1]QMSM_AG Mapping'!$A:$G, 7, 0)</f>
        <v>0</v>
      </c>
      <c r="I9" t="s">
        <v>38</v>
      </c>
      <c r="J9" s="14">
        <v>0</v>
      </c>
      <c r="K9" s="14">
        <v>6413.18</v>
      </c>
      <c r="L9" s="14">
        <v>0</v>
      </c>
      <c r="M9" s="14">
        <v>0</v>
      </c>
      <c r="N9" s="14">
        <v>0</v>
      </c>
      <c r="O9" s="14">
        <v>0</v>
      </c>
      <c r="P9" s="14">
        <v>1591.12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W9" s="14" cm="1">
        <f t="array" ref="W9">INDEX(J9:U9, 1, MONTH($W$1))</f>
        <v>0</v>
      </c>
      <c r="X9" s="14" cm="1">
        <f t="array" ref="X9">SUMPRODUCT((J9:U9) *(($J$1:$U$1)&lt;=$X$1))</f>
        <v>8004.3</v>
      </c>
      <c r="Y9">
        <f t="shared" si="2"/>
        <v>0</v>
      </c>
      <c r="Z9">
        <f t="shared" si="2"/>
        <v>1</v>
      </c>
      <c r="AA9">
        <f t="shared" si="3"/>
        <v>0</v>
      </c>
      <c r="AB9">
        <f t="shared" si="4"/>
        <v>2</v>
      </c>
      <c r="AC9">
        <f t="shared" si="5"/>
        <v>4002.15</v>
      </c>
      <c r="AD9">
        <f t="shared" si="6"/>
        <v>0</v>
      </c>
      <c r="AE9">
        <f t="shared" si="7"/>
        <v>0</v>
      </c>
      <c r="AF9">
        <f t="shared" si="8"/>
        <v>0</v>
      </c>
      <c r="AG9">
        <f t="shared" si="9"/>
        <v>0</v>
      </c>
      <c r="AI9" s="15">
        <f t="shared" ref="AI9:AI72" si="10">SUM(J9:U9)</f>
        <v>8004.3</v>
      </c>
      <c r="AJ9" s="15"/>
      <c r="AK9" t="str">
        <f>IFERROR(VLOOKUP($B9, 'Combined Budget 2025 EUR'!$B:$L, 10, 0), IFERROR(VLOOKUP($B9, 'Combined Budget 2025 CHF'!$B:$L, 10, 0), "N/A"))</f>
        <v>N/A</v>
      </c>
      <c r="AL9" t="str">
        <f>IFERROR(VLOOKUP($B9, 'Combined Budget 2025 EUR'!$B:$L, 11, 0), IFERROR(VLOOKUP($B9, 'Combined Budget 2025 CHF'!$B:$L, 11, 0), "N/A"))</f>
        <v>N/A</v>
      </c>
    </row>
    <row r="10" spans="2:38" x14ac:dyDescent="0.25">
      <c r="B10">
        <v>10036</v>
      </c>
      <c r="C10" t="s">
        <v>734</v>
      </c>
      <c r="D10" s="1" t="str">
        <f>IFERROR(VLOOKUP($B10, 'Combined Budget 2025 EUR'!$B:$G,3, 0),IFERROR(VLOOKUP($B10, 'Combined Budget 2025 CHF'!$B:$G,3, 0),  IFERROR(VLOOKUP($B10, '[1]QMSM_AG Mapping'!$A:$G, 3,0), "Check")))</f>
        <v>Interco</v>
      </c>
      <c r="E10" s="1">
        <f>IFERROR(VLOOKUP($B10, 'Combined Budget 2025 EUR'!$B:$G,5, 0), IFERROR(VLOOKUP($B10, 'Combined Budget 2025 CHF'!$B:$G,5, 0),IFERROR(VLOOKUP($B10, '[1]QMSM_AG Mapping'!$A:$E, 5,0), "Check")))</f>
        <v>0</v>
      </c>
      <c r="F10" s="1">
        <f t="shared" si="1"/>
        <v>0</v>
      </c>
      <c r="G10" s="13">
        <f>VLOOKUP($B10, '[1]QMSM_AG Mapping'!$A:$G, 6, 0)</f>
        <v>0</v>
      </c>
      <c r="H10" s="1">
        <f>VLOOKUP($B10, '[1]QMSM_AG Mapping'!$A:$G, 7, 0)</f>
        <v>0</v>
      </c>
      <c r="I10" t="s">
        <v>38</v>
      </c>
      <c r="J10" s="14">
        <v>11006.87</v>
      </c>
      <c r="K10" s="14">
        <v>4629.68</v>
      </c>
      <c r="L10" s="14">
        <v>16193</v>
      </c>
      <c r="M10" s="14">
        <v>9020.02</v>
      </c>
      <c r="N10" s="14">
        <v>11739.96</v>
      </c>
      <c r="O10" s="14">
        <v>7122.67</v>
      </c>
      <c r="P10" s="14">
        <v>25106.01</v>
      </c>
      <c r="Q10" s="14">
        <v>23694.89</v>
      </c>
      <c r="R10" s="14">
        <v>45169.78</v>
      </c>
      <c r="S10" s="14">
        <v>22318</v>
      </c>
      <c r="T10" s="14">
        <v>45216.78</v>
      </c>
      <c r="U10" s="14">
        <v>4233.05</v>
      </c>
      <c r="W10" s="14" cm="1">
        <f t="array" ref="W10">INDEX(J10:U10, 1, MONTH($W$1))</f>
        <v>4233.05</v>
      </c>
      <c r="X10" s="14" cm="1">
        <f t="array" ref="X10">SUMPRODUCT((J10:U10) *(($J$1:$U$1)&lt;=$X$1))</f>
        <v>225450.71</v>
      </c>
      <c r="Y10">
        <f t="shared" si="2"/>
        <v>1</v>
      </c>
      <c r="Z10">
        <f t="shared" si="2"/>
        <v>1</v>
      </c>
      <c r="AA10">
        <f t="shared" si="3"/>
        <v>0</v>
      </c>
      <c r="AB10">
        <f t="shared" si="4"/>
        <v>12</v>
      </c>
      <c r="AC10">
        <f t="shared" si="5"/>
        <v>18787.559166666666</v>
      </c>
      <c r="AD10">
        <f t="shared" si="6"/>
        <v>0</v>
      </c>
      <c r="AE10">
        <f t="shared" si="7"/>
        <v>0</v>
      </c>
      <c r="AF10">
        <f t="shared" si="8"/>
        <v>0</v>
      </c>
      <c r="AG10">
        <f t="shared" si="9"/>
        <v>0</v>
      </c>
      <c r="AI10" s="15">
        <f t="shared" si="10"/>
        <v>225450.71</v>
      </c>
      <c r="AJ10" s="15"/>
      <c r="AK10" t="str">
        <f>IFERROR(VLOOKUP($B10, 'Combined Budget 2025 EUR'!$B:$L, 10, 0), IFERROR(VLOOKUP($B10, 'Combined Budget 2025 CHF'!$B:$L, 10, 0), "N/A"))</f>
        <v>N/A</v>
      </c>
      <c r="AL10" t="str">
        <f>IFERROR(VLOOKUP($B10, 'Combined Budget 2025 EUR'!$B:$L, 11, 0), IFERROR(VLOOKUP($B10, 'Combined Budget 2025 CHF'!$B:$L, 11, 0), "N/A"))</f>
        <v>N/A</v>
      </c>
    </row>
    <row r="11" spans="2:38" x14ac:dyDescent="0.25">
      <c r="B11">
        <v>10039</v>
      </c>
      <c r="C11" t="s">
        <v>736</v>
      </c>
      <c r="D11" s="1" t="str">
        <f>IFERROR(VLOOKUP($B11, 'Combined Budget 2025 EUR'!$B:$G,3, 0),IFERROR(VLOOKUP($B11, 'Combined Budget 2025 CHF'!$B:$G,3, 0),  IFERROR(VLOOKUP($B11, '[1]QMSM_AG Mapping'!$A:$G, 3,0), "Check")))</f>
        <v>Export</v>
      </c>
      <c r="E11" s="1">
        <f>IFERROR(VLOOKUP($B11, 'Combined Budget 2025 EUR'!$B:$G,5, 0), IFERROR(VLOOKUP($B11, 'Combined Budget 2025 CHF'!$B:$G,5, 0),IFERROR(VLOOKUP($B11, '[1]QMSM_AG Mapping'!$A:$E, 5,0), "Check")))</f>
        <v>0</v>
      </c>
      <c r="F11" s="1">
        <f t="shared" si="1"/>
        <v>0</v>
      </c>
      <c r="G11" s="13">
        <f>VLOOKUP($B11, '[1]QMSM_AG Mapping'!$A:$G, 6, 0)</f>
        <v>0</v>
      </c>
      <c r="H11" s="1">
        <f>VLOOKUP($B11, '[1]QMSM_AG Mapping'!$A:$G, 7, 0)</f>
        <v>0</v>
      </c>
      <c r="I11" t="s">
        <v>38</v>
      </c>
      <c r="J11" s="14">
        <v>0</v>
      </c>
      <c r="K11" s="14">
        <v>13459.75</v>
      </c>
      <c r="L11" s="14">
        <v>683.18</v>
      </c>
      <c r="M11" s="14">
        <v>-468.9</v>
      </c>
      <c r="N11" s="14">
        <v>10131.06</v>
      </c>
      <c r="O11" s="14">
        <v>0</v>
      </c>
      <c r="P11" s="14">
        <v>0</v>
      </c>
      <c r="Q11" s="14">
        <v>9895.84</v>
      </c>
      <c r="R11" s="14">
        <v>0</v>
      </c>
      <c r="S11" s="14">
        <v>0</v>
      </c>
      <c r="T11" s="14">
        <v>10014.11</v>
      </c>
      <c r="U11" s="14">
        <v>0</v>
      </c>
      <c r="W11" s="14" cm="1">
        <f t="array" ref="W11">INDEX(J11:U11, 1, MONTH($W$1))</f>
        <v>0</v>
      </c>
      <c r="X11" s="14" cm="1">
        <f t="array" ref="X11">SUMPRODUCT((J11:U11) *(($J$1:$U$1)&lt;=$X$1))</f>
        <v>43715.040000000001</v>
      </c>
      <c r="Y11">
        <f t="shared" si="2"/>
        <v>0</v>
      </c>
      <c r="Z11">
        <f t="shared" si="2"/>
        <v>1</v>
      </c>
      <c r="AA11">
        <f t="shared" si="3"/>
        <v>0</v>
      </c>
      <c r="AB11">
        <f t="shared" si="4"/>
        <v>5</v>
      </c>
      <c r="AC11">
        <f t="shared" si="5"/>
        <v>8743.0079999999998</v>
      </c>
      <c r="AD11">
        <f t="shared" si="6"/>
        <v>0</v>
      </c>
      <c r="AE11">
        <f t="shared" si="7"/>
        <v>0</v>
      </c>
      <c r="AF11">
        <f t="shared" si="8"/>
        <v>0</v>
      </c>
      <c r="AG11">
        <f t="shared" si="9"/>
        <v>0</v>
      </c>
      <c r="AI11" s="15">
        <f t="shared" si="10"/>
        <v>43715.040000000001</v>
      </c>
      <c r="AJ11" s="15"/>
      <c r="AK11" t="str">
        <f>IFERROR(VLOOKUP($B11, 'Combined Budget 2025 EUR'!$B:$L, 10, 0), IFERROR(VLOOKUP($B11, 'Combined Budget 2025 CHF'!$B:$L, 10, 0), "N/A"))</f>
        <v>N/A</v>
      </c>
      <c r="AL11" t="str">
        <f>IFERROR(VLOOKUP($B11, 'Combined Budget 2025 EUR'!$B:$L, 11, 0), IFERROR(VLOOKUP($B11, 'Combined Budget 2025 CHF'!$B:$L, 11, 0), "N/A"))</f>
        <v>N/A</v>
      </c>
    </row>
    <row r="12" spans="2:38" x14ac:dyDescent="0.25">
      <c r="B12">
        <v>10040</v>
      </c>
      <c r="C12" t="s">
        <v>737</v>
      </c>
      <c r="D12" s="1" t="str">
        <f>IFERROR(VLOOKUP($B12, 'Combined Budget 2025 EUR'!$B:$G,3, 0),IFERROR(VLOOKUP($B12, 'Combined Budget 2025 CHF'!$B:$G,3, 0),  IFERROR(VLOOKUP($B12, '[1]QMSM_AG Mapping'!$A:$G, 3,0), "Check")))</f>
        <v>Export</v>
      </c>
      <c r="E12" s="1">
        <f>IFERROR(VLOOKUP($B12, 'Combined Budget 2025 EUR'!$B:$G,5, 0), IFERROR(VLOOKUP($B12, 'Combined Budget 2025 CHF'!$B:$G,5, 0),IFERROR(VLOOKUP($B12, '[1]QMSM_AG Mapping'!$A:$E, 5,0), "Check")))</f>
        <v>0</v>
      </c>
      <c r="F12" s="1">
        <f t="shared" si="1"/>
        <v>0</v>
      </c>
      <c r="G12" s="13">
        <f>VLOOKUP($B12, '[1]QMSM_AG Mapping'!$A:$G, 6, 0)</f>
        <v>0</v>
      </c>
      <c r="H12" s="1">
        <f>VLOOKUP($B12, '[1]QMSM_AG Mapping'!$A:$G, 7, 0)</f>
        <v>0</v>
      </c>
      <c r="I12" t="s">
        <v>38</v>
      </c>
      <c r="J12" s="14">
        <v>0</v>
      </c>
      <c r="K12" s="14">
        <v>0</v>
      </c>
      <c r="L12" s="14">
        <v>6659.16</v>
      </c>
      <c r="M12" s="14">
        <v>0</v>
      </c>
      <c r="N12" s="14">
        <v>5055.1000000000004</v>
      </c>
      <c r="O12" s="14">
        <v>1474.49</v>
      </c>
      <c r="P12" s="14">
        <v>9381.1299999999992</v>
      </c>
      <c r="Q12" s="14">
        <v>2877.2</v>
      </c>
      <c r="R12" s="14">
        <v>0</v>
      </c>
      <c r="S12" s="14">
        <v>8911.0400000000009</v>
      </c>
      <c r="T12" s="14">
        <v>3586.6</v>
      </c>
      <c r="U12" s="14">
        <v>3680.14</v>
      </c>
      <c r="W12" s="14" cm="1">
        <f t="array" ref="W12">INDEX(J12:U12, 1, MONTH($W$1))</f>
        <v>3680.14</v>
      </c>
      <c r="X12" s="14" cm="1">
        <f t="array" ref="X12">SUMPRODUCT((J12:U12) *(($J$1:$U$1)&lt;=$X$1))</f>
        <v>41624.859999999993</v>
      </c>
      <c r="Y12">
        <f t="shared" si="2"/>
        <v>1</v>
      </c>
      <c r="Z12">
        <f t="shared" si="2"/>
        <v>1</v>
      </c>
      <c r="AA12">
        <f t="shared" si="3"/>
        <v>0</v>
      </c>
      <c r="AB12">
        <f t="shared" si="4"/>
        <v>8</v>
      </c>
      <c r="AC12">
        <f t="shared" si="5"/>
        <v>5203.1074999999992</v>
      </c>
      <c r="AD12">
        <f t="shared" si="6"/>
        <v>0</v>
      </c>
      <c r="AE12">
        <f t="shared" si="7"/>
        <v>0</v>
      </c>
      <c r="AF12">
        <f t="shared" si="8"/>
        <v>0</v>
      </c>
      <c r="AG12">
        <f t="shared" si="9"/>
        <v>0</v>
      </c>
      <c r="AI12" s="15">
        <f t="shared" si="10"/>
        <v>41624.859999999993</v>
      </c>
      <c r="AJ12" s="15"/>
      <c r="AK12" t="str">
        <f>IFERROR(VLOOKUP($B12, 'Combined Budget 2025 EUR'!$B:$L, 10, 0), IFERROR(VLOOKUP($B12, 'Combined Budget 2025 CHF'!$B:$L, 10, 0), "N/A"))</f>
        <v>N/A</v>
      </c>
      <c r="AL12" t="str">
        <f>IFERROR(VLOOKUP($B12, 'Combined Budget 2025 EUR'!$B:$L, 11, 0), IFERROR(VLOOKUP($B12, 'Combined Budget 2025 CHF'!$B:$L, 11, 0), "N/A"))</f>
        <v>N/A</v>
      </c>
    </row>
    <row r="13" spans="2:38" x14ac:dyDescent="0.25">
      <c r="B13">
        <v>10042</v>
      </c>
      <c r="C13" t="s">
        <v>1141</v>
      </c>
      <c r="D13" s="1" t="str">
        <f>IFERROR(VLOOKUP($B13, 'Combined Budget 2025 EUR'!$B:$G,3, 0),IFERROR(VLOOKUP($B13, 'Combined Budget 2025 CHF'!$B:$G,3, 0),  IFERROR(VLOOKUP($B13, '[1]QMSM_AG Mapping'!$A:$G, 3,0), "Check")))</f>
        <v>Export</v>
      </c>
      <c r="E13" s="1">
        <f>IFERROR(VLOOKUP($B13, 'Combined Budget 2025 EUR'!$B:$G,5, 0), IFERROR(VLOOKUP($B13, 'Combined Budget 2025 CHF'!$B:$G,5, 0),IFERROR(VLOOKUP($B13, '[1]QMSM_AG Mapping'!$A:$E, 5,0), "Check")))</f>
        <v>0</v>
      </c>
      <c r="F13" s="1">
        <f t="shared" si="1"/>
        <v>0</v>
      </c>
      <c r="G13" s="13">
        <f>VLOOKUP($B13, '[1]QMSM_AG Mapping'!$A:$G, 6, 0)</f>
        <v>0</v>
      </c>
      <c r="H13" s="1">
        <f>VLOOKUP($B13, '[1]QMSM_AG Mapping'!$A:$G, 7, 0)</f>
        <v>0</v>
      </c>
      <c r="I13" t="s">
        <v>38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W13" s="14" cm="1">
        <f t="array" ref="W13">INDEX(J13:U13, 1, MONTH($W$1))</f>
        <v>0</v>
      </c>
      <c r="X13" s="14" cm="1">
        <f t="array" ref="X13">SUMPRODUCT((J13:U13) *(($J$1:$U$1)&lt;=$X$1))</f>
        <v>0</v>
      </c>
      <c r="Y13">
        <f t="shared" si="2"/>
        <v>0</v>
      </c>
      <c r="Z13">
        <f t="shared" si="2"/>
        <v>0</v>
      </c>
      <c r="AA13">
        <f t="shared" si="3"/>
        <v>0</v>
      </c>
      <c r="AB13">
        <f t="shared" si="4"/>
        <v>0</v>
      </c>
      <c r="AC13">
        <f t="shared" si="5"/>
        <v>0</v>
      </c>
      <c r="AD13">
        <f t="shared" si="6"/>
        <v>0</v>
      </c>
      <c r="AE13">
        <f t="shared" si="7"/>
        <v>0</v>
      </c>
      <c r="AF13">
        <f t="shared" si="8"/>
        <v>0</v>
      </c>
      <c r="AG13">
        <f t="shared" si="9"/>
        <v>0</v>
      </c>
      <c r="AI13" s="15">
        <f t="shared" si="10"/>
        <v>0</v>
      </c>
      <c r="AJ13" s="15"/>
      <c r="AK13" t="str">
        <f>IFERROR(VLOOKUP($B13, 'Combined Budget 2025 EUR'!$B:$L, 10, 0), IFERROR(VLOOKUP($B13, 'Combined Budget 2025 CHF'!$B:$L, 10, 0), "N/A"))</f>
        <v>N/A</v>
      </c>
      <c r="AL13" t="str">
        <f>IFERROR(VLOOKUP($B13, 'Combined Budget 2025 EUR'!$B:$L, 11, 0), IFERROR(VLOOKUP($B13, 'Combined Budget 2025 CHF'!$B:$L, 11, 0), "N/A"))</f>
        <v>N/A</v>
      </c>
    </row>
    <row r="14" spans="2:38" x14ac:dyDescent="0.25">
      <c r="B14">
        <v>10043</v>
      </c>
      <c r="C14" t="s">
        <v>738</v>
      </c>
      <c r="D14" s="1" t="str">
        <f>IFERROR(VLOOKUP($B14, 'Combined Budget 2025 EUR'!$B:$G,3, 0),IFERROR(VLOOKUP($B14, 'Combined Budget 2025 CHF'!$B:$G,3, 0),  IFERROR(VLOOKUP($B14, '[1]QMSM_AG Mapping'!$A:$G, 3,0), "Check")))</f>
        <v>Export</v>
      </c>
      <c r="E14" s="1">
        <f>IFERROR(VLOOKUP($B14, 'Combined Budget 2025 EUR'!$B:$G,5, 0), IFERROR(VLOOKUP($B14, 'Combined Budget 2025 CHF'!$B:$G,5, 0),IFERROR(VLOOKUP($B14, '[1]QMSM_AG Mapping'!$A:$E, 5,0), "Check")))</f>
        <v>0</v>
      </c>
      <c r="F14" s="1">
        <f t="shared" si="1"/>
        <v>0</v>
      </c>
      <c r="G14" s="13">
        <f>VLOOKUP($B14, '[1]QMSM_AG Mapping'!$A:$G, 6, 0)</f>
        <v>0</v>
      </c>
      <c r="H14" s="1">
        <f>VLOOKUP($B14, '[1]QMSM_AG Mapping'!$A:$G, 7, 0)</f>
        <v>0</v>
      </c>
      <c r="I14" t="s">
        <v>38</v>
      </c>
      <c r="J14" s="14">
        <v>0</v>
      </c>
      <c r="K14" s="14">
        <v>0</v>
      </c>
      <c r="L14" s="14">
        <v>-44792.75</v>
      </c>
      <c r="M14" s="14">
        <v>100555.4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281.77</v>
      </c>
      <c r="T14" s="14">
        <v>126366.6</v>
      </c>
      <c r="U14" s="14">
        <v>0</v>
      </c>
      <c r="W14" s="14" cm="1">
        <f t="array" ref="W14">INDEX(J14:U14, 1, MONTH($W$1))</f>
        <v>0</v>
      </c>
      <c r="X14" s="14" cm="1">
        <f t="array" ref="X14">SUMPRODUCT((J14:U14) *(($J$1:$U$1)&lt;=$X$1))</f>
        <v>182411.02</v>
      </c>
      <c r="Y14">
        <f t="shared" si="2"/>
        <v>0</v>
      </c>
      <c r="Z14">
        <f t="shared" si="2"/>
        <v>1</v>
      </c>
      <c r="AA14">
        <f t="shared" si="3"/>
        <v>0</v>
      </c>
      <c r="AB14">
        <f t="shared" si="4"/>
        <v>3</v>
      </c>
      <c r="AC14">
        <f t="shared" si="5"/>
        <v>60803.673333333332</v>
      </c>
      <c r="AD14">
        <f t="shared" si="6"/>
        <v>0</v>
      </c>
      <c r="AE14">
        <f t="shared" si="7"/>
        <v>0</v>
      </c>
      <c r="AF14">
        <f t="shared" si="8"/>
        <v>0</v>
      </c>
      <c r="AG14">
        <f t="shared" si="9"/>
        <v>0</v>
      </c>
      <c r="AI14" s="15">
        <f t="shared" si="10"/>
        <v>182411.02</v>
      </c>
      <c r="AJ14" s="15"/>
      <c r="AK14" t="str">
        <f>IFERROR(VLOOKUP($B14, 'Combined Budget 2025 EUR'!$B:$L, 10, 0), IFERROR(VLOOKUP($B14, 'Combined Budget 2025 CHF'!$B:$L, 10, 0), "N/A"))</f>
        <v>N/A</v>
      </c>
      <c r="AL14" t="str">
        <f>IFERROR(VLOOKUP($B14, 'Combined Budget 2025 EUR'!$B:$L, 11, 0), IFERROR(VLOOKUP($B14, 'Combined Budget 2025 CHF'!$B:$L, 11, 0), "N/A"))</f>
        <v>N/A</v>
      </c>
    </row>
    <row r="15" spans="2:38" x14ac:dyDescent="0.25">
      <c r="B15">
        <v>10044</v>
      </c>
      <c r="C15" t="s">
        <v>739</v>
      </c>
      <c r="D15" s="1" t="str">
        <f>IFERROR(VLOOKUP($B15, 'Combined Budget 2025 EUR'!$B:$G,3, 0),IFERROR(VLOOKUP($B15, 'Combined Budget 2025 CHF'!$B:$G,3, 0),  IFERROR(VLOOKUP($B15, '[1]QMSM_AG Mapping'!$A:$G, 3,0), "Check")))</f>
        <v>Export</v>
      </c>
      <c r="E15" s="1">
        <f>IFERROR(VLOOKUP($B15, 'Combined Budget 2025 EUR'!$B:$G,5, 0), IFERROR(VLOOKUP($B15, 'Combined Budget 2025 CHF'!$B:$G,5, 0),IFERROR(VLOOKUP($B15, '[1]QMSM_AG Mapping'!$A:$E, 5,0), "Check")))</f>
        <v>0</v>
      </c>
      <c r="F15" s="1">
        <f t="shared" si="1"/>
        <v>0</v>
      </c>
      <c r="G15" s="13">
        <f>VLOOKUP($B15, '[1]QMSM_AG Mapping'!$A:$G, 6, 0)</f>
        <v>0</v>
      </c>
      <c r="H15" s="1">
        <f>VLOOKUP($B15, '[1]QMSM_AG Mapping'!$A:$G, 7, 0)</f>
        <v>0</v>
      </c>
      <c r="I15" t="s">
        <v>38</v>
      </c>
      <c r="J15" s="14">
        <v>1987.2</v>
      </c>
      <c r="K15" s="14">
        <v>0</v>
      </c>
      <c r="L15" s="14">
        <v>3217.51</v>
      </c>
      <c r="M15" s="14">
        <v>0</v>
      </c>
      <c r="N15" s="14">
        <v>6129.33</v>
      </c>
      <c r="O15" s="14">
        <v>0</v>
      </c>
      <c r="P15" s="14">
        <v>0</v>
      </c>
      <c r="Q15" s="14">
        <v>3970.99</v>
      </c>
      <c r="R15" s="14">
        <v>0</v>
      </c>
      <c r="S15" s="14">
        <v>0</v>
      </c>
      <c r="T15" s="14">
        <v>5754.43</v>
      </c>
      <c r="U15" s="14">
        <v>0</v>
      </c>
      <c r="W15" s="14" cm="1">
        <f t="array" ref="W15">INDEX(J15:U15, 1, MONTH($W$1))</f>
        <v>0</v>
      </c>
      <c r="X15" s="14" cm="1">
        <f t="array" ref="X15">SUMPRODUCT((J15:U15) *(($J$1:$U$1)&lt;=$X$1))</f>
        <v>21059.46</v>
      </c>
      <c r="Y15">
        <f t="shared" si="2"/>
        <v>0</v>
      </c>
      <c r="Z15">
        <f t="shared" si="2"/>
        <v>1</v>
      </c>
      <c r="AA15">
        <f t="shared" si="3"/>
        <v>0</v>
      </c>
      <c r="AB15">
        <f t="shared" si="4"/>
        <v>5</v>
      </c>
      <c r="AC15">
        <f t="shared" si="5"/>
        <v>4211.8919999999998</v>
      </c>
      <c r="AD15">
        <f t="shared" si="6"/>
        <v>0</v>
      </c>
      <c r="AE15">
        <f t="shared" si="7"/>
        <v>0</v>
      </c>
      <c r="AF15">
        <f t="shared" si="8"/>
        <v>0</v>
      </c>
      <c r="AG15">
        <f t="shared" si="9"/>
        <v>0</v>
      </c>
      <c r="AI15" s="15">
        <f t="shared" si="10"/>
        <v>21059.46</v>
      </c>
      <c r="AJ15" s="15"/>
      <c r="AK15" t="str">
        <f>IFERROR(VLOOKUP($B15, 'Combined Budget 2025 EUR'!$B:$L, 10, 0), IFERROR(VLOOKUP($B15, 'Combined Budget 2025 CHF'!$B:$L, 10, 0), "N/A"))</f>
        <v>N/A</v>
      </c>
      <c r="AL15" t="str">
        <f>IFERROR(VLOOKUP($B15, 'Combined Budget 2025 EUR'!$B:$L, 11, 0), IFERROR(VLOOKUP($B15, 'Combined Budget 2025 CHF'!$B:$L, 11, 0), "N/A"))</f>
        <v>N/A</v>
      </c>
    </row>
    <row r="16" spans="2:38" x14ac:dyDescent="0.25">
      <c r="B16">
        <v>10046</v>
      </c>
      <c r="C16" t="s">
        <v>740</v>
      </c>
      <c r="D16" s="1" t="str">
        <f>IFERROR(VLOOKUP($B16, 'Combined Budget 2025 EUR'!$B:$G,3, 0),IFERROR(VLOOKUP($B16, 'Combined Budget 2025 CHF'!$B:$G,3, 0),  IFERROR(VLOOKUP($B16, '[1]QMSM_AG Mapping'!$A:$G, 3,0), "Check")))</f>
        <v>Export</v>
      </c>
      <c r="E16" s="1">
        <f>IFERROR(VLOOKUP($B16, 'Combined Budget 2025 EUR'!$B:$G,5, 0), IFERROR(VLOOKUP($B16, 'Combined Budget 2025 CHF'!$B:$G,5, 0),IFERROR(VLOOKUP($B16, '[1]QMSM_AG Mapping'!$A:$E, 5,0), "Check")))</f>
        <v>0</v>
      </c>
      <c r="F16" s="1">
        <f t="shared" si="1"/>
        <v>0</v>
      </c>
      <c r="G16" s="13">
        <f>VLOOKUP($B16, '[1]QMSM_AG Mapping'!$A:$G, 6, 0)</f>
        <v>0</v>
      </c>
      <c r="H16" s="1">
        <f>VLOOKUP($B16, '[1]QMSM_AG Mapping'!$A:$G, 7, 0)</f>
        <v>0</v>
      </c>
      <c r="I16" t="s">
        <v>38</v>
      </c>
      <c r="J16" s="14">
        <v>0</v>
      </c>
      <c r="K16" s="14">
        <v>0</v>
      </c>
      <c r="L16" s="14">
        <v>10054.75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4379.2</v>
      </c>
      <c r="S16" s="14">
        <v>700</v>
      </c>
      <c r="T16" s="14">
        <v>0</v>
      </c>
      <c r="U16" s="14">
        <v>0</v>
      </c>
      <c r="W16" s="14" cm="1">
        <f t="array" ref="W16">INDEX(J16:U16, 1, MONTH($W$1))</f>
        <v>0</v>
      </c>
      <c r="X16" s="14" cm="1">
        <f t="array" ref="X16">SUMPRODUCT((J16:U16) *(($J$1:$U$1)&lt;=$X$1))</f>
        <v>15133.95</v>
      </c>
      <c r="Y16">
        <f t="shared" si="2"/>
        <v>0</v>
      </c>
      <c r="Z16">
        <f t="shared" si="2"/>
        <v>1</v>
      </c>
      <c r="AA16">
        <f t="shared" si="3"/>
        <v>0</v>
      </c>
      <c r="AB16">
        <f t="shared" si="4"/>
        <v>3</v>
      </c>
      <c r="AC16">
        <f t="shared" si="5"/>
        <v>5044.6500000000005</v>
      </c>
      <c r="AD16">
        <f t="shared" si="6"/>
        <v>0</v>
      </c>
      <c r="AE16">
        <f t="shared" si="7"/>
        <v>0</v>
      </c>
      <c r="AF16">
        <f t="shared" si="8"/>
        <v>0</v>
      </c>
      <c r="AG16">
        <f t="shared" si="9"/>
        <v>0</v>
      </c>
      <c r="AI16" s="15">
        <f t="shared" si="10"/>
        <v>15133.95</v>
      </c>
      <c r="AJ16" s="15"/>
      <c r="AK16" t="str">
        <f>IFERROR(VLOOKUP($B16, 'Combined Budget 2025 EUR'!$B:$L, 10, 0), IFERROR(VLOOKUP($B16, 'Combined Budget 2025 CHF'!$B:$L, 10, 0), "N/A"))</f>
        <v>N/A</v>
      </c>
      <c r="AL16" t="str">
        <f>IFERROR(VLOOKUP($B16, 'Combined Budget 2025 EUR'!$B:$L, 11, 0), IFERROR(VLOOKUP($B16, 'Combined Budget 2025 CHF'!$B:$L, 11, 0), "N/A"))</f>
        <v>N/A</v>
      </c>
    </row>
    <row r="17" spans="2:38" x14ac:dyDescent="0.25">
      <c r="B17">
        <v>10047</v>
      </c>
      <c r="C17" t="s">
        <v>741</v>
      </c>
      <c r="D17" s="1" t="str">
        <f>IFERROR(VLOOKUP($B17, 'Combined Budget 2025 EUR'!$B:$G,3, 0),IFERROR(VLOOKUP($B17, 'Combined Budget 2025 CHF'!$B:$G,3, 0),  IFERROR(VLOOKUP($B17, '[1]QMSM_AG Mapping'!$A:$G, 3,0), "Check")))</f>
        <v>Export</v>
      </c>
      <c r="E17" s="1">
        <f>IFERROR(VLOOKUP($B17, 'Combined Budget 2025 EUR'!$B:$G,5, 0), IFERROR(VLOOKUP($B17, 'Combined Budget 2025 CHF'!$B:$G,5, 0),IFERROR(VLOOKUP($B17, '[1]QMSM_AG Mapping'!$A:$E, 5,0), "Check")))</f>
        <v>0</v>
      </c>
      <c r="F17" s="1">
        <f t="shared" si="1"/>
        <v>0</v>
      </c>
      <c r="G17" s="13">
        <f>VLOOKUP($B17, '[1]QMSM_AG Mapping'!$A:$G, 6, 0)</f>
        <v>0</v>
      </c>
      <c r="H17" s="1">
        <f>VLOOKUP($B17, '[1]QMSM_AG Mapping'!$A:$G, 7, 0)</f>
        <v>0</v>
      </c>
      <c r="I17" t="s">
        <v>38</v>
      </c>
      <c r="J17" s="14">
        <v>0</v>
      </c>
      <c r="K17" s="14">
        <v>0</v>
      </c>
      <c r="L17" s="14">
        <v>0</v>
      </c>
      <c r="M17" s="14">
        <v>0</v>
      </c>
      <c r="N17" s="14">
        <v>9778.6299999999992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2548.06</v>
      </c>
      <c r="U17" s="14">
        <v>0</v>
      </c>
      <c r="W17" s="14" cm="1">
        <f t="array" ref="W17">INDEX(J17:U17, 1, MONTH($W$1))</f>
        <v>0</v>
      </c>
      <c r="X17" s="14" cm="1">
        <f t="array" ref="X17">SUMPRODUCT((J17:U17) *(($J$1:$U$1)&lt;=$X$1))</f>
        <v>12326.689999999999</v>
      </c>
      <c r="Y17">
        <f t="shared" si="2"/>
        <v>0</v>
      </c>
      <c r="Z17">
        <f t="shared" si="2"/>
        <v>1</v>
      </c>
      <c r="AA17">
        <f t="shared" si="3"/>
        <v>0</v>
      </c>
      <c r="AB17">
        <f t="shared" si="4"/>
        <v>2</v>
      </c>
      <c r="AC17">
        <f t="shared" si="5"/>
        <v>6163.3449999999993</v>
      </c>
      <c r="AD17">
        <f t="shared" si="6"/>
        <v>0</v>
      </c>
      <c r="AE17">
        <f t="shared" si="7"/>
        <v>0</v>
      </c>
      <c r="AF17">
        <f t="shared" si="8"/>
        <v>0</v>
      </c>
      <c r="AG17">
        <f t="shared" si="9"/>
        <v>0</v>
      </c>
      <c r="AI17" s="15">
        <f t="shared" si="10"/>
        <v>12326.689999999999</v>
      </c>
      <c r="AJ17" s="15"/>
      <c r="AK17" t="str">
        <f>IFERROR(VLOOKUP($B17, 'Combined Budget 2025 EUR'!$B:$L, 10, 0), IFERROR(VLOOKUP($B17, 'Combined Budget 2025 CHF'!$B:$L, 10, 0), "N/A"))</f>
        <v>N/A</v>
      </c>
      <c r="AL17" t="str">
        <f>IFERROR(VLOOKUP($B17, 'Combined Budget 2025 EUR'!$B:$L, 11, 0), IFERROR(VLOOKUP($B17, 'Combined Budget 2025 CHF'!$B:$L, 11, 0), "N/A"))</f>
        <v>N/A</v>
      </c>
    </row>
    <row r="18" spans="2:38" x14ac:dyDescent="0.25">
      <c r="B18">
        <v>10048</v>
      </c>
      <c r="C18" t="s">
        <v>742</v>
      </c>
      <c r="D18" s="1" t="str">
        <f>IFERROR(VLOOKUP($B18, 'Combined Budget 2025 EUR'!$B:$G,3, 0),IFERROR(VLOOKUP($B18, 'Combined Budget 2025 CHF'!$B:$G,3, 0),  IFERROR(VLOOKUP($B18, '[1]QMSM_AG Mapping'!$A:$G, 3,0), "Check")))</f>
        <v>Other EU</v>
      </c>
      <c r="E18" s="1" t="str">
        <f>IFERROR(VLOOKUP($B18, 'Combined Budget 2025 EUR'!$B:$G,5, 0), IFERROR(VLOOKUP($B18, 'Combined Budget 2025 CHF'!$B:$G,5, 0),IFERROR(VLOOKUP($B18, '[1]QMSM_AG Mapping'!$A:$E, 5,0), "Check")))</f>
        <v>eTailer</v>
      </c>
      <c r="F18" s="1" t="str">
        <f t="shared" si="1"/>
        <v>eTailer</v>
      </c>
      <c r="G18" s="13">
        <f>VLOOKUP($B18, '[1]QMSM_AG Mapping'!$A:$G, 6, 0)</f>
        <v>0</v>
      </c>
      <c r="H18" s="1">
        <f>VLOOKUP($B18, '[1]QMSM_AG Mapping'!$A:$G, 7, 0)</f>
        <v>0</v>
      </c>
      <c r="I18" t="s">
        <v>38</v>
      </c>
      <c r="J18" s="14">
        <v>0</v>
      </c>
      <c r="K18" s="14">
        <v>707.19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-382.94</v>
      </c>
      <c r="W18" s="14" cm="1">
        <f t="array" ref="W18">INDEX(J18:U18, 1, MONTH($W$1))</f>
        <v>-382.94</v>
      </c>
      <c r="X18" s="14" cm="1">
        <f t="array" ref="X18">SUMPRODUCT((J18:U18) *(($J$1:$U$1)&lt;=$X$1))</f>
        <v>324.25000000000006</v>
      </c>
      <c r="Y18">
        <f t="shared" si="2"/>
        <v>0</v>
      </c>
      <c r="Z18">
        <f t="shared" si="2"/>
        <v>1</v>
      </c>
      <c r="AA18">
        <f t="shared" si="3"/>
        <v>0</v>
      </c>
      <c r="AB18">
        <f t="shared" si="4"/>
        <v>1</v>
      </c>
      <c r="AC18">
        <f t="shared" si="5"/>
        <v>324.25000000000006</v>
      </c>
      <c r="AD18">
        <f t="shared" si="6"/>
        <v>0</v>
      </c>
      <c r="AE18">
        <f t="shared" si="7"/>
        <v>0</v>
      </c>
      <c r="AF18">
        <f t="shared" si="8"/>
        <v>0</v>
      </c>
      <c r="AG18">
        <f t="shared" si="9"/>
        <v>0</v>
      </c>
      <c r="AI18" s="15">
        <f t="shared" si="10"/>
        <v>324.25000000000006</v>
      </c>
      <c r="AJ18" s="15"/>
      <c r="AK18" t="str">
        <f>IFERROR(VLOOKUP($B18, 'Combined Budget 2025 EUR'!$B:$L, 10, 0), IFERROR(VLOOKUP($B18, 'Combined Budget 2025 CHF'!$B:$L, 10, 0), "N/A"))</f>
        <v>N/A</v>
      </c>
      <c r="AL18" t="str">
        <f>IFERROR(VLOOKUP($B18, 'Combined Budget 2025 EUR'!$B:$L, 11, 0), IFERROR(VLOOKUP($B18, 'Combined Budget 2025 CHF'!$B:$L, 11, 0), "N/A"))</f>
        <v>N/A</v>
      </c>
    </row>
    <row r="19" spans="2:38" x14ac:dyDescent="0.25">
      <c r="B19">
        <v>10049</v>
      </c>
      <c r="C19" t="s">
        <v>743</v>
      </c>
      <c r="D19" s="1" t="str">
        <f>IFERROR(VLOOKUP($B19, 'Combined Budget 2025 EUR'!$B:$G,3, 0),IFERROR(VLOOKUP($B19, 'Combined Budget 2025 CHF'!$B:$G,3, 0),  IFERROR(VLOOKUP($B19, '[1]QMSM_AG Mapping'!$A:$G, 3,0), "Check")))</f>
        <v>Export</v>
      </c>
      <c r="E19" s="1">
        <f>IFERROR(VLOOKUP($B19, 'Combined Budget 2025 EUR'!$B:$G,5, 0), IFERROR(VLOOKUP($B19, 'Combined Budget 2025 CHF'!$B:$G,5, 0),IFERROR(VLOOKUP($B19, '[1]QMSM_AG Mapping'!$A:$E, 5,0), "Check")))</f>
        <v>0</v>
      </c>
      <c r="F19" s="1">
        <f t="shared" si="1"/>
        <v>0</v>
      </c>
      <c r="G19" s="13">
        <f>VLOOKUP($B19, '[1]QMSM_AG Mapping'!$A:$G, 6, 0)</f>
        <v>0</v>
      </c>
      <c r="H19" s="1">
        <f>VLOOKUP($B19, '[1]QMSM_AG Mapping'!$A:$G, 7, 0)</f>
        <v>0</v>
      </c>
      <c r="I19" t="s">
        <v>38</v>
      </c>
      <c r="J19" s="14">
        <v>0</v>
      </c>
      <c r="K19" s="14">
        <v>0</v>
      </c>
      <c r="L19" s="14">
        <v>0</v>
      </c>
      <c r="M19" s="14">
        <v>10028.49</v>
      </c>
      <c r="N19" s="14">
        <v>0</v>
      </c>
      <c r="O19" s="14">
        <v>0</v>
      </c>
      <c r="P19" s="14">
        <v>3491.1</v>
      </c>
      <c r="Q19" s="14">
        <v>0</v>
      </c>
      <c r="R19" s="14">
        <v>3061.49</v>
      </c>
      <c r="S19" s="14">
        <v>0</v>
      </c>
      <c r="T19" s="14">
        <v>4617.58</v>
      </c>
      <c r="U19" s="14">
        <v>0</v>
      </c>
      <c r="W19" s="14" cm="1">
        <f t="array" ref="W19">INDEX(J19:U19, 1, MONTH($W$1))</f>
        <v>0</v>
      </c>
      <c r="X19" s="14" cm="1">
        <f t="array" ref="X19">SUMPRODUCT((J19:U19) *(($J$1:$U$1)&lt;=$X$1))</f>
        <v>21198.660000000003</v>
      </c>
      <c r="Y19">
        <f t="shared" si="2"/>
        <v>0</v>
      </c>
      <c r="Z19">
        <f t="shared" si="2"/>
        <v>1</v>
      </c>
      <c r="AA19">
        <f t="shared" si="3"/>
        <v>0</v>
      </c>
      <c r="AB19">
        <f t="shared" si="4"/>
        <v>4</v>
      </c>
      <c r="AC19">
        <f t="shared" si="5"/>
        <v>5299.6650000000009</v>
      </c>
      <c r="AD19">
        <f t="shared" si="6"/>
        <v>0</v>
      </c>
      <c r="AE19">
        <f t="shared" si="7"/>
        <v>0</v>
      </c>
      <c r="AF19">
        <f t="shared" si="8"/>
        <v>0</v>
      </c>
      <c r="AG19">
        <f t="shared" si="9"/>
        <v>0</v>
      </c>
      <c r="AI19" s="15">
        <f t="shared" si="10"/>
        <v>21198.660000000003</v>
      </c>
      <c r="AJ19" s="15"/>
      <c r="AK19" t="str">
        <f>IFERROR(VLOOKUP($B19, 'Combined Budget 2025 EUR'!$B:$L, 10, 0), IFERROR(VLOOKUP($B19, 'Combined Budget 2025 CHF'!$B:$L, 10, 0), "N/A"))</f>
        <v>N/A</v>
      </c>
      <c r="AL19" t="str">
        <f>IFERROR(VLOOKUP($B19, 'Combined Budget 2025 EUR'!$B:$L, 11, 0), IFERROR(VLOOKUP($B19, 'Combined Budget 2025 CHF'!$B:$L, 11, 0), "N/A"))</f>
        <v>N/A</v>
      </c>
    </row>
    <row r="20" spans="2:38" x14ac:dyDescent="0.25">
      <c r="B20">
        <v>10050</v>
      </c>
      <c r="C20" t="s">
        <v>744</v>
      </c>
      <c r="D20" s="1" t="str">
        <f>IFERROR(VLOOKUP($B20, 'Combined Budget 2025 EUR'!$B:$G,3, 0),IFERROR(VLOOKUP($B20, 'Combined Budget 2025 CHF'!$B:$G,3, 0),  IFERROR(VLOOKUP($B20, '[1]QMSM_AG Mapping'!$A:$G, 3,0), "Check")))</f>
        <v>Export</v>
      </c>
      <c r="E20" s="1">
        <f>IFERROR(VLOOKUP($B20, 'Combined Budget 2025 EUR'!$B:$G,5, 0), IFERROR(VLOOKUP($B20, 'Combined Budget 2025 CHF'!$B:$G,5, 0),IFERROR(VLOOKUP($B20, '[1]QMSM_AG Mapping'!$A:$E, 5,0), "Check")))</f>
        <v>0</v>
      </c>
      <c r="F20" s="1">
        <f t="shared" si="1"/>
        <v>0</v>
      </c>
      <c r="G20" s="13">
        <f>VLOOKUP($B20, '[1]QMSM_AG Mapping'!$A:$G, 6, 0)</f>
        <v>0</v>
      </c>
      <c r="H20" s="1">
        <f>VLOOKUP($B20, '[1]QMSM_AG Mapping'!$A:$G, 7, 0)</f>
        <v>0</v>
      </c>
      <c r="I20" t="s">
        <v>38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W20" s="14" cm="1">
        <f t="array" ref="W20">INDEX(J20:U20, 1, MONTH($W$1))</f>
        <v>0</v>
      </c>
      <c r="X20" s="14" cm="1">
        <f t="array" ref="X20">SUMPRODUCT((J20:U20) *(($J$1:$U$1)&lt;=$X$1))</f>
        <v>0</v>
      </c>
      <c r="Y20">
        <f t="shared" si="2"/>
        <v>0</v>
      </c>
      <c r="Z20">
        <f t="shared" si="2"/>
        <v>0</v>
      </c>
      <c r="AA20">
        <f t="shared" si="3"/>
        <v>0</v>
      </c>
      <c r="AB20">
        <f t="shared" si="4"/>
        <v>0</v>
      </c>
      <c r="AC20">
        <f t="shared" si="5"/>
        <v>0</v>
      </c>
      <c r="AD20">
        <f t="shared" si="6"/>
        <v>0</v>
      </c>
      <c r="AE20">
        <f t="shared" si="7"/>
        <v>0</v>
      </c>
      <c r="AF20">
        <f t="shared" si="8"/>
        <v>0</v>
      </c>
      <c r="AG20">
        <f t="shared" si="9"/>
        <v>0</v>
      </c>
      <c r="AI20" s="15">
        <f t="shared" si="10"/>
        <v>0</v>
      </c>
      <c r="AJ20" s="15"/>
      <c r="AK20" t="str">
        <f>IFERROR(VLOOKUP($B20, 'Combined Budget 2025 EUR'!$B:$L, 10, 0), IFERROR(VLOOKUP($B20, 'Combined Budget 2025 CHF'!$B:$L, 10, 0), "N/A"))</f>
        <v>N/A</v>
      </c>
      <c r="AL20" t="str">
        <f>IFERROR(VLOOKUP($B20, 'Combined Budget 2025 EUR'!$B:$L, 11, 0), IFERROR(VLOOKUP($B20, 'Combined Budget 2025 CHF'!$B:$L, 11, 0), "N/A"))</f>
        <v>N/A</v>
      </c>
    </row>
    <row r="21" spans="2:38" x14ac:dyDescent="0.25">
      <c r="B21">
        <v>10051</v>
      </c>
      <c r="C21" t="s">
        <v>745</v>
      </c>
      <c r="D21" s="1" t="str">
        <f>IFERROR(VLOOKUP($B21, 'Combined Budget 2025 EUR'!$B:$G,3, 0),IFERROR(VLOOKUP($B21, 'Combined Budget 2025 CHF'!$B:$G,3, 0),  IFERROR(VLOOKUP($B21, '[1]QMSM_AG Mapping'!$A:$G, 3,0), "Check")))</f>
        <v>Export</v>
      </c>
      <c r="E21" s="1">
        <f>IFERROR(VLOOKUP($B21, 'Combined Budget 2025 EUR'!$B:$G,5, 0), IFERROR(VLOOKUP($B21, 'Combined Budget 2025 CHF'!$B:$G,5, 0),IFERROR(VLOOKUP($B21, '[1]QMSM_AG Mapping'!$A:$E, 5,0), "Check")))</f>
        <v>0</v>
      </c>
      <c r="F21" s="1">
        <f t="shared" si="1"/>
        <v>0</v>
      </c>
      <c r="G21" s="13">
        <f>VLOOKUP($B21, '[1]QMSM_AG Mapping'!$A:$G, 6, 0)</f>
        <v>0</v>
      </c>
      <c r="H21" s="1">
        <f>VLOOKUP($B21, '[1]QMSM_AG Mapping'!$A:$G, 7, 0)</f>
        <v>0</v>
      </c>
      <c r="I21" t="s">
        <v>38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W21" s="14" cm="1">
        <f t="array" ref="W21">INDEX(J21:U21, 1, MONTH($W$1))</f>
        <v>0</v>
      </c>
      <c r="X21" s="14" cm="1">
        <f t="array" ref="X21">SUMPRODUCT((J21:U21) *(($J$1:$U$1)&lt;=$X$1))</f>
        <v>0</v>
      </c>
      <c r="Y21">
        <f t="shared" si="2"/>
        <v>0</v>
      </c>
      <c r="Z21">
        <f t="shared" si="2"/>
        <v>0</v>
      </c>
      <c r="AA21">
        <f t="shared" si="3"/>
        <v>0</v>
      </c>
      <c r="AB21">
        <f t="shared" si="4"/>
        <v>0</v>
      </c>
      <c r="AC21">
        <f t="shared" si="5"/>
        <v>0</v>
      </c>
      <c r="AD21">
        <f t="shared" si="6"/>
        <v>0</v>
      </c>
      <c r="AE21">
        <f t="shared" si="7"/>
        <v>0</v>
      </c>
      <c r="AF21">
        <f t="shared" si="8"/>
        <v>0</v>
      </c>
      <c r="AG21">
        <f t="shared" si="9"/>
        <v>0</v>
      </c>
      <c r="AI21" s="15">
        <f t="shared" si="10"/>
        <v>0</v>
      </c>
      <c r="AJ21" s="15"/>
      <c r="AK21" t="str">
        <f>IFERROR(VLOOKUP($B21, 'Combined Budget 2025 EUR'!$B:$L, 10, 0), IFERROR(VLOOKUP($B21, 'Combined Budget 2025 CHF'!$B:$L, 10, 0), "N/A"))</f>
        <v>N/A</v>
      </c>
      <c r="AL21" t="str">
        <f>IFERROR(VLOOKUP($B21, 'Combined Budget 2025 EUR'!$B:$L, 11, 0), IFERROR(VLOOKUP($B21, 'Combined Budget 2025 CHF'!$B:$L, 11, 0), "N/A"))</f>
        <v>N/A</v>
      </c>
    </row>
    <row r="22" spans="2:38" x14ac:dyDescent="0.25">
      <c r="B22">
        <v>10052</v>
      </c>
      <c r="C22" t="s">
        <v>746</v>
      </c>
      <c r="D22" s="1" t="str">
        <f>IFERROR(VLOOKUP($B22, 'Combined Budget 2025 EUR'!$B:$G,3, 0),IFERROR(VLOOKUP($B22, 'Combined Budget 2025 CHF'!$B:$G,3, 0),  IFERROR(VLOOKUP($B22, '[1]QMSM_AG Mapping'!$A:$G, 3,0), "Check")))</f>
        <v>Export</v>
      </c>
      <c r="E22" s="1">
        <f>IFERROR(VLOOKUP($B22, 'Combined Budget 2025 EUR'!$B:$G,5, 0), IFERROR(VLOOKUP($B22, 'Combined Budget 2025 CHF'!$B:$G,5, 0),IFERROR(VLOOKUP($B22, '[1]QMSM_AG Mapping'!$A:$E, 5,0), "Check")))</f>
        <v>0</v>
      </c>
      <c r="F22" s="1">
        <f t="shared" si="1"/>
        <v>0</v>
      </c>
      <c r="G22" s="13">
        <f>VLOOKUP($B22, '[1]QMSM_AG Mapping'!$A:$G, 6, 0)</f>
        <v>0</v>
      </c>
      <c r="H22" s="1">
        <f>VLOOKUP($B22, '[1]QMSM_AG Mapping'!$A:$G, 7, 0)</f>
        <v>0</v>
      </c>
      <c r="I22" t="s">
        <v>38</v>
      </c>
      <c r="J22" s="14">
        <v>7236.01</v>
      </c>
      <c r="K22" s="14">
        <v>0</v>
      </c>
      <c r="L22" s="14">
        <v>0</v>
      </c>
      <c r="M22" s="14">
        <v>0</v>
      </c>
      <c r="N22" s="14">
        <v>0</v>
      </c>
      <c r="O22" s="14">
        <v>6974.07</v>
      </c>
      <c r="P22" s="14">
        <v>1136.06</v>
      </c>
      <c r="Q22" s="14">
        <v>982.87</v>
      </c>
      <c r="R22" s="14">
        <v>0</v>
      </c>
      <c r="S22" s="14">
        <v>14865.6</v>
      </c>
      <c r="T22" s="14">
        <v>813.17</v>
      </c>
      <c r="U22" s="14">
        <v>0</v>
      </c>
      <c r="W22" s="14" cm="1">
        <f t="array" ref="W22">INDEX(J22:U22, 1, MONTH($W$1))</f>
        <v>0</v>
      </c>
      <c r="X22" s="14" cm="1">
        <f t="array" ref="X22">SUMPRODUCT((J22:U22) *(($J$1:$U$1)&lt;=$X$1))</f>
        <v>32007.78</v>
      </c>
      <c r="Y22">
        <f t="shared" si="2"/>
        <v>0</v>
      </c>
      <c r="Z22">
        <f t="shared" si="2"/>
        <v>1</v>
      </c>
      <c r="AA22">
        <f t="shared" si="3"/>
        <v>0</v>
      </c>
      <c r="AB22">
        <f t="shared" si="4"/>
        <v>6</v>
      </c>
      <c r="AC22">
        <f t="shared" si="5"/>
        <v>5334.63</v>
      </c>
      <c r="AD22">
        <f t="shared" si="6"/>
        <v>0</v>
      </c>
      <c r="AE22">
        <f t="shared" si="7"/>
        <v>0</v>
      </c>
      <c r="AF22">
        <f t="shared" si="8"/>
        <v>0</v>
      </c>
      <c r="AG22">
        <f t="shared" si="9"/>
        <v>0</v>
      </c>
      <c r="AI22" s="15">
        <f t="shared" si="10"/>
        <v>32007.78</v>
      </c>
      <c r="AJ22" s="15"/>
      <c r="AK22" t="str">
        <f>IFERROR(VLOOKUP($B22, 'Combined Budget 2025 EUR'!$B:$L, 10, 0), IFERROR(VLOOKUP($B22, 'Combined Budget 2025 CHF'!$B:$L, 10, 0), "N/A"))</f>
        <v>N/A</v>
      </c>
      <c r="AL22" t="str">
        <f>IFERROR(VLOOKUP($B22, 'Combined Budget 2025 EUR'!$B:$L, 11, 0), IFERROR(VLOOKUP($B22, 'Combined Budget 2025 CHF'!$B:$L, 11, 0), "N/A"))</f>
        <v>N/A</v>
      </c>
    </row>
    <row r="23" spans="2:38" x14ac:dyDescent="0.25">
      <c r="B23">
        <v>10053</v>
      </c>
      <c r="C23" t="s">
        <v>747</v>
      </c>
      <c r="D23" s="1" t="str">
        <f>IFERROR(VLOOKUP($B23, 'Combined Budget 2025 EUR'!$B:$G,3, 0),IFERROR(VLOOKUP($B23, 'Combined Budget 2025 CHF'!$B:$G,3, 0),  IFERROR(VLOOKUP($B23, '[1]QMSM_AG Mapping'!$A:$G, 3,0), "Check")))</f>
        <v>Export</v>
      </c>
      <c r="E23" s="1">
        <f>IFERROR(VLOOKUP($B23, 'Combined Budget 2025 EUR'!$B:$G,5, 0), IFERROR(VLOOKUP($B23, 'Combined Budget 2025 CHF'!$B:$G,5, 0),IFERROR(VLOOKUP($B23, '[1]QMSM_AG Mapping'!$A:$E, 5,0), "Check")))</f>
        <v>0</v>
      </c>
      <c r="F23" s="1">
        <f t="shared" si="1"/>
        <v>0</v>
      </c>
      <c r="G23" s="13">
        <f>VLOOKUP($B23, '[1]QMSM_AG Mapping'!$A:$G, 6, 0)</f>
        <v>0</v>
      </c>
      <c r="H23" s="1">
        <f>VLOOKUP($B23, '[1]QMSM_AG Mapping'!$A:$G, 7, 0)</f>
        <v>0</v>
      </c>
      <c r="I23" t="s">
        <v>38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3369.85</v>
      </c>
      <c r="R23" s="14">
        <v>0</v>
      </c>
      <c r="S23" s="14">
        <v>0</v>
      </c>
      <c r="T23" s="14">
        <v>0</v>
      </c>
      <c r="U23" s="14">
        <v>0</v>
      </c>
      <c r="W23" s="14" cm="1">
        <f t="array" ref="W23">INDEX(J23:U23, 1, MONTH($W$1))</f>
        <v>0</v>
      </c>
      <c r="X23" s="14" cm="1">
        <f t="array" ref="X23">SUMPRODUCT((J23:U23) *(($J$1:$U$1)&lt;=$X$1))</f>
        <v>3369.85</v>
      </c>
      <c r="Y23">
        <f t="shared" si="2"/>
        <v>0</v>
      </c>
      <c r="Z23">
        <f t="shared" si="2"/>
        <v>1</v>
      </c>
      <c r="AA23">
        <f t="shared" si="3"/>
        <v>0</v>
      </c>
      <c r="AB23">
        <f t="shared" si="4"/>
        <v>1</v>
      </c>
      <c r="AC23">
        <f t="shared" si="5"/>
        <v>3369.85</v>
      </c>
      <c r="AD23">
        <f t="shared" si="6"/>
        <v>0</v>
      </c>
      <c r="AE23">
        <f t="shared" si="7"/>
        <v>0</v>
      </c>
      <c r="AF23">
        <f t="shared" si="8"/>
        <v>0</v>
      </c>
      <c r="AG23">
        <f t="shared" si="9"/>
        <v>0</v>
      </c>
      <c r="AI23" s="15">
        <f t="shared" si="10"/>
        <v>3369.85</v>
      </c>
      <c r="AJ23" s="15"/>
      <c r="AK23" t="str">
        <f>IFERROR(VLOOKUP($B23, 'Combined Budget 2025 EUR'!$B:$L, 10, 0), IFERROR(VLOOKUP($B23, 'Combined Budget 2025 CHF'!$B:$L, 10, 0), "N/A"))</f>
        <v>N/A</v>
      </c>
      <c r="AL23" t="str">
        <f>IFERROR(VLOOKUP($B23, 'Combined Budget 2025 EUR'!$B:$L, 11, 0), IFERROR(VLOOKUP($B23, 'Combined Budget 2025 CHF'!$B:$L, 11, 0), "N/A"))</f>
        <v>N/A</v>
      </c>
    </row>
    <row r="24" spans="2:38" x14ac:dyDescent="0.25">
      <c r="B24">
        <v>10054</v>
      </c>
      <c r="C24" t="s">
        <v>1142</v>
      </c>
      <c r="D24" s="1" t="str">
        <f>IFERROR(VLOOKUP($B24, 'Combined Budget 2025 EUR'!$B:$G,3, 0),IFERROR(VLOOKUP($B24, 'Combined Budget 2025 CHF'!$B:$G,3, 0),  IFERROR(VLOOKUP($B24, '[1]QMSM_AG Mapping'!$A:$G, 3,0), "Check")))</f>
        <v>Export</v>
      </c>
      <c r="E24" s="1">
        <f>IFERROR(VLOOKUP($B24, 'Combined Budget 2025 EUR'!$B:$G,5, 0), IFERROR(VLOOKUP($B24, 'Combined Budget 2025 CHF'!$B:$G,5, 0),IFERROR(VLOOKUP($B24, '[1]QMSM_AG Mapping'!$A:$E, 5,0), "Check")))</f>
        <v>0</v>
      </c>
      <c r="F24" s="1">
        <f t="shared" si="1"/>
        <v>0</v>
      </c>
      <c r="G24" s="13">
        <f>VLOOKUP($B24, '[1]QMSM_AG Mapping'!$A:$G, 6, 0)</f>
        <v>0</v>
      </c>
      <c r="H24" s="1">
        <f>VLOOKUP($B24, '[1]QMSM_AG Mapping'!$A:$G, 7, 0)</f>
        <v>0</v>
      </c>
      <c r="I24" t="s">
        <v>38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6904.88</v>
      </c>
      <c r="R24" s="14">
        <v>0</v>
      </c>
      <c r="S24" s="14">
        <v>0</v>
      </c>
      <c r="T24" s="14">
        <v>0</v>
      </c>
      <c r="U24" s="14">
        <v>0</v>
      </c>
      <c r="W24" s="14" cm="1">
        <f t="array" ref="W24">INDEX(J24:U24, 1, MONTH($W$1))</f>
        <v>0</v>
      </c>
      <c r="X24" s="14" cm="1">
        <f t="array" ref="X24">SUMPRODUCT((J24:U24) *(($J$1:$U$1)&lt;=$X$1))</f>
        <v>6904.88</v>
      </c>
      <c r="Y24">
        <f t="shared" si="2"/>
        <v>0</v>
      </c>
      <c r="Z24">
        <f t="shared" si="2"/>
        <v>1</v>
      </c>
      <c r="AA24">
        <f t="shared" si="3"/>
        <v>0</v>
      </c>
      <c r="AB24">
        <f t="shared" si="4"/>
        <v>1</v>
      </c>
      <c r="AC24">
        <f t="shared" si="5"/>
        <v>6904.88</v>
      </c>
      <c r="AD24">
        <f t="shared" si="6"/>
        <v>0</v>
      </c>
      <c r="AE24">
        <f t="shared" si="7"/>
        <v>0</v>
      </c>
      <c r="AF24">
        <f t="shared" si="8"/>
        <v>0</v>
      </c>
      <c r="AG24">
        <f t="shared" si="9"/>
        <v>0</v>
      </c>
      <c r="AI24" s="15">
        <f t="shared" si="10"/>
        <v>6904.88</v>
      </c>
      <c r="AJ24" s="15"/>
      <c r="AK24" t="str">
        <f>IFERROR(VLOOKUP($B24, 'Combined Budget 2025 EUR'!$B:$L, 10, 0), IFERROR(VLOOKUP($B24, 'Combined Budget 2025 CHF'!$B:$L, 10, 0), "N/A"))</f>
        <v>N/A</v>
      </c>
      <c r="AL24" t="str">
        <f>IFERROR(VLOOKUP($B24, 'Combined Budget 2025 EUR'!$B:$L, 11, 0), IFERROR(VLOOKUP($B24, 'Combined Budget 2025 CHF'!$B:$L, 11, 0), "N/A"))</f>
        <v>N/A</v>
      </c>
    </row>
    <row r="25" spans="2:38" x14ac:dyDescent="0.25">
      <c r="B25">
        <v>10055</v>
      </c>
      <c r="C25" t="s">
        <v>1143</v>
      </c>
      <c r="D25" s="1" t="str">
        <f>IFERROR(VLOOKUP($B25, 'Combined Budget 2025 EUR'!$B:$G,3, 0),IFERROR(VLOOKUP($B25, 'Combined Budget 2025 CHF'!$B:$G,3, 0),  IFERROR(VLOOKUP($B25, '[1]QMSM_AG Mapping'!$A:$G, 3,0), "Check")))</f>
        <v>Export</v>
      </c>
      <c r="E25" s="1">
        <f>IFERROR(VLOOKUP($B25, 'Combined Budget 2025 EUR'!$B:$G,5, 0), IFERROR(VLOOKUP($B25, 'Combined Budget 2025 CHF'!$B:$G,5, 0),IFERROR(VLOOKUP($B25, '[1]QMSM_AG Mapping'!$A:$E, 5,0), "Check")))</f>
        <v>0</v>
      </c>
      <c r="F25" s="1">
        <f t="shared" si="1"/>
        <v>0</v>
      </c>
      <c r="G25" s="13">
        <f>VLOOKUP($B25, '[1]QMSM_AG Mapping'!$A:$G, 6, 0)</f>
        <v>0</v>
      </c>
      <c r="H25" s="1">
        <f>VLOOKUP($B25, '[1]QMSM_AG Mapping'!$A:$G, 7, 0)</f>
        <v>0</v>
      </c>
      <c r="I25" t="s">
        <v>38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W25" s="14" cm="1">
        <f t="array" ref="W25">INDEX(J25:U25, 1, MONTH($W$1))</f>
        <v>0</v>
      </c>
      <c r="X25" s="14" cm="1">
        <f t="array" ref="X25">SUMPRODUCT((J25:U25) *(($J$1:$U$1)&lt;=$X$1))</f>
        <v>0</v>
      </c>
      <c r="Y25">
        <f t="shared" si="2"/>
        <v>0</v>
      </c>
      <c r="Z25">
        <f t="shared" si="2"/>
        <v>0</v>
      </c>
      <c r="AA25">
        <f t="shared" si="3"/>
        <v>0</v>
      </c>
      <c r="AB25">
        <f t="shared" si="4"/>
        <v>0</v>
      </c>
      <c r="AC25">
        <f t="shared" si="5"/>
        <v>0</v>
      </c>
      <c r="AD25">
        <f t="shared" si="6"/>
        <v>0</v>
      </c>
      <c r="AE25">
        <f t="shared" si="7"/>
        <v>0</v>
      </c>
      <c r="AF25">
        <f t="shared" si="8"/>
        <v>0</v>
      </c>
      <c r="AG25">
        <f t="shared" si="9"/>
        <v>0</v>
      </c>
      <c r="AI25" s="15">
        <f t="shared" si="10"/>
        <v>0</v>
      </c>
      <c r="AJ25" s="15"/>
      <c r="AK25" t="str">
        <f>IFERROR(VLOOKUP($B25, 'Combined Budget 2025 EUR'!$B:$L, 10, 0), IFERROR(VLOOKUP($B25, 'Combined Budget 2025 CHF'!$B:$L, 10, 0), "N/A"))</f>
        <v>N/A</v>
      </c>
      <c r="AL25" t="str">
        <f>IFERROR(VLOOKUP($B25, 'Combined Budget 2025 EUR'!$B:$L, 11, 0), IFERROR(VLOOKUP($B25, 'Combined Budget 2025 CHF'!$B:$L, 11, 0), "N/A"))</f>
        <v>N/A</v>
      </c>
    </row>
    <row r="26" spans="2:38" x14ac:dyDescent="0.25">
      <c r="B26">
        <v>10056</v>
      </c>
      <c r="C26" t="s">
        <v>1144</v>
      </c>
      <c r="D26" s="1" t="str">
        <f>IFERROR(VLOOKUP($B26, 'Combined Budget 2025 EUR'!$B:$G,3, 0),IFERROR(VLOOKUP($B26, 'Combined Budget 2025 CHF'!$B:$G,3, 0),  IFERROR(VLOOKUP($B26, '[1]QMSM_AG Mapping'!$A:$G, 3,0), "Check")))</f>
        <v>Export</v>
      </c>
      <c r="E26" s="1">
        <f>IFERROR(VLOOKUP($B26, 'Combined Budget 2025 EUR'!$B:$G,5, 0), IFERROR(VLOOKUP($B26, 'Combined Budget 2025 CHF'!$B:$G,5, 0),IFERROR(VLOOKUP($B26, '[1]QMSM_AG Mapping'!$A:$E, 5,0), "Check")))</f>
        <v>0</v>
      </c>
      <c r="F26" s="1">
        <f t="shared" si="1"/>
        <v>0</v>
      </c>
      <c r="G26" s="13">
        <f>VLOOKUP($B26, '[1]QMSM_AG Mapping'!$A:$G, 6, 0)</f>
        <v>0</v>
      </c>
      <c r="H26" s="1">
        <f>VLOOKUP($B26, '[1]QMSM_AG Mapping'!$A:$G, 7, 0)</f>
        <v>0</v>
      </c>
      <c r="I26" t="s">
        <v>38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W26" s="14" cm="1">
        <f t="array" ref="W26">INDEX(J26:U26, 1, MONTH($W$1))</f>
        <v>0</v>
      </c>
      <c r="X26" s="14" cm="1">
        <f t="array" ref="X26">SUMPRODUCT((J26:U26) *(($J$1:$U$1)&lt;=$X$1))</f>
        <v>0</v>
      </c>
      <c r="Y26">
        <f t="shared" si="2"/>
        <v>0</v>
      </c>
      <c r="Z26">
        <f t="shared" si="2"/>
        <v>0</v>
      </c>
      <c r="AA26">
        <f t="shared" si="3"/>
        <v>0</v>
      </c>
      <c r="AB26">
        <f t="shared" si="4"/>
        <v>0</v>
      </c>
      <c r="AC26">
        <f t="shared" si="5"/>
        <v>0</v>
      </c>
      <c r="AD26">
        <f t="shared" si="6"/>
        <v>0</v>
      </c>
      <c r="AE26">
        <f t="shared" si="7"/>
        <v>0</v>
      </c>
      <c r="AF26">
        <f t="shared" si="8"/>
        <v>0</v>
      </c>
      <c r="AG26">
        <f t="shared" si="9"/>
        <v>0</v>
      </c>
      <c r="AI26" s="15">
        <f t="shared" si="10"/>
        <v>0</v>
      </c>
      <c r="AJ26" s="15"/>
      <c r="AK26" t="str">
        <f>IFERROR(VLOOKUP($B26, 'Combined Budget 2025 EUR'!$B:$L, 10, 0), IFERROR(VLOOKUP($B26, 'Combined Budget 2025 CHF'!$B:$L, 10, 0), "N/A"))</f>
        <v>N/A</v>
      </c>
      <c r="AL26" t="str">
        <f>IFERROR(VLOOKUP($B26, 'Combined Budget 2025 EUR'!$B:$L, 11, 0), IFERROR(VLOOKUP($B26, 'Combined Budget 2025 CHF'!$B:$L, 11, 0), "N/A"))</f>
        <v>N/A</v>
      </c>
    </row>
    <row r="27" spans="2:38" x14ac:dyDescent="0.25">
      <c r="B27">
        <v>10057</v>
      </c>
      <c r="C27" t="s">
        <v>1145</v>
      </c>
      <c r="D27" s="1" t="str">
        <f>IFERROR(VLOOKUP($B27, 'Combined Budget 2025 EUR'!$B:$G,3, 0),IFERROR(VLOOKUP($B27, 'Combined Budget 2025 CHF'!$B:$G,3, 0),  IFERROR(VLOOKUP($B27, '[1]QMSM_AG Mapping'!$A:$G, 3,0), "Check")))</f>
        <v>Export</v>
      </c>
      <c r="E27" s="1">
        <f>IFERROR(VLOOKUP($B27, 'Combined Budget 2025 EUR'!$B:$G,5, 0), IFERROR(VLOOKUP($B27, 'Combined Budget 2025 CHF'!$B:$G,5, 0),IFERROR(VLOOKUP($B27, '[1]QMSM_AG Mapping'!$A:$E, 5,0), "Check")))</f>
        <v>0</v>
      </c>
      <c r="F27" s="1">
        <f t="shared" si="1"/>
        <v>0</v>
      </c>
      <c r="G27" s="13">
        <f>VLOOKUP($B27, '[1]QMSM_AG Mapping'!$A:$G, 6, 0)</f>
        <v>0</v>
      </c>
      <c r="H27" s="1">
        <f>VLOOKUP($B27, '[1]QMSM_AG Mapping'!$A:$G, 7, 0)</f>
        <v>0</v>
      </c>
      <c r="I27" t="s">
        <v>38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W27" s="14" cm="1">
        <f t="array" ref="W27">INDEX(J27:U27, 1, MONTH($W$1))</f>
        <v>0</v>
      </c>
      <c r="X27" s="14" cm="1">
        <f t="array" ref="X27">SUMPRODUCT((J27:U27) *(($J$1:$U$1)&lt;=$X$1))</f>
        <v>0</v>
      </c>
      <c r="Y27">
        <f t="shared" si="2"/>
        <v>0</v>
      </c>
      <c r="Z27">
        <f t="shared" si="2"/>
        <v>0</v>
      </c>
      <c r="AA27">
        <f t="shared" si="3"/>
        <v>0</v>
      </c>
      <c r="AB27">
        <f t="shared" si="4"/>
        <v>0</v>
      </c>
      <c r="AC27">
        <f t="shared" si="5"/>
        <v>0</v>
      </c>
      <c r="AD27">
        <f t="shared" si="6"/>
        <v>0</v>
      </c>
      <c r="AE27">
        <f t="shared" si="7"/>
        <v>0</v>
      </c>
      <c r="AF27">
        <f t="shared" si="8"/>
        <v>0</v>
      </c>
      <c r="AG27">
        <f t="shared" si="9"/>
        <v>0</v>
      </c>
      <c r="AI27" s="15">
        <f t="shared" si="10"/>
        <v>0</v>
      </c>
      <c r="AJ27" s="15"/>
      <c r="AK27" t="str">
        <f>IFERROR(VLOOKUP($B27, 'Combined Budget 2025 EUR'!$B:$L, 10, 0), IFERROR(VLOOKUP($B27, 'Combined Budget 2025 CHF'!$B:$L, 10, 0), "N/A"))</f>
        <v>N/A</v>
      </c>
      <c r="AL27" t="str">
        <f>IFERROR(VLOOKUP($B27, 'Combined Budget 2025 EUR'!$B:$L, 11, 0), IFERROR(VLOOKUP($B27, 'Combined Budget 2025 CHF'!$B:$L, 11, 0), "N/A"))</f>
        <v>N/A</v>
      </c>
    </row>
    <row r="28" spans="2:38" x14ac:dyDescent="0.25">
      <c r="B28">
        <v>20001</v>
      </c>
      <c r="C28" t="s">
        <v>281</v>
      </c>
      <c r="D28" s="1" t="str">
        <f>IFERROR(VLOOKUP($B28, 'Combined Budget 2025 EUR'!$B:$G,3, 0),IFERROR(VLOOKUP($B28, 'Combined Budget 2025 CHF'!$B:$G,3, 0),  IFERROR(VLOOKUP($B28, '[1]QMSM_AG Mapping'!$A:$G, 3,0), "Check")))</f>
        <v>Germany</v>
      </c>
      <c r="E28" s="1" t="str">
        <f>IFERROR(VLOOKUP($B28, 'Combined Budget 2025 EUR'!$B:$G,5, 0), IFERROR(VLOOKUP($B28, 'Combined Budget 2025 CHF'!$B:$G,5, 0),IFERROR(VLOOKUP($B28, '[1]QMSM_AG Mapping'!$A:$E, 5,0), "Check")))</f>
        <v>Salon / Institute</v>
      </c>
      <c r="F28" s="1" t="str">
        <f t="shared" si="1"/>
        <v>Institutes / Clinic</v>
      </c>
      <c r="G28" s="13">
        <f>VLOOKUP($B28, '[1]QMSM_AG Mapping'!$A:$G, 6, 0)</f>
        <v>0</v>
      </c>
      <c r="H28" s="1">
        <f>VLOOKUP($B28, '[1]QMSM_AG Mapping'!$A:$G, 7, 0)</f>
        <v>0</v>
      </c>
      <c r="I28" t="s">
        <v>358</v>
      </c>
      <c r="J28" s="14">
        <v>0</v>
      </c>
      <c r="K28" s="14">
        <v>330.62</v>
      </c>
      <c r="L28" s="14">
        <v>196.94</v>
      </c>
      <c r="M28" s="14">
        <v>0</v>
      </c>
      <c r="N28" s="14">
        <v>0</v>
      </c>
      <c r="O28" s="14">
        <v>111.23</v>
      </c>
      <c r="P28" s="14">
        <v>0</v>
      </c>
      <c r="Q28" s="14">
        <v>152.94999999999999</v>
      </c>
      <c r="R28" s="14">
        <v>0</v>
      </c>
      <c r="S28" s="14">
        <v>0</v>
      </c>
      <c r="T28" s="14">
        <v>0</v>
      </c>
      <c r="U28" s="14">
        <v>117.35</v>
      </c>
      <c r="W28" s="14" cm="1">
        <f t="array" ref="W28">INDEX(J28:U28, 1, MONTH($W$1))</f>
        <v>117.35</v>
      </c>
      <c r="X28" s="14" cm="1">
        <f t="array" ref="X28">SUMPRODUCT((J28:U28) *(($J$1:$U$1)&lt;=$X$1))</f>
        <v>909.09</v>
      </c>
      <c r="Y28">
        <f t="shared" si="2"/>
        <v>1</v>
      </c>
      <c r="Z28">
        <f t="shared" si="2"/>
        <v>1</v>
      </c>
      <c r="AA28">
        <f t="shared" si="3"/>
        <v>0</v>
      </c>
      <c r="AB28">
        <f t="shared" si="4"/>
        <v>5</v>
      </c>
      <c r="AC28">
        <f t="shared" si="5"/>
        <v>181.81800000000001</v>
      </c>
      <c r="AD28">
        <f t="shared" si="6"/>
        <v>0</v>
      </c>
      <c r="AE28">
        <f t="shared" si="7"/>
        <v>0</v>
      </c>
      <c r="AF28">
        <f t="shared" si="8"/>
        <v>0</v>
      </c>
      <c r="AG28">
        <f t="shared" si="9"/>
        <v>0</v>
      </c>
      <c r="AI28" s="15">
        <f t="shared" si="10"/>
        <v>909.09</v>
      </c>
      <c r="AJ28" s="15"/>
      <c r="AK28" t="str">
        <f>IFERROR(VLOOKUP($B28, 'Combined Budget 2025 EUR'!$B:$L, 10, 0), IFERROR(VLOOKUP($B28, 'Combined Budget 2025 CHF'!$B:$L, 10, 0), "N/A"))</f>
        <v>GG</v>
      </c>
      <c r="AL28" t="str">
        <f>IFERROR(VLOOKUP($B28, 'Combined Budget 2025 EUR'!$B:$L, 11, 0), IFERROR(VLOOKUP($B28, 'Combined Budget 2025 CHF'!$B:$L, 11, 0), "N/A"))</f>
        <v>C</v>
      </c>
    </row>
    <row r="29" spans="2:38" x14ac:dyDescent="0.25">
      <c r="B29">
        <v>20004</v>
      </c>
      <c r="C29" t="s">
        <v>282</v>
      </c>
      <c r="D29" s="1" t="str">
        <f>IFERROR(VLOOKUP($B29, 'Combined Budget 2025 EUR'!$B:$G,3, 0),IFERROR(VLOOKUP($B29, 'Combined Budget 2025 CHF'!$B:$G,3, 0),  IFERROR(VLOOKUP($B29, '[1]QMSM_AG Mapping'!$A:$G, 3,0), "Check")))</f>
        <v>Germany</v>
      </c>
      <c r="E29" s="1" t="str">
        <f>IFERROR(VLOOKUP($B29, 'Combined Budget 2025 EUR'!$B:$G,5, 0), IFERROR(VLOOKUP($B29, 'Combined Budget 2025 CHF'!$B:$G,5, 0),IFERROR(VLOOKUP($B29, '[1]QMSM_AG Mapping'!$A:$E, 5,0), "Check")))</f>
        <v>Salon / Institute</v>
      </c>
      <c r="F29" s="1" t="str">
        <f t="shared" si="1"/>
        <v>Institutes / Clinic</v>
      </c>
      <c r="G29" s="13">
        <f>VLOOKUP($B29, '[1]QMSM_AG Mapping'!$A:$G, 6, 0)</f>
        <v>0</v>
      </c>
      <c r="H29" s="1">
        <f>VLOOKUP($B29, '[1]QMSM_AG Mapping'!$A:$G, 7, 0)</f>
        <v>0</v>
      </c>
      <c r="I29" t="s">
        <v>64</v>
      </c>
      <c r="J29" s="14">
        <v>417.74</v>
      </c>
      <c r="K29" s="14">
        <v>367.92</v>
      </c>
      <c r="L29" s="14">
        <v>407.38</v>
      </c>
      <c r="M29" s="14">
        <v>0</v>
      </c>
      <c r="N29" s="14">
        <v>769.78</v>
      </c>
      <c r="O29" s="14">
        <v>0</v>
      </c>
      <c r="P29" s="14">
        <v>0</v>
      </c>
      <c r="Q29" s="14">
        <v>299.89999999999998</v>
      </c>
      <c r="R29" s="14">
        <v>982.83</v>
      </c>
      <c r="S29" s="14">
        <v>326.79000000000002</v>
      </c>
      <c r="T29" s="14">
        <v>353.24</v>
      </c>
      <c r="U29" s="14">
        <v>766.3</v>
      </c>
      <c r="W29" s="14" cm="1">
        <f t="array" ref="W29">INDEX(J29:U29, 1, MONTH($W$1))</f>
        <v>766.3</v>
      </c>
      <c r="X29" s="14" cm="1">
        <f t="array" ref="X29">SUMPRODUCT((J29:U29) *(($J$1:$U$1)&lt;=$X$1))</f>
        <v>4691.88</v>
      </c>
      <c r="Y29">
        <f t="shared" si="2"/>
        <v>1</v>
      </c>
      <c r="Z29">
        <f t="shared" si="2"/>
        <v>1</v>
      </c>
      <c r="AA29">
        <f t="shared" si="3"/>
        <v>1</v>
      </c>
      <c r="AB29">
        <f t="shared" si="4"/>
        <v>9</v>
      </c>
      <c r="AC29">
        <f t="shared" si="5"/>
        <v>521.32000000000005</v>
      </c>
      <c r="AD29">
        <f t="shared" si="6"/>
        <v>0</v>
      </c>
      <c r="AE29">
        <f t="shared" si="7"/>
        <v>0</v>
      </c>
      <c r="AF29">
        <f t="shared" si="8"/>
        <v>0</v>
      </c>
      <c r="AG29">
        <f t="shared" si="9"/>
        <v>0</v>
      </c>
      <c r="AI29" s="15">
        <f t="shared" si="10"/>
        <v>4691.88</v>
      </c>
      <c r="AJ29" s="15"/>
      <c r="AK29" t="str">
        <f>IFERROR(VLOOKUP($B29, 'Combined Budget 2025 EUR'!$B:$L, 10, 0), IFERROR(VLOOKUP($B29, 'Combined Budget 2025 CHF'!$B:$L, 10, 0), "N/A"))</f>
        <v>GG</v>
      </c>
      <c r="AL29" t="str">
        <f>IFERROR(VLOOKUP($B29, 'Combined Budget 2025 EUR'!$B:$L, 11, 0), IFERROR(VLOOKUP($B29, 'Combined Budget 2025 CHF'!$B:$L, 11, 0), "N/A"))</f>
        <v>C</v>
      </c>
    </row>
    <row r="30" spans="2:38" x14ac:dyDescent="0.25">
      <c r="B30">
        <v>20005</v>
      </c>
      <c r="C30" t="s">
        <v>160</v>
      </c>
      <c r="D30" s="1" t="str">
        <f>IFERROR(VLOOKUP($B30, 'Combined Budget 2025 EUR'!$B:$G,3, 0),IFERROR(VLOOKUP($B30, 'Combined Budget 2025 CHF'!$B:$G,3, 0),  IFERROR(VLOOKUP($B30, '[1]QMSM_AG Mapping'!$A:$G, 3,0), "Check")))</f>
        <v>Germany</v>
      </c>
      <c r="E30" s="1" t="str">
        <f>IFERROR(VLOOKUP($B30, 'Combined Budget 2025 EUR'!$B:$G,5, 0), IFERROR(VLOOKUP($B30, 'Combined Budget 2025 CHF'!$B:$G,5, 0),IFERROR(VLOOKUP($B30, '[1]QMSM_AG Mapping'!$A:$E, 5,0), "Check")))</f>
        <v>Salon / Institute</v>
      </c>
      <c r="F30" s="1" t="str">
        <f t="shared" si="1"/>
        <v>Institutes / Clinic</v>
      </c>
      <c r="G30" s="13">
        <f>VLOOKUP($B30, '[1]QMSM_AG Mapping'!$A:$G, 6, 0)</f>
        <v>0</v>
      </c>
      <c r="H30" s="1">
        <f>VLOOKUP($B30, '[1]QMSM_AG Mapping'!$A:$G, 7, 0)</f>
        <v>0</v>
      </c>
      <c r="I30" t="s">
        <v>64</v>
      </c>
      <c r="J30" s="14">
        <v>1984.66</v>
      </c>
      <c r="K30" s="14">
        <v>417.78999999999996</v>
      </c>
      <c r="L30" s="14">
        <v>932.26</v>
      </c>
      <c r="M30" s="14">
        <v>2320.1</v>
      </c>
      <c r="N30" s="14">
        <v>690.86</v>
      </c>
      <c r="O30" s="14">
        <v>665.44</v>
      </c>
      <c r="P30" s="14">
        <v>1139.6300000000001</v>
      </c>
      <c r="Q30" s="14">
        <v>483.38</v>
      </c>
      <c r="R30" s="14">
        <v>3119.56</v>
      </c>
      <c r="S30" s="14">
        <v>646.94000000000005</v>
      </c>
      <c r="T30" s="14">
        <v>2651.97</v>
      </c>
      <c r="U30" s="14">
        <v>674.61</v>
      </c>
      <c r="W30" s="14" cm="1">
        <f t="array" ref="W30">INDEX(J30:U30, 1, MONTH($W$1))</f>
        <v>674.61</v>
      </c>
      <c r="X30" s="14" cm="1">
        <f t="array" ref="X30">SUMPRODUCT((J30:U30) *(($J$1:$U$1)&lt;=$X$1))</f>
        <v>15727.199999999999</v>
      </c>
      <c r="Y30">
        <f t="shared" si="2"/>
        <v>1</v>
      </c>
      <c r="Z30">
        <f t="shared" si="2"/>
        <v>1</v>
      </c>
      <c r="AA30">
        <f t="shared" si="3"/>
        <v>1</v>
      </c>
      <c r="AB30">
        <f t="shared" si="4"/>
        <v>12</v>
      </c>
      <c r="AC30">
        <f t="shared" si="5"/>
        <v>1310.5999999999999</v>
      </c>
      <c r="AD30">
        <f t="shared" si="6"/>
        <v>0</v>
      </c>
      <c r="AE30">
        <f t="shared" si="7"/>
        <v>0</v>
      </c>
      <c r="AF30">
        <f t="shared" si="8"/>
        <v>0</v>
      </c>
      <c r="AG30">
        <f t="shared" si="9"/>
        <v>0</v>
      </c>
      <c r="AI30" s="15">
        <f t="shared" si="10"/>
        <v>15727.199999999999</v>
      </c>
      <c r="AJ30" s="15"/>
      <c r="AK30" t="str">
        <f>IFERROR(VLOOKUP($B30, 'Combined Budget 2025 EUR'!$B:$L, 10, 0), IFERROR(VLOOKUP($B30, 'Combined Budget 2025 CHF'!$B:$L, 10, 0), "N/A"))</f>
        <v>BB</v>
      </c>
      <c r="AL30" t="str">
        <f>IFERROR(VLOOKUP($B30, 'Combined Budget 2025 EUR'!$B:$L, 11, 0), IFERROR(VLOOKUP($B30, 'Combined Budget 2025 CHF'!$B:$L, 11, 0), "N/A"))</f>
        <v>B</v>
      </c>
    </row>
    <row r="31" spans="2:38" x14ac:dyDescent="0.25">
      <c r="B31">
        <v>20007</v>
      </c>
      <c r="C31" t="s">
        <v>96</v>
      </c>
      <c r="D31" s="1" t="str">
        <f>IFERROR(VLOOKUP($B31, 'Combined Budget 2025 EUR'!$B:$G,3, 0),IFERROR(VLOOKUP($B31, 'Combined Budget 2025 CHF'!$B:$G,3, 0),  IFERROR(VLOOKUP($B31, '[1]QMSM_AG Mapping'!$A:$G, 3,0), "Check")))</f>
        <v>Germany</v>
      </c>
      <c r="E31" s="1" t="str">
        <f>IFERROR(VLOOKUP($B31, 'Combined Budget 2025 EUR'!$B:$G,5, 0), IFERROR(VLOOKUP($B31, 'Combined Budget 2025 CHF'!$B:$G,5, 0),IFERROR(VLOOKUP($B31, '[1]QMSM_AG Mapping'!$A:$E, 5,0), "Check")))</f>
        <v>Salon / Institute</v>
      </c>
      <c r="F31" s="1" t="str">
        <f t="shared" si="1"/>
        <v>Institutes / Clinic</v>
      </c>
      <c r="G31" s="13">
        <f>VLOOKUP($B31, '[1]QMSM_AG Mapping'!$A:$G, 6, 0)</f>
        <v>0</v>
      </c>
      <c r="H31" s="1">
        <f>VLOOKUP($B31, '[1]QMSM_AG Mapping'!$A:$G, 7, 0)</f>
        <v>0</v>
      </c>
      <c r="I31" t="s">
        <v>107</v>
      </c>
      <c r="J31" s="14">
        <v>0</v>
      </c>
      <c r="K31" s="14">
        <v>552.09</v>
      </c>
      <c r="L31" s="14">
        <v>0</v>
      </c>
      <c r="M31" s="14">
        <v>980</v>
      </c>
      <c r="N31" s="14">
        <v>310.26</v>
      </c>
      <c r="O31" s="14">
        <v>0</v>
      </c>
      <c r="P31" s="14">
        <v>560.86</v>
      </c>
      <c r="Q31" s="14">
        <v>328.19</v>
      </c>
      <c r="R31" s="14">
        <v>1317.25</v>
      </c>
      <c r="S31" s="14">
        <v>0</v>
      </c>
      <c r="T31" s="14">
        <v>456.32</v>
      </c>
      <c r="U31" s="14">
        <v>0</v>
      </c>
      <c r="W31" s="14" cm="1">
        <f t="array" ref="W31">INDEX(J31:U31, 1, MONTH($W$1))</f>
        <v>0</v>
      </c>
      <c r="X31" s="14" cm="1">
        <f t="array" ref="X31">SUMPRODUCT((J31:U31) *(($J$1:$U$1)&lt;=$X$1))</f>
        <v>4504.97</v>
      </c>
      <c r="Y31">
        <f t="shared" si="2"/>
        <v>0</v>
      </c>
      <c r="Z31">
        <f t="shared" si="2"/>
        <v>1</v>
      </c>
      <c r="AA31">
        <f t="shared" si="3"/>
        <v>1</v>
      </c>
      <c r="AB31">
        <f t="shared" si="4"/>
        <v>7</v>
      </c>
      <c r="AC31">
        <f t="shared" si="5"/>
        <v>643.56714285714293</v>
      </c>
      <c r="AD31">
        <f t="shared" si="6"/>
        <v>0</v>
      </c>
      <c r="AE31">
        <f t="shared" si="7"/>
        <v>0</v>
      </c>
      <c r="AF31">
        <f t="shared" si="8"/>
        <v>0</v>
      </c>
      <c r="AG31">
        <f t="shared" si="9"/>
        <v>0</v>
      </c>
      <c r="AI31" s="15">
        <f t="shared" si="10"/>
        <v>4504.97</v>
      </c>
      <c r="AJ31" s="15"/>
      <c r="AK31" t="str">
        <f>IFERROR(VLOOKUP($B31, 'Combined Budget 2025 EUR'!$B:$L, 10, 0), IFERROR(VLOOKUP($B31, 'Combined Budget 2025 CHF'!$B:$L, 10, 0), "N/A"))</f>
        <v>CC</v>
      </c>
      <c r="AL31" t="str">
        <f>IFERROR(VLOOKUP($B31, 'Combined Budget 2025 EUR'!$B:$L, 11, 0), IFERROR(VLOOKUP($B31, 'Combined Budget 2025 CHF'!$B:$L, 11, 0), "N/A"))</f>
        <v>C</v>
      </c>
    </row>
    <row r="32" spans="2:38" x14ac:dyDescent="0.25">
      <c r="B32">
        <v>20009</v>
      </c>
      <c r="C32" t="s">
        <v>167</v>
      </c>
      <c r="D32" s="1" t="str">
        <f>IFERROR(VLOOKUP($B32, 'Combined Budget 2025 EUR'!$B:$G,3, 0),IFERROR(VLOOKUP($B32, 'Combined Budget 2025 CHF'!$B:$G,3, 0),  IFERROR(VLOOKUP($B32, '[1]QMSM_AG Mapping'!$A:$G, 3,0), "Check")))</f>
        <v>Germany</v>
      </c>
      <c r="E32" s="1" t="str">
        <f>IFERROR(VLOOKUP($B32, 'Combined Budget 2025 EUR'!$B:$G,5, 0), IFERROR(VLOOKUP($B32, 'Combined Budget 2025 CHF'!$B:$G,5, 0),IFERROR(VLOOKUP($B32, '[1]QMSM_AG Mapping'!$A:$E, 5,0), "Check")))</f>
        <v>Perfumery</v>
      </c>
      <c r="F32" s="1" t="str">
        <f t="shared" si="1"/>
        <v>Perfumery</v>
      </c>
      <c r="G32" s="13">
        <f>VLOOKUP($B32, '[1]QMSM_AG Mapping'!$A:$G, 6, 0)</f>
        <v>0</v>
      </c>
      <c r="H32" s="1">
        <f>VLOOKUP($B32, '[1]QMSM_AG Mapping'!$A:$G, 7, 0)</f>
        <v>0</v>
      </c>
      <c r="I32" t="s">
        <v>64</v>
      </c>
      <c r="J32" s="14">
        <v>476.46</v>
      </c>
      <c r="K32" s="14">
        <v>1041.92</v>
      </c>
      <c r="L32" s="14">
        <v>1660.65</v>
      </c>
      <c r="M32" s="14">
        <v>1135.45</v>
      </c>
      <c r="N32" s="14">
        <v>352.2</v>
      </c>
      <c r="O32" s="14">
        <v>1593.81</v>
      </c>
      <c r="P32" s="14">
        <v>893.3</v>
      </c>
      <c r="Q32" s="14">
        <v>772.39</v>
      </c>
      <c r="R32" s="14">
        <v>0</v>
      </c>
      <c r="S32" s="14">
        <v>1076.8599999999999</v>
      </c>
      <c r="T32" s="14">
        <v>370.16</v>
      </c>
      <c r="U32" s="14">
        <v>685.01</v>
      </c>
      <c r="W32" s="14" cm="1">
        <f t="array" ref="W32">INDEX(J32:U32, 1, MONTH($W$1))</f>
        <v>685.01</v>
      </c>
      <c r="X32" s="14" cm="1">
        <f t="array" ref="X32">SUMPRODUCT((J32:U32) *(($J$1:$U$1)&lt;=$X$1))</f>
        <v>10058.210000000001</v>
      </c>
      <c r="Y32">
        <f t="shared" si="2"/>
        <v>1</v>
      </c>
      <c r="Z32">
        <f t="shared" si="2"/>
        <v>1</v>
      </c>
      <c r="AA32">
        <f t="shared" si="3"/>
        <v>1</v>
      </c>
      <c r="AB32">
        <f t="shared" si="4"/>
        <v>11</v>
      </c>
      <c r="AC32">
        <f t="shared" si="5"/>
        <v>914.38272727272738</v>
      </c>
      <c r="AD32">
        <f t="shared" si="6"/>
        <v>0</v>
      </c>
      <c r="AE32">
        <f t="shared" si="7"/>
        <v>0</v>
      </c>
      <c r="AF32">
        <f t="shared" si="8"/>
        <v>0</v>
      </c>
      <c r="AG32">
        <f t="shared" si="9"/>
        <v>0</v>
      </c>
      <c r="AI32" s="15">
        <f t="shared" si="10"/>
        <v>10058.210000000001</v>
      </c>
      <c r="AJ32" s="15"/>
      <c r="AK32" t="str">
        <f>IFERROR(VLOOKUP($B32, 'Combined Budget 2025 EUR'!$B:$L, 10, 0), IFERROR(VLOOKUP($B32, 'Combined Budget 2025 CHF'!$B:$L, 10, 0), "N/A"))</f>
        <v>BB</v>
      </c>
      <c r="AL32" t="str">
        <f>IFERROR(VLOOKUP($B32, 'Combined Budget 2025 EUR'!$B:$L, 11, 0), IFERROR(VLOOKUP($B32, 'Combined Budget 2025 CHF'!$B:$L, 11, 0), "N/A"))</f>
        <v>B</v>
      </c>
    </row>
    <row r="33" spans="2:38" x14ac:dyDescent="0.25">
      <c r="B33">
        <v>20018</v>
      </c>
      <c r="C33" t="s">
        <v>63</v>
      </c>
      <c r="D33" s="1" t="str">
        <f>IFERROR(VLOOKUP($B33, 'Combined Budget 2025 EUR'!$B:$G,3, 0),IFERROR(VLOOKUP($B33, 'Combined Budget 2025 CHF'!$B:$G,3, 0),  IFERROR(VLOOKUP($B33, '[1]QMSM_AG Mapping'!$A:$G, 3,0), "Check")))</f>
        <v>Germany</v>
      </c>
      <c r="E33" s="1" t="str">
        <f>IFERROR(VLOOKUP($B33, 'Combined Budget 2025 EUR'!$B:$G,5, 0), IFERROR(VLOOKUP($B33, 'Combined Budget 2025 CHF'!$B:$G,5, 0),IFERROR(VLOOKUP($B33, '[1]QMSM_AG Mapping'!$A:$E, 5,0), "Check")))</f>
        <v>Salon / Institute</v>
      </c>
      <c r="F33" s="1" t="str">
        <f t="shared" si="1"/>
        <v>Institutes / Clinic</v>
      </c>
      <c r="G33" s="13">
        <f>VLOOKUP($B33, '[1]QMSM_AG Mapping'!$A:$G, 6, 0)</f>
        <v>0</v>
      </c>
      <c r="H33" s="1">
        <f>VLOOKUP($B33, '[1]QMSM_AG Mapping'!$A:$G, 7, 0)</f>
        <v>0</v>
      </c>
      <c r="I33" t="s">
        <v>64</v>
      </c>
      <c r="J33" s="14">
        <v>0</v>
      </c>
      <c r="K33" s="14">
        <v>2520.02</v>
      </c>
      <c r="L33" s="14">
        <v>2044.85</v>
      </c>
      <c r="M33" s="14">
        <v>3548.12</v>
      </c>
      <c r="N33" s="14">
        <v>582.54999999999995</v>
      </c>
      <c r="O33" s="14">
        <v>4582.92</v>
      </c>
      <c r="P33" s="14">
        <v>1629.75</v>
      </c>
      <c r="Q33" s="14">
        <v>2633.36</v>
      </c>
      <c r="R33" s="14">
        <v>3953.92</v>
      </c>
      <c r="S33" s="14">
        <v>3669.41</v>
      </c>
      <c r="T33" s="14">
        <v>4186.5600000000004</v>
      </c>
      <c r="U33" s="14">
        <v>3815.49</v>
      </c>
      <c r="W33" s="14" cm="1">
        <f t="array" ref="W33">INDEX(J33:U33, 1, MONTH($W$1))</f>
        <v>3815.49</v>
      </c>
      <c r="X33" s="14" cm="1">
        <f t="array" ref="X33">SUMPRODUCT((J33:U33) *(($J$1:$U$1)&lt;=$X$1))</f>
        <v>33166.949999999997</v>
      </c>
      <c r="Y33">
        <f t="shared" si="2"/>
        <v>1</v>
      </c>
      <c r="Z33">
        <f t="shared" si="2"/>
        <v>1</v>
      </c>
      <c r="AA33">
        <f t="shared" si="3"/>
        <v>1</v>
      </c>
      <c r="AB33">
        <f t="shared" si="4"/>
        <v>11</v>
      </c>
      <c r="AC33">
        <f t="shared" si="5"/>
        <v>3015.1772727272723</v>
      </c>
      <c r="AD33">
        <f t="shared" si="6"/>
        <v>0</v>
      </c>
      <c r="AE33">
        <f t="shared" si="7"/>
        <v>0</v>
      </c>
      <c r="AF33">
        <f t="shared" si="8"/>
        <v>0</v>
      </c>
      <c r="AG33">
        <f t="shared" si="9"/>
        <v>0</v>
      </c>
      <c r="AI33" s="15">
        <f t="shared" si="10"/>
        <v>33166.949999999997</v>
      </c>
      <c r="AJ33" s="15"/>
      <c r="AK33" t="str">
        <f>IFERROR(VLOOKUP($B33, 'Combined Budget 2025 EUR'!$B:$L, 10, 0), IFERROR(VLOOKUP($B33, 'Combined Budget 2025 CHF'!$B:$L, 10, 0), "N/A"))</f>
        <v>AA</v>
      </c>
      <c r="AL33" t="str">
        <f>IFERROR(VLOOKUP($B33, 'Combined Budget 2025 EUR'!$B:$L, 11, 0), IFERROR(VLOOKUP($B33, 'Combined Budget 2025 CHF'!$B:$L, 11, 0), "N/A"))</f>
        <v>A</v>
      </c>
    </row>
    <row r="34" spans="2:38" x14ac:dyDescent="0.25">
      <c r="B34">
        <v>20020</v>
      </c>
      <c r="C34" t="s">
        <v>532</v>
      </c>
      <c r="D34" s="1">
        <f>IFERROR(VLOOKUP($B34, 'Combined Budget 2025 EUR'!$B:$G,3, 0),IFERROR(VLOOKUP($B34, 'Combined Budget 2025 CHF'!$B:$G,3, 0),  IFERROR(VLOOKUP($B34, '[1]QMSM_AG Mapping'!$A:$G, 3,0), "Check")))</f>
        <v>0</v>
      </c>
      <c r="E34" s="1">
        <f>IFERROR(VLOOKUP($B34, 'Combined Budget 2025 EUR'!$B:$G,5, 0), IFERROR(VLOOKUP($B34, 'Combined Budget 2025 CHF'!$B:$G,5, 0),IFERROR(VLOOKUP($B34, '[1]QMSM_AG Mapping'!$A:$E, 5,0), "Check")))</f>
        <v>0</v>
      </c>
      <c r="F34" s="1">
        <f t="shared" si="1"/>
        <v>0</v>
      </c>
      <c r="G34" s="13">
        <f>VLOOKUP($B34, '[1]QMSM_AG Mapping'!$A:$G, 6, 0)</f>
        <v>0</v>
      </c>
      <c r="H34" s="1">
        <f>VLOOKUP($B34, '[1]QMSM_AG Mapping'!$A:$G, 7, 0)</f>
        <v>0</v>
      </c>
      <c r="I3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W34" s="14" cm="1">
        <f t="array" ref="W34">INDEX(J34:U34, 1, MONTH($W$1))</f>
        <v>0</v>
      </c>
      <c r="X34" s="14" cm="1">
        <f t="array" ref="X34">SUMPRODUCT((J34:U34) *(($J$1:$U$1)&lt;=$X$1))</f>
        <v>0</v>
      </c>
      <c r="Y34">
        <f t="shared" si="2"/>
        <v>0</v>
      </c>
      <c r="Z34">
        <f t="shared" si="2"/>
        <v>0</v>
      </c>
      <c r="AA34">
        <f t="shared" si="3"/>
        <v>0</v>
      </c>
      <c r="AB34">
        <f t="shared" si="4"/>
        <v>0</v>
      </c>
      <c r="AC34">
        <f t="shared" si="5"/>
        <v>0</v>
      </c>
      <c r="AD34">
        <f t="shared" si="6"/>
        <v>0</v>
      </c>
      <c r="AE34">
        <f t="shared" si="7"/>
        <v>0</v>
      </c>
      <c r="AF34">
        <f t="shared" si="8"/>
        <v>0</v>
      </c>
      <c r="AG34">
        <f t="shared" si="9"/>
        <v>0</v>
      </c>
      <c r="AI34" s="15">
        <f t="shared" si="10"/>
        <v>0</v>
      </c>
      <c r="AJ34" s="15"/>
      <c r="AK34">
        <f>IFERROR(VLOOKUP($B34, 'Combined Budget 2025 EUR'!$B:$L, 10, 0), IFERROR(VLOOKUP($B34, 'Combined Budget 2025 CHF'!$B:$L, 10, 0), "N/A"))</f>
        <v>0</v>
      </c>
      <c r="AL34">
        <f>IFERROR(VLOOKUP($B34, 'Combined Budget 2025 EUR'!$B:$L, 11, 0), IFERROR(VLOOKUP($B34, 'Combined Budget 2025 CHF'!$B:$L, 11, 0), "N/A"))</f>
        <v>0</v>
      </c>
    </row>
    <row r="35" spans="2:38" x14ac:dyDescent="0.25">
      <c r="B35">
        <v>20022</v>
      </c>
      <c r="C35" t="s">
        <v>176</v>
      </c>
      <c r="D35" s="1" t="str">
        <f>IFERROR(VLOOKUP($B35, 'Combined Budget 2025 EUR'!$B:$G,3, 0),IFERROR(VLOOKUP($B35, 'Combined Budget 2025 CHF'!$B:$G,3, 0),  IFERROR(VLOOKUP($B35, '[1]QMSM_AG Mapping'!$A:$G, 3,0), "Check")))</f>
        <v>Germany</v>
      </c>
      <c r="E35" s="1" t="str">
        <f>IFERROR(VLOOKUP($B35, 'Combined Budget 2025 EUR'!$B:$G,5, 0), IFERROR(VLOOKUP($B35, 'Combined Budget 2025 CHF'!$B:$G,5, 0),IFERROR(VLOOKUP($B35, '[1]QMSM_AG Mapping'!$A:$E, 5,0), "Check")))</f>
        <v>Salon / Institute</v>
      </c>
      <c r="F35" s="1" t="str">
        <f t="shared" si="1"/>
        <v>Institutes / Clinic</v>
      </c>
      <c r="G35" s="13">
        <f>VLOOKUP($B35, '[1]QMSM_AG Mapping'!$A:$G, 6, 0)</f>
        <v>0</v>
      </c>
      <c r="H35" s="1">
        <f>VLOOKUP($B35, '[1]QMSM_AG Mapping'!$A:$G, 7, 0)</f>
        <v>0</v>
      </c>
      <c r="I35" t="s">
        <v>64</v>
      </c>
      <c r="J35" s="14">
        <v>1429.52</v>
      </c>
      <c r="K35" s="14">
        <v>2387.7399999999998</v>
      </c>
      <c r="L35" s="14">
        <v>515.04999999999995</v>
      </c>
      <c r="M35" s="14">
        <v>7579.25</v>
      </c>
      <c r="N35" s="14">
        <v>148.22999999999999</v>
      </c>
      <c r="O35" s="14">
        <v>457.8</v>
      </c>
      <c r="P35" s="14">
        <v>734.46</v>
      </c>
      <c r="Q35" s="14">
        <v>2179.13</v>
      </c>
      <c r="R35" s="14">
        <v>5911.5</v>
      </c>
      <c r="S35" s="14">
        <v>4111.2</v>
      </c>
      <c r="T35" s="14">
        <v>1408.79</v>
      </c>
      <c r="U35" s="14">
        <v>6162.68</v>
      </c>
      <c r="W35" s="14" cm="1">
        <f t="array" ref="W35">INDEX(J35:U35, 1, MONTH($W$1))</f>
        <v>6162.68</v>
      </c>
      <c r="X35" s="14" cm="1">
        <f t="array" ref="X35">SUMPRODUCT((J35:U35) *(($J$1:$U$1)&lt;=$X$1))</f>
        <v>33025.350000000006</v>
      </c>
      <c r="Y35">
        <f t="shared" si="2"/>
        <v>1</v>
      </c>
      <c r="Z35">
        <f t="shared" si="2"/>
        <v>1</v>
      </c>
      <c r="AA35">
        <f t="shared" si="3"/>
        <v>1</v>
      </c>
      <c r="AB35">
        <f t="shared" si="4"/>
        <v>12</v>
      </c>
      <c r="AC35">
        <f t="shared" si="5"/>
        <v>2752.1125000000006</v>
      </c>
      <c r="AD35">
        <f t="shared" si="6"/>
        <v>0</v>
      </c>
      <c r="AE35">
        <f t="shared" si="7"/>
        <v>0</v>
      </c>
      <c r="AF35">
        <f t="shared" si="8"/>
        <v>0</v>
      </c>
      <c r="AG35">
        <f t="shared" si="9"/>
        <v>0</v>
      </c>
      <c r="AI35" s="15">
        <f t="shared" si="10"/>
        <v>33025.350000000006</v>
      </c>
      <c r="AJ35" s="15"/>
      <c r="AK35" t="str">
        <f>IFERROR(VLOOKUP($B35, 'Combined Budget 2025 EUR'!$B:$L, 10, 0), IFERROR(VLOOKUP($B35, 'Combined Budget 2025 CHF'!$B:$L, 10, 0), "N/A"))</f>
        <v>AA</v>
      </c>
      <c r="AL35" t="str">
        <f>IFERROR(VLOOKUP($B35, 'Combined Budget 2025 EUR'!$B:$L, 11, 0), IFERROR(VLOOKUP($B35, 'Combined Budget 2025 CHF'!$B:$L, 11, 0), "N/A"))</f>
        <v>A</v>
      </c>
    </row>
    <row r="36" spans="2:38" x14ac:dyDescent="0.25">
      <c r="B36">
        <v>20024</v>
      </c>
      <c r="C36" t="s">
        <v>164</v>
      </c>
      <c r="D36" s="1" t="str">
        <f>IFERROR(VLOOKUP($B36, 'Combined Budget 2025 EUR'!$B:$G,3, 0),IFERROR(VLOOKUP($B36, 'Combined Budget 2025 CHF'!$B:$G,3, 0),  IFERROR(VLOOKUP($B36, '[1]QMSM_AG Mapping'!$A:$G, 3,0), "Check")))</f>
        <v>Germany</v>
      </c>
      <c r="E36" s="1" t="str">
        <f>IFERROR(VLOOKUP($B36, 'Combined Budget 2025 EUR'!$B:$G,5, 0), IFERROR(VLOOKUP($B36, 'Combined Budget 2025 CHF'!$B:$G,5, 0),IFERROR(VLOOKUP($B36, '[1]QMSM_AG Mapping'!$A:$E, 5,0), "Check")))</f>
        <v>Perfumery</v>
      </c>
      <c r="F36" s="1" t="str">
        <f t="shared" si="1"/>
        <v>Perfumery</v>
      </c>
      <c r="G36" s="13">
        <f>VLOOKUP($B36, '[1]QMSM_AG Mapping'!$A:$G, 6, 0)</f>
        <v>0</v>
      </c>
      <c r="H36" s="1">
        <f>VLOOKUP($B36, '[1]QMSM_AG Mapping'!$A:$G, 7, 0)</f>
        <v>0</v>
      </c>
      <c r="I36" t="s">
        <v>64</v>
      </c>
      <c r="J36" s="14">
        <v>2350.09</v>
      </c>
      <c r="K36" s="14">
        <v>1706.57</v>
      </c>
      <c r="L36" s="14">
        <v>1413.3</v>
      </c>
      <c r="M36" s="14">
        <v>2334.25</v>
      </c>
      <c r="N36" s="14">
        <v>3878.75</v>
      </c>
      <c r="O36" s="14">
        <v>1352.15</v>
      </c>
      <c r="P36" s="14">
        <v>2061.06</v>
      </c>
      <c r="Q36" s="14">
        <v>2760.87</v>
      </c>
      <c r="R36" s="14">
        <v>2634.11</v>
      </c>
      <c r="S36" s="14">
        <v>2562.61</v>
      </c>
      <c r="T36" s="14">
        <v>2219.9699999999998</v>
      </c>
      <c r="U36" s="14">
        <v>1433</v>
      </c>
      <c r="W36" s="14" cm="1">
        <f t="array" ref="W36">INDEX(J36:U36, 1, MONTH($W$1))</f>
        <v>1433</v>
      </c>
      <c r="X36" s="14" cm="1">
        <f t="array" ref="X36">SUMPRODUCT((J36:U36) *(($J$1:$U$1)&lt;=$X$1))</f>
        <v>26706.73</v>
      </c>
      <c r="Y36">
        <f t="shared" si="2"/>
        <v>1</v>
      </c>
      <c r="Z36">
        <f t="shared" si="2"/>
        <v>1</v>
      </c>
      <c r="AA36">
        <f t="shared" si="3"/>
        <v>1</v>
      </c>
      <c r="AB36">
        <f t="shared" si="4"/>
        <v>12</v>
      </c>
      <c r="AC36">
        <f t="shared" si="5"/>
        <v>2225.5608333333334</v>
      </c>
      <c r="AD36">
        <f t="shared" si="6"/>
        <v>0</v>
      </c>
      <c r="AE36">
        <f t="shared" si="7"/>
        <v>0</v>
      </c>
      <c r="AF36">
        <f t="shared" si="8"/>
        <v>0</v>
      </c>
      <c r="AG36">
        <f t="shared" si="9"/>
        <v>0</v>
      </c>
      <c r="AI36" s="15">
        <f t="shared" si="10"/>
        <v>26706.73</v>
      </c>
      <c r="AJ36" s="15"/>
      <c r="AK36" t="str">
        <f>IFERROR(VLOOKUP($B36, 'Combined Budget 2025 EUR'!$B:$L, 10, 0), IFERROR(VLOOKUP($B36, 'Combined Budget 2025 CHF'!$B:$L, 10, 0), "N/A"))</f>
        <v>AB</v>
      </c>
      <c r="AL36" t="str">
        <f>IFERROR(VLOOKUP($B36, 'Combined Budget 2025 EUR'!$B:$L, 11, 0), IFERROR(VLOOKUP($B36, 'Combined Budget 2025 CHF'!$B:$L, 11, 0), "N/A"))</f>
        <v>B</v>
      </c>
    </row>
    <row r="37" spans="2:38" x14ac:dyDescent="0.25">
      <c r="B37">
        <v>20025</v>
      </c>
      <c r="C37" t="s">
        <v>534</v>
      </c>
      <c r="D37" s="1">
        <f>IFERROR(VLOOKUP($B37, 'Combined Budget 2025 EUR'!$B:$G,3, 0),IFERROR(VLOOKUP($B37, 'Combined Budget 2025 CHF'!$B:$G,3, 0),  IFERROR(VLOOKUP($B37, '[1]QMSM_AG Mapping'!$A:$G, 3,0), "Check")))</f>
        <v>0</v>
      </c>
      <c r="E37" s="1" t="str">
        <f>IFERROR(VLOOKUP($B37, 'Combined Budget 2025 EUR'!$B:$G,5, 0), IFERROR(VLOOKUP($B37, 'Combined Budget 2025 CHF'!$B:$G,5, 0),IFERROR(VLOOKUP($B37, '[1]QMSM_AG Mapping'!$A:$E, 5,0), "Check")))</f>
        <v>Salon / Institute</v>
      </c>
      <c r="F37" s="1" t="str">
        <f t="shared" si="1"/>
        <v>Institutes / Clinic</v>
      </c>
      <c r="G37" s="13">
        <f>VLOOKUP($B37, '[1]QMSM_AG Mapping'!$A:$G, 6, 0)</f>
        <v>44562</v>
      </c>
      <c r="H37" s="1">
        <f>VLOOKUP($B37, '[1]QMSM_AG Mapping'!$A:$G, 7, 0)</f>
        <v>2022</v>
      </c>
      <c r="I37" t="s">
        <v>358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W37" s="14" cm="1">
        <f t="array" ref="W37">INDEX(J37:U37, 1, MONTH($W$1))</f>
        <v>0</v>
      </c>
      <c r="X37" s="14" cm="1">
        <f t="array" ref="X37">SUMPRODUCT((J37:U37) *(($J$1:$U$1)&lt;=$X$1))</f>
        <v>0</v>
      </c>
      <c r="Y37">
        <f t="shared" si="2"/>
        <v>0</v>
      </c>
      <c r="Z37">
        <f t="shared" si="2"/>
        <v>0</v>
      </c>
      <c r="AA37">
        <f t="shared" si="3"/>
        <v>0</v>
      </c>
      <c r="AB37">
        <f t="shared" si="4"/>
        <v>0</v>
      </c>
      <c r="AC37">
        <f t="shared" si="5"/>
        <v>0</v>
      </c>
      <c r="AD37">
        <f t="shared" si="6"/>
        <v>0</v>
      </c>
      <c r="AE37">
        <f t="shared" si="7"/>
        <v>0</v>
      </c>
      <c r="AF37">
        <f t="shared" si="8"/>
        <v>0</v>
      </c>
      <c r="AG37">
        <f t="shared" si="9"/>
        <v>0</v>
      </c>
      <c r="AI37" s="15">
        <f t="shared" si="10"/>
        <v>0</v>
      </c>
      <c r="AJ37" s="15"/>
      <c r="AK37">
        <f>IFERROR(VLOOKUP($B37, 'Combined Budget 2025 EUR'!$B:$L, 10, 0), IFERROR(VLOOKUP($B37, 'Combined Budget 2025 CHF'!$B:$L, 10, 0), "N/A"))</f>
        <v>0</v>
      </c>
      <c r="AL37">
        <f>IFERROR(VLOOKUP($B37, 'Combined Budget 2025 EUR'!$B:$L, 11, 0), IFERROR(VLOOKUP($B37, 'Combined Budget 2025 CHF'!$B:$L, 11, 0), "N/A"))</f>
        <v>0</v>
      </c>
    </row>
    <row r="38" spans="2:38" x14ac:dyDescent="0.25">
      <c r="B38">
        <v>20030</v>
      </c>
      <c r="C38" t="s">
        <v>749</v>
      </c>
      <c r="D38" s="1">
        <f>IFERROR(VLOOKUP($B38, 'Combined Budget 2025 EUR'!$B:$G,3, 0),IFERROR(VLOOKUP($B38, 'Combined Budget 2025 CHF'!$B:$G,3, 0),  IFERROR(VLOOKUP($B38, '[1]QMSM_AG Mapping'!$A:$G, 3,0), "Check")))</f>
        <v>0</v>
      </c>
      <c r="E38" s="1">
        <f>IFERROR(VLOOKUP($B38, 'Combined Budget 2025 EUR'!$B:$G,5, 0), IFERROR(VLOOKUP($B38, 'Combined Budget 2025 CHF'!$B:$G,5, 0),IFERROR(VLOOKUP($B38, '[1]QMSM_AG Mapping'!$A:$E, 5,0), "Check")))</f>
        <v>0</v>
      </c>
      <c r="F38" s="1">
        <f t="shared" si="1"/>
        <v>0</v>
      </c>
      <c r="G38" s="13">
        <f>VLOOKUP($B38, '[1]QMSM_AG Mapping'!$A:$G, 6, 0)</f>
        <v>0</v>
      </c>
      <c r="H38" s="1">
        <f>VLOOKUP($B38, '[1]QMSM_AG Mapping'!$A:$G, 7, 0)</f>
        <v>0</v>
      </c>
      <c r="I38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W38" s="14" cm="1">
        <f t="array" ref="W38">INDEX(J38:U38, 1, MONTH($W$1))</f>
        <v>0</v>
      </c>
      <c r="X38" s="14" cm="1">
        <f t="array" ref="X38">SUMPRODUCT((J38:U38) *(($J$1:$U$1)&lt;=$X$1))</f>
        <v>0</v>
      </c>
      <c r="Y38">
        <f t="shared" si="2"/>
        <v>0</v>
      </c>
      <c r="Z38">
        <f t="shared" si="2"/>
        <v>0</v>
      </c>
      <c r="AA38">
        <f t="shared" si="3"/>
        <v>0</v>
      </c>
      <c r="AB38">
        <f t="shared" si="4"/>
        <v>0</v>
      </c>
      <c r="AC38">
        <f t="shared" si="5"/>
        <v>0</v>
      </c>
      <c r="AD38">
        <f t="shared" si="6"/>
        <v>0</v>
      </c>
      <c r="AE38">
        <f t="shared" si="7"/>
        <v>0</v>
      </c>
      <c r="AF38">
        <f t="shared" si="8"/>
        <v>0</v>
      </c>
      <c r="AG38">
        <f t="shared" si="9"/>
        <v>0</v>
      </c>
      <c r="AI38" s="15">
        <f t="shared" si="10"/>
        <v>0</v>
      </c>
      <c r="AJ38" s="15"/>
      <c r="AK38">
        <f>IFERROR(VLOOKUP($B38, 'Combined Budget 2025 EUR'!$B:$L, 10, 0), IFERROR(VLOOKUP($B38, 'Combined Budget 2025 CHF'!$B:$L, 10, 0), "N/A"))</f>
        <v>0</v>
      </c>
      <c r="AL38">
        <f>IFERROR(VLOOKUP($B38, 'Combined Budget 2025 EUR'!$B:$L, 11, 0), IFERROR(VLOOKUP($B38, 'Combined Budget 2025 CHF'!$B:$L, 11, 0), "N/A"))</f>
        <v>0</v>
      </c>
    </row>
    <row r="39" spans="2:38" x14ac:dyDescent="0.25">
      <c r="B39">
        <v>20035</v>
      </c>
      <c r="C39" t="s">
        <v>198</v>
      </c>
      <c r="D39" s="1" t="str">
        <f>IFERROR(VLOOKUP($B39, 'Combined Budget 2025 EUR'!$B:$G,3, 0),IFERROR(VLOOKUP($B39, 'Combined Budget 2025 CHF'!$B:$G,3, 0),  IFERROR(VLOOKUP($B39, '[1]QMSM_AG Mapping'!$A:$G, 3,0), "Check")))</f>
        <v>Germany</v>
      </c>
      <c r="E39" s="1" t="str">
        <f>IFERROR(VLOOKUP($B39, 'Combined Budget 2025 EUR'!$B:$G,5, 0), IFERROR(VLOOKUP($B39, 'Combined Budget 2025 CHF'!$B:$G,5, 0),IFERROR(VLOOKUP($B39, '[1]QMSM_AG Mapping'!$A:$E, 5,0), "Check")))</f>
        <v>Salon / Institute</v>
      </c>
      <c r="F39" s="1" t="str">
        <f t="shared" si="1"/>
        <v>Institutes / Clinic</v>
      </c>
      <c r="G39" s="13">
        <f>VLOOKUP($B39, '[1]QMSM_AG Mapping'!$A:$G, 6, 0)</f>
        <v>0</v>
      </c>
      <c r="H39" s="1">
        <f>VLOOKUP($B39, '[1]QMSM_AG Mapping'!$A:$G, 7, 0)</f>
        <v>0</v>
      </c>
      <c r="I39" t="s">
        <v>64</v>
      </c>
      <c r="J39" s="14">
        <v>0</v>
      </c>
      <c r="K39" s="14">
        <v>1133.24</v>
      </c>
      <c r="L39" s="14">
        <v>0</v>
      </c>
      <c r="M39" s="14">
        <v>789.59</v>
      </c>
      <c r="N39" s="14">
        <v>530.48</v>
      </c>
      <c r="O39" s="14">
        <v>0</v>
      </c>
      <c r="P39" s="14">
        <v>0</v>
      </c>
      <c r="Q39" s="14">
        <v>998.13</v>
      </c>
      <c r="R39" s="14">
        <v>947.42</v>
      </c>
      <c r="S39" s="14">
        <v>937.91</v>
      </c>
      <c r="T39" s="14">
        <v>0</v>
      </c>
      <c r="U39" s="14">
        <v>0</v>
      </c>
      <c r="W39" s="14" cm="1">
        <f t="array" ref="W39">INDEX(J39:U39, 1, MONTH($W$1))</f>
        <v>0</v>
      </c>
      <c r="X39" s="14" cm="1">
        <f t="array" ref="X39">SUMPRODUCT((J39:U39) *(($J$1:$U$1)&lt;=$X$1))</f>
        <v>5336.7699999999995</v>
      </c>
      <c r="Y39">
        <f t="shared" si="2"/>
        <v>0</v>
      </c>
      <c r="Z39">
        <f t="shared" si="2"/>
        <v>1</v>
      </c>
      <c r="AA39">
        <f t="shared" si="3"/>
        <v>1</v>
      </c>
      <c r="AB39">
        <f t="shared" si="4"/>
        <v>6</v>
      </c>
      <c r="AC39">
        <f t="shared" si="5"/>
        <v>889.46166666666659</v>
      </c>
      <c r="AD39">
        <f t="shared" si="6"/>
        <v>0</v>
      </c>
      <c r="AE39">
        <f t="shared" si="7"/>
        <v>0</v>
      </c>
      <c r="AF39">
        <f t="shared" si="8"/>
        <v>0</v>
      </c>
      <c r="AG39">
        <f t="shared" si="9"/>
        <v>0</v>
      </c>
      <c r="AI39" s="15">
        <f t="shared" si="10"/>
        <v>5336.7699999999995</v>
      </c>
      <c r="AJ39" s="15"/>
      <c r="AK39" t="str">
        <f>IFERROR(VLOOKUP($B39, 'Combined Budget 2025 EUR'!$B:$L, 10, 0), IFERROR(VLOOKUP($B39, 'Combined Budget 2025 CHF'!$B:$L, 10, 0), "N/A"))</f>
        <v>BA</v>
      </c>
      <c r="AL39" t="str">
        <f>IFERROR(VLOOKUP($B39, 'Combined Budget 2025 EUR'!$B:$L, 11, 0), IFERROR(VLOOKUP($B39, 'Combined Budget 2025 CHF'!$B:$L, 11, 0), "N/A"))</f>
        <v>A</v>
      </c>
    </row>
    <row r="40" spans="2:38" x14ac:dyDescent="0.25">
      <c r="B40">
        <v>20040</v>
      </c>
      <c r="C40" t="s">
        <v>673</v>
      </c>
      <c r="D40" s="1" t="str">
        <f>IFERROR(VLOOKUP($B40, 'Combined Budget 2025 EUR'!$B:$G,3, 0),IFERROR(VLOOKUP($B40, 'Combined Budget 2025 CHF'!$B:$G,3, 0),  IFERROR(VLOOKUP($B40, '[1]QMSM_AG Mapping'!$A:$G, 3,0), "Check")))</f>
        <v>Germany</v>
      </c>
      <c r="E40" s="1" t="str">
        <f>IFERROR(VLOOKUP($B40, 'Combined Budget 2025 EUR'!$B:$G,5, 0), IFERROR(VLOOKUP($B40, 'Combined Budget 2025 CHF'!$B:$G,5, 0),IFERROR(VLOOKUP($B40, '[1]QMSM_AG Mapping'!$A:$E, 5,0), "Check")))</f>
        <v>Perfumery</v>
      </c>
      <c r="F40" s="1" t="str">
        <f t="shared" si="1"/>
        <v>Perfumery</v>
      </c>
      <c r="G40" s="13">
        <f>VLOOKUP($B40, '[1]QMSM_AG Mapping'!$A:$G, 6, 0)</f>
        <v>0</v>
      </c>
      <c r="H40" s="1">
        <f>VLOOKUP($B40, '[1]QMSM_AG Mapping'!$A:$G, 7, 0)</f>
        <v>0</v>
      </c>
      <c r="I40" t="s">
        <v>548</v>
      </c>
      <c r="J40" s="14">
        <v>0</v>
      </c>
      <c r="K40" s="14">
        <v>0</v>
      </c>
      <c r="L40" s="14">
        <v>0</v>
      </c>
      <c r="M40" s="14">
        <v>0</v>
      </c>
      <c r="N40" s="14">
        <v>355.95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W40" s="14" cm="1">
        <f t="array" ref="W40">INDEX(J40:U40, 1, MONTH($W$1))</f>
        <v>0</v>
      </c>
      <c r="X40" s="14" cm="1">
        <f t="array" ref="X40">SUMPRODUCT((J40:U40) *(($J$1:$U$1)&lt;=$X$1))</f>
        <v>355.95</v>
      </c>
      <c r="Y40">
        <f t="shared" si="2"/>
        <v>0</v>
      </c>
      <c r="Z40">
        <f t="shared" si="2"/>
        <v>1</v>
      </c>
      <c r="AA40">
        <f t="shared" si="3"/>
        <v>0</v>
      </c>
      <c r="AB40">
        <f t="shared" si="4"/>
        <v>1</v>
      </c>
      <c r="AC40">
        <f t="shared" si="5"/>
        <v>355.95</v>
      </c>
      <c r="AD40">
        <f t="shared" si="6"/>
        <v>0</v>
      </c>
      <c r="AE40">
        <f t="shared" si="7"/>
        <v>0</v>
      </c>
      <c r="AF40">
        <f t="shared" si="8"/>
        <v>0</v>
      </c>
      <c r="AG40">
        <f t="shared" si="9"/>
        <v>0</v>
      </c>
      <c r="AI40" s="15">
        <f t="shared" si="10"/>
        <v>355.95</v>
      </c>
      <c r="AJ40" s="15"/>
      <c r="AK40" t="str">
        <f>IFERROR(VLOOKUP($B40, 'Combined Budget 2025 EUR'!$B:$L, 10, 0), IFERROR(VLOOKUP($B40, 'Combined Budget 2025 CHF'!$B:$L, 10, 0), "N/A"))</f>
        <v>GG</v>
      </c>
      <c r="AL40" t="str">
        <f>IFERROR(VLOOKUP($B40, 'Combined Budget 2025 EUR'!$B:$L, 11, 0), IFERROR(VLOOKUP($B40, 'Combined Budget 2025 CHF'!$B:$L, 11, 0), "N/A"))</f>
        <v>C</v>
      </c>
    </row>
    <row r="41" spans="2:38" x14ac:dyDescent="0.25">
      <c r="B41">
        <v>20042</v>
      </c>
      <c r="C41" t="s">
        <v>750</v>
      </c>
      <c r="D41" s="1">
        <f>IFERROR(VLOOKUP($B41, 'Combined Budget 2025 EUR'!$B:$G,3, 0),IFERROR(VLOOKUP($B41, 'Combined Budget 2025 CHF'!$B:$G,3, 0),  IFERROR(VLOOKUP($B41, '[1]QMSM_AG Mapping'!$A:$G, 3,0), "Check")))</f>
        <v>0</v>
      </c>
      <c r="E41" s="1">
        <f>IFERROR(VLOOKUP($B41, 'Combined Budget 2025 EUR'!$B:$G,5, 0), IFERROR(VLOOKUP($B41, 'Combined Budget 2025 CHF'!$B:$G,5, 0),IFERROR(VLOOKUP($B41, '[1]QMSM_AG Mapping'!$A:$E, 5,0), "Check")))</f>
        <v>0</v>
      </c>
      <c r="F41" s="1">
        <f t="shared" si="1"/>
        <v>0</v>
      </c>
      <c r="G41" s="13">
        <f>VLOOKUP($B41, '[1]QMSM_AG Mapping'!$A:$G, 6, 0)</f>
        <v>0</v>
      </c>
      <c r="H41" s="1">
        <f>VLOOKUP($B41, '[1]QMSM_AG Mapping'!$A:$G, 7, 0)</f>
        <v>0</v>
      </c>
      <c r="I41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W41" s="14" cm="1">
        <f t="array" ref="W41">INDEX(J41:U41, 1, MONTH($W$1))</f>
        <v>0</v>
      </c>
      <c r="X41" s="14" cm="1">
        <f t="array" ref="X41">SUMPRODUCT((J41:U41) *(($J$1:$U$1)&lt;=$X$1))</f>
        <v>0</v>
      </c>
      <c r="Y41">
        <f t="shared" si="2"/>
        <v>0</v>
      </c>
      <c r="Z41">
        <f t="shared" si="2"/>
        <v>0</v>
      </c>
      <c r="AA41">
        <f t="shared" si="3"/>
        <v>0</v>
      </c>
      <c r="AB41">
        <f t="shared" si="4"/>
        <v>0</v>
      </c>
      <c r="AC41">
        <f t="shared" si="5"/>
        <v>0</v>
      </c>
      <c r="AD41">
        <f t="shared" si="6"/>
        <v>0</v>
      </c>
      <c r="AE41">
        <f t="shared" si="7"/>
        <v>0</v>
      </c>
      <c r="AF41">
        <f t="shared" si="8"/>
        <v>0</v>
      </c>
      <c r="AG41">
        <f t="shared" si="9"/>
        <v>0</v>
      </c>
      <c r="AI41" s="15">
        <f t="shared" si="10"/>
        <v>0</v>
      </c>
      <c r="AJ41" s="15"/>
      <c r="AK41">
        <f>IFERROR(VLOOKUP($B41, 'Combined Budget 2025 EUR'!$B:$L, 10, 0), IFERROR(VLOOKUP($B41, 'Combined Budget 2025 CHF'!$B:$L, 10, 0), "N/A"))</f>
        <v>0</v>
      </c>
      <c r="AL41">
        <f>IFERROR(VLOOKUP($B41, 'Combined Budget 2025 EUR'!$B:$L, 11, 0), IFERROR(VLOOKUP($B41, 'Combined Budget 2025 CHF'!$B:$L, 11, 0), "N/A"))</f>
        <v>0</v>
      </c>
    </row>
    <row r="42" spans="2:38" x14ac:dyDescent="0.25">
      <c r="B42">
        <v>20043</v>
      </c>
      <c r="C42" t="s">
        <v>751</v>
      </c>
      <c r="D42" s="1">
        <f>IFERROR(VLOOKUP($B42, 'Combined Budget 2025 EUR'!$B:$G,3, 0),IFERROR(VLOOKUP($B42, 'Combined Budget 2025 CHF'!$B:$G,3, 0),  IFERROR(VLOOKUP($B42, '[1]QMSM_AG Mapping'!$A:$G, 3,0), "Check")))</f>
        <v>0</v>
      </c>
      <c r="E42" s="1">
        <f>IFERROR(VLOOKUP($B42, 'Combined Budget 2025 EUR'!$B:$G,5, 0), IFERROR(VLOOKUP($B42, 'Combined Budget 2025 CHF'!$B:$G,5, 0),IFERROR(VLOOKUP($B42, '[1]QMSM_AG Mapping'!$A:$E, 5,0), "Check")))</f>
        <v>0</v>
      </c>
      <c r="F42" s="1">
        <f t="shared" si="1"/>
        <v>0</v>
      </c>
      <c r="G42" s="13">
        <f>VLOOKUP($B42, '[1]QMSM_AG Mapping'!$A:$G, 6, 0)</f>
        <v>0</v>
      </c>
      <c r="H42" s="1">
        <f>VLOOKUP($B42, '[1]QMSM_AG Mapping'!$A:$G, 7, 0)</f>
        <v>0</v>
      </c>
      <c r="I42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W42" s="14" cm="1">
        <f t="array" ref="W42">INDEX(J42:U42, 1, MONTH($W$1))</f>
        <v>0</v>
      </c>
      <c r="X42" s="14" cm="1">
        <f t="array" ref="X42">SUMPRODUCT((J42:U42) *(($J$1:$U$1)&lt;=$X$1))</f>
        <v>0</v>
      </c>
      <c r="Y42">
        <f t="shared" si="2"/>
        <v>0</v>
      </c>
      <c r="Z42">
        <f t="shared" si="2"/>
        <v>0</v>
      </c>
      <c r="AA42">
        <f t="shared" si="3"/>
        <v>0</v>
      </c>
      <c r="AB42">
        <f t="shared" si="4"/>
        <v>0</v>
      </c>
      <c r="AC42">
        <f t="shared" si="5"/>
        <v>0</v>
      </c>
      <c r="AD42">
        <f t="shared" si="6"/>
        <v>0</v>
      </c>
      <c r="AE42">
        <f t="shared" si="7"/>
        <v>0</v>
      </c>
      <c r="AF42">
        <f t="shared" si="8"/>
        <v>0</v>
      </c>
      <c r="AG42">
        <f t="shared" si="9"/>
        <v>0</v>
      </c>
      <c r="AI42" s="15">
        <f t="shared" si="10"/>
        <v>0</v>
      </c>
      <c r="AJ42" s="15"/>
      <c r="AK42">
        <f>IFERROR(VLOOKUP($B42, 'Combined Budget 2025 EUR'!$B:$L, 10, 0), IFERROR(VLOOKUP($B42, 'Combined Budget 2025 CHF'!$B:$L, 10, 0), "N/A"))</f>
        <v>0</v>
      </c>
      <c r="AL42">
        <f>IFERROR(VLOOKUP($B42, 'Combined Budget 2025 EUR'!$B:$L, 11, 0), IFERROR(VLOOKUP($B42, 'Combined Budget 2025 CHF'!$B:$L, 11, 0), "N/A"))</f>
        <v>0</v>
      </c>
    </row>
    <row r="43" spans="2:38" x14ac:dyDescent="0.25">
      <c r="B43">
        <v>20058</v>
      </c>
      <c r="C43" t="s">
        <v>536</v>
      </c>
      <c r="D43" s="1">
        <f>IFERROR(VLOOKUP($B43, 'Combined Budget 2025 EUR'!$B:$G,3, 0),IFERROR(VLOOKUP($B43, 'Combined Budget 2025 CHF'!$B:$G,3, 0),  IFERROR(VLOOKUP($B43, '[1]QMSM_AG Mapping'!$A:$G, 3,0), "Check")))</f>
        <v>0</v>
      </c>
      <c r="E43" s="1">
        <f>IFERROR(VLOOKUP($B43, 'Combined Budget 2025 EUR'!$B:$G,5, 0), IFERROR(VLOOKUP($B43, 'Combined Budget 2025 CHF'!$B:$G,5, 0),IFERROR(VLOOKUP($B43, '[1]QMSM_AG Mapping'!$A:$E, 5,0), "Check")))</f>
        <v>0</v>
      </c>
      <c r="F43" s="1">
        <f t="shared" si="1"/>
        <v>0</v>
      </c>
      <c r="G43" s="13">
        <f>VLOOKUP($B43, '[1]QMSM_AG Mapping'!$A:$G, 6, 0)</f>
        <v>0</v>
      </c>
      <c r="H43" s="1">
        <f>VLOOKUP($B43, '[1]QMSM_AG Mapping'!$A:$G, 7, 0)</f>
        <v>0</v>
      </c>
      <c r="I43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W43" s="14" cm="1">
        <f t="array" ref="W43">INDEX(J43:U43, 1, MONTH($W$1))</f>
        <v>0</v>
      </c>
      <c r="X43" s="14" cm="1">
        <f t="array" ref="X43">SUMPRODUCT((J43:U43) *(($J$1:$U$1)&lt;=$X$1))</f>
        <v>0</v>
      </c>
      <c r="Y43">
        <f t="shared" si="2"/>
        <v>0</v>
      </c>
      <c r="Z43">
        <f t="shared" si="2"/>
        <v>0</v>
      </c>
      <c r="AA43">
        <f t="shared" si="3"/>
        <v>0</v>
      </c>
      <c r="AB43">
        <f t="shared" si="4"/>
        <v>0</v>
      </c>
      <c r="AC43">
        <f t="shared" si="5"/>
        <v>0</v>
      </c>
      <c r="AD43">
        <f t="shared" si="6"/>
        <v>0</v>
      </c>
      <c r="AE43">
        <f t="shared" si="7"/>
        <v>0</v>
      </c>
      <c r="AF43">
        <f t="shared" si="8"/>
        <v>0</v>
      </c>
      <c r="AG43">
        <f t="shared" si="9"/>
        <v>0</v>
      </c>
      <c r="AI43" s="15">
        <f t="shared" si="10"/>
        <v>0</v>
      </c>
      <c r="AJ43" s="15"/>
      <c r="AK43">
        <f>IFERROR(VLOOKUP($B43, 'Combined Budget 2025 EUR'!$B:$L, 10, 0), IFERROR(VLOOKUP($B43, 'Combined Budget 2025 CHF'!$B:$L, 10, 0), "N/A"))</f>
        <v>0</v>
      </c>
      <c r="AL43">
        <f>IFERROR(VLOOKUP($B43, 'Combined Budget 2025 EUR'!$B:$L, 11, 0), IFERROR(VLOOKUP($B43, 'Combined Budget 2025 CHF'!$B:$L, 11, 0), "N/A"))</f>
        <v>0</v>
      </c>
    </row>
    <row r="44" spans="2:38" x14ac:dyDescent="0.25">
      <c r="B44">
        <v>20059</v>
      </c>
      <c r="C44" t="s">
        <v>537</v>
      </c>
      <c r="D44" s="1">
        <f>IFERROR(VLOOKUP($B44, 'Combined Budget 2025 EUR'!$B:$G,3, 0),IFERROR(VLOOKUP($B44, 'Combined Budget 2025 CHF'!$B:$G,3, 0),  IFERROR(VLOOKUP($B44, '[1]QMSM_AG Mapping'!$A:$G, 3,0), "Check")))</f>
        <v>0</v>
      </c>
      <c r="E44" s="1">
        <f>IFERROR(VLOOKUP($B44, 'Combined Budget 2025 EUR'!$B:$G,5, 0), IFERROR(VLOOKUP($B44, 'Combined Budget 2025 CHF'!$B:$G,5, 0),IFERROR(VLOOKUP($B44, '[1]QMSM_AG Mapping'!$A:$E, 5,0), "Check")))</f>
        <v>0</v>
      </c>
      <c r="F44" s="1">
        <f t="shared" si="1"/>
        <v>0</v>
      </c>
      <c r="G44" s="13">
        <f>VLOOKUP($B44, '[1]QMSM_AG Mapping'!$A:$G, 6, 0)</f>
        <v>0</v>
      </c>
      <c r="H44" s="1">
        <f>VLOOKUP($B44, '[1]QMSM_AG Mapping'!$A:$G, 7, 0)</f>
        <v>0</v>
      </c>
      <c r="I4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W44" s="14" cm="1">
        <f t="array" ref="W44">INDEX(J44:U44, 1, MONTH($W$1))</f>
        <v>0</v>
      </c>
      <c r="X44" s="14" cm="1">
        <f t="array" ref="X44">SUMPRODUCT((J44:U44) *(($J$1:$U$1)&lt;=$X$1))</f>
        <v>0</v>
      </c>
      <c r="Y44">
        <f t="shared" si="2"/>
        <v>0</v>
      </c>
      <c r="Z44">
        <f t="shared" si="2"/>
        <v>0</v>
      </c>
      <c r="AA44">
        <f t="shared" si="3"/>
        <v>0</v>
      </c>
      <c r="AB44">
        <f t="shared" si="4"/>
        <v>0</v>
      </c>
      <c r="AC44">
        <f t="shared" si="5"/>
        <v>0</v>
      </c>
      <c r="AD44">
        <f t="shared" si="6"/>
        <v>0</v>
      </c>
      <c r="AE44">
        <f t="shared" si="7"/>
        <v>0</v>
      </c>
      <c r="AF44">
        <f t="shared" si="8"/>
        <v>0</v>
      </c>
      <c r="AG44">
        <f t="shared" si="9"/>
        <v>0</v>
      </c>
      <c r="AI44" s="15">
        <f t="shared" si="10"/>
        <v>0</v>
      </c>
      <c r="AJ44" s="15"/>
      <c r="AK44">
        <f>IFERROR(VLOOKUP($B44, 'Combined Budget 2025 EUR'!$B:$L, 10, 0), IFERROR(VLOOKUP($B44, 'Combined Budget 2025 CHF'!$B:$L, 10, 0), "N/A"))</f>
        <v>0</v>
      </c>
      <c r="AL44">
        <f>IFERROR(VLOOKUP($B44, 'Combined Budget 2025 EUR'!$B:$L, 11, 0), IFERROR(VLOOKUP($B44, 'Combined Budget 2025 CHF'!$B:$L, 11, 0), "N/A"))</f>
        <v>0</v>
      </c>
    </row>
    <row r="45" spans="2:38" x14ac:dyDescent="0.25">
      <c r="B45">
        <v>20066</v>
      </c>
      <c r="C45" t="s">
        <v>538</v>
      </c>
      <c r="D45" s="1">
        <f>IFERROR(VLOOKUP($B45, 'Combined Budget 2025 EUR'!$B:$G,3, 0),IFERROR(VLOOKUP($B45, 'Combined Budget 2025 CHF'!$B:$G,3, 0),  IFERROR(VLOOKUP($B45, '[1]QMSM_AG Mapping'!$A:$G, 3,0), "Check")))</f>
        <v>0</v>
      </c>
      <c r="E45" s="1">
        <f>IFERROR(VLOOKUP($B45, 'Combined Budget 2025 EUR'!$B:$G,5, 0), IFERROR(VLOOKUP($B45, 'Combined Budget 2025 CHF'!$B:$G,5, 0),IFERROR(VLOOKUP($B45, '[1]QMSM_AG Mapping'!$A:$E, 5,0), "Check")))</f>
        <v>0</v>
      </c>
      <c r="F45" s="1">
        <f t="shared" si="1"/>
        <v>0</v>
      </c>
      <c r="G45" s="13">
        <f>VLOOKUP($B45, '[1]QMSM_AG Mapping'!$A:$G, 6, 0)</f>
        <v>0</v>
      </c>
      <c r="H45" s="1">
        <f>VLOOKUP($B45, '[1]QMSM_AG Mapping'!$A:$G, 7, 0)</f>
        <v>0</v>
      </c>
      <c r="I45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W45" s="14" cm="1">
        <f t="array" ref="W45">INDEX(J45:U45, 1, MONTH($W$1))</f>
        <v>0</v>
      </c>
      <c r="X45" s="14" cm="1">
        <f t="array" ref="X45">SUMPRODUCT((J45:U45) *(($J$1:$U$1)&lt;=$X$1))</f>
        <v>0</v>
      </c>
      <c r="Y45">
        <f t="shared" si="2"/>
        <v>0</v>
      </c>
      <c r="Z45">
        <f t="shared" si="2"/>
        <v>0</v>
      </c>
      <c r="AA45">
        <f t="shared" si="3"/>
        <v>0</v>
      </c>
      <c r="AB45">
        <f t="shared" si="4"/>
        <v>0</v>
      </c>
      <c r="AC45">
        <f t="shared" si="5"/>
        <v>0</v>
      </c>
      <c r="AD45">
        <f t="shared" si="6"/>
        <v>0</v>
      </c>
      <c r="AE45">
        <f t="shared" si="7"/>
        <v>0</v>
      </c>
      <c r="AF45">
        <f t="shared" si="8"/>
        <v>0</v>
      </c>
      <c r="AG45">
        <f t="shared" si="9"/>
        <v>0</v>
      </c>
      <c r="AI45" s="15">
        <f t="shared" si="10"/>
        <v>0</v>
      </c>
      <c r="AJ45" s="15"/>
      <c r="AK45">
        <f>IFERROR(VLOOKUP($B45, 'Combined Budget 2025 EUR'!$B:$L, 10, 0), IFERROR(VLOOKUP($B45, 'Combined Budget 2025 CHF'!$B:$L, 10, 0), "N/A"))</f>
        <v>0</v>
      </c>
      <c r="AL45">
        <f>IFERROR(VLOOKUP($B45, 'Combined Budget 2025 EUR'!$B:$L, 11, 0), IFERROR(VLOOKUP($B45, 'Combined Budget 2025 CHF'!$B:$L, 11, 0), "N/A"))</f>
        <v>0</v>
      </c>
    </row>
    <row r="46" spans="2:38" x14ac:dyDescent="0.25">
      <c r="B46">
        <v>20069</v>
      </c>
      <c r="C46" t="s">
        <v>199</v>
      </c>
      <c r="D46" s="1" t="str">
        <f>IFERROR(VLOOKUP($B46, 'Combined Budget 2025 EUR'!$B:$G,3, 0),IFERROR(VLOOKUP($B46, 'Combined Budget 2025 CHF'!$B:$G,3, 0),  IFERROR(VLOOKUP($B46, '[1]QMSM_AG Mapping'!$A:$G, 3,0), "Check")))</f>
        <v>Germany</v>
      </c>
      <c r="E46" s="1" t="str">
        <f>IFERROR(VLOOKUP($B46, 'Combined Budget 2025 EUR'!$B:$G,5, 0), IFERROR(VLOOKUP($B46, 'Combined Budget 2025 CHF'!$B:$G,5, 0),IFERROR(VLOOKUP($B46, '[1]QMSM_AG Mapping'!$A:$E, 5,0), "Check")))</f>
        <v>Salon / Institute</v>
      </c>
      <c r="F46" s="1" t="str">
        <f t="shared" si="1"/>
        <v>Institutes / Clinic</v>
      </c>
      <c r="G46" s="13">
        <f>VLOOKUP($B46, '[1]QMSM_AG Mapping'!$A:$G, 6, 0)</f>
        <v>0</v>
      </c>
      <c r="H46" s="1">
        <f>VLOOKUP($B46, '[1]QMSM_AG Mapping'!$A:$G, 7, 0)</f>
        <v>0</v>
      </c>
      <c r="I46" t="s">
        <v>64</v>
      </c>
      <c r="J46" s="14">
        <v>0</v>
      </c>
      <c r="K46" s="14">
        <v>3397.7799999999997</v>
      </c>
      <c r="L46" s="14">
        <v>0</v>
      </c>
      <c r="M46" s="14">
        <v>2089.9499999999998</v>
      </c>
      <c r="N46" s="14">
        <v>1685.34</v>
      </c>
      <c r="O46" s="14">
        <v>1697.3</v>
      </c>
      <c r="P46" s="14">
        <v>1828.23</v>
      </c>
      <c r="Q46" s="14">
        <v>861.89</v>
      </c>
      <c r="R46" s="14">
        <v>4914.0600000000004</v>
      </c>
      <c r="S46" s="14">
        <v>1769.07</v>
      </c>
      <c r="T46" s="14">
        <v>0</v>
      </c>
      <c r="U46" s="14">
        <v>1560.3</v>
      </c>
      <c r="W46" s="14" cm="1">
        <f t="array" ref="W46">INDEX(J46:U46, 1, MONTH($W$1))</f>
        <v>1560.3</v>
      </c>
      <c r="X46" s="14" cm="1">
        <f t="array" ref="X46">SUMPRODUCT((J46:U46) *(($J$1:$U$1)&lt;=$X$1))</f>
        <v>19803.919999999998</v>
      </c>
      <c r="Y46">
        <f t="shared" si="2"/>
        <v>1</v>
      </c>
      <c r="Z46">
        <f t="shared" si="2"/>
        <v>1</v>
      </c>
      <c r="AA46">
        <f t="shared" si="3"/>
        <v>1</v>
      </c>
      <c r="AB46">
        <f t="shared" si="4"/>
        <v>9</v>
      </c>
      <c r="AC46">
        <f t="shared" si="5"/>
        <v>2200.4355555555553</v>
      </c>
      <c r="AD46">
        <f t="shared" si="6"/>
        <v>0</v>
      </c>
      <c r="AE46">
        <f t="shared" si="7"/>
        <v>0</v>
      </c>
      <c r="AF46">
        <f t="shared" si="8"/>
        <v>0</v>
      </c>
      <c r="AG46">
        <f t="shared" si="9"/>
        <v>0</v>
      </c>
      <c r="AI46" s="15">
        <f t="shared" si="10"/>
        <v>19803.919999999998</v>
      </c>
      <c r="AJ46" s="15"/>
      <c r="AK46" t="str">
        <f>IFERROR(VLOOKUP($B46, 'Combined Budget 2025 EUR'!$B:$L, 10, 0), IFERROR(VLOOKUP($B46, 'Combined Budget 2025 CHF'!$B:$L, 10, 0), "N/A"))</f>
        <v>BA</v>
      </c>
      <c r="AL46" t="str">
        <f>IFERROR(VLOOKUP($B46, 'Combined Budget 2025 EUR'!$B:$L, 11, 0), IFERROR(VLOOKUP($B46, 'Combined Budget 2025 CHF'!$B:$L, 11, 0), "N/A"))</f>
        <v>A</v>
      </c>
    </row>
    <row r="47" spans="2:38" x14ac:dyDescent="0.25">
      <c r="B47">
        <v>20070</v>
      </c>
      <c r="C47" t="s">
        <v>177</v>
      </c>
      <c r="D47" s="1" t="str">
        <f>IFERROR(VLOOKUP($B47, 'Combined Budget 2025 EUR'!$B:$G,3, 0),IFERROR(VLOOKUP($B47, 'Combined Budget 2025 CHF'!$B:$G,3, 0),  IFERROR(VLOOKUP($B47, '[1]QMSM_AG Mapping'!$A:$G, 3,0), "Check")))</f>
        <v>Germany</v>
      </c>
      <c r="E47" s="1" t="str">
        <f>IFERROR(VLOOKUP($B47, 'Combined Budget 2025 EUR'!$B:$G,5, 0), IFERROR(VLOOKUP($B47, 'Combined Budget 2025 CHF'!$B:$G,5, 0),IFERROR(VLOOKUP($B47, '[1]QMSM_AG Mapping'!$A:$E, 5,0), "Check")))</f>
        <v>Salon / Institute</v>
      </c>
      <c r="F47" s="1" t="str">
        <f t="shared" si="1"/>
        <v>Institutes / Clinic</v>
      </c>
      <c r="G47" s="13">
        <f>VLOOKUP($B47, '[1]QMSM_AG Mapping'!$A:$G, 6, 0)</f>
        <v>0</v>
      </c>
      <c r="H47" s="1">
        <f>VLOOKUP($B47, '[1]QMSM_AG Mapping'!$A:$G, 7, 0)</f>
        <v>0</v>
      </c>
      <c r="I47" t="s">
        <v>64</v>
      </c>
      <c r="J47" s="14">
        <v>2495.5300000000002</v>
      </c>
      <c r="K47" s="14">
        <v>1580.1799999999998</v>
      </c>
      <c r="L47" s="14">
        <v>4208.88</v>
      </c>
      <c r="M47" s="14">
        <v>1776.32</v>
      </c>
      <c r="N47" s="14">
        <v>1883.36</v>
      </c>
      <c r="O47" s="14">
        <v>2968.53</v>
      </c>
      <c r="P47" s="14">
        <v>2875.41</v>
      </c>
      <c r="Q47" s="14">
        <v>2898.41</v>
      </c>
      <c r="R47" s="14">
        <v>3589.43</v>
      </c>
      <c r="S47" s="14">
        <v>3021.57</v>
      </c>
      <c r="T47" s="14">
        <v>1237.8</v>
      </c>
      <c r="U47" s="14">
        <v>3701.81</v>
      </c>
      <c r="W47" s="14" cm="1">
        <f t="array" ref="W47">INDEX(J47:U47, 1, MONTH($W$1))</f>
        <v>3701.81</v>
      </c>
      <c r="X47" s="14" cm="1">
        <f t="array" ref="X47">SUMPRODUCT((J47:U47) *(($J$1:$U$1)&lt;=$X$1))</f>
        <v>32237.23</v>
      </c>
      <c r="Y47">
        <f t="shared" si="2"/>
        <v>1</v>
      </c>
      <c r="Z47">
        <f t="shared" si="2"/>
        <v>1</v>
      </c>
      <c r="AA47">
        <f t="shared" si="3"/>
        <v>1</v>
      </c>
      <c r="AB47">
        <f t="shared" si="4"/>
        <v>12</v>
      </c>
      <c r="AC47">
        <f t="shared" si="5"/>
        <v>2686.4358333333334</v>
      </c>
      <c r="AD47">
        <f t="shared" si="6"/>
        <v>0</v>
      </c>
      <c r="AE47">
        <f t="shared" si="7"/>
        <v>0</v>
      </c>
      <c r="AF47">
        <f t="shared" si="8"/>
        <v>0</v>
      </c>
      <c r="AG47">
        <f t="shared" si="9"/>
        <v>0</v>
      </c>
      <c r="AI47" s="15">
        <f t="shared" si="10"/>
        <v>32237.23</v>
      </c>
      <c r="AJ47" s="15"/>
      <c r="AK47" t="str">
        <f>IFERROR(VLOOKUP($B47, 'Combined Budget 2025 EUR'!$B:$L, 10, 0), IFERROR(VLOOKUP($B47, 'Combined Budget 2025 CHF'!$B:$L, 10, 0), "N/A"))</f>
        <v>AA</v>
      </c>
      <c r="AL47" t="str">
        <f>IFERROR(VLOOKUP($B47, 'Combined Budget 2025 EUR'!$B:$L, 11, 0), IFERROR(VLOOKUP($B47, 'Combined Budget 2025 CHF'!$B:$L, 11, 0), "N/A"))</f>
        <v>A</v>
      </c>
    </row>
    <row r="48" spans="2:38" x14ac:dyDescent="0.25">
      <c r="B48">
        <v>20071</v>
      </c>
      <c r="C48" t="s">
        <v>752</v>
      </c>
      <c r="D48" s="1">
        <f>IFERROR(VLOOKUP($B48, 'Combined Budget 2025 EUR'!$B:$G,3, 0),IFERROR(VLOOKUP($B48, 'Combined Budget 2025 CHF'!$B:$G,3, 0),  IFERROR(VLOOKUP($B48, '[1]QMSM_AG Mapping'!$A:$G, 3,0), "Check")))</f>
        <v>0</v>
      </c>
      <c r="E48" s="1">
        <f>IFERROR(VLOOKUP($B48, 'Combined Budget 2025 EUR'!$B:$G,5, 0), IFERROR(VLOOKUP($B48, 'Combined Budget 2025 CHF'!$B:$G,5, 0),IFERROR(VLOOKUP($B48, '[1]QMSM_AG Mapping'!$A:$E, 5,0), "Check")))</f>
        <v>0</v>
      </c>
      <c r="F48" s="1">
        <f t="shared" si="1"/>
        <v>0</v>
      </c>
      <c r="G48" s="13">
        <f>VLOOKUP($B48, '[1]QMSM_AG Mapping'!$A:$G, 6, 0)</f>
        <v>0</v>
      </c>
      <c r="H48" s="1">
        <f>VLOOKUP($B48, '[1]QMSM_AG Mapping'!$A:$G, 7, 0)</f>
        <v>0</v>
      </c>
      <c r="I48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W48" s="14" cm="1">
        <f t="array" ref="W48">INDEX(J48:U48, 1, MONTH($W$1))</f>
        <v>0</v>
      </c>
      <c r="X48" s="14" cm="1">
        <f t="array" ref="X48">SUMPRODUCT((J48:U48) *(($J$1:$U$1)&lt;=$X$1))</f>
        <v>0</v>
      </c>
      <c r="Y48">
        <f t="shared" si="2"/>
        <v>0</v>
      </c>
      <c r="Z48">
        <f t="shared" si="2"/>
        <v>0</v>
      </c>
      <c r="AA48">
        <f t="shared" si="3"/>
        <v>0</v>
      </c>
      <c r="AB48">
        <f t="shared" si="4"/>
        <v>0</v>
      </c>
      <c r="AC48">
        <f t="shared" si="5"/>
        <v>0</v>
      </c>
      <c r="AD48">
        <f t="shared" si="6"/>
        <v>0</v>
      </c>
      <c r="AE48">
        <f t="shared" si="7"/>
        <v>0</v>
      </c>
      <c r="AF48">
        <f t="shared" si="8"/>
        <v>0</v>
      </c>
      <c r="AG48">
        <f t="shared" si="9"/>
        <v>0</v>
      </c>
      <c r="AI48" s="15">
        <f t="shared" si="10"/>
        <v>0</v>
      </c>
      <c r="AJ48" s="15"/>
      <c r="AK48">
        <f>IFERROR(VLOOKUP($B48, 'Combined Budget 2025 EUR'!$B:$L, 10, 0), IFERROR(VLOOKUP($B48, 'Combined Budget 2025 CHF'!$B:$L, 10, 0), "N/A"))</f>
        <v>0</v>
      </c>
      <c r="AL48">
        <f>IFERROR(VLOOKUP($B48, 'Combined Budget 2025 EUR'!$B:$L, 11, 0), IFERROR(VLOOKUP($B48, 'Combined Budget 2025 CHF'!$B:$L, 11, 0), "N/A"))</f>
        <v>0</v>
      </c>
    </row>
    <row r="49" spans="2:38" x14ac:dyDescent="0.25">
      <c r="B49">
        <v>20072</v>
      </c>
      <c r="C49" t="s">
        <v>753</v>
      </c>
      <c r="D49" s="1">
        <f>IFERROR(VLOOKUP($B49, 'Combined Budget 2025 EUR'!$B:$G,3, 0),IFERROR(VLOOKUP($B49, 'Combined Budget 2025 CHF'!$B:$G,3, 0),  IFERROR(VLOOKUP($B49, '[1]QMSM_AG Mapping'!$A:$G, 3,0), "Check")))</f>
        <v>0</v>
      </c>
      <c r="E49" s="1">
        <f>IFERROR(VLOOKUP($B49, 'Combined Budget 2025 EUR'!$B:$G,5, 0), IFERROR(VLOOKUP($B49, 'Combined Budget 2025 CHF'!$B:$G,5, 0),IFERROR(VLOOKUP($B49, '[1]QMSM_AG Mapping'!$A:$E, 5,0), "Check")))</f>
        <v>0</v>
      </c>
      <c r="F49" s="1">
        <f t="shared" si="1"/>
        <v>0</v>
      </c>
      <c r="G49" s="13">
        <f>VLOOKUP($B49, '[1]QMSM_AG Mapping'!$A:$G, 6, 0)</f>
        <v>0</v>
      </c>
      <c r="H49" s="1">
        <f>VLOOKUP($B49, '[1]QMSM_AG Mapping'!$A:$G, 7, 0)</f>
        <v>0</v>
      </c>
      <c r="I49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W49" s="14" cm="1">
        <f t="array" ref="W49">INDEX(J49:U49, 1, MONTH($W$1))</f>
        <v>0</v>
      </c>
      <c r="X49" s="14" cm="1">
        <f t="array" ref="X49">SUMPRODUCT((J49:U49) *(($J$1:$U$1)&lt;=$X$1))</f>
        <v>0</v>
      </c>
      <c r="Y49">
        <f t="shared" si="2"/>
        <v>0</v>
      </c>
      <c r="Z49">
        <f t="shared" si="2"/>
        <v>0</v>
      </c>
      <c r="AA49">
        <f t="shared" si="3"/>
        <v>0</v>
      </c>
      <c r="AB49">
        <f t="shared" si="4"/>
        <v>0</v>
      </c>
      <c r="AC49">
        <f t="shared" si="5"/>
        <v>0</v>
      </c>
      <c r="AD49">
        <f t="shared" si="6"/>
        <v>0</v>
      </c>
      <c r="AE49">
        <f t="shared" si="7"/>
        <v>0</v>
      </c>
      <c r="AF49">
        <f t="shared" si="8"/>
        <v>0</v>
      </c>
      <c r="AG49">
        <f t="shared" si="9"/>
        <v>0</v>
      </c>
      <c r="AI49" s="15">
        <f t="shared" si="10"/>
        <v>0</v>
      </c>
      <c r="AJ49" s="15"/>
      <c r="AK49">
        <f>IFERROR(VLOOKUP($B49, 'Combined Budget 2025 EUR'!$B:$L, 10, 0), IFERROR(VLOOKUP($B49, 'Combined Budget 2025 CHF'!$B:$L, 10, 0), "N/A"))</f>
        <v>0</v>
      </c>
      <c r="AL49">
        <f>IFERROR(VLOOKUP($B49, 'Combined Budget 2025 EUR'!$B:$L, 11, 0), IFERROR(VLOOKUP($B49, 'Combined Budget 2025 CHF'!$B:$L, 11, 0), "N/A"))</f>
        <v>0</v>
      </c>
    </row>
    <row r="50" spans="2:38" x14ac:dyDescent="0.25">
      <c r="B50">
        <v>20073</v>
      </c>
      <c r="C50" t="s">
        <v>266</v>
      </c>
      <c r="D50" s="1" t="str">
        <f>IFERROR(VLOOKUP($B50, 'Combined Budget 2025 EUR'!$B:$G,3, 0),IFERROR(VLOOKUP($B50, 'Combined Budget 2025 CHF'!$B:$G,3, 0),  IFERROR(VLOOKUP($B50, '[1]QMSM_AG Mapping'!$A:$G, 3,0), "Check")))</f>
        <v>Germany</v>
      </c>
      <c r="E50" s="1" t="str">
        <f>IFERROR(VLOOKUP($B50, 'Combined Budget 2025 EUR'!$B:$G,5, 0), IFERROR(VLOOKUP($B50, 'Combined Budget 2025 CHF'!$B:$G,5, 0),IFERROR(VLOOKUP($B50, '[1]QMSM_AG Mapping'!$A:$E, 5,0), "Check")))</f>
        <v>Salon / Institute</v>
      </c>
      <c r="F50" s="1" t="str">
        <f t="shared" si="1"/>
        <v>Institutes / Clinic</v>
      </c>
      <c r="G50" s="13">
        <f>VLOOKUP($B50, '[1]QMSM_AG Mapping'!$A:$G, 6, 0)</f>
        <v>0</v>
      </c>
      <c r="H50" s="1">
        <f>VLOOKUP($B50, '[1]QMSM_AG Mapping'!$A:$G, 7, 0)</f>
        <v>0</v>
      </c>
      <c r="I50" t="s">
        <v>64</v>
      </c>
      <c r="J50" s="14">
        <v>417.58</v>
      </c>
      <c r="K50" s="14">
        <v>0</v>
      </c>
      <c r="L50" s="14">
        <v>0</v>
      </c>
      <c r="M50" s="14">
        <v>620.16</v>
      </c>
      <c r="N50" s="14">
        <v>0</v>
      </c>
      <c r="O50" s="14">
        <v>0</v>
      </c>
      <c r="P50" s="14">
        <v>612.72</v>
      </c>
      <c r="Q50" s="14">
        <v>0</v>
      </c>
      <c r="R50" s="14">
        <v>0</v>
      </c>
      <c r="S50" s="14">
        <v>0</v>
      </c>
      <c r="T50" s="14">
        <v>963.35</v>
      </c>
      <c r="U50" s="14">
        <v>0</v>
      </c>
      <c r="W50" s="14" cm="1">
        <f t="array" ref="W50">INDEX(J50:U50, 1, MONTH($W$1))</f>
        <v>0</v>
      </c>
      <c r="X50" s="14" cm="1">
        <f t="array" ref="X50">SUMPRODUCT((J50:U50) *(($J$1:$U$1)&lt;=$X$1))</f>
        <v>2613.81</v>
      </c>
      <c r="Y50">
        <f t="shared" si="2"/>
        <v>0</v>
      </c>
      <c r="Z50">
        <f t="shared" si="2"/>
        <v>1</v>
      </c>
      <c r="AA50">
        <f t="shared" si="3"/>
        <v>1</v>
      </c>
      <c r="AB50">
        <f t="shared" si="4"/>
        <v>4</v>
      </c>
      <c r="AC50">
        <f t="shared" si="5"/>
        <v>653.45249999999999</v>
      </c>
      <c r="AD50">
        <f t="shared" si="6"/>
        <v>0</v>
      </c>
      <c r="AE50">
        <f t="shared" si="7"/>
        <v>0</v>
      </c>
      <c r="AF50">
        <f t="shared" si="8"/>
        <v>0</v>
      </c>
      <c r="AG50">
        <f t="shared" si="9"/>
        <v>0</v>
      </c>
      <c r="AI50" s="15">
        <f t="shared" si="10"/>
        <v>2613.81</v>
      </c>
      <c r="AJ50" s="15"/>
      <c r="AK50" t="str">
        <f>IFERROR(VLOOKUP($B50, 'Combined Budget 2025 EUR'!$B:$L, 10, 0), IFERROR(VLOOKUP($B50, 'Combined Budget 2025 CHF'!$B:$L, 10, 0), "N/A"))</f>
        <v>CC</v>
      </c>
      <c r="AL50" t="str">
        <f>IFERROR(VLOOKUP($B50, 'Combined Budget 2025 EUR'!$B:$L, 11, 0), IFERROR(VLOOKUP($B50, 'Combined Budget 2025 CHF'!$B:$L, 11, 0), "N/A"))</f>
        <v>C</v>
      </c>
    </row>
    <row r="51" spans="2:38" x14ac:dyDescent="0.25">
      <c r="B51">
        <v>20079</v>
      </c>
      <c r="C51" t="s">
        <v>283</v>
      </c>
      <c r="D51" s="1" t="str">
        <f>IFERROR(VLOOKUP($B51, 'Combined Budget 2025 EUR'!$B:$G,3, 0),IFERROR(VLOOKUP($B51, 'Combined Budget 2025 CHF'!$B:$G,3, 0),  IFERROR(VLOOKUP($B51, '[1]QMSM_AG Mapping'!$A:$G, 3,0), "Check")))</f>
        <v>Germany</v>
      </c>
      <c r="E51" s="1" t="str">
        <f>IFERROR(VLOOKUP($B51, 'Combined Budget 2025 EUR'!$B:$G,5, 0), IFERROR(VLOOKUP($B51, 'Combined Budget 2025 CHF'!$B:$G,5, 0),IFERROR(VLOOKUP($B51, '[1]QMSM_AG Mapping'!$A:$E, 5,0), "Check")))</f>
        <v>Salon / Institute</v>
      </c>
      <c r="F51" s="1" t="str">
        <f t="shared" si="1"/>
        <v>Institutes / Clinic</v>
      </c>
      <c r="G51" s="13">
        <f>VLOOKUP($B51, '[1]QMSM_AG Mapping'!$A:$G, 6, 0)</f>
        <v>0</v>
      </c>
      <c r="H51" s="1">
        <f>VLOOKUP($B51, '[1]QMSM_AG Mapping'!$A:$G, 7, 0)</f>
        <v>0</v>
      </c>
      <c r="I51" t="s">
        <v>64</v>
      </c>
      <c r="J51" s="14">
        <v>0</v>
      </c>
      <c r="K51" s="14">
        <v>651.92999999999995</v>
      </c>
      <c r="L51" s="14">
        <v>0</v>
      </c>
      <c r="M51" s="14">
        <v>535.97</v>
      </c>
      <c r="N51" s="14">
        <v>0</v>
      </c>
      <c r="O51" s="14">
        <v>0</v>
      </c>
      <c r="P51" s="14">
        <v>493.93</v>
      </c>
      <c r="Q51" s="14">
        <v>0</v>
      </c>
      <c r="R51" s="14">
        <v>0</v>
      </c>
      <c r="S51" s="14">
        <v>851.11</v>
      </c>
      <c r="T51" s="14">
        <v>0</v>
      </c>
      <c r="U51" s="14">
        <v>0</v>
      </c>
      <c r="W51" s="14" cm="1">
        <f t="array" ref="W51">INDEX(J51:U51, 1, MONTH($W$1))</f>
        <v>0</v>
      </c>
      <c r="X51" s="14" cm="1">
        <f t="array" ref="X51">SUMPRODUCT((J51:U51) *(($J$1:$U$1)&lt;=$X$1))</f>
        <v>2532.94</v>
      </c>
      <c r="Y51">
        <f t="shared" si="2"/>
        <v>0</v>
      </c>
      <c r="Z51">
        <f t="shared" si="2"/>
        <v>1</v>
      </c>
      <c r="AA51">
        <f t="shared" si="3"/>
        <v>1</v>
      </c>
      <c r="AB51">
        <f t="shared" si="4"/>
        <v>4</v>
      </c>
      <c r="AC51">
        <f t="shared" si="5"/>
        <v>633.23500000000001</v>
      </c>
      <c r="AD51">
        <f t="shared" si="6"/>
        <v>0</v>
      </c>
      <c r="AE51">
        <f t="shared" si="7"/>
        <v>0</v>
      </c>
      <c r="AF51">
        <f t="shared" si="8"/>
        <v>0</v>
      </c>
      <c r="AG51">
        <f t="shared" si="9"/>
        <v>0</v>
      </c>
      <c r="AI51" s="15">
        <f t="shared" si="10"/>
        <v>2532.94</v>
      </c>
      <c r="AJ51" s="15"/>
      <c r="AK51" t="str">
        <f>IFERROR(VLOOKUP($B51, 'Combined Budget 2025 EUR'!$B:$L, 10, 0), IFERROR(VLOOKUP($B51, 'Combined Budget 2025 CHF'!$B:$L, 10, 0), "N/A"))</f>
        <v>GG</v>
      </c>
      <c r="AL51" t="str">
        <f>IFERROR(VLOOKUP($B51, 'Combined Budget 2025 EUR'!$B:$L, 11, 0), IFERROR(VLOOKUP($B51, 'Combined Budget 2025 CHF'!$B:$L, 11, 0), "N/A"))</f>
        <v>C</v>
      </c>
    </row>
    <row r="52" spans="2:38" x14ac:dyDescent="0.25">
      <c r="B52">
        <v>20080</v>
      </c>
      <c r="C52" t="s">
        <v>229</v>
      </c>
      <c r="D52" s="1" t="str">
        <f>IFERROR(VLOOKUP($B52, 'Combined Budget 2025 EUR'!$B:$G,3, 0),IFERROR(VLOOKUP($B52, 'Combined Budget 2025 CHF'!$B:$G,3, 0),  IFERROR(VLOOKUP($B52, '[1]QMSM_AG Mapping'!$A:$G, 3,0), "Check")))</f>
        <v>Germany</v>
      </c>
      <c r="E52" s="1" t="str">
        <f>IFERROR(VLOOKUP($B52, 'Combined Budget 2025 EUR'!$B:$G,5, 0), IFERROR(VLOOKUP($B52, 'Combined Budget 2025 CHF'!$B:$G,5, 0),IFERROR(VLOOKUP($B52, '[1]QMSM_AG Mapping'!$A:$E, 5,0), "Check")))</f>
        <v>Perfumery</v>
      </c>
      <c r="F52" s="1" t="str">
        <f t="shared" si="1"/>
        <v>Perfumery</v>
      </c>
      <c r="G52" s="13">
        <f>VLOOKUP($B52, '[1]QMSM_AG Mapping'!$A:$G, 6, 0)</f>
        <v>0</v>
      </c>
      <c r="H52" s="1">
        <f>VLOOKUP($B52, '[1]QMSM_AG Mapping'!$A:$G, 7, 0)</f>
        <v>0</v>
      </c>
      <c r="I52" t="s">
        <v>64</v>
      </c>
      <c r="J52" s="14">
        <v>0</v>
      </c>
      <c r="K52" s="14">
        <v>0</v>
      </c>
      <c r="L52" s="14">
        <v>1418.81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1579.67</v>
      </c>
      <c r="T52" s="14">
        <v>1111.81</v>
      </c>
      <c r="U52" s="14">
        <v>661.52</v>
      </c>
      <c r="W52" s="14" cm="1">
        <f t="array" ref="W52">INDEX(J52:U52, 1, MONTH($W$1))</f>
        <v>661.52</v>
      </c>
      <c r="X52" s="14" cm="1">
        <f t="array" ref="X52">SUMPRODUCT((J52:U52) *(($J$1:$U$1)&lt;=$X$1))</f>
        <v>4771.8099999999995</v>
      </c>
      <c r="Y52">
        <f t="shared" si="2"/>
        <v>1</v>
      </c>
      <c r="Z52">
        <f t="shared" si="2"/>
        <v>1</v>
      </c>
      <c r="AA52">
        <f t="shared" si="3"/>
        <v>1</v>
      </c>
      <c r="AB52">
        <f t="shared" si="4"/>
        <v>4</v>
      </c>
      <c r="AC52">
        <f t="shared" si="5"/>
        <v>1192.9524999999999</v>
      </c>
      <c r="AD52">
        <f t="shared" si="6"/>
        <v>0</v>
      </c>
      <c r="AE52">
        <f t="shared" si="7"/>
        <v>0</v>
      </c>
      <c r="AF52">
        <f t="shared" si="8"/>
        <v>0</v>
      </c>
      <c r="AG52">
        <f t="shared" si="9"/>
        <v>0</v>
      </c>
      <c r="AI52" s="15">
        <f t="shared" si="10"/>
        <v>4771.8099999999995</v>
      </c>
      <c r="AJ52" s="15"/>
      <c r="AK52" t="str">
        <f>IFERROR(VLOOKUP($B52, 'Combined Budget 2025 EUR'!$B:$L, 10, 0), IFERROR(VLOOKUP($B52, 'Combined Budget 2025 CHF'!$B:$L, 10, 0), "N/A"))</f>
        <v>CC</v>
      </c>
      <c r="AL52" t="str">
        <f>IFERROR(VLOOKUP($B52, 'Combined Budget 2025 EUR'!$B:$L, 11, 0), IFERROR(VLOOKUP($B52, 'Combined Budget 2025 CHF'!$B:$L, 11, 0), "N/A"))</f>
        <v>C</v>
      </c>
    </row>
    <row r="53" spans="2:38" x14ac:dyDescent="0.25">
      <c r="B53">
        <v>20082</v>
      </c>
      <c r="C53" t="s">
        <v>754</v>
      </c>
      <c r="D53" s="1">
        <f>IFERROR(VLOOKUP($B53, 'Combined Budget 2025 EUR'!$B:$G,3, 0),IFERROR(VLOOKUP($B53, 'Combined Budget 2025 CHF'!$B:$G,3, 0),  IFERROR(VLOOKUP($B53, '[1]QMSM_AG Mapping'!$A:$G, 3,0), "Check")))</f>
        <v>0</v>
      </c>
      <c r="E53" s="1">
        <f>IFERROR(VLOOKUP($B53, 'Combined Budget 2025 EUR'!$B:$G,5, 0), IFERROR(VLOOKUP($B53, 'Combined Budget 2025 CHF'!$B:$G,5, 0),IFERROR(VLOOKUP($B53, '[1]QMSM_AG Mapping'!$A:$E, 5,0), "Check")))</f>
        <v>0</v>
      </c>
      <c r="F53" s="1">
        <f t="shared" si="1"/>
        <v>0</v>
      </c>
      <c r="G53" s="13">
        <f>VLOOKUP($B53, '[1]QMSM_AG Mapping'!$A:$G, 6, 0)</f>
        <v>0</v>
      </c>
      <c r="H53" s="1">
        <f>VLOOKUP($B53, '[1]QMSM_AG Mapping'!$A:$G, 7, 0)</f>
        <v>0</v>
      </c>
      <c r="I53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W53" s="14" cm="1">
        <f t="array" ref="W53">INDEX(J53:U53, 1, MONTH($W$1))</f>
        <v>0</v>
      </c>
      <c r="X53" s="14" cm="1">
        <f t="array" ref="X53">SUMPRODUCT((J53:U53) *(($J$1:$U$1)&lt;=$X$1))</f>
        <v>0</v>
      </c>
      <c r="Y53">
        <f t="shared" si="2"/>
        <v>0</v>
      </c>
      <c r="Z53">
        <f t="shared" si="2"/>
        <v>0</v>
      </c>
      <c r="AA53">
        <f t="shared" si="3"/>
        <v>0</v>
      </c>
      <c r="AB53">
        <f t="shared" si="4"/>
        <v>0</v>
      </c>
      <c r="AC53">
        <f t="shared" si="5"/>
        <v>0</v>
      </c>
      <c r="AD53">
        <f t="shared" si="6"/>
        <v>0</v>
      </c>
      <c r="AE53">
        <f t="shared" si="7"/>
        <v>0</v>
      </c>
      <c r="AF53">
        <f t="shared" si="8"/>
        <v>0</v>
      </c>
      <c r="AG53">
        <f t="shared" si="9"/>
        <v>0</v>
      </c>
      <c r="AI53" s="15">
        <f t="shared" si="10"/>
        <v>0</v>
      </c>
      <c r="AJ53" s="15"/>
      <c r="AK53">
        <f>IFERROR(VLOOKUP($B53, 'Combined Budget 2025 EUR'!$B:$L, 10, 0), IFERROR(VLOOKUP($B53, 'Combined Budget 2025 CHF'!$B:$L, 10, 0), "N/A"))</f>
        <v>0</v>
      </c>
      <c r="AL53">
        <f>IFERROR(VLOOKUP($B53, 'Combined Budget 2025 EUR'!$B:$L, 11, 0), IFERROR(VLOOKUP($B53, 'Combined Budget 2025 CHF'!$B:$L, 11, 0), "N/A"))</f>
        <v>0</v>
      </c>
    </row>
    <row r="54" spans="2:38" x14ac:dyDescent="0.25">
      <c r="B54">
        <v>20083</v>
      </c>
      <c r="C54" t="s">
        <v>755</v>
      </c>
      <c r="D54" s="1">
        <f>IFERROR(VLOOKUP($B54, 'Combined Budget 2025 EUR'!$B:$G,3, 0),IFERROR(VLOOKUP($B54, 'Combined Budget 2025 CHF'!$B:$G,3, 0),  IFERROR(VLOOKUP($B54, '[1]QMSM_AG Mapping'!$A:$G, 3,0), "Check")))</f>
        <v>0</v>
      </c>
      <c r="E54" s="1">
        <f>IFERROR(VLOOKUP($B54, 'Combined Budget 2025 EUR'!$B:$G,5, 0), IFERROR(VLOOKUP($B54, 'Combined Budget 2025 CHF'!$B:$G,5, 0),IFERROR(VLOOKUP($B54, '[1]QMSM_AG Mapping'!$A:$E, 5,0), "Check")))</f>
        <v>0</v>
      </c>
      <c r="F54" s="1">
        <f t="shared" si="1"/>
        <v>0</v>
      </c>
      <c r="G54" s="13">
        <f>VLOOKUP($B54, '[1]QMSM_AG Mapping'!$A:$G, 6, 0)</f>
        <v>0</v>
      </c>
      <c r="H54" s="1">
        <f>VLOOKUP($B54, '[1]QMSM_AG Mapping'!$A:$G, 7, 0)</f>
        <v>0</v>
      </c>
      <c r="I5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W54" s="14" cm="1">
        <f t="array" ref="W54">INDEX(J54:U54, 1, MONTH($W$1))</f>
        <v>0</v>
      </c>
      <c r="X54" s="14" cm="1">
        <f t="array" ref="X54">SUMPRODUCT((J54:U54) *(($J$1:$U$1)&lt;=$X$1))</f>
        <v>0</v>
      </c>
      <c r="Y54">
        <f t="shared" si="2"/>
        <v>0</v>
      </c>
      <c r="Z54">
        <f t="shared" si="2"/>
        <v>0</v>
      </c>
      <c r="AA54">
        <f t="shared" si="3"/>
        <v>0</v>
      </c>
      <c r="AB54">
        <f t="shared" si="4"/>
        <v>0</v>
      </c>
      <c r="AC54">
        <f t="shared" si="5"/>
        <v>0</v>
      </c>
      <c r="AD54">
        <f t="shared" si="6"/>
        <v>0</v>
      </c>
      <c r="AE54">
        <f t="shared" si="7"/>
        <v>0</v>
      </c>
      <c r="AF54">
        <f t="shared" si="8"/>
        <v>0</v>
      </c>
      <c r="AG54">
        <f t="shared" si="9"/>
        <v>0</v>
      </c>
      <c r="AI54" s="15">
        <f t="shared" si="10"/>
        <v>0</v>
      </c>
      <c r="AJ54" s="15"/>
      <c r="AK54">
        <f>IFERROR(VLOOKUP($B54, 'Combined Budget 2025 EUR'!$B:$L, 10, 0), IFERROR(VLOOKUP($B54, 'Combined Budget 2025 CHF'!$B:$L, 10, 0), "N/A"))</f>
        <v>0</v>
      </c>
      <c r="AL54">
        <f>IFERROR(VLOOKUP($B54, 'Combined Budget 2025 EUR'!$B:$L, 11, 0), IFERROR(VLOOKUP($B54, 'Combined Budget 2025 CHF'!$B:$L, 11, 0), "N/A"))</f>
        <v>0</v>
      </c>
    </row>
    <row r="55" spans="2:38" x14ac:dyDescent="0.25">
      <c r="B55">
        <v>20085</v>
      </c>
      <c r="C55" t="s">
        <v>756</v>
      </c>
      <c r="D55" s="1">
        <f>IFERROR(VLOOKUP($B55, 'Combined Budget 2025 EUR'!$B:$G,3, 0),IFERROR(VLOOKUP($B55, 'Combined Budget 2025 CHF'!$B:$G,3, 0),  IFERROR(VLOOKUP($B55, '[1]QMSM_AG Mapping'!$A:$G, 3,0), "Check")))</f>
        <v>0</v>
      </c>
      <c r="E55" s="1">
        <f>IFERROR(VLOOKUP($B55, 'Combined Budget 2025 EUR'!$B:$G,5, 0), IFERROR(VLOOKUP($B55, 'Combined Budget 2025 CHF'!$B:$G,5, 0),IFERROR(VLOOKUP($B55, '[1]QMSM_AG Mapping'!$A:$E, 5,0), "Check")))</f>
        <v>0</v>
      </c>
      <c r="F55" s="1">
        <f t="shared" si="1"/>
        <v>0</v>
      </c>
      <c r="G55" s="13">
        <f>VLOOKUP($B55, '[1]QMSM_AG Mapping'!$A:$G, 6, 0)</f>
        <v>0</v>
      </c>
      <c r="H55" s="1">
        <f>VLOOKUP($B55, '[1]QMSM_AG Mapping'!$A:$G, 7, 0)</f>
        <v>0</v>
      </c>
      <c r="I55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W55" s="14" cm="1">
        <f t="array" ref="W55">INDEX(J55:U55, 1, MONTH($W$1))</f>
        <v>0</v>
      </c>
      <c r="X55" s="14" cm="1">
        <f t="array" ref="X55">SUMPRODUCT((J55:U55) *(($J$1:$U$1)&lt;=$X$1))</f>
        <v>0</v>
      </c>
      <c r="Y55">
        <f t="shared" si="2"/>
        <v>0</v>
      </c>
      <c r="Z55">
        <f t="shared" si="2"/>
        <v>0</v>
      </c>
      <c r="AA55">
        <f t="shared" si="3"/>
        <v>0</v>
      </c>
      <c r="AB55">
        <f t="shared" si="4"/>
        <v>0</v>
      </c>
      <c r="AC55">
        <f t="shared" si="5"/>
        <v>0</v>
      </c>
      <c r="AD55">
        <f t="shared" si="6"/>
        <v>0</v>
      </c>
      <c r="AE55">
        <f t="shared" si="7"/>
        <v>0</v>
      </c>
      <c r="AF55">
        <f t="shared" si="8"/>
        <v>0</v>
      </c>
      <c r="AG55">
        <f t="shared" si="9"/>
        <v>0</v>
      </c>
      <c r="AI55" s="15">
        <f t="shared" si="10"/>
        <v>0</v>
      </c>
      <c r="AJ55" s="15"/>
      <c r="AK55">
        <f>IFERROR(VLOOKUP($B55, 'Combined Budget 2025 EUR'!$B:$L, 10, 0), IFERROR(VLOOKUP($B55, 'Combined Budget 2025 CHF'!$B:$L, 10, 0), "N/A"))</f>
        <v>0</v>
      </c>
      <c r="AL55">
        <f>IFERROR(VLOOKUP($B55, 'Combined Budget 2025 EUR'!$B:$L, 11, 0), IFERROR(VLOOKUP($B55, 'Combined Budget 2025 CHF'!$B:$L, 11, 0), "N/A"))</f>
        <v>0</v>
      </c>
    </row>
    <row r="56" spans="2:38" x14ac:dyDescent="0.25">
      <c r="B56">
        <v>20093</v>
      </c>
      <c r="C56" t="s">
        <v>143</v>
      </c>
      <c r="D56" s="1" t="str">
        <f>IFERROR(VLOOKUP($B56, 'Combined Budget 2025 EUR'!$B:$G,3, 0),IFERROR(VLOOKUP($B56, 'Combined Budget 2025 CHF'!$B:$G,3, 0),  IFERROR(VLOOKUP($B56, '[1]QMSM_AG Mapping'!$A:$G, 3,0), "Check")))</f>
        <v>Germany</v>
      </c>
      <c r="E56" s="1" t="str">
        <f>IFERROR(VLOOKUP($B56, 'Combined Budget 2025 EUR'!$B:$G,5, 0), IFERROR(VLOOKUP($B56, 'Combined Budget 2025 CHF'!$B:$G,5, 0),IFERROR(VLOOKUP($B56, '[1]QMSM_AG Mapping'!$A:$E, 5,0), "Check")))</f>
        <v>Salon / Institute</v>
      </c>
      <c r="F56" s="1" t="str">
        <f t="shared" si="1"/>
        <v>Institutes / Clinic</v>
      </c>
      <c r="G56" s="13">
        <f>VLOOKUP($B56, '[1]QMSM_AG Mapping'!$A:$G, 6, 0)</f>
        <v>0</v>
      </c>
      <c r="H56" s="1">
        <f>VLOOKUP($B56, '[1]QMSM_AG Mapping'!$A:$G, 7, 0)</f>
        <v>0</v>
      </c>
      <c r="I56" t="s">
        <v>64</v>
      </c>
      <c r="J56" s="14">
        <v>610.09</v>
      </c>
      <c r="K56" s="14">
        <v>0</v>
      </c>
      <c r="L56" s="14">
        <v>566.04</v>
      </c>
      <c r="M56" s="14">
        <v>435.63</v>
      </c>
      <c r="N56" s="14">
        <v>986.05</v>
      </c>
      <c r="O56" s="14">
        <v>302.52</v>
      </c>
      <c r="P56" s="14">
        <v>0</v>
      </c>
      <c r="Q56" s="14">
        <v>309.58</v>
      </c>
      <c r="R56" s="14">
        <v>0</v>
      </c>
      <c r="S56" s="14">
        <v>0</v>
      </c>
      <c r="T56" s="14">
        <v>1417.07</v>
      </c>
      <c r="U56" s="14">
        <v>307.05</v>
      </c>
      <c r="W56" s="14" cm="1">
        <f t="array" ref="W56">INDEX(J56:U56, 1, MONTH($W$1))</f>
        <v>307.05</v>
      </c>
      <c r="X56" s="14" cm="1">
        <f t="array" ref="X56">SUMPRODUCT((J56:U56) *(($J$1:$U$1)&lt;=$X$1))</f>
        <v>4934.0300000000007</v>
      </c>
      <c r="Y56">
        <f t="shared" si="2"/>
        <v>1</v>
      </c>
      <c r="Z56">
        <f t="shared" si="2"/>
        <v>1</v>
      </c>
      <c r="AA56">
        <f t="shared" si="3"/>
        <v>1</v>
      </c>
      <c r="AB56">
        <f t="shared" si="4"/>
        <v>8</v>
      </c>
      <c r="AC56">
        <f t="shared" si="5"/>
        <v>616.75375000000008</v>
      </c>
      <c r="AD56">
        <f t="shared" si="6"/>
        <v>0</v>
      </c>
      <c r="AE56">
        <f t="shared" si="7"/>
        <v>0</v>
      </c>
      <c r="AF56">
        <f t="shared" si="8"/>
        <v>0</v>
      </c>
      <c r="AG56">
        <f t="shared" si="9"/>
        <v>0</v>
      </c>
      <c r="AI56" s="15">
        <f t="shared" si="10"/>
        <v>4934.0300000000007</v>
      </c>
      <c r="AJ56" s="15"/>
      <c r="AK56" t="str">
        <f>IFERROR(VLOOKUP($B56, 'Combined Budget 2025 EUR'!$B:$L, 10, 0), IFERROR(VLOOKUP($B56, 'Combined Budget 2025 CHF'!$B:$L, 10, 0), "N/A"))</f>
        <v>CC</v>
      </c>
      <c r="AL56" t="str">
        <f>IFERROR(VLOOKUP($B56, 'Combined Budget 2025 EUR'!$B:$L, 11, 0), IFERROR(VLOOKUP($B56, 'Combined Budget 2025 CHF'!$B:$L, 11, 0), "N/A"))</f>
        <v>C</v>
      </c>
    </row>
    <row r="57" spans="2:38" x14ac:dyDescent="0.25">
      <c r="B57">
        <v>20097</v>
      </c>
      <c r="C57" t="s">
        <v>120</v>
      </c>
      <c r="D57" s="1" t="str">
        <f>IFERROR(VLOOKUP($B57, 'Combined Budget 2025 EUR'!$B:$G,3, 0),IFERROR(VLOOKUP($B57, 'Combined Budget 2025 CHF'!$B:$G,3, 0),  IFERROR(VLOOKUP($B57, '[1]QMSM_AG Mapping'!$A:$G, 3,0), "Check")))</f>
        <v>Germany</v>
      </c>
      <c r="E57" s="1" t="str">
        <f>IFERROR(VLOOKUP($B57, 'Combined Budget 2025 EUR'!$B:$G,5, 0), IFERROR(VLOOKUP($B57, 'Combined Budget 2025 CHF'!$B:$G,5, 0),IFERROR(VLOOKUP($B57, '[1]QMSM_AG Mapping'!$A:$E, 5,0), "Check")))</f>
        <v>Salon / Institute</v>
      </c>
      <c r="F57" s="1" t="str">
        <f t="shared" si="1"/>
        <v>Institutes / Clinic</v>
      </c>
      <c r="G57" s="13">
        <f>VLOOKUP($B57, '[1]QMSM_AG Mapping'!$A:$G, 6, 0)</f>
        <v>0</v>
      </c>
      <c r="H57" s="1">
        <f>VLOOKUP($B57, '[1]QMSM_AG Mapping'!$A:$G, 7, 0)</f>
        <v>0</v>
      </c>
      <c r="I57" t="s">
        <v>64</v>
      </c>
      <c r="J57" s="14">
        <v>0</v>
      </c>
      <c r="K57" s="14">
        <v>4003.8900000000003</v>
      </c>
      <c r="L57" s="14">
        <v>1933.65</v>
      </c>
      <c r="M57" s="14">
        <v>2164.1999999999998</v>
      </c>
      <c r="N57" s="14">
        <v>5458.31</v>
      </c>
      <c r="O57" s="14">
        <v>395.29</v>
      </c>
      <c r="P57" s="14">
        <v>2040.65</v>
      </c>
      <c r="Q57" s="14">
        <v>2173.98</v>
      </c>
      <c r="R57" s="14">
        <v>13443.57</v>
      </c>
      <c r="S57" s="14">
        <v>5154.0600000000004</v>
      </c>
      <c r="T57" s="14">
        <v>529.5</v>
      </c>
      <c r="U57" s="14">
        <v>3005.67</v>
      </c>
      <c r="W57" s="14" cm="1">
        <f t="array" ref="W57">INDEX(J57:U57, 1, MONTH($W$1))</f>
        <v>3005.67</v>
      </c>
      <c r="X57" s="14" cm="1">
        <f t="array" ref="X57">SUMPRODUCT((J57:U57) *(($J$1:$U$1)&lt;=$X$1))</f>
        <v>40302.769999999997</v>
      </c>
      <c r="Y57">
        <f t="shared" si="2"/>
        <v>1</v>
      </c>
      <c r="Z57">
        <f t="shared" si="2"/>
        <v>1</v>
      </c>
      <c r="AA57">
        <f t="shared" si="3"/>
        <v>1</v>
      </c>
      <c r="AB57">
        <f t="shared" si="4"/>
        <v>11</v>
      </c>
      <c r="AC57">
        <f t="shared" si="5"/>
        <v>3663.8881818181817</v>
      </c>
      <c r="AD57">
        <f t="shared" si="6"/>
        <v>0</v>
      </c>
      <c r="AE57">
        <f t="shared" si="7"/>
        <v>0</v>
      </c>
      <c r="AF57">
        <f t="shared" si="8"/>
        <v>0</v>
      </c>
      <c r="AG57">
        <f t="shared" si="9"/>
        <v>0</v>
      </c>
      <c r="AI57" s="15">
        <f t="shared" si="10"/>
        <v>40302.769999999997</v>
      </c>
      <c r="AJ57" s="15"/>
      <c r="AK57" t="str">
        <f>IFERROR(VLOOKUP($B57, 'Combined Budget 2025 EUR'!$B:$L, 10, 0), IFERROR(VLOOKUP($B57, 'Combined Budget 2025 CHF'!$B:$L, 10, 0), "N/A"))</f>
        <v>AA</v>
      </c>
      <c r="AL57" t="str">
        <f>IFERROR(VLOOKUP($B57, 'Combined Budget 2025 EUR'!$B:$L, 11, 0), IFERROR(VLOOKUP($B57, 'Combined Budget 2025 CHF'!$B:$L, 11, 0), "N/A"))</f>
        <v>A</v>
      </c>
    </row>
    <row r="58" spans="2:38" x14ac:dyDescent="0.25">
      <c r="B58">
        <v>20104</v>
      </c>
      <c r="C58" t="s">
        <v>674</v>
      </c>
      <c r="D58" s="1" t="str">
        <f>IFERROR(VLOOKUP($B58, 'Combined Budget 2025 EUR'!$B:$G,3, 0),IFERROR(VLOOKUP($B58, 'Combined Budget 2025 CHF'!$B:$G,3, 0),  IFERROR(VLOOKUP($B58, '[1]QMSM_AG Mapping'!$A:$G, 3,0), "Check")))</f>
        <v>Germany</v>
      </c>
      <c r="E58" s="1" t="str">
        <f>IFERROR(VLOOKUP($B58, 'Combined Budget 2025 EUR'!$B:$G,5, 0), IFERROR(VLOOKUP($B58, 'Combined Budget 2025 CHF'!$B:$G,5, 0),IFERROR(VLOOKUP($B58, '[1]QMSM_AG Mapping'!$A:$E, 5,0), "Check")))</f>
        <v>Salon / Institute</v>
      </c>
      <c r="F58" s="1" t="str">
        <f t="shared" si="1"/>
        <v>Institutes / Clinic</v>
      </c>
      <c r="G58" s="13">
        <f>VLOOKUP($B58, '[1]QMSM_AG Mapping'!$A:$G, 6, 0)</f>
        <v>0</v>
      </c>
      <c r="H58" s="1">
        <f>VLOOKUP($B58, '[1]QMSM_AG Mapping'!$A:$G, 7, 0)</f>
        <v>0</v>
      </c>
      <c r="I58" t="s">
        <v>358</v>
      </c>
      <c r="J58" s="14">
        <v>0</v>
      </c>
      <c r="K58" s="14">
        <v>141.38</v>
      </c>
      <c r="L58" s="14">
        <v>317.95999999999998</v>
      </c>
      <c r="M58" s="14">
        <v>0</v>
      </c>
      <c r="N58" s="14">
        <v>0</v>
      </c>
      <c r="O58" s="14">
        <v>315.2</v>
      </c>
      <c r="P58" s="14">
        <v>226.25</v>
      </c>
      <c r="Q58" s="14">
        <v>0</v>
      </c>
      <c r="R58" s="14">
        <v>257.26</v>
      </c>
      <c r="S58" s="14">
        <v>0</v>
      </c>
      <c r="T58" s="14">
        <v>0</v>
      </c>
      <c r="U58" s="14">
        <v>537.1</v>
      </c>
      <c r="W58" s="14" cm="1">
        <f t="array" ref="W58">INDEX(J58:U58, 1, MONTH($W$1))</f>
        <v>537.1</v>
      </c>
      <c r="X58" s="14" cm="1">
        <f t="array" ref="X58">SUMPRODUCT((J58:U58) *(($J$1:$U$1)&lt;=$X$1))</f>
        <v>1795.15</v>
      </c>
      <c r="Y58">
        <f t="shared" si="2"/>
        <v>1</v>
      </c>
      <c r="Z58">
        <f t="shared" si="2"/>
        <v>1</v>
      </c>
      <c r="AA58">
        <f t="shared" si="3"/>
        <v>0</v>
      </c>
      <c r="AB58">
        <f t="shared" si="4"/>
        <v>6</v>
      </c>
      <c r="AC58">
        <f t="shared" si="5"/>
        <v>299.19166666666666</v>
      </c>
      <c r="AD58">
        <f t="shared" si="6"/>
        <v>0</v>
      </c>
      <c r="AE58">
        <f t="shared" si="7"/>
        <v>0</v>
      </c>
      <c r="AF58">
        <f t="shared" si="8"/>
        <v>0</v>
      </c>
      <c r="AG58">
        <f t="shared" si="9"/>
        <v>0</v>
      </c>
      <c r="AI58" s="15">
        <f t="shared" si="10"/>
        <v>1795.15</v>
      </c>
      <c r="AJ58" s="15"/>
      <c r="AK58" t="str">
        <f>IFERROR(VLOOKUP($B58, 'Combined Budget 2025 EUR'!$B:$L, 10, 0), IFERROR(VLOOKUP($B58, 'Combined Budget 2025 CHF'!$B:$L, 10, 0), "N/A"))</f>
        <v>GG</v>
      </c>
      <c r="AL58" t="str">
        <f>IFERROR(VLOOKUP($B58, 'Combined Budget 2025 EUR'!$B:$L, 11, 0), IFERROR(VLOOKUP($B58, 'Combined Budget 2025 CHF'!$B:$L, 11, 0), "N/A"))</f>
        <v>C</v>
      </c>
    </row>
    <row r="59" spans="2:38" x14ac:dyDescent="0.25">
      <c r="B59">
        <v>20106</v>
      </c>
      <c r="C59" t="s">
        <v>156</v>
      </c>
      <c r="D59" s="1" t="str">
        <f>IFERROR(VLOOKUP($B59, 'Combined Budget 2025 EUR'!$B:$G,3, 0),IFERROR(VLOOKUP($B59, 'Combined Budget 2025 CHF'!$B:$G,3, 0),  IFERROR(VLOOKUP($B59, '[1]QMSM_AG Mapping'!$A:$G, 3,0), "Check")))</f>
        <v>Germany</v>
      </c>
      <c r="E59" s="1" t="str">
        <f>IFERROR(VLOOKUP($B59, 'Combined Budget 2025 EUR'!$B:$G,5, 0), IFERROR(VLOOKUP($B59, 'Combined Budget 2025 CHF'!$B:$G,5, 0),IFERROR(VLOOKUP($B59, '[1]QMSM_AG Mapping'!$A:$E, 5,0), "Check")))</f>
        <v>Salon / Institute</v>
      </c>
      <c r="F59" s="1" t="str">
        <f t="shared" si="1"/>
        <v>Institutes / Clinic</v>
      </c>
      <c r="G59" s="13">
        <f>VLOOKUP($B59, '[1]QMSM_AG Mapping'!$A:$G, 6, 0)</f>
        <v>0</v>
      </c>
      <c r="H59" s="1">
        <f>VLOOKUP($B59, '[1]QMSM_AG Mapping'!$A:$G, 7, 0)</f>
        <v>0</v>
      </c>
      <c r="I59" t="s">
        <v>64</v>
      </c>
      <c r="J59" s="14">
        <v>661.88</v>
      </c>
      <c r="K59" s="14">
        <v>1372.17</v>
      </c>
      <c r="L59" s="14">
        <v>4150.12</v>
      </c>
      <c r="M59" s="14">
        <v>1937.05</v>
      </c>
      <c r="N59" s="14">
        <v>1576.39</v>
      </c>
      <c r="O59" s="14">
        <v>1376.96</v>
      </c>
      <c r="P59" s="14">
        <v>909.05</v>
      </c>
      <c r="Q59" s="14">
        <v>2629.48</v>
      </c>
      <c r="R59" s="14">
        <v>4878.2</v>
      </c>
      <c r="S59" s="14">
        <v>1224.21</v>
      </c>
      <c r="T59" s="14">
        <v>3901.22</v>
      </c>
      <c r="U59" s="14">
        <v>1133.3399999999999</v>
      </c>
      <c r="W59" s="14" cm="1">
        <f t="array" ref="W59">INDEX(J59:U59, 1, MONTH($W$1))</f>
        <v>1133.3399999999999</v>
      </c>
      <c r="X59" s="14" cm="1">
        <f t="array" ref="X59">SUMPRODUCT((J59:U59) *(($J$1:$U$1)&lt;=$X$1))</f>
        <v>25750.07</v>
      </c>
      <c r="Y59">
        <f t="shared" si="2"/>
        <v>1</v>
      </c>
      <c r="Z59">
        <f t="shared" si="2"/>
        <v>1</v>
      </c>
      <c r="AA59">
        <f t="shared" si="3"/>
        <v>1</v>
      </c>
      <c r="AB59">
        <f t="shared" si="4"/>
        <v>12</v>
      </c>
      <c r="AC59">
        <f t="shared" si="5"/>
        <v>2145.8391666666666</v>
      </c>
      <c r="AD59">
        <f t="shared" si="6"/>
        <v>0</v>
      </c>
      <c r="AE59">
        <f t="shared" si="7"/>
        <v>0</v>
      </c>
      <c r="AF59">
        <f t="shared" si="8"/>
        <v>0</v>
      </c>
      <c r="AG59">
        <f t="shared" si="9"/>
        <v>0</v>
      </c>
      <c r="AI59" s="15">
        <f t="shared" si="10"/>
        <v>25750.07</v>
      </c>
      <c r="AJ59" s="15"/>
      <c r="AK59" t="str">
        <f>IFERROR(VLOOKUP($B59, 'Combined Budget 2025 EUR'!$B:$L, 10, 0), IFERROR(VLOOKUP($B59, 'Combined Budget 2025 CHF'!$B:$L, 10, 0), "N/A"))</f>
        <v>AA</v>
      </c>
      <c r="AL59" t="str">
        <f>IFERROR(VLOOKUP($B59, 'Combined Budget 2025 EUR'!$B:$L, 11, 0), IFERROR(VLOOKUP($B59, 'Combined Budget 2025 CHF'!$B:$L, 11, 0), "N/A"))</f>
        <v>A</v>
      </c>
    </row>
    <row r="60" spans="2:38" x14ac:dyDescent="0.25">
      <c r="B60">
        <v>20108</v>
      </c>
      <c r="C60" t="s">
        <v>148</v>
      </c>
      <c r="D60" s="1" t="str">
        <f>IFERROR(VLOOKUP($B60, 'Combined Budget 2025 EUR'!$B:$G,3, 0),IFERROR(VLOOKUP($B60, 'Combined Budget 2025 CHF'!$B:$G,3, 0),  IFERROR(VLOOKUP($B60, '[1]QMSM_AG Mapping'!$A:$G, 3,0), "Check")))</f>
        <v>Germany</v>
      </c>
      <c r="E60" s="1" t="str">
        <f>IFERROR(VLOOKUP($B60, 'Combined Budget 2025 EUR'!$B:$G,5, 0), IFERROR(VLOOKUP($B60, 'Combined Budget 2025 CHF'!$B:$G,5, 0),IFERROR(VLOOKUP($B60, '[1]QMSM_AG Mapping'!$A:$E, 5,0), "Check")))</f>
        <v>Salon / Institute</v>
      </c>
      <c r="F60" s="1" t="str">
        <f t="shared" si="1"/>
        <v>Institutes / Clinic</v>
      </c>
      <c r="G60" s="13">
        <f>VLOOKUP($B60, '[1]QMSM_AG Mapping'!$A:$G, 6, 0)</f>
        <v>0</v>
      </c>
      <c r="H60" s="1">
        <f>VLOOKUP($B60, '[1]QMSM_AG Mapping'!$A:$G, 7, 0)</f>
        <v>0</v>
      </c>
      <c r="I60" t="s">
        <v>64</v>
      </c>
      <c r="J60" s="14">
        <v>974.08</v>
      </c>
      <c r="K60" s="14">
        <v>2064.39</v>
      </c>
      <c r="L60" s="14">
        <v>1411.53</v>
      </c>
      <c r="M60" s="14">
        <v>1895.85</v>
      </c>
      <c r="N60" s="14">
        <v>1463.04</v>
      </c>
      <c r="O60" s="14">
        <v>0</v>
      </c>
      <c r="P60" s="14">
        <v>2577.37</v>
      </c>
      <c r="Q60" s="14">
        <v>2189.65</v>
      </c>
      <c r="R60" s="14">
        <v>2685.82</v>
      </c>
      <c r="S60" s="14">
        <v>1477.55</v>
      </c>
      <c r="T60" s="14">
        <v>2746.5</v>
      </c>
      <c r="U60" s="14">
        <v>0</v>
      </c>
      <c r="W60" s="14" cm="1">
        <f t="array" ref="W60">INDEX(J60:U60, 1, MONTH($W$1))</f>
        <v>0</v>
      </c>
      <c r="X60" s="14" cm="1">
        <f t="array" ref="X60">SUMPRODUCT((J60:U60) *(($J$1:$U$1)&lt;=$X$1))</f>
        <v>19485.78</v>
      </c>
      <c r="Y60">
        <f t="shared" si="2"/>
        <v>0</v>
      </c>
      <c r="Z60">
        <f t="shared" si="2"/>
        <v>1</v>
      </c>
      <c r="AA60">
        <f t="shared" si="3"/>
        <v>1</v>
      </c>
      <c r="AB60">
        <f t="shared" si="4"/>
        <v>10</v>
      </c>
      <c r="AC60">
        <f t="shared" si="5"/>
        <v>1948.578</v>
      </c>
      <c r="AD60">
        <f t="shared" si="6"/>
        <v>0</v>
      </c>
      <c r="AE60">
        <f t="shared" si="7"/>
        <v>0</v>
      </c>
      <c r="AF60">
        <f t="shared" si="8"/>
        <v>0</v>
      </c>
      <c r="AG60">
        <f t="shared" si="9"/>
        <v>0</v>
      </c>
      <c r="AI60" s="15">
        <f t="shared" si="10"/>
        <v>19485.78</v>
      </c>
      <c r="AJ60" s="15"/>
      <c r="AK60" t="str">
        <f>IFERROR(VLOOKUP($B60, 'Combined Budget 2025 EUR'!$B:$L, 10, 0), IFERROR(VLOOKUP($B60, 'Combined Budget 2025 CHF'!$B:$L, 10, 0), "N/A"))</f>
        <v>BB</v>
      </c>
      <c r="AL60" t="str">
        <f>IFERROR(VLOOKUP($B60, 'Combined Budget 2025 EUR'!$B:$L, 11, 0), IFERROR(VLOOKUP($B60, 'Combined Budget 2025 CHF'!$B:$L, 11, 0), "N/A"))</f>
        <v>B</v>
      </c>
    </row>
    <row r="61" spans="2:38" x14ac:dyDescent="0.25">
      <c r="B61">
        <v>20109</v>
      </c>
      <c r="C61" t="s">
        <v>757</v>
      </c>
      <c r="D61" s="1">
        <f>IFERROR(VLOOKUP($B61, 'Combined Budget 2025 EUR'!$B:$G,3, 0),IFERROR(VLOOKUP($B61, 'Combined Budget 2025 CHF'!$B:$G,3, 0),  IFERROR(VLOOKUP($B61, '[1]QMSM_AG Mapping'!$A:$G, 3,0), "Check")))</f>
        <v>0</v>
      </c>
      <c r="E61" s="1">
        <f>IFERROR(VLOOKUP($B61, 'Combined Budget 2025 EUR'!$B:$G,5, 0), IFERROR(VLOOKUP($B61, 'Combined Budget 2025 CHF'!$B:$G,5, 0),IFERROR(VLOOKUP($B61, '[1]QMSM_AG Mapping'!$A:$E, 5,0), "Check")))</f>
        <v>0</v>
      </c>
      <c r="F61" s="1">
        <f t="shared" si="1"/>
        <v>0</v>
      </c>
      <c r="G61" s="13">
        <f>VLOOKUP($B61, '[1]QMSM_AG Mapping'!$A:$G, 6, 0)</f>
        <v>0</v>
      </c>
      <c r="H61" s="1">
        <f>VLOOKUP($B61, '[1]QMSM_AG Mapping'!$A:$G, 7, 0)</f>
        <v>0</v>
      </c>
      <c r="I61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W61" s="14" cm="1">
        <f t="array" ref="W61">INDEX(J61:U61, 1, MONTH($W$1))</f>
        <v>0</v>
      </c>
      <c r="X61" s="14" cm="1">
        <f t="array" ref="X61">SUMPRODUCT((J61:U61) *(($J$1:$U$1)&lt;=$X$1))</f>
        <v>0</v>
      </c>
      <c r="Y61">
        <f t="shared" si="2"/>
        <v>0</v>
      </c>
      <c r="Z61">
        <f t="shared" si="2"/>
        <v>0</v>
      </c>
      <c r="AA61">
        <f t="shared" si="3"/>
        <v>0</v>
      </c>
      <c r="AB61">
        <f t="shared" si="4"/>
        <v>0</v>
      </c>
      <c r="AC61">
        <f t="shared" si="5"/>
        <v>0</v>
      </c>
      <c r="AD61">
        <f t="shared" si="6"/>
        <v>0</v>
      </c>
      <c r="AE61">
        <f t="shared" si="7"/>
        <v>0</v>
      </c>
      <c r="AF61">
        <f t="shared" si="8"/>
        <v>0</v>
      </c>
      <c r="AG61">
        <f t="shared" si="9"/>
        <v>0</v>
      </c>
      <c r="AI61" s="15">
        <f t="shared" si="10"/>
        <v>0</v>
      </c>
      <c r="AJ61" s="15"/>
      <c r="AK61">
        <f>IFERROR(VLOOKUP($B61, 'Combined Budget 2025 EUR'!$B:$L, 10, 0), IFERROR(VLOOKUP($B61, 'Combined Budget 2025 CHF'!$B:$L, 10, 0), "N/A"))</f>
        <v>0</v>
      </c>
      <c r="AL61">
        <f>IFERROR(VLOOKUP($B61, 'Combined Budget 2025 EUR'!$B:$L, 11, 0), IFERROR(VLOOKUP($B61, 'Combined Budget 2025 CHF'!$B:$L, 11, 0), "N/A"))</f>
        <v>0</v>
      </c>
    </row>
    <row r="62" spans="2:38" x14ac:dyDescent="0.25">
      <c r="B62">
        <v>20110</v>
      </c>
      <c r="C62" t="s">
        <v>758</v>
      </c>
      <c r="D62" s="1">
        <f>IFERROR(VLOOKUP($B62, 'Combined Budget 2025 EUR'!$B:$G,3, 0),IFERROR(VLOOKUP($B62, 'Combined Budget 2025 CHF'!$B:$G,3, 0),  IFERROR(VLOOKUP($B62, '[1]QMSM_AG Mapping'!$A:$G, 3,0), "Check")))</f>
        <v>0</v>
      </c>
      <c r="E62" s="1">
        <f>IFERROR(VLOOKUP($B62, 'Combined Budget 2025 EUR'!$B:$G,5, 0), IFERROR(VLOOKUP($B62, 'Combined Budget 2025 CHF'!$B:$G,5, 0),IFERROR(VLOOKUP($B62, '[1]QMSM_AG Mapping'!$A:$E, 5,0), "Check")))</f>
        <v>0</v>
      </c>
      <c r="F62" s="1">
        <f t="shared" si="1"/>
        <v>0</v>
      </c>
      <c r="G62" s="13">
        <f>VLOOKUP($B62, '[1]QMSM_AG Mapping'!$A:$G, 6, 0)</f>
        <v>0</v>
      </c>
      <c r="H62" s="1">
        <f>VLOOKUP($B62, '[1]QMSM_AG Mapping'!$A:$G, 7, 0)</f>
        <v>0</v>
      </c>
      <c r="I62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W62" s="14" cm="1">
        <f t="array" ref="W62">INDEX(J62:U62, 1, MONTH($W$1))</f>
        <v>0</v>
      </c>
      <c r="X62" s="14" cm="1">
        <f t="array" ref="X62">SUMPRODUCT((J62:U62) *(($J$1:$U$1)&lt;=$X$1))</f>
        <v>0</v>
      </c>
      <c r="Y62">
        <f t="shared" si="2"/>
        <v>0</v>
      </c>
      <c r="Z62">
        <f t="shared" si="2"/>
        <v>0</v>
      </c>
      <c r="AA62">
        <f t="shared" si="3"/>
        <v>0</v>
      </c>
      <c r="AB62">
        <f t="shared" si="4"/>
        <v>0</v>
      </c>
      <c r="AC62">
        <f t="shared" si="5"/>
        <v>0</v>
      </c>
      <c r="AD62">
        <f t="shared" si="6"/>
        <v>0</v>
      </c>
      <c r="AE62">
        <f t="shared" si="7"/>
        <v>0</v>
      </c>
      <c r="AF62">
        <f t="shared" si="8"/>
        <v>0</v>
      </c>
      <c r="AG62">
        <f t="shared" si="9"/>
        <v>0</v>
      </c>
      <c r="AI62" s="15">
        <f t="shared" si="10"/>
        <v>0</v>
      </c>
      <c r="AJ62" s="15"/>
      <c r="AK62">
        <f>IFERROR(VLOOKUP($B62, 'Combined Budget 2025 EUR'!$B:$L, 10, 0), IFERROR(VLOOKUP($B62, 'Combined Budget 2025 CHF'!$B:$L, 10, 0), "N/A"))</f>
        <v>0</v>
      </c>
      <c r="AL62">
        <f>IFERROR(VLOOKUP($B62, 'Combined Budget 2025 EUR'!$B:$L, 11, 0), IFERROR(VLOOKUP($B62, 'Combined Budget 2025 CHF'!$B:$L, 11, 0), "N/A"))</f>
        <v>0</v>
      </c>
    </row>
    <row r="63" spans="2:38" x14ac:dyDescent="0.25">
      <c r="B63">
        <v>20115</v>
      </c>
      <c r="C63" t="s">
        <v>675</v>
      </c>
      <c r="D63" s="1" t="str">
        <f>IFERROR(VLOOKUP($B63, 'Combined Budget 2025 EUR'!$B:$G,3, 0),IFERROR(VLOOKUP($B63, 'Combined Budget 2025 CHF'!$B:$G,3, 0),  IFERROR(VLOOKUP($B63, '[1]QMSM_AG Mapping'!$A:$G, 3,0), "Check")))</f>
        <v>Germany</v>
      </c>
      <c r="E63" s="1" t="str">
        <f>IFERROR(VLOOKUP($B63, 'Combined Budget 2025 EUR'!$B:$G,5, 0), IFERROR(VLOOKUP($B63, 'Combined Budget 2025 CHF'!$B:$G,5, 0),IFERROR(VLOOKUP($B63, '[1]QMSM_AG Mapping'!$A:$E, 5,0), "Check")))</f>
        <v>Salon / Institute</v>
      </c>
      <c r="F63" s="1" t="str">
        <f t="shared" si="1"/>
        <v>Institutes / Clinic</v>
      </c>
      <c r="G63" s="13">
        <f>VLOOKUP($B63, '[1]QMSM_AG Mapping'!$A:$G, 6, 0)</f>
        <v>0</v>
      </c>
      <c r="H63" s="1">
        <f>VLOOKUP($B63, '[1]QMSM_AG Mapping'!$A:$G, 7, 0)</f>
        <v>0</v>
      </c>
      <c r="I63" t="s">
        <v>64</v>
      </c>
      <c r="J63" s="14">
        <v>0</v>
      </c>
      <c r="K63" s="14">
        <v>374.62</v>
      </c>
      <c r="L63" s="14">
        <v>0</v>
      </c>
      <c r="M63" s="14">
        <v>175.96</v>
      </c>
      <c r="N63" s="14">
        <v>0</v>
      </c>
      <c r="O63" s="14">
        <v>0</v>
      </c>
      <c r="P63" s="14">
        <v>0</v>
      </c>
      <c r="Q63" s="14">
        <v>148.22999999999999</v>
      </c>
      <c r="R63" s="14">
        <v>0</v>
      </c>
      <c r="S63" s="14">
        <v>0</v>
      </c>
      <c r="T63" s="14">
        <v>0</v>
      </c>
      <c r="U63" s="14">
        <v>0</v>
      </c>
      <c r="W63" s="14" cm="1">
        <f t="array" ref="W63">INDEX(J63:U63, 1, MONTH($W$1))</f>
        <v>0</v>
      </c>
      <c r="X63" s="14" cm="1">
        <f t="array" ref="X63">SUMPRODUCT((J63:U63) *(($J$1:$U$1)&lt;=$X$1))</f>
        <v>698.81000000000006</v>
      </c>
      <c r="Y63">
        <f t="shared" si="2"/>
        <v>0</v>
      </c>
      <c r="Z63">
        <f t="shared" si="2"/>
        <v>1</v>
      </c>
      <c r="AA63">
        <f t="shared" si="3"/>
        <v>1</v>
      </c>
      <c r="AB63">
        <f t="shared" si="4"/>
        <v>3</v>
      </c>
      <c r="AC63">
        <f t="shared" si="5"/>
        <v>232.9366666666667</v>
      </c>
      <c r="AD63">
        <f t="shared" si="6"/>
        <v>0</v>
      </c>
      <c r="AE63">
        <f t="shared" si="7"/>
        <v>0</v>
      </c>
      <c r="AF63">
        <f t="shared" si="8"/>
        <v>0</v>
      </c>
      <c r="AG63">
        <f t="shared" si="9"/>
        <v>0</v>
      </c>
      <c r="AI63" s="15">
        <f t="shared" si="10"/>
        <v>698.81000000000006</v>
      </c>
      <c r="AJ63" s="15"/>
      <c r="AK63" t="str">
        <f>IFERROR(VLOOKUP($B63, 'Combined Budget 2025 EUR'!$B:$L, 10, 0), IFERROR(VLOOKUP($B63, 'Combined Budget 2025 CHF'!$B:$L, 10, 0), "N/A"))</f>
        <v>GG</v>
      </c>
      <c r="AL63" t="str">
        <f>IFERROR(VLOOKUP($B63, 'Combined Budget 2025 EUR'!$B:$L, 11, 0), IFERROR(VLOOKUP($B63, 'Combined Budget 2025 CHF'!$B:$L, 11, 0), "N/A"))</f>
        <v>C</v>
      </c>
    </row>
    <row r="64" spans="2:38" x14ac:dyDescent="0.25">
      <c r="B64">
        <v>20121</v>
      </c>
      <c r="C64" t="s">
        <v>539</v>
      </c>
      <c r="D64" s="1">
        <f>IFERROR(VLOOKUP($B64, 'Combined Budget 2025 EUR'!$B:$G,3, 0),IFERROR(VLOOKUP($B64, 'Combined Budget 2025 CHF'!$B:$G,3, 0),  IFERROR(VLOOKUP($B64, '[1]QMSM_AG Mapping'!$A:$G, 3,0), "Check")))</f>
        <v>0</v>
      </c>
      <c r="E64" s="1">
        <f>IFERROR(VLOOKUP($B64, 'Combined Budget 2025 EUR'!$B:$G,5, 0), IFERROR(VLOOKUP($B64, 'Combined Budget 2025 CHF'!$B:$G,5, 0),IFERROR(VLOOKUP($B64, '[1]QMSM_AG Mapping'!$A:$E, 5,0), "Check")))</f>
        <v>0</v>
      </c>
      <c r="F64" s="1">
        <f t="shared" si="1"/>
        <v>0</v>
      </c>
      <c r="G64" s="13">
        <f>VLOOKUP($B64, '[1]QMSM_AG Mapping'!$A:$G, 6, 0)</f>
        <v>0</v>
      </c>
      <c r="H64" s="1">
        <f>VLOOKUP($B64, '[1]QMSM_AG Mapping'!$A:$G, 7, 0)</f>
        <v>0</v>
      </c>
      <c r="I6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W64" s="14" cm="1">
        <f t="array" ref="W64">INDEX(J64:U64, 1, MONTH($W$1))</f>
        <v>0</v>
      </c>
      <c r="X64" s="14" cm="1">
        <f t="array" ref="X64">SUMPRODUCT((J64:U64) *(($J$1:$U$1)&lt;=$X$1))</f>
        <v>0</v>
      </c>
      <c r="Y64">
        <f t="shared" si="2"/>
        <v>0</v>
      </c>
      <c r="Z64">
        <f t="shared" si="2"/>
        <v>0</v>
      </c>
      <c r="AA64">
        <f t="shared" si="3"/>
        <v>0</v>
      </c>
      <c r="AB64">
        <f t="shared" si="4"/>
        <v>0</v>
      </c>
      <c r="AC64">
        <f t="shared" si="5"/>
        <v>0</v>
      </c>
      <c r="AD64">
        <f t="shared" si="6"/>
        <v>0</v>
      </c>
      <c r="AE64">
        <f t="shared" si="7"/>
        <v>0</v>
      </c>
      <c r="AF64">
        <f t="shared" si="8"/>
        <v>0</v>
      </c>
      <c r="AG64">
        <f t="shared" si="9"/>
        <v>0</v>
      </c>
      <c r="AI64" s="15">
        <f t="shared" si="10"/>
        <v>0</v>
      </c>
      <c r="AJ64" s="15"/>
      <c r="AK64">
        <f>IFERROR(VLOOKUP($B64, 'Combined Budget 2025 EUR'!$B:$L, 10, 0), IFERROR(VLOOKUP($B64, 'Combined Budget 2025 CHF'!$B:$L, 10, 0), "N/A"))</f>
        <v>0</v>
      </c>
      <c r="AL64">
        <f>IFERROR(VLOOKUP($B64, 'Combined Budget 2025 EUR'!$B:$L, 11, 0), IFERROR(VLOOKUP($B64, 'Combined Budget 2025 CHF'!$B:$L, 11, 0), "N/A"))</f>
        <v>0</v>
      </c>
    </row>
    <row r="65" spans="2:38" x14ac:dyDescent="0.25">
      <c r="B65">
        <v>20128</v>
      </c>
      <c r="C65" t="s">
        <v>540</v>
      </c>
      <c r="D65" s="1">
        <f>IFERROR(VLOOKUP($B65, 'Combined Budget 2025 EUR'!$B:$G,3, 0),IFERROR(VLOOKUP($B65, 'Combined Budget 2025 CHF'!$B:$G,3, 0),  IFERROR(VLOOKUP($B65, '[1]QMSM_AG Mapping'!$A:$G, 3,0), "Check")))</f>
        <v>0</v>
      </c>
      <c r="E65" s="1">
        <f>IFERROR(VLOOKUP($B65, 'Combined Budget 2025 EUR'!$B:$G,5, 0), IFERROR(VLOOKUP($B65, 'Combined Budget 2025 CHF'!$B:$G,5, 0),IFERROR(VLOOKUP($B65, '[1]QMSM_AG Mapping'!$A:$E, 5,0), "Check")))</f>
        <v>0</v>
      </c>
      <c r="F65" s="1">
        <f t="shared" si="1"/>
        <v>0</v>
      </c>
      <c r="G65" s="13">
        <f>VLOOKUP($B65, '[1]QMSM_AG Mapping'!$A:$G, 6, 0)</f>
        <v>0</v>
      </c>
      <c r="H65" s="1">
        <f>VLOOKUP($B65, '[1]QMSM_AG Mapping'!$A:$G, 7, 0)</f>
        <v>0</v>
      </c>
      <c r="I65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W65" s="14" cm="1">
        <f t="array" ref="W65">INDEX(J65:U65, 1, MONTH($W$1))</f>
        <v>0</v>
      </c>
      <c r="X65" s="14" cm="1">
        <f t="array" ref="X65">SUMPRODUCT((J65:U65) *(($J$1:$U$1)&lt;=$X$1))</f>
        <v>0</v>
      </c>
      <c r="Y65">
        <f t="shared" si="2"/>
        <v>0</v>
      </c>
      <c r="Z65">
        <f t="shared" si="2"/>
        <v>0</v>
      </c>
      <c r="AA65">
        <f t="shared" si="3"/>
        <v>0</v>
      </c>
      <c r="AB65">
        <f t="shared" si="4"/>
        <v>0</v>
      </c>
      <c r="AC65">
        <f t="shared" si="5"/>
        <v>0</v>
      </c>
      <c r="AD65">
        <f t="shared" si="6"/>
        <v>0</v>
      </c>
      <c r="AE65">
        <f t="shared" si="7"/>
        <v>0</v>
      </c>
      <c r="AF65">
        <f t="shared" si="8"/>
        <v>0</v>
      </c>
      <c r="AG65">
        <f t="shared" si="9"/>
        <v>0</v>
      </c>
      <c r="AI65" s="15">
        <f t="shared" si="10"/>
        <v>0</v>
      </c>
      <c r="AJ65" s="15"/>
      <c r="AK65">
        <f>IFERROR(VLOOKUP($B65, 'Combined Budget 2025 EUR'!$B:$L, 10, 0), IFERROR(VLOOKUP($B65, 'Combined Budget 2025 CHF'!$B:$L, 10, 0), "N/A"))</f>
        <v>0</v>
      </c>
      <c r="AL65">
        <f>IFERROR(VLOOKUP($B65, 'Combined Budget 2025 EUR'!$B:$L, 11, 0), IFERROR(VLOOKUP($B65, 'Combined Budget 2025 CHF'!$B:$L, 11, 0), "N/A"))</f>
        <v>0</v>
      </c>
    </row>
    <row r="66" spans="2:38" x14ac:dyDescent="0.25">
      <c r="B66">
        <v>20129</v>
      </c>
      <c r="C66" t="s">
        <v>204</v>
      </c>
      <c r="D66" s="1" t="str">
        <f>IFERROR(VLOOKUP($B66, 'Combined Budget 2025 EUR'!$B:$G,3, 0),IFERROR(VLOOKUP($B66, 'Combined Budget 2025 CHF'!$B:$G,3, 0),  IFERROR(VLOOKUP($B66, '[1]QMSM_AG Mapping'!$A:$G, 3,0), "Check")))</f>
        <v>Germany</v>
      </c>
      <c r="E66" s="1" t="str">
        <f>IFERROR(VLOOKUP($B66, 'Combined Budget 2025 EUR'!$B:$G,5, 0), IFERROR(VLOOKUP($B66, 'Combined Budget 2025 CHF'!$B:$G,5, 0),IFERROR(VLOOKUP($B66, '[1]QMSM_AG Mapping'!$A:$E, 5,0), "Check")))</f>
        <v>Salon / Institute</v>
      </c>
      <c r="F66" s="1" t="str">
        <f t="shared" si="1"/>
        <v>Institutes / Clinic</v>
      </c>
      <c r="G66" s="13">
        <f>VLOOKUP($B66, '[1]QMSM_AG Mapping'!$A:$G, 6, 0)</f>
        <v>0</v>
      </c>
      <c r="H66" s="1">
        <f>VLOOKUP($B66, '[1]QMSM_AG Mapping'!$A:$G, 7, 0)</f>
        <v>0</v>
      </c>
      <c r="I66" t="s">
        <v>64</v>
      </c>
      <c r="J66" s="14">
        <v>797.42</v>
      </c>
      <c r="K66" s="14">
        <v>0</v>
      </c>
      <c r="L66" s="14">
        <v>1143.47</v>
      </c>
      <c r="M66" s="14">
        <v>-156.30000000000001</v>
      </c>
      <c r="N66" s="14">
        <v>1030.04</v>
      </c>
      <c r="O66" s="14">
        <v>0</v>
      </c>
      <c r="P66" s="14">
        <v>1501.2</v>
      </c>
      <c r="Q66" s="14">
        <v>680.66</v>
      </c>
      <c r="R66" s="14">
        <v>171.42</v>
      </c>
      <c r="S66" s="14">
        <v>762.05</v>
      </c>
      <c r="T66" s="14">
        <v>3144.62</v>
      </c>
      <c r="U66" s="14">
        <v>0</v>
      </c>
      <c r="W66" s="14" cm="1">
        <f t="array" ref="W66">INDEX(J66:U66, 1, MONTH($W$1))</f>
        <v>0</v>
      </c>
      <c r="X66" s="14" cm="1">
        <f t="array" ref="X66">SUMPRODUCT((J66:U66) *(($J$1:$U$1)&lt;=$X$1))</f>
        <v>9074.58</v>
      </c>
      <c r="Y66">
        <f t="shared" si="2"/>
        <v>0</v>
      </c>
      <c r="Z66">
        <f t="shared" si="2"/>
        <v>1</v>
      </c>
      <c r="AA66">
        <f t="shared" si="3"/>
        <v>1</v>
      </c>
      <c r="AB66">
        <f t="shared" si="4"/>
        <v>8</v>
      </c>
      <c r="AC66">
        <f t="shared" si="5"/>
        <v>1134.3225</v>
      </c>
      <c r="AD66">
        <f t="shared" si="6"/>
        <v>0</v>
      </c>
      <c r="AE66">
        <f t="shared" si="7"/>
        <v>0</v>
      </c>
      <c r="AF66">
        <f t="shared" si="8"/>
        <v>0</v>
      </c>
      <c r="AG66">
        <f t="shared" si="9"/>
        <v>0</v>
      </c>
      <c r="AI66" s="15">
        <f t="shared" si="10"/>
        <v>9074.58</v>
      </c>
      <c r="AJ66" s="15"/>
      <c r="AK66" t="str">
        <f>IFERROR(VLOOKUP($B66, 'Combined Budget 2025 EUR'!$B:$L, 10, 0), IFERROR(VLOOKUP($B66, 'Combined Budget 2025 CHF'!$B:$L, 10, 0), "N/A"))</f>
        <v>BB</v>
      </c>
      <c r="AL66" t="str">
        <f>IFERROR(VLOOKUP($B66, 'Combined Budget 2025 EUR'!$B:$L, 11, 0), IFERROR(VLOOKUP($B66, 'Combined Budget 2025 CHF'!$B:$L, 11, 0), "N/A"))</f>
        <v>B</v>
      </c>
    </row>
    <row r="67" spans="2:38" x14ac:dyDescent="0.25">
      <c r="B67">
        <v>20130</v>
      </c>
      <c r="C67" t="s">
        <v>205</v>
      </c>
      <c r="D67" s="1" t="str">
        <f>IFERROR(VLOOKUP($B67, 'Combined Budget 2025 EUR'!$B:$G,3, 0),IFERROR(VLOOKUP($B67, 'Combined Budget 2025 CHF'!$B:$G,3, 0),  IFERROR(VLOOKUP($B67, '[1]QMSM_AG Mapping'!$A:$G, 3,0), "Check")))</f>
        <v>Germany</v>
      </c>
      <c r="E67" s="1" t="str">
        <f>IFERROR(VLOOKUP($B67, 'Combined Budget 2025 EUR'!$B:$G,5, 0), IFERROR(VLOOKUP($B67, 'Combined Budget 2025 CHF'!$B:$G,5, 0),IFERROR(VLOOKUP($B67, '[1]QMSM_AG Mapping'!$A:$E, 5,0), "Check")))</f>
        <v>Salon / Institute</v>
      </c>
      <c r="F67" s="1" t="str">
        <f t="shared" si="1"/>
        <v>Institutes / Clinic</v>
      </c>
      <c r="G67" s="13">
        <f>VLOOKUP($B67, '[1]QMSM_AG Mapping'!$A:$G, 6, 0)</f>
        <v>0</v>
      </c>
      <c r="H67" s="1">
        <f>VLOOKUP($B67, '[1]QMSM_AG Mapping'!$A:$G, 7, 0)</f>
        <v>0</v>
      </c>
      <c r="I67" t="s">
        <v>64</v>
      </c>
      <c r="J67" s="14">
        <v>921.05</v>
      </c>
      <c r="K67" s="14">
        <v>0</v>
      </c>
      <c r="L67" s="14">
        <v>2100.96</v>
      </c>
      <c r="M67" s="14">
        <v>0</v>
      </c>
      <c r="N67" s="14">
        <v>0</v>
      </c>
      <c r="O67" s="14">
        <v>2303.52</v>
      </c>
      <c r="P67" s="14">
        <v>0</v>
      </c>
      <c r="Q67" s="14">
        <v>0</v>
      </c>
      <c r="R67" s="14">
        <v>1448.11</v>
      </c>
      <c r="S67" s="14">
        <v>0</v>
      </c>
      <c r="T67" s="14">
        <v>0</v>
      </c>
      <c r="U67" s="14">
        <v>2906.86</v>
      </c>
      <c r="W67" s="14" cm="1">
        <f t="array" ref="W67">INDEX(J67:U67, 1, MONTH($W$1))</f>
        <v>2906.86</v>
      </c>
      <c r="X67" s="14" cm="1">
        <f t="array" ref="X67">SUMPRODUCT((J67:U67) *(($J$1:$U$1)&lt;=$X$1))</f>
        <v>9680.5</v>
      </c>
      <c r="Y67">
        <f t="shared" si="2"/>
        <v>1</v>
      </c>
      <c r="Z67">
        <f t="shared" si="2"/>
        <v>1</v>
      </c>
      <c r="AA67">
        <f t="shared" si="3"/>
        <v>1</v>
      </c>
      <c r="AB67">
        <f t="shared" si="4"/>
        <v>5</v>
      </c>
      <c r="AC67">
        <f t="shared" si="5"/>
        <v>1936.1</v>
      </c>
      <c r="AD67">
        <f t="shared" si="6"/>
        <v>0</v>
      </c>
      <c r="AE67">
        <f t="shared" si="7"/>
        <v>0</v>
      </c>
      <c r="AF67">
        <f t="shared" si="8"/>
        <v>0</v>
      </c>
      <c r="AG67">
        <f t="shared" si="9"/>
        <v>0</v>
      </c>
      <c r="AI67" s="15">
        <f t="shared" si="10"/>
        <v>9680.5</v>
      </c>
      <c r="AJ67" s="15"/>
      <c r="AK67" t="str">
        <f>IFERROR(VLOOKUP($B67, 'Combined Budget 2025 EUR'!$B:$L, 10, 0), IFERROR(VLOOKUP($B67, 'Combined Budget 2025 CHF'!$B:$L, 10, 0), "N/A"))</f>
        <v>BB</v>
      </c>
      <c r="AL67" t="str">
        <f>IFERROR(VLOOKUP($B67, 'Combined Budget 2025 EUR'!$B:$L, 11, 0), IFERROR(VLOOKUP($B67, 'Combined Budget 2025 CHF'!$B:$L, 11, 0), "N/A"))</f>
        <v>B</v>
      </c>
    </row>
    <row r="68" spans="2:38" x14ac:dyDescent="0.25">
      <c r="B68">
        <v>20131</v>
      </c>
      <c r="C68" t="s">
        <v>759</v>
      </c>
      <c r="D68" s="1">
        <f>IFERROR(VLOOKUP($B68, 'Combined Budget 2025 EUR'!$B:$G,3, 0),IFERROR(VLOOKUP($B68, 'Combined Budget 2025 CHF'!$B:$G,3, 0),  IFERROR(VLOOKUP($B68, '[1]QMSM_AG Mapping'!$A:$G, 3,0), "Check")))</f>
        <v>0</v>
      </c>
      <c r="E68" s="1">
        <f>IFERROR(VLOOKUP($B68, 'Combined Budget 2025 EUR'!$B:$G,5, 0), IFERROR(VLOOKUP($B68, 'Combined Budget 2025 CHF'!$B:$G,5, 0),IFERROR(VLOOKUP($B68, '[1]QMSM_AG Mapping'!$A:$E, 5,0), "Check")))</f>
        <v>0</v>
      </c>
      <c r="F68" s="1">
        <f t="shared" ref="F68:F131" si="11">IF(OR(E68="Salon / Institute", E68="Pharmacy", E68="Clinic"), "Institutes / Clinic", IF(E68="Parfümerie", "Retail", E68))</f>
        <v>0</v>
      </c>
      <c r="G68" s="13">
        <f>VLOOKUP($B68, '[1]QMSM_AG Mapping'!$A:$G, 6, 0)</f>
        <v>0</v>
      </c>
      <c r="H68" s="1">
        <f>VLOOKUP($B68, '[1]QMSM_AG Mapping'!$A:$G, 7, 0)</f>
        <v>0</v>
      </c>
      <c r="I68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W68" s="14" cm="1">
        <f t="array" ref="W68">INDEX(J68:U68, 1, MONTH($W$1))</f>
        <v>0</v>
      </c>
      <c r="X68" s="14" cm="1">
        <f t="array" ref="X68">SUMPRODUCT((J68:U68) *(($J$1:$U$1)&lt;=$X$1))</f>
        <v>0</v>
      </c>
      <c r="Y68">
        <f t="shared" ref="Y68:Z131" si="12">IF(W68&gt;0, 1, 0)</f>
        <v>0</v>
      </c>
      <c r="Z68">
        <f t="shared" si="12"/>
        <v>0</v>
      </c>
      <c r="AA68">
        <f t="shared" ref="AA68:AA131" si="13">IF(I68="Yes", 1, 0)</f>
        <v>0</v>
      </c>
      <c r="AB68">
        <f t="shared" ref="AB68:AB131" si="14">COUNTIFS($J68:$U68, "&gt;0")</f>
        <v>0</v>
      </c>
      <c r="AC68">
        <f t="shared" ref="AC68:AC131" si="15">IFERROR(X68/AB68, 0)</f>
        <v>0</v>
      </c>
      <c r="AD68">
        <f t="shared" ref="AD68:AD131" si="16">IF(G68=$W$1, 1, 0)</f>
        <v>0</v>
      </c>
      <c r="AE68">
        <f t="shared" ref="AE68:AE131" si="17">IF(G68=$W$1, W68, 0)</f>
        <v>0</v>
      </c>
      <c r="AF68">
        <f t="shared" ref="AF68:AF131" si="18">IF(AND(H68=2024, G68&lt;=$W$1, X68&gt;0), 1, 0)</f>
        <v>0</v>
      </c>
      <c r="AG68">
        <f t="shared" ref="AG68:AG131" si="19">IF(AND(H68=2024, G68&lt;=$W$1), X68, 0)</f>
        <v>0</v>
      </c>
      <c r="AI68" s="15">
        <f t="shared" si="10"/>
        <v>0</v>
      </c>
      <c r="AJ68" s="15"/>
      <c r="AK68">
        <f>IFERROR(VLOOKUP($B68, 'Combined Budget 2025 EUR'!$B:$L, 10, 0), IFERROR(VLOOKUP($B68, 'Combined Budget 2025 CHF'!$B:$L, 10, 0), "N/A"))</f>
        <v>0</v>
      </c>
      <c r="AL68">
        <f>IFERROR(VLOOKUP($B68, 'Combined Budget 2025 EUR'!$B:$L, 11, 0), IFERROR(VLOOKUP($B68, 'Combined Budget 2025 CHF'!$B:$L, 11, 0), "N/A"))</f>
        <v>0</v>
      </c>
    </row>
    <row r="69" spans="2:38" x14ac:dyDescent="0.25">
      <c r="B69">
        <v>20132</v>
      </c>
      <c r="C69" t="s">
        <v>172</v>
      </c>
      <c r="D69" s="1" t="str">
        <f>IFERROR(VLOOKUP($B69, 'Combined Budget 2025 EUR'!$B:$G,3, 0),IFERROR(VLOOKUP($B69, 'Combined Budget 2025 CHF'!$B:$G,3, 0),  IFERROR(VLOOKUP($B69, '[1]QMSM_AG Mapping'!$A:$G, 3,0), "Check")))</f>
        <v>Germany</v>
      </c>
      <c r="E69" s="1" t="str">
        <f>IFERROR(VLOOKUP($B69, 'Combined Budget 2025 EUR'!$B:$G,5, 0), IFERROR(VLOOKUP($B69, 'Combined Budget 2025 CHF'!$B:$G,5, 0),IFERROR(VLOOKUP($B69, '[1]QMSM_AG Mapping'!$A:$E, 5,0), "Check")))</f>
        <v>Salon / Institute</v>
      </c>
      <c r="F69" s="1" t="str">
        <f t="shared" si="11"/>
        <v>Institutes / Clinic</v>
      </c>
      <c r="G69" s="13">
        <f>VLOOKUP($B69, '[1]QMSM_AG Mapping'!$A:$G, 6, 0)</f>
        <v>0</v>
      </c>
      <c r="H69" s="1">
        <f>VLOOKUP($B69, '[1]QMSM_AG Mapping'!$A:$G, 7, 0)</f>
        <v>0</v>
      </c>
      <c r="I69" t="s">
        <v>64</v>
      </c>
      <c r="J69" s="14">
        <v>1065.6500000000001</v>
      </c>
      <c r="K69" s="14">
        <v>3981.7999999999997</v>
      </c>
      <c r="L69" s="14">
        <v>4443.32</v>
      </c>
      <c r="M69" s="14">
        <v>0</v>
      </c>
      <c r="N69" s="14">
        <v>1284.72</v>
      </c>
      <c r="O69" s="14">
        <v>5405.48</v>
      </c>
      <c r="P69" s="14">
        <v>2972.96</v>
      </c>
      <c r="Q69" s="14">
        <v>11098.07</v>
      </c>
      <c r="R69" s="14">
        <v>4305.47</v>
      </c>
      <c r="S69" s="14">
        <v>1378.8</v>
      </c>
      <c r="T69" s="14">
        <v>3815.51</v>
      </c>
      <c r="U69" s="14">
        <v>0</v>
      </c>
      <c r="W69" s="14" cm="1">
        <f t="array" ref="W69">INDEX(J69:U69, 1, MONTH($W$1))</f>
        <v>0</v>
      </c>
      <c r="X69" s="14" cm="1">
        <f t="array" ref="X69">SUMPRODUCT((J69:U69) *(($J$1:$U$1)&lt;=$X$1))</f>
        <v>39751.780000000006</v>
      </c>
      <c r="Y69">
        <f t="shared" si="12"/>
        <v>0</v>
      </c>
      <c r="Z69">
        <f t="shared" si="12"/>
        <v>1</v>
      </c>
      <c r="AA69">
        <f t="shared" si="13"/>
        <v>1</v>
      </c>
      <c r="AB69">
        <f t="shared" si="14"/>
        <v>10</v>
      </c>
      <c r="AC69">
        <f t="shared" si="15"/>
        <v>3975.1780000000008</v>
      </c>
      <c r="AD69">
        <f t="shared" si="16"/>
        <v>0</v>
      </c>
      <c r="AE69">
        <f t="shared" si="17"/>
        <v>0</v>
      </c>
      <c r="AF69">
        <f t="shared" si="18"/>
        <v>0</v>
      </c>
      <c r="AG69">
        <f t="shared" si="19"/>
        <v>0</v>
      </c>
      <c r="AI69" s="15">
        <f t="shared" si="10"/>
        <v>39751.780000000006</v>
      </c>
      <c r="AJ69" s="15"/>
      <c r="AK69" t="str">
        <f>IFERROR(VLOOKUP($B69, 'Combined Budget 2025 EUR'!$B:$L, 10, 0), IFERROR(VLOOKUP($B69, 'Combined Budget 2025 CHF'!$B:$L, 10, 0), "N/A"))</f>
        <v>AA</v>
      </c>
      <c r="AL69" t="str">
        <f>IFERROR(VLOOKUP($B69, 'Combined Budget 2025 EUR'!$B:$L, 11, 0), IFERROR(VLOOKUP($B69, 'Combined Budget 2025 CHF'!$B:$L, 11, 0), "N/A"))</f>
        <v>A</v>
      </c>
    </row>
    <row r="70" spans="2:38" x14ac:dyDescent="0.25">
      <c r="B70">
        <v>20134</v>
      </c>
      <c r="C70" t="s">
        <v>284</v>
      </c>
      <c r="D70" s="1" t="str">
        <f>IFERROR(VLOOKUP($B70, 'Combined Budget 2025 EUR'!$B:$G,3, 0),IFERROR(VLOOKUP($B70, 'Combined Budget 2025 CHF'!$B:$G,3, 0),  IFERROR(VLOOKUP($B70, '[1]QMSM_AG Mapping'!$A:$G, 3,0), "Check")))</f>
        <v>Germany</v>
      </c>
      <c r="E70" s="1">
        <f>IFERROR(VLOOKUP($B70, 'Combined Budget 2025 EUR'!$B:$G,5, 0), IFERROR(VLOOKUP($B70, 'Combined Budget 2025 CHF'!$B:$G,5, 0),IFERROR(VLOOKUP($B70, '[1]QMSM_AG Mapping'!$A:$E, 5,0), "Check")))</f>
        <v>0</v>
      </c>
      <c r="F70" s="1">
        <f t="shared" si="11"/>
        <v>0</v>
      </c>
      <c r="G70" s="13">
        <f>VLOOKUP($B70, '[1]QMSM_AG Mapping'!$A:$G, 6, 0)</f>
        <v>0</v>
      </c>
      <c r="H70" s="1">
        <f>VLOOKUP($B70, '[1]QMSM_AG Mapping'!$A:$G, 7, 0)</f>
        <v>0</v>
      </c>
      <c r="I70" t="s">
        <v>64</v>
      </c>
      <c r="J70" s="14">
        <v>0</v>
      </c>
      <c r="K70" s="14">
        <v>0</v>
      </c>
      <c r="L70" s="14">
        <v>0</v>
      </c>
      <c r="M70" s="14">
        <v>425.27</v>
      </c>
      <c r="N70" s="14">
        <v>0</v>
      </c>
      <c r="O70" s="14">
        <v>0</v>
      </c>
      <c r="P70" s="14">
        <v>0</v>
      </c>
      <c r="Q70" s="14">
        <v>419.33</v>
      </c>
      <c r="R70" s="14">
        <v>0</v>
      </c>
      <c r="S70" s="14">
        <v>0</v>
      </c>
      <c r="T70" s="14">
        <v>759.44</v>
      </c>
      <c r="U70" s="14">
        <v>0</v>
      </c>
      <c r="W70" s="14" cm="1">
        <f t="array" ref="W70">INDEX(J70:U70, 1, MONTH($W$1))</f>
        <v>0</v>
      </c>
      <c r="X70" s="14" cm="1">
        <f t="array" ref="X70">SUMPRODUCT((J70:U70) *(($J$1:$U$1)&lt;=$X$1))</f>
        <v>1604.04</v>
      </c>
      <c r="Y70">
        <f t="shared" si="12"/>
        <v>0</v>
      </c>
      <c r="Z70">
        <f t="shared" si="12"/>
        <v>1</v>
      </c>
      <c r="AA70">
        <f t="shared" si="13"/>
        <v>1</v>
      </c>
      <c r="AB70">
        <f t="shared" si="14"/>
        <v>3</v>
      </c>
      <c r="AC70">
        <f t="shared" si="15"/>
        <v>534.67999999999995</v>
      </c>
      <c r="AD70">
        <f t="shared" si="16"/>
        <v>0</v>
      </c>
      <c r="AE70">
        <f t="shared" si="17"/>
        <v>0</v>
      </c>
      <c r="AF70">
        <f t="shared" si="18"/>
        <v>0</v>
      </c>
      <c r="AG70">
        <f t="shared" si="19"/>
        <v>0</v>
      </c>
      <c r="AI70" s="15">
        <f t="shared" si="10"/>
        <v>1604.04</v>
      </c>
      <c r="AJ70" s="15"/>
      <c r="AK70" t="str">
        <f>IFERROR(VLOOKUP($B70, 'Combined Budget 2025 EUR'!$B:$L, 10, 0), IFERROR(VLOOKUP($B70, 'Combined Budget 2025 CHF'!$B:$L, 10, 0), "N/A"))</f>
        <v>GG</v>
      </c>
      <c r="AL70" t="str">
        <f>IFERROR(VLOOKUP($B70, 'Combined Budget 2025 EUR'!$B:$L, 11, 0), IFERROR(VLOOKUP($B70, 'Combined Budget 2025 CHF'!$B:$L, 11, 0), "N/A"))</f>
        <v>C</v>
      </c>
    </row>
    <row r="71" spans="2:38" x14ac:dyDescent="0.25">
      <c r="B71">
        <v>20136</v>
      </c>
      <c r="C71" t="s">
        <v>285</v>
      </c>
      <c r="D71" s="1" t="str">
        <f>IFERROR(VLOOKUP($B71, 'Combined Budget 2025 EUR'!$B:$G,3, 0),IFERROR(VLOOKUP($B71, 'Combined Budget 2025 CHF'!$B:$G,3, 0),  IFERROR(VLOOKUP($B71, '[1]QMSM_AG Mapping'!$A:$G, 3,0), "Check")))</f>
        <v>Germany</v>
      </c>
      <c r="E71" s="1">
        <f>IFERROR(VLOOKUP($B71, 'Combined Budget 2025 EUR'!$B:$G,5, 0), IFERROR(VLOOKUP($B71, 'Combined Budget 2025 CHF'!$B:$G,5, 0),IFERROR(VLOOKUP($B71, '[1]QMSM_AG Mapping'!$A:$E, 5,0), "Check")))</f>
        <v>0</v>
      </c>
      <c r="F71" s="1">
        <f t="shared" si="11"/>
        <v>0</v>
      </c>
      <c r="G71" s="13">
        <f>VLOOKUP($B71, '[1]QMSM_AG Mapping'!$A:$G, 6, 0)</f>
        <v>0</v>
      </c>
      <c r="H71" s="1">
        <f>VLOOKUP($B71, '[1]QMSM_AG Mapping'!$A:$G, 7, 0)</f>
        <v>0</v>
      </c>
      <c r="I71" t="s">
        <v>358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341.3</v>
      </c>
      <c r="R71" s="14">
        <v>0</v>
      </c>
      <c r="S71" s="14">
        <v>0</v>
      </c>
      <c r="T71" s="14">
        <v>0</v>
      </c>
      <c r="U71" s="14">
        <v>319.67</v>
      </c>
      <c r="W71" s="14" cm="1">
        <f t="array" ref="W71">INDEX(J71:U71, 1, MONTH($W$1))</f>
        <v>319.67</v>
      </c>
      <c r="X71" s="14" cm="1">
        <f t="array" ref="X71">SUMPRODUCT((J71:U71) *(($J$1:$U$1)&lt;=$X$1))</f>
        <v>660.97</v>
      </c>
      <c r="Y71">
        <f t="shared" si="12"/>
        <v>1</v>
      </c>
      <c r="Z71">
        <f t="shared" si="12"/>
        <v>1</v>
      </c>
      <c r="AA71">
        <f t="shared" si="13"/>
        <v>0</v>
      </c>
      <c r="AB71">
        <f t="shared" si="14"/>
        <v>2</v>
      </c>
      <c r="AC71">
        <f t="shared" si="15"/>
        <v>330.48500000000001</v>
      </c>
      <c r="AD71">
        <f t="shared" si="16"/>
        <v>0</v>
      </c>
      <c r="AE71">
        <f t="shared" si="17"/>
        <v>0</v>
      </c>
      <c r="AF71">
        <f t="shared" si="18"/>
        <v>0</v>
      </c>
      <c r="AG71">
        <f t="shared" si="19"/>
        <v>0</v>
      </c>
      <c r="AI71" s="15">
        <f t="shared" si="10"/>
        <v>660.97</v>
      </c>
      <c r="AJ71" s="15"/>
      <c r="AK71" t="str">
        <f>IFERROR(VLOOKUP($B71, 'Combined Budget 2025 EUR'!$B:$L, 10, 0), IFERROR(VLOOKUP($B71, 'Combined Budget 2025 CHF'!$B:$L, 10, 0), "N/A"))</f>
        <v>GG</v>
      </c>
      <c r="AL71" t="str">
        <f>IFERROR(VLOOKUP($B71, 'Combined Budget 2025 EUR'!$B:$L, 11, 0), IFERROR(VLOOKUP($B71, 'Combined Budget 2025 CHF'!$B:$L, 11, 0), "N/A"))</f>
        <v>C</v>
      </c>
    </row>
    <row r="72" spans="2:38" x14ac:dyDescent="0.25">
      <c r="B72">
        <v>20138</v>
      </c>
      <c r="C72" t="s">
        <v>760</v>
      </c>
      <c r="D72" s="1">
        <f>IFERROR(VLOOKUP($B72, 'Combined Budget 2025 EUR'!$B:$G,3, 0),IFERROR(VLOOKUP($B72, 'Combined Budget 2025 CHF'!$B:$G,3, 0),  IFERROR(VLOOKUP($B72, '[1]QMSM_AG Mapping'!$A:$G, 3,0), "Check")))</f>
        <v>0</v>
      </c>
      <c r="E72" s="1">
        <f>IFERROR(VLOOKUP($B72, 'Combined Budget 2025 EUR'!$B:$G,5, 0), IFERROR(VLOOKUP($B72, 'Combined Budget 2025 CHF'!$B:$G,5, 0),IFERROR(VLOOKUP($B72, '[1]QMSM_AG Mapping'!$A:$E, 5,0), "Check")))</f>
        <v>0</v>
      </c>
      <c r="F72" s="1">
        <f t="shared" si="11"/>
        <v>0</v>
      </c>
      <c r="G72" s="13">
        <f>VLOOKUP($B72, '[1]QMSM_AG Mapping'!$A:$G, 6, 0)</f>
        <v>0</v>
      </c>
      <c r="H72" s="1">
        <f>VLOOKUP($B72, '[1]QMSM_AG Mapping'!$A:$G, 7, 0)</f>
        <v>2019</v>
      </c>
      <c r="I72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W72" s="14" cm="1">
        <f t="array" ref="W72">INDEX(J72:U72, 1, MONTH($W$1))</f>
        <v>0</v>
      </c>
      <c r="X72" s="14" cm="1">
        <f t="array" ref="X72">SUMPRODUCT((J72:U72) *(($J$1:$U$1)&lt;=$X$1))</f>
        <v>0</v>
      </c>
      <c r="Y72">
        <f t="shared" si="12"/>
        <v>0</v>
      </c>
      <c r="Z72">
        <f t="shared" si="12"/>
        <v>0</v>
      </c>
      <c r="AA72">
        <f t="shared" si="13"/>
        <v>0</v>
      </c>
      <c r="AB72">
        <f t="shared" si="14"/>
        <v>0</v>
      </c>
      <c r="AC72">
        <f t="shared" si="15"/>
        <v>0</v>
      </c>
      <c r="AD72">
        <f t="shared" si="16"/>
        <v>0</v>
      </c>
      <c r="AE72">
        <f t="shared" si="17"/>
        <v>0</v>
      </c>
      <c r="AF72">
        <f t="shared" si="18"/>
        <v>0</v>
      </c>
      <c r="AG72">
        <f t="shared" si="19"/>
        <v>0</v>
      </c>
      <c r="AI72" s="15">
        <f t="shared" si="10"/>
        <v>0</v>
      </c>
      <c r="AJ72" s="15"/>
      <c r="AK72">
        <f>IFERROR(VLOOKUP($B72, 'Combined Budget 2025 EUR'!$B:$L, 10, 0), IFERROR(VLOOKUP($B72, 'Combined Budget 2025 CHF'!$B:$L, 10, 0), "N/A"))</f>
        <v>0</v>
      </c>
      <c r="AL72">
        <f>IFERROR(VLOOKUP($B72, 'Combined Budget 2025 EUR'!$B:$L, 11, 0), IFERROR(VLOOKUP($B72, 'Combined Budget 2025 CHF'!$B:$L, 11, 0), "N/A"))</f>
        <v>0</v>
      </c>
    </row>
    <row r="73" spans="2:38" x14ac:dyDescent="0.25">
      <c r="B73">
        <v>20141</v>
      </c>
      <c r="C73" t="s">
        <v>541</v>
      </c>
      <c r="D73" s="1">
        <f>IFERROR(VLOOKUP($B73, 'Combined Budget 2025 EUR'!$B:$G,3, 0),IFERROR(VLOOKUP($B73, 'Combined Budget 2025 CHF'!$B:$G,3, 0),  IFERROR(VLOOKUP($B73, '[1]QMSM_AG Mapping'!$A:$G, 3,0), "Check")))</f>
        <v>0</v>
      </c>
      <c r="E73" s="1">
        <f>IFERROR(VLOOKUP($B73, 'Combined Budget 2025 EUR'!$B:$G,5, 0), IFERROR(VLOOKUP($B73, 'Combined Budget 2025 CHF'!$B:$G,5, 0),IFERROR(VLOOKUP($B73, '[1]QMSM_AG Mapping'!$A:$E, 5,0), "Check")))</f>
        <v>0</v>
      </c>
      <c r="F73" s="1">
        <f t="shared" si="11"/>
        <v>0</v>
      </c>
      <c r="G73" s="13">
        <f>VLOOKUP($B73, '[1]QMSM_AG Mapping'!$A:$G, 6, 0)</f>
        <v>0</v>
      </c>
      <c r="H73" s="1">
        <f>VLOOKUP($B73, '[1]QMSM_AG Mapping'!$A:$G, 7, 0)</f>
        <v>0</v>
      </c>
      <c r="I73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W73" s="14" cm="1">
        <f t="array" ref="W73">INDEX(J73:U73, 1, MONTH($W$1))</f>
        <v>0</v>
      </c>
      <c r="X73" s="14" cm="1">
        <f t="array" ref="X73">SUMPRODUCT((J73:U73) *(($J$1:$U$1)&lt;=$X$1))</f>
        <v>0</v>
      </c>
      <c r="Y73">
        <f t="shared" si="12"/>
        <v>0</v>
      </c>
      <c r="Z73">
        <f t="shared" si="12"/>
        <v>0</v>
      </c>
      <c r="AA73">
        <f t="shared" si="13"/>
        <v>0</v>
      </c>
      <c r="AB73">
        <f t="shared" si="14"/>
        <v>0</v>
      </c>
      <c r="AC73">
        <f t="shared" si="15"/>
        <v>0</v>
      </c>
      <c r="AD73">
        <f t="shared" si="16"/>
        <v>0</v>
      </c>
      <c r="AE73">
        <f t="shared" si="17"/>
        <v>0</v>
      </c>
      <c r="AF73">
        <f t="shared" si="18"/>
        <v>0</v>
      </c>
      <c r="AG73">
        <f t="shared" si="19"/>
        <v>0</v>
      </c>
      <c r="AI73" s="15">
        <f t="shared" ref="AI73:AI136" si="20">SUM(J73:U73)</f>
        <v>0</v>
      </c>
      <c r="AJ73" s="15"/>
      <c r="AK73">
        <f>IFERROR(VLOOKUP($B73, 'Combined Budget 2025 EUR'!$B:$L, 10, 0), IFERROR(VLOOKUP($B73, 'Combined Budget 2025 CHF'!$B:$L, 10, 0), "N/A"))</f>
        <v>0</v>
      </c>
      <c r="AL73">
        <f>IFERROR(VLOOKUP($B73, 'Combined Budget 2025 EUR'!$B:$L, 11, 0), IFERROR(VLOOKUP($B73, 'Combined Budget 2025 CHF'!$B:$L, 11, 0), "N/A"))</f>
        <v>0</v>
      </c>
    </row>
    <row r="74" spans="2:38" x14ac:dyDescent="0.25">
      <c r="B74">
        <v>20142</v>
      </c>
      <c r="C74" t="s">
        <v>192</v>
      </c>
      <c r="D74" s="1" t="str">
        <f>IFERROR(VLOOKUP($B74, 'Combined Budget 2025 EUR'!$B:$G,3, 0),IFERROR(VLOOKUP($B74, 'Combined Budget 2025 CHF'!$B:$G,3, 0),  IFERROR(VLOOKUP($B74, '[1]QMSM_AG Mapping'!$A:$G, 3,0), "Check")))</f>
        <v>Germany</v>
      </c>
      <c r="E74" s="1" t="str">
        <f>IFERROR(VLOOKUP($B74, 'Combined Budget 2025 EUR'!$B:$G,5, 0), IFERROR(VLOOKUP($B74, 'Combined Budget 2025 CHF'!$B:$G,5, 0),IFERROR(VLOOKUP($B74, '[1]QMSM_AG Mapping'!$A:$E, 5,0), "Check")))</f>
        <v>Salon / Institute</v>
      </c>
      <c r="F74" s="1" t="str">
        <f t="shared" si="11"/>
        <v>Institutes / Clinic</v>
      </c>
      <c r="G74" s="13">
        <f>VLOOKUP($B74, '[1]QMSM_AG Mapping'!$A:$G, 6, 0)</f>
        <v>0</v>
      </c>
      <c r="H74" s="1">
        <f>VLOOKUP($B74, '[1]QMSM_AG Mapping'!$A:$G, 7, 0)</f>
        <v>0</v>
      </c>
      <c r="I74" t="s">
        <v>64</v>
      </c>
      <c r="J74" s="14">
        <v>387.03</v>
      </c>
      <c r="K74" s="14">
        <v>2993.51</v>
      </c>
      <c r="L74" s="14">
        <v>2028.81</v>
      </c>
      <c r="M74" s="14">
        <v>6067.11</v>
      </c>
      <c r="N74" s="14">
        <v>3396.83</v>
      </c>
      <c r="O74" s="14">
        <v>4114.6400000000003</v>
      </c>
      <c r="P74" s="14">
        <v>2967.93</v>
      </c>
      <c r="Q74" s="14">
        <v>3170.88</v>
      </c>
      <c r="R74" s="14">
        <v>5782.17</v>
      </c>
      <c r="S74" s="14">
        <v>4682.4799999999996</v>
      </c>
      <c r="T74" s="14">
        <v>6068.83</v>
      </c>
      <c r="U74" s="14">
        <v>3990.65</v>
      </c>
      <c r="W74" s="14" cm="1">
        <f t="array" ref="W74">INDEX(J74:U74, 1, MONTH($W$1))</f>
        <v>3990.65</v>
      </c>
      <c r="X74" s="14" cm="1">
        <f t="array" ref="X74">SUMPRODUCT((J74:U74) *(($J$1:$U$1)&lt;=$X$1))</f>
        <v>45650.87</v>
      </c>
      <c r="Y74">
        <f t="shared" si="12"/>
        <v>1</v>
      </c>
      <c r="Z74">
        <f t="shared" si="12"/>
        <v>1</v>
      </c>
      <c r="AA74">
        <f t="shared" si="13"/>
        <v>1</v>
      </c>
      <c r="AB74">
        <f t="shared" si="14"/>
        <v>12</v>
      </c>
      <c r="AC74">
        <f t="shared" si="15"/>
        <v>3804.2391666666667</v>
      </c>
      <c r="AD74">
        <f t="shared" si="16"/>
        <v>0</v>
      </c>
      <c r="AE74">
        <f t="shared" si="17"/>
        <v>0</v>
      </c>
      <c r="AF74">
        <f t="shared" si="18"/>
        <v>0</v>
      </c>
      <c r="AG74">
        <f t="shared" si="19"/>
        <v>0</v>
      </c>
      <c r="AI74" s="15">
        <f t="shared" si="20"/>
        <v>45650.87</v>
      </c>
      <c r="AJ74" s="15"/>
      <c r="AK74" t="str">
        <f>IFERROR(VLOOKUP($B74, 'Combined Budget 2025 EUR'!$B:$L, 10, 0), IFERROR(VLOOKUP($B74, 'Combined Budget 2025 CHF'!$B:$L, 10, 0), "N/A"))</f>
        <v>AB</v>
      </c>
      <c r="AL74" t="str">
        <f>IFERROR(VLOOKUP($B74, 'Combined Budget 2025 EUR'!$B:$L, 11, 0), IFERROR(VLOOKUP($B74, 'Combined Budget 2025 CHF'!$B:$L, 11, 0), "N/A"))</f>
        <v>B</v>
      </c>
    </row>
    <row r="75" spans="2:38" x14ac:dyDescent="0.25">
      <c r="B75">
        <v>20143</v>
      </c>
      <c r="C75" t="s">
        <v>761</v>
      </c>
      <c r="D75" s="1">
        <f>IFERROR(VLOOKUP($B75, 'Combined Budget 2025 EUR'!$B:$G,3, 0),IFERROR(VLOOKUP($B75, 'Combined Budget 2025 CHF'!$B:$G,3, 0),  IFERROR(VLOOKUP($B75, '[1]QMSM_AG Mapping'!$A:$G, 3,0), "Check")))</f>
        <v>0</v>
      </c>
      <c r="E75" s="1">
        <f>IFERROR(VLOOKUP($B75, 'Combined Budget 2025 EUR'!$B:$G,5, 0), IFERROR(VLOOKUP($B75, 'Combined Budget 2025 CHF'!$B:$G,5, 0),IFERROR(VLOOKUP($B75, '[1]QMSM_AG Mapping'!$A:$E, 5,0), "Check")))</f>
        <v>0</v>
      </c>
      <c r="F75" s="1">
        <f t="shared" si="11"/>
        <v>0</v>
      </c>
      <c r="G75" s="13">
        <f>VLOOKUP($B75, '[1]QMSM_AG Mapping'!$A:$G, 6, 0)</f>
        <v>0</v>
      </c>
      <c r="H75" s="1">
        <f>VLOOKUP($B75, '[1]QMSM_AG Mapping'!$A:$G, 7, 0)</f>
        <v>0</v>
      </c>
      <c r="I75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W75" s="14" cm="1">
        <f t="array" ref="W75">INDEX(J75:U75, 1, MONTH($W$1))</f>
        <v>0</v>
      </c>
      <c r="X75" s="14" cm="1">
        <f t="array" ref="X75">SUMPRODUCT((J75:U75) *(($J$1:$U$1)&lt;=$X$1))</f>
        <v>0</v>
      </c>
      <c r="Y75">
        <f t="shared" si="12"/>
        <v>0</v>
      </c>
      <c r="Z75">
        <f t="shared" si="12"/>
        <v>0</v>
      </c>
      <c r="AA75">
        <f t="shared" si="13"/>
        <v>0</v>
      </c>
      <c r="AB75">
        <f t="shared" si="14"/>
        <v>0</v>
      </c>
      <c r="AC75">
        <f t="shared" si="15"/>
        <v>0</v>
      </c>
      <c r="AD75">
        <f t="shared" si="16"/>
        <v>0</v>
      </c>
      <c r="AE75">
        <f t="shared" si="17"/>
        <v>0</v>
      </c>
      <c r="AF75">
        <f t="shared" si="18"/>
        <v>0</v>
      </c>
      <c r="AG75">
        <f t="shared" si="19"/>
        <v>0</v>
      </c>
      <c r="AI75" s="15">
        <f t="shared" si="20"/>
        <v>0</v>
      </c>
      <c r="AJ75" s="15"/>
      <c r="AK75">
        <f>IFERROR(VLOOKUP($B75, 'Combined Budget 2025 EUR'!$B:$L, 10, 0), IFERROR(VLOOKUP($B75, 'Combined Budget 2025 CHF'!$B:$L, 10, 0), "N/A"))</f>
        <v>0</v>
      </c>
      <c r="AL75">
        <f>IFERROR(VLOOKUP($B75, 'Combined Budget 2025 EUR'!$B:$L, 11, 0), IFERROR(VLOOKUP($B75, 'Combined Budget 2025 CHF'!$B:$L, 11, 0), "N/A"))</f>
        <v>0</v>
      </c>
    </row>
    <row r="76" spans="2:38" x14ac:dyDescent="0.25">
      <c r="B76">
        <v>20145</v>
      </c>
      <c r="C76" t="s">
        <v>286</v>
      </c>
      <c r="D76" s="1" t="str">
        <f>IFERROR(VLOOKUP($B76, 'Combined Budget 2025 EUR'!$B:$G,3, 0),IFERROR(VLOOKUP($B76, 'Combined Budget 2025 CHF'!$B:$G,3, 0),  IFERROR(VLOOKUP($B76, '[1]QMSM_AG Mapping'!$A:$G, 3,0), "Check")))</f>
        <v>Germany</v>
      </c>
      <c r="E76" s="1" t="str">
        <f>IFERROR(VLOOKUP($B76, 'Combined Budget 2025 EUR'!$B:$G,5, 0), IFERROR(VLOOKUP($B76, 'Combined Budget 2025 CHF'!$B:$G,5, 0),IFERROR(VLOOKUP($B76, '[1]QMSM_AG Mapping'!$A:$E, 5,0), "Check")))</f>
        <v>Salon / Institute</v>
      </c>
      <c r="F76" s="1" t="str">
        <f t="shared" si="11"/>
        <v>Institutes / Clinic</v>
      </c>
      <c r="G76" s="13">
        <f>VLOOKUP($B76, '[1]QMSM_AG Mapping'!$A:$G, 6, 0)</f>
        <v>0</v>
      </c>
      <c r="H76" s="1">
        <f>VLOOKUP($B76, '[1]QMSM_AG Mapping'!$A:$G, 7, 0)</f>
        <v>0</v>
      </c>
      <c r="I76" t="s">
        <v>358</v>
      </c>
      <c r="J76" s="14">
        <v>2679.75</v>
      </c>
      <c r="K76" s="14">
        <v>0</v>
      </c>
      <c r="L76" s="14">
        <v>415.84</v>
      </c>
      <c r="M76" s="14">
        <v>428.38</v>
      </c>
      <c r="N76" s="14">
        <v>1261.6300000000001</v>
      </c>
      <c r="O76" s="14">
        <v>0</v>
      </c>
      <c r="P76" s="14">
        <v>1494.06</v>
      </c>
      <c r="Q76" s="14">
        <v>482.38</v>
      </c>
      <c r="R76" s="14">
        <v>0</v>
      </c>
      <c r="S76" s="14">
        <v>0</v>
      </c>
      <c r="T76" s="14">
        <v>994.98</v>
      </c>
      <c r="U76" s="14">
        <v>1390.25</v>
      </c>
      <c r="W76" s="14" cm="1">
        <f t="array" ref="W76">INDEX(J76:U76, 1, MONTH($W$1))</f>
        <v>1390.25</v>
      </c>
      <c r="X76" s="14" cm="1">
        <f t="array" ref="X76">SUMPRODUCT((J76:U76) *(($J$1:$U$1)&lt;=$X$1))</f>
        <v>9147.27</v>
      </c>
      <c r="Y76">
        <f t="shared" si="12"/>
        <v>1</v>
      </c>
      <c r="Z76">
        <f t="shared" si="12"/>
        <v>1</v>
      </c>
      <c r="AA76">
        <f t="shared" si="13"/>
        <v>0</v>
      </c>
      <c r="AB76">
        <f t="shared" si="14"/>
        <v>8</v>
      </c>
      <c r="AC76">
        <f t="shared" si="15"/>
        <v>1143.4087500000001</v>
      </c>
      <c r="AD76">
        <f t="shared" si="16"/>
        <v>0</v>
      </c>
      <c r="AE76">
        <f t="shared" si="17"/>
        <v>0</v>
      </c>
      <c r="AF76">
        <f t="shared" si="18"/>
        <v>0</v>
      </c>
      <c r="AG76">
        <f t="shared" si="19"/>
        <v>0</v>
      </c>
      <c r="AI76" s="15">
        <f t="shared" si="20"/>
        <v>9147.27</v>
      </c>
      <c r="AJ76" s="15"/>
      <c r="AK76" t="str">
        <f>IFERROR(VLOOKUP($B76, 'Combined Budget 2025 EUR'!$B:$L, 10, 0), IFERROR(VLOOKUP($B76, 'Combined Budget 2025 CHF'!$B:$L, 10, 0), "N/A"))</f>
        <v>GG</v>
      </c>
      <c r="AL76" t="str">
        <f>IFERROR(VLOOKUP($B76, 'Combined Budget 2025 EUR'!$B:$L, 11, 0), IFERROR(VLOOKUP($B76, 'Combined Budget 2025 CHF'!$B:$L, 11, 0), "N/A"))</f>
        <v>C</v>
      </c>
    </row>
    <row r="77" spans="2:38" x14ac:dyDescent="0.25">
      <c r="B77">
        <v>20147</v>
      </c>
      <c r="C77" t="s">
        <v>126</v>
      </c>
      <c r="D77" s="1" t="str">
        <f>IFERROR(VLOOKUP($B77, 'Combined Budget 2025 EUR'!$B:$G,3, 0),IFERROR(VLOOKUP($B77, 'Combined Budget 2025 CHF'!$B:$G,3, 0),  IFERROR(VLOOKUP($B77, '[1]QMSM_AG Mapping'!$A:$G, 3,0), "Check")))</f>
        <v>Germany</v>
      </c>
      <c r="E77" s="1" t="str">
        <f>IFERROR(VLOOKUP($B77, 'Combined Budget 2025 EUR'!$B:$G,5, 0), IFERROR(VLOOKUP($B77, 'Combined Budget 2025 CHF'!$B:$G,5, 0),IFERROR(VLOOKUP($B77, '[1]QMSM_AG Mapping'!$A:$E, 5,0), "Check")))</f>
        <v>Salon / Institute</v>
      </c>
      <c r="F77" s="1" t="str">
        <f t="shared" si="11"/>
        <v>Institutes / Clinic</v>
      </c>
      <c r="G77" s="13">
        <f>VLOOKUP($B77, '[1]QMSM_AG Mapping'!$A:$G, 6, 0)</f>
        <v>0</v>
      </c>
      <c r="H77" s="1">
        <f>VLOOKUP($B77, '[1]QMSM_AG Mapping'!$A:$G, 7, 0)</f>
        <v>0</v>
      </c>
      <c r="I77" t="s">
        <v>64</v>
      </c>
      <c r="J77" s="14">
        <v>3238.36</v>
      </c>
      <c r="K77" s="14">
        <v>961.98</v>
      </c>
      <c r="L77" s="14">
        <v>1757.64</v>
      </c>
      <c r="M77" s="14">
        <v>5576.45</v>
      </c>
      <c r="N77" s="14">
        <v>3086.54</v>
      </c>
      <c r="O77" s="14">
        <v>1748.07</v>
      </c>
      <c r="P77" s="14">
        <v>1298.9000000000001</v>
      </c>
      <c r="Q77" s="14">
        <v>0</v>
      </c>
      <c r="R77" s="14">
        <v>3285.56</v>
      </c>
      <c r="S77" s="14">
        <v>6646.44</v>
      </c>
      <c r="T77" s="14">
        <v>3341.28</v>
      </c>
      <c r="U77" s="14">
        <v>0</v>
      </c>
      <c r="W77" s="14" cm="1">
        <f t="array" ref="W77">INDEX(J77:U77, 1, MONTH($W$1))</f>
        <v>0</v>
      </c>
      <c r="X77" s="14" cm="1">
        <f t="array" ref="X77">SUMPRODUCT((J77:U77) *(($J$1:$U$1)&lt;=$X$1))</f>
        <v>30941.22</v>
      </c>
      <c r="Y77">
        <f t="shared" si="12"/>
        <v>0</v>
      </c>
      <c r="Z77">
        <f t="shared" si="12"/>
        <v>1</v>
      </c>
      <c r="AA77">
        <f t="shared" si="13"/>
        <v>1</v>
      </c>
      <c r="AB77">
        <f t="shared" si="14"/>
        <v>10</v>
      </c>
      <c r="AC77">
        <f t="shared" si="15"/>
        <v>3094.1220000000003</v>
      </c>
      <c r="AD77">
        <f t="shared" si="16"/>
        <v>0</v>
      </c>
      <c r="AE77">
        <f t="shared" si="17"/>
        <v>0</v>
      </c>
      <c r="AF77">
        <f t="shared" si="18"/>
        <v>0</v>
      </c>
      <c r="AG77">
        <f t="shared" si="19"/>
        <v>0</v>
      </c>
      <c r="AI77" s="15">
        <f t="shared" si="20"/>
        <v>30941.22</v>
      </c>
      <c r="AJ77" s="15"/>
      <c r="AK77" t="str">
        <f>IFERROR(VLOOKUP($B77, 'Combined Budget 2025 EUR'!$B:$L, 10, 0), IFERROR(VLOOKUP($B77, 'Combined Budget 2025 CHF'!$B:$L, 10, 0), "N/A"))</f>
        <v>AA</v>
      </c>
      <c r="AL77" t="str">
        <f>IFERROR(VLOOKUP($B77, 'Combined Budget 2025 EUR'!$B:$L, 11, 0), IFERROR(VLOOKUP($B77, 'Combined Budget 2025 CHF'!$B:$L, 11, 0), "N/A"))</f>
        <v>A</v>
      </c>
    </row>
    <row r="78" spans="2:38" x14ac:dyDescent="0.25">
      <c r="B78">
        <v>20148</v>
      </c>
      <c r="C78" t="s">
        <v>241</v>
      </c>
      <c r="D78" s="1" t="str">
        <f>IFERROR(VLOOKUP($B78, 'Combined Budget 2025 EUR'!$B:$G,3, 0),IFERROR(VLOOKUP($B78, 'Combined Budget 2025 CHF'!$B:$G,3, 0),  IFERROR(VLOOKUP($B78, '[1]QMSM_AG Mapping'!$A:$G, 3,0), "Check")))</f>
        <v>Germany</v>
      </c>
      <c r="E78" s="1" t="str">
        <f>IFERROR(VLOOKUP($B78, 'Combined Budget 2025 EUR'!$B:$G,5, 0), IFERROR(VLOOKUP($B78, 'Combined Budget 2025 CHF'!$B:$G,5, 0),IFERROR(VLOOKUP($B78, '[1]QMSM_AG Mapping'!$A:$E, 5,0), "Check")))</f>
        <v>eTailer</v>
      </c>
      <c r="F78" s="1" t="str">
        <f t="shared" si="11"/>
        <v>eTailer</v>
      </c>
      <c r="G78" s="13">
        <f>VLOOKUP($B78, '[1]QMSM_AG Mapping'!$A:$G, 6, 0)</f>
        <v>0</v>
      </c>
      <c r="H78" s="1">
        <f>VLOOKUP($B78, '[1]QMSM_AG Mapping'!$A:$G, 7, 0)</f>
        <v>0</v>
      </c>
      <c r="I78" t="s">
        <v>107</v>
      </c>
      <c r="J78" s="14">
        <v>732.98</v>
      </c>
      <c r="K78" s="14">
        <v>6262.3099999999995</v>
      </c>
      <c r="L78" s="14">
        <v>6894.18</v>
      </c>
      <c r="M78" s="14">
        <v>0</v>
      </c>
      <c r="N78" s="14">
        <v>4964.32</v>
      </c>
      <c r="O78" s="14">
        <v>296.45999999999998</v>
      </c>
      <c r="P78" s="14">
        <v>5154.8599999999997</v>
      </c>
      <c r="Q78" s="14">
        <v>5889.24</v>
      </c>
      <c r="R78" s="14">
        <v>2296.1999999999998</v>
      </c>
      <c r="S78" s="14">
        <v>7561.72</v>
      </c>
      <c r="T78" s="14">
        <v>12476.29</v>
      </c>
      <c r="U78" s="14">
        <v>10102.51</v>
      </c>
      <c r="W78" s="14" cm="1">
        <f t="array" ref="W78">INDEX(J78:U78, 1, MONTH($W$1))</f>
        <v>10102.51</v>
      </c>
      <c r="X78" s="14" cm="1">
        <f t="array" ref="X78">SUMPRODUCT((J78:U78) *(($J$1:$U$1)&lt;=$X$1))</f>
        <v>62631.07</v>
      </c>
      <c r="Y78">
        <f t="shared" si="12"/>
        <v>1</v>
      </c>
      <c r="Z78">
        <f t="shared" si="12"/>
        <v>1</v>
      </c>
      <c r="AA78">
        <f t="shared" si="13"/>
        <v>1</v>
      </c>
      <c r="AB78">
        <f t="shared" si="14"/>
        <v>11</v>
      </c>
      <c r="AC78">
        <f t="shared" si="15"/>
        <v>5693.7336363636359</v>
      </c>
      <c r="AD78">
        <f t="shared" si="16"/>
        <v>0</v>
      </c>
      <c r="AE78">
        <f t="shared" si="17"/>
        <v>0</v>
      </c>
      <c r="AF78">
        <f t="shared" si="18"/>
        <v>0</v>
      </c>
      <c r="AG78">
        <f t="shared" si="19"/>
        <v>0</v>
      </c>
      <c r="AI78" s="15">
        <f t="shared" si="20"/>
        <v>62631.07</v>
      </c>
      <c r="AJ78" s="15"/>
      <c r="AK78" t="str">
        <f>IFERROR(VLOOKUP($B78, 'Combined Budget 2025 EUR'!$B:$L, 10, 0), IFERROR(VLOOKUP($B78, 'Combined Budget 2025 CHF'!$B:$L, 10, 0), "N/A"))</f>
        <v>AA</v>
      </c>
      <c r="AL78" t="str">
        <f>IFERROR(VLOOKUP($B78, 'Combined Budget 2025 EUR'!$B:$L, 11, 0), IFERROR(VLOOKUP($B78, 'Combined Budget 2025 CHF'!$B:$L, 11, 0), "N/A"))</f>
        <v>A</v>
      </c>
    </row>
    <row r="79" spans="2:38" x14ac:dyDescent="0.25">
      <c r="B79">
        <v>20150</v>
      </c>
      <c r="C79" t="s">
        <v>542</v>
      </c>
      <c r="D79" s="1">
        <f>IFERROR(VLOOKUP($B79, 'Combined Budget 2025 EUR'!$B:$G,3, 0),IFERROR(VLOOKUP($B79, 'Combined Budget 2025 CHF'!$B:$G,3, 0),  IFERROR(VLOOKUP($B79, '[1]QMSM_AG Mapping'!$A:$G, 3,0), "Check")))</f>
        <v>0</v>
      </c>
      <c r="E79" s="1">
        <f>IFERROR(VLOOKUP($B79, 'Combined Budget 2025 EUR'!$B:$G,5, 0), IFERROR(VLOOKUP($B79, 'Combined Budget 2025 CHF'!$B:$G,5, 0),IFERROR(VLOOKUP($B79, '[1]QMSM_AG Mapping'!$A:$E, 5,0), "Check")))</f>
        <v>0</v>
      </c>
      <c r="F79" s="1">
        <f t="shared" si="11"/>
        <v>0</v>
      </c>
      <c r="G79" s="13">
        <f>VLOOKUP($B79, '[1]QMSM_AG Mapping'!$A:$G, 6, 0)</f>
        <v>0</v>
      </c>
      <c r="H79" s="1">
        <f>VLOOKUP($B79, '[1]QMSM_AG Mapping'!$A:$G, 7, 0)</f>
        <v>0</v>
      </c>
      <c r="I79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W79" s="14" cm="1">
        <f t="array" ref="W79">INDEX(J79:U79, 1, MONTH($W$1))</f>
        <v>0</v>
      </c>
      <c r="X79" s="14" cm="1">
        <f t="array" ref="X79">SUMPRODUCT((J79:U79) *(($J$1:$U$1)&lt;=$X$1))</f>
        <v>0</v>
      </c>
      <c r="Y79">
        <f t="shared" si="12"/>
        <v>0</v>
      </c>
      <c r="Z79">
        <f t="shared" si="12"/>
        <v>0</v>
      </c>
      <c r="AA79">
        <f t="shared" si="13"/>
        <v>0</v>
      </c>
      <c r="AB79">
        <f t="shared" si="14"/>
        <v>0</v>
      </c>
      <c r="AC79">
        <f t="shared" si="15"/>
        <v>0</v>
      </c>
      <c r="AD79">
        <f t="shared" si="16"/>
        <v>0</v>
      </c>
      <c r="AE79">
        <f t="shared" si="17"/>
        <v>0</v>
      </c>
      <c r="AF79">
        <f t="shared" si="18"/>
        <v>0</v>
      </c>
      <c r="AG79">
        <f t="shared" si="19"/>
        <v>0</v>
      </c>
      <c r="AI79" s="15">
        <f t="shared" si="20"/>
        <v>0</v>
      </c>
      <c r="AJ79" s="15"/>
      <c r="AK79">
        <f>IFERROR(VLOOKUP($B79, 'Combined Budget 2025 EUR'!$B:$L, 10, 0), IFERROR(VLOOKUP($B79, 'Combined Budget 2025 CHF'!$B:$L, 10, 0), "N/A"))</f>
        <v>0</v>
      </c>
      <c r="AL79">
        <f>IFERROR(VLOOKUP($B79, 'Combined Budget 2025 EUR'!$B:$L, 11, 0), IFERROR(VLOOKUP($B79, 'Combined Budget 2025 CHF'!$B:$L, 11, 0), "N/A"))</f>
        <v>0</v>
      </c>
    </row>
    <row r="80" spans="2:38" x14ac:dyDescent="0.25">
      <c r="B80">
        <v>20152</v>
      </c>
      <c r="C80" t="s">
        <v>762</v>
      </c>
      <c r="D80" s="1">
        <f>IFERROR(VLOOKUP($B80, 'Combined Budget 2025 EUR'!$B:$G,3, 0),IFERROR(VLOOKUP($B80, 'Combined Budget 2025 CHF'!$B:$G,3, 0),  IFERROR(VLOOKUP($B80, '[1]QMSM_AG Mapping'!$A:$G, 3,0), "Check")))</f>
        <v>0</v>
      </c>
      <c r="E80" s="1">
        <f>IFERROR(VLOOKUP($B80, 'Combined Budget 2025 EUR'!$B:$G,5, 0), IFERROR(VLOOKUP($B80, 'Combined Budget 2025 CHF'!$B:$G,5, 0),IFERROR(VLOOKUP($B80, '[1]QMSM_AG Mapping'!$A:$E, 5,0), "Check")))</f>
        <v>0</v>
      </c>
      <c r="F80" s="1">
        <f t="shared" si="11"/>
        <v>0</v>
      </c>
      <c r="G80" s="13">
        <f>VLOOKUP($B80, '[1]QMSM_AG Mapping'!$A:$G, 6, 0)</f>
        <v>0</v>
      </c>
      <c r="H80" s="1">
        <f>VLOOKUP($B80, '[1]QMSM_AG Mapping'!$A:$G, 7, 0)</f>
        <v>0</v>
      </c>
      <c r="I80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W80" s="14" cm="1">
        <f t="array" ref="W80">INDEX(J80:U80, 1, MONTH($W$1))</f>
        <v>0</v>
      </c>
      <c r="X80" s="14" cm="1">
        <f t="array" ref="X80">SUMPRODUCT((J80:U80) *(($J$1:$U$1)&lt;=$X$1))</f>
        <v>0</v>
      </c>
      <c r="Y80">
        <f t="shared" si="12"/>
        <v>0</v>
      </c>
      <c r="Z80">
        <f t="shared" si="12"/>
        <v>0</v>
      </c>
      <c r="AA80">
        <f t="shared" si="13"/>
        <v>0</v>
      </c>
      <c r="AB80">
        <f t="shared" si="14"/>
        <v>0</v>
      </c>
      <c r="AC80">
        <f t="shared" si="15"/>
        <v>0</v>
      </c>
      <c r="AD80">
        <f t="shared" si="16"/>
        <v>0</v>
      </c>
      <c r="AE80">
        <f t="shared" si="17"/>
        <v>0</v>
      </c>
      <c r="AF80">
        <f t="shared" si="18"/>
        <v>0</v>
      </c>
      <c r="AG80">
        <f t="shared" si="19"/>
        <v>0</v>
      </c>
      <c r="AI80" s="15">
        <f t="shared" si="20"/>
        <v>0</v>
      </c>
      <c r="AJ80" s="15"/>
      <c r="AK80">
        <f>IFERROR(VLOOKUP($B80, 'Combined Budget 2025 EUR'!$B:$L, 10, 0), IFERROR(VLOOKUP($B80, 'Combined Budget 2025 CHF'!$B:$L, 10, 0), "N/A"))</f>
        <v>0</v>
      </c>
      <c r="AL80">
        <f>IFERROR(VLOOKUP($B80, 'Combined Budget 2025 EUR'!$B:$L, 11, 0), IFERROR(VLOOKUP($B80, 'Combined Budget 2025 CHF'!$B:$L, 11, 0), "N/A"))</f>
        <v>0</v>
      </c>
    </row>
    <row r="81" spans="2:38" x14ac:dyDescent="0.25">
      <c r="B81">
        <v>20153</v>
      </c>
      <c r="C81" t="s">
        <v>543</v>
      </c>
      <c r="D81" s="1" t="str">
        <f>IFERROR(VLOOKUP($B81, 'Combined Budget 2025 EUR'!$B:$G,3, 0),IFERROR(VLOOKUP($B81, 'Combined Budget 2025 CHF'!$B:$G,3, 0),  IFERROR(VLOOKUP($B81, '[1]QMSM_AG Mapping'!$A:$G, 3,0), "Check")))</f>
        <v>Germany</v>
      </c>
      <c r="E81" s="1" t="str">
        <f>IFERROR(VLOOKUP($B81, 'Combined Budget 2025 EUR'!$B:$G,5, 0), IFERROR(VLOOKUP($B81, 'Combined Budget 2025 CHF'!$B:$G,5, 0),IFERROR(VLOOKUP($B81, '[1]QMSM_AG Mapping'!$A:$E, 5,0), "Check")))</f>
        <v>Salon / Institute</v>
      </c>
      <c r="F81" s="1" t="str">
        <f t="shared" si="11"/>
        <v>Institutes / Clinic</v>
      </c>
      <c r="G81" s="13">
        <f>VLOOKUP($B81, '[1]QMSM_AG Mapping'!$A:$G, 6, 0)</f>
        <v>0</v>
      </c>
      <c r="H81" s="1">
        <f>VLOOKUP($B81, '[1]QMSM_AG Mapping'!$A:$G, 7, 0)</f>
        <v>0</v>
      </c>
      <c r="I81" t="s">
        <v>358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W81" s="14" cm="1">
        <f t="array" ref="W81">INDEX(J81:U81, 1, MONTH($W$1))</f>
        <v>0</v>
      </c>
      <c r="X81" s="14" cm="1">
        <f t="array" ref="X81">SUMPRODUCT((J81:U81) *(($J$1:$U$1)&lt;=$X$1))</f>
        <v>0</v>
      </c>
      <c r="Y81">
        <f t="shared" si="12"/>
        <v>0</v>
      </c>
      <c r="Z81">
        <f t="shared" si="12"/>
        <v>0</v>
      </c>
      <c r="AA81">
        <f t="shared" si="13"/>
        <v>0</v>
      </c>
      <c r="AB81">
        <f t="shared" si="14"/>
        <v>0</v>
      </c>
      <c r="AC81">
        <f t="shared" si="15"/>
        <v>0</v>
      </c>
      <c r="AD81">
        <f t="shared" si="16"/>
        <v>0</v>
      </c>
      <c r="AE81">
        <f t="shared" si="17"/>
        <v>0</v>
      </c>
      <c r="AF81">
        <f t="shared" si="18"/>
        <v>0</v>
      </c>
      <c r="AG81">
        <f t="shared" si="19"/>
        <v>0</v>
      </c>
      <c r="AI81" s="15">
        <f t="shared" si="20"/>
        <v>0</v>
      </c>
      <c r="AJ81" s="15"/>
      <c r="AK81">
        <f>IFERROR(VLOOKUP($B81, 'Combined Budget 2025 EUR'!$B:$L, 10, 0), IFERROR(VLOOKUP($B81, 'Combined Budget 2025 CHF'!$B:$L, 10, 0), "N/A"))</f>
        <v>0</v>
      </c>
      <c r="AL81">
        <f>IFERROR(VLOOKUP($B81, 'Combined Budget 2025 EUR'!$B:$L, 11, 0), IFERROR(VLOOKUP($B81, 'Combined Budget 2025 CHF'!$B:$L, 11, 0), "N/A"))</f>
        <v>0</v>
      </c>
    </row>
    <row r="82" spans="2:38" x14ac:dyDescent="0.25">
      <c r="B82">
        <v>20155</v>
      </c>
      <c r="C82" t="s">
        <v>677</v>
      </c>
      <c r="D82" s="1" t="str">
        <f>IFERROR(VLOOKUP($B82, 'Combined Budget 2025 EUR'!$B:$G,3, 0),IFERROR(VLOOKUP($B82, 'Combined Budget 2025 CHF'!$B:$G,3, 0),  IFERROR(VLOOKUP($B82, '[1]QMSM_AG Mapping'!$A:$G, 3,0), "Check")))</f>
        <v>Germany</v>
      </c>
      <c r="E82" s="1">
        <f>IFERROR(VLOOKUP($B82, 'Combined Budget 2025 EUR'!$B:$G,5, 0), IFERROR(VLOOKUP($B82, 'Combined Budget 2025 CHF'!$B:$G,5, 0),IFERROR(VLOOKUP($B82, '[1]QMSM_AG Mapping'!$A:$E, 5,0), "Check")))</f>
        <v>0</v>
      </c>
      <c r="F82" s="1">
        <f t="shared" si="11"/>
        <v>0</v>
      </c>
      <c r="G82" s="13">
        <f>VLOOKUP($B82, '[1]QMSM_AG Mapping'!$A:$G, 6, 0)</f>
        <v>0</v>
      </c>
      <c r="H82" s="1">
        <f>VLOOKUP($B82, '[1]QMSM_AG Mapping'!$A:$G, 7, 0)</f>
        <v>0</v>
      </c>
      <c r="I82" t="s">
        <v>358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W82" s="14" cm="1">
        <f t="array" ref="W82">INDEX(J82:U82, 1, MONTH($W$1))</f>
        <v>0</v>
      </c>
      <c r="X82" s="14" cm="1">
        <f t="array" ref="X82">SUMPRODUCT((J82:U82) *(($J$1:$U$1)&lt;=$X$1))</f>
        <v>0</v>
      </c>
      <c r="Y82">
        <f t="shared" si="12"/>
        <v>0</v>
      </c>
      <c r="Z82">
        <f t="shared" si="12"/>
        <v>0</v>
      </c>
      <c r="AA82">
        <f t="shared" si="13"/>
        <v>0</v>
      </c>
      <c r="AB82">
        <f t="shared" si="14"/>
        <v>0</v>
      </c>
      <c r="AC82">
        <f t="shared" si="15"/>
        <v>0</v>
      </c>
      <c r="AD82">
        <f t="shared" si="16"/>
        <v>0</v>
      </c>
      <c r="AE82">
        <f t="shared" si="17"/>
        <v>0</v>
      </c>
      <c r="AF82">
        <f t="shared" si="18"/>
        <v>0</v>
      </c>
      <c r="AG82">
        <f t="shared" si="19"/>
        <v>0</v>
      </c>
      <c r="AI82" s="15">
        <f t="shared" si="20"/>
        <v>0</v>
      </c>
      <c r="AJ82" s="15"/>
      <c r="AK82" t="str">
        <f>IFERROR(VLOOKUP($B82, 'Combined Budget 2025 EUR'!$B:$L, 10, 0), IFERROR(VLOOKUP($B82, 'Combined Budget 2025 CHF'!$B:$L, 10, 0), "N/A"))</f>
        <v>GG</v>
      </c>
      <c r="AL82" t="str">
        <f>IFERROR(VLOOKUP($B82, 'Combined Budget 2025 EUR'!$B:$L, 11, 0), IFERROR(VLOOKUP($B82, 'Combined Budget 2025 CHF'!$B:$L, 11, 0), "N/A"))</f>
        <v>C</v>
      </c>
    </row>
    <row r="83" spans="2:38" x14ac:dyDescent="0.25">
      <c r="B83">
        <v>20156</v>
      </c>
      <c r="C83" t="s">
        <v>763</v>
      </c>
      <c r="D83" s="1">
        <f>IFERROR(VLOOKUP($B83, 'Combined Budget 2025 EUR'!$B:$G,3, 0),IFERROR(VLOOKUP($B83, 'Combined Budget 2025 CHF'!$B:$G,3, 0),  IFERROR(VLOOKUP($B83, '[1]QMSM_AG Mapping'!$A:$G, 3,0), "Check")))</f>
        <v>0</v>
      </c>
      <c r="E83" s="1">
        <f>IFERROR(VLOOKUP($B83, 'Combined Budget 2025 EUR'!$B:$G,5, 0), IFERROR(VLOOKUP($B83, 'Combined Budget 2025 CHF'!$B:$G,5, 0),IFERROR(VLOOKUP($B83, '[1]QMSM_AG Mapping'!$A:$E, 5,0), "Check")))</f>
        <v>0</v>
      </c>
      <c r="F83" s="1">
        <f t="shared" si="11"/>
        <v>0</v>
      </c>
      <c r="G83" s="13">
        <f>VLOOKUP($B83, '[1]QMSM_AG Mapping'!$A:$G, 6, 0)</f>
        <v>0</v>
      </c>
      <c r="H83" s="1">
        <f>VLOOKUP($B83, '[1]QMSM_AG Mapping'!$A:$G, 7, 0)</f>
        <v>0</v>
      </c>
      <c r="I83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W83" s="14" cm="1">
        <f t="array" ref="W83">INDEX(J83:U83, 1, MONTH($W$1))</f>
        <v>0</v>
      </c>
      <c r="X83" s="14" cm="1">
        <f t="array" ref="X83">SUMPRODUCT((J83:U83) *(($J$1:$U$1)&lt;=$X$1))</f>
        <v>0</v>
      </c>
      <c r="Y83">
        <f t="shared" si="12"/>
        <v>0</v>
      </c>
      <c r="Z83">
        <f t="shared" si="12"/>
        <v>0</v>
      </c>
      <c r="AA83">
        <f t="shared" si="13"/>
        <v>0</v>
      </c>
      <c r="AB83">
        <f t="shared" si="14"/>
        <v>0</v>
      </c>
      <c r="AC83">
        <f t="shared" si="15"/>
        <v>0</v>
      </c>
      <c r="AD83">
        <f t="shared" si="16"/>
        <v>0</v>
      </c>
      <c r="AE83">
        <f t="shared" si="17"/>
        <v>0</v>
      </c>
      <c r="AF83">
        <f t="shared" si="18"/>
        <v>0</v>
      </c>
      <c r="AG83">
        <f t="shared" si="19"/>
        <v>0</v>
      </c>
      <c r="AI83" s="15">
        <f t="shared" si="20"/>
        <v>0</v>
      </c>
      <c r="AJ83" s="15"/>
      <c r="AK83">
        <f>IFERROR(VLOOKUP($B83, 'Combined Budget 2025 EUR'!$B:$L, 10, 0), IFERROR(VLOOKUP($B83, 'Combined Budget 2025 CHF'!$B:$L, 10, 0), "N/A"))</f>
        <v>0</v>
      </c>
      <c r="AL83">
        <f>IFERROR(VLOOKUP($B83, 'Combined Budget 2025 EUR'!$B:$L, 11, 0), IFERROR(VLOOKUP($B83, 'Combined Budget 2025 CHF'!$B:$L, 11, 0), "N/A"))</f>
        <v>0</v>
      </c>
    </row>
    <row r="84" spans="2:38" x14ac:dyDescent="0.25">
      <c r="B84">
        <v>20160</v>
      </c>
      <c r="C84" t="s">
        <v>764</v>
      </c>
      <c r="D84" s="1">
        <f>IFERROR(VLOOKUP($B84, 'Combined Budget 2025 EUR'!$B:$G,3, 0),IFERROR(VLOOKUP($B84, 'Combined Budget 2025 CHF'!$B:$G,3, 0),  IFERROR(VLOOKUP($B84, '[1]QMSM_AG Mapping'!$A:$G, 3,0), "Check")))</f>
        <v>0</v>
      </c>
      <c r="E84" s="1">
        <f>IFERROR(VLOOKUP($B84, 'Combined Budget 2025 EUR'!$B:$G,5, 0), IFERROR(VLOOKUP($B84, 'Combined Budget 2025 CHF'!$B:$G,5, 0),IFERROR(VLOOKUP($B84, '[1]QMSM_AG Mapping'!$A:$E, 5,0), "Check")))</f>
        <v>0</v>
      </c>
      <c r="F84" s="1">
        <f t="shared" si="11"/>
        <v>0</v>
      </c>
      <c r="G84" s="13">
        <f>VLOOKUP($B84, '[1]QMSM_AG Mapping'!$A:$G, 6, 0)</f>
        <v>0</v>
      </c>
      <c r="H84" s="1">
        <f>VLOOKUP($B84, '[1]QMSM_AG Mapping'!$A:$G, 7, 0)</f>
        <v>0</v>
      </c>
      <c r="I8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W84" s="14" cm="1">
        <f t="array" ref="W84">INDEX(J84:U84, 1, MONTH($W$1))</f>
        <v>0</v>
      </c>
      <c r="X84" s="14" cm="1">
        <f t="array" ref="X84">SUMPRODUCT((J84:U84) *(($J$1:$U$1)&lt;=$X$1))</f>
        <v>0</v>
      </c>
      <c r="Y84">
        <f t="shared" si="12"/>
        <v>0</v>
      </c>
      <c r="Z84">
        <f t="shared" si="12"/>
        <v>0</v>
      </c>
      <c r="AA84">
        <f t="shared" si="13"/>
        <v>0</v>
      </c>
      <c r="AB84">
        <f t="shared" si="14"/>
        <v>0</v>
      </c>
      <c r="AC84">
        <f t="shared" si="15"/>
        <v>0</v>
      </c>
      <c r="AD84">
        <f t="shared" si="16"/>
        <v>0</v>
      </c>
      <c r="AE84">
        <f t="shared" si="17"/>
        <v>0</v>
      </c>
      <c r="AF84">
        <f t="shared" si="18"/>
        <v>0</v>
      </c>
      <c r="AG84">
        <f t="shared" si="19"/>
        <v>0</v>
      </c>
      <c r="AI84" s="15">
        <f t="shared" si="20"/>
        <v>0</v>
      </c>
      <c r="AJ84" s="15"/>
      <c r="AK84">
        <f>IFERROR(VLOOKUP($B84, 'Combined Budget 2025 EUR'!$B:$L, 10, 0), IFERROR(VLOOKUP($B84, 'Combined Budget 2025 CHF'!$B:$L, 10, 0), "N/A"))</f>
        <v>0</v>
      </c>
      <c r="AL84">
        <f>IFERROR(VLOOKUP($B84, 'Combined Budget 2025 EUR'!$B:$L, 11, 0), IFERROR(VLOOKUP($B84, 'Combined Budget 2025 CHF'!$B:$L, 11, 0), "N/A"))</f>
        <v>0</v>
      </c>
    </row>
    <row r="85" spans="2:38" x14ac:dyDescent="0.25">
      <c r="B85">
        <v>20161</v>
      </c>
      <c r="C85" t="s">
        <v>168</v>
      </c>
      <c r="D85" s="1" t="str">
        <f>IFERROR(VLOOKUP($B85, 'Combined Budget 2025 EUR'!$B:$G,3, 0),IFERROR(VLOOKUP($B85, 'Combined Budget 2025 CHF'!$B:$G,3, 0),  IFERROR(VLOOKUP($B85, '[1]QMSM_AG Mapping'!$A:$G, 3,0), "Check")))</f>
        <v>Germany</v>
      </c>
      <c r="E85" s="1" t="str">
        <f>IFERROR(VLOOKUP($B85, 'Combined Budget 2025 EUR'!$B:$G,5, 0), IFERROR(VLOOKUP($B85, 'Combined Budget 2025 CHF'!$B:$G,5, 0),IFERROR(VLOOKUP($B85, '[1]QMSM_AG Mapping'!$A:$E, 5,0), "Check")))</f>
        <v>Salon / Institute</v>
      </c>
      <c r="F85" s="1" t="str">
        <f t="shared" si="11"/>
        <v>Institutes / Clinic</v>
      </c>
      <c r="G85" s="13">
        <f>VLOOKUP($B85, '[1]QMSM_AG Mapping'!$A:$G, 6, 0)</f>
        <v>0</v>
      </c>
      <c r="H85" s="1">
        <f>VLOOKUP($B85, '[1]QMSM_AG Mapping'!$A:$G, 7, 0)</f>
        <v>0</v>
      </c>
      <c r="I85" t="s">
        <v>64</v>
      </c>
      <c r="J85" s="14">
        <v>753.91</v>
      </c>
      <c r="K85" s="14">
        <v>637.71</v>
      </c>
      <c r="L85" s="14">
        <v>1257.79</v>
      </c>
      <c r="M85" s="14">
        <v>-86.67</v>
      </c>
      <c r="N85" s="14">
        <v>1446.66</v>
      </c>
      <c r="O85" s="14">
        <v>768.24</v>
      </c>
      <c r="P85" s="14">
        <v>0</v>
      </c>
      <c r="Q85" s="14">
        <v>1397</v>
      </c>
      <c r="R85" s="14">
        <v>1317.25</v>
      </c>
      <c r="S85" s="14">
        <v>-107.49</v>
      </c>
      <c r="T85" s="14">
        <v>1082.95</v>
      </c>
      <c r="U85" s="14">
        <v>0</v>
      </c>
      <c r="W85" s="14" cm="1">
        <f t="array" ref="W85">INDEX(J85:U85, 1, MONTH($W$1))</f>
        <v>0</v>
      </c>
      <c r="X85" s="14" cm="1">
        <f t="array" ref="X85">SUMPRODUCT((J85:U85) *(($J$1:$U$1)&lt;=$X$1))</f>
        <v>8467.35</v>
      </c>
      <c r="Y85">
        <f t="shared" si="12"/>
        <v>0</v>
      </c>
      <c r="Z85">
        <f t="shared" si="12"/>
        <v>1</v>
      </c>
      <c r="AA85">
        <f t="shared" si="13"/>
        <v>1</v>
      </c>
      <c r="AB85">
        <f t="shared" si="14"/>
        <v>8</v>
      </c>
      <c r="AC85">
        <f t="shared" si="15"/>
        <v>1058.41875</v>
      </c>
      <c r="AD85">
        <f t="shared" si="16"/>
        <v>0</v>
      </c>
      <c r="AE85">
        <f t="shared" si="17"/>
        <v>0</v>
      </c>
      <c r="AF85">
        <f t="shared" si="18"/>
        <v>0</v>
      </c>
      <c r="AG85">
        <f t="shared" si="19"/>
        <v>0</v>
      </c>
      <c r="AI85" s="15">
        <f t="shared" si="20"/>
        <v>8467.35</v>
      </c>
      <c r="AJ85" s="15"/>
      <c r="AK85" t="str">
        <f>IFERROR(VLOOKUP($B85, 'Combined Budget 2025 EUR'!$B:$L, 10, 0), IFERROR(VLOOKUP($B85, 'Combined Budget 2025 CHF'!$B:$L, 10, 0), "N/A"))</f>
        <v>BB</v>
      </c>
      <c r="AL85" t="str">
        <f>IFERROR(VLOOKUP($B85, 'Combined Budget 2025 EUR'!$B:$L, 11, 0), IFERROR(VLOOKUP($B85, 'Combined Budget 2025 CHF'!$B:$L, 11, 0), "N/A"))</f>
        <v>B</v>
      </c>
    </row>
    <row r="86" spans="2:38" x14ac:dyDescent="0.25">
      <c r="B86">
        <v>20162</v>
      </c>
      <c r="C86" t="s">
        <v>765</v>
      </c>
      <c r="D86" s="1">
        <f>IFERROR(VLOOKUP($B86, 'Combined Budget 2025 EUR'!$B:$G,3, 0),IFERROR(VLOOKUP($B86, 'Combined Budget 2025 CHF'!$B:$G,3, 0),  IFERROR(VLOOKUP($B86, '[1]QMSM_AG Mapping'!$A:$G, 3,0), "Check")))</f>
        <v>0</v>
      </c>
      <c r="E86" s="1">
        <f>IFERROR(VLOOKUP($B86, 'Combined Budget 2025 EUR'!$B:$G,5, 0), IFERROR(VLOOKUP($B86, 'Combined Budget 2025 CHF'!$B:$G,5, 0),IFERROR(VLOOKUP($B86, '[1]QMSM_AG Mapping'!$A:$E, 5,0), "Check")))</f>
        <v>0</v>
      </c>
      <c r="F86" s="1">
        <f t="shared" si="11"/>
        <v>0</v>
      </c>
      <c r="G86" s="13">
        <f>VLOOKUP($B86, '[1]QMSM_AG Mapping'!$A:$G, 6, 0)</f>
        <v>0</v>
      </c>
      <c r="H86" s="1">
        <f>VLOOKUP($B86, '[1]QMSM_AG Mapping'!$A:$G, 7, 0)</f>
        <v>0</v>
      </c>
      <c r="I86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W86" s="14" cm="1">
        <f t="array" ref="W86">INDEX(J86:U86, 1, MONTH($W$1))</f>
        <v>0</v>
      </c>
      <c r="X86" s="14" cm="1">
        <f t="array" ref="X86">SUMPRODUCT((J86:U86) *(($J$1:$U$1)&lt;=$X$1))</f>
        <v>0</v>
      </c>
      <c r="Y86">
        <f t="shared" si="12"/>
        <v>0</v>
      </c>
      <c r="Z86">
        <f t="shared" si="12"/>
        <v>0</v>
      </c>
      <c r="AA86">
        <f t="shared" si="13"/>
        <v>0</v>
      </c>
      <c r="AB86">
        <f t="shared" si="14"/>
        <v>0</v>
      </c>
      <c r="AC86">
        <f t="shared" si="15"/>
        <v>0</v>
      </c>
      <c r="AD86">
        <f t="shared" si="16"/>
        <v>0</v>
      </c>
      <c r="AE86">
        <f t="shared" si="17"/>
        <v>0</v>
      </c>
      <c r="AF86">
        <f t="shared" si="18"/>
        <v>0</v>
      </c>
      <c r="AG86">
        <f t="shared" si="19"/>
        <v>0</v>
      </c>
      <c r="AI86" s="15">
        <f t="shared" si="20"/>
        <v>0</v>
      </c>
      <c r="AJ86" s="15"/>
      <c r="AK86">
        <f>IFERROR(VLOOKUP($B86, 'Combined Budget 2025 EUR'!$B:$L, 10, 0), IFERROR(VLOOKUP($B86, 'Combined Budget 2025 CHF'!$B:$L, 10, 0), "N/A"))</f>
        <v>0</v>
      </c>
      <c r="AL86">
        <f>IFERROR(VLOOKUP($B86, 'Combined Budget 2025 EUR'!$B:$L, 11, 0), IFERROR(VLOOKUP($B86, 'Combined Budget 2025 CHF'!$B:$L, 11, 0), "N/A"))</f>
        <v>0</v>
      </c>
    </row>
    <row r="87" spans="2:38" x14ac:dyDescent="0.25">
      <c r="B87">
        <v>20163</v>
      </c>
      <c r="C87" t="s">
        <v>248</v>
      </c>
      <c r="D87" s="1" t="str">
        <f>IFERROR(VLOOKUP($B87, 'Combined Budget 2025 EUR'!$B:$G,3, 0),IFERROR(VLOOKUP($B87, 'Combined Budget 2025 CHF'!$B:$G,3, 0),  IFERROR(VLOOKUP($B87, '[1]QMSM_AG Mapping'!$A:$G, 3,0), "Check")))</f>
        <v>Germany</v>
      </c>
      <c r="E87" s="1" t="str">
        <f>IFERROR(VLOOKUP($B87, 'Combined Budget 2025 EUR'!$B:$G,5, 0), IFERROR(VLOOKUP($B87, 'Combined Budget 2025 CHF'!$B:$G,5, 0),IFERROR(VLOOKUP($B87, '[1]QMSM_AG Mapping'!$A:$E, 5,0), "Check")))</f>
        <v>Salon / Institute</v>
      </c>
      <c r="F87" s="1" t="str">
        <f t="shared" si="11"/>
        <v>Institutes / Clinic</v>
      </c>
      <c r="G87" s="13">
        <f>VLOOKUP($B87, '[1]QMSM_AG Mapping'!$A:$G, 6, 0)</f>
        <v>0</v>
      </c>
      <c r="H87" s="1">
        <f>VLOOKUP($B87, '[1]QMSM_AG Mapping'!$A:$G, 7, 0)</f>
        <v>0</v>
      </c>
      <c r="I87" t="s">
        <v>64</v>
      </c>
      <c r="J87" s="14">
        <v>1115.1199999999999</v>
      </c>
      <c r="K87" s="14">
        <v>0</v>
      </c>
      <c r="L87" s="14">
        <v>351.35</v>
      </c>
      <c r="M87" s="14">
        <v>1839.59</v>
      </c>
      <c r="N87" s="14">
        <v>0</v>
      </c>
      <c r="O87" s="14">
        <v>852.08</v>
      </c>
      <c r="P87" s="14">
        <v>1928.29</v>
      </c>
      <c r="Q87" s="14">
        <v>4215.2700000000004</v>
      </c>
      <c r="R87" s="14">
        <v>4887.29</v>
      </c>
      <c r="S87" s="14">
        <v>1473.87</v>
      </c>
      <c r="T87" s="14">
        <v>1123.05</v>
      </c>
      <c r="U87" s="14">
        <v>3076.11</v>
      </c>
      <c r="W87" s="14" cm="1">
        <f t="array" ref="W87">INDEX(J87:U87, 1, MONTH($W$1))</f>
        <v>3076.11</v>
      </c>
      <c r="X87" s="14" cm="1">
        <f t="array" ref="X87">SUMPRODUCT((J87:U87) *(($J$1:$U$1)&lt;=$X$1))</f>
        <v>20862.02</v>
      </c>
      <c r="Y87">
        <f t="shared" si="12"/>
        <v>1</v>
      </c>
      <c r="Z87">
        <f t="shared" si="12"/>
        <v>1</v>
      </c>
      <c r="AA87">
        <f t="shared" si="13"/>
        <v>1</v>
      </c>
      <c r="AB87">
        <f t="shared" si="14"/>
        <v>10</v>
      </c>
      <c r="AC87">
        <f t="shared" si="15"/>
        <v>2086.2020000000002</v>
      </c>
      <c r="AD87">
        <f t="shared" si="16"/>
        <v>0</v>
      </c>
      <c r="AE87">
        <f t="shared" si="17"/>
        <v>0</v>
      </c>
      <c r="AF87">
        <f t="shared" si="18"/>
        <v>0</v>
      </c>
      <c r="AG87">
        <f t="shared" si="19"/>
        <v>0</v>
      </c>
      <c r="AI87" s="15">
        <f t="shared" si="20"/>
        <v>20862.02</v>
      </c>
      <c r="AJ87" s="15"/>
      <c r="AK87" t="str">
        <f>IFERROR(VLOOKUP($B87, 'Combined Budget 2025 EUR'!$B:$L, 10, 0), IFERROR(VLOOKUP($B87, 'Combined Budget 2025 CHF'!$B:$L, 10, 0), "N/A"))</f>
        <v>AB</v>
      </c>
      <c r="AL87" t="str">
        <f>IFERROR(VLOOKUP($B87, 'Combined Budget 2025 EUR'!$B:$L, 11, 0), IFERROR(VLOOKUP($B87, 'Combined Budget 2025 CHF'!$B:$L, 11, 0), "N/A"))</f>
        <v>B</v>
      </c>
    </row>
    <row r="88" spans="2:38" x14ac:dyDescent="0.25">
      <c r="B88">
        <v>20164</v>
      </c>
      <c r="C88" t="s">
        <v>544</v>
      </c>
      <c r="D88" s="1">
        <f>IFERROR(VLOOKUP($B88, 'Combined Budget 2025 EUR'!$B:$G,3, 0),IFERROR(VLOOKUP($B88, 'Combined Budget 2025 CHF'!$B:$G,3, 0),  IFERROR(VLOOKUP($B88, '[1]QMSM_AG Mapping'!$A:$G, 3,0), "Check")))</f>
        <v>0</v>
      </c>
      <c r="E88" s="1">
        <f>IFERROR(VLOOKUP($B88, 'Combined Budget 2025 EUR'!$B:$G,5, 0), IFERROR(VLOOKUP($B88, 'Combined Budget 2025 CHF'!$B:$G,5, 0),IFERROR(VLOOKUP($B88, '[1]QMSM_AG Mapping'!$A:$E, 5,0), "Check")))</f>
        <v>0</v>
      </c>
      <c r="F88" s="1">
        <f t="shared" si="11"/>
        <v>0</v>
      </c>
      <c r="G88" s="13">
        <f>VLOOKUP($B88, '[1]QMSM_AG Mapping'!$A:$G, 6, 0)</f>
        <v>0</v>
      </c>
      <c r="H88" s="1">
        <f>VLOOKUP($B88, '[1]QMSM_AG Mapping'!$A:$G, 7, 0)</f>
        <v>0</v>
      </c>
      <c r="I88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W88" s="14" cm="1">
        <f t="array" ref="W88">INDEX(J88:U88, 1, MONTH($W$1))</f>
        <v>0</v>
      </c>
      <c r="X88" s="14" cm="1">
        <f t="array" ref="X88">SUMPRODUCT((J88:U88) *(($J$1:$U$1)&lt;=$X$1))</f>
        <v>0</v>
      </c>
      <c r="Y88">
        <f t="shared" si="12"/>
        <v>0</v>
      </c>
      <c r="Z88">
        <f t="shared" si="12"/>
        <v>0</v>
      </c>
      <c r="AA88">
        <f t="shared" si="13"/>
        <v>0</v>
      </c>
      <c r="AB88">
        <f t="shared" si="14"/>
        <v>0</v>
      </c>
      <c r="AC88">
        <f t="shared" si="15"/>
        <v>0</v>
      </c>
      <c r="AD88">
        <f t="shared" si="16"/>
        <v>0</v>
      </c>
      <c r="AE88">
        <f t="shared" si="17"/>
        <v>0</v>
      </c>
      <c r="AF88">
        <f t="shared" si="18"/>
        <v>0</v>
      </c>
      <c r="AG88">
        <f t="shared" si="19"/>
        <v>0</v>
      </c>
      <c r="AI88" s="15">
        <f t="shared" si="20"/>
        <v>0</v>
      </c>
      <c r="AJ88" s="15"/>
      <c r="AK88">
        <f>IFERROR(VLOOKUP($B88, 'Combined Budget 2025 EUR'!$B:$L, 10, 0), IFERROR(VLOOKUP($B88, 'Combined Budget 2025 CHF'!$B:$L, 10, 0), "N/A"))</f>
        <v>0</v>
      </c>
      <c r="AL88">
        <f>IFERROR(VLOOKUP($B88, 'Combined Budget 2025 EUR'!$B:$L, 11, 0), IFERROR(VLOOKUP($B88, 'Combined Budget 2025 CHF'!$B:$L, 11, 0), "N/A"))</f>
        <v>0</v>
      </c>
    </row>
    <row r="89" spans="2:38" x14ac:dyDescent="0.25">
      <c r="B89">
        <v>20168</v>
      </c>
      <c r="C89" t="s">
        <v>766</v>
      </c>
      <c r="D89" s="1">
        <f>IFERROR(VLOOKUP($B89, 'Combined Budget 2025 EUR'!$B:$G,3, 0),IFERROR(VLOOKUP($B89, 'Combined Budget 2025 CHF'!$B:$G,3, 0),  IFERROR(VLOOKUP($B89, '[1]QMSM_AG Mapping'!$A:$G, 3,0), "Check")))</f>
        <v>0</v>
      </c>
      <c r="E89" s="1">
        <f>IFERROR(VLOOKUP($B89, 'Combined Budget 2025 EUR'!$B:$G,5, 0), IFERROR(VLOOKUP($B89, 'Combined Budget 2025 CHF'!$B:$G,5, 0),IFERROR(VLOOKUP($B89, '[1]QMSM_AG Mapping'!$A:$E, 5,0), "Check")))</f>
        <v>0</v>
      </c>
      <c r="F89" s="1">
        <f t="shared" si="11"/>
        <v>0</v>
      </c>
      <c r="G89" s="13">
        <f>VLOOKUP($B89, '[1]QMSM_AG Mapping'!$A:$G, 6, 0)</f>
        <v>0</v>
      </c>
      <c r="H89" s="1">
        <f>VLOOKUP($B89, '[1]QMSM_AG Mapping'!$A:$G, 7, 0)</f>
        <v>0</v>
      </c>
      <c r="I89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W89" s="14" cm="1">
        <f t="array" ref="W89">INDEX(J89:U89, 1, MONTH($W$1))</f>
        <v>0</v>
      </c>
      <c r="X89" s="14" cm="1">
        <f t="array" ref="X89">SUMPRODUCT((J89:U89) *(($J$1:$U$1)&lt;=$X$1))</f>
        <v>0</v>
      </c>
      <c r="Y89">
        <f t="shared" si="12"/>
        <v>0</v>
      </c>
      <c r="Z89">
        <f t="shared" si="12"/>
        <v>0</v>
      </c>
      <c r="AA89">
        <f t="shared" si="13"/>
        <v>0</v>
      </c>
      <c r="AB89">
        <f t="shared" si="14"/>
        <v>0</v>
      </c>
      <c r="AC89">
        <f t="shared" si="15"/>
        <v>0</v>
      </c>
      <c r="AD89">
        <f t="shared" si="16"/>
        <v>0</v>
      </c>
      <c r="AE89">
        <f t="shared" si="17"/>
        <v>0</v>
      </c>
      <c r="AF89">
        <f t="shared" si="18"/>
        <v>0</v>
      </c>
      <c r="AG89">
        <f t="shared" si="19"/>
        <v>0</v>
      </c>
      <c r="AI89" s="15">
        <f t="shared" si="20"/>
        <v>0</v>
      </c>
      <c r="AJ89" s="15"/>
      <c r="AK89">
        <f>IFERROR(VLOOKUP($B89, 'Combined Budget 2025 EUR'!$B:$L, 10, 0), IFERROR(VLOOKUP($B89, 'Combined Budget 2025 CHF'!$B:$L, 10, 0), "N/A"))</f>
        <v>0</v>
      </c>
      <c r="AL89">
        <f>IFERROR(VLOOKUP($B89, 'Combined Budget 2025 EUR'!$B:$L, 11, 0), IFERROR(VLOOKUP($B89, 'Combined Budget 2025 CHF'!$B:$L, 11, 0), "N/A"))</f>
        <v>0</v>
      </c>
    </row>
    <row r="90" spans="2:38" x14ac:dyDescent="0.25">
      <c r="B90">
        <v>20169</v>
      </c>
      <c r="C90" t="s">
        <v>76</v>
      </c>
      <c r="D90" s="1" t="str">
        <f>IFERROR(VLOOKUP($B90, 'Combined Budget 2025 EUR'!$B:$G,3, 0),IFERROR(VLOOKUP($B90, 'Combined Budget 2025 CHF'!$B:$G,3, 0),  IFERROR(VLOOKUP($B90, '[1]QMSM_AG Mapping'!$A:$G, 3,0), "Check")))</f>
        <v>Germany</v>
      </c>
      <c r="E90" s="1" t="str">
        <f>IFERROR(VLOOKUP($B90, 'Combined Budget 2025 EUR'!$B:$G,5, 0), IFERROR(VLOOKUP($B90, 'Combined Budget 2025 CHF'!$B:$G,5, 0),IFERROR(VLOOKUP($B90, '[1]QMSM_AG Mapping'!$A:$E, 5,0), "Check")))</f>
        <v>Salon / Institute</v>
      </c>
      <c r="F90" s="1" t="str">
        <f t="shared" si="11"/>
        <v>Institutes / Clinic</v>
      </c>
      <c r="G90" s="13">
        <f>VLOOKUP($B90, '[1]QMSM_AG Mapping'!$A:$G, 6, 0)</f>
        <v>0</v>
      </c>
      <c r="H90" s="1">
        <f>VLOOKUP($B90, '[1]QMSM_AG Mapping'!$A:$G, 7, 0)</f>
        <v>0</v>
      </c>
      <c r="I90" t="s">
        <v>64</v>
      </c>
      <c r="J90" s="14">
        <v>0</v>
      </c>
      <c r="K90" s="14">
        <v>555.67999999999995</v>
      </c>
      <c r="L90" s="14">
        <v>1292.8699999999999</v>
      </c>
      <c r="M90" s="14">
        <v>0</v>
      </c>
      <c r="N90" s="14">
        <v>1316.6</v>
      </c>
      <c r="O90" s="14">
        <v>2483.91</v>
      </c>
      <c r="P90" s="14">
        <v>1211.67</v>
      </c>
      <c r="Q90" s="14">
        <v>0</v>
      </c>
      <c r="R90" s="14">
        <v>6143.55</v>
      </c>
      <c r="S90" s="14">
        <v>2461.3200000000002</v>
      </c>
      <c r="T90" s="14">
        <v>1451.44</v>
      </c>
      <c r="U90" s="14">
        <v>1394.12</v>
      </c>
      <c r="W90" s="14" cm="1">
        <f t="array" ref="W90">INDEX(J90:U90, 1, MONTH($W$1))</f>
        <v>1394.12</v>
      </c>
      <c r="X90" s="14" cm="1">
        <f t="array" ref="X90">SUMPRODUCT((J90:U90) *(($J$1:$U$1)&lt;=$X$1))</f>
        <v>18311.159999999996</v>
      </c>
      <c r="Y90">
        <f t="shared" si="12"/>
        <v>1</v>
      </c>
      <c r="Z90">
        <f t="shared" si="12"/>
        <v>1</v>
      </c>
      <c r="AA90">
        <f t="shared" si="13"/>
        <v>1</v>
      </c>
      <c r="AB90">
        <f t="shared" si="14"/>
        <v>9</v>
      </c>
      <c r="AC90">
        <f t="shared" si="15"/>
        <v>2034.5733333333328</v>
      </c>
      <c r="AD90">
        <f t="shared" si="16"/>
        <v>0</v>
      </c>
      <c r="AE90">
        <f t="shared" si="17"/>
        <v>0</v>
      </c>
      <c r="AF90">
        <f t="shared" si="18"/>
        <v>0</v>
      </c>
      <c r="AG90">
        <f t="shared" si="19"/>
        <v>0</v>
      </c>
      <c r="AI90" s="15">
        <f t="shared" si="20"/>
        <v>18311.159999999996</v>
      </c>
      <c r="AJ90" s="15"/>
      <c r="AK90" t="str">
        <f>IFERROR(VLOOKUP($B90, 'Combined Budget 2025 EUR'!$B:$L, 10, 0), IFERROR(VLOOKUP($B90, 'Combined Budget 2025 CHF'!$B:$L, 10, 0), "N/A"))</f>
        <v>BB</v>
      </c>
      <c r="AL90" t="str">
        <f>IFERROR(VLOOKUP($B90, 'Combined Budget 2025 EUR'!$B:$L, 11, 0), IFERROR(VLOOKUP($B90, 'Combined Budget 2025 CHF'!$B:$L, 11, 0), "N/A"))</f>
        <v>B</v>
      </c>
    </row>
    <row r="91" spans="2:38" x14ac:dyDescent="0.25">
      <c r="B91">
        <v>20171</v>
      </c>
      <c r="C91" t="s">
        <v>173</v>
      </c>
      <c r="D91" s="1" t="str">
        <f>IFERROR(VLOOKUP($B91, 'Combined Budget 2025 EUR'!$B:$G,3, 0),IFERROR(VLOOKUP($B91, 'Combined Budget 2025 CHF'!$B:$G,3, 0),  IFERROR(VLOOKUP($B91, '[1]QMSM_AG Mapping'!$A:$G, 3,0), "Check")))</f>
        <v>Germany</v>
      </c>
      <c r="E91" s="1" t="str">
        <f>IFERROR(VLOOKUP($B91, 'Combined Budget 2025 EUR'!$B:$G,5, 0), IFERROR(VLOOKUP($B91, 'Combined Budget 2025 CHF'!$B:$G,5, 0),IFERROR(VLOOKUP($B91, '[1]QMSM_AG Mapping'!$A:$E, 5,0), "Check")))</f>
        <v>Salon / Institute</v>
      </c>
      <c r="F91" s="1" t="str">
        <f t="shared" si="11"/>
        <v>Institutes / Clinic</v>
      </c>
      <c r="G91" s="13">
        <f>VLOOKUP($B91, '[1]QMSM_AG Mapping'!$A:$G, 6, 0)</f>
        <v>0</v>
      </c>
      <c r="H91" s="1">
        <f>VLOOKUP($B91, '[1]QMSM_AG Mapping'!$A:$G, 7, 0)</f>
        <v>0</v>
      </c>
      <c r="I91" t="s">
        <v>64</v>
      </c>
      <c r="J91" s="14">
        <v>658.39</v>
      </c>
      <c r="K91" s="14">
        <v>651.34</v>
      </c>
      <c r="L91" s="14">
        <v>0</v>
      </c>
      <c r="M91" s="14">
        <v>1455.46</v>
      </c>
      <c r="N91" s="14">
        <v>1029.57</v>
      </c>
      <c r="O91" s="14">
        <v>1466.64</v>
      </c>
      <c r="P91" s="14">
        <v>0</v>
      </c>
      <c r="Q91" s="14">
        <v>1297.25</v>
      </c>
      <c r="R91" s="14">
        <v>4373.21</v>
      </c>
      <c r="S91" s="14">
        <v>1386.25</v>
      </c>
      <c r="T91" s="14">
        <v>970.73</v>
      </c>
      <c r="U91" s="14">
        <v>0</v>
      </c>
      <c r="W91" s="14" cm="1">
        <f t="array" ref="W91">INDEX(J91:U91, 1, MONTH($W$1))</f>
        <v>0</v>
      </c>
      <c r="X91" s="14" cm="1">
        <f t="array" ref="X91">SUMPRODUCT((J91:U91) *(($J$1:$U$1)&lt;=$X$1))</f>
        <v>13288.84</v>
      </c>
      <c r="Y91">
        <f t="shared" si="12"/>
        <v>0</v>
      </c>
      <c r="Z91">
        <f t="shared" si="12"/>
        <v>1</v>
      </c>
      <c r="AA91">
        <f t="shared" si="13"/>
        <v>1</v>
      </c>
      <c r="AB91">
        <f t="shared" si="14"/>
        <v>9</v>
      </c>
      <c r="AC91">
        <f t="shared" si="15"/>
        <v>1476.5377777777778</v>
      </c>
      <c r="AD91">
        <f t="shared" si="16"/>
        <v>0</v>
      </c>
      <c r="AE91">
        <f t="shared" si="17"/>
        <v>0</v>
      </c>
      <c r="AF91">
        <f t="shared" si="18"/>
        <v>0</v>
      </c>
      <c r="AG91">
        <f t="shared" si="19"/>
        <v>0</v>
      </c>
      <c r="AI91" s="15">
        <f t="shared" si="20"/>
        <v>13288.84</v>
      </c>
      <c r="AJ91" s="15"/>
      <c r="AK91" t="str">
        <f>IFERROR(VLOOKUP($B91, 'Combined Budget 2025 EUR'!$B:$L, 10, 0), IFERROR(VLOOKUP($B91, 'Combined Budget 2025 CHF'!$B:$L, 10, 0), "N/A"))</f>
        <v>BB</v>
      </c>
      <c r="AL91" t="str">
        <f>IFERROR(VLOOKUP($B91, 'Combined Budget 2025 EUR'!$B:$L, 11, 0), IFERROR(VLOOKUP($B91, 'Combined Budget 2025 CHF'!$B:$L, 11, 0), "N/A"))</f>
        <v>B</v>
      </c>
    </row>
    <row r="92" spans="2:38" x14ac:dyDescent="0.25">
      <c r="B92">
        <v>20172</v>
      </c>
      <c r="C92" t="s">
        <v>129</v>
      </c>
      <c r="D92" s="1" t="str">
        <f>IFERROR(VLOOKUP($B92, 'Combined Budget 2025 EUR'!$B:$G,3, 0),IFERROR(VLOOKUP($B92, 'Combined Budget 2025 CHF'!$B:$G,3, 0),  IFERROR(VLOOKUP($B92, '[1]QMSM_AG Mapping'!$A:$G, 3,0), "Check")))</f>
        <v>Germany</v>
      </c>
      <c r="E92" s="1" t="str">
        <f>IFERROR(VLOOKUP($B92, 'Combined Budget 2025 EUR'!$B:$G,5, 0), IFERROR(VLOOKUP($B92, 'Combined Budget 2025 CHF'!$B:$G,5, 0),IFERROR(VLOOKUP($B92, '[1]QMSM_AG Mapping'!$A:$E, 5,0), "Check")))</f>
        <v>Spa</v>
      </c>
      <c r="F92" s="1" t="str">
        <f t="shared" si="11"/>
        <v>Spa</v>
      </c>
      <c r="G92" s="13">
        <f>VLOOKUP($B92, '[1]QMSM_AG Mapping'!$A:$G, 6, 0)</f>
        <v>0</v>
      </c>
      <c r="H92" s="1">
        <f>VLOOKUP($B92, '[1]QMSM_AG Mapping'!$A:$G, 7, 0)</f>
        <v>0</v>
      </c>
      <c r="I92" t="s">
        <v>64</v>
      </c>
      <c r="J92" s="14">
        <v>1639.55</v>
      </c>
      <c r="K92" s="14">
        <v>2084.5099999999998</v>
      </c>
      <c r="L92" s="14">
        <v>799.18</v>
      </c>
      <c r="M92" s="14">
        <v>1143.8900000000001</v>
      </c>
      <c r="N92" s="14">
        <v>1799.49</v>
      </c>
      <c r="O92" s="14">
        <v>1448.9</v>
      </c>
      <c r="P92" s="14">
        <v>1113.01</v>
      </c>
      <c r="Q92" s="14">
        <v>0</v>
      </c>
      <c r="R92" s="14">
        <v>4933.96</v>
      </c>
      <c r="S92" s="14">
        <v>3442.67</v>
      </c>
      <c r="T92" s="14">
        <v>1531.7</v>
      </c>
      <c r="U92" s="14">
        <v>3580.21</v>
      </c>
      <c r="W92" s="14" cm="1">
        <f t="array" ref="W92">INDEX(J92:U92, 1, MONTH($W$1))</f>
        <v>3580.21</v>
      </c>
      <c r="X92" s="14" cm="1">
        <f t="array" ref="X92">SUMPRODUCT((J92:U92) *(($J$1:$U$1)&lt;=$X$1))</f>
        <v>23517.070000000003</v>
      </c>
      <c r="Y92">
        <f t="shared" si="12"/>
        <v>1</v>
      </c>
      <c r="Z92">
        <f t="shared" si="12"/>
        <v>1</v>
      </c>
      <c r="AA92">
        <f t="shared" si="13"/>
        <v>1</v>
      </c>
      <c r="AB92">
        <f t="shared" si="14"/>
        <v>11</v>
      </c>
      <c r="AC92">
        <f t="shared" si="15"/>
        <v>2137.9154545454548</v>
      </c>
      <c r="AD92">
        <f t="shared" si="16"/>
        <v>0</v>
      </c>
      <c r="AE92">
        <f t="shared" si="17"/>
        <v>0</v>
      </c>
      <c r="AF92">
        <f t="shared" si="18"/>
        <v>0</v>
      </c>
      <c r="AG92">
        <f t="shared" si="19"/>
        <v>0</v>
      </c>
      <c r="AI92" s="15">
        <f t="shared" si="20"/>
        <v>23517.070000000003</v>
      </c>
      <c r="AJ92" s="15"/>
      <c r="AK92" t="str">
        <f>IFERROR(VLOOKUP($B92, 'Combined Budget 2025 EUR'!$B:$L, 10, 0), IFERROR(VLOOKUP($B92, 'Combined Budget 2025 CHF'!$B:$L, 10, 0), "N/A"))</f>
        <v>AB</v>
      </c>
      <c r="AL92" t="str">
        <f>IFERROR(VLOOKUP($B92, 'Combined Budget 2025 EUR'!$B:$L, 11, 0), IFERROR(VLOOKUP($B92, 'Combined Budget 2025 CHF'!$B:$L, 11, 0), "N/A"))</f>
        <v>B</v>
      </c>
    </row>
    <row r="93" spans="2:38" x14ac:dyDescent="0.25">
      <c r="B93">
        <v>20173</v>
      </c>
      <c r="C93" t="s">
        <v>85</v>
      </c>
      <c r="D93" s="1" t="str">
        <f>IFERROR(VLOOKUP($B93, 'Combined Budget 2025 EUR'!$B:$G,3, 0),IFERROR(VLOOKUP($B93, 'Combined Budget 2025 CHF'!$B:$G,3, 0),  IFERROR(VLOOKUP($B93, '[1]QMSM_AG Mapping'!$A:$G, 3,0), "Check")))</f>
        <v>Germany</v>
      </c>
      <c r="E93" s="1" t="str">
        <f>IFERROR(VLOOKUP($B93, 'Combined Budget 2025 EUR'!$B:$G,5, 0), IFERROR(VLOOKUP($B93, 'Combined Budget 2025 CHF'!$B:$G,5, 0),IFERROR(VLOOKUP($B93, '[1]QMSM_AG Mapping'!$A:$E, 5,0), "Check")))</f>
        <v>Salon / Institute</v>
      </c>
      <c r="F93" s="1" t="str">
        <f t="shared" si="11"/>
        <v>Institutes / Clinic</v>
      </c>
      <c r="G93" s="13">
        <f>VLOOKUP($B93, '[1]QMSM_AG Mapping'!$A:$G, 6, 0)</f>
        <v>0</v>
      </c>
      <c r="H93" s="1">
        <f>VLOOKUP($B93, '[1]QMSM_AG Mapping'!$A:$G, 7, 0)</f>
        <v>0</v>
      </c>
      <c r="I93" t="s">
        <v>64</v>
      </c>
      <c r="J93" s="14">
        <v>1456.69</v>
      </c>
      <c r="K93" s="14">
        <v>395.28</v>
      </c>
      <c r="L93" s="14">
        <v>438.06</v>
      </c>
      <c r="M93" s="14">
        <v>2586.3000000000002</v>
      </c>
      <c r="N93" s="14">
        <v>681.9</v>
      </c>
      <c r="O93" s="14">
        <v>625.84</v>
      </c>
      <c r="P93" s="14">
        <v>558.9</v>
      </c>
      <c r="Q93" s="14">
        <v>547.69000000000005</v>
      </c>
      <c r="R93" s="14">
        <v>3619.68</v>
      </c>
      <c r="S93" s="14">
        <v>634.4</v>
      </c>
      <c r="T93" s="14">
        <v>468.44</v>
      </c>
      <c r="U93" s="14">
        <v>1177.8699999999999</v>
      </c>
      <c r="W93" s="14" cm="1">
        <f t="array" ref="W93">INDEX(J93:U93, 1, MONTH($W$1))</f>
        <v>1177.8699999999999</v>
      </c>
      <c r="X93" s="14" cm="1">
        <f t="array" ref="X93">SUMPRODUCT((J93:U93) *(($J$1:$U$1)&lt;=$X$1))</f>
        <v>13191.05</v>
      </c>
      <c r="Y93">
        <f t="shared" si="12"/>
        <v>1</v>
      </c>
      <c r="Z93">
        <f t="shared" si="12"/>
        <v>1</v>
      </c>
      <c r="AA93">
        <f t="shared" si="13"/>
        <v>1</v>
      </c>
      <c r="AB93">
        <f t="shared" si="14"/>
        <v>12</v>
      </c>
      <c r="AC93">
        <f t="shared" si="15"/>
        <v>1099.2541666666666</v>
      </c>
      <c r="AD93">
        <f t="shared" si="16"/>
        <v>0</v>
      </c>
      <c r="AE93">
        <f t="shared" si="17"/>
        <v>0</v>
      </c>
      <c r="AF93">
        <f t="shared" si="18"/>
        <v>0</v>
      </c>
      <c r="AG93">
        <f t="shared" si="19"/>
        <v>0</v>
      </c>
      <c r="AI93" s="15">
        <f t="shared" si="20"/>
        <v>13191.05</v>
      </c>
      <c r="AJ93" s="15"/>
      <c r="AK93" t="str">
        <f>IFERROR(VLOOKUP($B93, 'Combined Budget 2025 EUR'!$B:$L, 10, 0), IFERROR(VLOOKUP($B93, 'Combined Budget 2025 CHF'!$B:$L, 10, 0), "N/A"))</f>
        <v>BC</v>
      </c>
      <c r="AL93" t="str">
        <f>IFERROR(VLOOKUP($B93, 'Combined Budget 2025 EUR'!$B:$L, 11, 0), IFERROR(VLOOKUP($B93, 'Combined Budget 2025 CHF'!$B:$L, 11, 0), "N/A"))</f>
        <v>C</v>
      </c>
    </row>
    <row r="94" spans="2:38" x14ac:dyDescent="0.25">
      <c r="B94">
        <v>20188</v>
      </c>
      <c r="C94" t="s">
        <v>218</v>
      </c>
      <c r="D94" s="1" t="str">
        <f>IFERROR(VLOOKUP($B94, 'Combined Budget 2025 EUR'!$B:$G,3, 0),IFERROR(VLOOKUP($B94, 'Combined Budget 2025 CHF'!$B:$G,3, 0),  IFERROR(VLOOKUP($B94, '[1]QMSM_AG Mapping'!$A:$G, 3,0), "Check")))</f>
        <v>Germany</v>
      </c>
      <c r="E94" s="1" t="str">
        <f>IFERROR(VLOOKUP($B94, 'Combined Budget 2025 EUR'!$B:$G,5, 0), IFERROR(VLOOKUP($B94, 'Combined Budget 2025 CHF'!$B:$G,5, 0),IFERROR(VLOOKUP($B94, '[1]QMSM_AG Mapping'!$A:$E, 5,0), "Check")))</f>
        <v>Salon / Institute</v>
      </c>
      <c r="F94" s="1" t="str">
        <f t="shared" si="11"/>
        <v>Institutes / Clinic</v>
      </c>
      <c r="G94" s="13">
        <f>VLOOKUP($B94, '[1]QMSM_AG Mapping'!$A:$G, 6, 0)</f>
        <v>0</v>
      </c>
      <c r="H94" s="1">
        <f>VLOOKUP($B94, '[1]QMSM_AG Mapping'!$A:$G, 7, 0)</f>
        <v>0</v>
      </c>
      <c r="I94" t="s">
        <v>64</v>
      </c>
      <c r="J94" s="14">
        <v>0</v>
      </c>
      <c r="K94" s="14">
        <v>1851.5</v>
      </c>
      <c r="L94" s="14">
        <v>517.46</v>
      </c>
      <c r="M94" s="14">
        <v>419.93</v>
      </c>
      <c r="N94" s="14">
        <v>986.29</v>
      </c>
      <c r="O94" s="14">
        <v>307.94</v>
      </c>
      <c r="P94" s="14">
        <v>0</v>
      </c>
      <c r="Q94" s="14">
        <v>0</v>
      </c>
      <c r="R94" s="14">
        <v>1434.94</v>
      </c>
      <c r="S94" s="14">
        <v>0</v>
      </c>
      <c r="T94" s="14">
        <v>1502.39</v>
      </c>
      <c r="U94" s="14">
        <v>0</v>
      </c>
      <c r="W94" s="14" cm="1">
        <f t="array" ref="W94">INDEX(J94:U94, 1, MONTH($W$1))</f>
        <v>0</v>
      </c>
      <c r="X94" s="14" cm="1">
        <f t="array" ref="X94">SUMPRODUCT((J94:U94) *(($J$1:$U$1)&lt;=$X$1))</f>
        <v>7020.45</v>
      </c>
      <c r="Y94">
        <f t="shared" si="12"/>
        <v>0</v>
      </c>
      <c r="Z94">
        <f t="shared" si="12"/>
        <v>1</v>
      </c>
      <c r="AA94">
        <f t="shared" si="13"/>
        <v>1</v>
      </c>
      <c r="AB94">
        <f t="shared" si="14"/>
        <v>7</v>
      </c>
      <c r="AC94">
        <f t="shared" si="15"/>
        <v>1002.9214285714286</v>
      </c>
      <c r="AD94">
        <f t="shared" si="16"/>
        <v>0</v>
      </c>
      <c r="AE94">
        <f t="shared" si="17"/>
        <v>0</v>
      </c>
      <c r="AF94">
        <f t="shared" si="18"/>
        <v>0</v>
      </c>
      <c r="AG94">
        <f t="shared" si="19"/>
        <v>0</v>
      </c>
      <c r="AI94" s="15">
        <f t="shared" si="20"/>
        <v>7020.45</v>
      </c>
      <c r="AJ94" s="15"/>
      <c r="AK94" t="str">
        <f>IFERROR(VLOOKUP($B94, 'Combined Budget 2025 EUR'!$B:$L, 10, 0), IFERROR(VLOOKUP($B94, 'Combined Budget 2025 CHF'!$B:$L, 10, 0), "N/A"))</f>
        <v>BC</v>
      </c>
      <c r="AL94" t="str">
        <f>IFERROR(VLOOKUP($B94, 'Combined Budget 2025 EUR'!$B:$L, 11, 0), IFERROR(VLOOKUP($B94, 'Combined Budget 2025 CHF'!$B:$L, 11, 0), "N/A"))</f>
        <v>C</v>
      </c>
    </row>
    <row r="95" spans="2:38" x14ac:dyDescent="0.25">
      <c r="B95">
        <v>20194</v>
      </c>
      <c r="C95" t="s">
        <v>767</v>
      </c>
      <c r="D95" s="1">
        <f>IFERROR(VLOOKUP($B95, 'Combined Budget 2025 EUR'!$B:$G,3, 0),IFERROR(VLOOKUP($B95, 'Combined Budget 2025 CHF'!$B:$G,3, 0),  IFERROR(VLOOKUP($B95, '[1]QMSM_AG Mapping'!$A:$G, 3,0), "Check")))</f>
        <v>0</v>
      </c>
      <c r="E95" s="1">
        <f>IFERROR(VLOOKUP($B95, 'Combined Budget 2025 EUR'!$B:$G,5, 0), IFERROR(VLOOKUP($B95, 'Combined Budget 2025 CHF'!$B:$G,5, 0),IFERROR(VLOOKUP($B95, '[1]QMSM_AG Mapping'!$A:$E, 5,0), "Check")))</f>
        <v>0</v>
      </c>
      <c r="F95" s="1">
        <f t="shared" si="11"/>
        <v>0</v>
      </c>
      <c r="G95" s="13">
        <f>VLOOKUP($B95, '[1]QMSM_AG Mapping'!$A:$G, 6, 0)</f>
        <v>0</v>
      </c>
      <c r="H95" s="1">
        <f>VLOOKUP($B95, '[1]QMSM_AG Mapping'!$A:$G, 7, 0)</f>
        <v>0</v>
      </c>
      <c r="I95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W95" s="14" cm="1">
        <f t="array" ref="W95">INDEX(J95:U95, 1, MONTH($W$1))</f>
        <v>0</v>
      </c>
      <c r="X95" s="14" cm="1">
        <f t="array" ref="X95">SUMPRODUCT((J95:U95) *(($J$1:$U$1)&lt;=$X$1))</f>
        <v>0</v>
      </c>
      <c r="Y95">
        <f t="shared" si="12"/>
        <v>0</v>
      </c>
      <c r="Z95">
        <f t="shared" si="12"/>
        <v>0</v>
      </c>
      <c r="AA95">
        <f t="shared" si="13"/>
        <v>0</v>
      </c>
      <c r="AB95">
        <f t="shared" si="14"/>
        <v>0</v>
      </c>
      <c r="AC95">
        <f t="shared" si="15"/>
        <v>0</v>
      </c>
      <c r="AD95">
        <f t="shared" si="16"/>
        <v>0</v>
      </c>
      <c r="AE95">
        <f t="shared" si="17"/>
        <v>0</v>
      </c>
      <c r="AF95">
        <f t="shared" si="18"/>
        <v>0</v>
      </c>
      <c r="AG95">
        <f t="shared" si="19"/>
        <v>0</v>
      </c>
      <c r="AI95" s="15">
        <f t="shared" si="20"/>
        <v>0</v>
      </c>
      <c r="AJ95" s="15"/>
      <c r="AK95">
        <f>IFERROR(VLOOKUP($B95, 'Combined Budget 2025 EUR'!$B:$L, 10, 0), IFERROR(VLOOKUP($B95, 'Combined Budget 2025 CHF'!$B:$L, 10, 0), "N/A"))</f>
        <v>0</v>
      </c>
      <c r="AL95">
        <f>IFERROR(VLOOKUP($B95, 'Combined Budget 2025 EUR'!$B:$L, 11, 0), IFERROR(VLOOKUP($B95, 'Combined Budget 2025 CHF'!$B:$L, 11, 0), "N/A"))</f>
        <v>0</v>
      </c>
    </row>
    <row r="96" spans="2:38" x14ac:dyDescent="0.25">
      <c r="B96">
        <v>20198</v>
      </c>
      <c r="C96" t="s">
        <v>219</v>
      </c>
      <c r="D96" s="1" t="str">
        <f>IFERROR(VLOOKUP($B96, 'Combined Budget 2025 EUR'!$B:$G,3, 0),IFERROR(VLOOKUP($B96, 'Combined Budget 2025 CHF'!$B:$G,3, 0),  IFERROR(VLOOKUP($B96, '[1]QMSM_AG Mapping'!$A:$G, 3,0), "Check")))</f>
        <v>Germany</v>
      </c>
      <c r="E96" s="1" t="str">
        <f>IFERROR(VLOOKUP($B96, 'Combined Budget 2025 EUR'!$B:$G,5, 0), IFERROR(VLOOKUP($B96, 'Combined Budget 2025 CHF'!$B:$G,5, 0),IFERROR(VLOOKUP($B96, '[1]QMSM_AG Mapping'!$A:$E, 5,0), "Check")))</f>
        <v>Salon / Institute</v>
      </c>
      <c r="F96" s="1" t="str">
        <f t="shared" si="11"/>
        <v>Institutes / Clinic</v>
      </c>
      <c r="G96" s="13">
        <f>VLOOKUP($B96, '[1]QMSM_AG Mapping'!$A:$G, 6, 0)</f>
        <v>0</v>
      </c>
      <c r="H96" s="1">
        <f>VLOOKUP($B96, '[1]QMSM_AG Mapping'!$A:$G, 7, 0)</f>
        <v>0</v>
      </c>
      <c r="I96" t="s">
        <v>64</v>
      </c>
      <c r="J96" s="14">
        <v>0</v>
      </c>
      <c r="K96" s="14">
        <v>1352.28</v>
      </c>
      <c r="L96" s="14">
        <v>0</v>
      </c>
      <c r="M96" s="14">
        <v>0</v>
      </c>
      <c r="N96" s="14">
        <v>620.19000000000005</v>
      </c>
      <c r="O96" s="14">
        <v>0</v>
      </c>
      <c r="P96" s="14">
        <v>0</v>
      </c>
      <c r="Q96" s="14">
        <v>0</v>
      </c>
      <c r="R96" s="14">
        <v>0</v>
      </c>
      <c r="S96" s="14">
        <v>2338.0100000000002</v>
      </c>
      <c r="T96" s="14">
        <v>2484.6799999999998</v>
      </c>
      <c r="U96" s="14">
        <v>-236.47</v>
      </c>
      <c r="W96" s="14" cm="1">
        <f t="array" ref="W96">INDEX(J96:U96, 1, MONTH($W$1))</f>
        <v>-236.47</v>
      </c>
      <c r="X96" s="14" cm="1">
        <f t="array" ref="X96">SUMPRODUCT((J96:U96) *(($J$1:$U$1)&lt;=$X$1))</f>
        <v>6558.69</v>
      </c>
      <c r="Y96">
        <f t="shared" si="12"/>
        <v>0</v>
      </c>
      <c r="Z96">
        <f t="shared" si="12"/>
        <v>1</v>
      </c>
      <c r="AA96">
        <f t="shared" si="13"/>
        <v>1</v>
      </c>
      <c r="AB96">
        <f t="shared" si="14"/>
        <v>4</v>
      </c>
      <c r="AC96">
        <f t="shared" si="15"/>
        <v>1639.6724999999999</v>
      </c>
      <c r="AD96">
        <f t="shared" si="16"/>
        <v>0</v>
      </c>
      <c r="AE96">
        <f t="shared" si="17"/>
        <v>0</v>
      </c>
      <c r="AF96">
        <f t="shared" si="18"/>
        <v>0</v>
      </c>
      <c r="AG96">
        <f t="shared" si="19"/>
        <v>0</v>
      </c>
      <c r="AI96" s="15">
        <f t="shared" si="20"/>
        <v>6558.69</v>
      </c>
      <c r="AJ96" s="15"/>
      <c r="AK96" t="str">
        <f>IFERROR(VLOOKUP($B96, 'Combined Budget 2025 EUR'!$B:$L, 10, 0), IFERROR(VLOOKUP($B96, 'Combined Budget 2025 CHF'!$B:$L, 10, 0), "N/A"))</f>
        <v>BC</v>
      </c>
      <c r="AL96" t="str">
        <f>IFERROR(VLOOKUP($B96, 'Combined Budget 2025 EUR'!$B:$L, 11, 0), IFERROR(VLOOKUP($B96, 'Combined Budget 2025 CHF'!$B:$L, 11, 0), "N/A"))</f>
        <v>C</v>
      </c>
    </row>
    <row r="97" spans="2:38" x14ac:dyDescent="0.25">
      <c r="B97">
        <v>20201</v>
      </c>
      <c r="C97" t="s">
        <v>230</v>
      </c>
      <c r="D97" s="1" t="str">
        <f>IFERROR(VLOOKUP($B97, 'Combined Budget 2025 EUR'!$B:$G,3, 0),IFERROR(VLOOKUP($B97, 'Combined Budget 2025 CHF'!$B:$G,3, 0),  IFERROR(VLOOKUP($B97, '[1]QMSM_AG Mapping'!$A:$G, 3,0), "Check")))</f>
        <v>Germany</v>
      </c>
      <c r="E97" s="1" t="str">
        <f>IFERROR(VLOOKUP($B97, 'Combined Budget 2025 EUR'!$B:$G,5, 0), IFERROR(VLOOKUP($B97, 'Combined Budget 2025 CHF'!$B:$G,5, 0),IFERROR(VLOOKUP($B97, '[1]QMSM_AG Mapping'!$A:$E, 5,0), "Check")))</f>
        <v>Salon / Institute</v>
      </c>
      <c r="F97" s="1" t="str">
        <f t="shared" si="11"/>
        <v>Institutes / Clinic</v>
      </c>
      <c r="G97" s="13">
        <f>VLOOKUP($B97, '[1]QMSM_AG Mapping'!$A:$G, 6, 0)</f>
        <v>0</v>
      </c>
      <c r="H97" s="1">
        <f>VLOOKUP($B97, '[1]QMSM_AG Mapping'!$A:$G, 7, 0)</f>
        <v>0</v>
      </c>
      <c r="I97" t="s">
        <v>64</v>
      </c>
      <c r="J97" s="14">
        <v>296.27999999999997</v>
      </c>
      <c r="K97" s="14">
        <v>333.02</v>
      </c>
      <c r="L97" s="14">
        <v>1380.45</v>
      </c>
      <c r="M97" s="14">
        <v>0</v>
      </c>
      <c r="N97" s="14">
        <v>0</v>
      </c>
      <c r="O97" s="14">
        <v>1104.8</v>
      </c>
      <c r="P97" s="14">
        <v>0</v>
      </c>
      <c r="Q97" s="14">
        <v>0</v>
      </c>
      <c r="R97" s="14">
        <v>0</v>
      </c>
      <c r="S97" s="14">
        <v>242.65</v>
      </c>
      <c r="T97" s="14">
        <v>1409.92</v>
      </c>
      <c r="U97" s="14">
        <v>0</v>
      </c>
      <c r="W97" s="14" cm="1">
        <f t="array" ref="W97">INDEX(J97:U97, 1, MONTH($W$1))</f>
        <v>0</v>
      </c>
      <c r="X97" s="14" cm="1">
        <f t="array" ref="X97">SUMPRODUCT((J97:U97) *(($J$1:$U$1)&lt;=$X$1))</f>
        <v>4767.1200000000008</v>
      </c>
      <c r="Y97">
        <f t="shared" si="12"/>
        <v>0</v>
      </c>
      <c r="Z97">
        <f t="shared" si="12"/>
        <v>1</v>
      </c>
      <c r="AA97">
        <f t="shared" si="13"/>
        <v>1</v>
      </c>
      <c r="AB97">
        <f t="shared" si="14"/>
        <v>6</v>
      </c>
      <c r="AC97">
        <f t="shared" si="15"/>
        <v>794.5200000000001</v>
      </c>
      <c r="AD97">
        <f t="shared" si="16"/>
        <v>0</v>
      </c>
      <c r="AE97">
        <f t="shared" si="17"/>
        <v>0</v>
      </c>
      <c r="AF97">
        <f t="shared" si="18"/>
        <v>0</v>
      </c>
      <c r="AG97">
        <f t="shared" si="19"/>
        <v>0</v>
      </c>
      <c r="AI97" s="15">
        <f t="shared" si="20"/>
        <v>4767.1200000000008</v>
      </c>
      <c r="AJ97" s="15"/>
      <c r="AK97" t="str">
        <f>IFERROR(VLOOKUP($B97, 'Combined Budget 2025 EUR'!$B:$L, 10, 0), IFERROR(VLOOKUP($B97, 'Combined Budget 2025 CHF'!$B:$L, 10, 0), "N/A"))</f>
        <v>CC</v>
      </c>
      <c r="AL97" t="str">
        <f>IFERROR(VLOOKUP($B97, 'Combined Budget 2025 EUR'!$B:$L, 11, 0), IFERROR(VLOOKUP($B97, 'Combined Budget 2025 CHF'!$B:$L, 11, 0), "N/A"))</f>
        <v>C</v>
      </c>
    </row>
    <row r="98" spans="2:38" x14ac:dyDescent="0.25">
      <c r="B98">
        <v>20206</v>
      </c>
      <c r="C98" t="s">
        <v>242</v>
      </c>
      <c r="D98" s="1" t="str">
        <f>IFERROR(VLOOKUP($B98, 'Combined Budget 2025 EUR'!$B:$G,3, 0),IFERROR(VLOOKUP($B98, 'Combined Budget 2025 CHF'!$B:$G,3, 0),  IFERROR(VLOOKUP($B98, '[1]QMSM_AG Mapping'!$A:$G, 3,0), "Check")))</f>
        <v>Germany</v>
      </c>
      <c r="E98" s="1" t="str">
        <f>IFERROR(VLOOKUP($B98, 'Combined Budget 2025 EUR'!$B:$G,5, 0), IFERROR(VLOOKUP($B98, 'Combined Budget 2025 CHF'!$B:$G,5, 0),IFERROR(VLOOKUP($B98, '[1]QMSM_AG Mapping'!$A:$E, 5,0), "Check")))</f>
        <v>Spa</v>
      </c>
      <c r="F98" s="1" t="str">
        <f t="shared" si="11"/>
        <v>Spa</v>
      </c>
      <c r="G98" s="13">
        <f>VLOOKUP($B98, '[1]QMSM_AG Mapping'!$A:$G, 6, 0)</f>
        <v>0</v>
      </c>
      <c r="H98" s="1">
        <f>VLOOKUP($B98, '[1]QMSM_AG Mapping'!$A:$G, 7, 0)</f>
        <v>0</v>
      </c>
      <c r="I98" t="s">
        <v>64</v>
      </c>
      <c r="J98" s="14">
        <v>1744.48</v>
      </c>
      <c r="K98" s="14">
        <v>1809.4099999999999</v>
      </c>
      <c r="L98" s="14">
        <v>4245.93</v>
      </c>
      <c r="M98" s="14">
        <v>2528.27</v>
      </c>
      <c r="N98" s="14">
        <v>2978.64</v>
      </c>
      <c r="O98" s="14">
        <v>9737.73</v>
      </c>
      <c r="P98" s="14">
        <v>2190.66</v>
      </c>
      <c r="Q98" s="14">
        <v>1909.6</v>
      </c>
      <c r="R98" s="14">
        <v>4384.08</v>
      </c>
      <c r="S98" s="14">
        <v>6980.35</v>
      </c>
      <c r="T98" s="14">
        <v>6159.92</v>
      </c>
      <c r="U98" s="14">
        <v>8646.91</v>
      </c>
      <c r="W98" s="14" cm="1">
        <f t="array" ref="W98">INDEX(J98:U98, 1, MONTH($W$1))</f>
        <v>8646.91</v>
      </c>
      <c r="X98" s="14" cm="1">
        <f t="array" ref="X98">SUMPRODUCT((J98:U98) *(($J$1:$U$1)&lt;=$X$1))</f>
        <v>53315.979999999996</v>
      </c>
      <c r="Y98">
        <f t="shared" si="12"/>
        <v>1</v>
      </c>
      <c r="Z98">
        <f t="shared" si="12"/>
        <v>1</v>
      </c>
      <c r="AA98">
        <f t="shared" si="13"/>
        <v>1</v>
      </c>
      <c r="AB98">
        <f t="shared" si="14"/>
        <v>12</v>
      </c>
      <c r="AC98">
        <f t="shared" si="15"/>
        <v>4442.998333333333</v>
      </c>
      <c r="AD98">
        <f t="shared" si="16"/>
        <v>0</v>
      </c>
      <c r="AE98">
        <f t="shared" si="17"/>
        <v>0</v>
      </c>
      <c r="AF98">
        <f t="shared" si="18"/>
        <v>0</v>
      </c>
      <c r="AG98">
        <f t="shared" si="19"/>
        <v>0</v>
      </c>
      <c r="AI98" s="15">
        <f t="shared" si="20"/>
        <v>53315.979999999996</v>
      </c>
      <c r="AJ98" s="15"/>
      <c r="AK98" t="str">
        <f>IFERROR(VLOOKUP($B98, 'Combined Budget 2025 EUR'!$B:$L, 10, 0), IFERROR(VLOOKUP($B98, 'Combined Budget 2025 CHF'!$B:$L, 10, 0), "N/A"))</f>
        <v>AA</v>
      </c>
      <c r="AL98" t="str">
        <f>IFERROR(VLOOKUP($B98, 'Combined Budget 2025 EUR'!$B:$L, 11, 0), IFERROR(VLOOKUP($B98, 'Combined Budget 2025 CHF'!$B:$L, 11, 0), "N/A"))</f>
        <v>A</v>
      </c>
    </row>
    <row r="99" spans="2:38" x14ac:dyDescent="0.25">
      <c r="B99">
        <v>20223</v>
      </c>
      <c r="C99" t="s">
        <v>768</v>
      </c>
      <c r="D99" s="1">
        <f>IFERROR(VLOOKUP($B99, 'Combined Budget 2025 EUR'!$B:$G,3, 0),IFERROR(VLOOKUP($B99, 'Combined Budget 2025 CHF'!$B:$G,3, 0),  IFERROR(VLOOKUP($B99, '[1]QMSM_AG Mapping'!$A:$G, 3,0), "Check")))</f>
        <v>0</v>
      </c>
      <c r="E99" s="1">
        <f>IFERROR(VLOOKUP($B99, 'Combined Budget 2025 EUR'!$B:$G,5, 0), IFERROR(VLOOKUP($B99, 'Combined Budget 2025 CHF'!$B:$G,5, 0),IFERROR(VLOOKUP($B99, '[1]QMSM_AG Mapping'!$A:$E, 5,0), "Check")))</f>
        <v>0</v>
      </c>
      <c r="F99" s="1">
        <f t="shared" si="11"/>
        <v>0</v>
      </c>
      <c r="G99" s="13">
        <f>VLOOKUP($B99, '[1]QMSM_AG Mapping'!$A:$G, 6, 0)</f>
        <v>0</v>
      </c>
      <c r="H99" s="1">
        <f>VLOOKUP($B99, '[1]QMSM_AG Mapping'!$A:$G, 7, 0)</f>
        <v>0</v>
      </c>
      <c r="I99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W99" s="14" cm="1">
        <f t="array" ref="W99">INDEX(J99:U99, 1, MONTH($W$1))</f>
        <v>0</v>
      </c>
      <c r="X99" s="14" cm="1">
        <f t="array" ref="X99">SUMPRODUCT((J99:U99) *(($J$1:$U$1)&lt;=$X$1))</f>
        <v>0</v>
      </c>
      <c r="Y99">
        <f t="shared" si="12"/>
        <v>0</v>
      </c>
      <c r="Z99">
        <f t="shared" si="12"/>
        <v>0</v>
      </c>
      <c r="AA99">
        <f t="shared" si="13"/>
        <v>0</v>
      </c>
      <c r="AB99">
        <f t="shared" si="14"/>
        <v>0</v>
      </c>
      <c r="AC99">
        <f t="shared" si="15"/>
        <v>0</v>
      </c>
      <c r="AD99">
        <f t="shared" si="16"/>
        <v>0</v>
      </c>
      <c r="AE99">
        <f t="shared" si="17"/>
        <v>0</v>
      </c>
      <c r="AF99">
        <f t="shared" si="18"/>
        <v>0</v>
      </c>
      <c r="AG99">
        <f t="shared" si="19"/>
        <v>0</v>
      </c>
      <c r="AI99" s="15">
        <f t="shared" si="20"/>
        <v>0</v>
      </c>
      <c r="AJ99" s="15"/>
      <c r="AK99">
        <f>IFERROR(VLOOKUP($B99, 'Combined Budget 2025 EUR'!$B:$L, 10, 0), IFERROR(VLOOKUP($B99, 'Combined Budget 2025 CHF'!$B:$L, 10, 0), "N/A"))</f>
        <v>0</v>
      </c>
      <c r="AL99">
        <f>IFERROR(VLOOKUP($B99, 'Combined Budget 2025 EUR'!$B:$L, 11, 0), IFERROR(VLOOKUP($B99, 'Combined Budget 2025 CHF'!$B:$L, 11, 0), "N/A"))</f>
        <v>0</v>
      </c>
    </row>
    <row r="100" spans="2:38" x14ac:dyDescent="0.25">
      <c r="B100">
        <v>20227</v>
      </c>
      <c r="C100" t="s">
        <v>287</v>
      </c>
      <c r="D100" s="1" t="str">
        <f>IFERROR(VLOOKUP($B100, 'Combined Budget 2025 EUR'!$B:$G,3, 0),IFERROR(VLOOKUP($B100, 'Combined Budget 2025 CHF'!$B:$G,3, 0),  IFERROR(VLOOKUP($B100, '[1]QMSM_AG Mapping'!$A:$G, 3,0), "Check")))</f>
        <v>Germany</v>
      </c>
      <c r="E100" s="1" t="str">
        <f>IFERROR(VLOOKUP($B100, 'Combined Budget 2025 EUR'!$B:$G,5, 0), IFERROR(VLOOKUP($B100, 'Combined Budget 2025 CHF'!$B:$G,5, 0),IFERROR(VLOOKUP($B100, '[1]QMSM_AG Mapping'!$A:$E, 5,0), "Check")))</f>
        <v>Salon / Institute</v>
      </c>
      <c r="F100" s="1" t="str">
        <f t="shared" si="11"/>
        <v>Institutes / Clinic</v>
      </c>
      <c r="G100" s="13">
        <f>VLOOKUP($B100, '[1]QMSM_AG Mapping'!$A:$G, 6, 0)</f>
        <v>0</v>
      </c>
      <c r="H100" s="1">
        <f>VLOOKUP($B100, '[1]QMSM_AG Mapping'!$A:$G, 7, 0)</f>
        <v>0</v>
      </c>
      <c r="I100" t="s">
        <v>64</v>
      </c>
      <c r="J100" s="14">
        <v>0</v>
      </c>
      <c r="K100" s="14">
        <v>0</v>
      </c>
      <c r="L100" s="14">
        <v>471.01</v>
      </c>
      <c r="M100" s="14">
        <v>0</v>
      </c>
      <c r="N100" s="14">
        <v>0</v>
      </c>
      <c r="O100" s="14">
        <v>592.35</v>
      </c>
      <c r="P100" s="14">
        <v>0</v>
      </c>
      <c r="Q100" s="14">
        <v>0</v>
      </c>
      <c r="R100" s="14">
        <v>535.99</v>
      </c>
      <c r="S100" s="14">
        <v>340.11</v>
      </c>
      <c r="T100" s="14">
        <v>0</v>
      </c>
      <c r="U100" s="14">
        <v>793.51</v>
      </c>
      <c r="W100" s="14" cm="1">
        <f t="array" ref="W100">INDEX(J100:U100, 1, MONTH($W$1))</f>
        <v>793.51</v>
      </c>
      <c r="X100" s="14" cm="1">
        <f t="array" ref="X100">SUMPRODUCT((J100:U100) *(($J$1:$U$1)&lt;=$X$1))</f>
        <v>2732.9700000000003</v>
      </c>
      <c r="Y100">
        <f t="shared" si="12"/>
        <v>1</v>
      </c>
      <c r="Z100">
        <f t="shared" si="12"/>
        <v>1</v>
      </c>
      <c r="AA100">
        <f t="shared" si="13"/>
        <v>1</v>
      </c>
      <c r="AB100">
        <f t="shared" si="14"/>
        <v>5</v>
      </c>
      <c r="AC100">
        <f t="shared" si="15"/>
        <v>546.59400000000005</v>
      </c>
      <c r="AD100">
        <f t="shared" si="16"/>
        <v>0</v>
      </c>
      <c r="AE100">
        <f t="shared" si="17"/>
        <v>0</v>
      </c>
      <c r="AF100">
        <f t="shared" si="18"/>
        <v>0</v>
      </c>
      <c r="AG100">
        <f t="shared" si="19"/>
        <v>0</v>
      </c>
      <c r="AI100" s="15">
        <f t="shared" si="20"/>
        <v>2732.9700000000003</v>
      </c>
      <c r="AJ100" s="15"/>
      <c r="AK100" t="str">
        <f>IFERROR(VLOOKUP($B100, 'Combined Budget 2025 EUR'!$B:$L, 10, 0), IFERROR(VLOOKUP($B100, 'Combined Budget 2025 CHF'!$B:$L, 10, 0), "N/A"))</f>
        <v>GG</v>
      </c>
      <c r="AL100" t="str">
        <f>IFERROR(VLOOKUP($B100, 'Combined Budget 2025 EUR'!$B:$L, 11, 0), IFERROR(VLOOKUP($B100, 'Combined Budget 2025 CHF'!$B:$L, 11, 0), "N/A"))</f>
        <v>C</v>
      </c>
    </row>
    <row r="101" spans="2:38" x14ac:dyDescent="0.25">
      <c r="B101">
        <v>20230</v>
      </c>
      <c r="C101" t="s">
        <v>769</v>
      </c>
      <c r="D101" s="1">
        <f>IFERROR(VLOOKUP($B101, 'Combined Budget 2025 EUR'!$B:$G,3, 0),IFERROR(VLOOKUP($B101, 'Combined Budget 2025 CHF'!$B:$G,3, 0),  IFERROR(VLOOKUP($B101, '[1]QMSM_AG Mapping'!$A:$G, 3,0), "Check")))</f>
        <v>0</v>
      </c>
      <c r="E101" s="1">
        <f>IFERROR(VLOOKUP($B101, 'Combined Budget 2025 EUR'!$B:$G,5, 0), IFERROR(VLOOKUP($B101, 'Combined Budget 2025 CHF'!$B:$G,5, 0),IFERROR(VLOOKUP($B101, '[1]QMSM_AG Mapping'!$A:$E, 5,0), "Check")))</f>
        <v>0</v>
      </c>
      <c r="F101" s="1">
        <f t="shared" si="11"/>
        <v>0</v>
      </c>
      <c r="G101" s="13">
        <f>VLOOKUP($B101, '[1]QMSM_AG Mapping'!$A:$G, 6, 0)</f>
        <v>0</v>
      </c>
      <c r="H101" s="1">
        <f>VLOOKUP($B101, '[1]QMSM_AG Mapping'!$A:$G, 7, 0)</f>
        <v>2018</v>
      </c>
      <c r="I101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W101" s="14" cm="1">
        <f t="array" ref="W101">INDEX(J101:U101, 1, MONTH($W$1))</f>
        <v>0</v>
      </c>
      <c r="X101" s="14" cm="1">
        <f t="array" ref="X101">SUMPRODUCT((J101:U101) *(($J$1:$U$1)&lt;=$X$1))</f>
        <v>0</v>
      </c>
      <c r="Y101">
        <f t="shared" si="12"/>
        <v>0</v>
      </c>
      <c r="Z101">
        <f t="shared" si="12"/>
        <v>0</v>
      </c>
      <c r="AA101">
        <f t="shared" si="13"/>
        <v>0</v>
      </c>
      <c r="AB101">
        <f t="shared" si="14"/>
        <v>0</v>
      </c>
      <c r="AC101">
        <f t="shared" si="15"/>
        <v>0</v>
      </c>
      <c r="AD101">
        <f t="shared" si="16"/>
        <v>0</v>
      </c>
      <c r="AE101">
        <f t="shared" si="17"/>
        <v>0</v>
      </c>
      <c r="AF101">
        <f t="shared" si="18"/>
        <v>0</v>
      </c>
      <c r="AG101">
        <f t="shared" si="19"/>
        <v>0</v>
      </c>
      <c r="AI101" s="15">
        <f t="shared" si="20"/>
        <v>0</v>
      </c>
      <c r="AJ101" s="15"/>
      <c r="AK101">
        <f>IFERROR(VLOOKUP($B101, 'Combined Budget 2025 EUR'!$B:$L, 10, 0), IFERROR(VLOOKUP($B101, 'Combined Budget 2025 CHF'!$B:$L, 10, 0), "N/A"))</f>
        <v>0</v>
      </c>
      <c r="AL101">
        <f>IFERROR(VLOOKUP($B101, 'Combined Budget 2025 EUR'!$B:$L, 11, 0), IFERROR(VLOOKUP($B101, 'Combined Budget 2025 CHF'!$B:$L, 11, 0), "N/A"))</f>
        <v>0</v>
      </c>
    </row>
    <row r="102" spans="2:38" x14ac:dyDescent="0.25">
      <c r="B102">
        <v>20231</v>
      </c>
      <c r="C102" t="s">
        <v>546</v>
      </c>
      <c r="D102" s="1">
        <f>IFERROR(VLOOKUP($B102, 'Combined Budget 2025 EUR'!$B:$G,3, 0),IFERROR(VLOOKUP($B102, 'Combined Budget 2025 CHF'!$B:$G,3, 0),  IFERROR(VLOOKUP($B102, '[1]QMSM_AG Mapping'!$A:$G, 3,0), "Check")))</f>
        <v>0</v>
      </c>
      <c r="E102" s="1">
        <f>IFERROR(VLOOKUP($B102, 'Combined Budget 2025 EUR'!$B:$G,5, 0), IFERROR(VLOOKUP($B102, 'Combined Budget 2025 CHF'!$B:$G,5, 0),IFERROR(VLOOKUP($B102, '[1]QMSM_AG Mapping'!$A:$E, 5,0), "Check")))</f>
        <v>0</v>
      </c>
      <c r="F102" s="1">
        <f t="shared" si="11"/>
        <v>0</v>
      </c>
      <c r="G102" s="13">
        <f>VLOOKUP($B102, '[1]QMSM_AG Mapping'!$A:$G, 6, 0)</f>
        <v>0</v>
      </c>
      <c r="H102" s="1">
        <f>VLOOKUP($B102, '[1]QMSM_AG Mapping'!$A:$G, 7, 0)</f>
        <v>0</v>
      </c>
      <c r="I102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W102" s="14" cm="1">
        <f t="array" ref="W102">INDEX(J102:U102, 1, MONTH($W$1))</f>
        <v>0</v>
      </c>
      <c r="X102" s="14" cm="1">
        <f t="array" ref="X102">SUMPRODUCT((J102:U102) *(($J$1:$U$1)&lt;=$X$1))</f>
        <v>0</v>
      </c>
      <c r="Y102">
        <f t="shared" si="12"/>
        <v>0</v>
      </c>
      <c r="Z102">
        <f t="shared" si="12"/>
        <v>0</v>
      </c>
      <c r="AA102">
        <f t="shared" si="13"/>
        <v>0</v>
      </c>
      <c r="AB102">
        <f t="shared" si="14"/>
        <v>0</v>
      </c>
      <c r="AC102">
        <f t="shared" si="15"/>
        <v>0</v>
      </c>
      <c r="AD102">
        <f t="shared" si="16"/>
        <v>0</v>
      </c>
      <c r="AE102">
        <f t="shared" si="17"/>
        <v>0</v>
      </c>
      <c r="AF102">
        <f t="shared" si="18"/>
        <v>0</v>
      </c>
      <c r="AG102">
        <f t="shared" si="19"/>
        <v>0</v>
      </c>
      <c r="AI102" s="15">
        <f t="shared" si="20"/>
        <v>0</v>
      </c>
      <c r="AJ102" s="15"/>
      <c r="AK102">
        <f>IFERROR(VLOOKUP($B102, 'Combined Budget 2025 EUR'!$B:$L, 10, 0), IFERROR(VLOOKUP($B102, 'Combined Budget 2025 CHF'!$B:$L, 10, 0), "N/A"))</f>
        <v>0</v>
      </c>
      <c r="AL102">
        <f>IFERROR(VLOOKUP($B102, 'Combined Budget 2025 EUR'!$B:$L, 11, 0), IFERROR(VLOOKUP($B102, 'Combined Budget 2025 CHF'!$B:$L, 11, 0), "N/A"))</f>
        <v>0</v>
      </c>
    </row>
    <row r="103" spans="2:38" x14ac:dyDescent="0.25">
      <c r="B103">
        <v>20232</v>
      </c>
      <c r="C103" t="s">
        <v>200</v>
      </c>
      <c r="D103" s="1" t="str">
        <f>IFERROR(VLOOKUP($B103, 'Combined Budget 2025 EUR'!$B:$G,3, 0),IFERROR(VLOOKUP($B103, 'Combined Budget 2025 CHF'!$B:$G,3, 0),  IFERROR(VLOOKUP($B103, '[1]QMSM_AG Mapping'!$A:$G, 3,0), "Check")))</f>
        <v>Germany</v>
      </c>
      <c r="E103" s="1" t="str">
        <f>IFERROR(VLOOKUP($B103, 'Combined Budget 2025 EUR'!$B:$G,5, 0), IFERROR(VLOOKUP($B103, 'Combined Budget 2025 CHF'!$B:$G,5, 0),IFERROR(VLOOKUP($B103, '[1]QMSM_AG Mapping'!$A:$E, 5,0), "Check")))</f>
        <v>Salon / Institute</v>
      </c>
      <c r="F103" s="1" t="str">
        <f t="shared" si="11"/>
        <v>Institutes / Clinic</v>
      </c>
      <c r="G103" s="13">
        <f>VLOOKUP($B103, '[1]QMSM_AG Mapping'!$A:$G, 6, 0)</f>
        <v>0</v>
      </c>
      <c r="H103" s="1">
        <f>VLOOKUP($B103, '[1]QMSM_AG Mapping'!$A:$G, 7, 0)</f>
        <v>0</v>
      </c>
      <c r="I103" t="s">
        <v>64</v>
      </c>
      <c r="J103" s="14">
        <v>892.86</v>
      </c>
      <c r="K103" s="14">
        <v>1465.6</v>
      </c>
      <c r="L103" s="14">
        <v>1192.93</v>
      </c>
      <c r="M103" s="14">
        <v>2456.0100000000002</v>
      </c>
      <c r="N103" s="14">
        <v>727.05</v>
      </c>
      <c r="O103" s="14">
        <v>2090.0300000000002</v>
      </c>
      <c r="P103" s="14">
        <v>1561.67</v>
      </c>
      <c r="Q103" s="14">
        <v>770.95</v>
      </c>
      <c r="R103" s="14">
        <v>830.92</v>
      </c>
      <c r="S103" s="14">
        <v>1422.89</v>
      </c>
      <c r="T103" s="14">
        <v>2285.41</v>
      </c>
      <c r="U103" s="14">
        <v>3027.13</v>
      </c>
      <c r="W103" s="14" cm="1">
        <f t="array" ref="W103">INDEX(J103:U103, 1, MONTH($W$1))</f>
        <v>3027.13</v>
      </c>
      <c r="X103" s="14" cm="1">
        <f t="array" ref="X103">SUMPRODUCT((J103:U103) *(($J$1:$U$1)&lt;=$X$1))</f>
        <v>18723.45</v>
      </c>
      <c r="Y103">
        <f t="shared" si="12"/>
        <v>1</v>
      </c>
      <c r="Z103">
        <f t="shared" si="12"/>
        <v>1</v>
      </c>
      <c r="AA103">
        <f t="shared" si="13"/>
        <v>1</v>
      </c>
      <c r="AB103">
        <f t="shared" si="14"/>
        <v>12</v>
      </c>
      <c r="AC103">
        <f t="shared" si="15"/>
        <v>1560.2875000000001</v>
      </c>
      <c r="AD103">
        <f t="shared" si="16"/>
        <v>0</v>
      </c>
      <c r="AE103">
        <f t="shared" si="17"/>
        <v>0</v>
      </c>
      <c r="AF103">
        <f t="shared" si="18"/>
        <v>0</v>
      </c>
      <c r="AG103">
        <f t="shared" si="19"/>
        <v>0</v>
      </c>
      <c r="AI103" s="15">
        <f t="shared" si="20"/>
        <v>18723.45</v>
      </c>
      <c r="AJ103" s="15"/>
      <c r="AK103" t="str">
        <f>IFERROR(VLOOKUP($B103, 'Combined Budget 2025 EUR'!$B:$L, 10, 0), IFERROR(VLOOKUP($B103, 'Combined Budget 2025 CHF'!$B:$L, 10, 0), "N/A"))</f>
        <v>BA</v>
      </c>
      <c r="AL103" t="str">
        <f>IFERROR(VLOOKUP($B103, 'Combined Budget 2025 EUR'!$B:$L, 11, 0), IFERROR(VLOOKUP($B103, 'Combined Budget 2025 CHF'!$B:$L, 11, 0), "N/A"))</f>
        <v>A</v>
      </c>
    </row>
    <row r="104" spans="2:38" x14ac:dyDescent="0.25">
      <c r="B104">
        <v>20234</v>
      </c>
      <c r="C104" t="s">
        <v>547</v>
      </c>
      <c r="D104" s="1">
        <f>IFERROR(VLOOKUP($B104, 'Combined Budget 2025 EUR'!$B:$G,3, 0),IFERROR(VLOOKUP($B104, 'Combined Budget 2025 CHF'!$B:$G,3, 0),  IFERROR(VLOOKUP($B104, '[1]QMSM_AG Mapping'!$A:$G, 3,0), "Check")))</f>
        <v>0</v>
      </c>
      <c r="E104" s="1">
        <f>IFERROR(VLOOKUP($B104, 'Combined Budget 2025 EUR'!$B:$G,5, 0), IFERROR(VLOOKUP($B104, 'Combined Budget 2025 CHF'!$B:$G,5, 0),IFERROR(VLOOKUP($B104, '[1]QMSM_AG Mapping'!$A:$E, 5,0), "Check")))</f>
        <v>0</v>
      </c>
      <c r="F104" s="1">
        <f t="shared" si="11"/>
        <v>0</v>
      </c>
      <c r="G104" s="13">
        <f>VLOOKUP($B104, '[1]QMSM_AG Mapping'!$A:$G, 6, 0)</f>
        <v>0</v>
      </c>
      <c r="H104" s="1">
        <f>VLOOKUP($B104, '[1]QMSM_AG Mapping'!$A:$G, 7, 0)</f>
        <v>0</v>
      </c>
      <c r="I104">
        <v>0</v>
      </c>
      <c r="J104" s="14">
        <v>0</v>
      </c>
      <c r="K104" s="14">
        <v>0</v>
      </c>
      <c r="L104" s="14">
        <v>947.23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409.2</v>
      </c>
      <c r="U104" s="14">
        <v>0</v>
      </c>
      <c r="W104" s="14" cm="1">
        <f t="array" ref="W104">INDEX(J104:U104, 1, MONTH($W$1))</f>
        <v>0</v>
      </c>
      <c r="X104" s="14" cm="1">
        <f t="array" ref="X104">SUMPRODUCT((J104:U104) *(($J$1:$U$1)&lt;=$X$1))</f>
        <v>1356.43</v>
      </c>
      <c r="Y104">
        <f t="shared" si="12"/>
        <v>0</v>
      </c>
      <c r="Z104">
        <f t="shared" si="12"/>
        <v>1</v>
      </c>
      <c r="AA104">
        <f t="shared" si="13"/>
        <v>0</v>
      </c>
      <c r="AB104">
        <f t="shared" si="14"/>
        <v>2</v>
      </c>
      <c r="AC104">
        <f t="shared" si="15"/>
        <v>678.21500000000003</v>
      </c>
      <c r="AD104">
        <f t="shared" si="16"/>
        <v>0</v>
      </c>
      <c r="AE104">
        <f t="shared" si="17"/>
        <v>0</v>
      </c>
      <c r="AF104">
        <f t="shared" si="18"/>
        <v>0</v>
      </c>
      <c r="AG104">
        <f t="shared" si="19"/>
        <v>0</v>
      </c>
      <c r="AI104" s="15">
        <f t="shared" si="20"/>
        <v>1356.43</v>
      </c>
      <c r="AJ104" s="15"/>
      <c r="AK104">
        <f>IFERROR(VLOOKUP($B104, 'Combined Budget 2025 EUR'!$B:$L, 10, 0), IFERROR(VLOOKUP($B104, 'Combined Budget 2025 CHF'!$B:$L, 10, 0), "N/A"))</f>
        <v>0</v>
      </c>
      <c r="AL104">
        <f>IFERROR(VLOOKUP($B104, 'Combined Budget 2025 EUR'!$B:$L, 11, 0), IFERROR(VLOOKUP($B104, 'Combined Budget 2025 CHF'!$B:$L, 11, 0), "N/A"))</f>
        <v>0</v>
      </c>
    </row>
    <row r="105" spans="2:38" x14ac:dyDescent="0.25">
      <c r="B105">
        <v>20236</v>
      </c>
      <c r="C105" t="s">
        <v>549</v>
      </c>
      <c r="D105" s="1">
        <f>IFERROR(VLOOKUP($B105, 'Combined Budget 2025 EUR'!$B:$G,3, 0),IFERROR(VLOOKUP($B105, 'Combined Budget 2025 CHF'!$B:$G,3, 0),  IFERROR(VLOOKUP($B105, '[1]QMSM_AG Mapping'!$A:$G, 3,0), "Check")))</f>
        <v>0</v>
      </c>
      <c r="E105" s="1">
        <f>IFERROR(VLOOKUP($B105, 'Combined Budget 2025 EUR'!$B:$G,5, 0), IFERROR(VLOOKUP($B105, 'Combined Budget 2025 CHF'!$B:$G,5, 0),IFERROR(VLOOKUP($B105, '[1]QMSM_AG Mapping'!$A:$E, 5,0), "Check")))</f>
        <v>0</v>
      </c>
      <c r="F105" s="1">
        <f t="shared" si="11"/>
        <v>0</v>
      </c>
      <c r="G105" s="13">
        <f>VLOOKUP($B105, '[1]QMSM_AG Mapping'!$A:$G, 6, 0)</f>
        <v>0</v>
      </c>
      <c r="H105" s="1">
        <f>VLOOKUP($B105, '[1]QMSM_AG Mapping'!$A:$G, 7, 0)</f>
        <v>0</v>
      </c>
      <c r="I105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W105" s="14" cm="1">
        <f t="array" ref="W105">INDEX(J105:U105, 1, MONTH($W$1))</f>
        <v>0</v>
      </c>
      <c r="X105" s="14" cm="1">
        <f t="array" ref="X105">SUMPRODUCT((J105:U105) *(($J$1:$U$1)&lt;=$X$1))</f>
        <v>0</v>
      </c>
      <c r="Y105">
        <f t="shared" si="12"/>
        <v>0</v>
      </c>
      <c r="Z105">
        <f t="shared" si="12"/>
        <v>0</v>
      </c>
      <c r="AA105">
        <f t="shared" si="13"/>
        <v>0</v>
      </c>
      <c r="AB105">
        <f t="shared" si="14"/>
        <v>0</v>
      </c>
      <c r="AC105">
        <f t="shared" si="15"/>
        <v>0</v>
      </c>
      <c r="AD105">
        <f t="shared" si="16"/>
        <v>0</v>
      </c>
      <c r="AE105">
        <f t="shared" si="17"/>
        <v>0</v>
      </c>
      <c r="AF105">
        <f t="shared" si="18"/>
        <v>0</v>
      </c>
      <c r="AG105">
        <f t="shared" si="19"/>
        <v>0</v>
      </c>
      <c r="AI105" s="15">
        <f t="shared" si="20"/>
        <v>0</v>
      </c>
      <c r="AJ105" s="15"/>
      <c r="AK105">
        <f>IFERROR(VLOOKUP($B105, 'Combined Budget 2025 EUR'!$B:$L, 10, 0), IFERROR(VLOOKUP($B105, 'Combined Budget 2025 CHF'!$B:$L, 10, 0), "N/A"))</f>
        <v>0</v>
      </c>
      <c r="AL105">
        <f>IFERROR(VLOOKUP($B105, 'Combined Budget 2025 EUR'!$B:$L, 11, 0), IFERROR(VLOOKUP($B105, 'Combined Budget 2025 CHF'!$B:$L, 11, 0), "N/A"))</f>
        <v>0</v>
      </c>
    </row>
    <row r="106" spans="2:38" x14ac:dyDescent="0.25">
      <c r="B106">
        <v>20238</v>
      </c>
      <c r="C106" t="s">
        <v>550</v>
      </c>
      <c r="D106" s="1">
        <f>IFERROR(VLOOKUP($B106, 'Combined Budget 2025 EUR'!$B:$G,3, 0),IFERROR(VLOOKUP($B106, 'Combined Budget 2025 CHF'!$B:$G,3, 0),  IFERROR(VLOOKUP($B106, '[1]QMSM_AG Mapping'!$A:$G, 3,0), "Check")))</f>
        <v>0</v>
      </c>
      <c r="E106" s="1">
        <f>IFERROR(VLOOKUP($B106, 'Combined Budget 2025 EUR'!$B:$G,5, 0), IFERROR(VLOOKUP($B106, 'Combined Budget 2025 CHF'!$B:$G,5, 0),IFERROR(VLOOKUP($B106, '[1]QMSM_AG Mapping'!$A:$E, 5,0), "Check")))</f>
        <v>0</v>
      </c>
      <c r="F106" s="1">
        <f t="shared" si="11"/>
        <v>0</v>
      </c>
      <c r="G106" s="13">
        <f>VLOOKUP($B106, '[1]QMSM_AG Mapping'!$A:$G, 6, 0)</f>
        <v>0</v>
      </c>
      <c r="H106" s="1">
        <f>VLOOKUP($B106, '[1]QMSM_AG Mapping'!$A:$G, 7, 0)</f>
        <v>0</v>
      </c>
      <c r="I106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W106" s="14" cm="1">
        <f t="array" ref="W106">INDEX(J106:U106, 1, MONTH($W$1))</f>
        <v>0</v>
      </c>
      <c r="X106" s="14" cm="1">
        <f t="array" ref="X106">SUMPRODUCT((J106:U106) *(($J$1:$U$1)&lt;=$X$1))</f>
        <v>0</v>
      </c>
      <c r="Y106">
        <f t="shared" si="12"/>
        <v>0</v>
      </c>
      <c r="Z106">
        <f t="shared" si="12"/>
        <v>0</v>
      </c>
      <c r="AA106">
        <f t="shared" si="13"/>
        <v>0</v>
      </c>
      <c r="AB106">
        <f t="shared" si="14"/>
        <v>0</v>
      </c>
      <c r="AC106">
        <f t="shared" si="15"/>
        <v>0</v>
      </c>
      <c r="AD106">
        <f t="shared" si="16"/>
        <v>0</v>
      </c>
      <c r="AE106">
        <f t="shared" si="17"/>
        <v>0</v>
      </c>
      <c r="AF106">
        <f t="shared" si="18"/>
        <v>0</v>
      </c>
      <c r="AG106">
        <f t="shared" si="19"/>
        <v>0</v>
      </c>
      <c r="AI106" s="15">
        <f t="shared" si="20"/>
        <v>0</v>
      </c>
      <c r="AJ106" s="15"/>
      <c r="AK106">
        <f>IFERROR(VLOOKUP($B106, 'Combined Budget 2025 EUR'!$B:$L, 10, 0), IFERROR(VLOOKUP($B106, 'Combined Budget 2025 CHF'!$B:$L, 10, 0), "N/A"))</f>
        <v>0</v>
      </c>
      <c r="AL106">
        <f>IFERROR(VLOOKUP($B106, 'Combined Budget 2025 EUR'!$B:$L, 11, 0), IFERROR(VLOOKUP($B106, 'Combined Budget 2025 CHF'!$B:$L, 11, 0), "N/A"))</f>
        <v>0</v>
      </c>
    </row>
    <row r="107" spans="2:38" x14ac:dyDescent="0.25">
      <c r="B107">
        <v>20245</v>
      </c>
      <c r="C107" t="s">
        <v>178</v>
      </c>
      <c r="D107" s="1" t="str">
        <f>IFERROR(VLOOKUP($B107, 'Combined Budget 2025 EUR'!$B:$G,3, 0),IFERROR(VLOOKUP($B107, 'Combined Budget 2025 CHF'!$B:$G,3, 0),  IFERROR(VLOOKUP($B107, '[1]QMSM_AG Mapping'!$A:$G, 3,0), "Check")))</f>
        <v>Germany</v>
      </c>
      <c r="E107" s="1" t="str">
        <f>IFERROR(VLOOKUP($B107, 'Combined Budget 2025 EUR'!$B:$G,5, 0), IFERROR(VLOOKUP($B107, 'Combined Budget 2025 CHF'!$B:$G,5, 0),IFERROR(VLOOKUP($B107, '[1]QMSM_AG Mapping'!$A:$E, 5,0), "Check")))</f>
        <v>eTailer</v>
      </c>
      <c r="F107" s="1" t="str">
        <f t="shared" si="11"/>
        <v>eTailer</v>
      </c>
      <c r="G107" s="13">
        <f>VLOOKUP($B107, '[1]QMSM_AG Mapping'!$A:$G, 6, 0)</f>
        <v>0</v>
      </c>
      <c r="H107" s="1">
        <f>VLOOKUP($B107, '[1]QMSM_AG Mapping'!$A:$G, 7, 0)</f>
        <v>0</v>
      </c>
      <c r="I107" t="s">
        <v>64</v>
      </c>
      <c r="J107" s="14">
        <v>12296.65</v>
      </c>
      <c r="K107" s="14">
        <v>23816.959999999999</v>
      </c>
      <c r="L107" s="14">
        <v>7815.68</v>
      </c>
      <c r="M107" s="14">
        <v>6974.61</v>
      </c>
      <c r="N107" s="14">
        <v>10552.94</v>
      </c>
      <c r="O107" s="14">
        <v>23003.89</v>
      </c>
      <c r="P107" s="14">
        <v>12688.65</v>
      </c>
      <c r="Q107" s="14">
        <v>16723.78</v>
      </c>
      <c r="R107" s="14">
        <v>18454.509999999998</v>
      </c>
      <c r="S107" s="14">
        <v>20932.400000000001</v>
      </c>
      <c r="T107" s="14">
        <v>26961.32</v>
      </c>
      <c r="U107" s="14">
        <v>9710.8799999999992</v>
      </c>
      <c r="W107" s="14" cm="1">
        <f t="array" ref="W107">INDEX(J107:U107, 1, MONTH($W$1))</f>
        <v>9710.8799999999992</v>
      </c>
      <c r="X107" s="14" cm="1">
        <f t="array" ref="X107">SUMPRODUCT((J107:U107) *(($J$1:$U$1)&lt;=$X$1))</f>
        <v>189932.27000000002</v>
      </c>
      <c r="Y107">
        <f t="shared" si="12"/>
        <v>1</v>
      </c>
      <c r="Z107">
        <f t="shared" si="12"/>
        <v>1</v>
      </c>
      <c r="AA107">
        <f t="shared" si="13"/>
        <v>1</v>
      </c>
      <c r="AB107">
        <f t="shared" si="14"/>
        <v>12</v>
      </c>
      <c r="AC107">
        <f t="shared" si="15"/>
        <v>15827.689166666669</v>
      </c>
      <c r="AD107">
        <f t="shared" si="16"/>
        <v>0</v>
      </c>
      <c r="AE107">
        <f t="shared" si="17"/>
        <v>0</v>
      </c>
      <c r="AF107">
        <f t="shared" si="18"/>
        <v>0</v>
      </c>
      <c r="AG107">
        <f t="shared" si="19"/>
        <v>0</v>
      </c>
      <c r="AI107" s="15">
        <f t="shared" si="20"/>
        <v>189932.27000000002</v>
      </c>
      <c r="AJ107" s="15"/>
      <c r="AK107" t="str">
        <f>IFERROR(VLOOKUP($B107, 'Combined Budget 2025 EUR'!$B:$L, 10, 0), IFERROR(VLOOKUP($B107, 'Combined Budget 2025 CHF'!$B:$L, 10, 0), "N/A"))</f>
        <v>AA</v>
      </c>
      <c r="AL107" t="str">
        <f>IFERROR(VLOOKUP($B107, 'Combined Budget 2025 EUR'!$B:$L, 11, 0), IFERROR(VLOOKUP($B107, 'Combined Budget 2025 CHF'!$B:$L, 11, 0), "N/A"))</f>
        <v>A</v>
      </c>
    </row>
    <row r="108" spans="2:38" x14ac:dyDescent="0.25">
      <c r="B108">
        <v>20246</v>
      </c>
      <c r="C108" t="s">
        <v>770</v>
      </c>
      <c r="D108" s="1">
        <f>IFERROR(VLOOKUP($B108, 'Combined Budget 2025 EUR'!$B:$G,3, 0),IFERROR(VLOOKUP($B108, 'Combined Budget 2025 CHF'!$B:$G,3, 0),  IFERROR(VLOOKUP($B108, '[1]QMSM_AG Mapping'!$A:$G, 3,0), "Check")))</f>
        <v>0</v>
      </c>
      <c r="E108" s="1">
        <f>IFERROR(VLOOKUP($B108, 'Combined Budget 2025 EUR'!$B:$G,5, 0), IFERROR(VLOOKUP($B108, 'Combined Budget 2025 CHF'!$B:$G,5, 0),IFERROR(VLOOKUP($B108, '[1]QMSM_AG Mapping'!$A:$E, 5,0), "Check")))</f>
        <v>0</v>
      </c>
      <c r="F108" s="1">
        <f t="shared" si="11"/>
        <v>0</v>
      </c>
      <c r="G108" s="13">
        <f>VLOOKUP($B108, '[1]QMSM_AG Mapping'!$A:$G, 6, 0)</f>
        <v>0</v>
      </c>
      <c r="H108" s="1">
        <f>VLOOKUP($B108, '[1]QMSM_AG Mapping'!$A:$G, 7, 0)</f>
        <v>0</v>
      </c>
      <c r="I108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W108" s="14" cm="1">
        <f t="array" ref="W108">INDEX(J108:U108, 1, MONTH($W$1))</f>
        <v>0</v>
      </c>
      <c r="X108" s="14" cm="1">
        <f t="array" ref="X108">SUMPRODUCT((J108:U108) *(($J$1:$U$1)&lt;=$X$1))</f>
        <v>0</v>
      </c>
      <c r="Y108">
        <f t="shared" si="12"/>
        <v>0</v>
      </c>
      <c r="Z108">
        <f t="shared" si="12"/>
        <v>0</v>
      </c>
      <c r="AA108">
        <f t="shared" si="13"/>
        <v>0</v>
      </c>
      <c r="AB108">
        <f t="shared" si="14"/>
        <v>0</v>
      </c>
      <c r="AC108">
        <f t="shared" si="15"/>
        <v>0</v>
      </c>
      <c r="AD108">
        <f t="shared" si="16"/>
        <v>0</v>
      </c>
      <c r="AE108">
        <f t="shared" si="17"/>
        <v>0</v>
      </c>
      <c r="AF108">
        <f t="shared" si="18"/>
        <v>0</v>
      </c>
      <c r="AG108">
        <f t="shared" si="19"/>
        <v>0</v>
      </c>
      <c r="AI108" s="15">
        <f t="shared" si="20"/>
        <v>0</v>
      </c>
      <c r="AJ108" s="15"/>
      <c r="AK108">
        <f>IFERROR(VLOOKUP($B108, 'Combined Budget 2025 EUR'!$B:$L, 10, 0), IFERROR(VLOOKUP($B108, 'Combined Budget 2025 CHF'!$B:$L, 10, 0), "N/A"))</f>
        <v>0</v>
      </c>
      <c r="AL108">
        <f>IFERROR(VLOOKUP($B108, 'Combined Budget 2025 EUR'!$B:$L, 11, 0), IFERROR(VLOOKUP($B108, 'Combined Budget 2025 CHF'!$B:$L, 11, 0), "N/A"))</f>
        <v>0</v>
      </c>
    </row>
    <row r="109" spans="2:38" x14ac:dyDescent="0.25">
      <c r="B109">
        <v>20251</v>
      </c>
      <c r="C109" t="s">
        <v>77</v>
      </c>
      <c r="D109" s="1" t="str">
        <f>IFERROR(VLOOKUP($B109, 'Combined Budget 2025 EUR'!$B:$G,3, 0),IFERROR(VLOOKUP($B109, 'Combined Budget 2025 CHF'!$B:$G,3, 0),  IFERROR(VLOOKUP($B109, '[1]QMSM_AG Mapping'!$A:$G, 3,0), "Check")))</f>
        <v>Germany</v>
      </c>
      <c r="E109" s="1" t="str">
        <f>IFERROR(VLOOKUP($B109, 'Combined Budget 2025 EUR'!$B:$G,5, 0), IFERROR(VLOOKUP($B109, 'Combined Budget 2025 CHF'!$B:$G,5, 0),IFERROR(VLOOKUP($B109, '[1]QMSM_AG Mapping'!$A:$E, 5,0), "Check")))</f>
        <v>Salon / Institute</v>
      </c>
      <c r="F109" s="1" t="str">
        <f t="shared" si="11"/>
        <v>Institutes / Clinic</v>
      </c>
      <c r="G109" s="13">
        <f>VLOOKUP($B109, '[1]QMSM_AG Mapping'!$A:$G, 6, 0)</f>
        <v>0</v>
      </c>
      <c r="H109" s="1">
        <f>VLOOKUP($B109, '[1]QMSM_AG Mapping'!$A:$G, 7, 0)</f>
        <v>0</v>
      </c>
      <c r="I109" t="s">
        <v>64</v>
      </c>
      <c r="J109" s="14">
        <v>0</v>
      </c>
      <c r="K109" s="14">
        <v>1083.52</v>
      </c>
      <c r="L109" s="14">
        <v>901.88</v>
      </c>
      <c r="M109" s="14">
        <v>1775.48</v>
      </c>
      <c r="N109" s="14">
        <v>0</v>
      </c>
      <c r="O109" s="14">
        <v>383.3</v>
      </c>
      <c r="P109" s="14">
        <v>0</v>
      </c>
      <c r="Q109" s="14">
        <v>424.3</v>
      </c>
      <c r="R109" s="14">
        <v>1317.25</v>
      </c>
      <c r="S109" s="14">
        <v>2463.0100000000002</v>
      </c>
      <c r="T109" s="14">
        <v>497.97</v>
      </c>
      <c r="U109" s="14">
        <v>0</v>
      </c>
      <c r="W109" s="14" cm="1">
        <f t="array" ref="W109">INDEX(J109:U109, 1, MONTH($W$1))</f>
        <v>0</v>
      </c>
      <c r="X109" s="14" cm="1">
        <f t="array" ref="X109">SUMPRODUCT((J109:U109) *(($J$1:$U$1)&lt;=$X$1))</f>
        <v>8846.7100000000009</v>
      </c>
      <c r="Y109">
        <f t="shared" si="12"/>
        <v>0</v>
      </c>
      <c r="Z109">
        <f t="shared" si="12"/>
        <v>1</v>
      </c>
      <c r="AA109">
        <f t="shared" si="13"/>
        <v>1</v>
      </c>
      <c r="AB109">
        <f t="shared" si="14"/>
        <v>8</v>
      </c>
      <c r="AC109">
        <f t="shared" si="15"/>
        <v>1105.8387500000001</v>
      </c>
      <c r="AD109">
        <f t="shared" si="16"/>
        <v>0</v>
      </c>
      <c r="AE109">
        <f t="shared" si="17"/>
        <v>0</v>
      </c>
      <c r="AF109">
        <f t="shared" si="18"/>
        <v>0</v>
      </c>
      <c r="AG109">
        <f t="shared" si="19"/>
        <v>0</v>
      </c>
      <c r="AI109" s="15">
        <f t="shared" si="20"/>
        <v>8846.7100000000009</v>
      </c>
      <c r="AJ109" s="15"/>
      <c r="AK109" t="str">
        <f>IFERROR(VLOOKUP($B109, 'Combined Budget 2025 EUR'!$B:$L, 10, 0), IFERROR(VLOOKUP($B109, 'Combined Budget 2025 CHF'!$B:$L, 10, 0), "N/A"))</f>
        <v>BB</v>
      </c>
      <c r="AL109" t="str">
        <f>IFERROR(VLOOKUP($B109, 'Combined Budget 2025 EUR'!$B:$L, 11, 0), IFERROR(VLOOKUP($B109, 'Combined Budget 2025 CHF'!$B:$L, 11, 0), "N/A"))</f>
        <v>B</v>
      </c>
    </row>
    <row r="110" spans="2:38" x14ac:dyDescent="0.25">
      <c r="B110">
        <v>20252</v>
      </c>
      <c r="C110" t="s">
        <v>771</v>
      </c>
      <c r="D110" s="1">
        <f>IFERROR(VLOOKUP($B110, 'Combined Budget 2025 EUR'!$B:$G,3, 0),IFERROR(VLOOKUP($B110, 'Combined Budget 2025 CHF'!$B:$G,3, 0),  IFERROR(VLOOKUP($B110, '[1]QMSM_AG Mapping'!$A:$G, 3,0), "Check")))</f>
        <v>0</v>
      </c>
      <c r="E110" s="1">
        <f>IFERROR(VLOOKUP($B110, 'Combined Budget 2025 EUR'!$B:$G,5, 0), IFERROR(VLOOKUP($B110, 'Combined Budget 2025 CHF'!$B:$G,5, 0),IFERROR(VLOOKUP($B110, '[1]QMSM_AG Mapping'!$A:$E, 5,0), "Check")))</f>
        <v>0</v>
      </c>
      <c r="F110" s="1">
        <f t="shared" si="11"/>
        <v>0</v>
      </c>
      <c r="G110" s="13">
        <f>VLOOKUP($B110, '[1]QMSM_AG Mapping'!$A:$G, 6, 0)</f>
        <v>0</v>
      </c>
      <c r="H110" s="1">
        <f>VLOOKUP($B110, '[1]QMSM_AG Mapping'!$A:$G, 7, 0)</f>
        <v>0</v>
      </c>
      <c r="I110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W110" s="14" cm="1">
        <f t="array" ref="W110">INDEX(J110:U110, 1, MONTH($W$1))</f>
        <v>0</v>
      </c>
      <c r="X110" s="14" cm="1">
        <f t="array" ref="X110">SUMPRODUCT((J110:U110) *(($J$1:$U$1)&lt;=$X$1))</f>
        <v>0</v>
      </c>
      <c r="Y110">
        <f t="shared" si="12"/>
        <v>0</v>
      </c>
      <c r="Z110">
        <f t="shared" si="12"/>
        <v>0</v>
      </c>
      <c r="AA110">
        <f t="shared" si="13"/>
        <v>0</v>
      </c>
      <c r="AB110">
        <f t="shared" si="14"/>
        <v>0</v>
      </c>
      <c r="AC110">
        <f t="shared" si="15"/>
        <v>0</v>
      </c>
      <c r="AD110">
        <f t="shared" si="16"/>
        <v>0</v>
      </c>
      <c r="AE110">
        <f t="shared" si="17"/>
        <v>0</v>
      </c>
      <c r="AF110">
        <f t="shared" si="18"/>
        <v>0</v>
      </c>
      <c r="AG110">
        <f t="shared" si="19"/>
        <v>0</v>
      </c>
      <c r="AI110" s="15">
        <f t="shared" si="20"/>
        <v>0</v>
      </c>
      <c r="AJ110" s="15"/>
      <c r="AK110">
        <f>IFERROR(VLOOKUP($B110, 'Combined Budget 2025 EUR'!$B:$L, 10, 0), IFERROR(VLOOKUP($B110, 'Combined Budget 2025 CHF'!$B:$L, 10, 0), "N/A"))</f>
        <v>0</v>
      </c>
      <c r="AL110">
        <f>IFERROR(VLOOKUP($B110, 'Combined Budget 2025 EUR'!$B:$L, 11, 0), IFERROR(VLOOKUP($B110, 'Combined Budget 2025 CHF'!$B:$L, 11, 0), "N/A"))</f>
        <v>0</v>
      </c>
    </row>
    <row r="111" spans="2:38" x14ac:dyDescent="0.25">
      <c r="B111">
        <v>20253</v>
      </c>
      <c r="C111" t="s">
        <v>169</v>
      </c>
      <c r="D111" s="1" t="str">
        <f>IFERROR(VLOOKUP($B111, 'Combined Budget 2025 EUR'!$B:$G,3, 0),IFERROR(VLOOKUP($B111, 'Combined Budget 2025 CHF'!$B:$G,3, 0),  IFERROR(VLOOKUP($B111, '[1]QMSM_AG Mapping'!$A:$G, 3,0), "Check")))</f>
        <v>Germany</v>
      </c>
      <c r="E111" s="1" t="str">
        <f>IFERROR(VLOOKUP($B111, 'Combined Budget 2025 EUR'!$B:$G,5, 0), IFERROR(VLOOKUP($B111, 'Combined Budget 2025 CHF'!$B:$G,5, 0),IFERROR(VLOOKUP($B111, '[1]QMSM_AG Mapping'!$A:$E, 5,0), "Check")))</f>
        <v>Salon / Institute</v>
      </c>
      <c r="F111" s="1" t="str">
        <f t="shared" si="11"/>
        <v>Institutes / Clinic</v>
      </c>
      <c r="G111" s="13">
        <f>VLOOKUP($B111, '[1]QMSM_AG Mapping'!$A:$G, 6, 0)</f>
        <v>0</v>
      </c>
      <c r="H111" s="1">
        <f>VLOOKUP($B111, '[1]QMSM_AG Mapping'!$A:$G, 7, 0)</f>
        <v>0</v>
      </c>
      <c r="I111" t="s">
        <v>64</v>
      </c>
      <c r="J111" s="14">
        <v>0</v>
      </c>
      <c r="K111" s="14">
        <v>752.53</v>
      </c>
      <c r="L111" s="14">
        <v>0</v>
      </c>
      <c r="M111" s="14">
        <v>619.73</v>
      </c>
      <c r="N111" s="14">
        <v>0</v>
      </c>
      <c r="O111" s="14">
        <v>1199.23</v>
      </c>
      <c r="P111" s="14">
        <v>390.29</v>
      </c>
      <c r="Q111" s="14">
        <v>0</v>
      </c>
      <c r="R111" s="14">
        <v>0</v>
      </c>
      <c r="S111" s="14">
        <v>0</v>
      </c>
      <c r="T111" s="14">
        <v>0</v>
      </c>
      <c r="U111" s="14">
        <v>574.25</v>
      </c>
      <c r="W111" s="14" cm="1">
        <f t="array" ref="W111">INDEX(J111:U111, 1, MONTH($W$1))</f>
        <v>574.25</v>
      </c>
      <c r="X111" s="14" cm="1">
        <f t="array" ref="X111">SUMPRODUCT((J111:U111) *(($J$1:$U$1)&lt;=$X$1))</f>
        <v>3536.0299999999997</v>
      </c>
      <c r="Y111">
        <f t="shared" si="12"/>
        <v>1</v>
      </c>
      <c r="Z111">
        <f t="shared" si="12"/>
        <v>1</v>
      </c>
      <c r="AA111">
        <f t="shared" si="13"/>
        <v>1</v>
      </c>
      <c r="AB111">
        <f t="shared" si="14"/>
        <v>5</v>
      </c>
      <c r="AC111">
        <f t="shared" si="15"/>
        <v>707.2059999999999</v>
      </c>
      <c r="AD111">
        <f t="shared" si="16"/>
        <v>0</v>
      </c>
      <c r="AE111">
        <f t="shared" si="17"/>
        <v>0</v>
      </c>
      <c r="AF111">
        <f t="shared" si="18"/>
        <v>0</v>
      </c>
      <c r="AG111">
        <f t="shared" si="19"/>
        <v>0</v>
      </c>
      <c r="AI111" s="15">
        <f t="shared" si="20"/>
        <v>3536.0299999999997</v>
      </c>
      <c r="AJ111" s="15"/>
      <c r="AK111" t="str">
        <f>IFERROR(VLOOKUP($B111, 'Combined Budget 2025 EUR'!$B:$L, 10, 0), IFERROR(VLOOKUP($B111, 'Combined Budget 2025 CHF'!$B:$L, 10, 0), "N/A"))</f>
        <v>CC</v>
      </c>
      <c r="AL111" t="str">
        <f>IFERROR(VLOOKUP($B111, 'Combined Budget 2025 EUR'!$B:$L, 11, 0), IFERROR(VLOOKUP($B111, 'Combined Budget 2025 CHF'!$B:$L, 11, 0), "N/A"))</f>
        <v>C</v>
      </c>
    </row>
    <row r="112" spans="2:38" x14ac:dyDescent="0.25">
      <c r="B112">
        <v>20255</v>
      </c>
      <c r="C112" t="s">
        <v>157</v>
      </c>
      <c r="D112" s="1" t="str">
        <f>IFERROR(VLOOKUP($B112, 'Combined Budget 2025 EUR'!$B:$G,3, 0),IFERROR(VLOOKUP($B112, 'Combined Budget 2025 CHF'!$B:$G,3, 0),  IFERROR(VLOOKUP($B112, '[1]QMSM_AG Mapping'!$A:$G, 3,0), "Check")))</f>
        <v>Germany</v>
      </c>
      <c r="E112" s="1" t="str">
        <f>IFERROR(VLOOKUP($B112, 'Combined Budget 2025 EUR'!$B:$G,5, 0), IFERROR(VLOOKUP($B112, 'Combined Budget 2025 CHF'!$B:$G,5, 0),IFERROR(VLOOKUP($B112, '[1]QMSM_AG Mapping'!$A:$E, 5,0), "Check")))</f>
        <v>Salon / Institute</v>
      </c>
      <c r="F112" s="1" t="str">
        <f t="shared" si="11"/>
        <v>Institutes / Clinic</v>
      </c>
      <c r="G112" s="13">
        <f>VLOOKUP($B112, '[1]QMSM_AG Mapping'!$A:$G, 6, 0)</f>
        <v>0</v>
      </c>
      <c r="H112" s="1">
        <f>VLOOKUP($B112, '[1]QMSM_AG Mapping'!$A:$G, 7, 0)</f>
        <v>0</v>
      </c>
      <c r="I112" t="s">
        <v>64</v>
      </c>
      <c r="J112" s="14">
        <v>793.4</v>
      </c>
      <c r="K112" s="14">
        <v>1238.94</v>
      </c>
      <c r="L112" s="14">
        <v>3801.02</v>
      </c>
      <c r="M112" s="14">
        <v>2802.6</v>
      </c>
      <c r="N112" s="14">
        <v>-620.17999999999995</v>
      </c>
      <c r="O112" s="14">
        <v>1735.69</v>
      </c>
      <c r="P112" s="14">
        <v>1431.3</v>
      </c>
      <c r="Q112" s="14">
        <v>2641.45</v>
      </c>
      <c r="R112" s="14">
        <v>4500.43</v>
      </c>
      <c r="S112" s="14">
        <v>3055.28</v>
      </c>
      <c r="T112" s="14">
        <v>4245.1499999999996</v>
      </c>
      <c r="U112" s="14">
        <v>2596.42</v>
      </c>
      <c r="W112" s="14" cm="1">
        <f t="array" ref="W112">INDEX(J112:U112, 1, MONTH($W$1))</f>
        <v>2596.42</v>
      </c>
      <c r="X112" s="14" cm="1">
        <f t="array" ref="X112">SUMPRODUCT((J112:U112) *(($J$1:$U$1)&lt;=$X$1))</f>
        <v>28221.5</v>
      </c>
      <c r="Y112">
        <f t="shared" si="12"/>
        <v>1</v>
      </c>
      <c r="Z112">
        <f t="shared" si="12"/>
        <v>1</v>
      </c>
      <c r="AA112">
        <f t="shared" si="13"/>
        <v>1</v>
      </c>
      <c r="AB112">
        <f t="shared" si="14"/>
        <v>11</v>
      </c>
      <c r="AC112">
        <f t="shared" si="15"/>
        <v>2565.590909090909</v>
      </c>
      <c r="AD112">
        <f t="shared" si="16"/>
        <v>0</v>
      </c>
      <c r="AE112">
        <f t="shared" si="17"/>
        <v>0</v>
      </c>
      <c r="AF112">
        <f t="shared" si="18"/>
        <v>0</v>
      </c>
      <c r="AG112">
        <f t="shared" si="19"/>
        <v>0</v>
      </c>
      <c r="AI112" s="15">
        <f t="shared" si="20"/>
        <v>28221.5</v>
      </c>
      <c r="AJ112" s="15"/>
      <c r="AK112" t="str">
        <f>IFERROR(VLOOKUP($B112, 'Combined Budget 2025 EUR'!$B:$L, 10, 0), IFERROR(VLOOKUP($B112, 'Combined Budget 2025 CHF'!$B:$L, 10, 0), "N/A"))</f>
        <v>AA</v>
      </c>
      <c r="AL112" t="str">
        <f>IFERROR(VLOOKUP($B112, 'Combined Budget 2025 EUR'!$B:$L, 11, 0), IFERROR(VLOOKUP($B112, 'Combined Budget 2025 CHF'!$B:$L, 11, 0), "N/A"))</f>
        <v>A</v>
      </c>
    </row>
    <row r="113" spans="2:38" x14ac:dyDescent="0.25">
      <c r="B113">
        <v>20257</v>
      </c>
      <c r="C113" t="s">
        <v>772</v>
      </c>
      <c r="D113" s="1">
        <f>IFERROR(VLOOKUP($B113, 'Combined Budget 2025 EUR'!$B:$G,3, 0),IFERROR(VLOOKUP($B113, 'Combined Budget 2025 CHF'!$B:$G,3, 0),  IFERROR(VLOOKUP($B113, '[1]QMSM_AG Mapping'!$A:$G, 3,0), "Check")))</f>
        <v>0</v>
      </c>
      <c r="E113" s="1">
        <f>IFERROR(VLOOKUP($B113, 'Combined Budget 2025 EUR'!$B:$G,5, 0), IFERROR(VLOOKUP($B113, 'Combined Budget 2025 CHF'!$B:$G,5, 0),IFERROR(VLOOKUP($B113, '[1]QMSM_AG Mapping'!$A:$E, 5,0), "Check")))</f>
        <v>0</v>
      </c>
      <c r="F113" s="1">
        <f t="shared" si="11"/>
        <v>0</v>
      </c>
      <c r="G113" s="13">
        <f>VLOOKUP($B113, '[1]QMSM_AG Mapping'!$A:$G, 6, 0)</f>
        <v>0</v>
      </c>
      <c r="H113" s="1">
        <f>VLOOKUP($B113, '[1]QMSM_AG Mapping'!$A:$G, 7, 0)</f>
        <v>0</v>
      </c>
      <c r="I113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W113" s="14" cm="1">
        <f t="array" ref="W113">INDEX(J113:U113, 1, MONTH($W$1))</f>
        <v>0</v>
      </c>
      <c r="X113" s="14" cm="1">
        <f t="array" ref="X113">SUMPRODUCT((J113:U113) *(($J$1:$U$1)&lt;=$X$1))</f>
        <v>0</v>
      </c>
      <c r="Y113">
        <f t="shared" si="12"/>
        <v>0</v>
      </c>
      <c r="Z113">
        <f t="shared" si="12"/>
        <v>0</v>
      </c>
      <c r="AA113">
        <f t="shared" si="13"/>
        <v>0</v>
      </c>
      <c r="AB113">
        <f t="shared" si="14"/>
        <v>0</v>
      </c>
      <c r="AC113">
        <f t="shared" si="15"/>
        <v>0</v>
      </c>
      <c r="AD113">
        <f t="shared" si="16"/>
        <v>0</v>
      </c>
      <c r="AE113">
        <f t="shared" si="17"/>
        <v>0</v>
      </c>
      <c r="AF113">
        <f t="shared" si="18"/>
        <v>0</v>
      </c>
      <c r="AG113">
        <f t="shared" si="19"/>
        <v>0</v>
      </c>
      <c r="AI113" s="15">
        <f t="shared" si="20"/>
        <v>0</v>
      </c>
      <c r="AJ113" s="15"/>
      <c r="AK113">
        <f>IFERROR(VLOOKUP($B113, 'Combined Budget 2025 EUR'!$B:$L, 10, 0), IFERROR(VLOOKUP($B113, 'Combined Budget 2025 CHF'!$B:$L, 10, 0), "N/A"))</f>
        <v>0</v>
      </c>
      <c r="AL113">
        <f>IFERROR(VLOOKUP($B113, 'Combined Budget 2025 EUR'!$B:$L, 11, 0), IFERROR(VLOOKUP($B113, 'Combined Budget 2025 CHF'!$B:$L, 11, 0), "N/A"))</f>
        <v>0</v>
      </c>
    </row>
    <row r="114" spans="2:38" x14ac:dyDescent="0.25">
      <c r="B114">
        <v>20263</v>
      </c>
      <c r="C114" t="s">
        <v>121</v>
      </c>
      <c r="D114" s="1" t="str">
        <f>IFERROR(VLOOKUP($B114, 'Combined Budget 2025 EUR'!$B:$G,3, 0),IFERROR(VLOOKUP($B114, 'Combined Budget 2025 CHF'!$B:$G,3, 0),  IFERROR(VLOOKUP($B114, '[1]QMSM_AG Mapping'!$A:$G, 3,0), "Check")))</f>
        <v>Germany</v>
      </c>
      <c r="E114" s="1" t="str">
        <f>IFERROR(VLOOKUP($B114, 'Combined Budget 2025 EUR'!$B:$G,5, 0), IFERROR(VLOOKUP($B114, 'Combined Budget 2025 CHF'!$B:$G,5, 0),IFERROR(VLOOKUP($B114, '[1]QMSM_AG Mapping'!$A:$E, 5,0), "Check")))</f>
        <v>Salon / Institute</v>
      </c>
      <c r="F114" s="1" t="str">
        <f t="shared" si="11"/>
        <v>Institutes / Clinic</v>
      </c>
      <c r="G114" s="13">
        <f>VLOOKUP($B114, '[1]QMSM_AG Mapping'!$A:$G, 6, 0)</f>
        <v>0</v>
      </c>
      <c r="H114" s="1">
        <f>VLOOKUP($B114, '[1]QMSM_AG Mapping'!$A:$G, 7, 0)</f>
        <v>0</v>
      </c>
      <c r="I114" t="s">
        <v>64</v>
      </c>
      <c r="J114" s="14">
        <v>1684.75</v>
      </c>
      <c r="K114" s="14">
        <v>2394.4899999999998</v>
      </c>
      <c r="L114" s="14">
        <v>1935.93</v>
      </c>
      <c r="M114" s="14">
        <v>3377.69</v>
      </c>
      <c r="N114" s="14">
        <v>1073.28</v>
      </c>
      <c r="O114" s="14">
        <v>2984.85</v>
      </c>
      <c r="P114" s="14">
        <v>2780.39</v>
      </c>
      <c r="Q114" s="14">
        <v>1059.3499999999999</v>
      </c>
      <c r="R114" s="14">
        <v>5802.83</v>
      </c>
      <c r="S114" s="14">
        <v>2679.48</v>
      </c>
      <c r="T114" s="14">
        <v>7382.13</v>
      </c>
      <c r="U114" s="14">
        <v>486.03</v>
      </c>
      <c r="W114" s="14" cm="1">
        <f t="array" ref="W114">INDEX(J114:U114, 1, MONTH($W$1))</f>
        <v>486.03</v>
      </c>
      <c r="X114" s="14" cm="1">
        <f t="array" ref="X114">SUMPRODUCT((J114:U114) *(($J$1:$U$1)&lt;=$X$1))</f>
        <v>33641.199999999997</v>
      </c>
      <c r="Y114">
        <f t="shared" si="12"/>
        <v>1</v>
      </c>
      <c r="Z114">
        <f t="shared" si="12"/>
        <v>1</v>
      </c>
      <c r="AA114">
        <f t="shared" si="13"/>
        <v>1</v>
      </c>
      <c r="AB114">
        <f t="shared" si="14"/>
        <v>12</v>
      </c>
      <c r="AC114">
        <f t="shared" si="15"/>
        <v>2803.4333333333329</v>
      </c>
      <c r="AD114">
        <f t="shared" si="16"/>
        <v>0</v>
      </c>
      <c r="AE114">
        <f t="shared" si="17"/>
        <v>0</v>
      </c>
      <c r="AF114">
        <f t="shared" si="18"/>
        <v>0</v>
      </c>
      <c r="AG114">
        <f t="shared" si="19"/>
        <v>0</v>
      </c>
      <c r="AI114" s="15">
        <f t="shared" si="20"/>
        <v>33641.199999999997</v>
      </c>
      <c r="AJ114" s="15"/>
      <c r="AK114" t="str">
        <f>IFERROR(VLOOKUP($B114, 'Combined Budget 2025 EUR'!$B:$L, 10, 0), IFERROR(VLOOKUP($B114, 'Combined Budget 2025 CHF'!$B:$L, 10, 0), "N/A"))</f>
        <v>AA</v>
      </c>
      <c r="AL114" t="str">
        <f>IFERROR(VLOOKUP($B114, 'Combined Budget 2025 EUR'!$B:$L, 11, 0), IFERROR(VLOOKUP($B114, 'Combined Budget 2025 CHF'!$B:$L, 11, 0), "N/A"))</f>
        <v>A</v>
      </c>
    </row>
    <row r="115" spans="2:38" x14ac:dyDescent="0.25">
      <c r="B115">
        <v>20266</v>
      </c>
      <c r="C115" t="s">
        <v>122</v>
      </c>
      <c r="D115" s="1" t="str">
        <f>IFERROR(VLOOKUP($B115, 'Combined Budget 2025 EUR'!$B:$G,3, 0),IFERROR(VLOOKUP($B115, 'Combined Budget 2025 CHF'!$B:$G,3, 0),  IFERROR(VLOOKUP($B115, '[1]QMSM_AG Mapping'!$A:$G, 3,0), "Check")))</f>
        <v>Germany</v>
      </c>
      <c r="E115" s="1" t="str">
        <f>IFERROR(VLOOKUP($B115, 'Combined Budget 2025 EUR'!$B:$G,5, 0), IFERROR(VLOOKUP($B115, 'Combined Budget 2025 CHF'!$B:$G,5, 0),IFERROR(VLOOKUP($B115, '[1]QMSM_AG Mapping'!$A:$E, 5,0), "Check")))</f>
        <v>Salon / Institute</v>
      </c>
      <c r="F115" s="1" t="str">
        <f t="shared" si="11"/>
        <v>Institutes / Clinic</v>
      </c>
      <c r="G115" s="13">
        <f>VLOOKUP($B115, '[1]QMSM_AG Mapping'!$A:$G, 6, 0)</f>
        <v>0</v>
      </c>
      <c r="H115" s="1">
        <f>VLOOKUP($B115, '[1]QMSM_AG Mapping'!$A:$G, 7, 0)</f>
        <v>0</v>
      </c>
      <c r="I115" t="s">
        <v>64</v>
      </c>
      <c r="J115" s="14">
        <v>4304.24</v>
      </c>
      <c r="K115" s="14">
        <v>2485.52</v>
      </c>
      <c r="L115" s="14">
        <v>4388.7299999999996</v>
      </c>
      <c r="M115" s="14">
        <v>8923.94</v>
      </c>
      <c r="N115" s="14">
        <v>2859.1</v>
      </c>
      <c r="O115" s="14">
        <v>5725.56</v>
      </c>
      <c r="P115" s="14">
        <v>6896.86</v>
      </c>
      <c r="Q115" s="14">
        <v>2165.66</v>
      </c>
      <c r="R115" s="14">
        <v>8068.63</v>
      </c>
      <c r="S115" s="14">
        <v>5429.1</v>
      </c>
      <c r="T115" s="14">
        <v>6867.12</v>
      </c>
      <c r="U115" s="14">
        <v>2175.15</v>
      </c>
      <c r="W115" s="14" cm="1">
        <f t="array" ref="W115">INDEX(J115:U115, 1, MONTH($W$1))</f>
        <v>2175.15</v>
      </c>
      <c r="X115" s="14" cm="1">
        <f t="array" ref="X115">SUMPRODUCT((J115:U115) *(($J$1:$U$1)&lt;=$X$1))</f>
        <v>60289.61</v>
      </c>
      <c r="Y115">
        <f t="shared" si="12"/>
        <v>1</v>
      </c>
      <c r="Z115">
        <f t="shared" si="12"/>
        <v>1</v>
      </c>
      <c r="AA115">
        <f t="shared" si="13"/>
        <v>1</v>
      </c>
      <c r="AB115">
        <f t="shared" si="14"/>
        <v>12</v>
      </c>
      <c r="AC115">
        <f t="shared" si="15"/>
        <v>5024.1341666666667</v>
      </c>
      <c r="AD115">
        <f t="shared" si="16"/>
        <v>0</v>
      </c>
      <c r="AE115">
        <f t="shared" si="17"/>
        <v>0</v>
      </c>
      <c r="AF115">
        <f t="shared" si="18"/>
        <v>0</v>
      </c>
      <c r="AG115">
        <f t="shared" si="19"/>
        <v>0</v>
      </c>
      <c r="AI115" s="15">
        <f t="shared" si="20"/>
        <v>60289.61</v>
      </c>
      <c r="AJ115" s="15"/>
      <c r="AK115" t="str">
        <f>IFERROR(VLOOKUP($B115, 'Combined Budget 2025 EUR'!$B:$L, 10, 0), IFERROR(VLOOKUP($B115, 'Combined Budget 2025 CHF'!$B:$L, 10, 0), "N/A"))</f>
        <v>AA</v>
      </c>
      <c r="AL115" t="str">
        <f>IFERROR(VLOOKUP($B115, 'Combined Budget 2025 EUR'!$B:$L, 11, 0), IFERROR(VLOOKUP($B115, 'Combined Budget 2025 CHF'!$B:$L, 11, 0), "N/A"))</f>
        <v>A</v>
      </c>
    </row>
    <row r="116" spans="2:38" x14ac:dyDescent="0.25">
      <c r="B116">
        <v>20269</v>
      </c>
      <c r="C116" t="s">
        <v>206</v>
      </c>
      <c r="D116" s="1" t="str">
        <f>IFERROR(VLOOKUP($B116, 'Combined Budget 2025 EUR'!$B:$G,3, 0),IFERROR(VLOOKUP($B116, 'Combined Budget 2025 CHF'!$B:$G,3, 0),  IFERROR(VLOOKUP($B116, '[1]QMSM_AG Mapping'!$A:$G, 3,0), "Check")))</f>
        <v>Germany</v>
      </c>
      <c r="E116" s="1" t="str">
        <f>IFERROR(VLOOKUP($B116, 'Combined Budget 2025 EUR'!$B:$G,5, 0), IFERROR(VLOOKUP($B116, 'Combined Budget 2025 CHF'!$B:$G,5, 0),IFERROR(VLOOKUP($B116, '[1]QMSM_AG Mapping'!$A:$E, 5,0), "Check")))</f>
        <v>Salon / Institute</v>
      </c>
      <c r="F116" s="1" t="str">
        <f t="shared" si="11"/>
        <v>Institutes / Clinic</v>
      </c>
      <c r="G116" s="13">
        <f>VLOOKUP($B116, '[1]QMSM_AG Mapping'!$A:$G, 6, 0)</f>
        <v>0</v>
      </c>
      <c r="H116" s="1">
        <f>VLOOKUP($B116, '[1]QMSM_AG Mapping'!$A:$G, 7, 0)</f>
        <v>0</v>
      </c>
      <c r="I116" t="s">
        <v>64</v>
      </c>
      <c r="J116" s="14">
        <v>0</v>
      </c>
      <c r="K116" s="14">
        <v>2398.37</v>
      </c>
      <c r="L116" s="14">
        <v>375.64</v>
      </c>
      <c r="M116" s="14">
        <v>1953.49</v>
      </c>
      <c r="N116" s="14">
        <v>0</v>
      </c>
      <c r="O116" s="14">
        <v>345.87</v>
      </c>
      <c r="P116" s="14">
        <v>0</v>
      </c>
      <c r="Q116" s="14">
        <v>705.37</v>
      </c>
      <c r="R116" s="14">
        <v>0</v>
      </c>
      <c r="S116" s="14">
        <v>0</v>
      </c>
      <c r="T116" s="14">
        <v>928.85</v>
      </c>
      <c r="U116" s="14">
        <v>0</v>
      </c>
      <c r="W116" s="14" cm="1">
        <f t="array" ref="W116">INDEX(J116:U116, 1, MONTH($W$1))</f>
        <v>0</v>
      </c>
      <c r="X116" s="14" cm="1">
        <f t="array" ref="X116">SUMPRODUCT((J116:U116) *(($J$1:$U$1)&lt;=$X$1))</f>
        <v>6707.59</v>
      </c>
      <c r="Y116">
        <f t="shared" si="12"/>
        <v>0</v>
      </c>
      <c r="Z116">
        <f t="shared" si="12"/>
        <v>1</v>
      </c>
      <c r="AA116">
        <f t="shared" si="13"/>
        <v>1</v>
      </c>
      <c r="AB116">
        <f t="shared" si="14"/>
        <v>6</v>
      </c>
      <c r="AC116">
        <f t="shared" si="15"/>
        <v>1117.9316666666666</v>
      </c>
      <c r="AD116">
        <f t="shared" si="16"/>
        <v>0</v>
      </c>
      <c r="AE116">
        <f t="shared" si="17"/>
        <v>0</v>
      </c>
      <c r="AF116">
        <f t="shared" si="18"/>
        <v>0</v>
      </c>
      <c r="AG116">
        <f t="shared" si="19"/>
        <v>0</v>
      </c>
      <c r="AI116" s="15">
        <f t="shared" si="20"/>
        <v>6707.59</v>
      </c>
      <c r="AJ116" s="15"/>
      <c r="AK116" t="str">
        <f>IFERROR(VLOOKUP($B116, 'Combined Budget 2025 EUR'!$B:$L, 10, 0), IFERROR(VLOOKUP($B116, 'Combined Budget 2025 CHF'!$B:$L, 10, 0), "N/A"))</f>
        <v>BB</v>
      </c>
      <c r="AL116" t="str">
        <f>IFERROR(VLOOKUP($B116, 'Combined Budget 2025 EUR'!$B:$L, 11, 0), IFERROR(VLOOKUP($B116, 'Combined Budget 2025 CHF'!$B:$L, 11, 0), "N/A"))</f>
        <v>B</v>
      </c>
    </row>
    <row r="117" spans="2:38" x14ac:dyDescent="0.25">
      <c r="B117">
        <v>20270</v>
      </c>
      <c r="C117" t="s">
        <v>86</v>
      </c>
      <c r="D117" s="1" t="str">
        <f>IFERROR(VLOOKUP($B117, 'Combined Budget 2025 EUR'!$B:$G,3, 0),IFERROR(VLOOKUP($B117, 'Combined Budget 2025 CHF'!$B:$G,3, 0),  IFERROR(VLOOKUP($B117, '[1]QMSM_AG Mapping'!$A:$G, 3,0), "Check")))</f>
        <v>Germany</v>
      </c>
      <c r="E117" s="1" t="str">
        <f>IFERROR(VLOOKUP($B117, 'Combined Budget 2025 EUR'!$B:$G,5, 0), IFERROR(VLOOKUP($B117, 'Combined Budget 2025 CHF'!$B:$G,5, 0),IFERROR(VLOOKUP($B117, '[1]QMSM_AG Mapping'!$A:$E, 5,0), "Check")))</f>
        <v>Salon / Institute</v>
      </c>
      <c r="F117" s="1" t="str">
        <f t="shared" si="11"/>
        <v>Institutes / Clinic</v>
      </c>
      <c r="G117" s="13">
        <f>VLOOKUP($B117, '[1]QMSM_AG Mapping'!$A:$G, 6, 0)</f>
        <v>0</v>
      </c>
      <c r="H117" s="1">
        <f>VLOOKUP($B117, '[1]QMSM_AG Mapping'!$A:$G, 7, 0)</f>
        <v>0</v>
      </c>
      <c r="I117" t="s">
        <v>64</v>
      </c>
      <c r="J117" s="14">
        <v>0</v>
      </c>
      <c r="K117" s="14">
        <v>1493.26</v>
      </c>
      <c r="L117" s="14">
        <v>0</v>
      </c>
      <c r="M117" s="14">
        <v>968.14</v>
      </c>
      <c r="N117" s="14">
        <v>755.1</v>
      </c>
      <c r="O117" s="14">
        <v>236.47</v>
      </c>
      <c r="P117" s="14">
        <v>0</v>
      </c>
      <c r="Q117" s="14">
        <v>354.43</v>
      </c>
      <c r="R117" s="14">
        <v>0</v>
      </c>
      <c r="S117" s="14">
        <v>0</v>
      </c>
      <c r="T117" s="14">
        <v>1024.3599999999999</v>
      </c>
      <c r="U117" s="14">
        <v>925.05</v>
      </c>
      <c r="W117" s="14" cm="1">
        <f t="array" ref="W117">INDEX(J117:U117, 1, MONTH($W$1))</f>
        <v>925.05</v>
      </c>
      <c r="X117" s="14" cm="1">
        <f t="array" ref="X117">SUMPRODUCT((J117:U117) *(($J$1:$U$1)&lt;=$X$1))</f>
        <v>5756.8099999999995</v>
      </c>
      <c r="Y117">
        <f t="shared" si="12"/>
        <v>1</v>
      </c>
      <c r="Z117">
        <f t="shared" si="12"/>
        <v>1</v>
      </c>
      <c r="AA117">
        <f t="shared" si="13"/>
        <v>1</v>
      </c>
      <c r="AB117">
        <f t="shared" si="14"/>
        <v>7</v>
      </c>
      <c r="AC117">
        <f t="shared" si="15"/>
        <v>822.40142857142848</v>
      </c>
      <c r="AD117">
        <f t="shared" si="16"/>
        <v>0</v>
      </c>
      <c r="AE117">
        <f t="shared" si="17"/>
        <v>0</v>
      </c>
      <c r="AF117">
        <f t="shared" si="18"/>
        <v>0</v>
      </c>
      <c r="AG117">
        <f t="shared" si="19"/>
        <v>0</v>
      </c>
      <c r="AI117" s="15">
        <f t="shared" si="20"/>
        <v>5756.8099999999995</v>
      </c>
      <c r="AJ117" s="15"/>
      <c r="AK117" t="str">
        <f>IFERROR(VLOOKUP($B117, 'Combined Budget 2025 EUR'!$B:$L, 10, 0), IFERROR(VLOOKUP($B117, 'Combined Budget 2025 CHF'!$B:$L, 10, 0), "N/A"))</f>
        <v>BC</v>
      </c>
      <c r="AL117" t="str">
        <f>IFERROR(VLOOKUP($B117, 'Combined Budget 2025 EUR'!$B:$L, 11, 0), IFERROR(VLOOKUP($B117, 'Combined Budget 2025 CHF'!$B:$L, 11, 0), "N/A"))</f>
        <v>C</v>
      </c>
    </row>
    <row r="118" spans="2:38" x14ac:dyDescent="0.25">
      <c r="B118">
        <v>20272</v>
      </c>
      <c r="C118" t="s">
        <v>551</v>
      </c>
      <c r="D118" s="1">
        <f>IFERROR(VLOOKUP($B118, 'Combined Budget 2025 EUR'!$B:$G,3, 0),IFERROR(VLOOKUP($B118, 'Combined Budget 2025 CHF'!$B:$G,3, 0),  IFERROR(VLOOKUP($B118, '[1]QMSM_AG Mapping'!$A:$G, 3,0), "Check")))</f>
        <v>0</v>
      </c>
      <c r="E118" s="1">
        <f>IFERROR(VLOOKUP($B118, 'Combined Budget 2025 EUR'!$B:$G,5, 0), IFERROR(VLOOKUP($B118, 'Combined Budget 2025 CHF'!$B:$G,5, 0),IFERROR(VLOOKUP($B118, '[1]QMSM_AG Mapping'!$A:$E, 5,0), "Check")))</f>
        <v>0</v>
      </c>
      <c r="F118" s="1">
        <f t="shared" si="11"/>
        <v>0</v>
      </c>
      <c r="G118" s="13">
        <f>VLOOKUP($B118, '[1]QMSM_AG Mapping'!$A:$G, 6, 0)</f>
        <v>0</v>
      </c>
      <c r="H118" s="1">
        <f>VLOOKUP($B118, '[1]QMSM_AG Mapping'!$A:$G, 7, 0)</f>
        <v>0</v>
      </c>
      <c r="I118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W118" s="14" cm="1">
        <f t="array" ref="W118">INDEX(J118:U118, 1, MONTH($W$1))</f>
        <v>0</v>
      </c>
      <c r="X118" s="14" cm="1">
        <f t="array" ref="X118">SUMPRODUCT((J118:U118) *(($J$1:$U$1)&lt;=$X$1))</f>
        <v>0</v>
      </c>
      <c r="Y118">
        <f t="shared" si="12"/>
        <v>0</v>
      </c>
      <c r="Z118">
        <f t="shared" si="12"/>
        <v>0</v>
      </c>
      <c r="AA118">
        <f t="shared" si="13"/>
        <v>0</v>
      </c>
      <c r="AB118">
        <f t="shared" si="14"/>
        <v>0</v>
      </c>
      <c r="AC118">
        <f t="shared" si="15"/>
        <v>0</v>
      </c>
      <c r="AD118">
        <f t="shared" si="16"/>
        <v>0</v>
      </c>
      <c r="AE118">
        <f t="shared" si="17"/>
        <v>0</v>
      </c>
      <c r="AF118">
        <f t="shared" si="18"/>
        <v>0</v>
      </c>
      <c r="AG118">
        <f t="shared" si="19"/>
        <v>0</v>
      </c>
      <c r="AI118" s="15">
        <f t="shared" si="20"/>
        <v>0</v>
      </c>
      <c r="AJ118" s="15"/>
      <c r="AK118">
        <f>IFERROR(VLOOKUP($B118, 'Combined Budget 2025 EUR'!$B:$L, 10, 0), IFERROR(VLOOKUP($B118, 'Combined Budget 2025 CHF'!$B:$L, 10, 0), "N/A"))</f>
        <v>0</v>
      </c>
      <c r="AL118">
        <f>IFERROR(VLOOKUP($B118, 'Combined Budget 2025 EUR'!$B:$L, 11, 0), IFERROR(VLOOKUP($B118, 'Combined Budget 2025 CHF'!$B:$L, 11, 0), "N/A"))</f>
        <v>0</v>
      </c>
    </row>
    <row r="119" spans="2:38" x14ac:dyDescent="0.25">
      <c r="B119">
        <v>20276</v>
      </c>
      <c r="C119" t="s">
        <v>231</v>
      </c>
      <c r="D119" s="1" t="str">
        <f>IFERROR(VLOOKUP($B119, 'Combined Budget 2025 EUR'!$B:$G,3, 0),IFERROR(VLOOKUP($B119, 'Combined Budget 2025 CHF'!$B:$G,3, 0),  IFERROR(VLOOKUP($B119, '[1]QMSM_AG Mapping'!$A:$G, 3,0), "Check")))</f>
        <v>Germany</v>
      </c>
      <c r="E119" s="1" t="str">
        <f>IFERROR(VLOOKUP($B119, 'Combined Budget 2025 EUR'!$B:$G,5, 0), IFERROR(VLOOKUP($B119, 'Combined Budget 2025 CHF'!$B:$G,5, 0),IFERROR(VLOOKUP($B119, '[1]QMSM_AG Mapping'!$A:$E, 5,0), "Check")))</f>
        <v>Salon / Institute</v>
      </c>
      <c r="F119" s="1" t="str">
        <f t="shared" si="11"/>
        <v>Institutes / Clinic</v>
      </c>
      <c r="G119" s="13">
        <f>VLOOKUP($B119, '[1]QMSM_AG Mapping'!$A:$G, 6, 0)</f>
        <v>0</v>
      </c>
      <c r="H119" s="1">
        <f>VLOOKUP($B119, '[1]QMSM_AG Mapping'!$A:$G, 7, 0)</f>
        <v>0</v>
      </c>
      <c r="I119" t="s">
        <v>64</v>
      </c>
      <c r="J119" s="14">
        <v>653.42999999999995</v>
      </c>
      <c r="K119" s="14">
        <v>587.83000000000004</v>
      </c>
      <c r="L119" s="14">
        <v>324.08</v>
      </c>
      <c r="M119" s="14">
        <v>541.54999999999995</v>
      </c>
      <c r="N119" s="14">
        <v>0</v>
      </c>
      <c r="O119" s="14">
        <v>379.29</v>
      </c>
      <c r="P119" s="14">
        <v>0</v>
      </c>
      <c r="Q119" s="14">
        <v>557.64</v>
      </c>
      <c r="R119" s="14">
        <v>0</v>
      </c>
      <c r="S119" s="14">
        <v>0</v>
      </c>
      <c r="T119" s="14">
        <v>1033.22</v>
      </c>
      <c r="U119" s="14">
        <v>0</v>
      </c>
      <c r="W119" s="14" cm="1">
        <f t="array" ref="W119">INDEX(J119:U119, 1, MONTH($W$1))</f>
        <v>0</v>
      </c>
      <c r="X119" s="14" cm="1">
        <f t="array" ref="X119">SUMPRODUCT((J119:U119) *(($J$1:$U$1)&lt;=$X$1))</f>
        <v>4077.04</v>
      </c>
      <c r="Y119">
        <f t="shared" si="12"/>
        <v>0</v>
      </c>
      <c r="Z119">
        <f t="shared" si="12"/>
        <v>1</v>
      </c>
      <c r="AA119">
        <f t="shared" si="13"/>
        <v>1</v>
      </c>
      <c r="AB119">
        <f t="shared" si="14"/>
        <v>7</v>
      </c>
      <c r="AC119">
        <f t="shared" si="15"/>
        <v>582.43428571428569</v>
      </c>
      <c r="AD119">
        <f t="shared" si="16"/>
        <v>0</v>
      </c>
      <c r="AE119">
        <f t="shared" si="17"/>
        <v>0</v>
      </c>
      <c r="AF119">
        <f t="shared" si="18"/>
        <v>0</v>
      </c>
      <c r="AG119">
        <f t="shared" si="19"/>
        <v>0</v>
      </c>
      <c r="AI119" s="15">
        <f t="shared" si="20"/>
        <v>4077.04</v>
      </c>
      <c r="AJ119" s="15"/>
      <c r="AK119" t="str">
        <f>IFERROR(VLOOKUP($B119, 'Combined Budget 2025 EUR'!$B:$L, 10, 0), IFERROR(VLOOKUP($B119, 'Combined Budget 2025 CHF'!$B:$L, 10, 0), "N/A"))</f>
        <v>CC</v>
      </c>
      <c r="AL119" t="str">
        <f>IFERROR(VLOOKUP($B119, 'Combined Budget 2025 EUR'!$B:$L, 11, 0), IFERROR(VLOOKUP($B119, 'Combined Budget 2025 CHF'!$B:$L, 11, 0), "N/A"))</f>
        <v>C</v>
      </c>
    </row>
    <row r="120" spans="2:38" x14ac:dyDescent="0.25">
      <c r="B120">
        <v>20284</v>
      </c>
      <c r="C120" t="s">
        <v>773</v>
      </c>
      <c r="D120" s="1">
        <f>IFERROR(VLOOKUP($B120, 'Combined Budget 2025 EUR'!$B:$G,3, 0),IFERROR(VLOOKUP($B120, 'Combined Budget 2025 CHF'!$B:$G,3, 0),  IFERROR(VLOOKUP($B120, '[1]QMSM_AG Mapping'!$A:$G, 3,0), "Check")))</f>
        <v>0</v>
      </c>
      <c r="E120" s="1">
        <f>IFERROR(VLOOKUP($B120, 'Combined Budget 2025 EUR'!$B:$G,5, 0), IFERROR(VLOOKUP($B120, 'Combined Budget 2025 CHF'!$B:$G,5, 0),IFERROR(VLOOKUP($B120, '[1]QMSM_AG Mapping'!$A:$E, 5,0), "Check")))</f>
        <v>0</v>
      </c>
      <c r="F120" s="1">
        <f t="shared" si="11"/>
        <v>0</v>
      </c>
      <c r="G120" s="13">
        <f>VLOOKUP($B120, '[1]QMSM_AG Mapping'!$A:$G, 6, 0)</f>
        <v>0</v>
      </c>
      <c r="H120" s="1">
        <f>VLOOKUP($B120, '[1]QMSM_AG Mapping'!$A:$G, 7, 0)</f>
        <v>0</v>
      </c>
      <c r="I120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W120" s="14" cm="1">
        <f t="array" ref="W120">INDEX(J120:U120, 1, MONTH($W$1))</f>
        <v>0</v>
      </c>
      <c r="X120" s="14" cm="1">
        <f t="array" ref="X120">SUMPRODUCT((J120:U120) *(($J$1:$U$1)&lt;=$X$1))</f>
        <v>0</v>
      </c>
      <c r="Y120">
        <f t="shared" si="12"/>
        <v>0</v>
      </c>
      <c r="Z120">
        <f t="shared" si="12"/>
        <v>0</v>
      </c>
      <c r="AA120">
        <f t="shared" si="13"/>
        <v>0</v>
      </c>
      <c r="AB120">
        <f t="shared" si="14"/>
        <v>0</v>
      </c>
      <c r="AC120">
        <f t="shared" si="15"/>
        <v>0</v>
      </c>
      <c r="AD120">
        <f t="shared" si="16"/>
        <v>0</v>
      </c>
      <c r="AE120">
        <f t="shared" si="17"/>
        <v>0</v>
      </c>
      <c r="AF120">
        <f t="shared" si="18"/>
        <v>0</v>
      </c>
      <c r="AG120">
        <f t="shared" si="19"/>
        <v>0</v>
      </c>
      <c r="AI120" s="15">
        <f t="shared" si="20"/>
        <v>0</v>
      </c>
      <c r="AJ120" s="15"/>
      <c r="AK120">
        <f>IFERROR(VLOOKUP($B120, 'Combined Budget 2025 EUR'!$B:$L, 10, 0), IFERROR(VLOOKUP($B120, 'Combined Budget 2025 CHF'!$B:$L, 10, 0), "N/A"))</f>
        <v>0</v>
      </c>
      <c r="AL120">
        <f>IFERROR(VLOOKUP($B120, 'Combined Budget 2025 EUR'!$B:$L, 11, 0), IFERROR(VLOOKUP($B120, 'Combined Budget 2025 CHF'!$B:$L, 11, 0), "N/A"))</f>
        <v>0</v>
      </c>
    </row>
    <row r="121" spans="2:38" x14ac:dyDescent="0.25">
      <c r="B121">
        <v>20285</v>
      </c>
      <c r="C121" t="s">
        <v>552</v>
      </c>
      <c r="D121" s="1">
        <f>IFERROR(VLOOKUP($B121, 'Combined Budget 2025 EUR'!$B:$G,3, 0),IFERROR(VLOOKUP($B121, 'Combined Budget 2025 CHF'!$B:$G,3, 0),  IFERROR(VLOOKUP($B121, '[1]QMSM_AG Mapping'!$A:$G, 3,0), "Check")))</f>
        <v>0</v>
      </c>
      <c r="E121" s="1">
        <f>IFERROR(VLOOKUP($B121, 'Combined Budget 2025 EUR'!$B:$G,5, 0), IFERROR(VLOOKUP($B121, 'Combined Budget 2025 CHF'!$B:$G,5, 0),IFERROR(VLOOKUP($B121, '[1]QMSM_AG Mapping'!$A:$E, 5,0), "Check")))</f>
        <v>0</v>
      </c>
      <c r="F121" s="1">
        <f t="shared" si="11"/>
        <v>0</v>
      </c>
      <c r="G121" s="13">
        <f>VLOOKUP($B121, '[1]QMSM_AG Mapping'!$A:$G, 6, 0)</f>
        <v>0</v>
      </c>
      <c r="H121" s="1">
        <f>VLOOKUP($B121, '[1]QMSM_AG Mapping'!$A:$G, 7, 0)</f>
        <v>0</v>
      </c>
      <c r="I121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W121" s="14" cm="1">
        <f t="array" ref="W121">INDEX(J121:U121, 1, MONTH($W$1))</f>
        <v>0</v>
      </c>
      <c r="X121" s="14" cm="1">
        <f t="array" ref="X121">SUMPRODUCT((J121:U121) *(($J$1:$U$1)&lt;=$X$1))</f>
        <v>0</v>
      </c>
      <c r="Y121">
        <f t="shared" si="12"/>
        <v>0</v>
      </c>
      <c r="Z121">
        <f t="shared" si="12"/>
        <v>0</v>
      </c>
      <c r="AA121">
        <f t="shared" si="13"/>
        <v>0</v>
      </c>
      <c r="AB121">
        <f t="shared" si="14"/>
        <v>0</v>
      </c>
      <c r="AC121">
        <f t="shared" si="15"/>
        <v>0</v>
      </c>
      <c r="AD121">
        <f t="shared" si="16"/>
        <v>0</v>
      </c>
      <c r="AE121">
        <f t="shared" si="17"/>
        <v>0</v>
      </c>
      <c r="AF121">
        <f t="shared" si="18"/>
        <v>0</v>
      </c>
      <c r="AG121">
        <f t="shared" si="19"/>
        <v>0</v>
      </c>
      <c r="AI121" s="15">
        <f t="shared" si="20"/>
        <v>0</v>
      </c>
      <c r="AJ121" s="15"/>
      <c r="AK121">
        <f>IFERROR(VLOOKUP($B121, 'Combined Budget 2025 EUR'!$B:$L, 10, 0), IFERROR(VLOOKUP($B121, 'Combined Budget 2025 CHF'!$B:$L, 10, 0), "N/A"))</f>
        <v>0</v>
      </c>
      <c r="AL121">
        <f>IFERROR(VLOOKUP($B121, 'Combined Budget 2025 EUR'!$B:$L, 11, 0), IFERROR(VLOOKUP($B121, 'Combined Budget 2025 CHF'!$B:$L, 11, 0), "N/A"))</f>
        <v>0</v>
      </c>
    </row>
    <row r="122" spans="2:38" x14ac:dyDescent="0.25">
      <c r="B122">
        <v>20294</v>
      </c>
      <c r="C122" t="s">
        <v>553</v>
      </c>
      <c r="D122" s="1">
        <f>IFERROR(VLOOKUP($B122, 'Combined Budget 2025 EUR'!$B:$G,3, 0),IFERROR(VLOOKUP($B122, 'Combined Budget 2025 CHF'!$B:$G,3, 0),  IFERROR(VLOOKUP($B122, '[1]QMSM_AG Mapping'!$A:$G, 3,0), "Check")))</f>
        <v>0</v>
      </c>
      <c r="E122" s="1">
        <f>IFERROR(VLOOKUP($B122, 'Combined Budget 2025 EUR'!$B:$G,5, 0), IFERROR(VLOOKUP($B122, 'Combined Budget 2025 CHF'!$B:$G,5, 0),IFERROR(VLOOKUP($B122, '[1]QMSM_AG Mapping'!$A:$E, 5,0), "Check")))</f>
        <v>0</v>
      </c>
      <c r="F122" s="1">
        <f t="shared" si="11"/>
        <v>0</v>
      </c>
      <c r="G122" s="13">
        <f>VLOOKUP($B122, '[1]QMSM_AG Mapping'!$A:$G, 6, 0)</f>
        <v>0</v>
      </c>
      <c r="H122" s="1">
        <f>VLOOKUP($B122, '[1]QMSM_AG Mapping'!$A:$G, 7, 0)</f>
        <v>0</v>
      </c>
      <c r="I122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W122" s="14" cm="1">
        <f t="array" ref="W122">INDEX(J122:U122, 1, MONTH($W$1))</f>
        <v>0</v>
      </c>
      <c r="X122" s="14" cm="1">
        <f t="array" ref="X122">SUMPRODUCT((J122:U122) *(($J$1:$U$1)&lt;=$X$1))</f>
        <v>0</v>
      </c>
      <c r="Y122">
        <f t="shared" si="12"/>
        <v>0</v>
      </c>
      <c r="Z122">
        <f t="shared" si="12"/>
        <v>0</v>
      </c>
      <c r="AA122">
        <f t="shared" si="13"/>
        <v>0</v>
      </c>
      <c r="AB122">
        <f t="shared" si="14"/>
        <v>0</v>
      </c>
      <c r="AC122">
        <f t="shared" si="15"/>
        <v>0</v>
      </c>
      <c r="AD122">
        <f t="shared" si="16"/>
        <v>0</v>
      </c>
      <c r="AE122">
        <f t="shared" si="17"/>
        <v>0</v>
      </c>
      <c r="AF122">
        <f t="shared" si="18"/>
        <v>0</v>
      </c>
      <c r="AG122">
        <f t="shared" si="19"/>
        <v>0</v>
      </c>
      <c r="AI122" s="15">
        <f t="shared" si="20"/>
        <v>0</v>
      </c>
      <c r="AJ122" s="15"/>
      <c r="AK122">
        <f>IFERROR(VLOOKUP($B122, 'Combined Budget 2025 EUR'!$B:$L, 10, 0), IFERROR(VLOOKUP($B122, 'Combined Budget 2025 CHF'!$B:$L, 10, 0), "N/A"))</f>
        <v>0</v>
      </c>
      <c r="AL122">
        <f>IFERROR(VLOOKUP($B122, 'Combined Budget 2025 EUR'!$B:$L, 11, 0), IFERROR(VLOOKUP($B122, 'Combined Budget 2025 CHF'!$B:$L, 11, 0), "N/A"))</f>
        <v>0</v>
      </c>
    </row>
    <row r="123" spans="2:38" x14ac:dyDescent="0.25">
      <c r="B123">
        <v>20295</v>
      </c>
      <c r="C123" t="s">
        <v>179</v>
      </c>
      <c r="D123" s="1" t="str">
        <f>IFERROR(VLOOKUP($B123, 'Combined Budget 2025 EUR'!$B:$G,3, 0),IFERROR(VLOOKUP($B123, 'Combined Budget 2025 CHF'!$B:$G,3, 0),  IFERROR(VLOOKUP($B123, '[1]QMSM_AG Mapping'!$A:$G, 3,0), "Check")))</f>
        <v>Germany</v>
      </c>
      <c r="E123" s="1" t="str">
        <f>IFERROR(VLOOKUP($B123, 'Combined Budget 2025 EUR'!$B:$G,5, 0), IFERROR(VLOOKUP($B123, 'Combined Budget 2025 CHF'!$B:$G,5, 0),IFERROR(VLOOKUP($B123, '[1]QMSM_AG Mapping'!$A:$E, 5,0), "Check")))</f>
        <v>Salon / Institute</v>
      </c>
      <c r="F123" s="1" t="str">
        <f t="shared" si="11"/>
        <v>Institutes / Clinic</v>
      </c>
      <c r="G123" s="13">
        <f>VLOOKUP($B123, '[1]QMSM_AG Mapping'!$A:$G, 6, 0)</f>
        <v>0</v>
      </c>
      <c r="H123" s="1">
        <f>VLOOKUP($B123, '[1]QMSM_AG Mapping'!$A:$G, 7, 0)</f>
        <v>0</v>
      </c>
      <c r="I123" t="s">
        <v>64</v>
      </c>
      <c r="J123" s="14">
        <v>1961.54</v>
      </c>
      <c r="K123" s="14">
        <v>2577.3500000000004</v>
      </c>
      <c r="L123" s="14">
        <v>2304.0300000000002</v>
      </c>
      <c r="M123" s="14">
        <v>1765.34</v>
      </c>
      <c r="N123" s="14">
        <v>1037.6199999999999</v>
      </c>
      <c r="O123" s="14">
        <v>1227.95</v>
      </c>
      <c r="P123" s="14">
        <v>1508.51</v>
      </c>
      <c r="Q123" s="14">
        <v>3554.04</v>
      </c>
      <c r="R123" s="14">
        <v>2597.61</v>
      </c>
      <c r="S123" s="14">
        <v>1371.71</v>
      </c>
      <c r="T123" s="14">
        <v>1797.71</v>
      </c>
      <c r="U123" s="14">
        <v>938.55</v>
      </c>
      <c r="W123" s="14" cm="1">
        <f t="array" ref="W123">INDEX(J123:U123, 1, MONTH($W$1))</f>
        <v>938.55</v>
      </c>
      <c r="X123" s="14" cm="1">
        <f t="array" ref="X123">SUMPRODUCT((J123:U123) *(($J$1:$U$1)&lt;=$X$1))</f>
        <v>22641.96</v>
      </c>
      <c r="Y123">
        <f t="shared" si="12"/>
        <v>1</v>
      </c>
      <c r="Z123">
        <f t="shared" si="12"/>
        <v>1</v>
      </c>
      <c r="AA123">
        <f t="shared" si="13"/>
        <v>1</v>
      </c>
      <c r="AB123">
        <f t="shared" si="14"/>
        <v>12</v>
      </c>
      <c r="AC123">
        <f t="shared" si="15"/>
        <v>1886.83</v>
      </c>
      <c r="AD123">
        <f t="shared" si="16"/>
        <v>0</v>
      </c>
      <c r="AE123">
        <f t="shared" si="17"/>
        <v>0</v>
      </c>
      <c r="AF123">
        <f t="shared" si="18"/>
        <v>0</v>
      </c>
      <c r="AG123">
        <f t="shared" si="19"/>
        <v>0</v>
      </c>
      <c r="AI123" s="15">
        <f t="shared" si="20"/>
        <v>22641.96</v>
      </c>
      <c r="AJ123" s="15"/>
      <c r="AK123" t="str">
        <f>IFERROR(VLOOKUP($B123, 'Combined Budget 2025 EUR'!$B:$L, 10, 0), IFERROR(VLOOKUP($B123, 'Combined Budget 2025 CHF'!$B:$L, 10, 0), "N/A"))</f>
        <v>AA</v>
      </c>
      <c r="AL123" t="str">
        <f>IFERROR(VLOOKUP($B123, 'Combined Budget 2025 EUR'!$B:$L, 11, 0), IFERROR(VLOOKUP($B123, 'Combined Budget 2025 CHF'!$B:$L, 11, 0), "N/A"))</f>
        <v>A</v>
      </c>
    </row>
    <row r="124" spans="2:38" x14ac:dyDescent="0.25">
      <c r="B124">
        <v>20300</v>
      </c>
      <c r="C124" t="s">
        <v>288</v>
      </c>
      <c r="D124" s="1" t="str">
        <f>IFERROR(VLOOKUP($B124, 'Combined Budget 2025 EUR'!$B:$G,3, 0),IFERROR(VLOOKUP($B124, 'Combined Budget 2025 CHF'!$B:$G,3, 0),  IFERROR(VLOOKUP($B124, '[1]QMSM_AG Mapping'!$A:$G, 3,0), "Check")))</f>
        <v>Germany</v>
      </c>
      <c r="E124" s="1" t="str">
        <f>IFERROR(VLOOKUP($B124, 'Combined Budget 2025 EUR'!$B:$G,5, 0), IFERROR(VLOOKUP($B124, 'Combined Budget 2025 CHF'!$B:$G,5, 0),IFERROR(VLOOKUP($B124, '[1]QMSM_AG Mapping'!$A:$E, 5,0), "Check")))</f>
        <v>Salon / Institute</v>
      </c>
      <c r="F124" s="1" t="str">
        <f t="shared" si="11"/>
        <v>Institutes / Clinic</v>
      </c>
      <c r="G124" s="13">
        <f>VLOOKUP($B124, '[1]QMSM_AG Mapping'!$A:$G, 6, 0)</f>
        <v>0</v>
      </c>
      <c r="H124" s="1">
        <f>VLOOKUP($B124, '[1]QMSM_AG Mapping'!$A:$G, 7, 0)</f>
        <v>0</v>
      </c>
      <c r="I124" t="s">
        <v>64</v>
      </c>
      <c r="J124" s="14">
        <v>319.89999999999998</v>
      </c>
      <c r="K124" s="14">
        <v>304.88</v>
      </c>
      <c r="L124" s="14">
        <v>0</v>
      </c>
      <c r="M124" s="14">
        <v>512.04</v>
      </c>
      <c r="N124" s="14">
        <v>0</v>
      </c>
      <c r="O124" s="14">
        <v>0</v>
      </c>
      <c r="P124" s="14">
        <v>477.94</v>
      </c>
      <c r="Q124" s="14">
        <v>0</v>
      </c>
      <c r="R124" s="14">
        <v>496.85</v>
      </c>
      <c r="S124" s="14">
        <v>0</v>
      </c>
      <c r="T124" s="14">
        <v>411.74</v>
      </c>
      <c r="U124" s="14">
        <v>0</v>
      </c>
      <c r="W124" s="14" cm="1">
        <f t="array" ref="W124">INDEX(J124:U124, 1, MONTH($W$1))</f>
        <v>0</v>
      </c>
      <c r="X124" s="14" cm="1">
        <f t="array" ref="X124">SUMPRODUCT((J124:U124) *(($J$1:$U$1)&lt;=$X$1))</f>
        <v>2523.3500000000004</v>
      </c>
      <c r="Y124">
        <f t="shared" si="12"/>
        <v>0</v>
      </c>
      <c r="Z124">
        <f t="shared" si="12"/>
        <v>1</v>
      </c>
      <c r="AA124">
        <f t="shared" si="13"/>
        <v>1</v>
      </c>
      <c r="AB124">
        <f t="shared" si="14"/>
        <v>6</v>
      </c>
      <c r="AC124">
        <f t="shared" si="15"/>
        <v>420.55833333333339</v>
      </c>
      <c r="AD124">
        <f t="shared" si="16"/>
        <v>0</v>
      </c>
      <c r="AE124">
        <f t="shared" si="17"/>
        <v>0</v>
      </c>
      <c r="AF124">
        <f t="shared" si="18"/>
        <v>0</v>
      </c>
      <c r="AG124">
        <f t="shared" si="19"/>
        <v>0</v>
      </c>
      <c r="AI124" s="15">
        <f t="shared" si="20"/>
        <v>2523.3500000000004</v>
      </c>
      <c r="AJ124" s="15"/>
      <c r="AK124" t="str">
        <f>IFERROR(VLOOKUP($B124, 'Combined Budget 2025 EUR'!$B:$L, 10, 0), IFERROR(VLOOKUP($B124, 'Combined Budget 2025 CHF'!$B:$L, 10, 0), "N/A"))</f>
        <v>GG</v>
      </c>
      <c r="AL124" t="str">
        <f>IFERROR(VLOOKUP($B124, 'Combined Budget 2025 EUR'!$B:$L, 11, 0), IFERROR(VLOOKUP($B124, 'Combined Budget 2025 CHF'!$B:$L, 11, 0), "N/A"))</f>
        <v>C</v>
      </c>
    </row>
    <row r="125" spans="2:38" x14ac:dyDescent="0.25">
      <c r="B125">
        <v>20301</v>
      </c>
      <c r="C125" t="s">
        <v>289</v>
      </c>
      <c r="D125" s="1" t="str">
        <f>IFERROR(VLOOKUP($B125, 'Combined Budget 2025 EUR'!$B:$G,3, 0),IFERROR(VLOOKUP($B125, 'Combined Budget 2025 CHF'!$B:$G,3, 0),  IFERROR(VLOOKUP($B125, '[1]QMSM_AG Mapping'!$A:$G, 3,0), "Check")))</f>
        <v>Germany</v>
      </c>
      <c r="E125" s="1" t="str">
        <f>IFERROR(VLOOKUP($B125, 'Combined Budget 2025 EUR'!$B:$G,5, 0), IFERROR(VLOOKUP($B125, 'Combined Budget 2025 CHF'!$B:$G,5, 0),IFERROR(VLOOKUP($B125, '[1]QMSM_AG Mapping'!$A:$E, 5,0), "Check")))</f>
        <v>Salon / Institute</v>
      </c>
      <c r="F125" s="1" t="str">
        <f t="shared" si="11"/>
        <v>Institutes / Clinic</v>
      </c>
      <c r="G125" s="13">
        <f>VLOOKUP($B125, '[1]QMSM_AG Mapping'!$A:$G, 6, 0)</f>
        <v>0</v>
      </c>
      <c r="H125" s="1">
        <f>VLOOKUP($B125, '[1]QMSM_AG Mapping'!$A:$G, 7, 0)</f>
        <v>0</v>
      </c>
      <c r="I125" t="s">
        <v>64</v>
      </c>
      <c r="J125" s="14">
        <v>0</v>
      </c>
      <c r="K125" s="14">
        <v>0</v>
      </c>
      <c r="L125" s="14">
        <v>316.37</v>
      </c>
      <c r="M125" s="14">
        <v>0</v>
      </c>
      <c r="N125" s="14">
        <v>0</v>
      </c>
      <c r="O125" s="14">
        <v>0</v>
      </c>
      <c r="P125" s="14">
        <v>704.84</v>
      </c>
      <c r="Q125" s="14">
        <v>0</v>
      </c>
      <c r="R125" s="14">
        <v>400.93</v>
      </c>
      <c r="S125" s="14">
        <v>229.44</v>
      </c>
      <c r="T125" s="14">
        <v>0</v>
      </c>
      <c r="U125" s="14">
        <v>115.88</v>
      </c>
      <c r="W125" s="14" cm="1">
        <f t="array" ref="W125">INDEX(J125:U125, 1, MONTH($W$1))</f>
        <v>115.88</v>
      </c>
      <c r="X125" s="14" cm="1">
        <f t="array" ref="X125">SUMPRODUCT((J125:U125) *(($J$1:$U$1)&lt;=$X$1))</f>
        <v>1767.46</v>
      </c>
      <c r="Y125">
        <f t="shared" si="12"/>
        <v>1</v>
      </c>
      <c r="Z125">
        <f t="shared" si="12"/>
        <v>1</v>
      </c>
      <c r="AA125">
        <f t="shared" si="13"/>
        <v>1</v>
      </c>
      <c r="AB125">
        <f t="shared" si="14"/>
        <v>5</v>
      </c>
      <c r="AC125">
        <f t="shared" si="15"/>
        <v>353.49200000000002</v>
      </c>
      <c r="AD125">
        <f t="shared" si="16"/>
        <v>0</v>
      </c>
      <c r="AE125">
        <f t="shared" si="17"/>
        <v>0</v>
      </c>
      <c r="AF125">
        <f t="shared" si="18"/>
        <v>0</v>
      </c>
      <c r="AG125">
        <f t="shared" si="19"/>
        <v>0</v>
      </c>
      <c r="AI125" s="15">
        <f t="shared" si="20"/>
        <v>1767.46</v>
      </c>
      <c r="AJ125" s="15"/>
      <c r="AK125" t="str">
        <f>IFERROR(VLOOKUP($B125, 'Combined Budget 2025 EUR'!$B:$L, 10, 0), IFERROR(VLOOKUP($B125, 'Combined Budget 2025 CHF'!$B:$L, 10, 0), "N/A"))</f>
        <v>GG</v>
      </c>
      <c r="AL125" t="str">
        <f>IFERROR(VLOOKUP($B125, 'Combined Budget 2025 EUR'!$B:$L, 11, 0), IFERROR(VLOOKUP($B125, 'Combined Budget 2025 CHF'!$B:$L, 11, 0), "N/A"))</f>
        <v>C</v>
      </c>
    </row>
    <row r="126" spans="2:38" x14ac:dyDescent="0.25">
      <c r="B126">
        <v>20302</v>
      </c>
      <c r="C126" t="s">
        <v>678</v>
      </c>
      <c r="D126" s="1" t="str">
        <f>IFERROR(VLOOKUP($B126, 'Combined Budget 2025 EUR'!$B:$G,3, 0),IFERROR(VLOOKUP($B126, 'Combined Budget 2025 CHF'!$B:$G,3, 0),  IFERROR(VLOOKUP($B126, '[1]QMSM_AG Mapping'!$A:$G, 3,0), "Check")))</f>
        <v>Germany</v>
      </c>
      <c r="E126" s="1">
        <f>IFERROR(VLOOKUP($B126, 'Combined Budget 2025 EUR'!$B:$G,5, 0), IFERROR(VLOOKUP($B126, 'Combined Budget 2025 CHF'!$B:$G,5, 0),IFERROR(VLOOKUP($B126, '[1]QMSM_AG Mapping'!$A:$E, 5,0), "Check")))</f>
        <v>0</v>
      </c>
      <c r="F126" s="1">
        <f t="shared" si="11"/>
        <v>0</v>
      </c>
      <c r="G126" s="13">
        <f>VLOOKUP($B126, '[1]QMSM_AG Mapping'!$A:$G, 6, 0)</f>
        <v>0</v>
      </c>
      <c r="H126" s="1">
        <f>VLOOKUP($B126, '[1]QMSM_AG Mapping'!$A:$G, 7, 0)</f>
        <v>0</v>
      </c>
      <c r="I126" t="s">
        <v>358</v>
      </c>
      <c r="J126" s="14">
        <v>0</v>
      </c>
      <c r="K126" s="14">
        <v>0</v>
      </c>
      <c r="L126" s="14">
        <v>0</v>
      </c>
      <c r="M126" s="14">
        <v>0</v>
      </c>
      <c r="N126" s="14">
        <v>684.61</v>
      </c>
      <c r="O126" s="14">
        <v>0</v>
      </c>
      <c r="P126" s="14">
        <v>0</v>
      </c>
      <c r="Q126" s="14">
        <v>0</v>
      </c>
      <c r="R126" s="14">
        <v>445.5</v>
      </c>
      <c r="S126" s="14">
        <v>0</v>
      </c>
      <c r="T126" s="14">
        <v>0</v>
      </c>
      <c r="U126" s="14">
        <v>0</v>
      </c>
      <c r="W126" s="14" cm="1">
        <f t="array" ref="W126">INDEX(J126:U126, 1, MONTH($W$1))</f>
        <v>0</v>
      </c>
      <c r="X126" s="14" cm="1">
        <f t="array" ref="X126">SUMPRODUCT((J126:U126) *(($J$1:$U$1)&lt;=$X$1))</f>
        <v>1130.1100000000001</v>
      </c>
      <c r="Y126">
        <f t="shared" si="12"/>
        <v>0</v>
      </c>
      <c r="Z126">
        <f t="shared" si="12"/>
        <v>1</v>
      </c>
      <c r="AA126">
        <f t="shared" si="13"/>
        <v>0</v>
      </c>
      <c r="AB126">
        <f t="shared" si="14"/>
        <v>2</v>
      </c>
      <c r="AC126">
        <f t="shared" si="15"/>
        <v>565.05500000000006</v>
      </c>
      <c r="AD126">
        <f t="shared" si="16"/>
        <v>0</v>
      </c>
      <c r="AE126">
        <f t="shared" si="17"/>
        <v>0</v>
      </c>
      <c r="AF126">
        <f t="shared" si="18"/>
        <v>0</v>
      </c>
      <c r="AG126">
        <f t="shared" si="19"/>
        <v>0</v>
      </c>
      <c r="AI126" s="15">
        <f t="shared" si="20"/>
        <v>1130.1100000000001</v>
      </c>
      <c r="AJ126" s="15"/>
      <c r="AK126" t="str">
        <f>IFERROR(VLOOKUP($B126, 'Combined Budget 2025 EUR'!$B:$L, 10, 0), IFERROR(VLOOKUP($B126, 'Combined Budget 2025 CHF'!$B:$L, 10, 0), "N/A"))</f>
        <v>GG</v>
      </c>
      <c r="AL126" t="str">
        <f>IFERROR(VLOOKUP($B126, 'Combined Budget 2025 EUR'!$B:$L, 11, 0), IFERROR(VLOOKUP($B126, 'Combined Budget 2025 CHF'!$B:$L, 11, 0), "N/A"))</f>
        <v>C</v>
      </c>
    </row>
    <row r="127" spans="2:38" x14ac:dyDescent="0.25">
      <c r="B127">
        <v>20309</v>
      </c>
      <c r="C127" t="s">
        <v>193</v>
      </c>
      <c r="D127" s="1" t="str">
        <f>IFERROR(VLOOKUP($B127, 'Combined Budget 2025 EUR'!$B:$G,3, 0),IFERROR(VLOOKUP($B127, 'Combined Budget 2025 CHF'!$B:$G,3, 0),  IFERROR(VLOOKUP($B127, '[1]QMSM_AG Mapping'!$A:$G, 3,0), "Check")))</f>
        <v>Germany</v>
      </c>
      <c r="E127" s="1" t="str">
        <f>IFERROR(VLOOKUP($B127, 'Combined Budget 2025 EUR'!$B:$G,5, 0), IFERROR(VLOOKUP($B127, 'Combined Budget 2025 CHF'!$B:$G,5, 0),IFERROR(VLOOKUP($B127, '[1]QMSM_AG Mapping'!$A:$E, 5,0), "Check")))</f>
        <v>Salon / Institute</v>
      </c>
      <c r="F127" s="1" t="str">
        <f t="shared" si="11"/>
        <v>Institutes / Clinic</v>
      </c>
      <c r="G127" s="13">
        <f>VLOOKUP($B127, '[1]QMSM_AG Mapping'!$A:$G, 6, 0)</f>
        <v>0</v>
      </c>
      <c r="H127" s="1">
        <f>VLOOKUP($B127, '[1]QMSM_AG Mapping'!$A:$G, 7, 0)</f>
        <v>0</v>
      </c>
      <c r="I127" t="s">
        <v>64</v>
      </c>
      <c r="J127" s="14">
        <v>2423.4499999999998</v>
      </c>
      <c r="K127" s="14">
        <v>1489.13</v>
      </c>
      <c r="L127" s="14">
        <v>2098.9299999999998</v>
      </c>
      <c r="M127" s="14">
        <v>2616.9499999999998</v>
      </c>
      <c r="N127" s="14">
        <v>1191.83</v>
      </c>
      <c r="O127" s="14">
        <v>2661.14</v>
      </c>
      <c r="P127" s="14">
        <v>2489.19</v>
      </c>
      <c r="Q127" s="14">
        <v>0</v>
      </c>
      <c r="R127" s="14">
        <v>2933.75</v>
      </c>
      <c r="S127" s="14">
        <v>45.38</v>
      </c>
      <c r="T127" s="14">
        <v>2912.61</v>
      </c>
      <c r="U127" s="14">
        <v>0</v>
      </c>
      <c r="W127" s="14" cm="1">
        <f t="array" ref="W127">INDEX(J127:U127, 1, MONTH($W$1))</f>
        <v>0</v>
      </c>
      <c r="X127" s="14" cm="1">
        <f t="array" ref="X127">SUMPRODUCT((J127:U127) *(($J$1:$U$1)&lt;=$X$1))</f>
        <v>20862.36</v>
      </c>
      <c r="Y127">
        <f t="shared" si="12"/>
        <v>0</v>
      </c>
      <c r="Z127">
        <f t="shared" si="12"/>
        <v>1</v>
      </c>
      <c r="AA127">
        <f t="shared" si="13"/>
        <v>1</v>
      </c>
      <c r="AB127">
        <f t="shared" si="14"/>
        <v>10</v>
      </c>
      <c r="AC127">
        <f t="shared" si="15"/>
        <v>2086.2359999999999</v>
      </c>
      <c r="AD127">
        <f t="shared" si="16"/>
        <v>0</v>
      </c>
      <c r="AE127">
        <f t="shared" si="17"/>
        <v>0</v>
      </c>
      <c r="AF127">
        <f t="shared" si="18"/>
        <v>0</v>
      </c>
      <c r="AG127">
        <f t="shared" si="19"/>
        <v>0</v>
      </c>
      <c r="AI127" s="15">
        <f t="shared" si="20"/>
        <v>20862.36</v>
      </c>
      <c r="AJ127" s="15"/>
      <c r="AK127" t="str">
        <f>IFERROR(VLOOKUP($B127, 'Combined Budget 2025 EUR'!$B:$L, 10, 0), IFERROR(VLOOKUP($B127, 'Combined Budget 2025 CHF'!$B:$L, 10, 0), "N/A"))</f>
        <v>AB</v>
      </c>
      <c r="AL127" t="str">
        <f>IFERROR(VLOOKUP($B127, 'Combined Budget 2025 EUR'!$B:$L, 11, 0), IFERROR(VLOOKUP($B127, 'Combined Budget 2025 CHF'!$B:$L, 11, 0), "N/A"))</f>
        <v>B</v>
      </c>
    </row>
    <row r="128" spans="2:38" x14ac:dyDescent="0.25">
      <c r="B128">
        <v>20312</v>
      </c>
      <c r="C128" t="s">
        <v>207</v>
      </c>
      <c r="D128" s="1" t="str">
        <f>IFERROR(VLOOKUP($B128, 'Combined Budget 2025 EUR'!$B:$G,3, 0),IFERROR(VLOOKUP($B128, 'Combined Budget 2025 CHF'!$B:$G,3, 0),  IFERROR(VLOOKUP($B128, '[1]QMSM_AG Mapping'!$A:$G, 3,0), "Check")))</f>
        <v>Germany</v>
      </c>
      <c r="E128" s="1" t="str">
        <f>IFERROR(VLOOKUP($B128, 'Combined Budget 2025 EUR'!$B:$G,5, 0), IFERROR(VLOOKUP($B128, 'Combined Budget 2025 CHF'!$B:$G,5, 0),IFERROR(VLOOKUP($B128, '[1]QMSM_AG Mapping'!$A:$E, 5,0), "Check")))</f>
        <v>Salon / Institute</v>
      </c>
      <c r="F128" s="1" t="str">
        <f t="shared" si="11"/>
        <v>Institutes / Clinic</v>
      </c>
      <c r="G128" s="13">
        <f>VLOOKUP($B128, '[1]QMSM_AG Mapping'!$A:$G, 6, 0)</f>
        <v>0</v>
      </c>
      <c r="H128" s="1">
        <f>VLOOKUP($B128, '[1]QMSM_AG Mapping'!$A:$G, 7, 0)</f>
        <v>0</v>
      </c>
      <c r="I128" t="s">
        <v>64</v>
      </c>
      <c r="J128" s="14">
        <v>0</v>
      </c>
      <c r="K128" s="14">
        <v>449.81</v>
      </c>
      <c r="L128" s="14">
        <v>555.05999999999995</v>
      </c>
      <c r="M128" s="14">
        <v>1708.79</v>
      </c>
      <c r="N128" s="14">
        <v>0</v>
      </c>
      <c r="O128" s="14">
        <v>0</v>
      </c>
      <c r="P128" s="14">
        <v>1358.58</v>
      </c>
      <c r="Q128" s="14">
        <v>0</v>
      </c>
      <c r="R128" s="14">
        <v>935.71</v>
      </c>
      <c r="S128" s="14">
        <v>0</v>
      </c>
      <c r="T128" s="14">
        <v>1668.94</v>
      </c>
      <c r="U128" s="14">
        <v>2478.19</v>
      </c>
      <c r="W128" s="14" cm="1">
        <f t="array" ref="W128">INDEX(J128:U128, 1, MONTH($W$1))</f>
        <v>2478.19</v>
      </c>
      <c r="X128" s="14" cm="1">
        <f t="array" ref="X128">SUMPRODUCT((J128:U128) *(($J$1:$U$1)&lt;=$X$1))</f>
        <v>9155.08</v>
      </c>
      <c r="Y128">
        <f t="shared" si="12"/>
        <v>1</v>
      </c>
      <c r="Z128">
        <f t="shared" si="12"/>
        <v>1</v>
      </c>
      <c r="AA128">
        <f t="shared" si="13"/>
        <v>1</v>
      </c>
      <c r="AB128">
        <f t="shared" si="14"/>
        <v>7</v>
      </c>
      <c r="AC128">
        <f t="shared" si="15"/>
        <v>1307.8685714285714</v>
      </c>
      <c r="AD128">
        <f t="shared" si="16"/>
        <v>0</v>
      </c>
      <c r="AE128">
        <f t="shared" si="17"/>
        <v>0</v>
      </c>
      <c r="AF128">
        <f t="shared" si="18"/>
        <v>0</v>
      </c>
      <c r="AG128">
        <f t="shared" si="19"/>
        <v>0</v>
      </c>
      <c r="AI128" s="15">
        <f t="shared" si="20"/>
        <v>9155.08</v>
      </c>
      <c r="AJ128" s="15"/>
      <c r="AK128" t="str">
        <f>IFERROR(VLOOKUP($B128, 'Combined Budget 2025 EUR'!$B:$L, 10, 0), IFERROR(VLOOKUP($B128, 'Combined Budget 2025 CHF'!$B:$L, 10, 0), "N/A"))</f>
        <v>BB</v>
      </c>
      <c r="AL128" t="str">
        <f>IFERROR(VLOOKUP($B128, 'Combined Budget 2025 EUR'!$B:$L, 11, 0), IFERROR(VLOOKUP($B128, 'Combined Budget 2025 CHF'!$B:$L, 11, 0), "N/A"))</f>
        <v>B</v>
      </c>
    </row>
    <row r="129" spans="2:38" x14ac:dyDescent="0.25">
      <c r="B129">
        <v>20313</v>
      </c>
      <c r="C129" t="s">
        <v>249</v>
      </c>
      <c r="D129" s="1" t="str">
        <f>IFERROR(VLOOKUP($B129, 'Combined Budget 2025 EUR'!$B:$G,3, 0),IFERROR(VLOOKUP($B129, 'Combined Budget 2025 CHF'!$B:$G,3, 0),  IFERROR(VLOOKUP($B129, '[1]QMSM_AG Mapping'!$A:$G, 3,0), "Check")))</f>
        <v>Germany</v>
      </c>
      <c r="E129" s="1" t="str">
        <f>IFERROR(VLOOKUP($B129, 'Combined Budget 2025 EUR'!$B:$G,5, 0), IFERROR(VLOOKUP($B129, 'Combined Budget 2025 CHF'!$B:$G,5, 0),IFERROR(VLOOKUP($B129, '[1]QMSM_AG Mapping'!$A:$E, 5,0), "Check")))</f>
        <v>Salon / Institute</v>
      </c>
      <c r="F129" s="1" t="str">
        <f t="shared" si="11"/>
        <v>Institutes / Clinic</v>
      </c>
      <c r="G129" s="13">
        <f>VLOOKUP($B129, '[1]QMSM_AG Mapping'!$A:$G, 6, 0)</f>
        <v>0</v>
      </c>
      <c r="H129" s="1">
        <f>VLOOKUP($B129, '[1]QMSM_AG Mapping'!$A:$G, 7, 0)</f>
        <v>0</v>
      </c>
      <c r="I129" t="s">
        <v>64</v>
      </c>
      <c r="J129" s="14">
        <v>2032.07</v>
      </c>
      <c r="K129" s="14">
        <v>1417.29</v>
      </c>
      <c r="L129" s="14">
        <v>2230.23</v>
      </c>
      <c r="M129" s="14">
        <v>1909.27</v>
      </c>
      <c r="N129" s="14">
        <v>760.14</v>
      </c>
      <c r="O129" s="14">
        <v>4018.61</v>
      </c>
      <c r="P129" s="14">
        <v>80.67</v>
      </c>
      <c r="Q129" s="14">
        <v>758.37</v>
      </c>
      <c r="R129" s="14">
        <v>3697.9</v>
      </c>
      <c r="S129" s="14">
        <v>413.64</v>
      </c>
      <c r="T129" s="14">
        <v>2292.37</v>
      </c>
      <c r="U129" s="14">
        <v>429.96</v>
      </c>
      <c r="W129" s="14" cm="1">
        <f t="array" ref="W129">INDEX(J129:U129, 1, MONTH($W$1))</f>
        <v>429.96</v>
      </c>
      <c r="X129" s="14" cm="1">
        <f t="array" ref="X129">SUMPRODUCT((J129:U129) *(($J$1:$U$1)&lt;=$X$1))</f>
        <v>20040.52</v>
      </c>
      <c r="Y129">
        <f t="shared" si="12"/>
        <v>1</v>
      </c>
      <c r="Z129">
        <f t="shared" si="12"/>
        <v>1</v>
      </c>
      <c r="AA129">
        <f t="shared" si="13"/>
        <v>1</v>
      </c>
      <c r="AB129">
        <f t="shared" si="14"/>
        <v>12</v>
      </c>
      <c r="AC129">
        <f t="shared" si="15"/>
        <v>1670.0433333333333</v>
      </c>
      <c r="AD129">
        <f t="shared" si="16"/>
        <v>0</v>
      </c>
      <c r="AE129">
        <f t="shared" si="17"/>
        <v>0</v>
      </c>
      <c r="AF129">
        <f t="shared" si="18"/>
        <v>0</v>
      </c>
      <c r="AG129">
        <f t="shared" si="19"/>
        <v>0</v>
      </c>
      <c r="AI129" s="15">
        <f t="shared" si="20"/>
        <v>20040.52</v>
      </c>
      <c r="AJ129" s="15"/>
      <c r="AK129" t="str">
        <f>IFERROR(VLOOKUP($B129, 'Combined Budget 2025 EUR'!$B:$L, 10, 0), IFERROR(VLOOKUP($B129, 'Combined Budget 2025 CHF'!$B:$L, 10, 0), "N/A"))</f>
        <v>AB</v>
      </c>
      <c r="AL129" t="str">
        <f>IFERROR(VLOOKUP($B129, 'Combined Budget 2025 EUR'!$B:$L, 11, 0), IFERROR(VLOOKUP($B129, 'Combined Budget 2025 CHF'!$B:$L, 11, 0), "N/A"))</f>
        <v>B</v>
      </c>
    </row>
    <row r="130" spans="2:38" x14ac:dyDescent="0.25">
      <c r="B130">
        <v>20316</v>
      </c>
      <c r="C130" t="s">
        <v>554</v>
      </c>
      <c r="D130" s="1">
        <f>IFERROR(VLOOKUP($B130, 'Combined Budget 2025 EUR'!$B:$G,3, 0),IFERROR(VLOOKUP($B130, 'Combined Budget 2025 CHF'!$B:$G,3, 0),  IFERROR(VLOOKUP($B130, '[1]QMSM_AG Mapping'!$A:$G, 3,0), "Check")))</f>
        <v>0</v>
      </c>
      <c r="E130" s="1">
        <f>IFERROR(VLOOKUP($B130, 'Combined Budget 2025 EUR'!$B:$G,5, 0), IFERROR(VLOOKUP($B130, 'Combined Budget 2025 CHF'!$B:$G,5, 0),IFERROR(VLOOKUP($B130, '[1]QMSM_AG Mapping'!$A:$E, 5,0), "Check")))</f>
        <v>0</v>
      </c>
      <c r="F130" s="1">
        <f t="shared" si="11"/>
        <v>0</v>
      </c>
      <c r="G130" s="13">
        <f>VLOOKUP($B130, '[1]QMSM_AG Mapping'!$A:$G, 6, 0)</f>
        <v>0</v>
      </c>
      <c r="H130" s="1">
        <f>VLOOKUP($B130, '[1]QMSM_AG Mapping'!$A:$G, 7, 0)</f>
        <v>0</v>
      </c>
      <c r="I130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W130" s="14" cm="1">
        <f t="array" ref="W130">INDEX(J130:U130, 1, MONTH($W$1))</f>
        <v>0</v>
      </c>
      <c r="X130" s="14" cm="1">
        <f t="array" ref="X130">SUMPRODUCT((J130:U130) *(($J$1:$U$1)&lt;=$X$1))</f>
        <v>0</v>
      </c>
      <c r="Y130">
        <f t="shared" si="12"/>
        <v>0</v>
      </c>
      <c r="Z130">
        <f t="shared" si="12"/>
        <v>0</v>
      </c>
      <c r="AA130">
        <f t="shared" si="13"/>
        <v>0</v>
      </c>
      <c r="AB130">
        <f t="shared" si="14"/>
        <v>0</v>
      </c>
      <c r="AC130">
        <f t="shared" si="15"/>
        <v>0</v>
      </c>
      <c r="AD130">
        <f t="shared" si="16"/>
        <v>0</v>
      </c>
      <c r="AE130">
        <f t="shared" si="17"/>
        <v>0</v>
      </c>
      <c r="AF130">
        <f t="shared" si="18"/>
        <v>0</v>
      </c>
      <c r="AG130">
        <f t="shared" si="19"/>
        <v>0</v>
      </c>
      <c r="AI130" s="15">
        <f t="shared" si="20"/>
        <v>0</v>
      </c>
      <c r="AJ130" s="15"/>
      <c r="AK130">
        <f>IFERROR(VLOOKUP($B130, 'Combined Budget 2025 EUR'!$B:$L, 10, 0), IFERROR(VLOOKUP($B130, 'Combined Budget 2025 CHF'!$B:$L, 10, 0), "N/A"))</f>
        <v>0</v>
      </c>
      <c r="AL130">
        <f>IFERROR(VLOOKUP($B130, 'Combined Budget 2025 EUR'!$B:$L, 11, 0), IFERROR(VLOOKUP($B130, 'Combined Budget 2025 CHF'!$B:$L, 11, 0), "N/A"))</f>
        <v>0</v>
      </c>
    </row>
    <row r="131" spans="2:38" x14ac:dyDescent="0.25">
      <c r="B131">
        <v>20317</v>
      </c>
      <c r="C131" t="s">
        <v>194</v>
      </c>
      <c r="D131" s="1" t="str">
        <f>IFERROR(VLOOKUP($B131, 'Combined Budget 2025 EUR'!$B:$G,3, 0),IFERROR(VLOOKUP($B131, 'Combined Budget 2025 CHF'!$B:$G,3, 0),  IFERROR(VLOOKUP($B131, '[1]QMSM_AG Mapping'!$A:$G, 3,0), "Check")))</f>
        <v>Germany</v>
      </c>
      <c r="E131" s="1" t="str">
        <f>IFERROR(VLOOKUP($B131, 'Combined Budget 2025 EUR'!$B:$G,5, 0), IFERROR(VLOOKUP($B131, 'Combined Budget 2025 CHF'!$B:$G,5, 0),IFERROR(VLOOKUP($B131, '[1]QMSM_AG Mapping'!$A:$E, 5,0), "Check")))</f>
        <v>Salon / Institute</v>
      </c>
      <c r="F131" s="1" t="str">
        <f t="shared" si="11"/>
        <v>Institutes / Clinic</v>
      </c>
      <c r="G131" s="13">
        <f>VLOOKUP($B131, '[1]QMSM_AG Mapping'!$A:$G, 6, 0)</f>
        <v>0</v>
      </c>
      <c r="H131" s="1">
        <f>VLOOKUP($B131, '[1]QMSM_AG Mapping'!$A:$G, 7, 0)</f>
        <v>0</v>
      </c>
      <c r="I131" t="s">
        <v>64</v>
      </c>
      <c r="J131" s="14">
        <v>2311.37</v>
      </c>
      <c r="K131" s="14">
        <v>3938.7</v>
      </c>
      <c r="L131" s="14">
        <v>1296.69</v>
      </c>
      <c r="M131" s="14">
        <v>3927.65</v>
      </c>
      <c r="N131" s="14">
        <v>0</v>
      </c>
      <c r="O131" s="14">
        <v>752.68</v>
      </c>
      <c r="P131" s="14">
        <v>709.41</v>
      </c>
      <c r="Q131" s="14">
        <v>1522.07</v>
      </c>
      <c r="R131" s="14">
        <v>3720.67</v>
      </c>
      <c r="S131" s="14">
        <v>533.47</v>
      </c>
      <c r="T131" s="14">
        <v>2450.75</v>
      </c>
      <c r="U131" s="14">
        <v>613.74</v>
      </c>
      <c r="W131" s="14" cm="1">
        <f t="array" ref="W131">INDEX(J131:U131, 1, MONTH($W$1))</f>
        <v>613.74</v>
      </c>
      <c r="X131" s="14" cm="1">
        <f t="array" ref="X131">SUMPRODUCT((J131:U131) *(($J$1:$U$1)&lt;=$X$1))</f>
        <v>21777.200000000001</v>
      </c>
      <c r="Y131">
        <f t="shared" si="12"/>
        <v>1</v>
      </c>
      <c r="Z131">
        <f t="shared" si="12"/>
        <v>1</v>
      </c>
      <c r="AA131">
        <f t="shared" si="13"/>
        <v>1</v>
      </c>
      <c r="AB131">
        <f t="shared" si="14"/>
        <v>11</v>
      </c>
      <c r="AC131">
        <f t="shared" si="15"/>
        <v>1979.7454545454545</v>
      </c>
      <c r="AD131">
        <f t="shared" si="16"/>
        <v>0</v>
      </c>
      <c r="AE131">
        <f t="shared" si="17"/>
        <v>0</v>
      </c>
      <c r="AF131">
        <f t="shared" si="18"/>
        <v>0</v>
      </c>
      <c r="AG131">
        <f t="shared" si="19"/>
        <v>0</v>
      </c>
      <c r="AI131" s="15">
        <f t="shared" si="20"/>
        <v>21777.200000000001</v>
      </c>
      <c r="AJ131" s="15"/>
      <c r="AK131" t="str">
        <f>IFERROR(VLOOKUP($B131, 'Combined Budget 2025 EUR'!$B:$L, 10, 0), IFERROR(VLOOKUP($B131, 'Combined Budget 2025 CHF'!$B:$L, 10, 0), "N/A"))</f>
        <v>AB</v>
      </c>
      <c r="AL131" t="str">
        <f>IFERROR(VLOOKUP($B131, 'Combined Budget 2025 EUR'!$B:$L, 11, 0), IFERROR(VLOOKUP($B131, 'Combined Budget 2025 CHF'!$B:$L, 11, 0), "N/A"))</f>
        <v>B</v>
      </c>
    </row>
    <row r="132" spans="2:38" x14ac:dyDescent="0.25">
      <c r="B132">
        <v>20318</v>
      </c>
      <c r="C132" t="s">
        <v>555</v>
      </c>
      <c r="D132" s="1" t="str">
        <f>IFERROR(VLOOKUP($B132, 'Combined Budget 2025 EUR'!$B:$G,3, 0),IFERROR(VLOOKUP($B132, 'Combined Budget 2025 CHF'!$B:$G,3, 0),  IFERROR(VLOOKUP($B132, '[1]QMSM_AG Mapping'!$A:$G, 3,0), "Check")))</f>
        <v>Germany</v>
      </c>
      <c r="E132" s="1" t="str">
        <f>IFERROR(VLOOKUP($B132, 'Combined Budget 2025 EUR'!$B:$G,5, 0), IFERROR(VLOOKUP($B132, 'Combined Budget 2025 CHF'!$B:$G,5, 0),IFERROR(VLOOKUP($B132, '[1]QMSM_AG Mapping'!$A:$E, 5,0), "Check")))</f>
        <v>eTailer</v>
      </c>
      <c r="F132" s="1" t="str">
        <f t="shared" ref="F132:F195" si="21">IF(OR(E132="Salon / Institute", E132="Pharmacy", E132="Clinic"), "Institutes / Clinic", IF(E132="Parfümerie", "Retail", E132))</f>
        <v>eTailer</v>
      </c>
      <c r="G132" s="13">
        <f>VLOOKUP($B132, '[1]QMSM_AG Mapping'!$A:$G, 6, 0)</f>
        <v>0</v>
      </c>
      <c r="H132" s="1">
        <f>VLOOKUP($B132, '[1]QMSM_AG Mapping'!$A:$G, 7, 0)</f>
        <v>2019</v>
      </c>
      <c r="I132" t="s">
        <v>358</v>
      </c>
      <c r="J132" s="14">
        <v>3994.32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W132" s="14" cm="1">
        <f t="array" ref="W132">INDEX(J132:U132, 1, MONTH($W$1))</f>
        <v>0</v>
      </c>
      <c r="X132" s="14" cm="1">
        <f t="array" ref="X132">SUMPRODUCT((J132:U132) *(($J$1:$U$1)&lt;=$X$1))</f>
        <v>3994.32</v>
      </c>
      <c r="Y132">
        <f t="shared" ref="Y132:Z195" si="22">IF(W132&gt;0, 1, 0)</f>
        <v>0</v>
      </c>
      <c r="Z132">
        <f t="shared" si="22"/>
        <v>1</v>
      </c>
      <c r="AA132">
        <f t="shared" ref="AA132:AA195" si="23">IF(I132="Yes", 1, 0)</f>
        <v>0</v>
      </c>
      <c r="AB132">
        <f t="shared" ref="AB132:AB195" si="24">COUNTIFS($J132:$U132, "&gt;0")</f>
        <v>1</v>
      </c>
      <c r="AC132">
        <f t="shared" ref="AC132:AC195" si="25">IFERROR(X132/AB132, 0)</f>
        <v>3994.32</v>
      </c>
      <c r="AD132">
        <f t="shared" ref="AD132:AD195" si="26">IF(G132=$W$1, 1, 0)</f>
        <v>0</v>
      </c>
      <c r="AE132">
        <f t="shared" ref="AE132:AE195" si="27">IF(G132=$W$1, W132, 0)</f>
        <v>0</v>
      </c>
      <c r="AF132">
        <f t="shared" ref="AF132:AF195" si="28">IF(AND(H132=2024, G132&lt;=$W$1, X132&gt;0), 1, 0)</f>
        <v>0</v>
      </c>
      <c r="AG132">
        <f t="shared" ref="AG132:AG195" si="29">IF(AND(H132=2024, G132&lt;=$W$1), X132, 0)</f>
        <v>0</v>
      </c>
      <c r="AI132" s="15">
        <f t="shared" si="20"/>
        <v>3994.32</v>
      </c>
      <c r="AJ132" s="15"/>
      <c r="AK132">
        <f>IFERROR(VLOOKUP($B132, 'Combined Budget 2025 EUR'!$B:$L, 10, 0), IFERROR(VLOOKUP($B132, 'Combined Budget 2025 CHF'!$B:$L, 10, 0), "N/A"))</f>
        <v>0</v>
      </c>
      <c r="AL132">
        <f>IFERROR(VLOOKUP($B132, 'Combined Budget 2025 EUR'!$B:$L, 11, 0), IFERROR(VLOOKUP($B132, 'Combined Budget 2025 CHF'!$B:$L, 11, 0), "N/A"))</f>
        <v>0</v>
      </c>
    </row>
    <row r="133" spans="2:38" x14ac:dyDescent="0.25">
      <c r="B133">
        <v>20322</v>
      </c>
      <c r="C133" t="s">
        <v>774</v>
      </c>
      <c r="D133" s="1">
        <f>IFERROR(VLOOKUP($B133, 'Combined Budget 2025 EUR'!$B:$G,3, 0),IFERROR(VLOOKUP($B133, 'Combined Budget 2025 CHF'!$B:$G,3, 0),  IFERROR(VLOOKUP($B133, '[1]QMSM_AG Mapping'!$A:$G, 3,0), "Check")))</f>
        <v>0</v>
      </c>
      <c r="E133" s="1">
        <f>IFERROR(VLOOKUP($B133, 'Combined Budget 2025 EUR'!$B:$G,5, 0), IFERROR(VLOOKUP($B133, 'Combined Budget 2025 CHF'!$B:$G,5, 0),IFERROR(VLOOKUP($B133, '[1]QMSM_AG Mapping'!$A:$E, 5,0), "Check")))</f>
        <v>0</v>
      </c>
      <c r="F133" s="1">
        <f t="shared" si="21"/>
        <v>0</v>
      </c>
      <c r="G133" s="13">
        <f>VLOOKUP($B133, '[1]QMSM_AG Mapping'!$A:$G, 6, 0)</f>
        <v>0</v>
      </c>
      <c r="H133" s="1">
        <f>VLOOKUP($B133, '[1]QMSM_AG Mapping'!$A:$G, 7, 0)</f>
        <v>0</v>
      </c>
      <c r="I133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W133" s="14" cm="1">
        <f t="array" ref="W133">INDEX(J133:U133, 1, MONTH($W$1))</f>
        <v>0</v>
      </c>
      <c r="X133" s="14" cm="1">
        <f t="array" ref="X133">SUMPRODUCT((J133:U133) *(($J$1:$U$1)&lt;=$X$1))</f>
        <v>0</v>
      </c>
      <c r="Y133">
        <f t="shared" si="22"/>
        <v>0</v>
      </c>
      <c r="Z133">
        <f t="shared" si="22"/>
        <v>0</v>
      </c>
      <c r="AA133">
        <f t="shared" si="23"/>
        <v>0</v>
      </c>
      <c r="AB133">
        <f t="shared" si="24"/>
        <v>0</v>
      </c>
      <c r="AC133">
        <f t="shared" si="25"/>
        <v>0</v>
      </c>
      <c r="AD133">
        <f t="shared" si="26"/>
        <v>0</v>
      </c>
      <c r="AE133">
        <f t="shared" si="27"/>
        <v>0</v>
      </c>
      <c r="AF133">
        <f t="shared" si="28"/>
        <v>0</v>
      </c>
      <c r="AG133">
        <f t="shared" si="29"/>
        <v>0</v>
      </c>
      <c r="AI133" s="15">
        <f t="shared" si="20"/>
        <v>0</v>
      </c>
      <c r="AJ133" s="15"/>
      <c r="AK133">
        <f>IFERROR(VLOOKUP($B133, 'Combined Budget 2025 EUR'!$B:$L, 10, 0), IFERROR(VLOOKUP($B133, 'Combined Budget 2025 CHF'!$B:$L, 10, 0), "N/A"))</f>
        <v>0</v>
      </c>
      <c r="AL133">
        <f>IFERROR(VLOOKUP($B133, 'Combined Budget 2025 EUR'!$B:$L, 11, 0), IFERROR(VLOOKUP($B133, 'Combined Budget 2025 CHF'!$B:$L, 11, 0), "N/A"))</f>
        <v>0</v>
      </c>
    </row>
    <row r="134" spans="2:38" x14ac:dyDescent="0.25">
      <c r="B134">
        <v>20325</v>
      </c>
      <c r="C134" t="s">
        <v>556</v>
      </c>
      <c r="D134" s="1">
        <f>IFERROR(VLOOKUP($B134, 'Combined Budget 2025 EUR'!$B:$G,3, 0),IFERROR(VLOOKUP($B134, 'Combined Budget 2025 CHF'!$B:$G,3, 0),  IFERROR(VLOOKUP($B134, '[1]QMSM_AG Mapping'!$A:$G, 3,0), "Check")))</f>
        <v>0</v>
      </c>
      <c r="E134" s="1">
        <f>IFERROR(VLOOKUP($B134, 'Combined Budget 2025 EUR'!$B:$G,5, 0), IFERROR(VLOOKUP($B134, 'Combined Budget 2025 CHF'!$B:$G,5, 0),IFERROR(VLOOKUP($B134, '[1]QMSM_AG Mapping'!$A:$E, 5,0), "Check")))</f>
        <v>0</v>
      </c>
      <c r="F134" s="1">
        <f t="shared" si="21"/>
        <v>0</v>
      </c>
      <c r="G134" s="13">
        <f>VLOOKUP($B134, '[1]QMSM_AG Mapping'!$A:$G, 6, 0)</f>
        <v>0</v>
      </c>
      <c r="H134" s="1">
        <f>VLOOKUP($B134, '[1]QMSM_AG Mapping'!$A:$G, 7, 0)</f>
        <v>0</v>
      </c>
      <c r="I13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W134" s="14" cm="1">
        <f t="array" ref="W134">INDEX(J134:U134, 1, MONTH($W$1))</f>
        <v>0</v>
      </c>
      <c r="X134" s="14" cm="1">
        <f t="array" ref="X134">SUMPRODUCT((J134:U134) *(($J$1:$U$1)&lt;=$X$1))</f>
        <v>0</v>
      </c>
      <c r="Y134">
        <f t="shared" si="22"/>
        <v>0</v>
      </c>
      <c r="Z134">
        <f t="shared" si="22"/>
        <v>0</v>
      </c>
      <c r="AA134">
        <f t="shared" si="23"/>
        <v>0</v>
      </c>
      <c r="AB134">
        <f t="shared" si="24"/>
        <v>0</v>
      </c>
      <c r="AC134">
        <f t="shared" si="25"/>
        <v>0</v>
      </c>
      <c r="AD134">
        <f t="shared" si="26"/>
        <v>0</v>
      </c>
      <c r="AE134">
        <f t="shared" si="27"/>
        <v>0</v>
      </c>
      <c r="AF134">
        <f t="shared" si="28"/>
        <v>0</v>
      </c>
      <c r="AG134">
        <f t="shared" si="29"/>
        <v>0</v>
      </c>
      <c r="AI134" s="15">
        <f t="shared" si="20"/>
        <v>0</v>
      </c>
      <c r="AJ134" s="15"/>
      <c r="AK134">
        <f>IFERROR(VLOOKUP($B134, 'Combined Budget 2025 EUR'!$B:$L, 10, 0), IFERROR(VLOOKUP($B134, 'Combined Budget 2025 CHF'!$B:$L, 10, 0), "N/A"))</f>
        <v>0</v>
      </c>
      <c r="AL134">
        <f>IFERROR(VLOOKUP($B134, 'Combined Budget 2025 EUR'!$B:$L, 11, 0), IFERROR(VLOOKUP($B134, 'Combined Budget 2025 CHF'!$B:$L, 11, 0), "N/A"))</f>
        <v>0</v>
      </c>
    </row>
    <row r="135" spans="2:38" x14ac:dyDescent="0.25">
      <c r="B135">
        <v>20326</v>
      </c>
      <c r="C135" t="s">
        <v>558</v>
      </c>
      <c r="D135" s="1">
        <f>IFERROR(VLOOKUP($B135, 'Combined Budget 2025 EUR'!$B:$G,3, 0),IFERROR(VLOOKUP($B135, 'Combined Budget 2025 CHF'!$B:$G,3, 0),  IFERROR(VLOOKUP($B135, '[1]QMSM_AG Mapping'!$A:$G, 3,0), "Check")))</f>
        <v>0</v>
      </c>
      <c r="E135" s="1">
        <f>IFERROR(VLOOKUP($B135, 'Combined Budget 2025 EUR'!$B:$G,5, 0), IFERROR(VLOOKUP($B135, 'Combined Budget 2025 CHF'!$B:$G,5, 0),IFERROR(VLOOKUP($B135, '[1]QMSM_AG Mapping'!$A:$E, 5,0), "Check")))</f>
        <v>0</v>
      </c>
      <c r="F135" s="1">
        <f t="shared" si="21"/>
        <v>0</v>
      </c>
      <c r="G135" s="13">
        <f>VLOOKUP($B135, '[1]QMSM_AG Mapping'!$A:$G, 6, 0)</f>
        <v>0</v>
      </c>
      <c r="H135" s="1">
        <f>VLOOKUP($B135, '[1]QMSM_AG Mapping'!$A:$G, 7, 0)</f>
        <v>0</v>
      </c>
      <c r="I135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W135" s="14" cm="1">
        <f t="array" ref="W135">INDEX(J135:U135, 1, MONTH($W$1))</f>
        <v>0</v>
      </c>
      <c r="X135" s="14" cm="1">
        <f t="array" ref="X135">SUMPRODUCT((J135:U135) *(($J$1:$U$1)&lt;=$X$1))</f>
        <v>0</v>
      </c>
      <c r="Y135">
        <f t="shared" si="22"/>
        <v>0</v>
      </c>
      <c r="Z135">
        <f t="shared" si="22"/>
        <v>0</v>
      </c>
      <c r="AA135">
        <f t="shared" si="23"/>
        <v>0</v>
      </c>
      <c r="AB135">
        <f t="shared" si="24"/>
        <v>0</v>
      </c>
      <c r="AC135">
        <f t="shared" si="25"/>
        <v>0</v>
      </c>
      <c r="AD135">
        <f t="shared" si="26"/>
        <v>0</v>
      </c>
      <c r="AE135">
        <f t="shared" si="27"/>
        <v>0</v>
      </c>
      <c r="AF135">
        <f t="shared" si="28"/>
        <v>0</v>
      </c>
      <c r="AG135">
        <f t="shared" si="29"/>
        <v>0</v>
      </c>
      <c r="AI135" s="15">
        <f t="shared" si="20"/>
        <v>0</v>
      </c>
      <c r="AJ135" s="15"/>
      <c r="AK135">
        <f>IFERROR(VLOOKUP($B135, 'Combined Budget 2025 EUR'!$B:$L, 10, 0), IFERROR(VLOOKUP($B135, 'Combined Budget 2025 CHF'!$B:$L, 10, 0), "N/A"))</f>
        <v>0</v>
      </c>
      <c r="AL135">
        <f>IFERROR(VLOOKUP($B135, 'Combined Budget 2025 EUR'!$B:$L, 11, 0), IFERROR(VLOOKUP($B135, 'Combined Budget 2025 CHF'!$B:$L, 11, 0), "N/A"))</f>
        <v>0</v>
      </c>
    </row>
    <row r="136" spans="2:38" x14ac:dyDescent="0.25">
      <c r="B136">
        <v>20331</v>
      </c>
      <c r="C136" t="s">
        <v>232</v>
      </c>
      <c r="D136" s="1" t="str">
        <f>IFERROR(VLOOKUP($B136, 'Combined Budget 2025 EUR'!$B:$G,3, 0),IFERROR(VLOOKUP($B136, 'Combined Budget 2025 CHF'!$B:$G,3, 0),  IFERROR(VLOOKUP($B136, '[1]QMSM_AG Mapping'!$A:$G, 3,0), "Check")))</f>
        <v>Germany</v>
      </c>
      <c r="E136" s="1" t="str">
        <f>IFERROR(VLOOKUP($B136, 'Combined Budget 2025 EUR'!$B:$G,5, 0), IFERROR(VLOOKUP($B136, 'Combined Budget 2025 CHF'!$B:$G,5, 0),IFERROR(VLOOKUP($B136, '[1]QMSM_AG Mapping'!$A:$E, 5,0), "Check")))</f>
        <v>Salon / Institute</v>
      </c>
      <c r="F136" s="1" t="str">
        <f t="shared" si="21"/>
        <v>Institutes / Clinic</v>
      </c>
      <c r="G136" s="13">
        <f>VLOOKUP($B136, '[1]QMSM_AG Mapping'!$A:$G, 6, 0)</f>
        <v>0</v>
      </c>
      <c r="H136" s="1">
        <f>VLOOKUP($B136, '[1]QMSM_AG Mapping'!$A:$G, 7, 0)</f>
        <v>0</v>
      </c>
      <c r="I136" t="s">
        <v>64</v>
      </c>
      <c r="J136" s="14">
        <v>358.65</v>
      </c>
      <c r="K136" s="14">
        <v>0</v>
      </c>
      <c r="L136" s="14">
        <v>0</v>
      </c>
      <c r="M136" s="14">
        <v>927.49</v>
      </c>
      <c r="N136" s="14">
        <v>531.82000000000005</v>
      </c>
      <c r="O136" s="14">
        <v>0</v>
      </c>
      <c r="P136" s="14">
        <v>692.09</v>
      </c>
      <c r="Q136" s="14">
        <v>0</v>
      </c>
      <c r="R136" s="14">
        <v>0</v>
      </c>
      <c r="S136" s="14">
        <v>0</v>
      </c>
      <c r="T136" s="14">
        <v>1405.53</v>
      </c>
      <c r="U136" s="14">
        <v>0</v>
      </c>
      <c r="W136" s="14" cm="1">
        <f t="array" ref="W136">INDEX(J136:U136, 1, MONTH($W$1))</f>
        <v>0</v>
      </c>
      <c r="X136" s="14" cm="1">
        <f t="array" ref="X136">SUMPRODUCT((J136:U136) *(($J$1:$U$1)&lt;=$X$1))</f>
        <v>3915.58</v>
      </c>
      <c r="Y136">
        <f t="shared" si="22"/>
        <v>0</v>
      </c>
      <c r="Z136">
        <f t="shared" si="22"/>
        <v>1</v>
      </c>
      <c r="AA136">
        <f t="shared" si="23"/>
        <v>1</v>
      </c>
      <c r="AB136">
        <f t="shared" si="24"/>
        <v>5</v>
      </c>
      <c r="AC136">
        <f t="shared" si="25"/>
        <v>783.11599999999999</v>
      </c>
      <c r="AD136">
        <f t="shared" si="26"/>
        <v>0</v>
      </c>
      <c r="AE136">
        <f t="shared" si="27"/>
        <v>0</v>
      </c>
      <c r="AF136">
        <f t="shared" si="28"/>
        <v>0</v>
      </c>
      <c r="AG136">
        <f t="shared" si="29"/>
        <v>0</v>
      </c>
      <c r="AI136" s="15">
        <f t="shared" si="20"/>
        <v>3915.58</v>
      </c>
      <c r="AJ136" s="15"/>
      <c r="AK136" t="str">
        <f>IFERROR(VLOOKUP($B136, 'Combined Budget 2025 EUR'!$B:$L, 10, 0), IFERROR(VLOOKUP($B136, 'Combined Budget 2025 CHF'!$B:$L, 10, 0), "N/A"))</f>
        <v>CC</v>
      </c>
      <c r="AL136" t="str">
        <f>IFERROR(VLOOKUP($B136, 'Combined Budget 2025 EUR'!$B:$L, 11, 0), IFERROR(VLOOKUP($B136, 'Combined Budget 2025 CHF'!$B:$L, 11, 0), "N/A"))</f>
        <v>C</v>
      </c>
    </row>
    <row r="137" spans="2:38" x14ac:dyDescent="0.25">
      <c r="B137">
        <v>20332</v>
      </c>
      <c r="C137" t="s">
        <v>208</v>
      </c>
      <c r="D137" s="1" t="str">
        <f>IFERROR(VLOOKUP($B137, 'Combined Budget 2025 EUR'!$B:$G,3, 0),IFERROR(VLOOKUP($B137, 'Combined Budget 2025 CHF'!$B:$G,3, 0),  IFERROR(VLOOKUP($B137, '[1]QMSM_AG Mapping'!$A:$G, 3,0), "Check")))</f>
        <v>Germany</v>
      </c>
      <c r="E137" s="1" t="str">
        <f>IFERROR(VLOOKUP($B137, 'Combined Budget 2025 EUR'!$B:$G,5, 0), IFERROR(VLOOKUP($B137, 'Combined Budget 2025 CHF'!$B:$G,5, 0),IFERROR(VLOOKUP($B137, '[1]QMSM_AG Mapping'!$A:$E, 5,0), "Check")))</f>
        <v>Salon / Institute</v>
      </c>
      <c r="F137" s="1" t="str">
        <f t="shared" si="21"/>
        <v>Institutes / Clinic</v>
      </c>
      <c r="G137" s="13">
        <f>VLOOKUP($B137, '[1]QMSM_AG Mapping'!$A:$G, 6, 0)</f>
        <v>0</v>
      </c>
      <c r="H137" s="1">
        <f>VLOOKUP($B137, '[1]QMSM_AG Mapping'!$A:$G, 7, 0)</f>
        <v>0</v>
      </c>
      <c r="I137" t="s">
        <v>64</v>
      </c>
      <c r="J137" s="14">
        <v>0</v>
      </c>
      <c r="K137" s="14">
        <v>1057.8499999999999</v>
      </c>
      <c r="L137" s="14">
        <v>0</v>
      </c>
      <c r="M137" s="14">
        <v>450.02</v>
      </c>
      <c r="N137" s="14">
        <v>0</v>
      </c>
      <c r="O137" s="14">
        <v>1581.13</v>
      </c>
      <c r="P137" s="14">
        <v>0</v>
      </c>
      <c r="Q137" s="14">
        <v>896.36</v>
      </c>
      <c r="R137" s="14">
        <v>995.65</v>
      </c>
      <c r="S137" s="14">
        <v>0</v>
      </c>
      <c r="T137" s="14">
        <v>1404.85</v>
      </c>
      <c r="U137" s="14">
        <v>882.89</v>
      </c>
      <c r="W137" s="14" cm="1">
        <f t="array" ref="W137">INDEX(J137:U137, 1, MONTH($W$1))</f>
        <v>882.89</v>
      </c>
      <c r="X137" s="14" cm="1">
        <f t="array" ref="X137">SUMPRODUCT((J137:U137) *(($J$1:$U$1)&lt;=$X$1))</f>
        <v>7268.7500000000009</v>
      </c>
      <c r="Y137">
        <f t="shared" si="22"/>
        <v>1</v>
      </c>
      <c r="Z137">
        <f t="shared" si="22"/>
        <v>1</v>
      </c>
      <c r="AA137">
        <f t="shared" si="23"/>
        <v>1</v>
      </c>
      <c r="AB137">
        <f t="shared" si="24"/>
        <v>7</v>
      </c>
      <c r="AC137">
        <f t="shared" si="25"/>
        <v>1038.3928571428573</v>
      </c>
      <c r="AD137">
        <f t="shared" si="26"/>
        <v>0</v>
      </c>
      <c r="AE137">
        <f t="shared" si="27"/>
        <v>0</v>
      </c>
      <c r="AF137">
        <f t="shared" si="28"/>
        <v>0</v>
      </c>
      <c r="AG137">
        <f t="shared" si="29"/>
        <v>0</v>
      </c>
      <c r="AI137" s="15">
        <f t="shared" ref="AI137:AI200" si="30">SUM(J137:U137)</f>
        <v>7268.7500000000009</v>
      </c>
      <c r="AJ137" s="15"/>
      <c r="AK137" t="str">
        <f>IFERROR(VLOOKUP($B137, 'Combined Budget 2025 EUR'!$B:$L, 10, 0), IFERROR(VLOOKUP($B137, 'Combined Budget 2025 CHF'!$B:$L, 10, 0), "N/A"))</f>
        <v>BB</v>
      </c>
      <c r="AL137" t="str">
        <f>IFERROR(VLOOKUP($B137, 'Combined Budget 2025 EUR'!$B:$L, 11, 0), IFERROR(VLOOKUP($B137, 'Combined Budget 2025 CHF'!$B:$L, 11, 0), "N/A"))</f>
        <v>B</v>
      </c>
    </row>
    <row r="138" spans="2:38" x14ac:dyDescent="0.25">
      <c r="B138">
        <v>20333</v>
      </c>
      <c r="C138" t="s">
        <v>290</v>
      </c>
      <c r="D138" s="1" t="str">
        <f>IFERROR(VLOOKUP($B138, 'Combined Budget 2025 EUR'!$B:$G,3, 0),IFERROR(VLOOKUP($B138, 'Combined Budget 2025 CHF'!$B:$G,3, 0),  IFERROR(VLOOKUP($B138, '[1]QMSM_AG Mapping'!$A:$G, 3,0), "Check")))</f>
        <v>Germany</v>
      </c>
      <c r="E138" s="1" t="str">
        <f>IFERROR(VLOOKUP($B138, 'Combined Budget 2025 EUR'!$B:$G,5, 0), IFERROR(VLOOKUP($B138, 'Combined Budget 2025 CHF'!$B:$G,5, 0),IFERROR(VLOOKUP($B138, '[1]QMSM_AG Mapping'!$A:$E, 5,0), "Check")))</f>
        <v>Salon / Institute</v>
      </c>
      <c r="F138" s="1" t="str">
        <f t="shared" si="21"/>
        <v>Institutes / Clinic</v>
      </c>
      <c r="G138" s="13">
        <f>VLOOKUP($B138, '[1]QMSM_AG Mapping'!$A:$G, 6, 0)</f>
        <v>0</v>
      </c>
      <c r="H138" s="1">
        <f>VLOOKUP($B138, '[1]QMSM_AG Mapping'!$A:$G, 7, 0)</f>
        <v>0</v>
      </c>
      <c r="I138" t="s">
        <v>107</v>
      </c>
      <c r="J138" s="14">
        <v>0</v>
      </c>
      <c r="K138" s="14">
        <v>0</v>
      </c>
      <c r="L138" s="14">
        <v>2353.31</v>
      </c>
      <c r="M138" s="14">
        <v>456.58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1209.8</v>
      </c>
      <c r="T138" s="14">
        <v>0</v>
      </c>
      <c r="U138" s="14">
        <v>0</v>
      </c>
      <c r="W138" s="14" cm="1">
        <f t="array" ref="W138">INDEX(J138:U138, 1, MONTH($W$1))</f>
        <v>0</v>
      </c>
      <c r="X138" s="14" cm="1">
        <f t="array" ref="X138">SUMPRODUCT((J138:U138) *(($J$1:$U$1)&lt;=$X$1))</f>
        <v>4019.6899999999996</v>
      </c>
      <c r="Y138">
        <f t="shared" si="22"/>
        <v>0</v>
      </c>
      <c r="Z138">
        <f t="shared" si="22"/>
        <v>1</v>
      </c>
      <c r="AA138">
        <f t="shared" si="23"/>
        <v>1</v>
      </c>
      <c r="AB138">
        <f t="shared" si="24"/>
        <v>3</v>
      </c>
      <c r="AC138">
        <f t="shared" si="25"/>
        <v>1339.8966666666665</v>
      </c>
      <c r="AD138">
        <f t="shared" si="26"/>
        <v>0</v>
      </c>
      <c r="AE138">
        <f t="shared" si="27"/>
        <v>0</v>
      </c>
      <c r="AF138">
        <f t="shared" si="28"/>
        <v>0</v>
      </c>
      <c r="AG138">
        <f t="shared" si="29"/>
        <v>0</v>
      </c>
      <c r="AI138" s="15">
        <f t="shared" si="30"/>
        <v>4019.6899999999996</v>
      </c>
      <c r="AJ138" s="15"/>
      <c r="AK138" t="str">
        <f>IFERROR(VLOOKUP($B138, 'Combined Budget 2025 EUR'!$B:$L, 10, 0), IFERROR(VLOOKUP($B138, 'Combined Budget 2025 CHF'!$B:$L, 10, 0), "N/A"))</f>
        <v>GG</v>
      </c>
      <c r="AL138" t="str">
        <f>IFERROR(VLOOKUP($B138, 'Combined Budget 2025 EUR'!$B:$L, 11, 0), IFERROR(VLOOKUP($B138, 'Combined Budget 2025 CHF'!$B:$L, 11, 0), "N/A"))</f>
        <v>A</v>
      </c>
    </row>
    <row r="139" spans="2:38" x14ac:dyDescent="0.25">
      <c r="B139">
        <v>20334</v>
      </c>
      <c r="C139" t="s">
        <v>162</v>
      </c>
      <c r="D139" s="1" t="str">
        <f>IFERROR(VLOOKUP($B139, 'Combined Budget 2025 EUR'!$B:$G,3, 0),IFERROR(VLOOKUP($B139, 'Combined Budget 2025 CHF'!$B:$G,3, 0),  IFERROR(VLOOKUP($B139, '[1]QMSM_AG Mapping'!$A:$G, 3,0), "Check")))</f>
        <v>Germany</v>
      </c>
      <c r="E139" s="1" t="str">
        <f>IFERROR(VLOOKUP($B139, 'Combined Budget 2025 EUR'!$B:$G,5, 0), IFERROR(VLOOKUP($B139, 'Combined Budget 2025 CHF'!$B:$G,5, 0),IFERROR(VLOOKUP($B139, '[1]QMSM_AG Mapping'!$A:$E, 5,0), "Check")))</f>
        <v>Perfumery</v>
      </c>
      <c r="F139" s="1" t="str">
        <f t="shared" si="21"/>
        <v>Perfumery</v>
      </c>
      <c r="G139" s="13">
        <f>VLOOKUP($B139, '[1]QMSM_AG Mapping'!$A:$G, 6, 0)</f>
        <v>0</v>
      </c>
      <c r="H139" s="1">
        <f>VLOOKUP($B139, '[1]QMSM_AG Mapping'!$A:$G, 7, 0)</f>
        <v>0</v>
      </c>
      <c r="I139" t="s">
        <v>64</v>
      </c>
      <c r="J139" s="14">
        <v>810.19</v>
      </c>
      <c r="K139" s="14">
        <v>1381.5</v>
      </c>
      <c r="L139" s="14">
        <v>1625.53</v>
      </c>
      <c r="M139" s="14">
        <v>2681.19</v>
      </c>
      <c r="N139" s="14">
        <v>2621.3200000000002</v>
      </c>
      <c r="O139" s="14">
        <v>2207.14</v>
      </c>
      <c r="P139" s="14">
        <v>2633.68</v>
      </c>
      <c r="Q139" s="14">
        <v>1947.71</v>
      </c>
      <c r="R139" s="14">
        <v>2435.56</v>
      </c>
      <c r="S139" s="14">
        <v>3579.08</v>
      </c>
      <c r="T139" s="14">
        <v>1878.13</v>
      </c>
      <c r="U139" s="14">
        <v>6202.67</v>
      </c>
      <c r="W139" s="14" cm="1">
        <f t="array" ref="W139">INDEX(J139:U139, 1, MONTH($W$1))</f>
        <v>6202.67</v>
      </c>
      <c r="X139" s="14" cm="1">
        <f t="array" ref="X139">SUMPRODUCT((J139:U139) *(($J$1:$U$1)&lt;=$X$1))</f>
        <v>30003.700000000004</v>
      </c>
      <c r="Y139">
        <f t="shared" si="22"/>
        <v>1</v>
      </c>
      <c r="Z139">
        <f t="shared" si="22"/>
        <v>1</v>
      </c>
      <c r="AA139">
        <f t="shared" si="23"/>
        <v>1</v>
      </c>
      <c r="AB139">
        <f t="shared" si="24"/>
        <v>12</v>
      </c>
      <c r="AC139">
        <f t="shared" si="25"/>
        <v>2500.3083333333338</v>
      </c>
      <c r="AD139">
        <f t="shared" si="26"/>
        <v>0</v>
      </c>
      <c r="AE139">
        <f t="shared" si="27"/>
        <v>0</v>
      </c>
      <c r="AF139">
        <f t="shared" si="28"/>
        <v>0</v>
      </c>
      <c r="AG139">
        <f t="shared" si="29"/>
        <v>0</v>
      </c>
      <c r="AI139" s="15">
        <f t="shared" si="30"/>
        <v>30003.700000000004</v>
      </c>
      <c r="AJ139" s="15"/>
      <c r="AK139" t="str">
        <f>IFERROR(VLOOKUP($B139, 'Combined Budget 2025 EUR'!$B:$L, 10, 0), IFERROR(VLOOKUP($B139, 'Combined Budget 2025 CHF'!$B:$L, 10, 0), "N/A"))</f>
        <v>AA</v>
      </c>
      <c r="AL139" t="str">
        <f>IFERROR(VLOOKUP($B139, 'Combined Budget 2025 EUR'!$B:$L, 11, 0), IFERROR(VLOOKUP($B139, 'Combined Budget 2025 CHF'!$B:$L, 11, 0), "N/A"))</f>
        <v>A</v>
      </c>
    </row>
    <row r="140" spans="2:38" x14ac:dyDescent="0.25">
      <c r="B140">
        <v>20336</v>
      </c>
      <c r="C140" t="s">
        <v>775</v>
      </c>
      <c r="D140" s="1">
        <f>IFERROR(VLOOKUP($B140, 'Combined Budget 2025 EUR'!$B:$G,3, 0),IFERROR(VLOOKUP($B140, 'Combined Budget 2025 CHF'!$B:$G,3, 0),  IFERROR(VLOOKUP($B140, '[1]QMSM_AG Mapping'!$A:$G, 3,0), "Check")))</f>
        <v>0</v>
      </c>
      <c r="E140" s="1">
        <f>IFERROR(VLOOKUP($B140, 'Combined Budget 2025 EUR'!$B:$G,5, 0), IFERROR(VLOOKUP($B140, 'Combined Budget 2025 CHF'!$B:$G,5, 0),IFERROR(VLOOKUP($B140, '[1]QMSM_AG Mapping'!$A:$E, 5,0), "Check")))</f>
        <v>0</v>
      </c>
      <c r="F140" s="1">
        <f t="shared" si="21"/>
        <v>0</v>
      </c>
      <c r="G140" s="13">
        <f>VLOOKUP($B140, '[1]QMSM_AG Mapping'!$A:$G, 6, 0)</f>
        <v>0</v>
      </c>
      <c r="H140" s="1">
        <f>VLOOKUP($B140, '[1]QMSM_AG Mapping'!$A:$G, 7, 0)</f>
        <v>0</v>
      </c>
      <c r="I140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W140" s="14" cm="1">
        <f t="array" ref="W140">INDEX(J140:U140, 1, MONTH($W$1))</f>
        <v>0</v>
      </c>
      <c r="X140" s="14" cm="1">
        <f t="array" ref="X140">SUMPRODUCT((J140:U140) *(($J$1:$U$1)&lt;=$X$1))</f>
        <v>0</v>
      </c>
      <c r="Y140">
        <f t="shared" si="22"/>
        <v>0</v>
      </c>
      <c r="Z140">
        <f t="shared" si="22"/>
        <v>0</v>
      </c>
      <c r="AA140">
        <f t="shared" si="23"/>
        <v>0</v>
      </c>
      <c r="AB140">
        <f t="shared" si="24"/>
        <v>0</v>
      </c>
      <c r="AC140">
        <f t="shared" si="25"/>
        <v>0</v>
      </c>
      <c r="AD140">
        <f t="shared" si="26"/>
        <v>0</v>
      </c>
      <c r="AE140">
        <f t="shared" si="27"/>
        <v>0</v>
      </c>
      <c r="AF140">
        <f t="shared" si="28"/>
        <v>0</v>
      </c>
      <c r="AG140">
        <f t="shared" si="29"/>
        <v>0</v>
      </c>
      <c r="AI140" s="15">
        <f t="shared" si="30"/>
        <v>0</v>
      </c>
      <c r="AJ140" s="15"/>
      <c r="AK140">
        <f>IFERROR(VLOOKUP($B140, 'Combined Budget 2025 EUR'!$B:$L, 10, 0), IFERROR(VLOOKUP($B140, 'Combined Budget 2025 CHF'!$B:$L, 10, 0), "N/A"))</f>
        <v>0</v>
      </c>
      <c r="AL140">
        <f>IFERROR(VLOOKUP($B140, 'Combined Budget 2025 EUR'!$B:$L, 11, 0), IFERROR(VLOOKUP($B140, 'Combined Budget 2025 CHF'!$B:$L, 11, 0), "N/A"))</f>
        <v>0</v>
      </c>
    </row>
    <row r="141" spans="2:38" x14ac:dyDescent="0.25">
      <c r="B141">
        <v>20337</v>
      </c>
      <c r="C141" t="s">
        <v>776</v>
      </c>
      <c r="D141" s="1">
        <f>IFERROR(VLOOKUP($B141, 'Combined Budget 2025 EUR'!$B:$G,3, 0),IFERROR(VLOOKUP($B141, 'Combined Budget 2025 CHF'!$B:$G,3, 0),  IFERROR(VLOOKUP($B141, '[1]QMSM_AG Mapping'!$A:$G, 3,0), "Check")))</f>
        <v>0</v>
      </c>
      <c r="E141" s="1">
        <f>IFERROR(VLOOKUP($B141, 'Combined Budget 2025 EUR'!$B:$G,5, 0), IFERROR(VLOOKUP($B141, 'Combined Budget 2025 CHF'!$B:$G,5, 0),IFERROR(VLOOKUP($B141, '[1]QMSM_AG Mapping'!$A:$E, 5,0), "Check")))</f>
        <v>0</v>
      </c>
      <c r="F141" s="1">
        <f t="shared" si="21"/>
        <v>0</v>
      </c>
      <c r="G141" s="13">
        <f>VLOOKUP($B141, '[1]QMSM_AG Mapping'!$A:$G, 6, 0)</f>
        <v>0</v>
      </c>
      <c r="H141" s="1">
        <f>VLOOKUP($B141, '[1]QMSM_AG Mapping'!$A:$G, 7, 0)</f>
        <v>0</v>
      </c>
      <c r="I141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W141" s="14" cm="1">
        <f t="array" ref="W141">INDEX(J141:U141, 1, MONTH($W$1))</f>
        <v>0</v>
      </c>
      <c r="X141" s="14" cm="1">
        <f t="array" ref="X141">SUMPRODUCT((J141:U141) *(($J$1:$U$1)&lt;=$X$1))</f>
        <v>0</v>
      </c>
      <c r="Y141">
        <f t="shared" si="22"/>
        <v>0</v>
      </c>
      <c r="Z141">
        <f t="shared" si="22"/>
        <v>0</v>
      </c>
      <c r="AA141">
        <f t="shared" si="23"/>
        <v>0</v>
      </c>
      <c r="AB141">
        <f t="shared" si="24"/>
        <v>0</v>
      </c>
      <c r="AC141">
        <f t="shared" si="25"/>
        <v>0</v>
      </c>
      <c r="AD141">
        <f t="shared" si="26"/>
        <v>0</v>
      </c>
      <c r="AE141">
        <f t="shared" si="27"/>
        <v>0</v>
      </c>
      <c r="AF141">
        <f t="shared" si="28"/>
        <v>0</v>
      </c>
      <c r="AG141">
        <f t="shared" si="29"/>
        <v>0</v>
      </c>
      <c r="AI141" s="15">
        <f t="shared" si="30"/>
        <v>0</v>
      </c>
      <c r="AJ141" s="15"/>
      <c r="AK141">
        <f>IFERROR(VLOOKUP($B141, 'Combined Budget 2025 EUR'!$B:$L, 10, 0), IFERROR(VLOOKUP($B141, 'Combined Budget 2025 CHF'!$B:$L, 10, 0), "N/A"))</f>
        <v>0</v>
      </c>
      <c r="AL141">
        <f>IFERROR(VLOOKUP($B141, 'Combined Budget 2025 EUR'!$B:$L, 11, 0), IFERROR(VLOOKUP($B141, 'Combined Budget 2025 CHF'!$B:$L, 11, 0), "N/A"))</f>
        <v>0</v>
      </c>
    </row>
    <row r="142" spans="2:38" x14ac:dyDescent="0.25">
      <c r="B142">
        <v>20340</v>
      </c>
      <c r="C142" t="s">
        <v>134</v>
      </c>
      <c r="D142" s="1" t="str">
        <f>IFERROR(VLOOKUP($B142, 'Combined Budget 2025 EUR'!$B:$G,3, 0),IFERROR(VLOOKUP($B142, 'Combined Budget 2025 CHF'!$B:$G,3, 0),  IFERROR(VLOOKUP($B142, '[1]QMSM_AG Mapping'!$A:$G, 3,0), "Check")))</f>
        <v>Germany</v>
      </c>
      <c r="E142" s="1" t="str">
        <f>IFERROR(VLOOKUP($B142, 'Combined Budget 2025 EUR'!$B:$G,5, 0), IFERROR(VLOOKUP($B142, 'Combined Budget 2025 CHF'!$B:$G,5, 0),IFERROR(VLOOKUP($B142, '[1]QMSM_AG Mapping'!$A:$E, 5,0), "Check")))</f>
        <v>Perfumery</v>
      </c>
      <c r="F142" s="1" t="str">
        <f t="shared" si="21"/>
        <v>Perfumery</v>
      </c>
      <c r="G142" s="13">
        <f>VLOOKUP($B142, '[1]QMSM_AG Mapping'!$A:$G, 6, 0)</f>
        <v>0</v>
      </c>
      <c r="H142" s="1">
        <f>VLOOKUP($B142, '[1]QMSM_AG Mapping'!$A:$G, 7, 0)</f>
        <v>0</v>
      </c>
      <c r="I142" t="s">
        <v>64</v>
      </c>
      <c r="J142" s="14">
        <v>3178.01</v>
      </c>
      <c r="K142" s="14">
        <v>0</v>
      </c>
      <c r="L142" s="14">
        <v>0</v>
      </c>
      <c r="M142" s="14">
        <v>0</v>
      </c>
      <c r="N142" s="14">
        <v>2112.54</v>
      </c>
      <c r="O142" s="14">
        <v>0</v>
      </c>
      <c r="P142" s="14">
        <v>2808.4</v>
      </c>
      <c r="Q142" s="14">
        <v>3289.39</v>
      </c>
      <c r="R142" s="14">
        <v>3285.56</v>
      </c>
      <c r="S142" s="14">
        <v>0</v>
      </c>
      <c r="T142" s="14">
        <v>3848.99</v>
      </c>
      <c r="U142" s="14">
        <v>0</v>
      </c>
      <c r="W142" s="14" cm="1">
        <f t="array" ref="W142">INDEX(J142:U142, 1, MONTH($W$1))</f>
        <v>0</v>
      </c>
      <c r="X142" s="14" cm="1">
        <f t="array" ref="X142">SUMPRODUCT((J142:U142) *(($J$1:$U$1)&lt;=$X$1))</f>
        <v>18522.89</v>
      </c>
      <c r="Y142">
        <f t="shared" si="22"/>
        <v>0</v>
      </c>
      <c r="Z142">
        <f t="shared" si="22"/>
        <v>1</v>
      </c>
      <c r="AA142">
        <f t="shared" si="23"/>
        <v>1</v>
      </c>
      <c r="AB142">
        <f t="shared" si="24"/>
        <v>6</v>
      </c>
      <c r="AC142">
        <f t="shared" si="25"/>
        <v>3087.1483333333331</v>
      </c>
      <c r="AD142">
        <f t="shared" si="26"/>
        <v>0</v>
      </c>
      <c r="AE142">
        <f t="shared" si="27"/>
        <v>0</v>
      </c>
      <c r="AF142">
        <f t="shared" si="28"/>
        <v>0</v>
      </c>
      <c r="AG142">
        <f t="shared" si="29"/>
        <v>0</v>
      </c>
      <c r="AI142" s="15">
        <f t="shared" si="30"/>
        <v>18522.89</v>
      </c>
      <c r="AJ142" s="15"/>
      <c r="AK142" t="str">
        <f>IFERROR(VLOOKUP($B142, 'Combined Budget 2025 EUR'!$B:$L, 10, 0), IFERROR(VLOOKUP($B142, 'Combined Budget 2025 CHF'!$B:$L, 10, 0), "N/A"))</f>
        <v>BB</v>
      </c>
      <c r="AL142" t="str">
        <f>IFERROR(VLOOKUP($B142, 'Combined Budget 2025 EUR'!$B:$L, 11, 0), IFERROR(VLOOKUP($B142, 'Combined Budget 2025 CHF'!$B:$L, 11, 0), "N/A"))</f>
        <v>B</v>
      </c>
    </row>
    <row r="143" spans="2:38" x14ac:dyDescent="0.25">
      <c r="B143">
        <v>20344</v>
      </c>
      <c r="C143" t="s">
        <v>559</v>
      </c>
      <c r="D143" s="1">
        <f>IFERROR(VLOOKUP($B143, 'Combined Budget 2025 EUR'!$B:$G,3, 0),IFERROR(VLOOKUP($B143, 'Combined Budget 2025 CHF'!$B:$G,3, 0),  IFERROR(VLOOKUP($B143, '[1]QMSM_AG Mapping'!$A:$G, 3,0), "Check")))</f>
        <v>0</v>
      </c>
      <c r="E143" s="1">
        <f>IFERROR(VLOOKUP($B143, 'Combined Budget 2025 EUR'!$B:$G,5, 0), IFERROR(VLOOKUP($B143, 'Combined Budget 2025 CHF'!$B:$G,5, 0),IFERROR(VLOOKUP($B143, '[1]QMSM_AG Mapping'!$A:$E, 5,0), "Check")))</f>
        <v>0</v>
      </c>
      <c r="F143" s="1">
        <f t="shared" si="21"/>
        <v>0</v>
      </c>
      <c r="G143" s="13">
        <f>VLOOKUP($B143, '[1]QMSM_AG Mapping'!$A:$G, 6, 0)</f>
        <v>0</v>
      </c>
      <c r="H143" s="1">
        <f>VLOOKUP($B143, '[1]QMSM_AG Mapping'!$A:$G, 7, 0)</f>
        <v>0</v>
      </c>
      <c r="I143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W143" s="14" cm="1">
        <f t="array" ref="W143">INDEX(J143:U143, 1, MONTH($W$1))</f>
        <v>0</v>
      </c>
      <c r="X143" s="14" cm="1">
        <f t="array" ref="X143">SUMPRODUCT((J143:U143) *(($J$1:$U$1)&lt;=$X$1))</f>
        <v>0</v>
      </c>
      <c r="Y143">
        <f t="shared" si="22"/>
        <v>0</v>
      </c>
      <c r="Z143">
        <f t="shared" si="22"/>
        <v>0</v>
      </c>
      <c r="AA143">
        <f t="shared" si="23"/>
        <v>0</v>
      </c>
      <c r="AB143">
        <f t="shared" si="24"/>
        <v>0</v>
      </c>
      <c r="AC143">
        <f t="shared" si="25"/>
        <v>0</v>
      </c>
      <c r="AD143">
        <f t="shared" si="26"/>
        <v>0</v>
      </c>
      <c r="AE143">
        <f t="shared" si="27"/>
        <v>0</v>
      </c>
      <c r="AF143">
        <f t="shared" si="28"/>
        <v>0</v>
      </c>
      <c r="AG143">
        <f t="shared" si="29"/>
        <v>0</v>
      </c>
      <c r="AI143" s="15">
        <f t="shared" si="30"/>
        <v>0</v>
      </c>
      <c r="AJ143" s="15"/>
      <c r="AK143">
        <f>IFERROR(VLOOKUP($B143, 'Combined Budget 2025 EUR'!$B:$L, 10, 0), IFERROR(VLOOKUP($B143, 'Combined Budget 2025 CHF'!$B:$L, 10, 0), "N/A"))</f>
        <v>0</v>
      </c>
      <c r="AL143">
        <f>IFERROR(VLOOKUP($B143, 'Combined Budget 2025 EUR'!$B:$L, 11, 0), IFERROR(VLOOKUP($B143, 'Combined Budget 2025 CHF'!$B:$L, 11, 0), "N/A"))</f>
        <v>0</v>
      </c>
    </row>
    <row r="144" spans="2:38" x14ac:dyDescent="0.25">
      <c r="B144">
        <v>20345</v>
      </c>
      <c r="C144" t="s">
        <v>195</v>
      </c>
      <c r="D144" s="1" t="str">
        <f>IFERROR(VLOOKUP($B144, 'Combined Budget 2025 EUR'!$B:$G,3, 0),IFERROR(VLOOKUP($B144, 'Combined Budget 2025 CHF'!$B:$G,3, 0),  IFERROR(VLOOKUP($B144, '[1]QMSM_AG Mapping'!$A:$G, 3,0), "Check")))</f>
        <v>Germany</v>
      </c>
      <c r="E144" s="1" t="str">
        <f>IFERROR(VLOOKUP($B144, 'Combined Budget 2025 EUR'!$B:$G,5, 0), IFERROR(VLOOKUP($B144, 'Combined Budget 2025 CHF'!$B:$G,5, 0),IFERROR(VLOOKUP($B144, '[1]QMSM_AG Mapping'!$A:$E, 5,0), "Check")))</f>
        <v>Salon / Institute</v>
      </c>
      <c r="F144" s="1" t="str">
        <f t="shared" si="21"/>
        <v>Institutes / Clinic</v>
      </c>
      <c r="G144" s="13">
        <f>VLOOKUP($B144, '[1]QMSM_AG Mapping'!$A:$G, 6, 0)</f>
        <v>0</v>
      </c>
      <c r="H144" s="1">
        <f>VLOOKUP($B144, '[1]QMSM_AG Mapping'!$A:$G, 7, 0)</f>
        <v>0</v>
      </c>
      <c r="I144" t="s">
        <v>64</v>
      </c>
      <c r="J144" s="14">
        <v>6045.31</v>
      </c>
      <c r="K144" s="14">
        <v>3506.5600000000004</v>
      </c>
      <c r="L144" s="14">
        <v>4777.8</v>
      </c>
      <c r="M144" s="14">
        <v>9098.68</v>
      </c>
      <c r="N144" s="14">
        <v>3176.79</v>
      </c>
      <c r="O144" s="14">
        <v>829.39</v>
      </c>
      <c r="P144" s="14">
        <v>4219.76</v>
      </c>
      <c r="Q144" s="14">
        <v>4526.51</v>
      </c>
      <c r="R144" s="14">
        <v>4687.8599999999997</v>
      </c>
      <c r="S144" s="14">
        <v>13012.55</v>
      </c>
      <c r="T144" s="14">
        <v>4899.78</v>
      </c>
      <c r="U144" s="14">
        <v>0</v>
      </c>
      <c r="W144" s="14" cm="1">
        <f t="array" ref="W144">INDEX(J144:U144, 1, MONTH($W$1))</f>
        <v>0</v>
      </c>
      <c r="X144" s="14" cm="1">
        <f t="array" ref="X144">SUMPRODUCT((J144:U144) *(($J$1:$U$1)&lt;=$X$1))</f>
        <v>58780.990000000005</v>
      </c>
      <c r="Y144">
        <f t="shared" si="22"/>
        <v>0</v>
      </c>
      <c r="Z144">
        <f t="shared" si="22"/>
        <v>1</v>
      </c>
      <c r="AA144">
        <f t="shared" si="23"/>
        <v>1</v>
      </c>
      <c r="AB144">
        <f t="shared" si="24"/>
        <v>11</v>
      </c>
      <c r="AC144">
        <f t="shared" si="25"/>
        <v>5343.7263636363641</v>
      </c>
      <c r="AD144">
        <f t="shared" si="26"/>
        <v>0</v>
      </c>
      <c r="AE144">
        <f t="shared" si="27"/>
        <v>0</v>
      </c>
      <c r="AF144">
        <f t="shared" si="28"/>
        <v>0</v>
      </c>
      <c r="AG144">
        <f t="shared" si="29"/>
        <v>0</v>
      </c>
      <c r="AI144" s="15">
        <f t="shared" si="30"/>
        <v>58780.990000000005</v>
      </c>
      <c r="AJ144" s="15"/>
      <c r="AK144" t="str">
        <f>IFERROR(VLOOKUP($B144, 'Combined Budget 2025 EUR'!$B:$L, 10, 0), IFERROR(VLOOKUP($B144, 'Combined Budget 2025 CHF'!$B:$L, 10, 0), "N/A"))</f>
        <v>AB</v>
      </c>
      <c r="AL144" t="str">
        <f>IFERROR(VLOOKUP($B144, 'Combined Budget 2025 EUR'!$B:$L, 11, 0), IFERROR(VLOOKUP($B144, 'Combined Budget 2025 CHF'!$B:$L, 11, 0), "N/A"))</f>
        <v>B</v>
      </c>
    </row>
    <row r="145" spans="2:38" x14ac:dyDescent="0.25">
      <c r="B145">
        <v>20346</v>
      </c>
      <c r="C145" t="s">
        <v>201</v>
      </c>
      <c r="D145" s="1" t="str">
        <f>IFERROR(VLOOKUP($B145, 'Combined Budget 2025 EUR'!$B:$G,3, 0),IFERROR(VLOOKUP($B145, 'Combined Budget 2025 CHF'!$B:$G,3, 0),  IFERROR(VLOOKUP($B145, '[1]QMSM_AG Mapping'!$A:$G, 3,0), "Check")))</f>
        <v>Germany</v>
      </c>
      <c r="E145" s="1" t="str">
        <f>IFERROR(VLOOKUP($B145, 'Combined Budget 2025 EUR'!$B:$G,5, 0), IFERROR(VLOOKUP($B145, 'Combined Budget 2025 CHF'!$B:$G,5, 0),IFERROR(VLOOKUP($B145, '[1]QMSM_AG Mapping'!$A:$E, 5,0), "Check")))</f>
        <v>Salon / Institute</v>
      </c>
      <c r="F145" s="1" t="str">
        <f t="shared" si="21"/>
        <v>Institutes / Clinic</v>
      </c>
      <c r="G145" s="13">
        <f>VLOOKUP($B145, '[1]QMSM_AG Mapping'!$A:$G, 6, 0)</f>
        <v>0</v>
      </c>
      <c r="H145" s="1">
        <f>VLOOKUP($B145, '[1]QMSM_AG Mapping'!$A:$G, 7, 0)</f>
        <v>0</v>
      </c>
      <c r="I145" t="s">
        <v>64</v>
      </c>
      <c r="J145" s="14">
        <v>1258.03</v>
      </c>
      <c r="K145" s="14">
        <v>1604.29</v>
      </c>
      <c r="L145" s="14">
        <v>804.27</v>
      </c>
      <c r="M145" s="14">
        <v>1730.75</v>
      </c>
      <c r="N145" s="14">
        <v>1505.9</v>
      </c>
      <c r="O145" s="14">
        <v>1757.71</v>
      </c>
      <c r="P145" s="14">
        <v>1803.87</v>
      </c>
      <c r="Q145" s="14">
        <v>2465.2399999999998</v>
      </c>
      <c r="R145" s="14">
        <v>395.29</v>
      </c>
      <c r="S145" s="14">
        <v>1581.15</v>
      </c>
      <c r="T145" s="14">
        <v>1565.52</v>
      </c>
      <c r="U145" s="14">
        <v>1633.57</v>
      </c>
      <c r="W145" s="14" cm="1">
        <f t="array" ref="W145">INDEX(J145:U145, 1, MONTH($W$1))</f>
        <v>1633.57</v>
      </c>
      <c r="X145" s="14" cm="1">
        <f t="array" ref="X145">SUMPRODUCT((J145:U145) *(($J$1:$U$1)&lt;=$X$1))</f>
        <v>18105.59</v>
      </c>
      <c r="Y145">
        <f t="shared" si="22"/>
        <v>1</v>
      </c>
      <c r="Z145">
        <f t="shared" si="22"/>
        <v>1</v>
      </c>
      <c r="AA145">
        <f t="shared" si="23"/>
        <v>1</v>
      </c>
      <c r="AB145">
        <f t="shared" si="24"/>
        <v>12</v>
      </c>
      <c r="AC145">
        <f t="shared" si="25"/>
        <v>1508.7991666666667</v>
      </c>
      <c r="AD145">
        <f t="shared" si="26"/>
        <v>0</v>
      </c>
      <c r="AE145">
        <f t="shared" si="27"/>
        <v>0</v>
      </c>
      <c r="AF145">
        <f t="shared" si="28"/>
        <v>0</v>
      </c>
      <c r="AG145">
        <f t="shared" si="29"/>
        <v>0</v>
      </c>
      <c r="AI145" s="15">
        <f t="shared" si="30"/>
        <v>18105.59</v>
      </c>
      <c r="AJ145" s="15"/>
      <c r="AK145" t="str">
        <f>IFERROR(VLOOKUP($B145, 'Combined Budget 2025 EUR'!$B:$L, 10, 0), IFERROR(VLOOKUP($B145, 'Combined Budget 2025 CHF'!$B:$L, 10, 0), "N/A"))</f>
        <v>BA</v>
      </c>
      <c r="AL145" t="str">
        <f>IFERROR(VLOOKUP($B145, 'Combined Budget 2025 EUR'!$B:$L, 11, 0), IFERROR(VLOOKUP($B145, 'Combined Budget 2025 CHF'!$B:$L, 11, 0), "N/A"))</f>
        <v>A</v>
      </c>
    </row>
    <row r="146" spans="2:38" x14ac:dyDescent="0.25">
      <c r="B146">
        <v>20347</v>
      </c>
      <c r="C146" t="s">
        <v>136</v>
      </c>
      <c r="D146" s="1" t="str">
        <f>IFERROR(VLOOKUP($B146, 'Combined Budget 2025 EUR'!$B:$G,3, 0),IFERROR(VLOOKUP($B146, 'Combined Budget 2025 CHF'!$B:$G,3, 0),  IFERROR(VLOOKUP($B146, '[1]QMSM_AG Mapping'!$A:$G, 3,0), "Check")))</f>
        <v>Germany</v>
      </c>
      <c r="E146" s="1" t="str">
        <f>IFERROR(VLOOKUP($B146, 'Combined Budget 2025 EUR'!$B:$G,5, 0), IFERROR(VLOOKUP($B146, 'Combined Budget 2025 CHF'!$B:$G,5, 0),IFERROR(VLOOKUP($B146, '[1]QMSM_AG Mapping'!$A:$E, 5,0), "Check")))</f>
        <v>Salon / Institute</v>
      </c>
      <c r="F146" s="1" t="str">
        <f t="shared" si="21"/>
        <v>Institutes / Clinic</v>
      </c>
      <c r="G146" s="13">
        <f>VLOOKUP($B146, '[1]QMSM_AG Mapping'!$A:$G, 6, 0)</f>
        <v>0</v>
      </c>
      <c r="H146" s="1">
        <f>VLOOKUP($B146, '[1]QMSM_AG Mapping'!$A:$G, 7, 0)</f>
        <v>0</v>
      </c>
      <c r="I146" t="s">
        <v>64</v>
      </c>
      <c r="J146" s="14">
        <v>867.82</v>
      </c>
      <c r="K146" s="14">
        <v>0</v>
      </c>
      <c r="L146" s="14">
        <v>1303.75</v>
      </c>
      <c r="M146" s="14">
        <v>1281.27</v>
      </c>
      <c r="N146" s="14">
        <v>0</v>
      </c>
      <c r="O146" s="14">
        <v>1328.89</v>
      </c>
      <c r="P146" s="14">
        <v>491.08</v>
      </c>
      <c r="Q146" s="14">
        <v>626.35</v>
      </c>
      <c r="R146" s="14">
        <v>2412.16</v>
      </c>
      <c r="S146" s="14">
        <v>828.53</v>
      </c>
      <c r="T146" s="14">
        <v>427.55</v>
      </c>
      <c r="U146" s="14">
        <v>0</v>
      </c>
      <c r="W146" s="14" cm="1">
        <f t="array" ref="W146">INDEX(J146:U146, 1, MONTH($W$1))</f>
        <v>0</v>
      </c>
      <c r="X146" s="14" cm="1">
        <f t="array" ref="X146">SUMPRODUCT((J146:U146) *(($J$1:$U$1)&lt;=$X$1))</f>
        <v>9567.4</v>
      </c>
      <c r="Y146">
        <f t="shared" si="22"/>
        <v>0</v>
      </c>
      <c r="Z146">
        <f t="shared" si="22"/>
        <v>1</v>
      </c>
      <c r="AA146">
        <f t="shared" si="23"/>
        <v>1</v>
      </c>
      <c r="AB146">
        <f t="shared" si="24"/>
        <v>9</v>
      </c>
      <c r="AC146">
        <f t="shared" si="25"/>
        <v>1063.0444444444445</v>
      </c>
      <c r="AD146">
        <f t="shared" si="26"/>
        <v>0</v>
      </c>
      <c r="AE146">
        <f t="shared" si="27"/>
        <v>0</v>
      </c>
      <c r="AF146">
        <f t="shared" si="28"/>
        <v>0</v>
      </c>
      <c r="AG146">
        <f t="shared" si="29"/>
        <v>0</v>
      </c>
      <c r="AI146" s="15">
        <f t="shared" si="30"/>
        <v>9567.4</v>
      </c>
      <c r="AJ146" s="15"/>
      <c r="AK146" t="str">
        <f>IFERROR(VLOOKUP($B146, 'Combined Budget 2025 EUR'!$B:$L, 10, 0), IFERROR(VLOOKUP($B146, 'Combined Budget 2025 CHF'!$B:$L, 10, 0), "N/A"))</f>
        <v>BC</v>
      </c>
      <c r="AL146" t="str">
        <f>IFERROR(VLOOKUP($B146, 'Combined Budget 2025 EUR'!$B:$L, 11, 0), IFERROR(VLOOKUP($B146, 'Combined Budget 2025 CHF'!$B:$L, 11, 0), "N/A"))</f>
        <v>C</v>
      </c>
    </row>
    <row r="147" spans="2:38" x14ac:dyDescent="0.25">
      <c r="B147">
        <v>20348</v>
      </c>
      <c r="C147" t="s">
        <v>777</v>
      </c>
      <c r="D147" s="1">
        <f>IFERROR(VLOOKUP($B147, 'Combined Budget 2025 EUR'!$B:$G,3, 0),IFERROR(VLOOKUP($B147, 'Combined Budget 2025 CHF'!$B:$G,3, 0),  IFERROR(VLOOKUP($B147, '[1]QMSM_AG Mapping'!$A:$G, 3,0), "Check")))</f>
        <v>0</v>
      </c>
      <c r="E147" s="1">
        <f>IFERROR(VLOOKUP($B147, 'Combined Budget 2025 EUR'!$B:$G,5, 0), IFERROR(VLOOKUP($B147, 'Combined Budget 2025 CHF'!$B:$G,5, 0),IFERROR(VLOOKUP($B147, '[1]QMSM_AG Mapping'!$A:$E, 5,0), "Check")))</f>
        <v>0</v>
      </c>
      <c r="F147" s="1">
        <f t="shared" si="21"/>
        <v>0</v>
      </c>
      <c r="G147" s="13">
        <f>VLOOKUP($B147, '[1]QMSM_AG Mapping'!$A:$G, 6, 0)</f>
        <v>0</v>
      </c>
      <c r="H147" s="1">
        <f>VLOOKUP($B147, '[1]QMSM_AG Mapping'!$A:$G, 7, 0)</f>
        <v>0</v>
      </c>
      <c r="I147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W147" s="14" cm="1">
        <f t="array" ref="W147">INDEX(J147:U147, 1, MONTH($W$1))</f>
        <v>0</v>
      </c>
      <c r="X147" s="14" cm="1">
        <f t="array" ref="X147">SUMPRODUCT((J147:U147) *(($J$1:$U$1)&lt;=$X$1))</f>
        <v>0</v>
      </c>
      <c r="Y147">
        <f t="shared" si="22"/>
        <v>0</v>
      </c>
      <c r="Z147">
        <f t="shared" si="22"/>
        <v>0</v>
      </c>
      <c r="AA147">
        <f t="shared" si="23"/>
        <v>0</v>
      </c>
      <c r="AB147">
        <f t="shared" si="24"/>
        <v>0</v>
      </c>
      <c r="AC147">
        <f t="shared" si="25"/>
        <v>0</v>
      </c>
      <c r="AD147">
        <f t="shared" si="26"/>
        <v>0</v>
      </c>
      <c r="AE147">
        <f t="shared" si="27"/>
        <v>0</v>
      </c>
      <c r="AF147">
        <f t="shared" si="28"/>
        <v>0</v>
      </c>
      <c r="AG147">
        <f t="shared" si="29"/>
        <v>0</v>
      </c>
      <c r="AI147" s="15">
        <f t="shared" si="30"/>
        <v>0</v>
      </c>
      <c r="AJ147" s="15"/>
      <c r="AK147">
        <f>IFERROR(VLOOKUP($B147, 'Combined Budget 2025 EUR'!$B:$L, 10, 0), IFERROR(VLOOKUP($B147, 'Combined Budget 2025 CHF'!$B:$L, 10, 0), "N/A"))</f>
        <v>0</v>
      </c>
      <c r="AL147">
        <f>IFERROR(VLOOKUP($B147, 'Combined Budget 2025 EUR'!$B:$L, 11, 0), IFERROR(VLOOKUP($B147, 'Combined Budget 2025 CHF'!$B:$L, 11, 0), "N/A"))</f>
        <v>0</v>
      </c>
    </row>
    <row r="148" spans="2:38" x14ac:dyDescent="0.25">
      <c r="B148">
        <v>20349</v>
      </c>
      <c r="C148" t="s">
        <v>149</v>
      </c>
      <c r="D148" s="1" t="str">
        <f>IFERROR(VLOOKUP($B148, 'Combined Budget 2025 EUR'!$B:$G,3, 0),IFERROR(VLOOKUP($B148, 'Combined Budget 2025 CHF'!$B:$G,3, 0),  IFERROR(VLOOKUP($B148, '[1]QMSM_AG Mapping'!$A:$G, 3,0), "Check")))</f>
        <v>Germany</v>
      </c>
      <c r="E148" s="1" t="str">
        <f>IFERROR(VLOOKUP($B148, 'Combined Budget 2025 EUR'!$B:$G,5, 0), IFERROR(VLOOKUP($B148, 'Combined Budget 2025 CHF'!$B:$G,5, 0),IFERROR(VLOOKUP($B148, '[1]QMSM_AG Mapping'!$A:$E, 5,0), "Check")))</f>
        <v>Salon / Institute</v>
      </c>
      <c r="F148" s="1" t="str">
        <f t="shared" si="21"/>
        <v>Institutes / Clinic</v>
      </c>
      <c r="G148" s="13">
        <f>VLOOKUP($B148, '[1]QMSM_AG Mapping'!$A:$G, 6, 0)</f>
        <v>0</v>
      </c>
      <c r="H148" s="1">
        <f>VLOOKUP($B148, '[1]QMSM_AG Mapping'!$A:$G, 7, 0)</f>
        <v>0</v>
      </c>
      <c r="I148" t="s">
        <v>64</v>
      </c>
      <c r="J148" s="14">
        <v>1218.26</v>
      </c>
      <c r="K148" s="14">
        <v>421</v>
      </c>
      <c r="L148" s="14">
        <v>1232.94</v>
      </c>
      <c r="M148" s="14">
        <v>759.79</v>
      </c>
      <c r="N148" s="14">
        <v>0</v>
      </c>
      <c r="O148" s="14">
        <v>893.98</v>
      </c>
      <c r="P148" s="14">
        <v>1041.53</v>
      </c>
      <c r="Q148" s="14">
        <v>909.75</v>
      </c>
      <c r="R148" s="14">
        <v>0</v>
      </c>
      <c r="S148" s="14">
        <v>1124.22</v>
      </c>
      <c r="T148" s="14">
        <v>1795.03</v>
      </c>
      <c r="U148" s="14">
        <v>1244.8699999999999</v>
      </c>
      <c r="W148" s="14" cm="1">
        <f t="array" ref="W148">INDEX(J148:U148, 1, MONTH($W$1))</f>
        <v>1244.8699999999999</v>
      </c>
      <c r="X148" s="14" cm="1">
        <f t="array" ref="X148">SUMPRODUCT((J148:U148) *(($J$1:$U$1)&lt;=$X$1))</f>
        <v>10641.369999999999</v>
      </c>
      <c r="Y148">
        <f t="shared" si="22"/>
        <v>1</v>
      </c>
      <c r="Z148">
        <f t="shared" si="22"/>
        <v>1</v>
      </c>
      <c r="AA148">
        <f t="shared" si="23"/>
        <v>1</v>
      </c>
      <c r="AB148">
        <f t="shared" si="24"/>
        <v>10</v>
      </c>
      <c r="AC148">
        <f t="shared" si="25"/>
        <v>1064.1369999999999</v>
      </c>
      <c r="AD148">
        <f t="shared" si="26"/>
        <v>0</v>
      </c>
      <c r="AE148">
        <f t="shared" si="27"/>
        <v>0</v>
      </c>
      <c r="AF148">
        <f t="shared" si="28"/>
        <v>0</v>
      </c>
      <c r="AG148">
        <f t="shared" si="29"/>
        <v>0</v>
      </c>
      <c r="AI148" s="15">
        <f t="shared" si="30"/>
        <v>10641.369999999999</v>
      </c>
      <c r="AJ148" s="15"/>
      <c r="AK148" t="str">
        <f>IFERROR(VLOOKUP($B148, 'Combined Budget 2025 EUR'!$B:$L, 10, 0), IFERROR(VLOOKUP($B148, 'Combined Budget 2025 CHF'!$B:$L, 10, 0), "N/A"))</f>
        <v>BC</v>
      </c>
      <c r="AL148" t="str">
        <f>IFERROR(VLOOKUP($B148, 'Combined Budget 2025 EUR'!$B:$L, 11, 0), IFERROR(VLOOKUP($B148, 'Combined Budget 2025 CHF'!$B:$L, 11, 0), "N/A"))</f>
        <v>C</v>
      </c>
    </row>
    <row r="149" spans="2:38" x14ac:dyDescent="0.25">
      <c r="B149">
        <v>20350</v>
      </c>
      <c r="C149" t="s">
        <v>560</v>
      </c>
      <c r="D149" s="1">
        <f>IFERROR(VLOOKUP($B149, 'Combined Budget 2025 EUR'!$B:$G,3, 0),IFERROR(VLOOKUP($B149, 'Combined Budget 2025 CHF'!$B:$G,3, 0),  IFERROR(VLOOKUP($B149, '[1]QMSM_AG Mapping'!$A:$G, 3,0), "Check")))</f>
        <v>0</v>
      </c>
      <c r="E149" s="1">
        <f>IFERROR(VLOOKUP($B149, 'Combined Budget 2025 EUR'!$B:$G,5, 0), IFERROR(VLOOKUP($B149, 'Combined Budget 2025 CHF'!$B:$G,5, 0),IFERROR(VLOOKUP($B149, '[1]QMSM_AG Mapping'!$A:$E, 5,0), "Check")))</f>
        <v>0</v>
      </c>
      <c r="F149" s="1">
        <f t="shared" si="21"/>
        <v>0</v>
      </c>
      <c r="G149" s="13">
        <f>VLOOKUP($B149, '[1]QMSM_AG Mapping'!$A:$G, 6, 0)</f>
        <v>0</v>
      </c>
      <c r="H149" s="1">
        <f>VLOOKUP($B149, '[1]QMSM_AG Mapping'!$A:$G, 7, 0)</f>
        <v>0</v>
      </c>
      <c r="I149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W149" s="14" cm="1">
        <f t="array" ref="W149">INDEX(J149:U149, 1, MONTH($W$1))</f>
        <v>0</v>
      </c>
      <c r="X149" s="14" cm="1">
        <f t="array" ref="X149">SUMPRODUCT((J149:U149) *(($J$1:$U$1)&lt;=$X$1))</f>
        <v>0</v>
      </c>
      <c r="Y149">
        <f t="shared" si="22"/>
        <v>0</v>
      </c>
      <c r="Z149">
        <f t="shared" si="22"/>
        <v>0</v>
      </c>
      <c r="AA149">
        <f t="shared" si="23"/>
        <v>0</v>
      </c>
      <c r="AB149">
        <f t="shared" si="24"/>
        <v>0</v>
      </c>
      <c r="AC149">
        <f t="shared" si="25"/>
        <v>0</v>
      </c>
      <c r="AD149">
        <f t="shared" si="26"/>
        <v>0</v>
      </c>
      <c r="AE149">
        <f t="shared" si="27"/>
        <v>0</v>
      </c>
      <c r="AF149">
        <f t="shared" si="28"/>
        <v>0</v>
      </c>
      <c r="AG149">
        <f t="shared" si="29"/>
        <v>0</v>
      </c>
      <c r="AI149" s="15">
        <f t="shared" si="30"/>
        <v>0</v>
      </c>
      <c r="AJ149" s="15"/>
      <c r="AK149">
        <f>IFERROR(VLOOKUP($B149, 'Combined Budget 2025 EUR'!$B:$L, 10, 0), IFERROR(VLOOKUP($B149, 'Combined Budget 2025 CHF'!$B:$L, 10, 0), "N/A"))</f>
        <v>0</v>
      </c>
      <c r="AL149">
        <f>IFERROR(VLOOKUP($B149, 'Combined Budget 2025 EUR'!$B:$L, 11, 0), IFERROR(VLOOKUP($B149, 'Combined Budget 2025 CHF'!$B:$L, 11, 0), "N/A"))</f>
        <v>0</v>
      </c>
    </row>
    <row r="150" spans="2:38" x14ac:dyDescent="0.25">
      <c r="B150">
        <v>20351</v>
      </c>
      <c r="C150" t="s">
        <v>220</v>
      </c>
      <c r="D150" s="1" t="str">
        <f>IFERROR(VLOOKUP($B150, 'Combined Budget 2025 EUR'!$B:$G,3, 0),IFERROR(VLOOKUP($B150, 'Combined Budget 2025 CHF'!$B:$G,3, 0),  IFERROR(VLOOKUP($B150, '[1]QMSM_AG Mapping'!$A:$G, 3,0), "Check")))</f>
        <v>Germany</v>
      </c>
      <c r="E150" s="1" t="str">
        <f>IFERROR(VLOOKUP($B150, 'Combined Budget 2025 EUR'!$B:$G,5, 0), IFERROR(VLOOKUP($B150, 'Combined Budget 2025 CHF'!$B:$G,5, 0),IFERROR(VLOOKUP($B150, '[1]QMSM_AG Mapping'!$A:$E, 5,0), "Check")))</f>
        <v>Salon / Institute</v>
      </c>
      <c r="F150" s="1" t="str">
        <f t="shared" si="21"/>
        <v>Institutes / Clinic</v>
      </c>
      <c r="G150" s="13">
        <f>VLOOKUP($B150, '[1]QMSM_AG Mapping'!$A:$G, 6, 0)</f>
        <v>0</v>
      </c>
      <c r="H150" s="1">
        <f>VLOOKUP($B150, '[1]QMSM_AG Mapping'!$A:$G, 7, 0)</f>
        <v>0</v>
      </c>
      <c r="I150" t="s">
        <v>64</v>
      </c>
      <c r="J150" s="14">
        <v>1162.71</v>
      </c>
      <c r="K150" s="14">
        <v>0</v>
      </c>
      <c r="L150" s="14">
        <v>0</v>
      </c>
      <c r="M150" s="14">
        <v>1337.14</v>
      </c>
      <c r="N150" s="14">
        <v>0</v>
      </c>
      <c r="O150" s="14">
        <v>0</v>
      </c>
      <c r="P150" s="14">
        <v>0</v>
      </c>
      <c r="Q150" s="14">
        <v>1117.83</v>
      </c>
      <c r="R150" s="14">
        <v>0</v>
      </c>
      <c r="S150" s="14">
        <v>0</v>
      </c>
      <c r="T150" s="14">
        <v>1714.12</v>
      </c>
      <c r="U150" s="14">
        <v>0</v>
      </c>
      <c r="W150" s="14" cm="1">
        <f t="array" ref="W150">INDEX(J150:U150, 1, MONTH($W$1))</f>
        <v>0</v>
      </c>
      <c r="X150" s="14" cm="1">
        <f t="array" ref="X150">SUMPRODUCT((J150:U150) *(($J$1:$U$1)&lt;=$X$1))</f>
        <v>5331.8</v>
      </c>
      <c r="Y150">
        <f t="shared" si="22"/>
        <v>0</v>
      </c>
      <c r="Z150">
        <f t="shared" si="22"/>
        <v>1</v>
      </c>
      <c r="AA150">
        <f t="shared" si="23"/>
        <v>1</v>
      </c>
      <c r="AB150">
        <f t="shared" si="24"/>
        <v>4</v>
      </c>
      <c r="AC150">
        <f t="shared" si="25"/>
        <v>1332.95</v>
      </c>
      <c r="AD150">
        <f t="shared" si="26"/>
        <v>0</v>
      </c>
      <c r="AE150">
        <f t="shared" si="27"/>
        <v>0</v>
      </c>
      <c r="AF150">
        <f t="shared" si="28"/>
        <v>0</v>
      </c>
      <c r="AG150">
        <f t="shared" si="29"/>
        <v>0</v>
      </c>
      <c r="AI150" s="15">
        <f t="shared" si="30"/>
        <v>5331.8</v>
      </c>
      <c r="AJ150" s="15"/>
      <c r="AK150" t="str">
        <f>IFERROR(VLOOKUP($B150, 'Combined Budget 2025 EUR'!$B:$L, 10, 0), IFERROR(VLOOKUP($B150, 'Combined Budget 2025 CHF'!$B:$L, 10, 0), "N/A"))</f>
        <v>BC</v>
      </c>
      <c r="AL150" t="str">
        <f>IFERROR(VLOOKUP($B150, 'Combined Budget 2025 EUR'!$B:$L, 11, 0), IFERROR(VLOOKUP($B150, 'Combined Budget 2025 CHF'!$B:$L, 11, 0), "N/A"))</f>
        <v>C</v>
      </c>
    </row>
    <row r="151" spans="2:38" x14ac:dyDescent="0.25">
      <c r="B151">
        <v>20353</v>
      </c>
      <c r="C151" t="s">
        <v>291</v>
      </c>
      <c r="D151" s="1" t="str">
        <f>IFERROR(VLOOKUP($B151, 'Combined Budget 2025 EUR'!$B:$G,3, 0),IFERROR(VLOOKUP($B151, 'Combined Budget 2025 CHF'!$B:$G,3, 0),  IFERROR(VLOOKUP($B151, '[1]QMSM_AG Mapping'!$A:$G, 3,0), "Check")))</f>
        <v>Germany</v>
      </c>
      <c r="E151" s="1">
        <f>IFERROR(VLOOKUP($B151, 'Combined Budget 2025 EUR'!$B:$G,5, 0), IFERROR(VLOOKUP($B151, 'Combined Budget 2025 CHF'!$B:$G,5, 0),IFERROR(VLOOKUP($B151, '[1]QMSM_AG Mapping'!$A:$E, 5,0), "Check")))</f>
        <v>0</v>
      </c>
      <c r="F151" s="1">
        <f t="shared" si="21"/>
        <v>0</v>
      </c>
      <c r="G151" s="13">
        <f>VLOOKUP($B151, '[1]QMSM_AG Mapping'!$A:$G, 6, 0)</f>
        <v>0</v>
      </c>
      <c r="H151" s="1">
        <f>VLOOKUP($B151, '[1]QMSM_AG Mapping'!$A:$G, 7, 0)</f>
        <v>0</v>
      </c>
      <c r="I151" t="s">
        <v>64</v>
      </c>
      <c r="J151" s="14">
        <v>0</v>
      </c>
      <c r="K151" s="14">
        <v>0</v>
      </c>
      <c r="L151" s="14">
        <v>321.73</v>
      </c>
      <c r="M151" s="14">
        <v>98.82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330.58</v>
      </c>
      <c r="T151" s="14">
        <v>0</v>
      </c>
      <c r="U151" s="14">
        <v>231.76</v>
      </c>
      <c r="W151" s="14" cm="1">
        <f t="array" ref="W151">INDEX(J151:U151, 1, MONTH($W$1))</f>
        <v>231.76</v>
      </c>
      <c r="X151" s="14" cm="1">
        <f t="array" ref="X151">SUMPRODUCT((J151:U151) *(($J$1:$U$1)&lt;=$X$1))</f>
        <v>982.89</v>
      </c>
      <c r="Y151">
        <f t="shared" si="22"/>
        <v>1</v>
      </c>
      <c r="Z151">
        <f t="shared" si="22"/>
        <v>1</v>
      </c>
      <c r="AA151">
        <f t="shared" si="23"/>
        <v>1</v>
      </c>
      <c r="AB151">
        <f t="shared" si="24"/>
        <v>4</v>
      </c>
      <c r="AC151">
        <f t="shared" si="25"/>
        <v>245.7225</v>
      </c>
      <c r="AD151">
        <f t="shared" si="26"/>
        <v>0</v>
      </c>
      <c r="AE151">
        <f t="shared" si="27"/>
        <v>0</v>
      </c>
      <c r="AF151">
        <f t="shared" si="28"/>
        <v>0</v>
      </c>
      <c r="AG151">
        <f t="shared" si="29"/>
        <v>0</v>
      </c>
      <c r="AI151" s="15">
        <f t="shared" si="30"/>
        <v>982.89</v>
      </c>
      <c r="AJ151" s="15"/>
      <c r="AK151" t="str">
        <f>IFERROR(VLOOKUP($B151, 'Combined Budget 2025 EUR'!$B:$L, 10, 0), IFERROR(VLOOKUP($B151, 'Combined Budget 2025 CHF'!$B:$L, 10, 0), "N/A"))</f>
        <v>GG</v>
      </c>
      <c r="AL151" t="str">
        <f>IFERROR(VLOOKUP($B151, 'Combined Budget 2025 EUR'!$B:$L, 11, 0), IFERROR(VLOOKUP($B151, 'Combined Budget 2025 CHF'!$B:$L, 11, 0), "N/A"))</f>
        <v>C</v>
      </c>
    </row>
    <row r="152" spans="2:38" x14ac:dyDescent="0.25">
      <c r="B152">
        <v>20357</v>
      </c>
      <c r="C152" t="s">
        <v>778</v>
      </c>
      <c r="D152" s="1">
        <f>IFERROR(VLOOKUP($B152, 'Combined Budget 2025 EUR'!$B:$G,3, 0),IFERROR(VLOOKUP($B152, 'Combined Budget 2025 CHF'!$B:$G,3, 0),  IFERROR(VLOOKUP($B152, '[1]QMSM_AG Mapping'!$A:$G, 3,0), "Check")))</f>
        <v>0</v>
      </c>
      <c r="E152" s="1">
        <f>IFERROR(VLOOKUP($B152, 'Combined Budget 2025 EUR'!$B:$G,5, 0), IFERROR(VLOOKUP($B152, 'Combined Budget 2025 CHF'!$B:$G,5, 0),IFERROR(VLOOKUP($B152, '[1]QMSM_AG Mapping'!$A:$E, 5,0), "Check")))</f>
        <v>0</v>
      </c>
      <c r="F152" s="1">
        <f t="shared" si="21"/>
        <v>0</v>
      </c>
      <c r="G152" s="13">
        <f>VLOOKUP($B152, '[1]QMSM_AG Mapping'!$A:$G, 6, 0)</f>
        <v>0</v>
      </c>
      <c r="H152" s="1">
        <f>VLOOKUP($B152, '[1]QMSM_AG Mapping'!$A:$G, 7, 0)</f>
        <v>0</v>
      </c>
      <c r="I152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W152" s="14" cm="1">
        <f t="array" ref="W152">INDEX(J152:U152, 1, MONTH($W$1))</f>
        <v>0</v>
      </c>
      <c r="X152" s="14" cm="1">
        <f t="array" ref="X152">SUMPRODUCT((J152:U152) *(($J$1:$U$1)&lt;=$X$1))</f>
        <v>0</v>
      </c>
      <c r="Y152">
        <f t="shared" si="22"/>
        <v>0</v>
      </c>
      <c r="Z152">
        <f t="shared" si="22"/>
        <v>0</v>
      </c>
      <c r="AA152">
        <f t="shared" si="23"/>
        <v>0</v>
      </c>
      <c r="AB152">
        <f t="shared" si="24"/>
        <v>0</v>
      </c>
      <c r="AC152">
        <f t="shared" si="25"/>
        <v>0</v>
      </c>
      <c r="AD152">
        <f t="shared" si="26"/>
        <v>0</v>
      </c>
      <c r="AE152">
        <f t="shared" si="27"/>
        <v>0</v>
      </c>
      <c r="AF152">
        <f t="shared" si="28"/>
        <v>0</v>
      </c>
      <c r="AG152">
        <f t="shared" si="29"/>
        <v>0</v>
      </c>
      <c r="AI152" s="15">
        <f t="shared" si="30"/>
        <v>0</v>
      </c>
      <c r="AJ152" s="15"/>
      <c r="AK152">
        <f>IFERROR(VLOOKUP($B152, 'Combined Budget 2025 EUR'!$B:$L, 10, 0), IFERROR(VLOOKUP($B152, 'Combined Budget 2025 CHF'!$B:$L, 10, 0), "N/A"))</f>
        <v>0</v>
      </c>
      <c r="AL152">
        <f>IFERROR(VLOOKUP($B152, 'Combined Budget 2025 EUR'!$B:$L, 11, 0), IFERROR(VLOOKUP($B152, 'Combined Budget 2025 CHF'!$B:$L, 11, 0), "N/A"))</f>
        <v>0</v>
      </c>
    </row>
    <row r="153" spans="2:38" x14ac:dyDescent="0.25">
      <c r="B153">
        <v>20358</v>
      </c>
      <c r="C153" t="s">
        <v>561</v>
      </c>
      <c r="D153" s="1">
        <f>IFERROR(VLOOKUP($B153, 'Combined Budget 2025 EUR'!$B:$G,3, 0),IFERROR(VLOOKUP($B153, 'Combined Budget 2025 CHF'!$B:$G,3, 0),  IFERROR(VLOOKUP($B153, '[1]QMSM_AG Mapping'!$A:$G, 3,0), "Check")))</f>
        <v>0</v>
      </c>
      <c r="E153" s="1">
        <f>IFERROR(VLOOKUP($B153, 'Combined Budget 2025 EUR'!$B:$G,5, 0), IFERROR(VLOOKUP($B153, 'Combined Budget 2025 CHF'!$B:$G,5, 0),IFERROR(VLOOKUP($B153, '[1]QMSM_AG Mapping'!$A:$E, 5,0), "Check")))</f>
        <v>0</v>
      </c>
      <c r="F153" s="1">
        <f t="shared" si="21"/>
        <v>0</v>
      </c>
      <c r="G153" s="13">
        <f>VLOOKUP($B153, '[1]QMSM_AG Mapping'!$A:$G, 6, 0)</f>
        <v>0</v>
      </c>
      <c r="H153" s="1">
        <f>VLOOKUP($B153, '[1]QMSM_AG Mapping'!$A:$G, 7, 0)</f>
        <v>0</v>
      </c>
      <c r="I153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W153" s="14" cm="1">
        <f t="array" ref="W153">INDEX(J153:U153, 1, MONTH($W$1))</f>
        <v>0</v>
      </c>
      <c r="X153" s="14" cm="1">
        <f t="array" ref="X153">SUMPRODUCT((J153:U153) *(($J$1:$U$1)&lt;=$X$1))</f>
        <v>0</v>
      </c>
      <c r="Y153">
        <f t="shared" si="22"/>
        <v>0</v>
      </c>
      <c r="Z153">
        <f t="shared" si="22"/>
        <v>0</v>
      </c>
      <c r="AA153">
        <f t="shared" si="23"/>
        <v>0</v>
      </c>
      <c r="AB153">
        <f t="shared" si="24"/>
        <v>0</v>
      </c>
      <c r="AC153">
        <f t="shared" si="25"/>
        <v>0</v>
      </c>
      <c r="AD153">
        <f t="shared" si="26"/>
        <v>0</v>
      </c>
      <c r="AE153">
        <f t="shared" si="27"/>
        <v>0</v>
      </c>
      <c r="AF153">
        <f t="shared" si="28"/>
        <v>0</v>
      </c>
      <c r="AG153">
        <f t="shared" si="29"/>
        <v>0</v>
      </c>
      <c r="AI153" s="15">
        <f t="shared" si="30"/>
        <v>0</v>
      </c>
      <c r="AJ153" s="15"/>
      <c r="AK153">
        <f>IFERROR(VLOOKUP($B153, 'Combined Budget 2025 EUR'!$B:$L, 10, 0), IFERROR(VLOOKUP($B153, 'Combined Budget 2025 CHF'!$B:$L, 10, 0), "N/A"))</f>
        <v>0</v>
      </c>
      <c r="AL153">
        <f>IFERROR(VLOOKUP($B153, 'Combined Budget 2025 EUR'!$B:$L, 11, 0), IFERROR(VLOOKUP($B153, 'Combined Budget 2025 CHF'!$B:$L, 11, 0), "N/A"))</f>
        <v>0</v>
      </c>
    </row>
    <row r="154" spans="2:38" x14ac:dyDescent="0.25">
      <c r="B154">
        <v>20360</v>
      </c>
      <c r="C154" t="s">
        <v>562</v>
      </c>
      <c r="D154" s="1">
        <f>IFERROR(VLOOKUP($B154, 'Combined Budget 2025 EUR'!$B:$G,3, 0),IFERROR(VLOOKUP($B154, 'Combined Budget 2025 CHF'!$B:$G,3, 0),  IFERROR(VLOOKUP($B154, '[1]QMSM_AG Mapping'!$A:$G, 3,0), "Check")))</f>
        <v>0</v>
      </c>
      <c r="E154" s="1">
        <f>IFERROR(VLOOKUP($B154, 'Combined Budget 2025 EUR'!$B:$G,5, 0), IFERROR(VLOOKUP($B154, 'Combined Budget 2025 CHF'!$B:$G,5, 0),IFERROR(VLOOKUP($B154, '[1]QMSM_AG Mapping'!$A:$E, 5,0), "Check")))</f>
        <v>0</v>
      </c>
      <c r="F154" s="1">
        <f t="shared" si="21"/>
        <v>0</v>
      </c>
      <c r="G154" s="13">
        <f>VLOOKUP($B154, '[1]QMSM_AG Mapping'!$A:$G, 6, 0)</f>
        <v>0</v>
      </c>
      <c r="H154" s="1">
        <f>VLOOKUP($B154, '[1]QMSM_AG Mapping'!$A:$G, 7, 0)</f>
        <v>0</v>
      </c>
      <c r="I15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W154" s="14" cm="1">
        <f t="array" ref="W154">INDEX(J154:U154, 1, MONTH($W$1))</f>
        <v>0</v>
      </c>
      <c r="X154" s="14" cm="1">
        <f t="array" ref="X154">SUMPRODUCT((J154:U154) *(($J$1:$U$1)&lt;=$X$1))</f>
        <v>0</v>
      </c>
      <c r="Y154">
        <f t="shared" si="22"/>
        <v>0</v>
      </c>
      <c r="Z154">
        <f t="shared" si="22"/>
        <v>0</v>
      </c>
      <c r="AA154">
        <f t="shared" si="23"/>
        <v>0</v>
      </c>
      <c r="AB154">
        <f t="shared" si="24"/>
        <v>0</v>
      </c>
      <c r="AC154">
        <f t="shared" si="25"/>
        <v>0</v>
      </c>
      <c r="AD154">
        <f t="shared" si="26"/>
        <v>0</v>
      </c>
      <c r="AE154">
        <f t="shared" si="27"/>
        <v>0</v>
      </c>
      <c r="AF154">
        <f t="shared" si="28"/>
        <v>0</v>
      </c>
      <c r="AG154">
        <f t="shared" si="29"/>
        <v>0</v>
      </c>
      <c r="AI154" s="15">
        <f t="shared" si="30"/>
        <v>0</v>
      </c>
      <c r="AJ154" s="15"/>
      <c r="AK154">
        <f>IFERROR(VLOOKUP($B154, 'Combined Budget 2025 EUR'!$B:$L, 10, 0), IFERROR(VLOOKUP($B154, 'Combined Budget 2025 CHF'!$B:$L, 10, 0), "N/A"))</f>
        <v>0</v>
      </c>
      <c r="AL154">
        <f>IFERROR(VLOOKUP($B154, 'Combined Budget 2025 EUR'!$B:$L, 11, 0), IFERROR(VLOOKUP($B154, 'Combined Budget 2025 CHF'!$B:$L, 11, 0), "N/A"))</f>
        <v>0</v>
      </c>
    </row>
    <row r="155" spans="2:38" x14ac:dyDescent="0.25">
      <c r="B155">
        <v>20363</v>
      </c>
      <c r="C155" t="s">
        <v>680</v>
      </c>
      <c r="D155" s="1" t="str">
        <f>IFERROR(VLOOKUP($B155, 'Combined Budget 2025 EUR'!$B:$G,3, 0),IFERROR(VLOOKUP($B155, 'Combined Budget 2025 CHF'!$B:$G,3, 0),  IFERROR(VLOOKUP($B155, '[1]QMSM_AG Mapping'!$A:$G, 3,0), "Check")))</f>
        <v>Germany</v>
      </c>
      <c r="E155" s="1" t="str">
        <f>IFERROR(VLOOKUP($B155, 'Combined Budget 2025 EUR'!$B:$G,5, 0), IFERROR(VLOOKUP($B155, 'Combined Budget 2025 CHF'!$B:$G,5, 0),IFERROR(VLOOKUP($B155, '[1]QMSM_AG Mapping'!$A:$E, 5,0), "Check")))</f>
        <v>Salon / Institute</v>
      </c>
      <c r="F155" s="1" t="str">
        <f t="shared" si="21"/>
        <v>Institutes / Clinic</v>
      </c>
      <c r="G155" s="13">
        <f>VLOOKUP($B155, '[1]QMSM_AG Mapping'!$A:$G, 6, 0)</f>
        <v>0</v>
      </c>
      <c r="H155" s="1">
        <f>VLOOKUP($B155, '[1]QMSM_AG Mapping'!$A:$G, 7, 0)</f>
        <v>0</v>
      </c>
      <c r="I155" t="s">
        <v>64</v>
      </c>
      <c r="J155" s="14">
        <v>0</v>
      </c>
      <c r="K155" s="14">
        <v>696.29</v>
      </c>
      <c r="L155" s="14">
        <v>611.6</v>
      </c>
      <c r="M155" s="14">
        <v>0</v>
      </c>
      <c r="N155" s="14">
        <v>0</v>
      </c>
      <c r="O155" s="14">
        <v>0</v>
      </c>
      <c r="P155" s="14">
        <v>587.38</v>
      </c>
      <c r="Q155" s="14">
        <v>0</v>
      </c>
      <c r="R155" s="14">
        <v>262.69</v>
      </c>
      <c r="S155" s="14">
        <v>0</v>
      </c>
      <c r="T155" s="14">
        <v>0</v>
      </c>
      <c r="U155" s="14">
        <v>226.9</v>
      </c>
      <c r="W155" s="14" cm="1">
        <f t="array" ref="W155">INDEX(J155:U155, 1, MONTH($W$1))</f>
        <v>226.9</v>
      </c>
      <c r="X155" s="14" cm="1">
        <f t="array" ref="X155">SUMPRODUCT((J155:U155) *(($J$1:$U$1)&lt;=$X$1))</f>
        <v>2384.86</v>
      </c>
      <c r="Y155">
        <f t="shared" si="22"/>
        <v>1</v>
      </c>
      <c r="Z155">
        <f t="shared" si="22"/>
        <v>1</v>
      </c>
      <c r="AA155">
        <f t="shared" si="23"/>
        <v>1</v>
      </c>
      <c r="AB155">
        <f t="shared" si="24"/>
        <v>5</v>
      </c>
      <c r="AC155">
        <f t="shared" si="25"/>
        <v>476.97200000000004</v>
      </c>
      <c r="AD155">
        <f t="shared" si="26"/>
        <v>0</v>
      </c>
      <c r="AE155">
        <f t="shared" si="27"/>
        <v>0</v>
      </c>
      <c r="AF155">
        <f t="shared" si="28"/>
        <v>0</v>
      </c>
      <c r="AG155">
        <f t="shared" si="29"/>
        <v>0</v>
      </c>
      <c r="AI155" s="15">
        <f t="shared" si="30"/>
        <v>2384.86</v>
      </c>
      <c r="AJ155" s="15"/>
      <c r="AK155" t="str">
        <f>IFERROR(VLOOKUP($B155, 'Combined Budget 2025 EUR'!$B:$L, 10, 0), IFERROR(VLOOKUP($B155, 'Combined Budget 2025 CHF'!$B:$L, 10, 0), "N/A"))</f>
        <v>GG</v>
      </c>
      <c r="AL155" t="str">
        <f>IFERROR(VLOOKUP($B155, 'Combined Budget 2025 EUR'!$B:$L, 11, 0), IFERROR(VLOOKUP($B155, 'Combined Budget 2025 CHF'!$B:$L, 11, 0), "N/A"))</f>
        <v>B</v>
      </c>
    </row>
    <row r="156" spans="2:38" x14ac:dyDescent="0.25">
      <c r="B156">
        <v>20364</v>
      </c>
      <c r="C156" t="s">
        <v>292</v>
      </c>
      <c r="D156" s="1" t="str">
        <f>IFERROR(VLOOKUP($B156, 'Combined Budget 2025 EUR'!$B:$G,3, 0),IFERROR(VLOOKUP($B156, 'Combined Budget 2025 CHF'!$B:$G,3, 0),  IFERROR(VLOOKUP($B156, '[1]QMSM_AG Mapping'!$A:$G, 3,0), "Check")))</f>
        <v>Germany</v>
      </c>
      <c r="E156" s="1" t="str">
        <f>IFERROR(VLOOKUP($B156, 'Combined Budget 2025 EUR'!$B:$G,5, 0), IFERROR(VLOOKUP($B156, 'Combined Budget 2025 CHF'!$B:$G,5, 0),IFERROR(VLOOKUP($B156, '[1]QMSM_AG Mapping'!$A:$E, 5,0), "Check")))</f>
        <v>Salon / Institute</v>
      </c>
      <c r="F156" s="1" t="str">
        <f t="shared" si="21"/>
        <v>Institutes / Clinic</v>
      </c>
      <c r="G156" s="13">
        <f>VLOOKUP($B156, '[1]QMSM_AG Mapping'!$A:$G, 6, 0)</f>
        <v>0</v>
      </c>
      <c r="H156" s="1">
        <f>VLOOKUP($B156, '[1]QMSM_AG Mapping'!$A:$G, 7, 0)</f>
        <v>0</v>
      </c>
      <c r="I156" t="s">
        <v>64</v>
      </c>
      <c r="J156" s="14">
        <v>0</v>
      </c>
      <c r="K156" s="14">
        <v>0</v>
      </c>
      <c r="L156" s="14">
        <v>0</v>
      </c>
      <c r="M156" s="14">
        <v>1178.6199999999999</v>
      </c>
      <c r="N156" s="14">
        <v>0</v>
      </c>
      <c r="O156" s="14">
        <v>0</v>
      </c>
      <c r="P156" s="14">
        <v>0</v>
      </c>
      <c r="Q156" s="14">
        <v>1091.23</v>
      </c>
      <c r="R156" s="14">
        <v>0</v>
      </c>
      <c r="S156" s="14">
        <v>0</v>
      </c>
      <c r="T156" s="14">
        <v>0</v>
      </c>
      <c r="U156" s="14">
        <v>1625.46</v>
      </c>
      <c r="W156" s="14" cm="1">
        <f t="array" ref="W156">INDEX(J156:U156, 1, MONTH($W$1))</f>
        <v>1625.46</v>
      </c>
      <c r="X156" s="14" cm="1">
        <f t="array" ref="X156">SUMPRODUCT((J156:U156) *(($J$1:$U$1)&lt;=$X$1))</f>
        <v>3895.31</v>
      </c>
      <c r="Y156">
        <f t="shared" si="22"/>
        <v>1</v>
      </c>
      <c r="Z156">
        <f t="shared" si="22"/>
        <v>1</v>
      </c>
      <c r="AA156">
        <f t="shared" si="23"/>
        <v>1</v>
      </c>
      <c r="AB156">
        <f t="shared" si="24"/>
        <v>3</v>
      </c>
      <c r="AC156">
        <f t="shared" si="25"/>
        <v>1298.4366666666667</v>
      </c>
      <c r="AD156">
        <f t="shared" si="26"/>
        <v>0</v>
      </c>
      <c r="AE156">
        <f t="shared" si="27"/>
        <v>0</v>
      </c>
      <c r="AF156">
        <f t="shared" si="28"/>
        <v>0</v>
      </c>
      <c r="AG156">
        <f t="shared" si="29"/>
        <v>0</v>
      </c>
      <c r="AI156" s="15">
        <f t="shared" si="30"/>
        <v>3895.31</v>
      </c>
      <c r="AJ156" s="15"/>
      <c r="AK156" t="str">
        <f>IFERROR(VLOOKUP($B156, 'Combined Budget 2025 EUR'!$B:$L, 10, 0), IFERROR(VLOOKUP($B156, 'Combined Budget 2025 CHF'!$B:$L, 10, 0), "N/A"))</f>
        <v>GG</v>
      </c>
      <c r="AL156" t="str">
        <f>IFERROR(VLOOKUP($B156, 'Combined Budget 2025 EUR'!$B:$L, 11, 0), IFERROR(VLOOKUP($B156, 'Combined Budget 2025 CHF'!$B:$L, 11, 0), "N/A"))</f>
        <v>C</v>
      </c>
    </row>
    <row r="157" spans="2:38" x14ac:dyDescent="0.25">
      <c r="B157">
        <v>20369</v>
      </c>
      <c r="C157" t="s">
        <v>779</v>
      </c>
      <c r="D157" s="1">
        <f>IFERROR(VLOOKUP($B157, 'Combined Budget 2025 EUR'!$B:$G,3, 0),IFERROR(VLOOKUP($B157, 'Combined Budget 2025 CHF'!$B:$G,3, 0),  IFERROR(VLOOKUP($B157, '[1]QMSM_AG Mapping'!$A:$G, 3,0), "Check")))</f>
        <v>0</v>
      </c>
      <c r="E157" s="1">
        <f>IFERROR(VLOOKUP($B157, 'Combined Budget 2025 EUR'!$B:$G,5, 0), IFERROR(VLOOKUP($B157, 'Combined Budget 2025 CHF'!$B:$G,5, 0),IFERROR(VLOOKUP($B157, '[1]QMSM_AG Mapping'!$A:$E, 5,0), "Check")))</f>
        <v>0</v>
      </c>
      <c r="F157" s="1">
        <f t="shared" si="21"/>
        <v>0</v>
      </c>
      <c r="G157" s="13">
        <f>VLOOKUP($B157, '[1]QMSM_AG Mapping'!$A:$G, 6, 0)</f>
        <v>0</v>
      </c>
      <c r="H157" s="1">
        <f>VLOOKUP($B157, '[1]QMSM_AG Mapping'!$A:$G, 7, 0)</f>
        <v>0</v>
      </c>
      <c r="I157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W157" s="14" cm="1">
        <f t="array" ref="W157">INDEX(J157:U157, 1, MONTH($W$1))</f>
        <v>0</v>
      </c>
      <c r="X157" s="14" cm="1">
        <f t="array" ref="X157">SUMPRODUCT((J157:U157) *(($J$1:$U$1)&lt;=$X$1))</f>
        <v>0</v>
      </c>
      <c r="Y157">
        <f t="shared" si="22"/>
        <v>0</v>
      </c>
      <c r="Z157">
        <f t="shared" si="22"/>
        <v>0</v>
      </c>
      <c r="AA157">
        <f t="shared" si="23"/>
        <v>0</v>
      </c>
      <c r="AB157">
        <f t="shared" si="24"/>
        <v>0</v>
      </c>
      <c r="AC157">
        <f t="shared" si="25"/>
        <v>0</v>
      </c>
      <c r="AD157">
        <f t="shared" si="26"/>
        <v>0</v>
      </c>
      <c r="AE157">
        <f t="shared" si="27"/>
        <v>0</v>
      </c>
      <c r="AF157">
        <f t="shared" si="28"/>
        <v>0</v>
      </c>
      <c r="AG157">
        <f t="shared" si="29"/>
        <v>0</v>
      </c>
      <c r="AI157" s="15">
        <f t="shared" si="30"/>
        <v>0</v>
      </c>
      <c r="AJ157" s="15"/>
      <c r="AK157">
        <f>IFERROR(VLOOKUP($B157, 'Combined Budget 2025 EUR'!$B:$L, 10, 0), IFERROR(VLOOKUP($B157, 'Combined Budget 2025 CHF'!$B:$L, 10, 0), "N/A"))</f>
        <v>0</v>
      </c>
      <c r="AL157">
        <f>IFERROR(VLOOKUP($B157, 'Combined Budget 2025 EUR'!$B:$L, 11, 0), IFERROR(VLOOKUP($B157, 'Combined Budget 2025 CHF'!$B:$L, 11, 0), "N/A"))</f>
        <v>0</v>
      </c>
    </row>
    <row r="158" spans="2:38" x14ac:dyDescent="0.25">
      <c r="B158">
        <v>20370</v>
      </c>
      <c r="C158" t="s">
        <v>158</v>
      </c>
      <c r="D158" s="1" t="str">
        <f>IFERROR(VLOOKUP($B158, 'Combined Budget 2025 EUR'!$B:$G,3, 0),IFERROR(VLOOKUP($B158, 'Combined Budget 2025 CHF'!$B:$G,3, 0),  IFERROR(VLOOKUP($B158, '[1]QMSM_AG Mapping'!$A:$G, 3,0), "Check")))</f>
        <v>Germany</v>
      </c>
      <c r="E158" s="1" t="str">
        <f>IFERROR(VLOOKUP($B158, 'Combined Budget 2025 EUR'!$B:$G,5, 0), IFERROR(VLOOKUP($B158, 'Combined Budget 2025 CHF'!$B:$G,5, 0),IFERROR(VLOOKUP($B158, '[1]QMSM_AG Mapping'!$A:$E, 5,0), "Check")))</f>
        <v>Perfumery</v>
      </c>
      <c r="F158" s="1" t="str">
        <f t="shared" si="21"/>
        <v>Perfumery</v>
      </c>
      <c r="G158" s="13">
        <f>VLOOKUP($B158, '[1]QMSM_AG Mapping'!$A:$G, 6, 0)</f>
        <v>0</v>
      </c>
      <c r="H158" s="1">
        <f>VLOOKUP($B158, '[1]QMSM_AG Mapping'!$A:$G, 7, 0)</f>
        <v>0</v>
      </c>
      <c r="I158" t="s">
        <v>64</v>
      </c>
      <c r="J158" s="14">
        <v>2314.83</v>
      </c>
      <c r="K158" s="14">
        <v>1355.33</v>
      </c>
      <c r="L158" s="14">
        <v>2135.9299999999998</v>
      </c>
      <c r="M158" s="14">
        <v>1246.3599999999999</v>
      </c>
      <c r="N158" s="14">
        <v>2336.37</v>
      </c>
      <c r="O158" s="14">
        <v>598.73</v>
      </c>
      <c r="P158" s="14">
        <v>782.26</v>
      </c>
      <c r="Q158" s="14">
        <v>1626.47</v>
      </c>
      <c r="R158" s="14">
        <v>1714.43</v>
      </c>
      <c r="S158" s="14">
        <v>2960.29</v>
      </c>
      <c r="T158" s="14">
        <v>2001.38</v>
      </c>
      <c r="U158" s="14">
        <v>1199.4000000000001</v>
      </c>
      <c r="W158" s="14" cm="1">
        <f t="array" ref="W158">INDEX(J158:U158, 1, MONTH($W$1))</f>
        <v>1199.4000000000001</v>
      </c>
      <c r="X158" s="14" cm="1">
        <f t="array" ref="X158">SUMPRODUCT((J158:U158) *(($J$1:$U$1)&lt;=$X$1))</f>
        <v>20271.780000000002</v>
      </c>
      <c r="Y158">
        <f t="shared" si="22"/>
        <v>1</v>
      </c>
      <c r="Z158">
        <f t="shared" si="22"/>
        <v>1</v>
      </c>
      <c r="AA158">
        <f t="shared" si="23"/>
        <v>1</v>
      </c>
      <c r="AB158">
        <f t="shared" si="24"/>
        <v>12</v>
      </c>
      <c r="AC158">
        <f t="shared" si="25"/>
        <v>1689.3150000000003</v>
      </c>
      <c r="AD158">
        <f t="shared" si="26"/>
        <v>0</v>
      </c>
      <c r="AE158">
        <f t="shared" si="27"/>
        <v>0</v>
      </c>
      <c r="AF158">
        <f t="shared" si="28"/>
        <v>0</v>
      </c>
      <c r="AG158">
        <f t="shared" si="29"/>
        <v>0</v>
      </c>
      <c r="AI158" s="15">
        <f t="shared" si="30"/>
        <v>20271.780000000002</v>
      </c>
      <c r="AJ158" s="15"/>
      <c r="AK158" t="str">
        <f>IFERROR(VLOOKUP($B158, 'Combined Budget 2025 EUR'!$B:$L, 10, 0), IFERROR(VLOOKUP($B158, 'Combined Budget 2025 CHF'!$B:$L, 10, 0), "N/A"))</f>
        <v>AA</v>
      </c>
      <c r="AL158" t="str">
        <f>IFERROR(VLOOKUP($B158, 'Combined Budget 2025 EUR'!$B:$L, 11, 0), IFERROR(VLOOKUP($B158, 'Combined Budget 2025 CHF'!$B:$L, 11, 0), "N/A"))</f>
        <v>A</v>
      </c>
    </row>
    <row r="159" spans="2:38" x14ac:dyDescent="0.25">
      <c r="B159">
        <v>20371</v>
      </c>
      <c r="C159" t="s">
        <v>221</v>
      </c>
      <c r="D159" s="1" t="str">
        <f>IFERROR(VLOOKUP($B159, 'Combined Budget 2025 EUR'!$B:$G,3, 0),IFERROR(VLOOKUP($B159, 'Combined Budget 2025 CHF'!$B:$G,3, 0),  IFERROR(VLOOKUP($B159, '[1]QMSM_AG Mapping'!$A:$G, 3,0), "Check")))</f>
        <v>Germany</v>
      </c>
      <c r="E159" s="1" t="str">
        <f>IFERROR(VLOOKUP($B159, 'Combined Budget 2025 EUR'!$B:$G,5, 0), IFERROR(VLOOKUP($B159, 'Combined Budget 2025 CHF'!$B:$G,5, 0),IFERROR(VLOOKUP($B159, '[1]QMSM_AG Mapping'!$A:$E, 5,0), "Check")))</f>
        <v>Salon / Institute</v>
      </c>
      <c r="F159" s="1" t="str">
        <f t="shared" si="21"/>
        <v>Institutes / Clinic</v>
      </c>
      <c r="G159" s="13">
        <f>VLOOKUP($B159, '[1]QMSM_AG Mapping'!$A:$G, 6, 0)</f>
        <v>0</v>
      </c>
      <c r="H159" s="1">
        <f>VLOOKUP($B159, '[1]QMSM_AG Mapping'!$A:$G, 7, 0)</f>
        <v>0</v>
      </c>
      <c r="I159" t="s">
        <v>64</v>
      </c>
      <c r="J159" s="14">
        <v>0</v>
      </c>
      <c r="K159" s="14">
        <v>1115.94</v>
      </c>
      <c r="L159" s="14">
        <v>706.38</v>
      </c>
      <c r="M159" s="14">
        <v>0</v>
      </c>
      <c r="N159" s="14">
        <v>514.36</v>
      </c>
      <c r="O159" s="14">
        <v>686.73</v>
      </c>
      <c r="P159" s="14">
        <v>340.84</v>
      </c>
      <c r="Q159" s="14">
        <v>0</v>
      </c>
      <c r="R159" s="14">
        <v>1087.04</v>
      </c>
      <c r="S159" s="14">
        <v>0</v>
      </c>
      <c r="T159" s="14">
        <v>1290.71</v>
      </c>
      <c r="U159" s="14">
        <v>976.66</v>
      </c>
      <c r="W159" s="14" cm="1">
        <f t="array" ref="W159">INDEX(J159:U159, 1, MONTH($W$1))</f>
        <v>976.66</v>
      </c>
      <c r="X159" s="14" cm="1">
        <f t="array" ref="X159">SUMPRODUCT((J159:U159) *(($J$1:$U$1)&lt;=$X$1))</f>
        <v>6718.6600000000008</v>
      </c>
      <c r="Y159">
        <f t="shared" si="22"/>
        <v>1</v>
      </c>
      <c r="Z159">
        <f t="shared" si="22"/>
        <v>1</v>
      </c>
      <c r="AA159">
        <f t="shared" si="23"/>
        <v>1</v>
      </c>
      <c r="AB159">
        <f t="shared" si="24"/>
        <v>8</v>
      </c>
      <c r="AC159">
        <f t="shared" si="25"/>
        <v>839.8325000000001</v>
      </c>
      <c r="AD159">
        <f t="shared" si="26"/>
        <v>0</v>
      </c>
      <c r="AE159">
        <f t="shared" si="27"/>
        <v>0</v>
      </c>
      <c r="AF159">
        <f t="shared" si="28"/>
        <v>0</v>
      </c>
      <c r="AG159">
        <f t="shared" si="29"/>
        <v>0</v>
      </c>
      <c r="AI159" s="15">
        <f t="shared" si="30"/>
        <v>6718.6600000000008</v>
      </c>
      <c r="AJ159" s="15"/>
      <c r="AK159" t="str">
        <f>IFERROR(VLOOKUP($B159, 'Combined Budget 2025 EUR'!$B:$L, 10, 0), IFERROR(VLOOKUP($B159, 'Combined Budget 2025 CHF'!$B:$L, 10, 0), "N/A"))</f>
        <v>BC</v>
      </c>
      <c r="AL159" t="str">
        <f>IFERROR(VLOOKUP($B159, 'Combined Budget 2025 EUR'!$B:$L, 11, 0), IFERROR(VLOOKUP($B159, 'Combined Budget 2025 CHF'!$B:$L, 11, 0), "N/A"))</f>
        <v>C</v>
      </c>
    </row>
    <row r="160" spans="2:38" x14ac:dyDescent="0.25">
      <c r="B160">
        <v>20374</v>
      </c>
      <c r="C160" t="s">
        <v>681</v>
      </c>
      <c r="D160" s="1" t="str">
        <f>IFERROR(VLOOKUP($B160, 'Combined Budget 2025 EUR'!$B:$G,3, 0),IFERROR(VLOOKUP($B160, 'Combined Budget 2025 CHF'!$B:$G,3, 0),  IFERROR(VLOOKUP($B160, '[1]QMSM_AG Mapping'!$A:$G, 3,0), "Check")))</f>
        <v>Germany</v>
      </c>
      <c r="E160" s="1" t="str">
        <f>IFERROR(VLOOKUP($B160, 'Combined Budget 2025 EUR'!$B:$G,5, 0), IFERROR(VLOOKUP($B160, 'Combined Budget 2025 CHF'!$B:$G,5, 0),IFERROR(VLOOKUP($B160, '[1]QMSM_AG Mapping'!$A:$E, 5,0), "Check")))</f>
        <v>Salon / Institute</v>
      </c>
      <c r="F160" s="1" t="str">
        <f t="shared" si="21"/>
        <v>Institutes / Clinic</v>
      </c>
      <c r="G160" s="13">
        <f>VLOOKUP($B160, '[1]QMSM_AG Mapping'!$A:$G, 6, 0)</f>
        <v>0</v>
      </c>
      <c r="H160" s="1">
        <f>VLOOKUP($B160, '[1]QMSM_AG Mapping'!$A:$G, 7, 0)</f>
        <v>0</v>
      </c>
      <c r="I160" t="s">
        <v>548</v>
      </c>
      <c r="J160" s="14">
        <v>0</v>
      </c>
      <c r="K160" s="14">
        <v>0</v>
      </c>
      <c r="L160" s="14">
        <v>315.55</v>
      </c>
      <c r="M160" s="14">
        <v>0</v>
      </c>
      <c r="N160" s="14">
        <v>0</v>
      </c>
      <c r="O160" s="14">
        <v>294.87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W160" s="14" cm="1">
        <f t="array" ref="W160">INDEX(J160:U160, 1, MONTH($W$1))</f>
        <v>0</v>
      </c>
      <c r="X160" s="14" cm="1">
        <f t="array" ref="X160">SUMPRODUCT((J160:U160) *(($J$1:$U$1)&lt;=$X$1))</f>
        <v>610.42000000000007</v>
      </c>
      <c r="Y160">
        <f t="shared" si="22"/>
        <v>0</v>
      </c>
      <c r="Z160">
        <f t="shared" si="22"/>
        <v>1</v>
      </c>
      <c r="AA160">
        <f t="shared" si="23"/>
        <v>0</v>
      </c>
      <c r="AB160">
        <f t="shared" si="24"/>
        <v>2</v>
      </c>
      <c r="AC160">
        <f t="shared" si="25"/>
        <v>305.21000000000004</v>
      </c>
      <c r="AD160">
        <f t="shared" si="26"/>
        <v>0</v>
      </c>
      <c r="AE160">
        <f t="shared" si="27"/>
        <v>0</v>
      </c>
      <c r="AF160">
        <f t="shared" si="28"/>
        <v>0</v>
      </c>
      <c r="AG160">
        <f t="shared" si="29"/>
        <v>0</v>
      </c>
      <c r="AI160" s="15">
        <f t="shared" si="30"/>
        <v>610.42000000000007</v>
      </c>
      <c r="AJ160" s="15"/>
      <c r="AK160" t="str">
        <f>IFERROR(VLOOKUP($B160, 'Combined Budget 2025 EUR'!$B:$L, 10, 0), IFERROR(VLOOKUP($B160, 'Combined Budget 2025 CHF'!$B:$L, 10, 0), "N/A"))</f>
        <v>GG</v>
      </c>
      <c r="AL160" t="str">
        <f>IFERROR(VLOOKUP($B160, 'Combined Budget 2025 EUR'!$B:$L, 11, 0), IFERROR(VLOOKUP($B160, 'Combined Budget 2025 CHF'!$B:$L, 11, 0), "N/A"))</f>
        <v>C</v>
      </c>
    </row>
    <row r="161" spans="2:38" x14ac:dyDescent="0.25">
      <c r="B161">
        <v>20376</v>
      </c>
      <c r="C161" t="s">
        <v>256</v>
      </c>
      <c r="D161" s="1" t="str">
        <f>IFERROR(VLOOKUP($B161, 'Combined Budget 2025 EUR'!$B:$G,3, 0),IFERROR(VLOOKUP($B161, 'Combined Budget 2025 CHF'!$B:$G,3, 0),  IFERROR(VLOOKUP($B161, '[1]QMSM_AG Mapping'!$A:$G, 3,0), "Check")))</f>
        <v>Germany</v>
      </c>
      <c r="E161" s="1" t="str">
        <f>IFERROR(VLOOKUP($B161, 'Combined Budget 2025 EUR'!$B:$G,5, 0), IFERROR(VLOOKUP($B161, 'Combined Budget 2025 CHF'!$B:$G,5, 0),IFERROR(VLOOKUP($B161, '[1]QMSM_AG Mapping'!$A:$E, 5,0), "Check")))</f>
        <v>Salon / Institute</v>
      </c>
      <c r="F161" s="1" t="str">
        <f t="shared" si="21"/>
        <v>Institutes / Clinic</v>
      </c>
      <c r="G161" s="13">
        <f>VLOOKUP($B161, '[1]QMSM_AG Mapping'!$A:$G, 6, 0)</f>
        <v>0</v>
      </c>
      <c r="H161" s="1">
        <f>VLOOKUP($B161, '[1]QMSM_AG Mapping'!$A:$G, 7, 0)</f>
        <v>0</v>
      </c>
      <c r="I161" t="s">
        <v>64</v>
      </c>
      <c r="J161" s="14">
        <v>384.67</v>
      </c>
      <c r="K161" s="14">
        <v>469.93</v>
      </c>
      <c r="L161" s="14">
        <v>901.9</v>
      </c>
      <c r="M161" s="14">
        <v>1189.75</v>
      </c>
      <c r="N161" s="14">
        <v>685.75</v>
      </c>
      <c r="O161" s="14">
        <v>735.13</v>
      </c>
      <c r="P161" s="14">
        <v>2730.65</v>
      </c>
      <c r="Q161" s="14">
        <v>487.44</v>
      </c>
      <c r="R161" s="14">
        <v>2205.6799999999998</v>
      </c>
      <c r="S161" s="14">
        <v>-327</v>
      </c>
      <c r="T161" s="14">
        <v>1264.23</v>
      </c>
      <c r="U161" s="14">
        <v>0</v>
      </c>
      <c r="W161" s="14" cm="1">
        <f t="array" ref="W161">INDEX(J161:U161, 1, MONTH($W$1))</f>
        <v>0</v>
      </c>
      <c r="X161" s="14" cm="1">
        <f t="array" ref="X161">SUMPRODUCT((J161:U161) *(($J$1:$U$1)&lt;=$X$1))</f>
        <v>10728.13</v>
      </c>
      <c r="Y161">
        <f t="shared" si="22"/>
        <v>0</v>
      </c>
      <c r="Z161">
        <f t="shared" si="22"/>
        <v>1</v>
      </c>
      <c r="AA161">
        <f t="shared" si="23"/>
        <v>1</v>
      </c>
      <c r="AB161">
        <f t="shared" si="24"/>
        <v>10</v>
      </c>
      <c r="AC161">
        <f t="shared" si="25"/>
        <v>1072.8129999999999</v>
      </c>
      <c r="AD161">
        <f t="shared" si="26"/>
        <v>0</v>
      </c>
      <c r="AE161">
        <f t="shared" si="27"/>
        <v>0</v>
      </c>
      <c r="AF161">
        <f t="shared" si="28"/>
        <v>0</v>
      </c>
      <c r="AG161">
        <f t="shared" si="29"/>
        <v>0</v>
      </c>
      <c r="AI161" s="15">
        <f t="shared" si="30"/>
        <v>10728.13</v>
      </c>
      <c r="AJ161" s="15"/>
      <c r="AK161" t="str">
        <f>IFERROR(VLOOKUP($B161, 'Combined Budget 2025 EUR'!$B:$L, 10, 0), IFERROR(VLOOKUP($B161, 'Combined Budget 2025 CHF'!$B:$L, 10, 0), "N/A"))</f>
        <v>BB</v>
      </c>
      <c r="AL161" t="str">
        <f>IFERROR(VLOOKUP($B161, 'Combined Budget 2025 EUR'!$B:$L, 11, 0), IFERROR(VLOOKUP($B161, 'Combined Budget 2025 CHF'!$B:$L, 11, 0), "N/A"))</f>
        <v>B</v>
      </c>
    </row>
    <row r="162" spans="2:38" x14ac:dyDescent="0.25">
      <c r="B162">
        <v>20386</v>
      </c>
      <c r="C162" t="s">
        <v>293</v>
      </c>
      <c r="D162" s="1" t="str">
        <f>IFERROR(VLOOKUP($B162, 'Combined Budget 2025 EUR'!$B:$G,3, 0),IFERROR(VLOOKUP($B162, 'Combined Budget 2025 CHF'!$B:$G,3, 0),  IFERROR(VLOOKUP($B162, '[1]QMSM_AG Mapping'!$A:$G, 3,0), "Check")))</f>
        <v>Germany</v>
      </c>
      <c r="E162" s="1" t="str">
        <f>IFERROR(VLOOKUP($B162, 'Combined Budget 2025 EUR'!$B:$G,5, 0), IFERROR(VLOOKUP($B162, 'Combined Budget 2025 CHF'!$B:$G,5, 0),IFERROR(VLOOKUP($B162, '[1]QMSM_AG Mapping'!$A:$E, 5,0), "Check")))</f>
        <v>Salon / Institute</v>
      </c>
      <c r="F162" s="1" t="str">
        <f t="shared" si="21"/>
        <v>Institutes / Clinic</v>
      </c>
      <c r="G162" s="13">
        <f>VLOOKUP($B162, '[1]QMSM_AG Mapping'!$A:$G, 6, 0)</f>
        <v>0</v>
      </c>
      <c r="H162" s="1">
        <f>VLOOKUP($B162, '[1]QMSM_AG Mapping'!$A:$G, 7, 0)</f>
        <v>0</v>
      </c>
      <c r="I162" t="s">
        <v>358</v>
      </c>
      <c r="J162" s="14">
        <v>324.70999999999998</v>
      </c>
      <c r="K162" s="14">
        <v>335.41</v>
      </c>
      <c r="L162" s="14">
        <v>0</v>
      </c>
      <c r="M162" s="14">
        <v>311.16000000000003</v>
      </c>
      <c r="N162" s="14">
        <v>836.31</v>
      </c>
      <c r="O162" s="14">
        <v>314</v>
      </c>
      <c r="P162" s="14">
        <v>0</v>
      </c>
      <c r="Q162" s="14">
        <v>310.02999999999997</v>
      </c>
      <c r="R162" s="14">
        <v>0</v>
      </c>
      <c r="S162" s="14">
        <v>330.51</v>
      </c>
      <c r="T162" s="14">
        <v>313.33999999999997</v>
      </c>
      <c r="U162" s="14">
        <v>336.89</v>
      </c>
      <c r="W162" s="14" cm="1">
        <f t="array" ref="W162">INDEX(J162:U162, 1, MONTH($W$1))</f>
        <v>336.89</v>
      </c>
      <c r="X162" s="14" cm="1">
        <f t="array" ref="X162">SUMPRODUCT((J162:U162) *(($J$1:$U$1)&lt;=$X$1))</f>
        <v>3412.36</v>
      </c>
      <c r="Y162">
        <f t="shared" si="22"/>
        <v>1</v>
      </c>
      <c r="Z162">
        <f t="shared" si="22"/>
        <v>1</v>
      </c>
      <c r="AA162">
        <f t="shared" si="23"/>
        <v>0</v>
      </c>
      <c r="AB162">
        <f t="shared" si="24"/>
        <v>9</v>
      </c>
      <c r="AC162">
        <f t="shared" si="25"/>
        <v>379.15111111111111</v>
      </c>
      <c r="AD162">
        <f t="shared" si="26"/>
        <v>0</v>
      </c>
      <c r="AE162">
        <f t="shared" si="27"/>
        <v>0</v>
      </c>
      <c r="AF162">
        <f t="shared" si="28"/>
        <v>0</v>
      </c>
      <c r="AG162">
        <f t="shared" si="29"/>
        <v>0</v>
      </c>
      <c r="AI162" s="15">
        <f t="shared" si="30"/>
        <v>3412.36</v>
      </c>
      <c r="AJ162" s="15"/>
      <c r="AK162" t="str">
        <f>IFERROR(VLOOKUP($B162, 'Combined Budget 2025 EUR'!$B:$L, 10, 0), IFERROR(VLOOKUP($B162, 'Combined Budget 2025 CHF'!$B:$L, 10, 0), "N/A"))</f>
        <v>GG</v>
      </c>
      <c r="AL162" t="str">
        <f>IFERROR(VLOOKUP($B162, 'Combined Budget 2025 EUR'!$B:$L, 11, 0), IFERROR(VLOOKUP($B162, 'Combined Budget 2025 CHF'!$B:$L, 11, 0), "N/A"))</f>
        <v>C</v>
      </c>
    </row>
    <row r="163" spans="2:38" x14ac:dyDescent="0.25">
      <c r="B163">
        <v>20388</v>
      </c>
      <c r="C163" t="s">
        <v>780</v>
      </c>
      <c r="D163" s="1">
        <f>IFERROR(VLOOKUP($B163, 'Combined Budget 2025 EUR'!$B:$G,3, 0),IFERROR(VLOOKUP($B163, 'Combined Budget 2025 CHF'!$B:$G,3, 0),  IFERROR(VLOOKUP($B163, '[1]QMSM_AG Mapping'!$A:$G, 3,0), "Check")))</f>
        <v>0</v>
      </c>
      <c r="E163" s="1">
        <f>IFERROR(VLOOKUP($B163, 'Combined Budget 2025 EUR'!$B:$G,5, 0), IFERROR(VLOOKUP($B163, 'Combined Budget 2025 CHF'!$B:$G,5, 0),IFERROR(VLOOKUP($B163, '[1]QMSM_AG Mapping'!$A:$E, 5,0), "Check")))</f>
        <v>0</v>
      </c>
      <c r="F163" s="1">
        <f t="shared" si="21"/>
        <v>0</v>
      </c>
      <c r="G163" s="13">
        <f>VLOOKUP($B163, '[1]QMSM_AG Mapping'!$A:$G, 6, 0)</f>
        <v>0</v>
      </c>
      <c r="H163" s="1">
        <f>VLOOKUP($B163, '[1]QMSM_AG Mapping'!$A:$G, 7, 0)</f>
        <v>0</v>
      </c>
      <c r="I163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W163" s="14" cm="1">
        <f t="array" ref="W163">INDEX(J163:U163, 1, MONTH($W$1))</f>
        <v>0</v>
      </c>
      <c r="X163" s="14" cm="1">
        <f t="array" ref="X163">SUMPRODUCT((J163:U163) *(($J$1:$U$1)&lt;=$X$1))</f>
        <v>0</v>
      </c>
      <c r="Y163">
        <f t="shared" si="22"/>
        <v>0</v>
      </c>
      <c r="Z163">
        <f t="shared" si="22"/>
        <v>0</v>
      </c>
      <c r="AA163">
        <f t="shared" si="23"/>
        <v>0</v>
      </c>
      <c r="AB163">
        <f t="shared" si="24"/>
        <v>0</v>
      </c>
      <c r="AC163">
        <f t="shared" si="25"/>
        <v>0</v>
      </c>
      <c r="AD163">
        <f t="shared" si="26"/>
        <v>0</v>
      </c>
      <c r="AE163">
        <f t="shared" si="27"/>
        <v>0</v>
      </c>
      <c r="AF163">
        <f t="shared" si="28"/>
        <v>0</v>
      </c>
      <c r="AG163">
        <f t="shared" si="29"/>
        <v>0</v>
      </c>
      <c r="AI163" s="15">
        <f t="shared" si="30"/>
        <v>0</v>
      </c>
      <c r="AJ163" s="15"/>
      <c r="AK163">
        <f>IFERROR(VLOOKUP($B163, 'Combined Budget 2025 EUR'!$B:$L, 10, 0), IFERROR(VLOOKUP($B163, 'Combined Budget 2025 CHF'!$B:$L, 10, 0), "N/A"))</f>
        <v>0</v>
      </c>
      <c r="AL163">
        <f>IFERROR(VLOOKUP($B163, 'Combined Budget 2025 EUR'!$B:$L, 11, 0), IFERROR(VLOOKUP($B163, 'Combined Budget 2025 CHF'!$B:$L, 11, 0), "N/A"))</f>
        <v>0</v>
      </c>
    </row>
    <row r="164" spans="2:38" x14ac:dyDescent="0.25">
      <c r="B164">
        <v>20393</v>
      </c>
      <c r="C164" t="s">
        <v>781</v>
      </c>
      <c r="D164" s="1">
        <f>IFERROR(VLOOKUP($B164, 'Combined Budget 2025 EUR'!$B:$G,3, 0),IFERROR(VLOOKUP($B164, 'Combined Budget 2025 CHF'!$B:$G,3, 0),  IFERROR(VLOOKUP($B164, '[1]QMSM_AG Mapping'!$A:$G, 3,0), "Check")))</f>
        <v>0</v>
      </c>
      <c r="E164" s="1">
        <f>IFERROR(VLOOKUP($B164, 'Combined Budget 2025 EUR'!$B:$G,5, 0), IFERROR(VLOOKUP($B164, 'Combined Budget 2025 CHF'!$B:$G,5, 0),IFERROR(VLOOKUP($B164, '[1]QMSM_AG Mapping'!$A:$E, 5,0), "Check")))</f>
        <v>0</v>
      </c>
      <c r="F164" s="1">
        <f t="shared" si="21"/>
        <v>0</v>
      </c>
      <c r="G164" s="13">
        <f>VLOOKUP($B164, '[1]QMSM_AG Mapping'!$A:$G, 6, 0)</f>
        <v>0</v>
      </c>
      <c r="H164" s="1">
        <f>VLOOKUP($B164, '[1]QMSM_AG Mapping'!$A:$G, 7, 0)</f>
        <v>0</v>
      </c>
      <c r="I16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W164" s="14" cm="1">
        <f t="array" ref="W164">INDEX(J164:U164, 1, MONTH($W$1))</f>
        <v>0</v>
      </c>
      <c r="X164" s="14" cm="1">
        <f t="array" ref="X164">SUMPRODUCT((J164:U164) *(($J$1:$U$1)&lt;=$X$1))</f>
        <v>0</v>
      </c>
      <c r="Y164">
        <f t="shared" si="22"/>
        <v>0</v>
      </c>
      <c r="Z164">
        <f t="shared" si="22"/>
        <v>0</v>
      </c>
      <c r="AA164">
        <f t="shared" si="23"/>
        <v>0</v>
      </c>
      <c r="AB164">
        <f t="shared" si="24"/>
        <v>0</v>
      </c>
      <c r="AC164">
        <f t="shared" si="25"/>
        <v>0</v>
      </c>
      <c r="AD164">
        <f t="shared" si="26"/>
        <v>0</v>
      </c>
      <c r="AE164">
        <f t="shared" si="27"/>
        <v>0</v>
      </c>
      <c r="AF164">
        <f t="shared" si="28"/>
        <v>0</v>
      </c>
      <c r="AG164">
        <f t="shared" si="29"/>
        <v>0</v>
      </c>
      <c r="AI164" s="15">
        <f t="shared" si="30"/>
        <v>0</v>
      </c>
      <c r="AJ164" s="15"/>
      <c r="AK164">
        <f>IFERROR(VLOOKUP($B164, 'Combined Budget 2025 EUR'!$B:$L, 10, 0), IFERROR(VLOOKUP($B164, 'Combined Budget 2025 CHF'!$B:$L, 10, 0), "N/A"))</f>
        <v>0</v>
      </c>
      <c r="AL164">
        <f>IFERROR(VLOOKUP($B164, 'Combined Budget 2025 EUR'!$B:$L, 11, 0), IFERROR(VLOOKUP($B164, 'Combined Budget 2025 CHF'!$B:$L, 11, 0), "N/A"))</f>
        <v>0</v>
      </c>
    </row>
    <row r="165" spans="2:38" x14ac:dyDescent="0.25">
      <c r="B165">
        <v>20395</v>
      </c>
      <c r="C165" t="s">
        <v>66</v>
      </c>
      <c r="D165" s="1" t="str">
        <f>IFERROR(VLOOKUP($B165, 'Combined Budget 2025 EUR'!$B:$G,3, 0),IFERROR(VLOOKUP($B165, 'Combined Budget 2025 CHF'!$B:$G,3, 0),  IFERROR(VLOOKUP($B165, '[1]QMSM_AG Mapping'!$A:$G, 3,0), "Check")))</f>
        <v>Germany</v>
      </c>
      <c r="E165" s="1" t="str">
        <f>IFERROR(VLOOKUP($B165, 'Combined Budget 2025 EUR'!$B:$G,5, 0), IFERROR(VLOOKUP($B165, 'Combined Budget 2025 CHF'!$B:$G,5, 0),IFERROR(VLOOKUP($B165, '[1]QMSM_AG Mapping'!$A:$E, 5,0), "Check")))</f>
        <v>Perfumery</v>
      </c>
      <c r="F165" s="1" t="str">
        <f t="shared" si="21"/>
        <v>Perfumery</v>
      </c>
      <c r="G165" s="13">
        <f>VLOOKUP($B165, '[1]QMSM_AG Mapping'!$A:$G, 6, 0)</f>
        <v>0</v>
      </c>
      <c r="H165" s="1">
        <f>VLOOKUP($B165, '[1]QMSM_AG Mapping'!$A:$G, 7, 0)</f>
        <v>0</v>
      </c>
      <c r="I165" t="s">
        <v>64</v>
      </c>
      <c r="J165" s="14">
        <v>3622.42</v>
      </c>
      <c r="K165" s="14">
        <v>890.37999999999988</v>
      </c>
      <c r="L165" s="14">
        <v>2497.96</v>
      </c>
      <c r="M165" s="14">
        <v>2995.75</v>
      </c>
      <c r="N165" s="14">
        <v>44.47</v>
      </c>
      <c r="O165" s="14">
        <v>1106.8399999999999</v>
      </c>
      <c r="P165" s="14">
        <v>609.47</v>
      </c>
      <c r="Q165" s="14">
        <v>2678.17</v>
      </c>
      <c r="R165" s="14">
        <v>5073.5600000000004</v>
      </c>
      <c r="S165" s="14">
        <v>1240.92</v>
      </c>
      <c r="T165" s="14">
        <v>0</v>
      </c>
      <c r="U165" s="14">
        <v>4142.7700000000004</v>
      </c>
      <c r="W165" s="14" cm="1">
        <f t="array" ref="W165">INDEX(J165:U165, 1, MONTH($W$1))</f>
        <v>4142.7700000000004</v>
      </c>
      <c r="X165" s="14" cm="1">
        <f t="array" ref="X165">SUMPRODUCT((J165:U165) *(($J$1:$U$1)&lt;=$X$1))</f>
        <v>24902.710000000003</v>
      </c>
      <c r="Y165">
        <f t="shared" si="22"/>
        <v>1</v>
      </c>
      <c r="Z165">
        <f t="shared" si="22"/>
        <v>1</v>
      </c>
      <c r="AA165">
        <f t="shared" si="23"/>
        <v>1</v>
      </c>
      <c r="AB165">
        <f t="shared" si="24"/>
        <v>11</v>
      </c>
      <c r="AC165">
        <f t="shared" si="25"/>
        <v>2263.8827272727276</v>
      </c>
      <c r="AD165">
        <f t="shared" si="26"/>
        <v>0</v>
      </c>
      <c r="AE165">
        <f t="shared" si="27"/>
        <v>0</v>
      </c>
      <c r="AF165">
        <f t="shared" si="28"/>
        <v>0</v>
      </c>
      <c r="AG165">
        <f t="shared" si="29"/>
        <v>0</v>
      </c>
      <c r="AI165" s="15">
        <f t="shared" si="30"/>
        <v>24902.710000000003</v>
      </c>
      <c r="AJ165" s="15"/>
      <c r="AK165" t="str">
        <f>IFERROR(VLOOKUP($B165, 'Combined Budget 2025 EUR'!$B:$L, 10, 0), IFERROR(VLOOKUP($B165, 'Combined Budget 2025 CHF'!$B:$L, 10, 0), "N/A"))</f>
        <v>AA</v>
      </c>
      <c r="AL165" t="str">
        <f>IFERROR(VLOOKUP($B165, 'Combined Budget 2025 EUR'!$B:$L, 11, 0), IFERROR(VLOOKUP($B165, 'Combined Budget 2025 CHF'!$B:$L, 11, 0), "N/A"))</f>
        <v>A</v>
      </c>
    </row>
    <row r="166" spans="2:38" x14ac:dyDescent="0.25">
      <c r="B166">
        <v>20402</v>
      </c>
      <c r="C166" t="s">
        <v>563</v>
      </c>
      <c r="D166" s="1">
        <f>IFERROR(VLOOKUP($B166, 'Combined Budget 2025 EUR'!$B:$G,3, 0),IFERROR(VLOOKUP($B166, 'Combined Budget 2025 CHF'!$B:$G,3, 0),  IFERROR(VLOOKUP($B166, '[1]QMSM_AG Mapping'!$A:$G, 3,0), "Check")))</f>
        <v>0</v>
      </c>
      <c r="E166" s="1">
        <f>IFERROR(VLOOKUP($B166, 'Combined Budget 2025 EUR'!$B:$G,5, 0), IFERROR(VLOOKUP($B166, 'Combined Budget 2025 CHF'!$B:$G,5, 0),IFERROR(VLOOKUP($B166, '[1]QMSM_AG Mapping'!$A:$E, 5,0), "Check")))</f>
        <v>0</v>
      </c>
      <c r="F166" s="1">
        <f t="shared" si="21"/>
        <v>0</v>
      </c>
      <c r="G166" s="13">
        <f>VLOOKUP($B166, '[1]QMSM_AG Mapping'!$A:$G, 6, 0)</f>
        <v>0</v>
      </c>
      <c r="H166" s="1">
        <f>VLOOKUP($B166, '[1]QMSM_AG Mapping'!$A:$G, 7, 0)</f>
        <v>0</v>
      </c>
      <c r="I166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W166" s="14" cm="1">
        <f t="array" ref="W166">INDEX(J166:U166, 1, MONTH($W$1))</f>
        <v>0</v>
      </c>
      <c r="X166" s="14" cm="1">
        <f t="array" ref="X166">SUMPRODUCT((J166:U166) *(($J$1:$U$1)&lt;=$X$1))</f>
        <v>0</v>
      </c>
      <c r="Y166">
        <f t="shared" si="22"/>
        <v>0</v>
      </c>
      <c r="Z166">
        <f t="shared" si="22"/>
        <v>0</v>
      </c>
      <c r="AA166">
        <f t="shared" si="23"/>
        <v>0</v>
      </c>
      <c r="AB166">
        <f t="shared" si="24"/>
        <v>0</v>
      </c>
      <c r="AC166">
        <f t="shared" si="25"/>
        <v>0</v>
      </c>
      <c r="AD166">
        <f t="shared" si="26"/>
        <v>0</v>
      </c>
      <c r="AE166">
        <f t="shared" si="27"/>
        <v>0</v>
      </c>
      <c r="AF166">
        <f t="shared" si="28"/>
        <v>0</v>
      </c>
      <c r="AG166">
        <f t="shared" si="29"/>
        <v>0</v>
      </c>
      <c r="AI166" s="15">
        <f t="shared" si="30"/>
        <v>0</v>
      </c>
      <c r="AJ166" s="15"/>
      <c r="AK166">
        <f>IFERROR(VLOOKUP($B166, 'Combined Budget 2025 EUR'!$B:$L, 10, 0), IFERROR(VLOOKUP($B166, 'Combined Budget 2025 CHF'!$B:$L, 10, 0), "N/A"))</f>
        <v>0</v>
      </c>
      <c r="AL166">
        <f>IFERROR(VLOOKUP($B166, 'Combined Budget 2025 EUR'!$B:$L, 11, 0), IFERROR(VLOOKUP($B166, 'Combined Budget 2025 CHF'!$B:$L, 11, 0), "N/A"))</f>
        <v>0</v>
      </c>
    </row>
    <row r="167" spans="2:38" x14ac:dyDescent="0.25">
      <c r="B167">
        <v>20404</v>
      </c>
      <c r="C167" t="s">
        <v>782</v>
      </c>
      <c r="D167" s="1">
        <f>IFERROR(VLOOKUP($B167, 'Combined Budget 2025 EUR'!$B:$G,3, 0),IFERROR(VLOOKUP($B167, 'Combined Budget 2025 CHF'!$B:$G,3, 0),  IFERROR(VLOOKUP($B167, '[1]QMSM_AG Mapping'!$A:$G, 3,0), "Check")))</f>
        <v>0</v>
      </c>
      <c r="E167" s="1">
        <f>IFERROR(VLOOKUP($B167, 'Combined Budget 2025 EUR'!$B:$G,5, 0), IFERROR(VLOOKUP($B167, 'Combined Budget 2025 CHF'!$B:$G,5, 0),IFERROR(VLOOKUP($B167, '[1]QMSM_AG Mapping'!$A:$E, 5,0), "Check")))</f>
        <v>0</v>
      </c>
      <c r="F167" s="1">
        <f t="shared" si="21"/>
        <v>0</v>
      </c>
      <c r="G167" s="13">
        <f>VLOOKUP($B167, '[1]QMSM_AG Mapping'!$A:$G, 6, 0)</f>
        <v>0</v>
      </c>
      <c r="H167" s="1">
        <f>VLOOKUP($B167, '[1]QMSM_AG Mapping'!$A:$G, 7, 0)</f>
        <v>0</v>
      </c>
      <c r="I167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W167" s="14" cm="1">
        <f t="array" ref="W167">INDEX(J167:U167, 1, MONTH($W$1))</f>
        <v>0</v>
      </c>
      <c r="X167" s="14" cm="1">
        <f t="array" ref="X167">SUMPRODUCT((J167:U167) *(($J$1:$U$1)&lt;=$X$1))</f>
        <v>0</v>
      </c>
      <c r="Y167">
        <f t="shared" si="22"/>
        <v>0</v>
      </c>
      <c r="Z167">
        <f t="shared" si="22"/>
        <v>0</v>
      </c>
      <c r="AA167">
        <f t="shared" si="23"/>
        <v>0</v>
      </c>
      <c r="AB167">
        <f t="shared" si="24"/>
        <v>0</v>
      </c>
      <c r="AC167">
        <f t="shared" si="25"/>
        <v>0</v>
      </c>
      <c r="AD167">
        <f t="shared" si="26"/>
        <v>0</v>
      </c>
      <c r="AE167">
        <f t="shared" si="27"/>
        <v>0</v>
      </c>
      <c r="AF167">
        <f t="shared" si="28"/>
        <v>0</v>
      </c>
      <c r="AG167">
        <f t="shared" si="29"/>
        <v>0</v>
      </c>
      <c r="AI167" s="15">
        <f t="shared" si="30"/>
        <v>0</v>
      </c>
      <c r="AJ167" s="15"/>
      <c r="AK167">
        <f>IFERROR(VLOOKUP($B167, 'Combined Budget 2025 EUR'!$B:$L, 10, 0), IFERROR(VLOOKUP($B167, 'Combined Budget 2025 CHF'!$B:$L, 10, 0), "N/A"))</f>
        <v>0</v>
      </c>
      <c r="AL167">
        <f>IFERROR(VLOOKUP($B167, 'Combined Budget 2025 EUR'!$B:$L, 11, 0), IFERROR(VLOOKUP($B167, 'Combined Budget 2025 CHF'!$B:$L, 11, 0), "N/A"))</f>
        <v>0</v>
      </c>
    </row>
    <row r="168" spans="2:38" x14ac:dyDescent="0.25">
      <c r="B168">
        <v>20413</v>
      </c>
      <c r="C168" t="s">
        <v>294</v>
      </c>
      <c r="D168" s="1" t="str">
        <f>IFERROR(VLOOKUP($B168, 'Combined Budget 2025 EUR'!$B:$G,3, 0),IFERROR(VLOOKUP($B168, 'Combined Budget 2025 CHF'!$B:$G,3, 0),  IFERROR(VLOOKUP($B168, '[1]QMSM_AG Mapping'!$A:$G, 3,0), "Check")))</f>
        <v>Germany</v>
      </c>
      <c r="E168" s="1" t="str">
        <f>IFERROR(VLOOKUP($B168, 'Combined Budget 2025 EUR'!$B:$G,5, 0), IFERROR(VLOOKUP($B168, 'Combined Budget 2025 CHF'!$B:$G,5, 0),IFERROR(VLOOKUP($B168, '[1]QMSM_AG Mapping'!$A:$E, 5,0), "Check")))</f>
        <v>Salon / Institute</v>
      </c>
      <c r="F168" s="1" t="str">
        <f t="shared" si="21"/>
        <v>Institutes / Clinic</v>
      </c>
      <c r="G168" s="13">
        <f>VLOOKUP($B168, '[1]QMSM_AG Mapping'!$A:$G, 6, 0)</f>
        <v>0</v>
      </c>
      <c r="H168" s="1">
        <f>VLOOKUP($B168, '[1]QMSM_AG Mapping'!$A:$G, 7, 0)</f>
        <v>0</v>
      </c>
      <c r="I168" t="s">
        <v>64</v>
      </c>
      <c r="J168" s="14">
        <v>394.84</v>
      </c>
      <c r="K168" s="14">
        <v>0</v>
      </c>
      <c r="L168" s="14">
        <v>1035.78</v>
      </c>
      <c r="M168" s="14">
        <v>819.23</v>
      </c>
      <c r="N168" s="14">
        <v>0</v>
      </c>
      <c r="O168" s="14">
        <v>0</v>
      </c>
      <c r="P168" s="14">
        <v>0</v>
      </c>
      <c r="Q168" s="14">
        <v>984.84</v>
      </c>
      <c r="R168" s="14">
        <v>0</v>
      </c>
      <c r="S168" s="14">
        <v>0</v>
      </c>
      <c r="T168" s="14">
        <v>0</v>
      </c>
      <c r="U168" s="14">
        <v>709.46</v>
      </c>
      <c r="W168" s="14" cm="1">
        <f t="array" ref="W168">INDEX(J168:U168, 1, MONTH($W$1))</f>
        <v>709.46</v>
      </c>
      <c r="X168" s="14" cm="1">
        <f t="array" ref="X168">SUMPRODUCT((J168:U168) *(($J$1:$U$1)&lt;=$X$1))</f>
        <v>3944.15</v>
      </c>
      <c r="Y168">
        <f t="shared" si="22"/>
        <v>1</v>
      </c>
      <c r="Z168">
        <f t="shared" si="22"/>
        <v>1</v>
      </c>
      <c r="AA168">
        <f t="shared" si="23"/>
        <v>1</v>
      </c>
      <c r="AB168">
        <f t="shared" si="24"/>
        <v>5</v>
      </c>
      <c r="AC168">
        <f t="shared" si="25"/>
        <v>788.83</v>
      </c>
      <c r="AD168">
        <f t="shared" si="26"/>
        <v>0</v>
      </c>
      <c r="AE168">
        <f t="shared" si="27"/>
        <v>0</v>
      </c>
      <c r="AF168">
        <f t="shared" si="28"/>
        <v>0</v>
      </c>
      <c r="AG168">
        <f t="shared" si="29"/>
        <v>0</v>
      </c>
      <c r="AI168" s="15">
        <f t="shared" si="30"/>
        <v>3944.15</v>
      </c>
      <c r="AJ168" s="15"/>
      <c r="AK168" t="str">
        <f>IFERROR(VLOOKUP($B168, 'Combined Budget 2025 EUR'!$B:$L, 10, 0), IFERROR(VLOOKUP($B168, 'Combined Budget 2025 CHF'!$B:$L, 10, 0), "N/A"))</f>
        <v>GG</v>
      </c>
      <c r="AL168" t="str">
        <f>IFERROR(VLOOKUP($B168, 'Combined Budget 2025 EUR'!$B:$L, 11, 0), IFERROR(VLOOKUP($B168, 'Combined Budget 2025 CHF'!$B:$L, 11, 0), "N/A"))</f>
        <v>C</v>
      </c>
    </row>
    <row r="169" spans="2:38" x14ac:dyDescent="0.25">
      <c r="B169">
        <v>20414</v>
      </c>
      <c r="C169" t="s">
        <v>257</v>
      </c>
      <c r="D169" s="1" t="str">
        <f>IFERROR(VLOOKUP($B169, 'Combined Budget 2025 EUR'!$B:$G,3, 0),IFERROR(VLOOKUP($B169, 'Combined Budget 2025 CHF'!$B:$G,3, 0),  IFERROR(VLOOKUP($B169, '[1]QMSM_AG Mapping'!$A:$G, 3,0), "Check")))</f>
        <v>Germany</v>
      </c>
      <c r="E169" s="1" t="str">
        <f>IFERROR(VLOOKUP($B169, 'Combined Budget 2025 EUR'!$B:$G,5, 0), IFERROR(VLOOKUP($B169, 'Combined Budget 2025 CHF'!$B:$G,5, 0),IFERROR(VLOOKUP($B169, '[1]QMSM_AG Mapping'!$A:$E, 5,0), "Check")))</f>
        <v>Salon / Institute</v>
      </c>
      <c r="F169" s="1" t="str">
        <f t="shared" si="21"/>
        <v>Institutes / Clinic</v>
      </c>
      <c r="G169" s="13">
        <f>VLOOKUP($B169, '[1]QMSM_AG Mapping'!$A:$G, 6, 0)</f>
        <v>0</v>
      </c>
      <c r="H169" s="1">
        <f>VLOOKUP($B169, '[1]QMSM_AG Mapping'!$A:$G, 7, 0)</f>
        <v>0</v>
      </c>
      <c r="I169" t="s">
        <v>64</v>
      </c>
      <c r="J169" s="14">
        <v>625.78</v>
      </c>
      <c r="K169" s="14">
        <v>0</v>
      </c>
      <c r="L169" s="14">
        <v>956.84</v>
      </c>
      <c r="M169" s="14">
        <v>352.72</v>
      </c>
      <c r="N169" s="14">
        <v>2143.2399999999998</v>
      </c>
      <c r="O169" s="14">
        <v>404.52</v>
      </c>
      <c r="P169" s="14">
        <v>0</v>
      </c>
      <c r="Q169" s="14">
        <v>798.84</v>
      </c>
      <c r="R169" s="14">
        <v>1832.65</v>
      </c>
      <c r="S169" s="14">
        <v>969.29</v>
      </c>
      <c r="T169" s="14">
        <v>0</v>
      </c>
      <c r="U169" s="14">
        <v>1440.63</v>
      </c>
      <c r="W169" s="14" cm="1">
        <f t="array" ref="W169">INDEX(J169:U169, 1, MONTH($W$1))</f>
        <v>1440.63</v>
      </c>
      <c r="X169" s="14" cm="1">
        <f t="array" ref="X169">SUMPRODUCT((J169:U169) *(($J$1:$U$1)&lt;=$X$1))</f>
        <v>9524.51</v>
      </c>
      <c r="Y169">
        <f t="shared" si="22"/>
        <v>1</v>
      </c>
      <c r="Z169">
        <f t="shared" si="22"/>
        <v>1</v>
      </c>
      <c r="AA169">
        <f t="shared" si="23"/>
        <v>1</v>
      </c>
      <c r="AB169">
        <f t="shared" si="24"/>
        <v>9</v>
      </c>
      <c r="AC169">
        <f t="shared" si="25"/>
        <v>1058.278888888889</v>
      </c>
      <c r="AD169">
        <f t="shared" si="26"/>
        <v>0</v>
      </c>
      <c r="AE169">
        <f t="shared" si="27"/>
        <v>0</v>
      </c>
      <c r="AF169">
        <f t="shared" si="28"/>
        <v>0</v>
      </c>
      <c r="AG169">
        <f t="shared" si="29"/>
        <v>0</v>
      </c>
      <c r="AI169" s="15">
        <f t="shared" si="30"/>
        <v>9524.51</v>
      </c>
      <c r="AJ169" s="15"/>
      <c r="AK169" t="str">
        <f>IFERROR(VLOOKUP($B169, 'Combined Budget 2025 EUR'!$B:$L, 10, 0), IFERROR(VLOOKUP($B169, 'Combined Budget 2025 CHF'!$B:$L, 10, 0), "N/A"))</f>
        <v>BB</v>
      </c>
      <c r="AL169" t="str">
        <f>IFERROR(VLOOKUP($B169, 'Combined Budget 2025 EUR'!$B:$L, 11, 0), IFERROR(VLOOKUP($B169, 'Combined Budget 2025 CHF'!$B:$L, 11, 0), "N/A"))</f>
        <v>B</v>
      </c>
    </row>
    <row r="170" spans="2:38" x14ac:dyDescent="0.25">
      <c r="B170">
        <v>20417</v>
      </c>
      <c r="C170" t="s">
        <v>261</v>
      </c>
      <c r="D170" s="1" t="str">
        <f>IFERROR(VLOOKUP($B170, 'Combined Budget 2025 EUR'!$B:$G,3, 0),IFERROR(VLOOKUP($B170, 'Combined Budget 2025 CHF'!$B:$G,3, 0),  IFERROR(VLOOKUP($B170, '[1]QMSM_AG Mapping'!$A:$G, 3,0), "Check")))</f>
        <v>Germany</v>
      </c>
      <c r="E170" s="1" t="str">
        <f>IFERROR(VLOOKUP($B170, 'Combined Budget 2025 EUR'!$B:$G,5, 0), IFERROR(VLOOKUP($B170, 'Combined Budget 2025 CHF'!$B:$G,5, 0),IFERROR(VLOOKUP($B170, '[1]QMSM_AG Mapping'!$A:$E, 5,0), "Check")))</f>
        <v>Salon / Institute</v>
      </c>
      <c r="F170" s="1" t="str">
        <f t="shared" si="21"/>
        <v>Institutes / Clinic</v>
      </c>
      <c r="G170" s="13">
        <f>VLOOKUP($B170, '[1]QMSM_AG Mapping'!$A:$G, 6, 0)</f>
        <v>0</v>
      </c>
      <c r="H170" s="1">
        <f>VLOOKUP($B170, '[1]QMSM_AG Mapping'!$A:$G, 7, 0)</f>
        <v>0</v>
      </c>
      <c r="I170" t="s">
        <v>64</v>
      </c>
      <c r="J170" s="14">
        <v>0</v>
      </c>
      <c r="K170" s="14">
        <v>409.21</v>
      </c>
      <c r="L170" s="14">
        <v>1189.83</v>
      </c>
      <c r="M170" s="14">
        <v>1218.47</v>
      </c>
      <c r="N170" s="14">
        <v>0</v>
      </c>
      <c r="O170" s="14">
        <v>1037.23</v>
      </c>
      <c r="P170" s="14">
        <v>2127.23</v>
      </c>
      <c r="Q170" s="14">
        <v>-62.27</v>
      </c>
      <c r="R170" s="14">
        <v>0</v>
      </c>
      <c r="S170" s="14">
        <v>2414.8200000000002</v>
      </c>
      <c r="T170" s="14">
        <v>0</v>
      </c>
      <c r="U170" s="14">
        <v>1676.43</v>
      </c>
      <c r="W170" s="14" cm="1">
        <f t="array" ref="W170">INDEX(J170:U170, 1, MONTH($W$1))</f>
        <v>1676.43</v>
      </c>
      <c r="X170" s="14" cm="1">
        <f t="array" ref="X170">SUMPRODUCT((J170:U170) *(($J$1:$U$1)&lt;=$X$1))</f>
        <v>10010.950000000001</v>
      </c>
      <c r="Y170">
        <f t="shared" si="22"/>
        <v>1</v>
      </c>
      <c r="Z170">
        <f t="shared" si="22"/>
        <v>1</v>
      </c>
      <c r="AA170">
        <f t="shared" si="23"/>
        <v>1</v>
      </c>
      <c r="AB170">
        <f t="shared" si="24"/>
        <v>7</v>
      </c>
      <c r="AC170">
        <f t="shared" si="25"/>
        <v>1430.1357142857144</v>
      </c>
      <c r="AD170">
        <f t="shared" si="26"/>
        <v>0</v>
      </c>
      <c r="AE170">
        <f t="shared" si="27"/>
        <v>0</v>
      </c>
      <c r="AF170">
        <f t="shared" si="28"/>
        <v>0</v>
      </c>
      <c r="AG170">
        <f t="shared" si="29"/>
        <v>0</v>
      </c>
      <c r="AI170" s="15">
        <f t="shared" si="30"/>
        <v>10010.950000000001</v>
      </c>
      <c r="AJ170" s="15"/>
      <c r="AK170" t="str">
        <f>IFERROR(VLOOKUP($B170, 'Combined Budget 2025 EUR'!$B:$L, 10, 0), IFERROR(VLOOKUP($B170, 'Combined Budget 2025 CHF'!$B:$L, 10, 0), "N/A"))</f>
        <v>BC</v>
      </c>
      <c r="AL170" t="str">
        <f>IFERROR(VLOOKUP($B170, 'Combined Budget 2025 EUR'!$B:$L, 11, 0), IFERROR(VLOOKUP($B170, 'Combined Budget 2025 CHF'!$B:$L, 11, 0), "N/A"))</f>
        <v>C</v>
      </c>
    </row>
    <row r="171" spans="2:38" x14ac:dyDescent="0.25">
      <c r="B171">
        <v>20429</v>
      </c>
      <c r="C171" t="s">
        <v>783</v>
      </c>
      <c r="D171" s="1">
        <f>IFERROR(VLOOKUP($B171, 'Combined Budget 2025 EUR'!$B:$G,3, 0),IFERROR(VLOOKUP($B171, 'Combined Budget 2025 CHF'!$B:$G,3, 0),  IFERROR(VLOOKUP($B171, '[1]QMSM_AG Mapping'!$A:$G, 3,0), "Check")))</f>
        <v>0</v>
      </c>
      <c r="E171" s="1">
        <f>IFERROR(VLOOKUP($B171, 'Combined Budget 2025 EUR'!$B:$G,5, 0), IFERROR(VLOOKUP($B171, 'Combined Budget 2025 CHF'!$B:$G,5, 0),IFERROR(VLOOKUP($B171, '[1]QMSM_AG Mapping'!$A:$E, 5,0), "Check")))</f>
        <v>0</v>
      </c>
      <c r="F171" s="1">
        <f t="shared" si="21"/>
        <v>0</v>
      </c>
      <c r="G171" s="13">
        <f>VLOOKUP($B171, '[1]QMSM_AG Mapping'!$A:$G, 6, 0)</f>
        <v>0</v>
      </c>
      <c r="H171" s="1">
        <f>VLOOKUP($B171, '[1]QMSM_AG Mapping'!$A:$G, 7, 0)</f>
        <v>0</v>
      </c>
      <c r="I171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W171" s="14" cm="1">
        <f t="array" ref="W171">INDEX(J171:U171, 1, MONTH($W$1))</f>
        <v>0</v>
      </c>
      <c r="X171" s="14" cm="1">
        <f t="array" ref="X171">SUMPRODUCT((J171:U171) *(($J$1:$U$1)&lt;=$X$1))</f>
        <v>0</v>
      </c>
      <c r="Y171">
        <f t="shared" si="22"/>
        <v>0</v>
      </c>
      <c r="Z171">
        <f t="shared" si="22"/>
        <v>0</v>
      </c>
      <c r="AA171">
        <f t="shared" si="23"/>
        <v>0</v>
      </c>
      <c r="AB171">
        <f t="shared" si="24"/>
        <v>0</v>
      </c>
      <c r="AC171">
        <f t="shared" si="25"/>
        <v>0</v>
      </c>
      <c r="AD171">
        <f t="shared" si="26"/>
        <v>0</v>
      </c>
      <c r="AE171">
        <f t="shared" si="27"/>
        <v>0</v>
      </c>
      <c r="AF171">
        <f t="shared" si="28"/>
        <v>0</v>
      </c>
      <c r="AG171">
        <f t="shared" si="29"/>
        <v>0</v>
      </c>
      <c r="AI171" s="15">
        <f t="shared" si="30"/>
        <v>0</v>
      </c>
      <c r="AJ171" s="15"/>
      <c r="AK171">
        <f>IFERROR(VLOOKUP($B171, 'Combined Budget 2025 EUR'!$B:$L, 10, 0), IFERROR(VLOOKUP($B171, 'Combined Budget 2025 CHF'!$B:$L, 10, 0), "N/A"))</f>
        <v>0</v>
      </c>
      <c r="AL171">
        <f>IFERROR(VLOOKUP($B171, 'Combined Budget 2025 EUR'!$B:$L, 11, 0), IFERROR(VLOOKUP($B171, 'Combined Budget 2025 CHF'!$B:$L, 11, 0), "N/A"))</f>
        <v>0</v>
      </c>
    </row>
    <row r="172" spans="2:38" x14ac:dyDescent="0.25">
      <c r="B172">
        <v>20431</v>
      </c>
      <c r="C172" t="s">
        <v>565</v>
      </c>
      <c r="D172" s="1">
        <f>IFERROR(VLOOKUP($B172, 'Combined Budget 2025 EUR'!$B:$G,3, 0),IFERROR(VLOOKUP($B172, 'Combined Budget 2025 CHF'!$B:$G,3, 0),  IFERROR(VLOOKUP($B172, '[1]QMSM_AG Mapping'!$A:$G, 3,0), "Check")))</f>
        <v>0</v>
      </c>
      <c r="E172" s="1">
        <f>IFERROR(VLOOKUP($B172, 'Combined Budget 2025 EUR'!$B:$G,5, 0), IFERROR(VLOOKUP($B172, 'Combined Budget 2025 CHF'!$B:$G,5, 0),IFERROR(VLOOKUP($B172, '[1]QMSM_AG Mapping'!$A:$E, 5,0), "Check")))</f>
        <v>0</v>
      </c>
      <c r="F172" s="1">
        <f t="shared" si="21"/>
        <v>0</v>
      </c>
      <c r="G172" s="13">
        <f>VLOOKUP($B172, '[1]QMSM_AG Mapping'!$A:$G, 6, 0)</f>
        <v>0</v>
      </c>
      <c r="H172" s="1">
        <f>VLOOKUP($B172, '[1]QMSM_AG Mapping'!$A:$G, 7, 0)</f>
        <v>0</v>
      </c>
      <c r="I172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W172" s="14" cm="1">
        <f t="array" ref="W172">INDEX(J172:U172, 1, MONTH($W$1))</f>
        <v>0</v>
      </c>
      <c r="X172" s="14" cm="1">
        <f t="array" ref="X172">SUMPRODUCT((J172:U172) *(($J$1:$U$1)&lt;=$X$1))</f>
        <v>0</v>
      </c>
      <c r="Y172">
        <f t="shared" si="22"/>
        <v>0</v>
      </c>
      <c r="Z172">
        <f t="shared" si="22"/>
        <v>0</v>
      </c>
      <c r="AA172">
        <f t="shared" si="23"/>
        <v>0</v>
      </c>
      <c r="AB172">
        <f t="shared" si="24"/>
        <v>0</v>
      </c>
      <c r="AC172">
        <f t="shared" si="25"/>
        <v>0</v>
      </c>
      <c r="AD172">
        <f t="shared" si="26"/>
        <v>0</v>
      </c>
      <c r="AE172">
        <f t="shared" si="27"/>
        <v>0</v>
      </c>
      <c r="AF172">
        <f t="shared" si="28"/>
        <v>0</v>
      </c>
      <c r="AG172">
        <f t="shared" si="29"/>
        <v>0</v>
      </c>
      <c r="AI172" s="15">
        <f t="shared" si="30"/>
        <v>0</v>
      </c>
      <c r="AJ172" s="15"/>
      <c r="AK172">
        <f>IFERROR(VLOOKUP($B172, 'Combined Budget 2025 EUR'!$B:$L, 10, 0), IFERROR(VLOOKUP($B172, 'Combined Budget 2025 CHF'!$B:$L, 10, 0), "N/A"))</f>
        <v>0</v>
      </c>
      <c r="AL172">
        <f>IFERROR(VLOOKUP($B172, 'Combined Budget 2025 EUR'!$B:$L, 11, 0), IFERROR(VLOOKUP($B172, 'Combined Budget 2025 CHF'!$B:$L, 11, 0), "N/A"))</f>
        <v>0</v>
      </c>
    </row>
    <row r="173" spans="2:38" x14ac:dyDescent="0.25">
      <c r="B173">
        <v>20433</v>
      </c>
      <c r="C173" t="s">
        <v>250</v>
      </c>
      <c r="D173" s="1" t="str">
        <f>IFERROR(VLOOKUP($B173, 'Combined Budget 2025 EUR'!$B:$G,3, 0),IFERROR(VLOOKUP($B173, 'Combined Budget 2025 CHF'!$B:$G,3, 0),  IFERROR(VLOOKUP($B173, '[1]QMSM_AG Mapping'!$A:$G, 3,0), "Check")))</f>
        <v>Germany</v>
      </c>
      <c r="E173" s="1" t="str">
        <f>IFERROR(VLOOKUP($B173, 'Combined Budget 2025 EUR'!$B:$G,5, 0), IFERROR(VLOOKUP($B173, 'Combined Budget 2025 CHF'!$B:$G,5, 0),IFERROR(VLOOKUP($B173, '[1]QMSM_AG Mapping'!$A:$E, 5,0), "Check")))</f>
        <v>Salon / Institute</v>
      </c>
      <c r="F173" s="1" t="str">
        <f t="shared" si="21"/>
        <v>Institutes / Clinic</v>
      </c>
      <c r="G173" s="13">
        <f>VLOOKUP($B173, '[1]QMSM_AG Mapping'!$A:$G, 6, 0)</f>
        <v>0</v>
      </c>
      <c r="H173" s="1">
        <f>VLOOKUP($B173, '[1]QMSM_AG Mapping'!$A:$G, 7, 0)</f>
        <v>0</v>
      </c>
      <c r="I173" t="s">
        <v>64</v>
      </c>
      <c r="J173" s="14">
        <v>1591.03</v>
      </c>
      <c r="K173" s="14">
        <v>1872.62</v>
      </c>
      <c r="L173" s="14">
        <v>3009.38</v>
      </c>
      <c r="M173" s="14">
        <v>1993.62</v>
      </c>
      <c r="N173" s="14">
        <v>3583.18</v>
      </c>
      <c r="O173" s="14">
        <v>2235.7199999999998</v>
      </c>
      <c r="P173" s="14">
        <v>1830.82</v>
      </c>
      <c r="Q173" s="14">
        <v>1041.73</v>
      </c>
      <c r="R173" s="14">
        <v>2579.08</v>
      </c>
      <c r="S173" s="14">
        <v>2095.12</v>
      </c>
      <c r="T173" s="14">
        <v>0</v>
      </c>
      <c r="U173" s="14">
        <v>1775.07</v>
      </c>
      <c r="W173" s="14" cm="1">
        <f t="array" ref="W173">INDEX(J173:U173, 1, MONTH($W$1))</f>
        <v>1775.07</v>
      </c>
      <c r="X173" s="14" cm="1">
        <f t="array" ref="X173">SUMPRODUCT((J173:U173) *(($J$1:$U$1)&lt;=$X$1))</f>
        <v>23607.37</v>
      </c>
      <c r="Y173">
        <f t="shared" si="22"/>
        <v>1</v>
      </c>
      <c r="Z173">
        <f t="shared" si="22"/>
        <v>1</v>
      </c>
      <c r="AA173">
        <f t="shared" si="23"/>
        <v>1</v>
      </c>
      <c r="AB173">
        <f t="shared" si="24"/>
        <v>11</v>
      </c>
      <c r="AC173">
        <f t="shared" si="25"/>
        <v>2146.1245454545456</v>
      </c>
      <c r="AD173">
        <f t="shared" si="26"/>
        <v>0</v>
      </c>
      <c r="AE173">
        <f t="shared" si="27"/>
        <v>0</v>
      </c>
      <c r="AF173">
        <f t="shared" si="28"/>
        <v>0</v>
      </c>
      <c r="AG173">
        <f t="shared" si="29"/>
        <v>0</v>
      </c>
      <c r="AI173" s="15">
        <f t="shared" si="30"/>
        <v>23607.37</v>
      </c>
      <c r="AJ173" s="15"/>
      <c r="AK173" t="str">
        <f>IFERROR(VLOOKUP($B173, 'Combined Budget 2025 EUR'!$B:$L, 10, 0), IFERROR(VLOOKUP($B173, 'Combined Budget 2025 CHF'!$B:$L, 10, 0), "N/A"))</f>
        <v>AB</v>
      </c>
      <c r="AL173" t="str">
        <f>IFERROR(VLOOKUP($B173, 'Combined Budget 2025 EUR'!$B:$L, 11, 0), IFERROR(VLOOKUP($B173, 'Combined Budget 2025 CHF'!$B:$L, 11, 0), "N/A"))</f>
        <v>B</v>
      </c>
    </row>
    <row r="174" spans="2:38" x14ac:dyDescent="0.25">
      <c r="B174">
        <v>20434</v>
      </c>
      <c r="C174" t="s">
        <v>180</v>
      </c>
      <c r="D174" s="1" t="str">
        <f>IFERROR(VLOOKUP($B174, 'Combined Budget 2025 EUR'!$B:$G,3, 0),IFERROR(VLOOKUP($B174, 'Combined Budget 2025 CHF'!$B:$G,3, 0),  IFERROR(VLOOKUP($B174, '[1]QMSM_AG Mapping'!$A:$G, 3,0), "Check")))</f>
        <v>Germany</v>
      </c>
      <c r="E174" s="1" t="str">
        <f>IFERROR(VLOOKUP($B174, 'Combined Budget 2025 EUR'!$B:$G,5, 0), IFERROR(VLOOKUP($B174, 'Combined Budget 2025 CHF'!$B:$G,5, 0),IFERROR(VLOOKUP($B174, '[1]QMSM_AG Mapping'!$A:$E, 5,0), "Check")))</f>
        <v>Salon / Institute</v>
      </c>
      <c r="F174" s="1" t="str">
        <f t="shared" si="21"/>
        <v>Institutes / Clinic</v>
      </c>
      <c r="G174" s="13">
        <f>VLOOKUP($B174, '[1]QMSM_AG Mapping'!$A:$G, 6, 0)</f>
        <v>0</v>
      </c>
      <c r="H174" s="1">
        <f>VLOOKUP($B174, '[1]QMSM_AG Mapping'!$A:$G, 7, 0)</f>
        <v>0</v>
      </c>
      <c r="I174" t="s">
        <v>64</v>
      </c>
      <c r="J174" s="14">
        <v>2599.59</v>
      </c>
      <c r="K174" s="14">
        <v>2751.63</v>
      </c>
      <c r="L174" s="14">
        <v>0</v>
      </c>
      <c r="M174" s="14">
        <v>5444.43</v>
      </c>
      <c r="N174" s="14">
        <v>0</v>
      </c>
      <c r="O174" s="14">
        <v>2294.64</v>
      </c>
      <c r="P174" s="14">
        <v>3635.52</v>
      </c>
      <c r="Q174" s="14">
        <v>3186.51</v>
      </c>
      <c r="R174" s="14">
        <v>2878.56</v>
      </c>
      <c r="S174" s="14">
        <v>0</v>
      </c>
      <c r="T174" s="14">
        <v>3426.48</v>
      </c>
      <c r="U174" s="14">
        <v>3885.11</v>
      </c>
      <c r="W174" s="14" cm="1">
        <f t="array" ref="W174">INDEX(J174:U174, 1, MONTH($W$1))</f>
        <v>3885.11</v>
      </c>
      <c r="X174" s="14" cm="1">
        <f t="array" ref="X174">SUMPRODUCT((J174:U174) *(($J$1:$U$1)&lt;=$X$1))</f>
        <v>30102.47</v>
      </c>
      <c r="Y174">
        <f t="shared" si="22"/>
        <v>1</v>
      </c>
      <c r="Z174">
        <f t="shared" si="22"/>
        <v>1</v>
      </c>
      <c r="AA174">
        <f t="shared" si="23"/>
        <v>1</v>
      </c>
      <c r="AB174">
        <f t="shared" si="24"/>
        <v>9</v>
      </c>
      <c r="AC174">
        <f t="shared" si="25"/>
        <v>3344.7188888888891</v>
      </c>
      <c r="AD174">
        <f t="shared" si="26"/>
        <v>0</v>
      </c>
      <c r="AE174">
        <f t="shared" si="27"/>
        <v>0</v>
      </c>
      <c r="AF174">
        <f t="shared" si="28"/>
        <v>0</v>
      </c>
      <c r="AG174">
        <f t="shared" si="29"/>
        <v>0</v>
      </c>
      <c r="AI174" s="15">
        <f t="shared" si="30"/>
        <v>30102.47</v>
      </c>
      <c r="AJ174" s="15"/>
      <c r="AK174" t="str">
        <f>IFERROR(VLOOKUP($B174, 'Combined Budget 2025 EUR'!$B:$L, 10, 0), IFERROR(VLOOKUP($B174, 'Combined Budget 2025 CHF'!$B:$L, 10, 0), "N/A"))</f>
        <v>AA</v>
      </c>
      <c r="AL174" t="str">
        <f>IFERROR(VLOOKUP($B174, 'Combined Budget 2025 EUR'!$B:$L, 11, 0), IFERROR(VLOOKUP($B174, 'Combined Budget 2025 CHF'!$B:$L, 11, 0), "N/A"))</f>
        <v>A</v>
      </c>
    </row>
    <row r="175" spans="2:38" x14ac:dyDescent="0.25">
      <c r="B175">
        <v>20439</v>
      </c>
      <c r="C175" t="s">
        <v>682</v>
      </c>
      <c r="D175" s="1" t="str">
        <f>IFERROR(VLOOKUP($B175, 'Combined Budget 2025 EUR'!$B:$G,3, 0),IFERROR(VLOOKUP($B175, 'Combined Budget 2025 CHF'!$B:$G,3, 0),  IFERROR(VLOOKUP($B175, '[1]QMSM_AG Mapping'!$A:$G, 3,0), "Check")))</f>
        <v>Germany</v>
      </c>
      <c r="E175" s="1" t="str">
        <f>IFERROR(VLOOKUP($B175, 'Combined Budget 2025 EUR'!$B:$G,5, 0), IFERROR(VLOOKUP($B175, 'Combined Budget 2025 CHF'!$B:$G,5, 0),IFERROR(VLOOKUP($B175, '[1]QMSM_AG Mapping'!$A:$E, 5,0), "Check")))</f>
        <v>Salon / Institute</v>
      </c>
      <c r="F175" s="1" t="str">
        <f t="shared" si="21"/>
        <v>Institutes / Clinic</v>
      </c>
      <c r="G175" s="13">
        <f>VLOOKUP($B175, '[1]QMSM_AG Mapping'!$A:$G, 6, 0)</f>
        <v>0</v>
      </c>
      <c r="H175" s="1">
        <f>VLOOKUP($B175, '[1]QMSM_AG Mapping'!$A:$G, 7, 0)</f>
        <v>0</v>
      </c>
      <c r="I175" t="s">
        <v>358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W175" s="14" cm="1">
        <f t="array" ref="W175">INDEX(J175:U175, 1, MONTH($W$1))</f>
        <v>0</v>
      </c>
      <c r="X175" s="14" cm="1">
        <f t="array" ref="X175">SUMPRODUCT((J175:U175) *(($J$1:$U$1)&lt;=$X$1))</f>
        <v>0</v>
      </c>
      <c r="Y175">
        <f t="shared" si="22"/>
        <v>0</v>
      </c>
      <c r="Z175">
        <f t="shared" si="22"/>
        <v>0</v>
      </c>
      <c r="AA175">
        <f t="shared" si="23"/>
        <v>0</v>
      </c>
      <c r="AB175">
        <f t="shared" si="24"/>
        <v>0</v>
      </c>
      <c r="AC175">
        <f t="shared" si="25"/>
        <v>0</v>
      </c>
      <c r="AD175">
        <f t="shared" si="26"/>
        <v>0</v>
      </c>
      <c r="AE175">
        <f t="shared" si="27"/>
        <v>0</v>
      </c>
      <c r="AF175">
        <f t="shared" si="28"/>
        <v>0</v>
      </c>
      <c r="AG175">
        <f t="shared" si="29"/>
        <v>0</v>
      </c>
      <c r="AI175" s="15">
        <f t="shared" si="30"/>
        <v>0</v>
      </c>
      <c r="AJ175" s="15"/>
      <c r="AK175" t="str">
        <f>IFERROR(VLOOKUP($B175, 'Combined Budget 2025 EUR'!$B:$L, 10, 0), IFERROR(VLOOKUP($B175, 'Combined Budget 2025 CHF'!$B:$L, 10, 0), "N/A"))</f>
        <v>GG</v>
      </c>
      <c r="AL175" t="str">
        <f>IFERROR(VLOOKUP($B175, 'Combined Budget 2025 EUR'!$B:$L, 11, 0), IFERROR(VLOOKUP($B175, 'Combined Budget 2025 CHF'!$B:$L, 11, 0), "N/A"))</f>
        <v>C</v>
      </c>
    </row>
    <row r="176" spans="2:38" x14ac:dyDescent="0.25">
      <c r="B176">
        <v>20441</v>
      </c>
      <c r="C176" t="s">
        <v>137</v>
      </c>
      <c r="D176" s="1" t="str">
        <f>IFERROR(VLOOKUP($B176, 'Combined Budget 2025 EUR'!$B:$G,3, 0),IFERROR(VLOOKUP($B176, 'Combined Budget 2025 CHF'!$B:$G,3, 0),  IFERROR(VLOOKUP($B176, '[1]QMSM_AG Mapping'!$A:$G, 3,0), "Check")))</f>
        <v>Germany</v>
      </c>
      <c r="E176" s="1" t="str">
        <f>IFERROR(VLOOKUP($B176, 'Combined Budget 2025 EUR'!$B:$G,5, 0), IFERROR(VLOOKUP($B176, 'Combined Budget 2025 CHF'!$B:$G,5, 0),IFERROR(VLOOKUP($B176, '[1]QMSM_AG Mapping'!$A:$E, 5,0), "Check")))</f>
        <v>Salon / Institute</v>
      </c>
      <c r="F176" s="1" t="str">
        <f t="shared" si="21"/>
        <v>Institutes / Clinic</v>
      </c>
      <c r="G176" s="13">
        <f>VLOOKUP($B176, '[1]QMSM_AG Mapping'!$A:$G, 6, 0)</f>
        <v>0</v>
      </c>
      <c r="H176" s="1">
        <f>VLOOKUP($B176, '[1]QMSM_AG Mapping'!$A:$G, 7, 0)</f>
        <v>0</v>
      </c>
      <c r="I176" t="s">
        <v>64</v>
      </c>
      <c r="J176" s="14">
        <v>634.29</v>
      </c>
      <c r="K176" s="14">
        <v>1269</v>
      </c>
      <c r="L176" s="14">
        <v>344.92</v>
      </c>
      <c r="M176" s="14">
        <v>567.55999999999995</v>
      </c>
      <c r="N176" s="14">
        <v>458.75</v>
      </c>
      <c r="O176" s="14">
        <v>483.43</v>
      </c>
      <c r="P176" s="14">
        <v>498.14</v>
      </c>
      <c r="Q176" s="14">
        <v>438.59</v>
      </c>
      <c r="R176" s="14">
        <v>714.82</v>
      </c>
      <c r="S176" s="14">
        <v>0</v>
      </c>
      <c r="T176" s="14">
        <v>1151.6300000000001</v>
      </c>
      <c r="U176" s="14">
        <v>386.07</v>
      </c>
      <c r="W176" s="14" cm="1">
        <f t="array" ref="W176">INDEX(J176:U176, 1, MONTH($W$1))</f>
        <v>386.07</v>
      </c>
      <c r="X176" s="14" cm="1">
        <f t="array" ref="X176">SUMPRODUCT((J176:U176) *(($J$1:$U$1)&lt;=$X$1))</f>
        <v>6947.2</v>
      </c>
      <c r="Y176">
        <f t="shared" si="22"/>
        <v>1</v>
      </c>
      <c r="Z176">
        <f t="shared" si="22"/>
        <v>1</v>
      </c>
      <c r="AA176">
        <f t="shared" si="23"/>
        <v>1</v>
      </c>
      <c r="AB176">
        <f t="shared" si="24"/>
        <v>11</v>
      </c>
      <c r="AC176">
        <f t="shared" si="25"/>
        <v>631.56363636363631</v>
      </c>
      <c r="AD176">
        <f t="shared" si="26"/>
        <v>0</v>
      </c>
      <c r="AE176">
        <f t="shared" si="27"/>
        <v>0</v>
      </c>
      <c r="AF176">
        <f t="shared" si="28"/>
        <v>0</v>
      </c>
      <c r="AG176">
        <f t="shared" si="29"/>
        <v>0</v>
      </c>
      <c r="AI176" s="15">
        <f t="shared" si="30"/>
        <v>6947.2</v>
      </c>
      <c r="AJ176" s="15"/>
      <c r="AK176" t="str">
        <f>IFERROR(VLOOKUP($B176, 'Combined Budget 2025 EUR'!$B:$L, 10, 0), IFERROR(VLOOKUP($B176, 'Combined Budget 2025 CHF'!$B:$L, 10, 0), "N/A"))</f>
        <v>BC</v>
      </c>
      <c r="AL176" t="str">
        <f>IFERROR(VLOOKUP($B176, 'Combined Budget 2025 EUR'!$B:$L, 11, 0), IFERROR(VLOOKUP($B176, 'Combined Budget 2025 CHF'!$B:$L, 11, 0), "N/A"))</f>
        <v>C</v>
      </c>
    </row>
    <row r="177" spans="2:38" x14ac:dyDescent="0.25">
      <c r="B177">
        <v>20443</v>
      </c>
      <c r="C177" t="s">
        <v>566</v>
      </c>
      <c r="D177" s="1">
        <f>IFERROR(VLOOKUP($B177, 'Combined Budget 2025 EUR'!$B:$G,3, 0),IFERROR(VLOOKUP($B177, 'Combined Budget 2025 CHF'!$B:$G,3, 0),  IFERROR(VLOOKUP($B177, '[1]QMSM_AG Mapping'!$A:$G, 3,0), "Check")))</f>
        <v>0</v>
      </c>
      <c r="E177" s="1">
        <f>IFERROR(VLOOKUP($B177, 'Combined Budget 2025 EUR'!$B:$G,5, 0), IFERROR(VLOOKUP($B177, 'Combined Budget 2025 CHF'!$B:$G,5, 0),IFERROR(VLOOKUP($B177, '[1]QMSM_AG Mapping'!$A:$E, 5,0), "Check")))</f>
        <v>0</v>
      </c>
      <c r="F177" s="1">
        <f t="shared" si="21"/>
        <v>0</v>
      </c>
      <c r="G177" s="13">
        <f>VLOOKUP($B177, '[1]QMSM_AG Mapping'!$A:$G, 6, 0)</f>
        <v>0</v>
      </c>
      <c r="H177" s="1">
        <f>VLOOKUP($B177, '[1]QMSM_AG Mapping'!$A:$G, 7, 0)</f>
        <v>0</v>
      </c>
      <c r="I177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W177" s="14" cm="1">
        <f t="array" ref="W177">INDEX(J177:U177, 1, MONTH($W$1))</f>
        <v>0</v>
      </c>
      <c r="X177" s="14" cm="1">
        <f t="array" ref="X177">SUMPRODUCT((J177:U177) *(($J$1:$U$1)&lt;=$X$1))</f>
        <v>0</v>
      </c>
      <c r="Y177">
        <f t="shared" si="22"/>
        <v>0</v>
      </c>
      <c r="Z177">
        <f t="shared" si="22"/>
        <v>0</v>
      </c>
      <c r="AA177">
        <f t="shared" si="23"/>
        <v>0</v>
      </c>
      <c r="AB177">
        <f t="shared" si="24"/>
        <v>0</v>
      </c>
      <c r="AC177">
        <f t="shared" si="25"/>
        <v>0</v>
      </c>
      <c r="AD177">
        <f t="shared" si="26"/>
        <v>0</v>
      </c>
      <c r="AE177">
        <f t="shared" si="27"/>
        <v>0</v>
      </c>
      <c r="AF177">
        <f t="shared" si="28"/>
        <v>0</v>
      </c>
      <c r="AG177">
        <f t="shared" si="29"/>
        <v>0</v>
      </c>
      <c r="AI177" s="15">
        <f t="shared" si="30"/>
        <v>0</v>
      </c>
      <c r="AJ177" s="15"/>
      <c r="AK177">
        <f>IFERROR(VLOOKUP($B177, 'Combined Budget 2025 EUR'!$B:$L, 10, 0), IFERROR(VLOOKUP($B177, 'Combined Budget 2025 CHF'!$B:$L, 10, 0), "N/A"))</f>
        <v>0</v>
      </c>
      <c r="AL177">
        <f>IFERROR(VLOOKUP($B177, 'Combined Budget 2025 EUR'!$B:$L, 11, 0), IFERROR(VLOOKUP($B177, 'Combined Budget 2025 CHF'!$B:$L, 11, 0), "N/A"))</f>
        <v>0</v>
      </c>
    </row>
    <row r="178" spans="2:38" x14ac:dyDescent="0.25">
      <c r="B178">
        <v>20444</v>
      </c>
      <c r="C178" t="s">
        <v>295</v>
      </c>
      <c r="D178" s="1" t="str">
        <f>IFERROR(VLOOKUP($B178, 'Combined Budget 2025 EUR'!$B:$G,3, 0),IFERROR(VLOOKUP($B178, 'Combined Budget 2025 CHF'!$B:$G,3, 0),  IFERROR(VLOOKUP($B178, '[1]QMSM_AG Mapping'!$A:$G, 3,0), "Check")))</f>
        <v>Germany</v>
      </c>
      <c r="E178" s="1" t="str">
        <f>IFERROR(VLOOKUP($B178, 'Combined Budget 2025 EUR'!$B:$G,5, 0), IFERROR(VLOOKUP($B178, 'Combined Budget 2025 CHF'!$B:$G,5, 0),IFERROR(VLOOKUP($B178, '[1]QMSM_AG Mapping'!$A:$E, 5,0), "Check")))</f>
        <v>Salon / Institute</v>
      </c>
      <c r="F178" s="1" t="str">
        <f t="shared" si="21"/>
        <v>Institutes / Clinic</v>
      </c>
      <c r="G178" s="13">
        <f>VLOOKUP($B178, '[1]QMSM_AG Mapping'!$A:$G, 6, 0)</f>
        <v>0</v>
      </c>
      <c r="H178" s="1">
        <f>VLOOKUP($B178, '[1]QMSM_AG Mapping'!$A:$G, 7, 0)</f>
        <v>0</v>
      </c>
      <c r="I178" t="s">
        <v>64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2203.98</v>
      </c>
      <c r="P178" s="14">
        <v>357.43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W178" s="14" cm="1">
        <f t="array" ref="W178">INDEX(J178:U178, 1, MONTH($W$1))</f>
        <v>0</v>
      </c>
      <c r="X178" s="14" cm="1">
        <f t="array" ref="X178">SUMPRODUCT((J178:U178) *(($J$1:$U$1)&lt;=$X$1))</f>
        <v>2561.41</v>
      </c>
      <c r="Y178">
        <f t="shared" si="22"/>
        <v>0</v>
      </c>
      <c r="Z178">
        <f t="shared" si="22"/>
        <v>1</v>
      </c>
      <c r="AA178">
        <f t="shared" si="23"/>
        <v>1</v>
      </c>
      <c r="AB178">
        <f t="shared" si="24"/>
        <v>2</v>
      </c>
      <c r="AC178">
        <f t="shared" si="25"/>
        <v>1280.7049999999999</v>
      </c>
      <c r="AD178">
        <f t="shared" si="26"/>
        <v>0</v>
      </c>
      <c r="AE178">
        <f t="shared" si="27"/>
        <v>0</v>
      </c>
      <c r="AF178">
        <f t="shared" si="28"/>
        <v>0</v>
      </c>
      <c r="AG178">
        <f t="shared" si="29"/>
        <v>0</v>
      </c>
      <c r="AI178" s="15">
        <f t="shared" si="30"/>
        <v>2561.41</v>
      </c>
      <c r="AJ178" s="15"/>
      <c r="AK178" t="str">
        <f>IFERROR(VLOOKUP($B178, 'Combined Budget 2025 EUR'!$B:$L, 10, 0), IFERROR(VLOOKUP($B178, 'Combined Budget 2025 CHF'!$B:$L, 10, 0), "N/A"))</f>
        <v>GG</v>
      </c>
      <c r="AL178" t="str">
        <f>IFERROR(VLOOKUP($B178, 'Combined Budget 2025 EUR'!$B:$L, 11, 0), IFERROR(VLOOKUP($B178, 'Combined Budget 2025 CHF'!$B:$L, 11, 0), "N/A"))</f>
        <v>C</v>
      </c>
    </row>
    <row r="179" spans="2:38" x14ac:dyDescent="0.25">
      <c r="B179">
        <v>20445</v>
      </c>
      <c r="C179" t="s">
        <v>72</v>
      </c>
      <c r="D179" s="1" t="str">
        <f>IFERROR(VLOOKUP($B179, 'Combined Budget 2025 EUR'!$B:$G,3, 0),IFERROR(VLOOKUP($B179, 'Combined Budget 2025 CHF'!$B:$G,3, 0),  IFERROR(VLOOKUP($B179, '[1]QMSM_AG Mapping'!$A:$G, 3,0), "Check")))</f>
        <v>Germany</v>
      </c>
      <c r="E179" s="1" t="str">
        <f>IFERROR(VLOOKUP($B179, 'Combined Budget 2025 EUR'!$B:$G,5, 0), IFERROR(VLOOKUP($B179, 'Combined Budget 2025 CHF'!$B:$G,5, 0),IFERROR(VLOOKUP($B179, '[1]QMSM_AG Mapping'!$A:$E, 5,0), "Check")))</f>
        <v>Salon / Institute</v>
      </c>
      <c r="F179" s="1" t="str">
        <f t="shared" si="21"/>
        <v>Institutes / Clinic</v>
      </c>
      <c r="G179" s="13">
        <f>VLOOKUP($B179, '[1]QMSM_AG Mapping'!$A:$G, 6, 0)</f>
        <v>0</v>
      </c>
      <c r="H179" s="1">
        <f>VLOOKUP($B179, '[1]QMSM_AG Mapping'!$A:$G, 7, 0)</f>
        <v>0</v>
      </c>
      <c r="I179" t="s">
        <v>64</v>
      </c>
      <c r="J179" s="14">
        <v>2722.71</v>
      </c>
      <c r="K179" s="14">
        <v>2272.29</v>
      </c>
      <c r="L179" s="14">
        <v>0</v>
      </c>
      <c r="M179" s="14">
        <v>6784.91</v>
      </c>
      <c r="N179" s="14">
        <v>1289.01</v>
      </c>
      <c r="O179" s="14">
        <v>2030.62</v>
      </c>
      <c r="P179" s="14">
        <v>3356.81</v>
      </c>
      <c r="Q179" s="14">
        <v>0</v>
      </c>
      <c r="R179" s="14">
        <v>7936.65</v>
      </c>
      <c r="S179" s="14">
        <v>2381.44</v>
      </c>
      <c r="T179" s="14">
        <v>5022.8</v>
      </c>
      <c r="U179" s="14">
        <v>0</v>
      </c>
      <c r="W179" s="14" cm="1">
        <f t="array" ref="W179">INDEX(J179:U179, 1, MONTH($W$1))</f>
        <v>0</v>
      </c>
      <c r="X179" s="14" cm="1">
        <f t="array" ref="X179">SUMPRODUCT((J179:U179) *(($J$1:$U$1)&lt;=$X$1))</f>
        <v>33797.24</v>
      </c>
      <c r="Y179">
        <f t="shared" si="22"/>
        <v>0</v>
      </c>
      <c r="Z179">
        <f t="shared" si="22"/>
        <v>1</v>
      </c>
      <c r="AA179">
        <f t="shared" si="23"/>
        <v>1</v>
      </c>
      <c r="AB179">
        <f t="shared" si="24"/>
        <v>9</v>
      </c>
      <c r="AC179">
        <f t="shared" si="25"/>
        <v>3755.2488888888888</v>
      </c>
      <c r="AD179">
        <f t="shared" si="26"/>
        <v>0</v>
      </c>
      <c r="AE179">
        <f t="shared" si="27"/>
        <v>0</v>
      </c>
      <c r="AF179">
        <f t="shared" si="28"/>
        <v>0</v>
      </c>
      <c r="AG179">
        <f t="shared" si="29"/>
        <v>0</v>
      </c>
      <c r="AI179" s="15">
        <f t="shared" si="30"/>
        <v>33797.24</v>
      </c>
      <c r="AJ179" s="15"/>
      <c r="AK179" t="str">
        <f>IFERROR(VLOOKUP($B179, 'Combined Budget 2025 EUR'!$B:$L, 10, 0), IFERROR(VLOOKUP($B179, 'Combined Budget 2025 CHF'!$B:$L, 10, 0), "N/A"))</f>
        <v>AC</v>
      </c>
      <c r="AL179" t="str">
        <f>IFERROR(VLOOKUP($B179, 'Combined Budget 2025 EUR'!$B:$L, 11, 0), IFERROR(VLOOKUP($B179, 'Combined Budget 2025 CHF'!$B:$L, 11, 0), "N/A"))</f>
        <v>C</v>
      </c>
    </row>
    <row r="180" spans="2:38" x14ac:dyDescent="0.25">
      <c r="B180">
        <v>20447</v>
      </c>
      <c r="C180" t="s">
        <v>784</v>
      </c>
      <c r="D180" s="1">
        <f>IFERROR(VLOOKUP($B180, 'Combined Budget 2025 EUR'!$B:$G,3, 0),IFERROR(VLOOKUP($B180, 'Combined Budget 2025 CHF'!$B:$G,3, 0),  IFERROR(VLOOKUP($B180, '[1]QMSM_AG Mapping'!$A:$G, 3,0), "Check")))</f>
        <v>0</v>
      </c>
      <c r="E180" s="1">
        <f>IFERROR(VLOOKUP($B180, 'Combined Budget 2025 EUR'!$B:$G,5, 0), IFERROR(VLOOKUP($B180, 'Combined Budget 2025 CHF'!$B:$G,5, 0),IFERROR(VLOOKUP($B180, '[1]QMSM_AG Mapping'!$A:$E, 5,0), "Check")))</f>
        <v>0</v>
      </c>
      <c r="F180" s="1">
        <f t="shared" si="21"/>
        <v>0</v>
      </c>
      <c r="G180" s="13">
        <f>VLOOKUP($B180, '[1]QMSM_AG Mapping'!$A:$G, 6, 0)</f>
        <v>0</v>
      </c>
      <c r="H180" s="1">
        <f>VLOOKUP($B180, '[1]QMSM_AG Mapping'!$A:$G, 7, 0)</f>
        <v>0</v>
      </c>
      <c r="I180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W180" s="14" cm="1">
        <f t="array" ref="W180">INDEX(J180:U180, 1, MONTH($W$1))</f>
        <v>0</v>
      </c>
      <c r="X180" s="14" cm="1">
        <f t="array" ref="X180">SUMPRODUCT((J180:U180) *(($J$1:$U$1)&lt;=$X$1))</f>
        <v>0</v>
      </c>
      <c r="Y180">
        <f t="shared" si="22"/>
        <v>0</v>
      </c>
      <c r="Z180">
        <f t="shared" si="22"/>
        <v>0</v>
      </c>
      <c r="AA180">
        <f t="shared" si="23"/>
        <v>0</v>
      </c>
      <c r="AB180">
        <f t="shared" si="24"/>
        <v>0</v>
      </c>
      <c r="AC180">
        <f t="shared" si="25"/>
        <v>0</v>
      </c>
      <c r="AD180">
        <f t="shared" si="26"/>
        <v>0</v>
      </c>
      <c r="AE180">
        <f t="shared" si="27"/>
        <v>0</v>
      </c>
      <c r="AF180">
        <f t="shared" si="28"/>
        <v>0</v>
      </c>
      <c r="AG180">
        <f t="shared" si="29"/>
        <v>0</v>
      </c>
      <c r="AI180" s="15">
        <f t="shared" si="30"/>
        <v>0</v>
      </c>
      <c r="AJ180" s="15"/>
      <c r="AK180">
        <f>IFERROR(VLOOKUP($B180, 'Combined Budget 2025 EUR'!$B:$L, 10, 0), IFERROR(VLOOKUP($B180, 'Combined Budget 2025 CHF'!$B:$L, 10, 0), "N/A"))</f>
        <v>0</v>
      </c>
      <c r="AL180">
        <f>IFERROR(VLOOKUP($B180, 'Combined Budget 2025 EUR'!$B:$L, 11, 0), IFERROR(VLOOKUP($B180, 'Combined Budget 2025 CHF'!$B:$L, 11, 0), "N/A"))</f>
        <v>0</v>
      </c>
    </row>
    <row r="181" spans="2:38" x14ac:dyDescent="0.25">
      <c r="B181">
        <v>20448</v>
      </c>
      <c r="C181" t="s">
        <v>252</v>
      </c>
      <c r="D181" s="1" t="str">
        <f>IFERROR(VLOOKUP($B181, 'Combined Budget 2025 EUR'!$B:$G,3, 0),IFERROR(VLOOKUP($B181, 'Combined Budget 2025 CHF'!$B:$G,3, 0),  IFERROR(VLOOKUP($B181, '[1]QMSM_AG Mapping'!$A:$G, 3,0), "Check")))</f>
        <v>Germany</v>
      </c>
      <c r="E181" s="1" t="str">
        <f>IFERROR(VLOOKUP($B181, 'Combined Budget 2025 EUR'!$B:$G,5, 0), IFERROR(VLOOKUP($B181, 'Combined Budget 2025 CHF'!$B:$G,5, 0),IFERROR(VLOOKUP($B181, '[1]QMSM_AG Mapping'!$A:$E, 5,0), "Check")))</f>
        <v>Perfumery</v>
      </c>
      <c r="F181" s="1" t="str">
        <f t="shared" si="21"/>
        <v>Perfumery</v>
      </c>
      <c r="G181" s="13">
        <f>VLOOKUP($B181, '[1]QMSM_AG Mapping'!$A:$G, 6, 0)</f>
        <v>0</v>
      </c>
      <c r="H181" s="1">
        <f>VLOOKUP($B181, '[1]QMSM_AG Mapping'!$A:$G, 7, 0)</f>
        <v>0</v>
      </c>
      <c r="I181" t="s">
        <v>64</v>
      </c>
      <c r="J181" s="14">
        <v>997.31</v>
      </c>
      <c r="K181" s="14">
        <v>1286.52</v>
      </c>
      <c r="L181" s="14">
        <v>0</v>
      </c>
      <c r="M181" s="14">
        <v>1355.11</v>
      </c>
      <c r="N181" s="14">
        <v>1684.75</v>
      </c>
      <c r="O181" s="14">
        <v>351.82</v>
      </c>
      <c r="P181" s="14">
        <v>0</v>
      </c>
      <c r="Q181" s="14">
        <v>4631.68</v>
      </c>
      <c r="R181" s="14">
        <v>171.42</v>
      </c>
      <c r="S181" s="14">
        <v>1486.62</v>
      </c>
      <c r="T181" s="14">
        <v>1804.16</v>
      </c>
      <c r="U181" s="14">
        <v>1288.77</v>
      </c>
      <c r="W181" s="14" cm="1">
        <f t="array" ref="W181">INDEX(J181:U181, 1, MONTH($W$1))</f>
        <v>1288.77</v>
      </c>
      <c r="X181" s="14" cm="1">
        <f t="array" ref="X181">SUMPRODUCT((J181:U181) *(($J$1:$U$1)&lt;=$X$1))</f>
        <v>15058.16</v>
      </c>
      <c r="Y181">
        <f t="shared" si="22"/>
        <v>1</v>
      </c>
      <c r="Z181">
        <f t="shared" si="22"/>
        <v>1</v>
      </c>
      <c r="AA181">
        <f t="shared" si="23"/>
        <v>1</v>
      </c>
      <c r="AB181">
        <f t="shared" si="24"/>
        <v>10</v>
      </c>
      <c r="AC181">
        <f t="shared" si="25"/>
        <v>1505.816</v>
      </c>
      <c r="AD181">
        <f t="shared" si="26"/>
        <v>0</v>
      </c>
      <c r="AE181">
        <f t="shared" si="27"/>
        <v>0</v>
      </c>
      <c r="AF181">
        <f t="shared" si="28"/>
        <v>0</v>
      </c>
      <c r="AG181">
        <f t="shared" si="29"/>
        <v>0</v>
      </c>
      <c r="AI181" s="15">
        <f t="shared" si="30"/>
        <v>15058.16</v>
      </c>
      <c r="AJ181" s="15"/>
      <c r="AK181" t="str">
        <f>IFERROR(VLOOKUP($B181, 'Combined Budget 2025 EUR'!$B:$L, 10, 0), IFERROR(VLOOKUP($B181, 'Combined Budget 2025 CHF'!$B:$L, 10, 0), "N/A"))</f>
        <v>BA</v>
      </c>
      <c r="AL181" t="str">
        <f>IFERROR(VLOOKUP($B181, 'Combined Budget 2025 EUR'!$B:$L, 11, 0), IFERROR(VLOOKUP($B181, 'Combined Budget 2025 CHF'!$B:$L, 11, 0), "N/A"))</f>
        <v>A</v>
      </c>
    </row>
    <row r="182" spans="2:38" x14ac:dyDescent="0.25">
      <c r="B182">
        <v>20449</v>
      </c>
      <c r="C182" t="s">
        <v>683</v>
      </c>
      <c r="D182" s="1" t="str">
        <f>IFERROR(VLOOKUP($B182, 'Combined Budget 2025 EUR'!$B:$G,3, 0),IFERROR(VLOOKUP($B182, 'Combined Budget 2025 CHF'!$B:$G,3, 0),  IFERROR(VLOOKUP($B182, '[1]QMSM_AG Mapping'!$A:$G, 3,0), "Check")))</f>
        <v>Germany</v>
      </c>
      <c r="E182" s="1" t="str">
        <f>IFERROR(VLOOKUP($B182, 'Combined Budget 2025 EUR'!$B:$G,5, 0), IFERROR(VLOOKUP($B182, 'Combined Budget 2025 CHF'!$B:$G,5, 0),IFERROR(VLOOKUP($B182, '[1]QMSM_AG Mapping'!$A:$E, 5,0), "Check")))</f>
        <v>Salon / Institute</v>
      </c>
      <c r="F182" s="1" t="str">
        <f t="shared" si="21"/>
        <v>Institutes / Clinic</v>
      </c>
      <c r="G182" s="13">
        <f>VLOOKUP($B182, '[1]QMSM_AG Mapping'!$A:$G, 6, 0)</f>
        <v>0</v>
      </c>
      <c r="H182" s="1">
        <f>VLOOKUP($B182, '[1]QMSM_AG Mapping'!$A:$G, 7, 0)</f>
        <v>0</v>
      </c>
      <c r="I182" t="s">
        <v>358</v>
      </c>
      <c r="J182" s="14">
        <v>0</v>
      </c>
      <c r="K182" s="14">
        <v>323.7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450.25</v>
      </c>
      <c r="R182" s="14">
        <v>0</v>
      </c>
      <c r="S182" s="14">
        <v>0</v>
      </c>
      <c r="T182" s="14">
        <v>0</v>
      </c>
      <c r="U182" s="14">
        <v>0</v>
      </c>
      <c r="W182" s="14" cm="1">
        <f t="array" ref="W182">INDEX(J182:U182, 1, MONTH($W$1))</f>
        <v>0</v>
      </c>
      <c r="X182" s="14" cm="1">
        <f t="array" ref="X182">SUMPRODUCT((J182:U182) *(($J$1:$U$1)&lt;=$X$1))</f>
        <v>773.95</v>
      </c>
      <c r="Y182">
        <f t="shared" si="22"/>
        <v>0</v>
      </c>
      <c r="Z182">
        <f t="shared" si="22"/>
        <v>1</v>
      </c>
      <c r="AA182">
        <f t="shared" si="23"/>
        <v>0</v>
      </c>
      <c r="AB182">
        <f t="shared" si="24"/>
        <v>2</v>
      </c>
      <c r="AC182">
        <f t="shared" si="25"/>
        <v>386.97500000000002</v>
      </c>
      <c r="AD182">
        <f t="shared" si="26"/>
        <v>0</v>
      </c>
      <c r="AE182">
        <f t="shared" si="27"/>
        <v>0</v>
      </c>
      <c r="AF182">
        <f t="shared" si="28"/>
        <v>0</v>
      </c>
      <c r="AG182">
        <f t="shared" si="29"/>
        <v>0</v>
      </c>
      <c r="AI182" s="15">
        <f t="shared" si="30"/>
        <v>773.95</v>
      </c>
      <c r="AJ182" s="15"/>
      <c r="AK182" t="str">
        <f>IFERROR(VLOOKUP($B182, 'Combined Budget 2025 EUR'!$B:$L, 10, 0), IFERROR(VLOOKUP($B182, 'Combined Budget 2025 CHF'!$B:$L, 10, 0), "N/A"))</f>
        <v>GG</v>
      </c>
      <c r="AL182" t="str">
        <f>IFERROR(VLOOKUP($B182, 'Combined Budget 2025 EUR'!$B:$L, 11, 0), IFERROR(VLOOKUP($B182, 'Combined Budget 2025 CHF'!$B:$L, 11, 0), "N/A"))</f>
        <v>C</v>
      </c>
    </row>
    <row r="183" spans="2:38" x14ac:dyDescent="0.25">
      <c r="B183">
        <v>20452</v>
      </c>
      <c r="C183" t="s">
        <v>567</v>
      </c>
      <c r="D183" s="1">
        <f>IFERROR(VLOOKUP($B183, 'Combined Budget 2025 EUR'!$B:$G,3, 0),IFERROR(VLOOKUP($B183, 'Combined Budget 2025 CHF'!$B:$G,3, 0),  IFERROR(VLOOKUP($B183, '[1]QMSM_AG Mapping'!$A:$G, 3,0), "Check")))</f>
        <v>0</v>
      </c>
      <c r="E183" s="1">
        <f>IFERROR(VLOOKUP($B183, 'Combined Budget 2025 EUR'!$B:$G,5, 0), IFERROR(VLOOKUP($B183, 'Combined Budget 2025 CHF'!$B:$G,5, 0),IFERROR(VLOOKUP($B183, '[1]QMSM_AG Mapping'!$A:$E, 5,0), "Check")))</f>
        <v>0</v>
      </c>
      <c r="F183" s="1">
        <f t="shared" si="21"/>
        <v>0</v>
      </c>
      <c r="G183" s="13">
        <f>VLOOKUP($B183, '[1]QMSM_AG Mapping'!$A:$G, 6, 0)</f>
        <v>0</v>
      </c>
      <c r="H183" s="1">
        <f>VLOOKUP($B183, '[1]QMSM_AG Mapping'!$A:$G, 7, 0)</f>
        <v>0</v>
      </c>
      <c r="I183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W183" s="14" cm="1">
        <f t="array" ref="W183">INDEX(J183:U183, 1, MONTH($W$1))</f>
        <v>0</v>
      </c>
      <c r="X183" s="14" cm="1">
        <f t="array" ref="X183">SUMPRODUCT((J183:U183) *(($J$1:$U$1)&lt;=$X$1))</f>
        <v>0</v>
      </c>
      <c r="Y183">
        <f t="shared" si="22"/>
        <v>0</v>
      </c>
      <c r="Z183">
        <f t="shared" si="22"/>
        <v>0</v>
      </c>
      <c r="AA183">
        <f t="shared" si="23"/>
        <v>0</v>
      </c>
      <c r="AB183">
        <f t="shared" si="24"/>
        <v>0</v>
      </c>
      <c r="AC183">
        <f t="shared" si="25"/>
        <v>0</v>
      </c>
      <c r="AD183">
        <f t="shared" si="26"/>
        <v>0</v>
      </c>
      <c r="AE183">
        <f t="shared" si="27"/>
        <v>0</v>
      </c>
      <c r="AF183">
        <f t="shared" si="28"/>
        <v>0</v>
      </c>
      <c r="AG183">
        <f t="shared" si="29"/>
        <v>0</v>
      </c>
      <c r="AI183" s="15">
        <f t="shared" si="30"/>
        <v>0</v>
      </c>
      <c r="AJ183" s="15"/>
      <c r="AK183">
        <f>IFERROR(VLOOKUP($B183, 'Combined Budget 2025 EUR'!$B:$L, 10, 0), IFERROR(VLOOKUP($B183, 'Combined Budget 2025 CHF'!$B:$L, 10, 0), "N/A"))</f>
        <v>0</v>
      </c>
      <c r="AL183">
        <f>IFERROR(VLOOKUP($B183, 'Combined Budget 2025 EUR'!$B:$L, 11, 0), IFERROR(VLOOKUP($B183, 'Combined Budget 2025 CHF'!$B:$L, 11, 0), "N/A"))</f>
        <v>0</v>
      </c>
    </row>
    <row r="184" spans="2:38" x14ac:dyDescent="0.25">
      <c r="B184">
        <v>20454</v>
      </c>
      <c r="C184" t="s">
        <v>262</v>
      </c>
      <c r="D184" s="1" t="str">
        <f>IFERROR(VLOOKUP($B184, 'Combined Budget 2025 EUR'!$B:$G,3, 0),IFERROR(VLOOKUP($B184, 'Combined Budget 2025 CHF'!$B:$G,3, 0),  IFERROR(VLOOKUP($B184, '[1]QMSM_AG Mapping'!$A:$G, 3,0), "Check")))</f>
        <v>Germany</v>
      </c>
      <c r="E184" s="1" t="str">
        <f>IFERROR(VLOOKUP($B184, 'Combined Budget 2025 EUR'!$B:$G,5, 0), IFERROR(VLOOKUP($B184, 'Combined Budget 2025 CHF'!$B:$G,5, 0),IFERROR(VLOOKUP($B184, '[1]QMSM_AG Mapping'!$A:$E, 5,0), "Check")))</f>
        <v>Salon / Institute</v>
      </c>
      <c r="F184" s="1" t="str">
        <f t="shared" si="21"/>
        <v>Institutes / Clinic</v>
      </c>
      <c r="G184" s="13">
        <f>VLOOKUP($B184, '[1]QMSM_AG Mapping'!$A:$G, 6, 0)</f>
        <v>0</v>
      </c>
      <c r="H184" s="1">
        <f>VLOOKUP($B184, '[1]QMSM_AG Mapping'!$A:$G, 7, 0)</f>
        <v>0</v>
      </c>
      <c r="I184" t="s">
        <v>64</v>
      </c>
      <c r="J184" s="14">
        <v>678.8</v>
      </c>
      <c r="K184" s="14">
        <v>432.56</v>
      </c>
      <c r="L184" s="14">
        <v>657.19</v>
      </c>
      <c r="M184" s="14">
        <v>425.26</v>
      </c>
      <c r="N184" s="14">
        <v>469.4</v>
      </c>
      <c r="O184" s="14">
        <v>974.03</v>
      </c>
      <c r="P184" s="14">
        <v>197.64</v>
      </c>
      <c r="Q184" s="14">
        <v>0</v>
      </c>
      <c r="R184" s="14">
        <v>1440.38</v>
      </c>
      <c r="S184" s="14">
        <v>1242.97</v>
      </c>
      <c r="T184" s="14">
        <v>307.41000000000003</v>
      </c>
      <c r="U184" s="14">
        <v>1747.36</v>
      </c>
      <c r="W184" s="14" cm="1">
        <f t="array" ref="W184">INDEX(J184:U184, 1, MONTH($W$1))</f>
        <v>1747.36</v>
      </c>
      <c r="X184" s="14" cm="1">
        <f t="array" ref="X184">SUMPRODUCT((J184:U184) *(($J$1:$U$1)&lt;=$X$1))</f>
        <v>8573</v>
      </c>
      <c r="Y184">
        <f t="shared" si="22"/>
        <v>1</v>
      </c>
      <c r="Z184">
        <f t="shared" si="22"/>
        <v>1</v>
      </c>
      <c r="AA184">
        <f t="shared" si="23"/>
        <v>1</v>
      </c>
      <c r="AB184">
        <f t="shared" si="24"/>
        <v>11</v>
      </c>
      <c r="AC184">
        <f t="shared" si="25"/>
        <v>779.36363636363637</v>
      </c>
      <c r="AD184">
        <f t="shared" si="26"/>
        <v>0</v>
      </c>
      <c r="AE184">
        <f t="shared" si="27"/>
        <v>0</v>
      </c>
      <c r="AF184">
        <f t="shared" si="28"/>
        <v>0</v>
      </c>
      <c r="AG184">
        <f t="shared" si="29"/>
        <v>0</v>
      </c>
      <c r="AI184" s="15">
        <f t="shared" si="30"/>
        <v>8573</v>
      </c>
      <c r="AJ184" s="15"/>
      <c r="AK184" t="str">
        <f>IFERROR(VLOOKUP($B184, 'Combined Budget 2025 EUR'!$B:$L, 10, 0), IFERROR(VLOOKUP($B184, 'Combined Budget 2025 CHF'!$B:$L, 10, 0), "N/A"))</f>
        <v>BC</v>
      </c>
      <c r="AL184" t="str">
        <f>IFERROR(VLOOKUP($B184, 'Combined Budget 2025 EUR'!$B:$L, 11, 0), IFERROR(VLOOKUP($B184, 'Combined Budget 2025 CHF'!$B:$L, 11, 0), "N/A"))</f>
        <v>C</v>
      </c>
    </row>
    <row r="185" spans="2:38" x14ac:dyDescent="0.25">
      <c r="B185">
        <v>20460</v>
      </c>
      <c r="C185" t="s">
        <v>785</v>
      </c>
      <c r="D185" s="1">
        <f>IFERROR(VLOOKUP($B185, 'Combined Budget 2025 EUR'!$B:$G,3, 0),IFERROR(VLOOKUP($B185, 'Combined Budget 2025 CHF'!$B:$G,3, 0),  IFERROR(VLOOKUP($B185, '[1]QMSM_AG Mapping'!$A:$G, 3,0), "Check")))</f>
        <v>0</v>
      </c>
      <c r="E185" s="1">
        <f>IFERROR(VLOOKUP($B185, 'Combined Budget 2025 EUR'!$B:$G,5, 0), IFERROR(VLOOKUP($B185, 'Combined Budget 2025 CHF'!$B:$G,5, 0),IFERROR(VLOOKUP($B185, '[1]QMSM_AG Mapping'!$A:$E, 5,0), "Check")))</f>
        <v>0</v>
      </c>
      <c r="F185" s="1">
        <f t="shared" si="21"/>
        <v>0</v>
      </c>
      <c r="G185" s="13">
        <f>VLOOKUP($B185, '[1]QMSM_AG Mapping'!$A:$G, 6, 0)</f>
        <v>0</v>
      </c>
      <c r="H185" s="1">
        <f>VLOOKUP($B185, '[1]QMSM_AG Mapping'!$A:$G, 7, 0)</f>
        <v>0</v>
      </c>
      <c r="I185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W185" s="14" cm="1">
        <f t="array" ref="W185">INDEX(J185:U185, 1, MONTH($W$1))</f>
        <v>0</v>
      </c>
      <c r="X185" s="14" cm="1">
        <f t="array" ref="X185">SUMPRODUCT((J185:U185) *(($J$1:$U$1)&lt;=$X$1))</f>
        <v>0</v>
      </c>
      <c r="Y185">
        <f t="shared" si="22"/>
        <v>0</v>
      </c>
      <c r="Z185">
        <f t="shared" si="22"/>
        <v>0</v>
      </c>
      <c r="AA185">
        <f t="shared" si="23"/>
        <v>0</v>
      </c>
      <c r="AB185">
        <f t="shared" si="24"/>
        <v>0</v>
      </c>
      <c r="AC185">
        <f t="shared" si="25"/>
        <v>0</v>
      </c>
      <c r="AD185">
        <f t="shared" si="26"/>
        <v>0</v>
      </c>
      <c r="AE185">
        <f t="shared" si="27"/>
        <v>0</v>
      </c>
      <c r="AF185">
        <f t="shared" si="28"/>
        <v>0</v>
      </c>
      <c r="AG185">
        <f t="shared" si="29"/>
        <v>0</v>
      </c>
      <c r="AI185" s="15">
        <f t="shared" si="30"/>
        <v>0</v>
      </c>
      <c r="AJ185" s="15"/>
      <c r="AK185">
        <f>IFERROR(VLOOKUP($B185, 'Combined Budget 2025 EUR'!$B:$L, 10, 0), IFERROR(VLOOKUP($B185, 'Combined Budget 2025 CHF'!$B:$L, 10, 0), "N/A"))</f>
        <v>0</v>
      </c>
      <c r="AL185">
        <f>IFERROR(VLOOKUP($B185, 'Combined Budget 2025 EUR'!$B:$L, 11, 0), IFERROR(VLOOKUP($B185, 'Combined Budget 2025 CHF'!$B:$L, 11, 0), "N/A"))</f>
        <v>0</v>
      </c>
    </row>
    <row r="186" spans="2:38" x14ac:dyDescent="0.25">
      <c r="B186">
        <v>20472</v>
      </c>
      <c r="C186" t="s">
        <v>226</v>
      </c>
      <c r="D186" s="1" t="str">
        <f>IFERROR(VLOOKUP($B186, 'Combined Budget 2025 EUR'!$B:$G,3, 0),IFERROR(VLOOKUP($B186, 'Combined Budget 2025 CHF'!$B:$G,3, 0),  IFERROR(VLOOKUP($B186, '[1]QMSM_AG Mapping'!$A:$G, 3,0), "Check")))</f>
        <v>Germany</v>
      </c>
      <c r="E186" s="1" t="str">
        <f>IFERROR(VLOOKUP($B186, 'Combined Budget 2025 EUR'!$B:$G,5, 0), IFERROR(VLOOKUP($B186, 'Combined Budget 2025 CHF'!$B:$G,5, 0),IFERROR(VLOOKUP($B186, '[1]QMSM_AG Mapping'!$A:$E, 5,0), "Check")))</f>
        <v>Salon / Institute</v>
      </c>
      <c r="F186" s="1" t="str">
        <f t="shared" si="21"/>
        <v>Institutes / Clinic</v>
      </c>
      <c r="G186" s="13">
        <f>VLOOKUP($B186, '[1]QMSM_AG Mapping'!$A:$G, 6, 0)</f>
        <v>0</v>
      </c>
      <c r="H186" s="1">
        <f>VLOOKUP($B186, '[1]QMSM_AG Mapping'!$A:$G, 7, 0)</f>
        <v>0</v>
      </c>
      <c r="I186" t="s">
        <v>64</v>
      </c>
      <c r="J186" s="14">
        <v>0</v>
      </c>
      <c r="K186" s="14">
        <v>0</v>
      </c>
      <c r="L186" s="14">
        <v>1378.69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1401.68</v>
      </c>
      <c r="S186" s="14">
        <v>148.22999999999999</v>
      </c>
      <c r="T186" s="14">
        <v>341.29</v>
      </c>
      <c r="U186" s="14">
        <v>1219.21</v>
      </c>
      <c r="W186" s="14" cm="1">
        <f t="array" ref="W186">INDEX(J186:U186, 1, MONTH($W$1))</f>
        <v>1219.21</v>
      </c>
      <c r="X186" s="14" cm="1">
        <f t="array" ref="X186">SUMPRODUCT((J186:U186) *(($J$1:$U$1)&lt;=$X$1))</f>
        <v>4489.1000000000004</v>
      </c>
      <c r="Y186">
        <f t="shared" si="22"/>
        <v>1</v>
      </c>
      <c r="Z186">
        <f t="shared" si="22"/>
        <v>1</v>
      </c>
      <c r="AA186">
        <f t="shared" si="23"/>
        <v>1</v>
      </c>
      <c r="AB186">
        <f t="shared" si="24"/>
        <v>5</v>
      </c>
      <c r="AC186">
        <f t="shared" si="25"/>
        <v>897.82</v>
      </c>
      <c r="AD186">
        <f t="shared" si="26"/>
        <v>0</v>
      </c>
      <c r="AE186">
        <f t="shared" si="27"/>
        <v>0</v>
      </c>
      <c r="AF186">
        <f t="shared" si="28"/>
        <v>0</v>
      </c>
      <c r="AG186">
        <f t="shared" si="29"/>
        <v>0</v>
      </c>
      <c r="AI186" s="15">
        <f t="shared" si="30"/>
        <v>4489.1000000000004</v>
      </c>
      <c r="AJ186" s="15"/>
      <c r="AK186" t="str">
        <f>IFERROR(VLOOKUP($B186, 'Combined Budget 2025 EUR'!$B:$L, 10, 0), IFERROR(VLOOKUP($B186, 'Combined Budget 2025 CHF'!$B:$L, 10, 0), "N/A"))</f>
        <v>CB</v>
      </c>
      <c r="AL186" t="str">
        <f>IFERROR(VLOOKUP($B186, 'Combined Budget 2025 EUR'!$B:$L, 11, 0), IFERROR(VLOOKUP($B186, 'Combined Budget 2025 CHF'!$B:$L, 11, 0), "N/A"))</f>
        <v>B</v>
      </c>
    </row>
    <row r="187" spans="2:38" x14ac:dyDescent="0.25">
      <c r="B187">
        <v>20475</v>
      </c>
      <c r="C187" t="s">
        <v>142</v>
      </c>
      <c r="D187" s="1" t="str">
        <f>IFERROR(VLOOKUP($B187, 'Combined Budget 2025 EUR'!$B:$G,3, 0),IFERROR(VLOOKUP($B187, 'Combined Budget 2025 CHF'!$B:$G,3, 0),  IFERROR(VLOOKUP($B187, '[1]QMSM_AG Mapping'!$A:$G, 3,0), "Check")))</f>
        <v>Germany</v>
      </c>
      <c r="E187" s="1" t="str">
        <f>IFERROR(VLOOKUP($B187, 'Combined Budget 2025 EUR'!$B:$G,5, 0), IFERROR(VLOOKUP($B187, 'Combined Budget 2025 CHF'!$B:$G,5, 0),IFERROR(VLOOKUP($B187, '[1]QMSM_AG Mapping'!$A:$E, 5,0), "Check")))</f>
        <v>Perfumery</v>
      </c>
      <c r="F187" s="1" t="str">
        <f t="shared" si="21"/>
        <v>Perfumery</v>
      </c>
      <c r="G187" s="13">
        <f>VLOOKUP($B187, '[1]QMSM_AG Mapping'!$A:$G, 6, 0)</f>
        <v>0</v>
      </c>
      <c r="H187" s="1">
        <f>VLOOKUP($B187, '[1]QMSM_AG Mapping'!$A:$G, 7, 0)</f>
        <v>0</v>
      </c>
      <c r="I187" t="s">
        <v>64</v>
      </c>
      <c r="J187" s="14">
        <v>868.47</v>
      </c>
      <c r="K187" s="14">
        <v>0</v>
      </c>
      <c r="L187" s="14">
        <v>403.13</v>
      </c>
      <c r="M187" s="14">
        <v>394.74</v>
      </c>
      <c r="N187" s="14">
        <v>0</v>
      </c>
      <c r="O187" s="14">
        <v>509.88</v>
      </c>
      <c r="P187" s="14">
        <v>483.33</v>
      </c>
      <c r="Q187" s="14">
        <v>0</v>
      </c>
      <c r="R187" s="14">
        <v>307.56</v>
      </c>
      <c r="S187" s="14">
        <v>0</v>
      </c>
      <c r="T187" s="14">
        <v>367.33</v>
      </c>
      <c r="U187" s="14">
        <v>0</v>
      </c>
      <c r="W187" s="14" cm="1">
        <f t="array" ref="W187">INDEX(J187:U187, 1, MONTH($W$1))</f>
        <v>0</v>
      </c>
      <c r="X187" s="14" cm="1">
        <f t="array" ref="X187">SUMPRODUCT((J187:U187) *(($J$1:$U$1)&lt;=$X$1))</f>
        <v>3334.4399999999996</v>
      </c>
      <c r="Y187">
        <f t="shared" si="22"/>
        <v>0</v>
      </c>
      <c r="Z187">
        <f t="shared" si="22"/>
        <v>1</v>
      </c>
      <c r="AA187">
        <f t="shared" si="23"/>
        <v>1</v>
      </c>
      <c r="AB187">
        <f t="shared" si="24"/>
        <v>7</v>
      </c>
      <c r="AC187">
        <f t="shared" si="25"/>
        <v>476.34857142857135</v>
      </c>
      <c r="AD187">
        <f t="shared" si="26"/>
        <v>0</v>
      </c>
      <c r="AE187">
        <f t="shared" si="27"/>
        <v>0</v>
      </c>
      <c r="AF187">
        <f t="shared" si="28"/>
        <v>0</v>
      </c>
      <c r="AG187">
        <f t="shared" si="29"/>
        <v>0</v>
      </c>
      <c r="AI187" s="15">
        <f t="shared" si="30"/>
        <v>3334.4399999999996</v>
      </c>
      <c r="AJ187" s="15"/>
      <c r="AK187" t="str">
        <f>IFERROR(VLOOKUP($B187, 'Combined Budget 2025 EUR'!$B:$L, 10, 0), IFERROR(VLOOKUP($B187, 'Combined Budget 2025 CHF'!$B:$L, 10, 0), "N/A"))</f>
        <v>CB</v>
      </c>
      <c r="AL187" t="str">
        <f>IFERROR(VLOOKUP($B187, 'Combined Budget 2025 EUR'!$B:$L, 11, 0), IFERROR(VLOOKUP($B187, 'Combined Budget 2025 CHF'!$B:$L, 11, 0), "N/A"))</f>
        <v>B</v>
      </c>
    </row>
    <row r="188" spans="2:38" x14ac:dyDescent="0.25">
      <c r="B188">
        <v>20477</v>
      </c>
      <c r="C188" t="s">
        <v>786</v>
      </c>
      <c r="D188" s="1">
        <f>IFERROR(VLOOKUP($B188, 'Combined Budget 2025 EUR'!$B:$G,3, 0),IFERROR(VLOOKUP($B188, 'Combined Budget 2025 CHF'!$B:$G,3, 0),  IFERROR(VLOOKUP($B188, '[1]QMSM_AG Mapping'!$A:$G, 3,0), "Check")))</f>
        <v>0</v>
      </c>
      <c r="E188" s="1">
        <f>IFERROR(VLOOKUP($B188, 'Combined Budget 2025 EUR'!$B:$G,5, 0), IFERROR(VLOOKUP($B188, 'Combined Budget 2025 CHF'!$B:$G,5, 0),IFERROR(VLOOKUP($B188, '[1]QMSM_AG Mapping'!$A:$E, 5,0), "Check")))</f>
        <v>0</v>
      </c>
      <c r="F188" s="1">
        <f t="shared" si="21"/>
        <v>0</v>
      </c>
      <c r="G188" s="13">
        <f>VLOOKUP($B188, '[1]QMSM_AG Mapping'!$A:$G, 6, 0)</f>
        <v>0</v>
      </c>
      <c r="H188" s="1">
        <f>VLOOKUP($B188, '[1]QMSM_AG Mapping'!$A:$G, 7, 0)</f>
        <v>0</v>
      </c>
      <c r="I188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W188" s="14" cm="1">
        <f t="array" ref="W188">INDEX(J188:U188, 1, MONTH($W$1))</f>
        <v>0</v>
      </c>
      <c r="X188" s="14" cm="1">
        <f t="array" ref="X188">SUMPRODUCT((J188:U188) *(($J$1:$U$1)&lt;=$X$1))</f>
        <v>0</v>
      </c>
      <c r="Y188">
        <f t="shared" si="22"/>
        <v>0</v>
      </c>
      <c r="Z188">
        <f t="shared" si="22"/>
        <v>0</v>
      </c>
      <c r="AA188">
        <f t="shared" si="23"/>
        <v>0</v>
      </c>
      <c r="AB188">
        <f t="shared" si="24"/>
        <v>0</v>
      </c>
      <c r="AC188">
        <f t="shared" si="25"/>
        <v>0</v>
      </c>
      <c r="AD188">
        <f t="shared" si="26"/>
        <v>0</v>
      </c>
      <c r="AE188">
        <f t="shared" si="27"/>
        <v>0</v>
      </c>
      <c r="AF188">
        <f t="shared" si="28"/>
        <v>0</v>
      </c>
      <c r="AG188">
        <f t="shared" si="29"/>
        <v>0</v>
      </c>
      <c r="AI188" s="15">
        <f t="shared" si="30"/>
        <v>0</v>
      </c>
      <c r="AJ188" s="15"/>
      <c r="AK188">
        <f>IFERROR(VLOOKUP($B188, 'Combined Budget 2025 EUR'!$B:$L, 10, 0), IFERROR(VLOOKUP($B188, 'Combined Budget 2025 CHF'!$B:$L, 10, 0), "N/A"))</f>
        <v>0</v>
      </c>
      <c r="AL188">
        <f>IFERROR(VLOOKUP($B188, 'Combined Budget 2025 EUR'!$B:$L, 11, 0), IFERROR(VLOOKUP($B188, 'Combined Budget 2025 CHF'!$B:$L, 11, 0), "N/A"))</f>
        <v>0</v>
      </c>
    </row>
    <row r="189" spans="2:38" x14ac:dyDescent="0.25">
      <c r="B189">
        <v>20503</v>
      </c>
      <c r="C189" t="s">
        <v>296</v>
      </c>
      <c r="D189" s="1" t="str">
        <f>IFERROR(VLOOKUP($B189, 'Combined Budget 2025 EUR'!$B:$G,3, 0),IFERROR(VLOOKUP($B189, 'Combined Budget 2025 CHF'!$B:$G,3, 0),  IFERROR(VLOOKUP($B189, '[1]QMSM_AG Mapping'!$A:$G, 3,0), "Check")))</f>
        <v>Germany</v>
      </c>
      <c r="E189" s="1">
        <f>IFERROR(VLOOKUP($B189, 'Combined Budget 2025 EUR'!$B:$G,5, 0), IFERROR(VLOOKUP($B189, 'Combined Budget 2025 CHF'!$B:$G,5, 0),IFERROR(VLOOKUP($B189, '[1]QMSM_AG Mapping'!$A:$E, 5,0), "Check")))</f>
        <v>0</v>
      </c>
      <c r="F189" s="1">
        <f t="shared" si="21"/>
        <v>0</v>
      </c>
      <c r="G189" s="13">
        <f>VLOOKUP($B189, '[1]QMSM_AG Mapping'!$A:$G, 6, 0)</f>
        <v>0</v>
      </c>
      <c r="H189" s="1">
        <f>VLOOKUP($B189, '[1]QMSM_AG Mapping'!$A:$G, 7, 0)</f>
        <v>0</v>
      </c>
      <c r="I189" t="s">
        <v>64</v>
      </c>
      <c r="J189" s="14">
        <v>0</v>
      </c>
      <c r="K189" s="14">
        <v>0</v>
      </c>
      <c r="L189" s="14">
        <v>606.88</v>
      </c>
      <c r="M189" s="14">
        <v>108.93</v>
      </c>
      <c r="N189" s="14">
        <v>0</v>
      </c>
      <c r="O189" s="14">
        <v>0</v>
      </c>
      <c r="P189" s="14">
        <v>0</v>
      </c>
      <c r="Q189" s="14">
        <v>0</v>
      </c>
      <c r="R189" s="14">
        <v>302.66000000000003</v>
      </c>
      <c r="S189" s="14">
        <v>0</v>
      </c>
      <c r="T189" s="14">
        <v>472.94</v>
      </c>
      <c r="U189" s="14">
        <v>0</v>
      </c>
      <c r="W189" s="14" cm="1">
        <f t="array" ref="W189">INDEX(J189:U189, 1, MONTH($W$1))</f>
        <v>0</v>
      </c>
      <c r="X189" s="14" cm="1">
        <f t="array" ref="X189">SUMPRODUCT((J189:U189) *(($J$1:$U$1)&lt;=$X$1))</f>
        <v>1491.41</v>
      </c>
      <c r="Y189">
        <f t="shared" si="22"/>
        <v>0</v>
      </c>
      <c r="Z189">
        <f t="shared" si="22"/>
        <v>1</v>
      </c>
      <c r="AA189">
        <f t="shared" si="23"/>
        <v>1</v>
      </c>
      <c r="AB189">
        <f t="shared" si="24"/>
        <v>4</v>
      </c>
      <c r="AC189">
        <f t="shared" si="25"/>
        <v>372.85250000000002</v>
      </c>
      <c r="AD189">
        <f t="shared" si="26"/>
        <v>0</v>
      </c>
      <c r="AE189">
        <f t="shared" si="27"/>
        <v>0</v>
      </c>
      <c r="AF189">
        <f t="shared" si="28"/>
        <v>0</v>
      </c>
      <c r="AG189">
        <f t="shared" si="29"/>
        <v>0</v>
      </c>
      <c r="AI189" s="15">
        <f t="shared" si="30"/>
        <v>1491.41</v>
      </c>
      <c r="AJ189" s="15"/>
      <c r="AK189" t="str">
        <f>IFERROR(VLOOKUP($B189, 'Combined Budget 2025 EUR'!$B:$L, 10, 0), IFERROR(VLOOKUP($B189, 'Combined Budget 2025 CHF'!$B:$L, 10, 0), "N/A"))</f>
        <v>GG</v>
      </c>
      <c r="AL189" t="str">
        <f>IFERROR(VLOOKUP($B189, 'Combined Budget 2025 EUR'!$B:$L, 11, 0), IFERROR(VLOOKUP($B189, 'Combined Budget 2025 CHF'!$B:$L, 11, 0), "N/A"))</f>
        <v>C</v>
      </c>
    </row>
    <row r="190" spans="2:38" x14ac:dyDescent="0.25">
      <c r="B190">
        <v>20505</v>
      </c>
      <c r="C190" t="s">
        <v>297</v>
      </c>
      <c r="D190" s="1" t="str">
        <f>IFERROR(VLOOKUP($B190, 'Combined Budget 2025 EUR'!$B:$G,3, 0),IFERROR(VLOOKUP($B190, 'Combined Budget 2025 CHF'!$B:$G,3, 0),  IFERROR(VLOOKUP($B190, '[1]QMSM_AG Mapping'!$A:$G, 3,0), "Check")))</f>
        <v>Germany</v>
      </c>
      <c r="E190" s="1">
        <f>IFERROR(VLOOKUP($B190, 'Combined Budget 2025 EUR'!$B:$G,5, 0), IFERROR(VLOOKUP($B190, 'Combined Budget 2025 CHF'!$B:$G,5, 0),IFERROR(VLOOKUP($B190, '[1]QMSM_AG Mapping'!$A:$E, 5,0), "Check")))</f>
        <v>0</v>
      </c>
      <c r="F190" s="1">
        <f t="shared" si="21"/>
        <v>0</v>
      </c>
      <c r="G190" s="13">
        <f>VLOOKUP($B190, '[1]QMSM_AG Mapping'!$A:$G, 6, 0)</f>
        <v>0</v>
      </c>
      <c r="H190" s="1">
        <f>VLOOKUP($B190, '[1]QMSM_AG Mapping'!$A:$G, 7, 0)</f>
        <v>0</v>
      </c>
      <c r="I190" t="s">
        <v>358</v>
      </c>
      <c r="J190" s="14">
        <v>0</v>
      </c>
      <c r="K190" s="14">
        <v>0</v>
      </c>
      <c r="L190" s="14">
        <v>324.19</v>
      </c>
      <c r="M190" s="14">
        <v>0</v>
      </c>
      <c r="N190" s="14">
        <v>0</v>
      </c>
      <c r="O190" s="14">
        <v>0</v>
      </c>
      <c r="P190" s="14">
        <v>435.36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W190" s="14" cm="1">
        <f t="array" ref="W190">INDEX(J190:U190, 1, MONTH($W$1))</f>
        <v>0</v>
      </c>
      <c r="X190" s="14" cm="1">
        <f t="array" ref="X190">SUMPRODUCT((J190:U190) *(($J$1:$U$1)&lt;=$X$1))</f>
        <v>759.55</v>
      </c>
      <c r="Y190">
        <f t="shared" si="22"/>
        <v>0</v>
      </c>
      <c r="Z190">
        <f t="shared" si="22"/>
        <v>1</v>
      </c>
      <c r="AA190">
        <f t="shared" si="23"/>
        <v>0</v>
      </c>
      <c r="AB190">
        <f t="shared" si="24"/>
        <v>2</v>
      </c>
      <c r="AC190">
        <f t="shared" si="25"/>
        <v>379.77499999999998</v>
      </c>
      <c r="AD190">
        <f t="shared" si="26"/>
        <v>0</v>
      </c>
      <c r="AE190">
        <f t="shared" si="27"/>
        <v>0</v>
      </c>
      <c r="AF190">
        <f t="shared" si="28"/>
        <v>0</v>
      </c>
      <c r="AG190">
        <f t="shared" si="29"/>
        <v>0</v>
      </c>
      <c r="AI190" s="15">
        <f t="shared" si="30"/>
        <v>759.55</v>
      </c>
      <c r="AJ190" s="15"/>
      <c r="AK190" t="str">
        <f>IFERROR(VLOOKUP($B190, 'Combined Budget 2025 EUR'!$B:$L, 10, 0), IFERROR(VLOOKUP($B190, 'Combined Budget 2025 CHF'!$B:$L, 10, 0), "N/A"))</f>
        <v>GG</v>
      </c>
      <c r="AL190" t="str">
        <f>IFERROR(VLOOKUP($B190, 'Combined Budget 2025 EUR'!$B:$L, 11, 0), IFERROR(VLOOKUP($B190, 'Combined Budget 2025 CHF'!$B:$L, 11, 0), "N/A"))</f>
        <v>C</v>
      </c>
    </row>
    <row r="191" spans="2:38" x14ac:dyDescent="0.25">
      <c r="B191">
        <v>20507</v>
      </c>
      <c r="C191" t="s">
        <v>132</v>
      </c>
      <c r="D191" s="1" t="str">
        <f>IFERROR(VLOOKUP($B191, 'Combined Budget 2025 EUR'!$B:$G,3, 0),IFERROR(VLOOKUP($B191, 'Combined Budget 2025 CHF'!$B:$G,3, 0),  IFERROR(VLOOKUP($B191, '[1]QMSM_AG Mapping'!$A:$G, 3,0), "Check")))</f>
        <v>Germany</v>
      </c>
      <c r="E191" s="1" t="str">
        <f>IFERROR(VLOOKUP($B191, 'Combined Budget 2025 EUR'!$B:$G,5, 0), IFERROR(VLOOKUP($B191, 'Combined Budget 2025 CHF'!$B:$G,5, 0),IFERROR(VLOOKUP($B191, '[1]QMSM_AG Mapping'!$A:$E, 5,0), "Check")))</f>
        <v>Salon / Institute</v>
      </c>
      <c r="F191" s="1" t="str">
        <f t="shared" si="21"/>
        <v>Institutes / Clinic</v>
      </c>
      <c r="G191" s="13">
        <f>VLOOKUP($B191, '[1]QMSM_AG Mapping'!$A:$G, 6, 0)</f>
        <v>0</v>
      </c>
      <c r="H191" s="1">
        <f>VLOOKUP($B191, '[1]QMSM_AG Mapping'!$A:$G, 7, 0)</f>
        <v>0</v>
      </c>
      <c r="I191" t="s">
        <v>64</v>
      </c>
      <c r="J191" s="14">
        <v>1278.54</v>
      </c>
      <c r="K191" s="14">
        <v>490.88</v>
      </c>
      <c r="L191" s="14">
        <v>361.35</v>
      </c>
      <c r="M191" s="14">
        <v>1665.55</v>
      </c>
      <c r="N191" s="14">
        <v>49.41</v>
      </c>
      <c r="O191" s="14">
        <v>1516.84</v>
      </c>
      <c r="P191" s="14">
        <v>0</v>
      </c>
      <c r="Q191" s="14">
        <v>899.45</v>
      </c>
      <c r="R191" s="14">
        <v>1733.2</v>
      </c>
      <c r="S191" s="14">
        <v>2783.5</v>
      </c>
      <c r="T191" s="14">
        <v>885.91</v>
      </c>
      <c r="U191" s="14">
        <v>344.31</v>
      </c>
      <c r="W191" s="14" cm="1">
        <f t="array" ref="W191">INDEX(J191:U191, 1, MONTH($W$1))</f>
        <v>344.31</v>
      </c>
      <c r="X191" s="14" cm="1">
        <f t="array" ref="X191">SUMPRODUCT((J191:U191) *(($J$1:$U$1)&lt;=$X$1))</f>
        <v>12008.939999999999</v>
      </c>
      <c r="Y191">
        <f t="shared" si="22"/>
        <v>1</v>
      </c>
      <c r="Z191">
        <f t="shared" si="22"/>
        <v>1</v>
      </c>
      <c r="AA191">
        <f t="shared" si="23"/>
        <v>1</v>
      </c>
      <c r="AB191">
        <f t="shared" si="24"/>
        <v>11</v>
      </c>
      <c r="AC191">
        <f t="shared" si="25"/>
        <v>1091.721818181818</v>
      </c>
      <c r="AD191">
        <f t="shared" si="26"/>
        <v>0</v>
      </c>
      <c r="AE191">
        <f t="shared" si="27"/>
        <v>0</v>
      </c>
      <c r="AF191">
        <f t="shared" si="28"/>
        <v>0</v>
      </c>
      <c r="AG191">
        <f t="shared" si="29"/>
        <v>0</v>
      </c>
      <c r="AI191" s="15">
        <f t="shared" si="30"/>
        <v>12008.939999999999</v>
      </c>
      <c r="AJ191" s="15"/>
      <c r="AK191" t="str">
        <f>IFERROR(VLOOKUP($B191, 'Combined Budget 2025 EUR'!$B:$L, 10, 0), IFERROR(VLOOKUP($B191, 'Combined Budget 2025 CHF'!$B:$L, 10, 0), "N/A"))</f>
        <v>BA</v>
      </c>
      <c r="AL191" t="str">
        <f>IFERROR(VLOOKUP($B191, 'Combined Budget 2025 EUR'!$B:$L, 11, 0), IFERROR(VLOOKUP($B191, 'Combined Budget 2025 CHF'!$B:$L, 11, 0), "N/A"))</f>
        <v>A</v>
      </c>
    </row>
    <row r="192" spans="2:38" x14ac:dyDescent="0.25">
      <c r="B192">
        <v>20509</v>
      </c>
      <c r="C192" t="s">
        <v>181</v>
      </c>
      <c r="D192" s="1" t="str">
        <f>IFERROR(VLOOKUP($B192, 'Combined Budget 2025 EUR'!$B:$G,3, 0),IFERROR(VLOOKUP($B192, 'Combined Budget 2025 CHF'!$B:$G,3, 0),  IFERROR(VLOOKUP($B192, '[1]QMSM_AG Mapping'!$A:$G, 3,0), "Check")))</f>
        <v>Germany</v>
      </c>
      <c r="E192" s="1" t="str">
        <f>IFERROR(VLOOKUP($B192, 'Combined Budget 2025 EUR'!$B:$G,5, 0), IFERROR(VLOOKUP($B192, 'Combined Budget 2025 CHF'!$B:$G,5, 0),IFERROR(VLOOKUP($B192, '[1]QMSM_AG Mapping'!$A:$E, 5,0), "Check")))</f>
        <v>Salon / Institute</v>
      </c>
      <c r="F192" s="1" t="str">
        <f t="shared" si="21"/>
        <v>Institutes / Clinic</v>
      </c>
      <c r="G192" s="13">
        <f>VLOOKUP($B192, '[1]QMSM_AG Mapping'!$A:$G, 6, 0)</f>
        <v>0</v>
      </c>
      <c r="H192" s="1">
        <f>VLOOKUP($B192, '[1]QMSM_AG Mapping'!$A:$G, 7, 0)</f>
        <v>0</v>
      </c>
      <c r="I192" t="s">
        <v>64</v>
      </c>
      <c r="J192" s="14">
        <v>895.62</v>
      </c>
      <c r="K192" s="14">
        <v>3595.55</v>
      </c>
      <c r="L192" s="14">
        <v>1702.31</v>
      </c>
      <c r="M192" s="14">
        <v>1185.8399999999999</v>
      </c>
      <c r="N192" s="14">
        <v>1400.88</v>
      </c>
      <c r="O192" s="14">
        <v>2738.54</v>
      </c>
      <c r="P192" s="14">
        <v>3031.36</v>
      </c>
      <c r="Q192" s="14">
        <v>2738.22</v>
      </c>
      <c r="R192" s="14">
        <v>148.22999999999999</v>
      </c>
      <c r="S192" s="14">
        <v>3701.7</v>
      </c>
      <c r="T192" s="14">
        <v>1185.8399999999999</v>
      </c>
      <c r="U192" s="14">
        <v>155.29</v>
      </c>
      <c r="W192" s="14" cm="1">
        <f t="array" ref="W192">INDEX(J192:U192, 1, MONTH($W$1))</f>
        <v>155.29</v>
      </c>
      <c r="X192" s="14" cm="1">
        <f t="array" ref="X192">SUMPRODUCT((J192:U192) *(($J$1:$U$1)&lt;=$X$1))</f>
        <v>22479.380000000005</v>
      </c>
      <c r="Y192">
        <f t="shared" si="22"/>
        <v>1</v>
      </c>
      <c r="Z192">
        <f t="shared" si="22"/>
        <v>1</v>
      </c>
      <c r="AA192">
        <f t="shared" si="23"/>
        <v>1</v>
      </c>
      <c r="AB192">
        <f t="shared" si="24"/>
        <v>12</v>
      </c>
      <c r="AC192">
        <f t="shared" si="25"/>
        <v>1873.281666666667</v>
      </c>
      <c r="AD192">
        <f t="shared" si="26"/>
        <v>0</v>
      </c>
      <c r="AE192">
        <f t="shared" si="27"/>
        <v>0</v>
      </c>
      <c r="AF192">
        <f t="shared" si="28"/>
        <v>0</v>
      </c>
      <c r="AG192">
        <f t="shared" si="29"/>
        <v>0</v>
      </c>
      <c r="AI192" s="15">
        <f t="shared" si="30"/>
        <v>22479.380000000005</v>
      </c>
      <c r="AJ192" s="15"/>
      <c r="AK192" t="str">
        <f>IFERROR(VLOOKUP($B192, 'Combined Budget 2025 EUR'!$B:$L, 10, 0), IFERROR(VLOOKUP($B192, 'Combined Budget 2025 CHF'!$B:$L, 10, 0), "N/A"))</f>
        <v>AA</v>
      </c>
      <c r="AL192" t="str">
        <f>IFERROR(VLOOKUP($B192, 'Combined Budget 2025 EUR'!$B:$L, 11, 0), IFERROR(VLOOKUP($B192, 'Combined Budget 2025 CHF'!$B:$L, 11, 0), "N/A"))</f>
        <v>A</v>
      </c>
    </row>
    <row r="193" spans="2:38" x14ac:dyDescent="0.25">
      <c r="B193">
        <v>20511</v>
      </c>
      <c r="C193" t="s">
        <v>138</v>
      </c>
      <c r="D193" s="1" t="str">
        <f>IFERROR(VLOOKUP($B193, 'Combined Budget 2025 EUR'!$B:$G,3, 0),IFERROR(VLOOKUP($B193, 'Combined Budget 2025 CHF'!$B:$G,3, 0),  IFERROR(VLOOKUP($B193, '[1]QMSM_AG Mapping'!$A:$G, 3,0), "Check")))</f>
        <v>Germany</v>
      </c>
      <c r="E193" s="1" t="str">
        <f>IFERROR(VLOOKUP($B193, 'Combined Budget 2025 EUR'!$B:$G,5, 0), IFERROR(VLOOKUP($B193, 'Combined Budget 2025 CHF'!$B:$G,5, 0),IFERROR(VLOOKUP($B193, '[1]QMSM_AG Mapping'!$A:$E, 5,0), "Check")))</f>
        <v>Salon / Institute</v>
      </c>
      <c r="F193" s="1" t="str">
        <f t="shared" si="21"/>
        <v>Institutes / Clinic</v>
      </c>
      <c r="G193" s="13">
        <f>VLOOKUP($B193, '[1]QMSM_AG Mapping'!$A:$G, 6, 0)</f>
        <v>0</v>
      </c>
      <c r="H193" s="1">
        <f>VLOOKUP($B193, '[1]QMSM_AG Mapping'!$A:$G, 7, 0)</f>
        <v>0</v>
      </c>
      <c r="I193" t="s">
        <v>64</v>
      </c>
      <c r="J193" s="14">
        <v>0</v>
      </c>
      <c r="K193" s="14">
        <v>728.97</v>
      </c>
      <c r="L193" s="14">
        <v>0</v>
      </c>
      <c r="M193" s="14">
        <v>622.02</v>
      </c>
      <c r="N193" s="14">
        <v>0</v>
      </c>
      <c r="O193" s="14">
        <v>828.96</v>
      </c>
      <c r="P193" s="14">
        <v>0</v>
      </c>
      <c r="Q193" s="14">
        <v>634.65</v>
      </c>
      <c r="R193" s="14">
        <v>888.62</v>
      </c>
      <c r="S193" s="14">
        <v>1138.4000000000001</v>
      </c>
      <c r="T193" s="14">
        <v>413.64</v>
      </c>
      <c r="U193" s="14">
        <v>0</v>
      </c>
      <c r="W193" s="14" cm="1">
        <f t="array" ref="W193">INDEX(J193:U193, 1, MONTH($W$1))</f>
        <v>0</v>
      </c>
      <c r="X193" s="14" cm="1">
        <f t="array" ref="X193">SUMPRODUCT((J193:U193) *(($J$1:$U$1)&lt;=$X$1))</f>
        <v>5255.26</v>
      </c>
      <c r="Y193">
        <f t="shared" si="22"/>
        <v>0</v>
      </c>
      <c r="Z193">
        <f t="shared" si="22"/>
        <v>1</v>
      </c>
      <c r="AA193">
        <f t="shared" si="23"/>
        <v>1</v>
      </c>
      <c r="AB193">
        <f t="shared" si="24"/>
        <v>7</v>
      </c>
      <c r="AC193">
        <f t="shared" si="25"/>
        <v>750.75142857142862</v>
      </c>
      <c r="AD193">
        <f t="shared" si="26"/>
        <v>0</v>
      </c>
      <c r="AE193">
        <f t="shared" si="27"/>
        <v>0</v>
      </c>
      <c r="AF193">
        <f t="shared" si="28"/>
        <v>0</v>
      </c>
      <c r="AG193">
        <f t="shared" si="29"/>
        <v>0</v>
      </c>
      <c r="AI193" s="15">
        <f t="shared" si="30"/>
        <v>5255.26</v>
      </c>
      <c r="AJ193" s="15"/>
      <c r="AK193" t="str">
        <f>IFERROR(VLOOKUP($B193, 'Combined Budget 2025 EUR'!$B:$L, 10, 0), IFERROR(VLOOKUP($B193, 'Combined Budget 2025 CHF'!$B:$L, 10, 0), "N/A"))</f>
        <v>BC</v>
      </c>
      <c r="AL193" t="str">
        <f>IFERROR(VLOOKUP($B193, 'Combined Budget 2025 EUR'!$B:$L, 11, 0), IFERROR(VLOOKUP($B193, 'Combined Budget 2025 CHF'!$B:$L, 11, 0), "N/A"))</f>
        <v>C</v>
      </c>
    </row>
    <row r="194" spans="2:38" x14ac:dyDescent="0.25">
      <c r="B194">
        <v>20513</v>
      </c>
      <c r="C194" t="s">
        <v>298</v>
      </c>
      <c r="D194" s="1">
        <f>IFERROR(VLOOKUP($B194, 'Combined Budget 2025 EUR'!$B:$G,3, 0),IFERROR(VLOOKUP($B194, 'Combined Budget 2025 CHF'!$B:$G,3, 0),  IFERROR(VLOOKUP($B194, '[1]QMSM_AG Mapping'!$A:$G, 3,0), "Check")))</f>
        <v>0</v>
      </c>
      <c r="E194" s="1">
        <f>IFERROR(VLOOKUP($B194, 'Combined Budget 2025 EUR'!$B:$G,5, 0), IFERROR(VLOOKUP($B194, 'Combined Budget 2025 CHF'!$B:$G,5, 0),IFERROR(VLOOKUP($B194, '[1]QMSM_AG Mapping'!$A:$E, 5,0), "Check")))</f>
        <v>0</v>
      </c>
      <c r="F194" s="1">
        <f t="shared" si="21"/>
        <v>0</v>
      </c>
      <c r="G194" s="13">
        <f>VLOOKUP($B194, '[1]QMSM_AG Mapping'!$A:$G, 6, 0)</f>
        <v>0</v>
      </c>
      <c r="H194" s="1">
        <f>VLOOKUP($B194, '[1]QMSM_AG Mapping'!$A:$G, 7, 0)</f>
        <v>0</v>
      </c>
      <c r="I19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308.42</v>
      </c>
      <c r="S194" s="14">
        <v>301.23</v>
      </c>
      <c r="T194" s="14">
        <v>0</v>
      </c>
      <c r="U194" s="14">
        <v>0</v>
      </c>
      <c r="W194" s="14" cm="1">
        <f t="array" ref="W194">INDEX(J194:U194, 1, MONTH($W$1))</f>
        <v>0</v>
      </c>
      <c r="X194" s="14" cm="1">
        <f t="array" ref="X194">SUMPRODUCT((J194:U194) *(($J$1:$U$1)&lt;=$X$1))</f>
        <v>609.65000000000009</v>
      </c>
      <c r="Y194">
        <f t="shared" si="22"/>
        <v>0</v>
      </c>
      <c r="Z194">
        <f t="shared" si="22"/>
        <v>1</v>
      </c>
      <c r="AA194">
        <f t="shared" si="23"/>
        <v>0</v>
      </c>
      <c r="AB194">
        <f t="shared" si="24"/>
        <v>2</v>
      </c>
      <c r="AC194">
        <f t="shared" si="25"/>
        <v>304.82500000000005</v>
      </c>
      <c r="AD194">
        <f t="shared" si="26"/>
        <v>0</v>
      </c>
      <c r="AE194">
        <f t="shared" si="27"/>
        <v>0</v>
      </c>
      <c r="AF194">
        <f t="shared" si="28"/>
        <v>0</v>
      </c>
      <c r="AG194">
        <f t="shared" si="29"/>
        <v>0</v>
      </c>
      <c r="AI194" s="15">
        <f t="shared" si="30"/>
        <v>609.65000000000009</v>
      </c>
      <c r="AJ194" s="15"/>
      <c r="AK194">
        <f>IFERROR(VLOOKUP($B194, 'Combined Budget 2025 EUR'!$B:$L, 10, 0), IFERROR(VLOOKUP($B194, 'Combined Budget 2025 CHF'!$B:$L, 10, 0), "N/A"))</f>
        <v>0</v>
      </c>
      <c r="AL194">
        <f>IFERROR(VLOOKUP($B194, 'Combined Budget 2025 EUR'!$B:$L, 11, 0), IFERROR(VLOOKUP($B194, 'Combined Budget 2025 CHF'!$B:$L, 11, 0), "N/A"))</f>
        <v>0</v>
      </c>
    </row>
    <row r="195" spans="2:38" x14ac:dyDescent="0.25">
      <c r="B195">
        <v>20516</v>
      </c>
      <c r="C195" t="s">
        <v>568</v>
      </c>
      <c r="D195" s="1">
        <f>IFERROR(VLOOKUP($B195, 'Combined Budget 2025 EUR'!$B:$G,3, 0),IFERROR(VLOOKUP($B195, 'Combined Budget 2025 CHF'!$B:$G,3, 0),  IFERROR(VLOOKUP($B195, '[1]QMSM_AG Mapping'!$A:$G, 3,0), "Check")))</f>
        <v>0</v>
      </c>
      <c r="E195" s="1">
        <f>IFERROR(VLOOKUP($B195, 'Combined Budget 2025 EUR'!$B:$G,5, 0), IFERROR(VLOOKUP($B195, 'Combined Budget 2025 CHF'!$B:$G,5, 0),IFERROR(VLOOKUP($B195, '[1]QMSM_AG Mapping'!$A:$E, 5,0), "Check")))</f>
        <v>0</v>
      </c>
      <c r="F195" s="1">
        <f t="shared" si="21"/>
        <v>0</v>
      </c>
      <c r="G195" s="13">
        <f>VLOOKUP($B195, '[1]QMSM_AG Mapping'!$A:$G, 6, 0)</f>
        <v>0</v>
      </c>
      <c r="H195" s="1">
        <f>VLOOKUP($B195, '[1]QMSM_AG Mapping'!$A:$G, 7, 0)</f>
        <v>0</v>
      </c>
      <c r="I195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W195" s="14" cm="1">
        <f t="array" ref="W195">INDEX(J195:U195, 1, MONTH($W$1))</f>
        <v>0</v>
      </c>
      <c r="X195" s="14" cm="1">
        <f t="array" ref="X195">SUMPRODUCT((J195:U195) *(($J$1:$U$1)&lt;=$X$1))</f>
        <v>0</v>
      </c>
      <c r="Y195">
        <f t="shared" si="22"/>
        <v>0</v>
      </c>
      <c r="Z195">
        <f t="shared" si="22"/>
        <v>0</v>
      </c>
      <c r="AA195">
        <f t="shared" si="23"/>
        <v>0</v>
      </c>
      <c r="AB195">
        <f t="shared" si="24"/>
        <v>0</v>
      </c>
      <c r="AC195">
        <f t="shared" si="25"/>
        <v>0</v>
      </c>
      <c r="AD195">
        <f t="shared" si="26"/>
        <v>0</v>
      </c>
      <c r="AE195">
        <f t="shared" si="27"/>
        <v>0</v>
      </c>
      <c r="AF195">
        <f t="shared" si="28"/>
        <v>0</v>
      </c>
      <c r="AG195">
        <f t="shared" si="29"/>
        <v>0</v>
      </c>
      <c r="AI195" s="15">
        <f t="shared" si="30"/>
        <v>0</v>
      </c>
      <c r="AJ195" s="15"/>
      <c r="AK195">
        <f>IFERROR(VLOOKUP($B195, 'Combined Budget 2025 EUR'!$B:$L, 10, 0), IFERROR(VLOOKUP($B195, 'Combined Budget 2025 CHF'!$B:$L, 10, 0), "N/A"))</f>
        <v>0</v>
      </c>
      <c r="AL195">
        <f>IFERROR(VLOOKUP($B195, 'Combined Budget 2025 EUR'!$B:$L, 11, 0), IFERROR(VLOOKUP($B195, 'Combined Budget 2025 CHF'!$B:$L, 11, 0), "N/A"))</f>
        <v>0</v>
      </c>
    </row>
    <row r="196" spans="2:38" x14ac:dyDescent="0.25">
      <c r="B196">
        <v>20517</v>
      </c>
      <c r="C196" t="s">
        <v>87</v>
      </c>
      <c r="D196" s="1" t="str">
        <f>IFERROR(VLOOKUP($B196, 'Combined Budget 2025 EUR'!$B:$G,3, 0),IFERROR(VLOOKUP($B196, 'Combined Budget 2025 CHF'!$B:$G,3, 0),  IFERROR(VLOOKUP($B196, '[1]QMSM_AG Mapping'!$A:$G, 3,0), "Check")))</f>
        <v>Germany</v>
      </c>
      <c r="E196" s="1" t="str">
        <f>IFERROR(VLOOKUP($B196, 'Combined Budget 2025 EUR'!$B:$G,5, 0), IFERROR(VLOOKUP($B196, 'Combined Budget 2025 CHF'!$B:$G,5, 0),IFERROR(VLOOKUP($B196, '[1]QMSM_AG Mapping'!$A:$E, 5,0), "Check")))</f>
        <v>Salon / Institute</v>
      </c>
      <c r="F196" s="1" t="str">
        <f t="shared" ref="F196:F259" si="31">IF(OR(E196="Salon / Institute", E196="Pharmacy", E196="Clinic"), "Institutes / Clinic", IF(E196="Parfümerie", "Retail", E196))</f>
        <v>Institutes / Clinic</v>
      </c>
      <c r="G196" s="13">
        <f>VLOOKUP($B196, '[1]QMSM_AG Mapping'!$A:$G, 6, 0)</f>
        <v>0</v>
      </c>
      <c r="H196" s="1">
        <f>VLOOKUP($B196, '[1]QMSM_AG Mapping'!$A:$G, 7, 0)</f>
        <v>0</v>
      </c>
      <c r="I196" t="s">
        <v>64</v>
      </c>
      <c r="J196" s="14">
        <v>628.38</v>
      </c>
      <c r="K196" s="14">
        <v>313.11</v>
      </c>
      <c r="L196" s="14">
        <v>0</v>
      </c>
      <c r="M196" s="14">
        <v>472.3</v>
      </c>
      <c r="N196" s="14">
        <v>-148.22999999999999</v>
      </c>
      <c r="O196" s="14">
        <v>0</v>
      </c>
      <c r="P196" s="14">
        <v>871.55</v>
      </c>
      <c r="Q196" s="14">
        <v>0</v>
      </c>
      <c r="R196" s="14">
        <v>320.99</v>
      </c>
      <c r="S196" s="14">
        <v>2786.05</v>
      </c>
      <c r="T196" s="14">
        <v>0</v>
      </c>
      <c r="U196" s="14">
        <v>0</v>
      </c>
      <c r="W196" s="14" cm="1">
        <f t="array" ref="W196">INDEX(J196:U196, 1, MONTH($W$1))</f>
        <v>0</v>
      </c>
      <c r="X196" s="14" cm="1">
        <f t="array" ref="X196">SUMPRODUCT((J196:U196) *(($J$1:$U$1)&lt;=$X$1))</f>
        <v>5244.15</v>
      </c>
      <c r="Y196">
        <f t="shared" ref="Y196:Z259" si="32">IF(W196&gt;0, 1, 0)</f>
        <v>0</v>
      </c>
      <c r="Z196">
        <f t="shared" si="32"/>
        <v>1</v>
      </c>
      <c r="AA196">
        <f t="shared" ref="AA196:AA259" si="33">IF(I196="Yes", 1, 0)</f>
        <v>1</v>
      </c>
      <c r="AB196">
        <f t="shared" ref="AB196:AB259" si="34">COUNTIFS($J196:$U196, "&gt;0")</f>
        <v>6</v>
      </c>
      <c r="AC196">
        <f t="shared" ref="AC196:AC259" si="35">IFERROR(X196/AB196, 0)</f>
        <v>874.02499999999998</v>
      </c>
      <c r="AD196">
        <f t="shared" ref="AD196:AD259" si="36">IF(G196=$W$1, 1, 0)</f>
        <v>0</v>
      </c>
      <c r="AE196">
        <f t="shared" ref="AE196:AE259" si="37">IF(G196=$W$1, W196, 0)</f>
        <v>0</v>
      </c>
      <c r="AF196">
        <f t="shared" ref="AF196:AF259" si="38">IF(AND(H196=2024, G196&lt;=$W$1, X196&gt;0), 1, 0)</f>
        <v>0</v>
      </c>
      <c r="AG196">
        <f t="shared" ref="AG196:AG259" si="39">IF(AND(H196=2024, G196&lt;=$W$1), X196, 0)</f>
        <v>0</v>
      </c>
      <c r="AI196" s="15">
        <f t="shared" si="30"/>
        <v>5244.15</v>
      </c>
      <c r="AJ196" s="15"/>
      <c r="AK196" t="str">
        <f>IFERROR(VLOOKUP($B196, 'Combined Budget 2025 EUR'!$B:$L, 10, 0), IFERROR(VLOOKUP($B196, 'Combined Budget 2025 CHF'!$B:$L, 10, 0), "N/A"))</f>
        <v>BC</v>
      </c>
      <c r="AL196" t="str">
        <f>IFERROR(VLOOKUP($B196, 'Combined Budget 2025 EUR'!$B:$L, 11, 0), IFERROR(VLOOKUP($B196, 'Combined Budget 2025 CHF'!$B:$L, 11, 0), "N/A"))</f>
        <v>C</v>
      </c>
    </row>
    <row r="197" spans="2:38" x14ac:dyDescent="0.25">
      <c r="B197">
        <v>20519</v>
      </c>
      <c r="C197" t="s">
        <v>67</v>
      </c>
      <c r="D197" s="1" t="str">
        <f>IFERROR(VLOOKUP($B197, 'Combined Budget 2025 EUR'!$B:$G,3, 0),IFERROR(VLOOKUP($B197, 'Combined Budget 2025 CHF'!$B:$G,3, 0),  IFERROR(VLOOKUP($B197, '[1]QMSM_AG Mapping'!$A:$G, 3,0), "Check")))</f>
        <v>Germany</v>
      </c>
      <c r="E197" s="1" t="str">
        <f>IFERROR(VLOOKUP($B197, 'Combined Budget 2025 EUR'!$B:$G,5, 0), IFERROR(VLOOKUP($B197, 'Combined Budget 2025 CHF'!$B:$G,5, 0),IFERROR(VLOOKUP($B197, '[1]QMSM_AG Mapping'!$A:$E, 5,0), "Check")))</f>
        <v>Salon / Institute</v>
      </c>
      <c r="F197" s="1" t="str">
        <f t="shared" si="31"/>
        <v>Institutes / Clinic</v>
      </c>
      <c r="G197" s="13">
        <f>VLOOKUP($B197, '[1]QMSM_AG Mapping'!$A:$G, 6, 0)</f>
        <v>0</v>
      </c>
      <c r="H197" s="1">
        <f>VLOOKUP($B197, '[1]QMSM_AG Mapping'!$A:$G, 7, 0)</f>
        <v>0</v>
      </c>
      <c r="I197" t="s">
        <v>64</v>
      </c>
      <c r="J197" s="14">
        <v>3214.27</v>
      </c>
      <c r="K197" s="14">
        <v>0</v>
      </c>
      <c r="L197" s="14">
        <v>1633.84</v>
      </c>
      <c r="M197" s="14">
        <v>3945.57</v>
      </c>
      <c r="N197" s="14">
        <v>88.94</v>
      </c>
      <c r="O197" s="14">
        <v>2076.27</v>
      </c>
      <c r="P197" s="14">
        <v>1727.57</v>
      </c>
      <c r="Q197" s="14">
        <v>797.51</v>
      </c>
      <c r="R197" s="14">
        <v>2623.7</v>
      </c>
      <c r="S197" s="14">
        <v>2164.2800000000002</v>
      </c>
      <c r="T197" s="14">
        <v>1878.7</v>
      </c>
      <c r="U197" s="14">
        <v>0</v>
      </c>
      <c r="W197" s="14" cm="1">
        <f t="array" ref="W197">INDEX(J197:U197, 1, MONTH($W$1))</f>
        <v>0</v>
      </c>
      <c r="X197" s="14" cm="1">
        <f t="array" ref="X197">SUMPRODUCT((J197:U197) *(($J$1:$U$1)&lt;=$X$1))</f>
        <v>20150.650000000001</v>
      </c>
      <c r="Y197">
        <f t="shared" si="32"/>
        <v>0</v>
      </c>
      <c r="Z197">
        <f t="shared" si="32"/>
        <v>1</v>
      </c>
      <c r="AA197">
        <f t="shared" si="33"/>
        <v>1</v>
      </c>
      <c r="AB197">
        <f t="shared" si="34"/>
        <v>10</v>
      </c>
      <c r="AC197">
        <f t="shared" si="35"/>
        <v>2015.0650000000001</v>
      </c>
      <c r="AD197">
        <f t="shared" si="36"/>
        <v>0</v>
      </c>
      <c r="AE197">
        <f t="shared" si="37"/>
        <v>0</v>
      </c>
      <c r="AF197">
        <f t="shared" si="38"/>
        <v>0</v>
      </c>
      <c r="AG197">
        <f t="shared" si="39"/>
        <v>0</v>
      </c>
      <c r="AI197" s="15">
        <f t="shared" si="30"/>
        <v>20150.650000000001</v>
      </c>
      <c r="AJ197" s="15"/>
      <c r="AK197" t="str">
        <f>IFERROR(VLOOKUP($B197, 'Combined Budget 2025 EUR'!$B:$L, 10, 0), IFERROR(VLOOKUP($B197, 'Combined Budget 2025 CHF'!$B:$L, 10, 0), "N/A"))</f>
        <v>AA</v>
      </c>
      <c r="AL197" t="str">
        <f>IFERROR(VLOOKUP($B197, 'Combined Budget 2025 EUR'!$B:$L, 11, 0), IFERROR(VLOOKUP($B197, 'Combined Budget 2025 CHF'!$B:$L, 11, 0), "N/A"))</f>
        <v>A</v>
      </c>
    </row>
    <row r="198" spans="2:38" x14ac:dyDescent="0.25">
      <c r="B198">
        <v>20523</v>
      </c>
      <c r="C198" t="s">
        <v>569</v>
      </c>
      <c r="D198" s="1">
        <f>IFERROR(VLOOKUP($B198, 'Combined Budget 2025 EUR'!$B:$G,3, 0),IFERROR(VLOOKUP($B198, 'Combined Budget 2025 CHF'!$B:$G,3, 0),  IFERROR(VLOOKUP($B198, '[1]QMSM_AG Mapping'!$A:$G, 3,0), "Check")))</f>
        <v>0</v>
      </c>
      <c r="E198" s="1">
        <f>IFERROR(VLOOKUP($B198, 'Combined Budget 2025 EUR'!$B:$G,5, 0), IFERROR(VLOOKUP($B198, 'Combined Budget 2025 CHF'!$B:$G,5, 0),IFERROR(VLOOKUP($B198, '[1]QMSM_AG Mapping'!$A:$E, 5,0), "Check")))</f>
        <v>0</v>
      </c>
      <c r="F198" s="1">
        <f t="shared" si="31"/>
        <v>0</v>
      </c>
      <c r="G198" s="13">
        <f>VLOOKUP($B198, '[1]QMSM_AG Mapping'!$A:$G, 6, 0)</f>
        <v>0</v>
      </c>
      <c r="H198" s="1">
        <f>VLOOKUP($B198, '[1]QMSM_AG Mapping'!$A:$G, 7, 0)</f>
        <v>0</v>
      </c>
      <c r="I198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W198" s="14" cm="1">
        <f t="array" ref="W198">INDEX(J198:U198, 1, MONTH($W$1))</f>
        <v>0</v>
      </c>
      <c r="X198" s="14" cm="1">
        <f t="array" ref="X198">SUMPRODUCT((J198:U198) *(($J$1:$U$1)&lt;=$X$1))</f>
        <v>0</v>
      </c>
      <c r="Y198">
        <f t="shared" si="32"/>
        <v>0</v>
      </c>
      <c r="Z198">
        <f t="shared" si="32"/>
        <v>0</v>
      </c>
      <c r="AA198">
        <f t="shared" si="33"/>
        <v>0</v>
      </c>
      <c r="AB198">
        <f t="shared" si="34"/>
        <v>0</v>
      </c>
      <c r="AC198">
        <f t="shared" si="35"/>
        <v>0</v>
      </c>
      <c r="AD198">
        <f t="shared" si="36"/>
        <v>0</v>
      </c>
      <c r="AE198">
        <f t="shared" si="37"/>
        <v>0</v>
      </c>
      <c r="AF198">
        <f t="shared" si="38"/>
        <v>0</v>
      </c>
      <c r="AG198">
        <f t="shared" si="39"/>
        <v>0</v>
      </c>
      <c r="AI198" s="15">
        <f t="shared" si="30"/>
        <v>0</v>
      </c>
      <c r="AJ198" s="15"/>
      <c r="AK198">
        <f>IFERROR(VLOOKUP($B198, 'Combined Budget 2025 EUR'!$B:$L, 10, 0), IFERROR(VLOOKUP($B198, 'Combined Budget 2025 CHF'!$B:$L, 10, 0), "N/A"))</f>
        <v>0</v>
      </c>
      <c r="AL198">
        <f>IFERROR(VLOOKUP($B198, 'Combined Budget 2025 EUR'!$B:$L, 11, 0), IFERROR(VLOOKUP($B198, 'Combined Budget 2025 CHF'!$B:$L, 11, 0), "N/A"))</f>
        <v>0</v>
      </c>
    </row>
    <row r="199" spans="2:38" x14ac:dyDescent="0.25">
      <c r="B199">
        <v>20529</v>
      </c>
      <c r="C199" t="s">
        <v>299</v>
      </c>
      <c r="D199" s="1" t="str">
        <f>IFERROR(VLOOKUP($B199, 'Combined Budget 2025 EUR'!$B:$G,3, 0),IFERROR(VLOOKUP($B199, 'Combined Budget 2025 CHF'!$B:$G,3, 0),  IFERROR(VLOOKUP($B199, '[1]QMSM_AG Mapping'!$A:$G, 3,0), "Check")))</f>
        <v>Germany</v>
      </c>
      <c r="E199" s="1" t="str">
        <f>IFERROR(VLOOKUP($B199, 'Combined Budget 2025 EUR'!$B:$G,5, 0), IFERROR(VLOOKUP($B199, 'Combined Budget 2025 CHF'!$B:$G,5, 0),IFERROR(VLOOKUP($B199, '[1]QMSM_AG Mapping'!$A:$E, 5,0), "Check")))</f>
        <v>Salon / Institute</v>
      </c>
      <c r="F199" s="1" t="str">
        <f t="shared" si="31"/>
        <v>Institutes / Clinic</v>
      </c>
      <c r="G199" s="13">
        <f>VLOOKUP($B199, '[1]QMSM_AG Mapping'!$A:$G, 6, 0)</f>
        <v>0</v>
      </c>
      <c r="H199" s="1">
        <f>VLOOKUP($B199, '[1]QMSM_AG Mapping'!$A:$G, 7, 0)</f>
        <v>0</v>
      </c>
      <c r="I199" t="s">
        <v>64</v>
      </c>
      <c r="J199" s="14">
        <v>0</v>
      </c>
      <c r="K199" s="14">
        <v>0</v>
      </c>
      <c r="L199" s="14">
        <v>165.29</v>
      </c>
      <c r="M199" s="14">
        <v>0</v>
      </c>
      <c r="N199" s="14">
        <v>188.03</v>
      </c>
      <c r="O199" s="14">
        <v>0</v>
      </c>
      <c r="P199" s="14">
        <v>0</v>
      </c>
      <c r="Q199" s="14">
        <v>0</v>
      </c>
      <c r="R199" s="14">
        <v>303.44</v>
      </c>
      <c r="S199" s="14">
        <v>343.82</v>
      </c>
      <c r="T199" s="14">
        <v>315.13</v>
      </c>
      <c r="U199" s="14">
        <v>0</v>
      </c>
      <c r="W199" s="14" cm="1">
        <f t="array" ref="W199">INDEX(J199:U199, 1, MONTH($W$1))</f>
        <v>0</v>
      </c>
      <c r="X199" s="14" cm="1">
        <f t="array" ref="X199">SUMPRODUCT((J199:U199) *(($J$1:$U$1)&lt;=$X$1))</f>
        <v>1315.71</v>
      </c>
      <c r="Y199">
        <f t="shared" si="32"/>
        <v>0</v>
      </c>
      <c r="Z199">
        <f t="shared" si="32"/>
        <v>1</v>
      </c>
      <c r="AA199">
        <f t="shared" si="33"/>
        <v>1</v>
      </c>
      <c r="AB199">
        <f t="shared" si="34"/>
        <v>5</v>
      </c>
      <c r="AC199">
        <f t="shared" si="35"/>
        <v>263.142</v>
      </c>
      <c r="AD199">
        <f t="shared" si="36"/>
        <v>0</v>
      </c>
      <c r="AE199">
        <f t="shared" si="37"/>
        <v>0</v>
      </c>
      <c r="AF199">
        <f t="shared" si="38"/>
        <v>0</v>
      </c>
      <c r="AG199">
        <f t="shared" si="39"/>
        <v>0</v>
      </c>
      <c r="AI199" s="15">
        <f t="shared" si="30"/>
        <v>1315.71</v>
      </c>
      <c r="AJ199" s="15"/>
      <c r="AK199" t="str">
        <f>IFERROR(VLOOKUP($B199, 'Combined Budget 2025 EUR'!$B:$L, 10, 0), IFERROR(VLOOKUP($B199, 'Combined Budget 2025 CHF'!$B:$L, 10, 0), "N/A"))</f>
        <v>GG</v>
      </c>
      <c r="AL199" t="str">
        <f>IFERROR(VLOOKUP($B199, 'Combined Budget 2025 EUR'!$B:$L, 11, 0), IFERROR(VLOOKUP($B199, 'Combined Budget 2025 CHF'!$B:$L, 11, 0), "N/A"))</f>
        <v>C</v>
      </c>
    </row>
    <row r="200" spans="2:38" x14ac:dyDescent="0.25">
      <c r="B200">
        <v>20531</v>
      </c>
      <c r="C200" t="s">
        <v>570</v>
      </c>
      <c r="D200" s="1">
        <f>IFERROR(VLOOKUP($B200, 'Combined Budget 2025 EUR'!$B:$G,3, 0),IFERROR(VLOOKUP($B200, 'Combined Budget 2025 CHF'!$B:$G,3, 0),  IFERROR(VLOOKUP($B200, '[1]QMSM_AG Mapping'!$A:$G, 3,0), "Check")))</f>
        <v>0</v>
      </c>
      <c r="E200" s="1">
        <f>IFERROR(VLOOKUP($B200, 'Combined Budget 2025 EUR'!$B:$G,5, 0), IFERROR(VLOOKUP($B200, 'Combined Budget 2025 CHF'!$B:$G,5, 0),IFERROR(VLOOKUP($B200, '[1]QMSM_AG Mapping'!$A:$E, 5,0), "Check")))</f>
        <v>0</v>
      </c>
      <c r="F200" s="1">
        <f t="shared" si="31"/>
        <v>0</v>
      </c>
      <c r="G200" s="13">
        <f>VLOOKUP($B200, '[1]QMSM_AG Mapping'!$A:$G, 6, 0)</f>
        <v>0</v>
      </c>
      <c r="H200" s="1">
        <f>VLOOKUP($B200, '[1]QMSM_AG Mapping'!$A:$G, 7, 0)</f>
        <v>0</v>
      </c>
      <c r="I200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W200" s="14" cm="1">
        <f t="array" ref="W200">INDEX(J200:U200, 1, MONTH($W$1))</f>
        <v>0</v>
      </c>
      <c r="X200" s="14" cm="1">
        <f t="array" ref="X200">SUMPRODUCT((J200:U200) *(($J$1:$U$1)&lt;=$X$1))</f>
        <v>0</v>
      </c>
      <c r="Y200">
        <f t="shared" si="32"/>
        <v>0</v>
      </c>
      <c r="Z200">
        <f t="shared" si="32"/>
        <v>0</v>
      </c>
      <c r="AA200">
        <f t="shared" si="33"/>
        <v>0</v>
      </c>
      <c r="AB200">
        <f t="shared" si="34"/>
        <v>0</v>
      </c>
      <c r="AC200">
        <f t="shared" si="35"/>
        <v>0</v>
      </c>
      <c r="AD200">
        <f t="shared" si="36"/>
        <v>0</v>
      </c>
      <c r="AE200">
        <f t="shared" si="37"/>
        <v>0</v>
      </c>
      <c r="AF200">
        <f t="shared" si="38"/>
        <v>0</v>
      </c>
      <c r="AG200">
        <f t="shared" si="39"/>
        <v>0</v>
      </c>
      <c r="AI200" s="15">
        <f t="shared" si="30"/>
        <v>0</v>
      </c>
      <c r="AJ200" s="15"/>
      <c r="AK200">
        <f>IFERROR(VLOOKUP($B200, 'Combined Budget 2025 EUR'!$B:$L, 10, 0), IFERROR(VLOOKUP($B200, 'Combined Budget 2025 CHF'!$B:$L, 10, 0), "N/A"))</f>
        <v>0</v>
      </c>
      <c r="AL200">
        <f>IFERROR(VLOOKUP($B200, 'Combined Budget 2025 EUR'!$B:$L, 11, 0), IFERROR(VLOOKUP($B200, 'Combined Budget 2025 CHF'!$B:$L, 11, 0), "N/A"))</f>
        <v>0</v>
      </c>
    </row>
    <row r="201" spans="2:38" x14ac:dyDescent="0.25">
      <c r="B201">
        <v>20532</v>
      </c>
      <c r="C201" t="s">
        <v>787</v>
      </c>
      <c r="D201" s="1">
        <f>IFERROR(VLOOKUP($B201, 'Combined Budget 2025 EUR'!$B:$G,3, 0),IFERROR(VLOOKUP($B201, 'Combined Budget 2025 CHF'!$B:$G,3, 0),  IFERROR(VLOOKUP($B201, '[1]QMSM_AG Mapping'!$A:$G, 3,0), "Check")))</f>
        <v>0</v>
      </c>
      <c r="E201" s="1">
        <f>IFERROR(VLOOKUP($B201, 'Combined Budget 2025 EUR'!$B:$G,5, 0), IFERROR(VLOOKUP($B201, 'Combined Budget 2025 CHF'!$B:$G,5, 0),IFERROR(VLOOKUP($B201, '[1]QMSM_AG Mapping'!$A:$E, 5,0), "Check")))</f>
        <v>0</v>
      </c>
      <c r="F201" s="1">
        <f t="shared" si="31"/>
        <v>0</v>
      </c>
      <c r="G201" s="13">
        <f>VLOOKUP($B201, '[1]QMSM_AG Mapping'!$A:$G, 6, 0)</f>
        <v>0</v>
      </c>
      <c r="H201" s="1">
        <f>VLOOKUP($B201, '[1]QMSM_AG Mapping'!$A:$G, 7, 0)</f>
        <v>0</v>
      </c>
      <c r="I201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W201" s="14" cm="1">
        <f t="array" ref="W201">INDEX(J201:U201, 1, MONTH($W$1))</f>
        <v>0</v>
      </c>
      <c r="X201" s="14" cm="1">
        <f t="array" ref="X201">SUMPRODUCT((J201:U201) *(($J$1:$U$1)&lt;=$X$1))</f>
        <v>0</v>
      </c>
      <c r="Y201">
        <f t="shared" si="32"/>
        <v>0</v>
      </c>
      <c r="Z201">
        <f t="shared" si="32"/>
        <v>0</v>
      </c>
      <c r="AA201">
        <f t="shared" si="33"/>
        <v>0</v>
      </c>
      <c r="AB201">
        <f t="shared" si="34"/>
        <v>0</v>
      </c>
      <c r="AC201">
        <f t="shared" si="35"/>
        <v>0</v>
      </c>
      <c r="AD201">
        <f t="shared" si="36"/>
        <v>0</v>
      </c>
      <c r="AE201">
        <f t="shared" si="37"/>
        <v>0</v>
      </c>
      <c r="AF201">
        <f t="shared" si="38"/>
        <v>0</v>
      </c>
      <c r="AG201">
        <f t="shared" si="39"/>
        <v>0</v>
      </c>
      <c r="AI201" s="15">
        <f t="shared" ref="AI201:AI264" si="40">SUM(J201:U201)</f>
        <v>0</v>
      </c>
      <c r="AJ201" s="15"/>
      <c r="AK201">
        <f>IFERROR(VLOOKUP($B201, 'Combined Budget 2025 EUR'!$B:$L, 10, 0), IFERROR(VLOOKUP($B201, 'Combined Budget 2025 CHF'!$B:$L, 10, 0), "N/A"))</f>
        <v>0</v>
      </c>
      <c r="AL201">
        <f>IFERROR(VLOOKUP($B201, 'Combined Budget 2025 EUR'!$B:$L, 11, 0), IFERROR(VLOOKUP($B201, 'Combined Budget 2025 CHF'!$B:$L, 11, 0), "N/A"))</f>
        <v>0</v>
      </c>
    </row>
    <row r="202" spans="2:38" x14ac:dyDescent="0.25">
      <c r="B202">
        <v>20533</v>
      </c>
      <c r="C202" t="s">
        <v>73</v>
      </c>
      <c r="D202" s="1" t="str">
        <f>IFERROR(VLOOKUP($B202, 'Combined Budget 2025 EUR'!$B:$G,3, 0),IFERROR(VLOOKUP($B202, 'Combined Budget 2025 CHF'!$B:$G,3, 0),  IFERROR(VLOOKUP($B202, '[1]QMSM_AG Mapping'!$A:$G, 3,0), "Check")))</f>
        <v>Germany</v>
      </c>
      <c r="E202" s="1" t="str">
        <f>IFERROR(VLOOKUP($B202, 'Combined Budget 2025 EUR'!$B:$G,5, 0), IFERROR(VLOOKUP($B202, 'Combined Budget 2025 CHF'!$B:$G,5, 0),IFERROR(VLOOKUP($B202, '[1]QMSM_AG Mapping'!$A:$E, 5,0), "Check")))</f>
        <v>Perfumery</v>
      </c>
      <c r="F202" s="1" t="str">
        <f t="shared" si="31"/>
        <v>Perfumery</v>
      </c>
      <c r="G202" s="13">
        <f>VLOOKUP($B202, '[1]QMSM_AG Mapping'!$A:$G, 6, 0)</f>
        <v>0</v>
      </c>
      <c r="H202" s="1">
        <f>VLOOKUP($B202, '[1]QMSM_AG Mapping'!$A:$G, 7, 0)</f>
        <v>0</v>
      </c>
      <c r="I202" t="s">
        <v>64</v>
      </c>
      <c r="J202" s="14">
        <v>1428.32</v>
      </c>
      <c r="K202" s="14">
        <v>823.21</v>
      </c>
      <c r="L202" s="14">
        <v>671.77</v>
      </c>
      <c r="M202" s="14">
        <v>1058.83</v>
      </c>
      <c r="N202" s="14">
        <v>1115.29</v>
      </c>
      <c r="O202" s="14">
        <v>569.33000000000004</v>
      </c>
      <c r="P202" s="14">
        <v>0</v>
      </c>
      <c r="Q202" s="14">
        <v>2473.4699999999998</v>
      </c>
      <c r="R202" s="14">
        <v>1700.43</v>
      </c>
      <c r="S202" s="14">
        <v>1166.3</v>
      </c>
      <c r="T202" s="14">
        <v>875.3</v>
      </c>
      <c r="U202" s="14">
        <v>2130.2199999999998</v>
      </c>
      <c r="W202" s="14" cm="1">
        <f t="array" ref="W202">INDEX(J202:U202, 1, MONTH($W$1))</f>
        <v>2130.2199999999998</v>
      </c>
      <c r="X202" s="14" cm="1">
        <f t="array" ref="X202">SUMPRODUCT((J202:U202) *(($J$1:$U$1)&lt;=$X$1))</f>
        <v>14012.469999999998</v>
      </c>
      <c r="Y202">
        <f t="shared" si="32"/>
        <v>1</v>
      </c>
      <c r="Z202">
        <f t="shared" si="32"/>
        <v>1</v>
      </c>
      <c r="AA202">
        <f t="shared" si="33"/>
        <v>1</v>
      </c>
      <c r="AB202">
        <f t="shared" si="34"/>
        <v>11</v>
      </c>
      <c r="AC202">
        <f t="shared" si="35"/>
        <v>1273.8609090909088</v>
      </c>
      <c r="AD202">
        <f t="shared" si="36"/>
        <v>0</v>
      </c>
      <c r="AE202">
        <f t="shared" si="37"/>
        <v>0</v>
      </c>
      <c r="AF202">
        <f t="shared" si="38"/>
        <v>0</v>
      </c>
      <c r="AG202">
        <f t="shared" si="39"/>
        <v>0</v>
      </c>
      <c r="AI202" s="15">
        <f t="shared" si="40"/>
        <v>14012.469999999998</v>
      </c>
      <c r="AJ202" s="15"/>
      <c r="AK202" t="str">
        <f>IFERROR(VLOOKUP($B202, 'Combined Budget 2025 EUR'!$B:$L, 10, 0), IFERROR(VLOOKUP($B202, 'Combined Budget 2025 CHF'!$B:$L, 10, 0), "N/A"))</f>
        <v>BA</v>
      </c>
      <c r="AL202" t="str">
        <f>IFERROR(VLOOKUP($B202, 'Combined Budget 2025 EUR'!$B:$L, 11, 0), IFERROR(VLOOKUP($B202, 'Combined Budget 2025 CHF'!$B:$L, 11, 0), "N/A"))</f>
        <v>A</v>
      </c>
    </row>
    <row r="203" spans="2:38" x14ac:dyDescent="0.25">
      <c r="B203">
        <v>20536</v>
      </c>
      <c r="C203" t="s">
        <v>243</v>
      </c>
      <c r="D203" s="1" t="str">
        <f>IFERROR(VLOOKUP($B203, 'Combined Budget 2025 EUR'!$B:$G,3, 0),IFERROR(VLOOKUP($B203, 'Combined Budget 2025 CHF'!$B:$G,3, 0),  IFERROR(VLOOKUP($B203, '[1]QMSM_AG Mapping'!$A:$G, 3,0), "Check")))</f>
        <v>Germany</v>
      </c>
      <c r="E203" s="1" t="str">
        <f>IFERROR(VLOOKUP($B203, 'Combined Budget 2025 EUR'!$B:$G,5, 0), IFERROR(VLOOKUP($B203, 'Combined Budget 2025 CHF'!$B:$G,5, 0),IFERROR(VLOOKUP($B203, '[1]QMSM_AG Mapping'!$A:$E, 5,0), "Check")))</f>
        <v>Perfumery</v>
      </c>
      <c r="F203" s="1" t="str">
        <f t="shared" si="31"/>
        <v>Perfumery</v>
      </c>
      <c r="G203" s="13">
        <f>VLOOKUP($B203, '[1]QMSM_AG Mapping'!$A:$G, 6, 0)</f>
        <v>0</v>
      </c>
      <c r="H203" s="1">
        <f>VLOOKUP($B203, '[1]QMSM_AG Mapping'!$A:$G, 7, 0)</f>
        <v>0</v>
      </c>
      <c r="I203" t="s">
        <v>64</v>
      </c>
      <c r="J203" s="14">
        <v>2495.5500000000002</v>
      </c>
      <c r="K203" s="14">
        <v>2455.1</v>
      </c>
      <c r="L203" s="14">
        <v>2028.06</v>
      </c>
      <c r="M203" s="14">
        <v>1672.39</v>
      </c>
      <c r="N203" s="14">
        <v>370.8</v>
      </c>
      <c r="O203" s="14">
        <v>1600.23</v>
      </c>
      <c r="P203" s="14">
        <v>2555.08</v>
      </c>
      <c r="Q203" s="14">
        <v>1082.29</v>
      </c>
      <c r="R203" s="14">
        <v>7133.63</v>
      </c>
      <c r="S203" s="14">
        <v>1151.8800000000001</v>
      </c>
      <c r="T203" s="14">
        <v>3303.73</v>
      </c>
      <c r="U203" s="14">
        <v>0</v>
      </c>
      <c r="W203" s="14" cm="1">
        <f t="array" ref="W203">INDEX(J203:U203, 1, MONTH($W$1))</f>
        <v>0</v>
      </c>
      <c r="X203" s="14" cm="1">
        <f t="array" ref="X203">SUMPRODUCT((J203:U203) *(($J$1:$U$1)&lt;=$X$1))</f>
        <v>25848.739999999998</v>
      </c>
      <c r="Y203">
        <f t="shared" si="32"/>
        <v>0</v>
      </c>
      <c r="Z203">
        <f t="shared" si="32"/>
        <v>1</v>
      </c>
      <c r="AA203">
        <f t="shared" si="33"/>
        <v>1</v>
      </c>
      <c r="AB203">
        <f t="shared" si="34"/>
        <v>11</v>
      </c>
      <c r="AC203">
        <f t="shared" si="35"/>
        <v>2349.8854545454542</v>
      </c>
      <c r="AD203">
        <f t="shared" si="36"/>
        <v>0</v>
      </c>
      <c r="AE203">
        <f t="shared" si="37"/>
        <v>0</v>
      </c>
      <c r="AF203">
        <f t="shared" si="38"/>
        <v>0</v>
      </c>
      <c r="AG203">
        <f t="shared" si="39"/>
        <v>0</v>
      </c>
      <c r="AI203" s="15">
        <f t="shared" si="40"/>
        <v>25848.739999999998</v>
      </c>
      <c r="AJ203" s="15"/>
      <c r="AK203" t="str">
        <f>IFERROR(VLOOKUP($B203, 'Combined Budget 2025 EUR'!$B:$L, 10, 0), IFERROR(VLOOKUP($B203, 'Combined Budget 2025 CHF'!$B:$L, 10, 0), "N/A"))</f>
        <v>AA</v>
      </c>
      <c r="AL203" t="str">
        <f>IFERROR(VLOOKUP($B203, 'Combined Budget 2025 EUR'!$B:$L, 11, 0), IFERROR(VLOOKUP($B203, 'Combined Budget 2025 CHF'!$B:$L, 11, 0), "N/A"))</f>
        <v>A</v>
      </c>
    </row>
    <row r="204" spans="2:38" x14ac:dyDescent="0.25">
      <c r="B204">
        <v>20539</v>
      </c>
      <c r="C204" t="s">
        <v>300</v>
      </c>
      <c r="D204" s="1" t="str">
        <f>IFERROR(VLOOKUP($B204, 'Combined Budget 2025 EUR'!$B:$G,3, 0),IFERROR(VLOOKUP($B204, 'Combined Budget 2025 CHF'!$B:$G,3, 0),  IFERROR(VLOOKUP($B204, '[1]QMSM_AG Mapping'!$A:$G, 3,0), "Check")))</f>
        <v>Germany</v>
      </c>
      <c r="E204" s="1" t="str">
        <f>IFERROR(VLOOKUP($B204, 'Combined Budget 2025 EUR'!$B:$G,5, 0), IFERROR(VLOOKUP($B204, 'Combined Budget 2025 CHF'!$B:$G,5, 0),IFERROR(VLOOKUP($B204, '[1]QMSM_AG Mapping'!$A:$E, 5,0), "Check")))</f>
        <v>Salon / Institute</v>
      </c>
      <c r="F204" s="1" t="str">
        <f t="shared" si="31"/>
        <v>Institutes / Clinic</v>
      </c>
      <c r="G204" s="13">
        <f>VLOOKUP($B204, '[1]QMSM_AG Mapping'!$A:$G, 6, 0)</f>
        <v>0</v>
      </c>
      <c r="H204" s="1">
        <f>VLOOKUP($B204, '[1]QMSM_AG Mapping'!$A:$G, 7, 0)</f>
        <v>0</v>
      </c>
      <c r="I204" t="s">
        <v>358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604.02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437.09</v>
      </c>
      <c r="W204" s="14" cm="1">
        <f t="array" ref="W204">INDEX(J204:U204, 1, MONTH($W$1))</f>
        <v>437.09</v>
      </c>
      <c r="X204" s="14" cm="1">
        <f t="array" ref="X204">SUMPRODUCT((J204:U204) *(($J$1:$U$1)&lt;=$X$1))</f>
        <v>1041.1099999999999</v>
      </c>
      <c r="Y204">
        <f t="shared" si="32"/>
        <v>1</v>
      </c>
      <c r="Z204">
        <f t="shared" si="32"/>
        <v>1</v>
      </c>
      <c r="AA204">
        <f t="shared" si="33"/>
        <v>0</v>
      </c>
      <c r="AB204">
        <f t="shared" si="34"/>
        <v>2</v>
      </c>
      <c r="AC204">
        <f t="shared" si="35"/>
        <v>520.55499999999995</v>
      </c>
      <c r="AD204">
        <f t="shared" si="36"/>
        <v>0</v>
      </c>
      <c r="AE204">
        <f t="shared" si="37"/>
        <v>0</v>
      </c>
      <c r="AF204">
        <f t="shared" si="38"/>
        <v>0</v>
      </c>
      <c r="AG204">
        <f t="shared" si="39"/>
        <v>0</v>
      </c>
      <c r="AI204" s="15">
        <f t="shared" si="40"/>
        <v>1041.1099999999999</v>
      </c>
      <c r="AJ204" s="15"/>
      <c r="AK204" t="str">
        <f>IFERROR(VLOOKUP($B204, 'Combined Budget 2025 EUR'!$B:$L, 10, 0), IFERROR(VLOOKUP($B204, 'Combined Budget 2025 CHF'!$B:$L, 10, 0), "N/A"))</f>
        <v>GG</v>
      </c>
      <c r="AL204" t="str">
        <f>IFERROR(VLOOKUP($B204, 'Combined Budget 2025 EUR'!$B:$L, 11, 0), IFERROR(VLOOKUP($B204, 'Combined Budget 2025 CHF'!$B:$L, 11, 0), "N/A"))</f>
        <v>C</v>
      </c>
    </row>
    <row r="205" spans="2:38" x14ac:dyDescent="0.25">
      <c r="B205">
        <v>20540</v>
      </c>
      <c r="C205" t="s">
        <v>788</v>
      </c>
      <c r="D205" s="1">
        <f>IFERROR(VLOOKUP($B205, 'Combined Budget 2025 EUR'!$B:$G,3, 0),IFERROR(VLOOKUP($B205, 'Combined Budget 2025 CHF'!$B:$G,3, 0),  IFERROR(VLOOKUP($B205, '[1]QMSM_AG Mapping'!$A:$G, 3,0), "Check")))</f>
        <v>0</v>
      </c>
      <c r="E205" s="1">
        <f>IFERROR(VLOOKUP($B205, 'Combined Budget 2025 EUR'!$B:$G,5, 0), IFERROR(VLOOKUP($B205, 'Combined Budget 2025 CHF'!$B:$G,5, 0),IFERROR(VLOOKUP($B205, '[1]QMSM_AG Mapping'!$A:$E, 5,0), "Check")))</f>
        <v>0</v>
      </c>
      <c r="F205" s="1">
        <f t="shared" si="31"/>
        <v>0</v>
      </c>
      <c r="G205" s="13">
        <f>VLOOKUP($B205, '[1]QMSM_AG Mapping'!$A:$G, 6, 0)</f>
        <v>0</v>
      </c>
      <c r="H205" s="1">
        <f>VLOOKUP($B205, '[1]QMSM_AG Mapping'!$A:$G, 7, 0)</f>
        <v>0</v>
      </c>
      <c r="I205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W205" s="14" cm="1">
        <f t="array" ref="W205">INDEX(J205:U205, 1, MONTH($W$1))</f>
        <v>0</v>
      </c>
      <c r="X205" s="14" cm="1">
        <f t="array" ref="X205">SUMPRODUCT((J205:U205) *(($J$1:$U$1)&lt;=$X$1))</f>
        <v>0</v>
      </c>
      <c r="Y205">
        <f t="shared" si="32"/>
        <v>0</v>
      </c>
      <c r="Z205">
        <f t="shared" si="32"/>
        <v>0</v>
      </c>
      <c r="AA205">
        <f t="shared" si="33"/>
        <v>0</v>
      </c>
      <c r="AB205">
        <f t="shared" si="34"/>
        <v>0</v>
      </c>
      <c r="AC205">
        <f t="shared" si="35"/>
        <v>0</v>
      </c>
      <c r="AD205">
        <f t="shared" si="36"/>
        <v>0</v>
      </c>
      <c r="AE205">
        <f t="shared" si="37"/>
        <v>0</v>
      </c>
      <c r="AF205">
        <f t="shared" si="38"/>
        <v>0</v>
      </c>
      <c r="AG205">
        <f t="shared" si="39"/>
        <v>0</v>
      </c>
      <c r="AI205" s="15">
        <f t="shared" si="40"/>
        <v>0</v>
      </c>
      <c r="AJ205" s="15"/>
      <c r="AK205">
        <f>IFERROR(VLOOKUP($B205, 'Combined Budget 2025 EUR'!$B:$L, 10, 0), IFERROR(VLOOKUP($B205, 'Combined Budget 2025 CHF'!$B:$L, 10, 0), "N/A"))</f>
        <v>0</v>
      </c>
      <c r="AL205">
        <f>IFERROR(VLOOKUP($B205, 'Combined Budget 2025 EUR'!$B:$L, 11, 0), IFERROR(VLOOKUP($B205, 'Combined Budget 2025 CHF'!$B:$L, 11, 0), "N/A"))</f>
        <v>0</v>
      </c>
    </row>
    <row r="206" spans="2:38" x14ac:dyDescent="0.25">
      <c r="B206">
        <v>20542</v>
      </c>
      <c r="C206" t="s">
        <v>571</v>
      </c>
      <c r="D206" s="1" t="str">
        <f>IFERROR(VLOOKUP($B206, 'Combined Budget 2025 EUR'!$B:$G,3, 0),IFERROR(VLOOKUP($B206, 'Combined Budget 2025 CHF'!$B:$G,3, 0),  IFERROR(VLOOKUP($B206, '[1]QMSM_AG Mapping'!$A:$G, 3,0), "Check")))</f>
        <v>Germany</v>
      </c>
      <c r="E206" s="1" t="str">
        <f>IFERROR(VLOOKUP($B206, 'Combined Budget 2025 EUR'!$B:$G,5, 0), IFERROR(VLOOKUP($B206, 'Combined Budget 2025 CHF'!$B:$G,5, 0),IFERROR(VLOOKUP($B206, '[1]QMSM_AG Mapping'!$A:$E, 5,0), "Check")))</f>
        <v>Salon / Institute</v>
      </c>
      <c r="F206" s="1" t="str">
        <f t="shared" si="31"/>
        <v>Institutes / Clinic</v>
      </c>
      <c r="G206" s="13">
        <f>VLOOKUP($B206, '[1]QMSM_AG Mapping'!$A:$G, 6, 0)</f>
        <v>0</v>
      </c>
      <c r="H206" s="1">
        <f>VLOOKUP($B206, '[1]QMSM_AG Mapping'!$A:$G, 7, 0)</f>
        <v>0</v>
      </c>
      <c r="I206" t="s">
        <v>358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W206" s="14" cm="1">
        <f t="array" ref="W206">INDEX(J206:U206, 1, MONTH($W$1))</f>
        <v>0</v>
      </c>
      <c r="X206" s="14" cm="1">
        <f t="array" ref="X206">SUMPRODUCT((J206:U206) *(($J$1:$U$1)&lt;=$X$1))</f>
        <v>0</v>
      </c>
      <c r="Y206">
        <f t="shared" si="32"/>
        <v>0</v>
      </c>
      <c r="Z206">
        <f t="shared" si="32"/>
        <v>0</v>
      </c>
      <c r="AA206">
        <f t="shared" si="33"/>
        <v>0</v>
      </c>
      <c r="AB206">
        <f t="shared" si="34"/>
        <v>0</v>
      </c>
      <c r="AC206">
        <f t="shared" si="35"/>
        <v>0</v>
      </c>
      <c r="AD206">
        <f t="shared" si="36"/>
        <v>0</v>
      </c>
      <c r="AE206">
        <f t="shared" si="37"/>
        <v>0</v>
      </c>
      <c r="AF206">
        <f t="shared" si="38"/>
        <v>0</v>
      </c>
      <c r="AG206">
        <f t="shared" si="39"/>
        <v>0</v>
      </c>
      <c r="AI206" s="15">
        <f t="shared" si="40"/>
        <v>0</v>
      </c>
      <c r="AJ206" s="15"/>
      <c r="AK206">
        <f>IFERROR(VLOOKUP($B206, 'Combined Budget 2025 EUR'!$B:$L, 10, 0), IFERROR(VLOOKUP($B206, 'Combined Budget 2025 CHF'!$B:$L, 10, 0), "N/A"))</f>
        <v>0</v>
      </c>
      <c r="AL206">
        <f>IFERROR(VLOOKUP($B206, 'Combined Budget 2025 EUR'!$B:$L, 11, 0), IFERROR(VLOOKUP($B206, 'Combined Budget 2025 CHF'!$B:$L, 11, 0), "N/A"))</f>
        <v>0</v>
      </c>
    </row>
    <row r="207" spans="2:38" x14ac:dyDescent="0.25">
      <c r="B207">
        <v>20545</v>
      </c>
      <c r="C207" t="s">
        <v>572</v>
      </c>
      <c r="D207" s="1" t="str">
        <f>IFERROR(VLOOKUP($B207, 'Combined Budget 2025 EUR'!$B:$G,3, 0),IFERROR(VLOOKUP($B207, 'Combined Budget 2025 CHF'!$B:$G,3, 0),  IFERROR(VLOOKUP($B207, '[1]QMSM_AG Mapping'!$A:$G, 3,0), "Check")))</f>
        <v>Germany</v>
      </c>
      <c r="E207" s="1" t="str">
        <f>IFERROR(VLOOKUP($B207, 'Combined Budget 2025 EUR'!$B:$G,5, 0), IFERROR(VLOOKUP($B207, 'Combined Budget 2025 CHF'!$B:$G,5, 0),IFERROR(VLOOKUP($B207, '[1]QMSM_AG Mapping'!$A:$E, 5,0), "Check")))</f>
        <v>Pharmacy</v>
      </c>
      <c r="F207" s="1" t="str">
        <f t="shared" si="31"/>
        <v>Institutes / Clinic</v>
      </c>
      <c r="G207" s="13">
        <f>VLOOKUP($B207, '[1]QMSM_AG Mapping'!$A:$G, 6, 0)</f>
        <v>0</v>
      </c>
      <c r="H207" s="1">
        <f>VLOOKUP($B207, '[1]QMSM_AG Mapping'!$A:$G, 7, 0)</f>
        <v>0</v>
      </c>
      <c r="I207" t="s">
        <v>358</v>
      </c>
      <c r="J207" s="14">
        <v>0</v>
      </c>
      <c r="K207" s="14">
        <v>1201.46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W207" s="14" cm="1">
        <f t="array" ref="W207">INDEX(J207:U207, 1, MONTH($W$1))</f>
        <v>0</v>
      </c>
      <c r="X207" s="14" cm="1">
        <f t="array" ref="X207">SUMPRODUCT((J207:U207) *(($J$1:$U$1)&lt;=$X$1))</f>
        <v>1201.46</v>
      </c>
      <c r="Y207">
        <f t="shared" si="32"/>
        <v>0</v>
      </c>
      <c r="Z207">
        <f t="shared" si="32"/>
        <v>1</v>
      </c>
      <c r="AA207">
        <f t="shared" si="33"/>
        <v>0</v>
      </c>
      <c r="AB207">
        <f t="shared" si="34"/>
        <v>1</v>
      </c>
      <c r="AC207">
        <f t="shared" si="35"/>
        <v>1201.46</v>
      </c>
      <c r="AD207">
        <f t="shared" si="36"/>
        <v>0</v>
      </c>
      <c r="AE207">
        <f t="shared" si="37"/>
        <v>0</v>
      </c>
      <c r="AF207">
        <f t="shared" si="38"/>
        <v>0</v>
      </c>
      <c r="AG207">
        <f t="shared" si="39"/>
        <v>0</v>
      </c>
      <c r="AI207" s="15">
        <f t="shared" si="40"/>
        <v>1201.46</v>
      </c>
      <c r="AJ207" s="15"/>
      <c r="AK207">
        <f>IFERROR(VLOOKUP($B207, 'Combined Budget 2025 EUR'!$B:$L, 10, 0), IFERROR(VLOOKUP($B207, 'Combined Budget 2025 CHF'!$B:$L, 10, 0), "N/A"))</f>
        <v>0</v>
      </c>
      <c r="AL207">
        <f>IFERROR(VLOOKUP($B207, 'Combined Budget 2025 EUR'!$B:$L, 11, 0), IFERROR(VLOOKUP($B207, 'Combined Budget 2025 CHF'!$B:$L, 11, 0), "N/A"))</f>
        <v>0</v>
      </c>
    </row>
    <row r="208" spans="2:38" x14ac:dyDescent="0.25">
      <c r="B208">
        <v>20547</v>
      </c>
      <c r="C208" t="s">
        <v>573</v>
      </c>
      <c r="D208" s="1">
        <f>IFERROR(VLOOKUP($B208, 'Combined Budget 2025 EUR'!$B:$G,3, 0),IFERROR(VLOOKUP($B208, 'Combined Budget 2025 CHF'!$B:$G,3, 0),  IFERROR(VLOOKUP($B208, '[1]QMSM_AG Mapping'!$A:$G, 3,0), "Check")))</f>
        <v>0</v>
      </c>
      <c r="E208" s="1" t="str">
        <f>IFERROR(VLOOKUP($B208, 'Combined Budget 2025 EUR'!$B:$G,5, 0), IFERROR(VLOOKUP($B208, 'Combined Budget 2025 CHF'!$B:$G,5, 0),IFERROR(VLOOKUP($B208, '[1]QMSM_AG Mapping'!$A:$E, 5,0), "Check")))</f>
        <v>Salon / Institute</v>
      </c>
      <c r="F208" s="1" t="str">
        <f t="shared" si="31"/>
        <v>Institutes / Clinic</v>
      </c>
      <c r="G208" s="13">
        <f>VLOOKUP($B208, '[1]QMSM_AG Mapping'!$A:$G, 6, 0)</f>
        <v>0</v>
      </c>
      <c r="H208" s="1">
        <f>VLOOKUP($B208, '[1]QMSM_AG Mapping'!$A:$G, 7, 0)</f>
        <v>0</v>
      </c>
      <c r="I208" t="s">
        <v>358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W208" s="14" cm="1">
        <f t="array" ref="W208">INDEX(J208:U208, 1, MONTH($W$1))</f>
        <v>0</v>
      </c>
      <c r="X208" s="14" cm="1">
        <f t="array" ref="X208">SUMPRODUCT((J208:U208) *(($J$1:$U$1)&lt;=$X$1))</f>
        <v>0</v>
      </c>
      <c r="Y208">
        <f t="shared" si="32"/>
        <v>0</v>
      </c>
      <c r="Z208">
        <f t="shared" si="32"/>
        <v>0</v>
      </c>
      <c r="AA208">
        <f t="shared" si="33"/>
        <v>0</v>
      </c>
      <c r="AB208">
        <f t="shared" si="34"/>
        <v>0</v>
      </c>
      <c r="AC208">
        <f t="shared" si="35"/>
        <v>0</v>
      </c>
      <c r="AD208">
        <f t="shared" si="36"/>
        <v>0</v>
      </c>
      <c r="AE208">
        <f t="shared" si="37"/>
        <v>0</v>
      </c>
      <c r="AF208">
        <f t="shared" si="38"/>
        <v>0</v>
      </c>
      <c r="AG208">
        <f t="shared" si="39"/>
        <v>0</v>
      </c>
      <c r="AI208" s="15">
        <f t="shared" si="40"/>
        <v>0</v>
      </c>
      <c r="AJ208" s="15"/>
      <c r="AK208">
        <f>IFERROR(VLOOKUP($B208, 'Combined Budget 2025 EUR'!$B:$L, 10, 0), IFERROR(VLOOKUP($B208, 'Combined Budget 2025 CHF'!$B:$L, 10, 0), "N/A"))</f>
        <v>0</v>
      </c>
      <c r="AL208">
        <f>IFERROR(VLOOKUP($B208, 'Combined Budget 2025 EUR'!$B:$L, 11, 0), IFERROR(VLOOKUP($B208, 'Combined Budget 2025 CHF'!$B:$L, 11, 0), "N/A"))</f>
        <v>0</v>
      </c>
    </row>
    <row r="209" spans="2:38" x14ac:dyDescent="0.25">
      <c r="B209">
        <v>20550</v>
      </c>
      <c r="C209" t="s">
        <v>789</v>
      </c>
      <c r="D209" s="1">
        <f>IFERROR(VLOOKUP($B209, 'Combined Budget 2025 EUR'!$B:$G,3, 0),IFERROR(VLOOKUP($B209, 'Combined Budget 2025 CHF'!$B:$G,3, 0),  IFERROR(VLOOKUP($B209, '[1]QMSM_AG Mapping'!$A:$G, 3,0), "Check")))</f>
        <v>0</v>
      </c>
      <c r="E209" s="1">
        <f>IFERROR(VLOOKUP($B209, 'Combined Budget 2025 EUR'!$B:$G,5, 0), IFERROR(VLOOKUP($B209, 'Combined Budget 2025 CHF'!$B:$G,5, 0),IFERROR(VLOOKUP($B209, '[1]QMSM_AG Mapping'!$A:$E, 5,0), "Check")))</f>
        <v>0</v>
      </c>
      <c r="F209" s="1">
        <f t="shared" si="31"/>
        <v>0</v>
      </c>
      <c r="G209" s="13">
        <f>VLOOKUP($B209, '[1]QMSM_AG Mapping'!$A:$G, 6, 0)</f>
        <v>0</v>
      </c>
      <c r="H209" s="1">
        <f>VLOOKUP($B209, '[1]QMSM_AG Mapping'!$A:$G, 7, 0)</f>
        <v>0</v>
      </c>
      <c r="I209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W209" s="14" cm="1">
        <f t="array" ref="W209">INDEX(J209:U209, 1, MONTH($W$1))</f>
        <v>0</v>
      </c>
      <c r="X209" s="14" cm="1">
        <f t="array" ref="X209">SUMPRODUCT((J209:U209) *(($J$1:$U$1)&lt;=$X$1))</f>
        <v>0</v>
      </c>
      <c r="Y209">
        <f t="shared" si="32"/>
        <v>0</v>
      </c>
      <c r="Z209">
        <f t="shared" si="32"/>
        <v>0</v>
      </c>
      <c r="AA209">
        <f t="shared" si="33"/>
        <v>0</v>
      </c>
      <c r="AB209">
        <f t="shared" si="34"/>
        <v>0</v>
      </c>
      <c r="AC209">
        <f t="shared" si="35"/>
        <v>0</v>
      </c>
      <c r="AD209">
        <f t="shared" si="36"/>
        <v>0</v>
      </c>
      <c r="AE209">
        <f t="shared" si="37"/>
        <v>0</v>
      </c>
      <c r="AF209">
        <f t="shared" si="38"/>
        <v>0</v>
      </c>
      <c r="AG209">
        <f t="shared" si="39"/>
        <v>0</v>
      </c>
      <c r="AI209" s="15">
        <f t="shared" si="40"/>
        <v>0</v>
      </c>
      <c r="AJ209" s="15"/>
      <c r="AK209">
        <f>IFERROR(VLOOKUP($B209, 'Combined Budget 2025 EUR'!$B:$L, 10, 0), IFERROR(VLOOKUP($B209, 'Combined Budget 2025 CHF'!$B:$L, 10, 0), "N/A"))</f>
        <v>0</v>
      </c>
      <c r="AL209">
        <f>IFERROR(VLOOKUP($B209, 'Combined Budget 2025 EUR'!$B:$L, 11, 0), IFERROR(VLOOKUP($B209, 'Combined Budget 2025 CHF'!$B:$L, 11, 0), "N/A"))</f>
        <v>0</v>
      </c>
    </row>
    <row r="210" spans="2:38" x14ac:dyDescent="0.25">
      <c r="B210">
        <v>20556</v>
      </c>
      <c r="C210" t="s">
        <v>301</v>
      </c>
      <c r="D210" s="1" t="str">
        <f>IFERROR(VLOOKUP($B210, 'Combined Budget 2025 EUR'!$B:$G,3, 0),IFERROR(VLOOKUP($B210, 'Combined Budget 2025 CHF'!$B:$G,3, 0),  IFERROR(VLOOKUP($B210, '[1]QMSM_AG Mapping'!$A:$G, 3,0), "Check")))</f>
        <v>Germany</v>
      </c>
      <c r="E210" s="1">
        <f>IFERROR(VLOOKUP($B210, 'Combined Budget 2025 EUR'!$B:$G,5, 0), IFERROR(VLOOKUP($B210, 'Combined Budget 2025 CHF'!$B:$G,5, 0),IFERROR(VLOOKUP($B210, '[1]QMSM_AG Mapping'!$A:$E, 5,0), "Check")))</f>
        <v>0</v>
      </c>
      <c r="F210" s="1">
        <f t="shared" si="31"/>
        <v>0</v>
      </c>
      <c r="G210" s="13">
        <f>VLOOKUP($B210, '[1]QMSM_AG Mapping'!$A:$G, 6, 0)</f>
        <v>0</v>
      </c>
      <c r="H210" s="1">
        <f>VLOOKUP($B210, '[1]QMSM_AG Mapping'!$A:$G, 7, 0)</f>
        <v>0</v>
      </c>
      <c r="I210" t="s">
        <v>358</v>
      </c>
      <c r="J210" s="14">
        <v>0</v>
      </c>
      <c r="K210" s="14">
        <v>387.43</v>
      </c>
      <c r="L210" s="14">
        <v>0</v>
      </c>
      <c r="M210" s="14">
        <v>567.92999999999995</v>
      </c>
      <c r="N210" s="14">
        <v>639.78</v>
      </c>
      <c r="O210" s="14">
        <v>0</v>
      </c>
      <c r="P210" s="14">
        <v>397.2</v>
      </c>
      <c r="Q210" s="14">
        <v>502.39</v>
      </c>
      <c r="R210" s="14">
        <v>0</v>
      </c>
      <c r="S210" s="14">
        <v>697.22</v>
      </c>
      <c r="T210" s="14">
        <v>0</v>
      </c>
      <c r="U210" s="14">
        <v>581.83000000000004</v>
      </c>
      <c r="W210" s="14" cm="1">
        <f t="array" ref="W210">INDEX(J210:U210, 1, MONTH($W$1))</f>
        <v>581.83000000000004</v>
      </c>
      <c r="X210" s="14" cm="1">
        <f t="array" ref="X210">SUMPRODUCT((J210:U210) *(($J$1:$U$1)&lt;=$X$1))</f>
        <v>3773.7799999999997</v>
      </c>
      <c r="Y210">
        <f t="shared" si="32"/>
        <v>1</v>
      </c>
      <c r="Z210">
        <f t="shared" si="32"/>
        <v>1</v>
      </c>
      <c r="AA210">
        <f t="shared" si="33"/>
        <v>0</v>
      </c>
      <c r="AB210">
        <f t="shared" si="34"/>
        <v>7</v>
      </c>
      <c r="AC210">
        <f t="shared" si="35"/>
        <v>539.11142857142852</v>
      </c>
      <c r="AD210">
        <f t="shared" si="36"/>
        <v>0</v>
      </c>
      <c r="AE210">
        <f t="shared" si="37"/>
        <v>0</v>
      </c>
      <c r="AF210">
        <f t="shared" si="38"/>
        <v>0</v>
      </c>
      <c r="AG210">
        <f t="shared" si="39"/>
        <v>0</v>
      </c>
      <c r="AI210" s="15">
        <f t="shared" si="40"/>
        <v>3773.7799999999997</v>
      </c>
      <c r="AJ210" s="15"/>
      <c r="AK210" t="str">
        <f>IFERROR(VLOOKUP($B210, 'Combined Budget 2025 EUR'!$B:$L, 10, 0), IFERROR(VLOOKUP($B210, 'Combined Budget 2025 CHF'!$B:$L, 10, 0), "N/A"))</f>
        <v>GG</v>
      </c>
      <c r="AL210" t="str">
        <f>IFERROR(VLOOKUP($B210, 'Combined Budget 2025 EUR'!$B:$L, 11, 0), IFERROR(VLOOKUP($B210, 'Combined Budget 2025 CHF'!$B:$L, 11, 0), "N/A"))</f>
        <v>C</v>
      </c>
    </row>
    <row r="211" spans="2:38" x14ac:dyDescent="0.25">
      <c r="B211">
        <v>20568</v>
      </c>
      <c r="C211" t="s">
        <v>302</v>
      </c>
      <c r="D211" s="1" t="str">
        <f>IFERROR(VLOOKUP($B211, 'Combined Budget 2025 EUR'!$B:$G,3, 0),IFERROR(VLOOKUP($B211, 'Combined Budget 2025 CHF'!$B:$G,3, 0),  IFERROR(VLOOKUP($B211, '[1]QMSM_AG Mapping'!$A:$G, 3,0), "Check")))</f>
        <v>Germany</v>
      </c>
      <c r="E211" s="1" t="str">
        <f>IFERROR(VLOOKUP($B211, 'Combined Budget 2025 EUR'!$B:$G,5, 0), IFERROR(VLOOKUP($B211, 'Combined Budget 2025 CHF'!$B:$G,5, 0),IFERROR(VLOOKUP($B211, '[1]QMSM_AG Mapping'!$A:$E, 5,0), "Check")))</f>
        <v>Salon / Institute</v>
      </c>
      <c r="F211" s="1" t="str">
        <f t="shared" si="31"/>
        <v>Institutes / Clinic</v>
      </c>
      <c r="G211" s="13">
        <f>VLOOKUP($B211, '[1]QMSM_AG Mapping'!$A:$G, 6, 0)</f>
        <v>0</v>
      </c>
      <c r="H211" s="1">
        <f>VLOOKUP($B211, '[1]QMSM_AG Mapping'!$A:$G, 7, 0)</f>
        <v>0</v>
      </c>
      <c r="I211" t="s">
        <v>358</v>
      </c>
      <c r="J211" s="14">
        <v>0</v>
      </c>
      <c r="K211" s="14">
        <v>307.04000000000002</v>
      </c>
      <c r="L211" s="14">
        <v>921.02</v>
      </c>
      <c r="M211" s="14">
        <v>303.41000000000003</v>
      </c>
      <c r="N211" s="14">
        <v>0</v>
      </c>
      <c r="O211" s="14">
        <v>414.13</v>
      </c>
      <c r="P211" s="14">
        <v>635.91</v>
      </c>
      <c r="Q211" s="14">
        <v>638.23</v>
      </c>
      <c r="R211" s="14">
        <v>303.89</v>
      </c>
      <c r="S211" s="14">
        <v>422.92</v>
      </c>
      <c r="T211" s="14">
        <v>1031.03</v>
      </c>
      <c r="U211" s="14">
        <v>0</v>
      </c>
      <c r="W211" s="14" cm="1">
        <f t="array" ref="W211">INDEX(J211:U211, 1, MONTH($W$1))</f>
        <v>0</v>
      </c>
      <c r="X211" s="14" cm="1">
        <f t="array" ref="X211">SUMPRODUCT((J211:U211) *(($J$1:$U$1)&lt;=$X$1))</f>
        <v>4977.58</v>
      </c>
      <c r="Y211">
        <f t="shared" si="32"/>
        <v>0</v>
      </c>
      <c r="Z211">
        <f t="shared" si="32"/>
        <v>1</v>
      </c>
      <c r="AA211">
        <f t="shared" si="33"/>
        <v>0</v>
      </c>
      <c r="AB211">
        <f t="shared" si="34"/>
        <v>9</v>
      </c>
      <c r="AC211">
        <f t="shared" si="35"/>
        <v>553.06444444444446</v>
      </c>
      <c r="AD211">
        <f t="shared" si="36"/>
        <v>0</v>
      </c>
      <c r="AE211">
        <f t="shared" si="37"/>
        <v>0</v>
      </c>
      <c r="AF211">
        <f t="shared" si="38"/>
        <v>0</v>
      </c>
      <c r="AG211">
        <f t="shared" si="39"/>
        <v>0</v>
      </c>
      <c r="AI211" s="15">
        <f t="shared" si="40"/>
        <v>4977.58</v>
      </c>
      <c r="AJ211" s="15"/>
      <c r="AK211" t="str">
        <f>IFERROR(VLOOKUP($B211, 'Combined Budget 2025 EUR'!$B:$L, 10, 0), IFERROR(VLOOKUP($B211, 'Combined Budget 2025 CHF'!$B:$L, 10, 0), "N/A"))</f>
        <v>GG</v>
      </c>
      <c r="AL211" t="str">
        <f>IFERROR(VLOOKUP($B211, 'Combined Budget 2025 EUR'!$B:$L, 11, 0), IFERROR(VLOOKUP($B211, 'Combined Budget 2025 CHF'!$B:$L, 11, 0), "N/A"))</f>
        <v>C</v>
      </c>
    </row>
    <row r="212" spans="2:38" x14ac:dyDescent="0.25">
      <c r="B212">
        <v>20569</v>
      </c>
      <c r="C212" t="s">
        <v>790</v>
      </c>
      <c r="D212" s="1">
        <f>IFERROR(VLOOKUP($B212, 'Combined Budget 2025 EUR'!$B:$G,3, 0),IFERROR(VLOOKUP($B212, 'Combined Budget 2025 CHF'!$B:$G,3, 0),  IFERROR(VLOOKUP($B212, '[1]QMSM_AG Mapping'!$A:$G, 3,0), "Check")))</f>
        <v>0</v>
      </c>
      <c r="E212" s="1">
        <f>IFERROR(VLOOKUP($B212, 'Combined Budget 2025 EUR'!$B:$G,5, 0), IFERROR(VLOOKUP($B212, 'Combined Budget 2025 CHF'!$B:$G,5, 0),IFERROR(VLOOKUP($B212, '[1]QMSM_AG Mapping'!$A:$E, 5,0), "Check")))</f>
        <v>0</v>
      </c>
      <c r="F212" s="1">
        <f t="shared" si="31"/>
        <v>0</v>
      </c>
      <c r="G212" s="13">
        <f>VLOOKUP($B212, '[1]QMSM_AG Mapping'!$A:$G, 6, 0)</f>
        <v>0</v>
      </c>
      <c r="H212" s="1">
        <f>VLOOKUP($B212, '[1]QMSM_AG Mapping'!$A:$G, 7, 0)</f>
        <v>0</v>
      </c>
      <c r="I212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W212" s="14" cm="1">
        <f t="array" ref="W212">INDEX(J212:U212, 1, MONTH($W$1))</f>
        <v>0</v>
      </c>
      <c r="X212" s="14" cm="1">
        <f t="array" ref="X212">SUMPRODUCT((J212:U212) *(($J$1:$U$1)&lt;=$X$1))</f>
        <v>0</v>
      </c>
      <c r="Y212">
        <f t="shared" si="32"/>
        <v>0</v>
      </c>
      <c r="Z212">
        <f t="shared" si="32"/>
        <v>0</v>
      </c>
      <c r="AA212">
        <f t="shared" si="33"/>
        <v>0</v>
      </c>
      <c r="AB212">
        <f t="shared" si="34"/>
        <v>0</v>
      </c>
      <c r="AC212">
        <f t="shared" si="35"/>
        <v>0</v>
      </c>
      <c r="AD212">
        <f t="shared" si="36"/>
        <v>0</v>
      </c>
      <c r="AE212">
        <f t="shared" si="37"/>
        <v>0</v>
      </c>
      <c r="AF212">
        <f t="shared" si="38"/>
        <v>0</v>
      </c>
      <c r="AG212">
        <f t="shared" si="39"/>
        <v>0</v>
      </c>
      <c r="AI212" s="15">
        <f t="shared" si="40"/>
        <v>0</v>
      </c>
      <c r="AJ212" s="15"/>
      <c r="AK212">
        <f>IFERROR(VLOOKUP($B212, 'Combined Budget 2025 EUR'!$B:$L, 10, 0), IFERROR(VLOOKUP($B212, 'Combined Budget 2025 CHF'!$B:$L, 10, 0), "N/A"))</f>
        <v>0</v>
      </c>
      <c r="AL212">
        <f>IFERROR(VLOOKUP($B212, 'Combined Budget 2025 EUR'!$B:$L, 11, 0), IFERROR(VLOOKUP($B212, 'Combined Budget 2025 CHF'!$B:$L, 11, 0), "N/A"))</f>
        <v>0</v>
      </c>
    </row>
    <row r="213" spans="2:38" x14ac:dyDescent="0.25">
      <c r="B213">
        <v>20570</v>
      </c>
      <c r="C213" t="s">
        <v>222</v>
      </c>
      <c r="D213" s="1" t="str">
        <f>IFERROR(VLOOKUP($B213, 'Combined Budget 2025 EUR'!$B:$G,3, 0),IFERROR(VLOOKUP($B213, 'Combined Budget 2025 CHF'!$B:$G,3, 0),  IFERROR(VLOOKUP($B213, '[1]QMSM_AG Mapping'!$A:$G, 3,0), "Check")))</f>
        <v>Germany</v>
      </c>
      <c r="E213" s="1" t="str">
        <f>IFERROR(VLOOKUP($B213, 'Combined Budget 2025 EUR'!$B:$G,5, 0), IFERROR(VLOOKUP($B213, 'Combined Budget 2025 CHF'!$B:$G,5, 0),IFERROR(VLOOKUP($B213, '[1]QMSM_AG Mapping'!$A:$E, 5,0), "Check")))</f>
        <v>Salon / Institute</v>
      </c>
      <c r="F213" s="1" t="str">
        <f t="shared" si="31"/>
        <v>Institutes / Clinic</v>
      </c>
      <c r="G213" s="13">
        <f>VLOOKUP($B213, '[1]QMSM_AG Mapping'!$A:$G, 6, 0)</f>
        <v>0</v>
      </c>
      <c r="H213" s="1">
        <f>VLOOKUP($B213, '[1]QMSM_AG Mapping'!$A:$G, 7, 0)</f>
        <v>0</v>
      </c>
      <c r="I213" t="s">
        <v>64</v>
      </c>
      <c r="J213" s="14">
        <v>370.18</v>
      </c>
      <c r="K213" s="14">
        <v>716.8</v>
      </c>
      <c r="L213" s="14">
        <v>1087.26</v>
      </c>
      <c r="M213" s="14">
        <v>365.05</v>
      </c>
      <c r="N213" s="14">
        <v>402.62</v>
      </c>
      <c r="O213" s="14">
        <v>0</v>
      </c>
      <c r="P213" s="14">
        <v>1038.1199999999999</v>
      </c>
      <c r="Q213" s="14">
        <v>1033.78</v>
      </c>
      <c r="R213" s="14">
        <v>767.76</v>
      </c>
      <c r="S213" s="14">
        <v>1499.99</v>
      </c>
      <c r="T213" s="14">
        <v>1034.0999999999999</v>
      </c>
      <c r="U213" s="14">
        <v>872.46</v>
      </c>
      <c r="W213" s="14" cm="1">
        <f t="array" ref="W213">INDEX(J213:U213, 1, MONTH($W$1))</f>
        <v>872.46</v>
      </c>
      <c r="X213" s="14" cm="1">
        <f t="array" ref="X213">SUMPRODUCT((J213:U213) *(($J$1:$U$1)&lt;=$X$1))</f>
        <v>9188.119999999999</v>
      </c>
      <c r="Y213">
        <f t="shared" si="32"/>
        <v>1</v>
      </c>
      <c r="Z213">
        <f t="shared" si="32"/>
        <v>1</v>
      </c>
      <c r="AA213">
        <f t="shared" si="33"/>
        <v>1</v>
      </c>
      <c r="AB213">
        <f t="shared" si="34"/>
        <v>11</v>
      </c>
      <c r="AC213">
        <f t="shared" si="35"/>
        <v>835.28363636363622</v>
      </c>
      <c r="AD213">
        <f t="shared" si="36"/>
        <v>0</v>
      </c>
      <c r="AE213">
        <f t="shared" si="37"/>
        <v>0</v>
      </c>
      <c r="AF213">
        <f t="shared" si="38"/>
        <v>0</v>
      </c>
      <c r="AG213">
        <f t="shared" si="39"/>
        <v>0</v>
      </c>
      <c r="AI213" s="15">
        <f t="shared" si="40"/>
        <v>9188.119999999999</v>
      </c>
      <c r="AJ213" s="15"/>
      <c r="AK213" t="str">
        <f>IFERROR(VLOOKUP($B213, 'Combined Budget 2025 EUR'!$B:$L, 10, 0), IFERROR(VLOOKUP($B213, 'Combined Budget 2025 CHF'!$B:$L, 10, 0), "N/A"))</f>
        <v>BC</v>
      </c>
      <c r="AL213" t="str">
        <f>IFERROR(VLOOKUP($B213, 'Combined Budget 2025 EUR'!$B:$L, 11, 0), IFERROR(VLOOKUP($B213, 'Combined Budget 2025 CHF'!$B:$L, 11, 0), "N/A"))</f>
        <v>C</v>
      </c>
    </row>
    <row r="214" spans="2:38" x14ac:dyDescent="0.25">
      <c r="B214">
        <v>20573</v>
      </c>
      <c r="C214" t="s">
        <v>182</v>
      </c>
      <c r="D214" s="1" t="str">
        <f>IFERROR(VLOOKUP($B214, 'Combined Budget 2025 EUR'!$B:$G,3, 0),IFERROR(VLOOKUP($B214, 'Combined Budget 2025 CHF'!$B:$G,3, 0),  IFERROR(VLOOKUP($B214, '[1]QMSM_AG Mapping'!$A:$G, 3,0), "Check")))</f>
        <v>Germany</v>
      </c>
      <c r="E214" s="1" t="str">
        <f>IFERROR(VLOOKUP($B214, 'Combined Budget 2025 EUR'!$B:$G,5, 0), IFERROR(VLOOKUP($B214, 'Combined Budget 2025 CHF'!$B:$G,5, 0),IFERROR(VLOOKUP($B214, '[1]QMSM_AG Mapping'!$A:$E, 5,0), "Check")))</f>
        <v>Salon / Institute</v>
      </c>
      <c r="F214" s="1" t="str">
        <f t="shared" si="31"/>
        <v>Institutes / Clinic</v>
      </c>
      <c r="G214" s="13">
        <f>VLOOKUP($B214, '[1]QMSM_AG Mapping'!$A:$G, 6, 0)</f>
        <v>0</v>
      </c>
      <c r="H214" s="1">
        <f>VLOOKUP($B214, '[1]QMSM_AG Mapping'!$A:$G, 7, 0)</f>
        <v>0</v>
      </c>
      <c r="I214" t="s">
        <v>64</v>
      </c>
      <c r="J214" s="14">
        <v>2243.4</v>
      </c>
      <c r="K214" s="14">
        <v>1621.37</v>
      </c>
      <c r="L214" s="14">
        <v>1596.21</v>
      </c>
      <c r="M214" s="14">
        <v>2047.82</v>
      </c>
      <c r="N214" s="14">
        <v>739.67</v>
      </c>
      <c r="O214" s="14">
        <v>2962.13</v>
      </c>
      <c r="P214" s="14">
        <v>2135.75</v>
      </c>
      <c r="Q214" s="14">
        <v>729.59</v>
      </c>
      <c r="R214" s="14">
        <v>2458.15</v>
      </c>
      <c r="S214" s="14">
        <v>1428.96</v>
      </c>
      <c r="T214" s="14">
        <v>1928.19</v>
      </c>
      <c r="U214" s="14">
        <v>2007.72</v>
      </c>
      <c r="W214" s="14" cm="1">
        <f t="array" ref="W214">INDEX(J214:U214, 1, MONTH($W$1))</f>
        <v>2007.72</v>
      </c>
      <c r="X214" s="14" cm="1">
        <f t="array" ref="X214">SUMPRODUCT((J214:U214) *(($J$1:$U$1)&lt;=$X$1))</f>
        <v>21898.959999999999</v>
      </c>
      <c r="Y214">
        <f t="shared" si="32"/>
        <v>1</v>
      </c>
      <c r="Z214">
        <f t="shared" si="32"/>
        <v>1</v>
      </c>
      <c r="AA214">
        <f t="shared" si="33"/>
        <v>1</v>
      </c>
      <c r="AB214">
        <f t="shared" si="34"/>
        <v>12</v>
      </c>
      <c r="AC214">
        <f t="shared" si="35"/>
        <v>1824.9133333333332</v>
      </c>
      <c r="AD214">
        <f t="shared" si="36"/>
        <v>0</v>
      </c>
      <c r="AE214">
        <f t="shared" si="37"/>
        <v>0</v>
      </c>
      <c r="AF214">
        <f t="shared" si="38"/>
        <v>0</v>
      </c>
      <c r="AG214">
        <f t="shared" si="39"/>
        <v>0</v>
      </c>
      <c r="AI214" s="15">
        <f t="shared" si="40"/>
        <v>21898.959999999999</v>
      </c>
      <c r="AJ214" s="15"/>
      <c r="AK214" t="str">
        <f>IFERROR(VLOOKUP($B214, 'Combined Budget 2025 EUR'!$B:$L, 10, 0), IFERROR(VLOOKUP($B214, 'Combined Budget 2025 CHF'!$B:$L, 10, 0), "N/A"))</f>
        <v>AA</v>
      </c>
      <c r="AL214" t="str">
        <f>IFERROR(VLOOKUP($B214, 'Combined Budget 2025 EUR'!$B:$L, 11, 0), IFERROR(VLOOKUP($B214, 'Combined Budget 2025 CHF'!$B:$L, 11, 0), "N/A"))</f>
        <v>A</v>
      </c>
    </row>
    <row r="215" spans="2:38" x14ac:dyDescent="0.25">
      <c r="B215">
        <v>20576</v>
      </c>
      <c r="C215" t="s">
        <v>139</v>
      </c>
      <c r="D215" s="1" t="str">
        <f>IFERROR(VLOOKUP($B215, 'Combined Budget 2025 EUR'!$B:$G,3, 0),IFERROR(VLOOKUP($B215, 'Combined Budget 2025 CHF'!$B:$G,3, 0),  IFERROR(VLOOKUP($B215, '[1]QMSM_AG Mapping'!$A:$G, 3,0), "Check")))</f>
        <v>Germany</v>
      </c>
      <c r="E215" s="1" t="str">
        <f>IFERROR(VLOOKUP($B215, 'Combined Budget 2025 EUR'!$B:$G,5, 0), IFERROR(VLOOKUP($B215, 'Combined Budget 2025 CHF'!$B:$G,5, 0),IFERROR(VLOOKUP($B215, '[1]QMSM_AG Mapping'!$A:$E, 5,0), "Check")))</f>
        <v>Salon / Institute</v>
      </c>
      <c r="F215" s="1" t="str">
        <f t="shared" si="31"/>
        <v>Institutes / Clinic</v>
      </c>
      <c r="G215" s="13">
        <f>VLOOKUP($B215, '[1]QMSM_AG Mapping'!$A:$G, 6, 0)</f>
        <v>0</v>
      </c>
      <c r="H215" s="1">
        <f>VLOOKUP($B215, '[1]QMSM_AG Mapping'!$A:$G, 7, 0)</f>
        <v>0</v>
      </c>
      <c r="I215" t="s">
        <v>64</v>
      </c>
      <c r="J215" s="14">
        <v>898.68</v>
      </c>
      <c r="K215" s="14">
        <v>544.85</v>
      </c>
      <c r="L215" s="14">
        <v>566.72</v>
      </c>
      <c r="M215" s="14">
        <v>855.5</v>
      </c>
      <c r="N215" s="14">
        <v>322.68</v>
      </c>
      <c r="O215" s="14">
        <v>916.54</v>
      </c>
      <c r="P215" s="14">
        <v>384.59</v>
      </c>
      <c r="Q215" s="14">
        <v>711.92</v>
      </c>
      <c r="R215" s="14">
        <v>0</v>
      </c>
      <c r="S215" s="14">
        <v>953.86</v>
      </c>
      <c r="T215" s="14">
        <v>434.27</v>
      </c>
      <c r="U215" s="14">
        <v>944.16</v>
      </c>
      <c r="W215" s="14" cm="1">
        <f t="array" ref="W215">INDEX(J215:U215, 1, MONTH($W$1))</f>
        <v>944.16</v>
      </c>
      <c r="X215" s="14" cm="1">
        <f t="array" ref="X215">SUMPRODUCT((J215:U215) *(($J$1:$U$1)&lt;=$X$1))</f>
        <v>7533.7699999999986</v>
      </c>
      <c r="Y215">
        <f t="shared" si="32"/>
        <v>1</v>
      </c>
      <c r="Z215">
        <f t="shared" si="32"/>
        <v>1</v>
      </c>
      <c r="AA215">
        <f t="shared" si="33"/>
        <v>1</v>
      </c>
      <c r="AB215">
        <f t="shared" si="34"/>
        <v>11</v>
      </c>
      <c r="AC215">
        <f t="shared" si="35"/>
        <v>684.88818181818169</v>
      </c>
      <c r="AD215">
        <f t="shared" si="36"/>
        <v>0</v>
      </c>
      <c r="AE215">
        <f t="shared" si="37"/>
        <v>0</v>
      </c>
      <c r="AF215">
        <f t="shared" si="38"/>
        <v>0</v>
      </c>
      <c r="AG215">
        <f t="shared" si="39"/>
        <v>0</v>
      </c>
      <c r="AI215" s="15">
        <f t="shared" si="40"/>
        <v>7533.7699999999986</v>
      </c>
      <c r="AJ215" s="15"/>
      <c r="AK215" t="str">
        <f>IFERROR(VLOOKUP($B215, 'Combined Budget 2025 EUR'!$B:$L, 10, 0), IFERROR(VLOOKUP($B215, 'Combined Budget 2025 CHF'!$B:$L, 10, 0), "N/A"))</f>
        <v>BC</v>
      </c>
      <c r="AL215" t="str">
        <f>IFERROR(VLOOKUP($B215, 'Combined Budget 2025 EUR'!$B:$L, 11, 0), IFERROR(VLOOKUP($B215, 'Combined Budget 2025 CHF'!$B:$L, 11, 0), "N/A"))</f>
        <v>C</v>
      </c>
    </row>
    <row r="216" spans="2:38" x14ac:dyDescent="0.25">
      <c r="B216">
        <v>20577</v>
      </c>
      <c r="C216" t="s">
        <v>303</v>
      </c>
      <c r="D216" s="1" t="str">
        <f>IFERROR(VLOOKUP($B216, 'Combined Budget 2025 EUR'!$B:$G,3, 0),IFERROR(VLOOKUP($B216, 'Combined Budget 2025 CHF'!$B:$G,3, 0),  IFERROR(VLOOKUP($B216, '[1]QMSM_AG Mapping'!$A:$G, 3,0), "Check")))</f>
        <v>Germany</v>
      </c>
      <c r="E216" s="1" t="str">
        <f>IFERROR(VLOOKUP($B216, 'Combined Budget 2025 EUR'!$B:$G,5, 0), IFERROR(VLOOKUP($B216, 'Combined Budget 2025 CHF'!$B:$G,5, 0),IFERROR(VLOOKUP($B216, '[1]QMSM_AG Mapping'!$A:$E, 5,0), "Check")))</f>
        <v>Salon / Institute</v>
      </c>
      <c r="F216" s="1" t="str">
        <f t="shared" si="31"/>
        <v>Institutes / Clinic</v>
      </c>
      <c r="G216" s="13">
        <f>VLOOKUP($B216, '[1]QMSM_AG Mapping'!$A:$G, 6, 0)</f>
        <v>0</v>
      </c>
      <c r="H216" s="1">
        <f>VLOOKUP($B216, '[1]QMSM_AG Mapping'!$A:$G, 7, 0)</f>
        <v>0</v>
      </c>
      <c r="I216" t="s">
        <v>64</v>
      </c>
      <c r="J216" s="14">
        <v>463.51</v>
      </c>
      <c r="K216" s="14">
        <v>697.34</v>
      </c>
      <c r="L216" s="14">
        <v>0</v>
      </c>
      <c r="M216" s="14">
        <v>759.71</v>
      </c>
      <c r="N216" s="14">
        <v>176.65</v>
      </c>
      <c r="O216" s="14">
        <v>684.1</v>
      </c>
      <c r="P216" s="14">
        <v>462.33</v>
      </c>
      <c r="Q216" s="14">
        <v>322.94</v>
      </c>
      <c r="R216" s="14">
        <v>138.9</v>
      </c>
      <c r="S216" s="14">
        <v>1321.13</v>
      </c>
      <c r="T216" s="14">
        <v>545.5</v>
      </c>
      <c r="U216" s="14">
        <v>339.57</v>
      </c>
      <c r="W216" s="14" cm="1">
        <f t="array" ref="W216">INDEX(J216:U216, 1, MONTH($W$1))</f>
        <v>339.57</v>
      </c>
      <c r="X216" s="14" cm="1">
        <f t="array" ref="X216">SUMPRODUCT((J216:U216) *(($J$1:$U$1)&lt;=$X$1))</f>
        <v>5911.68</v>
      </c>
      <c r="Y216">
        <f t="shared" si="32"/>
        <v>1</v>
      </c>
      <c r="Z216">
        <f t="shared" si="32"/>
        <v>1</v>
      </c>
      <c r="AA216">
        <f t="shared" si="33"/>
        <v>1</v>
      </c>
      <c r="AB216">
        <f t="shared" si="34"/>
        <v>11</v>
      </c>
      <c r="AC216">
        <f t="shared" si="35"/>
        <v>537.42545454545461</v>
      </c>
      <c r="AD216">
        <f t="shared" si="36"/>
        <v>0</v>
      </c>
      <c r="AE216">
        <f t="shared" si="37"/>
        <v>0</v>
      </c>
      <c r="AF216">
        <f t="shared" si="38"/>
        <v>0</v>
      </c>
      <c r="AG216">
        <f t="shared" si="39"/>
        <v>0</v>
      </c>
      <c r="AI216" s="15">
        <f t="shared" si="40"/>
        <v>5911.68</v>
      </c>
      <c r="AJ216" s="15"/>
      <c r="AK216" t="str">
        <f>IFERROR(VLOOKUP($B216, 'Combined Budget 2025 EUR'!$B:$L, 10, 0), IFERROR(VLOOKUP($B216, 'Combined Budget 2025 CHF'!$B:$L, 10, 0), "N/A"))</f>
        <v>GG</v>
      </c>
      <c r="AL216" t="str">
        <f>IFERROR(VLOOKUP($B216, 'Combined Budget 2025 EUR'!$B:$L, 11, 0), IFERROR(VLOOKUP($B216, 'Combined Budget 2025 CHF'!$B:$L, 11, 0), "N/A"))</f>
        <v>C</v>
      </c>
    </row>
    <row r="217" spans="2:38" x14ac:dyDescent="0.25">
      <c r="B217">
        <v>20580</v>
      </c>
      <c r="C217" t="s">
        <v>684</v>
      </c>
      <c r="D217" s="1" t="str">
        <f>IFERROR(VLOOKUP($B217, 'Combined Budget 2025 EUR'!$B:$G,3, 0),IFERROR(VLOOKUP($B217, 'Combined Budget 2025 CHF'!$B:$G,3, 0),  IFERROR(VLOOKUP($B217, '[1]QMSM_AG Mapping'!$A:$G, 3,0), "Check")))</f>
        <v>Germany</v>
      </c>
      <c r="E217" s="1">
        <f>IFERROR(VLOOKUP($B217, 'Combined Budget 2025 EUR'!$B:$G,5, 0), IFERROR(VLOOKUP($B217, 'Combined Budget 2025 CHF'!$B:$G,5, 0),IFERROR(VLOOKUP($B217, '[1]QMSM_AG Mapping'!$A:$E, 5,0), "Check")))</f>
        <v>0</v>
      </c>
      <c r="F217" s="1">
        <f t="shared" si="31"/>
        <v>0</v>
      </c>
      <c r="G217" s="13">
        <f>VLOOKUP($B217, '[1]QMSM_AG Mapping'!$A:$G, 6, 0)</f>
        <v>0</v>
      </c>
      <c r="H217" s="1">
        <f>VLOOKUP($B217, '[1]QMSM_AG Mapping'!$A:$G, 7, 0)</f>
        <v>0</v>
      </c>
      <c r="I217" t="s">
        <v>358</v>
      </c>
      <c r="J217" s="14">
        <v>0</v>
      </c>
      <c r="K217" s="14">
        <v>0</v>
      </c>
      <c r="L217" s="14">
        <v>0</v>
      </c>
      <c r="M217" s="14">
        <v>1082.31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W217" s="14" cm="1">
        <f t="array" ref="W217">INDEX(J217:U217, 1, MONTH($W$1))</f>
        <v>0</v>
      </c>
      <c r="X217" s="14" cm="1">
        <f t="array" ref="X217">SUMPRODUCT((J217:U217) *(($J$1:$U$1)&lt;=$X$1))</f>
        <v>1082.31</v>
      </c>
      <c r="Y217">
        <f t="shared" si="32"/>
        <v>0</v>
      </c>
      <c r="Z217">
        <f t="shared" si="32"/>
        <v>1</v>
      </c>
      <c r="AA217">
        <f t="shared" si="33"/>
        <v>0</v>
      </c>
      <c r="AB217">
        <f t="shared" si="34"/>
        <v>1</v>
      </c>
      <c r="AC217">
        <f t="shared" si="35"/>
        <v>1082.31</v>
      </c>
      <c r="AD217">
        <f t="shared" si="36"/>
        <v>0</v>
      </c>
      <c r="AE217">
        <f t="shared" si="37"/>
        <v>0</v>
      </c>
      <c r="AF217">
        <f t="shared" si="38"/>
        <v>0</v>
      </c>
      <c r="AG217">
        <f t="shared" si="39"/>
        <v>0</v>
      </c>
      <c r="AI217" s="15">
        <f t="shared" si="40"/>
        <v>1082.31</v>
      </c>
      <c r="AJ217" s="15"/>
      <c r="AK217" t="str">
        <f>IFERROR(VLOOKUP($B217, 'Combined Budget 2025 EUR'!$B:$L, 10, 0), IFERROR(VLOOKUP($B217, 'Combined Budget 2025 CHF'!$B:$L, 10, 0), "N/A"))</f>
        <v>GG</v>
      </c>
      <c r="AL217" t="str">
        <f>IFERROR(VLOOKUP($B217, 'Combined Budget 2025 EUR'!$B:$L, 11, 0), IFERROR(VLOOKUP($B217, 'Combined Budget 2025 CHF'!$B:$L, 11, 0), "N/A"))</f>
        <v>C</v>
      </c>
    </row>
    <row r="218" spans="2:38" x14ac:dyDescent="0.25">
      <c r="B218">
        <v>20590</v>
      </c>
      <c r="C218" t="s">
        <v>78</v>
      </c>
      <c r="D218" s="1" t="str">
        <f>IFERROR(VLOOKUP($B218, 'Combined Budget 2025 EUR'!$B:$G,3, 0),IFERROR(VLOOKUP($B218, 'Combined Budget 2025 CHF'!$B:$G,3, 0),  IFERROR(VLOOKUP($B218, '[1]QMSM_AG Mapping'!$A:$G, 3,0), "Check")))</f>
        <v>Germany</v>
      </c>
      <c r="E218" s="1" t="str">
        <f>IFERROR(VLOOKUP($B218, 'Combined Budget 2025 EUR'!$B:$G,5, 0), IFERROR(VLOOKUP($B218, 'Combined Budget 2025 CHF'!$B:$G,5, 0),IFERROR(VLOOKUP($B218, '[1]QMSM_AG Mapping'!$A:$E, 5,0), "Check")))</f>
        <v>Perfumery</v>
      </c>
      <c r="F218" s="1" t="str">
        <f t="shared" si="31"/>
        <v>Perfumery</v>
      </c>
      <c r="G218" s="13">
        <f>VLOOKUP($B218, '[1]QMSM_AG Mapping'!$A:$G, 6, 0)</f>
        <v>0</v>
      </c>
      <c r="H218" s="1">
        <f>VLOOKUP($B218, '[1]QMSM_AG Mapping'!$A:$G, 7, 0)</f>
        <v>0</v>
      </c>
      <c r="I218" t="s">
        <v>107</v>
      </c>
      <c r="J218" s="14">
        <v>0</v>
      </c>
      <c r="K218" s="14">
        <v>1695.84</v>
      </c>
      <c r="L218" s="14">
        <v>798.25</v>
      </c>
      <c r="M218" s="14">
        <v>1199.55</v>
      </c>
      <c r="N218" s="14">
        <v>177.88</v>
      </c>
      <c r="O218" s="14">
        <v>663.2</v>
      </c>
      <c r="P218" s="14">
        <v>808.22</v>
      </c>
      <c r="Q218" s="14">
        <v>1248.9000000000001</v>
      </c>
      <c r="R218" s="14">
        <v>1135.44</v>
      </c>
      <c r="S218" s="14">
        <v>1115.29</v>
      </c>
      <c r="T218" s="14">
        <v>1163.82</v>
      </c>
      <c r="U218" s="14">
        <v>1287.17</v>
      </c>
      <c r="W218" s="14" cm="1">
        <f t="array" ref="W218">INDEX(J218:U218, 1, MONTH($W$1))</f>
        <v>1287.17</v>
      </c>
      <c r="X218" s="14" cm="1">
        <f t="array" ref="X218">SUMPRODUCT((J218:U218) *(($J$1:$U$1)&lt;=$X$1))</f>
        <v>11293.56</v>
      </c>
      <c r="Y218">
        <f t="shared" si="32"/>
        <v>1</v>
      </c>
      <c r="Z218">
        <f t="shared" si="32"/>
        <v>1</v>
      </c>
      <c r="AA218">
        <f t="shared" si="33"/>
        <v>1</v>
      </c>
      <c r="AB218">
        <f t="shared" si="34"/>
        <v>11</v>
      </c>
      <c r="AC218">
        <f t="shared" si="35"/>
        <v>1026.6872727272728</v>
      </c>
      <c r="AD218">
        <f t="shared" si="36"/>
        <v>0</v>
      </c>
      <c r="AE218">
        <f t="shared" si="37"/>
        <v>0</v>
      </c>
      <c r="AF218">
        <f t="shared" si="38"/>
        <v>0</v>
      </c>
      <c r="AG218">
        <f t="shared" si="39"/>
        <v>0</v>
      </c>
      <c r="AI218" s="15">
        <f t="shared" si="40"/>
        <v>11293.56</v>
      </c>
      <c r="AJ218" s="15"/>
      <c r="AK218" t="str">
        <f>IFERROR(VLOOKUP($B218, 'Combined Budget 2025 EUR'!$B:$L, 10, 0), IFERROR(VLOOKUP($B218, 'Combined Budget 2025 CHF'!$B:$L, 10, 0), "N/A"))</f>
        <v>BB</v>
      </c>
      <c r="AL218" t="str">
        <f>IFERROR(VLOOKUP($B218, 'Combined Budget 2025 EUR'!$B:$L, 11, 0), IFERROR(VLOOKUP($B218, 'Combined Budget 2025 CHF'!$B:$L, 11, 0), "N/A"))</f>
        <v>B</v>
      </c>
    </row>
    <row r="219" spans="2:38" x14ac:dyDescent="0.25">
      <c r="B219">
        <v>20591</v>
      </c>
      <c r="C219" t="s">
        <v>685</v>
      </c>
      <c r="D219" s="1" t="str">
        <f>IFERROR(VLOOKUP($B219, 'Combined Budget 2025 EUR'!$B:$G,3, 0),IFERROR(VLOOKUP($B219, 'Combined Budget 2025 CHF'!$B:$G,3, 0),  IFERROR(VLOOKUP($B219, '[1]QMSM_AG Mapping'!$A:$G, 3,0), "Check")))</f>
        <v>Germany</v>
      </c>
      <c r="E219" s="1">
        <f>IFERROR(VLOOKUP($B219, 'Combined Budget 2025 EUR'!$B:$G,5, 0), IFERROR(VLOOKUP($B219, 'Combined Budget 2025 CHF'!$B:$G,5, 0),IFERROR(VLOOKUP($B219, '[1]QMSM_AG Mapping'!$A:$E, 5,0), "Check")))</f>
        <v>0</v>
      </c>
      <c r="F219" s="1">
        <f t="shared" si="31"/>
        <v>0</v>
      </c>
      <c r="G219" s="13">
        <f>VLOOKUP($B219, '[1]QMSM_AG Mapping'!$A:$G, 6, 0)</f>
        <v>0</v>
      </c>
      <c r="H219" s="1">
        <f>VLOOKUP($B219, '[1]QMSM_AG Mapping'!$A:$G, 7, 0)</f>
        <v>0</v>
      </c>
      <c r="I219" t="s">
        <v>358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W219" s="14" cm="1">
        <f t="array" ref="W219">INDEX(J219:U219, 1, MONTH($W$1))</f>
        <v>0</v>
      </c>
      <c r="X219" s="14" cm="1">
        <f t="array" ref="X219">SUMPRODUCT((J219:U219) *(($J$1:$U$1)&lt;=$X$1))</f>
        <v>0</v>
      </c>
      <c r="Y219">
        <f t="shared" si="32"/>
        <v>0</v>
      </c>
      <c r="Z219">
        <f t="shared" si="32"/>
        <v>0</v>
      </c>
      <c r="AA219">
        <f t="shared" si="33"/>
        <v>0</v>
      </c>
      <c r="AB219">
        <f t="shared" si="34"/>
        <v>0</v>
      </c>
      <c r="AC219">
        <f t="shared" si="35"/>
        <v>0</v>
      </c>
      <c r="AD219">
        <f t="shared" si="36"/>
        <v>0</v>
      </c>
      <c r="AE219">
        <f t="shared" si="37"/>
        <v>0</v>
      </c>
      <c r="AF219">
        <f t="shared" si="38"/>
        <v>0</v>
      </c>
      <c r="AG219">
        <f t="shared" si="39"/>
        <v>0</v>
      </c>
      <c r="AI219" s="15">
        <f t="shared" si="40"/>
        <v>0</v>
      </c>
      <c r="AJ219" s="15"/>
      <c r="AK219" t="str">
        <f>IFERROR(VLOOKUP($B219, 'Combined Budget 2025 EUR'!$B:$L, 10, 0), IFERROR(VLOOKUP($B219, 'Combined Budget 2025 CHF'!$B:$L, 10, 0), "N/A"))</f>
        <v>GG</v>
      </c>
      <c r="AL219" t="str">
        <f>IFERROR(VLOOKUP($B219, 'Combined Budget 2025 EUR'!$B:$L, 11, 0), IFERROR(VLOOKUP($B219, 'Combined Budget 2025 CHF'!$B:$L, 11, 0), "N/A"))</f>
        <v>C</v>
      </c>
    </row>
    <row r="220" spans="2:38" x14ac:dyDescent="0.25">
      <c r="B220">
        <v>20592</v>
      </c>
      <c r="C220" t="s">
        <v>273</v>
      </c>
      <c r="D220" s="1">
        <f>IFERROR(VLOOKUP($B220, 'Combined Budget 2025 EUR'!$B:$G,3, 0),IFERROR(VLOOKUP($B220, 'Combined Budget 2025 CHF'!$B:$G,3, 0),  IFERROR(VLOOKUP($B220, '[1]QMSM_AG Mapping'!$A:$G, 3,0), "Check")))</f>
        <v>0</v>
      </c>
      <c r="E220" s="1">
        <f>IFERROR(VLOOKUP($B220, 'Combined Budget 2025 EUR'!$B:$G,5, 0), IFERROR(VLOOKUP($B220, 'Combined Budget 2025 CHF'!$B:$G,5, 0),IFERROR(VLOOKUP($B220, '[1]QMSM_AG Mapping'!$A:$E, 5,0), "Check")))</f>
        <v>0</v>
      </c>
      <c r="F220" s="1">
        <f t="shared" si="31"/>
        <v>0</v>
      </c>
      <c r="G220" s="13">
        <f>VLOOKUP($B220, '[1]QMSM_AG Mapping'!$A:$G, 6, 0)</f>
        <v>0</v>
      </c>
      <c r="H220" s="1">
        <f>VLOOKUP($B220, '[1]QMSM_AG Mapping'!$A:$G, 7, 0)</f>
        <v>0</v>
      </c>
      <c r="I220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494.57</v>
      </c>
      <c r="Q220" s="14">
        <v>0</v>
      </c>
      <c r="R220" s="14">
        <v>0</v>
      </c>
      <c r="S220" s="14">
        <v>0</v>
      </c>
      <c r="T220" s="14">
        <v>0</v>
      </c>
      <c r="U220" s="14">
        <v>215.43</v>
      </c>
      <c r="W220" s="14" cm="1">
        <f t="array" ref="W220">INDEX(J220:U220, 1, MONTH($W$1))</f>
        <v>215.43</v>
      </c>
      <c r="X220" s="14" cm="1">
        <f t="array" ref="X220">SUMPRODUCT((J220:U220) *(($J$1:$U$1)&lt;=$X$1))</f>
        <v>710</v>
      </c>
      <c r="Y220">
        <f t="shared" si="32"/>
        <v>1</v>
      </c>
      <c r="Z220">
        <f t="shared" si="32"/>
        <v>1</v>
      </c>
      <c r="AA220">
        <f t="shared" si="33"/>
        <v>0</v>
      </c>
      <c r="AB220">
        <f t="shared" si="34"/>
        <v>2</v>
      </c>
      <c r="AC220">
        <f t="shared" si="35"/>
        <v>355</v>
      </c>
      <c r="AD220">
        <f t="shared" si="36"/>
        <v>0</v>
      </c>
      <c r="AE220">
        <f t="shared" si="37"/>
        <v>0</v>
      </c>
      <c r="AF220">
        <f t="shared" si="38"/>
        <v>0</v>
      </c>
      <c r="AG220">
        <f t="shared" si="39"/>
        <v>0</v>
      </c>
      <c r="AI220" s="15">
        <f t="shared" si="40"/>
        <v>710</v>
      </c>
      <c r="AJ220" s="15"/>
      <c r="AK220">
        <f>IFERROR(VLOOKUP($B220, 'Combined Budget 2025 EUR'!$B:$L, 10, 0), IFERROR(VLOOKUP($B220, 'Combined Budget 2025 CHF'!$B:$L, 10, 0), "N/A"))</f>
        <v>0</v>
      </c>
      <c r="AL220">
        <f>IFERROR(VLOOKUP($B220, 'Combined Budget 2025 EUR'!$B:$L, 11, 0), IFERROR(VLOOKUP($B220, 'Combined Budget 2025 CHF'!$B:$L, 11, 0), "N/A"))</f>
        <v>0</v>
      </c>
    </row>
    <row r="221" spans="2:38" x14ac:dyDescent="0.25">
      <c r="B221">
        <v>20596</v>
      </c>
      <c r="C221" t="s">
        <v>574</v>
      </c>
      <c r="D221" s="1">
        <f>IFERROR(VLOOKUP($B221, 'Combined Budget 2025 EUR'!$B:$G,3, 0),IFERROR(VLOOKUP($B221, 'Combined Budget 2025 CHF'!$B:$G,3, 0),  IFERROR(VLOOKUP($B221, '[1]QMSM_AG Mapping'!$A:$G, 3,0), "Check")))</f>
        <v>0</v>
      </c>
      <c r="E221" s="1">
        <f>IFERROR(VLOOKUP($B221, 'Combined Budget 2025 EUR'!$B:$G,5, 0), IFERROR(VLOOKUP($B221, 'Combined Budget 2025 CHF'!$B:$G,5, 0),IFERROR(VLOOKUP($B221, '[1]QMSM_AG Mapping'!$A:$E, 5,0), "Check")))</f>
        <v>0</v>
      </c>
      <c r="F221" s="1">
        <f t="shared" si="31"/>
        <v>0</v>
      </c>
      <c r="G221" s="13">
        <f>VLOOKUP($B221, '[1]QMSM_AG Mapping'!$A:$G, 6, 0)</f>
        <v>0</v>
      </c>
      <c r="H221" s="1">
        <f>VLOOKUP($B221, '[1]QMSM_AG Mapping'!$A:$G, 7, 0)</f>
        <v>0</v>
      </c>
      <c r="I221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W221" s="14" cm="1">
        <f t="array" ref="W221">INDEX(J221:U221, 1, MONTH($W$1))</f>
        <v>0</v>
      </c>
      <c r="X221" s="14" cm="1">
        <f t="array" ref="X221">SUMPRODUCT((J221:U221) *(($J$1:$U$1)&lt;=$X$1))</f>
        <v>0</v>
      </c>
      <c r="Y221">
        <f t="shared" si="32"/>
        <v>0</v>
      </c>
      <c r="Z221">
        <f t="shared" si="32"/>
        <v>0</v>
      </c>
      <c r="AA221">
        <f t="shared" si="33"/>
        <v>0</v>
      </c>
      <c r="AB221">
        <f t="shared" si="34"/>
        <v>0</v>
      </c>
      <c r="AC221">
        <f t="shared" si="35"/>
        <v>0</v>
      </c>
      <c r="AD221">
        <f t="shared" si="36"/>
        <v>0</v>
      </c>
      <c r="AE221">
        <f t="shared" si="37"/>
        <v>0</v>
      </c>
      <c r="AF221">
        <f t="shared" si="38"/>
        <v>0</v>
      </c>
      <c r="AG221">
        <f t="shared" si="39"/>
        <v>0</v>
      </c>
      <c r="AI221" s="15">
        <f t="shared" si="40"/>
        <v>0</v>
      </c>
      <c r="AJ221" s="15"/>
      <c r="AK221">
        <f>IFERROR(VLOOKUP($B221, 'Combined Budget 2025 EUR'!$B:$L, 10, 0), IFERROR(VLOOKUP($B221, 'Combined Budget 2025 CHF'!$B:$L, 10, 0), "N/A"))</f>
        <v>0</v>
      </c>
      <c r="AL221">
        <f>IFERROR(VLOOKUP($B221, 'Combined Budget 2025 EUR'!$B:$L, 11, 0), IFERROR(VLOOKUP($B221, 'Combined Budget 2025 CHF'!$B:$L, 11, 0), "N/A"))</f>
        <v>0</v>
      </c>
    </row>
    <row r="222" spans="2:38" x14ac:dyDescent="0.25">
      <c r="B222">
        <v>20598</v>
      </c>
      <c r="C222" t="s">
        <v>123</v>
      </c>
      <c r="D222" s="1" t="str">
        <f>IFERROR(VLOOKUP($B222, 'Combined Budget 2025 EUR'!$B:$G,3, 0),IFERROR(VLOOKUP($B222, 'Combined Budget 2025 CHF'!$B:$G,3, 0),  IFERROR(VLOOKUP($B222, '[1]QMSM_AG Mapping'!$A:$G, 3,0), "Check")))</f>
        <v>Germany</v>
      </c>
      <c r="E222" s="1" t="str">
        <f>IFERROR(VLOOKUP($B222, 'Combined Budget 2025 EUR'!$B:$G,5, 0), IFERROR(VLOOKUP($B222, 'Combined Budget 2025 CHF'!$B:$G,5, 0),IFERROR(VLOOKUP($B222, '[1]QMSM_AG Mapping'!$A:$E, 5,0), "Check")))</f>
        <v>Perfumery</v>
      </c>
      <c r="F222" s="1" t="str">
        <f t="shared" si="31"/>
        <v>Perfumery</v>
      </c>
      <c r="G222" s="13">
        <f>VLOOKUP($B222, '[1]QMSM_AG Mapping'!$A:$G, 6, 0)</f>
        <v>0</v>
      </c>
      <c r="H222" s="1">
        <f>VLOOKUP($B222, '[1]QMSM_AG Mapping'!$A:$G, 7, 0)</f>
        <v>0</v>
      </c>
      <c r="I222" t="s">
        <v>64</v>
      </c>
      <c r="J222" s="14">
        <v>7742.17</v>
      </c>
      <c r="K222" s="14">
        <v>2203.0300000000002</v>
      </c>
      <c r="L222" s="14">
        <v>1661.11</v>
      </c>
      <c r="M222" s="14">
        <v>6417.95</v>
      </c>
      <c r="N222" s="14">
        <v>2698.36</v>
      </c>
      <c r="O222" s="14">
        <v>3047.1</v>
      </c>
      <c r="P222" s="14">
        <v>2082.61</v>
      </c>
      <c r="Q222" s="14">
        <v>5892.22</v>
      </c>
      <c r="R222" s="14">
        <v>7334.73</v>
      </c>
      <c r="S222" s="14">
        <v>13830.31</v>
      </c>
      <c r="T222" s="14">
        <v>10319.530000000001</v>
      </c>
      <c r="U222" s="14">
        <v>7986.54</v>
      </c>
      <c r="W222" s="14" cm="1">
        <f t="array" ref="W222">INDEX(J222:U222, 1, MONTH($W$1))</f>
        <v>7986.54</v>
      </c>
      <c r="X222" s="14" cm="1">
        <f t="array" ref="X222">SUMPRODUCT((J222:U222) *(($J$1:$U$1)&lt;=$X$1))</f>
        <v>71215.659999999989</v>
      </c>
      <c r="Y222">
        <f t="shared" si="32"/>
        <v>1</v>
      </c>
      <c r="Z222">
        <f t="shared" si="32"/>
        <v>1</v>
      </c>
      <c r="AA222">
        <f t="shared" si="33"/>
        <v>1</v>
      </c>
      <c r="AB222">
        <f t="shared" si="34"/>
        <v>12</v>
      </c>
      <c r="AC222">
        <f t="shared" si="35"/>
        <v>5934.6383333333324</v>
      </c>
      <c r="AD222">
        <f t="shared" si="36"/>
        <v>0</v>
      </c>
      <c r="AE222">
        <f t="shared" si="37"/>
        <v>0</v>
      </c>
      <c r="AF222">
        <f t="shared" si="38"/>
        <v>0</v>
      </c>
      <c r="AG222">
        <f t="shared" si="39"/>
        <v>0</v>
      </c>
      <c r="AI222" s="15">
        <f t="shared" si="40"/>
        <v>71215.659999999989</v>
      </c>
      <c r="AJ222" s="15"/>
      <c r="AK222" t="str">
        <f>IFERROR(VLOOKUP($B222, 'Combined Budget 2025 EUR'!$B:$L, 10, 0), IFERROR(VLOOKUP($B222, 'Combined Budget 2025 CHF'!$B:$L, 10, 0), "N/A"))</f>
        <v>AA</v>
      </c>
      <c r="AL222" t="str">
        <f>IFERROR(VLOOKUP($B222, 'Combined Budget 2025 EUR'!$B:$L, 11, 0), IFERROR(VLOOKUP($B222, 'Combined Budget 2025 CHF'!$B:$L, 11, 0), "N/A"))</f>
        <v>A</v>
      </c>
    </row>
    <row r="223" spans="2:38" x14ac:dyDescent="0.25">
      <c r="B223">
        <v>20599</v>
      </c>
      <c r="C223" t="s">
        <v>791</v>
      </c>
      <c r="D223" s="1">
        <f>IFERROR(VLOOKUP($B223, 'Combined Budget 2025 EUR'!$B:$G,3, 0),IFERROR(VLOOKUP($B223, 'Combined Budget 2025 CHF'!$B:$G,3, 0),  IFERROR(VLOOKUP($B223, '[1]QMSM_AG Mapping'!$A:$G, 3,0), "Check")))</f>
        <v>0</v>
      </c>
      <c r="E223" s="1">
        <f>IFERROR(VLOOKUP($B223, 'Combined Budget 2025 EUR'!$B:$G,5, 0), IFERROR(VLOOKUP($B223, 'Combined Budget 2025 CHF'!$B:$G,5, 0),IFERROR(VLOOKUP($B223, '[1]QMSM_AG Mapping'!$A:$E, 5,0), "Check")))</f>
        <v>0</v>
      </c>
      <c r="F223" s="1">
        <f t="shared" si="31"/>
        <v>0</v>
      </c>
      <c r="G223" s="13">
        <f>VLOOKUP($B223, '[1]QMSM_AG Mapping'!$A:$G, 6, 0)</f>
        <v>0</v>
      </c>
      <c r="H223" s="1">
        <f>VLOOKUP($B223, '[1]QMSM_AG Mapping'!$A:$G, 7, 0)</f>
        <v>0</v>
      </c>
      <c r="I223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W223" s="14" cm="1">
        <f t="array" ref="W223">INDEX(J223:U223, 1, MONTH($W$1))</f>
        <v>0</v>
      </c>
      <c r="X223" s="14" cm="1">
        <f t="array" ref="X223">SUMPRODUCT((J223:U223) *(($J$1:$U$1)&lt;=$X$1))</f>
        <v>0</v>
      </c>
      <c r="Y223">
        <f t="shared" si="32"/>
        <v>0</v>
      </c>
      <c r="Z223">
        <f t="shared" si="32"/>
        <v>0</v>
      </c>
      <c r="AA223">
        <f t="shared" si="33"/>
        <v>0</v>
      </c>
      <c r="AB223">
        <f t="shared" si="34"/>
        <v>0</v>
      </c>
      <c r="AC223">
        <f t="shared" si="35"/>
        <v>0</v>
      </c>
      <c r="AD223">
        <f t="shared" si="36"/>
        <v>0</v>
      </c>
      <c r="AE223">
        <f t="shared" si="37"/>
        <v>0</v>
      </c>
      <c r="AF223">
        <f t="shared" si="38"/>
        <v>0</v>
      </c>
      <c r="AG223">
        <f t="shared" si="39"/>
        <v>0</v>
      </c>
      <c r="AI223" s="15">
        <f t="shared" si="40"/>
        <v>0</v>
      </c>
      <c r="AJ223" s="15"/>
      <c r="AK223">
        <f>IFERROR(VLOOKUP($B223, 'Combined Budget 2025 EUR'!$B:$L, 10, 0), IFERROR(VLOOKUP($B223, 'Combined Budget 2025 CHF'!$B:$L, 10, 0), "N/A"))</f>
        <v>0</v>
      </c>
      <c r="AL223">
        <f>IFERROR(VLOOKUP($B223, 'Combined Budget 2025 EUR'!$B:$L, 11, 0), IFERROR(VLOOKUP($B223, 'Combined Budget 2025 CHF'!$B:$L, 11, 0), "N/A"))</f>
        <v>0</v>
      </c>
    </row>
    <row r="224" spans="2:38" x14ac:dyDescent="0.25">
      <c r="B224">
        <v>20601</v>
      </c>
      <c r="C224" t="s">
        <v>183</v>
      </c>
      <c r="D224" s="1" t="str">
        <f>IFERROR(VLOOKUP($B224, 'Combined Budget 2025 EUR'!$B:$G,3, 0),IFERROR(VLOOKUP($B224, 'Combined Budget 2025 CHF'!$B:$G,3, 0),  IFERROR(VLOOKUP($B224, '[1]QMSM_AG Mapping'!$A:$G, 3,0), "Check")))</f>
        <v>Germany</v>
      </c>
      <c r="E224" s="1" t="str">
        <f>IFERROR(VLOOKUP($B224, 'Combined Budget 2025 EUR'!$B:$G,5, 0), IFERROR(VLOOKUP($B224, 'Combined Budget 2025 CHF'!$B:$G,5, 0),IFERROR(VLOOKUP($B224, '[1]QMSM_AG Mapping'!$A:$E, 5,0), "Check")))</f>
        <v>eTailer</v>
      </c>
      <c r="F224" s="1" t="str">
        <f t="shared" si="31"/>
        <v>eTailer</v>
      </c>
      <c r="G224" s="13">
        <f>VLOOKUP($B224, '[1]QMSM_AG Mapping'!$A:$G, 6, 0)</f>
        <v>0</v>
      </c>
      <c r="H224" s="1">
        <f>VLOOKUP($B224, '[1]QMSM_AG Mapping'!$A:$G, 7, 0)</f>
        <v>0</v>
      </c>
      <c r="I224" t="s">
        <v>64</v>
      </c>
      <c r="J224" s="14">
        <v>7971.83</v>
      </c>
      <c r="K224" s="14">
        <v>8590.61</v>
      </c>
      <c r="L224" s="14">
        <v>6309.07</v>
      </c>
      <c r="M224" s="14">
        <v>8739.1</v>
      </c>
      <c r="N224" s="14">
        <v>1517.37</v>
      </c>
      <c r="O224" s="14">
        <v>8078.33</v>
      </c>
      <c r="P224" s="14">
        <v>10199.39</v>
      </c>
      <c r="Q224" s="14">
        <v>8077.27</v>
      </c>
      <c r="R224" s="14">
        <v>8303.73</v>
      </c>
      <c r="S224" s="14">
        <v>6054.62</v>
      </c>
      <c r="T224" s="14">
        <v>13628.75</v>
      </c>
      <c r="U224" s="14">
        <v>6964</v>
      </c>
      <c r="W224" s="14" cm="1">
        <f t="array" ref="W224">INDEX(J224:U224, 1, MONTH($W$1))</f>
        <v>6964</v>
      </c>
      <c r="X224" s="14" cm="1">
        <f t="array" ref="X224">SUMPRODUCT((J224:U224) *(($J$1:$U$1)&lt;=$X$1))</f>
        <v>94434.069999999992</v>
      </c>
      <c r="Y224">
        <f t="shared" si="32"/>
        <v>1</v>
      </c>
      <c r="Z224">
        <f t="shared" si="32"/>
        <v>1</v>
      </c>
      <c r="AA224">
        <f t="shared" si="33"/>
        <v>1</v>
      </c>
      <c r="AB224">
        <f t="shared" si="34"/>
        <v>12</v>
      </c>
      <c r="AC224">
        <f t="shared" si="35"/>
        <v>7869.5058333333327</v>
      </c>
      <c r="AD224">
        <f t="shared" si="36"/>
        <v>0</v>
      </c>
      <c r="AE224">
        <f t="shared" si="37"/>
        <v>0</v>
      </c>
      <c r="AF224">
        <f t="shared" si="38"/>
        <v>0</v>
      </c>
      <c r="AG224">
        <f t="shared" si="39"/>
        <v>0</v>
      </c>
      <c r="AI224" s="15">
        <f t="shared" si="40"/>
        <v>94434.069999999992</v>
      </c>
      <c r="AJ224" s="15"/>
      <c r="AK224" t="str">
        <f>IFERROR(VLOOKUP($B224, 'Combined Budget 2025 EUR'!$B:$L, 10, 0), IFERROR(VLOOKUP($B224, 'Combined Budget 2025 CHF'!$B:$L, 10, 0), "N/A"))</f>
        <v>AA</v>
      </c>
      <c r="AL224" t="str">
        <f>IFERROR(VLOOKUP($B224, 'Combined Budget 2025 EUR'!$B:$L, 11, 0), IFERROR(VLOOKUP($B224, 'Combined Budget 2025 CHF'!$B:$L, 11, 0), "N/A"))</f>
        <v>A</v>
      </c>
    </row>
    <row r="225" spans="2:38" x14ac:dyDescent="0.25">
      <c r="B225">
        <v>20602</v>
      </c>
      <c r="C225" t="s">
        <v>792</v>
      </c>
      <c r="D225" s="1">
        <f>IFERROR(VLOOKUP($B225, 'Combined Budget 2025 EUR'!$B:$G,3, 0),IFERROR(VLOOKUP($B225, 'Combined Budget 2025 CHF'!$B:$G,3, 0),  IFERROR(VLOOKUP($B225, '[1]QMSM_AG Mapping'!$A:$G, 3,0), "Check")))</f>
        <v>0</v>
      </c>
      <c r="E225" s="1">
        <f>IFERROR(VLOOKUP($B225, 'Combined Budget 2025 EUR'!$B:$G,5, 0), IFERROR(VLOOKUP($B225, 'Combined Budget 2025 CHF'!$B:$G,5, 0),IFERROR(VLOOKUP($B225, '[1]QMSM_AG Mapping'!$A:$E, 5,0), "Check")))</f>
        <v>0</v>
      </c>
      <c r="F225" s="1">
        <f t="shared" si="31"/>
        <v>0</v>
      </c>
      <c r="G225" s="13">
        <f>VLOOKUP($B225, '[1]QMSM_AG Mapping'!$A:$G, 6, 0)</f>
        <v>0</v>
      </c>
      <c r="H225" s="1">
        <f>VLOOKUP($B225, '[1]QMSM_AG Mapping'!$A:$G, 7, 0)</f>
        <v>0</v>
      </c>
      <c r="I225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W225" s="14" cm="1">
        <f t="array" ref="W225">INDEX(J225:U225, 1, MONTH($W$1))</f>
        <v>0</v>
      </c>
      <c r="X225" s="14" cm="1">
        <f t="array" ref="X225">SUMPRODUCT((J225:U225) *(($J$1:$U$1)&lt;=$X$1))</f>
        <v>0</v>
      </c>
      <c r="Y225">
        <f t="shared" si="32"/>
        <v>0</v>
      </c>
      <c r="Z225">
        <f t="shared" si="32"/>
        <v>0</v>
      </c>
      <c r="AA225">
        <f t="shared" si="33"/>
        <v>0</v>
      </c>
      <c r="AB225">
        <f t="shared" si="34"/>
        <v>0</v>
      </c>
      <c r="AC225">
        <f t="shared" si="35"/>
        <v>0</v>
      </c>
      <c r="AD225">
        <f t="shared" si="36"/>
        <v>0</v>
      </c>
      <c r="AE225">
        <f t="shared" si="37"/>
        <v>0</v>
      </c>
      <c r="AF225">
        <f t="shared" si="38"/>
        <v>0</v>
      </c>
      <c r="AG225">
        <f t="shared" si="39"/>
        <v>0</v>
      </c>
      <c r="AI225" s="15">
        <f t="shared" si="40"/>
        <v>0</v>
      </c>
      <c r="AJ225" s="15"/>
      <c r="AK225">
        <f>IFERROR(VLOOKUP($B225, 'Combined Budget 2025 EUR'!$B:$L, 10, 0), IFERROR(VLOOKUP($B225, 'Combined Budget 2025 CHF'!$B:$L, 10, 0), "N/A"))</f>
        <v>0</v>
      </c>
      <c r="AL225">
        <f>IFERROR(VLOOKUP($B225, 'Combined Budget 2025 EUR'!$B:$L, 11, 0), IFERROR(VLOOKUP($B225, 'Combined Budget 2025 CHF'!$B:$L, 11, 0), "N/A"))</f>
        <v>0</v>
      </c>
    </row>
    <row r="226" spans="2:38" x14ac:dyDescent="0.25">
      <c r="B226">
        <v>20607</v>
      </c>
      <c r="C226" t="s">
        <v>575</v>
      </c>
      <c r="D226" s="1">
        <f>IFERROR(VLOOKUP($B226, 'Combined Budget 2025 EUR'!$B:$G,3, 0),IFERROR(VLOOKUP($B226, 'Combined Budget 2025 CHF'!$B:$G,3, 0),  IFERROR(VLOOKUP($B226, '[1]QMSM_AG Mapping'!$A:$G, 3,0), "Check")))</f>
        <v>0</v>
      </c>
      <c r="E226" s="1">
        <f>IFERROR(VLOOKUP($B226, 'Combined Budget 2025 EUR'!$B:$G,5, 0), IFERROR(VLOOKUP($B226, 'Combined Budget 2025 CHF'!$B:$G,5, 0),IFERROR(VLOOKUP($B226, '[1]QMSM_AG Mapping'!$A:$E, 5,0), "Check")))</f>
        <v>0</v>
      </c>
      <c r="F226" s="1">
        <f t="shared" si="31"/>
        <v>0</v>
      </c>
      <c r="G226" s="13">
        <f>VLOOKUP($B226, '[1]QMSM_AG Mapping'!$A:$G, 6, 0)</f>
        <v>0</v>
      </c>
      <c r="H226" s="1">
        <f>VLOOKUP($B226, '[1]QMSM_AG Mapping'!$A:$G, 7, 0)</f>
        <v>0</v>
      </c>
      <c r="I226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W226" s="14" cm="1">
        <f t="array" ref="W226">INDEX(J226:U226, 1, MONTH($W$1))</f>
        <v>0</v>
      </c>
      <c r="X226" s="14" cm="1">
        <f t="array" ref="X226">SUMPRODUCT((J226:U226) *(($J$1:$U$1)&lt;=$X$1))</f>
        <v>0</v>
      </c>
      <c r="Y226">
        <f t="shared" si="32"/>
        <v>0</v>
      </c>
      <c r="Z226">
        <f t="shared" si="32"/>
        <v>0</v>
      </c>
      <c r="AA226">
        <f t="shared" si="33"/>
        <v>0</v>
      </c>
      <c r="AB226">
        <f t="shared" si="34"/>
        <v>0</v>
      </c>
      <c r="AC226">
        <f t="shared" si="35"/>
        <v>0</v>
      </c>
      <c r="AD226">
        <f t="shared" si="36"/>
        <v>0</v>
      </c>
      <c r="AE226">
        <f t="shared" si="37"/>
        <v>0</v>
      </c>
      <c r="AF226">
        <f t="shared" si="38"/>
        <v>0</v>
      </c>
      <c r="AG226">
        <f t="shared" si="39"/>
        <v>0</v>
      </c>
      <c r="AI226" s="15">
        <f t="shared" si="40"/>
        <v>0</v>
      </c>
      <c r="AJ226" s="15"/>
      <c r="AK226">
        <f>IFERROR(VLOOKUP($B226, 'Combined Budget 2025 EUR'!$B:$L, 10, 0), IFERROR(VLOOKUP($B226, 'Combined Budget 2025 CHF'!$B:$L, 10, 0), "N/A"))</f>
        <v>0</v>
      </c>
      <c r="AL226">
        <f>IFERROR(VLOOKUP($B226, 'Combined Budget 2025 EUR'!$B:$L, 11, 0), IFERROR(VLOOKUP($B226, 'Combined Budget 2025 CHF'!$B:$L, 11, 0), "N/A"))</f>
        <v>0</v>
      </c>
    </row>
    <row r="227" spans="2:38" x14ac:dyDescent="0.25">
      <c r="B227">
        <v>20610</v>
      </c>
      <c r="C227" t="s">
        <v>576</v>
      </c>
      <c r="D227" s="1">
        <f>IFERROR(VLOOKUP($B227, 'Combined Budget 2025 EUR'!$B:$G,3, 0),IFERROR(VLOOKUP($B227, 'Combined Budget 2025 CHF'!$B:$G,3, 0),  IFERROR(VLOOKUP($B227, '[1]QMSM_AG Mapping'!$A:$G, 3,0), "Check")))</f>
        <v>0</v>
      </c>
      <c r="E227" s="1">
        <f>IFERROR(VLOOKUP($B227, 'Combined Budget 2025 EUR'!$B:$G,5, 0), IFERROR(VLOOKUP($B227, 'Combined Budget 2025 CHF'!$B:$G,5, 0),IFERROR(VLOOKUP($B227, '[1]QMSM_AG Mapping'!$A:$E, 5,0), "Check")))</f>
        <v>0</v>
      </c>
      <c r="F227" s="1">
        <f t="shared" si="31"/>
        <v>0</v>
      </c>
      <c r="G227" s="13">
        <f>VLOOKUP($B227, '[1]QMSM_AG Mapping'!$A:$G, 6, 0)</f>
        <v>0</v>
      </c>
      <c r="H227" s="1">
        <f>VLOOKUP($B227, '[1]QMSM_AG Mapping'!$A:$G, 7, 0)</f>
        <v>0</v>
      </c>
      <c r="I227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W227" s="14" cm="1">
        <f t="array" ref="W227">INDEX(J227:U227, 1, MONTH($W$1))</f>
        <v>0</v>
      </c>
      <c r="X227" s="14" cm="1">
        <f t="array" ref="X227">SUMPRODUCT((J227:U227) *(($J$1:$U$1)&lt;=$X$1))</f>
        <v>0</v>
      </c>
      <c r="Y227">
        <f t="shared" si="32"/>
        <v>0</v>
      </c>
      <c r="Z227">
        <f t="shared" si="32"/>
        <v>0</v>
      </c>
      <c r="AA227">
        <f t="shared" si="33"/>
        <v>0</v>
      </c>
      <c r="AB227">
        <f t="shared" si="34"/>
        <v>0</v>
      </c>
      <c r="AC227">
        <f t="shared" si="35"/>
        <v>0</v>
      </c>
      <c r="AD227">
        <f t="shared" si="36"/>
        <v>0</v>
      </c>
      <c r="AE227">
        <f t="shared" si="37"/>
        <v>0</v>
      </c>
      <c r="AF227">
        <f t="shared" si="38"/>
        <v>0</v>
      </c>
      <c r="AG227">
        <f t="shared" si="39"/>
        <v>0</v>
      </c>
      <c r="AI227" s="15">
        <f t="shared" si="40"/>
        <v>0</v>
      </c>
      <c r="AJ227" s="15"/>
      <c r="AK227">
        <f>IFERROR(VLOOKUP($B227, 'Combined Budget 2025 EUR'!$B:$L, 10, 0), IFERROR(VLOOKUP($B227, 'Combined Budget 2025 CHF'!$B:$L, 10, 0), "N/A"))</f>
        <v>0</v>
      </c>
      <c r="AL227">
        <f>IFERROR(VLOOKUP($B227, 'Combined Budget 2025 EUR'!$B:$L, 11, 0), IFERROR(VLOOKUP($B227, 'Combined Budget 2025 CHF'!$B:$L, 11, 0), "N/A"))</f>
        <v>0</v>
      </c>
    </row>
    <row r="228" spans="2:38" x14ac:dyDescent="0.25">
      <c r="B228">
        <v>20613</v>
      </c>
      <c r="C228" t="s">
        <v>184</v>
      </c>
      <c r="D228" s="1" t="str">
        <f>IFERROR(VLOOKUP($B228, 'Combined Budget 2025 EUR'!$B:$G,3, 0),IFERROR(VLOOKUP($B228, 'Combined Budget 2025 CHF'!$B:$G,3, 0),  IFERROR(VLOOKUP($B228, '[1]QMSM_AG Mapping'!$A:$G, 3,0), "Check")))</f>
        <v>Germany</v>
      </c>
      <c r="E228" s="1" t="str">
        <f>IFERROR(VLOOKUP($B228, 'Combined Budget 2025 EUR'!$B:$G,5, 0), IFERROR(VLOOKUP($B228, 'Combined Budget 2025 CHF'!$B:$G,5, 0),IFERROR(VLOOKUP($B228, '[1]QMSM_AG Mapping'!$A:$E, 5,0), "Check")))</f>
        <v>Salon / Institute</v>
      </c>
      <c r="F228" s="1" t="str">
        <f t="shared" si="31"/>
        <v>Institutes / Clinic</v>
      </c>
      <c r="G228" s="13">
        <f>VLOOKUP($B228, '[1]QMSM_AG Mapping'!$A:$G, 6, 0)</f>
        <v>0</v>
      </c>
      <c r="H228" s="1">
        <f>VLOOKUP($B228, '[1]QMSM_AG Mapping'!$A:$G, 7, 0)</f>
        <v>0</v>
      </c>
      <c r="I228" t="s">
        <v>64</v>
      </c>
      <c r="J228" s="14">
        <v>3635</v>
      </c>
      <c r="K228" s="14">
        <v>7685.25</v>
      </c>
      <c r="L228" s="14">
        <v>98.82</v>
      </c>
      <c r="M228" s="14">
        <v>3780.05</v>
      </c>
      <c r="N228" s="14">
        <v>1845.5</v>
      </c>
      <c r="O228" s="14">
        <v>1402.68</v>
      </c>
      <c r="P228" s="14">
        <v>4548.3500000000004</v>
      </c>
      <c r="Q228" s="14">
        <v>3301.53</v>
      </c>
      <c r="R228" s="14">
        <v>5265.39</v>
      </c>
      <c r="S228" s="14">
        <v>6657.63</v>
      </c>
      <c r="T228" s="14">
        <v>1360.34</v>
      </c>
      <c r="U228" s="14">
        <v>0</v>
      </c>
      <c r="W228" s="14" cm="1">
        <f t="array" ref="W228">INDEX(J228:U228, 1, MONTH($W$1))</f>
        <v>0</v>
      </c>
      <c r="X228" s="14" cm="1">
        <f t="array" ref="X228">SUMPRODUCT((J228:U228) *(($J$1:$U$1)&lt;=$X$1))</f>
        <v>39580.539999999994</v>
      </c>
      <c r="Y228">
        <f t="shared" si="32"/>
        <v>0</v>
      </c>
      <c r="Z228">
        <f t="shared" si="32"/>
        <v>1</v>
      </c>
      <c r="AA228">
        <f t="shared" si="33"/>
        <v>1</v>
      </c>
      <c r="AB228">
        <f t="shared" si="34"/>
        <v>11</v>
      </c>
      <c r="AC228">
        <f t="shared" si="35"/>
        <v>3598.2309090909084</v>
      </c>
      <c r="AD228">
        <f t="shared" si="36"/>
        <v>0</v>
      </c>
      <c r="AE228">
        <f t="shared" si="37"/>
        <v>0</v>
      </c>
      <c r="AF228">
        <f t="shared" si="38"/>
        <v>0</v>
      </c>
      <c r="AG228">
        <f t="shared" si="39"/>
        <v>0</v>
      </c>
      <c r="AI228" s="15">
        <f t="shared" si="40"/>
        <v>39580.539999999994</v>
      </c>
      <c r="AJ228" s="15"/>
      <c r="AK228" t="str">
        <f>IFERROR(VLOOKUP($B228, 'Combined Budget 2025 EUR'!$B:$L, 10, 0), IFERROR(VLOOKUP($B228, 'Combined Budget 2025 CHF'!$B:$L, 10, 0), "N/A"))</f>
        <v>AA</v>
      </c>
      <c r="AL228" t="str">
        <f>IFERROR(VLOOKUP($B228, 'Combined Budget 2025 EUR'!$B:$L, 11, 0), IFERROR(VLOOKUP($B228, 'Combined Budget 2025 CHF'!$B:$L, 11, 0), "N/A"))</f>
        <v>A</v>
      </c>
    </row>
    <row r="229" spans="2:38" x14ac:dyDescent="0.25">
      <c r="B229">
        <v>20615</v>
      </c>
      <c r="C229" t="s">
        <v>197</v>
      </c>
      <c r="D229" s="1" t="str">
        <f>IFERROR(VLOOKUP($B229, 'Combined Budget 2025 EUR'!$B:$G,3, 0),IFERROR(VLOOKUP($B229, 'Combined Budget 2025 CHF'!$B:$G,3, 0),  IFERROR(VLOOKUP($B229, '[1]QMSM_AG Mapping'!$A:$G, 3,0), "Check")))</f>
        <v>Germany</v>
      </c>
      <c r="E229" s="1" t="str">
        <f>IFERROR(VLOOKUP($B229, 'Combined Budget 2025 EUR'!$B:$G,5, 0), IFERROR(VLOOKUP($B229, 'Combined Budget 2025 CHF'!$B:$G,5, 0),IFERROR(VLOOKUP($B229, '[1]QMSM_AG Mapping'!$A:$E, 5,0), "Check")))</f>
        <v>Salon / Institute</v>
      </c>
      <c r="F229" s="1" t="str">
        <f t="shared" si="31"/>
        <v>Institutes / Clinic</v>
      </c>
      <c r="G229" s="13">
        <f>VLOOKUP($B229, '[1]QMSM_AG Mapping'!$A:$G, 6, 0)</f>
        <v>0</v>
      </c>
      <c r="H229" s="1">
        <f>VLOOKUP($B229, '[1]QMSM_AG Mapping'!$A:$G, 7, 0)</f>
        <v>0</v>
      </c>
      <c r="I229" t="s">
        <v>64</v>
      </c>
      <c r="J229" s="14">
        <v>139.84</v>
      </c>
      <c r="K229" s="14">
        <v>2295.7199999999998</v>
      </c>
      <c r="L229" s="14">
        <v>2188.36</v>
      </c>
      <c r="M229" s="14">
        <v>8599.15</v>
      </c>
      <c r="N229" s="14">
        <v>1059.99</v>
      </c>
      <c r="O229" s="14">
        <v>3487.44</v>
      </c>
      <c r="P229" s="14">
        <v>3863.78</v>
      </c>
      <c r="Q229" s="14">
        <v>5076.28</v>
      </c>
      <c r="R229" s="14">
        <v>9010.83</v>
      </c>
      <c r="S229" s="14">
        <v>3956.71</v>
      </c>
      <c r="T229" s="14">
        <v>12274.42</v>
      </c>
      <c r="U229" s="14">
        <v>3737.66</v>
      </c>
      <c r="W229" s="14" cm="1">
        <f t="array" ref="W229">INDEX(J229:U229, 1, MONTH($W$1))</f>
        <v>3737.66</v>
      </c>
      <c r="X229" s="14" cm="1">
        <f t="array" ref="X229">SUMPRODUCT((J229:U229) *(($J$1:$U$1)&lt;=$X$1))</f>
        <v>55690.179999999993</v>
      </c>
      <c r="Y229">
        <f t="shared" si="32"/>
        <v>1</v>
      </c>
      <c r="Z229">
        <f t="shared" si="32"/>
        <v>1</v>
      </c>
      <c r="AA229">
        <f t="shared" si="33"/>
        <v>1</v>
      </c>
      <c r="AB229">
        <f t="shared" si="34"/>
        <v>12</v>
      </c>
      <c r="AC229">
        <f t="shared" si="35"/>
        <v>4640.8483333333324</v>
      </c>
      <c r="AD229">
        <f t="shared" si="36"/>
        <v>0</v>
      </c>
      <c r="AE229">
        <f t="shared" si="37"/>
        <v>0</v>
      </c>
      <c r="AF229">
        <f t="shared" si="38"/>
        <v>0</v>
      </c>
      <c r="AG229">
        <f t="shared" si="39"/>
        <v>0</v>
      </c>
      <c r="AI229" s="15">
        <f t="shared" si="40"/>
        <v>55690.179999999993</v>
      </c>
      <c r="AJ229" s="15"/>
      <c r="AK229" t="str">
        <f>IFERROR(VLOOKUP($B229, 'Combined Budget 2025 EUR'!$B:$L, 10, 0), IFERROR(VLOOKUP($B229, 'Combined Budget 2025 CHF'!$B:$L, 10, 0), "N/A"))</f>
        <v>AC</v>
      </c>
      <c r="AL229" t="str">
        <f>IFERROR(VLOOKUP($B229, 'Combined Budget 2025 EUR'!$B:$L, 11, 0), IFERROR(VLOOKUP($B229, 'Combined Budget 2025 CHF'!$B:$L, 11, 0), "N/A"))</f>
        <v>C</v>
      </c>
    </row>
    <row r="230" spans="2:38" x14ac:dyDescent="0.25">
      <c r="B230">
        <v>20617</v>
      </c>
      <c r="C230" t="s">
        <v>577</v>
      </c>
      <c r="D230" s="1" t="str">
        <f>IFERROR(VLOOKUP($B230, 'Combined Budget 2025 EUR'!$B:$G,3, 0),IFERROR(VLOOKUP($B230, 'Combined Budget 2025 CHF'!$B:$G,3, 0),  IFERROR(VLOOKUP($B230, '[1]QMSM_AG Mapping'!$A:$G, 3,0), "Check")))</f>
        <v>Germany</v>
      </c>
      <c r="E230" s="1" t="str">
        <f>IFERROR(VLOOKUP($B230, 'Combined Budget 2025 EUR'!$B:$G,5, 0), IFERROR(VLOOKUP($B230, 'Combined Budget 2025 CHF'!$B:$G,5, 0),IFERROR(VLOOKUP($B230, '[1]QMSM_AG Mapping'!$A:$E, 5,0), "Check")))</f>
        <v>Salon / Institute</v>
      </c>
      <c r="F230" s="1" t="str">
        <f t="shared" si="31"/>
        <v>Institutes / Clinic</v>
      </c>
      <c r="G230" s="13">
        <f>VLOOKUP($B230, '[1]QMSM_AG Mapping'!$A:$G, 6, 0)</f>
        <v>0</v>
      </c>
      <c r="H230" s="1">
        <f>VLOOKUP($B230, '[1]QMSM_AG Mapping'!$A:$G, 7, 0)</f>
        <v>0</v>
      </c>
      <c r="I230" t="s">
        <v>358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W230" s="14" cm="1">
        <f t="array" ref="W230">INDEX(J230:U230, 1, MONTH($W$1))</f>
        <v>0</v>
      </c>
      <c r="X230" s="14" cm="1">
        <f t="array" ref="X230">SUMPRODUCT((J230:U230) *(($J$1:$U$1)&lt;=$X$1))</f>
        <v>0</v>
      </c>
      <c r="Y230">
        <f t="shared" si="32"/>
        <v>0</v>
      </c>
      <c r="Z230">
        <f t="shared" si="32"/>
        <v>0</v>
      </c>
      <c r="AA230">
        <f t="shared" si="33"/>
        <v>0</v>
      </c>
      <c r="AB230">
        <f t="shared" si="34"/>
        <v>0</v>
      </c>
      <c r="AC230">
        <f t="shared" si="35"/>
        <v>0</v>
      </c>
      <c r="AD230">
        <f t="shared" si="36"/>
        <v>0</v>
      </c>
      <c r="AE230">
        <f t="shared" si="37"/>
        <v>0</v>
      </c>
      <c r="AF230">
        <f t="shared" si="38"/>
        <v>0</v>
      </c>
      <c r="AG230">
        <f t="shared" si="39"/>
        <v>0</v>
      </c>
      <c r="AI230" s="15">
        <f t="shared" si="40"/>
        <v>0</v>
      </c>
      <c r="AJ230" s="15"/>
      <c r="AK230">
        <f>IFERROR(VLOOKUP($B230, 'Combined Budget 2025 EUR'!$B:$L, 10, 0), IFERROR(VLOOKUP($B230, 'Combined Budget 2025 CHF'!$B:$L, 10, 0), "N/A"))</f>
        <v>0</v>
      </c>
      <c r="AL230">
        <f>IFERROR(VLOOKUP($B230, 'Combined Budget 2025 EUR'!$B:$L, 11, 0), IFERROR(VLOOKUP($B230, 'Combined Budget 2025 CHF'!$B:$L, 11, 0), "N/A"))</f>
        <v>0</v>
      </c>
    </row>
    <row r="231" spans="2:38" x14ac:dyDescent="0.25">
      <c r="B231">
        <v>20619</v>
      </c>
      <c r="C231" t="s">
        <v>209</v>
      </c>
      <c r="D231" s="1" t="str">
        <f>IFERROR(VLOOKUP($B231, 'Combined Budget 2025 EUR'!$B:$G,3, 0),IFERROR(VLOOKUP($B231, 'Combined Budget 2025 CHF'!$B:$G,3, 0),  IFERROR(VLOOKUP($B231, '[1]QMSM_AG Mapping'!$A:$G, 3,0), "Check")))</f>
        <v>Germany</v>
      </c>
      <c r="E231" s="1" t="str">
        <f>IFERROR(VLOOKUP($B231, 'Combined Budget 2025 EUR'!$B:$G,5, 0), IFERROR(VLOOKUP($B231, 'Combined Budget 2025 CHF'!$B:$G,5, 0),IFERROR(VLOOKUP($B231, '[1]QMSM_AG Mapping'!$A:$E, 5,0), "Check")))</f>
        <v>Salon / Institute</v>
      </c>
      <c r="F231" s="1" t="str">
        <f t="shared" si="31"/>
        <v>Institutes / Clinic</v>
      </c>
      <c r="G231" s="13">
        <f>VLOOKUP($B231, '[1]QMSM_AG Mapping'!$A:$G, 6, 0)</f>
        <v>0</v>
      </c>
      <c r="H231" s="1">
        <f>VLOOKUP($B231, '[1]QMSM_AG Mapping'!$A:$G, 7, 0)</f>
        <v>0</v>
      </c>
      <c r="I231" t="s">
        <v>64</v>
      </c>
      <c r="J231" s="14">
        <v>0</v>
      </c>
      <c r="K231" s="14">
        <v>0</v>
      </c>
      <c r="L231" s="14">
        <v>853.77</v>
      </c>
      <c r="M231" s="14">
        <v>740.31</v>
      </c>
      <c r="N231" s="14">
        <v>410.42</v>
      </c>
      <c r="O231" s="14">
        <v>842.51</v>
      </c>
      <c r="P231" s="14">
        <v>756.1</v>
      </c>
      <c r="Q231" s="14">
        <v>0</v>
      </c>
      <c r="R231" s="14">
        <v>649.91</v>
      </c>
      <c r="S231" s="14">
        <v>0</v>
      </c>
      <c r="T231" s="14">
        <v>2026.92</v>
      </c>
      <c r="U231" s="14">
        <v>0</v>
      </c>
      <c r="W231" s="14" cm="1">
        <f t="array" ref="W231">INDEX(J231:U231, 1, MONTH($W$1))</f>
        <v>0</v>
      </c>
      <c r="X231" s="14" cm="1">
        <f t="array" ref="X231">SUMPRODUCT((J231:U231) *(($J$1:$U$1)&lt;=$X$1))</f>
        <v>6279.9400000000005</v>
      </c>
      <c r="Y231">
        <f t="shared" si="32"/>
        <v>0</v>
      </c>
      <c r="Z231">
        <f t="shared" si="32"/>
        <v>1</v>
      </c>
      <c r="AA231">
        <f t="shared" si="33"/>
        <v>1</v>
      </c>
      <c r="AB231">
        <f t="shared" si="34"/>
        <v>7</v>
      </c>
      <c r="AC231">
        <f t="shared" si="35"/>
        <v>897.13428571428574</v>
      </c>
      <c r="AD231">
        <f t="shared" si="36"/>
        <v>0</v>
      </c>
      <c r="AE231">
        <f t="shared" si="37"/>
        <v>0</v>
      </c>
      <c r="AF231">
        <f t="shared" si="38"/>
        <v>0</v>
      </c>
      <c r="AG231">
        <f t="shared" si="39"/>
        <v>0</v>
      </c>
      <c r="AI231" s="15">
        <f t="shared" si="40"/>
        <v>6279.9400000000005</v>
      </c>
      <c r="AJ231" s="15"/>
      <c r="AK231" t="str">
        <f>IFERROR(VLOOKUP($B231, 'Combined Budget 2025 EUR'!$B:$L, 10, 0), IFERROR(VLOOKUP($B231, 'Combined Budget 2025 CHF'!$B:$L, 10, 0), "N/A"))</f>
        <v>BB</v>
      </c>
      <c r="AL231" t="str">
        <f>IFERROR(VLOOKUP($B231, 'Combined Budget 2025 EUR'!$B:$L, 11, 0), IFERROR(VLOOKUP($B231, 'Combined Budget 2025 CHF'!$B:$L, 11, 0), "N/A"))</f>
        <v>B</v>
      </c>
    </row>
    <row r="232" spans="2:38" x14ac:dyDescent="0.25">
      <c r="B232">
        <v>20630</v>
      </c>
      <c r="C232" t="s">
        <v>793</v>
      </c>
      <c r="D232" s="1">
        <f>IFERROR(VLOOKUP($B232, 'Combined Budget 2025 EUR'!$B:$G,3, 0),IFERROR(VLOOKUP($B232, 'Combined Budget 2025 CHF'!$B:$G,3, 0),  IFERROR(VLOOKUP($B232, '[1]QMSM_AG Mapping'!$A:$G, 3,0), "Check")))</f>
        <v>0</v>
      </c>
      <c r="E232" s="1">
        <f>IFERROR(VLOOKUP($B232, 'Combined Budget 2025 EUR'!$B:$G,5, 0), IFERROR(VLOOKUP($B232, 'Combined Budget 2025 CHF'!$B:$G,5, 0),IFERROR(VLOOKUP($B232, '[1]QMSM_AG Mapping'!$A:$E, 5,0), "Check")))</f>
        <v>0</v>
      </c>
      <c r="F232" s="1">
        <f t="shared" si="31"/>
        <v>0</v>
      </c>
      <c r="G232" s="13">
        <f>VLOOKUP($B232, '[1]QMSM_AG Mapping'!$A:$G, 6, 0)</f>
        <v>0</v>
      </c>
      <c r="H232" s="1">
        <f>VLOOKUP($B232, '[1]QMSM_AG Mapping'!$A:$G, 7, 0)</f>
        <v>0</v>
      </c>
      <c r="I232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W232" s="14" cm="1">
        <f t="array" ref="W232">INDEX(J232:U232, 1, MONTH($W$1))</f>
        <v>0</v>
      </c>
      <c r="X232" s="14" cm="1">
        <f t="array" ref="X232">SUMPRODUCT((J232:U232) *(($J$1:$U$1)&lt;=$X$1))</f>
        <v>0</v>
      </c>
      <c r="Y232">
        <f t="shared" si="32"/>
        <v>0</v>
      </c>
      <c r="Z232">
        <f t="shared" si="32"/>
        <v>0</v>
      </c>
      <c r="AA232">
        <f t="shared" si="33"/>
        <v>0</v>
      </c>
      <c r="AB232">
        <f t="shared" si="34"/>
        <v>0</v>
      </c>
      <c r="AC232">
        <f t="shared" si="35"/>
        <v>0</v>
      </c>
      <c r="AD232">
        <f t="shared" si="36"/>
        <v>0</v>
      </c>
      <c r="AE232">
        <f t="shared" si="37"/>
        <v>0</v>
      </c>
      <c r="AF232">
        <f t="shared" si="38"/>
        <v>0</v>
      </c>
      <c r="AG232">
        <f t="shared" si="39"/>
        <v>0</v>
      </c>
      <c r="AI232" s="15">
        <f t="shared" si="40"/>
        <v>0</v>
      </c>
      <c r="AJ232" s="15"/>
      <c r="AK232">
        <f>IFERROR(VLOOKUP($B232, 'Combined Budget 2025 EUR'!$B:$L, 10, 0), IFERROR(VLOOKUP($B232, 'Combined Budget 2025 CHF'!$B:$L, 10, 0), "N/A"))</f>
        <v>0</v>
      </c>
      <c r="AL232">
        <f>IFERROR(VLOOKUP($B232, 'Combined Budget 2025 EUR'!$B:$L, 11, 0), IFERROR(VLOOKUP($B232, 'Combined Budget 2025 CHF'!$B:$L, 11, 0), "N/A"))</f>
        <v>0</v>
      </c>
    </row>
    <row r="233" spans="2:38" x14ac:dyDescent="0.25">
      <c r="B233">
        <v>20635</v>
      </c>
      <c r="C233" t="s">
        <v>227</v>
      </c>
      <c r="D233" s="1" t="str">
        <f>IFERROR(VLOOKUP($B233, 'Combined Budget 2025 EUR'!$B:$G,3, 0),IFERROR(VLOOKUP($B233, 'Combined Budget 2025 CHF'!$B:$G,3, 0),  IFERROR(VLOOKUP($B233, '[1]QMSM_AG Mapping'!$A:$G, 3,0), "Check")))</f>
        <v>Germany</v>
      </c>
      <c r="E233" s="1" t="str">
        <f>IFERROR(VLOOKUP($B233, 'Combined Budget 2025 EUR'!$B:$G,5, 0), IFERROR(VLOOKUP($B233, 'Combined Budget 2025 CHF'!$B:$G,5, 0),IFERROR(VLOOKUP($B233, '[1]QMSM_AG Mapping'!$A:$E, 5,0), "Check")))</f>
        <v>Perfumery</v>
      </c>
      <c r="F233" s="1" t="str">
        <f t="shared" si="31"/>
        <v>Perfumery</v>
      </c>
      <c r="G233" s="13">
        <f>VLOOKUP($B233, '[1]QMSM_AG Mapping'!$A:$G, 6, 0)</f>
        <v>0</v>
      </c>
      <c r="H233" s="1">
        <f>VLOOKUP($B233, '[1]QMSM_AG Mapping'!$A:$G, 7, 0)</f>
        <v>0</v>
      </c>
      <c r="I233" t="s">
        <v>64</v>
      </c>
      <c r="J233" s="14">
        <v>0</v>
      </c>
      <c r="K233" s="14">
        <v>0</v>
      </c>
      <c r="L233" s="14">
        <v>0</v>
      </c>
      <c r="M233" s="14">
        <v>870.73</v>
      </c>
      <c r="N233" s="14">
        <v>0</v>
      </c>
      <c r="O233" s="14">
        <v>0</v>
      </c>
      <c r="P233" s="14">
        <v>0</v>
      </c>
      <c r="Q233" s="14">
        <v>1222.19</v>
      </c>
      <c r="R233" s="14">
        <v>0</v>
      </c>
      <c r="S233" s="14">
        <v>0</v>
      </c>
      <c r="T233" s="14">
        <v>973.11</v>
      </c>
      <c r="U233" s="14">
        <v>410.41</v>
      </c>
      <c r="W233" s="14" cm="1">
        <f t="array" ref="W233">INDEX(J233:U233, 1, MONTH($W$1))</f>
        <v>410.41</v>
      </c>
      <c r="X233" s="14" cm="1">
        <f t="array" ref="X233">SUMPRODUCT((J233:U233) *(($J$1:$U$1)&lt;=$X$1))</f>
        <v>3476.44</v>
      </c>
      <c r="Y233">
        <f t="shared" si="32"/>
        <v>1</v>
      </c>
      <c r="Z233">
        <f t="shared" si="32"/>
        <v>1</v>
      </c>
      <c r="AA233">
        <f t="shared" si="33"/>
        <v>1</v>
      </c>
      <c r="AB233">
        <f t="shared" si="34"/>
        <v>4</v>
      </c>
      <c r="AC233">
        <f t="shared" si="35"/>
        <v>869.11</v>
      </c>
      <c r="AD233">
        <f t="shared" si="36"/>
        <v>0</v>
      </c>
      <c r="AE233">
        <f t="shared" si="37"/>
        <v>0</v>
      </c>
      <c r="AF233">
        <f t="shared" si="38"/>
        <v>0</v>
      </c>
      <c r="AG233">
        <f t="shared" si="39"/>
        <v>0</v>
      </c>
      <c r="AI233" s="15">
        <f t="shared" si="40"/>
        <v>3476.44</v>
      </c>
      <c r="AJ233" s="15"/>
      <c r="AK233" t="str">
        <f>IFERROR(VLOOKUP($B233, 'Combined Budget 2025 EUR'!$B:$L, 10, 0), IFERROR(VLOOKUP($B233, 'Combined Budget 2025 CHF'!$B:$L, 10, 0), "N/A"))</f>
        <v>CB</v>
      </c>
      <c r="AL233" t="str">
        <f>IFERROR(VLOOKUP($B233, 'Combined Budget 2025 EUR'!$B:$L, 11, 0), IFERROR(VLOOKUP($B233, 'Combined Budget 2025 CHF'!$B:$L, 11, 0), "N/A"))</f>
        <v>B</v>
      </c>
    </row>
    <row r="234" spans="2:38" x14ac:dyDescent="0.25">
      <c r="B234">
        <v>20636</v>
      </c>
      <c r="C234" t="s">
        <v>274</v>
      </c>
      <c r="D234" s="1" t="str">
        <f>IFERROR(VLOOKUP($B234, 'Combined Budget 2025 EUR'!$B:$G,3, 0),IFERROR(VLOOKUP($B234, 'Combined Budget 2025 CHF'!$B:$G,3, 0),  IFERROR(VLOOKUP($B234, '[1]QMSM_AG Mapping'!$A:$G, 3,0), "Check")))</f>
        <v>Germany</v>
      </c>
      <c r="E234" s="1" t="str">
        <f>IFERROR(VLOOKUP($B234, 'Combined Budget 2025 EUR'!$B:$G,5, 0), IFERROR(VLOOKUP($B234, 'Combined Budget 2025 CHF'!$B:$G,5, 0),IFERROR(VLOOKUP($B234, '[1]QMSM_AG Mapping'!$A:$E, 5,0), "Check")))</f>
        <v>Salon / Institute</v>
      </c>
      <c r="F234" s="1" t="str">
        <f t="shared" si="31"/>
        <v>Institutes / Clinic</v>
      </c>
      <c r="G234" s="13">
        <f>VLOOKUP($B234, '[1]QMSM_AG Mapping'!$A:$G, 6, 0)</f>
        <v>0</v>
      </c>
      <c r="H234" s="1">
        <f>VLOOKUP($B234, '[1]QMSM_AG Mapping'!$A:$G, 7, 0)</f>
        <v>0</v>
      </c>
      <c r="I234" t="s">
        <v>358</v>
      </c>
      <c r="J234" s="14">
        <v>391.97</v>
      </c>
      <c r="K234" s="14">
        <v>0</v>
      </c>
      <c r="L234" s="14">
        <v>0</v>
      </c>
      <c r="M234" s="14">
        <v>0</v>
      </c>
      <c r="N234" s="14">
        <v>295.17</v>
      </c>
      <c r="O234" s="14">
        <v>0</v>
      </c>
      <c r="P234" s="14">
        <v>0</v>
      </c>
      <c r="Q234" s="14">
        <v>395.69</v>
      </c>
      <c r="R234" s="14">
        <v>0</v>
      </c>
      <c r="S234" s="14">
        <v>694.59</v>
      </c>
      <c r="T234" s="14">
        <v>199.32</v>
      </c>
      <c r="U234" s="14">
        <v>0</v>
      </c>
      <c r="W234" s="14" cm="1">
        <f t="array" ref="W234">INDEX(J234:U234, 1, MONTH($W$1))</f>
        <v>0</v>
      </c>
      <c r="X234" s="14" cm="1">
        <f t="array" ref="X234">SUMPRODUCT((J234:U234) *(($J$1:$U$1)&lt;=$X$1))</f>
        <v>1976.74</v>
      </c>
      <c r="Y234">
        <f t="shared" si="32"/>
        <v>0</v>
      </c>
      <c r="Z234">
        <f t="shared" si="32"/>
        <v>1</v>
      </c>
      <c r="AA234">
        <f t="shared" si="33"/>
        <v>0</v>
      </c>
      <c r="AB234">
        <f t="shared" si="34"/>
        <v>5</v>
      </c>
      <c r="AC234">
        <f t="shared" si="35"/>
        <v>395.34800000000001</v>
      </c>
      <c r="AD234">
        <f t="shared" si="36"/>
        <v>0</v>
      </c>
      <c r="AE234">
        <f t="shared" si="37"/>
        <v>0</v>
      </c>
      <c r="AF234">
        <f t="shared" si="38"/>
        <v>0</v>
      </c>
      <c r="AG234">
        <f t="shared" si="39"/>
        <v>0</v>
      </c>
      <c r="AI234" s="15">
        <f t="shared" si="40"/>
        <v>1976.74</v>
      </c>
      <c r="AJ234" s="15"/>
      <c r="AK234">
        <f>IFERROR(VLOOKUP($B234, 'Combined Budget 2025 EUR'!$B:$L, 10, 0), IFERROR(VLOOKUP($B234, 'Combined Budget 2025 CHF'!$B:$L, 10, 0), "N/A"))</f>
        <v>0</v>
      </c>
      <c r="AL234">
        <f>IFERROR(VLOOKUP($B234, 'Combined Budget 2025 EUR'!$B:$L, 11, 0), IFERROR(VLOOKUP($B234, 'Combined Budget 2025 CHF'!$B:$L, 11, 0), "N/A"))</f>
        <v>0</v>
      </c>
    </row>
    <row r="235" spans="2:38" x14ac:dyDescent="0.25">
      <c r="B235">
        <v>20641</v>
      </c>
      <c r="C235" t="s">
        <v>794</v>
      </c>
      <c r="D235" s="1">
        <f>IFERROR(VLOOKUP($B235, 'Combined Budget 2025 EUR'!$B:$G,3, 0),IFERROR(VLOOKUP($B235, 'Combined Budget 2025 CHF'!$B:$G,3, 0),  IFERROR(VLOOKUP($B235, '[1]QMSM_AG Mapping'!$A:$G, 3,0), "Check")))</f>
        <v>0</v>
      </c>
      <c r="E235" s="1">
        <f>IFERROR(VLOOKUP($B235, 'Combined Budget 2025 EUR'!$B:$G,5, 0), IFERROR(VLOOKUP($B235, 'Combined Budget 2025 CHF'!$B:$G,5, 0),IFERROR(VLOOKUP($B235, '[1]QMSM_AG Mapping'!$A:$E, 5,0), "Check")))</f>
        <v>0</v>
      </c>
      <c r="F235" s="1">
        <f t="shared" si="31"/>
        <v>0</v>
      </c>
      <c r="G235" s="13">
        <f>VLOOKUP($B235, '[1]QMSM_AG Mapping'!$A:$G, 6, 0)</f>
        <v>0</v>
      </c>
      <c r="H235" s="1">
        <f>VLOOKUP($B235, '[1]QMSM_AG Mapping'!$A:$G, 7, 0)</f>
        <v>0</v>
      </c>
      <c r="I235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W235" s="14" cm="1">
        <f t="array" ref="W235">INDEX(J235:U235, 1, MONTH($W$1))</f>
        <v>0</v>
      </c>
      <c r="X235" s="14" cm="1">
        <f t="array" ref="X235">SUMPRODUCT((J235:U235) *(($J$1:$U$1)&lt;=$X$1))</f>
        <v>0</v>
      </c>
      <c r="Y235">
        <f t="shared" si="32"/>
        <v>0</v>
      </c>
      <c r="Z235">
        <f t="shared" si="32"/>
        <v>0</v>
      </c>
      <c r="AA235">
        <f t="shared" si="33"/>
        <v>0</v>
      </c>
      <c r="AB235">
        <f t="shared" si="34"/>
        <v>0</v>
      </c>
      <c r="AC235">
        <f t="shared" si="35"/>
        <v>0</v>
      </c>
      <c r="AD235">
        <f t="shared" si="36"/>
        <v>0</v>
      </c>
      <c r="AE235">
        <f t="shared" si="37"/>
        <v>0</v>
      </c>
      <c r="AF235">
        <f t="shared" si="38"/>
        <v>0</v>
      </c>
      <c r="AG235">
        <f t="shared" si="39"/>
        <v>0</v>
      </c>
      <c r="AI235" s="15">
        <f t="shared" si="40"/>
        <v>0</v>
      </c>
      <c r="AJ235" s="15"/>
      <c r="AK235">
        <f>IFERROR(VLOOKUP($B235, 'Combined Budget 2025 EUR'!$B:$L, 10, 0), IFERROR(VLOOKUP($B235, 'Combined Budget 2025 CHF'!$B:$L, 10, 0), "N/A"))</f>
        <v>0</v>
      </c>
      <c r="AL235">
        <f>IFERROR(VLOOKUP($B235, 'Combined Budget 2025 EUR'!$B:$L, 11, 0), IFERROR(VLOOKUP($B235, 'Combined Budget 2025 CHF'!$B:$L, 11, 0), "N/A"))</f>
        <v>0</v>
      </c>
    </row>
    <row r="236" spans="2:38" x14ac:dyDescent="0.25">
      <c r="B236">
        <v>20645</v>
      </c>
      <c r="C236" t="s">
        <v>79</v>
      </c>
      <c r="D236" s="1" t="str">
        <f>IFERROR(VLOOKUP($B236, 'Combined Budget 2025 EUR'!$B:$G,3, 0),IFERROR(VLOOKUP($B236, 'Combined Budget 2025 CHF'!$B:$G,3, 0),  IFERROR(VLOOKUP($B236, '[1]QMSM_AG Mapping'!$A:$G, 3,0), "Check")))</f>
        <v>Germany</v>
      </c>
      <c r="E236" s="1" t="str">
        <f>IFERROR(VLOOKUP($B236, 'Combined Budget 2025 EUR'!$B:$G,5, 0), IFERROR(VLOOKUP($B236, 'Combined Budget 2025 CHF'!$B:$G,5, 0),IFERROR(VLOOKUP($B236, '[1]QMSM_AG Mapping'!$A:$E, 5,0), "Check")))</f>
        <v>Perfumery</v>
      </c>
      <c r="F236" s="1" t="str">
        <f t="shared" si="31"/>
        <v>Perfumery</v>
      </c>
      <c r="G236" s="13">
        <f>VLOOKUP($B236, '[1]QMSM_AG Mapping'!$A:$G, 6, 0)</f>
        <v>0</v>
      </c>
      <c r="H236" s="1">
        <f>VLOOKUP($B236, '[1]QMSM_AG Mapping'!$A:$G, 7, 0)</f>
        <v>0</v>
      </c>
      <c r="I236" t="s">
        <v>64</v>
      </c>
      <c r="J236" s="14">
        <v>431.58</v>
      </c>
      <c r="K236" s="14">
        <v>906.57</v>
      </c>
      <c r="L236" s="14">
        <v>398.31</v>
      </c>
      <c r="M236" s="14">
        <v>543.99</v>
      </c>
      <c r="N236" s="14">
        <v>645.44000000000005</v>
      </c>
      <c r="O236" s="14">
        <v>0</v>
      </c>
      <c r="P236" s="14">
        <v>713.93</v>
      </c>
      <c r="Q236" s="14">
        <v>781.5</v>
      </c>
      <c r="R236" s="14">
        <v>1075.43</v>
      </c>
      <c r="S236" s="14">
        <v>0</v>
      </c>
      <c r="T236" s="14">
        <v>577.01</v>
      </c>
      <c r="U236" s="14">
        <v>665.55</v>
      </c>
      <c r="W236" s="14" cm="1">
        <f t="array" ref="W236">INDEX(J236:U236, 1, MONTH($W$1))</f>
        <v>665.55</v>
      </c>
      <c r="X236" s="14" cm="1">
        <f t="array" ref="X236">SUMPRODUCT((J236:U236) *(($J$1:$U$1)&lt;=$X$1))</f>
        <v>6739.31</v>
      </c>
      <c r="Y236">
        <f t="shared" si="32"/>
        <v>1</v>
      </c>
      <c r="Z236">
        <f t="shared" si="32"/>
        <v>1</v>
      </c>
      <c r="AA236">
        <f t="shared" si="33"/>
        <v>1</v>
      </c>
      <c r="AB236">
        <f t="shared" si="34"/>
        <v>10</v>
      </c>
      <c r="AC236">
        <f t="shared" si="35"/>
        <v>673.93100000000004</v>
      </c>
      <c r="AD236">
        <f t="shared" si="36"/>
        <v>0</v>
      </c>
      <c r="AE236">
        <f t="shared" si="37"/>
        <v>0</v>
      </c>
      <c r="AF236">
        <f t="shared" si="38"/>
        <v>0</v>
      </c>
      <c r="AG236">
        <f t="shared" si="39"/>
        <v>0</v>
      </c>
      <c r="AI236" s="15">
        <f t="shared" si="40"/>
        <v>6739.31</v>
      </c>
      <c r="AJ236" s="15"/>
      <c r="AK236" t="str">
        <f>IFERROR(VLOOKUP($B236, 'Combined Budget 2025 EUR'!$B:$L, 10, 0), IFERROR(VLOOKUP($B236, 'Combined Budget 2025 CHF'!$B:$L, 10, 0), "N/A"))</f>
        <v>BB</v>
      </c>
      <c r="AL236" t="str">
        <f>IFERROR(VLOOKUP($B236, 'Combined Budget 2025 EUR'!$B:$L, 11, 0), IFERROR(VLOOKUP($B236, 'Combined Budget 2025 CHF'!$B:$L, 11, 0), "N/A"))</f>
        <v>B</v>
      </c>
    </row>
    <row r="237" spans="2:38" x14ac:dyDescent="0.25">
      <c r="B237">
        <v>20646</v>
      </c>
      <c r="C237" t="s">
        <v>223</v>
      </c>
      <c r="D237" s="1" t="str">
        <f>IFERROR(VLOOKUP($B237, 'Combined Budget 2025 EUR'!$B:$G,3, 0),IFERROR(VLOOKUP($B237, 'Combined Budget 2025 CHF'!$B:$G,3, 0),  IFERROR(VLOOKUP($B237, '[1]QMSM_AG Mapping'!$A:$G, 3,0), "Check")))</f>
        <v>Germany</v>
      </c>
      <c r="E237" s="1" t="str">
        <f>IFERROR(VLOOKUP($B237, 'Combined Budget 2025 EUR'!$B:$G,5, 0), IFERROR(VLOOKUP($B237, 'Combined Budget 2025 CHF'!$B:$G,5, 0),IFERROR(VLOOKUP($B237, '[1]QMSM_AG Mapping'!$A:$E, 5,0), "Check")))</f>
        <v>Salon / Institute</v>
      </c>
      <c r="F237" s="1" t="str">
        <f t="shared" si="31"/>
        <v>Institutes / Clinic</v>
      </c>
      <c r="G237" s="13">
        <f>VLOOKUP($B237, '[1]QMSM_AG Mapping'!$A:$G, 6, 0)</f>
        <v>0</v>
      </c>
      <c r="H237" s="1">
        <f>VLOOKUP($B237, '[1]QMSM_AG Mapping'!$A:$G, 7, 0)</f>
        <v>0</v>
      </c>
      <c r="I237" t="s">
        <v>64</v>
      </c>
      <c r="J237" s="14">
        <v>1124.47</v>
      </c>
      <c r="K237" s="14">
        <v>322.7</v>
      </c>
      <c r="L237" s="14">
        <v>620.04999999999995</v>
      </c>
      <c r="M237" s="14">
        <v>952.51</v>
      </c>
      <c r="N237" s="14">
        <v>659.83</v>
      </c>
      <c r="O237" s="14">
        <v>581.72</v>
      </c>
      <c r="P237" s="14">
        <v>940.48</v>
      </c>
      <c r="Q237" s="14">
        <v>738.46</v>
      </c>
      <c r="R237" s="14">
        <v>368.41</v>
      </c>
      <c r="S237" s="14">
        <v>1192.5999999999999</v>
      </c>
      <c r="T237" s="14">
        <v>296.62</v>
      </c>
      <c r="U237" s="14">
        <v>809.86</v>
      </c>
      <c r="W237" s="14" cm="1">
        <f t="array" ref="W237">INDEX(J237:U237, 1, MONTH($W$1))</f>
        <v>809.86</v>
      </c>
      <c r="X237" s="14" cm="1">
        <f t="array" ref="X237">SUMPRODUCT((J237:U237) *(($J$1:$U$1)&lt;=$X$1))</f>
        <v>8607.7099999999991</v>
      </c>
      <c r="Y237">
        <f t="shared" si="32"/>
        <v>1</v>
      </c>
      <c r="Z237">
        <f t="shared" si="32"/>
        <v>1</v>
      </c>
      <c r="AA237">
        <f t="shared" si="33"/>
        <v>1</v>
      </c>
      <c r="AB237">
        <f t="shared" si="34"/>
        <v>12</v>
      </c>
      <c r="AC237">
        <f t="shared" si="35"/>
        <v>717.30916666666656</v>
      </c>
      <c r="AD237">
        <f t="shared" si="36"/>
        <v>0</v>
      </c>
      <c r="AE237">
        <f t="shared" si="37"/>
        <v>0</v>
      </c>
      <c r="AF237">
        <f t="shared" si="38"/>
        <v>0</v>
      </c>
      <c r="AG237">
        <f t="shared" si="39"/>
        <v>0</v>
      </c>
      <c r="AI237" s="15">
        <f t="shared" si="40"/>
        <v>8607.7099999999991</v>
      </c>
      <c r="AJ237" s="15"/>
      <c r="AK237" t="str">
        <f>IFERROR(VLOOKUP($B237, 'Combined Budget 2025 EUR'!$B:$L, 10, 0), IFERROR(VLOOKUP($B237, 'Combined Budget 2025 CHF'!$B:$L, 10, 0), "N/A"))</f>
        <v>BC</v>
      </c>
      <c r="AL237" t="str">
        <f>IFERROR(VLOOKUP($B237, 'Combined Budget 2025 EUR'!$B:$L, 11, 0), IFERROR(VLOOKUP($B237, 'Combined Budget 2025 CHF'!$B:$L, 11, 0), "N/A"))</f>
        <v>C</v>
      </c>
    </row>
    <row r="238" spans="2:38" x14ac:dyDescent="0.25">
      <c r="B238">
        <v>20653</v>
      </c>
      <c r="C238" t="s">
        <v>304</v>
      </c>
      <c r="D238" s="1" t="str">
        <f>IFERROR(VLOOKUP($B238, 'Combined Budget 2025 EUR'!$B:$G,3, 0),IFERROR(VLOOKUP($B238, 'Combined Budget 2025 CHF'!$B:$G,3, 0),  IFERROR(VLOOKUP($B238, '[1]QMSM_AG Mapping'!$A:$G, 3,0), "Check")))</f>
        <v>Germany</v>
      </c>
      <c r="E238" s="1" t="str">
        <f>IFERROR(VLOOKUP($B238, 'Combined Budget 2025 EUR'!$B:$G,5, 0), IFERROR(VLOOKUP($B238, 'Combined Budget 2025 CHF'!$B:$G,5, 0),IFERROR(VLOOKUP($B238, '[1]QMSM_AG Mapping'!$A:$E, 5,0), "Check")))</f>
        <v>Salon / Institute</v>
      </c>
      <c r="F238" s="1" t="str">
        <f t="shared" si="31"/>
        <v>Institutes / Clinic</v>
      </c>
      <c r="G238" s="13">
        <f>VLOOKUP($B238, '[1]QMSM_AG Mapping'!$A:$G, 6, 0)</f>
        <v>0</v>
      </c>
      <c r="H238" s="1">
        <f>VLOOKUP($B238, '[1]QMSM_AG Mapping'!$A:$G, 7, 0)</f>
        <v>0</v>
      </c>
      <c r="I238" t="s">
        <v>64</v>
      </c>
      <c r="J238" s="14">
        <v>0</v>
      </c>
      <c r="K238" s="14">
        <v>0</v>
      </c>
      <c r="L238" s="14">
        <v>381.43</v>
      </c>
      <c r="M238" s="14">
        <v>161.63</v>
      </c>
      <c r="N238" s="14">
        <v>0</v>
      </c>
      <c r="O238" s="14">
        <v>0</v>
      </c>
      <c r="P238" s="14">
        <v>319.36</v>
      </c>
      <c r="Q238" s="14">
        <v>0</v>
      </c>
      <c r="R238" s="14">
        <v>304.77</v>
      </c>
      <c r="S238" s="14">
        <v>315.49</v>
      </c>
      <c r="T238" s="14">
        <v>0</v>
      </c>
      <c r="U238" s="14">
        <v>0</v>
      </c>
      <c r="W238" s="14" cm="1">
        <f t="array" ref="W238">INDEX(J238:U238, 1, MONTH($W$1))</f>
        <v>0</v>
      </c>
      <c r="X238" s="14" cm="1">
        <f t="array" ref="X238">SUMPRODUCT((J238:U238) *(($J$1:$U$1)&lt;=$X$1))</f>
        <v>1482.68</v>
      </c>
      <c r="Y238">
        <f t="shared" si="32"/>
        <v>0</v>
      </c>
      <c r="Z238">
        <f t="shared" si="32"/>
        <v>1</v>
      </c>
      <c r="AA238">
        <f t="shared" si="33"/>
        <v>1</v>
      </c>
      <c r="AB238">
        <f t="shared" si="34"/>
        <v>5</v>
      </c>
      <c r="AC238">
        <f t="shared" si="35"/>
        <v>296.536</v>
      </c>
      <c r="AD238">
        <f t="shared" si="36"/>
        <v>0</v>
      </c>
      <c r="AE238">
        <f t="shared" si="37"/>
        <v>0</v>
      </c>
      <c r="AF238">
        <f t="shared" si="38"/>
        <v>0</v>
      </c>
      <c r="AG238">
        <f t="shared" si="39"/>
        <v>0</v>
      </c>
      <c r="AI238" s="15">
        <f t="shared" si="40"/>
        <v>1482.68</v>
      </c>
      <c r="AJ238" s="15"/>
      <c r="AK238" t="str">
        <f>IFERROR(VLOOKUP($B238, 'Combined Budget 2025 EUR'!$B:$L, 10, 0), IFERROR(VLOOKUP($B238, 'Combined Budget 2025 CHF'!$B:$L, 10, 0), "N/A"))</f>
        <v>GG</v>
      </c>
      <c r="AL238" t="str">
        <f>IFERROR(VLOOKUP($B238, 'Combined Budget 2025 EUR'!$B:$L, 11, 0), IFERROR(VLOOKUP($B238, 'Combined Budget 2025 CHF'!$B:$L, 11, 0), "N/A"))</f>
        <v>C</v>
      </c>
    </row>
    <row r="239" spans="2:38" x14ac:dyDescent="0.25">
      <c r="B239">
        <v>20656</v>
      </c>
      <c r="C239" t="s">
        <v>578</v>
      </c>
      <c r="D239" s="1" t="str">
        <f>IFERROR(VLOOKUP($B239, 'Combined Budget 2025 EUR'!$B:$G,3, 0),IFERROR(VLOOKUP($B239, 'Combined Budget 2025 CHF'!$B:$G,3, 0),  IFERROR(VLOOKUP($B239, '[1]QMSM_AG Mapping'!$A:$G, 3,0), "Check")))</f>
        <v>Germany</v>
      </c>
      <c r="E239" s="1" t="str">
        <f>IFERROR(VLOOKUP($B239, 'Combined Budget 2025 EUR'!$B:$G,5, 0), IFERROR(VLOOKUP($B239, 'Combined Budget 2025 CHF'!$B:$G,5, 0),IFERROR(VLOOKUP($B239, '[1]QMSM_AG Mapping'!$A:$E, 5,0), "Check")))</f>
        <v>Salon / Institute</v>
      </c>
      <c r="F239" s="1" t="str">
        <f t="shared" si="31"/>
        <v>Institutes / Clinic</v>
      </c>
      <c r="G239" s="13">
        <f>VLOOKUP($B239, '[1]QMSM_AG Mapping'!$A:$G, 6, 0)</f>
        <v>0</v>
      </c>
      <c r="H239" s="1">
        <f>VLOOKUP($B239, '[1]QMSM_AG Mapping'!$A:$G, 7, 0)</f>
        <v>0</v>
      </c>
      <c r="I239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W239" s="14" cm="1">
        <f t="array" ref="W239">INDEX(J239:U239, 1, MONTH($W$1))</f>
        <v>0</v>
      </c>
      <c r="X239" s="14" cm="1">
        <f t="array" ref="X239">SUMPRODUCT((J239:U239) *(($J$1:$U$1)&lt;=$X$1))</f>
        <v>0</v>
      </c>
      <c r="Y239">
        <f t="shared" si="32"/>
        <v>0</v>
      </c>
      <c r="Z239">
        <f t="shared" si="32"/>
        <v>0</v>
      </c>
      <c r="AA239">
        <f t="shared" si="33"/>
        <v>0</v>
      </c>
      <c r="AB239">
        <f t="shared" si="34"/>
        <v>0</v>
      </c>
      <c r="AC239">
        <f t="shared" si="35"/>
        <v>0</v>
      </c>
      <c r="AD239">
        <f t="shared" si="36"/>
        <v>0</v>
      </c>
      <c r="AE239">
        <f t="shared" si="37"/>
        <v>0</v>
      </c>
      <c r="AF239">
        <f t="shared" si="38"/>
        <v>0</v>
      </c>
      <c r="AG239">
        <f t="shared" si="39"/>
        <v>0</v>
      </c>
      <c r="AI239" s="15">
        <f t="shared" si="40"/>
        <v>0</v>
      </c>
      <c r="AJ239" s="15"/>
      <c r="AK239">
        <f>IFERROR(VLOOKUP($B239, 'Combined Budget 2025 EUR'!$B:$L, 10, 0), IFERROR(VLOOKUP($B239, 'Combined Budget 2025 CHF'!$B:$L, 10, 0), "N/A"))</f>
        <v>0</v>
      </c>
      <c r="AL239">
        <f>IFERROR(VLOOKUP($B239, 'Combined Budget 2025 EUR'!$B:$L, 11, 0), IFERROR(VLOOKUP($B239, 'Combined Budget 2025 CHF'!$B:$L, 11, 0), "N/A"))</f>
        <v>0</v>
      </c>
    </row>
    <row r="240" spans="2:38" x14ac:dyDescent="0.25">
      <c r="B240">
        <v>20657</v>
      </c>
      <c r="C240" t="s">
        <v>579</v>
      </c>
      <c r="D240" s="1">
        <f>IFERROR(VLOOKUP($B240, 'Combined Budget 2025 EUR'!$B:$G,3, 0),IFERROR(VLOOKUP($B240, 'Combined Budget 2025 CHF'!$B:$G,3, 0),  IFERROR(VLOOKUP($B240, '[1]QMSM_AG Mapping'!$A:$G, 3,0), "Check")))</f>
        <v>0</v>
      </c>
      <c r="E240" s="1">
        <f>IFERROR(VLOOKUP($B240, 'Combined Budget 2025 EUR'!$B:$G,5, 0), IFERROR(VLOOKUP($B240, 'Combined Budget 2025 CHF'!$B:$G,5, 0),IFERROR(VLOOKUP($B240, '[1]QMSM_AG Mapping'!$A:$E, 5,0), "Check")))</f>
        <v>0</v>
      </c>
      <c r="F240" s="1">
        <f t="shared" si="31"/>
        <v>0</v>
      </c>
      <c r="G240" s="13">
        <f>VLOOKUP($B240, '[1]QMSM_AG Mapping'!$A:$G, 6, 0)</f>
        <v>0</v>
      </c>
      <c r="H240" s="1">
        <f>VLOOKUP($B240, '[1]QMSM_AG Mapping'!$A:$G, 7, 0)</f>
        <v>0</v>
      </c>
      <c r="I240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W240" s="14" cm="1">
        <f t="array" ref="W240">INDEX(J240:U240, 1, MONTH($W$1))</f>
        <v>0</v>
      </c>
      <c r="X240" s="14" cm="1">
        <f t="array" ref="X240">SUMPRODUCT((J240:U240) *(($J$1:$U$1)&lt;=$X$1))</f>
        <v>0</v>
      </c>
      <c r="Y240">
        <f t="shared" si="32"/>
        <v>0</v>
      </c>
      <c r="Z240">
        <f t="shared" si="32"/>
        <v>0</v>
      </c>
      <c r="AA240">
        <f t="shared" si="33"/>
        <v>0</v>
      </c>
      <c r="AB240">
        <f t="shared" si="34"/>
        <v>0</v>
      </c>
      <c r="AC240">
        <f t="shared" si="35"/>
        <v>0</v>
      </c>
      <c r="AD240">
        <f t="shared" si="36"/>
        <v>0</v>
      </c>
      <c r="AE240">
        <f t="shared" si="37"/>
        <v>0</v>
      </c>
      <c r="AF240">
        <f t="shared" si="38"/>
        <v>0</v>
      </c>
      <c r="AG240">
        <f t="shared" si="39"/>
        <v>0</v>
      </c>
      <c r="AI240" s="15">
        <f t="shared" si="40"/>
        <v>0</v>
      </c>
      <c r="AJ240" s="15"/>
      <c r="AK240">
        <f>IFERROR(VLOOKUP($B240, 'Combined Budget 2025 EUR'!$B:$L, 10, 0), IFERROR(VLOOKUP($B240, 'Combined Budget 2025 CHF'!$B:$L, 10, 0), "N/A"))</f>
        <v>0</v>
      </c>
      <c r="AL240">
        <f>IFERROR(VLOOKUP($B240, 'Combined Budget 2025 EUR'!$B:$L, 11, 0), IFERROR(VLOOKUP($B240, 'Combined Budget 2025 CHF'!$B:$L, 11, 0), "N/A"))</f>
        <v>0</v>
      </c>
    </row>
    <row r="241" spans="2:38" x14ac:dyDescent="0.25">
      <c r="B241">
        <v>20658</v>
      </c>
      <c r="C241" t="s">
        <v>580</v>
      </c>
      <c r="D241" s="1">
        <f>IFERROR(VLOOKUP($B241, 'Combined Budget 2025 EUR'!$B:$G,3, 0),IFERROR(VLOOKUP($B241, 'Combined Budget 2025 CHF'!$B:$G,3, 0),  IFERROR(VLOOKUP($B241, '[1]QMSM_AG Mapping'!$A:$G, 3,0), "Check")))</f>
        <v>0</v>
      </c>
      <c r="E241" s="1">
        <f>IFERROR(VLOOKUP($B241, 'Combined Budget 2025 EUR'!$B:$G,5, 0), IFERROR(VLOOKUP($B241, 'Combined Budget 2025 CHF'!$B:$G,5, 0),IFERROR(VLOOKUP($B241, '[1]QMSM_AG Mapping'!$A:$E, 5,0), "Check")))</f>
        <v>0</v>
      </c>
      <c r="F241" s="1">
        <f t="shared" si="31"/>
        <v>0</v>
      </c>
      <c r="G241" s="13">
        <f>VLOOKUP($B241, '[1]QMSM_AG Mapping'!$A:$G, 6, 0)</f>
        <v>0</v>
      </c>
      <c r="H241" s="1">
        <f>VLOOKUP($B241, '[1]QMSM_AG Mapping'!$A:$G, 7, 0)</f>
        <v>0</v>
      </c>
      <c r="I241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W241" s="14" cm="1">
        <f t="array" ref="W241">INDEX(J241:U241, 1, MONTH($W$1))</f>
        <v>0</v>
      </c>
      <c r="X241" s="14" cm="1">
        <f t="array" ref="X241">SUMPRODUCT((J241:U241) *(($J$1:$U$1)&lt;=$X$1))</f>
        <v>0</v>
      </c>
      <c r="Y241">
        <f t="shared" si="32"/>
        <v>0</v>
      </c>
      <c r="Z241">
        <f t="shared" si="32"/>
        <v>0</v>
      </c>
      <c r="AA241">
        <f t="shared" si="33"/>
        <v>0</v>
      </c>
      <c r="AB241">
        <f t="shared" si="34"/>
        <v>0</v>
      </c>
      <c r="AC241">
        <f t="shared" si="35"/>
        <v>0</v>
      </c>
      <c r="AD241">
        <f t="shared" si="36"/>
        <v>0</v>
      </c>
      <c r="AE241">
        <f t="shared" si="37"/>
        <v>0</v>
      </c>
      <c r="AF241">
        <f t="shared" si="38"/>
        <v>0</v>
      </c>
      <c r="AG241">
        <f t="shared" si="39"/>
        <v>0</v>
      </c>
      <c r="AI241" s="15">
        <f t="shared" si="40"/>
        <v>0</v>
      </c>
      <c r="AJ241" s="15"/>
      <c r="AK241">
        <f>IFERROR(VLOOKUP($B241, 'Combined Budget 2025 EUR'!$B:$L, 10, 0), IFERROR(VLOOKUP($B241, 'Combined Budget 2025 CHF'!$B:$L, 10, 0), "N/A"))</f>
        <v>0</v>
      </c>
      <c r="AL241">
        <f>IFERROR(VLOOKUP($B241, 'Combined Budget 2025 EUR'!$B:$L, 11, 0), IFERROR(VLOOKUP($B241, 'Combined Budget 2025 CHF'!$B:$L, 11, 0), "N/A"))</f>
        <v>0</v>
      </c>
    </row>
    <row r="242" spans="2:38" x14ac:dyDescent="0.25">
      <c r="B242">
        <v>20660</v>
      </c>
      <c r="C242" t="s">
        <v>795</v>
      </c>
      <c r="D242" s="1">
        <f>IFERROR(VLOOKUP($B242, 'Combined Budget 2025 EUR'!$B:$G,3, 0),IFERROR(VLOOKUP($B242, 'Combined Budget 2025 CHF'!$B:$G,3, 0),  IFERROR(VLOOKUP($B242, '[1]QMSM_AG Mapping'!$A:$G, 3,0), "Check")))</f>
        <v>0</v>
      </c>
      <c r="E242" s="1">
        <f>IFERROR(VLOOKUP($B242, 'Combined Budget 2025 EUR'!$B:$G,5, 0), IFERROR(VLOOKUP($B242, 'Combined Budget 2025 CHF'!$B:$G,5, 0),IFERROR(VLOOKUP($B242, '[1]QMSM_AG Mapping'!$A:$E, 5,0), "Check")))</f>
        <v>0</v>
      </c>
      <c r="F242" s="1">
        <f t="shared" si="31"/>
        <v>0</v>
      </c>
      <c r="G242" s="13">
        <f>VLOOKUP($B242, '[1]QMSM_AG Mapping'!$A:$G, 6, 0)</f>
        <v>0</v>
      </c>
      <c r="H242" s="1">
        <f>VLOOKUP($B242, '[1]QMSM_AG Mapping'!$A:$G, 7, 0)</f>
        <v>0</v>
      </c>
      <c r="I242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W242" s="14" cm="1">
        <f t="array" ref="W242">INDEX(J242:U242, 1, MONTH($W$1))</f>
        <v>0</v>
      </c>
      <c r="X242" s="14" cm="1">
        <f t="array" ref="X242">SUMPRODUCT((J242:U242) *(($J$1:$U$1)&lt;=$X$1))</f>
        <v>0</v>
      </c>
      <c r="Y242">
        <f t="shared" si="32"/>
        <v>0</v>
      </c>
      <c r="Z242">
        <f t="shared" si="32"/>
        <v>0</v>
      </c>
      <c r="AA242">
        <f t="shared" si="33"/>
        <v>0</v>
      </c>
      <c r="AB242">
        <f t="shared" si="34"/>
        <v>0</v>
      </c>
      <c r="AC242">
        <f t="shared" si="35"/>
        <v>0</v>
      </c>
      <c r="AD242">
        <f t="shared" si="36"/>
        <v>0</v>
      </c>
      <c r="AE242">
        <f t="shared" si="37"/>
        <v>0</v>
      </c>
      <c r="AF242">
        <f t="shared" si="38"/>
        <v>0</v>
      </c>
      <c r="AG242">
        <f t="shared" si="39"/>
        <v>0</v>
      </c>
      <c r="AI242" s="15">
        <f t="shared" si="40"/>
        <v>0</v>
      </c>
      <c r="AJ242" s="15"/>
      <c r="AK242">
        <f>IFERROR(VLOOKUP($B242, 'Combined Budget 2025 EUR'!$B:$L, 10, 0), IFERROR(VLOOKUP($B242, 'Combined Budget 2025 CHF'!$B:$L, 10, 0), "N/A"))</f>
        <v>0</v>
      </c>
      <c r="AL242">
        <f>IFERROR(VLOOKUP($B242, 'Combined Budget 2025 EUR'!$B:$L, 11, 0), IFERROR(VLOOKUP($B242, 'Combined Budget 2025 CHF'!$B:$L, 11, 0), "N/A"))</f>
        <v>0</v>
      </c>
    </row>
    <row r="243" spans="2:38" x14ac:dyDescent="0.25">
      <c r="B243">
        <v>20666</v>
      </c>
      <c r="C243" t="s">
        <v>796</v>
      </c>
      <c r="D243" s="1">
        <f>IFERROR(VLOOKUP($B243, 'Combined Budget 2025 EUR'!$B:$G,3, 0),IFERROR(VLOOKUP($B243, 'Combined Budget 2025 CHF'!$B:$G,3, 0),  IFERROR(VLOOKUP($B243, '[1]QMSM_AG Mapping'!$A:$G, 3,0), "Check")))</f>
        <v>0</v>
      </c>
      <c r="E243" s="1">
        <f>IFERROR(VLOOKUP($B243, 'Combined Budget 2025 EUR'!$B:$G,5, 0), IFERROR(VLOOKUP($B243, 'Combined Budget 2025 CHF'!$B:$G,5, 0),IFERROR(VLOOKUP($B243, '[1]QMSM_AG Mapping'!$A:$E, 5,0), "Check")))</f>
        <v>0</v>
      </c>
      <c r="F243" s="1">
        <f t="shared" si="31"/>
        <v>0</v>
      </c>
      <c r="G243" s="13">
        <f>VLOOKUP($B243, '[1]QMSM_AG Mapping'!$A:$G, 6, 0)</f>
        <v>0</v>
      </c>
      <c r="H243" s="1">
        <f>VLOOKUP($B243, '[1]QMSM_AG Mapping'!$A:$G, 7, 0)</f>
        <v>0</v>
      </c>
      <c r="I243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W243" s="14" cm="1">
        <f t="array" ref="W243">INDEX(J243:U243, 1, MONTH($W$1))</f>
        <v>0</v>
      </c>
      <c r="X243" s="14" cm="1">
        <f t="array" ref="X243">SUMPRODUCT((J243:U243) *(($J$1:$U$1)&lt;=$X$1))</f>
        <v>0</v>
      </c>
      <c r="Y243">
        <f t="shared" si="32"/>
        <v>0</v>
      </c>
      <c r="Z243">
        <f t="shared" si="32"/>
        <v>0</v>
      </c>
      <c r="AA243">
        <f t="shared" si="33"/>
        <v>0</v>
      </c>
      <c r="AB243">
        <f t="shared" si="34"/>
        <v>0</v>
      </c>
      <c r="AC243">
        <f t="shared" si="35"/>
        <v>0</v>
      </c>
      <c r="AD243">
        <f t="shared" si="36"/>
        <v>0</v>
      </c>
      <c r="AE243">
        <f t="shared" si="37"/>
        <v>0</v>
      </c>
      <c r="AF243">
        <f t="shared" si="38"/>
        <v>0</v>
      </c>
      <c r="AG243">
        <f t="shared" si="39"/>
        <v>0</v>
      </c>
      <c r="AI243" s="15">
        <f t="shared" si="40"/>
        <v>0</v>
      </c>
      <c r="AJ243" s="15"/>
      <c r="AK243">
        <f>IFERROR(VLOOKUP($B243, 'Combined Budget 2025 EUR'!$B:$L, 10, 0), IFERROR(VLOOKUP($B243, 'Combined Budget 2025 CHF'!$B:$L, 10, 0), "N/A"))</f>
        <v>0</v>
      </c>
      <c r="AL243">
        <f>IFERROR(VLOOKUP($B243, 'Combined Budget 2025 EUR'!$B:$L, 11, 0), IFERROR(VLOOKUP($B243, 'Combined Budget 2025 CHF'!$B:$L, 11, 0), "N/A"))</f>
        <v>0</v>
      </c>
    </row>
    <row r="244" spans="2:38" x14ac:dyDescent="0.25">
      <c r="B244">
        <v>20668</v>
      </c>
      <c r="C244" t="s">
        <v>707</v>
      </c>
      <c r="D244" s="1" t="str">
        <f>IFERROR(VLOOKUP($B244, 'Combined Budget 2025 EUR'!$B:$G,3, 0),IFERROR(VLOOKUP($B244, 'Combined Budget 2025 CHF'!$B:$G,3, 0),  IFERROR(VLOOKUP($B244, '[1]QMSM_AG Mapping'!$A:$G, 3,0), "Check")))</f>
        <v>Germany</v>
      </c>
      <c r="E244" s="1" t="str">
        <f>IFERROR(VLOOKUP($B244, 'Combined Budget 2025 EUR'!$B:$G,5, 0), IFERROR(VLOOKUP($B244, 'Combined Budget 2025 CHF'!$B:$G,5, 0),IFERROR(VLOOKUP($B244, '[1]QMSM_AG Mapping'!$A:$E, 5,0), "Check")))</f>
        <v>Salon / Institute</v>
      </c>
      <c r="F244" s="1" t="str">
        <f t="shared" si="31"/>
        <v>Institutes / Clinic</v>
      </c>
      <c r="G244" s="13">
        <f>VLOOKUP($B244, '[1]QMSM_AG Mapping'!$A:$G, 6, 0)</f>
        <v>45658</v>
      </c>
      <c r="H244" s="1">
        <f>VLOOKUP($B244, '[1]QMSM_AG Mapping'!$A:$G, 7, 0)</f>
        <v>2025</v>
      </c>
      <c r="I24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W244" s="14" cm="1">
        <f t="array" ref="W244">INDEX(J244:U244, 1, MONTH($W$1))</f>
        <v>0</v>
      </c>
      <c r="X244" s="14" cm="1">
        <f t="array" ref="X244">SUMPRODUCT((J244:U244) *(($J$1:$U$1)&lt;=$X$1))</f>
        <v>0</v>
      </c>
      <c r="Y244">
        <f t="shared" si="32"/>
        <v>0</v>
      </c>
      <c r="Z244">
        <f t="shared" si="32"/>
        <v>0</v>
      </c>
      <c r="AA244">
        <f t="shared" si="33"/>
        <v>0</v>
      </c>
      <c r="AB244">
        <f t="shared" si="34"/>
        <v>0</v>
      </c>
      <c r="AC244">
        <f t="shared" si="35"/>
        <v>0</v>
      </c>
      <c r="AD244">
        <f t="shared" si="36"/>
        <v>0</v>
      </c>
      <c r="AE244">
        <f t="shared" si="37"/>
        <v>0</v>
      </c>
      <c r="AF244">
        <f t="shared" si="38"/>
        <v>0</v>
      </c>
      <c r="AG244">
        <f t="shared" si="39"/>
        <v>0</v>
      </c>
      <c r="AI244" s="15">
        <f t="shared" si="40"/>
        <v>0</v>
      </c>
      <c r="AJ244" s="15"/>
      <c r="AK244" t="str">
        <f>IFERROR(VLOOKUP($B244, 'Combined Budget 2025 EUR'!$B:$L, 10, 0), IFERROR(VLOOKUP($B244, 'Combined Budget 2025 CHF'!$B:$L, 10, 0), "N/A"))</f>
        <v>NKD25</v>
      </c>
      <c r="AL244">
        <f>IFERROR(VLOOKUP($B244, 'Combined Budget 2025 EUR'!$B:$L, 11, 0), IFERROR(VLOOKUP($B244, 'Combined Budget 2025 CHF'!$B:$L, 11, 0), "N/A"))</f>
        <v>0</v>
      </c>
    </row>
    <row r="245" spans="2:38" x14ac:dyDescent="0.25">
      <c r="B245">
        <v>20670</v>
      </c>
      <c r="C245" t="s">
        <v>275</v>
      </c>
      <c r="D245" s="1" t="str">
        <f>IFERROR(VLOOKUP($B245, 'Combined Budget 2025 EUR'!$B:$G,3, 0),IFERROR(VLOOKUP($B245, 'Combined Budget 2025 CHF'!$B:$G,3, 0),  IFERROR(VLOOKUP($B245, '[1]QMSM_AG Mapping'!$A:$G, 3,0), "Check")))</f>
        <v>Germany</v>
      </c>
      <c r="E245" s="1" t="str">
        <f>IFERROR(VLOOKUP($B245, 'Combined Budget 2025 EUR'!$B:$G,5, 0), IFERROR(VLOOKUP($B245, 'Combined Budget 2025 CHF'!$B:$G,5, 0),IFERROR(VLOOKUP($B245, '[1]QMSM_AG Mapping'!$A:$E, 5,0), "Check")))</f>
        <v>Salon / Institute</v>
      </c>
      <c r="F245" s="1" t="str">
        <f t="shared" si="31"/>
        <v>Institutes / Clinic</v>
      </c>
      <c r="G245" s="13">
        <f>VLOOKUP($B245, '[1]QMSM_AG Mapping'!$A:$G, 6, 0)</f>
        <v>0</v>
      </c>
      <c r="H245" s="1">
        <f>VLOOKUP($B245, '[1]QMSM_AG Mapping'!$A:$G, 7, 0)</f>
        <v>0</v>
      </c>
      <c r="I245" t="s">
        <v>358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W245" s="14" cm="1">
        <f t="array" ref="W245">INDEX(J245:U245, 1, MONTH($W$1))</f>
        <v>0</v>
      </c>
      <c r="X245" s="14" cm="1">
        <f t="array" ref="X245">SUMPRODUCT((J245:U245) *(($J$1:$U$1)&lt;=$X$1))</f>
        <v>0</v>
      </c>
      <c r="Y245">
        <f t="shared" si="32"/>
        <v>0</v>
      </c>
      <c r="Z245">
        <f t="shared" si="32"/>
        <v>0</v>
      </c>
      <c r="AA245">
        <f t="shared" si="33"/>
        <v>0</v>
      </c>
      <c r="AB245">
        <f t="shared" si="34"/>
        <v>0</v>
      </c>
      <c r="AC245">
        <f t="shared" si="35"/>
        <v>0</v>
      </c>
      <c r="AD245">
        <f t="shared" si="36"/>
        <v>0</v>
      </c>
      <c r="AE245">
        <f t="shared" si="37"/>
        <v>0</v>
      </c>
      <c r="AF245">
        <f t="shared" si="38"/>
        <v>0</v>
      </c>
      <c r="AG245">
        <f t="shared" si="39"/>
        <v>0</v>
      </c>
      <c r="AI245" s="15">
        <f t="shared" si="40"/>
        <v>0</v>
      </c>
      <c r="AJ245" s="15"/>
      <c r="AK245">
        <f>IFERROR(VLOOKUP($B245, 'Combined Budget 2025 EUR'!$B:$L, 10, 0), IFERROR(VLOOKUP($B245, 'Combined Budget 2025 CHF'!$B:$L, 10, 0), "N/A"))</f>
        <v>0</v>
      </c>
      <c r="AL245">
        <f>IFERROR(VLOOKUP($B245, 'Combined Budget 2025 EUR'!$B:$L, 11, 0), IFERROR(VLOOKUP($B245, 'Combined Budget 2025 CHF'!$B:$L, 11, 0), "N/A"))</f>
        <v>0</v>
      </c>
    </row>
    <row r="246" spans="2:38" x14ac:dyDescent="0.25">
      <c r="B246">
        <v>20672</v>
      </c>
      <c r="C246" t="s">
        <v>305</v>
      </c>
      <c r="D246" s="1" t="str">
        <f>IFERROR(VLOOKUP($B246, 'Combined Budget 2025 EUR'!$B:$G,3, 0),IFERROR(VLOOKUP($B246, 'Combined Budget 2025 CHF'!$B:$G,3, 0),  IFERROR(VLOOKUP($B246, '[1]QMSM_AG Mapping'!$A:$G, 3,0), "Check")))</f>
        <v>Germany</v>
      </c>
      <c r="E246" s="1" t="str">
        <f>IFERROR(VLOOKUP($B246, 'Combined Budget 2025 EUR'!$B:$G,5, 0), IFERROR(VLOOKUP($B246, 'Combined Budget 2025 CHF'!$B:$G,5, 0),IFERROR(VLOOKUP($B246, '[1]QMSM_AG Mapping'!$A:$E, 5,0), "Check")))</f>
        <v>Salon / Institute</v>
      </c>
      <c r="F246" s="1" t="str">
        <f t="shared" si="31"/>
        <v>Institutes / Clinic</v>
      </c>
      <c r="G246" s="13">
        <f>VLOOKUP($B246, '[1]QMSM_AG Mapping'!$A:$G, 6, 0)</f>
        <v>0</v>
      </c>
      <c r="H246" s="1">
        <f>VLOOKUP($B246, '[1]QMSM_AG Mapping'!$A:$G, 7, 0)</f>
        <v>0</v>
      </c>
      <c r="I246" t="s">
        <v>64</v>
      </c>
      <c r="J246" s="14">
        <v>0</v>
      </c>
      <c r="K246" s="14">
        <v>0</v>
      </c>
      <c r="L246" s="14">
        <v>231.73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252.38</v>
      </c>
      <c r="S246" s="14">
        <v>0</v>
      </c>
      <c r="T246" s="14">
        <v>0</v>
      </c>
      <c r="U246" s="14">
        <v>0</v>
      </c>
      <c r="W246" s="14" cm="1">
        <f t="array" ref="W246">INDEX(J246:U246, 1, MONTH($W$1))</f>
        <v>0</v>
      </c>
      <c r="X246" s="14" cm="1">
        <f t="array" ref="X246">SUMPRODUCT((J246:U246) *(($J$1:$U$1)&lt;=$X$1))</f>
        <v>484.11</v>
      </c>
      <c r="Y246">
        <f t="shared" si="32"/>
        <v>0</v>
      </c>
      <c r="Z246">
        <f t="shared" si="32"/>
        <v>1</v>
      </c>
      <c r="AA246">
        <f t="shared" si="33"/>
        <v>1</v>
      </c>
      <c r="AB246">
        <f t="shared" si="34"/>
        <v>2</v>
      </c>
      <c r="AC246">
        <f t="shared" si="35"/>
        <v>242.05500000000001</v>
      </c>
      <c r="AD246">
        <f t="shared" si="36"/>
        <v>0</v>
      </c>
      <c r="AE246">
        <f t="shared" si="37"/>
        <v>0</v>
      </c>
      <c r="AF246">
        <f t="shared" si="38"/>
        <v>0</v>
      </c>
      <c r="AG246">
        <f t="shared" si="39"/>
        <v>0</v>
      </c>
      <c r="AI246" s="15">
        <f t="shared" si="40"/>
        <v>484.11</v>
      </c>
      <c r="AJ246" s="15"/>
      <c r="AK246" t="str">
        <f>IFERROR(VLOOKUP($B246, 'Combined Budget 2025 EUR'!$B:$L, 10, 0), IFERROR(VLOOKUP($B246, 'Combined Budget 2025 CHF'!$B:$L, 10, 0), "N/A"))</f>
        <v>GG</v>
      </c>
      <c r="AL246" t="str">
        <f>IFERROR(VLOOKUP($B246, 'Combined Budget 2025 EUR'!$B:$L, 11, 0), IFERROR(VLOOKUP($B246, 'Combined Budget 2025 CHF'!$B:$L, 11, 0), "N/A"))</f>
        <v>C</v>
      </c>
    </row>
    <row r="247" spans="2:38" x14ac:dyDescent="0.25">
      <c r="B247">
        <v>20674</v>
      </c>
      <c r="C247" t="s">
        <v>124</v>
      </c>
      <c r="D247" s="1" t="str">
        <f>IFERROR(VLOOKUP($B247, 'Combined Budget 2025 EUR'!$B:$G,3, 0),IFERROR(VLOOKUP($B247, 'Combined Budget 2025 CHF'!$B:$G,3, 0),  IFERROR(VLOOKUP($B247, '[1]QMSM_AG Mapping'!$A:$G, 3,0), "Check")))</f>
        <v>Germany</v>
      </c>
      <c r="E247" s="1" t="str">
        <f>IFERROR(VLOOKUP($B247, 'Combined Budget 2025 EUR'!$B:$G,5, 0), IFERROR(VLOOKUP($B247, 'Combined Budget 2025 CHF'!$B:$G,5, 0),IFERROR(VLOOKUP($B247, '[1]QMSM_AG Mapping'!$A:$E, 5,0), "Check")))</f>
        <v>eTailer</v>
      </c>
      <c r="F247" s="1" t="str">
        <f t="shared" si="31"/>
        <v>eTailer</v>
      </c>
      <c r="G247" s="13">
        <f>VLOOKUP($B247, '[1]QMSM_AG Mapping'!$A:$G, 6, 0)</f>
        <v>0</v>
      </c>
      <c r="H247" s="1">
        <f>VLOOKUP($B247, '[1]QMSM_AG Mapping'!$A:$G, 7, 0)</f>
        <v>0</v>
      </c>
      <c r="I247" t="s">
        <v>64</v>
      </c>
      <c r="J247" s="14">
        <v>10024.43</v>
      </c>
      <c r="K247" s="14">
        <v>10340.43</v>
      </c>
      <c r="L247" s="14">
        <v>14729.64</v>
      </c>
      <c r="M247" s="14">
        <v>7563.29</v>
      </c>
      <c r="N247" s="14">
        <v>7983.33</v>
      </c>
      <c r="O247" s="14">
        <v>11325.74</v>
      </c>
      <c r="P247" s="14">
        <v>7947.93</v>
      </c>
      <c r="Q247" s="14">
        <v>5757.95</v>
      </c>
      <c r="R247" s="14">
        <v>12759.54</v>
      </c>
      <c r="S247" s="14">
        <v>12028.49</v>
      </c>
      <c r="T247" s="14">
        <v>10976.76</v>
      </c>
      <c r="U247" s="14">
        <v>20407.439999999999</v>
      </c>
      <c r="W247" s="14" cm="1">
        <f t="array" ref="W247">INDEX(J247:U247, 1, MONTH($W$1))</f>
        <v>20407.439999999999</v>
      </c>
      <c r="X247" s="14" cm="1">
        <f t="array" ref="X247">SUMPRODUCT((J247:U247) *(($J$1:$U$1)&lt;=$X$1))</f>
        <v>131844.97</v>
      </c>
      <c r="Y247">
        <f t="shared" si="32"/>
        <v>1</v>
      </c>
      <c r="Z247">
        <f t="shared" si="32"/>
        <v>1</v>
      </c>
      <c r="AA247">
        <f t="shared" si="33"/>
        <v>1</v>
      </c>
      <c r="AB247">
        <f t="shared" si="34"/>
        <v>12</v>
      </c>
      <c r="AC247">
        <f t="shared" si="35"/>
        <v>10987.080833333333</v>
      </c>
      <c r="AD247">
        <f t="shared" si="36"/>
        <v>0</v>
      </c>
      <c r="AE247">
        <f t="shared" si="37"/>
        <v>0</v>
      </c>
      <c r="AF247">
        <f t="shared" si="38"/>
        <v>0</v>
      </c>
      <c r="AG247">
        <f t="shared" si="39"/>
        <v>0</v>
      </c>
      <c r="AI247" s="15">
        <f t="shared" si="40"/>
        <v>131844.97</v>
      </c>
      <c r="AJ247" s="15"/>
      <c r="AK247" t="str">
        <f>IFERROR(VLOOKUP($B247, 'Combined Budget 2025 EUR'!$B:$L, 10, 0), IFERROR(VLOOKUP($B247, 'Combined Budget 2025 CHF'!$B:$L, 10, 0), "N/A"))</f>
        <v>AA</v>
      </c>
      <c r="AL247" t="str">
        <f>IFERROR(VLOOKUP($B247, 'Combined Budget 2025 EUR'!$B:$L, 11, 0), IFERROR(VLOOKUP($B247, 'Combined Budget 2025 CHF'!$B:$L, 11, 0), "N/A"))</f>
        <v>A</v>
      </c>
    </row>
    <row r="248" spans="2:38" x14ac:dyDescent="0.25">
      <c r="B248">
        <v>20675</v>
      </c>
      <c r="C248" t="s">
        <v>797</v>
      </c>
      <c r="D248" s="1">
        <f>IFERROR(VLOOKUP($B248, 'Combined Budget 2025 EUR'!$B:$G,3, 0),IFERROR(VLOOKUP($B248, 'Combined Budget 2025 CHF'!$B:$G,3, 0),  IFERROR(VLOOKUP($B248, '[1]QMSM_AG Mapping'!$A:$G, 3,0), "Check")))</f>
        <v>0</v>
      </c>
      <c r="E248" s="1">
        <f>IFERROR(VLOOKUP($B248, 'Combined Budget 2025 EUR'!$B:$G,5, 0), IFERROR(VLOOKUP($B248, 'Combined Budget 2025 CHF'!$B:$G,5, 0),IFERROR(VLOOKUP($B248, '[1]QMSM_AG Mapping'!$A:$E, 5,0), "Check")))</f>
        <v>0</v>
      </c>
      <c r="F248" s="1">
        <f t="shared" si="31"/>
        <v>0</v>
      </c>
      <c r="G248" s="13">
        <f>VLOOKUP($B248, '[1]QMSM_AG Mapping'!$A:$G, 6, 0)</f>
        <v>0</v>
      </c>
      <c r="H248" s="1">
        <f>VLOOKUP($B248, '[1]QMSM_AG Mapping'!$A:$G, 7, 0)</f>
        <v>0</v>
      </c>
      <c r="I248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W248" s="14" cm="1">
        <f t="array" ref="W248">INDEX(J248:U248, 1, MONTH($W$1))</f>
        <v>0</v>
      </c>
      <c r="X248" s="14" cm="1">
        <f t="array" ref="X248">SUMPRODUCT((J248:U248) *(($J$1:$U$1)&lt;=$X$1))</f>
        <v>0</v>
      </c>
      <c r="Y248">
        <f t="shared" si="32"/>
        <v>0</v>
      </c>
      <c r="Z248">
        <f t="shared" si="32"/>
        <v>0</v>
      </c>
      <c r="AA248">
        <f t="shared" si="33"/>
        <v>0</v>
      </c>
      <c r="AB248">
        <f t="shared" si="34"/>
        <v>0</v>
      </c>
      <c r="AC248">
        <f t="shared" si="35"/>
        <v>0</v>
      </c>
      <c r="AD248">
        <f t="shared" si="36"/>
        <v>0</v>
      </c>
      <c r="AE248">
        <f t="shared" si="37"/>
        <v>0</v>
      </c>
      <c r="AF248">
        <f t="shared" si="38"/>
        <v>0</v>
      </c>
      <c r="AG248">
        <f t="shared" si="39"/>
        <v>0</v>
      </c>
      <c r="AI248" s="15">
        <f t="shared" si="40"/>
        <v>0</v>
      </c>
      <c r="AJ248" s="15"/>
      <c r="AK248">
        <f>IFERROR(VLOOKUP($B248, 'Combined Budget 2025 EUR'!$B:$L, 10, 0), IFERROR(VLOOKUP($B248, 'Combined Budget 2025 CHF'!$B:$L, 10, 0), "N/A"))</f>
        <v>0</v>
      </c>
      <c r="AL248">
        <f>IFERROR(VLOOKUP($B248, 'Combined Budget 2025 EUR'!$B:$L, 11, 0), IFERROR(VLOOKUP($B248, 'Combined Budget 2025 CHF'!$B:$L, 11, 0), "N/A"))</f>
        <v>0</v>
      </c>
    </row>
    <row r="249" spans="2:38" x14ac:dyDescent="0.25">
      <c r="B249">
        <v>20677</v>
      </c>
      <c r="C249" t="s">
        <v>798</v>
      </c>
      <c r="D249" s="1">
        <f>IFERROR(VLOOKUP($B249, 'Combined Budget 2025 EUR'!$B:$G,3, 0),IFERROR(VLOOKUP($B249, 'Combined Budget 2025 CHF'!$B:$G,3, 0),  IFERROR(VLOOKUP($B249, '[1]QMSM_AG Mapping'!$A:$G, 3,0), "Check")))</f>
        <v>0</v>
      </c>
      <c r="E249" s="1">
        <f>IFERROR(VLOOKUP($B249, 'Combined Budget 2025 EUR'!$B:$G,5, 0), IFERROR(VLOOKUP($B249, 'Combined Budget 2025 CHF'!$B:$G,5, 0),IFERROR(VLOOKUP($B249, '[1]QMSM_AG Mapping'!$A:$E, 5,0), "Check")))</f>
        <v>0</v>
      </c>
      <c r="F249" s="1">
        <f t="shared" si="31"/>
        <v>0</v>
      </c>
      <c r="G249" s="13">
        <f>VLOOKUP($B249, '[1]QMSM_AG Mapping'!$A:$G, 6, 0)</f>
        <v>0</v>
      </c>
      <c r="H249" s="1">
        <f>VLOOKUP($B249, '[1]QMSM_AG Mapping'!$A:$G, 7, 0)</f>
        <v>0</v>
      </c>
      <c r="I249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W249" s="14" cm="1">
        <f t="array" ref="W249">INDEX(J249:U249, 1, MONTH($W$1))</f>
        <v>0</v>
      </c>
      <c r="X249" s="14" cm="1">
        <f t="array" ref="X249">SUMPRODUCT((J249:U249) *(($J$1:$U$1)&lt;=$X$1))</f>
        <v>0</v>
      </c>
      <c r="Y249">
        <f t="shared" si="32"/>
        <v>0</v>
      </c>
      <c r="Z249">
        <f t="shared" si="32"/>
        <v>0</v>
      </c>
      <c r="AA249">
        <f t="shared" si="33"/>
        <v>0</v>
      </c>
      <c r="AB249">
        <f t="shared" si="34"/>
        <v>0</v>
      </c>
      <c r="AC249">
        <f t="shared" si="35"/>
        <v>0</v>
      </c>
      <c r="AD249">
        <f t="shared" si="36"/>
        <v>0</v>
      </c>
      <c r="AE249">
        <f t="shared" si="37"/>
        <v>0</v>
      </c>
      <c r="AF249">
        <f t="shared" si="38"/>
        <v>0</v>
      </c>
      <c r="AG249">
        <f t="shared" si="39"/>
        <v>0</v>
      </c>
      <c r="AI249" s="15">
        <f t="shared" si="40"/>
        <v>0</v>
      </c>
      <c r="AJ249" s="15"/>
      <c r="AK249">
        <f>IFERROR(VLOOKUP($B249, 'Combined Budget 2025 EUR'!$B:$L, 10, 0), IFERROR(VLOOKUP($B249, 'Combined Budget 2025 CHF'!$B:$L, 10, 0), "N/A"))</f>
        <v>0</v>
      </c>
      <c r="AL249">
        <f>IFERROR(VLOOKUP($B249, 'Combined Budget 2025 EUR'!$B:$L, 11, 0), IFERROR(VLOOKUP($B249, 'Combined Budget 2025 CHF'!$B:$L, 11, 0), "N/A"))</f>
        <v>0</v>
      </c>
    </row>
    <row r="250" spans="2:38" x14ac:dyDescent="0.25">
      <c r="B250">
        <v>20678</v>
      </c>
      <c r="C250" t="s">
        <v>799</v>
      </c>
      <c r="D250" s="1">
        <f>IFERROR(VLOOKUP($B250, 'Combined Budget 2025 EUR'!$B:$G,3, 0),IFERROR(VLOOKUP($B250, 'Combined Budget 2025 CHF'!$B:$G,3, 0),  IFERROR(VLOOKUP($B250, '[1]QMSM_AG Mapping'!$A:$G, 3,0), "Check")))</f>
        <v>0</v>
      </c>
      <c r="E250" s="1">
        <f>IFERROR(VLOOKUP($B250, 'Combined Budget 2025 EUR'!$B:$G,5, 0), IFERROR(VLOOKUP($B250, 'Combined Budget 2025 CHF'!$B:$G,5, 0),IFERROR(VLOOKUP($B250, '[1]QMSM_AG Mapping'!$A:$E, 5,0), "Check")))</f>
        <v>0</v>
      </c>
      <c r="F250" s="1">
        <f t="shared" si="31"/>
        <v>0</v>
      </c>
      <c r="G250" s="13">
        <f>VLOOKUP($B250, '[1]QMSM_AG Mapping'!$A:$G, 6, 0)</f>
        <v>0</v>
      </c>
      <c r="H250" s="1">
        <f>VLOOKUP($B250, '[1]QMSM_AG Mapping'!$A:$G, 7, 0)</f>
        <v>0</v>
      </c>
      <c r="I250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W250" s="14" cm="1">
        <f t="array" ref="W250">INDEX(J250:U250, 1, MONTH($W$1))</f>
        <v>0</v>
      </c>
      <c r="X250" s="14" cm="1">
        <f t="array" ref="X250">SUMPRODUCT((J250:U250) *(($J$1:$U$1)&lt;=$X$1))</f>
        <v>0</v>
      </c>
      <c r="Y250">
        <f t="shared" si="32"/>
        <v>0</v>
      </c>
      <c r="Z250">
        <f t="shared" si="32"/>
        <v>0</v>
      </c>
      <c r="AA250">
        <f t="shared" si="33"/>
        <v>0</v>
      </c>
      <c r="AB250">
        <f t="shared" si="34"/>
        <v>0</v>
      </c>
      <c r="AC250">
        <f t="shared" si="35"/>
        <v>0</v>
      </c>
      <c r="AD250">
        <f t="shared" si="36"/>
        <v>0</v>
      </c>
      <c r="AE250">
        <f t="shared" si="37"/>
        <v>0</v>
      </c>
      <c r="AF250">
        <f t="shared" si="38"/>
        <v>0</v>
      </c>
      <c r="AG250">
        <f t="shared" si="39"/>
        <v>0</v>
      </c>
      <c r="AI250" s="15">
        <f t="shared" si="40"/>
        <v>0</v>
      </c>
      <c r="AJ250" s="15"/>
      <c r="AK250">
        <f>IFERROR(VLOOKUP($B250, 'Combined Budget 2025 EUR'!$B:$L, 10, 0), IFERROR(VLOOKUP($B250, 'Combined Budget 2025 CHF'!$B:$L, 10, 0), "N/A"))</f>
        <v>0</v>
      </c>
      <c r="AL250">
        <f>IFERROR(VLOOKUP($B250, 'Combined Budget 2025 EUR'!$B:$L, 11, 0), IFERROR(VLOOKUP($B250, 'Combined Budget 2025 CHF'!$B:$L, 11, 0), "N/A"))</f>
        <v>0</v>
      </c>
    </row>
    <row r="251" spans="2:38" x14ac:dyDescent="0.25">
      <c r="B251">
        <v>20679</v>
      </c>
      <c r="C251" t="s">
        <v>185</v>
      </c>
      <c r="D251" s="1" t="str">
        <f>IFERROR(VLOOKUP($B251, 'Combined Budget 2025 EUR'!$B:$G,3, 0),IFERROR(VLOOKUP($B251, 'Combined Budget 2025 CHF'!$B:$G,3, 0),  IFERROR(VLOOKUP($B251, '[1]QMSM_AG Mapping'!$A:$G, 3,0), "Check")))</f>
        <v>Germany</v>
      </c>
      <c r="E251" s="1" t="str">
        <f>IFERROR(VLOOKUP($B251, 'Combined Budget 2025 EUR'!$B:$G,5, 0), IFERROR(VLOOKUP($B251, 'Combined Budget 2025 CHF'!$B:$G,5, 0),IFERROR(VLOOKUP($B251, '[1]QMSM_AG Mapping'!$A:$E, 5,0), "Check")))</f>
        <v>Salon / Institute</v>
      </c>
      <c r="F251" s="1" t="str">
        <f t="shared" si="31"/>
        <v>Institutes / Clinic</v>
      </c>
      <c r="G251" s="13">
        <f>VLOOKUP($B251, '[1]QMSM_AG Mapping'!$A:$G, 6, 0)</f>
        <v>0</v>
      </c>
      <c r="H251" s="1">
        <f>VLOOKUP($B251, '[1]QMSM_AG Mapping'!$A:$G, 7, 0)</f>
        <v>0</v>
      </c>
      <c r="I251" t="s">
        <v>64</v>
      </c>
      <c r="J251" s="14">
        <v>5272.4</v>
      </c>
      <c r="K251" s="14">
        <v>1783.92</v>
      </c>
      <c r="L251" s="14">
        <v>3236.71</v>
      </c>
      <c r="M251" s="14">
        <v>1970.84</v>
      </c>
      <c r="N251" s="14">
        <v>2589.5100000000002</v>
      </c>
      <c r="O251" s="14">
        <v>2136.7399999999998</v>
      </c>
      <c r="P251" s="14">
        <v>4020.31</v>
      </c>
      <c r="Q251" s="14">
        <v>3410.98</v>
      </c>
      <c r="R251" s="14">
        <v>4358.4799999999996</v>
      </c>
      <c r="S251" s="14">
        <v>4284.6499999999996</v>
      </c>
      <c r="T251" s="14">
        <v>3494.81</v>
      </c>
      <c r="U251" s="14">
        <v>5050.09</v>
      </c>
      <c r="W251" s="14" cm="1">
        <f t="array" ref="W251">INDEX(J251:U251, 1, MONTH($W$1))</f>
        <v>5050.09</v>
      </c>
      <c r="X251" s="14" cm="1">
        <f t="array" ref="X251">SUMPRODUCT((J251:U251) *(($J$1:$U$1)&lt;=$X$1))</f>
        <v>41609.440000000002</v>
      </c>
      <c r="Y251">
        <f t="shared" si="32"/>
        <v>1</v>
      </c>
      <c r="Z251">
        <f t="shared" si="32"/>
        <v>1</v>
      </c>
      <c r="AA251">
        <f t="shared" si="33"/>
        <v>1</v>
      </c>
      <c r="AB251">
        <f t="shared" si="34"/>
        <v>12</v>
      </c>
      <c r="AC251">
        <f t="shared" si="35"/>
        <v>3467.4533333333334</v>
      </c>
      <c r="AD251">
        <f t="shared" si="36"/>
        <v>0</v>
      </c>
      <c r="AE251">
        <f t="shared" si="37"/>
        <v>0</v>
      </c>
      <c r="AF251">
        <f t="shared" si="38"/>
        <v>0</v>
      </c>
      <c r="AG251">
        <f t="shared" si="39"/>
        <v>0</v>
      </c>
      <c r="AI251" s="15">
        <f t="shared" si="40"/>
        <v>41609.440000000002</v>
      </c>
      <c r="AJ251" s="15"/>
      <c r="AK251" t="str">
        <f>IFERROR(VLOOKUP($B251, 'Combined Budget 2025 EUR'!$B:$L, 10, 0), IFERROR(VLOOKUP($B251, 'Combined Budget 2025 CHF'!$B:$L, 10, 0), "N/A"))</f>
        <v>AA</v>
      </c>
      <c r="AL251" t="str">
        <f>IFERROR(VLOOKUP($B251, 'Combined Budget 2025 EUR'!$B:$L, 11, 0), IFERROR(VLOOKUP($B251, 'Combined Budget 2025 CHF'!$B:$L, 11, 0), "N/A"))</f>
        <v>A</v>
      </c>
    </row>
    <row r="252" spans="2:38" x14ac:dyDescent="0.25">
      <c r="B252">
        <v>20680</v>
      </c>
      <c r="C252" t="s">
        <v>581</v>
      </c>
      <c r="D252" s="1">
        <f>IFERROR(VLOOKUP($B252, 'Combined Budget 2025 EUR'!$B:$G,3, 0),IFERROR(VLOOKUP($B252, 'Combined Budget 2025 CHF'!$B:$G,3, 0),  IFERROR(VLOOKUP($B252, '[1]QMSM_AG Mapping'!$A:$G, 3,0), "Check")))</f>
        <v>0</v>
      </c>
      <c r="E252" s="1">
        <f>IFERROR(VLOOKUP($B252, 'Combined Budget 2025 EUR'!$B:$G,5, 0), IFERROR(VLOOKUP($B252, 'Combined Budget 2025 CHF'!$B:$G,5, 0),IFERROR(VLOOKUP($B252, '[1]QMSM_AG Mapping'!$A:$E, 5,0), "Check")))</f>
        <v>0</v>
      </c>
      <c r="F252" s="1">
        <f t="shared" si="31"/>
        <v>0</v>
      </c>
      <c r="G252" s="13">
        <f>VLOOKUP($B252, '[1]QMSM_AG Mapping'!$A:$G, 6, 0)</f>
        <v>0</v>
      </c>
      <c r="H252" s="1">
        <f>VLOOKUP($B252, '[1]QMSM_AG Mapping'!$A:$G, 7, 0)</f>
        <v>0</v>
      </c>
      <c r="I252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W252" s="14" cm="1">
        <f t="array" ref="W252">INDEX(J252:U252, 1, MONTH($W$1))</f>
        <v>0</v>
      </c>
      <c r="X252" s="14" cm="1">
        <f t="array" ref="X252">SUMPRODUCT((J252:U252) *(($J$1:$U$1)&lt;=$X$1))</f>
        <v>0</v>
      </c>
      <c r="Y252">
        <f t="shared" si="32"/>
        <v>0</v>
      </c>
      <c r="Z252">
        <f t="shared" si="32"/>
        <v>0</v>
      </c>
      <c r="AA252">
        <f t="shared" si="33"/>
        <v>0</v>
      </c>
      <c r="AB252">
        <f t="shared" si="34"/>
        <v>0</v>
      </c>
      <c r="AC252">
        <f t="shared" si="35"/>
        <v>0</v>
      </c>
      <c r="AD252">
        <f t="shared" si="36"/>
        <v>0</v>
      </c>
      <c r="AE252">
        <f t="shared" si="37"/>
        <v>0</v>
      </c>
      <c r="AF252">
        <f t="shared" si="38"/>
        <v>0</v>
      </c>
      <c r="AG252">
        <f t="shared" si="39"/>
        <v>0</v>
      </c>
      <c r="AI252" s="15">
        <f t="shared" si="40"/>
        <v>0</v>
      </c>
      <c r="AJ252" s="15"/>
      <c r="AK252">
        <f>IFERROR(VLOOKUP($B252, 'Combined Budget 2025 EUR'!$B:$L, 10, 0), IFERROR(VLOOKUP($B252, 'Combined Budget 2025 CHF'!$B:$L, 10, 0), "N/A"))</f>
        <v>0</v>
      </c>
      <c r="AL252">
        <f>IFERROR(VLOOKUP($B252, 'Combined Budget 2025 EUR'!$B:$L, 11, 0), IFERROR(VLOOKUP($B252, 'Combined Budget 2025 CHF'!$B:$L, 11, 0), "N/A"))</f>
        <v>0</v>
      </c>
    </row>
    <row r="253" spans="2:38" x14ac:dyDescent="0.25">
      <c r="B253">
        <v>20681</v>
      </c>
      <c r="C253" t="s">
        <v>582</v>
      </c>
      <c r="D253" s="1">
        <f>IFERROR(VLOOKUP($B253, 'Combined Budget 2025 EUR'!$B:$G,3, 0),IFERROR(VLOOKUP($B253, 'Combined Budget 2025 CHF'!$B:$G,3, 0),  IFERROR(VLOOKUP($B253, '[1]QMSM_AG Mapping'!$A:$G, 3,0), "Check")))</f>
        <v>0</v>
      </c>
      <c r="E253" s="1">
        <f>IFERROR(VLOOKUP($B253, 'Combined Budget 2025 EUR'!$B:$G,5, 0), IFERROR(VLOOKUP($B253, 'Combined Budget 2025 CHF'!$B:$G,5, 0),IFERROR(VLOOKUP($B253, '[1]QMSM_AG Mapping'!$A:$E, 5,0), "Check")))</f>
        <v>0</v>
      </c>
      <c r="F253" s="1">
        <f t="shared" si="31"/>
        <v>0</v>
      </c>
      <c r="G253" s="13">
        <f>VLOOKUP($B253, '[1]QMSM_AG Mapping'!$A:$G, 6, 0)</f>
        <v>0</v>
      </c>
      <c r="H253" s="1">
        <f>VLOOKUP($B253, '[1]QMSM_AG Mapping'!$A:$G, 7, 0)</f>
        <v>0</v>
      </c>
      <c r="I253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W253" s="14" cm="1">
        <f t="array" ref="W253">INDEX(J253:U253, 1, MONTH($W$1))</f>
        <v>0</v>
      </c>
      <c r="X253" s="14" cm="1">
        <f t="array" ref="X253">SUMPRODUCT((J253:U253) *(($J$1:$U$1)&lt;=$X$1))</f>
        <v>0</v>
      </c>
      <c r="Y253">
        <f t="shared" si="32"/>
        <v>0</v>
      </c>
      <c r="Z253">
        <f t="shared" si="32"/>
        <v>0</v>
      </c>
      <c r="AA253">
        <f t="shared" si="33"/>
        <v>0</v>
      </c>
      <c r="AB253">
        <f t="shared" si="34"/>
        <v>0</v>
      </c>
      <c r="AC253">
        <f t="shared" si="35"/>
        <v>0</v>
      </c>
      <c r="AD253">
        <f t="shared" si="36"/>
        <v>0</v>
      </c>
      <c r="AE253">
        <f t="shared" si="37"/>
        <v>0</v>
      </c>
      <c r="AF253">
        <f t="shared" si="38"/>
        <v>0</v>
      </c>
      <c r="AG253">
        <f t="shared" si="39"/>
        <v>0</v>
      </c>
      <c r="AI253" s="15">
        <f t="shared" si="40"/>
        <v>0</v>
      </c>
      <c r="AJ253" s="15"/>
      <c r="AK253">
        <f>IFERROR(VLOOKUP($B253, 'Combined Budget 2025 EUR'!$B:$L, 10, 0), IFERROR(VLOOKUP($B253, 'Combined Budget 2025 CHF'!$B:$L, 10, 0), "N/A"))</f>
        <v>0</v>
      </c>
      <c r="AL253">
        <f>IFERROR(VLOOKUP($B253, 'Combined Budget 2025 EUR'!$B:$L, 11, 0), IFERROR(VLOOKUP($B253, 'Combined Budget 2025 CHF'!$B:$L, 11, 0), "N/A"))</f>
        <v>0</v>
      </c>
    </row>
    <row r="254" spans="2:38" x14ac:dyDescent="0.25">
      <c r="B254">
        <v>20684</v>
      </c>
      <c r="C254" t="s">
        <v>800</v>
      </c>
      <c r="D254" s="1">
        <f>IFERROR(VLOOKUP($B254, 'Combined Budget 2025 EUR'!$B:$G,3, 0),IFERROR(VLOOKUP($B254, 'Combined Budget 2025 CHF'!$B:$G,3, 0),  IFERROR(VLOOKUP($B254, '[1]QMSM_AG Mapping'!$A:$G, 3,0), "Check")))</f>
        <v>0</v>
      </c>
      <c r="E254" s="1">
        <f>IFERROR(VLOOKUP($B254, 'Combined Budget 2025 EUR'!$B:$G,5, 0), IFERROR(VLOOKUP($B254, 'Combined Budget 2025 CHF'!$B:$G,5, 0),IFERROR(VLOOKUP($B254, '[1]QMSM_AG Mapping'!$A:$E, 5,0), "Check")))</f>
        <v>0</v>
      </c>
      <c r="F254" s="1">
        <f t="shared" si="31"/>
        <v>0</v>
      </c>
      <c r="G254" s="13">
        <f>VLOOKUP($B254, '[1]QMSM_AG Mapping'!$A:$G, 6, 0)</f>
        <v>0</v>
      </c>
      <c r="H254" s="1">
        <f>VLOOKUP($B254, '[1]QMSM_AG Mapping'!$A:$G, 7, 0)</f>
        <v>0</v>
      </c>
      <c r="I25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W254" s="14" cm="1">
        <f t="array" ref="W254">INDEX(J254:U254, 1, MONTH($W$1))</f>
        <v>0</v>
      </c>
      <c r="X254" s="14" cm="1">
        <f t="array" ref="X254">SUMPRODUCT((J254:U254) *(($J$1:$U$1)&lt;=$X$1))</f>
        <v>0</v>
      </c>
      <c r="Y254">
        <f t="shared" si="32"/>
        <v>0</v>
      </c>
      <c r="Z254">
        <f t="shared" si="32"/>
        <v>0</v>
      </c>
      <c r="AA254">
        <f t="shared" si="33"/>
        <v>0</v>
      </c>
      <c r="AB254">
        <f t="shared" si="34"/>
        <v>0</v>
      </c>
      <c r="AC254">
        <f t="shared" si="35"/>
        <v>0</v>
      </c>
      <c r="AD254">
        <f t="shared" si="36"/>
        <v>0</v>
      </c>
      <c r="AE254">
        <f t="shared" si="37"/>
        <v>0</v>
      </c>
      <c r="AF254">
        <f t="shared" si="38"/>
        <v>0</v>
      </c>
      <c r="AG254">
        <f t="shared" si="39"/>
        <v>0</v>
      </c>
      <c r="AI254" s="15">
        <f t="shared" si="40"/>
        <v>0</v>
      </c>
      <c r="AJ254" s="15"/>
      <c r="AK254">
        <f>IFERROR(VLOOKUP($B254, 'Combined Budget 2025 EUR'!$B:$L, 10, 0), IFERROR(VLOOKUP($B254, 'Combined Budget 2025 CHF'!$B:$L, 10, 0), "N/A"))</f>
        <v>0</v>
      </c>
      <c r="AL254">
        <f>IFERROR(VLOOKUP($B254, 'Combined Budget 2025 EUR'!$B:$L, 11, 0), IFERROR(VLOOKUP($B254, 'Combined Budget 2025 CHF'!$B:$L, 11, 0), "N/A"))</f>
        <v>0</v>
      </c>
    </row>
    <row r="255" spans="2:38" x14ac:dyDescent="0.25">
      <c r="B255">
        <v>20688</v>
      </c>
      <c r="C255" t="s">
        <v>306</v>
      </c>
      <c r="D255" s="1" t="str">
        <f>IFERROR(VLOOKUP($B255, 'Combined Budget 2025 EUR'!$B:$G,3, 0),IFERROR(VLOOKUP($B255, 'Combined Budget 2025 CHF'!$B:$G,3, 0),  IFERROR(VLOOKUP($B255, '[1]QMSM_AG Mapping'!$A:$G, 3,0), "Check")))</f>
        <v>Germany</v>
      </c>
      <c r="E255" s="1">
        <f>IFERROR(VLOOKUP($B255, 'Combined Budget 2025 EUR'!$B:$G,5, 0), IFERROR(VLOOKUP($B255, 'Combined Budget 2025 CHF'!$B:$G,5, 0),IFERROR(VLOOKUP($B255, '[1]QMSM_AG Mapping'!$A:$E, 5,0), "Check")))</f>
        <v>0</v>
      </c>
      <c r="F255" s="1">
        <f t="shared" si="31"/>
        <v>0</v>
      </c>
      <c r="G255" s="13">
        <f>VLOOKUP($B255, '[1]QMSM_AG Mapping'!$A:$G, 6, 0)</f>
        <v>0</v>
      </c>
      <c r="H255" s="1">
        <f>VLOOKUP($B255, '[1]QMSM_AG Mapping'!$A:$G, 7, 0)</f>
        <v>0</v>
      </c>
      <c r="I255" t="s">
        <v>358</v>
      </c>
      <c r="J255" s="14">
        <v>0</v>
      </c>
      <c r="K255" s="14">
        <v>332.22</v>
      </c>
      <c r="L255" s="14">
        <v>0</v>
      </c>
      <c r="M255" s="14">
        <v>0</v>
      </c>
      <c r="N255" s="14">
        <v>0</v>
      </c>
      <c r="O255" s="14">
        <v>0</v>
      </c>
      <c r="P255" s="14">
        <v>683.13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W255" s="14" cm="1">
        <f t="array" ref="W255">INDEX(J255:U255, 1, MONTH($W$1))</f>
        <v>0</v>
      </c>
      <c r="X255" s="14" cm="1">
        <f t="array" ref="X255">SUMPRODUCT((J255:U255) *(($J$1:$U$1)&lt;=$X$1))</f>
        <v>1015.35</v>
      </c>
      <c r="Y255">
        <f t="shared" si="32"/>
        <v>0</v>
      </c>
      <c r="Z255">
        <f t="shared" si="32"/>
        <v>1</v>
      </c>
      <c r="AA255">
        <f t="shared" si="33"/>
        <v>0</v>
      </c>
      <c r="AB255">
        <f t="shared" si="34"/>
        <v>2</v>
      </c>
      <c r="AC255">
        <f t="shared" si="35"/>
        <v>507.67500000000001</v>
      </c>
      <c r="AD255">
        <f t="shared" si="36"/>
        <v>0</v>
      </c>
      <c r="AE255">
        <f t="shared" si="37"/>
        <v>0</v>
      </c>
      <c r="AF255">
        <f t="shared" si="38"/>
        <v>0</v>
      </c>
      <c r="AG255">
        <f t="shared" si="39"/>
        <v>0</v>
      </c>
      <c r="AI255" s="15">
        <f t="shared" si="40"/>
        <v>1015.35</v>
      </c>
      <c r="AJ255" s="15"/>
      <c r="AK255" t="str">
        <f>IFERROR(VLOOKUP($B255, 'Combined Budget 2025 EUR'!$B:$L, 10, 0), IFERROR(VLOOKUP($B255, 'Combined Budget 2025 CHF'!$B:$L, 10, 0), "N/A"))</f>
        <v>GG</v>
      </c>
      <c r="AL255" t="str">
        <f>IFERROR(VLOOKUP($B255, 'Combined Budget 2025 EUR'!$B:$L, 11, 0), IFERROR(VLOOKUP($B255, 'Combined Budget 2025 CHF'!$B:$L, 11, 0), "N/A"))</f>
        <v>C</v>
      </c>
    </row>
    <row r="256" spans="2:38" x14ac:dyDescent="0.25">
      <c r="B256">
        <v>20691</v>
      </c>
      <c r="C256" t="s">
        <v>583</v>
      </c>
      <c r="D256" s="1">
        <f>IFERROR(VLOOKUP($B256, 'Combined Budget 2025 EUR'!$B:$G,3, 0),IFERROR(VLOOKUP($B256, 'Combined Budget 2025 CHF'!$B:$G,3, 0),  IFERROR(VLOOKUP($B256, '[1]QMSM_AG Mapping'!$A:$G, 3,0), "Check")))</f>
        <v>0</v>
      </c>
      <c r="E256" s="1">
        <f>IFERROR(VLOOKUP($B256, 'Combined Budget 2025 EUR'!$B:$G,5, 0), IFERROR(VLOOKUP($B256, 'Combined Budget 2025 CHF'!$B:$G,5, 0),IFERROR(VLOOKUP($B256, '[1]QMSM_AG Mapping'!$A:$E, 5,0), "Check")))</f>
        <v>0</v>
      </c>
      <c r="F256" s="1">
        <f t="shared" si="31"/>
        <v>0</v>
      </c>
      <c r="G256" s="13">
        <f>VLOOKUP($B256, '[1]QMSM_AG Mapping'!$A:$G, 6, 0)</f>
        <v>0</v>
      </c>
      <c r="H256" s="1">
        <f>VLOOKUP($B256, '[1]QMSM_AG Mapping'!$A:$G, 7, 0)</f>
        <v>0</v>
      </c>
      <c r="I256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W256" s="14" cm="1">
        <f t="array" ref="W256">INDEX(J256:U256, 1, MONTH($W$1))</f>
        <v>0</v>
      </c>
      <c r="X256" s="14" cm="1">
        <f t="array" ref="X256">SUMPRODUCT((J256:U256) *(($J$1:$U$1)&lt;=$X$1))</f>
        <v>0</v>
      </c>
      <c r="Y256">
        <f t="shared" si="32"/>
        <v>0</v>
      </c>
      <c r="Z256">
        <f t="shared" si="32"/>
        <v>0</v>
      </c>
      <c r="AA256">
        <f t="shared" si="33"/>
        <v>0</v>
      </c>
      <c r="AB256">
        <f t="shared" si="34"/>
        <v>0</v>
      </c>
      <c r="AC256">
        <f t="shared" si="35"/>
        <v>0</v>
      </c>
      <c r="AD256">
        <f t="shared" si="36"/>
        <v>0</v>
      </c>
      <c r="AE256">
        <f t="shared" si="37"/>
        <v>0</v>
      </c>
      <c r="AF256">
        <f t="shared" si="38"/>
        <v>0</v>
      </c>
      <c r="AG256">
        <f t="shared" si="39"/>
        <v>0</v>
      </c>
      <c r="AI256" s="15">
        <f t="shared" si="40"/>
        <v>0</v>
      </c>
      <c r="AJ256" s="15"/>
      <c r="AK256">
        <f>IFERROR(VLOOKUP($B256, 'Combined Budget 2025 EUR'!$B:$L, 10, 0), IFERROR(VLOOKUP($B256, 'Combined Budget 2025 CHF'!$B:$L, 10, 0), "N/A"))</f>
        <v>0</v>
      </c>
      <c r="AL256">
        <f>IFERROR(VLOOKUP($B256, 'Combined Budget 2025 EUR'!$B:$L, 11, 0), IFERROR(VLOOKUP($B256, 'Combined Budget 2025 CHF'!$B:$L, 11, 0), "N/A"))</f>
        <v>0</v>
      </c>
    </row>
    <row r="257" spans="2:38" x14ac:dyDescent="0.25">
      <c r="B257">
        <v>20693</v>
      </c>
      <c r="C257" t="s">
        <v>147</v>
      </c>
      <c r="D257" s="1" t="str">
        <f>IFERROR(VLOOKUP($B257, 'Combined Budget 2025 EUR'!$B:$G,3, 0),IFERROR(VLOOKUP($B257, 'Combined Budget 2025 CHF'!$B:$G,3, 0),  IFERROR(VLOOKUP($B257, '[1]QMSM_AG Mapping'!$A:$G, 3,0), "Check")))</f>
        <v>Germany</v>
      </c>
      <c r="E257" s="1" t="str">
        <f>IFERROR(VLOOKUP($B257, 'Combined Budget 2025 EUR'!$B:$G,5, 0), IFERROR(VLOOKUP($B257, 'Combined Budget 2025 CHF'!$B:$G,5, 0),IFERROR(VLOOKUP($B257, '[1]QMSM_AG Mapping'!$A:$E, 5,0), "Check")))</f>
        <v>Salon / Institute</v>
      </c>
      <c r="F257" s="1" t="str">
        <f t="shared" si="31"/>
        <v>Institutes / Clinic</v>
      </c>
      <c r="G257" s="13">
        <f>VLOOKUP($B257, '[1]QMSM_AG Mapping'!$A:$G, 6, 0)</f>
        <v>0</v>
      </c>
      <c r="H257" s="1">
        <f>VLOOKUP($B257, '[1]QMSM_AG Mapping'!$A:$G, 7, 0)</f>
        <v>0</v>
      </c>
      <c r="I257" t="s">
        <v>64</v>
      </c>
      <c r="J257" s="14">
        <v>1098.24</v>
      </c>
      <c r="K257" s="14">
        <v>0</v>
      </c>
      <c r="L257" s="14">
        <v>937.4</v>
      </c>
      <c r="M257" s="14">
        <v>309.58</v>
      </c>
      <c r="N257" s="14">
        <v>393.25</v>
      </c>
      <c r="O257" s="14">
        <v>1110.6300000000001</v>
      </c>
      <c r="P257" s="14">
        <v>1230.29</v>
      </c>
      <c r="Q257" s="14">
        <v>1090.67</v>
      </c>
      <c r="R257" s="14">
        <v>654.45000000000005</v>
      </c>
      <c r="S257" s="14">
        <v>1164.82</v>
      </c>
      <c r="T257" s="14">
        <v>800.29</v>
      </c>
      <c r="U257" s="14">
        <v>891.62</v>
      </c>
      <c r="W257" s="14" cm="1">
        <f t="array" ref="W257">INDEX(J257:U257, 1, MONTH($W$1))</f>
        <v>891.62</v>
      </c>
      <c r="X257" s="14" cm="1">
        <f t="array" ref="X257">SUMPRODUCT((J257:U257) *(($J$1:$U$1)&lt;=$X$1))</f>
        <v>9681.24</v>
      </c>
      <c r="Y257">
        <f t="shared" si="32"/>
        <v>1</v>
      </c>
      <c r="Z257">
        <f t="shared" si="32"/>
        <v>1</v>
      </c>
      <c r="AA257">
        <f t="shared" si="33"/>
        <v>1</v>
      </c>
      <c r="AB257">
        <f t="shared" si="34"/>
        <v>11</v>
      </c>
      <c r="AC257">
        <f t="shared" si="35"/>
        <v>880.11272727272728</v>
      </c>
      <c r="AD257">
        <f t="shared" si="36"/>
        <v>0</v>
      </c>
      <c r="AE257">
        <f t="shared" si="37"/>
        <v>0</v>
      </c>
      <c r="AF257">
        <f t="shared" si="38"/>
        <v>0</v>
      </c>
      <c r="AG257">
        <f t="shared" si="39"/>
        <v>0</v>
      </c>
      <c r="AI257" s="15">
        <f t="shared" si="40"/>
        <v>9681.24</v>
      </c>
      <c r="AJ257" s="15"/>
      <c r="AK257" t="str">
        <f>IFERROR(VLOOKUP($B257, 'Combined Budget 2025 EUR'!$B:$L, 10, 0), IFERROR(VLOOKUP($B257, 'Combined Budget 2025 CHF'!$B:$L, 10, 0), "N/A"))</f>
        <v>BA</v>
      </c>
      <c r="AL257" t="str">
        <f>IFERROR(VLOOKUP($B257, 'Combined Budget 2025 EUR'!$B:$L, 11, 0), IFERROR(VLOOKUP($B257, 'Combined Budget 2025 CHF'!$B:$L, 11, 0), "N/A"))</f>
        <v>A</v>
      </c>
    </row>
    <row r="258" spans="2:38" x14ac:dyDescent="0.25">
      <c r="B258">
        <v>20696</v>
      </c>
      <c r="C258" t="s">
        <v>258</v>
      </c>
      <c r="D258" s="1" t="str">
        <f>IFERROR(VLOOKUP($B258, 'Combined Budget 2025 EUR'!$B:$G,3, 0),IFERROR(VLOOKUP($B258, 'Combined Budget 2025 CHF'!$B:$G,3, 0),  IFERROR(VLOOKUP($B258, '[1]QMSM_AG Mapping'!$A:$G, 3,0), "Check")))</f>
        <v>Germany</v>
      </c>
      <c r="E258" s="1" t="str">
        <f>IFERROR(VLOOKUP($B258, 'Combined Budget 2025 EUR'!$B:$G,5, 0), IFERROR(VLOOKUP($B258, 'Combined Budget 2025 CHF'!$B:$G,5, 0),IFERROR(VLOOKUP($B258, '[1]QMSM_AG Mapping'!$A:$E, 5,0), "Check")))</f>
        <v>eTailer</v>
      </c>
      <c r="F258" s="1" t="str">
        <f t="shared" si="31"/>
        <v>eTailer</v>
      </c>
      <c r="G258" s="13">
        <f>VLOOKUP($B258, '[1]QMSM_AG Mapping'!$A:$G, 6, 0)</f>
        <v>0</v>
      </c>
      <c r="H258" s="1">
        <f>VLOOKUP($B258, '[1]QMSM_AG Mapping'!$A:$G, 7, 0)</f>
        <v>0</v>
      </c>
      <c r="I258" t="s">
        <v>64</v>
      </c>
      <c r="J258" s="14">
        <v>0</v>
      </c>
      <c r="K258" s="14">
        <v>0</v>
      </c>
      <c r="L258" s="14">
        <v>3233.6</v>
      </c>
      <c r="M258" s="14">
        <v>0</v>
      </c>
      <c r="N258" s="14">
        <v>0</v>
      </c>
      <c r="O258" s="14">
        <v>376.05</v>
      </c>
      <c r="P258" s="14">
        <v>1054.94</v>
      </c>
      <c r="Q258" s="14">
        <v>804.94</v>
      </c>
      <c r="R258" s="14">
        <v>0</v>
      </c>
      <c r="S258" s="14">
        <v>2032.85</v>
      </c>
      <c r="T258" s="14">
        <v>0</v>
      </c>
      <c r="U258" s="14">
        <v>1366.75</v>
      </c>
      <c r="W258" s="14" cm="1">
        <f t="array" ref="W258">INDEX(J258:U258, 1, MONTH($W$1))</f>
        <v>1366.75</v>
      </c>
      <c r="X258" s="14" cm="1">
        <f t="array" ref="X258">SUMPRODUCT((J258:U258) *(($J$1:$U$1)&lt;=$X$1))</f>
        <v>8869.130000000001</v>
      </c>
      <c r="Y258">
        <f t="shared" si="32"/>
        <v>1</v>
      </c>
      <c r="Z258">
        <f t="shared" si="32"/>
        <v>1</v>
      </c>
      <c r="AA258">
        <f t="shared" si="33"/>
        <v>1</v>
      </c>
      <c r="AB258">
        <f t="shared" si="34"/>
        <v>6</v>
      </c>
      <c r="AC258">
        <f t="shared" si="35"/>
        <v>1478.1883333333335</v>
      </c>
      <c r="AD258">
        <f t="shared" si="36"/>
        <v>0</v>
      </c>
      <c r="AE258">
        <f t="shared" si="37"/>
        <v>0</v>
      </c>
      <c r="AF258">
        <f t="shared" si="38"/>
        <v>0</v>
      </c>
      <c r="AG258">
        <f t="shared" si="39"/>
        <v>0</v>
      </c>
      <c r="AI258" s="15">
        <f t="shared" si="40"/>
        <v>8869.130000000001</v>
      </c>
      <c r="AJ258" s="15"/>
      <c r="AK258" t="str">
        <f>IFERROR(VLOOKUP($B258, 'Combined Budget 2025 EUR'!$B:$L, 10, 0), IFERROR(VLOOKUP($B258, 'Combined Budget 2025 CHF'!$B:$L, 10, 0), "N/A"))</f>
        <v>BB</v>
      </c>
      <c r="AL258" t="str">
        <f>IFERROR(VLOOKUP($B258, 'Combined Budget 2025 EUR'!$B:$L, 11, 0), IFERROR(VLOOKUP($B258, 'Combined Budget 2025 CHF'!$B:$L, 11, 0), "N/A"))</f>
        <v>B</v>
      </c>
    </row>
    <row r="259" spans="2:38" x14ac:dyDescent="0.25">
      <c r="B259">
        <v>20697</v>
      </c>
      <c r="C259" t="s">
        <v>163</v>
      </c>
      <c r="D259" s="1" t="str">
        <f>IFERROR(VLOOKUP($B259, 'Combined Budget 2025 EUR'!$B:$G,3, 0),IFERROR(VLOOKUP($B259, 'Combined Budget 2025 CHF'!$B:$G,3, 0),  IFERROR(VLOOKUP($B259, '[1]QMSM_AG Mapping'!$A:$G, 3,0), "Check")))</f>
        <v>Germany</v>
      </c>
      <c r="E259" s="1" t="str">
        <f>IFERROR(VLOOKUP($B259, 'Combined Budget 2025 EUR'!$B:$G,5, 0), IFERROR(VLOOKUP($B259, 'Combined Budget 2025 CHF'!$B:$G,5, 0),IFERROR(VLOOKUP($B259, '[1]QMSM_AG Mapping'!$A:$E, 5,0), "Check")))</f>
        <v>Salon / Institute</v>
      </c>
      <c r="F259" s="1" t="str">
        <f t="shared" si="31"/>
        <v>Institutes / Clinic</v>
      </c>
      <c r="G259" s="13">
        <f>VLOOKUP($B259, '[1]QMSM_AG Mapping'!$A:$G, 6, 0)</f>
        <v>45809</v>
      </c>
      <c r="H259" s="1">
        <f>VLOOKUP($B259, '[1]QMSM_AG Mapping'!$A:$G, 7, 0)</f>
        <v>2025</v>
      </c>
      <c r="I259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W259" s="14" cm="1">
        <f t="array" ref="W259">INDEX(J259:U259, 1, MONTH($W$1))</f>
        <v>0</v>
      </c>
      <c r="X259" s="14" cm="1">
        <f t="array" ref="X259">SUMPRODUCT((J259:U259) *(($J$1:$U$1)&lt;=$X$1))</f>
        <v>0</v>
      </c>
      <c r="Y259">
        <f t="shared" si="32"/>
        <v>0</v>
      </c>
      <c r="Z259">
        <f t="shared" si="32"/>
        <v>0</v>
      </c>
      <c r="AA259">
        <f t="shared" si="33"/>
        <v>0</v>
      </c>
      <c r="AB259">
        <f t="shared" si="34"/>
        <v>0</v>
      </c>
      <c r="AC259">
        <f t="shared" si="35"/>
        <v>0</v>
      </c>
      <c r="AD259">
        <f t="shared" si="36"/>
        <v>0</v>
      </c>
      <c r="AE259">
        <f t="shared" si="37"/>
        <v>0</v>
      </c>
      <c r="AF259">
        <f t="shared" si="38"/>
        <v>0</v>
      </c>
      <c r="AG259">
        <f t="shared" si="39"/>
        <v>0</v>
      </c>
      <c r="AI259" s="15">
        <f t="shared" si="40"/>
        <v>0</v>
      </c>
      <c r="AJ259" s="15"/>
      <c r="AK259">
        <f>IFERROR(VLOOKUP($B259, 'Combined Budget 2025 EUR'!$B:$L, 10, 0), IFERROR(VLOOKUP($B259, 'Combined Budget 2025 CHF'!$B:$L, 10, 0), "N/A"))</f>
        <v>0</v>
      </c>
      <c r="AL259">
        <f>IFERROR(VLOOKUP($B259, 'Combined Budget 2025 EUR'!$B:$L, 11, 0), IFERROR(VLOOKUP($B259, 'Combined Budget 2025 CHF'!$B:$L, 11, 0), "N/A"))</f>
        <v>0</v>
      </c>
    </row>
    <row r="260" spans="2:38" x14ac:dyDescent="0.25">
      <c r="B260">
        <v>20699</v>
      </c>
      <c r="C260" t="s">
        <v>307</v>
      </c>
      <c r="D260" s="1" t="str">
        <f>IFERROR(VLOOKUP($B260, 'Combined Budget 2025 EUR'!$B:$G,3, 0),IFERROR(VLOOKUP($B260, 'Combined Budget 2025 CHF'!$B:$G,3, 0),  IFERROR(VLOOKUP($B260, '[1]QMSM_AG Mapping'!$A:$G, 3,0), "Check")))</f>
        <v>Germany</v>
      </c>
      <c r="E260" s="1" t="str">
        <f>IFERROR(VLOOKUP($B260, 'Combined Budget 2025 EUR'!$B:$G,5, 0), IFERROR(VLOOKUP($B260, 'Combined Budget 2025 CHF'!$B:$G,5, 0),IFERROR(VLOOKUP($B260, '[1]QMSM_AG Mapping'!$A:$E, 5,0), "Check")))</f>
        <v>Salon / Institute</v>
      </c>
      <c r="F260" s="1" t="str">
        <f t="shared" ref="F260:F323" si="41">IF(OR(E260="Salon / Institute", E260="Pharmacy", E260="Clinic"), "Institutes / Clinic", IF(E260="Parfümerie", "Retail", E260))</f>
        <v>Institutes / Clinic</v>
      </c>
      <c r="G260" s="13">
        <f>VLOOKUP($B260, '[1]QMSM_AG Mapping'!$A:$G, 6, 0)</f>
        <v>0</v>
      </c>
      <c r="H260" s="1">
        <f>VLOOKUP($B260, '[1]QMSM_AG Mapping'!$A:$G, 7, 0)</f>
        <v>0</v>
      </c>
      <c r="I260" t="s">
        <v>64</v>
      </c>
      <c r="J260" s="14">
        <v>0</v>
      </c>
      <c r="K260" s="14">
        <v>278.12</v>
      </c>
      <c r="L260" s="14">
        <v>0</v>
      </c>
      <c r="M260" s="14">
        <v>1658.76</v>
      </c>
      <c r="N260" s="14">
        <v>0</v>
      </c>
      <c r="O260" s="14">
        <v>585.19000000000005</v>
      </c>
      <c r="P260" s="14">
        <v>0</v>
      </c>
      <c r="Q260" s="14">
        <v>0</v>
      </c>
      <c r="R260" s="14">
        <v>710.57</v>
      </c>
      <c r="S260" s="14">
        <v>563.21</v>
      </c>
      <c r="T260" s="14">
        <v>0</v>
      </c>
      <c r="U260" s="14">
        <v>1287.03</v>
      </c>
      <c r="W260" s="14" cm="1">
        <f t="array" ref="W260">INDEX(J260:U260, 1, MONTH($W$1))</f>
        <v>1287.03</v>
      </c>
      <c r="X260" s="14" cm="1">
        <f t="array" ref="X260">SUMPRODUCT((J260:U260) *(($J$1:$U$1)&lt;=$X$1))</f>
        <v>5082.88</v>
      </c>
      <c r="Y260">
        <f t="shared" ref="Y260:Z323" si="42">IF(W260&gt;0, 1, 0)</f>
        <v>1</v>
      </c>
      <c r="Z260">
        <f t="shared" si="42"/>
        <v>1</v>
      </c>
      <c r="AA260">
        <f t="shared" ref="AA260:AA323" si="43">IF(I260="Yes", 1, 0)</f>
        <v>1</v>
      </c>
      <c r="AB260">
        <f t="shared" ref="AB260:AB323" si="44">COUNTIFS($J260:$U260, "&gt;0")</f>
        <v>6</v>
      </c>
      <c r="AC260">
        <f t="shared" ref="AC260:AC323" si="45">IFERROR(X260/AB260, 0)</f>
        <v>847.14666666666665</v>
      </c>
      <c r="AD260">
        <f t="shared" ref="AD260:AD323" si="46">IF(G260=$W$1, 1, 0)</f>
        <v>0</v>
      </c>
      <c r="AE260">
        <f t="shared" ref="AE260:AE323" si="47">IF(G260=$W$1, W260, 0)</f>
        <v>0</v>
      </c>
      <c r="AF260">
        <f t="shared" ref="AF260:AF323" si="48">IF(AND(H260=2024, G260&lt;=$W$1, X260&gt;0), 1, 0)</f>
        <v>0</v>
      </c>
      <c r="AG260">
        <f t="shared" ref="AG260:AG323" si="49">IF(AND(H260=2024, G260&lt;=$W$1), X260, 0)</f>
        <v>0</v>
      </c>
      <c r="AI260" s="15">
        <f t="shared" si="40"/>
        <v>5082.88</v>
      </c>
      <c r="AJ260" s="15"/>
      <c r="AK260" t="str">
        <f>IFERROR(VLOOKUP($B260, 'Combined Budget 2025 EUR'!$B:$L, 10, 0), IFERROR(VLOOKUP($B260, 'Combined Budget 2025 CHF'!$B:$L, 10, 0), "N/A"))</f>
        <v>GG</v>
      </c>
      <c r="AL260" t="str">
        <f>IFERROR(VLOOKUP($B260, 'Combined Budget 2025 EUR'!$B:$L, 11, 0), IFERROR(VLOOKUP($B260, 'Combined Budget 2025 CHF'!$B:$L, 11, 0), "N/A"))</f>
        <v>C</v>
      </c>
    </row>
    <row r="261" spans="2:38" x14ac:dyDescent="0.25">
      <c r="B261">
        <v>20700</v>
      </c>
      <c r="C261" t="s">
        <v>253</v>
      </c>
      <c r="D261" s="1" t="str">
        <f>IFERROR(VLOOKUP($B261, 'Combined Budget 2025 EUR'!$B:$G,3, 0),IFERROR(VLOOKUP($B261, 'Combined Budget 2025 CHF'!$B:$G,3, 0),  IFERROR(VLOOKUP($B261, '[1]QMSM_AG Mapping'!$A:$G, 3,0), "Check")))</f>
        <v>Germany</v>
      </c>
      <c r="E261" s="1" t="str">
        <f>IFERROR(VLOOKUP($B261, 'Combined Budget 2025 EUR'!$B:$G,5, 0), IFERROR(VLOOKUP($B261, 'Combined Budget 2025 CHF'!$B:$G,5, 0),IFERROR(VLOOKUP($B261, '[1]QMSM_AG Mapping'!$A:$E, 5,0), "Check")))</f>
        <v>Hotel Spa</v>
      </c>
      <c r="F261" s="1" t="str">
        <f t="shared" si="41"/>
        <v>Hotel Spa</v>
      </c>
      <c r="G261" s="13">
        <f>VLOOKUP($B261, '[1]QMSM_AG Mapping'!$A:$G, 6, 0)</f>
        <v>0</v>
      </c>
      <c r="H261" s="1">
        <f>VLOOKUP($B261, '[1]QMSM_AG Mapping'!$A:$G, 7, 0)</f>
        <v>0</v>
      </c>
      <c r="I261" t="s">
        <v>64</v>
      </c>
      <c r="J261" s="14">
        <v>619.80999999999995</v>
      </c>
      <c r="K261" s="14">
        <v>2268.87</v>
      </c>
      <c r="L261" s="14">
        <v>1837.84</v>
      </c>
      <c r="M261" s="14">
        <v>0</v>
      </c>
      <c r="N261" s="14">
        <v>1693.89</v>
      </c>
      <c r="O261" s="14">
        <v>1110.33</v>
      </c>
      <c r="P261" s="14">
        <v>1920.39</v>
      </c>
      <c r="Q261" s="14">
        <v>0</v>
      </c>
      <c r="R261" s="14">
        <v>2386.9299999999998</v>
      </c>
      <c r="S261" s="14">
        <v>2222.33</v>
      </c>
      <c r="T261" s="14">
        <v>0</v>
      </c>
      <c r="U261" s="14">
        <v>3022.11</v>
      </c>
      <c r="W261" s="14" cm="1">
        <f t="array" ref="W261">INDEX(J261:U261, 1, MONTH($W$1))</f>
        <v>3022.11</v>
      </c>
      <c r="X261" s="14" cm="1">
        <f t="array" ref="X261">SUMPRODUCT((J261:U261) *(($J$1:$U$1)&lt;=$X$1))</f>
        <v>17082.5</v>
      </c>
      <c r="Y261">
        <f t="shared" si="42"/>
        <v>1</v>
      </c>
      <c r="Z261">
        <f t="shared" si="42"/>
        <v>1</v>
      </c>
      <c r="AA261">
        <f t="shared" si="43"/>
        <v>1</v>
      </c>
      <c r="AB261">
        <f t="shared" si="44"/>
        <v>9</v>
      </c>
      <c r="AC261">
        <f t="shared" si="45"/>
        <v>1898.0555555555557</v>
      </c>
      <c r="AD261">
        <f t="shared" si="46"/>
        <v>0</v>
      </c>
      <c r="AE261">
        <f t="shared" si="47"/>
        <v>0</v>
      </c>
      <c r="AF261">
        <f t="shared" si="48"/>
        <v>0</v>
      </c>
      <c r="AG261">
        <f t="shared" si="49"/>
        <v>0</v>
      </c>
      <c r="AI261" s="15">
        <f t="shared" si="40"/>
        <v>17082.5</v>
      </c>
      <c r="AJ261" s="15"/>
      <c r="AK261" t="str">
        <f>IFERROR(VLOOKUP($B261, 'Combined Budget 2025 EUR'!$B:$L, 10, 0), IFERROR(VLOOKUP($B261, 'Combined Budget 2025 CHF'!$B:$L, 10, 0), "N/A"))</f>
        <v>BA</v>
      </c>
      <c r="AL261" t="str">
        <f>IFERROR(VLOOKUP($B261, 'Combined Budget 2025 EUR'!$B:$L, 11, 0), IFERROR(VLOOKUP($B261, 'Combined Budget 2025 CHF'!$B:$L, 11, 0), "N/A"))</f>
        <v>A</v>
      </c>
    </row>
    <row r="262" spans="2:38" x14ac:dyDescent="0.25">
      <c r="B262">
        <v>20704</v>
      </c>
      <c r="C262" t="s">
        <v>801</v>
      </c>
      <c r="D262" s="1">
        <f>IFERROR(VLOOKUP($B262, 'Combined Budget 2025 EUR'!$B:$G,3, 0),IFERROR(VLOOKUP($B262, 'Combined Budget 2025 CHF'!$B:$G,3, 0),  IFERROR(VLOOKUP($B262, '[1]QMSM_AG Mapping'!$A:$G, 3,0), "Check")))</f>
        <v>0</v>
      </c>
      <c r="E262" s="1">
        <f>IFERROR(VLOOKUP($B262, 'Combined Budget 2025 EUR'!$B:$G,5, 0), IFERROR(VLOOKUP($B262, 'Combined Budget 2025 CHF'!$B:$G,5, 0),IFERROR(VLOOKUP($B262, '[1]QMSM_AG Mapping'!$A:$E, 5,0), "Check")))</f>
        <v>0</v>
      </c>
      <c r="F262" s="1">
        <f t="shared" si="41"/>
        <v>0</v>
      </c>
      <c r="G262" s="13">
        <f>VLOOKUP($B262, '[1]QMSM_AG Mapping'!$A:$G, 6, 0)</f>
        <v>0</v>
      </c>
      <c r="H262" s="1">
        <f>VLOOKUP($B262, '[1]QMSM_AG Mapping'!$A:$G, 7, 0)</f>
        <v>0</v>
      </c>
      <c r="I262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W262" s="14" cm="1">
        <f t="array" ref="W262">INDEX(J262:U262, 1, MONTH($W$1))</f>
        <v>0</v>
      </c>
      <c r="X262" s="14" cm="1">
        <f t="array" ref="X262">SUMPRODUCT((J262:U262) *(($J$1:$U$1)&lt;=$X$1))</f>
        <v>0</v>
      </c>
      <c r="Y262">
        <f t="shared" si="42"/>
        <v>0</v>
      </c>
      <c r="Z262">
        <f t="shared" si="42"/>
        <v>0</v>
      </c>
      <c r="AA262">
        <f t="shared" si="43"/>
        <v>0</v>
      </c>
      <c r="AB262">
        <f t="shared" si="44"/>
        <v>0</v>
      </c>
      <c r="AC262">
        <f t="shared" si="45"/>
        <v>0</v>
      </c>
      <c r="AD262">
        <f t="shared" si="46"/>
        <v>0</v>
      </c>
      <c r="AE262">
        <f t="shared" si="47"/>
        <v>0</v>
      </c>
      <c r="AF262">
        <f t="shared" si="48"/>
        <v>0</v>
      </c>
      <c r="AG262">
        <f t="shared" si="49"/>
        <v>0</v>
      </c>
      <c r="AI262" s="15">
        <f t="shared" si="40"/>
        <v>0</v>
      </c>
      <c r="AJ262" s="15"/>
      <c r="AK262">
        <f>IFERROR(VLOOKUP($B262, 'Combined Budget 2025 EUR'!$B:$L, 10, 0), IFERROR(VLOOKUP($B262, 'Combined Budget 2025 CHF'!$B:$L, 10, 0), "N/A"))</f>
        <v>0</v>
      </c>
      <c r="AL262">
        <f>IFERROR(VLOOKUP($B262, 'Combined Budget 2025 EUR'!$B:$L, 11, 0), IFERROR(VLOOKUP($B262, 'Combined Budget 2025 CHF'!$B:$L, 11, 0), "N/A"))</f>
        <v>0</v>
      </c>
    </row>
    <row r="263" spans="2:38" x14ac:dyDescent="0.25">
      <c r="B263">
        <v>20706</v>
      </c>
      <c r="C263" t="s">
        <v>802</v>
      </c>
      <c r="D263" s="1">
        <f>IFERROR(VLOOKUP($B263, 'Combined Budget 2025 EUR'!$B:$G,3, 0),IFERROR(VLOOKUP($B263, 'Combined Budget 2025 CHF'!$B:$G,3, 0),  IFERROR(VLOOKUP($B263, '[1]QMSM_AG Mapping'!$A:$G, 3,0), "Check")))</f>
        <v>0</v>
      </c>
      <c r="E263" s="1">
        <f>IFERROR(VLOOKUP($B263, 'Combined Budget 2025 EUR'!$B:$G,5, 0), IFERROR(VLOOKUP($B263, 'Combined Budget 2025 CHF'!$B:$G,5, 0),IFERROR(VLOOKUP($B263, '[1]QMSM_AG Mapping'!$A:$E, 5,0), "Check")))</f>
        <v>0</v>
      </c>
      <c r="F263" s="1">
        <f t="shared" si="41"/>
        <v>0</v>
      </c>
      <c r="G263" s="13">
        <f>VLOOKUP($B263, '[1]QMSM_AG Mapping'!$A:$G, 6, 0)</f>
        <v>0</v>
      </c>
      <c r="H263" s="1">
        <f>VLOOKUP($B263, '[1]QMSM_AG Mapping'!$A:$G, 7, 0)</f>
        <v>0</v>
      </c>
      <c r="I263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W263" s="14" cm="1">
        <f t="array" ref="W263">INDEX(J263:U263, 1, MONTH($W$1))</f>
        <v>0</v>
      </c>
      <c r="X263" s="14" cm="1">
        <f t="array" ref="X263">SUMPRODUCT((J263:U263) *(($J$1:$U$1)&lt;=$X$1))</f>
        <v>0</v>
      </c>
      <c r="Y263">
        <f t="shared" si="42"/>
        <v>0</v>
      </c>
      <c r="Z263">
        <f t="shared" si="42"/>
        <v>0</v>
      </c>
      <c r="AA263">
        <f t="shared" si="43"/>
        <v>0</v>
      </c>
      <c r="AB263">
        <f t="shared" si="44"/>
        <v>0</v>
      </c>
      <c r="AC263">
        <f t="shared" si="45"/>
        <v>0</v>
      </c>
      <c r="AD263">
        <f t="shared" si="46"/>
        <v>0</v>
      </c>
      <c r="AE263">
        <f t="shared" si="47"/>
        <v>0</v>
      </c>
      <c r="AF263">
        <f t="shared" si="48"/>
        <v>0</v>
      </c>
      <c r="AG263">
        <f t="shared" si="49"/>
        <v>0</v>
      </c>
      <c r="AI263" s="15">
        <f t="shared" si="40"/>
        <v>0</v>
      </c>
      <c r="AJ263" s="15"/>
      <c r="AK263">
        <f>IFERROR(VLOOKUP($B263, 'Combined Budget 2025 EUR'!$B:$L, 10, 0), IFERROR(VLOOKUP($B263, 'Combined Budget 2025 CHF'!$B:$L, 10, 0), "N/A"))</f>
        <v>0</v>
      </c>
      <c r="AL263">
        <f>IFERROR(VLOOKUP($B263, 'Combined Budget 2025 EUR'!$B:$L, 11, 0), IFERROR(VLOOKUP($B263, 'Combined Budget 2025 CHF'!$B:$L, 11, 0), "N/A"))</f>
        <v>0</v>
      </c>
    </row>
    <row r="264" spans="2:38" x14ac:dyDescent="0.25">
      <c r="B264">
        <v>20707</v>
      </c>
      <c r="C264" t="s">
        <v>584</v>
      </c>
      <c r="D264" s="1">
        <f>IFERROR(VLOOKUP($B264, 'Combined Budget 2025 EUR'!$B:$G,3, 0),IFERROR(VLOOKUP($B264, 'Combined Budget 2025 CHF'!$B:$G,3, 0),  IFERROR(VLOOKUP($B264, '[1]QMSM_AG Mapping'!$A:$G, 3,0), "Check")))</f>
        <v>0</v>
      </c>
      <c r="E264" s="1">
        <f>IFERROR(VLOOKUP($B264, 'Combined Budget 2025 EUR'!$B:$G,5, 0), IFERROR(VLOOKUP($B264, 'Combined Budget 2025 CHF'!$B:$G,5, 0),IFERROR(VLOOKUP($B264, '[1]QMSM_AG Mapping'!$A:$E, 5,0), "Check")))</f>
        <v>0</v>
      </c>
      <c r="F264" s="1">
        <f t="shared" si="41"/>
        <v>0</v>
      </c>
      <c r="G264" s="13">
        <f>VLOOKUP($B264, '[1]QMSM_AG Mapping'!$A:$G, 6, 0)</f>
        <v>0</v>
      </c>
      <c r="H264" s="1">
        <f>VLOOKUP($B264, '[1]QMSM_AG Mapping'!$A:$G, 7, 0)</f>
        <v>0</v>
      </c>
      <c r="I26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W264" s="14" cm="1">
        <f t="array" ref="W264">INDEX(J264:U264, 1, MONTH($W$1))</f>
        <v>0</v>
      </c>
      <c r="X264" s="14" cm="1">
        <f t="array" ref="X264">SUMPRODUCT((J264:U264) *(($J$1:$U$1)&lt;=$X$1))</f>
        <v>0</v>
      </c>
      <c r="Y264">
        <f t="shared" si="42"/>
        <v>0</v>
      </c>
      <c r="Z264">
        <f t="shared" si="42"/>
        <v>0</v>
      </c>
      <c r="AA264">
        <f t="shared" si="43"/>
        <v>0</v>
      </c>
      <c r="AB264">
        <f t="shared" si="44"/>
        <v>0</v>
      </c>
      <c r="AC264">
        <f t="shared" si="45"/>
        <v>0</v>
      </c>
      <c r="AD264">
        <f t="shared" si="46"/>
        <v>0</v>
      </c>
      <c r="AE264">
        <f t="shared" si="47"/>
        <v>0</v>
      </c>
      <c r="AF264">
        <f t="shared" si="48"/>
        <v>0</v>
      </c>
      <c r="AG264">
        <f t="shared" si="49"/>
        <v>0</v>
      </c>
      <c r="AI264" s="15">
        <f t="shared" si="40"/>
        <v>0</v>
      </c>
      <c r="AJ264" s="15"/>
      <c r="AK264">
        <f>IFERROR(VLOOKUP($B264, 'Combined Budget 2025 EUR'!$B:$L, 10, 0), IFERROR(VLOOKUP($B264, 'Combined Budget 2025 CHF'!$B:$L, 10, 0), "N/A"))</f>
        <v>0</v>
      </c>
      <c r="AL264">
        <f>IFERROR(VLOOKUP($B264, 'Combined Budget 2025 EUR'!$B:$L, 11, 0), IFERROR(VLOOKUP($B264, 'Combined Budget 2025 CHF'!$B:$L, 11, 0), "N/A"))</f>
        <v>0</v>
      </c>
    </row>
    <row r="265" spans="2:38" x14ac:dyDescent="0.25">
      <c r="B265">
        <v>20709</v>
      </c>
      <c r="C265" t="s">
        <v>585</v>
      </c>
      <c r="D265" s="1">
        <f>IFERROR(VLOOKUP($B265, 'Combined Budget 2025 EUR'!$B:$G,3, 0),IFERROR(VLOOKUP($B265, 'Combined Budget 2025 CHF'!$B:$G,3, 0),  IFERROR(VLOOKUP($B265, '[1]QMSM_AG Mapping'!$A:$G, 3,0), "Check")))</f>
        <v>0</v>
      </c>
      <c r="E265" s="1">
        <f>IFERROR(VLOOKUP($B265, 'Combined Budget 2025 EUR'!$B:$G,5, 0), IFERROR(VLOOKUP($B265, 'Combined Budget 2025 CHF'!$B:$G,5, 0),IFERROR(VLOOKUP($B265, '[1]QMSM_AG Mapping'!$A:$E, 5,0), "Check")))</f>
        <v>0</v>
      </c>
      <c r="F265" s="1">
        <f t="shared" si="41"/>
        <v>0</v>
      </c>
      <c r="G265" s="13">
        <f>VLOOKUP($B265, '[1]QMSM_AG Mapping'!$A:$G, 6, 0)</f>
        <v>0</v>
      </c>
      <c r="H265" s="1">
        <f>VLOOKUP($B265, '[1]QMSM_AG Mapping'!$A:$G, 7, 0)</f>
        <v>0</v>
      </c>
      <c r="I265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W265" s="14" cm="1">
        <f t="array" ref="W265">INDEX(J265:U265, 1, MONTH($W$1))</f>
        <v>0</v>
      </c>
      <c r="X265" s="14" cm="1">
        <f t="array" ref="X265">SUMPRODUCT((J265:U265) *(($J$1:$U$1)&lt;=$X$1))</f>
        <v>0</v>
      </c>
      <c r="Y265">
        <f t="shared" si="42"/>
        <v>0</v>
      </c>
      <c r="Z265">
        <f t="shared" si="42"/>
        <v>0</v>
      </c>
      <c r="AA265">
        <f t="shared" si="43"/>
        <v>0</v>
      </c>
      <c r="AB265">
        <f t="shared" si="44"/>
        <v>0</v>
      </c>
      <c r="AC265">
        <f t="shared" si="45"/>
        <v>0</v>
      </c>
      <c r="AD265">
        <f t="shared" si="46"/>
        <v>0</v>
      </c>
      <c r="AE265">
        <f t="shared" si="47"/>
        <v>0</v>
      </c>
      <c r="AF265">
        <f t="shared" si="48"/>
        <v>0</v>
      </c>
      <c r="AG265">
        <f t="shared" si="49"/>
        <v>0</v>
      </c>
      <c r="AI265" s="15">
        <f t="shared" ref="AI265:AI328" si="50">SUM(J265:U265)</f>
        <v>0</v>
      </c>
      <c r="AJ265" s="15"/>
      <c r="AK265">
        <f>IFERROR(VLOOKUP($B265, 'Combined Budget 2025 EUR'!$B:$L, 10, 0), IFERROR(VLOOKUP($B265, 'Combined Budget 2025 CHF'!$B:$L, 10, 0), "N/A"))</f>
        <v>0</v>
      </c>
      <c r="AL265">
        <f>IFERROR(VLOOKUP($B265, 'Combined Budget 2025 EUR'!$B:$L, 11, 0), IFERROR(VLOOKUP($B265, 'Combined Budget 2025 CHF'!$B:$L, 11, 0), "N/A"))</f>
        <v>0</v>
      </c>
    </row>
    <row r="266" spans="2:38" x14ac:dyDescent="0.25">
      <c r="B266">
        <v>20710</v>
      </c>
      <c r="C266" t="s">
        <v>196</v>
      </c>
      <c r="D266" s="1" t="str">
        <f>IFERROR(VLOOKUP($B266, 'Combined Budget 2025 EUR'!$B:$G,3, 0),IFERROR(VLOOKUP($B266, 'Combined Budget 2025 CHF'!$B:$G,3, 0),  IFERROR(VLOOKUP($B266, '[1]QMSM_AG Mapping'!$A:$G, 3,0), "Check")))</f>
        <v>Germany</v>
      </c>
      <c r="E266" s="1" t="str">
        <f>IFERROR(VLOOKUP($B266, 'Combined Budget 2025 EUR'!$B:$G,5, 0), IFERROR(VLOOKUP($B266, 'Combined Budget 2025 CHF'!$B:$G,5, 0),IFERROR(VLOOKUP($B266, '[1]QMSM_AG Mapping'!$A:$E, 5,0), "Check")))</f>
        <v>Salon / Institute</v>
      </c>
      <c r="F266" s="1" t="str">
        <f t="shared" si="41"/>
        <v>Institutes / Clinic</v>
      </c>
      <c r="G266" s="13">
        <f>VLOOKUP($B266, '[1]QMSM_AG Mapping'!$A:$G, 6, 0)</f>
        <v>0</v>
      </c>
      <c r="H266" s="1">
        <f>VLOOKUP($B266, '[1]QMSM_AG Mapping'!$A:$G, 7, 0)</f>
        <v>0</v>
      </c>
      <c r="I266" t="s">
        <v>64</v>
      </c>
      <c r="J266" s="14">
        <v>2384.58</v>
      </c>
      <c r="K266" s="14">
        <v>3213.31</v>
      </c>
      <c r="L266" s="14">
        <v>1248.81</v>
      </c>
      <c r="M266" s="14">
        <v>2709.59</v>
      </c>
      <c r="N266" s="14">
        <v>2450.7199999999998</v>
      </c>
      <c r="O266" s="14">
        <v>1938.6</v>
      </c>
      <c r="P266" s="14">
        <v>1721.46</v>
      </c>
      <c r="Q266" s="14">
        <v>636.20000000000005</v>
      </c>
      <c r="R266" s="14">
        <v>3697.34</v>
      </c>
      <c r="S266" s="14">
        <v>4591.6400000000003</v>
      </c>
      <c r="T266" s="14">
        <v>2539.9299999999998</v>
      </c>
      <c r="U266" s="14">
        <v>477.72</v>
      </c>
      <c r="W266" s="14" cm="1">
        <f t="array" ref="W266">INDEX(J266:U266, 1, MONTH($W$1))</f>
        <v>477.72</v>
      </c>
      <c r="X266" s="14" cm="1">
        <f t="array" ref="X266">SUMPRODUCT((J266:U266) *(($J$1:$U$1)&lt;=$X$1))</f>
        <v>27609.9</v>
      </c>
      <c r="Y266">
        <f t="shared" si="42"/>
        <v>1</v>
      </c>
      <c r="Z266">
        <f t="shared" si="42"/>
        <v>1</v>
      </c>
      <c r="AA266">
        <f t="shared" si="43"/>
        <v>1</v>
      </c>
      <c r="AB266">
        <f t="shared" si="44"/>
        <v>12</v>
      </c>
      <c r="AC266">
        <f t="shared" si="45"/>
        <v>2300.8250000000003</v>
      </c>
      <c r="AD266">
        <f t="shared" si="46"/>
        <v>0</v>
      </c>
      <c r="AE266">
        <f t="shared" si="47"/>
        <v>0</v>
      </c>
      <c r="AF266">
        <f t="shared" si="48"/>
        <v>0</v>
      </c>
      <c r="AG266">
        <f t="shared" si="49"/>
        <v>0</v>
      </c>
      <c r="AI266" s="15">
        <f t="shared" si="50"/>
        <v>27609.9</v>
      </c>
      <c r="AJ266" s="15"/>
      <c r="AK266" t="str">
        <f>IFERROR(VLOOKUP($B266, 'Combined Budget 2025 EUR'!$B:$L, 10, 0), IFERROR(VLOOKUP($B266, 'Combined Budget 2025 CHF'!$B:$L, 10, 0), "N/A"))</f>
        <v>AB</v>
      </c>
      <c r="AL266" t="str">
        <f>IFERROR(VLOOKUP($B266, 'Combined Budget 2025 EUR'!$B:$L, 11, 0), IFERROR(VLOOKUP($B266, 'Combined Budget 2025 CHF'!$B:$L, 11, 0), "N/A"))</f>
        <v>B</v>
      </c>
    </row>
    <row r="267" spans="2:38" x14ac:dyDescent="0.25">
      <c r="B267">
        <v>20713</v>
      </c>
      <c r="C267" t="s">
        <v>803</v>
      </c>
      <c r="D267" s="1">
        <f>IFERROR(VLOOKUP($B267, 'Combined Budget 2025 EUR'!$B:$G,3, 0),IFERROR(VLOOKUP($B267, 'Combined Budget 2025 CHF'!$B:$G,3, 0),  IFERROR(VLOOKUP($B267, '[1]QMSM_AG Mapping'!$A:$G, 3,0), "Check")))</f>
        <v>0</v>
      </c>
      <c r="E267" s="1">
        <f>IFERROR(VLOOKUP($B267, 'Combined Budget 2025 EUR'!$B:$G,5, 0), IFERROR(VLOOKUP($B267, 'Combined Budget 2025 CHF'!$B:$G,5, 0),IFERROR(VLOOKUP($B267, '[1]QMSM_AG Mapping'!$A:$E, 5,0), "Check")))</f>
        <v>0</v>
      </c>
      <c r="F267" s="1">
        <f t="shared" si="41"/>
        <v>0</v>
      </c>
      <c r="G267" s="13">
        <f>VLOOKUP($B267, '[1]QMSM_AG Mapping'!$A:$G, 6, 0)</f>
        <v>0</v>
      </c>
      <c r="H267" s="1">
        <f>VLOOKUP($B267, '[1]QMSM_AG Mapping'!$A:$G, 7, 0)</f>
        <v>0</v>
      </c>
      <c r="I267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W267" s="14" cm="1">
        <f t="array" ref="W267">INDEX(J267:U267, 1, MONTH($W$1))</f>
        <v>0</v>
      </c>
      <c r="X267" s="14" cm="1">
        <f t="array" ref="X267">SUMPRODUCT((J267:U267) *(($J$1:$U$1)&lt;=$X$1))</f>
        <v>0</v>
      </c>
      <c r="Y267">
        <f t="shared" si="42"/>
        <v>0</v>
      </c>
      <c r="Z267">
        <f t="shared" si="42"/>
        <v>0</v>
      </c>
      <c r="AA267">
        <f t="shared" si="43"/>
        <v>0</v>
      </c>
      <c r="AB267">
        <f t="shared" si="44"/>
        <v>0</v>
      </c>
      <c r="AC267">
        <f t="shared" si="45"/>
        <v>0</v>
      </c>
      <c r="AD267">
        <f t="shared" si="46"/>
        <v>0</v>
      </c>
      <c r="AE267">
        <f t="shared" si="47"/>
        <v>0</v>
      </c>
      <c r="AF267">
        <f t="shared" si="48"/>
        <v>0</v>
      </c>
      <c r="AG267">
        <f t="shared" si="49"/>
        <v>0</v>
      </c>
      <c r="AI267" s="15">
        <f t="shared" si="50"/>
        <v>0</v>
      </c>
      <c r="AJ267" s="15"/>
      <c r="AK267">
        <f>IFERROR(VLOOKUP($B267, 'Combined Budget 2025 EUR'!$B:$L, 10, 0), IFERROR(VLOOKUP($B267, 'Combined Budget 2025 CHF'!$B:$L, 10, 0), "N/A"))</f>
        <v>0</v>
      </c>
      <c r="AL267">
        <f>IFERROR(VLOOKUP($B267, 'Combined Budget 2025 EUR'!$B:$L, 11, 0), IFERROR(VLOOKUP($B267, 'Combined Budget 2025 CHF'!$B:$L, 11, 0), "N/A"))</f>
        <v>0</v>
      </c>
    </row>
    <row r="268" spans="2:38" x14ac:dyDescent="0.25">
      <c r="B268">
        <v>20714</v>
      </c>
      <c r="C268" t="s">
        <v>308</v>
      </c>
      <c r="D268" s="1" t="str">
        <f>IFERROR(VLOOKUP($B268, 'Combined Budget 2025 EUR'!$B:$G,3, 0),IFERROR(VLOOKUP($B268, 'Combined Budget 2025 CHF'!$B:$G,3, 0),  IFERROR(VLOOKUP($B268, '[1]QMSM_AG Mapping'!$A:$G, 3,0), "Check")))</f>
        <v>Germany</v>
      </c>
      <c r="E268" s="1">
        <f>IFERROR(VLOOKUP($B268, 'Combined Budget 2025 EUR'!$B:$G,5, 0), IFERROR(VLOOKUP($B268, 'Combined Budget 2025 CHF'!$B:$G,5, 0),IFERROR(VLOOKUP($B268, '[1]QMSM_AG Mapping'!$A:$E, 5,0), "Check")))</f>
        <v>0</v>
      </c>
      <c r="F268" s="1">
        <f t="shared" si="41"/>
        <v>0</v>
      </c>
      <c r="G268" s="13">
        <f>VLOOKUP($B268, '[1]QMSM_AG Mapping'!$A:$G, 6, 0)</f>
        <v>0</v>
      </c>
      <c r="H268" s="1">
        <f>VLOOKUP($B268, '[1]QMSM_AG Mapping'!$A:$G, 7, 0)</f>
        <v>0</v>
      </c>
      <c r="I268" t="s">
        <v>64</v>
      </c>
      <c r="J268" s="14">
        <v>527.75</v>
      </c>
      <c r="K268" s="14">
        <v>788.74</v>
      </c>
      <c r="L268" s="14">
        <v>-93.8</v>
      </c>
      <c r="M268" s="14">
        <v>1032.47</v>
      </c>
      <c r="N268" s="14">
        <v>0</v>
      </c>
      <c r="O268" s="14">
        <v>790.33</v>
      </c>
      <c r="P268" s="14">
        <v>1018.97</v>
      </c>
      <c r="Q268" s="14">
        <v>0</v>
      </c>
      <c r="R268" s="14">
        <v>604.73</v>
      </c>
      <c r="S268" s="14">
        <v>272.27</v>
      </c>
      <c r="T268" s="14">
        <v>775.31</v>
      </c>
      <c r="U268" s="14">
        <v>404.22</v>
      </c>
      <c r="W268" s="14" cm="1">
        <f t="array" ref="W268">INDEX(J268:U268, 1, MONTH($W$1))</f>
        <v>404.22</v>
      </c>
      <c r="X268" s="14" cm="1">
        <f t="array" ref="X268">SUMPRODUCT((J268:U268) *(($J$1:$U$1)&lt;=$X$1))</f>
        <v>6120.9900000000007</v>
      </c>
      <c r="Y268">
        <f t="shared" si="42"/>
        <v>1</v>
      </c>
      <c r="Z268">
        <f t="shared" si="42"/>
        <v>1</v>
      </c>
      <c r="AA268">
        <f t="shared" si="43"/>
        <v>1</v>
      </c>
      <c r="AB268">
        <f t="shared" si="44"/>
        <v>9</v>
      </c>
      <c r="AC268">
        <f t="shared" si="45"/>
        <v>680.11000000000013</v>
      </c>
      <c r="AD268">
        <f t="shared" si="46"/>
        <v>0</v>
      </c>
      <c r="AE268">
        <f t="shared" si="47"/>
        <v>0</v>
      </c>
      <c r="AF268">
        <f t="shared" si="48"/>
        <v>0</v>
      </c>
      <c r="AG268">
        <f t="shared" si="49"/>
        <v>0</v>
      </c>
      <c r="AI268" s="15">
        <f t="shared" si="50"/>
        <v>6120.9900000000007</v>
      </c>
      <c r="AJ268" s="15"/>
      <c r="AK268" t="str">
        <f>IFERROR(VLOOKUP($B268, 'Combined Budget 2025 EUR'!$B:$L, 10, 0), IFERROR(VLOOKUP($B268, 'Combined Budget 2025 CHF'!$B:$L, 10, 0), "N/A"))</f>
        <v>GG</v>
      </c>
      <c r="AL268" t="str">
        <f>IFERROR(VLOOKUP($B268, 'Combined Budget 2025 EUR'!$B:$L, 11, 0), IFERROR(VLOOKUP($B268, 'Combined Budget 2025 CHF'!$B:$L, 11, 0), "N/A"))</f>
        <v>C</v>
      </c>
    </row>
    <row r="269" spans="2:38" x14ac:dyDescent="0.25">
      <c r="B269">
        <v>20716</v>
      </c>
      <c r="C269" t="s">
        <v>804</v>
      </c>
      <c r="D269" s="1">
        <f>IFERROR(VLOOKUP($B269, 'Combined Budget 2025 EUR'!$B:$G,3, 0),IFERROR(VLOOKUP($B269, 'Combined Budget 2025 CHF'!$B:$G,3, 0),  IFERROR(VLOOKUP($B269, '[1]QMSM_AG Mapping'!$A:$G, 3,0), "Check")))</f>
        <v>0</v>
      </c>
      <c r="E269" s="1">
        <f>IFERROR(VLOOKUP($B269, 'Combined Budget 2025 EUR'!$B:$G,5, 0), IFERROR(VLOOKUP($B269, 'Combined Budget 2025 CHF'!$B:$G,5, 0),IFERROR(VLOOKUP($B269, '[1]QMSM_AG Mapping'!$A:$E, 5,0), "Check")))</f>
        <v>0</v>
      </c>
      <c r="F269" s="1">
        <f t="shared" si="41"/>
        <v>0</v>
      </c>
      <c r="G269" s="13">
        <f>VLOOKUP($B269, '[1]QMSM_AG Mapping'!$A:$G, 6, 0)</f>
        <v>0</v>
      </c>
      <c r="H269" s="1">
        <f>VLOOKUP($B269, '[1]QMSM_AG Mapping'!$A:$G, 7, 0)</f>
        <v>0</v>
      </c>
      <c r="I269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W269" s="14" cm="1">
        <f t="array" ref="W269">INDEX(J269:U269, 1, MONTH($W$1))</f>
        <v>0</v>
      </c>
      <c r="X269" s="14" cm="1">
        <f t="array" ref="X269">SUMPRODUCT((J269:U269) *(($J$1:$U$1)&lt;=$X$1))</f>
        <v>0</v>
      </c>
      <c r="Y269">
        <f t="shared" si="42"/>
        <v>0</v>
      </c>
      <c r="Z269">
        <f t="shared" si="42"/>
        <v>0</v>
      </c>
      <c r="AA269">
        <f t="shared" si="43"/>
        <v>0</v>
      </c>
      <c r="AB269">
        <f t="shared" si="44"/>
        <v>0</v>
      </c>
      <c r="AC269">
        <f t="shared" si="45"/>
        <v>0</v>
      </c>
      <c r="AD269">
        <f t="shared" si="46"/>
        <v>0</v>
      </c>
      <c r="AE269">
        <f t="shared" si="47"/>
        <v>0</v>
      </c>
      <c r="AF269">
        <f t="shared" si="48"/>
        <v>0</v>
      </c>
      <c r="AG269">
        <f t="shared" si="49"/>
        <v>0</v>
      </c>
      <c r="AI269" s="15">
        <f t="shared" si="50"/>
        <v>0</v>
      </c>
      <c r="AJ269" s="15"/>
      <c r="AK269">
        <f>IFERROR(VLOOKUP($B269, 'Combined Budget 2025 EUR'!$B:$L, 10, 0), IFERROR(VLOOKUP($B269, 'Combined Budget 2025 CHF'!$B:$L, 10, 0), "N/A"))</f>
        <v>0</v>
      </c>
      <c r="AL269">
        <f>IFERROR(VLOOKUP($B269, 'Combined Budget 2025 EUR'!$B:$L, 11, 0), IFERROR(VLOOKUP($B269, 'Combined Budget 2025 CHF'!$B:$L, 11, 0), "N/A"))</f>
        <v>0</v>
      </c>
    </row>
    <row r="270" spans="2:38" x14ac:dyDescent="0.25">
      <c r="B270">
        <v>20720</v>
      </c>
      <c r="C270" t="s">
        <v>586</v>
      </c>
      <c r="D270" s="1">
        <f>IFERROR(VLOOKUP($B270, 'Combined Budget 2025 EUR'!$B:$G,3, 0),IFERROR(VLOOKUP($B270, 'Combined Budget 2025 CHF'!$B:$G,3, 0),  IFERROR(VLOOKUP($B270, '[1]QMSM_AG Mapping'!$A:$G, 3,0), "Check")))</f>
        <v>0</v>
      </c>
      <c r="E270" s="1">
        <f>IFERROR(VLOOKUP($B270, 'Combined Budget 2025 EUR'!$B:$G,5, 0), IFERROR(VLOOKUP($B270, 'Combined Budget 2025 CHF'!$B:$G,5, 0),IFERROR(VLOOKUP($B270, '[1]QMSM_AG Mapping'!$A:$E, 5,0), "Check")))</f>
        <v>0</v>
      </c>
      <c r="F270" s="1">
        <f t="shared" si="41"/>
        <v>0</v>
      </c>
      <c r="G270" s="13">
        <f>VLOOKUP($B270, '[1]QMSM_AG Mapping'!$A:$G, 6, 0)</f>
        <v>0</v>
      </c>
      <c r="H270" s="1">
        <f>VLOOKUP($B270, '[1]QMSM_AG Mapping'!$A:$G, 7, 0)</f>
        <v>0</v>
      </c>
      <c r="I270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W270" s="14" cm="1">
        <f t="array" ref="W270">INDEX(J270:U270, 1, MONTH($W$1))</f>
        <v>0</v>
      </c>
      <c r="X270" s="14" cm="1">
        <f t="array" ref="X270">SUMPRODUCT((J270:U270) *(($J$1:$U$1)&lt;=$X$1))</f>
        <v>0</v>
      </c>
      <c r="Y270">
        <f t="shared" si="42"/>
        <v>0</v>
      </c>
      <c r="Z270">
        <f t="shared" si="42"/>
        <v>0</v>
      </c>
      <c r="AA270">
        <f t="shared" si="43"/>
        <v>0</v>
      </c>
      <c r="AB270">
        <f t="shared" si="44"/>
        <v>0</v>
      </c>
      <c r="AC270">
        <f t="shared" si="45"/>
        <v>0</v>
      </c>
      <c r="AD270">
        <f t="shared" si="46"/>
        <v>0</v>
      </c>
      <c r="AE270">
        <f t="shared" si="47"/>
        <v>0</v>
      </c>
      <c r="AF270">
        <f t="shared" si="48"/>
        <v>0</v>
      </c>
      <c r="AG270">
        <f t="shared" si="49"/>
        <v>0</v>
      </c>
      <c r="AI270" s="15">
        <f t="shared" si="50"/>
        <v>0</v>
      </c>
      <c r="AJ270" s="15"/>
      <c r="AK270">
        <f>IFERROR(VLOOKUP($B270, 'Combined Budget 2025 EUR'!$B:$L, 10, 0), IFERROR(VLOOKUP($B270, 'Combined Budget 2025 CHF'!$B:$L, 10, 0), "N/A"))</f>
        <v>0</v>
      </c>
      <c r="AL270">
        <f>IFERROR(VLOOKUP($B270, 'Combined Budget 2025 EUR'!$B:$L, 11, 0), IFERROR(VLOOKUP($B270, 'Combined Budget 2025 CHF'!$B:$L, 11, 0), "N/A"))</f>
        <v>0</v>
      </c>
    </row>
    <row r="271" spans="2:38" x14ac:dyDescent="0.25">
      <c r="B271">
        <v>20723</v>
      </c>
      <c r="C271" t="s">
        <v>502</v>
      </c>
      <c r="D271" s="1" t="str">
        <f>IFERROR(VLOOKUP($B271, 'Combined Budget 2025 EUR'!$B:$G,3, 0),IFERROR(VLOOKUP($B271, 'Combined Budget 2025 CHF'!$B:$G,3, 0),  IFERROR(VLOOKUP($B271, '[1]QMSM_AG Mapping'!$A:$G, 3,0), "Check")))</f>
        <v>Other EU</v>
      </c>
      <c r="E271" s="1">
        <f>IFERROR(VLOOKUP($B271, 'Combined Budget 2025 EUR'!$B:$G,5, 0), IFERROR(VLOOKUP($B271, 'Combined Budget 2025 CHF'!$B:$G,5, 0),IFERROR(VLOOKUP($B271, '[1]QMSM_AG Mapping'!$A:$E, 5,0), "Check")))</f>
        <v>0</v>
      </c>
      <c r="F271" s="1">
        <f t="shared" si="41"/>
        <v>0</v>
      </c>
      <c r="G271" s="13">
        <f>VLOOKUP($B271, '[1]QMSM_AG Mapping'!$A:$G, 6, 0)</f>
        <v>0</v>
      </c>
      <c r="H271" s="1">
        <f>VLOOKUP($B271, '[1]QMSM_AG Mapping'!$A:$G, 7, 0)</f>
        <v>0</v>
      </c>
      <c r="I271" t="s">
        <v>64</v>
      </c>
      <c r="J271" s="14">
        <v>1984.62</v>
      </c>
      <c r="K271" s="14">
        <v>0</v>
      </c>
      <c r="L271" s="14">
        <v>0</v>
      </c>
      <c r="M271" s="14">
        <v>5231.66</v>
      </c>
      <c r="N271" s="14">
        <v>133.41</v>
      </c>
      <c r="O271" s="14">
        <v>0</v>
      </c>
      <c r="P271" s="14">
        <v>0</v>
      </c>
      <c r="Q271" s="14">
        <v>0</v>
      </c>
      <c r="R271" s="14">
        <v>2699.22</v>
      </c>
      <c r="S271" s="14">
        <v>0</v>
      </c>
      <c r="T271" s="14">
        <v>81.58</v>
      </c>
      <c r="U271" s="14">
        <v>2317.16</v>
      </c>
      <c r="W271" s="14" cm="1">
        <f t="array" ref="W271">INDEX(J271:U271, 1, MONTH($W$1))</f>
        <v>2317.16</v>
      </c>
      <c r="X271" s="14" cm="1">
        <f t="array" ref="X271">SUMPRODUCT((J271:U271) *(($J$1:$U$1)&lt;=$X$1))</f>
        <v>12447.65</v>
      </c>
      <c r="Y271">
        <f t="shared" si="42"/>
        <v>1</v>
      </c>
      <c r="Z271">
        <f t="shared" si="42"/>
        <v>1</v>
      </c>
      <c r="AA271">
        <f t="shared" si="43"/>
        <v>1</v>
      </c>
      <c r="AB271">
        <f t="shared" si="44"/>
        <v>6</v>
      </c>
      <c r="AC271">
        <f t="shared" si="45"/>
        <v>2074.6083333333331</v>
      </c>
      <c r="AD271">
        <f t="shared" si="46"/>
        <v>0</v>
      </c>
      <c r="AE271">
        <f t="shared" si="47"/>
        <v>0</v>
      </c>
      <c r="AF271">
        <f t="shared" si="48"/>
        <v>0</v>
      </c>
      <c r="AG271">
        <f t="shared" si="49"/>
        <v>0</v>
      </c>
      <c r="AI271" s="15">
        <f t="shared" si="50"/>
        <v>12447.65</v>
      </c>
      <c r="AJ271" s="15"/>
      <c r="AK271" t="str">
        <f>IFERROR(VLOOKUP($B271, 'Combined Budget 2025 EUR'!$B:$L, 10, 0), IFERROR(VLOOKUP($B271, 'Combined Budget 2025 CHF'!$B:$L, 10, 0), "N/A"))</f>
        <v>BA</v>
      </c>
      <c r="AL271" t="str">
        <f>IFERROR(VLOOKUP($B271, 'Combined Budget 2025 EUR'!$B:$L, 11, 0), IFERROR(VLOOKUP($B271, 'Combined Budget 2025 CHF'!$B:$L, 11, 0), "N/A"))</f>
        <v>A</v>
      </c>
    </row>
    <row r="272" spans="2:38" x14ac:dyDescent="0.25">
      <c r="B272">
        <v>20724</v>
      </c>
      <c r="C272" t="s">
        <v>89</v>
      </c>
      <c r="D272" s="1" t="str">
        <f>IFERROR(VLOOKUP($B272, 'Combined Budget 2025 EUR'!$B:$G,3, 0),IFERROR(VLOOKUP($B272, 'Combined Budget 2025 CHF'!$B:$G,3, 0),  IFERROR(VLOOKUP($B272, '[1]QMSM_AG Mapping'!$A:$G, 3,0), "Check")))</f>
        <v>Germany</v>
      </c>
      <c r="E272" s="1" t="str">
        <f>IFERROR(VLOOKUP($B272, 'Combined Budget 2025 EUR'!$B:$G,5, 0), IFERROR(VLOOKUP($B272, 'Combined Budget 2025 CHF'!$B:$G,5, 0),IFERROR(VLOOKUP($B272, '[1]QMSM_AG Mapping'!$A:$E, 5,0), "Check")))</f>
        <v>Salon / Institute</v>
      </c>
      <c r="F272" s="1" t="str">
        <f t="shared" si="41"/>
        <v>Institutes / Clinic</v>
      </c>
      <c r="G272" s="13">
        <f>VLOOKUP($B272, '[1]QMSM_AG Mapping'!$A:$G, 6, 0)</f>
        <v>0</v>
      </c>
      <c r="H272" s="1">
        <f>VLOOKUP($B272, '[1]QMSM_AG Mapping'!$A:$G, 7, 0)</f>
        <v>0</v>
      </c>
      <c r="I272" t="s">
        <v>64</v>
      </c>
      <c r="J272" s="14">
        <v>1108.9000000000001</v>
      </c>
      <c r="K272" s="14">
        <v>0</v>
      </c>
      <c r="L272" s="14">
        <v>0</v>
      </c>
      <c r="M272" s="14">
        <v>655.44</v>
      </c>
      <c r="N272" s="14">
        <v>0</v>
      </c>
      <c r="O272" s="14">
        <v>3709.07</v>
      </c>
      <c r="P272" s="14">
        <v>10.8</v>
      </c>
      <c r="Q272" s="14">
        <v>0</v>
      </c>
      <c r="R272" s="14">
        <v>0</v>
      </c>
      <c r="S272" s="14">
        <v>563.66999999999996</v>
      </c>
      <c r="T272" s="14">
        <v>630.6</v>
      </c>
      <c r="U272" s="14">
        <v>674.05</v>
      </c>
      <c r="W272" s="14" cm="1">
        <f t="array" ref="W272">INDEX(J272:U272, 1, MONTH($W$1))</f>
        <v>674.05</v>
      </c>
      <c r="X272" s="14" cm="1">
        <f t="array" ref="X272">SUMPRODUCT((J272:U272) *(($J$1:$U$1)&lt;=$X$1))</f>
        <v>7352.5300000000007</v>
      </c>
      <c r="Y272">
        <f t="shared" si="42"/>
        <v>1</v>
      </c>
      <c r="Z272">
        <f t="shared" si="42"/>
        <v>1</v>
      </c>
      <c r="AA272">
        <f t="shared" si="43"/>
        <v>1</v>
      </c>
      <c r="AB272">
        <f t="shared" si="44"/>
        <v>7</v>
      </c>
      <c r="AC272">
        <f t="shared" si="45"/>
        <v>1050.3614285714286</v>
      </c>
      <c r="AD272">
        <f t="shared" si="46"/>
        <v>0</v>
      </c>
      <c r="AE272">
        <f t="shared" si="47"/>
        <v>0</v>
      </c>
      <c r="AF272">
        <f t="shared" si="48"/>
        <v>0</v>
      </c>
      <c r="AG272">
        <f t="shared" si="49"/>
        <v>0</v>
      </c>
      <c r="AI272" s="15">
        <f t="shared" si="50"/>
        <v>7352.5300000000007</v>
      </c>
      <c r="AJ272" s="15"/>
      <c r="AK272" t="str">
        <f>IFERROR(VLOOKUP($B272, 'Combined Budget 2025 EUR'!$B:$L, 10, 0), IFERROR(VLOOKUP($B272, 'Combined Budget 2025 CHF'!$B:$L, 10, 0), "N/A"))</f>
        <v>BC</v>
      </c>
      <c r="AL272" t="str">
        <f>IFERROR(VLOOKUP($B272, 'Combined Budget 2025 EUR'!$B:$L, 11, 0), IFERROR(VLOOKUP($B272, 'Combined Budget 2025 CHF'!$B:$L, 11, 0), "N/A"))</f>
        <v>C</v>
      </c>
    </row>
    <row r="273" spans="2:38" x14ac:dyDescent="0.25">
      <c r="B273">
        <v>20725</v>
      </c>
      <c r="C273" t="s">
        <v>80</v>
      </c>
      <c r="D273" s="1" t="str">
        <f>IFERROR(VLOOKUP($B273, 'Combined Budget 2025 EUR'!$B:$G,3, 0),IFERROR(VLOOKUP($B273, 'Combined Budget 2025 CHF'!$B:$G,3, 0),  IFERROR(VLOOKUP($B273, '[1]QMSM_AG Mapping'!$A:$G, 3,0), "Check")))</f>
        <v>Germany</v>
      </c>
      <c r="E273" s="1" t="str">
        <f>IFERROR(VLOOKUP($B273, 'Combined Budget 2025 EUR'!$B:$G,5, 0), IFERROR(VLOOKUP($B273, 'Combined Budget 2025 CHF'!$B:$G,5, 0),IFERROR(VLOOKUP($B273, '[1]QMSM_AG Mapping'!$A:$E, 5,0), "Check")))</f>
        <v>Salon / Institute</v>
      </c>
      <c r="F273" s="1" t="str">
        <f t="shared" si="41"/>
        <v>Institutes / Clinic</v>
      </c>
      <c r="G273" s="13">
        <f>VLOOKUP($B273, '[1]QMSM_AG Mapping'!$A:$G, 6, 0)</f>
        <v>0</v>
      </c>
      <c r="H273" s="1">
        <f>VLOOKUP($B273, '[1]QMSM_AG Mapping'!$A:$G, 7, 0)</f>
        <v>0</v>
      </c>
      <c r="I273" t="s">
        <v>64</v>
      </c>
      <c r="J273" s="14">
        <v>0</v>
      </c>
      <c r="K273" s="14">
        <v>0</v>
      </c>
      <c r="L273" s="14">
        <v>2019.84</v>
      </c>
      <c r="M273" s="14">
        <v>1350.93</v>
      </c>
      <c r="N273" s="14">
        <v>0</v>
      </c>
      <c r="O273" s="14">
        <v>1493.97</v>
      </c>
      <c r="P273" s="14">
        <v>1942.84</v>
      </c>
      <c r="Q273" s="14">
        <v>3358.55</v>
      </c>
      <c r="R273" s="14">
        <v>3285.56</v>
      </c>
      <c r="S273" s="14">
        <v>641.01</v>
      </c>
      <c r="T273" s="14">
        <v>3469.02</v>
      </c>
      <c r="U273" s="14">
        <v>-544.65</v>
      </c>
      <c r="W273" s="14" cm="1">
        <f t="array" ref="W273">INDEX(J273:U273, 1, MONTH($W$1))</f>
        <v>-544.65</v>
      </c>
      <c r="X273" s="14" cm="1">
        <f t="array" ref="X273">SUMPRODUCT((J273:U273) *(($J$1:$U$1)&lt;=$X$1))</f>
        <v>17017.07</v>
      </c>
      <c r="Y273">
        <f t="shared" si="42"/>
        <v>0</v>
      </c>
      <c r="Z273">
        <f t="shared" si="42"/>
        <v>1</v>
      </c>
      <c r="AA273">
        <f t="shared" si="43"/>
        <v>1</v>
      </c>
      <c r="AB273">
        <f t="shared" si="44"/>
        <v>8</v>
      </c>
      <c r="AC273">
        <f t="shared" si="45"/>
        <v>2127.13375</v>
      </c>
      <c r="AD273">
        <f t="shared" si="46"/>
        <v>0</v>
      </c>
      <c r="AE273">
        <f t="shared" si="47"/>
        <v>0</v>
      </c>
      <c r="AF273">
        <f t="shared" si="48"/>
        <v>0</v>
      </c>
      <c r="AG273">
        <f t="shared" si="49"/>
        <v>0</v>
      </c>
      <c r="AI273" s="15">
        <f t="shared" si="50"/>
        <v>17017.07</v>
      </c>
      <c r="AJ273" s="15"/>
      <c r="AK273" t="str">
        <f>IFERROR(VLOOKUP($B273, 'Combined Budget 2025 EUR'!$B:$L, 10, 0), IFERROR(VLOOKUP($B273, 'Combined Budget 2025 CHF'!$B:$L, 10, 0), "N/A"))</f>
        <v>BB</v>
      </c>
      <c r="AL273" t="str">
        <f>IFERROR(VLOOKUP($B273, 'Combined Budget 2025 EUR'!$B:$L, 11, 0), IFERROR(VLOOKUP($B273, 'Combined Budget 2025 CHF'!$B:$L, 11, 0), "N/A"))</f>
        <v>B</v>
      </c>
    </row>
    <row r="274" spans="2:38" x14ac:dyDescent="0.25">
      <c r="B274">
        <v>20727</v>
      </c>
      <c r="C274" t="s">
        <v>686</v>
      </c>
      <c r="D274" s="1" t="str">
        <f>IFERROR(VLOOKUP($B274, 'Combined Budget 2025 EUR'!$B:$G,3, 0),IFERROR(VLOOKUP($B274, 'Combined Budget 2025 CHF'!$B:$G,3, 0),  IFERROR(VLOOKUP($B274, '[1]QMSM_AG Mapping'!$A:$G, 3,0), "Check")))</f>
        <v>Germany</v>
      </c>
      <c r="E274" s="1" t="str">
        <f>IFERROR(VLOOKUP($B274, 'Combined Budget 2025 EUR'!$B:$G,5, 0), IFERROR(VLOOKUP($B274, 'Combined Budget 2025 CHF'!$B:$G,5, 0),IFERROR(VLOOKUP($B274, '[1]QMSM_AG Mapping'!$A:$E, 5,0), "Check")))</f>
        <v>Salon / Institute</v>
      </c>
      <c r="F274" s="1" t="str">
        <f t="shared" si="41"/>
        <v>Institutes / Clinic</v>
      </c>
      <c r="G274" s="13">
        <f>VLOOKUP($B274, '[1]QMSM_AG Mapping'!$A:$G, 6, 0)</f>
        <v>0</v>
      </c>
      <c r="H274" s="1">
        <f>VLOOKUP($B274, '[1]QMSM_AG Mapping'!$A:$G, 7, 0)</f>
        <v>0</v>
      </c>
      <c r="I274" t="s">
        <v>64</v>
      </c>
      <c r="J274" s="14">
        <v>4172.43</v>
      </c>
      <c r="K274" s="14">
        <v>1860.24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W274" s="14" cm="1">
        <f t="array" ref="W274">INDEX(J274:U274, 1, MONTH($W$1))</f>
        <v>0</v>
      </c>
      <c r="X274" s="14" cm="1">
        <f t="array" ref="X274">SUMPRODUCT((J274:U274) *(($J$1:$U$1)&lt;=$X$1))</f>
        <v>6032.67</v>
      </c>
      <c r="Y274">
        <f t="shared" si="42"/>
        <v>0</v>
      </c>
      <c r="Z274">
        <f t="shared" si="42"/>
        <v>1</v>
      </c>
      <c r="AA274">
        <f t="shared" si="43"/>
        <v>1</v>
      </c>
      <c r="AB274">
        <f t="shared" si="44"/>
        <v>2</v>
      </c>
      <c r="AC274">
        <f t="shared" si="45"/>
        <v>3016.335</v>
      </c>
      <c r="AD274">
        <f t="shared" si="46"/>
        <v>0</v>
      </c>
      <c r="AE274">
        <f t="shared" si="47"/>
        <v>0</v>
      </c>
      <c r="AF274">
        <f t="shared" si="48"/>
        <v>0</v>
      </c>
      <c r="AG274">
        <f t="shared" si="49"/>
        <v>0</v>
      </c>
      <c r="AI274" s="15">
        <f t="shared" si="50"/>
        <v>6032.67</v>
      </c>
      <c r="AJ274" s="15"/>
      <c r="AK274" t="str">
        <f>IFERROR(VLOOKUP($B274, 'Combined Budget 2025 EUR'!$B:$L, 10, 0), IFERROR(VLOOKUP($B274, 'Combined Budget 2025 CHF'!$B:$L, 10, 0), "N/A"))</f>
        <v>GG</v>
      </c>
      <c r="AL274" t="str">
        <f>IFERROR(VLOOKUP($B274, 'Combined Budget 2025 EUR'!$B:$L, 11, 0), IFERROR(VLOOKUP($B274, 'Combined Budget 2025 CHF'!$B:$L, 11, 0), "N/A"))</f>
        <v>C</v>
      </c>
    </row>
    <row r="275" spans="2:38" x14ac:dyDescent="0.25">
      <c r="B275">
        <v>20728</v>
      </c>
      <c r="C275" t="s">
        <v>805</v>
      </c>
      <c r="D275" s="1">
        <f>IFERROR(VLOOKUP($B275, 'Combined Budget 2025 EUR'!$B:$G,3, 0),IFERROR(VLOOKUP($B275, 'Combined Budget 2025 CHF'!$B:$G,3, 0),  IFERROR(VLOOKUP($B275, '[1]QMSM_AG Mapping'!$A:$G, 3,0), "Check")))</f>
        <v>0</v>
      </c>
      <c r="E275" s="1">
        <f>IFERROR(VLOOKUP($B275, 'Combined Budget 2025 EUR'!$B:$G,5, 0), IFERROR(VLOOKUP($B275, 'Combined Budget 2025 CHF'!$B:$G,5, 0),IFERROR(VLOOKUP($B275, '[1]QMSM_AG Mapping'!$A:$E, 5,0), "Check")))</f>
        <v>0</v>
      </c>
      <c r="F275" s="1">
        <f t="shared" si="41"/>
        <v>0</v>
      </c>
      <c r="G275" s="13">
        <f>VLOOKUP($B275, '[1]QMSM_AG Mapping'!$A:$G, 6, 0)</f>
        <v>0</v>
      </c>
      <c r="H275" s="1">
        <f>VLOOKUP($B275, '[1]QMSM_AG Mapping'!$A:$G, 7, 0)</f>
        <v>0</v>
      </c>
      <c r="I275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W275" s="14" cm="1">
        <f t="array" ref="W275">INDEX(J275:U275, 1, MONTH($W$1))</f>
        <v>0</v>
      </c>
      <c r="X275" s="14" cm="1">
        <f t="array" ref="X275">SUMPRODUCT((J275:U275) *(($J$1:$U$1)&lt;=$X$1))</f>
        <v>0</v>
      </c>
      <c r="Y275">
        <f t="shared" si="42"/>
        <v>0</v>
      </c>
      <c r="Z275">
        <f t="shared" si="42"/>
        <v>0</v>
      </c>
      <c r="AA275">
        <f t="shared" si="43"/>
        <v>0</v>
      </c>
      <c r="AB275">
        <f t="shared" si="44"/>
        <v>0</v>
      </c>
      <c r="AC275">
        <f t="shared" si="45"/>
        <v>0</v>
      </c>
      <c r="AD275">
        <f t="shared" si="46"/>
        <v>0</v>
      </c>
      <c r="AE275">
        <f t="shared" si="47"/>
        <v>0</v>
      </c>
      <c r="AF275">
        <f t="shared" si="48"/>
        <v>0</v>
      </c>
      <c r="AG275">
        <f t="shared" si="49"/>
        <v>0</v>
      </c>
      <c r="AI275" s="15">
        <f t="shared" si="50"/>
        <v>0</v>
      </c>
      <c r="AJ275" s="15"/>
      <c r="AK275">
        <f>IFERROR(VLOOKUP($B275, 'Combined Budget 2025 EUR'!$B:$L, 10, 0), IFERROR(VLOOKUP($B275, 'Combined Budget 2025 CHF'!$B:$L, 10, 0), "N/A"))</f>
        <v>0</v>
      </c>
      <c r="AL275">
        <f>IFERROR(VLOOKUP($B275, 'Combined Budget 2025 EUR'!$B:$L, 11, 0), IFERROR(VLOOKUP($B275, 'Combined Budget 2025 CHF'!$B:$L, 11, 0), "N/A"))</f>
        <v>0</v>
      </c>
    </row>
    <row r="276" spans="2:38" x14ac:dyDescent="0.25">
      <c r="B276">
        <v>20729</v>
      </c>
      <c r="C276" t="s">
        <v>806</v>
      </c>
      <c r="D276" s="1">
        <f>IFERROR(VLOOKUP($B276, 'Combined Budget 2025 EUR'!$B:$G,3, 0),IFERROR(VLOOKUP($B276, 'Combined Budget 2025 CHF'!$B:$G,3, 0),  IFERROR(VLOOKUP($B276, '[1]QMSM_AG Mapping'!$A:$G, 3,0), "Check")))</f>
        <v>0</v>
      </c>
      <c r="E276" s="1">
        <f>IFERROR(VLOOKUP($B276, 'Combined Budget 2025 EUR'!$B:$G,5, 0), IFERROR(VLOOKUP($B276, 'Combined Budget 2025 CHF'!$B:$G,5, 0),IFERROR(VLOOKUP($B276, '[1]QMSM_AG Mapping'!$A:$E, 5,0), "Check")))</f>
        <v>0</v>
      </c>
      <c r="F276" s="1">
        <f t="shared" si="41"/>
        <v>0</v>
      </c>
      <c r="G276" s="13">
        <f>VLOOKUP($B276, '[1]QMSM_AG Mapping'!$A:$G, 6, 0)</f>
        <v>0</v>
      </c>
      <c r="H276" s="1">
        <f>VLOOKUP($B276, '[1]QMSM_AG Mapping'!$A:$G, 7, 0)</f>
        <v>0</v>
      </c>
      <c r="I276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W276" s="14" cm="1">
        <f t="array" ref="W276">INDEX(J276:U276, 1, MONTH($W$1))</f>
        <v>0</v>
      </c>
      <c r="X276" s="14" cm="1">
        <f t="array" ref="X276">SUMPRODUCT((J276:U276) *(($J$1:$U$1)&lt;=$X$1))</f>
        <v>0</v>
      </c>
      <c r="Y276">
        <f t="shared" si="42"/>
        <v>0</v>
      </c>
      <c r="Z276">
        <f t="shared" si="42"/>
        <v>0</v>
      </c>
      <c r="AA276">
        <f t="shared" si="43"/>
        <v>0</v>
      </c>
      <c r="AB276">
        <f t="shared" si="44"/>
        <v>0</v>
      </c>
      <c r="AC276">
        <f t="shared" si="45"/>
        <v>0</v>
      </c>
      <c r="AD276">
        <f t="shared" si="46"/>
        <v>0</v>
      </c>
      <c r="AE276">
        <f t="shared" si="47"/>
        <v>0</v>
      </c>
      <c r="AF276">
        <f t="shared" si="48"/>
        <v>0</v>
      </c>
      <c r="AG276">
        <f t="shared" si="49"/>
        <v>0</v>
      </c>
      <c r="AI276" s="15">
        <f t="shared" si="50"/>
        <v>0</v>
      </c>
      <c r="AJ276" s="15"/>
      <c r="AK276">
        <f>IFERROR(VLOOKUP($B276, 'Combined Budget 2025 EUR'!$B:$L, 10, 0), IFERROR(VLOOKUP($B276, 'Combined Budget 2025 CHF'!$B:$L, 10, 0), "N/A"))</f>
        <v>0</v>
      </c>
      <c r="AL276">
        <f>IFERROR(VLOOKUP($B276, 'Combined Budget 2025 EUR'!$B:$L, 11, 0), IFERROR(VLOOKUP($B276, 'Combined Budget 2025 CHF'!$B:$L, 11, 0), "N/A"))</f>
        <v>0</v>
      </c>
    </row>
    <row r="277" spans="2:38" x14ac:dyDescent="0.25">
      <c r="B277">
        <v>20731</v>
      </c>
      <c r="C277" t="s">
        <v>186</v>
      </c>
      <c r="D277" s="1" t="str">
        <f>IFERROR(VLOOKUP($B277, 'Combined Budget 2025 EUR'!$B:$G,3, 0),IFERROR(VLOOKUP($B277, 'Combined Budget 2025 CHF'!$B:$G,3, 0),  IFERROR(VLOOKUP($B277, '[1]QMSM_AG Mapping'!$A:$G, 3,0), "Check")))</f>
        <v>Germany</v>
      </c>
      <c r="E277" s="1" t="str">
        <f>IFERROR(VLOOKUP($B277, 'Combined Budget 2025 EUR'!$B:$G,5, 0), IFERROR(VLOOKUP($B277, 'Combined Budget 2025 CHF'!$B:$G,5, 0),IFERROR(VLOOKUP($B277, '[1]QMSM_AG Mapping'!$A:$E, 5,0), "Check")))</f>
        <v>eTailer</v>
      </c>
      <c r="F277" s="1" t="str">
        <f t="shared" si="41"/>
        <v>eTailer</v>
      </c>
      <c r="G277" s="13">
        <f>VLOOKUP($B277, '[1]QMSM_AG Mapping'!$A:$G, 6, 0)</f>
        <v>0</v>
      </c>
      <c r="H277" s="1">
        <f>VLOOKUP($B277, '[1]QMSM_AG Mapping'!$A:$G, 7, 0)</f>
        <v>0</v>
      </c>
      <c r="I277" t="s">
        <v>64</v>
      </c>
      <c r="J277" s="14">
        <v>29817.48</v>
      </c>
      <c r="K277" s="14">
        <v>6723.66</v>
      </c>
      <c r="L277" s="14">
        <v>41728.14</v>
      </c>
      <c r="M277" s="14">
        <v>13586.13</v>
      </c>
      <c r="N277" s="14">
        <v>167.99</v>
      </c>
      <c r="O277" s="14">
        <v>33123.4</v>
      </c>
      <c r="P277" s="14">
        <v>3994.14</v>
      </c>
      <c r="Q277" s="14">
        <v>17437.64</v>
      </c>
      <c r="R277" s="14">
        <v>10715.67</v>
      </c>
      <c r="S277" s="14">
        <v>19523.32</v>
      </c>
      <c r="T277" s="14">
        <v>0</v>
      </c>
      <c r="U277" s="14">
        <v>10300.68</v>
      </c>
      <c r="W277" s="14" cm="1">
        <f t="array" ref="W277">INDEX(J277:U277, 1, MONTH($W$1))</f>
        <v>10300.68</v>
      </c>
      <c r="X277" s="14" cm="1">
        <f t="array" ref="X277">SUMPRODUCT((J277:U277) *(($J$1:$U$1)&lt;=$X$1))</f>
        <v>187118.25000000003</v>
      </c>
      <c r="Y277">
        <f t="shared" si="42"/>
        <v>1</v>
      </c>
      <c r="Z277">
        <f t="shared" si="42"/>
        <v>1</v>
      </c>
      <c r="AA277">
        <f t="shared" si="43"/>
        <v>1</v>
      </c>
      <c r="AB277">
        <f t="shared" si="44"/>
        <v>11</v>
      </c>
      <c r="AC277">
        <f t="shared" si="45"/>
        <v>17010.750000000004</v>
      </c>
      <c r="AD277">
        <f t="shared" si="46"/>
        <v>0</v>
      </c>
      <c r="AE277">
        <f t="shared" si="47"/>
        <v>0</v>
      </c>
      <c r="AF277">
        <f t="shared" si="48"/>
        <v>0</v>
      </c>
      <c r="AG277">
        <f t="shared" si="49"/>
        <v>0</v>
      </c>
      <c r="AI277" s="15">
        <f t="shared" si="50"/>
        <v>187118.25000000003</v>
      </c>
      <c r="AJ277" s="15"/>
      <c r="AK277" t="str">
        <f>IFERROR(VLOOKUP($B277, 'Combined Budget 2025 EUR'!$B:$L, 10, 0), IFERROR(VLOOKUP($B277, 'Combined Budget 2025 CHF'!$B:$L, 10, 0), "N/A"))</f>
        <v>AA</v>
      </c>
      <c r="AL277" t="str">
        <f>IFERROR(VLOOKUP($B277, 'Combined Budget 2025 EUR'!$B:$L, 11, 0), IFERROR(VLOOKUP($B277, 'Combined Budget 2025 CHF'!$B:$L, 11, 0), "N/A"))</f>
        <v>A</v>
      </c>
    </row>
    <row r="278" spans="2:38" x14ac:dyDescent="0.25">
      <c r="B278">
        <v>20732</v>
      </c>
      <c r="C278" t="s">
        <v>807</v>
      </c>
      <c r="D278" s="1">
        <f>IFERROR(VLOOKUP($B278, 'Combined Budget 2025 EUR'!$B:$G,3, 0),IFERROR(VLOOKUP($B278, 'Combined Budget 2025 CHF'!$B:$G,3, 0),  IFERROR(VLOOKUP($B278, '[1]QMSM_AG Mapping'!$A:$G, 3,0), "Check")))</f>
        <v>0</v>
      </c>
      <c r="E278" s="1">
        <f>IFERROR(VLOOKUP($B278, 'Combined Budget 2025 EUR'!$B:$G,5, 0), IFERROR(VLOOKUP($B278, 'Combined Budget 2025 CHF'!$B:$G,5, 0),IFERROR(VLOOKUP($B278, '[1]QMSM_AG Mapping'!$A:$E, 5,0), "Check")))</f>
        <v>0</v>
      </c>
      <c r="F278" s="1">
        <f t="shared" si="41"/>
        <v>0</v>
      </c>
      <c r="G278" s="13">
        <f>VLOOKUP($B278, '[1]QMSM_AG Mapping'!$A:$G, 6, 0)</f>
        <v>0</v>
      </c>
      <c r="H278" s="1">
        <f>VLOOKUP($B278, '[1]QMSM_AG Mapping'!$A:$G, 7, 0)</f>
        <v>0</v>
      </c>
      <c r="I278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W278" s="14" cm="1">
        <f t="array" ref="W278">INDEX(J278:U278, 1, MONTH($W$1))</f>
        <v>0</v>
      </c>
      <c r="X278" s="14" cm="1">
        <f t="array" ref="X278">SUMPRODUCT((J278:U278) *(($J$1:$U$1)&lt;=$X$1))</f>
        <v>0</v>
      </c>
      <c r="Y278">
        <f t="shared" si="42"/>
        <v>0</v>
      </c>
      <c r="Z278">
        <f t="shared" si="42"/>
        <v>0</v>
      </c>
      <c r="AA278">
        <f t="shared" si="43"/>
        <v>0</v>
      </c>
      <c r="AB278">
        <f t="shared" si="44"/>
        <v>0</v>
      </c>
      <c r="AC278">
        <f t="shared" si="45"/>
        <v>0</v>
      </c>
      <c r="AD278">
        <f t="shared" si="46"/>
        <v>0</v>
      </c>
      <c r="AE278">
        <f t="shared" si="47"/>
        <v>0</v>
      </c>
      <c r="AF278">
        <f t="shared" si="48"/>
        <v>0</v>
      </c>
      <c r="AG278">
        <f t="shared" si="49"/>
        <v>0</v>
      </c>
      <c r="AI278" s="15">
        <f t="shared" si="50"/>
        <v>0</v>
      </c>
      <c r="AJ278" s="15"/>
      <c r="AK278">
        <f>IFERROR(VLOOKUP($B278, 'Combined Budget 2025 EUR'!$B:$L, 10, 0), IFERROR(VLOOKUP($B278, 'Combined Budget 2025 CHF'!$B:$L, 10, 0), "N/A"))</f>
        <v>0</v>
      </c>
      <c r="AL278">
        <f>IFERROR(VLOOKUP($B278, 'Combined Budget 2025 EUR'!$B:$L, 11, 0), IFERROR(VLOOKUP($B278, 'Combined Budget 2025 CHF'!$B:$L, 11, 0), "N/A"))</f>
        <v>0</v>
      </c>
    </row>
    <row r="279" spans="2:38" x14ac:dyDescent="0.25">
      <c r="B279">
        <v>20736</v>
      </c>
      <c r="C279" t="s">
        <v>202</v>
      </c>
      <c r="D279" s="1" t="str">
        <f>IFERROR(VLOOKUP($B279, 'Combined Budget 2025 EUR'!$B:$G,3, 0),IFERROR(VLOOKUP($B279, 'Combined Budget 2025 CHF'!$B:$G,3, 0),  IFERROR(VLOOKUP($B279, '[1]QMSM_AG Mapping'!$A:$G, 3,0), "Check")))</f>
        <v>Germany</v>
      </c>
      <c r="E279" s="1" t="str">
        <f>IFERROR(VLOOKUP($B279, 'Combined Budget 2025 EUR'!$B:$G,5, 0), IFERROR(VLOOKUP($B279, 'Combined Budget 2025 CHF'!$B:$G,5, 0),IFERROR(VLOOKUP($B279, '[1]QMSM_AG Mapping'!$A:$E, 5,0), "Check")))</f>
        <v>Other</v>
      </c>
      <c r="F279" s="1" t="str">
        <f t="shared" si="41"/>
        <v>Other</v>
      </c>
      <c r="G279" s="13">
        <f>VLOOKUP($B279, '[1]QMSM_AG Mapping'!$A:$G, 6, 0)</f>
        <v>0</v>
      </c>
      <c r="H279" s="1">
        <f>VLOOKUP($B279, '[1]QMSM_AG Mapping'!$A:$G, 7, 0)</f>
        <v>0</v>
      </c>
      <c r="I279" t="s">
        <v>64</v>
      </c>
      <c r="J279" s="14">
        <v>1868.13</v>
      </c>
      <c r="K279" s="14">
        <v>0</v>
      </c>
      <c r="L279" s="14">
        <v>2350.69</v>
      </c>
      <c r="M279" s="14">
        <v>743.52</v>
      </c>
      <c r="N279" s="14">
        <v>0</v>
      </c>
      <c r="O279" s="14">
        <v>1038.95</v>
      </c>
      <c r="P279" s="14">
        <v>0</v>
      </c>
      <c r="Q279" s="14">
        <v>526.41</v>
      </c>
      <c r="R279" s="14">
        <v>1201.94</v>
      </c>
      <c r="S279" s="14">
        <v>0</v>
      </c>
      <c r="T279" s="14">
        <v>1052.92</v>
      </c>
      <c r="U279" s="14">
        <v>681.2</v>
      </c>
      <c r="W279" s="14" cm="1">
        <f t="array" ref="W279">INDEX(J279:U279, 1, MONTH($W$1))</f>
        <v>681.2</v>
      </c>
      <c r="X279" s="14" cm="1">
        <f t="array" ref="X279">SUMPRODUCT((J279:U279) *(($J$1:$U$1)&lt;=$X$1))</f>
        <v>9463.76</v>
      </c>
      <c r="Y279">
        <f t="shared" si="42"/>
        <v>1</v>
      </c>
      <c r="Z279">
        <f t="shared" si="42"/>
        <v>1</v>
      </c>
      <c r="AA279">
        <f t="shared" si="43"/>
        <v>1</v>
      </c>
      <c r="AB279">
        <f t="shared" si="44"/>
        <v>8</v>
      </c>
      <c r="AC279">
        <f t="shared" si="45"/>
        <v>1182.97</v>
      </c>
      <c r="AD279">
        <f t="shared" si="46"/>
        <v>0</v>
      </c>
      <c r="AE279">
        <f t="shared" si="47"/>
        <v>0</v>
      </c>
      <c r="AF279">
        <f t="shared" si="48"/>
        <v>0</v>
      </c>
      <c r="AG279">
        <f t="shared" si="49"/>
        <v>0</v>
      </c>
      <c r="AI279" s="15">
        <f t="shared" si="50"/>
        <v>9463.76</v>
      </c>
      <c r="AJ279" s="15"/>
      <c r="AK279" t="str">
        <f>IFERROR(VLOOKUP($B279, 'Combined Budget 2025 EUR'!$B:$L, 10, 0), IFERROR(VLOOKUP($B279, 'Combined Budget 2025 CHF'!$B:$L, 10, 0), "N/A"))</f>
        <v>BA</v>
      </c>
      <c r="AL279" t="str">
        <f>IFERROR(VLOOKUP($B279, 'Combined Budget 2025 EUR'!$B:$L, 11, 0), IFERROR(VLOOKUP($B279, 'Combined Budget 2025 CHF'!$B:$L, 11, 0), "N/A"))</f>
        <v>A</v>
      </c>
    </row>
    <row r="280" spans="2:38" x14ac:dyDescent="0.25">
      <c r="B280">
        <v>20738</v>
      </c>
      <c r="C280" t="s">
        <v>808</v>
      </c>
      <c r="D280" s="1">
        <f>IFERROR(VLOOKUP($B280, 'Combined Budget 2025 EUR'!$B:$G,3, 0),IFERROR(VLOOKUP($B280, 'Combined Budget 2025 CHF'!$B:$G,3, 0),  IFERROR(VLOOKUP($B280, '[1]QMSM_AG Mapping'!$A:$G, 3,0), "Check")))</f>
        <v>0</v>
      </c>
      <c r="E280" s="1">
        <f>IFERROR(VLOOKUP($B280, 'Combined Budget 2025 EUR'!$B:$G,5, 0), IFERROR(VLOOKUP($B280, 'Combined Budget 2025 CHF'!$B:$G,5, 0),IFERROR(VLOOKUP($B280, '[1]QMSM_AG Mapping'!$A:$E, 5,0), "Check")))</f>
        <v>0</v>
      </c>
      <c r="F280" s="1">
        <f t="shared" si="41"/>
        <v>0</v>
      </c>
      <c r="G280" s="13">
        <f>VLOOKUP($B280, '[1]QMSM_AG Mapping'!$A:$G, 6, 0)</f>
        <v>0</v>
      </c>
      <c r="H280" s="1">
        <f>VLOOKUP($B280, '[1]QMSM_AG Mapping'!$A:$G, 7, 0)</f>
        <v>0</v>
      </c>
      <c r="I280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W280" s="14" cm="1">
        <f t="array" ref="W280">INDEX(J280:U280, 1, MONTH($W$1))</f>
        <v>0</v>
      </c>
      <c r="X280" s="14" cm="1">
        <f t="array" ref="X280">SUMPRODUCT((J280:U280) *(($J$1:$U$1)&lt;=$X$1))</f>
        <v>0</v>
      </c>
      <c r="Y280">
        <f t="shared" si="42"/>
        <v>0</v>
      </c>
      <c r="Z280">
        <f t="shared" si="42"/>
        <v>0</v>
      </c>
      <c r="AA280">
        <f t="shared" si="43"/>
        <v>0</v>
      </c>
      <c r="AB280">
        <f t="shared" si="44"/>
        <v>0</v>
      </c>
      <c r="AC280">
        <f t="shared" si="45"/>
        <v>0</v>
      </c>
      <c r="AD280">
        <f t="shared" si="46"/>
        <v>0</v>
      </c>
      <c r="AE280">
        <f t="shared" si="47"/>
        <v>0</v>
      </c>
      <c r="AF280">
        <f t="shared" si="48"/>
        <v>0</v>
      </c>
      <c r="AG280">
        <f t="shared" si="49"/>
        <v>0</v>
      </c>
      <c r="AI280" s="15">
        <f t="shared" si="50"/>
        <v>0</v>
      </c>
      <c r="AJ280" s="15"/>
      <c r="AK280">
        <f>IFERROR(VLOOKUP($B280, 'Combined Budget 2025 EUR'!$B:$L, 10, 0), IFERROR(VLOOKUP($B280, 'Combined Budget 2025 CHF'!$B:$L, 10, 0), "N/A"))</f>
        <v>0</v>
      </c>
      <c r="AL280">
        <f>IFERROR(VLOOKUP($B280, 'Combined Budget 2025 EUR'!$B:$L, 11, 0), IFERROR(VLOOKUP($B280, 'Combined Budget 2025 CHF'!$B:$L, 11, 0), "N/A"))</f>
        <v>0</v>
      </c>
    </row>
    <row r="281" spans="2:38" x14ac:dyDescent="0.25">
      <c r="B281">
        <v>20739</v>
      </c>
      <c r="C281" t="s">
        <v>809</v>
      </c>
      <c r="D281" s="1">
        <f>IFERROR(VLOOKUP($B281, 'Combined Budget 2025 EUR'!$B:$G,3, 0),IFERROR(VLOOKUP($B281, 'Combined Budget 2025 CHF'!$B:$G,3, 0),  IFERROR(VLOOKUP($B281, '[1]QMSM_AG Mapping'!$A:$G, 3,0), "Check")))</f>
        <v>0</v>
      </c>
      <c r="E281" s="1">
        <f>IFERROR(VLOOKUP($B281, 'Combined Budget 2025 EUR'!$B:$G,5, 0), IFERROR(VLOOKUP($B281, 'Combined Budget 2025 CHF'!$B:$G,5, 0),IFERROR(VLOOKUP($B281, '[1]QMSM_AG Mapping'!$A:$E, 5,0), "Check")))</f>
        <v>0</v>
      </c>
      <c r="F281" s="1">
        <f t="shared" si="41"/>
        <v>0</v>
      </c>
      <c r="G281" s="13">
        <f>VLOOKUP($B281, '[1]QMSM_AG Mapping'!$A:$G, 6, 0)</f>
        <v>0</v>
      </c>
      <c r="H281" s="1">
        <f>VLOOKUP($B281, '[1]QMSM_AG Mapping'!$A:$G, 7, 0)</f>
        <v>0</v>
      </c>
      <c r="I281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W281" s="14" cm="1">
        <f t="array" ref="W281">INDEX(J281:U281, 1, MONTH($W$1))</f>
        <v>0</v>
      </c>
      <c r="X281" s="14" cm="1">
        <f t="array" ref="X281">SUMPRODUCT((J281:U281) *(($J$1:$U$1)&lt;=$X$1))</f>
        <v>0</v>
      </c>
      <c r="Y281">
        <f t="shared" si="42"/>
        <v>0</v>
      </c>
      <c r="Z281">
        <f t="shared" si="42"/>
        <v>0</v>
      </c>
      <c r="AA281">
        <f t="shared" si="43"/>
        <v>0</v>
      </c>
      <c r="AB281">
        <f t="shared" si="44"/>
        <v>0</v>
      </c>
      <c r="AC281">
        <f t="shared" si="45"/>
        <v>0</v>
      </c>
      <c r="AD281">
        <f t="shared" si="46"/>
        <v>0</v>
      </c>
      <c r="AE281">
        <f t="shared" si="47"/>
        <v>0</v>
      </c>
      <c r="AF281">
        <f t="shared" si="48"/>
        <v>0</v>
      </c>
      <c r="AG281">
        <f t="shared" si="49"/>
        <v>0</v>
      </c>
      <c r="AI281" s="15">
        <f t="shared" si="50"/>
        <v>0</v>
      </c>
      <c r="AJ281" s="15"/>
      <c r="AK281">
        <f>IFERROR(VLOOKUP($B281, 'Combined Budget 2025 EUR'!$B:$L, 10, 0), IFERROR(VLOOKUP($B281, 'Combined Budget 2025 CHF'!$B:$L, 10, 0), "N/A"))</f>
        <v>0</v>
      </c>
      <c r="AL281">
        <f>IFERROR(VLOOKUP($B281, 'Combined Budget 2025 EUR'!$B:$L, 11, 0), IFERROR(VLOOKUP($B281, 'Combined Budget 2025 CHF'!$B:$L, 11, 0), "N/A"))</f>
        <v>0</v>
      </c>
    </row>
    <row r="282" spans="2:38" x14ac:dyDescent="0.25">
      <c r="B282">
        <v>20741</v>
      </c>
      <c r="C282" t="s">
        <v>687</v>
      </c>
      <c r="D282" s="1" t="str">
        <f>IFERROR(VLOOKUP($B282, 'Combined Budget 2025 EUR'!$B:$G,3, 0),IFERROR(VLOOKUP($B282, 'Combined Budget 2025 CHF'!$B:$G,3, 0),  IFERROR(VLOOKUP($B282, '[1]QMSM_AG Mapping'!$A:$G, 3,0), "Check")))</f>
        <v>Germany</v>
      </c>
      <c r="E282" s="1" t="str">
        <f>IFERROR(VLOOKUP($B282, 'Combined Budget 2025 EUR'!$B:$G,5, 0), IFERROR(VLOOKUP($B282, 'Combined Budget 2025 CHF'!$B:$G,5, 0),IFERROR(VLOOKUP($B282, '[1]QMSM_AG Mapping'!$A:$E, 5,0), "Check")))</f>
        <v>Salon / Institute</v>
      </c>
      <c r="F282" s="1" t="str">
        <f t="shared" si="41"/>
        <v>Institutes / Clinic</v>
      </c>
      <c r="G282" s="13">
        <f>VLOOKUP($B282, '[1]QMSM_AG Mapping'!$A:$G, 6, 0)</f>
        <v>0</v>
      </c>
      <c r="H282" s="1">
        <f>VLOOKUP($B282, '[1]QMSM_AG Mapping'!$A:$G, 7, 0)</f>
        <v>0</v>
      </c>
      <c r="I282" t="s">
        <v>64</v>
      </c>
      <c r="J282" s="14">
        <v>0</v>
      </c>
      <c r="K282" s="14">
        <v>0</v>
      </c>
      <c r="L282" s="14">
        <v>1328.63</v>
      </c>
      <c r="M282" s="14">
        <v>0</v>
      </c>
      <c r="N282" s="14">
        <v>0</v>
      </c>
      <c r="O282" s="14">
        <v>594.48</v>
      </c>
      <c r="P282" s="14">
        <v>163.19</v>
      </c>
      <c r="Q282" s="14">
        <v>0</v>
      </c>
      <c r="R282" s="14">
        <v>0</v>
      </c>
      <c r="S282" s="14">
        <v>0</v>
      </c>
      <c r="T282" s="14">
        <v>563.01</v>
      </c>
      <c r="U282" s="14">
        <v>0</v>
      </c>
      <c r="W282" s="14" cm="1">
        <f t="array" ref="W282">INDEX(J282:U282, 1, MONTH($W$1))</f>
        <v>0</v>
      </c>
      <c r="X282" s="14" cm="1">
        <f t="array" ref="X282">SUMPRODUCT((J282:U282) *(($J$1:$U$1)&lt;=$X$1))</f>
        <v>2649.3100000000004</v>
      </c>
      <c r="Y282">
        <f t="shared" si="42"/>
        <v>0</v>
      </c>
      <c r="Z282">
        <f t="shared" si="42"/>
        <v>1</v>
      </c>
      <c r="AA282">
        <f t="shared" si="43"/>
        <v>1</v>
      </c>
      <c r="AB282">
        <f t="shared" si="44"/>
        <v>4</v>
      </c>
      <c r="AC282">
        <f t="shared" si="45"/>
        <v>662.3275000000001</v>
      </c>
      <c r="AD282">
        <f t="shared" si="46"/>
        <v>0</v>
      </c>
      <c r="AE282">
        <f t="shared" si="47"/>
        <v>0</v>
      </c>
      <c r="AF282">
        <f t="shared" si="48"/>
        <v>0</v>
      </c>
      <c r="AG282">
        <f t="shared" si="49"/>
        <v>0</v>
      </c>
      <c r="AI282" s="15">
        <f t="shared" si="50"/>
        <v>2649.3100000000004</v>
      </c>
      <c r="AJ282" s="15"/>
      <c r="AK282" t="str">
        <f>IFERROR(VLOOKUP($B282, 'Combined Budget 2025 EUR'!$B:$L, 10, 0), IFERROR(VLOOKUP($B282, 'Combined Budget 2025 CHF'!$B:$L, 10, 0), "N/A"))</f>
        <v>GG</v>
      </c>
      <c r="AL282" t="str">
        <f>IFERROR(VLOOKUP($B282, 'Combined Budget 2025 EUR'!$B:$L, 11, 0), IFERROR(VLOOKUP($B282, 'Combined Budget 2025 CHF'!$B:$L, 11, 0), "N/A"))</f>
        <v>C</v>
      </c>
    </row>
    <row r="283" spans="2:38" x14ac:dyDescent="0.25">
      <c r="B283">
        <v>20742</v>
      </c>
      <c r="C283" t="s">
        <v>587</v>
      </c>
      <c r="D283" s="1">
        <f>IFERROR(VLOOKUP($B283, 'Combined Budget 2025 EUR'!$B:$G,3, 0),IFERROR(VLOOKUP($B283, 'Combined Budget 2025 CHF'!$B:$G,3, 0),  IFERROR(VLOOKUP($B283, '[1]QMSM_AG Mapping'!$A:$G, 3,0), "Check")))</f>
        <v>0</v>
      </c>
      <c r="E283" s="1">
        <f>IFERROR(VLOOKUP($B283, 'Combined Budget 2025 EUR'!$B:$G,5, 0), IFERROR(VLOOKUP($B283, 'Combined Budget 2025 CHF'!$B:$G,5, 0),IFERROR(VLOOKUP($B283, '[1]QMSM_AG Mapping'!$A:$E, 5,0), "Check")))</f>
        <v>0</v>
      </c>
      <c r="F283" s="1">
        <f t="shared" si="41"/>
        <v>0</v>
      </c>
      <c r="G283" s="13">
        <f>VLOOKUP($B283, '[1]QMSM_AG Mapping'!$A:$G, 6, 0)</f>
        <v>0</v>
      </c>
      <c r="H283" s="1">
        <f>VLOOKUP($B283, '[1]QMSM_AG Mapping'!$A:$G, 7, 0)</f>
        <v>0</v>
      </c>
      <c r="I283">
        <v>0</v>
      </c>
      <c r="J283" s="14">
        <v>171.42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171.42</v>
      </c>
      <c r="S283" s="14">
        <v>0</v>
      </c>
      <c r="T283" s="14">
        <v>0</v>
      </c>
      <c r="U283" s="14">
        <v>0</v>
      </c>
      <c r="W283" s="14" cm="1">
        <f t="array" ref="W283">INDEX(J283:U283, 1, MONTH($W$1))</f>
        <v>0</v>
      </c>
      <c r="X283" s="14" cm="1">
        <f t="array" ref="X283">SUMPRODUCT((J283:U283) *(($J$1:$U$1)&lt;=$X$1))</f>
        <v>342.84</v>
      </c>
      <c r="Y283">
        <f t="shared" si="42"/>
        <v>0</v>
      </c>
      <c r="Z283">
        <f t="shared" si="42"/>
        <v>1</v>
      </c>
      <c r="AA283">
        <f t="shared" si="43"/>
        <v>0</v>
      </c>
      <c r="AB283">
        <f t="shared" si="44"/>
        <v>2</v>
      </c>
      <c r="AC283">
        <f t="shared" si="45"/>
        <v>171.42</v>
      </c>
      <c r="AD283">
        <f t="shared" si="46"/>
        <v>0</v>
      </c>
      <c r="AE283">
        <f t="shared" si="47"/>
        <v>0</v>
      </c>
      <c r="AF283">
        <f t="shared" si="48"/>
        <v>0</v>
      </c>
      <c r="AG283">
        <f t="shared" si="49"/>
        <v>0</v>
      </c>
      <c r="AI283" s="15">
        <f t="shared" si="50"/>
        <v>342.84</v>
      </c>
      <c r="AJ283" s="15"/>
      <c r="AK283">
        <f>IFERROR(VLOOKUP($B283, 'Combined Budget 2025 EUR'!$B:$L, 10, 0), IFERROR(VLOOKUP($B283, 'Combined Budget 2025 CHF'!$B:$L, 10, 0), "N/A"))</f>
        <v>0</v>
      </c>
      <c r="AL283">
        <f>IFERROR(VLOOKUP($B283, 'Combined Budget 2025 EUR'!$B:$L, 11, 0), IFERROR(VLOOKUP($B283, 'Combined Budget 2025 CHF'!$B:$L, 11, 0), "N/A"))</f>
        <v>0</v>
      </c>
    </row>
    <row r="284" spans="2:38" x14ac:dyDescent="0.25">
      <c r="B284">
        <v>20743</v>
      </c>
      <c r="C284" t="s">
        <v>309</v>
      </c>
      <c r="D284" s="1" t="str">
        <f>IFERROR(VLOOKUP($B284, 'Combined Budget 2025 EUR'!$B:$G,3, 0),IFERROR(VLOOKUP($B284, 'Combined Budget 2025 CHF'!$B:$G,3, 0),  IFERROR(VLOOKUP($B284, '[1]QMSM_AG Mapping'!$A:$G, 3,0), "Check")))</f>
        <v>Germany</v>
      </c>
      <c r="E284" s="1">
        <f>IFERROR(VLOOKUP($B284, 'Combined Budget 2025 EUR'!$B:$G,5, 0), IFERROR(VLOOKUP($B284, 'Combined Budget 2025 CHF'!$B:$G,5, 0),IFERROR(VLOOKUP($B284, '[1]QMSM_AG Mapping'!$A:$E, 5,0), "Check")))</f>
        <v>0</v>
      </c>
      <c r="F284" s="1">
        <f t="shared" si="41"/>
        <v>0</v>
      </c>
      <c r="G284" s="13">
        <f>VLOOKUP($B284, '[1]QMSM_AG Mapping'!$A:$G, 6, 0)</f>
        <v>0</v>
      </c>
      <c r="H284" s="1">
        <f>VLOOKUP($B284, '[1]QMSM_AG Mapping'!$A:$G, 7, 0)</f>
        <v>0</v>
      </c>
      <c r="I284" t="s">
        <v>64</v>
      </c>
      <c r="J284" s="14">
        <v>318.39</v>
      </c>
      <c r="K284" s="14">
        <v>312.01</v>
      </c>
      <c r="L284" s="14">
        <v>0</v>
      </c>
      <c r="M284" s="14">
        <v>309.60000000000002</v>
      </c>
      <c r="N284" s="14">
        <v>0</v>
      </c>
      <c r="O284" s="14">
        <v>0</v>
      </c>
      <c r="P284" s="14">
        <v>0</v>
      </c>
      <c r="Q284" s="14">
        <v>438.18</v>
      </c>
      <c r="R284" s="14">
        <v>0</v>
      </c>
      <c r="S284" s="14">
        <v>351.21</v>
      </c>
      <c r="T284" s="14">
        <v>0</v>
      </c>
      <c r="U284" s="14">
        <v>0</v>
      </c>
      <c r="W284" s="14" cm="1">
        <f t="array" ref="W284">INDEX(J284:U284, 1, MONTH($W$1))</f>
        <v>0</v>
      </c>
      <c r="X284" s="14" cm="1">
        <f t="array" ref="X284">SUMPRODUCT((J284:U284) *(($J$1:$U$1)&lt;=$X$1))</f>
        <v>1729.39</v>
      </c>
      <c r="Y284">
        <f t="shared" si="42"/>
        <v>0</v>
      </c>
      <c r="Z284">
        <f t="shared" si="42"/>
        <v>1</v>
      </c>
      <c r="AA284">
        <f t="shared" si="43"/>
        <v>1</v>
      </c>
      <c r="AB284">
        <f t="shared" si="44"/>
        <v>5</v>
      </c>
      <c r="AC284">
        <f t="shared" si="45"/>
        <v>345.87800000000004</v>
      </c>
      <c r="AD284">
        <f t="shared" si="46"/>
        <v>0</v>
      </c>
      <c r="AE284">
        <f t="shared" si="47"/>
        <v>0</v>
      </c>
      <c r="AF284">
        <f t="shared" si="48"/>
        <v>0</v>
      </c>
      <c r="AG284">
        <f t="shared" si="49"/>
        <v>0</v>
      </c>
      <c r="AI284" s="15">
        <f t="shared" si="50"/>
        <v>1729.39</v>
      </c>
      <c r="AJ284" s="15"/>
      <c r="AK284" t="str">
        <f>IFERROR(VLOOKUP($B284, 'Combined Budget 2025 EUR'!$B:$L, 10, 0), IFERROR(VLOOKUP($B284, 'Combined Budget 2025 CHF'!$B:$L, 10, 0), "N/A"))</f>
        <v>GG</v>
      </c>
      <c r="AL284" t="str">
        <f>IFERROR(VLOOKUP($B284, 'Combined Budget 2025 EUR'!$B:$L, 11, 0), IFERROR(VLOOKUP($B284, 'Combined Budget 2025 CHF'!$B:$L, 11, 0), "N/A"))</f>
        <v>C</v>
      </c>
    </row>
    <row r="285" spans="2:38" x14ac:dyDescent="0.25">
      <c r="B285">
        <v>20744</v>
      </c>
      <c r="C285" t="s">
        <v>81</v>
      </c>
      <c r="D285" s="1" t="str">
        <f>IFERROR(VLOOKUP($B285, 'Combined Budget 2025 EUR'!$B:$G,3, 0),IFERROR(VLOOKUP($B285, 'Combined Budget 2025 CHF'!$B:$G,3, 0),  IFERROR(VLOOKUP($B285, '[1]QMSM_AG Mapping'!$A:$G, 3,0), "Check")))</f>
        <v>Germany</v>
      </c>
      <c r="E285" s="1" t="str">
        <f>IFERROR(VLOOKUP($B285, 'Combined Budget 2025 EUR'!$B:$G,5, 0), IFERROR(VLOOKUP($B285, 'Combined Budget 2025 CHF'!$B:$G,5, 0),IFERROR(VLOOKUP($B285, '[1]QMSM_AG Mapping'!$A:$E, 5,0), "Check")))</f>
        <v>Salon / Institute</v>
      </c>
      <c r="F285" s="1" t="str">
        <f t="shared" si="41"/>
        <v>Institutes / Clinic</v>
      </c>
      <c r="G285" s="13">
        <f>VLOOKUP($B285, '[1]QMSM_AG Mapping'!$A:$G, 6, 0)</f>
        <v>0</v>
      </c>
      <c r="H285" s="1">
        <f>VLOOKUP($B285, '[1]QMSM_AG Mapping'!$A:$G, 7, 0)</f>
        <v>0</v>
      </c>
      <c r="I285" t="s">
        <v>64</v>
      </c>
      <c r="J285" s="14">
        <v>628.88</v>
      </c>
      <c r="K285" s="14">
        <v>3154.2599999999998</v>
      </c>
      <c r="L285" s="14">
        <v>0</v>
      </c>
      <c r="M285" s="14">
        <v>2385.62</v>
      </c>
      <c r="N285" s="14">
        <v>872.79</v>
      </c>
      <c r="O285" s="14">
        <v>1111.71</v>
      </c>
      <c r="P285" s="14">
        <v>3390.04</v>
      </c>
      <c r="Q285" s="14">
        <v>0</v>
      </c>
      <c r="R285" s="14">
        <v>3285.56</v>
      </c>
      <c r="S285" s="14">
        <v>1157.52</v>
      </c>
      <c r="T285" s="14">
        <v>672.08</v>
      </c>
      <c r="U285" s="14">
        <v>993.04</v>
      </c>
      <c r="W285" s="14" cm="1">
        <f t="array" ref="W285">INDEX(J285:U285, 1, MONTH($W$1))</f>
        <v>993.04</v>
      </c>
      <c r="X285" s="14" cm="1">
        <f t="array" ref="X285">SUMPRODUCT((J285:U285) *(($J$1:$U$1)&lt;=$X$1))</f>
        <v>17651.5</v>
      </c>
      <c r="Y285">
        <f t="shared" si="42"/>
        <v>1</v>
      </c>
      <c r="Z285">
        <f t="shared" si="42"/>
        <v>1</v>
      </c>
      <c r="AA285">
        <f t="shared" si="43"/>
        <v>1</v>
      </c>
      <c r="AB285">
        <f t="shared" si="44"/>
        <v>10</v>
      </c>
      <c r="AC285">
        <f t="shared" si="45"/>
        <v>1765.15</v>
      </c>
      <c r="AD285">
        <f t="shared" si="46"/>
        <v>0</v>
      </c>
      <c r="AE285">
        <f t="shared" si="47"/>
        <v>0</v>
      </c>
      <c r="AF285">
        <f t="shared" si="48"/>
        <v>0</v>
      </c>
      <c r="AG285">
        <f t="shared" si="49"/>
        <v>0</v>
      </c>
      <c r="AI285" s="15">
        <f t="shared" si="50"/>
        <v>17651.5</v>
      </c>
      <c r="AJ285" s="15"/>
      <c r="AK285" t="str">
        <f>IFERROR(VLOOKUP($B285, 'Combined Budget 2025 EUR'!$B:$L, 10, 0), IFERROR(VLOOKUP($B285, 'Combined Budget 2025 CHF'!$B:$L, 10, 0), "N/A"))</f>
        <v>BB</v>
      </c>
      <c r="AL285" t="str">
        <f>IFERROR(VLOOKUP($B285, 'Combined Budget 2025 EUR'!$B:$L, 11, 0), IFERROR(VLOOKUP($B285, 'Combined Budget 2025 CHF'!$B:$L, 11, 0), "N/A"))</f>
        <v>B</v>
      </c>
    </row>
    <row r="286" spans="2:38" x14ac:dyDescent="0.25">
      <c r="B286">
        <v>20745</v>
      </c>
      <c r="C286" t="s">
        <v>244</v>
      </c>
      <c r="D286" s="1" t="str">
        <f>IFERROR(VLOOKUP($B286, 'Combined Budget 2025 EUR'!$B:$G,3, 0),IFERROR(VLOOKUP($B286, 'Combined Budget 2025 CHF'!$B:$G,3, 0),  IFERROR(VLOOKUP($B286, '[1]QMSM_AG Mapping'!$A:$G, 3,0), "Check")))</f>
        <v>Germany</v>
      </c>
      <c r="E286" s="1" t="str">
        <f>IFERROR(VLOOKUP($B286, 'Combined Budget 2025 EUR'!$B:$G,5, 0), IFERROR(VLOOKUP($B286, 'Combined Budget 2025 CHF'!$B:$G,5, 0),IFERROR(VLOOKUP($B286, '[1]QMSM_AG Mapping'!$A:$E, 5,0), "Check")))</f>
        <v>Salon / Institute</v>
      </c>
      <c r="F286" s="1" t="str">
        <f t="shared" si="41"/>
        <v>Institutes / Clinic</v>
      </c>
      <c r="G286" s="13">
        <f>VLOOKUP($B286, '[1]QMSM_AG Mapping'!$A:$G, 6, 0)</f>
        <v>0</v>
      </c>
      <c r="H286" s="1">
        <f>VLOOKUP($B286, '[1]QMSM_AG Mapping'!$A:$G, 7, 0)</f>
        <v>0</v>
      </c>
      <c r="I286" t="s">
        <v>64</v>
      </c>
      <c r="J286" s="14">
        <v>3562.77</v>
      </c>
      <c r="K286" s="14">
        <v>3586.3500000000004</v>
      </c>
      <c r="L286" s="14">
        <v>2606.69</v>
      </c>
      <c r="M286" s="14">
        <v>5177.09</v>
      </c>
      <c r="N286" s="14">
        <v>3944.57</v>
      </c>
      <c r="O286" s="14">
        <v>7414.75</v>
      </c>
      <c r="P286" s="14">
        <v>2181.44</v>
      </c>
      <c r="Q286" s="14">
        <v>3552.18</v>
      </c>
      <c r="R286" s="14">
        <v>7937.55</v>
      </c>
      <c r="S286" s="14">
        <v>4984.57</v>
      </c>
      <c r="T286" s="14">
        <v>2735.23</v>
      </c>
      <c r="U286" s="14">
        <v>2685.82</v>
      </c>
      <c r="W286" s="14" cm="1">
        <f t="array" ref="W286">INDEX(J286:U286, 1, MONTH($W$1))</f>
        <v>2685.82</v>
      </c>
      <c r="X286" s="14" cm="1">
        <f t="array" ref="X286">SUMPRODUCT((J286:U286) *(($J$1:$U$1)&lt;=$X$1))</f>
        <v>50369.01</v>
      </c>
      <c r="Y286">
        <f t="shared" si="42"/>
        <v>1</v>
      </c>
      <c r="Z286">
        <f t="shared" si="42"/>
        <v>1</v>
      </c>
      <c r="AA286">
        <f t="shared" si="43"/>
        <v>1</v>
      </c>
      <c r="AB286">
        <f t="shared" si="44"/>
        <v>12</v>
      </c>
      <c r="AC286">
        <f t="shared" si="45"/>
        <v>4197.4175000000005</v>
      </c>
      <c r="AD286">
        <f t="shared" si="46"/>
        <v>0</v>
      </c>
      <c r="AE286">
        <f t="shared" si="47"/>
        <v>0</v>
      </c>
      <c r="AF286">
        <f t="shared" si="48"/>
        <v>0</v>
      </c>
      <c r="AG286">
        <f t="shared" si="49"/>
        <v>0</v>
      </c>
      <c r="AI286" s="15">
        <f t="shared" si="50"/>
        <v>50369.01</v>
      </c>
      <c r="AJ286" s="15"/>
      <c r="AK286" t="str">
        <f>IFERROR(VLOOKUP($B286, 'Combined Budget 2025 EUR'!$B:$L, 10, 0), IFERROR(VLOOKUP($B286, 'Combined Budget 2025 CHF'!$B:$L, 10, 0), "N/A"))</f>
        <v>AA</v>
      </c>
      <c r="AL286" t="str">
        <f>IFERROR(VLOOKUP($B286, 'Combined Budget 2025 EUR'!$B:$L, 11, 0), IFERROR(VLOOKUP($B286, 'Combined Budget 2025 CHF'!$B:$L, 11, 0), "N/A"))</f>
        <v>A</v>
      </c>
    </row>
    <row r="287" spans="2:38" x14ac:dyDescent="0.25">
      <c r="B287">
        <v>20746</v>
      </c>
      <c r="C287" t="s">
        <v>82</v>
      </c>
      <c r="D287" s="1" t="str">
        <f>IFERROR(VLOOKUP($B287, 'Combined Budget 2025 EUR'!$B:$G,3, 0),IFERROR(VLOOKUP($B287, 'Combined Budget 2025 CHF'!$B:$G,3, 0),  IFERROR(VLOOKUP($B287, '[1]QMSM_AG Mapping'!$A:$G, 3,0), "Check")))</f>
        <v>Germany</v>
      </c>
      <c r="E287" s="1" t="str">
        <f>IFERROR(VLOOKUP($B287, 'Combined Budget 2025 EUR'!$B:$G,5, 0), IFERROR(VLOOKUP($B287, 'Combined Budget 2025 CHF'!$B:$G,5, 0),IFERROR(VLOOKUP($B287, '[1]QMSM_AG Mapping'!$A:$E, 5,0), "Check")))</f>
        <v>Salon / Institute</v>
      </c>
      <c r="F287" s="1" t="str">
        <f t="shared" si="41"/>
        <v>Institutes / Clinic</v>
      </c>
      <c r="G287" s="13">
        <f>VLOOKUP($B287, '[1]QMSM_AG Mapping'!$A:$G, 6, 0)</f>
        <v>0</v>
      </c>
      <c r="H287" s="1">
        <f>VLOOKUP($B287, '[1]QMSM_AG Mapping'!$A:$G, 7, 0)</f>
        <v>0</v>
      </c>
      <c r="I287" t="s">
        <v>107</v>
      </c>
      <c r="J287" s="14">
        <v>0</v>
      </c>
      <c r="K287" s="14">
        <v>0</v>
      </c>
      <c r="L287" s="14">
        <v>1477.11</v>
      </c>
      <c r="M287" s="14">
        <v>0</v>
      </c>
      <c r="N287" s="14">
        <v>0</v>
      </c>
      <c r="O287" s="14">
        <v>664.55</v>
      </c>
      <c r="P287" s="14">
        <v>0</v>
      </c>
      <c r="Q287" s="14">
        <v>0</v>
      </c>
      <c r="R287" s="14">
        <v>2881.65</v>
      </c>
      <c r="S287" s="14">
        <v>689.4</v>
      </c>
      <c r="T287" s="14">
        <v>559.46</v>
      </c>
      <c r="U287" s="14">
        <v>0</v>
      </c>
      <c r="W287" s="14" cm="1">
        <f t="array" ref="W287">INDEX(J287:U287, 1, MONTH($W$1))</f>
        <v>0</v>
      </c>
      <c r="X287" s="14" cm="1">
        <f t="array" ref="X287">SUMPRODUCT((J287:U287) *(($J$1:$U$1)&lt;=$X$1))</f>
        <v>6272.1699999999992</v>
      </c>
      <c r="Y287">
        <f t="shared" si="42"/>
        <v>0</v>
      </c>
      <c r="Z287">
        <f t="shared" si="42"/>
        <v>1</v>
      </c>
      <c r="AA287">
        <f t="shared" si="43"/>
        <v>1</v>
      </c>
      <c r="AB287">
        <f t="shared" si="44"/>
        <v>5</v>
      </c>
      <c r="AC287">
        <f t="shared" si="45"/>
        <v>1254.4339999999997</v>
      </c>
      <c r="AD287">
        <f t="shared" si="46"/>
        <v>0</v>
      </c>
      <c r="AE287">
        <f t="shared" si="47"/>
        <v>0</v>
      </c>
      <c r="AF287">
        <f t="shared" si="48"/>
        <v>0</v>
      </c>
      <c r="AG287">
        <f t="shared" si="49"/>
        <v>0</v>
      </c>
      <c r="AI287" s="15">
        <f t="shared" si="50"/>
        <v>6272.1699999999992</v>
      </c>
      <c r="AJ287" s="15"/>
      <c r="AK287" t="str">
        <f>IFERROR(VLOOKUP($B287, 'Combined Budget 2025 EUR'!$B:$L, 10, 0), IFERROR(VLOOKUP($B287, 'Combined Budget 2025 CHF'!$B:$L, 10, 0), "N/A"))</f>
        <v>BB</v>
      </c>
      <c r="AL287" t="str">
        <f>IFERROR(VLOOKUP($B287, 'Combined Budget 2025 EUR'!$B:$L, 11, 0), IFERROR(VLOOKUP($B287, 'Combined Budget 2025 CHF'!$B:$L, 11, 0), "N/A"))</f>
        <v>B</v>
      </c>
    </row>
    <row r="288" spans="2:38" x14ac:dyDescent="0.25">
      <c r="B288">
        <v>20749</v>
      </c>
      <c r="C288" t="s">
        <v>501</v>
      </c>
      <c r="D288" s="1" t="str">
        <f>IFERROR(VLOOKUP($B288, 'Combined Budget 2025 EUR'!$B:$G,3, 0),IFERROR(VLOOKUP($B288, 'Combined Budget 2025 CHF'!$B:$G,3, 0),  IFERROR(VLOOKUP($B288, '[1]QMSM_AG Mapping'!$A:$G, 3,0), "Check")))</f>
        <v>Other EU</v>
      </c>
      <c r="E288" s="1">
        <f>IFERROR(VLOOKUP($B288, 'Combined Budget 2025 EUR'!$B:$G,5, 0), IFERROR(VLOOKUP($B288, 'Combined Budget 2025 CHF'!$B:$G,5, 0),IFERROR(VLOOKUP($B288, '[1]QMSM_AG Mapping'!$A:$E, 5,0), "Check")))</f>
        <v>0</v>
      </c>
      <c r="F288" s="1">
        <f t="shared" si="41"/>
        <v>0</v>
      </c>
      <c r="G288" s="13">
        <f>VLOOKUP($B288, '[1]QMSM_AG Mapping'!$A:$G, 6, 0)</f>
        <v>0</v>
      </c>
      <c r="H288" s="1">
        <f>VLOOKUP($B288, '[1]QMSM_AG Mapping'!$A:$G, 7, 0)</f>
        <v>0</v>
      </c>
      <c r="I288" t="s">
        <v>64</v>
      </c>
      <c r="J288" s="14">
        <v>9297</v>
      </c>
      <c r="K288" s="14">
        <v>0</v>
      </c>
      <c r="L288" s="14">
        <v>1212.4100000000001</v>
      </c>
      <c r="M288" s="14">
        <v>948.67</v>
      </c>
      <c r="N288" s="14">
        <v>0</v>
      </c>
      <c r="O288" s="14">
        <v>5848.65</v>
      </c>
      <c r="P288" s="14">
        <v>0</v>
      </c>
      <c r="Q288" s="14">
        <v>718.39</v>
      </c>
      <c r="R288" s="14">
        <v>3543.15</v>
      </c>
      <c r="S288" s="14">
        <v>0</v>
      </c>
      <c r="T288" s="14">
        <v>0</v>
      </c>
      <c r="U288" s="14">
        <v>2641.78</v>
      </c>
      <c r="W288" s="14" cm="1">
        <f t="array" ref="W288">INDEX(J288:U288, 1, MONTH($W$1))</f>
        <v>2641.78</v>
      </c>
      <c r="X288" s="14" cm="1">
        <f t="array" ref="X288">SUMPRODUCT((J288:U288) *(($J$1:$U$1)&lt;=$X$1))</f>
        <v>24210.05</v>
      </c>
      <c r="Y288">
        <f t="shared" si="42"/>
        <v>1</v>
      </c>
      <c r="Z288">
        <f t="shared" si="42"/>
        <v>1</v>
      </c>
      <c r="AA288">
        <f t="shared" si="43"/>
        <v>1</v>
      </c>
      <c r="AB288">
        <f t="shared" si="44"/>
        <v>7</v>
      </c>
      <c r="AC288">
        <f t="shared" si="45"/>
        <v>3458.5785714285712</v>
      </c>
      <c r="AD288">
        <f t="shared" si="46"/>
        <v>0</v>
      </c>
      <c r="AE288">
        <f t="shared" si="47"/>
        <v>0</v>
      </c>
      <c r="AF288">
        <f t="shared" si="48"/>
        <v>0</v>
      </c>
      <c r="AG288">
        <f t="shared" si="49"/>
        <v>0</v>
      </c>
      <c r="AI288" s="15">
        <f t="shared" si="50"/>
        <v>24210.05</v>
      </c>
      <c r="AJ288" s="15"/>
      <c r="AK288" t="str">
        <f>IFERROR(VLOOKUP($B288, 'Combined Budget 2025 EUR'!$B:$L, 10, 0), IFERROR(VLOOKUP($B288, 'Combined Budget 2025 CHF'!$B:$L, 10, 0), "N/A"))</f>
        <v>AA</v>
      </c>
      <c r="AL288" t="str">
        <f>IFERROR(VLOOKUP($B288, 'Combined Budget 2025 EUR'!$B:$L, 11, 0), IFERROR(VLOOKUP($B288, 'Combined Budget 2025 CHF'!$B:$L, 11, 0), "N/A"))</f>
        <v>A</v>
      </c>
    </row>
    <row r="289" spans="2:38" x14ac:dyDescent="0.25">
      <c r="B289">
        <v>20750</v>
      </c>
      <c r="C289" t="s">
        <v>259</v>
      </c>
      <c r="D289" s="1" t="str">
        <f>IFERROR(VLOOKUP($B289, 'Combined Budget 2025 EUR'!$B:$G,3, 0),IFERROR(VLOOKUP($B289, 'Combined Budget 2025 CHF'!$B:$G,3, 0),  IFERROR(VLOOKUP($B289, '[1]QMSM_AG Mapping'!$A:$G, 3,0), "Check")))</f>
        <v>Germany</v>
      </c>
      <c r="E289" s="1" t="str">
        <f>IFERROR(VLOOKUP($B289, 'Combined Budget 2025 EUR'!$B:$G,5, 0), IFERROR(VLOOKUP($B289, 'Combined Budget 2025 CHF'!$B:$G,5, 0),IFERROR(VLOOKUP($B289, '[1]QMSM_AG Mapping'!$A:$E, 5,0), "Check")))</f>
        <v>Salon / Institute</v>
      </c>
      <c r="F289" s="1" t="str">
        <f t="shared" si="41"/>
        <v>Institutes / Clinic</v>
      </c>
      <c r="G289" s="13">
        <f>VLOOKUP($B289, '[1]QMSM_AG Mapping'!$A:$G, 6, 0)</f>
        <v>0</v>
      </c>
      <c r="H289" s="1">
        <f>VLOOKUP($B289, '[1]QMSM_AG Mapping'!$A:$G, 7, 0)</f>
        <v>0</v>
      </c>
      <c r="I289" t="s">
        <v>64</v>
      </c>
      <c r="J289" s="14">
        <v>0</v>
      </c>
      <c r="K289" s="14">
        <v>555.27</v>
      </c>
      <c r="L289" s="14">
        <v>549.87</v>
      </c>
      <c r="M289" s="14">
        <v>502.12</v>
      </c>
      <c r="N289" s="14">
        <v>581.83000000000004</v>
      </c>
      <c r="O289" s="14">
        <v>929.45</v>
      </c>
      <c r="P289" s="14">
        <v>632.49</v>
      </c>
      <c r="Q289" s="14">
        <v>992.94</v>
      </c>
      <c r="R289" s="14">
        <v>599.09</v>
      </c>
      <c r="S289" s="14">
        <v>1163.8499999999999</v>
      </c>
      <c r="T289" s="14">
        <v>0</v>
      </c>
      <c r="U289" s="14">
        <v>901.5</v>
      </c>
      <c r="W289" s="14" cm="1">
        <f t="array" ref="W289">INDEX(J289:U289, 1, MONTH($W$1))</f>
        <v>901.5</v>
      </c>
      <c r="X289" s="14" cm="1">
        <f t="array" ref="X289">SUMPRODUCT((J289:U289) *(($J$1:$U$1)&lt;=$X$1))</f>
        <v>7408.41</v>
      </c>
      <c r="Y289">
        <f t="shared" si="42"/>
        <v>1</v>
      </c>
      <c r="Z289">
        <f t="shared" si="42"/>
        <v>1</v>
      </c>
      <c r="AA289">
        <f t="shared" si="43"/>
        <v>1</v>
      </c>
      <c r="AB289">
        <f t="shared" si="44"/>
        <v>10</v>
      </c>
      <c r="AC289">
        <f t="shared" si="45"/>
        <v>740.84100000000001</v>
      </c>
      <c r="AD289">
        <f t="shared" si="46"/>
        <v>0</v>
      </c>
      <c r="AE289">
        <f t="shared" si="47"/>
        <v>0</v>
      </c>
      <c r="AF289">
        <f t="shared" si="48"/>
        <v>0</v>
      </c>
      <c r="AG289">
        <f t="shared" si="49"/>
        <v>0</v>
      </c>
      <c r="AI289" s="15">
        <f t="shared" si="50"/>
        <v>7408.41</v>
      </c>
      <c r="AJ289" s="15"/>
      <c r="AK289" t="str">
        <f>IFERROR(VLOOKUP($B289, 'Combined Budget 2025 EUR'!$B:$L, 10, 0), IFERROR(VLOOKUP($B289, 'Combined Budget 2025 CHF'!$B:$L, 10, 0), "N/A"))</f>
        <v>BB</v>
      </c>
      <c r="AL289" t="str">
        <f>IFERROR(VLOOKUP($B289, 'Combined Budget 2025 EUR'!$B:$L, 11, 0), IFERROR(VLOOKUP($B289, 'Combined Budget 2025 CHF'!$B:$L, 11, 0), "N/A"))</f>
        <v>B</v>
      </c>
    </row>
    <row r="290" spans="2:38" x14ac:dyDescent="0.25">
      <c r="B290">
        <v>20751</v>
      </c>
      <c r="C290" t="s">
        <v>810</v>
      </c>
      <c r="D290" s="1">
        <f>IFERROR(VLOOKUP($B290, 'Combined Budget 2025 EUR'!$B:$G,3, 0),IFERROR(VLOOKUP($B290, 'Combined Budget 2025 CHF'!$B:$G,3, 0),  IFERROR(VLOOKUP($B290, '[1]QMSM_AG Mapping'!$A:$G, 3,0), "Check")))</f>
        <v>0</v>
      </c>
      <c r="E290" s="1">
        <f>IFERROR(VLOOKUP($B290, 'Combined Budget 2025 EUR'!$B:$G,5, 0), IFERROR(VLOOKUP($B290, 'Combined Budget 2025 CHF'!$B:$G,5, 0),IFERROR(VLOOKUP($B290, '[1]QMSM_AG Mapping'!$A:$E, 5,0), "Check")))</f>
        <v>0</v>
      </c>
      <c r="F290" s="1">
        <f t="shared" si="41"/>
        <v>0</v>
      </c>
      <c r="G290" s="13">
        <f>VLOOKUP($B290, '[1]QMSM_AG Mapping'!$A:$G, 6, 0)</f>
        <v>0</v>
      </c>
      <c r="H290" s="1">
        <f>VLOOKUP($B290, '[1]QMSM_AG Mapping'!$A:$G, 7, 0)</f>
        <v>0</v>
      </c>
      <c r="I290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W290" s="14" cm="1">
        <f t="array" ref="W290">INDEX(J290:U290, 1, MONTH($W$1))</f>
        <v>0</v>
      </c>
      <c r="X290" s="14" cm="1">
        <f t="array" ref="X290">SUMPRODUCT((J290:U290) *(($J$1:$U$1)&lt;=$X$1))</f>
        <v>0</v>
      </c>
      <c r="Y290">
        <f t="shared" si="42"/>
        <v>0</v>
      </c>
      <c r="Z290">
        <f t="shared" si="42"/>
        <v>0</v>
      </c>
      <c r="AA290">
        <f t="shared" si="43"/>
        <v>0</v>
      </c>
      <c r="AB290">
        <f t="shared" si="44"/>
        <v>0</v>
      </c>
      <c r="AC290">
        <f t="shared" si="45"/>
        <v>0</v>
      </c>
      <c r="AD290">
        <f t="shared" si="46"/>
        <v>0</v>
      </c>
      <c r="AE290">
        <f t="shared" si="47"/>
        <v>0</v>
      </c>
      <c r="AF290">
        <f t="shared" si="48"/>
        <v>0</v>
      </c>
      <c r="AG290">
        <f t="shared" si="49"/>
        <v>0</v>
      </c>
      <c r="AI290" s="15">
        <f t="shared" si="50"/>
        <v>0</v>
      </c>
      <c r="AJ290" s="15"/>
      <c r="AK290">
        <f>IFERROR(VLOOKUP($B290, 'Combined Budget 2025 EUR'!$B:$L, 10, 0), IFERROR(VLOOKUP($B290, 'Combined Budget 2025 CHF'!$B:$L, 10, 0), "N/A"))</f>
        <v>0</v>
      </c>
      <c r="AL290">
        <f>IFERROR(VLOOKUP($B290, 'Combined Budget 2025 EUR'!$B:$L, 11, 0), IFERROR(VLOOKUP($B290, 'Combined Budget 2025 CHF'!$B:$L, 11, 0), "N/A"))</f>
        <v>0</v>
      </c>
    </row>
    <row r="291" spans="2:38" x14ac:dyDescent="0.25">
      <c r="B291">
        <v>20752</v>
      </c>
      <c r="C291" t="s">
        <v>811</v>
      </c>
      <c r="D291" s="1">
        <f>IFERROR(VLOOKUP($B291, 'Combined Budget 2025 EUR'!$B:$G,3, 0),IFERROR(VLOOKUP($B291, 'Combined Budget 2025 CHF'!$B:$G,3, 0),  IFERROR(VLOOKUP($B291, '[1]QMSM_AG Mapping'!$A:$G, 3,0), "Check")))</f>
        <v>0</v>
      </c>
      <c r="E291" s="1">
        <f>IFERROR(VLOOKUP($B291, 'Combined Budget 2025 EUR'!$B:$G,5, 0), IFERROR(VLOOKUP($B291, 'Combined Budget 2025 CHF'!$B:$G,5, 0),IFERROR(VLOOKUP($B291, '[1]QMSM_AG Mapping'!$A:$E, 5,0), "Check")))</f>
        <v>0</v>
      </c>
      <c r="F291" s="1">
        <f t="shared" si="41"/>
        <v>0</v>
      </c>
      <c r="G291" s="13">
        <f>VLOOKUP($B291, '[1]QMSM_AG Mapping'!$A:$G, 6, 0)</f>
        <v>0</v>
      </c>
      <c r="H291" s="1">
        <f>VLOOKUP($B291, '[1]QMSM_AG Mapping'!$A:$G, 7, 0)</f>
        <v>0</v>
      </c>
      <c r="I291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W291" s="14" cm="1">
        <f t="array" ref="W291">INDEX(J291:U291, 1, MONTH($W$1))</f>
        <v>0</v>
      </c>
      <c r="X291" s="14" cm="1">
        <f t="array" ref="X291">SUMPRODUCT((J291:U291) *(($J$1:$U$1)&lt;=$X$1))</f>
        <v>0</v>
      </c>
      <c r="Y291">
        <f t="shared" si="42"/>
        <v>0</v>
      </c>
      <c r="Z291">
        <f t="shared" si="42"/>
        <v>0</v>
      </c>
      <c r="AA291">
        <f t="shared" si="43"/>
        <v>0</v>
      </c>
      <c r="AB291">
        <f t="shared" si="44"/>
        <v>0</v>
      </c>
      <c r="AC291">
        <f t="shared" si="45"/>
        <v>0</v>
      </c>
      <c r="AD291">
        <f t="shared" si="46"/>
        <v>0</v>
      </c>
      <c r="AE291">
        <f t="shared" si="47"/>
        <v>0</v>
      </c>
      <c r="AF291">
        <f t="shared" si="48"/>
        <v>0</v>
      </c>
      <c r="AG291">
        <f t="shared" si="49"/>
        <v>0</v>
      </c>
      <c r="AI291" s="15">
        <f t="shared" si="50"/>
        <v>0</v>
      </c>
      <c r="AJ291" s="15"/>
      <c r="AK291">
        <f>IFERROR(VLOOKUP($B291, 'Combined Budget 2025 EUR'!$B:$L, 10, 0), IFERROR(VLOOKUP($B291, 'Combined Budget 2025 CHF'!$B:$L, 10, 0), "N/A"))</f>
        <v>0</v>
      </c>
      <c r="AL291">
        <f>IFERROR(VLOOKUP($B291, 'Combined Budget 2025 EUR'!$B:$L, 11, 0), IFERROR(VLOOKUP($B291, 'Combined Budget 2025 CHF'!$B:$L, 11, 0), "N/A"))</f>
        <v>0</v>
      </c>
    </row>
    <row r="292" spans="2:38" x14ac:dyDescent="0.25">
      <c r="B292">
        <v>20753</v>
      </c>
      <c r="C292" t="s">
        <v>588</v>
      </c>
      <c r="D292" s="1">
        <f>IFERROR(VLOOKUP($B292, 'Combined Budget 2025 EUR'!$B:$G,3, 0),IFERROR(VLOOKUP($B292, 'Combined Budget 2025 CHF'!$B:$G,3, 0),  IFERROR(VLOOKUP($B292, '[1]QMSM_AG Mapping'!$A:$G, 3,0), "Check")))</f>
        <v>0</v>
      </c>
      <c r="E292" s="1">
        <f>IFERROR(VLOOKUP($B292, 'Combined Budget 2025 EUR'!$B:$G,5, 0), IFERROR(VLOOKUP($B292, 'Combined Budget 2025 CHF'!$B:$G,5, 0),IFERROR(VLOOKUP($B292, '[1]QMSM_AG Mapping'!$A:$E, 5,0), "Check")))</f>
        <v>0</v>
      </c>
      <c r="F292" s="1">
        <f t="shared" si="41"/>
        <v>0</v>
      </c>
      <c r="G292" s="13">
        <f>VLOOKUP($B292, '[1]QMSM_AG Mapping'!$A:$G, 6, 0)</f>
        <v>0</v>
      </c>
      <c r="H292" s="1">
        <f>VLOOKUP($B292, '[1]QMSM_AG Mapping'!$A:$G, 7, 0)</f>
        <v>0</v>
      </c>
      <c r="I292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W292" s="14" cm="1">
        <f t="array" ref="W292">INDEX(J292:U292, 1, MONTH($W$1))</f>
        <v>0</v>
      </c>
      <c r="X292" s="14" cm="1">
        <f t="array" ref="X292">SUMPRODUCT((J292:U292) *(($J$1:$U$1)&lt;=$X$1))</f>
        <v>0</v>
      </c>
      <c r="Y292">
        <f t="shared" si="42"/>
        <v>0</v>
      </c>
      <c r="Z292">
        <f t="shared" si="42"/>
        <v>0</v>
      </c>
      <c r="AA292">
        <f t="shared" si="43"/>
        <v>0</v>
      </c>
      <c r="AB292">
        <f t="shared" si="44"/>
        <v>0</v>
      </c>
      <c r="AC292">
        <f t="shared" si="45"/>
        <v>0</v>
      </c>
      <c r="AD292">
        <f t="shared" si="46"/>
        <v>0</v>
      </c>
      <c r="AE292">
        <f t="shared" si="47"/>
        <v>0</v>
      </c>
      <c r="AF292">
        <f t="shared" si="48"/>
        <v>0</v>
      </c>
      <c r="AG292">
        <f t="shared" si="49"/>
        <v>0</v>
      </c>
      <c r="AI292" s="15">
        <f t="shared" si="50"/>
        <v>0</v>
      </c>
      <c r="AJ292" s="15"/>
      <c r="AK292">
        <f>IFERROR(VLOOKUP($B292, 'Combined Budget 2025 EUR'!$B:$L, 10, 0), IFERROR(VLOOKUP($B292, 'Combined Budget 2025 CHF'!$B:$L, 10, 0), "N/A"))</f>
        <v>0</v>
      </c>
      <c r="AL292">
        <f>IFERROR(VLOOKUP($B292, 'Combined Budget 2025 EUR'!$B:$L, 11, 0), IFERROR(VLOOKUP($B292, 'Combined Budget 2025 CHF'!$B:$L, 11, 0), "N/A"))</f>
        <v>0</v>
      </c>
    </row>
    <row r="293" spans="2:38" x14ac:dyDescent="0.25">
      <c r="B293">
        <v>20754</v>
      </c>
      <c r="C293" t="s">
        <v>812</v>
      </c>
      <c r="D293" s="1">
        <f>IFERROR(VLOOKUP($B293, 'Combined Budget 2025 EUR'!$B:$G,3, 0),IFERROR(VLOOKUP($B293, 'Combined Budget 2025 CHF'!$B:$G,3, 0),  IFERROR(VLOOKUP($B293, '[1]QMSM_AG Mapping'!$A:$G, 3,0), "Check")))</f>
        <v>0</v>
      </c>
      <c r="E293" s="1">
        <f>IFERROR(VLOOKUP($B293, 'Combined Budget 2025 EUR'!$B:$G,5, 0), IFERROR(VLOOKUP($B293, 'Combined Budget 2025 CHF'!$B:$G,5, 0),IFERROR(VLOOKUP($B293, '[1]QMSM_AG Mapping'!$A:$E, 5,0), "Check")))</f>
        <v>0</v>
      </c>
      <c r="F293" s="1">
        <f t="shared" si="41"/>
        <v>0</v>
      </c>
      <c r="G293" s="13">
        <f>VLOOKUP($B293, '[1]QMSM_AG Mapping'!$A:$G, 6, 0)</f>
        <v>0</v>
      </c>
      <c r="H293" s="1">
        <f>VLOOKUP($B293, '[1]QMSM_AG Mapping'!$A:$G, 7, 0)</f>
        <v>0</v>
      </c>
      <c r="I293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W293" s="14" cm="1">
        <f t="array" ref="W293">INDEX(J293:U293, 1, MONTH($W$1))</f>
        <v>0</v>
      </c>
      <c r="X293" s="14" cm="1">
        <f t="array" ref="X293">SUMPRODUCT((J293:U293) *(($J$1:$U$1)&lt;=$X$1))</f>
        <v>0</v>
      </c>
      <c r="Y293">
        <f t="shared" si="42"/>
        <v>0</v>
      </c>
      <c r="Z293">
        <f t="shared" si="42"/>
        <v>0</v>
      </c>
      <c r="AA293">
        <f t="shared" si="43"/>
        <v>0</v>
      </c>
      <c r="AB293">
        <f t="shared" si="44"/>
        <v>0</v>
      </c>
      <c r="AC293">
        <f t="shared" si="45"/>
        <v>0</v>
      </c>
      <c r="AD293">
        <f t="shared" si="46"/>
        <v>0</v>
      </c>
      <c r="AE293">
        <f t="shared" si="47"/>
        <v>0</v>
      </c>
      <c r="AF293">
        <f t="shared" si="48"/>
        <v>0</v>
      </c>
      <c r="AG293">
        <f t="shared" si="49"/>
        <v>0</v>
      </c>
      <c r="AI293" s="15">
        <f t="shared" si="50"/>
        <v>0</v>
      </c>
      <c r="AJ293" s="15"/>
      <c r="AK293">
        <f>IFERROR(VLOOKUP($B293, 'Combined Budget 2025 EUR'!$B:$L, 10, 0), IFERROR(VLOOKUP($B293, 'Combined Budget 2025 CHF'!$B:$L, 10, 0), "N/A"))</f>
        <v>0</v>
      </c>
      <c r="AL293">
        <f>IFERROR(VLOOKUP($B293, 'Combined Budget 2025 EUR'!$B:$L, 11, 0), IFERROR(VLOOKUP($B293, 'Combined Budget 2025 CHF'!$B:$L, 11, 0), "N/A"))</f>
        <v>0</v>
      </c>
    </row>
    <row r="294" spans="2:38" x14ac:dyDescent="0.25">
      <c r="B294">
        <v>20756</v>
      </c>
      <c r="C294" t="s">
        <v>688</v>
      </c>
      <c r="D294" s="1" t="str">
        <f>IFERROR(VLOOKUP($B294, 'Combined Budget 2025 EUR'!$B:$G,3, 0),IFERROR(VLOOKUP($B294, 'Combined Budget 2025 CHF'!$B:$G,3, 0),  IFERROR(VLOOKUP($B294, '[1]QMSM_AG Mapping'!$A:$G, 3,0), "Check")))</f>
        <v>Germany</v>
      </c>
      <c r="E294" s="1" t="str">
        <f>IFERROR(VLOOKUP($B294, 'Combined Budget 2025 EUR'!$B:$G,5, 0), IFERROR(VLOOKUP($B294, 'Combined Budget 2025 CHF'!$B:$G,5, 0),IFERROR(VLOOKUP($B294, '[1]QMSM_AG Mapping'!$A:$E, 5,0), "Check")))</f>
        <v>Salon / Institute</v>
      </c>
      <c r="F294" s="1" t="str">
        <f t="shared" si="41"/>
        <v>Institutes / Clinic</v>
      </c>
      <c r="G294" s="13">
        <f>VLOOKUP($B294, '[1]QMSM_AG Mapping'!$A:$G, 6, 0)</f>
        <v>0</v>
      </c>
      <c r="H294" s="1">
        <f>VLOOKUP($B294, '[1]QMSM_AG Mapping'!$A:$G, 7, 0)</f>
        <v>0</v>
      </c>
      <c r="I294" t="s">
        <v>358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W294" s="14" cm="1">
        <f t="array" ref="W294">INDEX(J294:U294, 1, MONTH($W$1))</f>
        <v>0</v>
      </c>
      <c r="X294" s="14" cm="1">
        <f t="array" ref="X294">SUMPRODUCT((J294:U294) *(($J$1:$U$1)&lt;=$X$1))</f>
        <v>0</v>
      </c>
      <c r="Y294">
        <f t="shared" si="42"/>
        <v>0</v>
      </c>
      <c r="Z294">
        <f t="shared" si="42"/>
        <v>0</v>
      </c>
      <c r="AA294">
        <f t="shared" si="43"/>
        <v>0</v>
      </c>
      <c r="AB294">
        <f t="shared" si="44"/>
        <v>0</v>
      </c>
      <c r="AC294">
        <f t="shared" si="45"/>
        <v>0</v>
      </c>
      <c r="AD294">
        <f t="shared" si="46"/>
        <v>0</v>
      </c>
      <c r="AE294">
        <f t="shared" si="47"/>
        <v>0</v>
      </c>
      <c r="AF294">
        <f t="shared" si="48"/>
        <v>0</v>
      </c>
      <c r="AG294">
        <f t="shared" si="49"/>
        <v>0</v>
      </c>
      <c r="AI294" s="15">
        <f t="shared" si="50"/>
        <v>0</v>
      </c>
      <c r="AJ294" s="15"/>
      <c r="AK294" t="str">
        <f>IFERROR(VLOOKUP($B294, 'Combined Budget 2025 EUR'!$B:$L, 10, 0), IFERROR(VLOOKUP($B294, 'Combined Budget 2025 CHF'!$B:$L, 10, 0), "N/A"))</f>
        <v>GG</v>
      </c>
      <c r="AL294" t="str">
        <f>IFERROR(VLOOKUP($B294, 'Combined Budget 2025 EUR'!$B:$L, 11, 0), IFERROR(VLOOKUP($B294, 'Combined Budget 2025 CHF'!$B:$L, 11, 0), "N/A"))</f>
        <v>C</v>
      </c>
    </row>
    <row r="295" spans="2:38" x14ac:dyDescent="0.25">
      <c r="B295">
        <v>20757</v>
      </c>
      <c r="C295" t="s">
        <v>589</v>
      </c>
      <c r="D295" s="1">
        <f>IFERROR(VLOOKUP($B295, 'Combined Budget 2025 EUR'!$B:$G,3, 0),IFERROR(VLOOKUP($B295, 'Combined Budget 2025 CHF'!$B:$G,3, 0),  IFERROR(VLOOKUP($B295, '[1]QMSM_AG Mapping'!$A:$G, 3,0), "Check")))</f>
        <v>0</v>
      </c>
      <c r="E295" s="1">
        <f>IFERROR(VLOOKUP($B295, 'Combined Budget 2025 EUR'!$B:$G,5, 0), IFERROR(VLOOKUP($B295, 'Combined Budget 2025 CHF'!$B:$G,5, 0),IFERROR(VLOOKUP($B295, '[1]QMSM_AG Mapping'!$A:$E, 5,0), "Check")))</f>
        <v>0</v>
      </c>
      <c r="F295" s="1">
        <f t="shared" si="41"/>
        <v>0</v>
      </c>
      <c r="G295" s="13">
        <f>VLOOKUP($B295, '[1]QMSM_AG Mapping'!$A:$G, 6, 0)</f>
        <v>0</v>
      </c>
      <c r="H295" s="1">
        <f>VLOOKUP($B295, '[1]QMSM_AG Mapping'!$A:$G, 7, 0)</f>
        <v>0</v>
      </c>
      <c r="I295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W295" s="14" cm="1">
        <f t="array" ref="W295">INDEX(J295:U295, 1, MONTH($W$1))</f>
        <v>0</v>
      </c>
      <c r="X295" s="14" cm="1">
        <f t="array" ref="X295">SUMPRODUCT((J295:U295) *(($J$1:$U$1)&lt;=$X$1))</f>
        <v>0</v>
      </c>
      <c r="Y295">
        <f t="shared" si="42"/>
        <v>0</v>
      </c>
      <c r="Z295">
        <f t="shared" si="42"/>
        <v>0</v>
      </c>
      <c r="AA295">
        <f t="shared" si="43"/>
        <v>0</v>
      </c>
      <c r="AB295">
        <f t="shared" si="44"/>
        <v>0</v>
      </c>
      <c r="AC295">
        <f t="shared" si="45"/>
        <v>0</v>
      </c>
      <c r="AD295">
        <f t="shared" si="46"/>
        <v>0</v>
      </c>
      <c r="AE295">
        <f t="shared" si="47"/>
        <v>0</v>
      </c>
      <c r="AF295">
        <f t="shared" si="48"/>
        <v>0</v>
      </c>
      <c r="AG295">
        <f t="shared" si="49"/>
        <v>0</v>
      </c>
      <c r="AI295" s="15">
        <f t="shared" si="50"/>
        <v>0</v>
      </c>
      <c r="AJ295" s="15"/>
      <c r="AK295">
        <f>IFERROR(VLOOKUP($B295, 'Combined Budget 2025 EUR'!$B:$L, 10, 0), IFERROR(VLOOKUP($B295, 'Combined Budget 2025 CHF'!$B:$L, 10, 0), "N/A"))</f>
        <v>0</v>
      </c>
      <c r="AL295">
        <f>IFERROR(VLOOKUP($B295, 'Combined Budget 2025 EUR'!$B:$L, 11, 0), IFERROR(VLOOKUP($B295, 'Combined Budget 2025 CHF'!$B:$L, 11, 0), "N/A"))</f>
        <v>0</v>
      </c>
    </row>
    <row r="296" spans="2:38" x14ac:dyDescent="0.25">
      <c r="B296">
        <v>20759</v>
      </c>
      <c r="C296" t="s">
        <v>263</v>
      </c>
      <c r="D296" s="1" t="str">
        <f>IFERROR(VLOOKUP($B296, 'Combined Budget 2025 EUR'!$B:$G,3, 0),IFERROR(VLOOKUP($B296, 'Combined Budget 2025 CHF'!$B:$G,3, 0),  IFERROR(VLOOKUP($B296, '[1]QMSM_AG Mapping'!$A:$G, 3,0), "Check")))</f>
        <v>Germany</v>
      </c>
      <c r="E296" s="1" t="str">
        <f>IFERROR(VLOOKUP($B296, 'Combined Budget 2025 EUR'!$B:$G,5, 0), IFERROR(VLOOKUP($B296, 'Combined Budget 2025 CHF'!$B:$G,5, 0),IFERROR(VLOOKUP($B296, '[1]QMSM_AG Mapping'!$A:$E, 5,0), "Check")))</f>
        <v>Salon / Institute</v>
      </c>
      <c r="F296" s="1" t="str">
        <f t="shared" si="41"/>
        <v>Institutes / Clinic</v>
      </c>
      <c r="G296" s="13">
        <f>VLOOKUP($B296, '[1]QMSM_AG Mapping'!$A:$G, 6, 0)</f>
        <v>0</v>
      </c>
      <c r="H296" s="1">
        <f>VLOOKUP($B296, '[1]QMSM_AG Mapping'!$A:$G, 7, 0)</f>
        <v>0</v>
      </c>
      <c r="I296" t="s">
        <v>64</v>
      </c>
      <c r="J296" s="14">
        <v>1454.05</v>
      </c>
      <c r="K296" s="14">
        <v>952.94</v>
      </c>
      <c r="L296" s="14">
        <v>81.91</v>
      </c>
      <c r="M296" s="14">
        <v>0</v>
      </c>
      <c r="N296" s="14">
        <v>1664.99</v>
      </c>
      <c r="O296" s="14">
        <v>2006.32</v>
      </c>
      <c r="P296" s="14">
        <v>332.76</v>
      </c>
      <c r="Q296" s="14">
        <v>98.82</v>
      </c>
      <c r="R296" s="14">
        <v>776.52</v>
      </c>
      <c r="S296" s="14">
        <v>663.3</v>
      </c>
      <c r="T296" s="14">
        <v>2017.93</v>
      </c>
      <c r="U296" s="14">
        <v>426.09</v>
      </c>
      <c r="W296" s="14" cm="1">
        <f t="array" ref="W296">INDEX(J296:U296, 1, MONTH($W$1))</f>
        <v>426.09</v>
      </c>
      <c r="X296" s="14" cm="1">
        <f t="array" ref="X296">SUMPRODUCT((J296:U296) *(($J$1:$U$1)&lt;=$X$1))</f>
        <v>10475.629999999999</v>
      </c>
      <c r="Y296">
        <f t="shared" si="42"/>
        <v>1</v>
      </c>
      <c r="Z296">
        <f t="shared" si="42"/>
        <v>1</v>
      </c>
      <c r="AA296">
        <f t="shared" si="43"/>
        <v>1</v>
      </c>
      <c r="AB296">
        <f t="shared" si="44"/>
        <v>11</v>
      </c>
      <c r="AC296">
        <f t="shared" si="45"/>
        <v>952.32999999999993</v>
      </c>
      <c r="AD296">
        <f t="shared" si="46"/>
        <v>0</v>
      </c>
      <c r="AE296">
        <f t="shared" si="47"/>
        <v>0</v>
      </c>
      <c r="AF296">
        <f t="shared" si="48"/>
        <v>0</v>
      </c>
      <c r="AG296">
        <f t="shared" si="49"/>
        <v>0</v>
      </c>
      <c r="AI296" s="15">
        <f t="shared" si="50"/>
        <v>10475.629999999999</v>
      </c>
      <c r="AJ296" s="15"/>
      <c r="AK296" t="str">
        <f>IFERROR(VLOOKUP($B296, 'Combined Budget 2025 EUR'!$B:$L, 10, 0), IFERROR(VLOOKUP($B296, 'Combined Budget 2025 CHF'!$B:$L, 10, 0), "N/A"))</f>
        <v>BC</v>
      </c>
      <c r="AL296" t="str">
        <f>IFERROR(VLOOKUP($B296, 'Combined Budget 2025 EUR'!$B:$L, 11, 0), IFERROR(VLOOKUP($B296, 'Combined Budget 2025 CHF'!$B:$L, 11, 0), "N/A"))</f>
        <v>C</v>
      </c>
    </row>
    <row r="297" spans="2:38" x14ac:dyDescent="0.25">
      <c r="B297">
        <v>20761</v>
      </c>
      <c r="C297" t="s">
        <v>590</v>
      </c>
      <c r="D297" s="1">
        <f>IFERROR(VLOOKUP($B297, 'Combined Budget 2025 EUR'!$B:$G,3, 0),IFERROR(VLOOKUP($B297, 'Combined Budget 2025 CHF'!$B:$G,3, 0),  IFERROR(VLOOKUP($B297, '[1]QMSM_AG Mapping'!$A:$G, 3,0), "Check")))</f>
        <v>0</v>
      </c>
      <c r="E297" s="1">
        <f>IFERROR(VLOOKUP($B297, 'Combined Budget 2025 EUR'!$B:$G,5, 0), IFERROR(VLOOKUP($B297, 'Combined Budget 2025 CHF'!$B:$G,5, 0),IFERROR(VLOOKUP($B297, '[1]QMSM_AG Mapping'!$A:$E, 5,0), "Check")))</f>
        <v>0</v>
      </c>
      <c r="F297" s="1">
        <f t="shared" si="41"/>
        <v>0</v>
      </c>
      <c r="G297" s="13">
        <f>VLOOKUP($B297, '[1]QMSM_AG Mapping'!$A:$G, 6, 0)</f>
        <v>0</v>
      </c>
      <c r="H297" s="1">
        <f>VLOOKUP($B297, '[1]QMSM_AG Mapping'!$A:$G, 7, 0)</f>
        <v>0</v>
      </c>
      <c r="I297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W297" s="14" cm="1">
        <f t="array" ref="W297">INDEX(J297:U297, 1, MONTH($W$1))</f>
        <v>0</v>
      </c>
      <c r="X297" s="14" cm="1">
        <f t="array" ref="X297">SUMPRODUCT((J297:U297) *(($J$1:$U$1)&lt;=$X$1))</f>
        <v>0</v>
      </c>
      <c r="Y297">
        <f t="shared" si="42"/>
        <v>0</v>
      </c>
      <c r="Z297">
        <f t="shared" si="42"/>
        <v>0</v>
      </c>
      <c r="AA297">
        <f t="shared" si="43"/>
        <v>0</v>
      </c>
      <c r="AB297">
        <f t="shared" si="44"/>
        <v>0</v>
      </c>
      <c r="AC297">
        <f t="shared" si="45"/>
        <v>0</v>
      </c>
      <c r="AD297">
        <f t="shared" si="46"/>
        <v>0</v>
      </c>
      <c r="AE297">
        <f t="shared" si="47"/>
        <v>0</v>
      </c>
      <c r="AF297">
        <f t="shared" si="48"/>
        <v>0</v>
      </c>
      <c r="AG297">
        <f t="shared" si="49"/>
        <v>0</v>
      </c>
      <c r="AI297" s="15">
        <f t="shared" si="50"/>
        <v>0</v>
      </c>
      <c r="AJ297" s="15"/>
      <c r="AK297">
        <f>IFERROR(VLOOKUP($B297, 'Combined Budget 2025 EUR'!$B:$L, 10, 0), IFERROR(VLOOKUP($B297, 'Combined Budget 2025 CHF'!$B:$L, 10, 0), "N/A"))</f>
        <v>0</v>
      </c>
      <c r="AL297">
        <f>IFERROR(VLOOKUP($B297, 'Combined Budget 2025 EUR'!$B:$L, 11, 0), IFERROR(VLOOKUP($B297, 'Combined Budget 2025 CHF'!$B:$L, 11, 0), "N/A"))</f>
        <v>0</v>
      </c>
    </row>
    <row r="298" spans="2:38" x14ac:dyDescent="0.25">
      <c r="B298">
        <v>20762</v>
      </c>
      <c r="C298" t="s">
        <v>310</v>
      </c>
      <c r="D298" s="1" t="str">
        <f>IFERROR(VLOOKUP($B298, 'Combined Budget 2025 EUR'!$B:$G,3, 0),IFERROR(VLOOKUP($B298, 'Combined Budget 2025 CHF'!$B:$G,3, 0),  IFERROR(VLOOKUP($B298, '[1]QMSM_AG Mapping'!$A:$G, 3,0), "Check")))</f>
        <v>Germany</v>
      </c>
      <c r="E298" s="1">
        <f>IFERROR(VLOOKUP($B298, 'Combined Budget 2025 EUR'!$B:$G,5, 0), IFERROR(VLOOKUP($B298, 'Combined Budget 2025 CHF'!$B:$G,5, 0),IFERROR(VLOOKUP($B298, '[1]QMSM_AG Mapping'!$A:$E, 5,0), "Check")))</f>
        <v>0</v>
      </c>
      <c r="F298" s="1">
        <f t="shared" si="41"/>
        <v>0</v>
      </c>
      <c r="G298" s="13">
        <f>VLOOKUP($B298, '[1]QMSM_AG Mapping'!$A:$G, 6, 0)</f>
        <v>0</v>
      </c>
      <c r="H298" s="1">
        <f>VLOOKUP($B298, '[1]QMSM_AG Mapping'!$A:$G, 7, 0)</f>
        <v>0</v>
      </c>
      <c r="I298" t="s">
        <v>64</v>
      </c>
      <c r="J298" s="14">
        <v>0</v>
      </c>
      <c r="K298" s="14">
        <v>0</v>
      </c>
      <c r="L298" s="14">
        <v>350.69</v>
      </c>
      <c r="M298" s="14">
        <v>148.22999999999999</v>
      </c>
      <c r="N298" s="14">
        <v>0</v>
      </c>
      <c r="O298" s="14">
        <v>248.27</v>
      </c>
      <c r="P298" s="14">
        <v>0</v>
      </c>
      <c r="Q298" s="14">
        <v>0</v>
      </c>
      <c r="R298" s="14">
        <v>0</v>
      </c>
      <c r="S298" s="14">
        <v>128.07</v>
      </c>
      <c r="T298" s="14">
        <v>680.55</v>
      </c>
      <c r="U298" s="14">
        <v>0</v>
      </c>
      <c r="W298" s="14" cm="1">
        <f t="array" ref="W298">INDEX(J298:U298, 1, MONTH($W$1))</f>
        <v>0</v>
      </c>
      <c r="X298" s="14" cm="1">
        <f t="array" ref="X298">SUMPRODUCT((J298:U298) *(($J$1:$U$1)&lt;=$X$1))</f>
        <v>1555.81</v>
      </c>
      <c r="Y298">
        <f t="shared" si="42"/>
        <v>0</v>
      </c>
      <c r="Z298">
        <f t="shared" si="42"/>
        <v>1</v>
      </c>
      <c r="AA298">
        <f t="shared" si="43"/>
        <v>1</v>
      </c>
      <c r="AB298">
        <f t="shared" si="44"/>
        <v>5</v>
      </c>
      <c r="AC298">
        <f t="shared" si="45"/>
        <v>311.16199999999998</v>
      </c>
      <c r="AD298">
        <f t="shared" si="46"/>
        <v>0</v>
      </c>
      <c r="AE298">
        <f t="shared" si="47"/>
        <v>0</v>
      </c>
      <c r="AF298">
        <f t="shared" si="48"/>
        <v>0</v>
      </c>
      <c r="AG298">
        <f t="shared" si="49"/>
        <v>0</v>
      </c>
      <c r="AI298" s="15">
        <f t="shared" si="50"/>
        <v>1555.81</v>
      </c>
      <c r="AJ298" s="15"/>
      <c r="AK298" t="str">
        <f>IFERROR(VLOOKUP($B298, 'Combined Budget 2025 EUR'!$B:$L, 10, 0), IFERROR(VLOOKUP($B298, 'Combined Budget 2025 CHF'!$B:$L, 10, 0), "N/A"))</f>
        <v>GG</v>
      </c>
      <c r="AL298" t="str">
        <f>IFERROR(VLOOKUP($B298, 'Combined Budget 2025 EUR'!$B:$L, 11, 0), IFERROR(VLOOKUP($B298, 'Combined Budget 2025 CHF'!$B:$L, 11, 0), "N/A"))</f>
        <v>C</v>
      </c>
    </row>
    <row r="299" spans="2:38" x14ac:dyDescent="0.25">
      <c r="B299">
        <v>20764</v>
      </c>
      <c r="C299" t="s">
        <v>591</v>
      </c>
      <c r="D299" s="1">
        <f>IFERROR(VLOOKUP($B299, 'Combined Budget 2025 EUR'!$B:$G,3, 0),IFERROR(VLOOKUP($B299, 'Combined Budget 2025 CHF'!$B:$G,3, 0),  IFERROR(VLOOKUP($B299, '[1]QMSM_AG Mapping'!$A:$G, 3,0), "Check")))</f>
        <v>0</v>
      </c>
      <c r="E299" s="1">
        <f>IFERROR(VLOOKUP($B299, 'Combined Budget 2025 EUR'!$B:$G,5, 0), IFERROR(VLOOKUP($B299, 'Combined Budget 2025 CHF'!$B:$G,5, 0),IFERROR(VLOOKUP($B299, '[1]QMSM_AG Mapping'!$A:$E, 5,0), "Check")))</f>
        <v>0</v>
      </c>
      <c r="F299" s="1">
        <f t="shared" si="41"/>
        <v>0</v>
      </c>
      <c r="G299" s="13">
        <f>VLOOKUP($B299, '[1]QMSM_AG Mapping'!$A:$G, 6, 0)</f>
        <v>0</v>
      </c>
      <c r="H299" s="1">
        <f>VLOOKUP($B299, '[1]QMSM_AG Mapping'!$A:$G, 7, 0)</f>
        <v>0</v>
      </c>
      <c r="I299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W299" s="14" cm="1">
        <f t="array" ref="W299">INDEX(J299:U299, 1, MONTH($W$1))</f>
        <v>0</v>
      </c>
      <c r="X299" s="14" cm="1">
        <f t="array" ref="X299">SUMPRODUCT((J299:U299) *(($J$1:$U$1)&lt;=$X$1))</f>
        <v>0</v>
      </c>
      <c r="Y299">
        <f t="shared" si="42"/>
        <v>0</v>
      </c>
      <c r="Z299">
        <f t="shared" si="42"/>
        <v>0</v>
      </c>
      <c r="AA299">
        <f t="shared" si="43"/>
        <v>0</v>
      </c>
      <c r="AB299">
        <f t="shared" si="44"/>
        <v>0</v>
      </c>
      <c r="AC299">
        <f t="shared" si="45"/>
        <v>0</v>
      </c>
      <c r="AD299">
        <f t="shared" si="46"/>
        <v>0</v>
      </c>
      <c r="AE299">
        <f t="shared" si="47"/>
        <v>0</v>
      </c>
      <c r="AF299">
        <f t="shared" si="48"/>
        <v>0</v>
      </c>
      <c r="AG299">
        <f t="shared" si="49"/>
        <v>0</v>
      </c>
      <c r="AI299" s="15">
        <f t="shared" si="50"/>
        <v>0</v>
      </c>
      <c r="AJ299" s="15"/>
      <c r="AK299">
        <f>IFERROR(VLOOKUP($B299, 'Combined Budget 2025 EUR'!$B:$L, 10, 0), IFERROR(VLOOKUP($B299, 'Combined Budget 2025 CHF'!$B:$L, 10, 0), "N/A"))</f>
        <v>0</v>
      </c>
      <c r="AL299">
        <f>IFERROR(VLOOKUP($B299, 'Combined Budget 2025 EUR'!$B:$L, 11, 0), IFERROR(VLOOKUP($B299, 'Combined Budget 2025 CHF'!$B:$L, 11, 0), "N/A"))</f>
        <v>0</v>
      </c>
    </row>
    <row r="300" spans="2:38" x14ac:dyDescent="0.25">
      <c r="B300">
        <v>20765</v>
      </c>
      <c r="C300" t="s">
        <v>74</v>
      </c>
      <c r="D300" s="1" t="str">
        <f>IFERROR(VLOOKUP($B300, 'Combined Budget 2025 EUR'!$B:$G,3, 0),IFERROR(VLOOKUP($B300, 'Combined Budget 2025 CHF'!$B:$G,3, 0),  IFERROR(VLOOKUP($B300, '[1]QMSM_AG Mapping'!$A:$G, 3,0), "Check")))</f>
        <v>Germany</v>
      </c>
      <c r="E300" s="1" t="str">
        <f>IFERROR(VLOOKUP($B300, 'Combined Budget 2025 EUR'!$B:$G,5, 0), IFERROR(VLOOKUP($B300, 'Combined Budget 2025 CHF'!$B:$G,5, 0),IFERROR(VLOOKUP($B300, '[1]QMSM_AG Mapping'!$A:$E, 5,0), "Check")))</f>
        <v>Salon / Institute</v>
      </c>
      <c r="F300" s="1" t="str">
        <f t="shared" si="41"/>
        <v>Institutes / Clinic</v>
      </c>
      <c r="G300" s="13">
        <f>VLOOKUP($B300, '[1]QMSM_AG Mapping'!$A:$G, 6, 0)</f>
        <v>0</v>
      </c>
      <c r="H300" s="1">
        <f>VLOOKUP($B300, '[1]QMSM_AG Mapping'!$A:$G, 7, 0)</f>
        <v>0</v>
      </c>
      <c r="I300" t="s">
        <v>64</v>
      </c>
      <c r="J300" s="14">
        <v>1299.3699999999999</v>
      </c>
      <c r="K300" s="14">
        <v>1308.79</v>
      </c>
      <c r="L300" s="14">
        <v>1192.08</v>
      </c>
      <c r="M300" s="14">
        <v>831.06</v>
      </c>
      <c r="N300" s="14">
        <v>2038.76</v>
      </c>
      <c r="O300" s="14">
        <v>1138.98</v>
      </c>
      <c r="P300" s="14">
        <v>1245.24</v>
      </c>
      <c r="Q300" s="14">
        <v>0</v>
      </c>
      <c r="R300" s="14">
        <v>1148.3499999999999</v>
      </c>
      <c r="S300" s="14">
        <v>1807.01</v>
      </c>
      <c r="T300" s="14">
        <v>1240</v>
      </c>
      <c r="U300" s="14">
        <v>918.36</v>
      </c>
      <c r="W300" s="14" cm="1">
        <f t="array" ref="W300">INDEX(J300:U300, 1, MONTH($W$1))</f>
        <v>918.36</v>
      </c>
      <c r="X300" s="14" cm="1">
        <f t="array" ref="X300">SUMPRODUCT((J300:U300) *(($J$1:$U$1)&lt;=$X$1))</f>
        <v>14168</v>
      </c>
      <c r="Y300">
        <f t="shared" si="42"/>
        <v>1</v>
      </c>
      <c r="Z300">
        <f t="shared" si="42"/>
        <v>1</v>
      </c>
      <c r="AA300">
        <f t="shared" si="43"/>
        <v>1</v>
      </c>
      <c r="AB300">
        <f t="shared" si="44"/>
        <v>11</v>
      </c>
      <c r="AC300">
        <f t="shared" si="45"/>
        <v>1288</v>
      </c>
      <c r="AD300">
        <f t="shared" si="46"/>
        <v>0</v>
      </c>
      <c r="AE300">
        <f t="shared" si="47"/>
        <v>0</v>
      </c>
      <c r="AF300">
        <f t="shared" si="48"/>
        <v>0</v>
      </c>
      <c r="AG300">
        <f t="shared" si="49"/>
        <v>0</v>
      </c>
      <c r="AI300" s="15">
        <f t="shared" si="50"/>
        <v>14168</v>
      </c>
      <c r="AJ300" s="15"/>
      <c r="AK300" t="str">
        <f>IFERROR(VLOOKUP($B300, 'Combined Budget 2025 EUR'!$B:$L, 10, 0), IFERROR(VLOOKUP($B300, 'Combined Budget 2025 CHF'!$B:$L, 10, 0), "N/A"))</f>
        <v>BA</v>
      </c>
      <c r="AL300" t="str">
        <f>IFERROR(VLOOKUP($B300, 'Combined Budget 2025 EUR'!$B:$L, 11, 0), IFERROR(VLOOKUP($B300, 'Combined Budget 2025 CHF'!$B:$L, 11, 0), "N/A"))</f>
        <v>A</v>
      </c>
    </row>
    <row r="301" spans="2:38" x14ac:dyDescent="0.25">
      <c r="B301">
        <v>20766</v>
      </c>
      <c r="C301" t="s">
        <v>813</v>
      </c>
      <c r="D301" s="1">
        <f>IFERROR(VLOOKUP($B301, 'Combined Budget 2025 EUR'!$B:$G,3, 0),IFERROR(VLOOKUP($B301, 'Combined Budget 2025 CHF'!$B:$G,3, 0),  IFERROR(VLOOKUP($B301, '[1]QMSM_AG Mapping'!$A:$G, 3,0), "Check")))</f>
        <v>0</v>
      </c>
      <c r="E301" s="1">
        <f>IFERROR(VLOOKUP($B301, 'Combined Budget 2025 EUR'!$B:$G,5, 0), IFERROR(VLOOKUP($B301, 'Combined Budget 2025 CHF'!$B:$G,5, 0),IFERROR(VLOOKUP($B301, '[1]QMSM_AG Mapping'!$A:$E, 5,0), "Check")))</f>
        <v>0</v>
      </c>
      <c r="F301" s="1">
        <f t="shared" si="41"/>
        <v>0</v>
      </c>
      <c r="G301" s="13">
        <f>VLOOKUP($B301, '[1]QMSM_AG Mapping'!$A:$G, 6, 0)</f>
        <v>0</v>
      </c>
      <c r="H301" s="1">
        <f>VLOOKUP($B301, '[1]QMSM_AG Mapping'!$A:$G, 7, 0)</f>
        <v>0</v>
      </c>
      <c r="I301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W301" s="14" cm="1">
        <f t="array" ref="W301">INDEX(J301:U301, 1, MONTH($W$1))</f>
        <v>0</v>
      </c>
      <c r="X301" s="14" cm="1">
        <f t="array" ref="X301">SUMPRODUCT((J301:U301) *(($J$1:$U$1)&lt;=$X$1))</f>
        <v>0</v>
      </c>
      <c r="Y301">
        <f t="shared" si="42"/>
        <v>0</v>
      </c>
      <c r="Z301">
        <f t="shared" si="42"/>
        <v>0</v>
      </c>
      <c r="AA301">
        <f t="shared" si="43"/>
        <v>0</v>
      </c>
      <c r="AB301">
        <f t="shared" si="44"/>
        <v>0</v>
      </c>
      <c r="AC301">
        <f t="shared" si="45"/>
        <v>0</v>
      </c>
      <c r="AD301">
        <f t="shared" si="46"/>
        <v>0</v>
      </c>
      <c r="AE301">
        <f t="shared" si="47"/>
        <v>0</v>
      </c>
      <c r="AF301">
        <f t="shared" si="48"/>
        <v>0</v>
      </c>
      <c r="AG301">
        <f t="shared" si="49"/>
        <v>0</v>
      </c>
      <c r="AI301" s="15">
        <f t="shared" si="50"/>
        <v>0</v>
      </c>
      <c r="AJ301" s="15"/>
      <c r="AK301">
        <f>IFERROR(VLOOKUP($B301, 'Combined Budget 2025 EUR'!$B:$L, 10, 0), IFERROR(VLOOKUP($B301, 'Combined Budget 2025 CHF'!$B:$L, 10, 0), "N/A"))</f>
        <v>0</v>
      </c>
      <c r="AL301">
        <f>IFERROR(VLOOKUP($B301, 'Combined Budget 2025 EUR'!$B:$L, 11, 0), IFERROR(VLOOKUP($B301, 'Combined Budget 2025 CHF'!$B:$L, 11, 0), "N/A"))</f>
        <v>0</v>
      </c>
    </row>
    <row r="302" spans="2:38" x14ac:dyDescent="0.25">
      <c r="B302">
        <v>20767</v>
      </c>
      <c r="C302" t="s">
        <v>251</v>
      </c>
      <c r="D302" s="1" t="str">
        <f>IFERROR(VLOOKUP($B302, 'Combined Budget 2025 EUR'!$B:$G,3, 0),IFERROR(VLOOKUP($B302, 'Combined Budget 2025 CHF'!$B:$G,3, 0),  IFERROR(VLOOKUP($B302, '[1]QMSM_AG Mapping'!$A:$G, 3,0), "Check")))</f>
        <v>Germany</v>
      </c>
      <c r="E302" s="1" t="str">
        <f>IFERROR(VLOOKUP($B302, 'Combined Budget 2025 EUR'!$B:$G,5, 0), IFERROR(VLOOKUP($B302, 'Combined Budget 2025 CHF'!$B:$G,5, 0),IFERROR(VLOOKUP($B302, '[1]QMSM_AG Mapping'!$A:$E, 5,0), "Check")))</f>
        <v>Salon / Institute</v>
      </c>
      <c r="F302" s="1" t="str">
        <f t="shared" si="41"/>
        <v>Institutes / Clinic</v>
      </c>
      <c r="G302" s="13">
        <f>VLOOKUP($B302, '[1]QMSM_AG Mapping'!$A:$G, 6, 0)</f>
        <v>0</v>
      </c>
      <c r="H302" s="1">
        <f>VLOOKUP($B302, '[1]QMSM_AG Mapping'!$A:$G, 7, 0)</f>
        <v>0</v>
      </c>
      <c r="I302" t="s">
        <v>64</v>
      </c>
      <c r="J302" s="14">
        <v>1194.8599999999999</v>
      </c>
      <c r="K302" s="14">
        <v>2803.67</v>
      </c>
      <c r="L302" s="14">
        <v>0</v>
      </c>
      <c r="M302" s="14">
        <v>2487.09</v>
      </c>
      <c r="N302" s="14">
        <v>0</v>
      </c>
      <c r="O302" s="14">
        <v>0</v>
      </c>
      <c r="P302" s="14">
        <v>4285.8900000000003</v>
      </c>
      <c r="Q302" s="14">
        <v>0</v>
      </c>
      <c r="R302" s="14">
        <v>2639.22</v>
      </c>
      <c r="S302" s="14">
        <v>3142.32</v>
      </c>
      <c r="T302" s="14">
        <v>4538.8999999999996</v>
      </c>
      <c r="U302" s="14">
        <v>173.82</v>
      </c>
      <c r="W302" s="14" cm="1">
        <f t="array" ref="W302">INDEX(J302:U302, 1, MONTH($W$1))</f>
        <v>173.82</v>
      </c>
      <c r="X302" s="14" cm="1">
        <f t="array" ref="X302">SUMPRODUCT((J302:U302) *(($J$1:$U$1)&lt;=$X$1))</f>
        <v>21265.769999999997</v>
      </c>
      <c r="Y302">
        <f t="shared" si="42"/>
        <v>1</v>
      </c>
      <c r="Z302">
        <f t="shared" si="42"/>
        <v>1</v>
      </c>
      <c r="AA302">
        <f t="shared" si="43"/>
        <v>1</v>
      </c>
      <c r="AB302">
        <f t="shared" si="44"/>
        <v>8</v>
      </c>
      <c r="AC302">
        <f t="shared" si="45"/>
        <v>2658.2212499999996</v>
      </c>
      <c r="AD302">
        <f t="shared" si="46"/>
        <v>0</v>
      </c>
      <c r="AE302">
        <f t="shared" si="47"/>
        <v>0</v>
      </c>
      <c r="AF302">
        <f t="shared" si="48"/>
        <v>0</v>
      </c>
      <c r="AG302">
        <f t="shared" si="49"/>
        <v>0</v>
      </c>
      <c r="AI302" s="15">
        <f t="shared" si="50"/>
        <v>21265.769999999997</v>
      </c>
      <c r="AJ302" s="15"/>
      <c r="AK302" t="str">
        <f>IFERROR(VLOOKUP($B302, 'Combined Budget 2025 EUR'!$B:$L, 10, 0), IFERROR(VLOOKUP($B302, 'Combined Budget 2025 CHF'!$B:$L, 10, 0), "N/A"))</f>
        <v>AC</v>
      </c>
      <c r="AL302" t="str">
        <f>IFERROR(VLOOKUP($B302, 'Combined Budget 2025 EUR'!$B:$L, 11, 0), IFERROR(VLOOKUP($B302, 'Combined Budget 2025 CHF'!$B:$L, 11, 0), "N/A"))</f>
        <v>C</v>
      </c>
    </row>
    <row r="303" spans="2:38" x14ac:dyDescent="0.25">
      <c r="B303">
        <v>20768</v>
      </c>
      <c r="C303" t="s">
        <v>161</v>
      </c>
      <c r="D303" s="1" t="str">
        <f>IFERROR(VLOOKUP($B303, 'Combined Budget 2025 EUR'!$B:$G,3, 0),IFERROR(VLOOKUP($B303, 'Combined Budget 2025 CHF'!$B:$G,3, 0),  IFERROR(VLOOKUP($B303, '[1]QMSM_AG Mapping'!$A:$G, 3,0), "Check")))</f>
        <v>Germany</v>
      </c>
      <c r="E303" s="1" t="str">
        <f>IFERROR(VLOOKUP($B303, 'Combined Budget 2025 EUR'!$B:$G,5, 0), IFERROR(VLOOKUP($B303, 'Combined Budget 2025 CHF'!$B:$G,5, 0),IFERROR(VLOOKUP($B303, '[1]QMSM_AG Mapping'!$A:$E, 5,0), "Check")))</f>
        <v>Perfumery</v>
      </c>
      <c r="F303" s="1" t="str">
        <f t="shared" si="41"/>
        <v>Perfumery</v>
      </c>
      <c r="G303" s="13">
        <f>VLOOKUP($B303, '[1]QMSM_AG Mapping'!$A:$G, 6, 0)</f>
        <v>0</v>
      </c>
      <c r="H303" s="1">
        <f>VLOOKUP($B303, '[1]QMSM_AG Mapping'!$A:$G, 7, 0)</f>
        <v>0</v>
      </c>
      <c r="I303" t="s">
        <v>64</v>
      </c>
      <c r="J303" s="14">
        <v>4112.01</v>
      </c>
      <c r="K303" s="14">
        <v>4374.5600000000004</v>
      </c>
      <c r="L303" s="14">
        <v>0</v>
      </c>
      <c r="M303" s="14">
        <v>3663.35</v>
      </c>
      <c r="N303" s="14">
        <v>3776.59</v>
      </c>
      <c r="O303" s="14">
        <v>0</v>
      </c>
      <c r="P303" s="14">
        <v>6200.98</v>
      </c>
      <c r="Q303" s="14">
        <v>712.07</v>
      </c>
      <c r="R303" s="14">
        <v>3156.36</v>
      </c>
      <c r="S303" s="14">
        <v>5426.71</v>
      </c>
      <c r="T303" s="14">
        <v>2514.6</v>
      </c>
      <c r="U303" s="14">
        <v>980.33</v>
      </c>
      <c r="W303" s="14" cm="1">
        <f t="array" ref="W303">INDEX(J303:U303, 1, MONTH($W$1))</f>
        <v>980.33</v>
      </c>
      <c r="X303" s="14" cm="1">
        <f t="array" ref="X303">SUMPRODUCT((J303:U303) *(($J$1:$U$1)&lt;=$X$1))</f>
        <v>34917.56</v>
      </c>
      <c r="Y303">
        <f t="shared" si="42"/>
        <v>1</v>
      </c>
      <c r="Z303">
        <f t="shared" si="42"/>
        <v>1</v>
      </c>
      <c r="AA303">
        <f t="shared" si="43"/>
        <v>1</v>
      </c>
      <c r="AB303">
        <f t="shared" si="44"/>
        <v>10</v>
      </c>
      <c r="AC303">
        <f t="shared" si="45"/>
        <v>3491.7559999999999</v>
      </c>
      <c r="AD303">
        <f t="shared" si="46"/>
        <v>0</v>
      </c>
      <c r="AE303">
        <f t="shared" si="47"/>
        <v>0</v>
      </c>
      <c r="AF303">
        <f t="shared" si="48"/>
        <v>0</v>
      </c>
      <c r="AG303">
        <f t="shared" si="49"/>
        <v>0</v>
      </c>
      <c r="AI303" s="15">
        <f t="shared" si="50"/>
        <v>34917.56</v>
      </c>
      <c r="AJ303" s="15"/>
      <c r="AK303" t="str">
        <f>IFERROR(VLOOKUP($B303, 'Combined Budget 2025 EUR'!$B:$L, 10, 0), IFERROR(VLOOKUP($B303, 'Combined Budget 2025 CHF'!$B:$L, 10, 0), "N/A"))</f>
        <v>AA</v>
      </c>
      <c r="AL303" t="str">
        <f>IFERROR(VLOOKUP($B303, 'Combined Budget 2025 EUR'!$B:$L, 11, 0), IFERROR(VLOOKUP($B303, 'Combined Budget 2025 CHF'!$B:$L, 11, 0), "N/A"))</f>
        <v>A</v>
      </c>
    </row>
    <row r="304" spans="2:38" x14ac:dyDescent="0.25">
      <c r="B304">
        <v>20769</v>
      </c>
      <c r="C304" t="s">
        <v>592</v>
      </c>
      <c r="D304" s="1" t="str">
        <f>IFERROR(VLOOKUP($B304, 'Combined Budget 2025 EUR'!$B:$G,3, 0),IFERROR(VLOOKUP($B304, 'Combined Budget 2025 CHF'!$B:$G,3, 0),  IFERROR(VLOOKUP($B304, '[1]QMSM_AG Mapping'!$A:$G, 3,0), "Check")))</f>
        <v>Germany</v>
      </c>
      <c r="E304" s="1" t="str">
        <f>IFERROR(VLOOKUP($B304, 'Combined Budget 2025 EUR'!$B:$G,5, 0), IFERROR(VLOOKUP($B304, 'Combined Budget 2025 CHF'!$B:$G,5, 0),IFERROR(VLOOKUP($B304, '[1]QMSM_AG Mapping'!$A:$E, 5,0), "Check")))</f>
        <v>Salon / Institute</v>
      </c>
      <c r="F304" s="1" t="str">
        <f t="shared" si="41"/>
        <v>Institutes / Clinic</v>
      </c>
      <c r="G304" s="13">
        <f>VLOOKUP($B304, '[1]QMSM_AG Mapping'!$A:$G, 6, 0)</f>
        <v>0</v>
      </c>
      <c r="H304" s="1">
        <f>VLOOKUP($B304, '[1]QMSM_AG Mapping'!$A:$G, 7, 0)</f>
        <v>0</v>
      </c>
      <c r="I304" t="s">
        <v>358</v>
      </c>
      <c r="J304" s="14">
        <v>0</v>
      </c>
      <c r="K304" s="14">
        <v>684.19</v>
      </c>
      <c r="L304" s="14">
        <v>2213.9299999999998</v>
      </c>
      <c r="M304" s="14">
        <v>1546.31</v>
      </c>
      <c r="N304" s="14">
        <v>0</v>
      </c>
      <c r="O304" s="14">
        <v>0</v>
      </c>
      <c r="P304" s="14">
        <v>0</v>
      </c>
      <c r="Q304" s="14">
        <v>2556.83</v>
      </c>
      <c r="R304" s="14">
        <v>0</v>
      </c>
      <c r="S304" s="14">
        <v>0</v>
      </c>
      <c r="T304" s="14">
        <v>0</v>
      </c>
      <c r="U304" s="14">
        <v>0</v>
      </c>
      <c r="W304" s="14" cm="1">
        <f t="array" ref="W304">INDEX(J304:U304, 1, MONTH($W$1))</f>
        <v>0</v>
      </c>
      <c r="X304" s="14" cm="1">
        <f t="array" ref="X304">SUMPRODUCT((J304:U304) *(($J$1:$U$1)&lt;=$X$1))</f>
        <v>7001.26</v>
      </c>
      <c r="Y304">
        <f t="shared" si="42"/>
        <v>0</v>
      </c>
      <c r="Z304">
        <f t="shared" si="42"/>
        <v>1</v>
      </c>
      <c r="AA304">
        <f t="shared" si="43"/>
        <v>0</v>
      </c>
      <c r="AB304">
        <f t="shared" si="44"/>
        <v>4</v>
      </c>
      <c r="AC304">
        <f t="shared" si="45"/>
        <v>1750.3150000000001</v>
      </c>
      <c r="AD304">
        <f t="shared" si="46"/>
        <v>0</v>
      </c>
      <c r="AE304">
        <f t="shared" si="47"/>
        <v>0</v>
      </c>
      <c r="AF304">
        <f t="shared" si="48"/>
        <v>0</v>
      </c>
      <c r="AG304">
        <f t="shared" si="49"/>
        <v>0</v>
      </c>
      <c r="AI304" s="15">
        <f t="shared" si="50"/>
        <v>7001.26</v>
      </c>
      <c r="AJ304" s="15"/>
      <c r="AK304">
        <f>IFERROR(VLOOKUP($B304, 'Combined Budget 2025 EUR'!$B:$L, 10, 0), IFERROR(VLOOKUP($B304, 'Combined Budget 2025 CHF'!$B:$L, 10, 0), "N/A"))</f>
        <v>0</v>
      </c>
      <c r="AL304">
        <f>IFERROR(VLOOKUP($B304, 'Combined Budget 2025 EUR'!$B:$L, 11, 0), IFERROR(VLOOKUP($B304, 'Combined Budget 2025 CHF'!$B:$L, 11, 0), "N/A"))</f>
        <v>0</v>
      </c>
    </row>
    <row r="305" spans="2:38" x14ac:dyDescent="0.25">
      <c r="B305">
        <v>20772</v>
      </c>
      <c r="C305" t="s">
        <v>69</v>
      </c>
      <c r="D305" s="1" t="str">
        <f>IFERROR(VLOOKUP($B305, 'Combined Budget 2025 EUR'!$B:$G,3, 0),IFERROR(VLOOKUP($B305, 'Combined Budget 2025 CHF'!$B:$G,3, 0),  IFERROR(VLOOKUP($B305, '[1]QMSM_AG Mapping'!$A:$G, 3,0), "Check")))</f>
        <v>Germany</v>
      </c>
      <c r="E305" s="1" t="str">
        <f>IFERROR(VLOOKUP($B305, 'Combined Budget 2025 EUR'!$B:$G,5, 0), IFERROR(VLOOKUP($B305, 'Combined Budget 2025 CHF'!$B:$G,5, 0),IFERROR(VLOOKUP($B305, '[1]QMSM_AG Mapping'!$A:$E, 5,0), "Check")))</f>
        <v>eTailer</v>
      </c>
      <c r="F305" s="1" t="str">
        <f t="shared" si="41"/>
        <v>eTailer</v>
      </c>
      <c r="G305" s="13">
        <f>VLOOKUP($B305, '[1]QMSM_AG Mapping'!$A:$G, 6, 0)</f>
        <v>0</v>
      </c>
      <c r="H305" s="1">
        <f>VLOOKUP($B305, '[1]QMSM_AG Mapping'!$A:$G, 7, 0)</f>
        <v>0</v>
      </c>
      <c r="I305" t="s">
        <v>64</v>
      </c>
      <c r="J305" s="14">
        <v>9809.34</v>
      </c>
      <c r="K305" s="14">
        <v>21927.09</v>
      </c>
      <c r="L305" s="14">
        <v>8253.02</v>
      </c>
      <c r="M305" s="14">
        <v>23259.57</v>
      </c>
      <c r="N305" s="14">
        <v>10404.59</v>
      </c>
      <c r="O305" s="14">
        <v>7000.51</v>
      </c>
      <c r="P305" s="14">
        <v>303.3</v>
      </c>
      <c r="Q305" s="14">
        <v>5406.06</v>
      </c>
      <c r="R305" s="14">
        <v>9471.4</v>
      </c>
      <c r="S305" s="14">
        <v>12559.9</v>
      </c>
      <c r="T305" s="14">
        <v>4559.92</v>
      </c>
      <c r="U305" s="14">
        <v>18171.86</v>
      </c>
      <c r="W305" s="14" cm="1">
        <f t="array" ref="W305">INDEX(J305:U305, 1, MONTH($W$1))</f>
        <v>18171.86</v>
      </c>
      <c r="X305" s="14" cm="1">
        <f t="array" ref="X305">SUMPRODUCT((J305:U305) *(($J$1:$U$1)&lt;=$X$1))</f>
        <v>131126.56</v>
      </c>
      <c r="Y305">
        <f t="shared" si="42"/>
        <v>1</v>
      </c>
      <c r="Z305">
        <f t="shared" si="42"/>
        <v>1</v>
      </c>
      <c r="AA305">
        <f t="shared" si="43"/>
        <v>1</v>
      </c>
      <c r="AB305">
        <f t="shared" si="44"/>
        <v>12</v>
      </c>
      <c r="AC305">
        <f t="shared" si="45"/>
        <v>10927.213333333333</v>
      </c>
      <c r="AD305">
        <f t="shared" si="46"/>
        <v>0</v>
      </c>
      <c r="AE305">
        <f t="shared" si="47"/>
        <v>0</v>
      </c>
      <c r="AF305">
        <f t="shared" si="48"/>
        <v>0</v>
      </c>
      <c r="AG305">
        <f t="shared" si="49"/>
        <v>0</v>
      </c>
      <c r="AI305" s="15">
        <f t="shared" si="50"/>
        <v>131126.56</v>
      </c>
      <c r="AJ305" s="15"/>
      <c r="AK305" t="str">
        <f>IFERROR(VLOOKUP($B305, 'Combined Budget 2025 EUR'!$B:$L, 10, 0), IFERROR(VLOOKUP($B305, 'Combined Budget 2025 CHF'!$B:$L, 10, 0), "N/A"))</f>
        <v>AA</v>
      </c>
      <c r="AL305" t="str">
        <f>IFERROR(VLOOKUP($B305, 'Combined Budget 2025 EUR'!$B:$L, 11, 0), IFERROR(VLOOKUP($B305, 'Combined Budget 2025 CHF'!$B:$L, 11, 0), "N/A"))</f>
        <v>A</v>
      </c>
    </row>
    <row r="306" spans="2:38" x14ac:dyDescent="0.25">
      <c r="B306">
        <v>20774</v>
      </c>
      <c r="C306" t="s">
        <v>311</v>
      </c>
      <c r="D306" s="1" t="str">
        <f>IFERROR(VLOOKUP($B306, 'Combined Budget 2025 EUR'!$B:$G,3, 0),IFERROR(VLOOKUP($B306, 'Combined Budget 2025 CHF'!$B:$G,3, 0),  IFERROR(VLOOKUP($B306, '[1]QMSM_AG Mapping'!$A:$G, 3,0), "Check")))</f>
        <v>Germany</v>
      </c>
      <c r="E306" s="1">
        <f>IFERROR(VLOOKUP($B306, 'Combined Budget 2025 EUR'!$B:$G,5, 0), IFERROR(VLOOKUP($B306, 'Combined Budget 2025 CHF'!$B:$G,5, 0),IFERROR(VLOOKUP($B306, '[1]QMSM_AG Mapping'!$A:$E, 5,0), "Check")))</f>
        <v>0</v>
      </c>
      <c r="F306" s="1">
        <f t="shared" si="41"/>
        <v>0</v>
      </c>
      <c r="G306" s="13">
        <f>VLOOKUP($B306, '[1]QMSM_AG Mapping'!$A:$G, 6, 0)</f>
        <v>0</v>
      </c>
      <c r="H306" s="1">
        <f>VLOOKUP($B306, '[1]QMSM_AG Mapping'!$A:$G, 7, 0)</f>
        <v>0</v>
      </c>
      <c r="I306" t="s">
        <v>64</v>
      </c>
      <c r="J306" s="14">
        <v>0</v>
      </c>
      <c r="K306" s="14">
        <v>421.5</v>
      </c>
      <c r="L306" s="14">
        <v>0</v>
      </c>
      <c r="M306" s="14">
        <v>0</v>
      </c>
      <c r="N306" s="14">
        <v>417.3</v>
      </c>
      <c r="O306" s="14">
        <v>0</v>
      </c>
      <c r="P306" s="14">
        <v>304.82</v>
      </c>
      <c r="Q306" s="14">
        <v>354.4</v>
      </c>
      <c r="R306" s="14">
        <v>0</v>
      </c>
      <c r="S306" s="14">
        <v>448.18</v>
      </c>
      <c r="T306" s="14">
        <v>0</v>
      </c>
      <c r="U306" s="14">
        <v>0</v>
      </c>
      <c r="W306" s="14" cm="1">
        <f t="array" ref="W306">INDEX(J306:U306, 1, MONTH($W$1))</f>
        <v>0</v>
      </c>
      <c r="X306" s="14" cm="1">
        <f t="array" ref="X306">SUMPRODUCT((J306:U306) *(($J$1:$U$1)&lt;=$X$1))</f>
        <v>1946.2</v>
      </c>
      <c r="Y306">
        <f t="shared" si="42"/>
        <v>0</v>
      </c>
      <c r="Z306">
        <f t="shared" si="42"/>
        <v>1</v>
      </c>
      <c r="AA306">
        <f t="shared" si="43"/>
        <v>1</v>
      </c>
      <c r="AB306">
        <f t="shared" si="44"/>
        <v>5</v>
      </c>
      <c r="AC306">
        <f t="shared" si="45"/>
        <v>389.24</v>
      </c>
      <c r="AD306">
        <f t="shared" si="46"/>
        <v>0</v>
      </c>
      <c r="AE306">
        <f t="shared" si="47"/>
        <v>0</v>
      </c>
      <c r="AF306">
        <f t="shared" si="48"/>
        <v>0</v>
      </c>
      <c r="AG306">
        <f t="shared" si="49"/>
        <v>0</v>
      </c>
      <c r="AI306" s="15">
        <f t="shared" si="50"/>
        <v>1946.2</v>
      </c>
      <c r="AJ306" s="15"/>
      <c r="AK306" t="str">
        <f>IFERROR(VLOOKUP($B306, 'Combined Budget 2025 EUR'!$B:$L, 10, 0), IFERROR(VLOOKUP($B306, 'Combined Budget 2025 CHF'!$B:$L, 10, 0), "N/A"))</f>
        <v>GG</v>
      </c>
      <c r="AL306" t="str">
        <f>IFERROR(VLOOKUP($B306, 'Combined Budget 2025 EUR'!$B:$L, 11, 0), IFERROR(VLOOKUP($B306, 'Combined Budget 2025 CHF'!$B:$L, 11, 0), "N/A"))</f>
        <v>C</v>
      </c>
    </row>
    <row r="307" spans="2:38" x14ac:dyDescent="0.25">
      <c r="B307">
        <v>20775</v>
      </c>
      <c r="C307" t="s">
        <v>814</v>
      </c>
      <c r="D307" s="1">
        <f>IFERROR(VLOOKUP($B307, 'Combined Budget 2025 EUR'!$B:$G,3, 0),IFERROR(VLOOKUP($B307, 'Combined Budget 2025 CHF'!$B:$G,3, 0),  IFERROR(VLOOKUP($B307, '[1]QMSM_AG Mapping'!$A:$G, 3,0), "Check")))</f>
        <v>0</v>
      </c>
      <c r="E307" s="1">
        <f>IFERROR(VLOOKUP($B307, 'Combined Budget 2025 EUR'!$B:$G,5, 0), IFERROR(VLOOKUP($B307, 'Combined Budget 2025 CHF'!$B:$G,5, 0),IFERROR(VLOOKUP($B307, '[1]QMSM_AG Mapping'!$A:$E, 5,0), "Check")))</f>
        <v>0</v>
      </c>
      <c r="F307" s="1">
        <f t="shared" si="41"/>
        <v>0</v>
      </c>
      <c r="G307" s="13">
        <f>VLOOKUP($B307, '[1]QMSM_AG Mapping'!$A:$G, 6, 0)</f>
        <v>0</v>
      </c>
      <c r="H307" s="1">
        <f>VLOOKUP($B307, '[1]QMSM_AG Mapping'!$A:$G, 7, 0)</f>
        <v>0</v>
      </c>
      <c r="I307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W307" s="14" cm="1">
        <f t="array" ref="W307">INDEX(J307:U307, 1, MONTH($W$1))</f>
        <v>0</v>
      </c>
      <c r="X307" s="14" cm="1">
        <f t="array" ref="X307">SUMPRODUCT((J307:U307) *(($J$1:$U$1)&lt;=$X$1))</f>
        <v>0</v>
      </c>
      <c r="Y307">
        <f t="shared" si="42"/>
        <v>0</v>
      </c>
      <c r="Z307">
        <f t="shared" si="42"/>
        <v>0</v>
      </c>
      <c r="AA307">
        <f t="shared" si="43"/>
        <v>0</v>
      </c>
      <c r="AB307">
        <f t="shared" si="44"/>
        <v>0</v>
      </c>
      <c r="AC307">
        <f t="shared" si="45"/>
        <v>0</v>
      </c>
      <c r="AD307">
        <f t="shared" si="46"/>
        <v>0</v>
      </c>
      <c r="AE307">
        <f t="shared" si="47"/>
        <v>0</v>
      </c>
      <c r="AF307">
        <f t="shared" si="48"/>
        <v>0</v>
      </c>
      <c r="AG307">
        <f t="shared" si="49"/>
        <v>0</v>
      </c>
      <c r="AI307" s="15">
        <f t="shared" si="50"/>
        <v>0</v>
      </c>
      <c r="AJ307" s="15"/>
      <c r="AK307">
        <f>IFERROR(VLOOKUP($B307, 'Combined Budget 2025 EUR'!$B:$L, 10, 0), IFERROR(VLOOKUP($B307, 'Combined Budget 2025 CHF'!$B:$L, 10, 0), "N/A"))</f>
        <v>0</v>
      </c>
      <c r="AL307">
        <f>IFERROR(VLOOKUP($B307, 'Combined Budget 2025 EUR'!$B:$L, 11, 0), IFERROR(VLOOKUP($B307, 'Combined Budget 2025 CHF'!$B:$L, 11, 0), "N/A"))</f>
        <v>0</v>
      </c>
    </row>
    <row r="308" spans="2:38" x14ac:dyDescent="0.25">
      <c r="B308">
        <v>20776</v>
      </c>
      <c r="C308" t="s">
        <v>312</v>
      </c>
      <c r="D308" s="1" t="str">
        <f>IFERROR(VLOOKUP($B308, 'Combined Budget 2025 EUR'!$B:$G,3, 0),IFERROR(VLOOKUP($B308, 'Combined Budget 2025 CHF'!$B:$G,3, 0),  IFERROR(VLOOKUP($B308, '[1]QMSM_AG Mapping'!$A:$G, 3,0), "Check")))</f>
        <v>Germany</v>
      </c>
      <c r="E308" s="1" t="str">
        <f>IFERROR(VLOOKUP($B308, 'Combined Budget 2025 EUR'!$B:$G,5, 0), IFERROR(VLOOKUP($B308, 'Combined Budget 2025 CHF'!$B:$G,5, 0),IFERROR(VLOOKUP($B308, '[1]QMSM_AG Mapping'!$A:$E, 5,0), "Check")))</f>
        <v>Salon / Institute</v>
      </c>
      <c r="F308" s="1" t="str">
        <f t="shared" si="41"/>
        <v>Institutes / Clinic</v>
      </c>
      <c r="G308" s="13">
        <f>VLOOKUP($B308, '[1]QMSM_AG Mapping'!$A:$G, 6, 0)</f>
        <v>0</v>
      </c>
      <c r="H308" s="1">
        <f>VLOOKUP($B308, '[1]QMSM_AG Mapping'!$A:$G, 7, 0)</f>
        <v>0</v>
      </c>
      <c r="I308" t="s">
        <v>64</v>
      </c>
      <c r="J308" s="14">
        <v>389.58</v>
      </c>
      <c r="K308" s="14">
        <v>0</v>
      </c>
      <c r="L308" s="14">
        <v>484.6</v>
      </c>
      <c r="M308" s="14">
        <v>0</v>
      </c>
      <c r="N308" s="14">
        <v>0</v>
      </c>
      <c r="O308" s="14">
        <v>290.76</v>
      </c>
      <c r="P308" s="14">
        <v>479.08</v>
      </c>
      <c r="Q308" s="14">
        <v>47.51</v>
      </c>
      <c r="R308" s="14">
        <v>338.27</v>
      </c>
      <c r="S308" s="14">
        <v>0</v>
      </c>
      <c r="T308" s="14">
        <v>332.57</v>
      </c>
      <c r="U308" s="14">
        <v>0</v>
      </c>
      <c r="W308" s="14" cm="1">
        <f t="array" ref="W308">INDEX(J308:U308, 1, MONTH($W$1))</f>
        <v>0</v>
      </c>
      <c r="X308" s="14" cm="1">
        <f t="array" ref="X308">SUMPRODUCT((J308:U308) *(($J$1:$U$1)&lt;=$X$1))</f>
        <v>2362.37</v>
      </c>
      <c r="Y308">
        <f t="shared" si="42"/>
        <v>0</v>
      </c>
      <c r="Z308">
        <f t="shared" si="42"/>
        <v>1</v>
      </c>
      <c r="AA308">
        <f t="shared" si="43"/>
        <v>1</v>
      </c>
      <c r="AB308">
        <f t="shared" si="44"/>
        <v>7</v>
      </c>
      <c r="AC308">
        <f t="shared" si="45"/>
        <v>337.48142857142858</v>
      </c>
      <c r="AD308">
        <f t="shared" si="46"/>
        <v>0</v>
      </c>
      <c r="AE308">
        <f t="shared" si="47"/>
        <v>0</v>
      </c>
      <c r="AF308">
        <f t="shared" si="48"/>
        <v>0</v>
      </c>
      <c r="AG308">
        <f t="shared" si="49"/>
        <v>0</v>
      </c>
      <c r="AI308" s="15">
        <f t="shared" si="50"/>
        <v>2362.37</v>
      </c>
      <c r="AJ308" s="15"/>
      <c r="AK308" t="str">
        <f>IFERROR(VLOOKUP($B308, 'Combined Budget 2025 EUR'!$B:$L, 10, 0), IFERROR(VLOOKUP($B308, 'Combined Budget 2025 CHF'!$B:$L, 10, 0), "N/A"))</f>
        <v>GG</v>
      </c>
      <c r="AL308" t="str">
        <f>IFERROR(VLOOKUP($B308, 'Combined Budget 2025 EUR'!$B:$L, 11, 0), IFERROR(VLOOKUP($B308, 'Combined Budget 2025 CHF'!$B:$L, 11, 0), "N/A"))</f>
        <v>C</v>
      </c>
    </row>
    <row r="309" spans="2:38" x14ac:dyDescent="0.25">
      <c r="B309">
        <v>20777</v>
      </c>
      <c r="C309" t="s">
        <v>593</v>
      </c>
      <c r="D309" s="1">
        <f>IFERROR(VLOOKUP($B309, 'Combined Budget 2025 EUR'!$B:$G,3, 0),IFERROR(VLOOKUP($B309, 'Combined Budget 2025 CHF'!$B:$G,3, 0),  IFERROR(VLOOKUP($B309, '[1]QMSM_AG Mapping'!$A:$G, 3,0), "Check")))</f>
        <v>0</v>
      </c>
      <c r="E309" s="1">
        <f>IFERROR(VLOOKUP($B309, 'Combined Budget 2025 EUR'!$B:$G,5, 0), IFERROR(VLOOKUP($B309, 'Combined Budget 2025 CHF'!$B:$G,5, 0),IFERROR(VLOOKUP($B309, '[1]QMSM_AG Mapping'!$A:$E, 5,0), "Check")))</f>
        <v>0</v>
      </c>
      <c r="F309" s="1">
        <f t="shared" si="41"/>
        <v>0</v>
      </c>
      <c r="G309" s="13">
        <f>VLOOKUP($B309, '[1]QMSM_AG Mapping'!$A:$G, 6, 0)</f>
        <v>0</v>
      </c>
      <c r="H309" s="1">
        <f>VLOOKUP($B309, '[1]QMSM_AG Mapping'!$A:$G, 7, 0)</f>
        <v>0</v>
      </c>
      <c r="I309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-1154.1600000000001</v>
      </c>
      <c r="R309" s="14">
        <v>0</v>
      </c>
      <c r="S309" s="14">
        <v>0</v>
      </c>
      <c r="T309" s="14">
        <v>0</v>
      </c>
      <c r="U309" s="14">
        <v>0</v>
      </c>
      <c r="W309" s="14" cm="1">
        <f t="array" ref="W309">INDEX(J309:U309, 1, MONTH($W$1))</f>
        <v>0</v>
      </c>
      <c r="X309" s="14" cm="1">
        <f t="array" ref="X309">SUMPRODUCT((J309:U309) *(($J$1:$U$1)&lt;=$X$1))</f>
        <v>-1154.1600000000001</v>
      </c>
      <c r="Y309">
        <f t="shared" si="42"/>
        <v>0</v>
      </c>
      <c r="Z309">
        <f t="shared" si="42"/>
        <v>0</v>
      </c>
      <c r="AA309">
        <f t="shared" si="43"/>
        <v>0</v>
      </c>
      <c r="AB309">
        <f t="shared" si="44"/>
        <v>0</v>
      </c>
      <c r="AC309">
        <f t="shared" si="45"/>
        <v>0</v>
      </c>
      <c r="AD309">
        <f t="shared" si="46"/>
        <v>0</v>
      </c>
      <c r="AE309">
        <f t="shared" si="47"/>
        <v>0</v>
      </c>
      <c r="AF309">
        <f t="shared" si="48"/>
        <v>0</v>
      </c>
      <c r="AG309">
        <f t="shared" si="49"/>
        <v>0</v>
      </c>
      <c r="AI309" s="15">
        <f t="shared" si="50"/>
        <v>-1154.1600000000001</v>
      </c>
      <c r="AJ309" s="15"/>
      <c r="AK309">
        <f>IFERROR(VLOOKUP($B309, 'Combined Budget 2025 EUR'!$B:$L, 10, 0), IFERROR(VLOOKUP($B309, 'Combined Budget 2025 CHF'!$B:$L, 10, 0), "N/A"))</f>
        <v>0</v>
      </c>
      <c r="AL309">
        <f>IFERROR(VLOOKUP($B309, 'Combined Budget 2025 EUR'!$B:$L, 11, 0), IFERROR(VLOOKUP($B309, 'Combined Budget 2025 CHF'!$B:$L, 11, 0), "N/A"))</f>
        <v>0</v>
      </c>
    </row>
    <row r="310" spans="2:38" x14ac:dyDescent="0.25">
      <c r="B310">
        <v>20778</v>
      </c>
      <c r="C310" t="s">
        <v>75</v>
      </c>
      <c r="D310" s="1" t="str">
        <f>IFERROR(VLOOKUP($B310, 'Combined Budget 2025 EUR'!$B:$G,3, 0),IFERROR(VLOOKUP($B310, 'Combined Budget 2025 CHF'!$B:$G,3, 0),  IFERROR(VLOOKUP($B310, '[1]QMSM_AG Mapping'!$A:$G, 3,0), "Check")))</f>
        <v>Germany</v>
      </c>
      <c r="E310" s="1" t="str">
        <f>IFERROR(VLOOKUP($B310, 'Combined Budget 2025 EUR'!$B:$G,5, 0), IFERROR(VLOOKUP($B310, 'Combined Budget 2025 CHF'!$B:$G,5, 0),IFERROR(VLOOKUP($B310, '[1]QMSM_AG Mapping'!$A:$E, 5,0), "Check")))</f>
        <v>Salon / Institute</v>
      </c>
      <c r="F310" s="1" t="str">
        <f t="shared" si="41"/>
        <v>Institutes / Clinic</v>
      </c>
      <c r="G310" s="13">
        <f>VLOOKUP($B310, '[1]QMSM_AG Mapping'!$A:$G, 6, 0)</f>
        <v>0</v>
      </c>
      <c r="H310" s="1">
        <f>VLOOKUP($B310, '[1]QMSM_AG Mapping'!$A:$G, 7, 0)</f>
        <v>0</v>
      </c>
      <c r="I310" t="s">
        <v>64</v>
      </c>
      <c r="J310" s="14">
        <v>633.83000000000004</v>
      </c>
      <c r="K310" s="14">
        <v>327.72</v>
      </c>
      <c r="L310" s="14">
        <v>486.26</v>
      </c>
      <c r="M310" s="14">
        <v>382.17</v>
      </c>
      <c r="N310" s="14">
        <v>2094.7199999999998</v>
      </c>
      <c r="O310" s="14">
        <v>2215.96</v>
      </c>
      <c r="P310" s="14">
        <v>2852.46</v>
      </c>
      <c r="Q310" s="14">
        <v>1739.48</v>
      </c>
      <c r="R310" s="14">
        <v>2619.6</v>
      </c>
      <c r="S310" s="14">
        <v>1479.16</v>
      </c>
      <c r="T310" s="14">
        <v>4111.63</v>
      </c>
      <c r="U310" s="14">
        <v>1002.34</v>
      </c>
      <c r="W310" s="14" cm="1">
        <f t="array" ref="W310">INDEX(J310:U310, 1, MONTH($W$1))</f>
        <v>1002.34</v>
      </c>
      <c r="X310" s="14" cm="1">
        <f t="array" ref="X310">SUMPRODUCT((J310:U310) *(($J$1:$U$1)&lt;=$X$1))</f>
        <v>19945.329999999998</v>
      </c>
      <c r="Y310">
        <f t="shared" si="42"/>
        <v>1</v>
      </c>
      <c r="Z310">
        <f t="shared" si="42"/>
        <v>1</v>
      </c>
      <c r="AA310">
        <f t="shared" si="43"/>
        <v>1</v>
      </c>
      <c r="AB310">
        <f t="shared" si="44"/>
        <v>12</v>
      </c>
      <c r="AC310">
        <f t="shared" si="45"/>
        <v>1662.1108333333332</v>
      </c>
      <c r="AD310">
        <f t="shared" si="46"/>
        <v>0</v>
      </c>
      <c r="AE310">
        <f t="shared" si="47"/>
        <v>0</v>
      </c>
      <c r="AF310">
        <f t="shared" si="48"/>
        <v>0</v>
      </c>
      <c r="AG310">
        <f t="shared" si="49"/>
        <v>0</v>
      </c>
      <c r="AI310" s="15">
        <f t="shared" si="50"/>
        <v>19945.329999999998</v>
      </c>
      <c r="AJ310" s="15"/>
      <c r="AK310" t="str">
        <f>IFERROR(VLOOKUP($B310, 'Combined Budget 2025 EUR'!$B:$L, 10, 0), IFERROR(VLOOKUP($B310, 'Combined Budget 2025 CHF'!$B:$L, 10, 0), "N/A"))</f>
        <v>BA</v>
      </c>
      <c r="AL310" t="str">
        <f>IFERROR(VLOOKUP($B310, 'Combined Budget 2025 EUR'!$B:$L, 11, 0), IFERROR(VLOOKUP($B310, 'Combined Budget 2025 CHF'!$B:$L, 11, 0), "N/A"))</f>
        <v>A</v>
      </c>
    </row>
    <row r="311" spans="2:38" x14ac:dyDescent="0.25">
      <c r="B311">
        <v>20779</v>
      </c>
      <c r="C311" t="s">
        <v>595</v>
      </c>
      <c r="D311" s="1" t="str">
        <f>IFERROR(VLOOKUP($B311, 'Combined Budget 2025 EUR'!$B:$G,3, 0),IFERROR(VLOOKUP($B311, 'Combined Budget 2025 CHF'!$B:$G,3, 0),  IFERROR(VLOOKUP($B311, '[1]QMSM_AG Mapping'!$A:$G, 3,0), "Check")))</f>
        <v>Germany</v>
      </c>
      <c r="E311" s="1" t="str">
        <f>IFERROR(VLOOKUP($B311, 'Combined Budget 2025 EUR'!$B:$G,5, 0), IFERROR(VLOOKUP($B311, 'Combined Budget 2025 CHF'!$B:$G,5, 0),IFERROR(VLOOKUP($B311, '[1]QMSM_AG Mapping'!$A:$E, 5,0), "Check")))</f>
        <v>Salon / Institute</v>
      </c>
      <c r="F311" s="1" t="str">
        <f t="shared" si="41"/>
        <v>Institutes / Clinic</v>
      </c>
      <c r="G311" s="13">
        <f>VLOOKUP($B311, '[1]QMSM_AG Mapping'!$A:$G, 6, 0)</f>
        <v>0</v>
      </c>
      <c r="H311" s="1">
        <f>VLOOKUP($B311, '[1]QMSM_AG Mapping'!$A:$G, 7, 0)</f>
        <v>0</v>
      </c>
      <c r="I311" t="s">
        <v>358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194.28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W311" s="14" cm="1">
        <f t="array" ref="W311">INDEX(J311:U311, 1, MONTH($W$1))</f>
        <v>0</v>
      </c>
      <c r="X311" s="14" cm="1">
        <f t="array" ref="X311">SUMPRODUCT((J311:U311) *(($J$1:$U$1)&lt;=$X$1))</f>
        <v>194.28</v>
      </c>
      <c r="Y311">
        <f t="shared" si="42"/>
        <v>0</v>
      </c>
      <c r="Z311">
        <f t="shared" si="42"/>
        <v>1</v>
      </c>
      <c r="AA311">
        <f t="shared" si="43"/>
        <v>0</v>
      </c>
      <c r="AB311">
        <f t="shared" si="44"/>
        <v>1</v>
      </c>
      <c r="AC311">
        <f t="shared" si="45"/>
        <v>194.28</v>
      </c>
      <c r="AD311">
        <f t="shared" si="46"/>
        <v>0</v>
      </c>
      <c r="AE311">
        <f t="shared" si="47"/>
        <v>0</v>
      </c>
      <c r="AF311">
        <f t="shared" si="48"/>
        <v>0</v>
      </c>
      <c r="AG311">
        <f t="shared" si="49"/>
        <v>0</v>
      </c>
      <c r="AI311" s="15">
        <f t="shared" si="50"/>
        <v>194.28</v>
      </c>
      <c r="AJ311" s="15"/>
      <c r="AK311">
        <f>IFERROR(VLOOKUP($B311, 'Combined Budget 2025 EUR'!$B:$L, 10, 0), IFERROR(VLOOKUP($B311, 'Combined Budget 2025 CHF'!$B:$L, 10, 0), "N/A"))</f>
        <v>0</v>
      </c>
      <c r="AL311">
        <f>IFERROR(VLOOKUP($B311, 'Combined Budget 2025 EUR'!$B:$L, 11, 0), IFERROR(VLOOKUP($B311, 'Combined Budget 2025 CHF'!$B:$L, 11, 0), "N/A"))</f>
        <v>0</v>
      </c>
    </row>
    <row r="312" spans="2:38" x14ac:dyDescent="0.25">
      <c r="B312">
        <v>20780</v>
      </c>
      <c r="C312" t="s">
        <v>596</v>
      </c>
      <c r="D312" s="1">
        <f>IFERROR(VLOOKUP($B312, 'Combined Budget 2025 EUR'!$B:$G,3, 0),IFERROR(VLOOKUP($B312, 'Combined Budget 2025 CHF'!$B:$G,3, 0),  IFERROR(VLOOKUP($B312, '[1]QMSM_AG Mapping'!$A:$G, 3,0), "Check")))</f>
        <v>0</v>
      </c>
      <c r="E312" s="1">
        <f>IFERROR(VLOOKUP($B312, 'Combined Budget 2025 EUR'!$B:$G,5, 0), IFERROR(VLOOKUP($B312, 'Combined Budget 2025 CHF'!$B:$G,5, 0),IFERROR(VLOOKUP($B312, '[1]QMSM_AG Mapping'!$A:$E, 5,0), "Check")))</f>
        <v>0</v>
      </c>
      <c r="F312" s="1">
        <f t="shared" si="41"/>
        <v>0</v>
      </c>
      <c r="G312" s="13">
        <f>VLOOKUP($B312, '[1]QMSM_AG Mapping'!$A:$G, 6, 0)</f>
        <v>0</v>
      </c>
      <c r="H312" s="1">
        <f>VLOOKUP($B312, '[1]QMSM_AG Mapping'!$A:$G, 7, 0)</f>
        <v>0</v>
      </c>
      <c r="I312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W312" s="14" cm="1">
        <f t="array" ref="W312">INDEX(J312:U312, 1, MONTH($W$1))</f>
        <v>0</v>
      </c>
      <c r="X312" s="14" cm="1">
        <f t="array" ref="X312">SUMPRODUCT((J312:U312) *(($J$1:$U$1)&lt;=$X$1))</f>
        <v>0</v>
      </c>
      <c r="Y312">
        <f t="shared" si="42"/>
        <v>0</v>
      </c>
      <c r="Z312">
        <f t="shared" si="42"/>
        <v>0</v>
      </c>
      <c r="AA312">
        <f t="shared" si="43"/>
        <v>0</v>
      </c>
      <c r="AB312">
        <f t="shared" si="44"/>
        <v>0</v>
      </c>
      <c r="AC312">
        <f t="shared" si="45"/>
        <v>0</v>
      </c>
      <c r="AD312">
        <f t="shared" si="46"/>
        <v>0</v>
      </c>
      <c r="AE312">
        <f t="shared" si="47"/>
        <v>0</v>
      </c>
      <c r="AF312">
        <f t="shared" si="48"/>
        <v>0</v>
      </c>
      <c r="AG312">
        <f t="shared" si="49"/>
        <v>0</v>
      </c>
      <c r="AI312" s="15">
        <f t="shared" si="50"/>
        <v>0</v>
      </c>
      <c r="AJ312" s="15"/>
      <c r="AK312">
        <f>IFERROR(VLOOKUP($B312, 'Combined Budget 2025 EUR'!$B:$L, 10, 0), IFERROR(VLOOKUP($B312, 'Combined Budget 2025 CHF'!$B:$L, 10, 0), "N/A"))</f>
        <v>0</v>
      </c>
      <c r="AL312">
        <f>IFERROR(VLOOKUP($B312, 'Combined Budget 2025 EUR'!$B:$L, 11, 0), IFERROR(VLOOKUP($B312, 'Combined Budget 2025 CHF'!$B:$L, 11, 0), "N/A"))</f>
        <v>0</v>
      </c>
    </row>
    <row r="313" spans="2:38" x14ac:dyDescent="0.25">
      <c r="B313">
        <v>20781</v>
      </c>
      <c r="C313" t="s">
        <v>130</v>
      </c>
      <c r="D313" s="1" t="str">
        <f>IFERROR(VLOOKUP($B313, 'Combined Budget 2025 EUR'!$B:$G,3, 0),IFERROR(VLOOKUP($B313, 'Combined Budget 2025 CHF'!$B:$G,3, 0),  IFERROR(VLOOKUP($B313, '[1]QMSM_AG Mapping'!$A:$G, 3,0), "Check")))</f>
        <v>Germany</v>
      </c>
      <c r="E313" s="1" t="str">
        <f>IFERROR(VLOOKUP($B313, 'Combined Budget 2025 EUR'!$B:$G,5, 0), IFERROR(VLOOKUP($B313, 'Combined Budget 2025 CHF'!$B:$G,5, 0),IFERROR(VLOOKUP($B313, '[1]QMSM_AG Mapping'!$A:$E, 5,0), "Check")))</f>
        <v>Salon / Institute</v>
      </c>
      <c r="F313" s="1" t="str">
        <f t="shared" si="41"/>
        <v>Institutes / Clinic</v>
      </c>
      <c r="G313" s="13">
        <f>VLOOKUP($B313, '[1]QMSM_AG Mapping'!$A:$G, 6, 0)</f>
        <v>0</v>
      </c>
      <c r="H313" s="1">
        <f>VLOOKUP($B313, '[1]QMSM_AG Mapping'!$A:$G, 7, 0)</f>
        <v>0</v>
      </c>
      <c r="I313" t="s">
        <v>64</v>
      </c>
      <c r="J313" s="14">
        <v>1662.78</v>
      </c>
      <c r="K313" s="14">
        <v>0</v>
      </c>
      <c r="L313" s="14">
        <v>0</v>
      </c>
      <c r="M313" s="14">
        <v>1411.08</v>
      </c>
      <c r="N313" s="14">
        <v>659.62</v>
      </c>
      <c r="O313" s="14">
        <v>1512.33</v>
      </c>
      <c r="P313" s="14">
        <v>1005.48</v>
      </c>
      <c r="Q313" s="14">
        <v>0</v>
      </c>
      <c r="R313" s="14">
        <v>1140.42</v>
      </c>
      <c r="S313" s="14">
        <v>1332.93</v>
      </c>
      <c r="T313" s="14">
        <v>0</v>
      </c>
      <c r="U313" s="14">
        <v>1619.96</v>
      </c>
      <c r="W313" s="14" cm="1">
        <f t="array" ref="W313">INDEX(J313:U313, 1, MONTH($W$1))</f>
        <v>1619.96</v>
      </c>
      <c r="X313" s="14" cm="1">
        <f t="array" ref="X313">SUMPRODUCT((J313:U313) *(($J$1:$U$1)&lt;=$X$1))</f>
        <v>10344.599999999999</v>
      </c>
      <c r="Y313">
        <f t="shared" si="42"/>
        <v>1</v>
      </c>
      <c r="Z313">
        <f t="shared" si="42"/>
        <v>1</v>
      </c>
      <c r="AA313">
        <f t="shared" si="43"/>
        <v>1</v>
      </c>
      <c r="AB313">
        <f t="shared" si="44"/>
        <v>8</v>
      </c>
      <c r="AC313">
        <f t="shared" si="45"/>
        <v>1293.0749999999998</v>
      </c>
      <c r="AD313">
        <f t="shared" si="46"/>
        <v>0</v>
      </c>
      <c r="AE313">
        <f t="shared" si="47"/>
        <v>0</v>
      </c>
      <c r="AF313">
        <f t="shared" si="48"/>
        <v>0</v>
      </c>
      <c r="AG313">
        <f t="shared" si="49"/>
        <v>0</v>
      </c>
      <c r="AI313" s="15">
        <f t="shared" si="50"/>
        <v>10344.599999999999</v>
      </c>
      <c r="AJ313" s="15"/>
      <c r="AK313" t="str">
        <f>IFERROR(VLOOKUP($B313, 'Combined Budget 2025 EUR'!$B:$L, 10, 0), IFERROR(VLOOKUP($B313, 'Combined Budget 2025 CHF'!$B:$L, 10, 0), "N/A"))</f>
        <v>BA</v>
      </c>
      <c r="AL313" t="str">
        <f>IFERROR(VLOOKUP($B313, 'Combined Budget 2025 EUR'!$B:$L, 11, 0), IFERROR(VLOOKUP($B313, 'Combined Budget 2025 CHF'!$B:$L, 11, 0), "N/A"))</f>
        <v>A</v>
      </c>
    </row>
    <row r="314" spans="2:38" x14ac:dyDescent="0.25">
      <c r="B314">
        <v>20784</v>
      </c>
      <c r="C314" t="s">
        <v>815</v>
      </c>
      <c r="D314" s="1">
        <f>IFERROR(VLOOKUP($B314, 'Combined Budget 2025 EUR'!$B:$G,3, 0),IFERROR(VLOOKUP($B314, 'Combined Budget 2025 CHF'!$B:$G,3, 0),  IFERROR(VLOOKUP($B314, '[1]QMSM_AG Mapping'!$A:$G, 3,0), "Check")))</f>
        <v>0</v>
      </c>
      <c r="E314" s="1">
        <f>IFERROR(VLOOKUP($B314, 'Combined Budget 2025 EUR'!$B:$G,5, 0), IFERROR(VLOOKUP($B314, 'Combined Budget 2025 CHF'!$B:$G,5, 0),IFERROR(VLOOKUP($B314, '[1]QMSM_AG Mapping'!$A:$E, 5,0), "Check")))</f>
        <v>0</v>
      </c>
      <c r="F314" s="1">
        <f t="shared" si="41"/>
        <v>0</v>
      </c>
      <c r="G314" s="13">
        <f>VLOOKUP($B314, '[1]QMSM_AG Mapping'!$A:$G, 6, 0)</f>
        <v>0</v>
      </c>
      <c r="H314" s="1">
        <f>VLOOKUP($B314, '[1]QMSM_AG Mapping'!$A:$G, 7, 0)</f>
        <v>0</v>
      </c>
      <c r="I3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W314" s="14" cm="1">
        <f t="array" ref="W314">INDEX(J314:U314, 1, MONTH($W$1))</f>
        <v>0</v>
      </c>
      <c r="X314" s="14" cm="1">
        <f t="array" ref="X314">SUMPRODUCT((J314:U314) *(($J$1:$U$1)&lt;=$X$1))</f>
        <v>0</v>
      </c>
      <c r="Y314">
        <f t="shared" si="42"/>
        <v>0</v>
      </c>
      <c r="Z314">
        <f t="shared" si="42"/>
        <v>0</v>
      </c>
      <c r="AA314">
        <f t="shared" si="43"/>
        <v>0</v>
      </c>
      <c r="AB314">
        <f t="shared" si="44"/>
        <v>0</v>
      </c>
      <c r="AC314">
        <f t="shared" si="45"/>
        <v>0</v>
      </c>
      <c r="AD314">
        <f t="shared" si="46"/>
        <v>0</v>
      </c>
      <c r="AE314">
        <f t="shared" si="47"/>
        <v>0</v>
      </c>
      <c r="AF314">
        <f t="shared" si="48"/>
        <v>0</v>
      </c>
      <c r="AG314">
        <f t="shared" si="49"/>
        <v>0</v>
      </c>
      <c r="AI314" s="15">
        <f t="shared" si="50"/>
        <v>0</v>
      </c>
      <c r="AJ314" s="15"/>
      <c r="AK314">
        <f>IFERROR(VLOOKUP($B314, 'Combined Budget 2025 EUR'!$B:$L, 10, 0), IFERROR(VLOOKUP($B314, 'Combined Budget 2025 CHF'!$B:$L, 10, 0), "N/A"))</f>
        <v>0</v>
      </c>
      <c r="AL314">
        <f>IFERROR(VLOOKUP($B314, 'Combined Budget 2025 EUR'!$B:$L, 11, 0), IFERROR(VLOOKUP($B314, 'Combined Budget 2025 CHF'!$B:$L, 11, 0), "N/A"))</f>
        <v>0</v>
      </c>
    </row>
    <row r="315" spans="2:38" x14ac:dyDescent="0.25">
      <c r="B315">
        <v>20785</v>
      </c>
      <c r="C315" t="s">
        <v>597</v>
      </c>
      <c r="D315" s="1">
        <f>IFERROR(VLOOKUP($B315, 'Combined Budget 2025 EUR'!$B:$G,3, 0),IFERROR(VLOOKUP($B315, 'Combined Budget 2025 CHF'!$B:$G,3, 0),  IFERROR(VLOOKUP($B315, '[1]QMSM_AG Mapping'!$A:$G, 3,0), "Check")))</f>
        <v>0</v>
      </c>
      <c r="E315" s="1">
        <f>IFERROR(VLOOKUP($B315, 'Combined Budget 2025 EUR'!$B:$G,5, 0), IFERROR(VLOOKUP($B315, 'Combined Budget 2025 CHF'!$B:$G,5, 0),IFERROR(VLOOKUP($B315, '[1]QMSM_AG Mapping'!$A:$E, 5,0), "Check")))</f>
        <v>0</v>
      </c>
      <c r="F315" s="1">
        <f t="shared" si="41"/>
        <v>0</v>
      </c>
      <c r="G315" s="13">
        <f>VLOOKUP($B315, '[1]QMSM_AG Mapping'!$A:$G, 6, 0)</f>
        <v>0</v>
      </c>
      <c r="H315" s="1">
        <f>VLOOKUP($B315, '[1]QMSM_AG Mapping'!$A:$G, 7, 0)</f>
        <v>0</v>
      </c>
      <c r="I315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W315" s="14" cm="1">
        <f t="array" ref="W315">INDEX(J315:U315, 1, MONTH($W$1))</f>
        <v>0</v>
      </c>
      <c r="X315" s="14" cm="1">
        <f t="array" ref="X315">SUMPRODUCT((J315:U315) *(($J$1:$U$1)&lt;=$X$1))</f>
        <v>0</v>
      </c>
      <c r="Y315">
        <f t="shared" si="42"/>
        <v>0</v>
      </c>
      <c r="Z315">
        <f t="shared" si="42"/>
        <v>0</v>
      </c>
      <c r="AA315">
        <f t="shared" si="43"/>
        <v>0</v>
      </c>
      <c r="AB315">
        <f t="shared" si="44"/>
        <v>0</v>
      </c>
      <c r="AC315">
        <f t="shared" si="45"/>
        <v>0</v>
      </c>
      <c r="AD315">
        <f t="shared" si="46"/>
        <v>0</v>
      </c>
      <c r="AE315">
        <f t="shared" si="47"/>
        <v>0</v>
      </c>
      <c r="AF315">
        <f t="shared" si="48"/>
        <v>0</v>
      </c>
      <c r="AG315">
        <f t="shared" si="49"/>
        <v>0</v>
      </c>
      <c r="AI315" s="15">
        <f t="shared" si="50"/>
        <v>0</v>
      </c>
      <c r="AJ315" s="15"/>
      <c r="AK315">
        <f>IFERROR(VLOOKUP($B315, 'Combined Budget 2025 EUR'!$B:$L, 10, 0), IFERROR(VLOOKUP($B315, 'Combined Budget 2025 CHF'!$B:$L, 10, 0), "N/A"))</f>
        <v>0</v>
      </c>
      <c r="AL315">
        <f>IFERROR(VLOOKUP($B315, 'Combined Budget 2025 EUR'!$B:$L, 11, 0), IFERROR(VLOOKUP($B315, 'Combined Budget 2025 CHF'!$B:$L, 11, 0), "N/A"))</f>
        <v>0</v>
      </c>
    </row>
    <row r="316" spans="2:38" x14ac:dyDescent="0.25">
      <c r="B316">
        <v>20787</v>
      </c>
      <c r="C316" t="s">
        <v>816</v>
      </c>
      <c r="D316" s="1">
        <f>IFERROR(VLOOKUP($B316, 'Combined Budget 2025 EUR'!$B:$G,3, 0),IFERROR(VLOOKUP($B316, 'Combined Budget 2025 CHF'!$B:$G,3, 0),  IFERROR(VLOOKUP($B316, '[1]QMSM_AG Mapping'!$A:$G, 3,0), "Check")))</f>
        <v>0</v>
      </c>
      <c r="E316" s="1">
        <f>IFERROR(VLOOKUP($B316, 'Combined Budget 2025 EUR'!$B:$G,5, 0), IFERROR(VLOOKUP($B316, 'Combined Budget 2025 CHF'!$B:$G,5, 0),IFERROR(VLOOKUP($B316, '[1]QMSM_AG Mapping'!$A:$E, 5,0), "Check")))</f>
        <v>0</v>
      </c>
      <c r="F316" s="1">
        <f t="shared" si="41"/>
        <v>0</v>
      </c>
      <c r="G316" s="13">
        <f>VLOOKUP($B316, '[1]QMSM_AG Mapping'!$A:$G, 6, 0)</f>
        <v>0</v>
      </c>
      <c r="H316" s="1">
        <f>VLOOKUP($B316, '[1]QMSM_AG Mapping'!$A:$G, 7, 0)</f>
        <v>0</v>
      </c>
      <c r="I316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W316" s="14" cm="1">
        <f t="array" ref="W316">INDEX(J316:U316, 1, MONTH($W$1))</f>
        <v>0</v>
      </c>
      <c r="X316" s="14" cm="1">
        <f t="array" ref="X316">SUMPRODUCT((J316:U316) *(($J$1:$U$1)&lt;=$X$1))</f>
        <v>0</v>
      </c>
      <c r="Y316">
        <f t="shared" si="42"/>
        <v>0</v>
      </c>
      <c r="Z316">
        <f t="shared" si="42"/>
        <v>0</v>
      </c>
      <c r="AA316">
        <f t="shared" si="43"/>
        <v>0</v>
      </c>
      <c r="AB316">
        <f t="shared" si="44"/>
        <v>0</v>
      </c>
      <c r="AC316">
        <f t="shared" si="45"/>
        <v>0</v>
      </c>
      <c r="AD316">
        <f t="shared" si="46"/>
        <v>0</v>
      </c>
      <c r="AE316">
        <f t="shared" si="47"/>
        <v>0</v>
      </c>
      <c r="AF316">
        <f t="shared" si="48"/>
        <v>0</v>
      </c>
      <c r="AG316">
        <f t="shared" si="49"/>
        <v>0</v>
      </c>
      <c r="AI316" s="15">
        <f t="shared" si="50"/>
        <v>0</v>
      </c>
      <c r="AJ316" s="15"/>
      <c r="AK316">
        <f>IFERROR(VLOOKUP($B316, 'Combined Budget 2025 EUR'!$B:$L, 10, 0), IFERROR(VLOOKUP($B316, 'Combined Budget 2025 CHF'!$B:$L, 10, 0), "N/A"))</f>
        <v>0</v>
      </c>
      <c r="AL316">
        <f>IFERROR(VLOOKUP($B316, 'Combined Budget 2025 EUR'!$B:$L, 11, 0), IFERROR(VLOOKUP($B316, 'Combined Budget 2025 CHF'!$B:$L, 11, 0), "N/A"))</f>
        <v>0</v>
      </c>
    </row>
    <row r="317" spans="2:38" x14ac:dyDescent="0.25">
      <c r="B317">
        <v>20788</v>
      </c>
      <c r="C317" t="s">
        <v>313</v>
      </c>
      <c r="D317" s="1" t="str">
        <f>IFERROR(VLOOKUP($B317, 'Combined Budget 2025 EUR'!$B:$G,3, 0),IFERROR(VLOOKUP($B317, 'Combined Budget 2025 CHF'!$B:$G,3, 0),  IFERROR(VLOOKUP($B317, '[1]QMSM_AG Mapping'!$A:$G, 3,0), "Check")))</f>
        <v>Germany</v>
      </c>
      <c r="E317" s="1">
        <f>IFERROR(VLOOKUP($B317, 'Combined Budget 2025 EUR'!$B:$G,5, 0), IFERROR(VLOOKUP($B317, 'Combined Budget 2025 CHF'!$B:$G,5, 0),IFERROR(VLOOKUP($B317, '[1]QMSM_AG Mapping'!$A:$E, 5,0), "Check")))</f>
        <v>0</v>
      </c>
      <c r="F317" s="1">
        <f t="shared" si="41"/>
        <v>0</v>
      </c>
      <c r="G317" s="13">
        <f>VLOOKUP($B317, '[1]QMSM_AG Mapping'!$A:$G, 6, 0)</f>
        <v>0</v>
      </c>
      <c r="H317" s="1">
        <f>VLOOKUP($B317, '[1]QMSM_AG Mapping'!$A:$G, 7, 0)</f>
        <v>0</v>
      </c>
      <c r="I317" t="s">
        <v>64</v>
      </c>
      <c r="J317" s="14">
        <v>0</v>
      </c>
      <c r="K317" s="14">
        <v>0</v>
      </c>
      <c r="L317" s="14">
        <v>0</v>
      </c>
      <c r="M317" s="14">
        <v>143.4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W317" s="14" cm="1">
        <f t="array" ref="W317">INDEX(J317:U317, 1, MONTH($W$1))</f>
        <v>0</v>
      </c>
      <c r="X317" s="14" cm="1">
        <f t="array" ref="X317">SUMPRODUCT((J317:U317) *(($J$1:$U$1)&lt;=$X$1))</f>
        <v>143.4</v>
      </c>
      <c r="Y317">
        <f t="shared" si="42"/>
        <v>0</v>
      </c>
      <c r="Z317">
        <f t="shared" si="42"/>
        <v>1</v>
      </c>
      <c r="AA317">
        <f t="shared" si="43"/>
        <v>1</v>
      </c>
      <c r="AB317">
        <f t="shared" si="44"/>
        <v>1</v>
      </c>
      <c r="AC317">
        <f t="shared" si="45"/>
        <v>143.4</v>
      </c>
      <c r="AD317">
        <f t="shared" si="46"/>
        <v>0</v>
      </c>
      <c r="AE317">
        <f t="shared" si="47"/>
        <v>0</v>
      </c>
      <c r="AF317">
        <f t="shared" si="48"/>
        <v>0</v>
      </c>
      <c r="AG317">
        <f t="shared" si="49"/>
        <v>0</v>
      </c>
      <c r="AI317" s="15">
        <f t="shared" si="50"/>
        <v>143.4</v>
      </c>
      <c r="AJ317" s="15"/>
      <c r="AK317" t="str">
        <f>IFERROR(VLOOKUP($B317, 'Combined Budget 2025 EUR'!$B:$L, 10, 0), IFERROR(VLOOKUP($B317, 'Combined Budget 2025 CHF'!$B:$L, 10, 0), "N/A"))</f>
        <v>GG</v>
      </c>
      <c r="AL317" t="str">
        <f>IFERROR(VLOOKUP($B317, 'Combined Budget 2025 EUR'!$B:$L, 11, 0), IFERROR(VLOOKUP($B317, 'Combined Budget 2025 CHF'!$B:$L, 11, 0), "N/A"))</f>
        <v>C</v>
      </c>
    </row>
    <row r="318" spans="2:38" x14ac:dyDescent="0.25">
      <c r="B318">
        <v>20790</v>
      </c>
      <c r="C318" t="s">
        <v>598</v>
      </c>
      <c r="D318" s="1">
        <f>IFERROR(VLOOKUP($B318, 'Combined Budget 2025 EUR'!$B:$G,3, 0),IFERROR(VLOOKUP($B318, 'Combined Budget 2025 CHF'!$B:$G,3, 0),  IFERROR(VLOOKUP($B318, '[1]QMSM_AG Mapping'!$A:$G, 3,0), "Check")))</f>
        <v>0</v>
      </c>
      <c r="E318" s="1">
        <f>IFERROR(VLOOKUP($B318, 'Combined Budget 2025 EUR'!$B:$G,5, 0), IFERROR(VLOOKUP($B318, 'Combined Budget 2025 CHF'!$B:$G,5, 0),IFERROR(VLOOKUP($B318, '[1]QMSM_AG Mapping'!$A:$E, 5,0), "Check")))</f>
        <v>0</v>
      </c>
      <c r="F318" s="1">
        <f t="shared" si="41"/>
        <v>0</v>
      </c>
      <c r="G318" s="13">
        <f>VLOOKUP($B318, '[1]QMSM_AG Mapping'!$A:$G, 6, 0)</f>
        <v>0</v>
      </c>
      <c r="H318" s="1">
        <f>VLOOKUP($B318, '[1]QMSM_AG Mapping'!$A:$G, 7, 0)</f>
        <v>0</v>
      </c>
      <c r="I318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W318" s="14" cm="1">
        <f t="array" ref="W318">INDEX(J318:U318, 1, MONTH($W$1))</f>
        <v>0</v>
      </c>
      <c r="X318" s="14" cm="1">
        <f t="array" ref="X318">SUMPRODUCT((J318:U318) *(($J$1:$U$1)&lt;=$X$1))</f>
        <v>0</v>
      </c>
      <c r="Y318">
        <f t="shared" si="42"/>
        <v>0</v>
      </c>
      <c r="Z318">
        <f t="shared" si="42"/>
        <v>0</v>
      </c>
      <c r="AA318">
        <f t="shared" si="43"/>
        <v>0</v>
      </c>
      <c r="AB318">
        <f t="shared" si="44"/>
        <v>0</v>
      </c>
      <c r="AC318">
        <f t="shared" si="45"/>
        <v>0</v>
      </c>
      <c r="AD318">
        <f t="shared" si="46"/>
        <v>0</v>
      </c>
      <c r="AE318">
        <f t="shared" si="47"/>
        <v>0</v>
      </c>
      <c r="AF318">
        <f t="shared" si="48"/>
        <v>0</v>
      </c>
      <c r="AG318">
        <f t="shared" si="49"/>
        <v>0</v>
      </c>
      <c r="AI318" s="15">
        <f t="shared" si="50"/>
        <v>0</v>
      </c>
      <c r="AJ318" s="15"/>
      <c r="AK318">
        <f>IFERROR(VLOOKUP($B318, 'Combined Budget 2025 EUR'!$B:$L, 10, 0), IFERROR(VLOOKUP($B318, 'Combined Budget 2025 CHF'!$B:$L, 10, 0), "N/A"))</f>
        <v>0</v>
      </c>
      <c r="AL318">
        <f>IFERROR(VLOOKUP($B318, 'Combined Budget 2025 EUR'!$B:$L, 11, 0), IFERROR(VLOOKUP($B318, 'Combined Budget 2025 CHF'!$B:$L, 11, 0), "N/A"))</f>
        <v>0</v>
      </c>
    </row>
    <row r="319" spans="2:38" x14ac:dyDescent="0.25">
      <c r="B319">
        <v>20791</v>
      </c>
      <c r="C319" t="s">
        <v>254</v>
      </c>
      <c r="D319" s="1" t="str">
        <f>IFERROR(VLOOKUP($B319, 'Combined Budget 2025 EUR'!$B:$G,3, 0),IFERROR(VLOOKUP($B319, 'Combined Budget 2025 CHF'!$B:$G,3, 0),  IFERROR(VLOOKUP($B319, '[1]QMSM_AG Mapping'!$A:$G, 3,0), "Check")))</f>
        <v>Germany</v>
      </c>
      <c r="E319" s="1" t="str">
        <f>IFERROR(VLOOKUP($B319, 'Combined Budget 2025 EUR'!$B:$G,5, 0), IFERROR(VLOOKUP($B319, 'Combined Budget 2025 CHF'!$B:$G,5, 0),IFERROR(VLOOKUP($B319, '[1]QMSM_AG Mapping'!$A:$E, 5,0), "Check")))</f>
        <v>Salon / Institute</v>
      </c>
      <c r="F319" s="1" t="str">
        <f t="shared" si="41"/>
        <v>Institutes / Clinic</v>
      </c>
      <c r="G319" s="13">
        <f>VLOOKUP($B319, '[1]QMSM_AG Mapping'!$A:$G, 6, 0)</f>
        <v>0</v>
      </c>
      <c r="H319" s="1">
        <f>VLOOKUP($B319, '[1]QMSM_AG Mapping'!$A:$G, 7, 0)</f>
        <v>0</v>
      </c>
      <c r="I319" t="s">
        <v>64</v>
      </c>
      <c r="J319" s="14">
        <v>0</v>
      </c>
      <c r="K319" s="14">
        <v>0</v>
      </c>
      <c r="L319" s="14">
        <v>1720.83</v>
      </c>
      <c r="M319" s="14">
        <v>708.61</v>
      </c>
      <c r="N319" s="14">
        <v>0</v>
      </c>
      <c r="O319" s="14">
        <v>733.76</v>
      </c>
      <c r="P319" s="14">
        <v>1328.07</v>
      </c>
      <c r="Q319" s="14">
        <v>679.64</v>
      </c>
      <c r="R319" s="14">
        <v>4182.3999999999996</v>
      </c>
      <c r="S319" s="14">
        <v>1732.76</v>
      </c>
      <c r="T319" s="14">
        <v>448.62</v>
      </c>
      <c r="U319" s="14">
        <v>329.74</v>
      </c>
      <c r="W319" s="14" cm="1">
        <f t="array" ref="W319">INDEX(J319:U319, 1, MONTH($W$1))</f>
        <v>329.74</v>
      </c>
      <c r="X319" s="14" cm="1">
        <f t="array" ref="X319">SUMPRODUCT((J319:U319) *(($J$1:$U$1)&lt;=$X$1))</f>
        <v>11864.43</v>
      </c>
      <c r="Y319">
        <f t="shared" si="42"/>
        <v>1</v>
      </c>
      <c r="Z319">
        <f t="shared" si="42"/>
        <v>1</v>
      </c>
      <c r="AA319">
        <f t="shared" si="43"/>
        <v>1</v>
      </c>
      <c r="AB319">
        <f t="shared" si="44"/>
        <v>9</v>
      </c>
      <c r="AC319">
        <f t="shared" si="45"/>
        <v>1318.27</v>
      </c>
      <c r="AD319">
        <f t="shared" si="46"/>
        <v>0</v>
      </c>
      <c r="AE319">
        <f t="shared" si="47"/>
        <v>0</v>
      </c>
      <c r="AF319">
        <f t="shared" si="48"/>
        <v>0</v>
      </c>
      <c r="AG319">
        <f t="shared" si="49"/>
        <v>0</v>
      </c>
      <c r="AI319" s="15">
        <f t="shared" si="50"/>
        <v>11864.43</v>
      </c>
      <c r="AJ319" s="15"/>
      <c r="AK319" t="str">
        <f>IFERROR(VLOOKUP($B319, 'Combined Budget 2025 EUR'!$B:$L, 10, 0), IFERROR(VLOOKUP($B319, 'Combined Budget 2025 CHF'!$B:$L, 10, 0), "N/A"))</f>
        <v>BA</v>
      </c>
      <c r="AL319" t="str">
        <f>IFERROR(VLOOKUP($B319, 'Combined Budget 2025 EUR'!$B:$L, 11, 0), IFERROR(VLOOKUP($B319, 'Combined Budget 2025 CHF'!$B:$L, 11, 0), "N/A"))</f>
        <v>A</v>
      </c>
    </row>
    <row r="320" spans="2:38" x14ac:dyDescent="0.25">
      <c r="B320">
        <v>20793</v>
      </c>
      <c r="C320" t="s">
        <v>599</v>
      </c>
      <c r="D320" s="1">
        <f>IFERROR(VLOOKUP($B320, 'Combined Budget 2025 EUR'!$B:$G,3, 0),IFERROR(VLOOKUP($B320, 'Combined Budget 2025 CHF'!$B:$G,3, 0),  IFERROR(VLOOKUP($B320, '[1]QMSM_AG Mapping'!$A:$G, 3,0), "Check")))</f>
        <v>0</v>
      </c>
      <c r="E320" s="1">
        <f>IFERROR(VLOOKUP($B320, 'Combined Budget 2025 EUR'!$B:$G,5, 0), IFERROR(VLOOKUP($B320, 'Combined Budget 2025 CHF'!$B:$G,5, 0),IFERROR(VLOOKUP($B320, '[1]QMSM_AG Mapping'!$A:$E, 5,0), "Check")))</f>
        <v>0</v>
      </c>
      <c r="F320" s="1">
        <f t="shared" si="41"/>
        <v>0</v>
      </c>
      <c r="G320" s="13">
        <f>VLOOKUP($B320, '[1]QMSM_AG Mapping'!$A:$G, 6, 0)</f>
        <v>0</v>
      </c>
      <c r="H320" s="1">
        <f>VLOOKUP($B320, '[1]QMSM_AG Mapping'!$A:$G, 7, 0)</f>
        <v>0</v>
      </c>
      <c r="I320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W320" s="14" cm="1">
        <f t="array" ref="W320">INDEX(J320:U320, 1, MONTH($W$1))</f>
        <v>0</v>
      </c>
      <c r="X320" s="14" cm="1">
        <f t="array" ref="X320">SUMPRODUCT((J320:U320) *(($J$1:$U$1)&lt;=$X$1))</f>
        <v>0</v>
      </c>
      <c r="Y320">
        <f t="shared" si="42"/>
        <v>0</v>
      </c>
      <c r="Z320">
        <f t="shared" si="42"/>
        <v>0</v>
      </c>
      <c r="AA320">
        <f t="shared" si="43"/>
        <v>0</v>
      </c>
      <c r="AB320">
        <f t="shared" si="44"/>
        <v>0</v>
      </c>
      <c r="AC320">
        <f t="shared" si="45"/>
        <v>0</v>
      </c>
      <c r="AD320">
        <f t="shared" si="46"/>
        <v>0</v>
      </c>
      <c r="AE320">
        <f t="shared" si="47"/>
        <v>0</v>
      </c>
      <c r="AF320">
        <f t="shared" si="48"/>
        <v>0</v>
      </c>
      <c r="AG320">
        <f t="shared" si="49"/>
        <v>0</v>
      </c>
      <c r="AI320" s="15">
        <f t="shared" si="50"/>
        <v>0</v>
      </c>
      <c r="AJ320" s="15"/>
      <c r="AK320">
        <f>IFERROR(VLOOKUP($B320, 'Combined Budget 2025 EUR'!$B:$L, 10, 0), IFERROR(VLOOKUP($B320, 'Combined Budget 2025 CHF'!$B:$L, 10, 0), "N/A"))</f>
        <v>0</v>
      </c>
      <c r="AL320">
        <f>IFERROR(VLOOKUP($B320, 'Combined Budget 2025 EUR'!$B:$L, 11, 0), IFERROR(VLOOKUP($B320, 'Combined Budget 2025 CHF'!$B:$L, 11, 0), "N/A"))</f>
        <v>0</v>
      </c>
    </row>
    <row r="321" spans="2:38" x14ac:dyDescent="0.25">
      <c r="B321">
        <v>20794</v>
      </c>
      <c r="C321" t="s">
        <v>689</v>
      </c>
      <c r="D321" s="1" t="str">
        <f>IFERROR(VLOOKUP($B321, 'Combined Budget 2025 EUR'!$B:$G,3, 0),IFERROR(VLOOKUP($B321, 'Combined Budget 2025 CHF'!$B:$G,3, 0),  IFERROR(VLOOKUP($B321, '[1]QMSM_AG Mapping'!$A:$G, 3,0), "Check")))</f>
        <v>Germany</v>
      </c>
      <c r="E321" s="1">
        <f>IFERROR(VLOOKUP($B321, 'Combined Budget 2025 EUR'!$B:$G,5, 0), IFERROR(VLOOKUP($B321, 'Combined Budget 2025 CHF'!$B:$G,5, 0),IFERROR(VLOOKUP($B321, '[1]QMSM_AG Mapping'!$A:$E, 5,0), "Check")))</f>
        <v>0</v>
      </c>
      <c r="F321" s="1">
        <f t="shared" si="41"/>
        <v>0</v>
      </c>
      <c r="G321" s="13">
        <f>VLOOKUP($B321, '[1]QMSM_AG Mapping'!$A:$G, 6, 0)</f>
        <v>0</v>
      </c>
      <c r="H321" s="1">
        <f>VLOOKUP($B321, '[1]QMSM_AG Mapping'!$A:$G, 7, 0)</f>
        <v>0</v>
      </c>
      <c r="I321" t="s">
        <v>64</v>
      </c>
      <c r="J321" s="14">
        <v>0</v>
      </c>
      <c r="K321" s="14">
        <v>421.38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1129.58</v>
      </c>
      <c r="S321" s="14">
        <v>0</v>
      </c>
      <c r="T321" s="14">
        <v>0</v>
      </c>
      <c r="U321" s="14">
        <v>505.84</v>
      </c>
      <c r="W321" s="14" cm="1">
        <f t="array" ref="W321">INDEX(J321:U321, 1, MONTH($W$1))</f>
        <v>505.84</v>
      </c>
      <c r="X321" s="14" cm="1">
        <f t="array" ref="X321">SUMPRODUCT((J321:U321) *(($J$1:$U$1)&lt;=$X$1))</f>
        <v>2056.8000000000002</v>
      </c>
      <c r="Y321">
        <f t="shared" si="42"/>
        <v>1</v>
      </c>
      <c r="Z321">
        <f t="shared" si="42"/>
        <v>1</v>
      </c>
      <c r="AA321">
        <f t="shared" si="43"/>
        <v>1</v>
      </c>
      <c r="AB321">
        <f t="shared" si="44"/>
        <v>3</v>
      </c>
      <c r="AC321">
        <f t="shared" si="45"/>
        <v>685.6</v>
      </c>
      <c r="AD321">
        <f t="shared" si="46"/>
        <v>0</v>
      </c>
      <c r="AE321">
        <f t="shared" si="47"/>
        <v>0</v>
      </c>
      <c r="AF321">
        <f t="shared" si="48"/>
        <v>0</v>
      </c>
      <c r="AG321">
        <f t="shared" si="49"/>
        <v>0</v>
      </c>
      <c r="AI321" s="15">
        <f t="shared" si="50"/>
        <v>2056.8000000000002</v>
      </c>
      <c r="AJ321" s="15"/>
      <c r="AK321" t="str">
        <f>IFERROR(VLOOKUP($B321, 'Combined Budget 2025 EUR'!$B:$L, 10, 0), IFERROR(VLOOKUP($B321, 'Combined Budget 2025 CHF'!$B:$L, 10, 0), "N/A"))</f>
        <v>GG</v>
      </c>
      <c r="AL321" t="str">
        <f>IFERROR(VLOOKUP($B321, 'Combined Budget 2025 EUR'!$B:$L, 11, 0), IFERROR(VLOOKUP($B321, 'Combined Budget 2025 CHF'!$B:$L, 11, 0), "N/A"))</f>
        <v>C</v>
      </c>
    </row>
    <row r="322" spans="2:38" x14ac:dyDescent="0.25">
      <c r="B322">
        <v>20795</v>
      </c>
      <c r="C322" t="s">
        <v>600</v>
      </c>
      <c r="D322" s="1" t="str">
        <f>IFERROR(VLOOKUP($B322, 'Combined Budget 2025 EUR'!$B:$G,3, 0),IFERROR(VLOOKUP($B322, 'Combined Budget 2025 CHF'!$B:$G,3, 0),  IFERROR(VLOOKUP($B322, '[1]QMSM_AG Mapping'!$A:$G, 3,0), "Check")))</f>
        <v>Germany</v>
      </c>
      <c r="E322" s="1" t="str">
        <f>IFERROR(VLOOKUP($B322, 'Combined Budget 2025 EUR'!$B:$G,5, 0), IFERROR(VLOOKUP($B322, 'Combined Budget 2025 CHF'!$B:$G,5, 0),IFERROR(VLOOKUP($B322, '[1]QMSM_AG Mapping'!$A:$E, 5,0), "Check")))</f>
        <v>eTailer</v>
      </c>
      <c r="F322" s="1" t="str">
        <f t="shared" si="41"/>
        <v>eTailer</v>
      </c>
      <c r="G322" s="13">
        <f>VLOOKUP($B322, '[1]QMSM_AG Mapping'!$A:$G, 6, 0)</f>
        <v>0</v>
      </c>
      <c r="H322" s="1">
        <f>VLOOKUP($B322, '[1]QMSM_AG Mapping'!$A:$G, 7, 0)</f>
        <v>0</v>
      </c>
      <c r="I322" t="s">
        <v>358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W322" s="14" cm="1">
        <f t="array" ref="W322">INDEX(J322:U322, 1, MONTH($W$1))</f>
        <v>0</v>
      </c>
      <c r="X322" s="14" cm="1">
        <f t="array" ref="X322">SUMPRODUCT((J322:U322) *(($J$1:$U$1)&lt;=$X$1))</f>
        <v>0</v>
      </c>
      <c r="Y322">
        <f t="shared" si="42"/>
        <v>0</v>
      </c>
      <c r="Z322">
        <f t="shared" si="42"/>
        <v>0</v>
      </c>
      <c r="AA322">
        <f t="shared" si="43"/>
        <v>0</v>
      </c>
      <c r="AB322">
        <f t="shared" si="44"/>
        <v>0</v>
      </c>
      <c r="AC322">
        <f t="shared" si="45"/>
        <v>0</v>
      </c>
      <c r="AD322">
        <f t="shared" si="46"/>
        <v>0</v>
      </c>
      <c r="AE322">
        <f t="shared" si="47"/>
        <v>0</v>
      </c>
      <c r="AF322">
        <f t="shared" si="48"/>
        <v>0</v>
      </c>
      <c r="AG322">
        <f t="shared" si="49"/>
        <v>0</v>
      </c>
      <c r="AI322" s="15">
        <f t="shared" si="50"/>
        <v>0</v>
      </c>
      <c r="AJ322" s="15"/>
      <c r="AK322">
        <f>IFERROR(VLOOKUP($B322, 'Combined Budget 2025 EUR'!$B:$L, 10, 0), IFERROR(VLOOKUP($B322, 'Combined Budget 2025 CHF'!$B:$L, 10, 0), "N/A"))</f>
        <v>0</v>
      </c>
      <c r="AL322">
        <f>IFERROR(VLOOKUP($B322, 'Combined Budget 2025 EUR'!$B:$L, 11, 0), IFERROR(VLOOKUP($B322, 'Combined Budget 2025 CHF'!$B:$L, 11, 0), "N/A"))</f>
        <v>0</v>
      </c>
    </row>
    <row r="323" spans="2:38" x14ac:dyDescent="0.25">
      <c r="B323">
        <v>20797</v>
      </c>
      <c r="C323" t="s">
        <v>817</v>
      </c>
      <c r="D323" s="1">
        <f>IFERROR(VLOOKUP($B323, 'Combined Budget 2025 EUR'!$B:$G,3, 0),IFERROR(VLOOKUP($B323, 'Combined Budget 2025 CHF'!$B:$G,3, 0),  IFERROR(VLOOKUP($B323, '[1]QMSM_AG Mapping'!$A:$G, 3,0), "Check")))</f>
        <v>0</v>
      </c>
      <c r="E323" s="1">
        <f>IFERROR(VLOOKUP($B323, 'Combined Budget 2025 EUR'!$B:$G,5, 0), IFERROR(VLOOKUP($B323, 'Combined Budget 2025 CHF'!$B:$G,5, 0),IFERROR(VLOOKUP($B323, '[1]QMSM_AG Mapping'!$A:$E, 5,0), "Check")))</f>
        <v>0</v>
      </c>
      <c r="F323" s="1">
        <f t="shared" si="41"/>
        <v>0</v>
      </c>
      <c r="G323" s="13">
        <f>VLOOKUP($B323, '[1]QMSM_AG Mapping'!$A:$G, 6, 0)</f>
        <v>0</v>
      </c>
      <c r="H323" s="1">
        <f>VLOOKUP($B323, '[1]QMSM_AG Mapping'!$A:$G, 7, 0)</f>
        <v>0</v>
      </c>
      <c r="I323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W323" s="14" cm="1">
        <f t="array" ref="W323">INDEX(J323:U323, 1, MONTH($W$1))</f>
        <v>0</v>
      </c>
      <c r="X323" s="14" cm="1">
        <f t="array" ref="X323">SUMPRODUCT((J323:U323) *(($J$1:$U$1)&lt;=$X$1))</f>
        <v>0</v>
      </c>
      <c r="Y323">
        <f t="shared" si="42"/>
        <v>0</v>
      </c>
      <c r="Z323">
        <f t="shared" si="42"/>
        <v>0</v>
      </c>
      <c r="AA323">
        <f t="shared" si="43"/>
        <v>0</v>
      </c>
      <c r="AB323">
        <f t="shared" si="44"/>
        <v>0</v>
      </c>
      <c r="AC323">
        <f t="shared" si="45"/>
        <v>0</v>
      </c>
      <c r="AD323">
        <f t="shared" si="46"/>
        <v>0</v>
      </c>
      <c r="AE323">
        <f t="shared" si="47"/>
        <v>0</v>
      </c>
      <c r="AF323">
        <f t="shared" si="48"/>
        <v>0</v>
      </c>
      <c r="AG323">
        <f t="shared" si="49"/>
        <v>0</v>
      </c>
      <c r="AI323" s="15">
        <f t="shared" si="50"/>
        <v>0</v>
      </c>
      <c r="AJ323" s="15"/>
      <c r="AK323">
        <f>IFERROR(VLOOKUP($B323, 'Combined Budget 2025 EUR'!$B:$L, 10, 0), IFERROR(VLOOKUP($B323, 'Combined Budget 2025 CHF'!$B:$L, 10, 0), "N/A"))</f>
        <v>0</v>
      </c>
      <c r="AL323">
        <f>IFERROR(VLOOKUP($B323, 'Combined Budget 2025 EUR'!$B:$L, 11, 0), IFERROR(VLOOKUP($B323, 'Combined Budget 2025 CHF'!$B:$L, 11, 0), "N/A"))</f>
        <v>0</v>
      </c>
    </row>
    <row r="324" spans="2:38" x14ac:dyDescent="0.25">
      <c r="B324">
        <v>20798</v>
      </c>
      <c r="C324" t="s">
        <v>314</v>
      </c>
      <c r="D324" s="1" t="str">
        <f>IFERROR(VLOOKUP($B324, 'Combined Budget 2025 EUR'!$B:$G,3, 0),IFERROR(VLOOKUP($B324, 'Combined Budget 2025 CHF'!$B:$G,3, 0),  IFERROR(VLOOKUP($B324, '[1]QMSM_AG Mapping'!$A:$G, 3,0), "Check")))</f>
        <v>Germany</v>
      </c>
      <c r="E324" s="1" t="str">
        <f>IFERROR(VLOOKUP($B324, 'Combined Budget 2025 EUR'!$B:$G,5, 0), IFERROR(VLOOKUP($B324, 'Combined Budget 2025 CHF'!$B:$G,5, 0),IFERROR(VLOOKUP($B324, '[1]QMSM_AG Mapping'!$A:$E, 5,0), "Check")))</f>
        <v>Salon / Institute</v>
      </c>
      <c r="F324" s="1" t="str">
        <f t="shared" ref="F324:F387" si="51">IF(OR(E324="Salon / Institute", E324="Pharmacy", E324="Clinic"), "Institutes / Clinic", IF(E324="Parfümerie", "Retail", E324))</f>
        <v>Institutes / Clinic</v>
      </c>
      <c r="G324" s="13">
        <f>VLOOKUP($B324, '[1]QMSM_AG Mapping'!$A:$G, 6, 0)</f>
        <v>0</v>
      </c>
      <c r="H324" s="1">
        <f>VLOOKUP($B324, '[1]QMSM_AG Mapping'!$A:$G, 7, 0)</f>
        <v>0</v>
      </c>
      <c r="I324" t="s">
        <v>64</v>
      </c>
      <c r="J324" s="14">
        <v>765.93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1413.98</v>
      </c>
      <c r="R324" s="14">
        <v>0</v>
      </c>
      <c r="S324" s="14">
        <v>1034.0999999999999</v>
      </c>
      <c r="T324" s="14">
        <v>98.82</v>
      </c>
      <c r="U324" s="14">
        <v>423.54</v>
      </c>
      <c r="W324" s="14" cm="1">
        <f t="array" ref="W324">INDEX(J324:U324, 1, MONTH($W$1))</f>
        <v>423.54</v>
      </c>
      <c r="X324" s="14" cm="1">
        <f t="array" ref="X324">SUMPRODUCT((J324:U324) *(($J$1:$U$1)&lt;=$X$1))</f>
        <v>3736.37</v>
      </c>
      <c r="Y324">
        <f t="shared" ref="Y324:Z387" si="52">IF(W324&gt;0, 1, 0)</f>
        <v>1</v>
      </c>
      <c r="Z324">
        <f t="shared" si="52"/>
        <v>1</v>
      </c>
      <c r="AA324">
        <f t="shared" ref="AA324:AA387" si="53">IF(I324="Yes", 1, 0)</f>
        <v>1</v>
      </c>
      <c r="AB324">
        <f t="shared" ref="AB324:AB341" si="54">COUNTIFS($J324:$U324, "&gt;0")</f>
        <v>5</v>
      </c>
      <c r="AC324">
        <f t="shared" ref="AC324:AC387" si="55">IFERROR(X324/AB324, 0)</f>
        <v>747.274</v>
      </c>
      <c r="AD324">
        <f t="shared" ref="AD324:AD387" si="56">IF(G324=$W$1, 1, 0)</f>
        <v>0</v>
      </c>
      <c r="AE324">
        <f t="shared" ref="AE324:AE387" si="57">IF(G324=$W$1, W324, 0)</f>
        <v>0</v>
      </c>
      <c r="AF324">
        <f t="shared" ref="AF324:AF387" si="58">IF(AND(H324=2024, G324&lt;=$W$1, X324&gt;0), 1, 0)</f>
        <v>0</v>
      </c>
      <c r="AG324">
        <f t="shared" ref="AG324:AG387" si="59">IF(AND(H324=2024, G324&lt;=$W$1), X324, 0)</f>
        <v>0</v>
      </c>
      <c r="AI324" s="15">
        <f t="shared" si="50"/>
        <v>3736.37</v>
      </c>
      <c r="AJ324" s="15"/>
      <c r="AK324" t="str">
        <f>IFERROR(VLOOKUP($B324, 'Combined Budget 2025 EUR'!$B:$L, 10, 0), IFERROR(VLOOKUP($B324, 'Combined Budget 2025 CHF'!$B:$L, 10, 0), "N/A"))</f>
        <v>GG</v>
      </c>
      <c r="AL324" t="str">
        <f>IFERROR(VLOOKUP($B324, 'Combined Budget 2025 EUR'!$B:$L, 11, 0), IFERROR(VLOOKUP($B324, 'Combined Budget 2025 CHF'!$B:$L, 11, 0), "N/A"))</f>
        <v>C</v>
      </c>
    </row>
    <row r="325" spans="2:38" x14ac:dyDescent="0.25">
      <c r="B325">
        <v>20799</v>
      </c>
      <c r="C325" t="s">
        <v>276</v>
      </c>
      <c r="D325" s="1">
        <f>IFERROR(VLOOKUP($B325, 'Combined Budget 2025 EUR'!$B:$G,3, 0),IFERROR(VLOOKUP($B325, 'Combined Budget 2025 CHF'!$B:$G,3, 0),  IFERROR(VLOOKUP($B325, '[1]QMSM_AG Mapping'!$A:$G, 3,0), "Check")))</f>
        <v>0</v>
      </c>
      <c r="E325" s="1">
        <f>IFERROR(VLOOKUP($B325, 'Combined Budget 2025 EUR'!$B:$G,5, 0), IFERROR(VLOOKUP($B325, 'Combined Budget 2025 CHF'!$B:$G,5, 0),IFERROR(VLOOKUP($B325, '[1]QMSM_AG Mapping'!$A:$E, 5,0), "Check")))</f>
        <v>0</v>
      </c>
      <c r="F325" s="1">
        <f t="shared" si="51"/>
        <v>0</v>
      </c>
      <c r="G325" s="13">
        <f>VLOOKUP($B325, '[1]QMSM_AG Mapping'!$A:$G, 6, 0)</f>
        <v>0</v>
      </c>
      <c r="H325" s="1">
        <f>VLOOKUP($B325, '[1]QMSM_AG Mapping'!$A:$G, 7, 0)</f>
        <v>0</v>
      </c>
      <c r="I325">
        <v>0</v>
      </c>
      <c r="J325" s="14">
        <v>0</v>
      </c>
      <c r="K325" s="14">
        <v>0</v>
      </c>
      <c r="L325" s="14">
        <v>796.63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W325" s="14" cm="1">
        <f t="array" ref="W325">INDEX(J325:U325, 1, MONTH($W$1))</f>
        <v>0</v>
      </c>
      <c r="X325" s="14" cm="1">
        <f t="array" ref="X325">SUMPRODUCT((J325:U325) *(($J$1:$U$1)&lt;=$X$1))</f>
        <v>796.63</v>
      </c>
      <c r="Y325">
        <f t="shared" si="52"/>
        <v>0</v>
      </c>
      <c r="Z325">
        <f t="shared" si="52"/>
        <v>1</v>
      </c>
      <c r="AA325">
        <f t="shared" si="53"/>
        <v>0</v>
      </c>
      <c r="AB325">
        <f t="shared" si="54"/>
        <v>1</v>
      </c>
      <c r="AC325">
        <f t="shared" si="55"/>
        <v>796.63</v>
      </c>
      <c r="AD325">
        <f t="shared" si="56"/>
        <v>0</v>
      </c>
      <c r="AE325">
        <f t="shared" si="57"/>
        <v>0</v>
      </c>
      <c r="AF325">
        <f t="shared" si="58"/>
        <v>0</v>
      </c>
      <c r="AG325">
        <f t="shared" si="59"/>
        <v>0</v>
      </c>
      <c r="AI325" s="15">
        <f t="shared" si="50"/>
        <v>796.63</v>
      </c>
      <c r="AJ325" s="15"/>
      <c r="AK325">
        <f>IFERROR(VLOOKUP($B325, 'Combined Budget 2025 EUR'!$B:$L, 10, 0), IFERROR(VLOOKUP($B325, 'Combined Budget 2025 CHF'!$B:$L, 10, 0), "N/A"))</f>
        <v>0</v>
      </c>
      <c r="AL325">
        <f>IFERROR(VLOOKUP($B325, 'Combined Budget 2025 EUR'!$B:$L, 11, 0), IFERROR(VLOOKUP($B325, 'Combined Budget 2025 CHF'!$B:$L, 11, 0), "N/A"))</f>
        <v>0</v>
      </c>
    </row>
    <row r="326" spans="2:38" x14ac:dyDescent="0.25">
      <c r="B326">
        <v>20800</v>
      </c>
      <c r="C326" t="s">
        <v>818</v>
      </c>
      <c r="D326" s="1">
        <f>IFERROR(VLOOKUP($B326, 'Combined Budget 2025 EUR'!$B:$G,3, 0),IFERROR(VLOOKUP($B326, 'Combined Budget 2025 CHF'!$B:$G,3, 0),  IFERROR(VLOOKUP($B326, '[1]QMSM_AG Mapping'!$A:$G, 3,0), "Check")))</f>
        <v>0</v>
      </c>
      <c r="E326" s="1">
        <f>IFERROR(VLOOKUP($B326, 'Combined Budget 2025 EUR'!$B:$G,5, 0), IFERROR(VLOOKUP($B326, 'Combined Budget 2025 CHF'!$B:$G,5, 0),IFERROR(VLOOKUP($B326, '[1]QMSM_AG Mapping'!$A:$E, 5,0), "Check")))</f>
        <v>0</v>
      </c>
      <c r="F326" s="1">
        <f t="shared" si="51"/>
        <v>0</v>
      </c>
      <c r="G326" s="13">
        <f>VLOOKUP($B326, '[1]QMSM_AG Mapping'!$A:$G, 6, 0)</f>
        <v>0</v>
      </c>
      <c r="H326" s="1">
        <f>VLOOKUP($B326, '[1]QMSM_AG Mapping'!$A:$G, 7, 0)</f>
        <v>0</v>
      </c>
      <c r="I326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W326" s="14" cm="1">
        <f t="array" ref="W326">INDEX(J326:U326, 1, MONTH($W$1))</f>
        <v>0</v>
      </c>
      <c r="X326" s="14" cm="1">
        <f t="array" ref="X326">SUMPRODUCT((J326:U326) *(($J$1:$U$1)&lt;=$X$1))</f>
        <v>0</v>
      </c>
      <c r="Y326">
        <f t="shared" si="52"/>
        <v>0</v>
      </c>
      <c r="Z326">
        <f t="shared" si="52"/>
        <v>0</v>
      </c>
      <c r="AA326">
        <f t="shared" si="53"/>
        <v>0</v>
      </c>
      <c r="AB326">
        <f t="shared" si="54"/>
        <v>0</v>
      </c>
      <c r="AC326">
        <f t="shared" si="55"/>
        <v>0</v>
      </c>
      <c r="AD326">
        <f t="shared" si="56"/>
        <v>0</v>
      </c>
      <c r="AE326">
        <f t="shared" si="57"/>
        <v>0</v>
      </c>
      <c r="AF326">
        <f t="shared" si="58"/>
        <v>0</v>
      </c>
      <c r="AG326">
        <f t="shared" si="59"/>
        <v>0</v>
      </c>
      <c r="AI326" s="15">
        <f t="shared" si="50"/>
        <v>0</v>
      </c>
      <c r="AJ326" s="15"/>
      <c r="AK326">
        <f>IFERROR(VLOOKUP($B326, 'Combined Budget 2025 EUR'!$B:$L, 10, 0), IFERROR(VLOOKUP($B326, 'Combined Budget 2025 CHF'!$B:$L, 10, 0), "N/A"))</f>
        <v>0</v>
      </c>
      <c r="AL326">
        <f>IFERROR(VLOOKUP($B326, 'Combined Budget 2025 EUR'!$B:$L, 11, 0), IFERROR(VLOOKUP($B326, 'Combined Budget 2025 CHF'!$B:$L, 11, 0), "N/A"))</f>
        <v>0</v>
      </c>
    </row>
    <row r="327" spans="2:38" x14ac:dyDescent="0.25">
      <c r="B327">
        <v>20801</v>
      </c>
      <c r="C327" t="s">
        <v>819</v>
      </c>
      <c r="D327" s="1">
        <f>IFERROR(VLOOKUP($B327, 'Combined Budget 2025 EUR'!$B:$G,3, 0),IFERROR(VLOOKUP($B327, 'Combined Budget 2025 CHF'!$B:$G,3, 0),  IFERROR(VLOOKUP($B327, '[1]QMSM_AG Mapping'!$A:$G, 3,0), "Check")))</f>
        <v>0</v>
      </c>
      <c r="E327" s="1">
        <f>IFERROR(VLOOKUP($B327, 'Combined Budget 2025 EUR'!$B:$G,5, 0), IFERROR(VLOOKUP($B327, 'Combined Budget 2025 CHF'!$B:$G,5, 0),IFERROR(VLOOKUP($B327, '[1]QMSM_AG Mapping'!$A:$E, 5,0), "Check")))</f>
        <v>0</v>
      </c>
      <c r="F327" s="1">
        <f t="shared" si="51"/>
        <v>0</v>
      </c>
      <c r="G327" s="13">
        <f>VLOOKUP($B327, '[1]QMSM_AG Mapping'!$A:$G, 6, 0)</f>
        <v>0</v>
      </c>
      <c r="H327" s="1">
        <f>VLOOKUP($B327, '[1]QMSM_AG Mapping'!$A:$G, 7, 0)</f>
        <v>0</v>
      </c>
      <c r="I327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W327" s="14" cm="1">
        <f t="array" ref="W327">INDEX(J327:U327, 1, MONTH($W$1))</f>
        <v>0</v>
      </c>
      <c r="X327" s="14" cm="1">
        <f t="array" ref="X327">SUMPRODUCT((J327:U327) *(($J$1:$U$1)&lt;=$X$1))</f>
        <v>0</v>
      </c>
      <c r="Y327">
        <f t="shared" si="52"/>
        <v>0</v>
      </c>
      <c r="Z327">
        <f t="shared" si="52"/>
        <v>0</v>
      </c>
      <c r="AA327">
        <f t="shared" si="53"/>
        <v>0</v>
      </c>
      <c r="AB327">
        <f t="shared" si="54"/>
        <v>0</v>
      </c>
      <c r="AC327">
        <f t="shared" si="55"/>
        <v>0</v>
      </c>
      <c r="AD327">
        <f t="shared" si="56"/>
        <v>0</v>
      </c>
      <c r="AE327">
        <f t="shared" si="57"/>
        <v>0</v>
      </c>
      <c r="AF327">
        <f t="shared" si="58"/>
        <v>0</v>
      </c>
      <c r="AG327">
        <f t="shared" si="59"/>
        <v>0</v>
      </c>
      <c r="AI327" s="15">
        <f t="shared" si="50"/>
        <v>0</v>
      </c>
      <c r="AJ327" s="15"/>
      <c r="AK327">
        <f>IFERROR(VLOOKUP($B327, 'Combined Budget 2025 EUR'!$B:$L, 10, 0), IFERROR(VLOOKUP($B327, 'Combined Budget 2025 CHF'!$B:$L, 10, 0), "N/A"))</f>
        <v>0</v>
      </c>
      <c r="AL327">
        <f>IFERROR(VLOOKUP($B327, 'Combined Budget 2025 EUR'!$B:$L, 11, 0), IFERROR(VLOOKUP($B327, 'Combined Budget 2025 CHF'!$B:$L, 11, 0), "N/A"))</f>
        <v>0</v>
      </c>
    </row>
    <row r="328" spans="2:38" x14ac:dyDescent="0.25">
      <c r="B328">
        <v>20802</v>
      </c>
      <c r="C328" t="s">
        <v>820</v>
      </c>
      <c r="D328" s="1">
        <f>IFERROR(VLOOKUP($B328, 'Combined Budget 2025 EUR'!$B:$G,3, 0),IFERROR(VLOOKUP($B328, 'Combined Budget 2025 CHF'!$B:$G,3, 0),  IFERROR(VLOOKUP($B328, '[1]QMSM_AG Mapping'!$A:$G, 3,0), "Check")))</f>
        <v>0</v>
      </c>
      <c r="E328" s="1">
        <f>IFERROR(VLOOKUP($B328, 'Combined Budget 2025 EUR'!$B:$G,5, 0), IFERROR(VLOOKUP($B328, 'Combined Budget 2025 CHF'!$B:$G,5, 0),IFERROR(VLOOKUP($B328, '[1]QMSM_AG Mapping'!$A:$E, 5,0), "Check")))</f>
        <v>0</v>
      </c>
      <c r="F328" s="1">
        <f t="shared" si="51"/>
        <v>0</v>
      </c>
      <c r="G328" s="13">
        <f>VLOOKUP($B328, '[1]QMSM_AG Mapping'!$A:$G, 6, 0)</f>
        <v>0</v>
      </c>
      <c r="H328" s="1">
        <f>VLOOKUP($B328, '[1]QMSM_AG Mapping'!$A:$G, 7, 0)</f>
        <v>0</v>
      </c>
      <c r="I328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W328" s="14" cm="1">
        <f t="array" ref="W328">INDEX(J328:U328, 1, MONTH($W$1))</f>
        <v>0</v>
      </c>
      <c r="X328" s="14" cm="1">
        <f t="array" ref="X328">SUMPRODUCT((J328:U328) *(($J$1:$U$1)&lt;=$X$1))</f>
        <v>0</v>
      </c>
      <c r="Y328">
        <f t="shared" si="52"/>
        <v>0</v>
      </c>
      <c r="Z328">
        <f t="shared" si="52"/>
        <v>0</v>
      </c>
      <c r="AA328">
        <f t="shared" si="53"/>
        <v>0</v>
      </c>
      <c r="AB328">
        <f t="shared" si="54"/>
        <v>0</v>
      </c>
      <c r="AC328">
        <f t="shared" si="55"/>
        <v>0</v>
      </c>
      <c r="AD328">
        <f t="shared" si="56"/>
        <v>0</v>
      </c>
      <c r="AE328">
        <f t="shared" si="57"/>
        <v>0</v>
      </c>
      <c r="AF328">
        <f t="shared" si="58"/>
        <v>0</v>
      </c>
      <c r="AG328">
        <f t="shared" si="59"/>
        <v>0</v>
      </c>
      <c r="AI328" s="15">
        <f t="shared" si="50"/>
        <v>0</v>
      </c>
      <c r="AJ328" s="15"/>
      <c r="AK328">
        <f>IFERROR(VLOOKUP($B328, 'Combined Budget 2025 EUR'!$B:$L, 10, 0), IFERROR(VLOOKUP($B328, 'Combined Budget 2025 CHF'!$B:$L, 10, 0), "N/A"))</f>
        <v>0</v>
      </c>
      <c r="AL328">
        <f>IFERROR(VLOOKUP($B328, 'Combined Budget 2025 EUR'!$B:$L, 11, 0), IFERROR(VLOOKUP($B328, 'Combined Budget 2025 CHF'!$B:$L, 11, 0), "N/A"))</f>
        <v>0</v>
      </c>
    </row>
    <row r="329" spans="2:38" x14ac:dyDescent="0.25">
      <c r="B329">
        <v>20804</v>
      </c>
      <c r="C329" t="s">
        <v>601</v>
      </c>
      <c r="D329" s="1">
        <f>IFERROR(VLOOKUP($B329, 'Combined Budget 2025 EUR'!$B:$G,3, 0),IFERROR(VLOOKUP($B329, 'Combined Budget 2025 CHF'!$B:$G,3, 0),  IFERROR(VLOOKUP($B329, '[1]QMSM_AG Mapping'!$A:$G, 3,0), "Check")))</f>
        <v>0</v>
      </c>
      <c r="E329" s="1">
        <f>IFERROR(VLOOKUP($B329, 'Combined Budget 2025 EUR'!$B:$G,5, 0), IFERROR(VLOOKUP($B329, 'Combined Budget 2025 CHF'!$B:$G,5, 0),IFERROR(VLOOKUP($B329, '[1]QMSM_AG Mapping'!$A:$E, 5,0), "Check")))</f>
        <v>0</v>
      </c>
      <c r="F329" s="1">
        <f t="shared" si="51"/>
        <v>0</v>
      </c>
      <c r="G329" s="13">
        <f>VLOOKUP($B329, '[1]QMSM_AG Mapping'!$A:$G, 6, 0)</f>
        <v>0</v>
      </c>
      <c r="H329" s="1">
        <f>VLOOKUP($B329, '[1]QMSM_AG Mapping'!$A:$G, 7, 0)</f>
        <v>0</v>
      </c>
      <c r="I329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W329" s="14" cm="1">
        <f t="array" ref="W329">INDEX(J329:U329, 1, MONTH($W$1))</f>
        <v>0</v>
      </c>
      <c r="X329" s="14" cm="1">
        <f t="array" ref="X329">SUMPRODUCT((J329:U329) *(($J$1:$U$1)&lt;=$X$1))</f>
        <v>0</v>
      </c>
      <c r="Y329">
        <f t="shared" si="52"/>
        <v>0</v>
      </c>
      <c r="Z329">
        <f t="shared" si="52"/>
        <v>0</v>
      </c>
      <c r="AA329">
        <f t="shared" si="53"/>
        <v>0</v>
      </c>
      <c r="AB329">
        <f t="shared" si="54"/>
        <v>0</v>
      </c>
      <c r="AC329">
        <f t="shared" si="55"/>
        <v>0</v>
      </c>
      <c r="AD329">
        <f t="shared" si="56"/>
        <v>0</v>
      </c>
      <c r="AE329">
        <f t="shared" si="57"/>
        <v>0</v>
      </c>
      <c r="AF329">
        <f t="shared" si="58"/>
        <v>0</v>
      </c>
      <c r="AG329">
        <f t="shared" si="59"/>
        <v>0</v>
      </c>
      <c r="AI329" s="15">
        <f t="shared" ref="AI329:AI392" si="60">SUM(J329:U329)</f>
        <v>0</v>
      </c>
      <c r="AJ329" s="15"/>
      <c r="AK329">
        <f>IFERROR(VLOOKUP($B329, 'Combined Budget 2025 EUR'!$B:$L, 10, 0), IFERROR(VLOOKUP($B329, 'Combined Budget 2025 CHF'!$B:$L, 10, 0), "N/A"))</f>
        <v>0</v>
      </c>
      <c r="AL329">
        <f>IFERROR(VLOOKUP($B329, 'Combined Budget 2025 EUR'!$B:$L, 11, 0), IFERROR(VLOOKUP($B329, 'Combined Budget 2025 CHF'!$B:$L, 11, 0), "N/A"))</f>
        <v>0</v>
      </c>
    </row>
    <row r="330" spans="2:38" x14ac:dyDescent="0.25">
      <c r="B330">
        <v>20806</v>
      </c>
      <c r="C330" t="s">
        <v>821</v>
      </c>
      <c r="D330" s="1">
        <f>IFERROR(VLOOKUP($B330, 'Combined Budget 2025 EUR'!$B:$G,3, 0),IFERROR(VLOOKUP($B330, 'Combined Budget 2025 CHF'!$B:$G,3, 0),  IFERROR(VLOOKUP($B330, '[1]QMSM_AG Mapping'!$A:$G, 3,0), "Check")))</f>
        <v>0</v>
      </c>
      <c r="E330" s="1">
        <f>IFERROR(VLOOKUP($B330, 'Combined Budget 2025 EUR'!$B:$G,5, 0), IFERROR(VLOOKUP($B330, 'Combined Budget 2025 CHF'!$B:$G,5, 0),IFERROR(VLOOKUP($B330, '[1]QMSM_AG Mapping'!$A:$E, 5,0), "Check")))</f>
        <v>0</v>
      </c>
      <c r="F330" s="1">
        <f t="shared" si="51"/>
        <v>0</v>
      </c>
      <c r="G330" s="13">
        <f>VLOOKUP($B330, '[1]QMSM_AG Mapping'!$A:$G, 6, 0)</f>
        <v>0</v>
      </c>
      <c r="H330" s="1">
        <f>VLOOKUP($B330, '[1]QMSM_AG Mapping'!$A:$G, 7, 0)</f>
        <v>0</v>
      </c>
      <c r="I330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W330" s="14" cm="1">
        <f t="array" ref="W330">INDEX(J330:U330, 1, MONTH($W$1))</f>
        <v>0</v>
      </c>
      <c r="X330" s="14" cm="1">
        <f t="array" ref="X330">SUMPRODUCT((J330:U330) *(($J$1:$U$1)&lt;=$X$1))</f>
        <v>0</v>
      </c>
      <c r="Y330">
        <f t="shared" si="52"/>
        <v>0</v>
      </c>
      <c r="Z330">
        <f t="shared" si="52"/>
        <v>0</v>
      </c>
      <c r="AA330">
        <f t="shared" si="53"/>
        <v>0</v>
      </c>
      <c r="AB330">
        <f t="shared" si="54"/>
        <v>0</v>
      </c>
      <c r="AC330">
        <f t="shared" si="55"/>
        <v>0</v>
      </c>
      <c r="AD330">
        <f t="shared" si="56"/>
        <v>0</v>
      </c>
      <c r="AE330">
        <f t="shared" si="57"/>
        <v>0</v>
      </c>
      <c r="AF330">
        <f t="shared" si="58"/>
        <v>0</v>
      </c>
      <c r="AG330">
        <f t="shared" si="59"/>
        <v>0</v>
      </c>
      <c r="AI330" s="15">
        <f t="shared" si="60"/>
        <v>0</v>
      </c>
      <c r="AJ330" s="15"/>
      <c r="AK330">
        <f>IFERROR(VLOOKUP($B330, 'Combined Budget 2025 EUR'!$B:$L, 10, 0), IFERROR(VLOOKUP($B330, 'Combined Budget 2025 CHF'!$B:$L, 10, 0), "N/A"))</f>
        <v>0</v>
      </c>
      <c r="AL330">
        <f>IFERROR(VLOOKUP($B330, 'Combined Budget 2025 EUR'!$B:$L, 11, 0), IFERROR(VLOOKUP($B330, 'Combined Budget 2025 CHF'!$B:$L, 11, 0), "N/A"))</f>
        <v>0</v>
      </c>
    </row>
    <row r="331" spans="2:38" x14ac:dyDescent="0.25">
      <c r="B331">
        <v>20807</v>
      </c>
      <c r="C331" t="s">
        <v>822</v>
      </c>
      <c r="D331" s="1">
        <f>IFERROR(VLOOKUP($B331, 'Combined Budget 2025 EUR'!$B:$G,3, 0),IFERROR(VLOOKUP($B331, 'Combined Budget 2025 CHF'!$B:$G,3, 0),  IFERROR(VLOOKUP($B331, '[1]QMSM_AG Mapping'!$A:$G, 3,0), "Check")))</f>
        <v>0</v>
      </c>
      <c r="E331" s="1">
        <f>IFERROR(VLOOKUP($B331, 'Combined Budget 2025 EUR'!$B:$G,5, 0), IFERROR(VLOOKUP($B331, 'Combined Budget 2025 CHF'!$B:$G,5, 0),IFERROR(VLOOKUP($B331, '[1]QMSM_AG Mapping'!$A:$E, 5,0), "Check")))</f>
        <v>0</v>
      </c>
      <c r="F331" s="1">
        <f t="shared" si="51"/>
        <v>0</v>
      </c>
      <c r="G331" s="13">
        <f>VLOOKUP($B331, '[1]QMSM_AG Mapping'!$A:$G, 6, 0)</f>
        <v>0</v>
      </c>
      <c r="H331" s="1">
        <f>VLOOKUP($B331, '[1]QMSM_AG Mapping'!$A:$G, 7, 0)</f>
        <v>2017</v>
      </c>
      <c r="I331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W331" s="14" cm="1">
        <f t="array" ref="W331">INDEX(J331:U331, 1, MONTH($W$1))</f>
        <v>0</v>
      </c>
      <c r="X331" s="14" cm="1">
        <f t="array" ref="X331">SUMPRODUCT((J331:U331) *(($J$1:$U$1)&lt;=$X$1))</f>
        <v>0</v>
      </c>
      <c r="Y331">
        <f t="shared" si="52"/>
        <v>0</v>
      </c>
      <c r="Z331">
        <f t="shared" si="52"/>
        <v>0</v>
      </c>
      <c r="AA331">
        <f t="shared" si="53"/>
        <v>0</v>
      </c>
      <c r="AB331">
        <f t="shared" si="54"/>
        <v>0</v>
      </c>
      <c r="AC331">
        <f t="shared" si="55"/>
        <v>0</v>
      </c>
      <c r="AD331">
        <f t="shared" si="56"/>
        <v>0</v>
      </c>
      <c r="AE331">
        <f t="shared" si="57"/>
        <v>0</v>
      </c>
      <c r="AF331">
        <f t="shared" si="58"/>
        <v>0</v>
      </c>
      <c r="AG331">
        <f t="shared" si="59"/>
        <v>0</v>
      </c>
      <c r="AI331" s="15">
        <f t="shared" si="60"/>
        <v>0</v>
      </c>
      <c r="AJ331" s="15"/>
      <c r="AK331">
        <f>IFERROR(VLOOKUP($B331, 'Combined Budget 2025 EUR'!$B:$L, 10, 0), IFERROR(VLOOKUP($B331, 'Combined Budget 2025 CHF'!$B:$L, 10, 0), "N/A"))</f>
        <v>0</v>
      </c>
      <c r="AL331">
        <f>IFERROR(VLOOKUP($B331, 'Combined Budget 2025 EUR'!$B:$L, 11, 0), IFERROR(VLOOKUP($B331, 'Combined Budget 2025 CHF'!$B:$L, 11, 0), "N/A"))</f>
        <v>0</v>
      </c>
    </row>
    <row r="332" spans="2:38" x14ac:dyDescent="0.25">
      <c r="B332">
        <v>20808</v>
      </c>
      <c r="C332" t="s">
        <v>187</v>
      </c>
      <c r="D332" s="1" t="str">
        <f>IFERROR(VLOOKUP($B332, 'Combined Budget 2025 EUR'!$B:$G,3, 0),IFERROR(VLOOKUP($B332, 'Combined Budget 2025 CHF'!$B:$G,3, 0),  IFERROR(VLOOKUP($B332, '[1]QMSM_AG Mapping'!$A:$G, 3,0), "Check")))</f>
        <v>Germany</v>
      </c>
      <c r="E332" s="1" t="str">
        <f>IFERROR(VLOOKUP($B332, 'Combined Budget 2025 EUR'!$B:$G,5, 0), IFERROR(VLOOKUP($B332, 'Combined Budget 2025 CHF'!$B:$G,5, 0),IFERROR(VLOOKUP($B332, '[1]QMSM_AG Mapping'!$A:$E, 5,0), "Check")))</f>
        <v>eTailer</v>
      </c>
      <c r="F332" s="1" t="str">
        <f t="shared" si="51"/>
        <v>eTailer</v>
      </c>
      <c r="G332" s="13">
        <f>VLOOKUP($B332, '[1]QMSM_AG Mapping'!$A:$G, 6, 0)</f>
        <v>0</v>
      </c>
      <c r="H332" s="1">
        <f>VLOOKUP($B332, '[1]QMSM_AG Mapping'!$A:$G, 7, 0)</f>
        <v>0</v>
      </c>
      <c r="I332" t="s">
        <v>64</v>
      </c>
      <c r="J332" s="14">
        <v>43426.38</v>
      </c>
      <c r="K332" s="14">
        <v>0</v>
      </c>
      <c r="L332" s="14">
        <v>0</v>
      </c>
      <c r="M332" s="14">
        <v>-1015.95</v>
      </c>
      <c r="N332" s="14">
        <v>51146.33</v>
      </c>
      <c r="O332" s="14">
        <v>-461.02</v>
      </c>
      <c r="P332" s="14">
        <v>64899.47</v>
      </c>
      <c r="Q332" s="14">
        <v>0</v>
      </c>
      <c r="R332" s="14">
        <v>27648.240000000002</v>
      </c>
      <c r="S332" s="14">
        <v>30824.06</v>
      </c>
      <c r="T332" s="14">
        <v>6894</v>
      </c>
      <c r="U332" s="14">
        <v>8855.8799999999992</v>
      </c>
      <c r="W332" s="14" cm="1">
        <f t="array" ref="W332">INDEX(J332:U332, 1, MONTH($W$1))</f>
        <v>8855.8799999999992</v>
      </c>
      <c r="X332" s="14" cm="1">
        <f t="array" ref="X332">SUMPRODUCT((J332:U332) *(($J$1:$U$1)&lt;=$X$1))</f>
        <v>232217.39</v>
      </c>
      <c r="Y332">
        <f t="shared" si="52"/>
        <v>1</v>
      </c>
      <c r="Z332">
        <f t="shared" si="52"/>
        <v>1</v>
      </c>
      <c r="AA332">
        <f t="shared" si="53"/>
        <v>1</v>
      </c>
      <c r="AB332">
        <f t="shared" si="54"/>
        <v>7</v>
      </c>
      <c r="AC332">
        <f t="shared" si="55"/>
        <v>33173.912857142859</v>
      </c>
      <c r="AD332">
        <f t="shared" si="56"/>
        <v>0</v>
      </c>
      <c r="AE332">
        <f t="shared" si="57"/>
        <v>0</v>
      </c>
      <c r="AF332">
        <f t="shared" si="58"/>
        <v>0</v>
      </c>
      <c r="AG332">
        <f t="shared" si="59"/>
        <v>0</v>
      </c>
      <c r="AI332" s="15">
        <f t="shared" si="60"/>
        <v>232217.39</v>
      </c>
      <c r="AJ332" s="15"/>
      <c r="AK332" t="str">
        <f>IFERROR(VLOOKUP($B332, 'Combined Budget 2025 EUR'!$B:$L, 10, 0), IFERROR(VLOOKUP($B332, 'Combined Budget 2025 CHF'!$B:$L, 10, 0), "N/A"))</f>
        <v>AA</v>
      </c>
      <c r="AL332" t="str">
        <f>IFERROR(VLOOKUP($B332, 'Combined Budget 2025 EUR'!$B:$L, 11, 0), IFERROR(VLOOKUP($B332, 'Combined Budget 2025 CHF'!$B:$L, 11, 0), "N/A"))</f>
        <v>A</v>
      </c>
    </row>
    <row r="333" spans="2:38" x14ac:dyDescent="0.25">
      <c r="B333">
        <v>20810</v>
      </c>
      <c r="C333" t="s">
        <v>823</v>
      </c>
      <c r="D333" s="1">
        <f>IFERROR(VLOOKUP($B333, 'Combined Budget 2025 EUR'!$B:$G,3, 0),IFERROR(VLOOKUP($B333, 'Combined Budget 2025 CHF'!$B:$G,3, 0),  IFERROR(VLOOKUP($B333, '[1]QMSM_AG Mapping'!$A:$G, 3,0), "Check")))</f>
        <v>0</v>
      </c>
      <c r="E333" s="1">
        <f>IFERROR(VLOOKUP($B333, 'Combined Budget 2025 EUR'!$B:$G,5, 0), IFERROR(VLOOKUP($B333, 'Combined Budget 2025 CHF'!$B:$G,5, 0),IFERROR(VLOOKUP($B333, '[1]QMSM_AG Mapping'!$A:$E, 5,0), "Check")))</f>
        <v>0</v>
      </c>
      <c r="F333" s="1">
        <f t="shared" si="51"/>
        <v>0</v>
      </c>
      <c r="G333" s="13">
        <f>VLOOKUP($B333, '[1]QMSM_AG Mapping'!$A:$G, 6, 0)</f>
        <v>0</v>
      </c>
      <c r="H333" s="1">
        <f>VLOOKUP($B333, '[1]QMSM_AG Mapping'!$A:$G, 7, 0)</f>
        <v>2017</v>
      </c>
      <c r="I333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W333" s="14" cm="1">
        <f t="array" ref="W333">INDEX(J333:U333, 1, MONTH($W$1))</f>
        <v>0</v>
      </c>
      <c r="X333" s="14" cm="1">
        <f t="array" ref="X333">SUMPRODUCT((J333:U333) *(($J$1:$U$1)&lt;=$X$1))</f>
        <v>0</v>
      </c>
      <c r="Y333">
        <f t="shared" si="52"/>
        <v>0</v>
      </c>
      <c r="Z333">
        <f t="shared" si="52"/>
        <v>0</v>
      </c>
      <c r="AA333">
        <f t="shared" si="53"/>
        <v>0</v>
      </c>
      <c r="AB333">
        <f t="shared" si="54"/>
        <v>0</v>
      </c>
      <c r="AC333">
        <f t="shared" si="55"/>
        <v>0</v>
      </c>
      <c r="AD333">
        <f t="shared" si="56"/>
        <v>0</v>
      </c>
      <c r="AE333">
        <f t="shared" si="57"/>
        <v>0</v>
      </c>
      <c r="AF333">
        <f t="shared" si="58"/>
        <v>0</v>
      </c>
      <c r="AG333">
        <f t="shared" si="59"/>
        <v>0</v>
      </c>
      <c r="AI333" s="15">
        <f t="shared" si="60"/>
        <v>0</v>
      </c>
      <c r="AJ333" s="15"/>
      <c r="AK333">
        <f>IFERROR(VLOOKUP($B333, 'Combined Budget 2025 EUR'!$B:$L, 10, 0), IFERROR(VLOOKUP($B333, 'Combined Budget 2025 CHF'!$B:$L, 10, 0), "N/A"))</f>
        <v>0</v>
      </c>
      <c r="AL333">
        <f>IFERROR(VLOOKUP($B333, 'Combined Budget 2025 EUR'!$B:$L, 11, 0), IFERROR(VLOOKUP($B333, 'Combined Budget 2025 CHF'!$B:$L, 11, 0), "N/A"))</f>
        <v>0</v>
      </c>
    </row>
    <row r="334" spans="2:38" x14ac:dyDescent="0.25">
      <c r="B334">
        <v>20811</v>
      </c>
      <c r="C334" t="s">
        <v>210</v>
      </c>
      <c r="D334" s="1" t="str">
        <f>IFERROR(VLOOKUP($B334, 'Combined Budget 2025 EUR'!$B:$G,3, 0),IFERROR(VLOOKUP($B334, 'Combined Budget 2025 CHF'!$B:$G,3, 0),  IFERROR(VLOOKUP($B334, '[1]QMSM_AG Mapping'!$A:$G, 3,0), "Check")))</f>
        <v>Germany</v>
      </c>
      <c r="E334" s="1" t="str">
        <f>IFERROR(VLOOKUP($B334, 'Combined Budget 2025 EUR'!$B:$G,5, 0), IFERROR(VLOOKUP($B334, 'Combined Budget 2025 CHF'!$B:$G,5, 0),IFERROR(VLOOKUP($B334, '[1]QMSM_AG Mapping'!$A:$E, 5,0), "Check")))</f>
        <v>Salon / Institute</v>
      </c>
      <c r="F334" s="1" t="str">
        <f t="shared" si="51"/>
        <v>Institutes / Clinic</v>
      </c>
      <c r="G334" s="13">
        <f>VLOOKUP($B334, '[1]QMSM_AG Mapping'!$A:$G, 6, 0)</f>
        <v>0</v>
      </c>
      <c r="H334" s="1">
        <f>VLOOKUP($B334, '[1]QMSM_AG Mapping'!$A:$G, 7, 0)</f>
        <v>2017</v>
      </c>
      <c r="I334" t="s">
        <v>64</v>
      </c>
      <c r="J334" s="14">
        <v>3077.08</v>
      </c>
      <c r="K334" s="14">
        <v>0</v>
      </c>
      <c r="L334" s="14">
        <v>1897.42</v>
      </c>
      <c r="M334" s="14">
        <v>0</v>
      </c>
      <c r="N334" s="14">
        <v>1387.14</v>
      </c>
      <c r="O334" s="14">
        <v>0</v>
      </c>
      <c r="P334" s="14">
        <v>1437.55</v>
      </c>
      <c r="Q334" s="14">
        <v>0</v>
      </c>
      <c r="R334" s="14">
        <v>3545.49</v>
      </c>
      <c r="S334" s="14">
        <v>635.47</v>
      </c>
      <c r="T334" s="14">
        <v>0</v>
      </c>
      <c r="U334" s="14">
        <v>705.42</v>
      </c>
      <c r="W334" s="14" cm="1">
        <f t="array" ref="W334">INDEX(J334:U334, 1, MONTH($W$1))</f>
        <v>705.42</v>
      </c>
      <c r="X334" s="14" cm="1">
        <f t="array" ref="X334">SUMPRODUCT((J334:U334) *(($J$1:$U$1)&lt;=$X$1))</f>
        <v>12685.57</v>
      </c>
      <c r="Y334">
        <f t="shared" si="52"/>
        <v>1</v>
      </c>
      <c r="Z334">
        <f t="shared" si="52"/>
        <v>1</v>
      </c>
      <c r="AA334">
        <f t="shared" si="53"/>
        <v>1</v>
      </c>
      <c r="AB334">
        <f t="shared" si="54"/>
        <v>7</v>
      </c>
      <c r="AC334">
        <f t="shared" si="55"/>
        <v>1812.2242857142858</v>
      </c>
      <c r="AD334">
        <f t="shared" si="56"/>
        <v>0</v>
      </c>
      <c r="AE334">
        <f t="shared" si="57"/>
        <v>0</v>
      </c>
      <c r="AF334">
        <f t="shared" si="58"/>
        <v>0</v>
      </c>
      <c r="AG334">
        <f t="shared" si="59"/>
        <v>0</v>
      </c>
      <c r="AI334" s="15">
        <f t="shared" si="60"/>
        <v>12685.57</v>
      </c>
      <c r="AJ334" s="15"/>
      <c r="AK334" t="str">
        <f>IFERROR(VLOOKUP($B334, 'Combined Budget 2025 EUR'!$B:$L, 10, 0), IFERROR(VLOOKUP($B334, 'Combined Budget 2025 CHF'!$B:$L, 10, 0), "N/A"))</f>
        <v>BB</v>
      </c>
      <c r="AL334" t="str">
        <f>IFERROR(VLOOKUP($B334, 'Combined Budget 2025 EUR'!$B:$L, 11, 0), IFERROR(VLOOKUP($B334, 'Combined Budget 2025 CHF'!$B:$L, 11, 0), "N/A"))</f>
        <v>B</v>
      </c>
    </row>
    <row r="335" spans="2:38" x14ac:dyDescent="0.25">
      <c r="B335">
        <v>20812</v>
      </c>
      <c r="C335" t="s">
        <v>824</v>
      </c>
      <c r="D335" s="1">
        <f>IFERROR(VLOOKUP($B335, 'Combined Budget 2025 EUR'!$B:$G,3, 0),IFERROR(VLOOKUP($B335, 'Combined Budget 2025 CHF'!$B:$G,3, 0),  IFERROR(VLOOKUP($B335, '[1]QMSM_AG Mapping'!$A:$G, 3,0), "Check")))</f>
        <v>0</v>
      </c>
      <c r="E335" s="1">
        <f>IFERROR(VLOOKUP($B335, 'Combined Budget 2025 EUR'!$B:$G,5, 0), IFERROR(VLOOKUP($B335, 'Combined Budget 2025 CHF'!$B:$G,5, 0),IFERROR(VLOOKUP($B335, '[1]QMSM_AG Mapping'!$A:$E, 5,0), "Check")))</f>
        <v>0</v>
      </c>
      <c r="F335" s="1">
        <f t="shared" si="51"/>
        <v>0</v>
      </c>
      <c r="G335" s="13">
        <f>VLOOKUP($B335, '[1]QMSM_AG Mapping'!$A:$G, 6, 0)</f>
        <v>0</v>
      </c>
      <c r="H335" s="1">
        <f>VLOOKUP($B335, '[1]QMSM_AG Mapping'!$A:$G, 7, 0)</f>
        <v>2017</v>
      </c>
      <c r="I335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W335" s="14" cm="1">
        <f t="array" ref="W335">INDEX(J335:U335, 1, MONTH($W$1))</f>
        <v>0</v>
      </c>
      <c r="X335" s="14" cm="1">
        <f t="array" ref="X335">SUMPRODUCT((J335:U335) *(($J$1:$U$1)&lt;=$X$1))</f>
        <v>0</v>
      </c>
      <c r="Y335">
        <f t="shared" si="52"/>
        <v>0</v>
      </c>
      <c r="Z335">
        <f t="shared" si="52"/>
        <v>0</v>
      </c>
      <c r="AA335">
        <f t="shared" si="53"/>
        <v>0</v>
      </c>
      <c r="AB335">
        <f t="shared" si="54"/>
        <v>0</v>
      </c>
      <c r="AC335">
        <f t="shared" si="55"/>
        <v>0</v>
      </c>
      <c r="AD335">
        <f t="shared" si="56"/>
        <v>0</v>
      </c>
      <c r="AE335">
        <f t="shared" si="57"/>
        <v>0</v>
      </c>
      <c r="AF335">
        <f t="shared" si="58"/>
        <v>0</v>
      </c>
      <c r="AG335">
        <f t="shared" si="59"/>
        <v>0</v>
      </c>
      <c r="AI335" s="15">
        <f t="shared" si="60"/>
        <v>0</v>
      </c>
      <c r="AJ335" s="15"/>
      <c r="AK335">
        <f>IFERROR(VLOOKUP($B335, 'Combined Budget 2025 EUR'!$B:$L, 10, 0), IFERROR(VLOOKUP($B335, 'Combined Budget 2025 CHF'!$B:$L, 10, 0), "N/A"))</f>
        <v>0</v>
      </c>
      <c r="AL335">
        <f>IFERROR(VLOOKUP($B335, 'Combined Budget 2025 EUR'!$B:$L, 11, 0), IFERROR(VLOOKUP($B335, 'Combined Budget 2025 CHF'!$B:$L, 11, 0), "N/A"))</f>
        <v>0</v>
      </c>
    </row>
    <row r="336" spans="2:38" x14ac:dyDescent="0.25">
      <c r="B336">
        <v>20814</v>
      </c>
      <c r="C336" t="s">
        <v>211</v>
      </c>
      <c r="D336" s="1" t="str">
        <f>IFERROR(VLOOKUP($B336, 'Combined Budget 2025 EUR'!$B:$G,3, 0),IFERROR(VLOOKUP($B336, 'Combined Budget 2025 CHF'!$B:$G,3, 0),  IFERROR(VLOOKUP($B336, '[1]QMSM_AG Mapping'!$A:$G, 3,0), "Check")))</f>
        <v>Germany</v>
      </c>
      <c r="E336" s="1" t="str">
        <f>IFERROR(VLOOKUP($B336, 'Combined Budget 2025 EUR'!$B:$G,5, 0), IFERROR(VLOOKUP($B336, 'Combined Budget 2025 CHF'!$B:$G,5, 0),IFERROR(VLOOKUP($B336, '[1]QMSM_AG Mapping'!$A:$E, 5,0), "Check")))</f>
        <v>Salon / Institute</v>
      </c>
      <c r="F336" s="1" t="str">
        <f t="shared" si="51"/>
        <v>Institutes / Clinic</v>
      </c>
      <c r="G336" s="13">
        <f>VLOOKUP($B336, '[1]QMSM_AG Mapping'!$A:$G, 6, 0)</f>
        <v>0</v>
      </c>
      <c r="H336" s="1">
        <f>VLOOKUP($B336, '[1]QMSM_AG Mapping'!$A:$G, 7, 0)</f>
        <v>2017</v>
      </c>
      <c r="I336" t="s">
        <v>64</v>
      </c>
      <c r="J336" s="14">
        <v>1083.54</v>
      </c>
      <c r="K336" s="14">
        <v>0</v>
      </c>
      <c r="L336" s="14">
        <v>1225.04</v>
      </c>
      <c r="M336" s="14">
        <v>0</v>
      </c>
      <c r="N336" s="14">
        <v>0</v>
      </c>
      <c r="O336" s="14">
        <v>1333.95</v>
      </c>
      <c r="P336" s="14">
        <v>393.23</v>
      </c>
      <c r="Q336" s="14">
        <v>0</v>
      </c>
      <c r="R336" s="14">
        <v>1248.1099999999999</v>
      </c>
      <c r="S336" s="14">
        <v>512.37</v>
      </c>
      <c r="T336" s="14">
        <v>1132.67</v>
      </c>
      <c r="U336" s="14">
        <v>563.14</v>
      </c>
      <c r="W336" s="14" cm="1">
        <f t="array" ref="W336">INDEX(J336:U336, 1, MONTH($W$1))</f>
        <v>563.14</v>
      </c>
      <c r="X336" s="14" cm="1">
        <f t="array" ref="X336">SUMPRODUCT((J336:U336) *(($J$1:$U$1)&lt;=$X$1))</f>
        <v>7492.05</v>
      </c>
      <c r="Y336">
        <f t="shared" si="52"/>
        <v>1</v>
      </c>
      <c r="Z336">
        <f t="shared" si="52"/>
        <v>1</v>
      </c>
      <c r="AA336">
        <f t="shared" si="53"/>
        <v>1</v>
      </c>
      <c r="AB336">
        <f t="shared" si="54"/>
        <v>8</v>
      </c>
      <c r="AC336">
        <f t="shared" si="55"/>
        <v>936.50625000000002</v>
      </c>
      <c r="AD336">
        <f t="shared" si="56"/>
        <v>0</v>
      </c>
      <c r="AE336">
        <f t="shared" si="57"/>
        <v>0</v>
      </c>
      <c r="AF336">
        <f t="shared" si="58"/>
        <v>0</v>
      </c>
      <c r="AG336">
        <f t="shared" si="59"/>
        <v>0</v>
      </c>
      <c r="AI336" s="15">
        <f t="shared" si="60"/>
        <v>7492.05</v>
      </c>
      <c r="AJ336" s="15"/>
      <c r="AK336" t="str">
        <f>IFERROR(VLOOKUP($B336, 'Combined Budget 2025 EUR'!$B:$L, 10, 0), IFERROR(VLOOKUP($B336, 'Combined Budget 2025 CHF'!$B:$L, 10, 0), "N/A"))</f>
        <v>BB</v>
      </c>
      <c r="AL336" t="str">
        <f>IFERROR(VLOOKUP($B336, 'Combined Budget 2025 EUR'!$B:$L, 11, 0), IFERROR(VLOOKUP($B336, 'Combined Budget 2025 CHF'!$B:$L, 11, 0), "N/A"))</f>
        <v>B</v>
      </c>
    </row>
    <row r="337" spans="2:38" x14ac:dyDescent="0.25">
      <c r="B337">
        <v>20815</v>
      </c>
      <c r="C337" t="s">
        <v>690</v>
      </c>
      <c r="D337" s="1" t="str">
        <f>IFERROR(VLOOKUP($B337, 'Combined Budget 2025 EUR'!$B:$G,3, 0),IFERROR(VLOOKUP($B337, 'Combined Budget 2025 CHF'!$B:$G,3, 0),  IFERROR(VLOOKUP($B337, '[1]QMSM_AG Mapping'!$A:$G, 3,0), "Check")))</f>
        <v>Germany</v>
      </c>
      <c r="E337" s="1" t="str">
        <f>IFERROR(VLOOKUP($B337, 'Combined Budget 2025 EUR'!$B:$G,5, 0), IFERROR(VLOOKUP($B337, 'Combined Budget 2025 CHF'!$B:$G,5, 0),IFERROR(VLOOKUP($B337, '[1]QMSM_AG Mapping'!$A:$E, 5,0), "Check")))</f>
        <v>Salon / Institute</v>
      </c>
      <c r="F337" s="1" t="str">
        <f t="shared" si="51"/>
        <v>Institutes / Clinic</v>
      </c>
      <c r="G337" s="13">
        <f>VLOOKUP($B337, '[1]QMSM_AG Mapping'!$A:$G, 6, 0)</f>
        <v>0</v>
      </c>
      <c r="H337" s="1">
        <f>VLOOKUP($B337, '[1]QMSM_AG Mapping'!$A:$G, 7, 0)</f>
        <v>2017</v>
      </c>
      <c r="I337" t="s">
        <v>64</v>
      </c>
      <c r="J337" s="14">
        <v>174.97</v>
      </c>
      <c r="K337" s="14">
        <v>0</v>
      </c>
      <c r="L337" s="14">
        <v>0</v>
      </c>
      <c r="M337" s="14">
        <v>247.52</v>
      </c>
      <c r="N337" s="14">
        <v>0</v>
      </c>
      <c r="O337" s="14">
        <v>0</v>
      </c>
      <c r="P337" s="14">
        <v>0</v>
      </c>
      <c r="Q337" s="14">
        <v>494.48</v>
      </c>
      <c r="R337" s="14">
        <v>0</v>
      </c>
      <c r="S337" s="14">
        <v>0</v>
      </c>
      <c r="T337" s="14">
        <v>0</v>
      </c>
      <c r="U337" s="14">
        <v>0</v>
      </c>
      <c r="W337" s="14" cm="1">
        <f t="array" ref="W337">INDEX(J337:U337, 1, MONTH($W$1))</f>
        <v>0</v>
      </c>
      <c r="X337" s="14" cm="1">
        <f t="array" ref="X337">SUMPRODUCT((J337:U337) *(($J$1:$U$1)&lt;=$X$1))</f>
        <v>916.97</v>
      </c>
      <c r="Y337">
        <f t="shared" si="52"/>
        <v>0</v>
      </c>
      <c r="Z337">
        <f t="shared" si="52"/>
        <v>1</v>
      </c>
      <c r="AA337">
        <f t="shared" si="53"/>
        <v>1</v>
      </c>
      <c r="AB337">
        <f t="shared" si="54"/>
        <v>3</v>
      </c>
      <c r="AC337">
        <f t="shared" si="55"/>
        <v>305.65666666666669</v>
      </c>
      <c r="AD337">
        <f t="shared" si="56"/>
        <v>0</v>
      </c>
      <c r="AE337">
        <f t="shared" si="57"/>
        <v>0</v>
      </c>
      <c r="AF337">
        <f t="shared" si="58"/>
        <v>0</v>
      </c>
      <c r="AG337">
        <f t="shared" si="59"/>
        <v>0</v>
      </c>
      <c r="AI337" s="15">
        <f t="shared" si="60"/>
        <v>916.97</v>
      </c>
      <c r="AJ337" s="15"/>
      <c r="AK337" t="str">
        <f>IFERROR(VLOOKUP($B337, 'Combined Budget 2025 EUR'!$B:$L, 10, 0), IFERROR(VLOOKUP($B337, 'Combined Budget 2025 CHF'!$B:$L, 10, 0), "N/A"))</f>
        <v>GG</v>
      </c>
      <c r="AL337" t="str">
        <f>IFERROR(VLOOKUP($B337, 'Combined Budget 2025 EUR'!$B:$L, 11, 0), IFERROR(VLOOKUP($B337, 'Combined Budget 2025 CHF'!$B:$L, 11, 0), "N/A"))</f>
        <v>C</v>
      </c>
    </row>
    <row r="338" spans="2:38" x14ac:dyDescent="0.25">
      <c r="B338">
        <v>20818</v>
      </c>
      <c r="C338" t="s">
        <v>825</v>
      </c>
      <c r="D338" s="1">
        <f>IFERROR(VLOOKUP($B338, 'Combined Budget 2025 EUR'!$B:$G,3, 0),IFERROR(VLOOKUP($B338, 'Combined Budget 2025 CHF'!$B:$G,3, 0),  IFERROR(VLOOKUP($B338, '[1]QMSM_AG Mapping'!$A:$G, 3,0), "Check")))</f>
        <v>0</v>
      </c>
      <c r="E338" s="1">
        <f>IFERROR(VLOOKUP($B338, 'Combined Budget 2025 EUR'!$B:$G,5, 0), IFERROR(VLOOKUP($B338, 'Combined Budget 2025 CHF'!$B:$G,5, 0),IFERROR(VLOOKUP($B338, '[1]QMSM_AG Mapping'!$A:$E, 5,0), "Check")))</f>
        <v>0</v>
      </c>
      <c r="F338" s="1">
        <f t="shared" si="51"/>
        <v>0</v>
      </c>
      <c r="G338" s="13">
        <f>VLOOKUP($B338, '[1]QMSM_AG Mapping'!$A:$G, 6, 0)</f>
        <v>0</v>
      </c>
      <c r="H338" s="1">
        <f>VLOOKUP($B338, '[1]QMSM_AG Mapping'!$A:$G, 7, 0)</f>
        <v>2017</v>
      </c>
      <c r="I338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W338" s="14" cm="1">
        <f t="array" ref="W338">INDEX(J338:U338, 1, MONTH($W$1))</f>
        <v>0</v>
      </c>
      <c r="X338" s="14" cm="1">
        <f t="array" ref="X338">SUMPRODUCT((J338:U338) *(($J$1:$U$1)&lt;=$X$1))</f>
        <v>0</v>
      </c>
      <c r="Y338">
        <f t="shared" si="52"/>
        <v>0</v>
      </c>
      <c r="Z338">
        <f t="shared" si="52"/>
        <v>0</v>
      </c>
      <c r="AA338">
        <f t="shared" si="53"/>
        <v>0</v>
      </c>
      <c r="AB338">
        <f t="shared" si="54"/>
        <v>0</v>
      </c>
      <c r="AC338">
        <f t="shared" si="55"/>
        <v>0</v>
      </c>
      <c r="AD338">
        <f t="shared" si="56"/>
        <v>0</v>
      </c>
      <c r="AE338">
        <f t="shared" si="57"/>
        <v>0</v>
      </c>
      <c r="AF338">
        <f t="shared" si="58"/>
        <v>0</v>
      </c>
      <c r="AG338">
        <f t="shared" si="59"/>
        <v>0</v>
      </c>
      <c r="AI338" s="15">
        <f t="shared" si="60"/>
        <v>0</v>
      </c>
      <c r="AJ338" s="15"/>
      <c r="AK338">
        <f>IFERROR(VLOOKUP($B338, 'Combined Budget 2025 EUR'!$B:$L, 10, 0), IFERROR(VLOOKUP($B338, 'Combined Budget 2025 CHF'!$B:$L, 10, 0), "N/A"))</f>
        <v>0</v>
      </c>
      <c r="AL338">
        <f>IFERROR(VLOOKUP($B338, 'Combined Budget 2025 EUR'!$B:$L, 11, 0), IFERROR(VLOOKUP($B338, 'Combined Budget 2025 CHF'!$B:$L, 11, 0), "N/A"))</f>
        <v>0</v>
      </c>
    </row>
    <row r="339" spans="2:38" x14ac:dyDescent="0.25">
      <c r="B339">
        <v>20822</v>
      </c>
      <c r="C339" t="s">
        <v>826</v>
      </c>
      <c r="D339" s="1">
        <f>IFERROR(VLOOKUP($B339, 'Combined Budget 2025 EUR'!$B:$G,3, 0),IFERROR(VLOOKUP($B339, 'Combined Budget 2025 CHF'!$B:$G,3, 0),  IFERROR(VLOOKUP($B339, '[1]QMSM_AG Mapping'!$A:$G, 3,0), "Check")))</f>
        <v>0</v>
      </c>
      <c r="E339" s="1">
        <f>IFERROR(VLOOKUP($B339, 'Combined Budget 2025 EUR'!$B:$G,5, 0), IFERROR(VLOOKUP($B339, 'Combined Budget 2025 CHF'!$B:$G,5, 0),IFERROR(VLOOKUP($B339, '[1]QMSM_AG Mapping'!$A:$E, 5,0), "Check")))</f>
        <v>0</v>
      </c>
      <c r="F339" s="1">
        <f t="shared" si="51"/>
        <v>0</v>
      </c>
      <c r="G339" s="13">
        <f>VLOOKUP($B339, '[1]QMSM_AG Mapping'!$A:$G, 6, 0)</f>
        <v>0</v>
      </c>
      <c r="H339" s="1">
        <f>VLOOKUP($B339, '[1]QMSM_AG Mapping'!$A:$G, 7, 0)</f>
        <v>2017</v>
      </c>
      <c r="I339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W339" s="14" cm="1">
        <f t="array" ref="W339">INDEX(J339:U339, 1, MONTH($W$1))</f>
        <v>0</v>
      </c>
      <c r="X339" s="14" cm="1">
        <f t="array" ref="X339">SUMPRODUCT((J339:U339) *(($J$1:$U$1)&lt;=$X$1))</f>
        <v>0</v>
      </c>
      <c r="Y339">
        <f t="shared" si="52"/>
        <v>0</v>
      </c>
      <c r="Z339">
        <f t="shared" si="52"/>
        <v>0</v>
      </c>
      <c r="AA339">
        <f t="shared" si="53"/>
        <v>0</v>
      </c>
      <c r="AB339">
        <f t="shared" si="54"/>
        <v>0</v>
      </c>
      <c r="AC339">
        <f t="shared" si="55"/>
        <v>0</v>
      </c>
      <c r="AD339">
        <f t="shared" si="56"/>
        <v>0</v>
      </c>
      <c r="AE339">
        <f t="shared" si="57"/>
        <v>0</v>
      </c>
      <c r="AF339">
        <f t="shared" si="58"/>
        <v>0</v>
      </c>
      <c r="AG339">
        <f t="shared" si="59"/>
        <v>0</v>
      </c>
      <c r="AI339" s="15">
        <f t="shared" si="60"/>
        <v>0</v>
      </c>
      <c r="AJ339" s="15"/>
      <c r="AK339">
        <f>IFERROR(VLOOKUP($B339, 'Combined Budget 2025 EUR'!$B:$L, 10, 0), IFERROR(VLOOKUP($B339, 'Combined Budget 2025 CHF'!$B:$L, 10, 0), "N/A"))</f>
        <v>0</v>
      </c>
      <c r="AL339">
        <f>IFERROR(VLOOKUP($B339, 'Combined Budget 2025 EUR'!$B:$L, 11, 0), IFERROR(VLOOKUP($B339, 'Combined Budget 2025 CHF'!$B:$L, 11, 0), "N/A"))</f>
        <v>0</v>
      </c>
    </row>
    <row r="340" spans="2:38" x14ac:dyDescent="0.25">
      <c r="B340">
        <v>20823</v>
      </c>
      <c r="C340" t="s">
        <v>277</v>
      </c>
      <c r="D340" s="1">
        <f>IFERROR(VLOOKUP($B340, 'Combined Budget 2025 EUR'!$B:$G,3, 0),IFERROR(VLOOKUP($B340, 'Combined Budget 2025 CHF'!$B:$G,3, 0),  IFERROR(VLOOKUP($B340, '[1]QMSM_AG Mapping'!$A:$G, 3,0), "Check")))</f>
        <v>0</v>
      </c>
      <c r="E340" s="1">
        <f>IFERROR(VLOOKUP($B340, 'Combined Budget 2025 EUR'!$B:$G,5, 0), IFERROR(VLOOKUP($B340, 'Combined Budget 2025 CHF'!$B:$G,5, 0),IFERROR(VLOOKUP($B340, '[1]QMSM_AG Mapping'!$A:$E, 5,0), "Check")))</f>
        <v>0</v>
      </c>
      <c r="F340" s="1">
        <f t="shared" si="51"/>
        <v>0</v>
      </c>
      <c r="G340" s="13">
        <f>VLOOKUP($B340, '[1]QMSM_AG Mapping'!$A:$G, 6, 0)</f>
        <v>0</v>
      </c>
      <c r="H340" s="1">
        <f>VLOOKUP($B340, '[1]QMSM_AG Mapping'!$A:$G, 7, 0)</f>
        <v>2017</v>
      </c>
      <c r="I340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330.42</v>
      </c>
      <c r="Q340" s="14">
        <v>0</v>
      </c>
      <c r="R340" s="14">
        <v>276.39</v>
      </c>
      <c r="S340" s="14">
        <v>0</v>
      </c>
      <c r="T340" s="14">
        <v>0</v>
      </c>
      <c r="U340" s="14">
        <v>0</v>
      </c>
      <c r="W340" s="14" cm="1">
        <f t="array" ref="W340">INDEX(J340:U340, 1, MONTH($W$1))</f>
        <v>0</v>
      </c>
      <c r="X340" s="14" cm="1">
        <f t="array" ref="X340">SUMPRODUCT((J340:U340) *(($J$1:$U$1)&lt;=$X$1))</f>
        <v>606.80999999999995</v>
      </c>
      <c r="Y340">
        <f t="shared" si="52"/>
        <v>0</v>
      </c>
      <c r="Z340">
        <f t="shared" si="52"/>
        <v>1</v>
      </c>
      <c r="AA340">
        <f t="shared" si="53"/>
        <v>0</v>
      </c>
      <c r="AB340">
        <f t="shared" si="54"/>
        <v>2</v>
      </c>
      <c r="AC340">
        <f t="shared" si="55"/>
        <v>303.40499999999997</v>
      </c>
      <c r="AD340">
        <f t="shared" si="56"/>
        <v>0</v>
      </c>
      <c r="AE340">
        <f t="shared" si="57"/>
        <v>0</v>
      </c>
      <c r="AF340">
        <f t="shared" si="58"/>
        <v>0</v>
      </c>
      <c r="AG340">
        <f t="shared" si="59"/>
        <v>0</v>
      </c>
      <c r="AI340" s="15">
        <f t="shared" si="60"/>
        <v>606.80999999999995</v>
      </c>
      <c r="AJ340" s="15"/>
      <c r="AK340">
        <f>IFERROR(VLOOKUP($B340, 'Combined Budget 2025 EUR'!$B:$L, 10, 0), IFERROR(VLOOKUP($B340, 'Combined Budget 2025 CHF'!$B:$L, 10, 0), "N/A"))</f>
        <v>0</v>
      </c>
      <c r="AL340">
        <f>IFERROR(VLOOKUP($B340, 'Combined Budget 2025 EUR'!$B:$L, 11, 0), IFERROR(VLOOKUP($B340, 'Combined Budget 2025 CHF'!$B:$L, 11, 0), "N/A"))</f>
        <v>0</v>
      </c>
    </row>
    <row r="341" spans="2:38" x14ac:dyDescent="0.25">
      <c r="B341">
        <v>20824</v>
      </c>
      <c r="C341" t="s">
        <v>827</v>
      </c>
      <c r="D341" s="1">
        <f>IFERROR(VLOOKUP($B341, 'Combined Budget 2025 EUR'!$B:$G,3, 0),IFERROR(VLOOKUP($B341, 'Combined Budget 2025 CHF'!$B:$G,3, 0),  IFERROR(VLOOKUP($B341, '[1]QMSM_AG Mapping'!$A:$G, 3,0), "Check")))</f>
        <v>0</v>
      </c>
      <c r="E341" s="1">
        <f>IFERROR(VLOOKUP($B341, 'Combined Budget 2025 EUR'!$B:$G,5, 0), IFERROR(VLOOKUP($B341, 'Combined Budget 2025 CHF'!$B:$G,5, 0),IFERROR(VLOOKUP($B341, '[1]QMSM_AG Mapping'!$A:$E, 5,0), "Check")))</f>
        <v>0</v>
      </c>
      <c r="F341" s="1">
        <f t="shared" si="51"/>
        <v>0</v>
      </c>
      <c r="G341" s="13">
        <f>VLOOKUP($B341, '[1]QMSM_AG Mapping'!$A:$G, 6, 0)</f>
        <v>0</v>
      </c>
      <c r="H341" s="1">
        <f>VLOOKUP($B341, '[1]QMSM_AG Mapping'!$A:$G, 7, 0)</f>
        <v>2017</v>
      </c>
      <c r="I341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W341" s="14" cm="1">
        <f t="array" ref="W341">INDEX(J341:U341, 1, MONTH($W$1))</f>
        <v>0</v>
      </c>
      <c r="X341" s="14" cm="1">
        <f t="array" ref="X341">SUMPRODUCT((J341:U341) *(($J$1:$U$1)&lt;=$X$1))</f>
        <v>0</v>
      </c>
      <c r="Y341">
        <f t="shared" si="52"/>
        <v>0</v>
      </c>
      <c r="Z341">
        <f t="shared" si="52"/>
        <v>0</v>
      </c>
      <c r="AA341">
        <f t="shared" si="53"/>
        <v>0</v>
      </c>
      <c r="AB341">
        <f t="shared" si="54"/>
        <v>0</v>
      </c>
      <c r="AC341">
        <f t="shared" si="55"/>
        <v>0</v>
      </c>
      <c r="AD341">
        <f t="shared" si="56"/>
        <v>0</v>
      </c>
      <c r="AE341">
        <f t="shared" si="57"/>
        <v>0</v>
      </c>
      <c r="AF341">
        <f t="shared" si="58"/>
        <v>0</v>
      </c>
      <c r="AG341">
        <f t="shared" si="59"/>
        <v>0</v>
      </c>
      <c r="AI341" s="15">
        <f t="shared" si="60"/>
        <v>0</v>
      </c>
      <c r="AJ341" s="15"/>
      <c r="AK341">
        <f>IFERROR(VLOOKUP($B341, 'Combined Budget 2025 EUR'!$B:$L, 10, 0), IFERROR(VLOOKUP($B341, 'Combined Budget 2025 CHF'!$B:$L, 10, 0), "N/A"))</f>
        <v>0</v>
      </c>
      <c r="AL341">
        <f>IFERROR(VLOOKUP($B341, 'Combined Budget 2025 EUR'!$B:$L, 11, 0), IFERROR(VLOOKUP($B341, 'Combined Budget 2025 CHF'!$B:$L, 11, 0), "N/A"))</f>
        <v>0</v>
      </c>
    </row>
    <row r="342" spans="2:38" x14ac:dyDescent="0.25">
      <c r="B342">
        <v>20825</v>
      </c>
      <c r="C342" s="9" t="s">
        <v>267</v>
      </c>
      <c r="D342" s="1" t="str">
        <f>IFERROR(VLOOKUP($B342, 'Combined Budget 2025 EUR'!$B:$G,3, 0),IFERROR(VLOOKUP($B342, 'Combined Budget 2025 CHF'!$B:$G,3, 0),  IFERROR(VLOOKUP($B342, '[1]QMSM_AG Mapping'!$A:$G, 3,0), "Check")))</f>
        <v>Germany</v>
      </c>
      <c r="E342" s="1" t="str">
        <f>IFERROR(VLOOKUP($B342, 'Combined Budget 2025 EUR'!$B:$G,5, 0), IFERROR(VLOOKUP($B342, 'Combined Budget 2025 CHF'!$B:$G,5, 0),IFERROR(VLOOKUP($B342, '[1]QMSM_AG Mapping'!$A:$E, 5,0), "Check")))</f>
        <v>Salon / Institute</v>
      </c>
      <c r="F342" s="1" t="str">
        <f t="shared" si="51"/>
        <v>Institutes / Clinic</v>
      </c>
      <c r="G342" s="13">
        <f>VLOOKUP($B342, '[1]QMSM_AG Mapping'!$A:$G, 6, 0)</f>
        <v>45536</v>
      </c>
      <c r="H342" s="1">
        <f>VLOOKUP($B342, '[1]QMSM_AG Mapping'!$A:$G, 7, 0)</f>
        <v>2024</v>
      </c>
      <c r="I342" t="s">
        <v>64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9413.99</v>
      </c>
      <c r="S342" s="14">
        <v>5043.6499999999996</v>
      </c>
      <c r="T342" s="14">
        <v>3930.31</v>
      </c>
      <c r="U342" s="14">
        <v>395.01</v>
      </c>
      <c r="W342" s="14" cm="1">
        <f t="array" ref="W342">INDEX(J342:U342, 1, MONTH($W$1))</f>
        <v>395.01</v>
      </c>
      <c r="X342" s="14" cm="1">
        <f t="array" ref="X342">SUMPRODUCT((J342:U342) *(($J$1:$U$1)&lt;=$X$1))</f>
        <v>18782.96</v>
      </c>
      <c r="Y342">
        <f t="shared" si="52"/>
        <v>1</v>
      </c>
      <c r="Z342">
        <f t="shared" si="52"/>
        <v>1</v>
      </c>
      <c r="AA342">
        <f t="shared" si="53"/>
        <v>1</v>
      </c>
      <c r="AB342">
        <f>COUNTIFS($J342:$U342, "&gt;0")</f>
        <v>4</v>
      </c>
      <c r="AC342">
        <f t="shared" si="55"/>
        <v>4695.74</v>
      </c>
      <c r="AD342">
        <f t="shared" si="56"/>
        <v>0</v>
      </c>
      <c r="AE342">
        <f t="shared" si="57"/>
        <v>0</v>
      </c>
      <c r="AF342">
        <f t="shared" si="58"/>
        <v>1</v>
      </c>
      <c r="AG342">
        <f t="shared" si="59"/>
        <v>18782.96</v>
      </c>
      <c r="AI342" s="15">
        <f t="shared" si="60"/>
        <v>18782.96</v>
      </c>
      <c r="AJ342" s="15"/>
      <c r="AK342" t="str">
        <f>IFERROR(VLOOKUP($B342, 'Combined Budget 2025 EUR'!$B:$L, 10, 0), IFERROR(VLOOKUP($B342, 'Combined Budget 2025 CHF'!$B:$L, 10, 0), "N/A"))</f>
        <v>NKD24</v>
      </c>
      <c r="AL342">
        <f>IFERROR(VLOOKUP($B342, 'Combined Budget 2025 EUR'!$B:$L, 11, 0), IFERROR(VLOOKUP($B342, 'Combined Budget 2025 CHF'!$B:$L, 11, 0), "N/A"))</f>
        <v>0</v>
      </c>
    </row>
    <row r="343" spans="2:38" x14ac:dyDescent="0.25">
      <c r="B343">
        <v>20826</v>
      </c>
      <c r="C343" t="s">
        <v>828</v>
      </c>
      <c r="D343" s="1">
        <f>IFERROR(VLOOKUP($B343, 'Combined Budget 2025 EUR'!$B:$G,3, 0),IFERROR(VLOOKUP($B343, 'Combined Budget 2025 CHF'!$B:$G,3, 0),  IFERROR(VLOOKUP($B343, '[1]QMSM_AG Mapping'!$A:$G, 3,0), "Check")))</f>
        <v>0</v>
      </c>
      <c r="E343" s="1">
        <f>IFERROR(VLOOKUP($B343, 'Combined Budget 2025 EUR'!$B:$G,5, 0), IFERROR(VLOOKUP($B343, 'Combined Budget 2025 CHF'!$B:$G,5, 0),IFERROR(VLOOKUP($B343, '[1]QMSM_AG Mapping'!$A:$E, 5,0), "Check")))</f>
        <v>0</v>
      </c>
      <c r="F343" s="1">
        <f t="shared" si="51"/>
        <v>0</v>
      </c>
      <c r="G343" s="13">
        <f>VLOOKUP($B343, '[1]QMSM_AG Mapping'!$A:$G, 6, 0)</f>
        <v>0</v>
      </c>
      <c r="H343" s="1">
        <f>VLOOKUP($B343, '[1]QMSM_AG Mapping'!$A:$G, 7, 0)</f>
        <v>2017</v>
      </c>
      <c r="I343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W343" s="14" cm="1">
        <f t="array" ref="W343">INDEX(J343:U343, 1, MONTH($W$1))</f>
        <v>0</v>
      </c>
      <c r="X343" s="14" cm="1">
        <f t="array" ref="X343">SUMPRODUCT((J343:U343) *(($J$1:$U$1)&lt;=$X$1))</f>
        <v>0</v>
      </c>
      <c r="Y343">
        <f t="shared" si="52"/>
        <v>0</v>
      </c>
      <c r="Z343">
        <f t="shared" si="52"/>
        <v>0</v>
      </c>
      <c r="AA343">
        <f t="shared" si="53"/>
        <v>0</v>
      </c>
      <c r="AB343">
        <f t="shared" ref="AB343:AB406" si="61">COUNTIFS($J343:$U343, "&gt;0")</f>
        <v>0</v>
      </c>
      <c r="AC343">
        <f t="shared" si="55"/>
        <v>0</v>
      </c>
      <c r="AD343">
        <f t="shared" si="56"/>
        <v>0</v>
      </c>
      <c r="AE343">
        <f t="shared" si="57"/>
        <v>0</v>
      </c>
      <c r="AF343">
        <f t="shared" si="58"/>
        <v>0</v>
      </c>
      <c r="AG343">
        <f t="shared" si="59"/>
        <v>0</v>
      </c>
      <c r="AI343" s="15">
        <f t="shared" si="60"/>
        <v>0</v>
      </c>
      <c r="AJ343" s="15"/>
      <c r="AK343">
        <f>IFERROR(VLOOKUP($B343, 'Combined Budget 2025 EUR'!$B:$L, 10, 0), IFERROR(VLOOKUP($B343, 'Combined Budget 2025 CHF'!$B:$L, 10, 0), "N/A"))</f>
        <v>0</v>
      </c>
      <c r="AL343">
        <f>IFERROR(VLOOKUP($B343, 'Combined Budget 2025 EUR'!$B:$L, 11, 0), IFERROR(VLOOKUP($B343, 'Combined Budget 2025 CHF'!$B:$L, 11, 0), "N/A"))</f>
        <v>0</v>
      </c>
    </row>
    <row r="344" spans="2:38" x14ac:dyDescent="0.25">
      <c r="B344">
        <v>20828</v>
      </c>
      <c r="C344" t="s">
        <v>260</v>
      </c>
      <c r="D344" s="1" t="str">
        <f>IFERROR(VLOOKUP($B344, 'Combined Budget 2025 EUR'!$B:$G,3, 0),IFERROR(VLOOKUP($B344, 'Combined Budget 2025 CHF'!$B:$G,3, 0),  IFERROR(VLOOKUP($B344, '[1]QMSM_AG Mapping'!$A:$G, 3,0), "Check")))</f>
        <v>Germany</v>
      </c>
      <c r="E344" s="1" t="str">
        <f>IFERROR(VLOOKUP($B344, 'Combined Budget 2025 EUR'!$B:$G,5, 0), IFERROR(VLOOKUP($B344, 'Combined Budget 2025 CHF'!$B:$G,5, 0),IFERROR(VLOOKUP($B344, '[1]QMSM_AG Mapping'!$A:$E, 5,0), "Check")))</f>
        <v>Salon / Institute</v>
      </c>
      <c r="F344" s="1" t="str">
        <f t="shared" si="51"/>
        <v>Institutes / Clinic</v>
      </c>
      <c r="G344" s="13">
        <f>VLOOKUP($B344, '[1]QMSM_AG Mapping'!$A:$G, 6, 0)</f>
        <v>0</v>
      </c>
      <c r="H344" s="1">
        <f>VLOOKUP($B344, '[1]QMSM_AG Mapping'!$A:$G, 7, 0)</f>
        <v>2017</v>
      </c>
      <c r="I344" t="s">
        <v>64</v>
      </c>
      <c r="J344" s="14">
        <v>0</v>
      </c>
      <c r="K344" s="14">
        <v>1131.6300000000001</v>
      </c>
      <c r="L344" s="14">
        <v>1522.25</v>
      </c>
      <c r="M344" s="14">
        <v>2538.89</v>
      </c>
      <c r="N344" s="14">
        <v>1535.38</v>
      </c>
      <c r="O344" s="14">
        <v>2981.86</v>
      </c>
      <c r="P344" s="14">
        <v>356.96</v>
      </c>
      <c r="Q344" s="14">
        <v>0</v>
      </c>
      <c r="R344" s="14">
        <v>4038.38</v>
      </c>
      <c r="S344" s="14">
        <v>0</v>
      </c>
      <c r="T344" s="14">
        <v>2202.04</v>
      </c>
      <c r="U344" s="14">
        <v>904.66</v>
      </c>
      <c r="W344" s="14" cm="1">
        <f t="array" ref="W344">INDEX(J344:U344, 1, MONTH($W$1))</f>
        <v>904.66</v>
      </c>
      <c r="X344" s="14" cm="1">
        <f t="array" ref="X344">SUMPRODUCT((J344:U344) *(($J$1:$U$1)&lt;=$X$1))</f>
        <v>17212.05</v>
      </c>
      <c r="Y344">
        <f t="shared" si="52"/>
        <v>1</v>
      </c>
      <c r="Z344">
        <f t="shared" si="52"/>
        <v>1</v>
      </c>
      <c r="AA344">
        <f t="shared" si="53"/>
        <v>1</v>
      </c>
      <c r="AB344">
        <f t="shared" si="61"/>
        <v>9</v>
      </c>
      <c r="AC344">
        <f t="shared" si="55"/>
        <v>1912.4499999999998</v>
      </c>
      <c r="AD344">
        <f t="shared" si="56"/>
        <v>0</v>
      </c>
      <c r="AE344">
        <f t="shared" si="57"/>
        <v>0</v>
      </c>
      <c r="AF344">
        <f t="shared" si="58"/>
        <v>0</v>
      </c>
      <c r="AG344">
        <f t="shared" si="59"/>
        <v>0</v>
      </c>
      <c r="AI344" s="15">
        <f t="shared" si="60"/>
        <v>17212.05</v>
      </c>
      <c r="AJ344" s="15"/>
      <c r="AK344" t="str">
        <f>IFERROR(VLOOKUP($B344, 'Combined Budget 2025 EUR'!$B:$L, 10, 0), IFERROR(VLOOKUP($B344, 'Combined Budget 2025 CHF'!$B:$L, 10, 0), "N/A"))</f>
        <v>BB</v>
      </c>
      <c r="AL344" t="str">
        <f>IFERROR(VLOOKUP($B344, 'Combined Budget 2025 EUR'!$B:$L, 11, 0), IFERROR(VLOOKUP($B344, 'Combined Budget 2025 CHF'!$B:$L, 11, 0), "N/A"))</f>
        <v>B</v>
      </c>
    </row>
    <row r="345" spans="2:38" x14ac:dyDescent="0.25">
      <c r="B345">
        <v>20829</v>
      </c>
      <c r="C345" t="s">
        <v>602</v>
      </c>
      <c r="D345" s="1">
        <f>IFERROR(VLOOKUP($B345, 'Combined Budget 2025 EUR'!$B:$G,3, 0),IFERROR(VLOOKUP($B345, 'Combined Budget 2025 CHF'!$B:$G,3, 0),  IFERROR(VLOOKUP($B345, '[1]QMSM_AG Mapping'!$A:$G, 3,0), "Check")))</f>
        <v>0</v>
      </c>
      <c r="E345" s="1">
        <f>IFERROR(VLOOKUP($B345, 'Combined Budget 2025 EUR'!$B:$G,5, 0), IFERROR(VLOOKUP($B345, 'Combined Budget 2025 CHF'!$B:$G,5, 0),IFERROR(VLOOKUP($B345, '[1]QMSM_AG Mapping'!$A:$E, 5,0), "Check")))</f>
        <v>0</v>
      </c>
      <c r="F345" s="1">
        <f t="shared" si="51"/>
        <v>0</v>
      </c>
      <c r="G345" s="13">
        <f>VLOOKUP($B345, '[1]QMSM_AG Mapping'!$A:$G, 6, 0)</f>
        <v>0</v>
      </c>
      <c r="H345" s="1">
        <f>VLOOKUP($B345, '[1]QMSM_AG Mapping'!$A:$G, 7, 0)</f>
        <v>2017</v>
      </c>
      <c r="I345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W345" s="14" cm="1">
        <f t="array" ref="W345">INDEX(J345:U345, 1, MONTH($W$1))</f>
        <v>0</v>
      </c>
      <c r="X345" s="14" cm="1">
        <f t="array" ref="X345">SUMPRODUCT((J345:U345) *(($J$1:$U$1)&lt;=$X$1))</f>
        <v>0</v>
      </c>
      <c r="Y345">
        <f t="shared" si="52"/>
        <v>0</v>
      </c>
      <c r="Z345">
        <f t="shared" si="52"/>
        <v>0</v>
      </c>
      <c r="AA345">
        <f t="shared" si="53"/>
        <v>0</v>
      </c>
      <c r="AB345">
        <f t="shared" si="61"/>
        <v>0</v>
      </c>
      <c r="AC345">
        <f t="shared" si="55"/>
        <v>0</v>
      </c>
      <c r="AD345">
        <f t="shared" si="56"/>
        <v>0</v>
      </c>
      <c r="AE345">
        <f t="shared" si="57"/>
        <v>0</v>
      </c>
      <c r="AF345">
        <f t="shared" si="58"/>
        <v>0</v>
      </c>
      <c r="AG345">
        <f t="shared" si="59"/>
        <v>0</v>
      </c>
      <c r="AI345" s="15">
        <f t="shared" si="60"/>
        <v>0</v>
      </c>
      <c r="AJ345" s="15"/>
      <c r="AK345">
        <f>IFERROR(VLOOKUP($B345, 'Combined Budget 2025 EUR'!$B:$L, 10, 0), IFERROR(VLOOKUP($B345, 'Combined Budget 2025 CHF'!$B:$L, 10, 0), "N/A"))</f>
        <v>0</v>
      </c>
      <c r="AL345">
        <f>IFERROR(VLOOKUP($B345, 'Combined Budget 2025 EUR'!$B:$L, 11, 0), IFERROR(VLOOKUP($B345, 'Combined Budget 2025 CHF'!$B:$L, 11, 0), "N/A"))</f>
        <v>0</v>
      </c>
    </row>
    <row r="346" spans="2:38" x14ac:dyDescent="0.25">
      <c r="B346">
        <v>20830</v>
      </c>
      <c r="C346" t="s">
        <v>245</v>
      </c>
      <c r="D346" s="1" t="str">
        <f>IFERROR(VLOOKUP($B346, 'Combined Budget 2025 EUR'!$B:$G,3, 0),IFERROR(VLOOKUP($B346, 'Combined Budget 2025 CHF'!$B:$G,3, 0),  IFERROR(VLOOKUP($B346, '[1]QMSM_AG Mapping'!$A:$G, 3,0), "Check")))</f>
        <v>Germany</v>
      </c>
      <c r="E346" s="1" t="str">
        <f>IFERROR(VLOOKUP($B346, 'Combined Budget 2025 EUR'!$B:$G,5, 0), IFERROR(VLOOKUP($B346, 'Combined Budget 2025 CHF'!$B:$G,5, 0),IFERROR(VLOOKUP($B346, '[1]QMSM_AG Mapping'!$A:$E, 5,0), "Check")))</f>
        <v>Salon / Institute</v>
      </c>
      <c r="F346" s="1" t="str">
        <f t="shared" si="51"/>
        <v>Institutes / Clinic</v>
      </c>
      <c r="G346" s="13">
        <f>VLOOKUP($B346, '[1]QMSM_AG Mapping'!$A:$G, 6, 0)</f>
        <v>0</v>
      </c>
      <c r="H346" s="1">
        <f>VLOOKUP($B346, '[1]QMSM_AG Mapping'!$A:$G, 7, 0)</f>
        <v>2017</v>
      </c>
      <c r="I346" t="s">
        <v>64</v>
      </c>
      <c r="J346" s="14">
        <v>3493.21</v>
      </c>
      <c r="K346" s="14">
        <v>2039.26</v>
      </c>
      <c r="L346" s="14">
        <v>2596.52</v>
      </c>
      <c r="M346" s="14">
        <v>1542.74</v>
      </c>
      <c r="N346" s="14">
        <v>1065.6099999999999</v>
      </c>
      <c r="O346" s="14">
        <v>6641.61</v>
      </c>
      <c r="P346" s="14">
        <v>1244.3499999999999</v>
      </c>
      <c r="Q346" s="14">
        <v>1007.73</v>
      </c>
      <c r="R346" s="14">
        <v>4083.7</v>
      </c>
      <c r="S346" s="14">
        <v>3373.34</v>
      </c>
      <c r="T346" s="14">
        <v>252.01</v>
      </c>
      <c r="U346" s="14">
        <v>305.54000000000002</v>
      </c>
      <c r="W346" s="14" cm="1">
        <f t="array" ref="W346">INDEX(J346:U346, 1, MONTH($W$1))</f>
        <v>305.54000000000002</v>
      </c>
      <c r="X346" s="14" cm="1">
        <f t="array" ref="X346">SUMPRODUCT((J346:U346) *(($J$1:$U$1)&lt;=$X$1))</f>
        <v>27645.62</v>
      </c>
      <c r="Y346">
        <f t="shared" si="52"/>
        <v>1</v>
      </c>
      <c r="Z346">
        <f t="shared" si="52"/>
        <v>1</v>
      </c>
      <c r="AA346">
        <f t="shared" si="53"/>
        <v>1</v>
      </c>
      <c r="AB346">
        <f t="shared" si="61"/>
        <v>12</v>
      </c>
      <c r="AC346">
        <f t="shared" si="55"/>
        <v>2303.8016666666667</v>
      </c>
      <c r="AD346">
        <f t="shared" si="56"/>
        <v>0</v>
      </c>
      <c r="AE346">
        <f t="shared" si="57"/>
        <v>0</v>
      </c>
      <c r="AF346">
        <f t="shared" si="58"/>
        <v>0</v>
      </c>
      <c r="AG346">
        <f t="shared" si="59"/>
        <v>0</v>
      </c>
      <c r="AI346" s="15">
        <f t="shared" si="60"/>
        <v>27645.62</v>
      </c>
      <c r="AJ346" s="15"/>
      <c r="AK346" t="str">
        <f>IFERROR(VLOOKUP($B346, 'Combined Budget 2025 EUR'!$B:$L, 10, 0), IFERROR(VLOOKUP($B346, 'Combined Budget 2025 CHF'!$B:$L, 10, 0), "N/A"))</f>
        <v>AA</v>
      </c>
      <c r="AL346" t="str">
        <f>IFERROR(VLOOKUP($B346, 'Combined Budget 2025 EUR'!$B:$L, 11, 0), IFERROR(VLOOKUP($B346, 'Combined Budget 2025 CHF'!$B:$L, 11, 0), "N/A"))</f>
        <v>A</v>
      </c>
    </row>
    <row r="347" spans="2:38" x14ac:dyDescent="0.25">
      <c r="B347">
        <v>20832</v>
      </c>
      <c r="C347" t="s">
        <v>603</v>
      </c>
      <c r="D347" s="1">
        <f>IFERROR(VLOOKUP($B347, 'Combined Budget 2025 EUR'!$B:$G,3, 0),IFERROR(VLOOKUP($B347, 'Combined Budget 2025 CHF'!$B:$G,3, 0),  IFERROR(VLOOKUP($B347, '[1]QMSM_AG Mapping'!$A:$G, 3,0), "Check")))</f>
        <v>0</v>
      </c>
      <c r="E347" s="1">
        <f>IFERROR(VLOOKUP($B347, 'Combined Budget 2025 EUR'!$B:$G,5, 0), IFERROR(VLOOKUP($B347, 'Combined Budget 2025 CHF'!$B:$G,5, 0),IFERROR(VLOOKUP($B347, '[1]QMSM_AG Mapping'!$A:$E, 5,0), "Check")))</f>
        <v>0</v>
      </c>
      <c r="F347" s="1">
        <f t="shared" si="51"/>
        <v>0</v>
      </c>
      <c r="G347" s="13">
        <f>VLOOKUP($B347, '[1]QMSM_AG Mapping'!$A:$G, 6, 0)</f>
        <v>0</v>
      </c>
      <c r="H347" s="1">
        <f>VLOOKUP($B347, '[1]QMSM_AG Mapping'!$A:$G, 7, 0)</f>
        <v>2017</v>
      </c>
      <c r="I347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W347" s="14" cm="1">
        <f t="array" ref="W347">INDEX(J347:U347, 1, MONTH($W$1))</f>
        <v>0</v>
      </c>
      <c r="X347" s="14" cm="1">
        <f t="array" ref="X347">SUMPRODUCT((J347:U347) *(($J$1:$U$1)&lt;=$X$1))</f>
        <v>0</v>
      </c>
      <c r="Y347">
        <f t="shared" si="52"/>
        <v>0</v>
      </c>
      <c r="Z347">
        <f t="shared" si="52"/>
        <v>0</v>
      </c>
      <c r="AA347">
        <f t="shared" si="53"/>
        <v>0</v>
      </c>
      <c r="AB347">
        <f t="shared" si="61"/>
        <v>0</v>
      </c>
      <c r="AC347">
        <f t="shared" si="55"/>
        <v>0</v>
      </c>
      <c r="AD347">
        <f t="shared" si="56"/>
        <v>0</v>
      </c>
      <c r="AE347">
        <f t="shared" si="57"/>
        <v>0</v>
      </c>
      <c r="AF347">
        <f t="shared" si="58"/>
        <v>0</v>
      </c>
      <c r="AG347">
        <f t="shared" si="59"/>
        <v>0</v>
      </c>
      <c r="AI347" s="15">
        <f t="shared" si="60"/>
        <v>0</v>
      </c>
      <c r="AJ347" s="15"/>
      <c r="AK347">
        <f>IFERROR(VLOOKUP($B347, 'Combined Budget 2025 EUR'!$B:$L, 10, 0), IFERROR(VLOOKUP($B347, 'Combined Budget 2025 CHF'!$B:$L, 10, 0), "N/A"))</f>
        <v>0</v>
      </c>
      <c r="AL347">
        <f>IFERROR(VLOOKUP($B347, 'Combined Budget 2025 EUR'!$B:$L, 11, 0), IFERROR(VLOOKUP($B347, 'Combined Budget 2025 CHF'!$B:$L, 11, 0), "N/A"))</f>
        <v>0</v>
      </c>
    </row>
    <row r="348" spans="2:38" x14ac:dyDescent="0.25">
      <c r="B348">
        <v>20833</v>
      </c>
      <c r="C348" t="s">
        <v>691</v>
      </c>
      <c r="D348" s="1" t="str">
        <f>IFERROR(VLOOKUP($B348, 'Combined Budget 2025 EUR'!$B:$G,3, 0),IFERROR(VLOOKUP($B348, 'Combined Budget 2025 CHF'!$B:$G,3, 0),  IFERROR(VLOOKUP($B348, '[1]QMSM_AG Mapping'!$A:$G, 3,0), "Check")))</f>
        <v>Germany</v>
      </c>
      <c r="E348" s="1">
        <f>IFERROR(VLOOKUP($B348, 'Combined Budget 2025 EUR'!$B:$G,5, 0), IFERROR(VLOOKUP($B348, 'Combined Budget 2025 CHF'!$B:$G,5, 0),IFERROR(VLOOKUP($B348, '[1]QMSM_AG Mapping'!$A:$E, 5,0), "Check")))</f>
        <v>0</v>
      </c>
      <c r="F348" s="1">
        <f t="shared" si="51"/>
        <v>0</v>
      </c>
      <c r="G348" s="13">
        <f>VLOOKUP($B348, '[1]QMSM_AG Mapping'!$A:$G, 6, 0)</f>
        <v>0</v>
      </c>
      <c r="H348" s="1">
        <f>VLOOKUP($B348, '[1]QMSM_AG Mapping'!$A:$G, 7, 0)</f>
        <v>2017</v>
      </c>
      <c r="I348" t="s">
        <v>358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619.42999999999995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W348" s="14" cm="1">
        <f t="array" ref="W348">INDEX(J348:U348, 1, MONTH($W$1))</f>
        <v>0</v>
      </c>
      <c r="X348" s="14" cm="1">
        <f t="array" ref="X348">SUMPRODUCT((J348:U348) *(($J$1:$U$1)&lt;=$X$1))</f>
        <v>619.42999999999995</v>
      </c>
      <c r="Y348">
        <f t="shared" si="52"/>
        <v>0</v>
      </c>
      <c r="Z348">
        <f t="shared" si="52"/>
        <v>1</v>
      </c>
      <c r="AA348">
        <f t="shared" si="53"/>
        <v>0</v>
      </c>
      <c r="AB348">
        <f t="shared" si="61"/>
        <v>1</v>
      </c>
      <c r="AC348">
        <f t="shared" si="55"/>
        <v>619.42999999999995</v>
      </c>
      <c r="AD348">
        <f t="shared" si="56"/>
        <v>0</v>
      </c>
      <c r="AE348">
        <f t="shared" si="57"/>
        <v>0</v>
      </c>
      <c r="AF348">
        <f t="shared" si="58"/>
        <v>0</v>
      </c>
      <c r="AG348">
        <f t="shared" si="59"/>
        <v>0</v>
      </c>
      <c r="AI348" s="15">
        <f t="shared" si="60"/>
        <v>619.42999999999995</v>
      </c>
      <c r="AJ348" s="15"/>
      <c r="AK348" t="str">
        <f>IFERROR(VLOOKUP($B348, 'Combined Budget 2025 EUR'!$B:$L, 10, 0), IFERROR(VLOOKUP($B348, 'Combined Budget 2025 CHF'!$B:$L, 10, 0), "N/A"))</f>
        <v>GG</v>
      </c>
      <c r="AL348" t="str">
        <f>IFERROR(VLOOKUP($B348, 'Combined Budget 2025 EUR'!$B:$L, 11, 0), IFERROR(VLOOKUP($B348, 'Combined Budget 2025 CHF'!$B:$L, 11, 0), "N/A"))</f>
        <v>C</v>
      </c>
    </row>
    <row r="349" spans="2:38" x14ac:dyDescent="0.25">
      <c r="B349">
        <v>20834</v>
      </c>
      <c r="C349" t="s">
        <v>692</v>
      </c>
      <c r="D349" s="1" t="str">
        <f>IFERROR(VLOOKUP($B349, 'Combined Budget 2025 EUR'!$B:$G,3, 0),IFERROR(VLOOKUP($B349, 'Combined Budget 2025 CHF'!$B:$G,3, 0),  IFERROR(VLOOKUP($B349, '[1]QMSM_AG Mapping'!$A:$G, 3,0), "Check")))</f>
        <v>Germany</v>
      </c>
      <c r="E349" s="1" t="str">
        <f>IFERROR(VLOOKUP($B349, 'Combined Budget 2025 EUR'!$B:$G,5, 0), IFERROR(VLOOKUP($B349, 'Combined Budget 2025 CHF'!$B:$G,5, 0),IFERROR(VLOOKUP($B349, '[1]QMSM_AG Mapping'!$A:$E, 5,0), "Check")))</f>
        <v>Salon / Institute</v>
      </c>
      <c r="F349" s="1" t="str">
        <f t="shared" si="51"/>
        <v>Institutes / Clinic</v>
      </c>
      <c r="G349" s="13">
        <f>VLOOKUP($B349, '[1]QMSM_AG Mapping'!$A:$G, 6, 0)</f>
        <v>0</v>
      </c>
      <c r="H349" s="1">
        <f>VLOOKUP($B349, '[1]QMSM_AG Mapping'!$A:$G, 7, 0)</f>
        <v>2017</v>
      </c>
      <c r="I349" t="s">
        <v>358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W349" s="14" cm="1">
        <f t="array" ref="W349">INDEX(J349:U349, 1, MONTH($W$1))</f>
        <v>0</v>
      </c>
      <c r="X349" s="14" cm="1">
        <f t="array" ref="X349">SUMPRODUCT((J349:U349) *(($J$1:$U$1)&lt;=$X$1))</f>
        <v>0</v>
      </c>
      <c r="Y349">
        <f t="shared" si="52"/>
        <v>0</v>
      </c>
      <c r="Z349">
        <f t="shared" si="52"/>
        <v>0</v>
      </c>
      <c r="AA349">
        <f t="shared" si="53"/>
        <v>0</v>
      </c>
      <c r="AB349">
        <f t="shared" si="61"/>
        <v>0</v>
      </c>
      <c r="AC349">
        <f t="shared" si="55"/>
        <v>0</v>
      </c>
      <c r="AD349">
        <f t="shared" si="56"/>
        <v>0</v>
      </c>
      <c r="AE349">
        <f t="shared" si="57"/>
        <v>0</v>
      </c>
      <c r="AF349">
        <f t="shared" si="58"/>
        <v>0</v>
      </c>
      <c r="AG349">
        <f t="shared" si="59"/>
        <v>0</v>
      </c>
      <c r="AI349" s="15">
        <f t="shared" si="60"/>
        <v>0</v>
      </c>
      <c r="AJ349" s="15"/>
      <c r="AK349" t="str">
        <f>IFERROR(VLOOKUP($B349, 'Combined Budget 2025 EUR'!$B:$L, 10, 0), IFERROR(VLOOKUP($B349, 'Combined Budget 2025 CHF'!$B:$L, 10, 0), "N/A"))</f>
        <v>GG</v>
      </c>
      <c r="AL349" t="str">
        <f>IFERROR(VLOOKUP($B349, 'Combined Budget 2025 EUR'!$B:$L, 11, 0), IFERROR(VLOOKUP($B349, 'Combined Budget 2025 CHF'!$B:$L, 11, 0), "N/A"))</f>
        <v>C</v>
      </c>
    </row>
    <row r="350" spans="2:38" x14ac:dyDescent="0.25">
      <c r="B350">
        <v>20835</v>
      </c>
      <c r="C350" t="s">
        <v>829</v>
      </c>
      <c r="D350" s="1">
        <f>IFERROR(VLOOKUP($B350, 'Combined Budget 2025 EUR'!$B:$G,3, 0),IFERROR(VLOOKUP($B350, 'Combined Budget 2025 CHF'!$B:$G,3, 0),  IFERROR(VLOOKUP($B350, '[1]QMSM_AG Mapping'!$A:$G, 3,0), "Check")))</f>
        <v>0</v>
      </c>
      <c r="E350" s="1">
        <f>IFERROR(VLOOKUP($B350, 'Combined Budget 2025 EUR'!$B:$G,5, 0), IFERROR(VLOOKUP($B350, 'Combined Budget 2025 CHF'!$B:$G,5, 0),IFERROR(VLOOKUP($B350, '[1]QMSM_AG Mapping'!$A:$E, 5,0), "Check")))</f>
        <v>0</v>
      </c>
      <c r="F350" s="1">
        <f t="shared" si="51"/>
        <v>0</v>
      </c>
      <c r="G350" s="13">
        <f>VLOOKUP($B350, '[1]QMSM_AG Mapping'!$A:$G, 6, 0)</f>
        <v>0</v>
      </c>
      <c r="H350" s="1">
        <f>VLOOKUP($B350, '[1]QMSM_AG Mapping'!$A:$G, 7, 0)</f>
        <v>2017</v>
      </c>
      <c r="I350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W350" s="14" cm="1">
        <f t="array" ref="W350">INDEX(J350:U350, 1, MONTH($W$1))</f>
        <v>0</v>
      </c>
      <c r="X350" s="14" cm="1">
        <f t="array" ref="X350">SUMPRODUCT((J350:U350) *(($J$1:$U$1)&lt;=$X$1))</f>
        <v>0</v>
      </c>
      <c r="Y350">
        <f t="shared" si="52"/>
        <v>0</v>
      </c>
      <c r="Z350">
        <f t="shared" si="52"/>
        <v>0</v>
      </c>
      <c r="AA350">
        <f t="shared" si="53"/>
        <v>0</v>
      </c>
      <c r="AB350">
        <f t="shared" si="61"/>
        <v>0</v>
      </c>
      <c r="AC350">
        <f t="shared" si="55"/>
        <v>0</v>
      </c>
      <c r="AD350">
        <f t="shared" si="56"/>
        <v>0</v>
      </c>
      <c r="AE350">
        <f t="shared" si="57"/>
        <v>0</v>
      </c>
      <c r="AF350">
        <f t="shared" si="58"/>
        <v>0</v>
      </c>
      <c r="AG350">
        <f t="shared" si="59"/>
        <v>0</v>
      </c>
      <c r="AI350" s="15">
        <f t="shared" si="60"/>
        <v>0</v>
      </c>
      <c r="AJ350" s="15"/>
      <c r="AK350">
        <f>IFERROR(VLOOKUP($B350, 'Combined Budget 2025 EUR'!$B:$L, 10, 0), IFERROR(VLOOKUP($B350, 'Combined Budget 2025 CHF'!$B:$L, 10, 0), "N/A"))</f>
        <v>0</v>
      </c>
      <c r="AL350">
        <f>IFERROR(VLOOKUP($B350, 'Combined Budget 2025 EUR'!$B:$L, 11, 0), IFERROR(VLOOKUP($B350, 'Combined Budget 2025 CHF'!$B:$L, 11, 0), "N/A"))</f>
        <v>0</v>
      </c>
    </row>
    <row r="351" spans="2:38" x14ac:dyDescent="0.25">
      <c r="B351">
        <v>20836</v>
      </c>
      <c r="C351" t="s">
        <v>604</v>
      </c>
      <c r="D351" s="1">
        <f>IFERROR(VLOOKUP($B351, 'Combined Budget 2025 EUR'!$B:$G,3, 0),IFERROR(VLOOKUP($B351, 'Combined Budget 2025 CHF'!$B:$G,3, 0),  IFERROR(VLOOKUP($B351, '[1]QMSM_AG Mapping'!$A:$G, 3,0), "Check")))</f>
        <v>0</v>
      </c>
      <c r="E351" s="1">
        <f>IFERROR(VLOOKUP($B351, 'Combined Budget 2025 EUR'!$B:$G,5, 0), IFERROR(VLOOKUP($B351, 'Combined Budget 2025 CHF'!$B:$G,5, 0),IFERROR(VLOOKUP($B351, '[1]QMSM_AG Mapping'!$A:$E, 5,0), "Check")))</f>
        <v>0</v>
      </c>
      <c r="F351" s="1">
        <f t="shared" si="51"/>
        <v>0</v>
      </c>
      <c r="G351" s="13">
        <f>VLOOKUP($B351, '[1]QMSM_AG Mapping'!$A:$G, 6, 0)</f>
        <v>0</v>
      </c>
      <c r="H351" s="1">
        <f>VLOOKUP($B351, '[1]QMSM_AG Mapping'!$A:$G, 7, 0)</f>
        <v>2017</v>
      </c>
      <c r="I351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W351" s="14" cm="1">
        <f t="array" ref="W351">INDEX(J351:U351, 1, MONTH($W$1))</f>
        <v>0</v>
      </c>
      <c r="X351" s="14" cm="1">
        <f t="array" ref="X351">SUMPRODUCT((J351:U351) *(($J$1:$U$1)&lt;=$X$1))</f>
        <v>0</v>
      </c>
      <c r="Y351">
        <f t="shared" si="52"/>
        <v>0</v>
      </c>
      <c r="Z351">
        <f t="shared" si="52"/>
        <v>0</v>
      </c>
      <c r="AA351">
        <f t="shared" si="53"/>
        <v>0</v>
      </c>
      <c r="AB351">
        <f t="shared" si="61"/>
        <v>0</v>
      </c>
      <c r="AC351">
        <f t="shared" si="55"/>
        <v>0</v>
      </c>
      <c r="AD351">
        <f t="shared" si="56"/>
        <v>0</v>
      </c>
      <c r="AE351">
        <f t="shared" si="57"/>
        <v>0</v>
      </c>
      <c r="AF351">
        <f t="shared" si="58"/>
        <v>0</v>
      </c>
      <c r="AG351">
        <f t="shared" si="59"/>
        <v>0</v>
      </c>
      <c r="AI351" s="15">
        <f t="shared" si="60"/>
        <v>0</v>
      </c>
      <c r="AJ351" s="15"/>
      <c r="AK351">
        <f>IFERROR(VLOOKUP($B351, 'Combined Budget 2025 EUR'!$B:$L, 10, 0), IFERROR(VLOOKUP($B351, 'Combined Budget 2025 CHF'!$B:$L, 10, 0), "N/A"))</f>
        <v>0</v>
      </c>
      <c r="AL351">
        <f>IFERROR(VLOOKUP($B351, 'Combined Budget 2025 EUR'!$B:$L, 11, 0), IFERROR(VLOOKUP($B351, 'Combined Budget 2025 CHF'!$B:$L, 11, 0), "N/A"))</f>
        <v>0</v>
      </c>
    </row>
    <row r="352" spans="2:38" x14ac:dyDescent="0.25">
      <c r="B352">
        <v>20837</v>
      </c>
      <c r="C352" t="s">
        <v>605</v>
      </c>
      <c r="D352" s="1">
        <f>IFERROR(VLOOKUP($B352, 'Combined Budget 2025 EUR'!$B:$G,3, 0),IFERROR(VLOOKUP($B352, 'Combined Budget 2025 CHF'!$B:$G,3, 0),  IFERROR(VLOOKUP($B352, '[1]QMSM_AG Mapping'!$A:$G, 3,0), "Check")))</f>
        <v>0</v>
      </c>
      <c r="E352" s="1">
        <f>IFERROR(VLOOKUP($B352, 'Combined Budget 2025 EUR'!$B:$G,5, 0), IFERROR(VLOOKUP($B352, 'Combined Budget 2025 CHF'!$B:$G,5, 0),IFERROR(VLOOKUP($B352, '[1]QMSM_AG Mapping'!$A:$E, 5,0), "Check")))</f>
        <v>0</v>
      </c>
      <c r="F352" s="1">
        <f t="shared" si="51"/>
        <v>0</v>
      </c>
      <c r="G352" s="13">
        <f>VLOOKUP($B352, '[1]QMSM_AG Mapping'!$A:$G, 6, 0)</f>
        <v>0</v>
      </c>
      <c r="H352" s="1">
        <f>VLOOKUP($B352, '[1]QMSM_AG Mapping'!$A:$G, 7, 0)</f>
        <v>2017</v>
      </c>
      <c r="I352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W352" s="14" cm="1">
        <f t="array" ref="W352">INDEX(J352:U352, 1, MONTH($W$1))</f>
        <v>0</v>
      </c>
      <c r="X352" s="14" cm="1">
        <f t="array" ref="X352">SUMPRODUCT((J352:U352) *(($J$1:$U$1)&lt;=$X$1))</f>
        <v>0</v>
      </c>
      <c r="Y352">
        <f t="shared" si="52"/>
        <v>0</v>
      </c>
      <c r="Z352">
        <f t="shared" si="52"/>
        <v>0</v>
      </c>
      <c r="AA352">
        <f t="shared" si="53"/>
        <v>0</v>
      </c>
      <c r="AB352">
        <f t="shared" si="61"/>
        <v>0</v>
      </c>
      <c r="AC352">
        <f t="shared" si="55"/>
        <v>0</v>
      </c>
      <c r="AD352">
        <f t="shared" si="56"/>
        <v>0</v>
      </c>
      <c r="AE352">
        <f t="shared" si="57"/>
        <v>0</v>
      </c>
      <c r="AF352">
        <f t="shared" si="58"/>
        <v>0</v>
      </c>
      <c r="AG352">
        <f t="shared" si="59"/>
        <v>0</v>
      </c>
      <c r="AI352" s="15">
        <f t="shared" si="60"/>
        <v>0</v>
      </c>
      <c r="AJ352" s="15"/>
      <c r="AK352">
        <f>IFERROR(VLOOKUP($B352, 'Combined Budget 2025 EUR'!$B:$L, 10, 0), IFERROR(VLOOKUP($B352, 'Combined Budget 2025 CHF'!$B:$L, 10, 0), "N/A"))</f>
        <v>0</v>
      </c>
      <c r="AL352">
        <f>IFERROR(VLOOKUP($B352, 'Combined Budget 2025 EUR'!$B:$L, 11, 0), IFERROR(VLOOKUP($B352, 'Combined Budget 2025 CHF'!$B:$L, 11, 0), "N/A"))</f>
        <v>0</v>
      </c>
    </row>
    <row r="353" spans="2:38" x14ac:dyDescent="0.25">
      <c r="B353">
        <v>20839</v>
      </c>
      <c r="C353" t="s">
        <v>606</v>
      </c>
      <c r="D353" s="1">
        <f>IFERROR(VLOOKUP($B353, 'Combined Budget 2025 EUR'!$B:$G,3, 0),IFERROR(VLOOKUP($B353, 'Combined Budget 2025 CHF'!$B:$G,3, 0),  IFERROR(VLOOKUP($B353, '[1]QMSM_AG Mapping'!$A:$G, 3,0), "Check")))</f>
        <v>0</v>
      </c>
      <c r="E353" s="1">
        <f>IFERROR(VLOOKUP($B353, 'Combined Budget 2025 EUR'!$B:$G,5, 0), IFERROR(VLOOKUP($B353, 'Combined Budget 2025 CHF'!$B:$G,5, 0),IFERROR(VLOOKUP($B353, '[1]QMSM_AG Mapping'!$A:$E, 5,0), "Check")))</f>
        <v>0</v>
      </c>
      <c r="F353" s="1">
        <f t="shared" si="51"/>
        <v>0</v>
      </c>
      <c r="G353" s="13">
        <f>VLOOKUP($B353, '[1]QMSM_AG Mapping'!$A:$G, 6, 0)</f>
        <v>0</v>
      </c>
      <c r="H353" s="1">
        <f>VLOOKUP($B353, '[1]QMSM_AG Mapping'!$A:$G, 7, 0)</f>
        <v>2017</v>
      </c>
      <c r="I353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W353" s="14" cm="1">
        <f t="array" ref="W353">INDEX(J353:U353, 1, MONTH($W$1))</f>
        <v>0</v>
      </c>
      <c r="X353" s="14" cm="1">
        <f t="array" ref="X353">SUMPRODUCT((J353:U353) *(($J$1:$U$1)&lt;=$X$1))</f>
        <v>0</v>
      </c>
      <c r="Y353">
        <f t="shared" si="52"/>
        <v>0</v>
      </c>
      <c r="Z353">
        <f t="shared" si="52"/>
        <v>0</v>
      </c>
      <c r="AA353">
        <f t="shared" si="53"/>
        <v>0</v>
      </c>
      <c r="AB353">
        <f t="shared" si="61"/>
        <v>0</v>
      </c>
      <c r="AC353">
        <f t="shared" si="55"/>
        <v>0</v>
      </c>
      <c r="AD353">
        <f t="shared" si="56"/>
        <v>0</v>
      </c>
      <c r="AE353">
        <f t="shared" si="57"/>
        <v>0</v>
      </c>
      <c r="AF353">
        <f t="shared" si="58"/>
        <v>0</v>
      </c>
      <c r="AG353">
        <f t="shared" si="59"/>
        <v>0</v>
      </c>
      <c r="AI353" s="15">
        <f t="shared" si="60"/>
        <v>0</v>
      </c>
      <c r="AJ353" s="15"/>
      <c r="AK353">
        <f>IFERROR(VLOOKUP($B353, 'Combined Budget 2025 EUR'!$B:$L, 10, 0), IFERROR(VLOOKUP($B353, 'Combined Budget 2025 CHF'!$B:$L, 10, 0), "N/A"))</f>
        <v>0</v>
      </c>
      <c r="AL353">
        <f>IFERROR(VLOOKUP($B353, 'Combined Budget 2025 EUR'!$B:$L, 11, 0), IFERROR(VLOOKUP($B353, 'Combined Budget 2025 CHF'!$B:$L, 11, 0), "N/A"))</f>
        <v>0</v>
      </c>
    </row>
    <row r="354" spans="2:38" x14ac:dyDescent="0.25">
      <c r="B354">
        <v>20840</v>
      </c>
      <c r="C354" t="s">
        <v>315</v>
      </c>
      <c r="D354" s="1" t="str">
        <f>IFERROR(VLOOKUP($B354, 'Combined Budget 2025 EUR'!$B:$G,3, 0),IFERROR(VLOOKUP($B354, 'Combined Budget 2025 CHF'!$B:$G,3, 0),  IFERROR(VLOOKUP($B354, '[1]QMSM_AG Mapping'!$A:$G, 3,0), "Check")))</f>
        <v>Germany</v>
      </c>
      <c r="E354" s="1" t="str">
        <f>IFERROR(VLOOKUP($B354, 'Combined Budget 2025 EUR'!$B:$G,5, 0), IFERROR(VLOOKUP($B354, 'Combined Budget 2025 CHF'!$B:$G,5, 0),IFERROR(VLOOKUP($B354, '[1]QMSM_AG Mapping'!$A:$E, 5,0), "Check")))</f>
        <v>Salon / Institute</v>
      </c>
      <c r="F354" s="1" t="str">
        <f t="shared" si="51"/>
        <v>Institutes / Clinic</v>
      </c>
      <c r="G354" s="13">
        <f>VLOOKUP($B354, '[1]QMSM_AG Mapping'!$A:$G, 6, 0)</f>
        <v>0</v>
      </c>
      <c r="H354" s="1">
        <f>VLOOKUP($B354, '[1]QMSM_AG Mapping'!$A:$G, 7, 0)</f>
        <v>2017</v>
      </c>
      <c r="I354" t="s">
        <v>64</v>
      </c>
      <c r="J354" s="14">
        <v>0</v>
      </c>
      <c r="K354" s="14">
        <v>305.11</v>
      </c>
      <c r="L354" s="14">
        <v>341.76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453.59</v>
      </c>
      <c r="U354" s="14">
        <v>0</v>
      </c>
      <c r="W354" s="14" cm="1">
        <f t="array" ref="W354">INDEX(J354:U354, 1, MONTH($W$1))</f>
        <v>0</v>
      </c>
      <c r="X354" s="14" cm="1">
        <f t="array" ref="X354">SUMPRODUCT((J354:U354) *(($J$1:$U$1)&lt;=$X$1))</f>
        <v>1100.46</v>
      </c>
      <c r="Y354">
        <f t="shared" si="52"/>
        <v>0</v>
      </c>
      <c r="Z354">
        <f t="shared" si="52"/>
        <v>1</v>
      </c>
      <c r="AA354">
        <f t="shared" si="53"/>
        <v>1</v>
      </c>
      <c r="AB354">
        <f t="shared" si="61"/>
        <v>3</v>
      </c>
      <c r="AC354">
        <f t="shared" si="55"/>
        <v>366.82</v>
      </c>
      <c r="AD354">
        <f t="shared" si="56"/>
        <v>0</v>
      </c>
      <c r="AE354">
        <f t="shared" si="57"/>
        <v>0</v>
      </c>
      <c r="AF354">
        <f t="shared" si="58"/>
        <v>0</v>
      </c>
      <c r="AG354">
        <f t="shared" si="59"/>
        <v>0</v>
      </c>
      <c r="AI354" s="15">
        <f t="shared" si="60"/>
        <v>1100.46</v>
      </c>
      <c r="AJ354" s="15"/>
      <c r="AK354" t="str">
        <f>IFERROR(VLOOKUP($B354, 'Combined Budget 2025 EUR'!$B:$L, 10, 0), IFERROR(VLOOKUP($B354, 'Combined Budget 2025 CHF'!$B:$L, 10, 0), "N/A"))</f>
        <v>GG</v>
      </c>
      <c r="AL354" t="str">
        <f>IFERROR(VLOOKUP($B354, 'Combined Budget 2025 EUR'!$B:$L, 11, 0), IFERROR(VLOOKUP($B354, 'Combined Budget 2025 CHF'!$B:$L, 11, 0), "N/A"))</f>
        <v>C</v>
      </c>
    </row>
    <row r="355" spans="2:38" x14ac:dyDescent="0.25">
      <c r="B355" s="1">
        <v>20841</v>
      </c>
      <c r="C355" s="1" t="s">
        <v>830</v>
      </c>
      <c r="D355" s="1">
        <f>IFERROR(VLOOKUP($B355, 'Combined Budget 2025 EUR'!$B:$G,3, 0),IFERROR(VLOOKUP($B355, 'Combined Budget 2025 CHF'!$B:$G,3, 0),  IFERROR(VLOOKUP($B355, '[1]QMSM_AG Mapping'!$A:$G, 3,0), "Check")))</f>
        <v>0</v>
      </c>
      <c r="E355" s="1">
        <f>IFERROR(VLOOKUP($B355, 'Combined Budget 2025 EUR'!$B:$G,5, 0), IFERROR(VLOOKUP($B355, 'Combined Budget 2025 CHF'!$B:$G,5, 0),IFERROR(VLOOKUP($B355, '[1]QMSM_AG Mapping'!$A:$E, 5,0), "Check")))</f>
        <v>0</v>
      </c>
      <c r="F355" s="1">
        <f t="shared" si="51"/>
        <v>0</v>
      </c>
      <c r="G355" s="13">
        <f>VLOOKUP($B355, '[1]QMSM_AG Mapping'!$A:$G, 6, 0)</f>
        <v>0</v>
      </c>
      <c r="H355" s="1">
        <f>VLOOKUP($B355, '[1]QMSM_AG Mapping'!$A:$G, 7, 0)</f>
        <v>2018</v>
      </c>
      <c r="I355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W355" s="14" cm="1">
        <f t="array" ref="W355">INDEX(J355:U355, 1, MONTH($W$1))</f>
        <v>0</v>
      </c>
      <c r="X355" s="14" cm="1">
        <f t="array" ref="X355">SUMPRODUCT((J355:U355) *(($J$1:$U$1)&lt;=$X$1))</f>
        <v>0</v>
      </c>
      <c r="Y355">
        <f t="shared" si="52"/>
        <v>0</v>
      </c>
      <c r="Z355">
        <f t="shared" si="52"/>
        <v>0</v>
      </c>
      <c r="AA355">
        <f t="shared" si="53"/>
        <v>0</v>
      </c>
      <c r="AB355">
        <f t="shared" si="61"/>
        <v>0</v>
      </c>
      <c r="AC355">
        <f t="shared" si="55"/>
        <v>0</v>
      </c>
      <c r="AD355">
        <f t="shared" si="56"/>
        <v>0</v>
      </c>
      <c r="AE355">
        <f t="shared" si="57"/>
        <v>0</v>
      </c>
      <c r="AF355">
        <f t="shared" si="58"/>
        <v>0</v>
      </c>
      <c r="AG355">
        <f t="shared" si="59"/>
        <v>0</v>
      </c>
      <c r="AI355" s="15">
        <f t="shared" si="60"/>
        <v>0</v>
      </c>
      <c r="AJ355" s="15"/>
      <c r="AK355">
        <f>IFERROR(VLOOKUP($B355, 'Combined Budget 2025 EUR'!$B:$L, 10, 0), IFERROR(VLOOKUP($B355, 'Combined Budget 2025 CHF'!$B:$L, 10, 0), "N/A"))</f>
        <v>0</v>
      </c>
      <c r="AL355">
        <f>IFERROR(VLOOKUP($B355, 'Combined Budget 2025 EUR'!$B:$L, 11, 0), IFERROR(VLOOKUP($B355, 'Combined Budget 2025 CHF'!$B:$L, 11, 0), "N/A"))</f>
        <v>0</v>
      </c>
    </row>
    <row r="356" spans="2:38" x14ac:dyDescent="0.25">
      <c r="B356" s="1">
        <v>20842</v>
      </c>
      <c r="C356" s="1" t="s">
        <v>607</v>
      </c>
      <c r="D356" s="1">
        <f>IFERROR(VLOOKUP($B356, 'Combined Budget 2025 EUR'!$B:$G,3, 0),IFERROR(VLOOKUP($B356, 'Combined Budget 2025 CHF'!$B:$G,3, 0),  IFERROR(VLOOKUP($B356, '[1]QMSM_AG Mapping'!$A:$G, 3,0), "Check")))</f>
        <v>0</v>
      </c>
      <c r="E356" s="1">
        <f>IFERROR(VLOOKUP($B356, 'Combined Budget 2025 EUR'!$B:$G,5, 0), IFERROR(VLOOKUP($B356, 'Combined Budget 2025 CHF'!$B:$G,5, 0),IFERROR(VLOOKUP($B356, '[1]QMSM_AG Mapping'!$A:$E, 5,0), "Check")))</f>
        <v>0</v>
      </c>
      <c r="F356" s="1">
        <f t="shared" si="51"/>
        <v>0</v>
      </c>
      <c r="G356" s="13">
        <f>VLOOKUP($B356, '[1]QMSM_AG Mapping'!$A:$G, 6, 0)</f>
        <v>0</v>
      </c>
      <c r="H356" s="1">
        <f>VLOOKUP($B356, '[1]QMSM_AG Mapping'!$A:$G, 7, 0)</f>
        <v>2018</v>
      </c>
      <c r="I356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W356" s="14" cm="1">
        <f t="array" ref="W356">INDEX(J356:U356, 1, MONTH($W$1))</f>
        <v>0</v>
      </c>
      <c r="X356" s="14" cm="1">
        <f t="array" ref="X356">SUMPRODUCT((J356:U356) *(($J$1:$U$1)&lt;=$X$1))</f>
        <v>0</v>
      </c>
      <c r="Y356">
        <f t="shared" si="52"/>
        <v>0</v>
      </c>
      <c r="Z356">
        <f t="shared" si="52"/>
        <v>0</v>
      </c>
      <c r="AA356">
        <f t="shared" si="53"/>
        <v>0</v>
      </c>
      <c r="AB356">
        <f t="shared" si="61"/>
        <v>0</v>
      </c>
      <c r="AC356">
        <f t="shared" si="55"/>
        <v>0</v>
      </c>
      <c r="AD356">
        <f t="shared" si="56"/>
        <v>0</v>
      </c>
      <c r="AE356">
        <f t="shared" si="57"/>
        <v>0</v>
      </c>
      <c r="AF356">
        <f t="shared" si="58"/>
        <v>0</v>
      </c>
      <c r="AG356">
        <f t="shared" si="59"/>
        <v>0</v>
      </c>
      <c r="AI356" s="15">
        <f t="shared" si="60"/>
        <v>0</v>
      </c>
      <c r="AJ356" s="15"/>
      <c r="AK356">
        <f>IFERROR(VLOOKUP($B356, 'Combined Budget 2025 EUR'!$B:$L, 10, 0), IFERROR(VLOOKUP($B356, 'Combined Budget 2025 CHF'!$B:$L, 10, 0), "N/A"))</f>
        <v>0</v>
      </c>
      <c r="AL356">
        <f>IFERROR(VLOOKUP($B356, 'Combined Budget 2025 EUR'!$B:$L, 11, 0), IFERROR(VLOOKUP($B356, 'Combined Budget 2025 CHF'!$B:$L, 11, 0), "N/A"))</f>
        <v>0</v>
      </c>
    </row>
    <row r="357" spans="2:38" x14ac:dyDescent="0.25">
      <c r="B357" s="1">
        <v>20844</v>
      </c>
      <c r="C357" s="1" t="s">
        <v>831</v>
      </c>
      <c r="D357" s="1">
        <f>IFERROR(VLOOKUP($B357, 'Combined Budget 2025 EUR'!$B:$G,3, 0),IFERROR(VLOOKUP($B357, 'Combined Budget 2025 CHF'!$B:$G,3, 0),  IFERROR(VLOOKUP($B357, '[1]QMSM_AG Mapping'!$A:$G, 3,0), "Check")))</f>
        <v>0</v>
      </c>
      <c r="E357" s="1">
        <f>IFERROR(VLOOKUP($B357, 'Combined Budget 2025 EUR'!$B:$G,5, 0), IFERROR(VLOOKUP($B357, 'Combined Budget 2025 CHF'!$B:$G,5, 0),IFERROR(VLOOKUP($B357, '[1]QMSM_AG Mapping'!$A:$E, 5,0), "Check")))</f>
        <v>0</v>
      </c>
      <c r="F357" s="1">
        <f t="shared" si="51"/>
        <v>0</v>
      </c>
      <c r="G357" s="13">
        <f>VLOOKUP($B357, '[1]QMSM_AG Mapping'!$A:$G, 6, 0)</f>
        <v>0</v>
      </c>
      <c r="H357" s="1">
        <f>VLOOKUP($B357, '[1]QMSM_AG Mapping'!$A:$G, 7, 0)</f>
        <v>2018</v>
      </c>
      <c r="I357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W357" s="14" cm="1">
        <f t="array" ref="W357">INDEX(J357:U357, 1, MONTH($W$1))</f>
        <v>0</v>
      </c>
      <c r="X357" s="14" cm="1">
        <f t="array" ref="X357">SUMPRODUCT((J357:U357) *(($J$1:$U$1)&lt;=$X$1))</f>
        <v>0</v>
      </c>
      <c r="Y357">
        <f t="shared" si="52"/>
        <v>0</v>
      </c>
      <c r="Z357">
        <f t="shared" si="52"/>
        <v>0</v>
      </c>
      <c r="AA357">
        <f t="shared" si="53"/>
        <v>0</v>
      </c>
      <c r="AB357">
        <f t="shared" si="61"/>
        <v>0</v>
      </c>
      <c r="AC357">
        <f t="shared" si="55"/>
        <v>0</v>
      </c>
      <c r="AD357">
        <f t="shared" si="56"/>
        <v>0</v>
      </c>
      <c r="AE357">
        <f t="shared" si="57"/>
        <v>0</v>
      </c>
      <c r="AF357">
        <f t="shared" si="58"/>
        <v>0</v>
      </c>
      <c r="AG357">
        <f t="shared" si="59"/>
        <v>0</v>
      </c>
      <c r="AI357" s="15">
        <f t="shared" si="60"/>
        <v>0</v>
      </c>
      <c r="AJ357" s="15"/>
      <c r="AK357">
        <f>IFERROR(VLOOKUP($B357, 'Combined Budget 2025 EUR'!$B:$L, 10, 0), IFERROR(VLOOKUP($B357, 'Combined Budget 2025 CHF'!$B:$L, 10, 0), "N/A"))</f>
        <v>0</v>
      </c>
      <c r="AL357">
        <f>IFERROR(VLOOKUP($B357, 'Combined Budget 2025 EUR'!$B:$L, 11, 0), IFERROR(VLOOKUP($B357, 'Combined Budget 2025 CHF'!$B:$L, 11, 0), "N/A"))</f>
        <v>0</v>
      </c>
    </row>
    <row r="358" spans="2:38" x14ac:dyDescent="0.25">
      <c r="B358" s="1">
        <v>20845</v>
      </c>
      <c r="C358" s="1" t="s">
        <v>97</v>
      </c>
      <c r="D358" s="1" t="str">
        <f>IFERROR(VLOOKUP($B358, 'Combined Budget 2025 EUR'!$B:$G,3, 0),IFERROR(VLOOKUP($B358, 'Combined Budget 2025 CHF'!$B:$G,3, 0),  IFERROR(VLOOKUP($B358, '[1]QMSM_AG Mapping'!$A:$G, 3,0), "Check")))</f>
        <v>Germany</v>
      </c>
      <c r="E358" s="1" t="str">
        <f>IFERROR(VLOOKUP($B358, 'Combined Budget 2025 EUR'!$B:$G,5, 0), IFERROR(VLOOKUP($B358, 'Combined Budget 2025 CHF'!$B:$G,5, 0),IFERROR(VLOOKUP($B358, '[1]QMSM_AG Mapping'!$A:$E, 5,0), "Check")))</f>
        <v>Salon / Institute</v>
      </c>
      <c r="F358" s="1" t="str">
        <f t="shared" si="51"/>
        <v>Institutes / Clinic</v>
      </c>
      <c r="G358" s="13">
        <f>VLOOKUP($B358, '[1]QMSM_AG Mapping'!$A:$G, 6, 0)</f>
        <v>0</v>
      </c>
      <c r="H358" s="1">
        <f>VLOOKUP($B358, '[1]QMSM_AG Mapping'!$A:$G, 7, 0)</f>
        <v>2018</v>
      </c>
      <c r="I358" t="s">
        <v>64</v>
      </c>
      <c r="J358" s="14">
        <v>0</v>
      </c>
      <c r="K358" s="14">
        <v>740.25</v>
      </c>
      <c r="L358" s="14">
        <v>516.51</v>
      </c>
      <c r="M358" s="14">
        <v>0</v>
      </c>
      <c r="N358" s="14">
        <v>0</v>
      </c>
      <c r="O358" s="14">
        <v>592.94000000000005</v>
      </c>
      <c r="P358" s="14">
        <v>0</v>
      </c>
      <c r="Q358" s="14">
        <v>270.26</v>
      </c>
      <c r="R358" s="14">
        <v>386.14</v>
      </c>
      <c r="S358" s="14">
        <v>962.96</v>
      </c>
      <c r="T358" s="14">
        <v>286.39</v>
      </c>
      <c r="U358" s="14">
        <v>0</v>
      </c>
      <c r="W358" s="14" cm="1">
        <f t="array" ref="W358">INDEX(J358:U358, 1, MONTH($W$1))</f>
        <v>0</v>
      </c>
      <c r="X358" s="14" cm="1">
        <f t="array" ref="X358">SUMPRODUCT((J358:U358) *(($J$1:$U$1)&lt;=$X$1))</f>
        <v>3755.45</v>
      </c>
      <c r="Y358">
        <f t="shared" si="52"/>
        <v>0</v>
      </c>
      <c r="Z358">
        <f t="shared" si="52"/>
        <v>1</v>
      </c>
      <c r="AA358">
        <f t="shared" si="53"/>
        <v>1</v>
      </c>
      <c r="AB358">
        <f t="shared" si="61"/>
        <v>7</v>
      </c>
      <c r="AC358">
        <f t="shared" si="55"/>
        <v>536.49285714285713</v>
      </c>
      <c r="AD358">
        <f t="shared" si="56"/>
        <v>0</v>
      </c>
      <c r="AE358">
        <f t="shared" si="57"/>
        <v>0</v>
      </c>
      <c r="AF358">
        <f t="shared" si="58"/>
        <v>0</v>
      </c>
      <c r="AG358">
        <f t="shared" si="59"/>
        <v>0</v>
      </c>
      <c r="AI358" s="15">
        <f t="shared" si="60"/>
        <v>3755.45</v>
      </c>
      <c r="AJ358" s="15"/>
      <c r="AK358" t="str">
        <f>IFERROR(VLOOKUP($B358, 'Combined Budget 2025 EUR'!$B:$L, 10, 0), IFERROR(VLOOKUP($B358, 'Combined Budget 2025 CHF'!$B:$L, 10, 0), "N/A"))</f>
        <v>CC</v>
      </c>
      <c r="AL358" t="str">
        <f>IFERROR(VLOOKUP($B358, 'Combined Budget 2025 EUR'!$B:$L, 11, 0), IFERROR(VLOOKUP($B358, 'Combined Budget 2025 CHF'!$B:$L, 11, 0), "N/A"))</f>
        <v>C</v>
      </c>
    </row>
    <row r="359" spans="2:38" x14ac:dyDescent="0.25">
      <c r="B359" s="1">
        <v>20846</v>
      </c>
      <c r="C359" s="1" t="s">
        <v>832</v>
      </c>
      <c r="D359" s="1">
        <f>IFERROR(VLOOKUP($B359, 'Combined Budget 2025 EUR'!$B:$G,3, 0),IFERROR(VLOOKUP($B359, 'Combined Budget 2025 CHF'!$B:$G,3, 0),  IFERROR(VLOOKUP($B359, '[1]QMSM_AG Mapping'!$A:$G, 3,0), "Check")))</f>
        <v>0</v>
      </c>
      <c r="E359" s="1">
        <f>IFERROR(VLOOKUP($B359, 'Combined Budget 2025 EUR'!$B:$G,5, 0), IFERROR(VLOOKUP($B359, 'Combined Budget 2025 CHF'!$B:$G,5, 0),IFERROR(VLOOKUP($B359, '[1]QMSM_AG Mapping'!$A:$E, 5,0), "Check")))</f>
        <v>0</v>
      </c>
      <c r="F359" s="1">
        <f t="shared" si="51"/>
        <v>0</v>
      </c>
      <c r="G359" s="13">
        <f>VLOOKUP($B359, '[1]QMSM_AG Mapping'!$A:$G, 6, 0)</f>
        <v>0</v>
      </c>
      <c r="H359" s="1">
        <f>VLOOKUP($B359, '[1]QMSM_AG Mapping'!$A:$G, 7, 0)</f>
        <v>2018</v>
      </c>
      <c r="I359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W359" s="14" cm="1">
        <f t="array" ref="W359">INDEX(J359:U359, 1, MONTH($W$1))</f>
        <v>0</v>
      </c>
      <c r="X359" s="14" cm="1">
        <f t="array" ref="X359">SUMPRODUCT((J359:U359) *(($J$1:$U$1)&lt;=$X$1))</f>
        <v>0</v>
      </c>
      <c r="Y359">
        <f t="shared" si="52"/>
        <v>0</v>
      </c>
      <c r="Z359">
        <f t="shared" si="52"/>
        <v>0</v>
      </c>
      <c r="AA359">
        <f t="shared" si="53"/>
        <v>0</v>
      </c>
      <c r="AB359">
        <f t="shared" si="61"/>
        <v>0</v>
      </c>
      <c r="AC359">
        <f t="shared" si="55"/>
        <v>0</v>
      </c>
      <c r="AD359">
        <f t="shared" si="56"/>
        <v>0</v>
      </c>
      <c r="AE359">
        <f t="shared" si="57"/>
        <v>0</v>
      </c>
      <c r="AF359">
        <f t="shared" si="58"/>
        <v>0</v>
      </c>
      <c r="AG359">
        <f t="shared" si="59"/>
        <v>0</v>
      </c>
      <c r="AI359" s="15">
        <f t="shared" si="60"/>
        <v>0</v>
      </c>
      <c r="AJ359" s="15"/>
      <c r="AK359">
        <f>IFERROR(VLOOKUP($B359, 'Combined Budget 2025 EUR'!$B:$L, 10, 0), IFERROR(VLOOKUP($B359, 'Combined Budget 2025 CHF'!$B:$L, 10, 0), "N/A"))</f>
        <v>0</v>
      </c>
      <c r="AL359">
        <f>IFERROR(VLOOKUP($B359, 'Combined Budget 2025 EUR'!$B:$L, 11, 0), IFERROR(VLOOKUP($B359, 'Combined Budget 2025 CHF'!$B:$L, 11, 0), "N/A"))</f>
        <v>0</v>
      </c>
    </row>
    <row r="360" spans="2:38" x14ac:dyDescent="0.25">
      <c r="B360" s="1">
        <v>20847</v>
      </c>
      <c r="C360" s="1" t="s">
        <v>316</v>
      </c>
      <c r="D360" s="1" t="str">
        <f>IFERROR(VLOOKUP($B360, 'Combined Budget 2025 EUR'!$B:$G,3, 0),IFERROR(VLOOKUP($B360, 'Combined Budget 2025 CHF'!$B:$G,3, 0),  IFERROR(VLOOKUP($B360, '[1]QMSM_AG Mapping'!$A:$G, 3,0), "Check")))</f>
        <v>Germany</v>
      </c>
      <c r="E360" s="1">
        <f>IFERROR(VLOOKUP($B360, 'Combined Budget 2025 EUR'!$B:$G,5, 0), IFERROR(VLOOKUP($B360, 'Combined Budget 2025 CHF'!$B:$G,5, 0),IFERROR(VLOOKUP($B360, '[1]QMSM_AG Mapping'!$A:$E, 5,0), "Check")))</f>
        <v>0</v>
      </c>
      <c r="F360" s="1">
        <f t="shared" si="51"/>
        <v>0</v>
      </c>
      <c r="G360" s="13">
        <f>VLOOKUP($B360, '[1]QMSM_AG Mapping'!$A:$G, 6, 0)</f>
        <v>0</v>
      </c>
      <c r="H360" s="1">
        <f>VLOOKUP($B360, '[1]QMSM_AG Mapping'!$A:$G, 7, 0)</f>
        <v>2018</v>
      </c>
      <c r="I360" t="s">
        <v>64</v>
      </c>
      <c r="J360" s="14">
        <v>537.42999999999995</v>
      </c>
      <c r="K360" s="14">
        <v>276.10000000000002</v>
      </c>
      <c r="L360" s="14">
        <v>0</v>
      </c>
      <c r="M360" s="14">
        <v>152.12</v>
      </c>
      <c r="N360" s="14">
        <v>107.35</v>
      </c>
      <c r="O360" s="14">
        <v>148.85</v>
      </c>
      <c r="P360" s="14">
        <v>231.18</v>
      </c>
      <c r="Q360" s="14">
        <v>0</v>
      </c>
      <c r="R360" s="14">
        <v>556.74</v>
      </c>
      <c r="S360" s="14">
        <v>-278.37</v>
      </c>
      <c r="T360" s="14">
        <v>177.88</v>
      </c>
      <c r="U360" s="14">
        <v>225.81</v>
      </c>
      <c r="W360" s="14" cm="1">
        <f t="array" ref="W360">INDEX(J360:U360, 1, MONTH($W$1))</f>
        <v>225.81</v>
      </c>
      <c r="X360" s="14" cm="1">
        <f t="array" ref="X360">SUMPRODUCT((J360:U360) *(($J$1:$U$1)&lt;=$X$1))</f>
        <v>2135.09</v>
      </c>
      <c r="Y360">
        <f t="shared" si="52"/>
        <v>1</v>
      </c>
      <c r="Z360">
        <f t="shared" si="52"/>
        <v>1</v>
      </c>
      <c r="AA360">
        <f t="shared" si="53"/>
        <v>1</v>
      </c>
      <c r="AB360">
        <f t="shared" si="61"/>
        <v>9</v>
      </c>
      <c r="AC360">
        <f t="shared" si="55"/>
        <v>237.23222222222225</v>
      </c>
      <c r="AD360">
        <f t="shared" si="56"/>
        <v>0</v>
      </c>
      <c r="AE360">
        <f t="shared" si="57"/>
        <v>0</v>
      </c>
      <c r="AF360">
        <f t="shared" si="58"/>
        <v>0</v>
      </c>
      <c r="AG360">
        <f t="shared" si="59"/>
        <v>0</v>
      </c>
      <c r="AI360" s="15">
        <f t="shared" si="60"/>
        <v>2135.09</v>
      </c>
      <c r="AJ360" s="15"/>
      <c r="AK360" t="str">
        <f>IFERROR(VLOOKUP($B360, 'Combined Budget 2025 EUR'!$B:$L, 10, 0), IFERROR(VLOOKUP($B360, 'Combined Budget 2025 CHF'!$B:$L, 10, 0), "N/A"))</f>
        <v>GG</v>
      </c>
      <c r="AL360" t="str">
        <f>IFERROR(VLOOKUP($B360, 'Combined Budget 2025 EUR'!$B:$L, 11, 0), IFERROR(VLOOKUP($B360, 'Combined Budget 2025 CHF'!$B:$L, 11, 0), "N/A"))</f>
        <v>C</v>
      </c>
    </row>
    <row r="361" spans="2:38" x14ac:dyDescent="0.25">
      <c r="B361" s="1">
        <v>20848</v>
      </c>
      <c r="C361" s="1" t="s">
        <v>188</v>
      </c>
      <c r="D361" s="1" t="str">
        <f>IFERROR(VLOOKUP($B361, 'Combined Budget 2025 EUR'!$B:$G,3, 0),IFERROR(VLOOKUP($B361, 'Combined Budget 2025 CHF'!$B:$G,3, 0),  IFERROR(VLOOKUP($B361, '[1]QMSM_AG Mapping'!$A:$G, 3,0), "Check")))</f>
        <v>Germany</v>
      </c>
      <c r="E361" s="1" t="str">
        <f>IFERROR(VLOOKUP($B361, 'Combined Budget 2025 EUR'!$B:$G,5, 0), IFERROR(VLOOKUP($B361, 'Combined Budget 2025 CHF'!$B:$G,5, 0),IFERROR(VLOOKUP($B361, '[1]QMSM_AG Mapping'!$A:$E, 5,0), "Check")))</f>
        <v>eTailer</v>
      </c>
      <c r="F361" s="1" t="str">
        <f t="shared" si="51"/>
        <v>eTailer</v>
      </c>
      <c r="G361" s="13">
        <f>VLOOKUP($B361, '[1]QMSM_AG Mapping'!$A:$G, 6, 0)</f>
        <v>0</v>
      </c>
      <c r="H361" s="1">
        <f>VLOOKUP($B361, '[1]QMSM_AG Mapping'!$A:$G, 7, 0)</f>
        <v>2018</v>
      </c>
      <c r="I361" t="s">
        <v>64</v>
      </c>
      <c r="J361" s="14">
        <v>4326.59</v>
      </c>
      <c r="K361" s="14">
        <v>8817.85</v>
      </c>
      <c r="L361" s="14">
        <v>6855.06</v>
      </c>
      <c r="M361" s="14">
        <v>6050</v>
      </c>
      <c r="N361" s="14">
        <v>5290.39</v>
      </c>
      <c r="O361" s="14">
        <v>4077.9</v>
      </c>
      <c r="P361" s="14">
        <v>7614.91</v>
      </c>
      <c r="Q361" s="14">
        <v>0</v>
      </c>
      <c r="R361" s="14">
        <v>4680.93</v>
      </c>
      <c r="S361" s="14">
        <v>7881.84</v>
      </c>
      <c r="T361" s="14">
        <v>12161.93</v>
      </c>
      <c r="U361" s="14">
        <v>7454.54</v>
      </c>
      <c r="W361" s="14" cm="1">
        <f t="array" ref="W361">INDEX(J361:U361, 1, MONTH($W$1))</f>
        <v>7454.54</v>
      </c>
      <c r="X361" s="14" cm="1">
        <f t="array" ref="X361">SUMPRODUCT((J361:U361) *(($J$1:$U$1)&lt;=$X$1))</f>
        <v>75211.939999999988</v>
      </c>
      <c r="Y361">
        <f t="shared" si="52"/>
        <v>1</v>
      </c>
      <c r="Z361">
        <f t="shared" si="52"/>
        <v>1</v>
      </c>
      <c r="AA361">
        <f t="shared" si="53"/>
        <v>1</v>
      </c>
      <c r="AB361">
        <f t="shared" si="61"/>
        <v>11</v>
      </c>
      <c r="AC361">
        <f t="shared" si="55"/>
        <v>6837.44909090909</v>
      </c>
      <c r="AD361">
        <f t="shared" si="56"/>
        <v>0</v>
      </c>
      <c r="AE361">
        <f t="shared" si="57"/>
        <v>0</v>
      </c>
      <c r="AF361">
        <f t="shared" si="58"/>
        <v>0</v>
      </c>
      <c r="AG361">
        <f t="shared" si="59"/>
        <v>0</v>
      </c>
      <c r="AI361" s="15">
        <f t="shared" si="60"/>
        <v>75211.939999999988</v>
      </c>
      <c r="AJ361" s="15"/>
      <c r="AK361" t="str">
        <f>IFERROR(VLOOKUP($B361, 'Combined Budget 2025 EUR'!$B:$L, 10, 0), IFERROR(VLOOKUP($B361, 'Combined Budget 2025 CHF'!$B:$L, 10, 0), "N/A"))</f>
        <v>AA</v>
      </c>
      <c r="AL361" t="str">
        <f>IFERROR(VLOOKUP($B361, 'Combined Budget 2025 EUR'!$B:$L, 11, 0), IFERROR(VLOOKUP($B361, 'Combined Budget 2025 CHF'!$B:$L, 11, 0), "N/A"))</f>
        <v>A</v>
      </c>
    </row>
    <row r="362" spans="2:38" x14ac:dyDescent="0.25">
      <c r="B362" s="1">
        <v>20849</v>
      </c>
      <c r="C362" s="1" t="s">
        <v>693</v>
      </c>
      <c r="D362" s="1" t="str">
        <f>IFERROR(VLOOKUP($B362, 'Combined Budget 2025 EUR'!$B:$G,3, 0),IFERROR(VLOOKUP($B362, 'Combined Budget 2025 CHF'!$B:$G,3, 0),  IFERROR(VLOOKUP($B362, '[1]QMSM_AG Mapping'!$A:$G, 3,0), "Check")))</f>
        <v>Germany</v>
      </c>
      <c r="E362" s="1">
        <f>IFERROR(VLOOKUP($B362, 'Combined Budget 2025 EUR'!$B:$G,5, 0), IFERROR(VLOOKUP($B362, 'Combined Budget 2025 CHF'!$B:$G,5, 0),IFERROR(VLOOKUP($B362, '[1]QMSM_AG Mapping'!$A:$E, 5,0), "Check")))</f>
        <v>0</v>
      </c>
      <c r="F362" s="1">
        <f t="shared" si="51"/>
        <v>0</v>
      </c>
      <c r="G362" s="13">
        <f>VLOOKUP($B362, '[1]QMSM_AG Mapping'!$A:$G, 6, 0)</f>
        <v>0</v>
      </c>
      <c r="H362" s="1">
        <f>VLOOKUP($B362, '[1]QMSM_AG Mapping'!$A:$G, 7, 0)</f>
        <v>2018</v>
      </c>
      <c r="I362" t="s">
        <v>358</v>
      </c>
      <c r="J362" s="14">
        <v>764.61</v>
      </c>
      <c r="K362" s="14">
        <v>418.19</v>
      </c>
      <c r="L362" s="14">
        <v>0</v>
      </c>
      <c r="M362" s="14">
        <v>284.83</v>
      </c>
      <c r="N362" s="14">
        <v>321.27</v>
      </c>
      <c r="O362" s="14">
        <v>0</v>
      </c>
      <c r="P362" s="14">
        <v>809.83</v>
      </c>
      <c r="Q362" s="14">
        <v>0</v>
      </c>
      <c r="R362" s="14">
        <v>569.05999999999995</v>
      </c>
      <c r="S362" s="14">
        <v>459.14</v>
      </c>
      <c r="T362" s="14">
        <v>335.88</v>
      </c>
      <c r="U362" s="14">
        <v>0</v>
      </c>
      <c r="W362" s="14" cm="1">
        <f t="array" ref="W362">INDEX(J362:U362, 1, MONTH($W$1))</f>
        <v>0</v>
      </c>
      <c r="X362" s="14" cm="1">
        <f t="array" ref="X362">SUMPRODUCT((J362:U362) *(($J$1:$U$1)&lt;=$X$1))</f>
        <v>3962.81</v>
      </c>
      <c r="Y362">
        <f t="shared" si="52"/>
        <v>0</v>
      </c>
      <c r="Z362">
        <f t="shared" si="52"/>
        <v>1</v>
      </c>
      <c r="AA362">
        <f t="shared" si="53"/>
        <v>0</v>
      </c>
      <c r="AB362">
        <f t="shared" si="61"/>
        <v>8</v>
      </c>
      <c r="AC362">
        <f t="shared" si="55"/>
        <v>495.35124999999999</v>
      </c>
      <c r="AD362">
        <f t="shared" si="56"/>
        <v>0</v>
      </c>
      <c r="AE362">
        <f t="shared" si="57"/>
        <v>0</v>
      </c>
      <c r="AF362">
        <f t="shared" si="58"/>
        <v>0</v>
      </c>
      <c r="AG362">
        <f t="shared" si="59"/>
        <v>0</v>
      </c>
      <c r="AI362" s="15">
        <f t="shared" si="60"/>
        <v>3962.81</v>
      </c>
      <c r="AJ362" s="15"/>
      <c r="AK362" t="str">
        <f>IFERROR(VLOOKUP($B362, 'Combined Budget 2025 EUR'!$B:$L, 10, 0), IFERROR(VLOOKUP($B362, 'Combined Budget 2025 CHF'!$B:$L, 10, 0), "N/A"))</f>
        <v>GG</v>
      </c>
      <c r="AL362" t="str">
        <f>IFERROR(VLOOKUP($B362, 'Combined Budget 2025 EUR'!$B:$L, 11, 0), IFERROR(VLOOKUP($B362, 'Combined Budget 2025 CHF'!$B:$L, 11, 0), "N/A"))</f>
        <v>C</v>
      </c>
    </row>
    <row r="363" spans="2:38" x14ac:dyDescent="0.25">
      <c r="B363" s="1">
        <v>20850</v>
      </c>
      <c r="C363" s="1" t="s">
        <v>317</v>
      </c>
      <c r="D363" s="1" t="str">
        <f>IFERROR(VLOOKUP($B363, 'Combined Budget 2025 EUR'!$B:$G,3, 0),IFERROR(VLOOKUP($B363, 'Combined Budget 2025 CHF'!$B:$G,3, 0),  IFERROR(VLOOKUP($B363, '[1]QMSM_AG Mapping'!$A:$G, 3,0), "Check")))</f>
        <v>Germany</v>
      </c>
      <c r="E363" s="1">
        <f>IFERROR(VLOOKUP($B363, 'Combined Budget 2025 EUR'!$B:$G,5, 0), IFERROR(VLOOKUP($B363, 'Combined Budget 2025 CHF'!$B:$G,5, 0),IFERROR(VLOOKUP($B363, '[1]QMSM_AG Mapping'!$A:$E, 5,0), "Check")))</f>
        <v>0</v>
      </c>
      <c r="F363" s="1">
        <f t="shared" si="51"/>
        <v>0</v>
      </c>
      <c r="G363" s="13">
        <f>VLOOKUP($B363, '[1]QMSM_AG Mapping'!$A:$G, 6, 0)</f>
        <v>0</v>
      </c>
      <c r="H363" s="1">
        <f>VLOOKUP($B363, '[1]QMSM_AG Mapping'!$A:$G, 7, 0)</f>
        <v>2018</v>
      </c>
      <c r="I363" t="s">
        <v>64</v>
      </c>
      <c r="J363" s="14">
        <v>0</v>
      </c>
      <c r="K363" s="14">
        <v>0</v>
      </c>
      <c r="L363" s="14">
        <v>0</v>
      </c>
      <c r="M363" s="14">
        <v>0</v>
      </c>
      <c r="N363" s="14">
        <v>1146.33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W363" s="14" cm="1">
        <f t="array" ref="W363">INDEX(J363:U363, 1, MONTH($W$1))</f>
        <v>0</v>
      </c>
      <c r="X363" s="14" cm="1">
        <f t="array" ref="X363">SUMPRODUCT((J363:U363) *(($J$1:$U$1)&lt;=$X$1))</f>
        <v>1146.33</v>
      </c>
      <c r="Y363">
        <f t="shared" si="52"/>
        <v>0</v>
      </c>
      <c r="Z363">
        <f t="shared" si="52"/>
        <v>1</v>
      </c>
      <c r="AA363">
        <f t="shared" si="53"/>
        <v>1</v>
      </c>
      <c r="AB363">
        <f t="shared" si="61"/>
        <v>1</v>
      </c>
      <c r="AC363">
        <f t="shared" si="55"/>
        <v>1146.33</v>
      </c>
      <c r="AD363">
        <f t="shared" si="56"/>
        <v>0</v>
      </c>
      <c r="AE363">
        <f t="shared" si="57"/>
        <v>0</v>
      </c>
      <c r="AF363">
        <f t="shared" si="58"/>
        <v>0</v>
      </c>
      <c r="AG363">
        <f t="shared" si="59"/>
        <v>0</v>
      </c>
      <c r="AI363" s="15">
        <f t="shared" si="60"/>
        <v>1146.33</v>
      </c>
      <c r="AJ363" s="15"/>
      <c r="AK363" t="str">
        <f>IFERROR(VLOOKUP($B363, 'Combined Budget 2025 EUR'!$B:$L, 10, 0), IFERROR(VLOOKUP($B363, 'Combined Budget 2025 CHF'!$B:$L, 10, 0), "N/A"))</f>
        <v>GG</v>
      </c>
      <c r="AL363" t="str">
        <f>IFERROR(VLOOKUP($B363, 'Combined Budget 2025 EUR'!$B:$L, 11, 0), IFERROR(VLOOKUP($B363, 'Combined Budget 2025 CHF'!$B:$L, 11, 0), "N/A"))</f>
        <v>C</v>
      </c>
    </row>
    <row r="364" spans="2:38" x14ac:dyDescent="0.25">
      <c r="B364" s="1">
        <v>20851</v>
      </c>
      <c r="C364" s="1" t="s">
        <v>318</v>
      </c>
      <c r="D364" s="1" t="str">
        <f>IFERROR(VLOOKUP($B364, 'Combined Budget 2025 EUR'!$B:$G,3, 0),IFERROR(VLOOKUP($B364, 'Combined Budget 2025 CHF'!$B:$G,3, 0),  IFERROR(VLOOKUP($B364, '[1]QMSM_AG Mapping'!$A:$G, 3,0), "Check")))</f>
        <v>Germany</v>
      </c>
      <c r="E364" s="1">
        <f>IFERROR(VLOOKUP($B364, 'Combined Budget 2025 EUR'!$B:$G,5, 0), IFERROR(VLOOKUP($B364, 'Combined Budget 2025 CHF'!$B:$G,5, 0),IFERROR(VLOOKUP($B364, '[1]QMSM_AG Mapping'!$A:$E, 5,0), "Check")))</f>
        <v>0</v>
      </c>
      <c r="F364" s="1">
        <f t="shared" si="51"/>
        <v>0</v>
      </c>
      <c r="G364" s="13">
        <f>VLOOKUP($B364, '[1]QMSM_AG Mapping'!$A:$G, 6, 0)</f>
        <v>0</v>
      </c>
      <c r="H364" s="1">
        <f>VLOOKUP($B364, '[1]QMSM_AG Mapping'!$A:$G, 7, 0)</f>
        <v>2020</v>
      </c>
      <c r="I364" t="s">
        <v>64</v>
      </c>
      <c r="J364" s="14">
        <v>0</v>
      </c>
      <c r="K364" s="14">
        <v>0</v>
      </c>
      <c r="L364" s="14">
        <v>0</v>
      </c>
      <c r="M364" s="14">
        <v>0</v>
      </c>
      <c r="N364" s="14">
        <v>848.52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995.57</v>
      </c>
      <c r="W364" s="14" cm="1">
        <f t="array" ref="W364">INDEX(J364:U364, 1, MONTH($W$1))</f>
        <v>995.57</v>
      </c>
      <c r="X364" s="14" cm="1">
        <f t="array" ref="X364">SUMPRODUCT((J364:U364) *(($J$1:$U$1)&lt;=$X$1))</f>
        <v>1844.0900000000001</v>
      </c>
      <c r="Y364">
        <f t="shared" si="52"/>
        <v>1</v>
      </c>
      <c r="Z364">
        <f t="shared" si="52"/>
        <v>1</v>
      </c>
      <c r="AA364">
        <f t="shared" si="53"/>
        <v>1</v>
      </c>
      <c r="AB364">
        <f t="shared" si="61"/>
        <v>2</v>
      </c>
      <c r="AC364">
        <f t="shared" si="55"/>
        <v>922.04500000000007</v>
      </c>
      <c r="AD364">
        <f t="shared" si="56"/>
        <v>0</v>
      </c>
      <c r="AE364">
        <f t="shared" si="57"/>
        <v>0</v>
      </c>
      <c r="AF364">
        <f t="shared" si="58"/>
        <v>0</v>
      </c>
      <c r="AG364">
        <f t="shared" si="59"/>
        <v>0</v>
      </c>
      <c r="AI364" s="15">
        <f t="shared" si="60"/>
        <v>1844.0900000000001</v>
      </c>
      <c r="AJ364" s="15"/>
      <c r="AK364" t="str">
        <f>IFERROR(VLOOKUP($B364, 'Combined Budget 2025 EUR'!$B:$L, 10, 0), IFERROR(VLOOKUP($B364, 'Combined Budget 2025 CHF'!$B:$L, 10, 0), "N/A"))</f>
        <v>GG</v>
      </c>
      <c r="AL364" t="str">
        <f>IFERROR(VLOOKUP($B364, 'Combined Budget 2025 EUR'!$B:$L, 11, 0), IFERROR(VLOOKUP($B364, 'Combined Budget 2025 CHF'!$B:$L, 11, 0), "N/A"))</f>
        <v>C</v>
      </c>
    </row>
    <row r="365" spans="2:38" x14ac:dyDescent="0.25">
      <c r="B365" s="1">
        <v>20852</v>
      </c>
      <c r="C365" s="1" t="s">
        <v>833</v>
      </c>
      <c r="D365" s="1">
        <f>IFERROR(VLOOKUP($B365, 'Combined Budget 2025 EUR'!$B:$G,3, 0),IFERROR(VLOOKUP($B365, 'Combined Budget 2025 CHF'!$B:$G,3, 0),  IFERROR(VLOOKUP($B365, '[1]QMSM_AG Mapping'!$A:$G, 3,0), "Check")))</f>
        <v>0</v>
      </c>
      <c r="E365" s="1">
        <f>IFERROR(VLOOKUP($B365, 'Combined Budget 2025 EUR'!$B:$G,5, 0), IFERROR(VLOOKUP($B365, 'Combined Budget 2025 CHF'!$B:$G,5, 0),IFERROR(VLOOKUP($B365, '[1]QMSM_AG Mapping'!$A:$E, 5,0), "Check")))</f>
        <v>0</v>
      </c>
      <c r="F365" s="1">
        <f t="shared" si="51"/>
        <v>0</v>
      </c>
      <c r="G365" s="13">
        <f>VLOOKUP($B365, '[1]QMSM_AG Mapping'!$A:$G, 6, 0)</f>
        <v>0</v>
      </c>
      <c r="H365" s="1">
        <f>VLOOKUP($B365, '[1]QMSM_AG Mapping'!$A:$G, 7, 0)</f>
        <v>2018</v>
      </c>
      <c r="I365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W365" s="14" cm="1">
        <f t="array" ref="W365">INDEX(J365:U365, 1, MONTH($W$1))</f>
        <v>0</v>
      </c>
      <c r="X365" s="14" cm="1">
        <f t="array" ref="X365">SUMPRODUCT((J365:U365) *(($J$1:$U$1)&lt;=$X$1))</f>
        <v>0</v>
      </c>
      <c r="Y365">
        <f t="shared" si="52"/>
        <v>0</v>
      </c>
      <c r="Z365">
        <f t="shared" si="52"/>
        <v>0</v>
      </c>
      <c r="AA365">
        <f t="shared" si="53"/>
        <v>0</v>
      </c>
      <c r="AB365">
        <f t="shared" si="61"/>
        <v>0</v>
      </c>
      <c r="AC365">
        <f t="shared" si="55"/>
        <v>0</v>
      </c>
      <c r="AD365">
        <f t="shared" si="56"/>
        <v>0</v>
      </c>
      <c r="AE365">
        <f t="shared" si="57"/>
        <v>0</v>
      </c>
      <c r="AF365">
        <f t="shared" si="58"/>
        <v>0</v>
      </c>
      <c r="AG365">
        <f t="shared" si="59"/>
        <v>0</v>
      </c>
      <c r="AI365" s="15">
        <f t="shared" si="60"/>
        <v>0</v>
      </c>
      <c r="AJ365" s="15"/>
      <c r="AK365">
        <f>IFERROR(VLOOKUP($B365, 'Combined Budget 2025 EUR'!$B:$L, 10, 0), IFERROR(VLOOKUP($B365, 'Combined Budget 2025 CHF'!$B:$L, 10, 0), "N/A"))</f>
        <v>0</v>
      </c>
      <c r="AL365">
        <f>IFERROR(VLOOKUP($B365, 'Combined Budget 2025 EUR'!$B:$L, 11, 0), IFERROR(VLOOKUP($B365, 'Combined Budget 2025 CHF'!$B:$L, 11, 0), "N/A"))</f>
        <v>0</v>
      </c>
    </row>
    <row r="366" spans="2:38" x14ac:dyDescent="0.25">
      <c r="B366" s="1">
        <v>20853</v>
      </c>
      <c r="C366" s="1" t="s">
        <v>694</v>
      </c>
      <c r="D366" s="1" t="str">
        <f>IFERROR(VLOOKUP($B366, 'Combined Budget 2025 EUR'!$B:$G,3, 0),IFERROR(VLOOKUP($B366, 'Combined Budget 2025 CHF'!$B:$G,3, 0),  IFERROR(VLOOKUP($B366, '[1]QMSM_AG Mapping'!$A:$G, 3,0), "Check")))</f>
        <v>Germany</v>
      </c>
      <c r="E366" s="1" t="str">
        <f>IFERROR(VLOOKUP($B366, 'Combined Budget 2025 EUR'!$B:$G,5, 0), IFERROR(VLOOKUP($B366, 'Combined Budget 2025 CHF'!$B:$G,5, 0),IFERROR(VLOOKUP($B366, '[1]QMSM_AG Mapping'!$A:$E, 5,0), "Check")))</f>
        <v>Salon / Institute</v>
      </c>
      <c r="F366" s="1" t="str">
        <f t="shared" si="51"/>
        <v>Institutes / Clinic</v>
      </c>
      <c r="G366" s="13">
        <f>VLOOKUP($B366, '[1]QMSM_AG Mapping'!$A:$G, 6, 0)</f>
        <v>0</v>
      </c>
      <c r="H366" s="1">
        <f>VLOOKUP($B366, '[1]QMSM_AG Mapping'!$A:$G, 7, 0)</f>
        <v>2018</v>
      </c>
      <c r="I366" t="s">
        <v>64</v>
      </c>
      <c r="J366" s="14">
        <v>921.77</v>
      </c>
      <c r="K366" s="14">
        <v>0</v>
      </c>
      <c r="L366" s="14">
        <v>0</v>
      </c>
      <c r="M366" s="14">
        <v>0</v>
      </c>
      <c r="N366" s="14">
        <v>0</v>
      </c>
      <c r="O366" s="14">
        <v>1577.38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W366" s="14" cm="1">
        <f t="array" ref="W366">INDEX(J366:U366, 1, MONTH($W$1))</f>
        <v>0</v>
      </c>
      <c r="X366" s="14" cm="1">
        <f t="array" ref="X366">SUMPRODUCT((J366:U366) *(($J$1:$U$1)&lt;=$X$1))</f>
        <v>2499.15</v>
      </c>
      <c r="Y366">
        <f t="shared" si="52"/>
        <v>0</v>
      </c>
      <c r="Z366">
        <f t="shared" si="52"/>
        <v>1</v>
      </c>
      <c r="AA366">
        <f t="shared" si="53"/>
        <v>1</v>
      </c>
      <c r="AB366">
        <f t="shared" si="61"/>
        <v>2</v>
      </c>
      <c r="AC366">
        <f t="shared" si="55"/>
        <v>1249.575</v>
      </c>
      <c r="AD366">
        <f t="shared" si="56"/>
        <v>0</v>
      </c>
      <c r="AE366">
        <f t="shared" si="57"/>
        <v>0</v>
      </c>
      <c r="AF366">
        <f t="shared" si="58"/>
        <v>0</v>
      </c>
      <c r="AG366">
        <f t="shared" si="59"/>
        <v>0</v>
      </c>
      <c r="AI366" s="15">
        <f t="shared" si="60"/>
        <v>2499.15</v>
      </c>
      <c r="AJ366" s="15"/>
      <c r="AK366" t="str">
        <f>IFERROR(VLOOKUP($B366, 'Combined Budget 2025 EUR'!$B:$L, 10, 0), IFERROR(VLOOKUP($B366, 'Combined Budget 2025 CHF'!$B:$L, 10, 0), "N/A"))</f>
        <v>GG</v>
      </c>
      <c r="AL366" t="str">
        <f>IFERROR(VLOOKUP($B366, 'Combined Budget 2025 EUR'!$B:$L, 11, 0), IFERROR(VLOOKUP($B366, 'Combined Budget 2025 CHF'!$B:$L, 11, 0), "N/A"))</f>
        <v>C</v>
      </c>
    </row>
    <row r="367" spans="2:38" x14ac:dyDescent="0.25">
      <c r="B367" s="1">
        <v>20854</v>
      </c>
      <c r="C367" s="1" t="s">
        <v>834</v>
      </c>
      <c r="D367" s="1">
        <f>IFERROR(VLOOKUP($B367, 'Combined Budget 2025 EUR'!$B:$G,3, 0),IFERROR(VLOOKUP($B367, 'Combined Budget 2025 CHF'!$B:$G,3, 0),  IFERROR(VLOOKUP($B367, '[1]QMSM_AG Mapping'!$A:$G, 3,0), "Check")))</f>
        <v>0</v>
      </c>
      <c r="E367" s="1">
        <f>IFERROR(VLOOKUP($B367, 'Combined Budget 2025 EUR'!$B:$G,5, 0), IFERROR(VLOOKUP($B367, 'Combined Budget 2025 CHF'!$B:$G,5, 0),IFERROR(VLOOKUP($B367, '[1]QMSM_AG Mapping'!$A:$E, 5,0), "Check")))</f>
        <v>0</v>
      </c>
      <c r="F367" s="1">
        <f t="shared" si="51"/>
        <v>0</v>
      </c>
      <c r="G367" s="13">
        <f>VLOOKUP($B367, '[1]QMSM_AG Mapping'!$A:$G, 6, 0)</f>
        <v>0</v>
      </c>
      <c r="H367" s="1">
        <f>VLOOKUP($B367, '[1]QMSM_AG Mapping'!$A:$G, 7, 0)</f>
        <v>2018</v>
      </c>
      <c r="I367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W367" s="14" cm="1">
        <f t="array" ref="W367">INDEX(J367:U367, 1, MONTH($W$1))</f>
        <v>0</v>
      </c>
      <c r="X367" s="14" cm="1">
        <f t="array" ref="X367">SUMPRODUCT((J367:U367) *(($J$1:$U$1)&lt;=$X$1))</f>
        <v>0</v>
      </c>
      <c r="Y367">
        <f t="shared" si="52"/>
        <v>0</v>
      </c>
      <c r="Z367">
        <f t="shared" si="52"/>
        <v>0</v>
      </c>
      <c r="AA367">
        <f t="shared" si="53"/>
        <v>0</v>
      </c>
      <c r="AB367">
        <f t="shared" si="61"/>
        <v>0</v>
      </c>
      <c r="AC367">
        <f t="shared" si="55"/>
        <v>0</v>
      </c>
      <c r="AD367">
        <f t="shared" si="56"/>
        <v>0</v>
      </c>
      <c r="AE367">
        <f t="shared" si="57"/>
        <v>0</v>
      </c>
      <c r="AF367">
        <f t="shared" si="58"/>
        <v>0</v>
      </c>
      <c r="AG367">
        <f t="shared" si="59"/>
        <v>0</v>
      </c>
      <c r="AI367" s="15">
        <f t="shared" si="60"/>
        <v>0</v>
      </c>
      <c r="AJ367" s="15"/>
      <c r="AK367">
        <f>IFERROR(VLOOKUP($B367, 'Combined Budget 2025 EUR'!$B:$L, 10, 0), IFERROR(VLOOKUP($B367, 'Combined Budget 2025 CHF'!$B:$L, 10, 0), "N/A"))</f>
        <v>0</v>
      </c>
      <c r="AL367">
        <f>IFERROR(VLOOKUP($B367, 'Combined Budget 2025 EUR'!$B:$L, 11, 0), IFERROR(VLOOKUP($B367, 'Combined Budget 2025 CHF'!$B:$L, 11, 0), "N/A"))</f>
        <v>0</v>
      </c>
    </row>
    <row r="368" spans="2:38" x14ac:dyDescent="0.25">
      <c r="B368" s="1">
        <v>20855</v>
      </c>
      <c r="C368" s="1" t="s">
        <v>835</v>
      </c>
      <c r="D368" s="1">
        <f>IFERROR(VLOOKUP($B368, 'Combined Budget 2025 EUR'!$B:$G,3, 0),IFERROR(VLOOKUP($B368, 'Combined Budget 2025 CHF'!$B:$G,3, 0),  IFERROR(VLOOKUP($B368, '[1]QMSM_AG Mapping'!$A:$G, 3,0), "Check")))</f>
        <v>0</v>
      </c>
      <c r="E368" s="1">
        <f>IFERROR(VLOOKUP($B368, 'Combined Budget 2025 EUR'!$B:$G,5, 0), IFERROR(VLOOKUP($B368, 'Combined Budget 2025 CHF'!$B:$G,5, 0),IFERROR(VLOOKUP($B368, '[1]QMSM_AG Mapping'!$A:$E, 5,0), "Check")))</f>
        <v>0</v>
      </c>
      <c r="F368" s="1">
        <f t="shared" si="51"/>
        <v>0</v>
      </c>
      <c r="G368" s="13">
        <f>VLOOKUP($B368, '[1]QMSM_AG Mapping'!$A:$G, 6, 0)</f>
        <v>0</v>
      </c>
      <c r="H368" s="1">
        <f>VLOOKUP($B368, '[1]QMSM_AG Mapping'!$A:$G, 7, 0)</f>
        <v>2018</v>
      </c>
      <c r="I368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W368" s="14" cm="1">
        <f t="array" ref="W368">INDEX(J368:U368, 1, MONTH($W$1))</f>
        <v>0</v>
      </c>
      <c r="X368" s="14" cm="1">
        <f t="array" ref="X368">SUMPRODUCT((J368:U368) *(($J$1:$U$1)&lt;=$X$1))</f>
        <v>0</v>
      </c>
      <c r="Y368">
        <f t="shared" si="52"/>
        <v>0</v>
      </c>
      <c r="Z368">
        <f t="shared" si="52"/>
        <v>0</v>
      </c>
      <c r="AA368">
        <f t="shared" si="53"/>
        <v>0</v>
      </c>
      <c r="AB368">
        <f t="shared" si="61"/>
        <v>0</v>
      </c>
      <c r="AC368">
        <f t="shared" si="55"/>
        <v>0</v>
      </c>
      <c r="AD368">
        <f t="shared" si="56"/>
        <v>0</v>
      </c>
      <c r="AE368">
        <f t="shared" si="57"/>
        <v>0</v>
      </c>
      <c r="AF368">
        <f t="shared" si="58"/>
        <v>0</v>
      </c>
      <c r="AG368">
        <f t="shared" si="59"/>
        <v>0</v>
      </c>
      <c r="AI368" s="15">
        <f t="shared" si="60"/>
        <v>0</v>
      </c>
      <c r="AJ368" s="15"/>
      <c r="AK368">
        <f>IFERROR(VLOOKUP($B368, 'Combined Budget 2025 EUR'!$B:$L, 10, 0), IFERROR(VLOOKUP($B368, 'Combined Budget 2025 CHF'!$B:$L, 10, 0), "N/A"))</f>
        <v>0</v>
      </c>
      <c r="AL368">
        <f>IFERROR(VLOOKUP($B368, 'Combined Budget 2025 EUR'!$B:$L, 11, 0), IFERROR(VLOOKUP($B368, 'Combined Budget 2025 CHF'!$B:$L, 11, 0), "N/A"))</f>
        <v>0</v>
      </c>
    </row>
    <row r="369" spans="2:38" x14ac:dyDescent="0.25">
      <c r="B369" s="1">
        <v>20856</v>
      </c>
      <c r="C369" s="1" t="s">
        <v>836</v>
      </c>
      <c r="D369" s="1">
        <f>IFERROR(VLOOKUP($B369, 'Combined Budget 2025 EUR'!$B:$G,3, 0),IFERROR(VLOOKUP($B369, 'Combined Budget 2025 CHF'!$B:$G,3, 0),  IFERROR(VLOOKUP($B369, '[1]QMSM_AG Mapping'!$A:$G, 3,0), "Check")))</f>
        <v>0</v>
      </c>
      <c r="E369" s="1">
        <f>IFERROR(VLOOKUP($B369, 'Combined Budget 2025 EUR'!$B:$G,5, 0), IFERROR(VLOOKUP($B369, 'Combined Budget 2025 CHF'!$B:$G,5, 0),IFERROR(VLOOKUP($B369, '[1]QMSM_AG Mapping'!$A:$E, 5,0), "Check")))</f>
        <v>0</v>
      </c>
      <c r="F369" s="1">
        <f t="shared" si="51"/>
        <v>0</v>
      </c>
      <c r="G369" s="13">
        <f>VLOOKUP($B369, '[1]QMSM_AG Mapping'!$A:$G, 6, 0)</f>
        <v>0</v>
      </c>
      <c r="H369" s="1">
        <f>VLOOKUP($B369, '[1]QMSM_AG Mapping'!$A:$G, 7, 0)</f>
        <v>2018</v>
      </c>
      <c r="I369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W369" s="14" cm="1">
        <f t="array" ref="W369">INDEX(J369:U369, 1, MONTH($W$1))</f>
        <v>0</v>
      </c>
      <c r="X369" s="14" cm="1">
        <f t="array" ref="X369">SUMPRODUCT((J369:U369) *(($J$1:$U$1)&lt;=$X$1))</f>
        <v>0</v>
      </c>
      <c r="Y369">
        <f t="shared" si="52"/>
        <v>0</v>
      </c>
      <c r="Z369">
        <f t="shared" si="52"/>
        <v>0</v>
      </c>
      <c r="AA369">
        <f t="shared" si="53"/>
        <v>0</v>
      </c>
      <c r="AB369">
        <f t="shared" si="61"/>
        <v>0</v>
      </c>
      <c r="AC369">
        <f t="shared" si="55"/>
        <v>0</v>
      </c>
      <c r="AD369">
        <f t="shared" si="56"/>
        <v>0</v>
      </c>
      <c r="AE369">
        <f t="shared" si="57"/>
        <v>0</v>
      </c>
      <c r="AF369">
        <f t="shared" si="58"/>
        <v>0</v>
      </c>
      <c r="AG369">
        <f t="shared" si="59"/>
        <v>0</v>
      </c>
      <c r="AI369" s="15">
        <f t="shared" si="60"/>
        <v>0</v>
      </c>
      <c r="AJ369" s="15"/>
      <c r="AK369">
        <f>IFERROR(VLOOKUP($B369, 'Combined Budget 2025 EUR'!$B:$L, 10, 0), IFERROR(VLOOKUP($B369, 'Combined Budget 2025 CHF'!$B:$L, 10, 0), "N/A"))</f>
        <v>0</v>
      </c>
      <c r="AL369">
        <f>IFERROR(VLOOKUP($B369, 'Combined Budget 2025 EUR'!$B:$L, 11, 0), IFERROR(VLOOKUP($B369, 'Combined Budget 2025 CHF'!$B:$L, 11, 0), "N/A"))</f>
        <v>0</v>
      </c>
    </row>
    <row r="370" spans="2:38" x14ac:dyDescent="0.25">
      <c r="B370" s="1">
        <v>20857</v>
      </c>
      <c r="C370" s="1" t="s">
        <v>140</v>
      </c>
      <c r="D370" s="1" t="str">
        <f>IFERROR(VLOOKUP($B370, 'Combined Budget 2025 EUR'!$B:$G,3, 0),IFERROR(VLOOKUP($B370, 'Combined Budget 2025 CHF'!$B:$G,3, 0),  IFERROR(VLOOKUP($B370, '[1]QMSM_AG Mapping'!$A:$G, 3,0), "Check")))</f>
        <v>Germany</v>
      </c>
      <c r="E370" s="1" t="str">
        <f>IFERROR(VLOOKUP($B370, 'Combined Budget 2025 EUR'!$B:$G,5, 0), IFERROR(VLOOKUP($B370, 'Combined Budget 2025 CHF'!$B:$G,5, 0),IFERROR(VLOOKUP($B370, '[1]QMSM_AG Mapping'!$A:$E, 5,0), "Check")))</f>
        <v>Salon / Institute</v>
      </c>
      <c r="F370" s="1" t="str">
        <f t="shared" si="51"/>
        <v>Institutes / Clinic</v>
      </c>
      <c r="G370" s="13">
        <f>VLOOKUP($B370, '[1]QMSM_AG Mapping'!$A:$G, 6, 0)</f>
        <v>0</v>
      </c>
      <c r="H370" s="1">
        <f>VLOOKUP($B370, '[1]QMSM_AG Mapping'!$A:$G, 7, 0)</f>
        <v>2018</v>
      </c>
      <c r="I370" t="s">
        <v>64</v>
      </c>
      <c r="J370" s="14">
        <v>0</v>
      </c>
      <c r="K370" s="14">
        <v>322.22000000000003</v>
      </c>
      <c r="L370" s="14">
        <v>839.67</v>
      </c>
      <c r="M370" s="14">
        <v>426.15</v>
      </c>
      <c r="N370" s="14">
        <v>1152.4000000000001</v>
      </c>
      <c r="O370" s="14">
        <v>1375.8</v>
      </c>
      <c r="P370" s="14">
        <v>2066.35</v>
      </c>
      <c r="Q370" s="14">
        <v>321.16000000000003</v>
      </c>
      <c r="R370" s="14">
        <v>1422.99</v>
      </c>
      <c r="S370" s="14">
        <v>826.24</v>
      </c>
      <c r="T370" s="14">
        <v>723.23</v>
      </c>
      <c r="U370" s="14">
        <v>738.34</v>
      </c>
      <c r="W370" s="14" cm="1">
        <f t="array" ref="W370">INDEX(J370:U370, 1, MONTH($W$1))</f>
        <v>738.34</v>
      </c>
      <c r="X370" s="14" cm="1">
        <f t="array" ref="X370">SUMPRODUCT((J370:U370) *(($J$1:$U$1)&lt;=$X$1))</f>
        <v>10214.549999999999</v>
      </c>
      <c r="Y370">
        <f t="shared" si="52"/>
        <v>1</v>
      </c>
      <c r="Z370">
        <f t="shared" si="52"/>
        <v>1</v>
      </c>
      <c r="AA370">
        <f t="shared" si="53"/>
        <v>1</v>
      </c>
      <c r="AB370">
        <f t="shared" si="61"/>
        <v>11</v>
      </c>
      <c r="AC370">
        <f t="shared" si="55"/>
        <v>928.59545454545446</v>
      </c>
      <c r="AD370">
        <f t="shared" si="56"/>
        <v>0</v>
      </c>
      <c r="AE370">
        <f t="shared" si="57"/>
        <v>0</v>
      </c>
      <c r="AF370">
        <f t="shared" si="58"/>
        <v>0</v>
      </c>
      <c r="AG370">
        <f t="shared" si="59"/>
        <v>0</v>
      </c>
      <c r="AI370" s="15">
        <f t="shared" si="60"/>
        <v>10214.549999999999</v>
      </c>
      <c r="AJ370" s="15"/>
      <c r="AK370" t="str">
        <f>IFERROR(VLOOKUP($B370, 'Combined Budget 2025 EUR'!$B:$L, 10, 0), IFERROR(VLOOKUP($B370, 'Combined Budget 2025 CHF'!$B:$L, 10, 0), "N/A"))</f>
        <v>BC</v>
      </c>
      <c r="AL370" t="str">
        <f>IFERROR(VLOOKUP($B370, 'Combined Budget 2025 EUR'!$B:$L, 11, 0), IFERROR(VLOOKUP($B370, 'Combined Budget 2025 CHF'!$B:$L, 11, 0), "N/A"))</f>
        <v>C</v>
      </c>
    </row>
    <row r="371" spans="2:38" x14ac:dyDescent="0.25">
      <c r="B371" s="1">
        <v>20858</v>
      </c>
      <c r="C371" s="1" t="s">
        <v>837</v>
      </c>
      <c r="D371" s="1">
        <f>IFERROR(VLOOKUP($B371, 'Combined Budget 2025 EUR'!$B:$G,3, 0),IFERROR(VLOOKUP($B371, 'Combined Budget 2025 CHF'!$B:$G,3, 0),  IFERROR(VLOOKUP($B371, '[1]QMSM_AG Mapping'!$A:$G, 3,0), "Check")))</f>
        <v>0</v>
      </c>
      <c r="E371" s="1">
        <f>IFERROR(VLOOKUP($B371, 'Combined Budget 2025 EUR'!$B:$G,5, 0), IFERROR(VLOOKUP($B371, 'Combined Budget 2025 CHF'!$B:$G,5, 0),IFERROR(VLOOKUP($B371, '[1]QMSM_AG Mapping'!$A:$E, 5,0), "Check")))</f>
        <v>0</v>
      </c>
      <c r="F371" s="1">
        <f t="shared" si="51"/>
        <v>0</v>
      </c>
      <c r="G371" s="13">
        <f>VLOOKUP($B371, '[1]QMSM_AG Mapping'!$A:$G, 6, 0)</f>
        <v>0</v>
      </c>
      <c r="H371" s="1">
        <f>VLOOKUP($B371, '[1]QMSM_AG Mapping'!$A:$G, 7, 0)</f>
        <v>2018</v>
      </c>
      <c r="I371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W371" s="14" cm="1">
        <f t="array" ref="W371">INDEX(J371:U371, 1, MONTH($W$1))</f>
        <v>0</v>
      </c>
      <c r="X371" s="14" cm="1">
        <f t="array" ref="X371">SUMPRODUCT((J371:U371) *(($J$1:$U$1)&lt;=$X$1))</f>
        <v>0</v>
      </c>
      <c r="Y371">
        <f t="shared" si="52"/>
        <v>0</v>
      </c>
      <c r="Z371">
        <f t="shared" si="52"/>
        <v>0</v>
      </c>
      <c r="AA371">
        <f t="shared" si="53"/>
        <v>0</v>
      </c>
      <c r="AB371">
        <f t="shared" si="61"/>
        <v>0</v>
      </c>
      <c r="AC371">
        <f t="shared" si="55"/>
        <v>0</v>
      </c>
      <c r="AD371">
        <f t="shared" si="56"/>
        <v>0</v>
      </c>
      <c r="AE371">
        <f t="shared" si="57"/>
        <v>0</v>
      </c>
      <c r="AF371">
        <f t="shared" si="58"/>
        <v>0</v>
      </c>
      <c r="AG371">
        <f t="shared" si="59"/>
        <v>0</v>
      </c>
      <c r="AI371" s="15">
        <f t="shared" si="60"/>
        <v>0</v>
      </c>
      <c r="AJ371" s="15"/>
      <c r="AK371">
        <f>IFERROR(VLOOKUP($B371, 'Combined Budget 2025 EUR'!$B:$L, 10, 0), IFERROR(VLOOKUP($B371, 'Combined Budget 2025 CHF'!$B:$L, 10, 0), "N/A"))</f>
        <v>0</v>
      </c>
      <c r="AL371">
        <f>IFERROR(VLOOKUP($B371, 'Combined Budget 2025 EUR'!$B:$L, 11, 0), IFERROR(VLOOKUP($B371, 'Combined Budget 2025 CHF'!$B:$L, 11, 0), "N/A"))</f>
        <v>0</v>
      </c>
    </row>
    <row r="372" spans="2:38" x14ac:dyDescent="0.25">
      <c r="B372" s="1">
        <v>20859</v>
      </c>
      <c r="C372" s="1" t="s">
        <v>608</v>
      </c>
      <c r="D372" s="1">
        <f>IFERROR(VLOOKUP($B372, 'Combined Budget 2025 EUR'!$B:$G,3, 0),IFERROR(VLOOKUP($B372, 'Combined Budget 2025 CHF'!$B:$G,3, 0),  IFERROR(VLOOKUP($B372, '[1]QMSM_AG Mapping'!$A:$G, 3,0), "Check")))</f>
        <v>0</v>
      </c>
      <c r="E372" s="1">
        <f>IFERROR(VLOOKUP($B372, 'Combined Budget 2025 EUR'!$B:$G,5, 0), IFERROR(VLOOKUP($B372, 'Combined Budget 2025 CHF'!$B:$G,5, 0),IFERROR(VLOOKUP($B372, '[1]QMSM_AG Mapping'!$A:$E, 5,0), "Check")))</f>
        <v>0</v>
      </c>
      <c r="F372" s="1">
        <f t="shared" si="51"/>
        <v>0</v>
      </c>
      <c r="G372" s="13">
        <f>VLOOKUP($B372, '[1]QMSM_AG Mapping'!$A:$G, 6, 0)</f>
        <v>0</v>
      </c>
      <c r="H372" s="1">
        <f>VLOOKUP($B372, '[1]QMSM_AG Mapping'!$A:$G, 7, 0)</f>
        <v>2018</v>
      </c>
      <c r="I372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W372" s="14" cm="1">
        <f t="array" ref="W372">INDEX(J372:U372, 1, MONTH($W$1))</f>
        <v>0</v>
      </c>
      <c r="X372" s="14" cm="1">
        <f t="array" ref="X372">SUMPRODUCT((J372:U372) *(($J$1:$U$1)&lt;=$X$1))</f>
        <v>0</v>
      </c>
      <c r="Y372">
        <f t="shared" si="52"/>
        <v>0</v>
      </c>
      <c r="Z372">
        <f t="shared" si="52"/>
        <v>0</v>
      </c>
      <c r="AA372">
        <f t="shared" si="53"/>
        <v>0</v>
      </c>
      <c r="AB372">
        <f t="shared" si="61"/>
        <v>0</v>
      </c>
      <c r="AC372">
        <f t="shared" si="55"/>
        <v>0</v>
      </c>
      <c r="AD372">
        <f t="shared" si="56"/>
        <v>0</v>
      </c>
      <c r="AE372">
        <f t="shared" si="57"/>
        <v>0</v>
      </c>
      <c r="AF372">
        <f t="shared" si="58"/>
        <v>0</v>
      </c>
      <c r="AG372">
        <f t="shared" si="59"/>
        <v>0</v>
      </c>
      <c r="AI372" s="15">
        <f t="shared" si="60"/>
        <v>0</v>
      </c>
      <c r="AJ372" s="15"/>
      <c r="AK372">
        <f>IFERROR(VLOOKUP($B372, 'Combined Budget 2025 EUR'!$B:$L, 10, 0), IFERROR(VLOOKUP($B372, 'Combined Budget 2025 CHF'!$B:$L, 10, 0), "N/A"))</f>
        <v>0</v>
      </c>
      <c r="AL372">
        <f>IFERROR(VLOOKUP($B372, 'Combined Budget 2025 EUR'!$B:$L, 11, 0), IFERROR(VLOOKUP($B372, 'Combined Budget 2025 CHF'!$B:$L, 11, 0), "N/A"))</f>
        <v>0</v>
      </c>
    </row>
    <row r="373" spans="2:38" x14ac:dyDescent="0.25">
      <c r="B373" s="1">
        <v>20860</v>
      </c>
      <c r="C373" s="1" t="s">
        <v>838</v>
      </c>
      <c r="D373" s="1">
        <f>IFERROR(VLOOKUP($B373, 'Combined Budget 2025 EUR'!$B:$G,3, 0),IFERROR(VLOOKUP($B373, 'Combined Budget 2025 CHF'!$B:$G,3, 0),  IFERROR(VLOOKUP($B373, '[1]QMSM_AG Mapping'!$A:$G, 3,0), "Check")))</f>
        <v>0</v>
      </c>
      <c r="E373" s="1">
        <f>IFERROR(VLOOKUP($B373, 'Combined Budget 2025 EUR'!$B:$G,5, 0), IFERROR(VLOOKUP($B373, 'Combined Budget 2025 CHF'!$B:$G,5, 0),IFERROR(VLOOKUP($B373, '[1]QMSM_AG Mapping'!$A:$E, 5,0), "Check")))</f>
        <v>0</v>
      </c>
      <c r="F373" s="1">
        <f t="shared" si="51"/>
        <v>0</v>
      </c>
      <c r="G373" s="13">
        <f>VLOOKUP($B373, '[1]QMSM_AG Mapping'!$A:$G, 6, 0)</f>
        <v>0</v>
      </c>
      <c r="H373" s="1">
        <f>VLOOKUP($B373, '[1]QMSM_AG Mapping'!$A:$G, 7, 0)</f>
        <v>2018</v>
      </c>
      <c r="I373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W373" s="14" cm="1">
        <f t="array" ref="W373">INDEX(J373:U373, 1, MONTH($W$1))</f>
        <v>0</v>
      </c>
      <c r="X373" s="14" cm="1">
        <f t="array" ref="X373">SUMPRODUCT((J373:U373) *(($J$1:$U$1)&lt;=$X$1))</f>
        <v>0</v>
      </c>
      <c r="Y373">
        <f t="shared" si="52"/>
        <v>0</v>
      </c>
      <c r="Z373">
        <f t="shared" si="52"/>
        <v>0</v>
      </c>
      <c r="AA373">
        <f t="shared" si="53"/>
        <v>0</v>
      </c>
      <c r="AB373">
        <f t="shared" si="61"/>
        <v>0</v>
      </c>
      <c r="AC373">
        <f t="shared" si="55"/>
        <v>0</v>
      </c>
      <c r="AD373">
        <f t="shared" si="56"/>
        <v>0</v>
      </c>
      <c r="AE373">
        <f t="shared" si="57"/>
        <v>0</v>
      </c>
      <c r="AF373">
        <f t="shared" si="58"/>
        <v>0</v>
      </c>
      <c r="AG373">
        <f t="shared" si="59"/>
        <v>0</v>
      </c>
      <c r="AI373" s="15">
        <f t="shared" si="60"/>
        <v>0</v>
      </c>
      <c r="AJ373" s="15"/>
      <c r="AK373">
        <f>IFERROR(VLOOKUP($B373, 'Combined Budget 2025 EUR'!$B:$L, 10, 0), IFERROR(VLOOKUP($B373, 'Combined Budget 2025 CHF'!$B:$L, 10, 0), "N/A"))</f>
        <v>0</v>
      </c>
      <c r="AL373">
        <f>IFERROR(VLOOKUP($B373, 'Combined Budget 2025 EUR'!$B:$L, 11, 0), IFERROR(VLOOKUP($B373, 'Combined Budget 2025 CHF'!$B:$L, 11, 0), "N/A"))</f>
        <v>0</v>
      </c>
    </row>
    <row r="374" spans="2:38" x14ac:dyDescent="0.25">
      <c r="B374" s="1">
        <v>20861</v>
      </c>
      <c r="C374" s="1" t="s">
        <v>319</v>
      </c>
      <c r="D374" s="1" t="str">
        <f>IFERROR(VLOOKUP($B374, 'Combined Budget 2025 EUR'!$B:$G,3, 0),IFERROR(VLOOKUP($B374, 'Combined Budget 2025 CHF'!$B:$G,3, 0),  IFERROR(VLOOKUP($B374, '[1]QMSM_AG Mapping'!$A:$G, 3,0), "Check")))</f>
        <v>Germany</v>
      </c>
      <c r="E374" s="1" t="str">
        <f>IFERROR(VLOOKUP($B374, 'Combined Budget 2025 EUR'!$B:$G,5, 0), IFERROR(VLOOKUP($B374, 'Combined Budget 2025 CHF'!$B:$G,5, 0),IFERROR(VLOOKUP($B374, '[1]QMSM_AG Mapping'!$A:$E, 5,0), "Check")))</f>
        <v>Salon / Institute</v>
      </c>
      <c r="F374" s="1" t="str">
        <f t="shared" si="51"/>
        <v>Institutes / Clinic</v>
      </c>
      <c r="G374" s="13">
        <f>VLOOKUP($B374, '[1]QMSM_AG Mapping'!$A:$G, 6, 0)</f>
        <v>0</v>
      </c>
      <c r="H374" s="1">
        <f>VLOOKUP($B374, '[1]QMSM_AG Mapping'!$A:$G, 7, 0)</f>
        <v>2018</v>
      </c>
      <c r="I374" t="s">
        <v>358</v>
      </c>
      <c r="J374" s="14">
        <v>607.09</v>
      </c>
      <c r="K374" s="14">
        <v>0</v>
      </c>
      <c r="L374" s="14">
        <v>319.66000000000003</v>
      </c>
      <c r="M374" s="14">
        <v>0</v>
      </c>
      <c r="N374" s="14">
        <v>358.2</v>
      </c>
      <c r="O374" s="14">
        <v>164.71</v>
      </c>
      <c r="P374" s="14">
        <v>232.94</v>
      </c>
      <c r="Q374" s="14">
        <v>150.87</v>
      </c>
      <c r="R374" s="14">
        <v>98.82</v>
      </c>
      <c r="S374" s="14">
        <v>0</v>
      </c>
      <c r="T374" s="14">
        <v>0</v>
      </c>
      <c r="U374" s="14">
        <v>0</v>
      </c>
      <c r="W374" s="14" cm="1">
        <f t="array" ref="W374">INDEX(J374:U374, 1, MONTH($W$1))</f>
        <v>0</v>
      </c>
      <c r="X374" s="14" cm="1">
        <f t="array" ref="X374">SUMPRODUCT((J374:U374) *(($J$1:$U$1)&lt;=$X$1))</f>
        <v>1932.2900000000002</v>
      </c>
      <c r="Y374">
        <f t="shared" si="52"/>
        <v>0</v>
      </c>
      <c r="Z374">
        <f t="shared" si="52"/>
        <v>1</v>
      </c>
      <c r="AA374">
        <f t="shared" si="53"/>
        <v>0</v>
      </c>
      <c r="AB374">
        <f t="shared" si="61"/>
        <v>7</v>
      </c>
      <c r="AC374">
        <f t="shared" si="55"/>
        <v>276.04142857142858</v>
      </c>
      <c r="AD374">
        <f t="shared" si="56"/>
        <v>0</v>
      </c>
      <c r="AE374">
        <f t="shared" si="57"/>
        <v>0</v>
      </c>
      <c r="AF374">
        <f t="shared" si="58"/>
        <v>0</v>
      </c>
      <c r="AG374">
        <f t="shared" si="59"/>
        <v>0</v>
      </c>
      <c r="AI374" s="15">
        <f t="shared" si="60"/>
        <v>1932.2900000000002</v>
      </c>
      <c r="AJ374" s="15"/>
      <c r="AK374" t="str">
        <f>IFERROR(VLOOKUP($B374, 'Combined Budget 2025 EUR'!$B:$L, 10, 0), IFERROR(VLOOKUP($B374, 'Combined Budget 2025 CHF'!$B:$L, 10, 0), "N/A"))</f>
        <v>GG</v>
      </c>
      <c r="AL374" t="str">
        <f>IFERROR(VLOOKUP($B374, 'Combined Budget 2025 EUR'!$B:$L, 11, 0), IFERROR(VLOOKUP($B374, 'Combined Budget 2025 CHF'!$B:$L, 11, 0), "N/A"))</f>
        <v>C</v>
      </c>
    </row>
    <row r="375" spans="2:38" x14ac:dyDescent="0.25">
      <c r="B375" s="1">
        <v>20862</v>
      </c>
      <c r="C375" s="1" t="s">
        <v>609</v>
      </c>
      <c r="D375" s="1">
        <f>IFERROR(VLOOKUP($B375, 'Combined Budget 2025 EUR'!$B:$G,3, 0),IFERROR(VLOOKUP($B375, 'Combined Budget 2025 CHF'!$B:$G,3, 0),  IFERROR(VLOOKUP($B375, '[1]QMSM_AG Mapping'!$A:$G, 3,0), "Check")))</f>
        <v>0</v>
      </c>
      <c r="E375" s="1">
        <f>IFERROR(VLOOKUP($B375, 'Combined Budget 2025 EUR'!$B:$G,5, 0), IFERROR(VLOOKUP($B375, 'Combined Budget 2025 CHF'!$B:$G,5, 0),IFERROR(VLOOKUP($B375, '[1]QMSM_AG Mapping'!$A:$E, 5,0), "Check")))</f>
        <v>0</v>
      </c>
      <c r="F375" s="1">
        <f t="shared" si="51"/>
        <v>0</v>
      </c>
      <c r="G375" s="13">
        <f>VLOOKUP($B375, '[1]QMSM_AG Mapping'!$A:$G, 6, 0)</f>
        <v>0</v>
      </c>
      <c r="H375" s="1">
        <f>VLOOKUP($B375, '[1]QMSM_AG Mapping'!$A:$G, 7, 0)</f>
        <v>2019</v>
      </c>
      <c r="I375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W375" s="14" cm="1">
        <f t="array" ref="W375">INDEX(J375:U375, 1, MONTH($W$1))</f>
        <v>0</v>
      </c>
      <c r="X375" s="14" cm="1">
        <f t="array" ref="X375">SUMPRODUCT((J375:U375) *(($J$1:$U$1)&lt;=$X$1))</f>
        <v>0</v>
      </c>
      <c r="Y375">
        <f t="shared" si="52"/>
        <v>0</v>
      </c>
      <c r="Z375">
        <f t="shared" si="52"/>
        <v>0</v>
      </c>
      <c r="AA375">
        <f t="shared" si="53"/>
        <v>0</v>
      </c>
      <c r="AB375">
        <f t="shared" si="61"/>
        <v>0</v>
      </c>
      <c r="AC375">
        <f t="shared" si="55"/>
        <v>0</v>
      </c>
      <c r="AD375">
        <f t="shared" si="56"/>
        <v>0</v>
      </c>
      <c r="AE375">
        <f t="shared" si="57"/>
        <v>0</v>
      </c>
      <c r="AF375">
        <f t="shared" si="58"/>
        <v>0</v>
      </c>
      <c r="AG375">
        <f t="shared" si="59"/>
        <v>0</v>
      </c>
      <c r="AI375" s="15">
        <f t="shared" si="60"/>
        <v>0</v>
      </c>
      <c r="AJ375" s="15"/>
      <c r="AK375">
        <f>IFERROR(VLOOKUP($B375, 'Combined Budget 2025 EUR'!$B:$L, 10, 0), IFERROR(VLOOKUP($B375, 'Combined Budget 2025 CHF'!$B:$L, 10, 0), "N/A"))</f>
        <v>0</v>
      </c>
      <c r="AL375">
        <f>IFERROR(VLOOKUP($B375, 'Combined Budget 2025 EUR'!$B:$L, 11, 0), IFERROR(VLOOKUP($B375, 'Combined Budget 2025 CHF'!$B:$L, 11, 0), "N/A"))</f>
        <v>0</v>
      </c>
    </row>
    <row r="376" spans="2:38" x14ac:dyDescent="0.25">
      <c r="B376" s="1">
        <v>20863</v>
      </c>
      <c r="C376" s="1" t="s">
        <v>839</v>
      </c>
      <c r="D376" s="1">
        <f>IFERROR(VLOOKUP($B376, 'Combined Budget 2025 EUR'!$B:$G,3, 0),IFERROR(VLOOKUP($B376, 'Combined Budget 2025 CHF'!$B:$G,3, 0),  IFERROR(VLOOKUP($B376, '[1]QMSM_AG Mapping'!$A:$G, 3,0), "Check")))</f>
        <v>0</v>
      </c>
      <c r="E376" s="1">
        <f>IFERROR(VLOOKUP($B376, 'Combined Budget 2025 EUR'!$B:$G,5, 0), IFERROR(VLOOKUP($B376, 'Combined Budget 2025 CHF'!$B:$G,5, 0),IFERROR(VLOOKUP($B376, '[1]QMSM_AG Mapping'!$A:$E, 5,0), "Check")))</f>
        <v>0</v>
      </c>
      <c r="F376" s="1">
        <f t="shared" si="51"/>
        <v>0</v>
      </c>
      <c r="G376" s="13">
        <f>VLOOKUP($B376, '[1]QMSM_AG Mapping'!$A:$G, 6, 0)</f>
        <v>0</v>
      </c>
      <c r="H376" s="1">
        <f>VLOOKUP($B376, '[1]QMSM_AG Mapping'!$A:$G, 7, 0)</f>
        <v>2019</v>
      </c>
      <c r="I376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W376" s="14" cm="1">
        <f t="array" ref="W376">INDEX(J376:U376, 1, MONTH($W$1))</f>
        <v>0</v>
      </c>
      <c r="X376" s="14" cm="1">
        <f t="array" ref="X376">SUMPRODUCT((J376:U376) *(($J$1:$U$1)&lt;=$X$1))</f>
        <v>0</v>
      </c>
      <c r="Y376">
        <f t="shared" si="52"/>
        <v>0</v>
      </c>
      <c r="Z376">
        <f t="shared" si="52"/>
        <v>0</v>
      </c>
      <c r="AA376">
        <f t="shared" si="53"/>
        <v>0</v>
      </c>
      <c r="AB376">
        <f t="shared" si="61"/>
        <v>0</v>
      </c>
      <c r="AC376">
        <f t="shared" si="55"/>
        <v>0</v>
      </c>
      <c r="AD376">
        <f t="shared" si="56"/>
        <v>0</v>
      </c>
      <c r="AE376">
        <f t="shared" si="57"/>
        <v>0</v>
      </c>
      <c r="AF376">
        <f t="shared" si="58"/>
        <v>0</v>
      </c>
      <c r="AG376">
        <f t="shared" si="59"/>
        <v>0</v>
      </c>
      <c r="AI376" s="15">
        <f t="shared" si="60"/>
        <v>0</v>
      </c>
      <c r="AJ376" s="15"/>
      <c r="AK376">
        <f>IFERROR(VLOOKUP($B376, 'Combined Budget 2025 EUR'!$B:$L, 10, 0), IFERROR(VLOOKUP($B376, 'Combined Budget 2025 CHF'!$B:$L, 10, 0), "N/A"))</f>
        <v>0</v>
      </c>
      <c r="AL376">
        <f>IFERROR(VLOOKUP($B376, 'Combined Budget 2025 EUR'!$B:$L, 11, 0), IFERROR(VLOOKUP($B376, 'Combined Budget 2025 CHF'!$B:$L, 11, 0), "N/A"))</f>
        <v>0</v>
      </c>
    </row>
    <row r="377" spans="2:38" x14ac:dyDescent="0.25">
      <c r="B377" s="1">
        <v>20864</v>
      </c>
      <c r="C377" s="1" t="s">
        <v>840</v>
      </c>
      <c r="D377" s="1">
        <f>IFERROR(VLOOKUP($B377, 'Combined Budget 2025 EUR'!$B:$G,3, 0),IFERROR(VLOOKUP($B377, 'Combined Budget 2025 CHF'!$B:$G,3, 0),  IFERROR(VLOOKUP($B377, '[1]QMSM_AG Mapping'!$A:$G, 3,0), "Check")))</f>
        <v>0</v>
      </c>
      <c r="E377" s="1">
        <f>IFERROR(VLOOKUP($B377, 'Combined Budget 2025 EUR'!$B:$G,5, 0), IFERROR(VLOOKUP($B377, 'Combined Budget 2025 CHF'!$B:$G,5, 0),IFERROR(VLOOKUP($B377, '[1]QMSM_AG Mapping'!$A:$E, 5,0), "Check")))</f>
        <v>0</v>
      </c>
      <c r="F377" s="1">
        <f t="shared" si="51"/>
        <v>0</v>
      </c>
      <c r="G377" s="13">
        <f>VLOOKUP($B377, '[1]QMSM_AG Mapping'!$A:$G, 6, 0)</f>
        <v>0</v>
      </c>
      <c r="H377" s="1">
        <f>VLOOKUP($B377, '[1]QMSM_AG Mapping'!$A:$G, 7, 0)</f>
        <v>2019</v>
      </c>
      <c r="I377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W377" s="14" cm="1">
        <f t="array" ref="W377">INDEX(J377:U377, 1, MONTH($W$1))</f>
        <v>0</v>
      </c>
      <c r="X377" s="14" cm="1">
        <f t="array" ref="X377">SUMPRODUCT((J377:U377) *(($J$1:$U$1)&lt;=$X$1))</f>
        <v>0</v>
      </c>
      <c r="Y377">
        <f t="shared" si="52"/>
        <v>0</v>
      </c>
      <c r="Z377">
        <f t="shared" si="52"/>
        <v>0</v>
      </c>
      <c r="AA377">
        <f t="shared" si="53"/>
        <v>0</v>
      </c>
      <c r="AB377">
        <f t="shared" si="61"/>
        <v>0</v>
      </c>
      <c r="AC377">
        <f t="shared" si="55"/>
        <v>0</v>
      </c>
      <c r="AD377">
        <f t="shared" si="56"/>
        <v>0</v>
      </c>
      <c r="AE377">
        <f t="shared" si="57"/>
        <v>0</v>
      </c>
      <c r="AF377">
        <f t="shared" si="58"/>
        <v>0</v>
      </c>
      <c r="AG377">
        <f t="shared" si="59"/>
        <v>0</v>
      </c>
      <c r="AI377" s="15">
        <f t="shared" si="60"/>
        <v>0</v>
      </c>
      <c r="AJ377" s="15"/>
      <c r="AK377">
        <f>IFERROR(VLOOKUP($B377, 'Combined Budget 2025 EUR'!$B:$L, 10, 0), IFERROR(VLOOKUP($B377, 'Combined Budget 2025 CHF'!$B:$L, 10, 0), "N/A"))</f>
        <v>0</v>
      </c>
      <c r="AL377">
        <f>IFERROR(VLOOKUP($B377, 'Combined Budget 2025 EUR'!$B:$L, 11, 0), IFERROR(VLOOKUP($B377, 'Combined Budget 2025 CHF'!$B:$L, 11, 0), "N/A"))</f>
        <v>0</v>
      </c>
    </row>
    <row r="378" spans="2:38" x14ac:dyDescent="0.25">
      <c r="B378" s="1">
        <v>20865</v>
      </c>
      <c r="C378" s="1" t="s">
        <v>841</v>
      </c>
      <c r="D378" s="1">
        <f>IFERROR(VLOOKUP($B378, 'Combined Budget 2025 EUR'!$B:$G,3, 0),IFERROR(VLOOKUP($B378, 'Combined Budget 2025 CHF'!$B:$G,3, 0),  IFERROR(VLOOKUP($B378, '[1]QMSM_AG Mapping'!$A:$G, 3,0), "Check")))</f>
        <v>0</v>
      </c>
      <c r="E378" s="1">
        <f>IFERROR(VLOOKUP($B378, 'Combined Budget 2025 EUR'!$B:$G,5, 0), IFERROR(VLOOKUP($B378, 'Combined Budget 2025 CHF'!$B:$G,5, 0),IFERROR(VLOOKUP($B378, '[1]QMSM_AG Mapping'!$A:$E, 5,0), "Check")))</f>
        <v>0</v>
      </c>
      <c r="F378" s="1">
        <f t="shared" si="51"/>
        <v>0</v>
      </c>
      <c r="G378" s="13">
        <f>VLOOKUP($B378, '[1]QMSM_AG Mapping'!$A:$G, 6, 0)</f>
        <v>0</v>
      </c>
      <c r="H378" s="1">
        <f>VLOOKUP($B378, '[1]QMSM_AG Mapping'!$A:$G, 7, 0)</f>
        <v>2019</v>
      </c>
      <c r="I378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W378" s="14" cm="1">
        <f t="array" ref="W378">INDEX(J378:U378, 1, MONTH($W$1))</f>
        <v>0</v>
      </c>
      <c r="X378" s="14" cm="1">
        <f t="array" ref="X378">SUMPRODUCT((J378:U378) *(($J$1:$U$1)&lt;=$X$1))</f>
        <v>0</v>
      </c>
      <c r="Y378">
        <f t="shared" si="52"/>
        <v>0</v>
      </c>
      <c r="Z378">
        <f t="shared" si="52"/>
        <v>0</v>
      </c>
      <c r="AA378">
        <f t="shared" si="53"/>
        <v>0</v>
      </c>
      <c r="AB378">
        <f t="shared" si="61"/>
        <v>0</v>
      </c>
      <c r="AC378">
        <f t="shared" si="55"/>
        <v>0</v>
      </c>
      <c r="AD378">
        <f t="shared" si="56"/>
        <v>0</v>
      </c>
      <c r="AE378">
        <f t="shared" si="57"/>
        <v>0</v>
      </c>
      <c r="AF378">
        <f t="shared" si="58"/>
        <v>0</v>
      </c>
      <c r="AG378">
        <f t="shared" si="59"/>
        <v>0</v>
      </c>
      <c r="AI378" s="15">
        <f t="shared" si="60"/>
        <v>0</v>
      </c>
      <c r="AJ378" s="15"/>
      <c r="AK378">
        <f>IFERROR(VLOOKUP($B378, 'Combined Budget 2025 EUR'!$B:$L, 10, 0), IFERROR(VLOOKUP($B378, 'Combined Budget 2025 CHF'!$B:$L, 10, 0), "N/A"))</f>
        <v>0</v>
      </c>
      <c r="AL378">
        <f>IFERROR(VLOOKUP($B378, 'Combined Budget 2025 EUR'!$B:$L, 11, 0), IFERROR(VLOOKUP($B378, 'Combined Budget 2025 CHF'!$B:$L, 11, 0), "N/A"))</f>
        <v>0</v>
      </c>
    </row>
    <row r="379" spans="2:38" x14ac:dyDescent="0.25">
      <c r="B379" s="1">
        <v>20866</v>
      </c>
      <c r="C379" s="1" t="s">
        <v>212</v>
      </c>
      <c r="D379" s="1" t="str">
        <f>IFERROR(VLOOKUP($B379, 'Combined Budget 2025 EUR'!$B:$G,3, 0),IFERROR(VLOOKUP($B379, 'Combined Budget 2025 CHF'!$B:$G,3, 0),  IFERROR(VLOOKUP($B379, '[1]QMSM_AG Mapping'!$A:$G, 3,0), "Check")))</f>
        <v>Germany</v>
      </c>
      <c r="E379" s="1" t="str">
        <f>IFERROR(VLOOKUP($B379, 'Combined Budget 2025 EUR'!$B:$G,5, 0), IFERROR(VLOOKUP($B379, 'Combined Budget 2025 CHF'!$B:$G,5, 0),IFERROR(VLOOKUP($B379, '[1]QMSM_AG Mapping'!$A:$E, 5,0), "Check")))</f>
        <v>Salon / Institute</v>
      </c>
      <c r="F379" s="1" t="str">
        <f t="shared" si="51"/>
        <v>Institutes / Clinic</v>
      </c>
      <c r="G379" s="13">
        <f>VLOOKUP($B379, '[1]QMSM_AG Mapping'!$A:$G, 6, 0)</f>
        <v>0</v>
      </c>
      <c r="H379" s="1">
        <f>VLOOKUP($B379, '[1]QMSM_AG Mapping'!$A:$G, 7, 0)</f>
        <v>2019</v>
      </c>
      <c r="I379" t="s">
        <v>64</v>
      </c>
      <c r="J379" s="14">
        <v>0</v>
      </c>
      <c r="K379" s="14">
        <v>1654.54</v>
      </c>
      <c r="L379" s="14">
        <v>0</v>
      </c>
      <c r="M379" s="14">
        <v>678.51</v>
      </c>
      <c r="N379" s="14">
        <v>0</v>
      </c>
      <c r="O379" s="14">
        <v>3158.78</v>
      </c>
      <c r="P379" s="14">
        <v>558.39</v>
      </c>
      <c r="Q379" s="14">
        <v>0</v>
      </c>
      <c r="R379" s="14">
        <v>0</v>
      </c>
      <c r="S379" s="14">
        <v>820.82</v>
      </c>
      <c r="T379" s="14">
        <v>190.04</v>
      </c>
      <c r="U379" s="14">
        <v>142.33000000000001</v>
      </c>
      <c r="W379" s="14" cm="1">
        <f t="array" ref="W379">INDEX(J379:U379, 1, MONTH($W$1))</f>
        <v>142.33000000000001</v>
      </c>
      <c r="X379" s="14" cm="1">
        <f t="array" ref="X379">SUMPRODUCT((J379:U379) *(($J$1:$U$1)&lt;=$X$1))</f>
        <v>7203.41</v>
      </c>
      <c r="Y379">
        <f t="shared" si="52"/>
        <v>1</v>
      </c>
      <c r="Z379">
        <f t="shared" si="52"/>
        <v>1</v>
      </c>
      <c r="AA379">
        <f t="shared" si="53"/>
        <v>1</v>
      </c>
      <c r="AB379">
        <f t="shared" si="61"/>
        <v>7</v>
      </c>
      <c r="AC379">
        <f t="shared" si="55"/>
        <v>1029.0585714285714</v>
      </c>
      <c r="AD379">
        <f t="shared" si="56"/>
        <v>0</v>
      </c>
      <c r="AE379">
        <f t="shared" si="57"/>
        <v>0</v>
      </c>
      <c r="AF379">
        <f t="shared" si="58"/>
        <v>0</v>
      </c>
      <c r="AG379">
        <f t="shared" si="59"/>
        <v>0</v>
      </c>
      <c r="AI379" s="15">
        <f t="shared" si="60"/>
        <v>7203.41</v>
      </c>
      <c r="AJ379" s="15"/>
      <c r="AK379" t="str">
        <f>IFERROR(VLOOKUP($B379, 'Combined Budget 2025 EUR'!$B:$L, 10, 0), IFERROR(VLOOKUP($B379, 'Combined Budget 2025 CHF'!$B:$L, 10, 0), "N/A"))</f>
        <v>BB</v>
      </c>
      <c r="AL379" t="str">
        <f>IFERROR(VLOOKUP($B379, 'Combined Budget 2025 EUR'!$B:$L, 11, 0), IFERROR(VLOOKUP($B379, 'Combined Budget 2025 CHF'!$B:$L, 11, 0), "N/A"))</f>
        <v>B</v>
      </c>
    </row>
    <row r="380" spans="2:38" x14ac:dyDescent="0.25">
      <c r="B380" s="1">
        <v>20868</v>
      </c>
      <c r="C380" s="1" t="s">
        <v>842</v>
      </c>
      <c r="D380" s="1">
        <f>IFERROR(VLOOKUP($B380, 'Combined Budget 2025 EUR'!$B:$G,3, 0),IFERROR(VLOOKUP($B380, 'Combined Budget 2025 CHF'!$B:$G,3, 0),  IFERROR(VLOOKUP($B380, '[1]QMSM_AG Mapping'!$A:$G, 3,0), "Check")))</f>
        <v>0</v>
      </c>
      <c r="E380" s="1">
        <f>IFERROR(VLOOKUP($B380, 'Combined Budget 2025 EUR'!$B:$G,5, 0), IFERROR(VLOOKUP($B380, 'Combined Budget 2025 CHF'!$B:$G,5, 0),IFERROR(VLOOKUP($B380, '[1]QMSM_AG Mapping'!$A:$E, 5,0), "Check")))</f>
        <v>0</v>
      </c>
      <c r="F380" s="1">
        <f t="shared" si="51"/>
        <v>0</v>
      </c>
      <c r="G380" s="13">
        <f>VLOOKUP($B380, '[1]QMSM_AG Mapping'!$A:$G, 6, 0)</f>
        <v>0</v>
      </c>
      <c r="H380" s="1">
        <f>VLOOKUP($B380, '[1]QMSM_AG Mapping'!$A:$G, 7, 0)</f>
        <v>2019</v>
      </c>
      <c r="I380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W380" s="14" cm="1">
        <f t="array" ref="W380">INDEX(J380:U380, 1, MONTH($W$1))</f>
        <v>0</v>
      </c>
      <c r="X380" s="14" cm="1">
        <f t="array" ref="X380">SUMPRODUCT((J380:U380) *(($J$1:$U$1)&lt;=$X$1))</f>
        <v>0</v>
      </c>
      <c r="Y380">
        <f t="shared" si="52"/>
        <v>0</v>
      </c>
      <c r="Z380">
        <f t="shared" si="52"/>
        <v>0</v>
      </c>
      <c r="AA380">
        <f t="shared" si="53"/>
        <v>0</v>
      </c>
      <c r="AB380">
        <f t="shared" si="61"/>
        <v>0</v>
      </c>
      <c r="AC380">
        <f t="shared" si="55"/>
        <v>0</v>
      </c>
      <c r="AD380">
        <f t="shared" si="56"/>
        <v>0</v>
      </c>
      <c r="AE380">
        <f t="shared" si="57"/>
        <v>0</v>
      </c>
      <c r="AF380">
        <f t="shared" si="58"/>
        <v>0</v>
      </c>
      <c r="AG380">
        <f t="shared" si="59"/>
        <v>0</v>
      </c>
      <c r="AI380" s="15">
        <f t="shared" si="60"/>
        <v>0</v>
      </c>
      <c r="AJ380" s="15"/>
      <c r="AK380">
        <f>IFERROR(VLOOKUP($B380, 'Combined Budget 2025 EUR'!$B:$L, 10, 0), IFERROR(VLOOKUP($B380, 'Combined Budget 2025 CHF'!$B:$L, 10, 0), "N/A"))</f>
        <v>0</v>
      </c>
      <c r="AL380">
        <f>IFERROR(VLOOKUP($B380, 'Combined Budget 2025 EUR'!$B:$L, 11, 0), IFERROR(VLOOKUP($B380, 'Combined Budget 2025 CHF'!$B:$L, 11, 0), "N/A"))</f>
        <v>0</v>
      </c>
    </row>
    <row r="381" spans="2:38" x14ac:dyDescent="0.25">
      <c r="B381" s="1">
        <v>20869</v>
      </c>
      <c r="C381" s="1" t="s">
        <v>843</v>
      </c>
      <c r="D381" s="1">
        <f>IFERROR(VLOOKUP($B381, 'Combined Budget 2025 EUR'!$B:$G,3, 0),IFERROR(VLOOKUP($B381, 'Combined Budget 2025 CHF'!$B:$G,3, 0),  IFERROR(VLOOKUP($B381, '[1]QMSM_AG Mapping'!$A:$G, 3,0), "Check")))</f>
        <v>0</v>
      </c>
      <c r="E381" s="1">
        <f>IFERROR(VLOOKUP($B381, 'Combined Budget 2025 EUR'!$B:$G,5, 0), IFERROR(VLOOKUP($B381, 'Combined Budget 2025 CHF'!$B:$G,5, 0),IFERROR(VLOOKUP($B381, '[1]QMSM_AG Mapping'!$A:$E, 5,0), "Check")))</f>
        <v>0</v>
      </c>
      <c r="F381" s="1">
        <f t="shared" si="51"/>
        <v>0</v>
      </c>
      <c r="G381" s="13">
        <f>VLOOKUP($B381, '[1]QMSM_AG Mapping'!$A:$G, 6, 0)</f>
        <v>0</v>
      </c>
      <c r="H381" s="1">
        <f>VLOOKUP($B381, '[1]QMSM_AG Mapping'!$A:$G, 7, 0)</f>
        <v>2019</v>
      </c>
      <c r="I381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W381" s="14" cm="1">
        <f t="array" ref="W381">INDEX(J381:U381, 1, MONTH($W$1))</f>
        <v>0</v>
      </c>
      <c r="X381" s="14" cm="1">
        <f t="array" ref="X381">SUMPRODUCT((J381:U381) *(($J$1:$U$1)&lt;=$X$1))</f>
        <v>0</v>
      </c>
      <c r="Y381">
        <f t="shared" si="52"/>
        <v>0</v>
      </c>
      <c r="Z381">
        <f t="shared" si="52"/>
        <v>0</v>
      </c>
      <c r="AA381">
        <f t="shared" si="53"/>
        <v>0</v>
      </c>
      <c r="AB381">
        <f t="shared" si="61"/>
        <v>0</v>
      </c>
      <c r="AC381">
        <f t="shared" si="55"/>
        <v>0</v>
      </c>
      <c r="AD381">
        <f t="shared" si="56"/>
        <v>0</v>
      </c>
      <c r="AE381">
        <f t="shared" si="57"/>
        <v>0</v>
      </c>
      <c r="AF381">
        <f t="shared" si="58"/>
        <v>0</v>
      </c>
      <c r="AG381">
        <f t="shared" si="59"/>
        <v>0</v>
      </c>
      <c r="AI381" s="15">
        <f t="shared" si="60"/>
        <v>0</v>
      </c>
      <c r="AJ381" s="15"/>
      <c r="AK381">
        <f>IFERROR(VLOOKUP($B381, 'Combined Budget 2025 EUR'!$B:$L, 10, 0), IFERROR(VLOOKUP($B381, 'Combined Budget 2025 CHF'!$B:$L, 10, 0), "N/A"))</f>
        <v>0</v>
      </c>
      <c r="AL381">
        <f>IFERROR(VLOOKUP($B381, 'Combined Budget 2025 EUR'!$B:$L, 11, 0), IFERROR(VLOOKUP($B381, 'Combined Budget 2025 CHF'!$B:$L, 11, 0), "N/A"))</f>
        <v>0</v>
      </c>
    </row>
    <row r="382" spans="2:38" x14ac:dyDescent="0.25">
      <c r="B382" s="1">
        <v>20870</v>
      </c>
      <c r="C382" s="1" t="s">
        <v>844</v>
      </c>
      <c r="D382" s="1">
        <f>IFERROR(VLOOKUP($B382, 'Combined Budget 2025 EUR'!$B:$G,3, 0),IFERROR(VLOOKUP($B382, 'Combined Budget 2025 CHF'!$B:$G,3, 0),  IFERROR(VLOOKUP($B382, '[1]QMSM_AG Mapping'!$A:$G, 3,0), "Check")))</f>
        <v>0</v>
      </c>
      <c r="E382" s="1">
        <f>IFERROR(VLOOKUP($B382, 'Combined Budget 2025 EUR'!$B:$G,5, 0), IFERROR(VLOOKUP($B382, 'Combined Budget 2025 CHF'!$B:$G,5, 0),IFERROR(VLOOKUP($B382, '[1]QMSM_AG Mapping'!$A:$E, 5,0), "Check")))</f>
        <v>0</v>
      </c>
      <c r="F382" s="1">
        <f t="shared" si="51"/>
        <v>0</v>
      </c>
      <c r="G382" s="13">
        <f>VLOOKUP($B382, '[1]QMSM_AG Mapping'!$A:$G, 6, 0)</f>
        <v>0</v>
      </c>
      <c r="H382" s="1">
        <f>VLOOKUP($B382, '[1]QMSM_AG Mapping'!$A:$G, 7, 0)</f>
        <v>2019</v>
      </c>
      <c r="I382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W382" s="14" cm="1">
        <f t="array" ref="W382">INDEX(J382:U382, 1, MONTH($W$1))</f>
        <v>0</v>
      </c>
      <c r="X382" s="14" cm="1">
        <f t="array" ref="X382">SUMPRODUCT((J382:U382) *(($J$1:$U$1)&lt;=$X$1))</f>
        <v>0</v>
      </c>
      <c r="Y382">
        <f t="shared" si="52"/>
        <v>0</v>
      </c>
      <c r="Z382">
        <f t="shared" si="52"/>
        <v>0</v>
      </c>
      <c r="AA382">
        <f t="shared" si="53"/>
        <v>0</v>
      </c>
      <c r="AB382">
        <f t="shared" si="61"/>
        <v>0</v>
      </c>
      <c r="AC382">
        <f t="shared" si="55"/>
        <v>0</v>
      </c>
      <c r="AD382">
        <f t="shared" si="56"/>
        <v>0</v>
      </c>
      <c r="AE382">
        <f t="shared" si="57"/>
        <v>0</v>
      </c>
      <c r="AF382">
        <f t="shared" si="58"/>
        <v>0</v>
      </c>
      <c r="AG382">
        <f t="shared" si="59"/>
        <v>0</v>
      </c>
      <c r="AI382" s="15">
        <f t="shared" si="60"/>
        <v>0</v>
      </c>
      <c r="AJ382" s="15"/>
      <c r="AK382">
        <f>IFERROR(VLOOKUP($B382, 'Combined Budget 2025 EUR'!$B:$L, 10, 0), IFERROR(VLOOKUP($B382, 'Combined Budget 2025 CHF'!$B:$L, 10, 0), "N/A"))</f>
        <v>0</v>
      </c>
      <c r="AL382">
        <f>IFERROR(VLOOKUP($B382, 'Combined Budget 2025 EUR'!$B:$L, 11, 0), IFERROR(VLOOKUP($B382, 'Combined Budget 2025 CHF'!$B:$L, 11, 0), "N/A"))</f>
        <v>0</v>
      </c>
    </row>
    <row r="383" spans="2:38" x14ac:dyDescent="0.25">
      <c r="B383" s="1">
        <v>20871</v>
      </c>
      <c r="C383" s="1" t="s">
        <v>610</v>
      </c>
      <c r="D383" s="1">
        <f>IFERROR(VLOOKUP($B383, 'Combined Budget 2025 EUR'!$B:$G,3, 0),IFERROR(VLOOKUP($B383, 'Combined Budget 2025 CHF'!$B:$G,3, 0),  IFERROR(VLOOKUP($B383, '[1]QMSM_AG Mapping'!$A:$G, 3,0), "Check")))</f>
        <v>0</v>
      </c>
      <c r="E383" s="1">
        <f>IFERROR(VLOOKUP($B383, 'Combined Budget 2025 EUR'!$B:$G,5, 0), IFERROR(VLOOKUP($B383, 'Combined Budget 2025 CHF'!$B:$G,5, 0),IFERROR(VLOOKUP($B383, '[1]QMSM_AG Mapping'!$A:$E, 5,0), "Check")))</f>
        <v>0</v>
      </c>
      <c r="F383" s="1">
        <f t="shared" si="51"/>
        <v>0</v>
      </c>
      <c r="G383" s="13">
        <f>VLOOKUP($B383, '[1]QMSM_AG Mapping'!$A:$G, 6, 0)</f>
        <v>0</v>
      </c>
      <c r="H383" s="1">
        <f>VLOOKUP($B383, '[1]QMSM_AG Mapping'!$A:$G, 7, 0)</f>
        <v>2019</v>
      </c>
      <c r="I383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W383" s="14" cm="1">
        <f t="array" ref="W383">INDEX(J383:U383, 1, MONTH($W$1))</f>
        <v>0</v>
      </c>
      <c r="X383" s="14" cm="1">
        <f t="array" ref="X383">SUMPRODUCT((J383:U383) *(($J$1:$U$1)&lt;=$X$1))</f>
        <v>0</v>
      </c>
      <c r="Y383">
        <f t="shared" si="52"/>
        <v>0</v>
      </c>
      <c r="Z383">
        <f t="shared" si="52"/>
        <v>0</v>
      </c>
      <c r="AA383">
        <f t="shared" si="53"/>
        <v>0</v>
      </c>
      <c r="AB383">
        <f t="shared" si="61"/>
        <v>0</v>
      </c>
      <c r="AC383">
        <f t="shared" si="55"/>
        <v>0</v>
      </c>
      <c r="AD383">
        <f t="shared" si="56"/>
        <v>0</v>
      </c>
      <c r="AE383">
        <f t="shared" si="57"/>
        <v>0</v>
      </c>
      <c r="AF383">
        <f t="shared" si="58"/>
        <v>0</v>
      </c>
      <c r="AG383">
        <f t="shared" si="59"/>
        <v>0</v>
      </c>
      <c r="AI383" s="15">
        <f t="shared" si="60"/>
        <v>0</v>
      </c>
      <c r="AJ383" s="15"/>
      <c r="AK383">
        <f>IFERROR(VLOOKUP($B383, 'Combined Budget 2025 EUR'!$B:$L, 10, 0), IFERROR(VLOOKUP($B383, 'Combined Budget 2025 CHF'!$B:$L, 10, 0), "N/A"))</f>
        <v>0</v>
      </c>
      <c r="AL383">
        <f>IFERROR(VLOOKUP($B383, 'Combined Budget 2025 EUR'!$B:$L, 11, 0), IFERROR(VLOOKUP($B383, 'Combined Budget 2025 CHF'!$B:$L, 11, 0), "N/A"))</f>
        <v>0</v>
      </c>
    </row>
    <row r="384" spans="2:38" x14ac:dyDescent="0.25">
      <c r="B384" s="1">
        <v>20872</v>
      </c>
      <c r="C384" s="1" t="s">
        <v>90</v>
      </c>
      <c r="D384" s="1" t="str">
        <f>IFERROR(VLOOKUP($B384, 'Combined Budget 2025 EUR'!$B:$G,3, 0),IFERROR(VLOOKUP($B384, 'Combined Budget 2025 CHF'!$B:$G,3, 0),  IFERROR(VLOOKUP($B384, '[1]QMSM_AG Mapping'!$A:$G, 3,0), "Check")))</f>
        <v>Germany</v>
      </c>
      <c r="E384" s="1" t="str">
        <f>IFERROR(VLOOKUP($B384, 'Combined Budget 2025 EUR'!$B:$G,5, 0), IFERROR(VLOOKUP($B384, 'Combined Budget 2025 CHF'!$B:$G,5, 0),IFERROR(VLOOKUP($B384, '[1]QMSM_AG Mapping'!$A:$E, 5,0), "Check")))</f>
        <v>Salon / Institute</v>
      </c>
      <c r="F384" s="1" t="str">
        <f t="shared" si="51"/>
        <v>Institutes / Clinic</v>
      </c>
      <c r="G384" s="13">
        <f>VLOOKUP($B384, '[1]QMSM_AG Mapping'!$A:$G, 6, 0)</f>
        <v>0</v>
      </c>
      <c r="H384" s="1">
        <f>VLOOKUP($B384, '[1]QMSM_AG Mapping'!$A:$G, 7, 0)</f>
        <v>2019</v>
      </c>
      <c r="I384" t="s">
        <v>64</v>
      </c>
      <c r="J384" s="14">
        <v>2471.81</v>
      </c>
      <c r="K384" s="14">
        <v>0</v>
      </c>
      <c r="L384" s="14">
        <v>1328.37</v>
      </c>
      <c r="M384" s="14">
        <v>757.55</v>
      </c>
      <c r="N384" s="14">
        <v>0</v>
      </c>
      <c r="O384" s="14">
        <v>1652.07</v>
      </c>
      <c r="P384" s="14">
        <v>697.27</v>
      </c>
      <c r="Q384" s="14">
        <v>0</v>
      </c>
      <c r="R384" s="14">
        <v>0</v>
      </c>
      <c r="S384" s="14">
        <v>1913.18</v>
      </c>
      <c r="T384" s="14">
        <v>0</v>
      </c>
      <c r="U384" s="14">
        <v>0</v>
      </c>
      <c r="W384" s="14" cm="1">
        <f t="array" ref="W384">INDEX(J384:U384, 1, MONTH($W$1))</f>
        <v>0</v>
      </c>
      <c r="X384" s="14" cm="1">
        <f t="array" ref="X384">SUMPRODUCT((J384:U384) *(($J$1:$U$1)&lt;=$X$1))</f>
        <v>8820.25</v>
      </c>
      <c r="Y384">
        <f t="shared" si="52"/>
        <v>0</v>
      </c>
      <c r="Z384">
        <f t="shared" si="52"/>
        <v>1</v>
      </c>
      <c r="AA384">
        <f t="shared" si="53"/>
        <v>1</v>
      </c>
      <c r="AB384">
        <f t="shared" si="61"/>
        <v>6</v>
      </c>
      <c r="AC384">
        <f t="shared" si="55"/>
        <v>1470.0416666666667</v>
      </c>
      <c r="AD384">
        <f t="shared" si="56"/>
        <v>0</v>
      </c>
      <c r="AE384">
        <f t="shared" si="57"/>
        <v>0</v>
      </c>
      <c r="AF384">
        <f t="shared" si="58"/>
        <v>0</v>
      </c>
      <c r="AG384">
        <f t="shared" si="59"/>
        <v>0</v>
      </c>
      <c r="AI384" s="15">
        <f t="shared" si="60"/>
        <v>8820.25</v>
      </c>
      <c r="AJ384" s="15"/>
      <c r="AK384" t="str">
        <f>IFERROR(VLOOKUP($B384, 'Combined Budget 2025 EUR'!$B:$L, 10, 0), IFERROR(VLOOKUP($B384, 'Combined Budget 2025 CHF'!$B:$L, 10, 0), "N/A"))</f>
        <v>BC</v>
      </c>
      <c r="AL384" t="str">
        <f>IFERROR(VLOOKUP($B384, 'Combined Budget 2025 EUR'!$B:$L, 11, 0), IFERROR(VLOOKUP($B384, 'Combined Budget 2025 CHF'!$B:$L, 11, 0), "N/A"))</f>
        <v>C</v>
      </c>
    </row>
    <row r="385" spans="2:38" x14ac:dyDescent="0.25">
      <c r="B385" s="1">
        <v>20873</v>
      </c>
      <c r="C385" s="1" t="s">
        <v>845</v>
      </c>
      <c r="D385" s="1">
        <f>IFERROR(VLOOKUP($B385, 'Combined Budget 2025 EUR'!$B:$G,3, 0),IFERROR(VLOOKUP($B385, 'Combined Budget 2025 CHF'!$B:$G,3, 0),  IFERROR(VLOOKUP($B385, '[1]QMSM_AG Mapping'!$A:$G, 3,0), "Check")))</f>
        <v>0</v>
      </c>
      <c r="E385" s="1">
        <f>IFERROR(VLOOKUP($B385, 'Combined Budget 2025 EUR'!$B:$G,5, 0), IFERROR(VLOOKUP($B385, 'Combined Budget 2025 CHF'!$B:$G,5, 0),IFERROR(VLOOKUP($B385, '[1]QMSM_AG Mapping'!$A:$E, 5,0), "Check")))</f>
        <v>0</v>
      </c>
      <c r="F385" s="1">
        <f t="shared" si="51"/>
        <v>0</v>
      </c>
      <c r="G385" s="13">
        <f>VLOOKUP($B385, '[1]QMSM_AG Mapping'!$A:$G, 6, 0)</f>
        <v>0</v>
      </c>
      <c r="H385" s="1">
        <f>VLOOKUP($B385, '[1]QMSM_AG Mapping'!$A:$G, 7, 0)</f>
        <v>2019</v>
      </c>
      <c r="I385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W385" s="14" cm="1">
        <f t="array" ref="W385">INDEX(J385:U385, 1, MONTH($W$1))</f>
        <v>0</v>
      </c>
      <c r="X385" s="14" cm="1">
        <f t="array" ref="X385">SUMPRODUCT((J385:U385) *(($J$1:$U$1)&lt;=$X$1))</f>
        <v>0</v>
      </c>
      <c r="Y385">
        <f t="shared" si="52"/>
        <v>0</v>
      </c>
      <c r="Z385">
        <f t="shared" si="52"/>
        <v>0</v>
      </c>
      <c r="AA385">
        <f t="shared" si="53"/>
        <v>0</v>
      </c>
      <c r="AB385">
        <f t="shared" si="61"/>
        <v>0</v>
      </c>
      <c r="AC385">
        <f t="shared" si="55"/>
        <v>0</v>
      </c>
      <c r="AD385">
        <f t="shared" si="56"/>
        <v>0</v>
      </c>
      <c r="AE385">
        <f t="shared" si="57"/>
        <v>0</v>
      </c>
      <c r="AF385">
        <f t="shared" si="58"/>
        <v>0</v>
      </c>
      <c r="AG385">
        <f t="shared" si="59"/>
        <v>0</v>
      </c>
      <c r="AI385" s="15">
        <f t="shared" si="60"/>
        <v>0</v>
      </c>
      <c r="AJ385" s="15"/>
      <c r="AK385">
        <f>IFERROR(VLOOKUP($B385, 'Combined Budget 2025 EUR'!$B:$L, 10, 0), IFERROR(VLOOKUP($B385, 'Combined Budget 2025 CHF'!$B:$L, 10, 0), "N/A"))</f>
        <v>0</v>
      </c>
      <c r="AL385">
        <f>IFERROR(VLOOKUP($B385, 'Combined Budget 2025 EUR'!$B:$L, 11, 0), IFERROR(VLOOKUP($B385, 'Combined Budget 2025 CHF'!$B:$L, 11, 0), "N/A"))</f>
        <v>0</v>
      </c>
    </row>
    <row r="386" spans="2:38" x14ac:dyDescent="0.25">
      <c r="B386" s="1">
        <v>20874</v>
      </c>
      <c r="C386" s="1" t="s">
        <v>320</v>
      </c>
      <c r="D386" s="1" t="str">
        <f>IFERROR(VLOOKUP($B386, 'Combined Budget 2025 EUR'!$B:$G,3, 0),IFERROR(VLOOKUP($B386, 'Combined Budget 2025 CHF'!$B:$G,3, 0),  IFERROR(VLOOKUP($B386, '[1]QMSM_AG Mapping'!$A:$G, 3,0), "Check")))</f>
        <v>Germany</v>
      </c>
      <c r="E386" s="1">
        <f>IFERROR(VLOOKUP($B386, 'Combined Budget 2025 EUR'!$B:$G,5, 0), IFERROR(VLOOKUP($B386, 'Combined Budget 2025 CHF'!$B:$G,5, 0),IFERROR(VLOOKUP($B386, '[1]QMSM_AG Mapping'!$A:$E, 5,0), "Check")))</f>
        <v>0</v>
      </c>
      <c r="F386" s="1">
        <f t="shared" si="51"/>
        <v>0</v>
      </c>
      <c r="G386" s="13">
        <f>VLOOKUP($B386, '[1]QMSM_AG Mapping'!$A:$G, 6, 0)</f>
        <v>0</v>
      </c>
      <c r="H386" s="1">
        <f>VLOOKUP($B386, '[1]QMSM_AG Mapping'!$A:$G, 7, 0)</f>
        <v>2019</v>
      </c>
      <c r="I386" t="s">
        <v>64</v>
      </c>
      <c r="J386" s="14">
        <v>0</v>
      </c>
      <c r="K386" s="14">
        <v>0</v>
      </c>
      <c r="L386" s="14">
        <v>664.55</v>
      </c>
      <c r="M386" s="14">
        <v>216.88</v>
      </c>
      <c r="N386" s="14">
        <v>0</v>
      </c>
      <c r="O386" s="14">
        <v>0</v>
      </c>
      <c r="P386" s="14">
        <v>526.33000000000004</v>
      </c>
      <c r="Q386" s="14">
        <v>0</v>
      </c>
      <c r="R386" s="14">
        <v>599.51</v>
      </c>
      <c r="S386" s="14">
        <v>0</v>
      </c>
      <c r="T386" s="14">
        <v>0</v>
      </c>
      <c r="U386" s="14">
        <v>0</v>
      </c>
      <c r="W386" s="14" cm="1">
        <f t="array" ref="W386">INDEX(J386:U386, 1, MONTH($W$1))</f>
        <v>0</v>
      </c>
      <c r="X386" s="14" cm="1">
        <f t="array" ref="X386">SUMPRODUCT((J386:U386) *(($J$1:$U$1)&lt;=$X$1))</f>
        <v>2007.27</v>
      </c>
      <c r="Y386">
        <f t="shared" si="52"/>
        <v>0</v>
      </c>
      <c r="Z386">
        <f t="shared" si="52"/>
        <v>1</v>
      </c>
      <c r="AA386">
        <f t="shared" si="53"/>
        <v>1</v>
      </c>
      <c r="AB386">
        <f t="shared" si="61"/>
        <v>4</v>
      </c>
      <c r="AC386">
        <f t="shared" si="55"/>
        <v>501.8175</v>
      </c>
      <c r="AD386">
        <f t="shared" si="56"/>
        <v>0</v>
      </c>
      <c r="AE386">
        <f t="shared" si="57"/>
        <v>0</v>
      </c>
      <c r="AF386">
        <f t="shared" si="58"/>
        <v>0</v>
      </c>
      <c r="AG386">
        <f t="shared" si="59"/>
        <v>0</v>
      </c>
      <c r="AI386" s="15">
        <f t="shared" si="60"/>
        <v>2007.27</v>
      </c>
      <c r="AJ386" s="15"/>
      <c r="AK386" t="str">
        <f>IFERROR(VLOOKUP($B386, 'Combined Budget 2025 EUR'!$B:$L, 10, 0), IFERROR(VLOOKUP($B386, 'Combined Budget 2025 CHF'!$B:$L, 10, 0), "N/A"))</f>
        <v>GG</v>
      </c>
      <c r="AL386" t="str">
        <f>IFERROR(VLOOKUP($B386, 'Combined Budget 2025 EUR'!$B:$L, 11, 0), IFERROR(VLOOKUP($B386, 'Combined Budget 2025 CHF'!$B:$L, 11, 0), "N/A"))</f>
        <v>C</v>
      </c>
    </row>
    <row r="387" spans="2:38" x14ac:dyDescent="0.25">
      <c r="B387" s="1">
        <v>20875</v>
      </c>
      <c r="C387" s="1" t="s">
        <v>695</v>
      </c>
      <c r="D387" s="1" t="str">
        <f>IFERROR(VLOOKUP($B387, 'Combined Budget 2025 EUR'!$B:$G,3, 0),IFERROR(VLOOKUP($B387, 'Combined Budget 2025 CHF'!$B:$G,3, 0),  IFERROR(VLOOKUP($B387, '[1]QMSM_AG Mapping'!$A:$G, 3,0), "Check")))</f>
        <v>Germany</v>
      </c>
      <c r="E387" s="1" t="str">
        <f>IFERROR(VLOOKUP($B387, 'Combined Budget 2025 EUR'!$B:$G,5, 0), IFERROR(VLOOKUP($B387, 'Combined Budget 2025 CHF'!$B:$G,5, 0),IFERROR(VLOOKUP($B387, '[1]QMSM_AG Mapping'!$A:$E, 5,0), "Check")))</f>
        <v>Salon / Institute</v>
      </c>
      <c r="F387" s="1" t="str">
        <f t="shared" si="51"/>
        <v>Institutes / Clinic</v>
      </c>
      <c r="G387" s="13">
        <f>VLOOKUP($B387, '[1]QMSM_AG Mapping'!$A:$G, 6, 0)</f>
        <v>0</v>
      </c>
      <c r="H387" s="1">
        <f>VLOOKUP($B387, '[1]QMSM_AG Mapping'!$A:$G, 7, 0)</f>
        <v>2019</v>
      </c>
      <c r="I387" t="s">
        <v>64</v>
      </c>
      <c r="J387" s="14">
        <v>0</v>
      </c>
      <c r="K387" s="14">
        <v>449.74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406.51</v>
      </c>
      <c r="S387" s="14">
        <v>148.22999999999999</v>
      </c>
      <c r="T387" s="14">
        <v>0</v>
      </c>
      <c r="U387" s="14">
        <v>0</v>
      </c>
      <c r="W387" s="14" cm="1">
        <f t="array" ref="W387">INDEX(J387:U387, 1, MONTH($W$1))</f>
        <v>0</v>
      </c>
      <c r="X387" s="14" cm="1">
        <f t="array" ref="X387">SUMPRODUCT((J387:U387) *(($J$1:$U$1)&lt;=$X$1))</f>
        <v>1004.48</v>
      </c>
      <c r="Y387">
        <f t="shared" si="52"/>
        <v>0</v>
      </c>
      <c r="Z387">
        <f t="shared" si="52"/>
        <v>1</v>
      </c>
      <c r="AA387">
        <f t="shared" si="53"/>
        <v>1</v>
      </c>
      <c r="AB387">
        <f t="shared" si="61"/>
        <v>3</v>
      </c>
      <c r="AC387">
        <f t="shared" si="55"/>
        <v>334.82666666666665</v>
      </c>
      <c r="AD387">
        <f t="shared" si="56"/>
        <v>0</v>
      </c>
      <c r="AE387">
        <f t="shared" si="57"/>
        <v>0</v>
      </c>
      <c r="AF387">
        <f t="shared" si="58"/>
        <v>0</v>
      </c>
      <c r="AG387">
        <f t="shared" si="59"/>
        <v>0</v>
      </c>
      <c r="AI387" s="15">
        <f t="shared" si="60"/>
        <v>1004.48</v>
      </c>
      <c r="AJ387" s="15"/>
      <c r="AK387" t="str">
        <f>IFERROR(VLOOKUP($B387, 'Combined Budget 2025 EUR'!$B:$L, 10, 0), IFERROR(VLOOKUP($B387, 'Combined Budget 2025 CHF'!$B:$L, 10, 0), "N/A"))</f>
        <v>GG</v>
      </c>
      <c r="AL387" t="str">
        <f>IFERROR(VLOOKUP($B387, 'Combined Budget 2025 EUR'!$B:$L, 11, 0), IFERROR(VLOOKUP($B387, 'Combined Budget 2025 CHF'!$B:$L, 11, 0), "N/A"))</f>
        <v>C</v>
      </c>
    </row>
    <row r="388" spans="2:38" x14ac:dyDescent="0.25">
      <c r="B388" s="1">
        <v>20876</v>
      </c>
      <c r="C388" s="1" t="s">
        <v>846</v>
      </c>
      <c r="D388" s="1">
        <f>IFERROR(VLOOKUP($B388, 'Combined Budget 2025 EUR'!$B:$G,3, 0),IFERROR(VLOOKUP($B388, 'Combined Budget 2025 CHF'!$B:$G,3, 0),  IFERROR(VLOOKUP($B388, '[1]QMSM_AG Mapping'!$A:$G, 3,0), "Check")))</f>
        <v>0</v>
      </c>
      <c r="E388" s="1">
        <f>IFERROR(VLOOKUP($B388, 'Combined Budget 2025 EUR'!$B:$G,5, 0), IFERROR(VLOOKUP($B388, 'Combined Budget 2025 CHF'!$B:$G,5, 0),IFERROR(VLOOKUP($B388, '[1]QMSM_AG Mapping'!$A:$E, 5,0), "Check")))</f>
        <v>0</v>
      </c>
      <c r="F388" s="1">
        <f t="shared" ref="F388:F451" si="62">IF(OR(E388="Salon / Institute", E388="Pharmacy", E388="Clinic"), "Institutes / Clinic", IF(E388="Parfümerie", "Retail", E388))</f>
        <v>0</v>
      </c>
      <c r="G388" s="13">
        <f>VLOOKUP($B388, '[1]QMSM_AG Mapping'!$A:$G, 6, 0)</f>
        <v>0</v>
      </c>
      <c r="H388" s="1">
        <f>VLOOKUP($B388, '[1]QMSM_AG Mapping'!$A:$G, 7, 0)</f>
        <v>2019</v>
      </c>
      <c r="I388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W388" s="14" cm="1">
        <f t="array" ref="W388">INDEX(J388:U388, 1, MONTH($W$1))</f>
        <v>0</v>
      </c>
      <c r="X388" s="14" cm="1">
        <f t="array" ref="X388">SUMPRODUCT((J388:U388) *(($J$1:$U$1)&lt;=$X$1))</f>
        <v>0</v>
      </c>
      <c r="Y388">
        <f t="shared" ref="Y388:Z451" si="63">IF(W388&gt;0, 1, 0)</f>
        <v>0</v>
      </c>
      <c r="Z388">
        <f t="shared" si="63"/>
        <v>0</v>
      </c>
      <c r="AA388">
        <f t="shared" ref="AA388:AA451" si="64">IF(I388="Yes", 1, 0)</f>
        <v>0</v>
      </c>
      <c r="AB388">
        <f t="shared" si="61"/>
        <v>0</v>
      </c>
      <c r="AC388">
        <f t="shared" ref="AC388:AC451" si="65">IFERROR(X388/AB388, 0)</f>
        <v>0</v>
      </c>
      <c r="AD388">
        <f t="shared" ref="AD388:AD451" si="66">IF(G388=$W$1, 1, 0)</f>
        <v>0</v>
      </c>
      <c r="AE388">
        <f t="shared" ref="AE388:AE451" si="67">IF(G388=$W$1, W388, 0)</f>
        <v>0</v>
      </c>
      <c r="AF388">
        <f t="shared" ref="AF388:AF451" si="68">IF(AND(H388=2024, G388&lt;=$W$1, X388&gt;0), 1, 0)</f>
        <v>0</v>
      </c>
      <c r="AG388">
        <f t="shared" ref="AG388:AG451" si="69">IF(AND(H388=2024, G388&lt;=$W$1), X388, 0)</f>
        <v>0</v>
      </c>
      <c r="AI388" s="15">
        <f t="shared" si="60"/>
        <v>0</v>
      </c>
      <c r="AJ388" s="15"/>
      <c r="AK388">
        <f>IFERROR(VLOOKUP($B388, 'Combined Budget 2025 EUR'!$B:$L, 10, 0), IFERROR(VLOOKUP($B388, 'Combined Budget 2025 CHF'!$B:$L, 10, 0), "N/A"))</f>
        <v>0</v>
      </c>
      <c r="AL388">
        <f>IFERROR(VLOOKUP($B388, 'Combined Budget 2025 EUR'!$B:$L, 11, 0), IFERROR(VLOOKUP($B388, 'Combined Budget 2025 CHF'!$B:$L, 11, 0), "N/A"))</f>
        <v>0</v>
      </c>
    </row>
    <row r="389" spans="2:38" x14ac:dyDescent="0.25">
      <c r="B389" s="1">
        <v>20877</v>
      </c>
      <c r="C389" s="1" t="s">
        <v>131</v>
      </c>
      <c r="D389" s="1" t="str">
        <f>IFERROR(VLOOKUP($B389, 'Combined Budget 2025 EUR'!$B:$G,3, 0),IFERROR(VLOOKUP($B389, 'Combined Budget 2025 CHF'!$B:$G,3, 0),  IFERROR(VLOOKUP($B389, '[1]QMSM_AG Mapping'!$A:$G, 3,0), "Check")))</f>
        <v>Germany</v>
      </c>
      <c r="E389" s="1" t="str">
        <f>IFERROR(VLOOKUP($B389, 'Combined Budget 2025 EUR'!$B:$G,5, 0), IFERROR(VLOOKUP($B389, 'Combined Budget 2025 CHF'!$B:$G,5, 0),IFERROR(VLOOKUP($B389, '[1]QMSM_AG Mapping'!$A:$E, 5,0), "Check")))</f>
        <v>Salon / Institute</v>
      </c>
      <c r="F389" s="1" t="str">
        <f t="shared" si="62"/>
        <v>Institutes / Clinic</v>
      </c>
      <c r="G389" s="13">
        <f>VLOOKUP($B389, '[1]QMSM_AG Mapping'!$A:$G, 6, 0)</f>
        <v>0</v>
      </c>
      <c r="H389" s="1">
        <f>VLOOKUP($B389, '[1]QMSM_AG Mapping'!$A:$G, 7, 0)</f>
        <v>2019</v>
      </c>
      <c r="I389" t="s">
        <v>64</v>
      </c>
      <c r="J389" s="14">
        <v>2152.67</v>
      </c>
      <c r="K389" s="14">
        <v>904.35</v>
      </c>
      <c r="L389" s="14">
        <v>3299.25</v>
      </c>
      <c r="M389" s="14">
        <v>1030.43</v>
      </c>
      <c r="N389" s="14">
        <v>985.81</v>
      </c>
      <c r="O389" s="14">
        <v>0</v>
      </c>
      <c r="P389" s="14">
        <v>1558.45</v>
      </c>
      <c r="Q389" s="14">
        <v>811.07</v>
      </c>
      <c r="R389" s="14">
        <v>1115</v>
      </c>
      <c r="S389" s="14">
        <v>1781.68</v>
      </c>
      <c r="T389" s="14">
        <v>2316.41</v>
      </c>
      <c r="U389" s="14">
        <v>1327.79</v>
      </c>
      <c r="W389" s="14" cm="1">
        <f t="array" ref="W389">INDEX(J389:U389, 1, MONTH($W$1))</f>
        <v>1327.79</v>
      </c>
      <c r="X389" s="14" cm="1">
        <f t="array" ref="X389">SUMPRODUCT((J389:U389) *(($J$1:$U$1)&lt;=$X$1))</f>
        <v>17282.91</v>
      </c>
      <c r="Y389">
        <f t="shared" si="63"/>
        <v>1</v>
      </c>
      <c r="Z389">
        <f t="shared" si="63"/>
        <v>1</v>
      </c>
      <c r="AA389">
        <f t="shared" si="64"/>
        <v>1</v>
      </c>
      <c r="AB389">
        <f t="shared" si="61"/>
        <v>11</v>
      </c>
      <c r="AC389">
        <f t="shared" si="65"/>
        <v>1571.1736363636364</v>
      </c>
      <c r="AD389">
        <f t="shared" si="66"/>
        <v>0</v>
      </c>
      <c r="AE389">
        <f t="shared" si="67"/>
        <v>0</v>
      </c>
      <c r="AF389">
        <f t="shared" si="68"/>
        <v>0</v>
      </c>
      <c r="AG389">
        <f t="shared" si="69"/>
        <v>0</v>
      </c>
      <c r="AI389" s="15">
        <f t="shared" si="60"/>
        <v>17282.91</v>
      </c>
      <c r="AJ389" s="15"/>
      <c r="AK389" t="str">
        <f>IFERROR(VLOOKUP($B389, 'Combined Budget 2025 EUR'!$B:$L, 10, 0), IFERROR(VLOOKUP($B389, 'Combined Budget 2025 CHF'!$B:$L, 10, 0), "N/A"))</f>
        <v>BA</v>
      </c>
      <c r="AL389" t="str">
        <f>IFERROR(VLOOKUP($B389, 'Combined Budget 2025 EUR'!$B:$L, 11, 0), IFERROR(VLOOKUP($B389, 'Combined Budget 2025 CHF'!$B:$L, 11, 0), "N/A"))</f>
        <v>A</v>
      </c>
    </row>
    <row r="390" spans="2:38" x14ac:dyDescent="0.25">
      <c r="B390" s="1">
        <v>20878</v>
      </c>
      <c r="C390" s="1" t="s">
        <v>847</v>
      </c>
      <c r="D390" s="1">
        <f>IFERROR(VLOOKUP($B390, 'Combined Budget 2025 EUR'!$B:$G,3, 0),IFERROR(VLOOKUP($B390, 'Combined Budget 2025 CHF'!$B:$G,3, 0),  IFERROR(VLOOKUP($B390, '[1]QMSM_AG Mapping'!$A:$G, 3,0), "Check")))</f>
        <v>0</v>
      </c>
      <c r="E390" s="1">
        <f>IFERROR(VLOOKUP($B390, 'Combined Budget 2025 EUR'!$B:$G,5, 0), IFERROR(VLOOKUP($B390, 'Combined Budget 2025 CHF'!$B:$G,5, 0),IFERROR(VLOOKUP($B390, '[1]QMSM_AG Mapping'!$A:$E, 5,0), "Check")))</f>
        <v>0</v>
      </c>
      <c r="F390" s="1">
        <f t="shared" si="62"/>
        <v>0</v>
      </c>
      <c r="G390" s="13">
        <f>VLOOKUP($B390, '[1]QMSM_AG Mapping'!$A:$G, 6, 0)</f>
        <v>0</v>
      </c>
      <c r="H390" s="1">
        <f>VLOOKUP($B390, '[1]QMSM_AG Mapping'!$A:$G, 7, 0)</f>
        <v>2019</v>
      </c>
      <c r="I390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W390" s="14" cm="1">
        <f t="array" ref="W390">INDEX(J390:U390, 1, MONTH($W$1))</f>
        <v>0</v>
      </c>
      <c r="X390" s="14" cm="1">
        <f t="array" ref="X390">SUMPRODUCT((J390:U390) *(($J$1:$U$1)&lt;=$X$1))</f>
        <v>0</v>
      </c>
      <c r="Y390">
        <f t="shared" si="63"/>
        <v>0</v>
      </c>
      <c r="Z390">
        <f t="shared" si="63"/>
        <v>0</v>
      </c>
      <c r="AA390">
        <f t="shared" si="64"/>
        <v>0</v>
      </c>
      <c r="AB390">
        <f t="shared" si="61"/>
        <v>0</v>
      </c>
      <c r="AC390">
        <f t="shared" si="65"/>
        <v>0</v>
      </c>
      <c r="AD390">
        <f t="shared" si="66"/>
        <v>0</v>
      </c>
      <c r="AE390">
        <f t="shared" si="67"/>
        <v>0</v>
      </c>
      <c r="AF390">
        <f t="shared" si="68"/>
        <v>0</v>
      </c>
      <c r="AG390">
        <f t="shared" si="69"/>
        <v>0</v>
      </c>
      <c r="AI390" s="15">
        <f t="shared" si="60"/>
        <v>0</v>
      </c>
      <c r="AJ390" s="15"/>
      <c r="AK390">
        <f>IFERROR(VLOOKUP($B390, 'Combined Budget 2025 EUR'!$B:$L, 10, 0), IFERROR(VLOOKUP($B390, 'Combined Budget 2025 CHF'!$B:$L, 10, 0), "N/A"))</f>
        <v>0</v>
      </c>
      <c r="AL390">
        <f>IFERROR(VLOOKUP($B390, 'Combined Budget 2025 EUR'!$B:$L, 11, 0), IFERROR(VLOOKUP($B390, 'Combined Budget 2025 CHF'!$B:$L, 11, 0), "N/A"))</f>
        <v>0</v>
      </c>
    </row>
    <row r="391" spans="2:38" x14ac:dyDescent="0.25">
      <c r="B391" s="1">
        <v>20879</v>
      </c>
      <c r="C391" s="1" t="s">
        <v>321</v>
      </c>
      <c r="D391" s="1" t="str">
        <f>IFERROR(VLOOKUP($B391, 'Combined Budget 2025 EUR'!$B:$G,3, 0),IFERROR(VLOOKUP($B391, 'Combined Budget 2025 CHF'!$B:$G,3, 0),  IFERROR(VLOOKUP($B391, '[1]QMSM_AG Mapping'!$A:$G, 3,0), "Check")))</f>
        <v>Germany</v>
      </c>
      <c r="E391" s="1" t="str">
        <f>IFERROR(VLOOKUP($B391, 'Combined Budget 2025 EUR'!$B:$G,5, 0), IFERROR(VLOOKUP($B391, 'Combined Budget 2025 CHF'!$B:$G,5, 0),IFERROR(VLOOKUP($B391, '[1]QMSM_AG Mapping'!$A:$E, 5,0), "Check")))</f>
        <v>Salon / Institute</v>
      </c>
      <c r="F391" s="1" t="str">
        <f t="shared" si="62"/>
        <v>Institutes / Clinic</v>
      </c>
      <c r="G391" s="13">
        <f>VLOOKUP($B391, '[1]QMSM_AG Mapping'!$A:$G, 6, 0)</f>
        <v>0</v>
      </c>
      <c r="H391" s="1">
        <f>VLOOKUP($B391, '[1]QMSM_AG Mapping'!$A:$G, 7, 0)</f>
        <v>2019</v>
      </c>
      <c r="I391" t="s">
        <v>64</v>
      </c>
      <c r="J391" s="14">
        <v>556.59</v>
      </c>
      <c r="K391" s="14">
        <v>0</v>
      </c>
      <c r="L391" s="14">
        <v>0</v>
      </c>
      <c r="M391" s="14">
        <v>380.17</v>
      </c>
      <c r="N391" s="14">
        <v>0</v>
      </c>
      <c r="O391" s="14">
        <v>0</v>
      </c>
      <c r="P391" s="14">
        <v>833.61</v>
      </c>
      <c r="Q391" s="14">
        <v>0</v>
      </c>
      <c r="R391" s="14">
        <v>0</v>
      </c>
      <c r="S391" s="14">
        <v>0</v>
      </c>
      <c r="T391" s="14">
        <v>341.92</v>
      </c>
      <c r="U391" s="14">
        <v>0</v>
      </c>
      <c r="W391" s="14" cm="1">
        <f t="array" ref="W391">INDEX(J391:U391, 1, MONTH($W$1))</f>
        <v>0</v>
      </c>
      <c r="X391" s="14" cm="1">
        <f t="array" ref="X391">SUMPRODUCT((J391:U391) *(($J$1:$U$1)&lt;=$X$1))</f>
        <v>2112.29</v>
      </c>
      <c r="Y391">
        <f t="shared" si="63"/>
        <v>0</v>
      </c>
      <c r="Z391">
        <f t="shared" si="63"/>
        <v>1</v>
      </c>
      <c r="AA391">
        <f t="shared" si="64"/>
        <v>1</v>
      </c>
      <c r="AB391">
        <f t="shared" si="61"/>
        <v>4</v>
      </c>
      <c r="AC391">
        <f t="shared" si="65"/>
        <v>528.07249999999999</v>
      </c>
      <c r="AD391">
        <f t="shared" si="66"/>
        <v>0</v>
      </c>
      <c r="AE391">
        <f t="shared" si="67"/>
        <v>0</v>
      </c>
      <c r="AF391">
        <f t="shared" si="68"/>
        <v>0</v>
      </c>
      <c r="AG391">
        <f t="shared" si="69"/>
        <v>0</v>
      </c>
      <c r="AI391" s="15">
        <f t="shared" si="60"/>
        <v>2112.29</v>
      </c>
      <c r="AJ391" s="15"/>
      <c r="AK391" t="str">
        <f>IFERROR(VLOOKUP($B391, 'Combined Budget 2025 EUR'!$B:$L, 10, 0), IFERROR(VLOOKUP($B391, 'Combined Budget 2025 CHF'!$B:$L, 10, 0), "N/A"))</f>
        <v>GG</v>
      </c>
      <c r="AL391" t="str">
        <f>IFERROR(VLOOKUP($B391, 'Combined Budget 2025 EUR'!$B:$L, 11, 0), IFERROR(VLOOKUP($B391, 'Combined Budget 2025 CHF'!$B:$L, 11, 0), "N/A"))</f>
        <v>C</v>
      </c>
    </row>
    <row r="392" spans="2:38" x14ac:dyDescent="0.25">
      <c r="B392" s="1">
        <v>20880</v>
      </c>
      <c r="C392" s="1" t="s">
        <v>848</v>
      </c>
      <c r="D392" s="1">
        <f>IFERROR(VLOOKUP($B392, 'Combined Budget 2025 EUR'!$B:$G,3, 0),IFERROR(VLOOKUP($B392, 'Combined Budget 2025 CHF'!$B:$G,3, 0),  IFERROR(VLOOKUP($B392, '[1]QMSM_AG Mapping'!$A:$G, 3,0), "Check")))</f>
        <v>0</v>
      </c>
      <c r="E392" s="1">
        <f>IFERROR(VLOOKUP($B392, 'Combined Budget 2025 EUR'!$B:$G,5, 0), IFERROR(VLOOKUP($B392, 'Combined Budget 2025 CHF'!$B:$G,5, 0),IFERROR(VLOOKUP($B392, '[1]QMSM_AG Mapping'!$A:$E, 5,0), "Check")))</f>
        <v>0</v>
      </c>
      <c r="F392" s="1">
        <f t="shared" si="62"/>
        <v>0</v>
      </c>
      <c r="G392" s="13">
        <f>VLOOKUP($B392, '[1]QMSM_AG Mapping'!$A:$G, 6, 0)</f>
        <v>0</v>
      </c>
      <c r="H392" s="1">
        <f>VLOOKUP($B392, '[1]QMSM_AG Mapping'!$A:$G, 7, 0)</f>
        <v>2019</v>
      </c>
      <c r="I392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W392" s="14" cm="1">
        <f t="array" ref="W392">INDEX(J392:U392, 1, MONTH($W$1))</f>
        <v>0</v>
      </c>
      <c r="X392" s="14" cm="1">
        <f t="array" ref="X392">SUMPRODUCT((J392:U392) *(($J$1:$U$1)&lt;=$X$1))</f>
        <v>0</v>
      </c>
      <c r="Y392">
        <f t="shared" si="63"/>
        <v>0</v>
      </c>
      <c r="Z392">
        <f t="shared" si="63"/>
        <v>0</v>
      </c>
      <c r="AA392">
        <f t="shared" si="64"/>
        <v>0</v>
      </c>
      <c r="AB392">
        <f t="shared" si="61"/>
        <v>0</v>
      </c>
      <c r="AC392">
        <f t="shared" si="65"/>
        <v>0</v>
      </c>
      <c r="AD392">
        <f t="shared" si="66"/>
        <v>0</v>
      </c>
      <c r="AE392">
        <f t="shared" si="67"/>
        <v>0</v>
      </c>
      <c r="AF392">
        <f t="shared" si="68"/>
        <v>0</v>
      </c>
      <c r="AG392">
        <f t="shared" si="69"/>
        <v>0</v>
      </c>
      <c r="AI392" s="15">
        <f t="shared" si="60"/>
        <v>0</v>
      </c>
      <c r="AJ392" s="15"/>
      <c r="AK392">
        <f>IFERROR(VLOOKUP($B392, 'Combined Budget 2025 EUR'!$B:$L, 10, 0), IFERROR(VLOOKUP($B392, 'Combined Budget 2025 CHF'!$B:$L, 10, 0), "N/A"))</f>
        <v>0</v>
      </c>
      <c r="AL392">
        <f>IFERROR(VLOOKUP($B392, 'Combined Budget 2025 EUR'!$B:$L, 11, 0), IFERROR(VLOOKUP($B392, 'Combined Budget 2025 CHF'!$B:$L, 11, 0), "N/A"))</f>
        <v>0</v>
      </c>
    </row>
    <row r="393" spans="2:38" x14ac:dyDescent="0.25">
      <c r="B393" s="1">
        <v>20881</v>
      </c>
      <c r="C393" s="1" t="s">
        <v>70</v>
      </c>
      <c r="D393" s="1" t="str">
        <f>IFERROR(VLOOKUP($B393, 'Combined Budget 2025 EUR'!$B:$G,3, 0),IFERROR(VLOOKUP($B393, 'Combined Budget 2025 CHF'!$B:$G,3, 0),  IFERROR(VLOOKUP($B393, '[1]QMSM_AG Mapping'!$A:$G, 3,0), "Check")))</f>
        <v>Germany</v>
      </c>
      <c r="E393" s="1" t="str">
        <f>IFERROR(VLOOKUP($B393, 'Combined Budget 2025 EUR'!$B:$G,5, 0), IFERROR(VLOOKUP($B393, 'Combined Budget 2025 CHF'!$B:$G,5, 0),IFERROR(VLOOKUP($B393, '[1]QMSM_AG Mapping'!$A:$E, 5,0), "Check")))</f>
        <v>eTailer</v>
      </c>
      <c r="F393" s="1" t="str">
        <f t="shared" si="62"/>
        <v>eTailer</v>
      </c>
      <c r="G393" s="13">
        <f>VLOOKUP($B393, '[1]QMSM_AG Mapping'!$A:$G, 6, 0)</f>
        <v>0</v>
      </c>
      <c r="H393" s="1">
        <f>VLOOKUP($B393, '[1]QMSM_AG Mapping'!$A:$G, 7, 0)</f>
        <v>2019</v>
      </c>
      <c r="I393" t="s">
        <v>64</v>
      </c>
      <c r="J393" s="14">
        <v>4865.09</v>
      </c>
      <c r="K393" s="14">
        <v>415.94999999999982</v>
      </c>
      <c r="L393" s="14">
        <v>1790.39</v>
      </c>
      <c r="M393" s="14">
        <v>647.39</v>
      </c>
      <c r="N393" s="14">
        <v>3187.12</v>
      </c>
      <c r="O393" s="14">
        <v>1515.55</v>
      </c>
      <c r="P393" s="14">
        <v>-36.31</v>
      </c>
      <c r="Q393" s="14">
        <v>3238.95</v>
      </c>
      <c r="R393" s="14">
        <v>1797.45</v>
      </c>
      <c r="S393" s="14">
        <v>2484.06</v>
      </c>
      <c r="T393" s="14">
        <v>1260.98</v>
      </c>
      <c r="U393" s="14">
        <v>1734.81</v>
      </c>
      <c r="W393" s="14" cm="1">
        <f t="array" ref="W393">INDEX(J393:U393, 1, MONTH($W$1))</f>
        <v>1734.81</v>
      </c>
      <c r="X393" s="14" cm="1">
        <f t="array" ref="X393">SUMPRODUCT((J393:U393) *(($J$1:$U$1)&lt;=$X$1))</f>
        <v>22901.430000000004</v>
      </c>
      <c r="Y393">
        <f t="shared" si="63"/>
        <v>1</v>
      </c>
      <c r="Z393">
        <f t="shared" si="63"/>
        <v>1</v>
      </c>
      <c r="AA393">
        <f t="shared" si="64"/>
        <v>1</v>
      </c>
      <c r="AB393">
        <f t="shared" si="61"/>
        <v>11</v>
      </c>
      <c r="AC393">
        <f t="shared" si="65"/>
        <v>2081.9481818181821</v>
      </c>
      <c r="AD393">
        <f t="shared" si="66"/>
        <v>0</v>
      </c>
      <c r="AE393">
        <f t="shared" si="67"/>
        <v>0</v>
      </c>
      <c r="AF393">
        <f t="shared" si="68"/>
        <v>0</v>
      </c>
      <c r="AG393">
        <f t="shared" si="69"/>
        <v>0</v>
      </c>
      <c r="AI393" s="15">
        <f t="shared" ref="AI393:AI456" si="70">SUM(J393:U393)</f>
        <v>22901.430000000004</v>
      </c>
      <c r="AJ393" s="15"/>
      <c r="AK393" t="str">
        <f>IFERROR(VLOOKUP($B393, 'Combined Budget 2025 EUR'!$B:$L, 10, 0), IFERROR(VLOOKUP($B393, 'Combined Budget 2025 CHF'!$B:$L, 10, 0), "N/A"))</f>
        <v>AA</v>
      </c>
      <c r="AL393" t="str">
        <f>IFERROR(VLOOKUP($B393, 'Combined Budget 2025 EUR'!$B:$L, 11, 0), IFERROR(VLOOKUP($B393, 'Combined Budget 2025 CHF'!$B:$L, 11, 0), "N/A"))</f>
        <v>A</v>
      </c>
    </row>
    <row r="394" spans="2:38" x14ac:dyDescent="0.25">
      <c r="B394" s="1">
        <v>20882</v>
      </c>
      <c r="C394" s="1" t="s">
        <v>696</v>
      </c>
      <c r="D394" s="1" t="str">
        <f>IFERROR(VLOOKUP($B394, 'Combined Budget 2025 EUR'!$B:$G,3, 0),IFERROR(VLOOKUP($B394, 'Combined Budget 2025 CHF'!$B:$G,3, 0),  IFERROR(VLOOKUP($B394, '[1]QMSM_AG Mapping'!$A:$G, 3,0), "Check")))</f>
        <v>Germany</v>
      </c>
      <c r="E394" s="1">
        <f>IFERROR(VLOOKUP($B394, 'Combined Budget 2025 EUR'!$B:$G,5, 0), IFERROR(VLOOKUP($B394, 'Combined Budget 2025 CHF'!$B:$G,5, 0),IFERROR(VLOOKUP($B394, '[1]QMSM_AG Mapping'!$A:$E, 5,0), "Check")))</f>
        <v>0</v>
      </c>
      <c r="F394" s="1">
        <f t="shared" si="62"/>
        <v>0</v>
      </c>
      <c r="G394" s="13">
        <f>VLOOKUP($B394, '[1]QMSM_AG Mapping'!$A:$G, 6, 0)</f>
        <v>0</v>
      </c>
      <c r="H394" s="1">
        <f>VLOOKUP($B394, '[1]QMSM_AG Mapping'!$A:$G, 7, 0)</f>
        <v>2019</v>
      </c>
      <c r="I394" t="s">
        <v>358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W394" s="14" cm="1">
        <f t="array" ref="W394">INDEX(J394:U394, 1, MONTH($W$1))</f>
        <v>0</v>
      </c>
      <c r="X394" s="14" cm="1">
        <f t="array" ref="X394">SUMPRODUCT((J394:U394) *(($J$1:$U$1)&lt;=$X$1))</f>
        <v>0</v>
      </c>
      <c r="Y394">
        <f t="shared" si="63"/>
        <v>0</v>
      </c>
      <c r="Z394">
        <f t="shared" si="63"/>
        <v>0</v>
      </c>
      <c r="AA394">
        <f t="shared" si="64"/>
        <v>0</v>
      </c>
      <c r="AB394">
        <f t="shared" si="61"/>
        <v>0</v>
      </c>
      <c r="AC394">
        <f t="shared" si="65"/>
        <v>0</v>
      </c>
      <c r="AD394">
        <f t="shared" si="66"/>
        <v>0</v>
      </c>
      <c r="AE394">
        <f t="shared" si="67"/>
        <v>0</v>
      </c>
      <c r="AF394">
        <f t="shared" si="68"/>
        <v>0</v>
      </c>
      <c r="AG394">
        <f t="shared" si="69"/>
        <v>0</v>
      </c>
      <c r="AI394" s="15">
        <f t="shared" si="70"/>
        <v>0</v>
      </c>
      <c r="AJ394" s="15"/>
      <c r="AK394" t="str">
        <f>IFERROR(VLOOKUP($B394, 'Combined Budget 2025 EUR'!$B:$L, 10, 0), IFERROR(VLOOKUP($B394, 'Combined Budget 2025 CHF'!$B:$L, 10, 0), "N/A"))</f>
        <v>GG</v>
      </c>
      <c r="AL394" t="str">
        <f>IFERROR(VLOOKUP($B394, 'Combined Budget 2025 EUR'!$B:$L, 11, 0), IFERROR(VLOOKUP($B394, 'Combined Budget 2025 CHF'!$B:$L, 11, 0), "N/A"))</f>
        <v>C</v>
      </c>
    </row>
    <row r="395" spans="2:38" x14ac:dyDescent="0.25">
      <c r="B395" s="1">
        <v>20883</v>
      </c>
      <c r="C395" s="1" t="s">
        <v>849</v>
      </c>
      <c r="D395" s="1">
        <f>IFERROR(VLOOKUP($B395, 'Combined Budget 2025 EUR'!$B:$G,3, 0),IFERROR(VLOOKUP($B395, 'Combined Budget 2025 CHF'!$B:$G,3, 0),  IFERROR(VLOOKUP($B395, '[1]QMSM_AG Mapping'!$A:$G, 3,0), "Check")))</f>
        <v>0</v>
      </c>
      <c r="E395" s="1">
        <f>IFERROR(VLOOKUP($B395, 'Combined Budget 2025 EUR'!$B:$G,5, 0), IFERROR(VLOOKUP($B395, 'Combined Budget 2025 CHF'!$B:$G,5, 0),IFERROR(VLOOKUP($B395, '[1]QMSM_AG Mapping'!$A:$E, 5,0), "Check")))</f>
        <v>0</v>
      </c>
      <c r="F395" s="1">
        <f t="shared" si="62"/>
        <v>0</v>
      </c>
      <c r="G395" s="13">
        <f>VLOOKUP($B395, '[1]QMSM_AG Mapping'!$A:$G, 6, 0)</f>
        <v>0</v>
      </c>
      <c r="H395" s="1">
        <f>VLOOKUP($B395, '[1]QMSM_AG Mapping'!$A:$G, 7, 0)</f>
        <v>0</v>
      </c>
      <c r="I395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W395" s="14" cm="1">
        <f t="array" ref="W395">INDEX(J395:U395, 1, MONTH($W$1))</f>
        <v>0</v>
      </c>
      <c r="X395" s="14" cm="1">
        <f t="array" ref="X395">SUMPRODUCT((J395:U395) *(($J$1:$U$1)&lt;=$X$1))</f>
        <v>0</v>
      </c>
      <c r="Y395">
        <f t="shared" si="63"/>
        <v>0</v>
      </c>
      <c r="Z395">
        <f t="shared" si="63"/>
        <v>0</v>
      </c>
      <c r="AA395">
        <f t="shared" si="64"/>
        <v>0</v>
      </c>
      <c r="AB395">
        <f t="shared" si="61"/>
        <v>0</v>
      </c>
      <c r="AC395">
        <f t="shared" si="65"/>
        <v>0</v>
      </c>
      <c r="AD395">
        <f t="shared" si="66"/>
        <v>0</v>
      </c>
      <c r="AE395">
        <f t="shared" si="67"/>
        <v>0</v>
      </c>
      <c r="AF395">
        <f t="shared" si="68"/>
        <v>0</v>
      </c>
      <c r="AG395">
        <f t="shared" si="69"/>
        <v>0</v>
      </c>
      <c r="AI395" s="15">
        <f t="shared" si="70"/>
        <v>0</v>
      </c>
      <c r="AJ395" s="15"/>
      <c r="AK395">
        <f>IFERROR(VLOOKUP($B395, 'Combined Budget 2025 EUR'!$B:$L, 10, 0), IFERROR(VLOOKUP($B395, 'Combined Budget 2025 CHF'!$B:$L, 10, 0), "N/A"))</f>
        <v>0</v>
      </c>
      <c r="AL395">
        <f>IFERROR(VLOOKUP($B395, 'Combined Budget 2025 EUR'!$B:$L, 11, 0), IFERROR(VLOOKUP($B395, 'Combined Budget 2025 CHF'!$B:$L, 11, 0), "N/A"))</f>
        <v>0</v>
      </c>
    </row>
    <row r="396" spans="2:38" x14ac:dyDescent="0.25">
      <c r="B396" s="1">
        <v>20884</v>
      </c>
      <c r="C396" s="1" t="s">
        <v>850</v>
      </c>
      <c r="D396" s="1">
        <f>IFERROR(VLOOKUP($B396, 'Combined Budget 2025 EUR'!$B:$G,3, 0),IFERROR(VLOOKUP($B396, 'Combined Budget 2025 CHF'!$B:$G,3, 0),  IFERROR(VLOOKUP($B396, '[1]QMSM_AG Mapping'!$A:$G, 3,0), "Check")))</f>
        <v>0</v>
      </c>
      <c r="E396" s="1">
        <f>IFERROR(VLOOKUP($B396, 'Combined Budget 2025 EUR'!$B:$G,5, 0), IFERROR(VLOOKUP($B396, 'Combined Budget 2025 CHF'!$B:$G,5, 0),IFERROR(VLOOKUP($B396, '[1]QMSM_AG Mapping'!$A:$E, 5,0), "Check")))</f>
        <v>0</v>
      </c>
      <c r="F396" s="1">
        <f t="shared" si="62"/>
        <v>0</v>
      </c>
      <c r="G396" s="13">
        <f>VLOOKUP($B396, '[1]QMSM_AG Mapping'!$A:$G, 6, 0)</f>
        <v>0</v>
      </c>
      <c r="H396" s="1">
        <f>VLOOKUP($B396, '[1]QMSM_AG Mapping'!$A:$G, 7, 0)</f>
        <v>2019</v>
      </c>
      <c r="I396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W396" s="14" cm="1">
        <f t="array" ref="W396">INDEX(J396:U396, 1, MONTH($W$1))</f>
        <v>0</v>
      </c>
      <c r="X396" s="14" cm="1">
        <f t="array" ref="X396">SUMPRODUCT((J396:U396) *(($J$1:$U$1)&lt;=$X$1))</f>
        <v>0</v>
      </c>
      <c r="Y396">
        <f t="shared" si="63"/>
        <v>0</v>
      </c>
      <c r="Z396">
        <f t="shared" si="63"/>
        <v>0</v>
      </c>
      <c r="AA396">
        <f t="shared" si="64"/>
        <v>0</v>
      </c>
      <c r="AB396">
        <f t="shared" si="61"/>
        <v>0</v>
      </c>
      <c r="AC396">
        <f t="shared" si="65"/>
        <v>0</v>
      </c>
      <c r="AD396">
        <f t="shared" si="66"/>
        <v>0</v>
      </c>
      <c r="AE396">
        <f t="shared" si="67"/>
        <v>0</v>
      </c>
      <c r="AF396">
        <f t="shared" si="68"/>
        <v>0</v>
      </c>
      <c r="AG396">
        <f t="shared" si="69"/>
        <v>0</v>
      </c>
      <c r="AI396" s="15">
        <f t="shared" si="70"/>
        <v>0</v>
      </c>
      <c r="AJ396" s="15"/>
      <c r="AK396">
        <f>IFERROR(VLOOKUP($B396, 'Combined Budget 2025 EUR'!$B:$L, 10, 0), IFERROR(VLOOKUP($B396, 'Combined Budget 2025 CHF'!$B:$L, 10, 0), "N/A"))</f>
        <v>0</v>
      </c>
      <c r="AL396">
        <f>IFERROR(VLOOKUP($B396, 'Combined Budget 2025 EUR'!$B:$L, 11, 0), IFERROR(VLOOKUP($B396, 'Combined Budget 2025 CHF'!$B:$L, 11, 0), "N/A"))</f>
        <v>0</v>
      </c>
    </row>
    <row r="397" spans="2:38" x14ac:dyDescent="0.25">
      <c r="B397" s="1">
        <v>20885</v>
      </c>
      <c r="C397" s="1" t="s">
        <v>851</v>
      </c>
      <c r="D397" s="1">
        <f>IFERROR(VLOOKUP($B397, 'Combined Budget 2025 EUR'!$B:$G,3, 0),IFERROR(VLOOKUP($B397, 'Combined Budget 2025 CHF'!$B:$G,3, 0),  IFERROR(VLOOKUP($B397, '[1]QMSM_AG Mapping'!$A:$G, 3,0), "Check")))</f>
        <v>0</v>
      </c>
      <c r="E397" s="1">
        <f>IFERROR(VLOOKUP($B397, 'Combined Budget 2025 EUR'!$B:$G,5, 0), IFERROR(VLOOKUP($B397, 'Combined Budget 2025 CHF'!$B:$G,5, 0),IFERROR(VLOOKUP($B397, '[1]QMSM_AG Mapping'!$A:$E, 5,0), "Check")))</f>
        <v>0</v>
      </c>
      <c r="F397" s="1">
        <f t="shared" si="62"/>
        <v>0</v>
      </c>
      <c r="G397" s="13">
        <f>VLOOKUP($B397, '[1]QMSM_AG Mapping'!$A:$G, 6, 0)</f>
        <v>0</v>
      </c>
      <c r="H397" s="1">
        <f>VLOOKUP($B397, '[1]QMSM_AG Mapping'!$A:$G, 7, 0)</f>
        <v>2019</v>
      </c>
      <c r="I397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W397" s="14" cm="1">
        <f t="array" ref="W397">INDEX(J397:U397, 1, MONTH($W$1))</f>
        <v>0</v>
      </c>
      <c r="X397" s="14" cm="1">
        <f t="array" ref="X397">SUMPRODUCT((J397:U397) *(($J$1:$U$1)&lt;=$X$1))</f>
        <v>0</v>
      </c>
      <c r="Y397">
        <f t="shared" si="63"/>
        <v>0</v>
      </c>
      <c r="Z397">
        <f t="shared" si="63"/>
        <v>0</v>
      </c>
      <c r="AA397">
        <f t="shared" si="64"/>
        <v>0</v>
      </c>
      <c r="AB397">
        <f t="shared" si="61"/>
        <v>0</v>
      </c>
      <c r="AC397">
        <f t="shared" si="65"/>
        <v>0</v>
      </c>
      <c r="AD397">
        <f t="shared" si="66"/>
        <v>0</v>
      </c>
      <c r="AE397">
        <f t="shared" si="67"/>
        <v>0</v>
      </c>
      <c r="AF397">
        <f t="shared" si="68"/>
        <v>0</v>
      </c>
      <c r="AG397">
        <f t="shared" si="69"/>
        <v>0</v>
      </c>
      <c r="AI397" s="15">
        <f t="shared" si="70"/>
        <v>0</v>
      </c>
      <c r="AJ397" s="15"/>
      <c r="AK397">
        <f>IFERROR(VLOOKUP($B397, 'Combined Budget 2025 EUR'!$B:$L, 10, 0), IFERROR(VLOOKUP($B397, 'Combined Budget 2025 CHF'!$B:$L, 10, 0), "N/A"))</f>
        <v>0</v>
      </c>
      <c r="AL397">
        <f>IFERROR(VLOOKUP($B397, 'Combined Budget 2025 EUR'!$B:$L, 11, 0), IFERROR(VLOOKUP($B397, 'Combined Budget 2025 CHF'!$B:$L, 11, 0), "N/A"))</f>
        <v>0</v>
      </c>
    </row>
    <row r="398" spans="2:38" x14ac:dyDescent="0.25">
      <c r="B398" s="1">
        <v>20886</v>
      </c>
      <c r="C398" s="1" t="s">
        <v>224</v>
      </c>
      <c r="D398" s="1" t="str">
        <f>IFERROR(VLOOKUP($B398, 'Combined Budget 2025 EUR'!$B:$G,3, 0),IFERROR(VLOOKUP($B398, 'Combined Budget 2025 CHF'!$B:$G,3, 0),  IFERROR(VLOOKUP($B398, '[1]QMSM_AG Mapping'!$A:$G, 3,0), "Check")))</f>
        <v>Germany</v>
      </c>
      <c r="E398" s="1" t="str">
        <f>IFERROR(VLOOKUP($B398, 'Combined Budget 2025 EUR'!$B:$G,5, 0), IFERROR(VLOOKUP($B398, 'Combined Budget 2025 CHF'!$B:$G,5, 0),IFERROR(VLOOKUP($B398, '[1]QMSM_AG Mapping'!$A:$E, 5,0), "Check")))</f>
        <v>Salon / Institute</v>
      </c>
      <c r="F398" s="1" t="str">
        <f t="shared" si="62"/>
        <v>Institutes / Clinic</v>
      </c>
      <c r="G398" s="13">
        <f>VLOOKUP($B398, '[1]QMSM_AG Mapping'!$A:$G, 6, 0)</f>
        <v>0</v>
      </c>
      <c r="H398" s="1">
        <f>VLOOKUP($B398, '[1]QMSM_AG Mapping'!$A:$G, 7, 0)</f>
        <v>2019</v>
      </c>
      <c r="I398" t="s">
        <v>64</v>
      </c>
      <c r="J398" s="14">
        <v>1077.9100000000001</v>
      </c>
      <c r="K398" s="14">
        <v>0</v>
      </c>
      <c r="L398" s="14">
        <v>825.95</v>
      </c>
      <c r="M398" s="14">
        <v>570.12</v>
      </c>
      <c r="N398" s="14">
        <v>0</v>
      </c>
      <c r="O398" s="14">
        <v>972.54</v>
      </c>
      <c r="P398" s="14">
        <v>372.5</v>
      </c>
      <c r="Q398" s="14">
        <v>0</v>
      </c>
      <c r="R398" s="14">
        <v>570.03</v>
      </c>
      <c r="S398" s="14">
        <v>1297.0999999999999</v>
      </c>
      <c r="T398" s="14">
        <v>1157.6199999999999</v>
      </c>
      <c r="U398" s="14">
        <v>985.27</v>
      </c>
      <c r="W398" s="14" cm="1">
        <f t="array" ref="W398">INDEX(J398:U398, 1, MONTH($W$1))</f>
        <v>985.27</v>
      </c>
      <c r="X398" s="14" cm="1">
        <f t="array" ref="X398">SUMPRODUCT((J398:U398) *(($J$1:$U$1)&lt;=$X$1))</f>
        <v>7829.0399999999991</v>
      </c>
      <c r="Y398">
        <f t="shared" si="63"/>
        <v>1</v>
      </c>
      <c r="Z398">
        <f t="shared" si="63"/>
        <v>1</v>
      </c>
      <c r="AA398">
        <f t="shared" si="64"/>
        <v>1</v>
      </c>
      <c r="AB398">
        <f t="shared" si="61"/>
        <v>9</v>
      </c>
      <c r="AC398">
        <f t="shared" si="65"/>
        <v>869.8933333333332</v>
      </c>
      <c r="AD398">
        <f t="shared" si="66"/>
        <v>0</v>
      </c>
      <c r="AE398">
        <f t="shared" si="67"/>
        <v>0</v>
      </c>
      <c r="AF398">
        <f t="shared" si="68"/>
        <v>0</v>
      </c>
      <c r="AG398">
        <f t="shared" si="69"/>
        <v>0</v>
      </c>
      <c r="AI398" s="15">
        <f t="shared" si="70"/>
        <v>7829.0399999999991</v>
      </c>
      <c r="AJ398" s="15"/>
      <c r="AK398" t="str">
        <f>IFERROR(VLOOKUP($B398, 'Combined Budget 2025 EUR'!$B:$L, 10, 0), IFERROR(VLOOKUP($B398, 'Combined Budget 2025 CHF'!$B:$L, 10, 0), "N/A"))</f>
        <v>BC</v>
      </c>
      <c r="AL398" t="str">
        <f>IFERROR(VLOOKUP($B398, 'Combined Budget 2025 EUR'!$B:$L, 11, 0), IFERROR(VLOOKUP($B398, 'Combined Budget 2025 CHF'!$B:$L, 11, 0), "N/A"))</f>
        <v>C</v>
      </c>
    </row>
    <row r="399" spans="2:38" x14ac:dyDescent="0.25">
      <c r="B399" s="1">
        <v>20887</v>
      </c>
      <c r="C399" s="1" t="s">
        <v>852</v>
      </c>
      <c r="D399" s="1">
        <f>IFERROR(VLOOKUP($B399, 'Combined Budget 2025 EUR'!$B:$G,3, 0),IFERROR(VLOOKUP($B399, 'Combined Budget 2025 CHF'!$B:$G,3, 0),  IFERROR(VLOOKUP($B399, '[1]QMSM_AG Mapping'!$A:$G, 3,0), "Check")))</f>
        <v>0</v>
      </c>
      <c r="E399" s="1">
        <f>IFERROR(VLOOKUP($B399, 'Combined Budget 2025 EUR'!$B:$G,5, 0), IFERROR(VLOOKUP($B399, 'Combined Budget 2025 CHF'!$B:$G,5, 0),IFERROR(VLOOKUP($B399, '[1]QMSM_AG Mapping'!$A:$E, 5,0), "Check")))</f>
        <v>0</v>
      </c>
      <c r="F399" s="1">
        <f t="shared" si="62"/>
        <v>0</v>
      </c>
      <c r="G399" s="13">
        <f>VLOOKUP($B399, '[1]QMSM_AG Mapping'!$A:$G, 6, 0)</f>
        <v>0</v>
      </c>
      <c r="H399" s="1">
        <f>VLOOKUP($B399, '[1]QMSM_AG Mapping'!$A:$G, 7, 0)</f>
        <v>2019</v>
      </c>
      <c r="I399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W399" s="14" cm="1">
        <f t="array" ref="W399">INDEX(J399:U399, 1, MONTH($W$1))</f>
        <v>0</v>
      </c>
      <c r="X399" s="14" cm="1">
        <f t="array" ref="X399">SUMPRODUCT((J399:U399) *(($J$1:$U$1)&lt;=$X$1))</f>
        <v>0</v>
      </c>
      <c r="Y399">
        <f t="shared" si="63"/>
        <v>0</v>
      </c>
      <c r="Z399">
        <f t="shared" si="63"/>
        <v>0</v>
      </c>
      <c r="AA399">
        <f t="shared" si="64"/>
        <v>0</v>
      </c>
      <c r="AB399">
        <f t="shared" si="61"/>
        <v>0</v>
      </c>
      <c r="AC399">
        <f t="shared" si="65"/>
        <v>0</v>
      </c>
      <c r="AD399">
        <f t="shared" si="66"/>
        <v>0</v>
      </c>
      <c r="AE399">
        <f t="shared" si="67"/>
        <v>0</v>
      </c>
      <c r="AF399">
        <f t="shared" si="68"/>
        <v>0</v>
      </c>
      <c r="AG399">
        <f t="shared" si="69"/>
        <v>0</v>
      </c>
      <c r="AI399" s="15">
        <f t="shared" si="70"/>
        <v>0</v>
      </c>
      <c r="AJ399" s="15"/>
      <c r="AK399">
        <f>IFERROR(VLOOKUP($B399, 'Combined Budget 2025 EUR'!$B:$L, 10, 0), IFERROR(VLOOKUP($B399, 'Combined Budget 2025 CHF'!$B:$L, 10, 0), "N/A"))</f>
        <v>0</v>
      </c>
      <c r="AL399">
        <f>IFERROR(VLOOKUP($B399, 'Combined Budget 2025 EUR'!$B:$L, 11, 0), IFERROR(VLOOKUP($B399, 'Combined Budget 2025 CHF'!$B:$L, 11, 0), "N/A"))</f>
        <v>0</v>
      </c>
    </row>
    <row r="400" spans="2:38" x14ac:dyDescent="0.25">
      <c r="B400" s="1">
        <v>20888</v>
      </c>
      <c r="C400" s="1" t="s">
        <v>697</v>
      </c>
      <c r="D400" s="1" t="str">
        <f>IFERROR(VLOOKUP($B400, 'Combined Budget 2025 EUR'!$B:$G,3, 0),IFERROR(VLOOKUP($B400, 'Combined Budget 2025 CHF'!$B:$G,3, 0),  IFERROR(VLOOKUP($B400, '[1]QMSM_AG Mapping'!$A:$G, 3,0), "Check")))</f>
        <v>Germany</v>
      </c>
      <c r="E400" s="1" t="str">
        <f>IFERROR(VLOOKUP($B400, 'Combined Budget 2025 EUR'!$B:$G,5, 0), IFERROR(VLOOKUP($B400, 'Combined Budget 2025 CHF'!$B:$G,5, 0),IFERROR(VLOOKUP($B400, '[1]QMSM_AG Mapping'!$A:$E, 5,0), "Check")))</f>
        <v>Salon / Institute</v>
      </c>
      <c r="F400" s="1" t="str">
        <f t="shared" si="62"/>
        <v>Institutes / Clinic</v>
      </c>
      <c r="G400" s="13">
        <f>VLOOKUP($B400, '[1]QMSM_AG Mapping'!$A:$G, 6, 0)</f>
        <v>0</v>
      </c>
      <c r="H400" s="1">
        <f>VLOOKUP($B400, '[1]QMSM_AG Mapping'!$A:$G, 7, 0)</f>
        <v>2019</v>
      </c>
      <c r="I400" t="s">
        <v>358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W400" s="14" cm="1">
        <f t="array" ref="W400">INDEX(J400:U400, 1, MONTH($W$1))</f>
        <v>0</v>
      </c>
      <c r="X400" s="14" cm="1">
        <f t="array" ref="X400">SUMPRODUCT((J400:U400) *(($J$1:$U$1)&lt;=$X$1))</f>
        <v>0</v>
      </c>
      <c r="Y400">
        <f t="shared" si="63"/>
        <v>0</v>
      </c>
      <c r="Z400">
        <f t="shared" si="63"/>
        <v>0</v>
      </c>
      <c r="AA400">
        <f t="shared" si="64"/>
        <v>0</v>
      </c>
      <c r="AB400">
        <f t="shared" si="61"/>
        <v>0</v>
      </c>
      <c r="AC400">
        <f t="shared" si="65"/>
        <v>0</v>
      </c>
      <c r="AD400">
        <f t="shared" si="66"/>
        <v>0</v>
      </c>
      <c r="AE400">
        <f t="shared" si="67"/>
        <v>0</v>
      </c>
      <c r="AF400">
        <f t="shared" si="68"/>
        <v>0</v>
      </c>
      <c r="AG400">
        <f t="shared" si="69"/>
        <v>0</v>
      </c>
      <c r="AI400" s="15">
        <f t="shared" si="70"/>
        <v>0</v>
      </c>
      <c r="AJ400" s="15"/>
      <c r="AK400" t="str">
        <f>IFERROR(VLOOKUP($B400, 'Combined Budget 2025 EUR'!$B:$L, 10, 0), IFERROR(VLOOKUP($B400, 'Combined Budget 2025 CHF'!$B:$L, 10, 0), "N/A"))</f>
        <v>GG</v>
      </c>
      <c r="AL400" t="str">
        <f>IFERROR(VLOOKUP($B400, 'Combined Budget 2025 EUR'!$B:$L, 11, 0), IFERROR(VLOOKUP($B400, 'Combined Budget 2025 CHF'!$B:$L, 11, 0), "N/A"))</f>
        <v>C</v>
      </c>
    </row>
    <row r="401" spans="2:38" x14ac:dyDescent="0.25">
      <c r="B401" s="1">
        <v>20889</v>
      </c>
      <c r="C401" s="1" t="s">
        <v>853</v>
      </c>
      <c r="D401" s="1">
        <f>IFERROR(VLOOKUP($B401, 'Combined Budget 2025 EUR'!$B:$G,3, 0),IFERROR(VLOOKUP($B401, 'Combined Budget 2025 CHF'!$B:$G,3, 0),  IFERROR(VLOOKUP($B401, '[1]QMSM_AG Mapping'!$A:$G, 3,0), "Check")))</f>
        <v>0</v>
      </c>
      <c r="E401" s="1">
        <f>IFERROR(VLOOKUP($B401, 'Combined Budget 2025 EUR'!$B:$G,5, 0), IFERROR(VLOOKUP($B401, 'Combined Budget 2025 CHF'!$B:$G,5, 0),IFERROR(VLOOKUP($B401, '[1]QMSM_AG Mapping'!$A:$E, 5,0), "Check")))</f>
        <v>0</v>
      </c>
      <c r="F401" s="1">
        <f t="shared" si="62"/>
        <v>0</v>
      </c>
      <c r="G401" s="13">
        <f>VLOOKUP($B401, '[1]QMSM_AG Mapping'!$A:$G, 6, 0)</f>
        <v>0</v>
      </c>
      <c r="H401" s="1">
        <f>VLOOKUP($B401, '[1]QMSM_AG Mapping'!$A:$G, 7, 0)</f>
        <v>2019</v>
      </c>
      <c r="I401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W401" s="14" cm="1">
        <f t="array" ref="W401">INDEX(J401:U401, 1, MONTH($W$1))</f>
        <v>0</v>
      </c>
      <c r="X401" s="14" cm="1">
        <f t="array" ref="X401">SUMPRODUCT((J401:U401) *(($J$1:$U$1)&lt;=$X$1))</f>
        <v>0</v>
      </c>
      <c r="Y401">
        <f t="shared" si="63"/>
        <v>0</v>
      </c>
      <c r="Z401">
        <f t="shared" si="63"/>
        <v>0</v>
      </c>
      <c r="AA401">
        <f t="shared" si="64"/>
        <v>0</v>
      </c>
      <c r="AB401">
        <f t="shared" si="61"/>
        <v>0</v>
      </c>
      <c r="AC401">
        <f t="shared" si="65"/>
        <v>0</v>
      </c>
      <c r="AD401">
        <f t="shared" si="66"/>
        <v>0</v>
      </c>
      <c r="AE401">
        <f t="shared" si="67"/>
        <v>0</v>
      </c>
      <c r="AF401">
        <f t="shared" si="68"/>
        <v>0</v>
      </c>
      <c r="AG401">
        <f t="shared" si="69"/>
        <v>0</v>
      </c>
      <c r="AI401" s="15">
        <f t="shared" si="70"/>
        <v>0</v>
      </c>
      <c r="AJ401" s="15"/>
      <c r="AK401">
        <f>IFERROR(VLOOKUP($B401, 'Combined Budget 2025 EUR'!$B:$L, 10, 0), IFERROR(VLOOKUP($B401, 'Combined Budget 2025 CHF'!$B:$L, 10, 0), "N/A"))</f>
        <v>0</v>
      </c>
      <c r="AL401">
        <f>IFERROR(VLOOKUP($B401, 'Combined Budget 2025 EUR'!$B:$L, 11, 0), IFERROR(VLOOKUP($B401, 'Combined Budget 2025 CHF'!$B:$L, 11, 0), "N/A"))</f>
        <v>0</v>
      </c>
    </row>
    <row r="402" spans="2:38" x14ac:dyDescent="0.25">
      <c r="B402" s="1">
        <v>20890</v>
      </c>
      <c r="C402" s="1" t="s">
        <v>854</v>
      </c>
      <c r="D402" s="1">
        <f>IFERROR(VLOOKUP($B402, 'Combined Budget 2025 EUR'!$B:$G,3, 0),IFERROR(VLOOKUP($B402, 'Combined Budget 2025 CHF'!$B:$G,3, 0),  IFERROR(VLOOKUP($B402, '[1]QMSM_AG Mapping'!$A:$G, 3,0), "Check")))</f>
        <v>0</v>
      </c>
      <c r="E402" s="1">
        <f>IFERROR(VLOOKUP($B402, 'Combined Budget 2025 EUR'!$B:$G,5, 0), IFERROR(VLOOKUP($B402, 'Combined Budget 2025 CHF'!$B:$G,5, 0),IFERROR(VLOOKUP($B402, '[1]QMSM_AG Mapping'!$A:$E, 5,0), "Check")))</f>
        <v>0</v>
      </c>
      <c r="F402" s="1">
        <f t="shared" si="62"/>
        <v>0</v>
      </c>
      <c r="G402" s="13">
        <f>VLOOKUP($B402, '[1]QMSM_AG Mapping'!$A:$G, 6, 0)</f>
        <v>0</v>
      </c>
      <c r="H402" s="1">
        <f>VLOOKUP($B402, '[1]QMSM_AG Mapping'!$A:$G, 7, 0)</f>
        <v>2019</v>
      </c>
      <c r="I402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W402" s="14" cm="1">
        <f t="array" ref="W402">INDEX(J402:U402, 1, MONTH($W$1))</f>
        <v>0</v>
      </c>
      <c r="X402" s="14" cm="1">
        <f t="array" ref="X402">SUMPRODUCT((J402:U402) *(($J$1:$U$1)&lt;=$X$1))</f>
        <v>0</v>
      </c>
      <c r="Y402">
        <f t="shared" si="63"/>
        <v>0</v>
      </c>
      <c r="Z402">
        <f t="shared" si="63"/>
        <v>0</v>
      </c>
      <c r="AA402">
        <f t="shared" si="64"/>
        <v>0</v>
      </c>
      <c r="AB402">
        <f t="shared" si="61"/>
        <v>0</v>
      </c>
      <c r="AC402">
        <f t="shared" si="65"/>
        <v>0</v>
      </c>
      <c r="AD402">
        <f t="shared" si="66"/>
        <v>0</v>
      </c>
      <c r="AE402">
        <f t="shared" si="67"/>
        <v>0</v>
      </c>
      <c r="AF402">
        <f t="shared" si="68"/>
        <v>0</v>
      </c>
      <c r="AG402">
        <f t="shared" si="69"/>
        <v>0</v>
      </c>
      <c r="AI402" s="15">
        <f t="shared" si="70"/>
        <v>0</v>
      </c>
      <c r="AJ402" s="15"/>
      <c r="AK402">
        <f>IFERROR(VLOOKUP($B402, 'Combined Budget 2025 EUR'!$B:$L, 10, 0), IFERROR(VLOOKUP($B402, 'Combined Budget 2025 CHF'!$B:$L, 10, 0), "N/A"))</f>
        <v>0</v>
      </c>
      <c r="AL402">
        <f>IFERROR(VLOOKUP($B402, 'Combined Budget 2025 EUR'!$B:$L, 11, 0), IFERROR(VLOOKUP($B402, 'Combined Budget 2025 CHF'!$B:$L, 11, 0), "N/A"))</f>
        <v>0</v>
      </c>
    </row>
    <row r="403" spans="2:38" x14ac:dyDescent="0.25">
      <c r="B403" s="1">
        <v>20891</v>
      </c>
      <c r="C403" s="1" t="s">
        <v>855</v>
      </c>
      <c r="D403" s="1">
        <f>IFERROR(VLOOKUP($B403, 'Combined Budget 2025 EUR'!$B:$G,3, 0),IFERROR(VLOOKUP($B403, 'Combined Budget 2025 CHF'!$B:$G,3, 0),  IFERROR(VLOOKUP($B403, '[1]QMSM_AG Mapping'!$A:$G, 3,0), "Check")))</f>
        <v>0</v>
      </c>
      <c r="E403" s="1">
        <f>IFERROR(VLOOKUP($B403, 'Combined Budget 2025 EUR'!$B:$G,5, 0), IFERROR(VLOOKUP($B403, 'Combined Budget 2025 CHF'!$B:$G,5, 0),IFERROR(VLOOKUP($B403, '[1]QMSM_AG Mapping'!$A:$E, 5,0), "Check")))</f>
        <v>0</v>
      </c>
      <c r="F403" s="1">
        <f t="shared" si="62"/>
        <v>0</v>
      </c>
      <c r="G403" s="13">
        <f>VLOOKUP($B403, '[1]QMSM_AG Mapping'!$A:$G, 6, 0)</f>
        <v>0</v>
      </c>
      <c r="H403" s="1">
        <f>VLOOKUP($B403, '[1]QMSM_AG Mapping'!$A:$G, 7, 0)</f>
        <v>2019</v>
      </c>
      <c r="I403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W403" s="14" cm="1">
        <f t="array" ref="W403">INDEX(J403:U403, 1, MONTH($W$1))</f>
        <v>0</v>
      </c>
      <c r="X403" s="14" cm="1">
        <f t="array" ref="X403">SUMPRODUCT((J403:U403) *(($J$1:$U$1)&lt;=$X$1))</f>
        <v>0</v>
      </c>
      <c r="Y403">
        <f t="shared" si="63"/>
        <v>0</v>
      </c>
      <c r="Z403">
        <f t="shared" si="63"/>
        <v>0</v>
      </c>
      <c r="AA403">
        <f t="shared" si="64"/>
        <v>0</v>
      </c>
      <c r="AB403">
        <f t="shared" si="61"/>
        <v>0</v>
      </c>
      <c r="AC403">
        <f t="shared" si="65"/>
        <v>0</v>
      </c>
      <c r="AD403">
        <f t="shared" si="66"/>
        <v>0</v>
      </c>
      <c r="AE403">
        <f t="shared" si="67"/>
        <v>0</v>
      </c>
      <c r="AF403">
        <f t="shared" si="68"/>
        <v>0</v>
      </c>
      <c r="AG403">
        <f t="shared" si="69"/>
        <v>0</v>
      </c>
      <c r="AI403" s="15">
        <f t="shared" si="70"/>
        <v>0</v>
      </c>
      <c r="AJ403" s="15"/>
      <c r="AK403">
        <f>IFERROR(VLOOKUP($B403, 'Combined Budget 2025 EUR'!$B:$L, 10, 0), IFERROR(VLOOKUP($B403, 'Combined Budget 2025 CHF'!$B:$L, 10, 0), "N/A"))</f>
        <v>0</v>
      </c>
      <c r="AL403">
        <f>IFERROR(VLOOKUP($B403, 'Combined Budget 2025 EUR'!$B:$L, 11, 0), IFERROR(VLOOKUP($B403, 'Combined Budget 2025 CHF'!$B:$L, 11, 0), "N/A"))</f>
        <v>0</v>
      </c>
    </row>
    <row r="404" spans="2:38" x14ac:dyDescent="0.25">
      <c r="B404" s="1">
        <v>20892</v>
      </c>
      <c r="C404" s="1" t="s">
        <v>611</v>
      </c>
      <c r="D404" s="1">
        <f>IFERROR(VLOOKUP($B404, 'Combined Budget 2025 EUR'!$B:$G,3, 0),IFERROR(VLOOKUP($B404, 'Combined Budget 2025 CHF'!$B:$G,3, 0),  IFERROR(VLOOKUP($B404, '[1]QMSM_AG Mapping'!$A:$G, 3,0), "Check")))</f>
        <v>0</v>
      </c>
      <c r="E404" s="1">
        <f>IFERROR(VLOOKUP($B404, 'Combined Budget 2025 EUR'!$B:$G,5, 0), IFERROR(VLOOKUP($B404, 'Combined Budget 2025 CHF'!$B:$G,5, 0),IFERROR(VLOOKUP($B404, '[1]QMSM_AG Mapping'!$A:$E, 5,0), "Check")))</f>
        <v>0</v>
      </c>
      <c r="F404" s="1">
        <f t="shared" si="62"/>
        <v>0</v>
      </c>
      <c r="G404" s="13">
        <f>VLOOKUP($B404, '[1]QMSM_AG Mapping'!$A:$G, 6, 0)</f>
        <v>0</v>
      </c>
      <c r="H404" s="1">
        <f>VLOOKUP($B404, '[1]QMSM_AG Mapping'!$A:$G, 7, 0)</f>
        <v>2019</v>
      </c>
      <c r="I40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W404" s="14" cm="1">
        <f t="array" ref="W404">INDEX(J404:U404, 1, MONTH($W$1))</f>
        <v>0</v>
      </c>
      <c r="X404" s="14" cm="1">
        <f t="array" ref="X404">SUMPRODUCT((J404:U404) *(($J$1:$U$1)&lt;=$X$1))</f>
        <v>0</v>
      </c>
      <c r="Y404">
        <f t="shared" si="63"/>
        <v>0</v>
      </c>
      <c r="Z404">
        <f t="shared" si="63"/>
        <v>0</v>
      </c>
      <c r="AA404">
        <f t="shared" si="64"/>
        <v>0</v>
      </c>
      <c r="AB404">
        <f t="shared" si="61"/>
        <v>0</v>
      </c>
      <c r="AC404">
        <f t="shared" si="65"/>
        <v>0</v>
      </c>
      <c r="AD404">
        <f t="shared" si="66"/>
        <v>0</v>
      </c>
      <c r="AE404">
        <f t="shared" si="67"/>
        <v>0</v>
      </c>
      <c r="AF404">
        <f t="shared" si="68"/>
        <v>0</v>
      </c>
      <c r="AG404">
        <f t="shared" si="69"/>
        <v>0</v>
      </c>
      <c r="AI404" s="15">
        <f t="shared" si="70"/>
        <v>0</v>
      </c>
      <c r="AJ404" s="15"/>
      <c r="AK404">
        <f>IFERROR(VLOOKUP($B404, 'Combined Budget 2025 EUR'!$B:$L, 10, 0), IFERROR(VLOOKUP($B404, 'Combined Budget 2025 CHF'!$B:$L, 10, 0), "N/A"))</f>
        <v>0</v>
      </c>
      <c r="AL404">
        <f>IFERROR(VLOOKUP($B404, 'Combined Budget 2025 EUR'!$B:$L, 11, 0), IFERROR(VLOOKUP($B404, 'Combined Budget 2025 CHF'!$B:$L, 11, 0), "N/A"))</f>
        <v>0</v>
      </c>
    </row>
    <row r="405" spans="2:38" x14ac:dyDescent="0.25">
      <c r="B405" s="1">
        <v>20893</v>
      </c>
      <c r="C405" s="1" t="s">
        <v>856</v>
      </c>
      <c r="D405" s="1">
        <f>IFERROR(VLOOKUP($B405, 'Combined Budget 2025 EUR'!$B:$G,3, 0),IFERROR(VLOOKUP($B405, 'Combined Budget 2025 CHF'!$B:$G,3, 0),  IFERROR(VLOOKUP($B405, '[1]QMSM_AG Mapping'!$A:$G, 3,0), "Check")))</f>
        <v>0</v>
      </c>
      <c r="E405" s="1">
        <f>IFERROR(VLOOKUP($B405, 'Combined Budget 2025 EUR'!$B:$G,5, 0), IFERROR(VLOOKUP($B405, 'Combined Budget 2025 CHF'!$B:$G,5, 0),IFERROR(VLOOKUP($B405, '[1]QMSM_AG Mapping'!$A:$E, 5,0), "Check")))</f>
        <v>0</v>
      </c>
      <c r="F405" s="1">
        <f t="shared" si="62"/>
        <v>0</v>
      </c>
      <c r="G405" s="13">
        <f>VLOOKUP($B405, '[1]QMSM_AG Mapping'!$A:$G, 6, 0)</f>
        <v>0</v>
      </c>
      <c r="H405" s="1">
        <f>VLOOKUP($B405, '[1]QMSM_AG Mapping'!$A:$G, 7, 0)</f>
        <v>2019</v>
      </c>
      <c r="I405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W405" s="14" cm="1">
        <f t="array" ref="W405">INDEX(J405:U405, 1, MONTH($W$1))</f>
        <v>0</v>
      </c>
      <c r="X405" s="14" cm="1">
        <f t="array" ref="X405">SUMPRODUCT((J405:U405) *(($J$1:$U$1)&lt;=$X$1))</f>
        <v>0</v>
      </c>
      <c r="Y405">
        <f t="shared" si="63"/>
        <v>0</v>
      </c>
      <c r="Z405">
        <f t="shared" si="63"/>
        <v>0</v>
      </c>
      <c r="AA405">
        <f t="shared" si="64"/>
        <v>0</v>
      </c>
      <c r="AB405">
        <f t="shared" si="61"/>
        <v>0</v>
      </c>
      <c r="AC405">
        <f t="shared" si="65"/>
        <v>0</v>
      </c>
      <c r="AD405">
        <f t="shared" si="66"/>
        <v>0</v>
      </c>
      <c r="AE405">
        <f t="shared" si="67"/>
        <v>0</v>
      </c>
      <c r="AF405">
        <f t="shared" si="68"/>
        <v>0</v>
      </c>
      <c r="AG405">
        <f t="shared" si="69"/>
        <v>0</v>
      </c>
      <c r="AI405" s="15">
        <f t="shared" si="70"/>
        <v>0</v>
      </c>
      <c r="AJ405" s="15"/>
      <c r="AK405">
        <f>IFERROR(VLOOKUP($B405, 'Combined Budget 2025 EUR'!$B:$L, 10, 0), IFERROR(VLOOKUP($B405, 'Combined Budget 2025 CHF'!$B:$L, 10, 0), "N/A"))</f>
        <v>0</v>
      </c>
      <c r="AL405">
        <f>IFERROR(VLOOKUP($B405, 'Combined Budget 2025 EUR'!$B:$L, 11, 0), IFERROR(VLOOKUP($B405, 'Combined Budget 2025 CHF'!$B:$L, 11, 0), "N/A"))</f>
        <v>0</v>
      </c>
    </row>
    <row r="406" spans="2:38" x14ac:dyDescent="0.25">
      <c r="B406" s="1">
        <v>20894</v>
      </c>
      <c r="C406" s="1" t="s">
        <v>612</v>
      </c>
      <c r="D406" s="1">
        <f>IFERROR(VLOOKUP($B406, 'Combined Budget 2025 EUR'!$B:$G,3, 0),IFERROR(VLOOKUP($B406, 'Combined Budget 2025 CHF'!$B:$G,3, 0),  IFERROR(VLOOKUP($B406, '[1]QMSM_AG Mapping'!$A:$G, 3,0), "Check")))</f>
        <v>0</v>
      </c>
      <c r="E406" s="1">
        <f>IFERROR(VLOOKUP($B406, 'Combined Budget 2025 EUR'!$B:$G,5, 0), IFERROR(VLOOKUP($B406, 'Combined Budget 2025 CHF'!$B:$G,5, 0),IFERROR(VLOOKUP($B406, '[1]QMSM_AG Mapping'!$A:$E, 5,0), "Check")))</f>
        <v>0</v>
      </c>
      <c r="F406" s="1">
        <f t="shared" si="62"/>
        <v>0</v>
      </c>
      <c r="G406" s="13">
        <f>VLOOKUP($B406, '[1]QMSM_AG Mapping'!$A:$G, 6, 0)</f>
        <v>0</v>
      </c>
      <c r="H406" s="1">
        <f>VLOOKUP($B406, '[1]QMSM_AG Mapping'!$A:$G, 7, 0)</f>
        <v>2020</v>
      </c>
      <c r="I406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W406" s="14" cm="1">
        <f t="array" ref="W406">INDEX(J406:U406, 1, MONTH($W$1))</f>
        <v>0</v>
      </c>
      <c r="X406" s="14" cm="1">
        <f t="array" ref="X406">SUMPRODUCT((J406:U406) *(($J$1:$U$1)&lt;=$X$1))</f>
        <v>0</v>
      </c>
      <c r="Y406">
        <f t="shared" si="63"/>
        <v>0</v>
      </c>
      <c r="Z406">
        <f t="shared" si="63"/>
        <v>0</v>
      </c>
      <c r="AA406">
        <f t="shared" si="64"/>
        <v>0</v>
      </c>
      <c r="AB406">
        <f t="shared" si="61"/>
        <v>0</v>
      </c>
      <c r="AC406">
        <f t="shared" si="65"/>
        <v>0</v>
      </c>
      <c r="AD406">
        <f t="shared" si="66"/>
        <v>0</v>
      </c>
      <c r="AE406">
        <f t="shared" si="67"/>
        <v>0</v>
      </c>
      <c r="AF406">
        <f t="shared" si="68"/>
        <v>0</v>
      </c>
      <c r="AG406">
        <f t="shared" si="69"/>
        <v>0</v>
      </c>
      <c r="AI406" s="15">
        <f t="shared" si="70"/>
        <v>0</v>
      </c>
      <c r="AJ406" s="15"/>
      <c r="AK406">
        <f>IFERROR(VLOOKUP($B406, 'Combined Budget 2025 EUR'!$B:$L, 10, 0), IFERROR(VLOOKUP($B406, 'Combined Budget 2025 CHF'!$B:$L, 10, 0), "N/A"))</f>
        <v>0</v>
      </c>
      <c r="AL406">
        <f>IFERROR(VLOOKUP($B406, 'Combined Budget 2025 EUR'!$B:$L, 11, 0), IFERROR(VLOOKUP($B406, 'Combined Budget 2025 CHF'!$B:$L, 11, 0), "N/A"))</f>
        <v>0</v>
      </c>
    </row>
    <row r="407" spans="2:38" x14ac:dyDescent="0.25">
      <c r="B407" s="1">
        <v>20895</v>
      </c>
      <c r="C407" s="1" t="s">
        <v>857</v>
      </c>
      <c r="D407" s="1">
        <f>IFERROR(VLOOKUP($B407, 'Combined Budget 2025 EUR'!$B:$G,3, 0),IFERROR(VLOOKUP($B407, 'Combined Budget 2025 CHF'!$B:$G,3, 0),  IFERROR(VLOOKUP($B407, '[1]QMSM_AG Mapping'!$A:$G, 3,0), "Check")))</f>
        <v>0</v>
      </c>
      <c r="E407" s="1">
        <f>IFERROR(VLOOKUP($B407, 'Combined Budget 2025 EUR'!$B:$G,5, 0), IFERROR(VLOOKUP($B407, 'Combined Budget 2025 CHF'!$B:$G,5, 0),IFERROR(VLOOKUP($B407, '[1]QMSM_AG Mapping'!$A:$E, 5,0), "Check")))</f>
        <v>0</v>
      </c>
      <c r="F407" s="1">
        <f t="shared" si="62"/>
        <v>0</v>
      </c>
      <c r="G407" s="13">
        <f>VLOOKUP($B407, '[1]QMSM_AG Mapping'!$A:$G, 6, 0)</f>
        <v>0</v>
      </c>
      <c r="H407" s="1">
        <f>VLOOKUP($B407, '[1]QMSM_AG Mapping'!$A:$G, 7, 0)</f>
        <v>0</v>
      </c>
      <c r="I407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W407" s="14" cm="1">
        <f t="array" ref="W407">INDEX(J407:U407, 1, MONTH($W$1))</f>
        <v>0</v>
      </c>
      <c r="X407" s="14" cm="1">
        <f t="array" ref="X407">SUMPRODUCT((J407:U407) *(($J$1:$U$1)&lt;=$X$1))</f>
        <v>0</v>
      </c>
      <c r="Y407">
        <f t="shared" si="63"/>
        <v>0</v>
      </c>
      <c r="Z407">
        <f t="shared" si="63"/>
        <v>0</v>
      </c>
      <c r="AA407">
        <f t="shared" si="64"/>
        <v>0</v>
      </c>
      <c r="AB407">
        <f t="shared" ref="AB407:AB470" si="71">COUNTIFS($J407:$U407, "&gt;0")</f>
        <v>0</v>
      </c>
      <c r="AC407">
        <f t="shared" si="65"/>
        <v>0</v>
      </c>
      <c r="AD407">
        <f t="shared" si="66"/>
        <v>0</v>
      </c>
      <c r="AE407">
        <f t="shared" si="67"/>
        <v>0</v>
      </c>
      <c r="AF407">
        <f t="shared" si="68"/>
        <v>0</v>
      </c>
      <c r="AG407">
        <f t="shared" si="69"/>
        <v>0</v>
      </c>
      <c r="AI407" s="15">
        <f t="shared" si="70"/>
        <v>0</v>
      </c>
      <c r="AJ407" s="15"/>
      <c r="AK407">
        <f>IFERROR(VLOOKUP($B407, 'Combined Budget 2025 EUR'!$B:$L, 10, 0), IFERROR(VLOOKUP($B407, 'Combined Budget 2025 CHF'!$B:$L, 10, 0), "N/A"))</f>
        <v>0</v>
      </c>
      <c r="AL407">
        <f>IFERROR(VLOOKUP($B407, 'Combined Budget 2025 EUR'!$B:$L, 11, 0), IFERROR(VLOOKUP($B407, 'Combined Budget 2025 CHF'!$B:$L, 11, 0), "N/A"))</f>
        <v>0</v>
      </c>
    </row>
    <row r="408" spans="2:38" x14ac:dyDescent="0.25">
      <c r="B408" s="1">
        <v>20896</v>
      </c>
      <c r="C408" s="1" t="s">
        <v>698</v>
      </c>
      <c r="D408" s="1" t="str">
        <f>IFERROR(VLOOKUP($B408, 'Combined Budget 2025 EUR'!$B:$G,3, 0),IFERROR(VLOOKUP($B408, 'Combined Budget 2025 CHF'!$B:$G,3, 0),  IFERROR(VLOOKUP($B408, '[1]QMSM_AG Mapping'!$A:$G, 3,0), "Check")))</f>
        <v>Germany</v>
      </c>
      <c r="E408" s="1" t="str">
        <f>IFERROR(VLOOKUP($B408, 'Combined Budget 2025 EUR'!$B:$G,5, 0), IFERROR(VLOOKUP($B408, 'Combined Budget 2025 CHF'!$B:$G,5, 0),IFERROR(VLOOKUP($B408, '[1]QMSM_AG Mapping'!$A:$E, 5,0), "Check")))</f>
        <v>Salon / Institute</v>
      </c>
      <c r="F408" s="1" t="str">
        <f t="shared" si="62"/>
        <v>Institutes / Clinic</v>
      </c>
      <c r="G408" s="13">
        <f>VLOOKUP($B408, '[1]QMSM_AG Mapping'!$A:$G, 6, 0)</f>
        <v>0</v>
      </c>
      <c r="H408" s="1">
        <f>VLOOKUP($B408, '[1]QMSM_AG Mapping'!$A:$G, 7, 0)</f>
        <v>2020</v>
      </c>
      <c r="I408" t="s">
        <v>358</v>
      </c>
      <c r="J408" s="14">
        <v>332.83</v>
      </c>
      <c r="K408" s="14">
        <v>0</v>
      </c>
      <c r="L408" s="14">
        <v>339.07</v>
      </c>
      <c r="M408" s="14">
        <v>0</v>
      </c>
      <c r="N408" s="14">
        <v>0</v>
      </c>
      <c r="O408" s="14">
        <v>0</v>
      </c>
      <c r="P408" s="14">
        <v>0</v>
      </c>
      <c r="Q408" s="14">
        <v>142.4</v>
      </c>
      <c r="R408" s="14">
        <v>0</v>
      </c>
      <c r="S408" s="14">
        <v>0</v>
      </c>
      <c r="T408" s="14">
        <v>0</v>
      </c>
      <c r="U408" s="14">
        <v>0</v>
      </c>
      <c r="W408" s="14" cm="1">
        <f t="array" ref="W408">INDEX(J408:U408, 1, MONTH($W$1))</f>
        <v>0</v>
      </c>
      <c r="X408" s="14" cm="1">
        <f t="array" ref="X408">SUMPRODUCT((J408:U408) *(($J$1:$U$1)&lt;=$X$1))</f>
        <v>814.3</v>
      </c>
      <c r="Y408">
        <f t="shared" si="63"/>
        <v>0</v>
      </c>
      <c r="Z408">
        <f t="shared" si="63"/>
        <v>1</v>
      </c>
      <c r="AA408">
        <f t="shared" si="64"/>
        <v>0</v>
      </c>
      <c r="AB408">
        <f t="shared" si="71"/>
        <v>3</v>
      </c>
      <c r="AC408">
        <f t="shared" si="65"/>
        <v>271.43333333333334</v>
      </c>
      <c r="AD408">
        <f t="shared" si="66"/>
        <v>0</v>
      </c>
      <c r="AE408">
        <f t="shared" si="67"/>
        <v>0</v>
      </c>
      <c r="AF408">
        <f t="shared" si="68"/>
        <v>0</v>
      </c>
      <c r="AG408">
        <f t="shared" si="69"/>
        <v>0</v>
      </c>
      <c r="AI408" s="15">
        <f t="shared" si="70"/>
        <v>814.3</v>
      </c>
      <c r="AJ408" s="15"/>
      <c r="AK408" t="str">
        <f>IFERROR(VLOOKUP($B408, 'Combined Budget 2025 EUR'!$B:$L, 10, 0), IFERROR(VLOOKUP($B408, 'Combined Budget 2025 CHF'!$B:$L, 10, 0), "N/A"))</f>
        <v>GG</v>
      </c>
      <c r="AL408" t="str">
        <f>IFERROR(VLOOKUP($B408, 'Combined Budget 2025 EUR'!$B:$L, 11, 0), IFERROR(VLOOKUP($B408, 'Combined Budget 2025 CHF'!$B:$L, 11, 0), "N/A"))</f>
        <v>C</v>
      </c>
    </row>
    <row r="409" spans="2:38" x14ac:dyDescent="0.25">
      <c r="B409" s="1">
        <v>20897</v>
      </c>
      <c r="C409" s="1" t="s">
        <v>858</v>
      </c>
      <c r="D409" s="1">
        <f>IFERROR(VLOOKUP($B409, 'Combined Budget 2025 EUR'!$B:$G,3, 0),IFERROR(VLOOKUP($B409, 'Combined Budget 2025 CHF'!$B:$G,3, 0),  IFERROR(VLOOKUP($B409, '[1]QMSM_AG Mapping'!$A:$G, 3,0), "Check")))</f>
        <v>0</v>
      </c>
      <c r="E409" s="1">
        <f>IFERROR(VLOOKUP($B409, 'Combined Budget 2025 EUR'!$B:$G,5, 0), IFERROR(VLOOKUP($B409, 'Combined Budget 2025 CHF'!$B:$G,5, 0),IFERROR(VLOOKUP($B409, '[1]QMSM_AG Mapping'!$A:$E, 5,0), "Check")))</f>
        <v>0</v>
      </c>
      <c r="F409" s="1">
        <f t="shared" si="62"/>
        <v>0</v>
      </c>
      <c r="G409" s="13">
        <f>VLOOKUP($B409, '[1]QMSM_AG Mapping'!$A:$G, 6, 0)</f>
        <v>0</v>
      </c>
      <c r="H409" s="1">
        <f>VLOOKUP($B409, '[1]QMSM_AG Mapping'!$A:$G, 7, 0)</f>
        <v>2020</v>
      </c>
      <c r="I409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W409" s="14" cm="1">
        <f t="array" ref="W409">INDEX(J409:U409, 1, MONTH($W$1))</f>
        <v>0</v>
      </c>
      <c r="X409" s="14" cm="1">
        <f t="array" ref="X409">SUMPRODUCT((J409:U409) *(($J$1:$U$1)&lt;=$X$1))</f>
        <v>0</v>
      </c>
      <c r="Y409">
        <f t="shared" si="63"/>
        <v>0</v>
      </c>
      <c r="Z409">
        <f t="shared" si="63"/>
        <v>0</v>
      </c>
      <c r="AA409">
        <f t="shared" si="64"/>
        <v>0</v>
      </c>
      <c r="AB409">
        <f t="shared" si="71"/>
        <v>0</v>
      </c>
      <c r="AC409">
        <f t="shared" si="65"/>
        <v>0</v>
      </c>
      <c r="AD409">
        <f t="shared" si="66"/>
        <v>0</v>
      </c>
      <c r="AE409">
        <f t="shared" si="67"/>
        <v>0</v>
      </c>
      <c r="AF409">
        <f t="shared" si="68"/>
        <v>0</v>
      </c>
      <c r="AG409">
        <f t="shared" si="69"/>
        <v>0</v>
      </c>
      <c r="AI409" s="15">
        <f t="shared" si="70"/>
        <v>0</v>
      </c>
      <c r="AJ409" s="15"/>
      <c r="AK409">
        <f>IFERROR(VLOOKUP($B409, 'Combined Budget 2025 EUR'!$B:$L, 10, 0), IFERROR(VLOOKUP($B409, 'Combined Budget 2025 CHF'!$B:$L, 10, 0), "N/A"))</f>
        <v>0</v>
      </c>
      <c r="AL409">
        <f>IFERROR(VLOOKUP($B409, 'Combined Budget 2025 EUR'!$B:$L, 11, 0), IFERROR(VLOOKUP($B409, 'Combined Budget 2025 CHF'!$B:$L, 11, 0), "N/A"))</f>
        <v>0</v>
      </c>
    </row>
    <row r="410" spans="2:38" x14ac:dyDescent="0.25">
      <c r="B410" s="1">
        <v>20898</v>
      </c>
      <c r="C410" s="1" t="s">
        <v>246</v>
      </c>
      <c r="D410" s="1" t="str">
        <f>IFERROR(VLOOKUP($B410, 'Combined Budget 2025 EUR'!$B:$G,3, 0),IFERROR(VLOOKUP($B410, 'Combined Budget 2025 CHF'!$B:$G,3, 0),  IFERROR(VLOOKUP($B410, '[1]QMSM_AG Mapping'!$A:$G, 3,0), "Check")))</f>
        <v>Germany</v>
      </c>
      <c r="E410" s="1" t="str">
        <f>IFERROR(VLOOKUP($B410, 'Combined Budget 2025 EUR'!$B:$G,5, 0), IFERROR(VLOOKUP($B410, 'Combined Budget 2025 CHF'!$B:$G,5, 0),IFERROR(VLOOKUP($B410, '[1]QMSM_AG Mapping'!$A:$E, 5,0), "Check")))</f>
        <v>Salon / Institute</v>
      </c>
      <c r="F410" s="1" t="str">
        <f t="shared" si="62"/>
        <v>Institutes / Clinic</v>
      </c>
      <c r="G410" s="13">
        <f>VLOOKUP($B410, '[1]QMSM_AG Mapping'!$A:$G, 6, 0)</f>
        <v>0</v>
      </c>
      <c r="H410" s="1">
        <f>VLOOKUP($B410, '[1]QMSM_AG Mapping'!$A:$G, 7, 0)</f>
        <v>2020</v>
      </c>
      <c r="I410" t="s">
        <v>64</v>
      </c>
      <c r="J410" s="14">
        <v>2369.92</v>
      </c>
      <c r="K410" s="14">
        <v>1855.92</v>
      </c>
      <c r="L410" s="14">
        <v>1497.11</v>
      </c>
      <c r="M410" s="14">
        <v>1879.71</v>
      </c>
      <c r="N410" s="14">
        <v>1927.27</v>
      </c>
      <c r="O410" s="14">
        <v>4541.57</v>
      </c>
      <c r="P410" s="14">
        <v>3104.09</v>
      </c>
      <c r="Q410" s="14">
        <v>3937.98</v>
      </c>
      <c r="R410" s="14">
        <v>3856.1</v>
      </c>
      <c r="S410" s="14">
        <v>2275.02</v>
      </c>
      <c r="T410" s="14">
        <v>6949.51</v>
      </c>
      <c r="U410" s="14">
        <v>2156.31</v>
      </c>
      <c r="W410" s="14" cm="1">
        <f t="array" ref="W410">INDEX(J410:U410, 1, MONTH($W$1))</f>
        <v>2156.31</v>
      </c>
      <c r="X410" s="14" cm="1">
        <f t="array" ref="X410">SUMPRODUCT((J410:U410) *(($J$1:$U$1)&lt;=$X$1))</f>
        <v>36350.509999999995</v>
      </c>
      <c r="Y410">
        <f t="shared" si="63"/>
        <v>1</v>
      </c>
      <c r="Z410">
        <f t="shared" si="63"/>
        <v>1</v>
      </c>
      <c r="AA410">
        <f t="shared" si="64"/>
        <v>1</v>
      </c>
      <c r="AB410">
        <f t="shared" si="71"/>
        <v>12</v>
      </c>
      <c r="AC410">
        <f t="shared" si="65"/>
        <v>3029.2091666666661</v>
      </c>
      <c r="AD410">
        <f t="shared" si="66"/>
        <v>0</v>
      </c>
      <c r="AE410">
        <f t="shared" si="67"/>
        <v>0</v>
      </c>
      <c r="AF410">
        <f t="shared" si="68"/>
        <v>0</v>
      </c>
      <c r="AG410">
        <f t="shared" si="69"/>
        <v>0</v>
      </c>
      <c r="AI410" s="15">
        <f t="shared" si="70"/>
        <v>36350.509999999995</v>
      </c>
      <c r="AJ410" s="15"/>
      <c r="AK410" t="str">
        <f>IFERROR(VLOOKUP($B410, 'Combined Budget 2025 EUR'!$B:$L, 10, 0), IFERROR(VLOOKUP($B410, 'Combined Budget 2025 CHF'!$B:$L, 10, 0), "N/A"))</f>
        <v>AA</v>
      </c>
      <c r="AL410" t="str">
        <f>IFERROR(VLOOKUP($B410, 'Combined Budget 2025 EUR'!$B:$L, 11, 0), IFERROR(VLOOKUP($B410, 'Combined Budget 2025 CHF'!$B:$L, 11, 0), "N/A"))</f>
        <v>A</v>
      </c>
    </row>
    <row r="411" spans="2:38" x14ac:dyDescent="0.25">
      <c r="B411" s="1">
        <v>20899</v>
      </c>
      <c r="C411" s="1" t="s">
        <v>613</v>
      </c>
      <c r="D411" s="1">
        <f>IFERROR(VLOOKUP($B411, 'Combined Budget 2025 EUR'!$B:$G,3, 0),IFERROR(VLOOKUP($B411, 'Combined Budget 2025 CHF'!$B:$G,3, 0),  IFERROR(VLOOKUP($B411, '[1]QMSM_AG Mapping'!$A:$G, 3,0), "Check")))</f>
        <v>0</v>
      </c>
      <c r="E411" s="1">
        <f>IFERROR(VLOOKUP($B411, 'Combined Budget 2025 EUR'!$B:$G,5, 0), IFERROR(VLOOKUP($B411, 'Combined Budget 2025 CHF'!$B:$G,5, 0),IFERROR(VLOOKUP($B411, '[1]QMSM_AG Mapping'!$A:$E, 5,0), "Check")))</f>
        <v>0</v>
      </c>
      <c r="F411" s="1">
        <f t="shared" si="62"/>
        <v>0</v>
      </c>
      <c r="G411" s="13">
        <f>VLOOKUP($B411, '[1]QMSM_AG Mapping'!$A:$G, 6, 0)</f>
        <v>0</v>
      </c>
      <c r="H411" s="1">
        <f>VLOOKUP($B411, '[1]QMSM_AG Mapping'!$A:$G, 7, 0)</f>
        <v>2020</v>
      </c>
      <c r="I411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W411" s="14" cm="1">
        <f t="array" ref="W411">INDEX(J411:U411, 1, MONTH($W$1))</f>
        <v>0</v>
      </c>
      <c r="X411" s="14" cm="1">
        <f t="array" ref="X411">SUMPRODUCT((J411:U411) *(($J$1:$U$1)&lt;=$X$1))</f>
        <v>0</v>
      </c>
      <c r="Y411">
        <f t="shared" si="63"/>
        <v>0</v>
      </c>
      <c r="Z411">
        <f t="shared" si="63"/>
        <v>0</v>
      </c>
      <c r="AA411">
        <f t="shared" si="64"/>
        <v>0</v>
      </c>
      <c r="AB411">
        <f t="shared" si="71"/>
        <v>0</v>
      </c>
      <c r="AC411">
        <f t="shared" si="65"/>
        <v>0</v>
      </c>
      <c r="AD411">
        <f t="shared" si="66"/>
        <v>0</v>
      </c>
      <c r="AE411">
        <f t="shared" si="67"/>
        <v>0</v>
      </c>
      <c r="AF411">
        <f t="shared" si="68"/>
        <v>0</v>
      </c>
      <c r="AG411">
        <f t="shared" si="69"/>
        <v>0</v>
      </c>
      <c r="AI411" s="15">
        <f t="shared" si="70"/>
        <v>0</v>
      </c>
      <c r="AJ411" s="15"/>
      <c r="AK411">
        <f>IFERROR(VLOOKUP($B411, 'Combined Budget 2025 EUR'!$B:$L, 10, 0), IFERROR(VLOOKUP($B411, 'Combined Budget 2025 CHF'!$B:$L, 10, 0), "N/A"))</f>
        <v>0</v>
      </c>
      <c r="AL411">
        <f>IFERROR(VLOOKUP($B411, 'Combined Budget 2025 EUR'!$B:$L, 11, 0), IFERROR(VLOOKUP($B411, 'Combined Budget 2025 CHF'!$B:$L, 11, 0), "N/A"))</f>
        <v>0</v>
      </c>
    </row>
    <row r="412" spans="2:38" x14ac:dyDescent="0.25">
      <c r="B412" s="1">
        <v>20900</v>
      </c>
      <c r="C412" s="1" t="s">
        <v>614</v>
      </c>
      <c r="D412" s="1">
        <f>IFERROR(VLOOKUP($B412, 'Combined Budget 2025 EUR'!$B:$G,3, 0),IFERROR(VLOOKUP($B412, 'Combined Budget 2025 CHF'!$B:$G,3, 0),  IFERROR(VLOOKUP($B412, '[1]QMSM_AG Mapping'!$A:$G, 3,0), "Check")))</f>
        <v>0</v>
      </c>
      <c r="E412" s="1">
        <f>IFERROR(VLOOKUP($B412, 'Combined Budget 2025 EUR'!$B:$G,5, 0), IFERROR(VLOOKUP($B412, 'Combined Budget 2025 CHF'!$B:$G,5, 0),IFERROR(VLOOKUP($B412, '[1]QMSM_AG Mapping'!$A:$E, 5,0), "Check")))</f>
        <v>0</v>
      </c>
      <c r="F412" s="1">
        <f t="shared" si="62"/>
        <v>0</v>
      </c>
      <c r="G412" s="13">
        <f>VLOOKUP($B412, '[1]QMSM_AG Mapping'!$A:$G, 6, 0)</f>
        <v>0</v>
      </c>
      <c r="H412" s="1">
        <f>VLOOKUP($B412, '[1]QMSM_AG Mapping'!$A:$G, 7, 0)</f>
        <v>2020</v>
      </c>
      <c r="I412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W412" s="14" cm="1">
        <f t="array" ref="W412">INDEX(J412:U412, 1, MONTH($W$1))</f>
        <v>0</v>
      </c>
      <c r="X412" s="14" cm="1">
        <f t="array" ref="X412">SUMPRODUCT((J412:U412) *(($J$1:$U$1)&lt;=$X$1))</f>
        <v>0</v>
      </c>
      <c r="Y412">
        <f t="shared" si="63"/>
        <v>0</v>
      </c>
      <c r="Z412">
        <f t="shared" si="63"/>
        <v>0</v>
      </c>
      <c r="AA412">
        <f t="shared" si="64"/>
        <v>0</v>
      </c>
      <c r="AB412">
        <f t="shared" si="71"/>
        <v>0</v>
      </c>
      <c r="AC412">
        <f t="shared" si="65"/>
        <v>0</v>
      </c>
      <c r="AD412">
        <f t="shared" si="66"/>
        <v>0</v>
      </c>
      <c r="AE412">
        <f t="shared" si="67"/>
        <v>0</v>
      </c>
      <c r="AF412">
        <f t="shared" si="68"/>
        <v>0</v>
      </c>
      <c r="AG412">
        <f t="shared" si="69"/>
        <v>0</v>
      </c>
      <c r="AI412" s="15">
        <f t="shared" si="70"/>
        <v>0</v>
      </c>
      <c r="AJ412" s="15"/>
      <c r="AK412">
        <f>IFERROR(VLOOKUP($B412, 'Combined Budget 2025 EUR'!$B:$L, 10, 0), IFERROR(VLOOKUP($B412, 'Combined Budget 2025 CHF'!$B:$L, 10, 0), "N/A"))</f>
        <v>0</v>
      </c>
      <c r="AL412">
        <f>IFERROR(VLOOKUP($B412, 'Combined Budget 2025 EUR'!$B:$L, 11, 0), IFERROR(VLOOKUP($B412, 'Combined Budget 2025 CHF'!$B:$L, 11, 0), "N/A"))</f>
        <v>0</v>
      </c>
    </row>
    <row r="413" spans="2:38" x14ac:dyDescent="0.25">
      <c r="B413" s="1">
        <v>20901</v>
      </c>
      <c r="C413" s="1" t="s">
        <v>265</v>
      </c>
      <c r="D413" s="1" t="str">
        <f>IFERROR(VLOOKUP($B413, 'Combined Budget 2025 EUR'!$B:$G,3, 0),IFERROR(VLOOKUP($B413, 'Combined Budget 2025 CHF'!$B:$G,3, 0),  IFERROR(VLOOKUP($B413, '[1]QMSM_AG Mapping'!$A:$G, 3,0), "Check")))</f>
        <v>Germany</v>
      </c>
      <c r="E413" s="1" t="str">
        <f>IFERROR(VLOOKUP($B413, 'Combined Budget 2025 EUR'!$B:$G,5, 0), IFERROR(VLOOKUP($B413, 'Combined Budget 2025 CHF'!$B:$G,5, 0),IFERROR(VLOOKUP($B413, '[1]QMSM_AG Mapping'!$A:$E, 5,0), "Check")))</f>
        <v>Salon / Institute</v>
      </c>
      <c r="F413" s="1" t="str">
        <f t="shared" si="62"/>
        <v>Institutes / Clinic</v>
      </c>
      <c r="G413" s="13">
        <f>VLOOKUP($B413, '[1]QMSM_AG Mapping'!$A:$G, 6, 0)</f>
        <v>0</v>
      </c>
      <c r="H413" s="1">
        <f>VLOOKUP($B413, '[1]QMSM_AG Mapping'!$A:$G, 7, 0)</f>
        <v>2020</v>
      </c>
      <c r="I413" t="s">
        <v>64</v>
      </c>
      <c r="J413" s="14">
        <v>0</v>
      </c>
      <c r="K413" s="14">
        <v>0</v>
      </c>
      <c r="L413" s="14">
        <v>0</v>
      </c>
      <c r="M413" s="14">
        <v>648.38</v>
      </c>
      <c r="N413" s="14">
        <v>0</v>
      </c>
      <c r="O413" s="14">
        <v>0</v>
      </c>
      <c r="P413" s="14">
        <v>0</v>
      </c>
      <c r="Q413" s="14">
        <v>1573.62</v>
      </c>
      <c r="R413" s="14">
        <v>236.47</v>
      </c>
      <c r="S413" s="14">
        <v>936.78</v>
      </c>
      <c r="T413" s="14">
        <v>0</v>
      </c>
      <c r="U413" s="14">
        <v>0</v>
      </c>
      <c r="W413" s="14" cm="1">
        <f t="array" ref="W413">INDEX(J413:U413, 1, MONTH($W$1))</f>
        <v>0</v>
      </c>
      <c r="X413" s="14" cm="1">
        <f t="array" ref="X413">SUMPRODUCT((J413:U413) *(($J$1:$U$1)&lt;=$X$1))</f>
        <v>3395.25</v>
      </c>
      <c r="Y413">
        <f t="shared" si="63"/>
        <v>0</v>
      </c>
      <c r="Z413">
        <f t="shared" si="63"/>
        <v>1</v>
      </c>
      <c r="AA413">
        <f t="shared" si="64"/>
        <v>1</v>
      </c>
      <c r="AB413">
        <f t="shared" si="71"/>
        <v>4</v>
      </c>
      <c r="AC413">
        <f t="shared" si="65"/>
        <v>848.8125</v>
      </c>
      <c r="AD413">
        <f t="shared" si="66"/>
        <v>0</v>
      </c>
      <c r="AE413">
        <f t="shared" si="67"/>
        <v>0</v>
      </c>
      <c r="AF413">
        <f t="shared" si="68"/>
        <v>0</v>
      </c>
      <c r="AG413">
        <f t="shared" si="69"/>
        <v>0</v>
      </c>
      <c r="AI413" s="15">
        <f t="shared" si="70"/>
        <v>3395.25</v>
      </c>
      <c r="AJ413" s="15"/>
      <c r="AK413" t="str">
        <f>IFERROR(VLOOKUP($B413, 'Combined Budget 2025 EUR'!$B:$L, 10, 0), IFERROR(VLOOKUP($B413, 'Combined Budget 2025 CHF'!$B:$L, 10, 0), "N/A"))</f>
        <v>CA</v>
      </c>
      <c r="AL413" t="str">
        <f>IFERROR(VLOOKUP($B413, 'Combined Budget 2025 EUR'!$B:$L, 11, 0), IFERROR(VLOOKUP($B413, 'Combined Budget 2025 CHF'!$B:$L, 11, 0), "N/A"))</f>
        <v>A</v>
      </c>
    </row>
    <row r="414" spans="2:38" x14ac:dyDescent="0.25">
      <c r="B414" s="1">
        <v>20902</v>
      </c>
      <c r="C414" s="1" t="s">
        <v>322</v>
      </c>
      <c r="D414" s="1" t="str">
        <f>IFERROR(VLOOKUP($B414, 'Combined Budget 2025 EUR'!$B:$G,3, 0),IFERROR(VLOOKUP($B414, 'Combined Budget 2025 CHF'!$B:$G,3, 0),  IFERROR(VLOOKUP($B414, '[1]QMSM_AG Mapping'!$A:$G, 3,0), "Check")))</f>
        <v>Germany</v>
      </c>
      <c r="E414" s="1" t="str">
        <f>IFERROR(VLOOKUP($B414, 'Combined Budget 2025 EUR'!$B:$G,5, 0), IFERROR(VLOOKUP($B414, 'Combined Budget 2025 CHF'!$B:$G,5, 0),IFERROR(VLOOKUP($B414, '[1]QMSM_AG Mapping'!$A:$E, 5,0), "Check")))</f>
        <v>Salon / Institute</v>
      </c>
      <c r="F414" s="1" t="str">
        <f t="shared" si="62"/>
        <v>Institutes / Clinic</v>
      </c>
      <c r="G414" s="13">
        <f>VLOOKUP($B414, '[1]QMSM_AG Mapping'!$A:$G, 6, 0)</f>
        <v>0</v>
      </c>
      <c r="H414" s="1">
        <f>VLOOKUP($B414, '[1]QMSM_AG Mapping'!$A:$G, 7, 0)</f>
        <v>2020</v>
      </c>
      <c r="I414" t="s">
        <v>358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365.27</v>
      </c>
      <c r="P414" s="14">
        <v>322.77</v>
      </c>
      <c r="Q414" s="14">
        <v>0</v>
      </c>
      <c r="R414" s="14">
        <v>301.43</v>
      </c>
      <c r="S414" s="14">
        <v>352.91</v>
      </c>
      <c r="T414" s="14">
        <v>879.92</v>
      </c>
      <c r="U414" s="14">
        <v>-141.68</v>
      </c>
      <c r="W414" s="14" cm="1">
        <f t="array" ref="W414">INDEX(J414:U414, 1, MONTH($W$1))</f>
        <v>-141.68</v>
      </c>
      <c r="X414" s="14" cm="1">
        <f t="array" ref="X414">SUMPRODUCT((J414:U414) *(($J$1:$U$1)&lt;=$X$1))</f>
        <v>2080.6200000000003</v>
      </c>
      <c r="Y414">
        <f t="shared" si="63"/>
        <v>0</v>
      </c>
      <c r="Z414">
        <f t="shared" si="63"/>
        <v>1</v>
      </c>
      <c r="AA414">
        <f t="shared" si="64"/>
        <v>0</v>
      </c>
      <c r="AB414">
        <f t="shared" si="71"/>
        <v>5</v>
      </c>
      <c r="AC414">
        <f t="shared" si="65"/>
        <v>416.12400000000008</v>
      </c>
      <c r="AD414">
        <f t="shared" si="66"/>
        <v>0</v>
      </c>
      <c r="AE414">
        <f t="shared" si="67"/>
        <v>0</v>
      </c>
      <c r="AF414">
        <f t="shared" si="68"/>
        <v>0</v>
      </c>
      <c r="AG414">
        <f t="shared" si="69"/>
        <v>0</v>
      </c>
      <c r="AI414" s="15">
        <f t="shared" si="70"/>
        <v>2080.6200000000003</v>
      </c>
      <c r="AJ414" s="15"/>
      <c r="AK414" t="str">
        <f>IFERROR(VLOOKUP($B414, 'Combined Budget 2025 EUR'!$B:$L, 10, 0), IFERROR(VLOOKUP($B414, 'Combined Budget 2025 CHF'!$B:$L, 10, 0), "N/A"))</f>
        <v>GG</v>
      </c>
      <c r="AL414" t="str">
        <f>IFERROR(VLOOKUP($B414, 'Combined Budget 2025 EUR'!$B:$L, 11, 0), IFERROR(VLOOKUP($B414, 'Combined Budget 2025 CHF'!$B:$L, 11, 0), "N/A"))</f>
        <v>C</v>
      </c>
    </row>
    <row r="415" spans="2:38" x14ac:dyDescent="0.25">
      <c r="B415" s="1">
        <v>20903</v>
      </c>
      <c r="C415" s="1" t="s">
        <v>859</v>
      </c>
      <c r="D415" s="1">
        <f>IFERROR(VLOOKUP($B415, 'Combined Budget 2025 EUR'!$B:$G,3, 0),IFERROR(VLOOKUP($B415, 'Combined Budget 2025 CHF'!$B:$G,3, 0),  IFERROR(VLOOKUP($B415, '[1]QMSM_AG Mapping'!$A:$G, 3,0), "Check")))</f>
        <v>0</v>
      </c>
      <c r="E415" s="1">
        <f>IFERROR(VLOOKUP($B415, 'Combined Budget 2025 EUR'!$B:$G,5, 0), IFERROR(VLOOKUP($B415, 'Combined Budget 2025 CHF'!$B:$G,5, 0),IFERROR(VLOOKUP($B415, '[1]QMSM_AG Mapping'!$A:$E, 5,0), "Check")))</f>
        <v>0</v>
      </c>
      <c r="F415" s="1">
        <f t="shared" si="62"/>
        <v>0</v>
      </c>
      <c r="G415" s="13">
        <f>VLOOKUP($B415, '[1]QMSM_AG Mapping'!$A:$G, 6, 0)</f>
        <v>0</v>
      </c>
      <c r="H415" s="1">
        <f>VLOOKUP($B415, '[1]QMSM_AG Mapping'!$A:$G, 7, 0)</f>
        <v>2020</v>
      </c>
      <c r="I415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W415" s="14" cm="1">
        <f t="array" ref="W415">INDEX(J415:U415, 1, MONTH($W$1))</f>
        <v>0</v>
      </c>
      <c r="X415" s="14" cm="1">
        <f t="array" ref="X415">SUMPRODUCT((J415:U415) *(($J$1:$U$1)&lt;=$X$1))</f>
        <v>0</v>
      </c>
      <c r="Y415">
        <f t="shared" si="63"/>
        <v>0</v>
      </c>
      <c r="Z415">
        <f t="shared" si="63"/>
        <v>0</v>
      </c>
      <c r="AA415">
        <f t="shared" si="64"/>
        <v>0</v>
      </c>
      <c r="AB415">
        <f t="shared" si="71"/>
        <v>0</v>
      </c>
      <c r="AC415">
        <f t="shared" si="65"/>
        <v>0</v>
      </c>
      <c r="AD415">
        <f t="shared" si="66"/>
        <v>0</v>
      </c>
      <c r="AE415">
        <f t="shared" si="67"/>
        <v>0</v>
      </c>
      <c r="AF415">
        <f t="shared" si="68"/>
        <v>0</v>
      </c>
      <c r="AG415">
        <f t="shared" si="69"/>
        <v>0</v>
      </c>
      <c r="AI415" s="15">
        <f t="shared" si="70"/>
        <v>0</v>
      </c>
      <c r="AJ415" s="15"/>
      <c r="AK415">
        <f>IFERROR(VLOOKUP($B415, 'Combined Budget 2025 EUR'!$B:$L, 10, 0), IFERROR(VLOOKUP($B415, 'Combined Budget 2025 CHF'!$B:$L, 10, 0), "N/A"))</f>
        <v>0</v>
      </c>
      <c r="AL415">
        <f>IFERROR(VLOOKUP($B415, 'Combined Budget 2025 EUR'!$B:$L, 11, 0), IFERROR(VLOOKUP($B415, 'Combined Budget 2025 CHF'!$B:$L, 11, 0), "N/A"))</f>
        <v>0</v>
      </c>
    </row>
    <row r="416" spans="2:38" x14ac:dyDescent="0.25">
      <c r="B416" s="1">
        <v>20904</v>
      </c>
      <c r="C416" s="1" t="s">
        <v>860</v>
      </c>
      <c r="D416" s="1">
        <f>IFERROR(VLOOKUP($B416, 'Combined Budget 2025 EUR'!$B:$G,3, 0),IFERROR(VLOOKUP($B416, 'Combined Budget 2025 CHF'!$B:$G,3, 0),  IFERROR(VLOOKUP($B416, '[1]QMSM_AG Mapping'!$A:$G, 3,0), "Check")))</f>
        <v>0</v>
      </c>
      <c r="E416" s="1">
        <f>IFERROR(VLOOKUP($B416, 'Combined Budget 2025 EUR'!$B:$G,5, 0), IFERROR(VLOOKUP($B416, 'Combined Budget 2025 CHF'!$B:$G,5, 0),IFERROR(VLOOKUP($B416, '[1]QMSM_AG Mapping'!$A:$E, 5,0), "Check")))</f>
        <v>0</v>
      </c>
      <c r="F416" s="1">
        <f t="shared" si="62"/>
        <v>0</v>
      </c>
      <c r="G416" s="13">
        <f>VLOOKUP($B416, '[1]QMSM_AG Mapping'!$A:$G, 6, 0)</f>
        <v>0</v>
      </c>
      <c r="H416" s="1">
        <f>VLOOKUP($B416, '[1]QMSM_AG Mapping'!$A:$G, 7, 0)</f>
        <v>0</v>
      </c>
      <c r="I416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W416" s="14" cm="1">
        <f t="array" ref="W416">INDEX(J416:U416, 1, MONTH($W$1))</f>
        <v>0</v>
      </c>
      <c r="X416" s="14" cm="1">
        <f t="array" ref="X416">SUMPRODUCT((J416:U416) *(($J$1:$U$1)&lt;=$X$1))</f>
        <v>0</v>
      </c>
      <c r="Y416">
        <f t="shared" si="63"/>
        <v>0</v>
      </c>
      <c r="Z416">
        <f t="shared" si="63"/>
        <v>0</v>
      </c>
      <c r="AA416">
        <f t="shared" si="64"/>
        <v>0</v>
      </c>
      <c r="AB416">
        <f t="shared" si="71"/>
        <v>0</v>
      </c>
      <c r="AC416">
        <f t="shared" si="65"/>
        <v>0</v>
      </c>
      <c r="AD416">
        <f t="shared" si="66"/>
        <v>0</v>
      </c>
      <c r="AE416">
        <f t="shared" si="67"/>
        <v>0</v>
      </c>
      <c r="AF416">
        <f t="shared" si="68"/>
        <v>0</v>
      </c>
      <c r="AG416">
        <f t="shared" si="69"/>
        <v>0</v>
      </c>
      <c r="AI416" s="15">
        <f t="shared" si="70"/>
        <v>0</v>
      </c>
      <c r="AJ416" s="15"/>
      <c r="AK416">
        <f>IFERROR(VLOOKUP($B416, 'Combined Budget 2025 EUR'!$B:$L, 10, 0), IFERROR(VLOOKUP($B416, 'Combined Budget 2025 CHF'!$B:$L, 10, 0), "N/A"))</f>
        <v>0</v>
      </c>
      <c r="AL416">
        <f>IFERROR(VLOOKUP($B416, 'Combined Budget 2025 EUR'!$B:$L, 11, 0), IFERROR(VLOOKUP($B416, 'Combined Budget 2025 CHF'!$B:$L, 11, 0), "N/A"))</f>
        <v>0</v>
      </c>
    </row>
    <row r="417" spans="2:38" x14ac:dyDescent="0.25">
      <c r="B417" s="1">
        <v>20905</v>
      </c>
      <c r="C417" s="1" t="s">
        <v>861</v>
      </c>
      <c r="D417" s="1">
        <f>IFERROR(VLOOKUP($B417, 'Combined Budget 2025 EUR'!$B:$G,3, 0),IFERROR(VLOOKUP($B417, 'Combined Budget 2025 CHF'!$B:$G,3, 0),  IFERROR(VLOOKUP($B417, '[1]QMSM_AG Mapping'!$A:$G, 3,0), "Check")))</f>
        <v>0</v>
      </c>
      <c r="E417" s="1">
        <f>IFERROR(VLOOKUP($B417, 'Combined Budget 2025 EUR'!$B:$G,5, 0), IFERROR(VLOOKUP($B417, 'Combined Budget 2025 CHF'!$B:$G,5, 0),IFERROR(VLOOKUP($B417, '[1]QMSM_AG Mapping'!$A:$E, 5,0), "Check")))</f>
        <v>0</v>
      </c>
      <c r="F417" s="1">
        <f t="shared" si="62"/>
        <v>0</v>
      </c>
      <c r="G417" s="13">
        <f>VLOOKUP($B417, '[1]QMSM_AG Mapping'!$A:$G, 6, 0)</f>
        <v>0</v>
      </c>
      <c r="H417" s="1">
        <f>VLOOKUP($B417, '[1]QMSM_AG Mapping'!$A:$G, 7, 0)</f>
        <v>0</v>
      </c>
      <c r="I417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W417" s="14" cm="1">
        <f t="array" ref="W417">INDEX(J417:U417, 1, MONTH($W$1))</f>
        <v>0</v>
      </c>
      <c r="X417" s="14" cm="1">
        <f t="array" ref="X417">SUMPRODUCT((J417:U417) *(($J$1:$U$1)&lt;=$X$1))</f>
        <v>0</v>
      </c>
      <c r="Y417">
        <f t="shared" si="63"/>
        <v>0</v>
      </c>
      <c r="Z417">
        <f t="shared" si="63"/>
        <v>0</v>
      </c>
      <c r="AA417">
        <f t="shared" si="64"/>
        <v>0</v>
      </c>
      <c r="AB417">
        <f t="shared" si="71"/>
        <v>0</v>
      </c>
      <c r="AC417">
        <f t="shared" si="65"/>
        <v>0</v>
      </c>
      <c r="AD417">
        <f t="shared" si="66"/>
        <v>0</v>
      </c>
      <c r="AE417">
        <f t="shared" si="67"/>
        <v>0</v>
      </c>
      <c r="AF417">
        <f t="shared" si="68"/>
        <v>0</v>
      </c>
      <c r="AG417">
        <f t="shared" si="69"/>
        <v>0</v>
      </c>
      <c r="AI417" s="15">
        <f t="shared" si="70"/>
        <v>0</v>
      </c>
      <c r="AJ417" s="15"/>
      <c r="AK417">
        <f>IFERROR(VLOOKUP($B417, 'Combined Budget 2025 EUR'!$B:$L, 10, 0), IFERROR(VLOOKUP($B417, 'Combined Budget 2025 CHF'!$B:$L, 10, 0), "N/A"))</f>
        <v>0</v>
      </c>
      <c r="AL417">
        <f>IFERROR(VLOOKUP($B417, 'Combined Budget 2025 EUR'!$B:$L, 11, 0), IFERROR(VLOOKUP($B417, 'Combined Budget 2025 CHF'!$B:$L, 11, 0), "N/A"))</f>
        <v>0</v>
      </c>
    </row>
    <row r="418" spans="2:38" x14ac:dyDescent="0.25">
      <c r="B418" s="1">
        <v>20906</v>
      </c>
      <c r="C418" s="1" t="s">
        <v>213</v>
      </c>
      <c r="D418" s="1" t="str">
        <f>IFERROR(VLOOKUP($B418, 'Combined Budget 2025 EUR'!$B:$G,3, 0),IFERROR(VLOOKUP($B418, 'Combined Budget 2025 CHF'!$B:$G,3, 0),  IFERROR(VLOOKUP($B418, '[1]QMSM_AG Mapping'!$A:$G, 3,0), "Check")))</f>
        <v>Germany</v>
      </c>
      <c r="E418" s="1" t="str">
        <f>IFERROR(VLOOKUP($B418, 'Combined Budget 2025 EUR'!$B:$G,5, 0), IFERROR(VLOOKUP($B418, 'Combined Budget 2025 CHF'!$B:$G,5, 0),IFERROR(VLOOKUP($B418, '[1]QMSM_AG Mapping'!$A:$E, 5,0), "Check")))</f>
        <v>Other</v>
      </c>
      <c r="F418" s="1" t="str">
        <f t="shared" si="62"/>
        <v>Other</v>
      </c>
      <c r="G418" s="13">
        <f>VLOOKUP($B418, '[1]QMSM_AG Mapping'!$A:$G, 6, 0)</f>
        <v>44228</v>
      </c>
      <c r="H418" s="1">
        <f>VLOOKUP($B418, '[1]QMSM_AG Mapping'!$A:$G, 7, 0)</f>
        <v>2021</v>
      </c>
      <c r="I418" t="s">
        <v>64</v>
      </c>
      <c r="J418" s="14">
        <v>0</v>
      </c>
      <c r="K418" s="14">
        <v>2440.38</v>
      </c>
      <c r="L418" s="14">
        <v>670.33</v>
      </c>
      <c r="M418" s="14">
        <v>1816.02</v>
      </c>
      <c r="N418" s="14">
        <v>0</v>
      </c>
      <c r="O418" s="14">
        <v>610.63</v>
      </c>
      <c r="P418" s="14">
        <v>828.94</v>
      </c>
      <c r="Q418" s="14">
        <v>861.37</v>
      </c>
      <c r="R418" s="14">
        <v>0</v>
      </c>
      <c r="S418" s="14">
        <v>2011.93</v>
      </c>
      <c r="T418" s="14">
        <v>708.57</v>
      </c>
      <c r="U418" s="14">
        <v>0</v>
      </c>
      <c r="W418" s="14" cm="1">
        <f t="array" ref="W418">INDEX(J418:U418, 1, MONTH($W$1))</f>
        <v>0</v>
      </c>
      <c r="X418" s="14" cm="1">
        <f t="array" ref="X418">SUMPRODUCT((J418:U418) *(($J$1:$U$1)&lt;=$X$1))</f>
        <v>9948.1699999999983</v>
      </c>
      <c r="Y418">
        <f t="shared" si="63"/>
        <v>0</v>
      </c>
      <c r="Z418">
        <f t="shared" si="63"/>
        <v>1</v>
      </c>
      <c r="AA418">
        <f t="shared" si="64"/>
        <v>1</v>
      </c>
      <c r="AB418">
        <f t="shared" si="71"/>
        <v>8</v>
      </c>
      <c r="AC418">
        <f t="shared" si="65"/>
        <v>1243.5212499999998</v>
      </c>
      <c r="AD418">
        <f t="shared" si="66"/>
        <v>0</v>
      </c>
      <c r="AE418">
        <f t="shared" si="67"/>
        <v>0</v>
      </c>
      <c r="AF418">
        <f t="shared" si="68"/>
        <v>0</v>
      </c>
      <c r="AG418">
        <f t="shared" si="69"/>
        <v>0</v>
      </c>
      <c r="AI418" s="15">
        <f t="shared" si="70"/>
        <v>9948.1699999999983</v>
      </c>
      <c r="AJ418" s="15"/>
      <c r="AK418" t="str">
        <f>IFERROR(VLOOKUP($B418, 'Combined Budget 2025 EUR'!$B:$L, 10, 0), IFERROR(VLOOKUP($B418, 'Combined Budget 2025 CHF'!$B:$L, 10, 0), "N/A"))</f>
        <v>BB</v>
      </c>
      <c r="AL418" t="str">
        <f>IFERROR(VLOOKUP($B418, 'Combined Budget 2025 EUR'!$B:$L, 11, 0), IFERROR(VLOOKUP($B418, 'Combined Budget 2025 CHF'!$B:$L, 11, 0), "N/A"))</f>
        <v>B</v>
      </c>
    </row>
    <row r="419" spans="2:38" x14ac:dyDescent="0.25">
      <c r="B419" s="1">
        <v>20907</v>
      </c>
      <c r="C419" s="1" t="s">
        <v>323</v>
      </c>
      <c r="D419" s="1" t="str">
        <f>IFERROR(VLOOKUP($B419, 'Combined Budget 2025 EUR'!$B:$G,3, 0),IFERROR(VLOOKUP($B419, 'Combined Budget 2025 CHF'!$B:$G,3, 0),  IFERROR(VLOOKUP($B419, '[1]QMSM_AG Mapping'!$A:$G, 3,0), "Check")))</f>
        <v>Germany</v>
      </c>
      <c r="E419" s="1" t="str">
        <f>IFERROR(VLOOKUP($B419, 'Combined Budget 2025 EUR'!$B:$G,5, 0), IFERROR(VLOOKUP($B419, 'Combined Budget 2025 CHF'!$B:$G,5, 0),IFERROR(VLOOKUP($B419, '[1]QMSM_AG Mapping'!$A:$E, 5,0), "Check")))</f>
        <v>Salon / Institute</v>
      </c>
      <c r="F419" s="1" t="str">
        <f t="shared" si="62"/>
        <v>Institutes / Clinic</v>
      </c>
      <c r="G419" s="13">
        <f>VLOOKUP($B419, '[1]QMSM_AG Mapping'!$A:$G, 6, 0)</f>
        <v>0</v>
      </c>
      <c r="H419" s="1">
        <f>VLOOKUP($B419, '[1]QMSM_AG Mapping'!$A:$G, 7, 0)</f>
        <v>2020</v>
      </c>
      <c r="I419" t="s">
        <v>358</v>
      </c>
      <c r="J419" s="14">
        <v>500.16</v>
      </c>
      <c r="K419" s="14">
        <v>0</v>
      </c>
      <c r="L419" s="14">
        <v>333.74</v>
      </c>
      <c r="M419" s="14">
        <v>0</v>
      </c>
      <c r="N419" s="14">
        <v>481.04</v>
      </c>
      <c r="O419" s="14">
        <v>101.73</v>
      </c>
      <c r="P419" s="14">
        <v>94.62</v>
      </c>
      <c r="Q419" s="14">
        <v>70.59</v>
      </c>
      <c r="R419" s="14">
        <v>0</v>
      </c>
      <c r="S419" s="14">
        <v>0</v>
      </c>
      <c r="T419" s="14">
        <v>0</v>
      </c>
      <c r="U419" s="14">
        <v>0</v>
      </c>
      <c r="W419" s="14" cm="1">
        <f t="array" ref="W419">INDEX(J419:U419, 1, MONTH($W$1))</f>
        <v>0</v>
      </c>
      <c r="X419" s="14" cm="1">
        <f t="array" ref="X419">SUMPRODUCT((J419:U419) *(($J$1:$U$1)&lt;=$X$1))</f>
        <v>1581.8799999999999</v>
      </c>
      <c r="Y419">
        <f t="shared" si="63"/>
        <v>0</v>
      </c>
      <c r="Z419">
        <f t="shared" si="63"/>
        <v>1</v>
      </c>
      <c r="AA419">
        <f t="shared" si="64"/>
        <v>0</v>
      </c>
      <c r="AB419">
        <f t="shared" si="71"/>
        <v>6</v>
      </c>
      <c r="AC419">
        <f t="shared" si="65"/>
        <v>263.64666666666665</v>
      </c>
      <c r="AD419">
        <f t="shared" si="66"/>
        <v>0</v>
      </c>
      <c r="AE419">
        <f t="shared" si="67"/>
        <v>0</v>
      </c>
      <c r="AF419">
        <f t="shared" si="68"/>
        <v>0</v>
      </c>
      <c r="AG419">
        <f t="shared" si="69"/>
        <v>0</v>
      </c>
      <c r="AI419" s="15">
        <f t="shared" si="70"/>
        <v>1581.8799999999999</v>
      </c>
      <c r="AJ419" s="15"/>
      <c r="AK419" t="str">
        <f>IFERROR(VLOOKUP($B419, 'Combined Budget 2025 EUR'!$B:$L, 10, 0), IFERROR(VLOOKUP($B419, 'Combined Budget 2025 CHF'!$B:$L, 10, 0), "N/A"))</f>
        <v>GG</v>
      </c>
      <c r="AL419" t="str">
        <f>IFERROR(VLOOKUP($B419, 'Combined Budget 2025 EUR'!$B:$L, 11, 0), IFERROR(VLOOKUP($B419, 'Combined Budget 2025 CHF'!$B:$L, 11, 0), "N/A"))</f>
        <v>C</v>
      </c>
    </row>
    <row r="420" spans="2:38" x14ac:dyDescent="0.25">
      <c r="B420" s="1">
        <v>20908</v>
      </c>
      <c r="C420" s="1" t="s">
        <v>699</v>
      </c>
      <c r="D420" s="1" t="str">
        <f>IFERROR(VLOOKUP($B420, 'Combined Budget 2025 EUR'!$B:$G,3, 0),IFERROR(VLOOKUP($B420, 'Combined Budget 2025 CHF'!$B:$G,3, 0),  IFERROR(VLOOKUP($B420, '[1]QMSM_AG Mapping'!$A:$G, 3,0), "Check")))</f>
        <v>Germany</v>
      </c>
      <c r="E420" s="1">
        <f>IFERROR(VLOOKUP($B420, 'Combined Budget 2025 EUR'!$B:$G,5, 0), IFERROR(VLOOKUP($B420, 'Combined Budget 2025 CHF'!$B:$G,5, 0),IFERROR(VLOOKUP($B420, '[1]QMSM_AG Mapping'!$A:$E, 5,0), "Check")))</f>
        <v>0</v>
      </c>
      <c r="F420" s="1">
        <f t="shared" si="62"/>
        <v>0</v>
      </c>
      <c r="G420" s="13">
        <f>VLOOKUP($B420, '[1]QMSM_AG Mapping'!$A:$G, 6, 0)</f>
        <v>0</v>
      </c>
      <c r="H420" s="1">
        <f>VLOOKUP($B420, '[1]QMSM_AG Mapping'!$A:$G, 7, 0)</f>
        <v>2020</v>
      </c>
      <c r="I420" t="s">
        <v>64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W420" s="14" cm="1">
        <f t="array" ref="W420">INDEX(J420:U420, 1, MONTH($W$1))</f>
        <v>0</v>
      </c>
      <c r="X420" s="14" cm="1">
        <f t="array" ref="X420">SUMPRODUCT((J420:U420) *(($J$1:$U$1)&lt;=$X$1))</f>
        <v>0</v>
      </c>
      <c r="Y420">
        <f t="shared" si="63"/>
        <v>0</v>
      </c>
      <c r="Z420">
        <f t="shared" si="63"/>
        <v>0</v>
      </c>
      <c r="AA420">
        <f t="shared" si="64"/>
        <v>1</v>
      </c>
      <c r="AB420">
        <f t="shared" si="71"/>
        <v>0</v>
      </c>
      <c r="AC420">
        <f t="shared" si="65"/>
        <v>0</v>
      </c>
      <c r="AD420">
        <f t="shared" si="66"/>
        <v>0</v>
      </c>
      <c r="AE420">
        <f t="shared" si="67"/>
        <v>0</v>
      </c>
      <c r="AF420">
        <f t="shared" si="68"/>
        <v>0</v>
      </c>
      <c r="AG420">
        <f t="shared" si="69"/>
        <v>0</v>
      </c>
      <c r="AI420" s="15">
        <f t="shared" si="70"/>
        <v>0</v>
      </c>
      <c r="AJ420" s="15"/>
      <c r="AK420" t="str">
        <f>IFERROR(VLOOKUP($B420, 'Combined Budget 2025 EUR'!$B:$L, 10, 0), IFERROR(VLOOKUP($B420, 'Combined Budget 2025 CHF'!$B:$L, 10, 0), "N/A"))</f>
        <v>GG</v>
      </c>
      <c r="AL420" t="str">
        <f>IFERROR(VLOOKUP($B420, 'Combined Budget 2025 EUR'!$B:$L, 11, 0), IFERROR(VLOOKUP($B420, 'Combined Budget 2025 CHF'!$B:$L, 11, 0), "N/A"))</f>
        <v>C</v>
      </c>
    </row>
    <row r="421" spans="2:38" x14ac:dyDescent="0.25">
      <c r="B421" s="1">
        <v>20910</v>
      </c>
      <c r="C421" s="1" t="s">
        <v>91</v>
      </c>
      <c r="D421" s="1" t="str">
        <f>IFERROR(VLOOKUP($B421, 'Combined Budget 2025 EUR'!$B:$G,3, 0),IFERROR(VLOOKUP($B421, 'Combined Budget 2025 CHF'!$B:$G,3, 0),  IFERROR(VLOOKUP($B421, '[1]QMSM_AG Mapping'!$A:$G, 3,0), "Check")))</f>
        <v>Germany</v>
      </c>
      <c r="E421" s="1" t="str">
        <f>IFERROR(VLOOKUP($B421, 'Combined Budget 2025 EUR'!$B:$G,5, 0), IFERROR(VLOOKUP($B421, 'Combined Budget 2025 CHF'!$B:$G,5, 0),IFERROR(VLOOKUP($B421, '[1]QMSM_AG Mapping'!$A:$E, 5,0), "Check")))</f>
        <v>Salon / Institute</v>
      </c>
      <c r="F421" s="1" t="str">
        <f t="shared" si="62"/>
        <v>Institutes / Clinic</v>
      </c>
      <c r="G421" s="13">
        <f>VLOOKUP($B421, '[1]QMSM_AG Mapping'!$A:$G, 6, 0)</f>
        <v>44197</v>
      </c>
      <c r="H421" s="1">
        <f>VLOOKUP($B421, '[1]QMSM_AG Mapping'!$A:$G, 7, 0)</f>
        <v>2021</v>
      </c>
      <c r="I421" t="s">
        <v>107</v>
      </c>
      <c r="J421" s="14">
        <v>1793.48</v>
      </c>
      <c r="K421" s="14">
        <v>775.97</v>
      </c>
      <c r="L421" s="14">
        <v>49.41</v>
      </c>
      <c r="M421" s="14">
        <v>0</v>
      </c>
      <c r="N421" s="14">
        <v>0</v>
      </c>
      <c r="O421" s="14">
        <v>1450.02</v>
      </c>
      <c r="P421" s="14">
        <v>433.11</v>
      </c>
      <c r="Q421" s="14">
        <v>49.41</v>
      </c>
      <c r="R421" s="14">
        <v>993.28</v>
      </c>
      <c r="S421" s="14">
        <v>1085.93</v>
      </c>
      <c r="T421" s="14">
        <v>359.73</v>
      </c>
      <c r="U421" s="14">
        <v>258.88</v>
      </c>
      <c r="W421" s="14" cm="1">
        <f t="array" ref="W421">INDEX(J421:U421, 1, MONTH($W$1))</f>
        <v>258.88</v>
      </c>
      <c r="X421" s="14" cm="1">
        <f t="array" ref="X421">SUMPRODUCT((J421:U421) *(($J$1:$U$1)&lt;=$X$1))</f>
        <v>7249.22</v>
      </c>
      <c r="Y421">
        <f t="shared" si="63"/>
        <v>1</v>
      </c>
      <c r="Z421">
        <f t="shared" si="63"/>
        <v>1</v>
      </c>
      <c r="AA421">
        <f t="shared" si="64"/>
        <v>1</v>
      </c>
      <c r="AB421">
        <f t="shared" si="71"/>
        <v>10</v>
      </c>
      <c r="AC421">
        <f t="shared" si="65"/>
        <v>724.92200000000003</v>
      </c>
      <c r="AD421">
        <f t="shared" si="66"/>
        <v>0</v>
      </c>
      <c r="AE421">
        <f t="shared" si="67"/>
        <v>0</v>
      </c>
      <c r="AF421">
        <f t="shared" si="68"/>
        <v>0</v>
      </c>
      <c r="AG421">
        <f t="shared" si="69"/>
        <v>0</v>
      </c>
      <c r="AI421" s="15">
        <f t="shared" si="70"/>
        <v>7249.22</v>
      </c>
      <c r="AJ421" s="15"/>
      <c r="AK421" t="str">
        <f>IFERROR(VLOOKUP($B421, 'Combined Budget 2025 EUR'!$B:$L, 10, 0), IFERROR(VLOOKUP($B421, 'Combined Budget 2025 CHF'!$B:$L, 10, 0), "N/A"))</f>
        <v>BC</v>
      </c>
      <c r="AL421" t="str">
        <f>IFERROR(VLOOKUP($B421, 'Combined Budget 2025 EUR'!$B:$L, 11, 0), IFERROR(VLOOKUP($B421, 'Combined Budget 2025 CHF'!$B:$L, 11, 0), "N/A"))</f>
        <v>C</v>
      </c>
    </row>
    <row r="422" spans="2:38" x14ac:dyDescent="0.25">
      <c r="B422" s="1">
        <v>20911</v>
      </c>
      <c r="C422" s="1" t="s">
        <v>278</v>
      </c>
      <c r="D422" s="1">
        <f>IFERROR(VLOOKUP($B422, 'Combined Budget 2025 EUR'!$B:$G,3, 0),IFERROR(VLOOKUP($B422, 'Combined Budget 2025 CHF'!$B:$G,3, 0),  IFERROR(VLOOKUP($B422, '[1]QMSM_AG Mapping'!$A:$G, 3,0), "Check")))</f>
        <v>0</v>
      </c>
      <c r="E422" s="1">
        <f>IFERROR(VLOOKUP($B422, 'Combined Budget 2025 EUR'!$B:$G,5, 0), IFERROR(VLOOKUP($B422, 'Combined Budget 2025 CHF'!$B:$G,5, 0),IFERROR(VLOOKUP($B422, '[1]QMSM_AG Mapping'!$A:$E, 5,0), "Check")))</f>
        <v>0</v>
      </c>
      <c r="F422" s="1">
        <f t="shared" si="62"/>
        <v>0</v>
      </c>
      <c r="G422" s="13">
        <f>VLOOKUP($B422, '[1]QMSM_AG Mapping'!$A:$G, 6, 0)</f>
        <v>44228</v>
      </c>
      <c r="H422" s="1">
        <f>VLOOKUP($B422, '[1]QMSM_AG Mapping'!$A:$G, 7, 0)</f>
        <v>2021</v>
      </c>
      <c r="I422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W422" s="14" cm="1">
        <f t="array" ref="W422">INDEX(J422:U422, 1, MONTH($W$1))</f>
        <v>0</v>
      </c>
      <c r="X422" s="14" cm="1">
        <f t="array" ref="X422">SUMPRODUCT((J422:U422) *(($J$1:$U$1)&lt;=$X$1))</f>
        <v>0</v>
      </c>
      <c r="Y422">
        <f t="shared" si="63"/>
        <v>0</v>
      </c>
      <c r="Z422">
        <f t="shared" si="63"/>
        <v>0</v>
      </c>
      <c r="AA422">
        <f t="shared" si="64"/>
        <v>0</v>
      </c>
      <c r="AB422">
        <f t="shared" si="71"/>
        <v>0</v>
      </c>
      <c r="AC422">
        <f t="shared" si="65"/>
        <v>0</v>
      </c>
      <c r="AD422">
        <f t="shared" si="66"/>
        <v>0</v>
      </c>
      <c r="AE422">
        <f t="shared" si="67"/>
        <v>0</v>
      </c>
      <c r="AF422">
        <f t="shared" si="68"/>
        <v>0</v>
      </c>
      <c r="AG422">
        <f t="shared" si="69"/>
        <v>0</v>
      </c>
      <c r="AI422" s="15">
        <f t="shared" si="70"/>
        <v>0</v>
      </c>
      <c r="AJ422" s="15"/>
      <c r="AK422">
        <f>IFERROR(VLOOKUP($B422, 'Combined Budget 2025 EUR'!$B:$L, 10, 0), IFERROR(VLOOKUP($B422, 'Combined Budget 2025 CHF'!$B:$L, 10, 0), "N/A"))</f>
        <v>0</v>
      </c>
      <c r="AL422">
        <f>IFERROR(VLOOKUP($B422, 'Combined Budget 2025 EUR'!$B:$L, 11, 0), IFERROR(VLOOKUP($B422, 'Combined Budget 2025 CHF'!$B:$L, 11, 0), "N/A"))</f>
        <v>0</v>
      </c>
    </row>
    <row r="423" spans="2:38" x14ac:dyDescent="0.25">
      <c r="B423" s="1">
        <v>20912</v>
      </c>
      <c r="C423" s="1" t="s">
        <v>189</v>
      </c>
      <c r="D423" s="1" t="str">
        <f>IFERROR(VLOOKUP($B423, 'Combined Budget 2025 EUR'!$B:$G,3, 0),IFERROR(VLOOKUP($B423, 'Combined Budget 2025 CHF'!$B:$G,3, 0),  IFERROR(VLOOKUP($B423, '[1]QMSM_AG Mapping'!$A:$G, 3,0), "Check")))</f>
        <v>Germany</v>
      </c>
      <c r="E423" s="1" t="str">
        <f>IFERROR(VLOOKUP($B423, 'Combined Budget 2025 EUR'!$B:$G,5, 0), IFERROR(VLOOKUP($B423, 'Combined Budget 2025 CHF'!$B:$G,5, 0),IFERROR(VLOOKUP($B423, '[1]QMSM_AG Mapping'!$A:$E, 5,0), "Check")))</f>
        <v>Salon / Institute</v>
      </c>
      <c r="F423" s="1" t="str">
        <f t="shared" si="62"/>
        <v>Institutes / Clinic</v>
      </c>
      <c r="G423" s="13">
        <f>VLOOKUP($B423, '[1]QMSM_AG Mapping'!$A:$G, 6, 0)</f>
        <v>44228</v>
      </c>
      <c r="H423" s="1">
        <f>VLOOKUP($B423, '[1]QMSM_AG Mapping'!$A:$G, 7, 0)</f>
        <v>2021</v>
      </c>
      <c r="I423" t="s">
        <v>64</v>
      </c>
      <c r="J423" s="14">
        <v>1419.47</v>
      </c>
      <c r="K423" s="14">
        <v>10274.56</v>
      </c>
      <c r="L423" s="14">
        <v>2942.68</v>
      </c>
      <c r="M423" s="14">
        <v>3898.86</v>
      </c>
      <c r="N423" s="14">
        <v>1947.85</v>
      </c>
      <c r="O423" s="14">
        <v>0</v>
      </c>
      <c r="P423" s="14">
        <v>2869.54</v>
      </c>
      <c r="Q423" s="14">
        <v>1477.39</v>
      </c>
      <c r="R423" s="14">
        <v>6533.1</v>
      </c>
      <c r="S423" s="14">
        <v>3236.87</v>
      </c>
      <c r="T423" s="14">
        <v>3692.89</v>
      </c>
      <c r="U423" s="14">
        <v>3523.63</v>
      </c>
      <c r="W423" s="14" cm="1">
        <f t="array" ref="W423">INDEX(J423:U423, 1, MONTH($W$1))</f>
        <v>3523.63</v>
      </c>
      <c r="X423" s="14" cm="1">
        <f t="array" ref="X423">SUMPRODUCT((J423:U423) *(($J$1:$U$1)&lt;=$X$1))</f>
        <v>41816.839999999997</v>
      </c>
      <c r="Y423">
        <f t="shared" si="63"/>
        <v>1</v>
      </c>
      <c r="Z423">
        <f t="shared" si="63"/>
        <v>1</v>
      </c>
      <c r="AA423">
        <f t="shared" si="64"/>
        <v>1</v>
      </c>
      <c r="AB423">
        <f t="shared" si="71"/>
        <v>11</v>
      </c>
      <c r="AC423">
        <f t="shared" si="65"/>
        <v>3801.5309090909086</v>
      </c>
      <c r="AD423">
        <f t="shared" si="66"/>
        <v>0</v>
      </c>
      <c r="AE423">
        <f t="shared" si="67"/>
        <v>0</v>
      </c>
      <c r="AF423">
        <f t="shared" si="68"/>
        <v>0</v>
      </c>
      <c r="AG423">
        <f t="shared" si="69"/>
        <v>0</v>
      </c>
      <c r="AI423" s="15">
        <f t="shared" si="70"/>
        <v>41816.839999999997</v>
      </c>
      <c r="AJ423" s="15"/>
      <c r="AK423" t="str">
        <f>IFERROR(VLOOKUP($B423, 'Combined Budget 2025 EUR'!$B:$L, 10, 0), IFERROR(VLOOKUP($B423, 'Combined Budget 2025 CHF'!$B:$L, 10, 0), "N/A"))</f>
        <v>AA</v>
      </c>
      <c r="AL423" t="str">
        <f>IFERROR(VLOOKUP($B423, 'Combined Budget 2025 EUR'!$B:$L, 11, 0), IFERROR(VLOOKUP($B423, 'Combined Budget 2025 CHF'!$B:$L, 11, 0), "N/A"))</f>
        <v>A</v>
      </c>
    </row>
    <row r="424" spans="2:38" x14ac:dyDescent="0.25">
      <c r="B424" s="1">
        <v>20913</v>
      </c>
      <c r="C424" s="1" t="s">
        <v>700</v>
      </c>
      <c r="D424" s="1" t="str">
        <f>IFERROR(VLOOKUP($B424, 'Combined Budget 2025 EUR'!$B:$G,3, 0),IFERROR(VLOOKUP($B424, 'Combined Budget 2025 CHF'!$B:$G,3, 0),  IFERROR(VLOOKUP($B424, '[1]QMSM_AG Mapping'!$A:$G, 3,0), "Check")))</f>
        <v>Germany</v>
      </c>
      <c r="E424" s="1" t="str">
        <f>IFERROR(VLOOKUP($B424, 'Combined Budget 2025 EUR'!$B:$G,5, 0), IFERROR(VLOOKUP($B424, 'Combined Budget 2025 CHF'!$B:$G,5, 0),IFERROR(VLOOKUP($B424, '[1]QMSM_AG Mapping'!$A:$E, 5,0), "Check")))</f>
        <v>Salon / Institute</v>
      </c>
      <c r="F424" s="1" t="str">
        <f t="shared" si="62"/>
        <v>Institutes / Clinic</v>
      </c>
      <c r="G424" s="13">
        <f>VLOOKUP($B424, '[1]QMSM_AG Mapping'!$A:$G, 6, 0)</f>
        <v>44256</v>
      </c>
      <c r="H424" s="1">
        <f>VLOOKUP($B424, '[1]QMSM_AG Mapping'!$A:$G, 7, 0)</f>
        <v>2021</v>
      </c>
      <c r="I424" t="s">
        <v>64</v>
      </c>
      <c r="J424" s="14">
        <v>0</v>
      </c>
      <c r="K424" s="14">
        <v>0</v>
      </c>
      <c r="L424" s="14">
        <v>0</v>
      </c>
      <c r="M424" s="14">
        <v>0</v>
      </c>
      <c r="N424" s="14">
        <v>1769.81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W424" s="14" cm="1">
        <f t="array" ref="W424">INDEX(J424:U424, 1, MONTH($W$1))</f>
        <v>0</v>
      </c>
      <c r="X424" s="14" cm="1">
        <f t="array" ref="X424">SUMPRODUCT((J424:U424) *(($J$1:$U$1)&lt;=$X$1))</f>
        <v>1769.81</v>
      </c>
      <c r="Y424">
        <f t="shared" si="63"/>
        <v>0</v>
      </c>
      <c r="Z424">
        <f t="shared" si="63"/>
        <v>1</v>
      </c>
      <c r="AA424">
        <f t="shared" si="64"/>
        <v>1</v>
      </c>
      <c r="AB424">
        <f t="shared" si="71"/>
        <v>1</v>
      </c>
      <c r="AC424">
        <f t="shared" si="65"/>
        <v>1769.81</v>
      </c>
      <c r="AD424">
        <f t="shared" si="66"/>
        <v>0</v>
      </c>
      <c r="AE424">
        <f t="shared" si="67"/>
        <v>0</v>
      </c>
      <c r="AF424">
        <f t="shared" si="68"/>
        <v>0</v>
      </c>
      <c r="AG424">
        <f t="shared" si="69"/>
        <v>0</v>
      </c>
      <c r="AI424" s="15">
        <f t="shared" si="70"/>
        <v>1769.81</v>
      </c>
      <c r="AJ424" s="15"/>
      <c r="AK424" t="str">
        <f>IFERROR(VLOOKUP($B424, 'Combined Budget 2025 EUR'!$B:$L, 10, 0), IFERROR(VLOOKUP($B424, 'Combined Budget 2025 CHF'!$B:$L, 10, 0), "N/A"))</f>
        <v>GG</v>
      </c>
      <c r="AL424" t="str">
        <f>IFERROR(VLOOKUP($B424, 'Combined Budget 2025 EUR'!$B:$L, 11, 0), IFERROR(VLOOKUP($B424, 'Combined Budget 2025 CHF'!$B:$L, 11, 0), "N/A"))</f>
        <v>C</v>
      </c>
    </row>
    <row r="425" spans="2:38" x14ac:dyDescent="0.25">
      <c r="B425" s="1">
        <v>20915</v>
      </c>
      <c r="C425" s="1" t="s">
        <v>615</v>
      </c>
      <c r="D425" s="1">
        <f>IFERROR(VLOOKUP($B425, 'Combined Budget 2025 EUR'!$B:$G,3, 0),IFERROR(VLOOKUP($B425, 'Combined Budget 2025 CHF'!$B:$G,3, 0),  IFERROR(VLOOKUP($B425, '[1]QMSM_AG Mapping'!$A:$G, 3,0), "Check")))</f>
        <v>0</v>
      </c>
      <c r="E425" s="1">
        <f>IFERROR(VLOOKUP($B425, 'Combined Budget 2025 EUR'!$B:$G,5, 0), IFERROR(VLOOKUP($B425, 'Combined Budget 2025 CHF'!$B:$G,5, 0),IFERROR(VLOOKUP($B425, '[1]QMSM_AG Mapping'!$A:$E, 5,0), "Check")))</f>
        <v>0</v>
      </c>
      <c r="F425" s="1">
        <f t="shared" si="62"/>
        <v>0</v>
      </c>
      <c r="G425" s="13">
        <f>VLOOKUP($B425, '[1]QMSM_AG Mapping'!$A:$G, 6, 0)</f>
        <v>44256</v>
      </c>
      <c r="H425" s="1">
        <f>VLOOKUP($B425, '[1]QMSM_AG Mapping'!$A:$G, 7, 0)</f>
        <v>2021</v>
      </c>
      <c r="I425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W425" s="14" cm="1">
        <f t="array" ref="W425">INDEX(J425:U425, 1, MONTH($W$1))</f>
        <v>0</v>
      </c>
      <c r="X425" s="14" cm="1">
        <f t="array" ref="X425">SUMPRODUCT((J425:U425) *(($J$1:$U$1)&lt;=$X$1))</f>
        <v>0</v>
      </c>
      <c r="Y425">
        <f t="shared" si="63"/>
        <v>0</v>
      </c>
      <c r="Z425">
        <f t="shared" si="63"/>
        <v>0</v>
      </c>
      <c r="AA425">
        <f t="shared" si="64"/>
        <v>0</v>
      </c>
      <c r="AB425">
        <f t="shared" si="71"/>
        <v>0</v>
      </c>
      <c r="AC425">
        <f t="shared" si="65"/>
        <v>0</v>
      </c>
      <c r="AD425">
        <f t="shared" si="66"/>
        <v>0</v>
      </c>
      <c r="AE425">
        <f t="shared" si="67"/>
        <v>0</v>
      </c>
      <c r="AF425">
        <f t="shared" si="68"/>
        <v>0</v>
      </c>
      <c r="AG425">
        <f t="shared" si="69"/>
        <v>0</v>
      </c>
      <c r="AI425" s="15">
        <f t="shared" si="70"/>
        <v>0</v>
      </c>
      <c r="AJ425" s="15"/>
      <c r="AK425">
        <f>IFERROR(VLOOKUP($B425, 'Combined Budget 2025 EUR'!$B:$L, 10, 0), IFERROR(VLOOKUP($B425, 'Combined Budget 2025 CHF'!$B:$L, 10, 0), "N/A"))</f>
        <v>0</v>
      </c>
      <c r="AL425">
        <f>IFERROR(VLOOKUP($B425, 'Combined Budget 2025 EUR'!$B:$L, 11, 0), IFERROR(VLOOKUP($B425, 'Combined Budget 2025 CHF'!$B:$L, 11, 0), "N/A"))</f>
        <v>0</v>
      </c>
    </row>
    <row r="426" spans="2:38" x14ac:dyDescent="0.25">
      <c r="B426" s="1">
        <v>20916</v>
      </c>
      <c r="C426" s="1" t="s">
        <v>506</v>
      </c>
      <c r="D426" s="1" t="str">
        <f>IFERROR(VLOOKUP($B426, 'Combined Budget 2025 EUR'!$B:$G,3, 0),IFERROR(VLOOKUP($B426, 'Combined Budget 2025 CHF'!$B:$G,3, 0),  IFERROR(VLOOKUP($B426, '[1]QMSM_AG Mapping'!$A:$G, 3,0), "Check")))</f>
        <v>Other EU</v>
      </c>
      <c r="E426" s="1">
        <f>IFERROR(VLOOKUP($B426, 'Combined Budget 2025 EUR'!$B:$G,5, 0), IFERROR(VLOOKUP($B426, 'Combined Budget 2025 CHF'!$B:$G,5, 0),IFERROR(VLOOKUP($B426, '[1]QMSM_AG Mapping'!$A:$E, 5,0), "Check")))</f>
        <v>0</v>
      </c>
      <c r="F426" s="1">
        <f t="shared" si="62"/>
        <v>0</v>
      </c>
      <c r="G426" s="13">
        <f>VLOOKUP($B426, '[1]QMSM_AG Mapping'!$A:$G, 6, 0)</f>
        <v>0</v>
      </c>
      <c r="H426" s="1">
        <f>VLOOKUP($B426, '[1]QMSM_AG Mapping'!$A:$G, 7, 0)</f>
        <v>0</v>
      </c>
      <c r="I426" t="s">
        <v>64</v>
      </c>
      <c r="J426" s="14">
        <v>-514.20000000000005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1537.58</v>
      </c>
      <c r="S426" s="14">
        <v>369.6</v>
      </c>
      <c r="T426" s="14">
        <v>0</v>
      </c>
      <c r="U426" s="14">
        <v>1037.02</v>
      </c>
      <c r="W426" s="14" cm="1">
        <f t="array" ref="W426">INDEX(J426:U426, 1, MONTH($W$1))</f>
        <v>1037.02</v>
      </c>
      <c r="X426" s="14" cm="1">
        <f t="array" ref="X426">SUMPRODUCT((J426:U426) *(($J$1:$U$1)&lt;=$X$1))</f>
        <v>2430</v>
      </c>
      <c r="Y426">
        <f t="shared" si="63"/>
        <v>1</v>
      </c>
      <c r="Z426">
        <f t="shared" si="63"/>
        <v>1</v>
      </c>
      <c r="AA426">
        <f t="shared" si="64"/>
        <v>1</v>
      </c>
      <c r="AB426">
        <f t="shared" si="71"/>
        <v>3</v>
      </c>
      <c r="AC426">
        <f t="shared" si="65"/>
        <v>810</v>
      </c>
      <c r="AD426">
        <f t="shared" si="66"/>
        <v>0</v>
      </c>
      <c r="AE426">
        <f t="shared" si="67"/>
        <v>0</v>
      </c>
      <c r="AF426">
        <f t="shared" si="68"/>
        <v>0</v>
      </c>
      <c r="AG426">
        <f t="shared" si="69"/>
        <v>0</v>
      </c>
      <c r="AI426" s="15">
        <f t="shared" si="70"/>
        <v>2430</v>
      </c>
      <c r="AJ426" s="15"/>
      <c r="AK426" t="str">
        <f>IFERROR(VLOOKUP($B426, 'Combined Budget 2025 EUR'!$B:$L, 10, 0), IFERROR(VLOOKUP($B426, 'Combined Budget 2025 CHF'!$B:$L, 10, 0), "N/A"))</f>
        <v>CB</v>
      </c>
      <c r="AL426" t="str">
        <f>IFERROR(VLOOKUP($B426, 'Combined Budget 2025 EUR'!$B:$L, 11, 0), IFERROR(VLOOKUP($B426, 'Combined Budget 2025 CHF'!$B:$L, 11, 0), "N/A"))</f>
        <v>B</v>
      </c>
    </row>
    <row r="427" spans="2:38" x14ac:dyDescent="0.25">
      <c r="B427" s="1">
        <v>20917</v>
      </c>
      <c r="C427" s="1" t="s">
        <v>190</v>
      </c>
      <c r="D427" s="1" t="str">
        <f>IFERROR(VLOOKUP($B427, 'Combined Budget 2025 EUR'!$B:$G,3, 0),IFERROR(VLOOKUP($B427, 'Combined Budget 2025 CHF'!$B:$G,3, 0),  IFERROR(VLOOKUP($B427, '[1]QMSM_AG Mapping'!$A:$G, 3,0), "Check")))</f>
        <v>Germany</v>
      </c>
      <c r="E427" s="1" t="str">
        <f>IFERROR(VLOOKUP($B427, 'Combined Budget 2025 EUR'!$B:$G,5, 0), IFERROR(VLOOKUP($B427, 'Combined Budget 2025 CHF'!$B:$G,5, 0),IFERROR(VLOOKUP($B427, '[1]QMSM_AG Mapping'!$A:$E, 5,0), "Check")))</f>
        <v>eTailer</v>
      </c>
      <c r="F427" s="1" t="str">
        <f t="shared" si="62"/>
        <v>eTailer</v>
      </c>
      <c r="G427" s="13">
        <f>VLOOKUP($B427, '[1]QMSM_AG Mapping'!$A:$G, 6, 0)</f>
        <v>44317</v>
      </c>
      <c r="H427" s="1">
        <f>VLOOKUP($B427, '[1]QMSM_AG Mapping'!$A:$G, 7, 0)</f>
        <v>2021</v>
      </c>
      <c r="I427" t="s">
        <v>64</v>
      </c>
      <c r="J427" s="14">
        <v>7145.52</v>
      </c>
      <c r="K427" s="14">
        <v>8255.35</v>
      </c>
      <c r="L427" s="14">
        <v>13186.96</v>
      </c>
      <c r="M427" s="14">
        <v>12206.06</v>
      </c>
      <c r="N427" s="14">
        <v>1092.43</v>
      </c>
      <c r="O427" s="14">
        <v>2593.85</v>
      </c>
      <c r="P427" s="14">
        <v>2525.9299999999998</v>
      </c>
      <c r="Q427" s="14">
        <v>4364.93</v>
      </c>
      <c r="R427" s="14">
        <v>2094.46</v>
      </c>
      <c r="S427" s="14">
        <v>6196.16</v>
      </c>
      <c r="T427" s="14">
        <v>868.73</v>
      </c>
      <c r="U427" s="14">
        <v>1165.72</v>
      </c>
      <c r="W427" s="14" cm="1">
        <f t="array" ref="W427">INDEX(J427:U427, 1, MONTH($W$1))</f>
        <v>1165.72</v>
      </c>
      <c r="X427" s="14" cm="1">
        <f t="array" ref="X427">SUMPRODUCT((J427:U427) *(($J$1:$U$1)&lt;=$X$1))</f>
        <v>61696.1</v>
      </c>
      <c r="Y427">
        <f t="shared" si="63"/>
        <v>1</v>
      </c>
      <c r="Z427">
        <f t="shared" si="63"/>
        <v>1</v>
      </c>
      <c r="AA427">
        <f t="shared" si="64"/>
        <v>1</v>
      </c>
      <c r="AB427">
        <f t="shared" si="71"/>
        <v>12</v>
      </c>
      <c r="AC427">
        <f t="shared" si="65"/>
        <v>5141.3416666666662</v>
      </c>
      <c r="AD427">
        <f t="shared" si="66"/>
        <v>0</v>
      </c>
      <c r="AE427">
        <f t="shared" si="67"/>
        <v>0</v>
      </c>
      <c r="AF427">
        <f t="shared" si="68"/>
        <v>0</v>
      </c>
      <c r="AG427">
        <f t="shared" si="69"/>
        <v>0</v>
      </c>
      <c r="AI427" s="15">
        <f t="shared" si="70"/>
        <v>61696.1</v>
      </c>
      <c r="AJ427" s="15"/>
      <c r="AK427" t="str">
        <f>IFERROR(VLOOKUP($B427, 'Combined Budget 2025 EUR'!$B:$L, 10, 0), IFERROR(VLOOKUP($B427, 'Combined Budget 2025 CHF'!$B:$L, 10, 0), "N/A"))</f>
        <v>AA</v>
      </c>
      <c r="AL427" t="str">
        <f>IFERROR(VLOOKUP($B427, 'Combined Budget 2025 EUR'!$B:$L, 11, 0), IFERROR(VLOOKUP($B427, 'Combined Budget 2025 CHF'!$B:$L, 11, 0), "N/A"))</f>
        <v>A</v>
      </c>
    </row>
    <row r="428" spans="2:38" x14ac:dyDescent="0.25">
      <c r="B428" s="1">
        <v>20918</v>
      </c>
      <c r="C428" s="1" t="s">
        <v>83</v>
      </c>
      <c r="D428" s="1" t="str">
        <f>IFERROR(VLOOKUP($B428, 'Combined Budget 2025 EUR'!$B:$G,3, 0),IFERROR(VLOOKUP($B428, 'Combined Budget 2025 CHF'!$B:$G,3, 0),  IFERROR(VLOOKUP($B428, '[1]QMSM_AG Mapping'!$A:$G, 3,0), "Check")))</f>
        <v>Germany</v>
      </c>
      <c r="E428" s="1" t="str">
        <f>IFERROR(VLOOKUP($B428, 'Combined Budget 2025 EUR'!$B:$G,5, 0), IFERROR(VLOOKUP($B428, 'Combined Budget 2025 CHF'!$B:$G,5, 0),IFERROR(VLOOKUP($B428, '[1]QMSM_AG Mapping'!$A:$E, 5,0), "Check")))</f>
        <v>Salon / Institute</v>
      </c>
      <c r="F428" s="1" t="str">
        <f t="shared" si="62"/>
        <v>Institutes / Clinic</v>
      </c>
      <c r="G428" s="13">
        <f>VLOOKUP($B428, '[1]QMSM_AG Mapping'!$A:$G, 6, 0)</f>
        <v>44348</v>
      </c>
      <c r="H428" s="1">
        <f>VLOOKUP($B428, '[1]QMSM_AG Mapping'!$A:$G, 7, 0)</f>
        <v>2021</v>
      </c>
      <c r="I428" t="s">
        <v>64</v>
      </c>
      <c r="J428" s="14">
        <v>0</v>
      </c>
      <c r="K428" s="14">
        <v>4001.62</v>
      </c>
      <c r="L428" s="14">
        <v>582.41999999999996</v>
      </c>
      <c r="M428" s="14">
        <v>0</v>
      </c>
      <c r="N428" s="14">
        <v>0</v>
      </c>
      <c r="O428" s="14">
        <v>0</v>
      </c>
      <c r="P428" s="14">
        <v>1160.8399999999999</v>
      </c>
      <c r="Q428" s="14">
        <v>3799.18</v>
      </c>
      <c r="R428" s="14">
        <v>0</v>
      </c>
      <c r="S428" s="14">
        <v>4255.08</v>
      </c>
      <c r="T428" s="14">
        <v>2279.27</v>
      </c>
      <c r="U428" s="14">
        <v>0</v>
      </c>
      <c r="W428" s="14" cm="1">
        <f t="array" ref="W428">INDEX(J428:U428, 1, MONTH($W$1))</f>
        <v>0</v>
      </c>
      <c r="X428" s="14" cm="1">
        <f t="array" ref="X428">SUMPRODUCT((J428:U428) *(($J$1:$U$1)&lt;=$X$1))</f>
        <v>16078.41</v>
      </c>
      <c r="Y428">
        <f t="shared" si="63"/>
        <v>0</v>
      </c>
      <c r="Z428">
        <f t="shared" si="63"/>
        <v>1</v>
      </c>
      <c r="AA428">
        <f t="shared" si="64"/>
        <v>1</v>
      </c>
      <c r="AB428">
        <f t="shared" si="71"/>
        <v>6</v>
      </c>
      <c r="AC428">
        <f t="shared" si="65"/>
        <v>2679.7350000000001</v>
      </c>
      <c r="AD428">
        <f t="shared" si="66"/>
        <v>0</v>
      </c>
      <c r="AE428">
        <f t="shared" si="67"/>
        <v>0</v>
      </c>
      <c r="AF428">
        <f t="shared" si="68"/>
        <v>0</v>
      </c>
      <c r="AG428">
        <f t="shared" si="69"/>
        <v>0</v>
      </c>
      <c r="AI428" s="15">
        <f t="shared" si="70"/>
        <v>16078.41</v>
      </c>
      <c r="AJ428" s="15"/>
      <c r="AK428" t="str">
        <f>IFERROR(VLOOKUP($B428, 'Combined Budget 2025 EUR'!$B:$L, 10, 0), IFERROR(VLOOKUP($B428, 'Combined Budget 2025 CHF'!$B:$L, 10, 0), "N/A"))</f>
        <v>BB</v>
      </c>
      <c r="AL428" t="str">
        <f>IFERROR(VLOOKUP($B428, 'Combined Budget 2025 EUR'!$B:$L, 11, 0), IFERROR(VLOOKUP($B428, 'Combined Budget 2025 CHF'!$B:$L, 11, 0), "N/A"))</f>
        <v>B</v>
      </c>
    </row>
    <row r="429" spans="2:38" x14ac:dyDescent="0.25">
      <c r="B429" s="1">
        <v>20919</v>
      </c>
      <c r="C429" s="1" t="s">
        <v>616</v>
      </c>
      <c r="D429" s="1">
        <f>IFERROR(VLOOKUP($B429, 'Combined Budget 2025 EUR'!$B:$G,3, 0),IFERROR(VLOOKUP($B429, 'Combined Budget 2025 CHF'!$B:$G,3, 0),  IFERROR(VLOOKUP($B429, '[1]QMSM_AG Mapping'!$A:$G, 3,0), "Check")))</f>
        <v>0</v>
      </c>
      <c r="E429" s="1">
        <f>IFERROR(VLOOKUP($B429, 'Combined Budget 2025 EUR'!$B:$G,5, 0), IFERROR(VLOOKUP($B429, 'Combined Budget 2025 CHF'!$B:$G,5, 0),IFERROR(VLOOKUP($B429, '[1]QMSM_AG Mapping'!$A:$E, 5,0), "Check")))</f>
        <v>0</v>
      </c>
      <c r="F429" s="1">
        <f t="shared" si="62"/>
        <v>0</v>
      </c>
      <c r="G429" s="13">
        <f>VLOOKUP($B429, '[1]QMSM_AG Mapping'!$A:$G, 6, 0)</f>
        <v>44409</v>
      </c>
      <c r="H429" s="1">
        <f>VLOOKUP($B429, '[1]QMSM_AG Mapping'!$A:$G, 7, 0)</f>
        <v>2021</v>
      </c>
      <c r="I429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W429" s="14" cm="1">
        <f t="array" ref="W429">INDEX(J429:U429, 1, MONTH($W$1))</f>
        <v>0</v>
      </c>
      <c r="X429" s="14" cm="1">
        <f t="array" ref="X429">SUMPRODUCT((J429:U429) *(($J$1:$U$1)&lt;=$X$1))</f>
        <v>0</v>
      </c>
      <c r="Y429">
        <f t="shared" si="63"/>
        <v>0</v>
      </c>
      <c r="Z429">
        <f t="shared" si="63"/>
        <v>0</v>
      </c>
      <c r="AA429">
        <f t="shared" si="64"/>
        <v>0</v>
      </c>
      <c r="AB429">
        <f t="shared" si="71"/>
        <v>0</v>
      </c>
      <c r="AC429">
        <f t="shared" si="65"/>
        <v>0</v>
      </c>
      <c r="AD429">
        <f t="shared" si="66"/>
        <v>0</v>
      </c>
      <c r="AE429">
        <f t="shared" si="67"/>
        <v>0</v>
      </c>
      <c r="AF429">
        <f t="shared" si="68"/>
        <v>0</v>
      </c>
      <c r="AG429">
        <f t="shared" si="69"/>
        <v>0</v>
      </c>
      <c r="AI429" s="15">
        <f t="shared" si="70"/>
        <v>0</v>
      </c>
      <c r="AJ429" s="15"/>
      <c r="AK429">
        <f>IFERROR(VLOOKUP($B429, 'Combined Budget 2025 EUR'!$B:$L, 10, 0), IFERROR(VLOOKUP($B429, 'Combined Budget 2025 CHF'!$B:$L, 10, 0), "N/A"))</f>
        <v>0</v>
      </c>
      <c r="AL429">
        <f>IFERROR(VLOOKUP($B429, 'Combined Budget 2025 EUR'!$B:$L, 11, 0), IFERROR(VLOOKUP($B429, 'Combined Budget 2025 CHF'!$B:$L, 11, 0), "N/A"))</f>
        <v>0</v>
      </c>
    </row>
    <row r="430" spans="2:38" x14ac:dyDescent="0.25">
      <c r="B430" s="1">
        <v>20920</v>
      </c>
      <c r="C430" s="1" t="s">
        <v>135</v>
      </c>
      <c r="D430" s="1" t="str">
        <f>IFERROR(VLOOKUP($B430, 'Combined Budget 2025 EUR'!$B:$G,3, 0),IFERROR(VLOOKUP($B430, 'Combined Budget 2025 CHF'!$B:$G,3, 0),  IFERROR(VLOOKUP($B430, '[1]QMSM_AG Mapping'!$A:$G, 3,0), "Check")))</f>
        <v>Germany</v>
      </c>
      <c r="E430" s="1" t="str">
        <f>IFERROR(VLOOKUP($B430, 'Combined Budget 2025 EUR'!$B:$G,5, 0), IFERROR(VLOOKUP($B430, 'Combined Budget 2025 CHF'!$B:$G,5, 0),IFERROR(VLOOKUP($B430, '[1]QMSM_AG Mapping'!$A:$E, 5,0), "Check")))</f>
        <v>Salon / Institute</v>
      </c>
      <c r="F430" s="1" t="str">
        <f t="shared" si="62"/>
        <v>Institutes / Clinic</v>
      </c>
      <c r="G430" s="13">
        <f>VLOOKUP($B430, '[1]QMSM_AG Mapping'!$A:$G, 6, 0)</f>
        <v>44378</v>
      </c>
      <c r="H430" s="1">
        <f>VLOOKUP($B430, '[1]QMSM_AG Mapping'!$A:$G, 7, 0)</f>
        <v>2021</v>
      </c>
      <c r="I430" t="s">
        <v>64</v>
      </c>
      <c r="J430" s="14">
        <v>440.16</v>
      </c>
      <c r="K430" s="14">
        <v>0</v>
      </c>
      <c r="L430" s="14">
        <v>611.12</v>
      </c>
      <c r="M430" s="14">
        <v>1276.42</v>
      </c>
      <c r="N430" s="14">
        <v>2766.39</v>
      </c>
      <c r="O430" s="14">
        <v>0</v>
      </c>
      <c r="P430" s="14">
        <v>1646.76</v>
      </c>
      <c r="Q430" s="14">
        <v>0</v>
      </c>
      <c r="R430" s="14">
        <v>2663.58</v>
      </c>
      <c r="S430" s="14">
        <v>0</v>
      </c>
      <c r="T430" s="14">
        <v>3375.68</v>
      </c>
      <c r="U430" s="14">
        <v>-89.53</v>
      </c>
      <c r="W430" s="14" cm="1">
        <f t="array" ref="W430">INDEX(J430:U430, 1, MONTH($W$1))</f>
        <v>-89.53</v>
      </c>
      <c r="X430" s="14" cm="1">
        <f t="array" ref="X430">SUMPRODUCT((J430:U430) *(($J$1:$U$1)&lt;=$X$1))</f>
        <v>12690.58</v>
      </c>
      <c r="Y430">
        <f t="shared" si="63"/>
        <v>0</v>
      </c>
      <c r="Z430">
        <f t="shared" si="63"/>
        <v>1</v>
      </c>
      <c r="AA430">
        <f t="shared" si="64"/>
        <v>1</v>
      </c>
      <c r="AB430">
        <f t="shared" si="71"/>
        <v>7</v>
      </c>
      <c r="AC430">
        <f t="shared" si="65"/>
        <v>1812.94</v>
      </c>
      <c r="AD430">
        <f t="shared" si="66"/>
        <v>0</v>
      </c>
      <c r="AE430">
        <f t="shared" si="67"/>
        <v>0</v>
      </c>
      <c r="AF430">
        <f t="shared" si="68"/>
        <v>0</v>
      </c>
      <c r="AG430">
        <f t="shared" si="69"/>
        <v>0</v>
      </c>
      <c r="AI430" s="15">
        <f t="shared" si="70"/>
        <v>12690.58</v>
      </c>
      <c r="AJ430" s="15"/>
      <c r="AK430" t="str">
        <f>IFERROR(VLOOKUP($B430, 'Combined Budget 2025 EUR'!$B:$L, 10, 0), IFERROR(VLOOKUP($B430, 'Combined Budget 2025 CHF'!$B:$L, 10, 0), "N/A"))</f>
        <v>BB</v>
      </c>
      <c r="AL430" t="str">
        <f>IFERROR(VLOOKUP($B430, 'Combined Budget 2025 EUR'!$B:$L, 11, 0), IFERROR(VLOOKUP($B430, 'Combined Budget 2025 CHF'!$B:$L, 11, 0), "N/A"))</f>
        <v>B</v>
      </c>
    </row>
    <row r="431" spans="2:38" x14ac:dyDescent="0.25">
      <c r="B431" s="1">
        <v>20921</v>
      </c>
      <c r="C431" s="1" t="s">
        <v>617</v>
      </c>
      <c r="D431" s="1">
        <f>IFERROR(VLOOKUP($B431, 'Combined Budget 2025 EUR'!$B:$G,3, 0),IFERROR(VLOOKUP($B431, 'Combined Budget 2025 CHF'!$B:$G,3, 0),  IFERROR(VLOOKUP($B431, '[1]QMSM_AG Mapping'!$A:$G, 3,0), "Check")))</f>
        <v>0</v>
      </c>
      <c r="E431" s="1">
        <f>IFERROR(VLOOKUP($B431, 'Combined Budget 2025 EUR'!$B:$G,5, 0), IFERROR(VLOOKUP($B431, 'Combined Budget 2025 CHF'!$B:$G,5, 0),IFERROR(VLOOKUP($B431, '[1]QMSM_AG Mapping'!$A:$E, 5,0), "Check")))</f>
        <v>0</v>
      </c>
      <c r="F431" s="1">
        <f t="shared" si="62"/>
        <v>0</v>
      </c>
      <c r="G431" s="13">
        <f>VLOOKUP($B431, '[1]QMSM_AG Mapping'!$A:$G, 6, 0)</f>
        <v>44378</v>
      </c>
      <c r="H431" s="1">
        <f>VLOOKUP($B431, '[1]QMSM_AG Mapping'!$A:$G, 7, 0)</f>
        <v>2021</v>
      </c>
      <c r="I431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W431" s="14" cm="1">
        <f t="array" ref="W431">INDEX(J431:U431, 1, MONTH($W$1))</f>
        <v>0</v>
      </c>
      <c r="X431" s="14" cm="1">
        <f t="array" ref="X431">SUMPRODUCT((J431:U431) *(($J$1:$U$1)&lt;=$X$1))</f>
        <v>0</v>
      </c>
      <c r="Y431">
        <f t="shared" si="63"/>
        <v>0</v>
      </c>
      <c r="Z431">
        <f t="shared" si="63"/>
        <v>0</v>
      </c>
      <c r="AA431">
        <f t="shared" si="64"/>
        <v>0</v>
      </c>
      <c r="AB431">
        <f t="shared" si="71"/>
        <v>0</v>
      </c>
      <c r="AC431">
        <f t="shared" si="65"/>
        <v>0</v>
      </c>
      <c r="AD431">
        <f t="shared" si="66"/>
        <v>0</v>
      </c>
      <c r="AE431">
        <f t="shared" si="67"/>
        <v>0</v>
      </c>
      <c r="AF431">
        <f t="shared" si="68"/>
        <v>0</v>
      </c>
      <c r="AG431">
        <f t="shared" si="69"/>
        <v>0</v>
      </c>
      <c r="AI431" s="15">
        <f t="shared" si="70"/>
        <v>0</v>
      </c>
      <c r="AJ431" s="15"/>
      <c r="AK431">
        <f>IFERROR(VLOOKUP($B431, 'Combined Budget 2025 EUR'!$B:$L, 10, 0), IFERROR(VLOOKUP($B431, 'Combined Budget 2025 CHF'!$B:$L, 10, 0), "N/A"))</f>
        <v>0</v>
      </c>
      <c r="AL431">
        <f>IFERROR(VLOOKUP($B431, 'Combined Budget 2025 EUR'!$B:$L, 11, 0), IFERROR(VLOOKUP($B431, 'Combined Budget 2025 CHF'!$B:$L, 11, 0), "N/A"))</f>
        <v>0</v>
      </c>
    </row>
    <row r="432" spans="2:38" x14ac:dyDescent="0.25">
      <c r="B432" s="1">
        <v>20922</v>
      </c>
      <c r="C432" s="1" t="s">
        <v>324</v>
      </c>
      <c r="D432" s="1" t="str">
        <f>IFERROR(VLOOKUP($B432, 'Combined Budget 2025 EUR'!$B:$G,3, 0),IFERROR(VLOOKUP($B432, 'Combined Budget 2025 CHF'!$B:$G,3, 0),  IFERROR(VLOOKUP($B432, '[1]QMSM_AG Mapping'!$A:$G, 3,0), "Check")))</f>
        <v>Germany</v>
      </c>
      <c r="E432" s="1">
        <f>IFERROR(VLOOKUP($B432, 'Combined Budget 2025 EUR'!$B:$G,5, 0), IFERROR(VLOOKUP($B432, 'Combined Budget 2025 CHF'!$B:$G,5, 0),IFERROR(VLOOKUP($B432, '[1]QMSM_AG Mapping'!$A:$E, 5,0), "Check")))</f>
        <v>0</v>
      </c>
      <c r="F432" s="1">
        <f t="shared" si="62"/>
        <v>0</v>
      </c>
      <c r="G432" s="13">
        <f>VLOOKUP($B432, '[1]QMSM_AG Mapping'!$A:$G, 6, 0)</f>
        <v>44348</v>
      </c>
      <c r="H432" s="1">
        <f>VLOOKUP($B432, '[1]QMSM_AG Mapping'!$A:$G, 7, 0)</f>
        <v>2021</v>
      </c>
      <c r="I432" t="s">
        <v>64</v>
      </c>
      <c r="J432" s="14">
        <v>0</v>
      </c>
      <c r="K432" s="14">
        <v>0</v>
      </c>
      <c r="L432" s="14">
        <v>0</v>
      </c>
      <c r="M432" s="14">
        <v>0</v>
      </c>
      <c r="N432" s="14">
        <v>1218.4000000000001</v>
      </c>
      <c r="O432" s="14">
        <v>0</v>
      </c>
      <c r="P432" s="14">
        <v>0</v>
      </c>
      <c r="Q432" s="14">
        <v>0</v>
      </c>
      <c r="R432" s="14">
        <v>1523</v>
      </c>
      <c r="S432" s="14">
        <v>0</v>
      </c>
      <c r="T432" s="14">
        <v>0</v>
      </c>
      <c r="U432" s="14">
        <v>1523</v>
      </c>
      <c r="W432" s="14" cm="1">
        <f t="array" ref="W432">INDEX(J432:U432, 1, MONTH($W$1))</f>
        <v>1523</v>
      </c>
      <c r="X432" s="14" cm="1">
        <f t="array" ref="X432">SUMPRODUCT((J432:U432) *(($J$1:$U$1)&lt;=$X$1))</f>
        <v>4264.3999999999996</v>
      </c>
      <c r="Y432">
        <f t="shared" si="63"/>
        <v>1</v>
      </c>
      <c r="Z432">
        <f t="shared" si="63"/>
        <v>1</v>
      </c>
      <c r="AA432">
        <f t="shared" si="64"/>
        <v>1</v>
      </c>
      <c r="AB432">
        <f t="shared" si="71"/>
        <v>3</v>
      </c>
      <c r="AC432">
        <f t="shared" si="65"/>
        <v>1421.4666666666665</v>
      </c>
      <c r="AD432">
        <f t="shared" si="66"/>
        <v>0</v>
      </c>
      <c r="AE432">
        <f t="shared" si="67"/>
        <v>0</v>
      </c>
      <c r="AF432">
        <f t="shared" si="68"/>
        <v>0</v>
      </c>
      <c r="AG432">
        <f t="shared" si="69"/>
        <v>0</v>
      </c>
      <c r="AI432" s="15">
        <f t="shared" si="70"/>
        <v>4264.3999999999996</v>
      </c>
      <c r="AJ432" s="15"/>
      <c r="AK432" t="str">
        <f>IFERROR(VLOOKUP($B432, 'Combined Budget 2025 EUR'!$B:$L, 10, 0), IFERROR(VLOOKUP($B432, 'Combined Budget 2025 CHF'!$B:$L, 10, 0), "N/A"))</f>
        <v>GG</v>
      </c>
      <c r="AL432" t="str">
        <f>IFERROR(VLOOKUP($B432, 'Combined Budget 2025 EUR'!$B:$L, 11, 0), IFERROR(VLOOKUP($B432, 'Combined Budget 2025 CHF'!$B:$L, 11, 0), "N/A"))</f>
        <v>C</v>
      </c>
    </row>
    <row r="433" spans="2:38" x14ac:dyDescent="0.25">
      <c r="B433" s="1">
        <v>20923</v>
      </c>
      <c r="C433" s="1" t="s">
        <v>166</v>
      </c>
      <c r="D433" s="1" t="str">
        <f>IFERROR(VLOOKUP($B433, 'Combined Budget 2025 EUR'!$B:$G,3, 0),IFERROR(VLOOKUP($B433, 'Combined Budget 2025 CHF'!$B:$G,3, 0),  IFERROR(VLOOKUP($B433, '[1]QMSM_AG Mapping'!$A:$G, 3,0), "Check")))</f>
        <v>Germany</v>
      </c>
      <c r="E433" s="1" t="str">
        <f>IFERROR(VLOOKUP($B433, 'Combined Budget 2025 EUR'!$B:$G,5, 0), IFERROR(VLOOKUP($B433, 'Combined Budget 2025 CHF'!$B:$G,5, 0),IFERROR(VLOOKUP($B433, '[1]QMSM_AG Mapping'!$A:$E, 5,0), "Check")))</f>
        <v>eTailer</v>
      </c>
      <c r="F433" s="1" t="str">
        <f t="shared" si="62"/>
        <v>eTailer</v>
      </c>
      <c r="G433" s="13">
        <f>VLOOKUP($B433, '[1]QMSM_AG Mapping'!$A:$G, 6, 0)</f>
        <v>44621</v>
      </c>
      <c r="H433" s="1">
        <f>VLOOKUP($B433, '[1]QMSM_AG Mapping'!$A:$G, 7, 0)</f>
        <v>2022</v>
      </c>
      <c r="I433" t="s">
        <v>64</v>
      </c>
      <c r="J433" s="14">
        <v>247.05</v>
      </c>
      <c r="K433" s="14">
        <v>3999.79</v>
      </c>
      <c r="L433" s="14">
        <v>876.82</v>
      </c>
      <c r="M433" s="14">
        <v>-135.13</v>
      </c>
      <c r="N433" s="14">
        <v>148.22999999999999</v>
      </c>
      <c r="O433" s="14">
        <v>1144.54</v>
      </c>
      <c r="P433" s="14">
        <v>440.16</v>
      </c>
      <c r="Q433" s="14">
        <v>637.29999999999995</v>
      </c>
      <c r="R433" s="14">
        <v>1785.91</v>
      </c>
      <c r="S433" s="14">
        <v>1305.22</v>
      </c>
      <c r="T433" s="14">
        <v>876.31</v>
      </c>
      <c r="U433" s="14">
        <v>1128.9100000000001</v>
      </c>
      <c r="W433" s="14" cm="1">
        <f t="array" ref="W433">INDEX(J433:U433, 1, MONTH($W$1))</f>
        <v>1128.9100000000001</v>
      </c>
      <c r="X433" s="14" cm="1">
        <f t="array" ref="X433">SUMPRODUCT((J433:U433) *(($J$1:$U$1)&lt;=$X$1))</f>
        <v>12455.109999999999</v>
      </c>
      <c r="Y433">
        <f t="shared" si="63"/>
        <v>1</v>
      </c>
      <c r="Z433">
        <f t="shared" si="63"/>
        <v>1</v>
      </c>
      <c r="AA433">
        <f t="shared" si="64"/>
        <v>1</v>
      </c>
      <c r="AB433">
        <f t="shared" si="71"/>
        <v>11</v>
      </c>
      <c r="AC433">
        <f t="shared" si="65"/>
        <v>1132.2827272727272</v>
      </c>
      <c r="AD433">
        <f t="shared" si="66"/>
        <v>0</v>
      </c>
      <c r="AE433">
        <f t="shared" si="67"/>
        <v>0</v>
      </c>
      <c r="AF433">
        <f t="shared" si="68"/>
        <v>0</v>
      </c>
      <c r="AG433">
        <f t="shared" si="69"/>
        <v>0</v>
      </c>
      <c r="AI433" s="15">
        <f t="shared" si="70"/>
        <v>12455.109999999999</v>
      </c>
      <c r="AJ433" s="15"/>
      <c r="AK433" t="str">
        <f>IFERROR(VLOOKUP($B433, 'Combined Budget 2025 EUR'!$B:$L, 10, 0), IFERROR(VLOOKUP($B433, 'Combined Budget 2025 CHF'!$B:$L, 10, 0), "N/A"))</f>
        <v>BA</v>
      </c>
      <c r="AL433" t="str">
        <f>IFERROR(VLOOKUP($B433, 'Combined Budget 2025 EUR'!$B:$L, 11, 0), IFERROR(VLOOKUP($B433, 'Combined Budget 2025 CHF'!$B:$L, 11, 0), "N/A"))</f>
        <v>A</v>
      </c>
    </row>
    <row r="434" spans="2:38" x14ac:dyDescent="0.25">
      <c r="B434" s="1">
        <v>20924</v>
      </c>
      <c r="C434" s="1" t="s">
        <v>170</v>
      </c>
      <c r="D434" s="1" t="str">
        <f>IFERROR(VLOOKUP($B434, 'Combined Budget 2025 EUR'!$B:$G,3, 0),IFERROR(VLOOKUP($B434, 'Combined Budget 2025 CHF'!$B:$G,3, 0),  IFERROR(VLOOKUP($B434, '[1]QMSM_AG Mapping'!$A:$G, 3,0), "Check")))</f>
        <v>Germany</v>
      </c>
      <c r="E434" s="1" t="str">
        <f>IFERROR(VLOOKUP($B434, 'Combined Budget 2025 EUR'!$B:$G,5, 0), IFERROR(VLOOKUP($B434, 'Combined Budget 2025 CHF'!$B:$G,5, 0),IFERROR(VLOOKUP($B434, '[1]QMSM_AG Mapping'!$A:$E, 5,0), "Check")))</f>
        <v>Salon / Institute</v>
      </c>
      <c r="F434" s="1" t="str">
        <f t="shared" si="62"/>
        <v>Institutes / Clinic</v>
      </c>
      <c r="G434" s="13">
        <f>VLOOKUP($B434, '[1]QMSM_AG Mapping'!$A:$G, 6, 0)</f>
        <v>44440</v>
      </c>
      <c r="H434" s="1">
        <f>VLOOKUP($B434, '[1]QMSM_AG Mapping'!$A:$G, 7, 0)</f>
        <v>2021</v>
      </c>
      <c r="I434" t="s">
        <v>64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W434" s="14" cm="1">
        <f t="array" ref="W434">INDEX(J434:U434, 1, MONTH($W$1))</f>
        <v>0</v>
      </c>
      <c r="X434" s="14" cm="1">
        <f t="array" ref="X434">SUMPRODUCT((J434:U434) *(($J$1:$U$1)&lt;=$X$1))</f>
        <v>0</v>
      </c>
      <c r="Y434">
        <f t="shared" si="63"/>
        <v>0</v>
      </c>
      <c r="Z434">
        <f t="shared" si="63"/>
        <v>0</v>
      </c>
      <c r="AA434">
        <f t="shared" si="64"/>
        <v>1</v>
      </c>
      <c r="AB434">
        <f t="shared" si="71"/>
        <v>0</v>
      </c>
      <c r="AC434">
        <f t="shared" si="65"/>
        <v>0</v>
      </c>
      <c r="AD434">
        <f t="shared" si="66"/>
        <v>0</v>
      </c>
      <c r="AE434">
        <f t="shared" si="67"/>
        <v>0</v>
      </c>
      <c r="AF434">
        <f t="shared" si="68"/>
        <v>0</v>
      </c>
      <c r="AG434">
        <f t="shared" si="69"/>
        <v>0</v>
      </c>
      <c r="AI434" s="15">
        <f t="shared" si="70"/>
        <v>0</v>
      </c>
      <c r="AJ434" s="15"/>
      <c r="AK434" t="str">
        <f>IFERROR(VLOOKUP($B434, 'Combined Budget 2025 EUR'!$B:$L, 10, 0), IFERROR(VLOOKUP($B434, 'Combined Budget 2025 CHF'!$B:$L, 10, 0), "N/A"))</f>
        <v>CC</v>
      </c>
      <c r="AL434" t="str">
        <f>IFERROR(VLOOKUP($B434, 'Combined Budget 2025 EUR'!$B:$L, 11, 0), IFERROR(VLOOKUP($B434, 'Combined Budget 2025 CHF'!$B:$L, 11, 0), "N/A"))</f>
        <v>C</v>
      </c>
    </row>
    <row r="435" spans="2:38" x14ac:dyDescent="0.25">
      <c r="B435" s="1">
        <v>20925</v>
      </c>
      <c r="C435" s="1" t="s">
        <v>325</v>
      </c>
      <c r="D435" s="1" t="str">
        <f>IFERROR(VLOOKUP($B435, 'Combined Budget 2025 EUR'!$B:$G,3, 0),IFERROR(VLOOKUP($B435, 'Combined Budget 2025 CHF'!$B:$G,3, 0),  IFERROR(VLOOKUP($B435, '[1]QMSM_AG Mapping'!$A:$G, 3,0), "Check")))</f>
        <v>Germany</v>
      </c>
      <c r="E435" s="1">
        <f>IFERROR(VLOOKUP($B435, 'Combined Budget 2025 EUR'!$B:$G,5, 0), IFERROR(VLOOKUP($B435, 'Combined Budget 2025 CHF'!$B:$G,5, 0),IFERROR(VLOOKUP($B435, '[1]QMSM_AG Mapping'!$A:$E, 5,0), "Check")))</f>
        <v>0</v>
      </c>
      <c r="F435" s="1">
        <f t="shared" si="62"/>
        <v>0</v>
      </c>
      <c r="G435" s="13">
        <f>VLOOKUP($B435, '[1]QMSM_AG Mapping'!$A:$G, 6, 0)</f>
        <v>44409</v>
      </c>
      <c r="H435" s="1">
        <f>VLOOKUP($B435, '[1]QMSM_AG Mapping'!$A:$G, 7, 0)</f>
        <v>2021</v>
      </c>
      <c r="I435" t="s">
        <v>358</v>
      </c>
      <c r="J435" s="14">
        <v>0</v>
      </c>
      <c r="K435" s="14">
        <v>710.65</v>
      </c>
      <c r="L435" s="14">
        <v>0</v>
      </c>
      <c r="M435" s="14">
        <v>1166.25</v>
      </c>
      <c r="N435" s="14">
        <v>1203.3900000000001</v>
      </c>
      <c r="O435" s="14">
        <v>604.36</v>
      </c>
      <c r="P435" s="14">
        <v>0</v>
      </c>
      <c r="Q435" s="14">
        <v>0</v>
      </c>
      <c r="R435" s="14">
        <v>0</v>
      </c>
      <c r="S435" s="14">
        <v>785.5</v>
      </c>
      <c r="T435" s="14">
        <v>302.52</v>
      </c>
      <c r="U435" s="14">
        <v>0</v>
      </c>
      <c r="W435" s="14" cm="1">
        <f t="array" ref="W435">INDEX(J435:U435, 1, MONTH($W$1))</f>
        <v>0</v>
      </c>
      <c r="X435" s="14" cm="1">
        <f t="array" ref="X435">SUMPRODUCT((J435:U435) *(($J$1:$U$1)&lt;=$X$1))</f>
        <v>4772.67</v>
      </c>
      <c r="Y435">
        <f t="shared" si="63"/>
        <v>0</v>
      </c>
      <c r="Z435">
        <f t="shared" si="63"/>
        <v>1</v>
      </c>
      <c r="AA435">
        <f t="shared" si="64"/>
        <v>0</v>
      </c>
      <c r="AB435">
        <f t="shared" si="71"/>
        <v>6</v>
      </c>
      <c r="AC435">
        <f t="shared" si="65"/>
        <v>795.44500000000005</v>
      </c>
      <c r="AD435">
        <f t="shared" si="66"/>
        <v>0</v>
      </c>
      <c r="AE435">
        <f t="shared" si="67"/>
        <v>0</v>
      </c>
      <c r="AF435">
        <f t="shared" si="68"/>
        <v>0</v>
      </c>
      <c r="AG435">
        <f t="shared" si="69"/>
        <v>0</v>
      </c>
      <c r="AI435" s="15">
        <f t="shared" si="70"/>
        <v>4772.67</v>
      </c>
      <c r="AJ435" s="15"/>
      <c r="AK435" t="str">
        <f>IFERROR(VLOOKUP($B435, 'Combined Budget 2025 EUR'!$B:$L, 10, 0), IFERROR(VLOOKUP($B435, 'Combined Budget 2025 CHF'!$B:$L, 10, 0), "N/A"))</f>
        <v>GG</v>
      </c>
      <c r="AL435" t="str">
        <f>IFERROR(VLOOKUP($B435, 'Combined Budget 2025 EUR'!$B:$L, 11, 0), IFERROR(VLOOKUP($B435, 'Combined Budget 2025 CHF'!$B:$L, 11, 0), "N/A"))</f>
        <v>B</v>
      </c>
    </row>
    <row r="436" spans="2:38" x14ac:dyDescent="0.25">
      <c r="B436" s="1">
        <v>20926</v>
      </c>
      <c r="C436" s="1" t="s">
        <v>326</v>
      </c>
      <c r="D436" s="1" t="str">
        <f>IFERROR(VLOOKUP($B436, 'Combined Budget 2025 EUR'!$B:$G,3, 0),IFERROR(VLOOKUP($B436, 'Combined Budget 2025 CHF'!$B:$G,3, 0),  IFERROR(VLOOKUP($B436, '[1]QMSM_AG Mapping'!$A:$G, 3,0), "Check")))</f>
        <v>Germany</v>
      </c>
      <c r="E436" s="1">
        <f>IFERROR(VLOOKUP($B436, 'Combined Budget 2025 EUR'!$B:$G,5, 0), IFERROR(VLOOKUP($B436, 'Combined Budget 2025 CHF'!$B:$G,5, 0),IFERROR(VLOOKUP($B436, '[1]QMSM_AG Mapping'!$A:$E, 5,0), "Check")))</f>
        <v>0</v>
      </c>
      <c r="F436" s="1">
        <f t="shared" si="62"/>
        <v>0</v>
      </c>
      <c r="G436" s="13">
        <f>VLOOKUP($B436, '[1]QMSM_AG Mapping'!$A:$G, 6, 0)</f>
        <v>44409</v>
      </c>
      <c r="H436" s="1">
        <f>VLOOKUP($B436, '[1]QMSM_AG Mapping'!$A:$G, 7, 0)</f>
        <v>2021</v>
      </c>
      <c r="I436" t="s">
        <v>358</v>
      </c>
      <c r="J436" s="14">
        <v>0</v>
      </c>
      <c r="K436" s="14">
        <v>0</v>
      </c>
      <c r="L436" s="14">
        <v>833.48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482.06</v>
      </c>
      <c r="U436" s="14">
        <v>0</v>
      </c>
      <c r="W436" s="14" cm="1">
        <f t="array" ref="W436">INDEX(J436:U436, 1, MONTH($W$1))</f>
        <v>0</v>
      </c>
      <c r="X436" s="14" cm="1">
        <f t="array" ref="X436">SUMPRODUCT((J436:U436) *(($J$1:$U$1)&lt;=$X$1))</f>
        <v>1315.54</v>
      </c>
      <c r="Y436">
        <f t="shared" si="63"/>
        <v>0</v>
      </c>
      <c r="Z436">
        <f t="shared" si="63"/>
        <v>1</v>
      </c>
      <c r="AA436">
        <f t="shared" si="64"/>
        <v>0</v>
      </c>
      <c r="AB436">
        <f t="shared" si="71"/>
        <v>2</v>
      </c>
      <c r="AC436">
        <f t="shared" si="65"/>
        <v>657.77</v>
      </c>
      <c r="AD436">
        <f t="shared" si="66"/>
        <v>0</v>
      </c>
      <c r="AE436">
        <f t="shared" si="67"/>
        <v>0</v>
      </c>
      <c r="AF436">
        <f t="shared" si="68"/>
        <v>0</v>
      </c>
      <c r="AG436">
        <f t="shared" si="69"/>
        <v>0</v>
      </c>
      <c r="AI436" s="15">
        <f t="shared" si="70"/>
        <v>1315.54</v>
      </c>
      <c r="AJ436" s="15"/>
      <c r="AK436" t="str">
        <f>IFERROR(VLOOKUP($B436, 'Combined Budget 2025 EUR'!$B:$L, 10, 0), IFERROR(VLOOKUP($B436, 'Combined Budget 2025 CHF'!$B:$L, 10, 0), "N/A"))</f>
        <v>GG</v>
      </c>
      <c r="AL436" t="str">
        <f>IFERROR(VLOOKUP($B436, 'Combined Budget 2025 EUR'!$B:$L, 11, 0), IFERROR(VLOOKUP($B436, 'Combined Budget 2025 CHF'!$B:$L, 11, 0), "N/A"))</f>
        <v>C</v>
      </c>
    </row>
    <row r="437" spans="2:38" x14ac:dyDescent="0.25">
      <c r="B437" s="1">
        <v>20927</v>
      </c>
      <c r="C437" s="1" t="s">
        <v>619</v>
      </c>
      <c r="D437" s="1">
        <f>IFERROR(VLOOKUP($B437, 'Combined Budget 2025 EUR'!$B:$G,3, 0),IFERROR(VLOOKUP($B437, 'Combined Budget 2025 CHF'!$B:$G,3, 0),  IFERROR(VLOOKUP($B437, '[1]QMSM_AG Mapping'!$A:$G, 3,0), "Check")))</f>
        <v>0</v>
      </c>
      <c r="E437" s="1">
        <f>IFERROR(VLOOKUP($B437, 'Combined Budget 2025 EUR'!$B:$G,5, 0), IFERROR(VLOOKUP($B437, 'Combined Budget 2025 CHF'!$B:$G,5, 0),IFERROR(VLOOKUP($B437, '[1]QMSM_AG Mapping'!$A:$E, 5,0), "Check")))</f>
        <v>0</v>
      </c>
      <c r="F437" s="1">
        <f t="shared" si="62"/>
        <v>0</v>
      </c>
      <c r="G437" s="13">
        <f>VLOOKUP($B437, '[1]QMSM_AG Mapping'!$A:$G, 6, 0)</f>
        <v>44440</v>
      </c>
      <c r="H437" s="1">
        <f>VLOOKUP($B437, '[1]QMSM_AG Mapping'!$A:$G, 7, 0)</f>
        <v>2021</v>
      </c>
      <c r="I437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W437" s="14" cm="1">
        <f t="array" ref="W437">INDEX(J437:U437, 1, MONTH($W$1))</f>
        <v>0</v>
      </c>
      <c r="X437" s="14" cm="1">
        <f t="array" ref="X437">SUMPRODUCT((J437:U437) *(($J$1:$U$1)&lt;=$X$1))</f>
        <v>0</v>
      </c>
      <c r="Y437">
        <f t="shared" si="63"/>
        <v>0</v>
      </c>
      <c r="Z437">
        <f t="shared" si="63"/>
        <v>0</v>
      </c>
      <c r="AA437">
        <f t="shared" si="64"/>
        <v>0</v>
      </c>
      <c r="AB437">
        <f t="shared" si="71"/>
        <v>0</v>
      </c>
      <c r="AC437">
        <f t="shared" si="65"/>
        <v>0</v>
      </c>
      <c r="AD437">
        <f t="shared" si="66"/>
        <v>0</v>
      </c>
      <c r="AE437">
        <f t="shared" si="67"/>
        <v>0</v>
      </c>
      <c r="AF437">
        <f t="shared" si="68"/>
        <v>0</v>
      </c>
      <c r="AG437">
        <f t="shared" si="69"/>
        <v>0</v>
      </c>
      <c r="AI437" s="15">
        <f t="shared" si="70"/>
        <v>0</v>
      </c>
      <c r="AJ437" s="15"/>
      <c r="AK437">
        <f>IFERROR(VLOOKUP($B437, 'Combined Budget 2025 EUR'!$B:$L, 10, 0), IFERROR(VLOOKUP($B437, 'Combined Budget 2025 CHF'!$B:$L, 10, 0), "N/A"))</f>
        <v>0</v>
      </c>
      <c r="AL437">
        <f>IFERROR(VLOOKUP($B437, 'Combined Budget 2025 EUR'!$B:$L, 11, 0), IFERROR(VLOOKUP($B437, 'Combined Budget 2025 CHF'!$B:$L, 11, 0), "N/A"))</f>
        <v>0</v>
      </c>
    </row>
    <row r="438" spans="2:38" x14ac:dyDescent="0.25">
      <c r="B438" s="1">
        <v>20928</v>
      </c>
      <c r="C438" s="1" t="s">
        <v>701</v>
      </c>
      <c r="D438" s="1" t="str">
        <f>IFERROR(VLOOKUP($B438, 'Combined Budget 2025 EUR'!$B:$G,3, 0),IFERROR(VLOOKUP($B438, 'Combined Budget 2025 CHF'!$B:$G,3, 0),  IFERROR(VLOOKUP($B438, '[1]QMSM_AG Mapping'!$A:$G, 3,0), "Check")))</f>
        <v>Germany</v>
      </c>
      <c r="E438" s="1">
        <f>IFERROR(VLOOKUP($B438, 'Combined Budget 2025 EUR'!$B:$G,5, 0), IFERROR(VLOOKUP($B438, 'Combined Budget 2025 CHF'!$B:$G,5, 0),IFERROR(VLOOKUP($B438, '[1]QMSM_AG Mapping'!$A:$E, 5,0), "Check")))</f>
        <v>0</v>
      </c>
      <c r="F438" s="1">
        <f t="shared" si="62"/>
        <v>0</v>
      </c>
      <c r="G438" s="13">
        <f>VLOOKUP($B438, '[1]QMSM_AG Mapping'!$A:$G, 6, 0)</f>
        <v>44440</v>
      </c>
      <c r="H438" s="1">
        <f>VLOOKUP($B438, '[1]QMSM_AG Mapping'!$A:$G, 7, 0)</f>
        <v>2021</v>
      </c>
      <c r="I438" t="s">
        <v>64</v>
      </c>
      <c r="J438" s="14">
        <v>0</v>
      </c>
      <c r="K438" s="14">
        <v>0</v>
      </c>
      <c r="L438" s="14">
        <v>1173.25</v>
      </c>
      <c r="M438" s="14">
        <v>47.89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1225.92</v>
      </c>
      <c r="U438" s="14">
        <v>0</v>
      </c>
      <c r="W438" s="14" cm="1">
        <f t="array" ref="W438">INDEX(J438:U438, 1, MONTH($W$1))</f>
        <v>0</v>
      </c>
      <c r="X438" s="14" cm="1">
        <f t="array" ref="X438">SUMPRODUCT((J438:U438) *(($J$1:$U$1)&lt;=$X$1))</f>
        <v>2447.0600000000004</v>
      </c>
      <c r="Y438">
        <f t="shared" si="63"/>
        <v>0</v>
      </c>
      <c r="Z438">
        <f t="shared" si="63"/>
        <v>1</v>
      </c>
      <c r="AA438">
        <f t="shared" si="64"/>
        <v>1</v>
      </c>
      <c r="AB438">
        <f t="shared" si="71"/>
        <v>3</v>
      </c>
      <c r="AC438">
        <f t="shared" si="65"/>
        <v>815.68666666666684</v>
      </c>
      <c r="AD438">
        <f t="shared" si="66"/>
        <v>0</v>
      </c>
      <c r="AE438">
        <f t="shared" si="67"/>
        <v>0</v>
      </c>
      <c r="AF438">
        <f t="shared" si="68"/>
        <v>0</v>
      </c>
      <c r="AG438">
        <f t="shared" si="69"/>
        <v>0</v>
      </c>
      <c r="AI438" s="15">
        <f t="shared" si="70"/>
        <v>2447.0600000000004</v>
      </c>
      <c r="AJ438" s="15"/>
      <c r="AK438" t="str">
        <f>IFERROR(VLOOKUP($B438, 'Combined Budget 2025 EUR'!$B:$L, 10, 0), IFERROR(VLOOKUP($B438, 'Combined Budget 2025 CHF'!$B:$L, 10, 0), "N/A"))</f>
        <v>GG</v>
      </c>
      <c r="AL438" t="str">
        <f>IFERROR(VLOOKUP($B438, 'Combined Budget 2025 EUR'!$B:$L, 11, 0), IFERROR(VLOOKUP($B438, 'Combined Budget 2025 CHF'!$B:$L, 11, 0), "N/A"))</f>
        <v>C</v>
      </c>
    </row>
    <row r="439" spans="2:38" x14ac:dyDescent="0.25">
      <c r="B439" s="1">
        <v>20929</v>
      </c>
      <c r="C439" s="1" t="s">
        <v>214</v>
      </c>
      <c r="D439" s="1" t="str">
        <f>IFERROR(VLOOKUP($B439, 'Combined Budget 2025 EUR'!$B:$G,3, 0),IFERROR(VLOOKUP($B439, 'Combined Budget 2025 CHF'!$B:$G,3, 0),  IFERROR(VLOOKUP($B439, '[1]QMSM_AG Mapping'!$A:$G, 3,0), "Check")))</f>
        <v>Germany</v>
      </c>
      <c r="E439" s="1" t="str">
        <f>IFERROR(VLOOKUP($B439, 'Combined Budget 2025 EUR'!$B:$G,5, 0), IFERROR(VLOOKUP($B439, 'Combined Budget 2025 CHF'!$B:$G,5, 0),IFERROR(VLOOKUP($B439, '[1]QMSM_AG Mapping'!$A:$E, 5,0), "Check")))</f>
        <v>Hotel Spa</v>
      </c>
      <c r="F439" s="1" t="str">
        <f t="shared" si="62"/>
        <v>Hotel Spa</v>
      </c>
      <c r="G439" s="13">
        <f>VLOOKUP($B439, '[1]QMSM_AG Mapping'!$A:$G, 6, 0)</f>
        <v>44440</v>
      </c>
      <c r="H439" s="1">
        <f>VLOOKUP($B439, '[1]QMSM_AG Mapping'!$A:$G, 7, 0)</f>
        <v>2021</v>
      </c>
      <c r="I439" t="s">
        <v>64</v>
      </c>
      <c r="J439" s="14">
        <v>0</v>
      </c>
      <c r="K439" s="14">
        <v>2508.88</v>
      </c>
      <c r="L439" s="14">
        <v>1981.05</v>
      </c>
      <c r="M439" s="14">
        <v>1488.69</v>
      </c>
      <c r="N439" s="14">
        <v>0</v>
      </c>
      <c r="O439" s="14">
        <v>1774.94</v>
      </c>
      <c r="P439" s="14">
        <v>1053.3800000000001</v>
      </c>
      <c r="Q439" s="14">
        <v>0</v>
      </c>
      <c r="R439" s="14">
        <v>1359.67</v>
      </c>
      <c r="S439" s="14">
        <v>1034.8599999999999</v>
      </c>
      <c r="T439" s="14">
        <v>0</v>
      </c>
      <c r="U439" s="14">
        <v>0</v>
      </c>
      <c r="W439" s="14" cm="1">
        <f t="array" ref="W439">INDEX(J439:U439, 1, MONTH($W$1))</f>
        <v>0</v>
      </c>
      <c r="X439" s="14" cm="1">
        <f t="array" ref="X439">SUMPRODUCT((J439:U439) *(($J$1:$U$1)&lt;=$X$1))</f>
        <v>11201.470000000003</v>
      </c>
      <c r="Y439">
        <f t="shared" si="63"/>
        <v>0</v>
      </c>
      <c r="Z439">
        <f t="shared" si="63"/>
        <v>1</v>
      </c>
      <c r="AA439">
        <f t="shared" si="64"/>
        <v>1</v>
      </c>
      <c r="AB439">
        <f t="shared" si="71"/>
        <v>7</v>
      </c>
      <c r="AC439">
        <f t="shared" si="65"/>
        <v>1600.2100000000005</v>
      </c>
      <c r="AD439">
        <f t="shared" si="66"/>
        <v>0</v>
      </c>
      <c r="AE439">
        <f t="shared" si="67"/>
        <v>0</v>
      </c>
      <c r="AF439">
        <f t="shared" si="68"/>
        <v>0</v>
      </c>
      <c r="AG439">
        <f t="shared" si="69"/>
        <v>0</v>
      </c>
      <c r="AI439" s="15">
        <f t="shared" si="70"/>
        <v>11201.470000000003</v>
      </c>
      <c r="AJ439" s="15"/>
      <c r="AK439" t="str">
        <f>IFERROR(VLOOKUP($B439, 'Combined Budget 2025 EUR'!$B:$L, 10, 0), IFERROR(VLOOKUP($B439, 'Combined Budget 2025 CHF'!$B:$L, 10, 0), "N/A"))</f>
        <v>BB</v>
      </c>
      <c r="AL439" t="str">
        <f>IFERROR(VLOOKUP($B439, 'Combined Budget 2025 EUR'!$B:$L, 11, 0), IFERROR(VLOOKUP($B439, 'Combined Budget 2025 CHF'!$B:$L, 11, 0), "N/A"))</f>
        <v>B</v>
      </c>
    </row>
    <row r="440" spans="2:38" x14ac:dyDescent="0.25">
      <c r="B440" s="1">
        <v>20930</v>
      </c>
      <c r="C440" s="1" t="s">
        <v>621</v>
      </c>
      <c r="D440" s="1">
        <f>IFERROR(VLOOKUP($B440, 'Combined Budget 2025 EUR'!$B:$G,3, 0),IFERROR(VLOOKUP($B440, 'Combined Budget 2025 CHF'!$B:$G,3, 0),  IFERROR(VLOOKUP($B440, '[1]QMSM_AG Mapping'!$A:$G, 3,0), "Check")))</f>
        <v>0</v>
      </c>
      <c r="E440" s="1">
        <f>IFERROR(VLOOKUP($B440, 'Combined Budget 2025 EUR'!$B:$G,5, 0), IFERROR(VLOOKUP($B440, 'Combined Budget 2025 CHF'!$B:$G,5, 0),IFERROR(VLOOKUP($B440, '[1]QMSM_AG Mapping'!$A:$E, 5,0), "Check")))</f>
        <v>0</v>
      </c>
      <c r="F440" s="1">
        <f t="shared" si="62"/>
        <v>0</v>
      </c>
      <c r="G440" s="13">
        <f>VLOOKUP($B440, '[1]QMSM_AG Mapping'!$A:$G, 6, 0)</f>
        <v>44440</v>
      </c>
      <c r="H440" s="1">
        <f>VLOOKUP($B440, '[1]QMSM_AG Mapping'!$A:$G, 7, 0)</f>
        <v>2021</v>
      </c>
      <c r="I440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W440" s="14" cm="1">
        <f t="array" ref="W440">INDEX(J440:U440, 1, MONTH($W$1))</f>
        <v>0</v>
      </c>
      <c r="X440" s="14" cm="1">
        <f t="array" ref="X440">SUMPRODUCT((J440:U440) *(($J$1:$U$1)&lt;=$X$1))</f>
        <v>0</v>
      </c>
      <c r="Y440">
        <f t="shared" si="63"/>
        <v>0</v>
      </c>
      <c r="Z440">
        <f t="shared" si="63"/>
        <v>0</v>
      </c>
      <c r="AA440">
        <f t="shared" si="64"/>
        <v>0</v>
      </c>
      <c r="AB440">
        <f t="shared" si="71"/>
        <v>0</v>
      </c>
      <c r="AC440">
        <f t="shared" si="65"/>
        <v>0</v>
      </c>
      <c r="AD440">
        <f t="shared" si="66"/>
        <v>0</v>
      </c>
      <c r="AE440">
        <f t="shared" si="67"/>
        <v>0</v>
      </c>
      <c r="AF440">
        <f t="shared" si="68"/>
        <v>0</v>
      </c>
      <c r="AG440">
        <f t="shared" si="69"/>
        <v>0</v>
      </c>
      <c r="AI440" s="15">
        <f t="shared" si="70"/>
        <v>0</v>
      </c>
      <c r="AJ440" s="15"/>
      <c r="AK440">
        <f>IFERROR(VLOOKUP($B440, 'Combined Budget 2025 EUR'!$B:$L, 10, 0), IFERROR(VLOOKUP($B440, 'Combined Budget 2025 CHF'!$B:$L, 10, 0), "N/A"))</f>
        <v>0</v>
      </c>
      <c r="AL440">
        <f>IFERROR(VLOOKUP($B440, 'Combined Budget 2025 EUR'!$B:$L, 11, 0), IFERROR(VLOOKUP($B440, 'Combined Budget 2025 CHF'!$B:$L, 11, 0), "N/A"))</f>
        <v>0</v>
      </c>
    </row>
    <row r="441" spans="2:38" x14ac:dyDescent="0.25">
      <c r="B441" s="1">
        <v>20931</v>
      </c>
      <c r="C441" s="1" t="s">
        <v>702</v>
      </c>
      <c r="D441" s="1" t="str">
        <f>IFERROR(VLOOKUP($B441, 'Combined Budget 2025 EUR'!$B:$G,3, 0),IFERROR(VLOOKUP($B441, 'Combined Budget 2025 CHF'!$B:$G,3, 0),  IFERROR(VLOOKUP($B441, '[1]QMSM_AG Mapping'!$A:$G, 3,0), "Check")))</f>
        <v>Germany</v>
      </c>
      <c r="E441" s="1">
        <f>IFERROR(VLOOKUP($B441, 'Combined Budget 2025 EUR'!$B:$G,5, 0), IFERROR(VLOOKUP($B441, 'Combined Budget 2025 CHF'!$B:$G,5, 0),IFERROR(VLOOKUP($B441, '[1]QMSM_AG Mapping'!$A:$E, 5,0), "Check")))</f>
        <v>0</v>
      </c>
      <c r="F441" s="1">
        <f t="shared" si="62"/>
        <v>0</v>
      </c>
      <c r="G441" s="13">
        <f>VLOOKUP($B441, '[1]QMSM_AG Mapping'!$A:$G, 6, 0)</f>
        <v>44470</v>
      </c>
      <c r="H441" s="1">
        <f>VLOOKUP($B441, '[1]QMSM_AG Mapping'!$A:$G, 7, 0)</f>
        <v>2021</v>
      </c>
      <c r="I441" t="s">
        <v>64</v>
      </c>
      <c r="J441" s="14">
        <v>333.24</v>
      </c>
      <c r="K441" s="14">
        <v>0</v>
      </c>
      <c r="L441" s="14">
        <v>371.21</v>
      </c>
      <c r="M441" s="14">
        <v>462.43</v>
      </c>
      <c r="N441" s="14">
        <v>0</v>
      </c>
      <c r="O441" s="14">
        <v>655.9</v>
      </c>
      <c r="P441" s="14">
        <v>341.84</v>
      </c>
      <c r="Q441" s="14">
        <v>545.03</v>
      </c>
      <c r="R441" s="14">
        <v>538.6</v>
      </c>
      <c r="S441" s="14">
        <v>401.45</v>
      </c>
      <c r="T441" s="14">
        <v>59.37</v>
      </c>
      <c r="U441" s="14">
        <v>0</v>
      </c>
      <c r="W441" s="14" cm="1">
        <f t="array" ref="W441">INDEX(J441:U441, 1, MONTH($W$1))</f>
        <v>0</v>
      </c>
      <c r="X441" s="14" cm="1">
        <f t="array" ref="X441">SUMPRODUCT((J441:U441) *(($J$1:$U$1)&lt;=$X$1))</f>
        <v>3709.07</v>
      </c>
      <c r="Y441">
        <f t="shared" si="63"/>
        <v>0</v>
      </c>
      <c r="Z441">
        <f t="shared" si="63"/>
        <v>1</v>
      </c>
      <c r="AA441">
        <f t="shared" si="64"/>
        <v>1</v>
      </c>
      <c r="AB441">
        <f t="shared" si="71"/>
        <v>9</v>
      </c>
      <c r="AC441">
        <f t="shared" si="65"/>
        <v>412.11888888888893</v>
      </c>
      <c r="AD441">
        <f t="shared" si="66"/>
        <v>0</v>
      </c>
      <c r="AE441">
        <f t="shared" si="67"/>
        <v>0</v>
      </c>
      <c r="AF441">
        <f t="shared" si="68"/>
        <v>0</v>
      </c>
      <c r="AG441">
        <f t="shared" si="69"/>
        <v>0</v>
      </c>
      <c r="AI441" s="15">
        <f t="shared" si="70"/>
        <v>3709.07</v>
      </c>
      <c r="AJ441" s="15"/>
      <c r="AK441" t="str">
        <f>IFERROR(VLOOKUP($B441, 'Combined Budget 2025 EUR'!$B:$L, 10, 0), IFERROR(VLOOKUP($B441, 'Combined Budget 2025 CHF'!$B:$L, 10, 0), "N/A"))</f>
        <v>GG</v>
      </c>
      <c r="AL441" t="str">
        <f>IFERROR(VLOOKUP($B441, 'Combined Budget 2025 EUR'!$B:$L, 11, 0), IFERROR(VLOOKUP($B441, 'Combined Budget 2025 CHF'!$B:$L, 11, 0), "N/A"))</f>
        <v>C</v>
      </c>
    </row>
    <row r="442" spans="2:38" x14ac:dyDescent="0.25">
      <c r="B442" s="1">
        <v>20932</v>
      </c>
      <c r="C442" s="1" t="s">
        <v>247</v>
      </c>
      <c r="D442" s="1" t="str">
        <f>IFERROR(VLOOKUP($B442, 'Combined Budget 2025 EUR'!$B:$G,3, 0),IFERROR(VLOOKUP($B442, 'Combined Budget 2025 CHF'!$B:$G,3, 0),  IFERROR(VLOOKUP($B442, '[1]QMSM_AG Mapping'!$A:$G, 3,0), "Check")))</f>
        <v>Germany</v>
      </c>
      <c r="E442" s="1" t="str">
        <f>IFERROR(VLOOKUP($B442, 'Combined Budget 2025 EUR'!$B:$G,5, 0), IFERROR(VLOOKUP($B442, 'Combined Budget 2025 CHF'!$B:$G,5, 0),IFERROR(VLOOKUP($B442, '[1]QMSM_AG Mapping'!$A:$E, 5,0), "Check")))</f>
        <v>Hotel Spa</v>
      </c>
      <c r="F442" s="1" t="str">
        <f t="shared" si="62"/>
        <v>Hotel Spa</v>
      </c>
      <c r="G442" s="13">
        <f>VLOOKUP($B442, '[1]QMSM_AG Mapping'!$A:$G, 6, 0)</f>
        <v>44501</v>
      </c>
      <c r="H442" s="1">
        <f>VLOOKUP($B442, '[1]QMSM_AG Mapping'!$A:$G, 7, 0)</f>
        <v>2021</v>
      </c>
      <c r="I442" t="s">
        <v>64</v>
      </c>
      <c r="J442" s="14">
        <v>0</v>
      </c>
      <c r="K442" s="14">
        <v>0</v>
      </c>
      <c r="L442" s="14">
        <v>4493.3</v>
      </c>
      <c r="M442" s="14">
        <v>0</v>
      </c>
      <c r="N442" s="14">
        <v>3840.8</v>
      </c>
      <c r="O442" s="14">
        <v>709.41</v>
      </c>
      <c r="P442" s="14">
        <v>5161.82</v>
      </c>
      <c r="Q442" s="14">
        <v>0</v>
      </c>
      <c r="R442" s="14">
        <v>4245.2299999999996</v>
      </c>
      <c r="S442" s="14">
        <v>2182.7600000000002</v>
      </c>
      <c r="T442" s="14">
        <v>0</v>
      </c>
      <c r="U442" s="14">
        <v>4628.24</v>
      </c>
      <c r="W442" s="14" cm="1">
        <f t="array" ref="W442">INDEX(J442:U442, 1, MONTH($W$1))</f>
        <v>4628.24</v>
      </c>
      <c r="X442" s="14" cm="1">
        <f t="array" ref="X442">SUMPRODUCT((J442:U442) *(($J$1:$U$1)&lt;=$X$1))</f>
        <v>25261.559999999998</v>
      </c>
      <c r="Y442">
        <f t="shared" si="63"/>
        <v>1</v>
      </c>
      <c r="Z442">
        <f t="shared" si="63"/>
        <v>1</v>
      </c>
      <c r="AA442">
        <f t="shared" si="64"/>
        <v>1</v>
      </c>
      <c r="AB442">
        <f t="shared" si="71"/>
        <v>7</v>
      </c>
      <c r="AC442">
        <f t="shared" si="65"/>
        <v>3608.7942857142853</v>
      </c>
      <c r="AD442">
        <f t="shared" si="66"/>
        <v>0</v>
      </c>
      <c r="AE442">
        <f t="shared" si="67"/>
        <v>0</v>
      </c>
      <c r="AF442">
        <f t="shared" si="68"/>
        <v>0</v>
      </c>
      <c r="AG442">
        <f t="shared" si="69"/>
        <v>0</v>
      </c>
      <c r="AI442" s="15">
        <f t="shared" si="70"/>
        <v>25261.559999999998</v>
      </c>
      <c r="AJ442" s="15"/>
      <c r="AK442" t="str">
        <f>IFERROR(VLOOKUP($B442, 'Combined Budget 2025 EUR'!$B:$L, 10, 0), IFERROR(VLOOKUP($B442, 'Combined Budget 2025 CHF'!$B:$L, 10, 0), "N/A"))</f>
        <v>AA</v>
      </c>
      <c r="AL442" t="str">
        <f>IFERROR(VLOOKUP($B442, 'Combined Budget 2025 EUR'!$B:$L, 11, 0), IFERROR(VLOOKUP($B442, 'Combined Budget 2025 CHF'!$B:$L, 11, 0), "N/A"))</f>
        <v>A</v>
      </c>
    </row>
    <row r="443" spans="2:38" x14ac:dyDescent="0.25">
      <c r="B443" s="1">
        <v>20933</v>
      </c>
      <c r="C443" s="1" t="s">
        <v>125</v>
      </c>
      <c r="D443" s="1" t="str">
        <f>IFERROR(VLOOKUP($B443, 'Combined Budget 2025 EUR'!$B:$G,3, 0),IFERROR(VLOOKUP($B443, 'Combined Budget 2025 CHF'!$B:$G,3, 0),  IFERROR(VLOOKUP($B443, '[1]QMSM_AG Mapping'!$A:$G, 3,0), "Check")))</f>
        <v>Germany</v>
      </c>
      <c r="E443" s="1" t="str">
        <f>IFERROR(VLOOKUP($B443, 'Combined Budget 2025 EUR'!$B:$G,5, 0), IFERROR(VLOOKUP($B443, 'Combined Budget 2025 CHF'!$B:$G,5, 0),IFERROR(VLOOKUP($B443, '[1]QMSM_AG Mapping'!$A:$E, 5,0), "Check")))</f>
        <v>eTailer</v>
      </c>
      <c r="F443" s="1" t="str">
        <f t="shared" si="62"/>
        <v>eTailer</v>
      </c>
      <c r="G443" s="13">
        <f>VLOOKUP($B443, '[1]QMSM_AG Mapping'!$A:$G, 6, 0)</f>
        <v>44470</v>
      </c>
      <c r="H443" s="1">
        <f>VLOOKUP($B443, '[1]QMSM_AG Mapping'!$A:$G, 7, 0)</f>
        <v>2021</v>
      </c>
      <c r="I443" t="s">
        <v>64</v>
      </c>
      <c r="J443" s="14">
        <v>12015.49</v>
      </c>
      <c r="K443" s="14">
        <v>12192.6</v>
      </c>
      <c r="L443" s="14">
        <v>12290.11</v>
      </c>
      <c r="M443" s="14">
        <v>29577.62</v>
      </c>
      <c r="N443" s="14">
        <v>3956.86</v>
      </c>
      <c r="O443" s="14">
        <v>4858.9799999999996</v>
      </c>
      <c r="P443" s="14">
        <v>4630.75</v>
      </c>
      <c r="Q443" s="14">
        <v>1842.13</v>
      </c>
      <c r="R443" s="14">
        <v>9267.49</v>
      </c>
      <c r="S443" s="14">
        <v>0</v>
      </c>
      <c r="T443" s="14">
        <v>5349.18</v>
      </c>
      <c r="U443" s="14">
        <v>4306.8</v>
      </c>
      <c r="W443" s="14" cm="1">
        <f t="array" ref="W443">INDEX(J443:U443, 1, MONTH($W$1))</f>
        <v>4306.8</v>
      </c>
      <c r="X443" s="14" cm="1">
        <f t="array" ref="X443">SUMPRODUCT((J443:U443) *(($J$1:$U$1)&lt;=$X$1))</f>
        <v>100288.01</v>
      </c>
      <c r="Y443">
        <f t="shared" si="63"/>
        <v>1</v>
      </c>
      <c r="Z443">
        <f t="shared" si="63"/>
        <v>1</v>
      </c>
      <c r="AA443">
        <f t="shared" si="64"/>
        <v>1</v>
      </c>
      <c r="AB443">
        <f t="shared" si="71"/>
        <v>11</v>
      </c>
      <c r="AC443">
        <f t="shared" si="65"/>
        <v>9117.0918181818179</v>
      </c>
      <c r="AD443">
        <f t="shared" si="66"/>
        <v>0</v>
      </c>
      <c r="AE443">
        <f t="shared" si="67"/>
        <v>0</v>
      </c>
      <c r="AF443">
        <f t="shared" si="68"/>
        <v>0</v>
      </c>
      <c r="AG443">
        <f t="shared" si="69"/>
        <v>0</v>
      </c>
      <c r="AI443" s="15">
        <f t="shared" si="70"/>
        <v>100288.01</v>
      </c>
      <c r="AJ443" s="15"/>
      <c r="AK443" t="str">
        <f>IFERROR(VLOOKUP($B443, 'Combined Budget 2025 EUR'!$B:$L, 10, 0), IFERROR(VLOOKUP($B443, 'Combined Budget 2025 CHF'!$B:$L, 10, 0), "N/A"))</f>
        <v>AA</v>
      </c>
      <c r="AL443" t="str">
        <f>IFERROR(VLOOKUP($B443, 'Combined Budget 2025 EUR'!$B:$L, 11, 0), IFERROR(VLOOKUP($B443, 'Combined Budget 2025 CHF'!$B:$L, 11, 0), "N/A"))</f>
        <v>A</v>
      </c>
    </row>
    <row r="444" spans="2:38" x14ac:dyDescent="0.25">
      <c r="B444" s="1">
        <v>20934</v>
      </c>
      <c r="C444" s="1" t="s">
        <v>95</v>
      </c>
      <c r="D444" s="1" t="str">
        <f>IFERROR(VLOOKUP($B444, 'Combined Budget 2025 EUR'!$B:$G,3, 0),IFERROR(VLOOKUP($B444, 'Combined Budget 2025 CHF'!$B:$G,3, 0),  IFERROR(VLOOKUP($B444, '[1]QMSM_AG Mapping'!$A:$G, 3,0), "Check")))</f>
        <v>Germany</v>
      </c>
      <c r="E444" s="1" t="str">
        <f>IFERROR(VLOOKUP($B444, 'Combined Budget 2025 EUR'!$B:$G,5, 0), IFERROR(VLOOKUP($B444, 'Combined Budget 2025 CHF'!$B:$G,5, 0),IFERROR(VLOOKUP($B444, '[1]QMSM_AG Mapping'!$A:$E, 5,0), "Check")))</f>
        <v>Salon / Institute</v>
      </c>
      <c r="F444" s="1" t="str">
        <f t="shared" si="62"/>
        <v>Institutes / Clinic</v>
      </c>
      <c r="G444" s="13">
        <f>VLOOKUP($B444, '[1]QMSM_AG Mapping'!$A:$G, 6, 0)</f>
        <v>44501</v>
      </c>
      <c r="H444" s="1">
        <f>VLOOKUP($B444, '[1]QMSM_AG Mapping'!$A:$G, 7, 0)</f>
        <v>2021</v>
      </c>
      <c r="I444" t="s">
        <v>64</v>
      </c>
      <c r="J444" s="14">
        <v>0</v>
      </c>
      <c r="K444" s="14">
        <v>0</v>
      </c>
      <c r="L444" s="14">
        <v>584.4</v>
      </c>
      <c r="M444" s="14">
        <v>1051.78</v>
      </c>
      <c r="N444" s="14">
        <v>286.16000000000003</v>
      </c>
      <c r="O444" s="14">
        <v>0</v>
      </c>
      <c r="P444" s="14">
        <v>0</v>
      </c>
      <c r="Q444" s="14">
        <v>621.84</v>
      </c>
      <c r="R444" s="14">
        <v>0</v>
      </c>
      <c r="S444" s="14">
        <v>0</v>
      </c>
      <c r="T444" s="14">
        <v>0</v>
      </c>
      <c r="U444" s="14">
        <v>452.73</v>
      </c>
      <c r="W444" s="14" cm="1">
        <f t="array" ref="W444">INDEX(J444:U444, 1, MONTH($W$1))</f>
        <v>452.73</v>
      </c>
      <c r="X444" s="14" cm="1">
        <f t="array" ref="X444">SUMPRODUCT((J444:U444) *(($J$1:$U$1)&lt;=$X$1))</f>
        <v>2996.91</v>
      </c>
      <c r="Y444">
        <f t="shared" si="63"/>
        <v>1</v>
      </c>
      <c r="Z444">
        <f t="shared" si="63"/>
        <v>1</v>
      </c>
      <c r="AA444">
        <f t="shared" si="64"/>
        <v>1</v>
      </c>
      <c r="AB444">
        <f t="shared" si="71"/>
        <v>5</v>
      </c>
      <c r="AC444">
        <f t="shared" si="65"/>
        <v>599.38199999999995</v>
      </c>
      <c r="AD444">
        <f t="shared" si="66"/>
        <v>0</v>
      </c>
      <c r="AE444">
        <f t="shared" si="67"/>
        <v>0</v>
      </c>
      <c r="AF444">
        <f t="shared" si="68"/>
        <v>0</v>
      </c>
      <c r="AG444">
        <f t="shared" si="69"/>
        <v>0</v>
      </c>
      <c r="AI444" s="15">
        <f t="shared" si="70"/>
        <v>2996.91</v>
      </c>
      <c r="AJ444" s="15"/>
      <c r="AK444" t="str">
        <f>IFERROR(VLOOKUP($B444, 'Combined Budget 2025 EUR'!$B:$L, 10, 0), IFERROR(VLOOKUP($B444, 'Combined Budget 2025 CHF'!$B:$L, 10, 0), "N/A"))</f>
        <v>CB</v>
      </c>
      <c r="AL444" t="str">
        <f>IFERROR(VLOOKUP($B444, 'Combined Budget 2025 EUR'!$B:$L, 11, 0), IFERROR(VLOOKUP($B444, 'Combined Budget 2025 CHF'!$B:$L, 11, 0), "N/A"))</f>
        <v>B</v>
      </c>
    </row>
    <row r="445" spans="2:38" x14ac:dyDescent="0.25">
      <c r="B445" s="1">
        <v>20936</v>
      </c>
      <c r="C445" s="1" t="s">
        <v>622</v>
      </c>
      <c r="D445" s="1">
        <f>IFERROR(VLOOKUP($B445, 'Combined Budget 2025 EUR'!$B:$G,3, 0),IFERROR(VLOOKUP($B445, 'Combined Budget 2025 CHF'!$B:$G,3, 0),  IFERROR(VLOOKUP($B445, '[1]QMSM_AG Mapping'!$A:$G, 3,0), "Check")))</f>
        <v>0</v>
      </c>
      <c r="E445" s="1">
        <f>IFERROR(VLOOKUP($B445, 'Combined Budget 2025 EUR'!$B:$G,5, 0), IFERROR(VLOOKUP($B445, 'Combined Budget 2025 CHF'!$B:$G,5, 0),IFERROR(VLOOKUP($B445, '[1]QMSM_AG Mapping'!$A:$E, 5,0), "Check")))</f>
        <v>0</v>
      </c>
      <c r="F445" s="1">
        <f t="shared" si="62"/>
        <v>0</v>
      </c>
      <c r="G445" s="13">
        <f>VLOOKUP($B445, '[1]QMSM_AG Mapping'!$A:$G, 6, 0)</f>
        <v>44501</v>
      </c>
      <c r="H445" s="1">
        <f>VLOOKUP($B445, '[1]QMSM_AG Mapping'!$A:$G, 7, 0)</f>
        <v>2021</v>
      </c>
      <c r="I445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W445" s="14" cm="1">
        <f t="array" ref="W445">INDEX(J445:U445, 1, MONTH($W$1))</f>
        <v>0</v>
      </c>
      <c r="X445" s="14" cm="1">
        <f t="array" ref="X445">SUMPRODUCT((J445:U445) *(($J$1:$U$1)&lt;=$X$1))</f>
        <v>0</v>
      </c>
      <c r="Y445">
        <f t="shared" si="63"/>
        <v>0</v>
      </c>
      <c r="Z445">
        <f t="shared" si="63"/>
        <v>0</v>
      </c>
      <c r="AA445">
        <f t="shared" si="64"/>
        <v>0</v>
      </c>
      <c r="AB445">
        <f t="shared" si="71"/>
        <v>0</v>
      </c>
      <c r="AC445">
        <f t="shared" si="65"/>
        <v>0</v>
      </c>
      <c r="AD445">
        <f t="shared" si="66"/>
        <v>0</v>
      </c>
      <c r="AE445">
        <f t="shared" si="67"/>
        <v>0</v>
      </c>
      <c r="AF445">
        <f t="shared" si="68"/>
        <v>0</v>
      </c>
      <c r="AG445">
        <f t="shared" si="69"/>
        <v>0</v>
      </c>
      <c r="AI445" s="15">
        <f t="shared" si="70"/>
        <v>0</v>
      </c>
      <c r="AJ445" s="15"/>
      <c r="AK445">
        <f>IFERROR(VLOOKUP($B445, 'Combined Budget 2025 EUR'!$B:$L, 10, 0), IFERROR(VLOOKUP($B445, 'Combined Budget 2025 CHF'!$B:$L, 10, 0), "N/A"))</f>
        <v>0</v>
      </c>
      <c r="AL445">
        <f>IFERROR(VLOOKUP($B445, 'Combined Budget 2025 EUR'!$B:$L, 11, 0), IFERROR(VLOOKUP($B445, 'Combined Budget 2025 CHF'!$B:$L, 11, 0), "N/A"))</f>
        <v>0</v>
      </c>
    </row>
    <row r="446" spans="2:38" x14ac:dyDescent="0.25">
      <c r="B446" s="1">
        <v>20937</v>
      </c>
      <c r="C446" s="1" t="s">
        <v>228</v>
      </c>
      <c r="D446" s="1" t="str">
        <f>IFERROR(VLOOKUP($B446, 'Combined Budget 2025 EUR'!$B:$G,3, 0),IFERROR(VLOOKUP($B446, 'Combined Budget 2025 CHF'!$B:$G,3, 0),  IFERROR(VLOOKUP($B446, '[1]QMSM_AG Mapping'!$A:$G, 3,0), "Check")))</f>
        <v>Germany</v>
      </c>
      <c r="E446" s="1" t="str">
        <f>IFERROR(VLOOKUP($B446, 'Combined Budget 2025 EUR'!$B:$G,5, 0), IFERROR(VLOOKUP($B446, 'Combined Budget 2025 CHF'!$B:$G,5, 0),IFERROR(VLOOKUP($B446, '[1]QMSM_AG Mapping'!$A:$E, 5,0), "Check")))</f>
        <v>Salon / Institute</v>
      </c>
      <c r="F446" s="1" t="str">
        <f t="shared" si="62"/>
        <v>Institutes / Clinic</v>
      </c>
      <c r="G446" s="13">
        <f>VLOOKUP($B446, '[1]QMSM_AG Mapping'!$A:$G, 6, 0)</f>
        <v>44562</v>
      </c>
      <c r="H446" s="1">
        <f>VLOOKUP($B446, '[1]QMSM_AG Mapping'!$A:$G, 7, 0)</f>
        <v>2022</v>
      </c>
      <c r="I446" t="s">
        <v>64</v>
      </c>
      <c r="J446" s="14">
        <v>0</v>
      </c>
      <c r="K446" s="14">
        <v>233.13</v>
      </c>
      <c r="L446" s="14">
        <v>401</v>
      </c>
      <c r="M446" s="14">
        <v>537.32000000000005</v>
      </c>
      <c r="N446" s="14">
        <v>0</v>
      </c>
      <c r="O446" s="14">
        <v>728.67</v>
      </c>
      <c r="P446" s="14">
        <v>0</v>
      </c>
      <c r="Q446" s="14">
        <v>0</v>
      </c>
      <c r="R446" s="14">
        <v>1596.95</v>
      </c>
      <c r="S446" s="14">
        <v>886.45</v>
      </c>
      <c r="T446" s="14">
        <v>478.93</v>
      </c>
      <c r="U446" s="14">
        <v>0</v>
      </c>
      <c r="W446" s="14" cm="1">
        <f t="array" ref="W446">INDEX(J446:U446, 1, MONTH($W$1))</f>
        <v>0</v>
      </c>
      <c r="X446" s="14" cm="1">
        <f t="array" ref="X446">SUMPRODUCT((J446:U446) *(($J$1:$U$1)&lt;=$X$1))</f>
        <v>4862.45</v>
      </c>
      <c r="Y446">
        <f t="shared" si="63"/>
        <v>0</v>
      </c>
      <c r="Z446">
        <f t="shared" si="63"/>
        <v>1</v>
      </c>
      <c r="AA446">
        <f t="shared" si="64"/>
        <v>1</v>
      </c>
      <c r="AB446">
        <f t="shared" si="71"/>
        <v>7</v>
      </c>
      <c r="AC446">
        <f t="shared" si="65"/>
        <v>694.63571428571424</v>
      </c>
      <c r="AD446">
        <f t="shared" si="66"/>
        <v>0</v>
      </c>
      <c r="AE446">
        <f t="shared" si="67"/>
        <v>0</v>
      </c>
      <c r="AF446">
        <f t="shared" si="68"/>
        <v>0</v>
      </c>
      <c r="AG446">
        <f t="shared" si="69"/>
        <v>0</v>
      </c>
      <c r="AI446" s="15">
        <f t="shared" si="70"/>
        <v>4862.45</v>
      </c>
      <c r="AJ446" s="15"/>
      <c r="AK446" t="str">
        <f>IFERROR(VLOOKUP($B446, 'Combined Budget 2025 EUR'!$B:$L, 10, 0), IFERROR(VLOOKUP($B446, 'Combined Budget 2025 CHF'!$B:$L, 10, 0), "N/A"))</f>
        <v>CB</v>
      </c>
      <c r="AL446" t="str">
        <f>IFERROR(VLOOKUP($B446, 'Combined Budget 2025 EUR'!$B:$L, 11, 0), IFERROR(VLOOKUP($B446, 'Combined Budget 2025 CHF'!$B:$L, 11, 0), "N/A"))</f>
        <v>B</v>
      </c>
    </row>
    <row r="447" spans="2:38" x14ac:dyDescent="0.25">
      <c r="B447" s="1">
        <v>20939</v>
      </c>
      <c r="C447" s="1" t="s">
        <v>215</v>
      </c>
      <c r="D447" s="1" t="str">
        <f>IFERROR(VLOOKUP($B447, 'Combined Budget 2025 EUR'!$B:$G,3, 0),IFERROR(VLOOKUP($B447, 'Combined Budget 2025 CHF'!$B:$G,3, 0),  IFERROR(VLOOKUP($B447, '[1]QMSM_AG Mapping'!$A:$G, 3,0), "Check")))</f>
        <v>Germany</v>
      </c>
      <c r="E447" s="1" t="str">
        <f>IFERROR(VLOOKUP($B447, 'Combined Budget 2025 EUR'!$B:$G,5, 0), IFERROR(VLOOKUP($B447, 'Combined Budget 2025 CHF'!$B:$G,5, 0),IFERROR(VLOOKUP($B447, '[1]QMSM_AG Mapping'!$A:$E, 5,0), "Check")))</f>
        <v>Salon / Institute</v>
      </c>
      <c r="F447" s="1" t="str">
        <f t="shared" si="62"/>
        <v>Institutes / Clinic</v>
      </c>
      <c r="G447" s="13">
        <f>VLOOKUP($B447, '[1]QMSM_AG Mapping'!$A:$G, 6, 0)</f>
        <v>44652</v>
      </c>
      <c r="H447" s="1">
        <f>VLOOKUP($B447, '[1]QMSM_AG Mapping'!$A:$G, 7, 0)</f>
        <v>2022</v>
      </c>
      <c r="I447" t="s">
        <v>64</v>
      </c>
      <c r="J447" s="14">
        <v>0</v>
      </c>
      <c r="K447" s="14">
        <v>1442.83</v>
      </c>
      <c r="L447" s="14">
        <v>0</v>
      </c>
      <c r="M447" s="14">
        <v>0</v>
      </c>
      <c r="N447" s="14">
        <v>0</v>
      </c>
      <c r="O447" s="14">
        <v>1123.9100000000001</v>
      </c>
      <c r="P447" s="14">
        <v>290.69</v>
      </c>
      <c r="Q447" s="14">
        <v>0</v>
      </c>
      <c r="R447" s="14">
        <v>1276.0999999999999</v>
      </c>
      <c r="S447" s="14">
        <v>0</v>
      </c>
      <c r="T447" s="14">
        <v>0</v>
      </c>
      <c r="U447" s="14">
        <v>1450.03</v>
      </c>
      <c r="W447" s="14" cm="1">
        <f t="array" ref="W447">INDEX(J447:U447, 1, MONTH($W$1))</f>
        <v>1450.03</v>
      </c>
      <c r="X447" s="14" cm="1">
        <f t="array" ref="X447">SUMPRODUCT((J447:U447) *(($J$1:$U$1)&lt;=$X$1))</f>
        <v>5583.5599999999995</v>
      </c>
      <c r="Y447">
        <f t="shared" si="63"/>
        <v>1</v>
      </c>
      <c r="Z447">
        <f t="shared" si="63"/>
        <v>1</v>
      </c>
      <c r="AA447">
        <f t="shared" si="64"/>
        <v>1</v>
      </c>
      <c r="AB447">
        <f t="shared" si="71"/>
        <v>5</v>
      </c>
      <c r="AC447">
        <f t="shared" si="65"/>
        <v>1116.712</v>
      </c>
      <c r="AD447">
        <f t="shared" si="66"/>
        <v>0</v>
      </c>
      <c r="AE447">
        <f t="shared" si="67"/>
        <v>0</v>
      </c>
      <c r="AF447">
        <f t="shared" si="68"/>
        <v>0</v>
      </c>
      <c r="AG447">
        <f t="shared" si="69"/>
        <v>0</v>
      </c>
      <c r="AI447" s="15">
        <f t="shared" si="70"/>
        <v>5583.5599999999995</v>
      </c>
      <c r="AJ447" s="15"/>
      <c r="AK447" t="str">
        <f>IFERROR(VLOOKUP($B447, 'Combined Budget 2025 EUR'!$B:$L, 10, 0), IFERROR(VLOOKUP($B447, 'Combined Budget 2025 CHF'!$B:$L, 10, 0), "N/A"))</f>
        <v>BB</v>
      </c>
      <c r="AL447" t="str">
        <f>IFERROR(VLOOKUP($B447, 'Combined Budget 2025 EUR'!$B:$L, 11, 0), IFERROR(VLOOKUP($B447, 'Combined Budget 2025 CHF'!$B:$L, 11, 0), "N/A"))</f>
        <v>B</v>
      </c>
    </row>
    <row r="448" spans="2:38" x14ac:dyDescent="0.25">
      <c r="B448" s="1">
        <v>20940</v>
      </c>
      <c r="C448" s="1" t="s">
        <v>191</v>
      </c>
      <c r="D448" s="1" t="str">
        <f>IFERROR(VLOOKUP($B448, 'Combined Budget 2025 EUR'!$B:$G,3, 0),IFERROR(VLOOKUP($B448, 'Combined Budget 2025 CHF'!$B:$G,3, 0),  IFERROR(VLOOKUP($B448, '[1]QMSM_AG Mapping'!$A:$G, 3,0), "Check")))</f>
        <v>Germany</v>
      </c>
      <c r="E448" s="1" t="str">
        <f>IFERROR(VLOOKUP($B448, 'Combined Budget 2025 EUR'!$B:$G,5, 0), IFERROR(VLOOKUP($B448, 'Combined Budget 2025 CHF'!$B:$G,5, 0),IFERROR(VLOOKUP($B448, '[1]QMSM_AG Mapping'!$A:$E, 5,0), "Check")))</f>
        <v>eTailer</v>
      </c>
      <c r="F448" s="1" t="str">
        <f t="shared" si="62"/>
        <v>eTailer</v>
      </c>
      <c r="G448" s="13">
        <f>VLOOKUP($B448, '[1]QMSM_AG Mapping'!$A:$G, 6, 0)</f>
        <v>44593</v>
      </c>
      <c r="H448" s="1">
        <f>VLOOKUP($B448, '[1]QMSM_AG Mapping'!$A:$G, 7, 0)</f>
        <v>2022</v>
      </c>
      <c r="I448" t="s">
        <v>64</v>
      </c>
      <c r="J448" s="14">
        <v>12645.19</v>
      </c>
      <c r="K448" s="14">
        <v>12671.55</v>
      </c>
      <c r="L448" s="14">
        <v>8959.6200000000008</v>
      </c>
      <c r="M448" s="14">
        <v>12624.8</v>
      </c>
      <c r="N448" s="14">
        <v>7075.44</v>
      </c>
      <c r="O448" s="14">
        <v>3935.94</v>
      </c>
      <c r="P448" s="14">
        <v>9393.49</v>
      </c>
      <c r="Q448" s="14">
        <v>3092.63</v>
      </c>
      <c r="R448" s="14">
        <v>5256.7</v>
      </c>
      <c r="S448" s="14">
        <v>8785.57</v>
      </c>
      <c r="T448" s="14">
        <v>4440.76</v>
      </c>
      <c r="U448" s="14">
        <v>13666.1</v>
      </c>
      <c r="W448" s="14" cm="1">
        <f t="array" ref="W448">INDEX(J448:U448, 1, MONTH($W$1))</f>
        <v>13666.1</v>
      </c>
      <c r="X448" s="14" cm="1">
        <f t="array" ref="X448">SUMPRODUCT((J448:U448) *(($J$1:$U$1)&lt;=$X$1))</f>
        <v>102547.79000000002</v>
      </c>
      <c r="Y448">
        <f t="shared" si="63"/>
        <v>1</v>
      </c>
      <c r="Z448">
        <f t="shared" si="63"/>
        <v>1</v>
      </c>
      <c r="AA448">
        <f t="shared" si="64"/>
        <v>1</v>
      </c>
      <c r="AB448">
        <f t="shared" si="71"/>
        <v>12</v>
      </c>
      <c r="AC448">
        <f t="shared" si="65"/>
        <v>8545.649166666668</v>
      </c>
      <c r="AD448">
        <f t="shared" si="66"/>
        <v>0</v>
      </c>
      <c r="AE448">
        <f t="shared" si="67"/>
        <v>0</v>
      </c>
      <c r="AF448">
        <f t="shared" si="68"/>
        <v>0</v>
      </c>
      <c r="AG448">
        <f t="shared" si="69"/>
        <v>0</v>
      </c>
      <c r="AI448" s="15">
        <f t="shared" si="70"/>
        <v>102547.79000000002</v>
      </c>
      <c r="AJ448" s="15"/>
      <c r="AK448" t="str">
        <f>IFERROR(VLOOKUP($B448, 'Combined Budget 2025 EUR'!$B:$L, 10, 0), IFERROR(VLOOKUP($B448, 'Combined Budget 2025 CHF'!$B:$L, 10, 0), "N/A"))</f>
        <v>AA</v>
      </c>
      <c r="AL448" t="str">
        <f>IFERROR(VLOOKUP($B448, 'Combined Budget 2025 EUR'!$B:$L, 11, 0), IFERROR(VLOOKUP($B448, 'Combined Budget 2025 CHF'!$B:$L, 11, 0), "N/A"))</f>
        <v>A</v>
      </c>
    </row>
    <row r="449" spans="2:38" x14ac:dyDescent="0.25">
      <c r="B449" s="1">
        <v>20943</v>
      </c>
      <c r="C449" s="1" t="s">
        <v>623</v>
      </c>
      <c r="D449" s="1">
        <f>IFERROR(VLOOKUP($B449, 'Combined Budget 2025 EUR'!$B:$G,3, 0),IFERROR(VLOOKUP($B449, 'Combined Budget 2025 CHF'!$B:$G,3, 0),  IFERROR(VLOOKUP($B449, '[1]QMSM_AG Mapping'!$A:$G, 3,0), "Check")))</f>
        <v>0</v>
      </c>
      <c r="E449" s="1">
        <f>IFERROR(VLOOKUP($B449, 'Combined Budget 2025 EUR'!$B:$G,5, 0), IFERROR(VLOOKUP($B449, 'Combined Budget 2025 CHF'!$B:$G,5, 0),IFERROR(VLOOKUP($B449, '[1]QMSM_AG Mapping'!$A:$E, 5,0), "Check")))</f>
        <v>0</v>
      </c>
      <c r="F449" s="1">
        <f t="shared" si="62"/>
        <v>0</v>
      </c>
      <c r="G449" s="13">
        <f>VLOOKUP($B449, '[1]QMSM_AG Mapping'!$A:$G, 6, 0)</f>
        <v>44593</v>
      </c>
      <c r="H449" s="1">
        <f>VLOOKUP($B449, '[1]QMSM_AG Mapping'!$A:$G, 7, 0)</f>
        <v>2022</v>
      </c>
      <c r="I449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W449" s="14" cm="1">
        <f t="array" ref="W449">INDEX(J449:U449, 1, MONTH($W$1))</f>
        <v>0</v>
      </c>
      <c r="X449" s="14" cm="1">
        <f t="array" ref="X449">SUMPRODUCT((J449:U449) *(($J$1:$U$1)&lt;=$X$1))</f>
        <v>0</v>
      </c>
      <c r="Y449">
        <f t="shared" si="63"/>
        <v>0</v>
      </c>
      <c r="Z449">
        <f t="shared" si="63"/>
        <v>0</v>
      </c>
      <c r="AA449">
        <f t="shared" si="64"/>
        <v>0</v>
      </c>
      <c r="AB449">
        <f t="shared" si="71"/>
        <v>0</v>
      </c>
      <c r="AC449">
        <f t="shared" si="65"/>
        <v>0</v>
      </c>
      <c r="AD449">
        <f t="shared" si="66"/>
        <v>0</v>
      </c>
      <c r="AE449">
        <f t="shared" si="67"/>
        <v>0</v>
      </c>
      <c r="AF449">
        <f t="shared" si="68"/>
        <v>0</v>
      </c>
      <c r="AG449">
        <f t="shared" si="69"/>
        <v>0</v>
      </c>
      <c r="AI449" s="15">
        <f t="shared" si="70"/>
        <v>0</v>
      </c>
      <c r="AJ449" s="15"/>
      <c r="AK449">
        <f>IFERROR(VLOOKUP($B449, 'Combined Budget 2025 EUR'!$B:$L, 10, 0), IFERROR(VLOOKUP($B449, 'Combined Budget 2025 CHF'!$B:$L, 10, 0), "N/A"))</f>
        <v>0</v>
      </c>
      <c r="AL449">
        <f>IFERROR(VLOOKUP($B449, 'Combined Budget 2025 EUR'!$B:$L, 11, 0), IFERROR(VLOOKUP($B449, 'Combined Budget 2025 CHF'!$B:$L, 11, 0), "N/A"))</f>
        <v>0</v>
      </c>
    </row>
    <row r="450" spans="2:38" x14ac:dyDescent="0.25">
      <c r="B450" s="1">
        <v>20947</v>
      </c>
      <c r="C450" s="1" t="s">
        <v>279</v>
      </c>
      <c r="D450" s="1">
        <f>IFERROR(VLOOKUP($B450, 'Combined Budget 2025 EUR'!$B:$G,3, 0),IFERROR(VLOOKUP($B450, 'Combined Budget 2025 CHF'!$B:$G,3, 0),  IFERROR(VLOOKUP($B450, '[1]QMSM_AG Mapping'!$A:$G, 3,0), "Check")))</f>
        <v>0</v>
      </c>
      <c r="E450" s="1">
        <f>IFERROR(VLOOKUP($B450, 'Combined Budget 2025 EUR'!$B:$G,5, 0), IFERROR(VLOOKUP($B450, 'Combined Budget 2025 CHF'!$B:$G,5, 0),IFERROR(VLOOKUP($B450, '[1]QMSM_AG Mapping'!$A:$E, 5,0), "Check")))</f>
        <v>0</v>
      </c>
      <c r="F450" s="1">
        <f t="shared" si="62"/>
        <v>0</v>
      </c>
      <c r="G450" s="13">
        <f>VLOOKUP($B450, '[1]QMSM_AG Mapping'!$A:$G, 6, 0)</f>
        <v>44713</v>
      </c>
      <c r="H450" s="1">
        <f>VLOOKUP($B450, '[1]QMSM_AG Mapping'!$A:$G, 7, 0)</f>
        <v>2022</v>
      </c>
      <c r="I450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W450" s="14" cm="1">
        <f t="array" ref="W450">INDEX(J450:U450, 1, MONTH($W$1))</f>
        <v>0</v>
      </c>
      <c r="X450" s="14" cm="1">
        <f t="array" ref="X450">SUMPRODUCT((J450:U450) *(($J$1:$U$1)&lt;=$X$1))</f>
        <v>0</v>
      </c>
      <c r="Y450">
        <f t="shared" si="63"/>
        <v>0</v>
      </c>
      <c r="Z450">
        <f t="shared" si="63"/>
        <v>0</v>
      </c>
      <c r="AA450">
        <f t="shared" si="64"/>
        <v>0</v>
      </c>
      <c r="AB450">
        <f t="shared" si="71"/>
        <v>0</v>
      </c>
      <c r="AC450">
        <f t="shared" si="65"/>
        <v>0</v>
      </c>
      <c r="AD450">
        <f t="shared" si="66"/>
        <v>0</v>
      </c>
      <c r="AE450">
        <f t="shared" si="67"/>
        <v>0</v>
      </c>
      <c r="AF450">
        <f t="shared" si="68"/>
        <v>0</v>
      </c>
      <c r="AG450">
        <f t="shared" si="69"/>
        <v>0</v>
      </c>
      <c r="AI450" s="15">
        <f t="shared" si="70"/>
        <v>0</v>
      </c>
      <c r="AJ450" s="15"/>
      <c r="AK450">
        <f>IFERROR(VLOOKUP($B450, 'Combined Budget 2025 EUR'!$B:$L, 10, 0), IFERROR(VLOOKUP($B450, 'Combined Budget 2025 CHF'!$B:$L, 10, 0), "N/A"))</f>
        <v>0</v>
      </c>
      <c r="AL450">
        <f>IFERROR(VLOOKUP($B450, 'Combined Budget 2025 EUR'!$B:$L, 11, 0), IFERROR(VLOOKUP($B450, 'Combined Budget 2025 CHF'!$B:$L, 11, 0), "N/A"))</f>
        <v>0</v>
      </c>
    </row>
    <row r="451" spans="2:38" x14ac:dyDescent="0.25">
      <c r="B451" s="1">
        <v>20948</v>
      </c>
      <c r="C451" s="1" t="s">
        <v>165</v>
      </c>
      <c r="D451" s="1" t="str">
        <f>IFERROR(VLOOKUP($B451, 'Combined Budget 2025 EUR'!$B:$G,3, 0),IFERROR(VLOOKUP($B451, 'Combined Budget 2025 CHF'!$B:$G,3, 0),  IFERROR(VLOOKUP($B451, '[1]QMSM_AG Mapping'!$A:$G, 3,0), "Check")))</f>
        <v>Germany</v>
      </c>
      <c r="E451" s="1" t="str">
        <f>IFERROR(VLOOKUP($B451, 'Combined Budget 2025 EUR'!$B:$G,5, 0), IFERROR(VLOOKUP($B451, 'Combined Budget 2025 CHF'!$B:$G,5, 0),IFERROR(VLOOKUP($B451, '[1]QMSM_AG Mapping'!$A:$E, 5,0), "Check")))</f>
        <v>Salon / Institute</v>
      </c>
      <c r="F451" s="1" t="str">
        <f t="shared" si="62"/>
        <v>Institutes / Clinic</v>
      </c>
      <c r="G451" s="13">
        <f>VLOOKUP($B451, '[1]QMSM_AG Mapping'!$A:$G, 6, 0)</f>
        <v>44682</v>
      </c>
      <c r="H451" s="1">
        <f>VLOOKUP($B451, '[1]QMSM_AG Mapping'!$A:$G, 7, 0)</f>
        <v>2022</v>
      </c>
      <c r="I451" t="s">
        <v>64</v>
      </c>
      <c r="J451" s="14">
        <v>1042.7</v>
      </c>
      <c r="K451" s="14">
        <v>3263.91</v>
      </c>
      <c r="L451" s="14">
        <v>2030.85</v>
      </c>
      <c r="M451" s="14">
        <v>773.42</v>
      </c>
      <c r="N451" s="14">
        <v>2477.88</v>
      </c>
      <c r="O451" s="14">
        <v>2170.64</v>
      </c>
      <c r="P451" s="14">
        <v>-118.74</v>
      </c>
      <c r="Q451" s="14">
        <v>1729.14</v>
      </c>
      <c r="R451" s="14">
        <v>1494.88</v>
      </c>
      <c r="S451" s="14">
        <v>1857.53</v>
      </c>
      <c r="T451" s="14">
        <v>1775.65</v>
      </c>
      <c r="U451" s="14">
        <v>2969.72</v>
      </c>
      <c r="W451" s="14" cm="1">
        <f t="array" ref="W451">INDEX(J451:U451, 1, MONTH($W$1))</f>
        <v>2969.72</v>
      </c>
      <c r="X451" s="14" cm="1">
        <f t="array" ref="X451">SUMPRODUCT((J451:U451) *(($J$1:$U$1)&lt;=$X$1))</f>
        <v>21467.579999999998</v>
      </c>
      <c r="Y451">
        <f t="shared" si="63"/>
        <v>1</v>
      </c>
      <c r="Z451">
        <f t="shared" si="63"/>
        <v>1</v>
      </c>
      <c r="AA451">
        <f t="shared" si="64"/>
        <v>1</v>
      </c>
      <c r="AB451">
        <f t="shared" si="71"/>
        <v>11</v>
      </c>
      <c r="AC451">
        <f t="shared" si="65"/>
        <v>1951.5981818181817</v>
      </c>
      <c r="AD451">
        <f t="shared" si="66"/>
        <v>0</v>
      </c>
      <c r="AE451">
        <f t="shared" si="67"/>
        <v>0</v>
      </c>
      <c r="AF451">
        <f t="shared" si="68"/>
        <v>0</v>
      </c>
      <c r="AG451">
        <f t="shared" si="69"/>
        <v>0</v>
      </c>
      <c r="AI451" s="15">
        <f t="shared" si="70"/>
        <v>21467.579999999998</v>
      </c>
      <c r="AJ451" s="15"/>
      <c r="AK451" t="str">
        <f>IFERROR(VLOOKUP($B451, 'Combined Budget 2025 EUR'!$B:$L, 10, 0), IFERROR(VLOOKUP($B451, 'Combined Budget 2025 CHF'!$B:$L, 10, 0), "N/A"))</f>
        <v>AA</v>
      </c>
      <c r="AL451" t="str">
        <f>IFERROR(VLOOKUP($B451, 'Combined Budget 2025 EUR'!$B:$L, 11, 0), IFERROR(VLOOKUP($B451, 'Combined Budget 2025 CHF'!$B:$L, 11, 0), "N/A"))</f>
        <v>A</v>
      </c>
    </row>
    <row r="452" spans="2:38" x14ac:dyDescent="0.25">
      <c r="B452" s="1">
        <v>20949</v>
      </c>
      <c r="C452" s="1" t="s">
        <v>233</v>
      </c>
      <c r="D452" s="1" t="str">
        <f>IFERROR(VLOOKUP($B452, 'Combined Budget 2025 EUR'!$B:$G,3, 0),IFERROR(VLOOKUP($B452, 'Combined Budget 2025 CHF'!$B:$G,3, 0),  IFERROR(VLOOKUP($B452, '[1]QMSM_AG Mapping'!$A:$G, 3,0), "Check")))</f>
        <v>Germany</v>
      </c>
      <c r="E452" s="1" t="str">
        <f>IFERROR(VLOOKUP($B452, 'Combined Budget 2025 EUR'!$B:$G,5, 0), IFERROR(VLOOKUP($B452, 'Combined Budget 2025 CHF'!$B:$G,5, 0),IFERROR(VLOOKUP($B452, '[1]QMSM_AG Mapping'!$A:$E, 5,0), "Check")))</f>
        <v>Salon / Institute</v>
      </c>
      <c r="F452" s="1" t="str">
        <f t="shared" ref="F452:F515" si="72">IF(OR(E452="Salon / Institute", E452="Pharmacy", E452="Clinic"), "Institutes / Clinic", IF(E452="Parfümerie", "Retail", E452))</f>
        <v>Institutes / Clinic</v>
      </c>
      <c r="G452" s="13">
        <f>VLOOKUP($B452, '[1]QMSM_AG Mapping'!$A:$G, 6, 0)</f>
        <v>44713</v>
      </c>
      <c r="H452" s="1">
        <f>VLOOKUP($B452, '[1]QMSM_AG Mapping'!$A:$G, 7, 0)</f>
        <v>2022</v>
      </c>
      <c r="I452" t="s">
        <v>64</v>
      </c>
      <c r="J452" s="14">
        <v>278.31</v>
      </c>
      <c r="K452" s="14">
        <v>0</v>
      </c>
      <c r="L452" s="14">
        <v>442.14</v>
      </c>
      <c r="M452" s="14">
        <v>358.76</v>
      </c>
      <c r="N452" s="14">
        <v>0</v>
      </c>
      <c r="O452" s="14">
        <v>0</v>
      </c>
      <c r="P452" s="14">
        <v>0</v>
      </c>
      <c r="Q452" s="14">
        <v>154.85</v>
      </c>
      <c r="R452" s="14">
        <v>0</v>
      </c>
      <c r="S452" s="14">
        <v>332.76</v>
      </c>
      <c r="T452" s="14">
        <v>286.88</v>
      </c>
      <c r="U452" s="14">
        <v>0</v>
      </c>
      <c r="W452" s="14" cm="1">
        <f t="array" ref="W452">INDEX(J452:U452, 1, MONTH($W$1))</f>
        <v>0</v>
      </c>
      <c r="X452" s="14" cm="1">
        <f t="array" ref="X452">SUMPRODUCT((J452:U452) *(($J$1:$U$1)&lt;=$X$1))</f>
        <v>1853.6999999999998</v>
      </c>
      <c r="Y452">
        <f t="shared" ref="Y452:Z515" si="73">IF(W452&gt;0, 1, 0)</f>
        <v>0</v>
      </c>
      <c r="Z452">
        <f t="shared" si="73"/>
        <v>1</v>
      </c>
      <c r="AA452">
        <f t="shared" ref="AA452:AA515" si="74">IF(I452="Yes", 1, 0)</f>
        <v>1</v>
      </c>
      <c r="AB452">
        <f t="shared" si="71"/>
        <v>6</v>
      </c>
      <c r="AC452">
        <f t="shared" ref="AC452:AC515" si="75">IFERROR(X452/AB452, 0)</f>
        <v>308.95</v>
      </c>
      <c r="AD452">
        <f t="shared" ref="AD452:AD515" si="76">IF(G452=$W$1, 1, 0)</f>
        <v>0</v>
      </c>
      <c r="AE452">
        <f t="shared" ref="AE452:AE515" si="77">IF(G452=$W$1, W452, 0)</f>
        <v>0</v>
      </c>
      <c r="AF452">
        <f t="shared" ref="AF452:AF515" si="78">IF(AND(H452=2024, G452&lt;=$W$1, X452&gt;0), 1, 0)</f>
        <v>0</v>
      </c>
      <c r="AG452">
        <f t="shared" ref="AG452:AG515" si="79">IF(AND(H452=2024, G452&lt;=$W$1), X452, 0)</f>
        <v>0</v>
      </c>
      <c r="AI452" s="15">
        <f t="shared" si="70"/>
        <v>1853.6999999999998</v>
      </c>
      <c r="AJ452" s="15"/>
      <c r="AK452" t="str">
        <f>IFERROR(VLOOKUP($B452, 'Combined Budget 2025 EUR'!$B:$L, 10, 0), IFERROR(VLOOKUP($B452, 'Combined Budget 2025 CHF'!$B:$L, 10, 0), "N/A"))</f>
        <v>CC</v>
      </c>
      <c r="AL452" t="str">
        <f>IFERROR(VLOOKUP($B452, 'Combined Budget 2025 EUR'!$B:$L, 11, 0), IFERROR(VLOOKUP($B452, 'Combined Budget 2025 CHF'!$B:$L, 11, 0), "N/A"))</f>
        <v>C</v>
      </c>
    </row>
    <row r="453" spans="2:38" x14ac:dyDescent="0.25">
      <c r="B453" s="1">
        <v>20952</v>
      </c>
      <c r="C453" s="1" t="s">
        <v>225</v>
      </c>
      <c r="D453" s="1" t="str">
        <f>IFERROR(VLOOKUP($B453, 'Combined Budget 2025 EUR'!$B:$G,3, 0),IFERROR(VLOOKUP($B453, 'Combined Budget 2025 CHF'!$B:$G,3, 0),  IFERROR(VLOOKUP($B453, '[1]QMSM_AG Mapping'!$A:$G, 3,0), "Check")))</f>
        <v>Germany</v>
      </c>
      <c r="E453" s="1" t="str">
        <f>IFERROR(VLOOKUP($B453, 'Combined Budget 2025 EUR'!$B:$G,5, 0), IFERROR(VLOOKUP($B453, 'Combined Budget 2025 CHF'!$B:$G,5, 0),IFERROR(VLOOKUP($B453, '[1]QMSM_AG Mapping'!$A:$E, 5,0), "Check")))</f>
        <v>Salon / Institute</v>
      </c>
      <c r="F453" s="1" t="str">
        <f t="shared" si="72"/>
        <v>Institutes / Clinic</v>
      </c>
      <c r="G453" s="13">
        <f>VLOOKUP($B453, '[1]QMSM_AG Mapping'!$A:$G, 6, 0)</f>
        <v>44713</v>
      </c>
      <c r="H453" s="1">
        <f>VLOOKUP($B453, '[1]QMSM_AG Mapping'!$A:$G, 7, 0)</f>
        <v>2022</v>
      </c>
      <c r="I453" t="s">
        <v>64</v>
      </c>
      <c r="J453" s="14">
        <v>0</v>
      </c>
      <c r="K453" s="14">
        <v>0</v>
      </c>
      <c r="L453" s="14">
        <v>670.32</v>
      </c>
      <c r="M453" s="14">
        <v>0</v>
      </c>
      <c r="N453" s="14">
        <v>1111.8</v>
      </c>
      <c r="O453" s="14">
        <v>347.64</v>
      </c>
      <c r="P453" s="14">
        <v>900.91</v>
      </c>
      <c r="Q453" s="14">
        <v>0</v>
      </c>
      <c r="R453" s="14">
        <v>0</v>
      </c>
      <c r="S453" s="14">
        <v>1700.43</v>
      </c>
      <c r="T453" s="14">
        <v>3431.21</v>
      </c>
      <c r="U453" s="14">
        <v>0</v>
      </c>
      <c r="W453" s="14" cm="1">
        <f t="array" ref="W453">INDEX(J453:U453, 1, MONTH($W$1))</f>
        <v>0</v>
      </c>
      <c r="X453" s="14" cm="1">
        <f t="array" ref="X453">SUMPRODUCT((J453:U453) *(($J$1:$U$1)&lt;=$X$1))</f>
        <v>8162.3099999999995</v>
      </c>
      <c r="Y453">
        <f t="shared" si="73"/>
        <v>0</v>
      </c>
      <c r="Z453">
        <f t="shared" si="73"/>
        <v>1</v>
      </c>
      <c r="AA453">
        <f t="shared" si="74"/>
        <v>1</v>
      </c>
      <c r="AB453">
        <f t="shared" si="71"/>
        <v>6</v>
      </c>
      <c r="AC453">
        <f t="shared" si="75"/>
        <v>1360.385</v>
      </c>
      <c r="AD453">
        <f t="shared" si="76"/>
        <v>0</v>
      </c>
      <c r="AE453">
        <f t="shared" si="77"/>
        <v>0</v>
      </c>
      <c r="AF453">
        <f t="shared" si="78"/>
        <v>0</v>
      </c>
      <c r="AG453">
        <f t="shared" si="79"/>
        <v>0</v>
      </c>
      <c r="AI453" s="15">
        <f t="shared" si="70"/>
        <v>8162.3099999999995</v>
      </c>
      <c r="AJ453" s="15"/>
      <c r="AK453" t="str">
        <f>IFERROR(VLOOKUP($B453, 'Combined Budget 2025 EUR'!$B:$L, 10, 0), IFERROR(VLOOKUP($B453, 'Combined Budget 2025 CHF'!$B:$L, 10, 0), "N/A"))</f>
        <v>BC</v>
      </c>
      <c r="AL453" t="str">
        <f>IFERROR(VLOOKUP($B453, 'Combined Budget 2025 EUR'!$B:$L, 11, 0), IFERROR(VLOOKUP($B453, 'Combined Budget 2025 CHF'!$B:$L, 11, 0), "N/A"))</f>
        <v>C</v>
      </c>
    </row>
    <row r="454" spans="2:38" x14ac:dyDescent="0.25">
      <c r="B454" s="1">
        <v>20956</v>
      </c>
      <c r="C454" s="1" t="s">
        <v>171</v>
      </c>
      <c r="D454" s="1" t="str">
        <f>IFERROR(VLOOKUP($B454, 'Combined Budget 2025 EUR'!$B:$G,3, 0),IFERROR(VLOOKUP($B454, 'Combined Budget 2025 CHF'!$B:$G,3, 0),  IFERROR(VLOOKUP($B454, '[1]QMSM_AG Mapping'!$A:$G, 3,0), "Check")))</f>
        <v>Germany</v>
      </c>
      <c r="E454" s="1" t="str">
        <f>IFERROR(VLOOKUP($B454, 'Combined Budget 2025 EUR'!$B:$G,5, 0), IFERROR(VLOOKUP($B454, 'Combined Budget 2025 CHF'!$B:$G,5, 0),IFERROR(VLOOKUP($B454, '[1]QMSM_AG Mapping'!$A:$E, 5,0), "Check")))</f>
        <v>Salon / Institute</v>
      </c>
      <c r="F454" s="1" t="str">
        <f t="shared" si="72"/>
        <v>Institutes / Clinic</v>
      </c>
      <c r="G454" s="13">
        <f>VLOOKUP($B454, '[1]QMSM_AG Mapping'!$A:$G, 6, 0)</f>
        <v>44743</v>
      </c>
      <c r="H454" s="1">
        <f>VLOOKUP($B454, '[1]QMSM_AG Mapping'!$A:$G, 7, 0)</f>
        <v>2022</v>
      </c>
      <c r="I454" t="s">
        <v>64</v>
      </c>
      <c r="J454" s="14">
        <v>0</v>
      </c>
      <c r="K454" s="14">
        <v>381.57</v>
      </c>
      <c r="L454" s="14">
        <v>182.85</v>
      </c>
      <c r="M454" s="14">
        <v>330.29</v>
      </c>
      <c r="N454" s="14">
        <v>0</v>
      </c>
      <c r="O454" s="14">
        <v>252.96</v>
      </c>
      <c r="P454" s="14">
        <v>307.7</v>
      </c>
      <c r="Q454" s="14">
        <v>227.38</v>
      </c>
      <c r="R454" s="14">
        <v>0</v>
      </c>
      <c r="S454" s="14">
        <v>0</v>
      </c>
      <c r="T454" s="14">
        <v>199</v>
      </c>
      <c r="U454" s="14">
        <v>0</v>
      </c>
      <c r="W454" s="14" cm="1">
        <f t="array" ref="W454">INDEX(J454:U454, 1, MONTH($W$1))</f>
        <v>0</v>
      </c>
      <c r="X454" s="14" cm="1">
        <f t="array" ref="X454">SUMPRODUCT((J454:U454) *(($J$1:$U$1)&lt;=$X$1))</f>
        <v>1881.75</v>
      </c>
      <c r="Y454">
        <f t="shared" si="73"/>
        <v>0</v>
      </c>
      <c r="Z454">
        <f t="shared" si="73"/>
        <v>1</v>
      </c>
      <c r="AA454">
        <f t="shared" si="74"/>
        <v>1</v>
      </c>
      <c r="AB454">
        <f t="shared" si="71"/>
        <v>7</v>
      </c>
      <c r="AC454">
        <f t="shared" si="75"/>
        <v>268.82142857142856</v>
      </c>
      <c r="AD454">
        <f t="shared" si="76"/>
        <v>0</v>
      </c>
      <c r="AE454">
        <f t="shared" si="77"/>
        <v>0</v>
      </c>
      <c r="AF454">
        <f t="shared" si="78"/>
        <v>0</v>
      </c>
      <c r="AG454">
        <f t="shared" si="79"/>
        <v>0</v>
      </c>
      <c r="AI454" s="15">
        <f t="shared" si="70"/>
        <v>1881.75</v>
      </c>
      <c r="AJ454" s="15"/>
      <c r="AK454" t="str">
        <f>IFERROR(VLOOKUP($B454, 'Combined Budget 2025 EUR'!$B:$L, 10, 0), IFERROR(VLOOKUP($B454, 'Combined Budget 2025 CHF'!$B:$L, 10, 0), "N/A"))</f>
        <v>CC</v>
      </c>
      <c r="AL454" t="str">
        <f>IFERROR(VLOOKUP($B454, 'Combined Budget 2025 EUR'!$B:$L, 11, 0), IFERROR(VLOOKUP($B454, 'Combined Budget 2025 CHF'!$B:$L, 11, 0), "N/A"))</f>
        <v>C</v>
      </c>
    </row>
    <row r="455" spans="2:38" x14ac:dyDescent="0.25">
      <c r="B455" s="1">
        <v>20960</v>
      </c>
      <c r="C455" s="1" t="s">
        <v>624</v>
      </c>
      <c r="D455" s="1" t="str">
        <f>IFERROR(VLOOKUP($B455, 'Combined Budget 2025 EUR'!$B:$G,3, 0),IFERROR(VLOOKUP($B455, 'Combined Budget 2025 CHF'!$B:$G,3, 0),  IFERROR(VLOOKUP($B455, '[1]QMSM_AG Mapping'!$A:$G, 3,0), "Check")))</f>
        <v>Germany</v>
      </c>
      <c r="E455" s="1" t="str">
        <f>IFERROR(VLOOKUP($B455, 'Combined Budget 2025 EUR'!$B:$G,5, 0), IFERROR(VLOOKUP($B455, 'Combined Budget 2025 CHF'!$B:$G,5, 0),IFERROR(VLOOKUP($B455, '[1]QMSM_AG Mapping'!$A:$E, 5,0), "Check")))</f>
        <v>Hotel Spa</v>
      </c>
      <c r="F455" s="1" t="str">
        <f t="shared" si="72"/>
        <v>Hotel Spa</v>
      </c>
      <c r="G455" s="13">
        <f>VLOOKUP($B455, '[1]QMSM_AG Mapping'!$A:$G, 6, 0)</f>
        <v>44743</v>
      </c>
      <c r="H455" s="1">
        <f>VLOOKUP($B455, '[1]QMSM_AG Mapping'!$A:$G, 7, 0)</f>
        <v>2022</v>
      </c>
      <c r="I455" t="s">
        <v>358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W455" s="14" cm="1">
        <f t="array" ref="W455">INDEX(J455:U455, 1, MONTH($W$1))</f>
        <v>0</v>
      </c>
      <c r="X455" s="14" cm="1">
        <f t="array" ref="X455">SUMPRODUCT((J455:U455) *(($J$1:$U$1)&lt;=$X$1))</f>
        <v>0</v>
      </c>
      <c r="Y455">
        <f t="shared" si="73"/>
        <v>0</v>
      </c>
      <c r="Z455">
        <f t="shared" si="73"/>
        <v>0</v>
      </c>
      <c r="AA455">
        <f t="shared" si="74"/>
        <v>0</v>
      </c>
      <c r="AB455">
        <f t="shared" si="71"/>
        <v>0</v>
      </c>
      <c r="AC455">
        <f t="shared" si="75"/>
        <v>0</v>
      </c>
      <c r="AD455">
        <f t="shared" si="76"/>
        <v>0</v>
      </c>
      <c r="AE455">
        <f t="shared" si="77"/>
        <v>0</v>
      </c>
      <c r="AF455">
        <f t="shared" si="78"/>
        <v>0</v>
      </c>
      <c r="AG455">
        <f t="shared" si="79"/>
        <v>0</v>
      </c>
      <c r="AI455" s="15">
        <f t="shared" si="70"/>
        <v>0</v>
      </c>
      <c r="AJ455" s="15"/>
      <c r="AK455">
        <f>IFERROR(VLOOKUP($B455, 'Combined Budget 2025 EUR'!$B:$L, 10, 0), IFERROR(VLOOKUP($B455, 'Combined Budget 2025 CHF'!$B:$L, 10, 0), "N/A"))</f>
        <v>0</v>
      </c>
      <c r="AL455">
        <f>IFERROR(VLOOKUP($B455, 'Combined Budget 2025 EUR'!$B:$L, 11, 0), IFERROR(VLOOKUP($B455, 'Combined Budget 2025 CHF'!$B:$L, 11, 0), "N/A"))</f>
        <v>0</v>
      </c>
    </row>
    <row r="456" spans="2:38" x14ac:dyDescent="0.25">
      <c r="B456" s="1">
        <v>20962</v>
      </c>
      <c r="C456" s="1" t="s">
        <v>625</v>
      </c>
      <c r="D456" s="1">
        <f>IFERROR(VLOOKUP($B456, 'Combined Budget 2025 EUR'!$B:$G,3, 0),IFERROR(VLOOKUP($B456, 'Combined Budget 2025 CHF'!$B:$G,3, 0),  IFERROR(VLOOKUP($B456, '[1]QMSM_AG Mapping'!$A:$G, 3,0), "Check")))</f>
        <v>0</v>
      </c>
      <c r="E456" s="1">
        <f>IFERROR(VLOOKUP($B456, 'Combined Budget 2025 EUR'!$B:$G,5, 0), IFERROR(VLOOKUP($B456, 'Combined Budget 2025 CHF'!$B:$G,5, 0),IFERROR(VLOOKUP($B456, '[1]QMSM_AG Mapping'!$A:$E, 5,0), "Check")))</f>
        <v>0</v>
      </c>
      <c r="F456" s="1">
        <f t="shared" si="72"/>
        <v>0</v>
      </c>
      <c r="G456" s="13">
        <f>VLOOKUP($B456, '[1]QMSM_AG Mapping'!$A:$G, 6, 0)</f>
        <v>44774</v>
      </c>
      <c r="H456" s="1">
        <f>VLOOKUP($B456, '[1]QMSM_AG Mapping'!$A:$G, 7, 0)</f>
        <v>2022</v>
      </c>
      <c r="I456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W456" s="14" cm="1">
        <f t="array" ref="W456">INDEX(J456:U456, 1, MONTH($W$1))</f>
        <v>0</v>
      </c>
      <c r="X456" s="14" cm="1">
        <f t="array" ref="X456">SUMPRODUCT((J456:U456) *(($J$1:$U$1)&lt;=$X$1))</f>
        <v>0</v>
      </c>
      <c r="Y456">
        <f t="shared" si="73"/>
        <v>0</v>
      </c>
      <c r="Z456">
        <f t="shared" si="73"/>
        <v>0</v>
      </c>
      <c r="AA456">
        <f t="shared" si="74"/>
        <v>0</v>
      </c>
      <c r="AB456">
        <f t="shared" si="71"/>
        <v>0</v>
      </c>
      <c r="AC456">
        <f t="shared" si="75"/>
        <v>0</v>
      </c>
      <c r="AD456">
        <f t="shared" si="76"/>
        <v>0</v>
      </c>
      <c r="AE456">
        <f t="shared" si="77"/>
        <v>0</v>
      </c>
      <c r="AF456">
        <f t="shared" si="78"/>
        <v>0</v>
      </c>
      <c r="AG456">
        <f t="shared" si="79"/>
        <v>0</v>
      </c>
      <c r="AI456" s="15">
        <f t="shared" si="70"/>
        <v>0</v>
      </c>
      <c r="AJ456" s="15"/>
      <c r="AK456">
        <f>IFERROR(VLOOKUP($B456, 'Combined Budget 2025 EUR'!$B:$L, 10, 0), IFERROR(VLOOKUP($B456, 'Combined Budget 2025 CHF'!$B:$L, 10, 0), "N/A"))</f>
        <v>0</v>
      </c>
      <c r="AL456">
        <f>IFERROR(VLOOKUP($B456, 'Combined Budget 2025 EUR'!$B:$L, 11, 0), IFERROR(VLOOKUP($B456, 'Combined Budget 2025 CHF'!$B:$L, 11, 0), "N/A"))</f>
        <v>0</v>
      </c>
    </row>
    <row r="457" spans="2:38" x14ac:dyDescent="0.25">
      <c r="B457" s="1">
        <v>20963</v>
      </c>
      <c r="C457" s="1" t="s">
        <v>626</v>
      </c>
      <c r="D457" s="1">
        <f>IFERROR(VLOOKUP($B457, 'Combined Budget 2025 EUR'!$B:$G,3, 0),IFERROR(VLOOKUP($B457, 'Combined Budget 2025 CHF'!$B:$G,3, 0),  IFERROR(VLOOKUP($B457, '[1]QMSM_AG Mapping'!$A:$G, 3,0), "Check")))</f>
        <v>0</v>
      </c>
      <c r="E457" s="1">
        <f>IFERROR(VLOOKUP($B457, 'Combined Budget 2025 EUR'!$B:$G,5, 0), IFERROR(VLOOKUP($B457, 'Combined Budget 2025 CHF'!$B:$G,5, 0),IFERROR(VLOOKUP($B457, '[1]QMSM_AG Mapping'!$A:$E, 5,0), "Check")))</f>
        <v>0</v>
      </c>
      <c r="F457" s="1">
        <f t="shared" si="72"/>
        <v>0</v>
      </c>
      <c r="G457" s="13">
        <f>VLOOKUP($B457, '[1]QMSM_AG Mapping'!$A:$G, 6, 0)</f>
        <v>44774</v>
      </c>
      <c r="H457" s="1">
        <f>VLOOKUP($B457, '[1]QMSM_AG Mapping'!$A:$G, 7, 0)</f>
        <v>2022</v>
      </c>
      <c r="I457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W457" s="14" cm="1">
        <f t="array" ref="W457">INDEX(J457:U457, 1, MONTH($W$1))</f>
        <v>0</v>
      </c>
      <c r="X457" s="14" cm="1">
        <f t="array" ref="X457">SUMPRODUCT((J457:U457) *(($J$1:$U$1)&lt;=$X$1))</f>
        <v>0</v>
      </c>
      <c r="Y457">
        <f t="shared" si="73"/>
        <v>0</v>
      </c>
      <c r="Z457">
        <f t="shared" si="73"/>
        <v>0</v>
      </c>
      <c r="AA457">
        <f t="shared" si="74"/>
        <v>0</v>
      </c>
      <c r="AB457">
        <f t="shared" si="71"/>
        <v>0</v>
      </c>
      <c r="AC457">
        <f t="shared" si="75"/>
        <v>0</v>
      </c>
      <c r="AD457">
        <f t="shared" si="76"/>
        <v>0</v>
      </c>
      <c r="AE457">
        <f t="shared" si="77"/>
        <v>0</v>
      </c>
      <c r="AF457">
        <f t="shared" si="78"/>
        <v>0</v>
      </c>
      <c r="AG457">
        <f t="shared" si="79"/>
        <v>0</v>
      </c>
      <c r="AI457" s="15">
        <f t="shared" ref="AI457:AI520" si="80">SUM(J457:U457)</f>
        <v>0</v>
      </c>
      <c r="AJ457" s="15"/>
      <c r="AK457">
        <f>IFERROR(VLOOKUP($B457, 'Combined Budget 2025 EUR'!$B:$L, 10, 0), IFERROR(VLOOKUP($B457, 'Combined Budget 2025 CHF'!$B:$L, 10, 0), "N/A"))</f>
        <v>0</v>
      </c>
      <c r="AL457">
        <f>IFERROR(VLOOKUP($B457, 'Combined Budget 2025 EUR'!$B:$L, 11, 0), IFERROR(VLOOKUP($B457, 'Combined Budget 2025 CHF'!$B:$L, 11, 0), "N/A"))</f>
        <v>0</v>
      </c>
    </row>
    <row r="458" spans="2:38" x14ac:dyDescent="0.25">
      <c r="B458" s="1">
        <v>20964</v>
      </c>
      <c r="C458" s="1" t="s">
        <v>216</v>
      </c>
      <c r="D458" s="1" t="str">
        <f>IFERROR(VLOOKUP($B458, 'Combined Budget 2025 EUR'!$B:$G,3, 0),IFERROR(VLOOKUP($B458, 'Combined Budget 2025 CHF'!$B:$G,3, 0),  IFERROR(VLOOKUP($B458, '[1]QMSM_AG Mapping'!$A:$G, 3,0), "Check")))</f>
        <v>Germany</v>
      </c>
      <c r="E458" s="1" t="str">
        <f>IFERROR(VLOOKUP($B458, 'Combined Budget 2025 EUR'!$B:$G,5, 0), IFERROR(VLOOKUP($B458, 'Combined Budget 2025 CHF'!$B:$G,5, 0),IFERROR(VLOOKUP($B458, '[1]QMSM_AG Mapping'!$A:$E, 5,0), "Check")))</f>
        <v>Salon / Institute</v>
      </c>
      <c r="F458" s="1" t="str">
        <f t="shared" si="72"/>
        <v>Institutes / Clinic</v>
      </c>
      <c r="G458" s="13">
        <f>VLOOKUP($B458, '[1]QMSM_AG Mapping'!$A:$G, 6, 0)</f>
        <v>44798</v>
      </c>
      <c r="H458" s="1">
        <f>VLOOKUP($B458, '[1]QMSM_AG Mapping'!$A:$G, 7, 0)</f>
        <v>2022</v>
      </c>
      <c r="I458" t="s">
        <v>64</v>
      </c>
      <c r="J458" s="14">
        <v>1653.36</v>
      </c>
      <c r="K458" s="14">
        <v>1680.6100000000001</v>
      </c>
      <c r="L458" s="14">
        <v>0</v>
      </c>
      <c r="M458" s="14">
        <v>1516.32</v>
      </c>
      <c r="N458" s="14">
        <v>0</v>
      </c>
      <c r="O458" s="14">
        <v>1042.31</v>
      </c>
      <c r="P458" s="14">
        <v>990.87</v>
      </c>
      <c r="Q458" s="14">
        <v>862.01</v>
      </c>
      <c r="R458" s="14">
        <v>4084.15</v>
      </c>
      <c r="S458" s="14">
        <v>3346.59</v>
      </c>
      <c r="T458" s="14">
        <v>0</v>
      </c>
      <c r="U458" s="14">
        <v>1588.11</v>
      </c>
      <c r="W458" s="14" cm="1">
        <f t="array" ref="W458">INDEX(J458:U458, 1, MONTH($W$1))</f>
        <v>1588.11</v>
      </c>
      <c r="X458" s="14" cm="1">
        <f t="array" ref="X458">SUMPRODUCT((J458:U458) *(($J$1:$U$1)&lt;=$X$1))</f>
        <v>16764.330000000002</v>
      </c>
      <c r="Y458">
        <f t="shared" si="73"/>
        <v>1</v>
      </c>
      <c r="Z458">
        <f t="shared" si="73"/>
        <v>1</v>
      </c>
      <c r="AA458">
        <f t="shared" si="74"/>
        <v>1</v>
      </c>
      <c r="AB458">
        <f t="shared" si="71"/>
        <v>9</v>
      </c>
      <c r="AC458">
        <f t="shared" si="75"/>
        <v>1862.7033333333336</v>
      </c>
      <c r="AD458">
        <f t="shared" si="76"/>
        <v>0</v>
      </c>
      <c r="AE458">
        <f t="shared" si="77"/>
        <v>0</v>
      </c>
      <c r="AF458">
        <f t="shared" si="78"/>
        <v>0</v>
      </c>
      <c r="AG458">
        <f t="shared" si="79"/>
        <v>0</v>
      </c>
      <c r="AI458" s="15">
        <f t="shared" si="80"/>
        <v>16764.330000000002</v>
      </c>
      <c r="AJ458" s="15"/>
      <c r="AK458" t="str">
        <f>IFERROR(VLOOKUP($B458, 'Combined Budget 2025 EUR'!$B:$L, 10, 0), IFERROR(VLOOKUP($B458, 'Combined Budget 2025 CHF'!$B:$L, 10, 0), "N/A"))</f>
        <v>BB</v>
      </c>
      <c r="AL458" t="str">
        <f>IFERROR(VLOOKUP($B458, 'Combined Budget 2025 EUR'!$B:$L, 11, 0), IFERROR(VLOOKUP($B458, 'Combined Budget 2025 CHF'!$B:$L, 11, 0), "N/A"))</f>
        <v>B</v>
      </c>
    </row>
    <row r="459" spans="2:38" x14ac:dyDescent="0.25">
      <c r="B459" s="1">
        <v>20966</v>
      </c>
      <c r="C459" s="1" t="s">
        <v>234</v>
      </c>
      <c r="D459" s="1" t="str">
        <f>IFERROR(VLOOKUP($B459, 'Combined Budget 2025 EUR'!$B:$G,3, 0),IFERROR(VLOOKUP($B459, 'Combined Budget 2025 CHF'!$B:$G,3, 0),  IFERROR(VLOOKUP($B459, '[1]QMSM_AG Mapping'!$A:$G, 3,0), "Check")))</f>
        <v>Germany</v>
      </c>
      <c r="E459" s="1" t="str">
        <f>IFERROR(VLOOKUP($B459, 'Combined Budget 2025 EUR'!$B:$G,5, 0), IFERROR(VLOOKUP($B459, 'Combined Budget 2025 CHF'!$B:$G,5, 0),IFERROR(VLOOKUP($B459, '[1]QMSM_AG Mapping'!$A:$E, 5,0), "Check")))</f>
        <v>Salon / Institute</v>
      </c>
      <c r="F459" s="1" t="str">
        <f t="shared" si="72"/>
        <v>Institutes / Clinic</v>
      </c>
      <c r="G459" s="13">
        <f>VLOOKUP($B459, '[1]QMSM_AG Mapping'!$A:$G, 6, 0)</f>
        <v>44805</v>
      </c>
      <c r="H459" s="1">
        <f>VLOOKUP($B459, '[1]QMSM_AG Mapping'!$A:$G, 7, 0)</f>
        <v>2022</v>
      </c>
      <c r="I459" t="s">
        <v>64</v>
      </c>
      <c r="J459" s="14">
        <v>369.42</v>
      </c>
      <c r="K459" s="14">
        <v>700.78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453.24</v>
      </c>
      <c r="S459" s="14">
        <v>0</v>
      </c>
      <c r="T459" s="14">
        <v>628.9</v>
      </c>
      <c r="U459" s="14">
        <v>0</v>
      </c>
      <c r="W459" s="14" cm="1">
        <f t="array" ref="W459">INDEX(J459:U459, 1, MONTH($W$1))</f>
        <v>0</v>
      </c>
      <c r="X459" s="14" cm="1">
        <f t="array" ref="X459">SUMPRODUCT((J459:U459) *(($J$1:$U$1)&lt;=$X$1))</f>
        <v>2152.34</v>
      </c>
      <c r="Y459">
        <f t="shared" si="73"/>
        <v>0</v>
      </c>
      <c r="Z459">
        <f t="shared" si="73"/>
        <v>1</v>
      </c>
      <c r="AA459">
        <f t="shared" si="74"/>
        <v>1</v>
      </c>
      <c r="AB459">
        <f t="shared" si="71"/>
        <v>4</v>
      </c>
      <c r="AC459">
        <f t="shared" si="75"/>
        <v>538.08500000000004</v>
      </c>
      <c r="AD459">
        <f t="shared" si="76"/>
        <v>0</v>
      </c>
      <c r="AE459">
        <f t="shared" si="77"/>
        <v>0</v>
      </c>
      <c r="AF459">
        <f t="shared" si="78"/>
        <v>0</v>
      </c>
      <c r="AG459">
        <f t="shared" si="79"/>
        <v>0</v>
      </c>
      <c r="AI459" s="15">
        <f t="shared" si="80"/>
        <v>2152.34</v>
      </c>
      <c r="AJ459" s="15"/>
      <c r="AK459" t="str">
        <f>IFERROR(VLOOKUP($B459, 'Combined Budget 2025 EUR'!$B:$L, 10, 0), IFERROR(VLOOKUP($B459, 'Combined Budget 2025 CHF'!$B:$L, 10, 0), "N/A"))</f>
        <v>CC</v>
      </c>
      <c r="AL459" t="str">
        <f>IFERROR(VLOOKUP($B459, 'Combined Budget 2025 EUR'!$B:$L, 11, 0), IFERROR(VLOOKUP($B459, 'Combined Budget 2025 CHF'!$B:$L, 11, 0), "N/A"))</f>
        <v>C</v>
      </c>
    </row>
    <row r="460" spans="2:38" x14ac:dyDescent="0.25">
      <c r="B460" s="1">
        <v>20968</v>
      </c>
      <c r="C460" s="1" t="s">
        <v>627</v>
      </c>
      <c r="D460" s="1">
        <f>IFERROR(VLOOKUP($B460, 'Combined Budget 2025 EUR'!$B:$G,3, 0),IFERROR(VLOOKUP($B460, 'Combined Budget 2025 CHF'!$B:$G,3, 0),  IFERROR(VLOOKUP($B460, '[1]QMSM_AG Mapping'!$A:$G, 3,0), "Check")))</f>
        <v>0</v>
      </c>
      <c r="E460" s="1">
        <f>IFERROR(VLOOKUP($B460, 'Combined Budget 2025 EUR'!$B:$G,5, 0), IFERROR(VLOOKUP($B460, 'Combined Budget 2025 CHF'!$B:$G,5, 0),IFERROR(VLOOKUP($B460, '[1]QMSM_AG Mapping'!$A:$E, 5,0), "Check")))</f>
        <v>0</v>
      </c>
      <c r="F460" s="1">
        <f t="shared" si="72"/>
        <v>0</v>
      </c>
      <c r="G460" s="13">
        <f>VLOOKUP($B460, '[1]QMSM_AG Mapping'!$A:$G, 6, 0)</f>
        <v>44835</v>
      </c>
      <c r="H460" s="1">
        <f>VLOOKUP($B460, '[1]QMSM_AG Mapping'!$A:$G, 7, 0)</f>
        <v>2022</v>
      </c>
      <c r="I460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W460" s="14" cm="1">
        <f t="array" ref="W460">INDEX(J460:U460, 1, MONTH($W$1))</f>
        <v>0</v>
      </c>
      <c r="X460" s="14" cm="1">
        <f t="array" ref="X460">SUMPRODUCT((J460:U460) *(($J$1:$U$1)&lt;=$X$1))</f>
        <v>0</v>
      </c>
      <c r="Y460">
        <f t="shared" si="73"/>
        <v>0</v>
      </c>
      <c r="Z460">
        <f t="shared" si="73"/>
        <v>0</v>
      </c>
      <c r="AA460">
        <f t="shared" si="74"/>
        <v>0</v>
      </c>
      <c r="AB460">
        <f t="shared" si="71"/>
        <v>0</v>
      </c>
      <c r="AC460">
        <f t="shared" si="75"/>
        <v>0</v>
      </c>
      <c r="AD460">
        <f t="shared" si="76"/>
        <v>0</v>
      </c>
      <c r="AE460">
        <f t="shared" si="77"/>
        <v>0</v>
      </c>
      <c r="AF460">
        <f t="shared" si="78"/>
        <v>0</v>
      </c>
      <c r="AG460">
        <f t="shared" si="79"/>
        <v>0</v>
      </c>
      <c r="AI460" s="15">
        <f t="shared" si="80"/>
        <v>0</v>
      </c>
      <c r="AJ460" s="15"/>
      <c r="AK460">
        <f>IFERROR(VLOOKUP($B460, 'Combined Budget 2025 EUR'!$B:$L, 10, 0), IFERROR(VLOOKUP($B460, 'Combined Budget 2025 CHF'!$B:$L, 10, 0), "N/A"))</f>
        <v>0</v>
      </c>
      <c r="AL460">
        <f>IFERROR(VLOOKUP($B460, 'Combined Budget 2025 EUR'!$B:$L, 11, 0), IFERROR(VLOOKUP($B460, 'Combined Budget 2025 CHF'!$B:$L, 11, 0), "N/A"))</f>
        <v>0</v>
      </c>
    </row>
    <row r="461" spans="2:38" x14ac:dyDescent="0.25">
      <c r="B461" s="1">
        <v>20969</v>
      </c>
      <c r="C461" s="1" t="s">
        <v>255</v>
      </c>
      <c r="D461" s="1" t="str">
        <f>IFERROR(VLOOKUP($B461, 'Combined Budget 2025 EUR'!$B:$G,3, 0),IFERROR(VLOOKUP($B461, 'Combined Budget 2025 CHF'!$B:$G,3, 0),  IFERROR(VLOOKUP($B461, '[1]QMSM_AG Mapping'!$A:$G, 3,0), "Check")))</f>
        <v>Germany</v>
      </c>
      <c r="E461" s="1" t="str">
        <f>IFERROR(VLOOKUP($B461, 'Combined Budget 2025 EUR'!$B:$G,5, 0), IFERROR(VLOOKUP($B461, 'Combined Budget 2025 CHF'!$B:$G,5, 0),IFERROR(VLOOKUP($B461, '[1]QMSM_AG Mapping'!$A:$E, 5,0), "Check")))</f>
        <v>Salon / Institute</v>
      </c>
      <c r="F461" s="1" t="str">
        <f t="shared" si="72"/>
        <v>Institutes / Clinic</v>
      </c>
      <c r="G461" s="13">
        <f>VLOOKUP($B461, '[1]QMSM_AG Mapping'!$A:$G, 6, 0)</f>
        <v>45047</v>
      </c>
      <c r="H461" s="1">
        <f>VLOOKUP($B461, '[1]QMSM_AG Mapping'!$A:$G, 7, 0)</f>
        <v>2023</v>
      </c>
      <c r="I461" t="s">
        <v>64</v>
      </c>
      <c r="J461" s="14">
        <v>707.89</v>
      </c>
      <c r="K461" s="14">
        <v>3195.74</v>
      </c>
      <c r="L461" s="14">
        <v>970.05</v>
      </c>
      <c r="M461" s="14">
        <v>130.19999999999999</v>
      </c>
      <c r="N461" s="14">
        <v>919.48</v>
      </c>
      <c r="O461" s="14">
        <v>3731.13</v>
      </c>
      <c r="P461" s="14">
        <v>0</v>
      </c>
      <c r="Q461" s="14">
        <v>687.39</v>
      </c>
      <c r="R461" s="14">
        <v>873.95</v>
      </c>
      <c r="S461" s="14">
        <v>1072.08</v>
      </c>
      <c r="T461" s="14">
        <v>556.13</v>
      </c>
      <c r="U461" s="14">
        <v>1286.43</v>
      </c>
      <c r="W461" s="14" cm="1">
        <f t="array" ref="W461">INDEX(J461:U461, 1, MONTH($W$1))</f>
        <v>1286.43</v>
      </c>
      <c r="X461" s="14" cm="1">
        <f t="array" ref="X461">SUMPRODUCT((J461:U461) *(($J$1:$U$1)&lt;=$X$1))</f>
        <v>14130.469999999998</v>
      </c>
      <c r="Y461">
        <f t="shared" si="73"/>
        <v>1</v>
      </c>
      <c r="Z461">
        <f t="shared" si="73"/>
        <v>1</v>
      </c>
      <c r="AA461">
        <f t="shared" si="74"/>
        <v>1</v>
      </c>
      <c r="AB461">
        <f t="shared" si="71"/>
        <v>11</v>
      </c>
      <c r="AC461">
        <f t="shared" si="75"/>
        <v>1284.5881818181815</v>
      </c>
      <c r="AD461">
        <f t="shared" si="76"/>
        <v>0</v>
      </c>
      <c r="AE461">
        <f t="shared" si="77"/>
        <v>0</v>
      </c>
      <c r="AF461">
        <f t="shared" si="78"/>
        <v>0</v>
      </c>
      <c r="AG461">
        <f t="shared" si="79"/>
        <v>0</v>
      </c>
      <c r="AI461" s="15">
        <f t="shared" si="80"/>
        <v>14130.469999999998</v>
      </c>
      <c r="AJ461" s="15"/>
      <c r="AK461" t="str">
        <f>IFERROR(VLOOKUP($B461, 'Combined Budget 2025 EUR'!$B:$L, 10, 0), IFERROR(VLOOKUP($B461, 'Combined Budget 2025 CHF'!$B:$L, 10, 0), "N/A"))</f>
        <v>BA</v>
      </c>
      <c r="AL461" t="str">
        <f>IFERROR(VLOOKUP($B461, 'Combined Budget 2025 EUR'!$B:$L, 11, 0), IFERROR(VLOOKUP($B461, 'Combined Budget 2025 CHF'!$B:$L, 11, 0), "N/A"))</f>
        <v>A</v>
      </c>
    </row>
    <row r="462" spans="2:38" x14ac:dyDescent="0.25">
      <c r="B462" s="1">
        <v>20975</v>
      </c>
      <c r="C462" s="1" t="s">
        <v>628</v>
      </c>
      <c r="D462" s="1">
        <f>IFERROR(VLOOKUP($B462, 'Combined Budget 2025 EUR'!$B:$G,3, 0),IFERROR(VLOOKUP($B462, 'Combined Budget 2025 CHF'!$B:$G,3, 0),  IFERROR(VLOOKUP($B462, '[1]QMSM_AG Mapping'!$A:$G, 3,0), "Check")))</f>
        <v>0</v>
      </c>
      <c r="E462" s="1">
        <f>IFERROR(VLOOKUP($B462, 'Combined Budget 2025 EUR'!$B:$G,5, 0), IFERROR(VLOOKUP($B462, 'Combined Budget 2025 CHF'!$B:$G,5, 0),IFERROR(VLOOKUP($B462, '[1]QMSM_AG Mapping'!$A:$E, 5,0), "Check")))</f>
        <v>0</v>
      </c>
      <c r="F462" s="1">
        <f t="shared" si="72"/>
        <v>0</v>
      </c>
      <c r="G462" s="13">
        <f>VLOOKUP($B462, '[1]QMSM_AG Mapping'!$A:$G, 6, 0)</f>
        <v>44927</v>
      </c>
      <c r="H462" s="1">
        <f>VLOOKUP($B462, '[1]QMSM_AG Mapping'!$A:$G, 7, 0)</f>
        <v>2023</v>
      </c>
      <c r="I462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W462" s="14" cm="1">
        <f t="array" ref="W462">INDEX(J462:U462, 1, MONTH($W$1))</f>
        <v>0</v>
      </c>
      <c r="X462" s="14" cm="1">
        <f t="array" ref="X462">SUMPRODUCT((J462:U462) *(($J$1:$U$1)&lt;=$X$1))</f>
        <v>0</v>
      </c>
      <c r="Y462">
        <f t="shared" si="73"/>
        <v>0</v>
      </c>
      <c r="Z462">
        <f t="shared" si="73"/>
        <v>0</v>
      </c>
      <c r="AA462">
        <f t="shared" si="74"/>
        <v>0</v>
      </c>
      <c r="AB462">
        <f t="shared" si="71"/>
        <v>0</v>
      </c>
      <c r="AC462">
        <f t="shared" si="75"/>
        <v>0</v>
      </c>
      <c r="AD462">
        <f t="shared" si="76"/>
        <v>0</v>
      </c>
      <c r="AE462">
        <f t="shared" si="77"/>
        <v>0</v>
      </c>
      <c r="AF462">
        <f t="shared" si="78"/>
        <v>0</v>
      </c>
      <c r="AG462">
        <f t="shared" si="79"/>
        <v>0</v>
      </c>
      <c r="AI462" s="15">
        <f t="shared" si="80"/>
        <v>0</v>
      </c>
      <c r="AJ462" s="15"/>
      <c r="AK462">
        <f>IFERROR(VLOOKUP($B462, 'Combined Budget 2025 EUR'!$B:$L, 10, 0), IFERROR(VLOOKUP($B462, 'Combined Budget 2025 CHF'!$B:$L, 10, 0), "N/A"))</f>
        <v>0</v>
      </c>
      <c r="AL462">
        <f>IFERROR(VLOOKUP($B462, 'Combined Budget 2025 EUR'!$B:$L, 11, 0), IFERROR(VLOOKUP($B462, 'Combined Budget 2025 CHF'!$B:$L, 11, 0), "N/A"))</f>
        <v>0</v>
      </c>
    </row>
    <row r="463" spans="2:38" x14ac:dyDescent="0.25">
      <c r="B463" s="1">
        <v>20978</v>
      </c>
      <c r="C463" s="1" t="s">
        <v>629</v>
      </c>
      <c r="D463" s="1" t="str">
        <f>IFERROR(VLOOKUP($B463, 'Combined Budget 2025 EUR'!$B:$G,3, 0),IFERROR(VLOOKUP($B463, 'Combined Budget 2025 CHF'!$B:$G,3, 0),  IFERROR(VLOOKUP($B463, '[1]QMSM_AG Mapping'!$A:$G, 3,0), "Check")))</f>
        <v>Germany</v>
      </c>
      <c r="E463" s="1" t="str">
        <f>IFERROR(VLOOKUP($B463, 'Combined Budget 2025 EUR'!$B:$G,5, 0), IFERROR(VLOOKUP($B463, 'Combined Budget 2025 CHF'!$B:$G,5, 0),IFERROR(VLOOKUP($B463, '[1]QMSM_AG Mapping'!$A:$E, 5,0), "Check")))</f>
        <v>Salon / Institute</v>
      </c>
      <c r="F463" s="1" t="str">
        <f t="shared" si="72"/>
        <v>Institutes / Clinic</v>
      </c>
      <c r="G463" s="13">
        <f>VLOOKUP($B463, '[1]QMSM_AG Mapping'!$A:$G, 6, 0)</f>
        <v>45108</v>
      </c>
      <c r="H463" s="1">
        <f>VLOOKUP($B463, '[1]QMSM_AG Mapping'!$A:$G, 7, 0)</f>
        <v>2023</v>
      </c>
      <c r="I463" t="s">
        <v>358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W463" s="14" cm="1">
        <f t="array" ref="W463">INDEX(J463:U463, 1, MONTH($W$1))</f>
        <v>0</v>
      </c>
      <c r="X463" s="14" cm="1">
        <f t="array" ref="X463">SUMPRODUCT((J463:U463) *(($J$1:$U$1)&lt;=$X$1))</f>
        <v>0</v>
      </c>
      <c r="Y463">
        <f t="shared" si="73"/>
        <v>0</v>
      </c>
      <c r="Z463">
        <f t="shared" si="73"/>
        <v>0</v>
      </c>
      <c r="AA463">
        <f t="shared" si="74"/>
        <v>0</v>
      </c>
      <c r="AB463">
        <f t="shared" si="71"/>
        <v>0</v>
      </c>
      <c r="AC463">
        <f t="shared" si="75"/>
        <v>0</v>
      </c>
      <c r="AD463">
        <f t="shared" si="76"/>
        <v>0</v>
      </c>
      <c r="AE463">
        <f t="shared" si="77"/>
        <v>0</v>
      </c>
      <c r="AF463">
        <f t="shared" si="78"/>
        <v>0</v>
      </c>
      <c r="AG463">
        <f t="shared" si="79"/>
        <v>0</v>
      </c>
      <c r="AI463" s="15">
        <f t="shared" si="80"/>
        <v>0</v>
      </c>
      <c r="AJ463" s="15"/>
      <c r="AK463">
        <f>IFERROR(VLOOKUP($B463, 'Combined Budget 2025 EUR'!$B:$L, 10, 0), IFERROR(VLOOKUP($B463, 'Combined Budget 2025 CHF'!$B:$L, 10, 0), "N/A"))</f>
        <v>0</v>
      </c>
      <c r="AL463">
        <f>IFERROR(VLOOKUP($B463, 'Combined Budget 2025 EUR'!$B:$L, 11, 0), IFERROR(VLOOKUP($B463, 'Combined Budget 2025 CHF'!$B:$L, 11, 0), "N/A"))</f>
        <v>0</v>
      </c>
    </row>
    <row r="464" spans="2:38" x14ac:dyDescent="0.25">
      <c r="B464" s="1">
        <v>20979</v>
      </c>
      <c r="C464" s="1" t="s">
        <v>862</v>
      </c>
      <c r="D464" s="1">
        <f>IFERROR(VLOOKUP($B464, 'Combined Budget 2025 EUR'!$B:$G,3, 0),IFERROR(VLOOKUP($B464, 'Combined Budget 2025 CHF'!$B:$G,3, 0),  IFERROR(VLOOKUP($B464, '[1]QMSM_AG Mapping'!$A:$G, 3,0), "Check")))</f>
        <v>0</v>
      </c>
      <c r="E464" s="1">
        <f>IFERROR(VLOOKUP($B464, 'Combined Budget 2025 EUR'!$B:$G,5, 0), IFERROR(VLOOKUP($B464, 'Combined Budget 2025 CHF'!$B:$G,5, 0),IFERROR(VLOOKUP($B464, '[1]QMSM_AG Mapping'!$A:$E, 5,0), "Check")))</f>
        <v>0</v>
      </c>
      <c r="F464" s="1">
        <f t="shared" si="72"/>
        <v>0</v>
      </c>
      <c r="G464" s="13">
        <f>VLOOKUP($B464, '[1]QMSM_AG Mapping'!$A:$G, 6, 0)</f>
        <v>0</v>
      </c>
      <c r="H464" s="1">
        <f>VLOOKUP($B464, '[1]QMSM_AG Mapping'!$A:$G, 7, 0)</f>
        <v>0</v>
      </c>
      <c r="I46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W464" s="14" cm="1">
        <f t="array" ref="W464">INDEX(J464:U464, 1, MONTH($W$1))</f>
        <v>0</v>
      </c>
      <c r="X464" s="14" cm="1">
        <f t="array" ref="X464">SUMPRODUCT((J464:U464) *(($J$1:$U$1)&lt;=$X$1))</f>
        <v>0</v>
      </c>
      <c r="Y464">
        <f t="shared" si="73"/>
        <v>0</v>
      </c>
      <c r="Z464">
        <f t="shared" si="73"/>
        <v>0</v>
      </c>
      <c r="AA464">
        <f t="shared" si="74"/>
        <v>0</v>
      </c>
      <c r="AB464">
        <f t="shared" si="71"/>
        <v>0</v>
      </c>
      <c r="AC464">
        <f t="shared" si="75"/>
        <v>0</v>
      </c>
      <c r="AD464">
        <f t="shared" si="76"/>
        <v>0</v>
      </c>
      <c r="AE464">
        <f t="shared" si="77"/>
        <v>0</v>
      </c>
      <c r="AF464">
        <f t="shared" si="78"/>
        <v>0</v>
      </c>
      <c r="AG464">
        <f t="shared" si="79"/>
        <v>0</v>
      </c>
      <c r="AI464" s="15">
        <f t="shared" si="80"/>
        <v>0</v>
      </c>
      <c r="AJ464" s="15"/>
      <c r="AK464">
        <f>IFERROR(VLOOKUP($B464, 'Combined Budget 2025 EUR'!$B:$L, 10, 0), IFERROR(VLOOKUP($B464, 'Combined Budget 2025 CHF'!$B:$L, 10, 0), "N/A"))</f>
        <v>0</v>
      </c>
      <c r="AL464">
        <f>IFERROR(VLOOKUP($B464, 'Combined Budget 2025 EUR'!$B:$L, 11, 0), IFERROR(VLOOKUP($B464, 'Combined Budget 2025 CHF'!$B:$L, 11, 0), "N/A"))</f>
        <v>0</v>
      </c>
    </row>
    <row r="465" spans="2:38" x14ac:dyDescent="0.25">
      <c r="B465" s="1">
        <v>20981</v>
      </c>
      <c r="C465" s="1" t="s">
        <v>84</v>
      </c>
      <c r="D465" s="1" t="str">
        <f>IFERROR(VLOOKUP($B465, 'Combined Budget 2025 EUR'!$B:$G,3, 0),IFERROR(VLOOKUP($B465, 'Combined Budget 2025 CHF'!$B:$G,3, 0),  IFERROR(VLOOKUP($B465, '[1]QMSM_AG Mapping'!$A:$G, 3,0), "Check")))</f>
        <v>Germany</v>
      </c>
      <c r="E465" s="1" t="str">
        <f>IFERROR(VLOOKUP($B465, 'Combined Budget 2025 EUR'!$B:$G,5, 0), IFERROR(VLOOKUP($B465, 'Combined Budget 2025 CHF'!$B:$G,5, 0),IFERROR(VLOOKUP($B465, '[1]QMSM_AG Mapping'!$A:$E, 5,0), "Check")))</f>
        <v>Salon / Institute</v>
      </c>
      <c r="F465" s="1" t="str">
        <f t="shared" si="72"/>
        <v>Institutes / Clinic</v>
      </c>
      <c r="G465" s="13">
        <f>VLOOKUP($B465, '[1]QMSM_AG Mapping'!$A:$G, 6, 0)</f>
        <v>44986</v>
      </c>
      <c r="H465" s="1">
        <f>VLOOKUP($B465, '[1]QMSM_AG Mapping'!$A:$G, 7, 0)</f>
        <v>2023</v>
      </c>
      <c r="I465" t="s">
        <v>64</v>
      </c>
      <c r="J465" s="14">
        <v>2870.51</v>
      </c>
      <c r="K465" s="14">
        <v>1296.3899999999999</v>
      </c>
      <c r="L465" s="14">
        <v>498.49</v>
      </c>
      <c r="M465" s="14">
        <v>0</v>
      </c>
      <c r="N465" s="14">
        <v>701.47</v>
      </c>
      <c r="O465" s="14">
        <v>413.64</v>
      </c>
      <c r="P465" s="14">
        <v>1198.96</v>
      </c>
      <c r="Q465" s="14">
        <v>0</v>
      </c>
      <c r="R465" s="14">
        <v>1696.8</v>
      </c>
      <c r="S465" s="14">
        <v>2428.09</v>
      </c>
      <c r="T465" s="14">
        <v>1584.43</v>
      </c>
      <c r="U465" s="14">
        <v>0</v>
      </c>
      <c r="W465" s="14" cm="1">
        <f t="array" ref="W465">INDEX(J465:U465, 1, MONTH($W$1))</f>
        <v>0</v>
      </c>
      <c r="X465" s="14" cm="1">
        <f t="array" ref="X465">SUMPRODUCT((J465:U465) *(($J$1:$U$1)&lt;=$X$1))</f>
        <v>12688.78</v>
      </c>
      <c r="Y465">
        <f t="shared" si="73"/>
        <v>0</v>
      </c>
      <c r="Z465">
        <f t="shared" si="73"/>
        <v>1</v>
      </c>
      <c r="AA465">
        <f t="shared" si="74"/>
        <v>1</v>
      </c>
      <c r="AB465">
        <f t="shared" si="71"/>
        <v>9</v>
      </c>
      <c r="AC465">
        <f t="shared" si="75"/>
        <v>1409.8644444444444</v>
      </c>
      <c r="AD465">
        <f t="shared" si="76"/>
        <v>0</v>
      </c>
      <c r="AE465">
        <f t="shared" si="77"/>
        <v>0</v>
      </c>
      <c r="AF465">
        <f t="shared" si="78"/>
        <v>0</v>
      </c>
      <c r="AG465">
        <f t="shared" si="79"/>
        <v>0</v>
      </c>
      <c r="AI465" s="15">
        <f t="shared" si="80"/>
        <v>12688.78</v>
      </c>
      <c r="AJ465" s="15"/>
      <c r="AK465" t="str">
        <f>IFERROR(VLOOKUP($B465, 'Combined Budget 2025 EUR'!$B:$L, 10, 0), IFERROR(VLOOKUP($B465, 'Combined Budget 2025 CHF'!$B:$L, 10, 0), "N/A"))</f>
        <v>BB</v>
      </c>
      <c r="AL465" t="str">
        <f>IFERROR(VLOOKUP($B465, 'Combined Budget 2025 EUR'!$B:$L, 11, 0), IFERROR(VLOOKUP($B465, 'Combined Budget 2025 CHF'!$B:$L, 11, 0), "N/A"))</f>
        <v>B</v>
      </c>
    </row>
    <row r="466" spans="2:38" x14ac:dyDescent="0.25">
      <c r="B466" s="1">
        <v>20982</v>
      </c>
      <c r="C466" s="1" t="s">
        <v>98</v>
      </c>
      <c r="D466" s="1" t="str">
        <f>IFERROR(VLOOKUP($B466, 'Combined Budget 2025 EUR'!$B:$G,3, 0),IFERROR(VLOOKUP($B466, 'Combined Budget 2025 CHF'!$B:$G,3, 0),  IFERROR(VLOOKUP($B466, '[1]QMSM_AG Mapping'!$A:$G, 3,0), "Check")))</f>
        <v>Germany</v>
      </c>
      <c r="E466" s="1" t="str">
        <f>IFERROR(VLOOKUP($B466, 'Combined Budget 2025 EUR'!$B:$G,5, 0), IFERROR(VLOOKUP($B466, 'Combined Budget 2025 CHF'!$B:$G,5, 0),IFERROR(VLOOKUP($B466, '[1]QMSM_AG Mapping'!$A:$E, 5,0), "Check")))</f>
        <v>Salon / Institute</v>
      </c>
      <c r="F466" s="1" t="str">
        <f t="shared" si="72"/>
        <v>Institutes / Clinic</v>
      </c>
      <c r="G466" s="13">
        <f>VLOOKUP($B466, '[1]QMSM_AG Mapping'!$A:$G, 6, 0)</f>
        <v>45017</v>
      </c>
      <c r="H466" s="1">
        <f>VLOOKUP($B466, '[1]QMSM_AG Mapping'!$A:$G, 7, 0)</f>
        <v>2023</v>
      </c>
      <c r="I466" t="s">
        <v>107</v>
      </c>
      <c r="J466" s="14">
        <v>420.78</v>
      </c>
      <c r="K466" s="14">
        <v>1083.4000000000001</v>
      </c>
      <c r="L466" s="14">
        <v>248.82</v>
      </c>
      <c r="M466" s="14">
        <v>0</v>
      </c>
      <c r="N466" s="14">
        <v>191.65</v>
      </c>
      <c r="O466" s="14">
        <v>881.36</v>
      </c>
      <c r="P466" s="14">
        <v>0</v>
      </c>
      <c r="Q466" s="14">
        <v>0</v>
      </c>
      <c r="R466" s="14">
        <v>230.86</v>
      </c>
      <c r="S466" s="14">
        <v>817.64</v>
      </c>
      <c r="T466" s="14">
        <v>731.56</v>
      </c>
      <c r="U466" s="14">
        <v>356.1</v>
      </c>
      <c r="W466" s="14" cm="1">
        <f t="array" ref="W466">INDEX(J466:U466, 1, MONTH($W$1))</f>
        <v>356.1</v>
      </c>
      <c r="X466" s="14" cm="1">
        <f t="array" ref="X466">SUMPRODUCT((J466:U466) *(($J$1:$U$1)&lt;=$X$1))</f>
        <v>4962.17</v>
      </c>
      <c r="Y466">
        <f t="shared" si="73"/>
        <v>1</v>
      </c>
      <c r="Z466">
        <f t="shared" si="73"/>
        <v>1</v>
      </c>
      <c r="AA466">
        <f t="shared" si="74"/>
        <v>1</v>
      </c>
      <c r="AB466">
        <f t="shared" si="71"/>
        <v>9</v>
      </c>
      <c r="AC466">
        <f t="shared" si="75"/>
        <v>551.35222222222228</v>
      </c>
      <c r="AD466">
        <f t="shared" si="76"/>
        <v>0</v>
      </c>
      <c r="AE466">
        <f t="shared" si="77"/>
        <v>0</v>
      </c>
      <c r="AF466">
        <f t="shared" si="78"/>
        <v>0</v>
      </c>
      <c r="AG466">
        <f t="shared" si="79"/>
        <v>0</v>
      </c>
      <c r="AI466" s="15">
        <f t="shared" si="80"/>
        <v>4962.17</v>
      </c>
      <c r="AJ466" s="15"/>
      <c r="AK466" t="str">
        <f>IFERROR(VLOOKUP($B466, 'Combined Budget 2025 EUR'!$B:$L, 10, 0), IFERROR(VLOOKUP($B466, 'Combined Budget 2025 CHF'!$B:$L, 10, 0), "N/A"))</f>
        <v>CC</v>
      </c>
      <c r="AL466" t="str">
        <f>IFERROR(VLOOKUP($B466, 'Combined Budget 2025 EUR'!$B:$L, 11, 0), IFERROR(VLOOKUP($B466, 'Combined Budget 2025 CHF'!$B:$L, 11, 0), "N/A"))</f>
        <v>C</v>
      </c>
    </row>
    <row r="467" spans="2:38" x14ac:dyDescent="0.25">
      <c r="B467" s="1">
        <v>20983</v>
      </c>
      <c r="C467" s="1" t="s">
        <v>280</v>
      </c>
      <c r="D467" s="1" t="str">
        <f>IFERROR(VLOOKUP($B467, 'Combined Budget 2025 EUR'!$B:$G,3, 0),IFERROR(VLOOKUP($B467, 'Combined Budget 2025 CHF'!$B:$G,3, 0),  IFERROR(VLOOKUP($B467, '[1]QMSM_AG Mapping'!$A:$G, 3,0), "Check")))</f>
        <v>Germany</v>
      </c>
      <c r="E467" s="1" t="str">
        <f>IFERROR(VLOOKUP($B467, 'Combined Budget 2025 EUR'!$B:$G,5, 0), IFERROR(VLOOKUP($B467, 'Combined Budget 2025 CHF'!$B:$G,5, 0),IFERROR(VLOOKUP($B467, '[1]QMSM_AG Mapping'!$A:$E, 5,0), "Check")))</f>
        <v>Salon / Institute</v>
      </c>
      <c r="F467" s="1" t="str">
        <f t="shared" si="72"/>
        <v>Institutes / Clinic</v>
      </c>
      <c r="G467" s="13">
        <f>VLOOKUP($B467, '[1]QMSM_AG Mapping'!$A:$G, 6, 0)</f>
        <v>44986</v>
      </c>
      <c r="H467" s="1">
        <f>VLOOKUP($B467, '[1]QMSM_AG Mapping'!$A:$G, 7, 0)</f>
        <v>2023</v>
      </c>
      <c r="I467" t="s">
        <v>358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W467" s="14" cm="1">
        <f t="array" ref="W467">INDEX(J467:U467, 1, MONTH($W$1))</f>
        <v>0</v>
      </c>
      <c r="X467" s="14" cm="1">
        <f t="array" ref="X467">SUMPRODUCT((J467:U467) *(($J$1:$U$1)&lt;=$X$1))</f>
        <v>0</v>
      </c>
      <c r="Y467">
        <f t="shared" si="73"/>
        <v>0</v>
      </c>
      <c r="Z467">
        <f t="shared" si="73"/>
        <v>0</v>
      </c>
      <c r="AA467">
        <f t="shared" si="74"/>
        <v>0</v>
      </c>
      <c r="AB467">
        <f t="shared" si="71"/>
        <v>0</v>
      </c>
      <c r="AC467">
        <f t="shared" si="75"/>
        <v>0</v>
      </c>
      <c r="AD467">
        <f t="shared" si="76"/>
        <v>0</v>
      </c>
      <c r="AE467">
        <f t="shared" si="77"/>
        <v>0</v>
      </c>
      <c r="AF467">
        <f t="shared" si="78"/>
        <v>0</v>
      </c>
      <c r="AG467">
        <f t="shared" si="79"/>
        <v>0</v>
      </c>
      <c r="AI467" s="15">
        <f t="shared" si="80"/>
        <v>0</v>
      </c>
      <c r="AJ467" s="15"/>
      <c r="AK467">
        <f>IFERROR(VLOOKUP($B467, 'Combined Budget 2025 EUR'!$B:$L, 10, 0), IFERROR(VLOOKUP($B467, 'Combined Budget 2025 CHF'!$B:$L, 10, 0), "N/A"))</f>
        <v>0</v>
      </c>
      <c r="AL467">
        <f>IFERROR(VLOOKUP($B467, 'Combined Budget 2025 EUR'!$B:$L, 11, 0), IFERROR(VLOOKUP($B467, 'Combined Budget 2025 CHF'!$B:$L, 11, 0), "N/A"))</f>
        <v>0</v>
      </c>
    </row>
    <row r="468" spans="2:38" x14ac:dyDescent="0.25">
      <c r="B468" s="1">
        <v>20984</v>
      </c>
      <c r="C468" s="1" t="s">
        <v>92</v>
      </c>
      <c r="D468" s="1" t="str">
        <f>IFERROR(VLOOKUP($B468, 'Combined Budget 2025 EUR'!$B:$G,3, 0),IFERROR(VLOOKUP($B468, 'Combined Budget 2025 CHF'!$B:$G,3, 0),  IFERROR(VLOOKUP($B468, '[1]QMSM_AG Mapping'!$A:$G, 3,0), "Check")))</f>
        <v>Germany</v>
      </c>
      <c r="E468" s="1" t="str">
        <f>IFERROR(VLOOKUP($B468, 'Combined Budget 2025 EUR'!$B:$G,5, 0), IFERROR(VLOOKUP($B468, 'Combined Budget 2025 CHF'!$B:$G,5, 0),IFERROR(VLOOKUP($B468, '[1]QMSM_AG Mapping'!$A:$E, 5,0), "Check")))</f>
        <v>Salon / Institute</v>
      </c>
      <c r="F468" s="1" t="str">
        <f t="shared" si="72"/>
        <v>Institutes / Clinic</v>
      </c>
      <c r="G468" s="13">
        <f>VLOOKUP($B468, '[1]QMSM_AG Mapping'!$A:$G, 6, 0)</f>
        <v>45017</v>
      </c>
      <c r="H468" s="1">
        <f>VLOOKUP($B468, '[1]QMSM_AG Mapping'!$A:$G, 7, 0)</f>
        <v>2023</v>
      </c>
      <c r="I468" t="s">
        <v>64</v>
      </c>
      <c r="J468" s="14">
        <v>0</v>
      </c>
      <c r="K468" s="14">
        <v>965.96</v>
      </c>
      <c r="L468" s="14">
        <v>803.49</v>
      </c>
      <c r="M468" s="14">
        <v>1085.0999999999999</v>
      </c>
      <c r="N468" s="14">
        <v>659.22</v>
      </c>
      <c r="O468" s="14">
        <v>1412.69</v>
      </c>
      <c r="P468" s="14">
        <v>71.22</v>
      </c>
      <c r="Q468" s="14">
        <v>197.64</v>
      </c>
      <c r="R468" s="14">
        <v>3285.56</v>
      </c>
      <c r="S468" s="14">
        <v>0</v>
      </c>
      <c r="T468" s="14">
        <v>0</v>
      </c>
      <c r="U468" s="14">
        <v>424.78</v>
      </c>
      <c r="W468" s="14" cm="1">
        <f t="array" ref="W468">INDEX(J468:U468, 1, MONTH($W$1))</f>
        <v>424.78</v>
      </c>
      <c r="X468" s="14" cm="1">
        <f t="array" ref="X468">SUMPRODUCT((J468:U468) *(($J$1:$U$1)&lt;=$X$1))</f>
        <v>8905.6600000000017</v>
      </c>
      <c r="Y468">
        <f t="shared" si="73"/>
        <v>1</v>
      </c>
      <c r="Z468">
        <f t="shared" si="73"/>
        <v>1</v>
      </c>
      <c r="AA468">
        <f t="shared" si="74"/>
        <v>1</v>
      </c>
      <c r="AB468">
        <f t="shared" si="71"/>
        <v>9</v>
      </c>
      <c r="AC468">
        <f t="shared" si="75"/>
        <v>989.51777777777795</v>
      </c>
      <c r="AD468">
        <f t="shared" si="76"/>
        <v>0</v>
      </c>
      <c r="AE468">
        <f t="shared" si="77"/>
        <v>0</v>
      </c>
      <c r="AF468">
        <f t="shared" si="78"/>
        <v>0</v>
      </c>
      <c r="AG468">
        <f t="shared" si="79"/>
        <v>0</v>
      </c>
      <c r="AI468" s="15">
        <f t="shared" si="80"/>
        <v>8905.6600000000017</v>
      </c>
      <c r="AJ468" s="15"/>
      <c r="AK468" t="str">
        <f>IFERROR(VLOOKUP($B468, 'Combined Budget 2025 EUR'!$B:$L, 10, 0), IFERROR(VLOOKUP($B468, 'Combined Budget 2025 CHF'!$B:$L, 10, 0), "N/A"))</f>
        <v>BC</v>
      </c>
      <c r="AL468" t="str">
        <f>IFERROR(VLOOKUP($B468, 'Combined Budget 2025 EUR'!$B:$L, 11, 0), IFERROR(VLOOKUP($B468, 'Combined Budget 2025 CHF'!$B:$L, 11, 0), "N/A"))</f>
        <v>C</v>
      </c>
    </row>
    <row r="469" spans="2:38" x14ac:dyDescent="0.25">
      <c r="B469" s="1">
        <v>20985</v>
      </c>
      <c r="C469" s="1" t="s">
        <v>71</v>
      </c>
      <c r="D469" s="1" t="str">
        <f>IFERROR(VLOOKUP($B469, 'Combined Budget 2025 EUR'!$B:$G,3, 0),IFERROR(VLOOKUP($B469, 'Combined Budget 2025 CHF'!$B:$G,3, 0),  IFERROR(VLOOKUP($B469, '[1]QMSM_AG Mapping'!$A:$G, 3,0), "Check")))</f>
        <v>Germany</v>
      </c>
      <c r="E469" s="1" t="str">
        <f>IFERROR(VLOOKUP($B469, 'Combined Budget 2025 EUR'!$B:$G,5, 0), IFERROR(VLOOKUP($B469, 'Combined Budget 2025 CHF'!$B:$G,5, 0),IFERROR(VLOOKUP($B469, '[1]QMSM_AG Mapping'!$A:$E, 5,0), "Check")))</f>
        <v>Salon / Institute</v>
      </c>
      <c r="F469" s="1" t="str">
        <f t="shared" si="72"/>
        <v>Institutes / Clinic</v>
      </c>
      <c r="G469" s="13">
        <f>VLOOKUP($B469, '[1]QMSM_AG Mapping'!$A:$G, 6, 0)</f>
        <v>45078</v>
      </c>
      <c r="H469" s="1">
        <f>VLOOKUP($B469, '[1]QMSM_AG Mapping'!$A:$G, 7, 0)</f>
        <v>2023</v>
      </c>
      <c r="I469" t="s">
        <v>107</v>
      </c>
      <c r="J469" s="14">
        <v>1758.25</v>
      </c>
      <c r="K469" s="14">
        <v>1863.89</v>
      </c>
      <c r="L469" s="14">
        <v>4253.28</v>
      </c>
      <c r="M469" s="14">
        <v>2296.56</v>
      </c>
      <c r="N469" s="14">
        <v>0</v>
      </c>
      <c r="O469" s="14">
        <v>1568.57</v>
      </c>
      <c r="P469" s="14">
        <v>833.42</v>
      </c>
      <c r="Q469" s="14">
        <v>1112.1600000000001</v>
      </c>
      <c r="R469" s="14">
        <v>5575.21</v>
      </c>
      <c r="S469" s="14">
        <v>3056.87</v>
      </c>
      <c r="T469" s="14">
        <v>0</v>
      </c>
      <c r="U469" s="14">
        <v>2429.86</v>
      </c>
      <c r="W469" s="14" cm="1">
        <f t="array" ref="W469">INDEX(J469:U469, 1, MONTH($W$1))</f>
        <v>2429.86</v>
      </c>
      <c r="X469" s="14" cm="1">
        <f t="array" ref="X469">SUMPRODUCT((J469:U469) *(($J$1:$U$1)&lt;=$X$1))</f>
        <v>24748.07</v>
      </c>
      <c r="Y469">
        <f t="shared" si="73"/>
        <v>1</v>
      </c>
      <c r="Z469">
        <f t="shared" si="73"/>
        <v>1</v>
      </c>
      <c r="AA469">
        <f t="shared" si="74"/>
        <v>1</v>
      </c>
      <c r="AB469">
        <f t="shared" si="71"/>
        <v>10</v>
      </c>
      <c r="AC469">
        <f t="shared" si="75"/>
        <v>2474.8069999999998</v>
      </c>
      <c r="AD469">
        <f t="shared" si="76"/>
        <v>0</v>
      </c>
      <c r="AE469">
        <f t="shared" si="77"/>
        <v>0</v>
      </c>
      <c r="AF469">
        <f t="shared" si="78"/>
        <v>0</v>
      </c>
      <c r="AG469">
        <f t="shared" si="79"/>
        <v>0</v>
      </c>
      <c r="AI469" s="15">
        <f t="shared" si="80"/>
        <v>24748.07</v>
      </c>
      <c r="AJ469" s="15"/>
      <c r="AK469" t="str">
        <f>IFERROR(VLOOKUP($B469, 'Combined Budget 2025 EUR'!$B:$L, 10, 0), IFERROR(VLOOKUP($B469, 'Combined Budget 2025 CHF'!$B:$L, 10, 0), "N/A"))</f>
        <v>AA</v>
      </c>
      <c r="AL469" t="str">
        <f>IFERROR(VLOOKUP($B469, 'Combined Budget 2025 EUR'!$B:$L, 11, 0), IFERROR(VLOOKUP($B469, 'Combined Budget 2025 CHF'!$B:$L, 11, 0), "N/A"))</f>
        <v>A</v>
      </c>
    </row>
    <row r="470" spans="2:38" x14ac:dyDescent="0.25">
      <c r="B470" s="1">
        <v>20986</v>
      </c>
      <c r="C470" s="1" t="s">
        <v>159</v>
      </c>
      <c r="D470" s="1" t="str">
        <f>IFERROR(VLOOKUP($B470, 'Combined Budget 2025 EUR'!$B:$G,3, 0),IFERROR(VLOOKUP($B470, 'Combined Budget 2025 CHF'!$B:$G,3, 0),  IFERROR(VLOOKUP($B470, '[1]QMSM_AG Mapping'!$A:$G, 3,0), "Check")))</f>
        <v>Germany</v>
      </c>
      <c r="E470" s="1" t="str">
        <f>IFERROR(VLOOKUP($B470, 'Combined Budget 2025 EUR'!$B:$G,5, 0), IFERROR(VLOOKUP($B470, 'Combined Budget 2025 CHF'!$B:$G,5, 0),IFERROR(VLOOKUP($B470, '[1]QMSM_AG Mapping'!$A:$E, 5,0), "Check")))</f>
        <v>Salon / Institute</v>
      </c>
      <c r="F470" s="1" t="str">
        <f t="shared" si="72"/>
        <v>Institutes / Clinic</v>
      </c>
      <c r="G470" s="13">
        <f>VLOOKUP($B470, '[1]QMSM_AG Mapping'!$A:$G, 6, 0)</f>
        <v>45017</v>
      </c>
      <c r="H470" s="1">
        <f>VLOOKUP($B470, '[1]QMSM_AG Mapping'!$A:$G, 7, 0)</f>
        <v>2023</v>
      </c>
      <c r="I470" t="s">
        <v>107</v>
      </c>
      <c r="J470" s="14">
        <v>325.63</v>
      </c>
      <c r="K470" s="14">
        <v>2672.09</v>
      </c>
      <c r="L470" s="14">
        <v>148.24</v>
      </c>
      <c r="M470" s="14">
        <v>694.14</v>
      </c>
      <c r="N470" s="14">
        <v>397.03</v>
      </c>
      <c r="O470" s="14">
        <v>308.17</v>
      </c>
      <c r="P470" s="14">
        <v>0</v>
      </c>
      <c r="Q470" s="14">
        <v>1408.34</v>
      </c>
      <c r="R470" s="14">
        <v>1130.48</v>
      </c>
      <c r="S470" s="14">
        <v>660.99</v>
      </c>
      <c r="T470" s="14">
        <v>3438.32</v>
      </c>
      <c r="U470" s="14">
        <v>583.30999999999995</v>
      </c>
      <c r="W470" s="14" cm="1">
        <f t="array" ref="W470">INDEX(J470:U470, 1, MONTH($W$1))</f>
        <v>583.30999999999995</v>
      </c>
      <c r="X470" s="14" cm="1">
        <f t="array" ref="X470">SUMPRODUCT((J470:U470) *(($J$1:$U$1)&lt;=$X$1))</f>
        <v>11766.74</v>
      </c>
      <c r="Y470">
        <f t="shared" si="73"/>
        <v>1</v>
      </c>
      <c r="Z470">
        <f t="shared" si="73"/>
        <v>1</v>
      </c>
      <c r="AA470">
        <f t="shared" si="74"/>
        <v>1</v>
      </c>
      <c r="AB470">
        <f t="shared" si="71"/>
        <v>11</v>
      </c>
      <c r="AC470">
        <f t="shared" si="75"/>
        <v>1069.7036363636364</v>
      </c>
      <c r="AD470">
        <f t="shared" si="76"/>
        <v>0</v>
      </c>
      <c r="AE470">
        <f t="shared" si="77"/>
        <v>0</v>
      </c>
      <c r="AF470">
        <f t="shared" si="78"/>
        <v>0</v>
      </c>
      <c r="AG470">
        <f t="shared" si="79"/>
        <v>0</v>
      </c>
      <c r="AI470" s="15">
        <f t="shared" si="80"/>
        <v>11766.74</v>
      </c>
      <c r="AJ470" s="15"/>
      <c r="AK470" t="str">
        <f>IFERROR(VLOOKUP($B470, 'Combined Budget 2025 EUR'!$B:$L, 10, 0), IFERROR(VLOOKUP($B470, 'Combined Budget 2025 CHF'!$B:$L, 10, 0), "N/A"))</f>
        <v>BA</v>
      </c>
      <c r="AL470" t="str">
        <f>IFERROR(VLOOKUP($B470, 'Combined Budget 2025 EUR'!$B:$L, 11, 0), IFERROR(VLOOKUP($B470, 'Combined Budget 2025 CHF'!$B:$L, 11, 0), "N/A"))</f>
        <v>A</v>
      </c>
    </row>
    <row r="471" spans="2:38" x14ac:dyDescent="0.25">
      <c r="B471" s="1">
        <v>20987</v>
      </c>
      <c r="C471" s="1" t="s">
        <v>863</v>
      </c>
      <c r="D471" s="1">
        <f>IFERROR(VLOOKUP($B471, 'Combined Budget 2025 EUR'!$B:$G,3, 0),IFERROR(VLOOKUP($B471, 'Combined Budget 2025 CHF'!$B:$G,3, 0),  IFERROR(VLOOKUP($B471, '[1]QMSM_AG Mapping'!$A:$G, 3,0), "Check")))</f>
        <v>0</v>
      </c>
      <c r="E471" s="1">
        <f>IFERROR(VLOOKUP($B471, 'Combined Budget 2025 EUR'!$B:$G,5, 0), IFERROR(VLOOKUP($B471, 'Combined Budget 2025 CHF'!$B:$G,5, 0),IFERROR(VLOOKUP($B471, '[1]QMSM_AG Mapping'!$A:$E, 5,0), "Check")))</f>
        <v>0</v>
      </c>
      <c r="F471" s="1">
        <f t="shared" si="72"/>
        <v>0</v>
      </c>
      <c r="G471" s="13">
        <f>VLOOKUP($B471, '[1]QMSM_AG Mapping'!$A:$G, 6, 0)</f>
        <v>0</v>
      </c>
      <c r="H471" s="1">
        <f>VLOOKUP($B471, '[1]QMSM_AG Mapping'!$A:$G, 7, 0)</f>
        <v>2023</v>
      </c>
      <c r="I471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W471" s="14" cm="1">
        <f t="array" ref="W471">INDEX(J471:U471, 1, MONTH($W$1))</f>
        <v>0</v>
      </c>
      <c r="X471" s="14" cm="1">
        <f t="array" ref="X471">SUMPRODUCT((J471:U471) *(($J$1:$U$1)&lt;=$X$1))</f>
        <v>0</v>
      </c>
      <c r="Y471">
        <f t="shared" si="73"/>
        <v>0</v>
      </c>
      <c r="Z471">
        <f t="shared" si="73"/>
        <v>0</v>
      </c>
      <c r="AA471">
        <f t="shared" si="74"/>
        <v>0</v>
      </c>
      <c r="AB471">
        <f t="shared" ref="AB471:AB534" si="81">COUNTIFS($J471:$U471, "&gt;0")</f>
        <v>0</v>
      </c>
      <c r="AC471">
        <f t="shared" si="75"/>
        <v>0</v>
      </c>
      <c r="AD471">
        <f t="shared" si="76"/>
        <v>0</v>
      </c>
      <c r="AE471">
        <f t="shared" si="77"/>
        <v>0</v>
      </c>
      <c r="AF471">
        <f t="shared" si="78"/>
        <v>0</v>
      </c>
      <c r="AG471">
        <f t="shared" si="79"/>
        <v>0</v>
      </c>
      <c r="AI471" s="15">
        <f t="shared" si="80"/>
        <v>0</v>
      </c>
      <c r="AJ471" s="15"/>
      <c r="AK471">
        <f>IFERROR(VLOOKUP($B471, 'Combined Budget 2025 EUR'!$B:$L, 10, 0), IFERROR(VLOOKUP($B471, 'Combined Budget 2025 CHF'!$B:$L, 10, 0), "N/A"))</f>
        <v>0</v>
      </c>
      <c r="AL471">
        <f>IFERROR(VLOOKUP($B471, 'Combined Budget 2025 EUR'!$B:$L, 11, 0), IFERROR(VLOOKUP($B471, 'Combined Budget 2025 CHF'!$B:$L, 11, 0), "N/A"))</f>
        <v>0</v>
      </c>
    </row>
    <row r="472" spans="2:38" x14ac:dyDescent="0.25">
      <c r="B472" s="1">
        <v>20989</v>
      </c>
      <c r="C472" s="1" t="s">
        <v>864</v>
      </c>
      <c r="D472" s="1">
        <f>IFERROR(VLOOKUP($B472, 'Combined Budget 2025 EUR'!$B:$G,3, 0),IFERROR(VLOOKUP($B472, 'Combined Budget 2025 CHF'!$B:$G,3, 0),  IFERROR(VLOOKUP($B472, '[1]QMSM_AG Mapping'!$A:$G, 3,0), "Check")))</f>
        <v>0</v>
      </c>
      <c r="E472" s="1">
        <f>IFERROR(VLOOKUP($B472, 'Combined Budget 2025 EUR'!$B:$G,5, 0), IFERROR(VLOOKUP($B472, 'Combined Budget 2025 CHF'!$B:$G,5, 0),IFERROR(VLOOKUP($B472, '[1]QMSM_AG Mapping'!$A:$E, 5,0), "Check")))</f>
        <v>0</v>
      </c>
      <c r="F472" s="1">
        <f t="shared" si="72"/>
        <v>0</v>
      </c>
      <c r="G472" s="13">
        <f>VLOOKUP($B472, '[1]QMSM_AG Mapping'!$A:$G, 6, 0)</f>
        <v>0</v>
      </c>
      <c r="H472" s="1">
        <f>VLOOKUP($B472, '[1]QMSM_AG Mapping'!$A:$G, 7, 0)</f>
        <v>2023</v>
      </c>
      <c r="I472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W472" s="14" cm="1">
        <f t="array" ref="W472">INDEX(J472:U472, 1, MONTH($W$1))</f>
        <v>0</v>
      </c>
      <c r="X472" s="14" cm="1">
        <f t="array" ref="X472">SUMPRODUCT((J472:U472) *(($J$1:$U$1)&lt;=$X$1))</f>
        <v>0</v>
      </c>
      <c r="Y472">
        <f t="shared" si="73"/>
        <v>0</v>
      </c>
      <c r="Z472">
        <f t="shared" si="73"/>
        <v>0</v>
      </c>
      <c r="AA472">
        <f t="shared" si="74"/>
        <v>0</v>
      </c>
      <c r="AB472">
        <f t="shared" si="81"/>
        <v>0</v>
      </c>
      <c r="AC472">
        <f t="shared" si="75"/>
        <v>0</v>
      </c>
      <c r="AD472">
        <f t="shared" si="76"/>
        <v>0</v>
      </c>
      <c r="AE472">
        <f t="shared" si="77"/>
        <v>0</v>
      </c>
      <c r="AF472">
        <f t="shared" si="78"/>
        <v>0</v>
      </c>
      <c r="AG472">
        <f t="shared" si="79"/>
        <v>0</v>
      </c>
      <c r="AI472" s="15">
        <f t="shared" si="80"/>
        <v>0</v>
      </c>
      <c r="AJ472" s="15"/>
      <c r="AK472">
        <f>IFERROR(VLOOKUP($B472, 'Combined Budget 2025 EUR'!$B:$L, 10, 0), IFERROR(VLOOKUP($B472, 'Combined Budget 2025 CHF'!$B:$L, 10, 0), "N/A"))</f>
        <v>0</v>
      </c>
      <c r="AL472">
        <f>IFERROR(VLOOKUP($B472, 'Combined Budget 2025 EUR'!$B:$L, 11, 0), IFERROR(VLOOKUP($B472, 'Combined Budget 2025 CHF'!$B:$L, 11, 0), "N/A"))</f>
        <v>0</v>
      </c>
    </row>
    <row r="473" spans="2:38" x14ac:dyDescent="0.25">
      <c r="B473" s="1">
        <v>20990</v>
      </c>
      <c r="C473" s="1" t="s">
        <v>264</v>
      </c>
      <c r="D473" s="1" t="str">
        <f>IFERROR(VLOOKUP($B473, 'Combined Budget 2025 EUR'!$B:$G,3, 0),IFERROR(VLOOKUP($B473, 'Combined Budget 2025 CHF'!$B:$G,3, 0),  IFERROR(VLOOKUP($B473, '[1]QMSM_AG Mapping'!$A:$G, 3,0), "Check")))</f>
        <v>Germany</v>
      </c>
      <c r="E473" s="1" t="str">
        <f>IFERROR(VLOOKUP($B473, 'Combined Budget 2025 EUR'!$B:$G,5, 0), IFERROR(VLOOKUP($B473, 'Combined Budget 2025 CHF'!$B:$G,5, 0),IFERROR(VLOOKUP($B473, '[1]QMSM_AG Mapping'!$A:$E, 5,0), "Check")))</f>
        <v>Hotel Spa</v>
      </c>
      <c r="F473" s="1" t="str">
        <f t="shared" si="72"/>
        <v>Hotel Spa</v>
      </c>
      <c r="G473" s="13">
        <f>VLOOKUP($B473, '[1]QMSM_AG Mapping'!$A:$G, 6, 0)</f>
        <v>45170</v>
      </c>
      <c r="H473" s="1">
        <f>VLOOKUP($B473, '[1]QMSM_AG Mapping'!$A:$G, 7, 0)</f>
        <v>2023</v>
      </c>
      <c r="I473" t="s">
        <v>64</v>
      </c>
      <c r="J473" s="14">
        <v>0</v>
      </c>
      <c r="K473" s="14">
        <v>1619.45</v>
      </c>
      <c r="L473" s="14">
        <v>0</v>
      </c>
      <c r="M473" s="14">
        <v>0</v>
      </c>
      <c r="N473" s="14">
        <v>1614.9</v>
      </c>
      <c r="O473" s="14">
        <v>0</v>
      </c>
      <c r="P473" s="14">
        <v>1196.49</v>
      </c>
      <c r="Q473" s="14">
        <v>0</v>
      </c>
      <c r="R473" s="14">
        <v>4991.6899999999996</v>
      </c>
      <c r="S473" s="14">
        <v>770.98</v>
      </c>
      <c r="T473" s="14">
        <v>0</v>
      </c>
      <c r="U473" s="14">
        <v>1744.35</v>
      </c>
      <c r="W473" s="14" cm="1">
        <f t="array" ref="W473">INDEX(J473:U473, 1, MONTH($W$1))</f>
        <v>1744.35</v>
      </c>
      <c r="X473" s="14" cm="1">
        <f t="array" ref="X473">SUMPRODUCT((J473:U473) *(($J$1:$U$1)&lt;=$X$1))</f>
        <v>11937.859999999999</v>
      </c>
      <c r="Y473">
        <f t="shared" si="73"/>
        <v>1</v>
      </c>
      <c r="Z473">
        <f t="shared" si="73"/>
        <v>1</v>
      </c>
      <c r="AA473">
        <f t="shared" si="74"/>
        <v>1</v>
      </c>
      <c r="AB473">
        <f t="shared" si="81"/>
        <v>6</v>
      </c>
      <c r="AC473">
        <f t="shared" si="75"/>
        <v>1989.6433333333332</v>
      </c>
      <c r="AD473">
        <f t="shared" si="76"/>
        <v>0</v>
      </c>
      <c r="AE473">
        <f t="shared" si="77"/>
        <v>0</v>
      </c>
      <c r="AF473">
        <f t="shared" si="78"/>
        <v>0</v>
      </c>
      <c r="AG473">
        <f t="shared" si="79"/>
        <v>0</v>
      </c>
      <c r="AI473" s="15">
        <f t="shared" si="80"/>
        <v>11937.859999999999</v>
      </c>
      <c r="AJ473" s="15"/>
      <c r="AK473" t="str">
        <f>IFERROR(VLOOKUP($B473, 'Combined Budget 2025 EUR'!$B:$L, 10, 0), IFERROR(VLOOKUP($B473, 'Combined Budget 2025 CHF'!$B:$L, 10, 0), "N/A"))</f>
        <v>BC</v>
      </c>
      <c r="AL473" t="str">
        <f>IFERROR(VLOOKUP($B473, 'Combined Budget 2025 EUR'!$B:$L, 11, 0), IFERROR(VLOOKUP($B473, 'Combined Budget 2025 CHF'!$B:$L, 11, 0), "N/A"))</f>
        <v>C</v>
      </c>
    </row>
    <row r="474" spans="2:38" x14ac:dyDescent="0.25">
      <c r="B474" s="1">
        <v>20991</v>
      </c>
      <c r="C474" s="1" t="s">
        <v>865</v>
      </c>
      <c r="D474" s="1">
        <f>IFERROR(VLOOKUP($B474, 'Combined Budget 2025 EUR'!$B:$G,3, 0),IFERROR(VLOOKUP($B474, 'Combined Budget 2025 CHF'!$B:$G,3, 0),  IFERROR(VLOOKUP($B474, '[1]QMSM_AG Mapping'!$A:$G, 3,0), "Check")))</f>
        <v>0</v>
      </c>
      <c r="E474" s="1">
        <f>IFERROR(VLOOKUP($B474, 'Combined Budget 2025 EUR'!$B:$G,5, 0), IFERROR(VLOOKUP($B474, 'Combined Budget 2025 CHF'!$B:$G,5, 0),IFERROR(VLOOKUP($B474, '[1]QMSM_AG Mapping'!$A:$E, 5,0), "Check")))</f>
        <v>0</v>
      </c>
      <c r="F474" s="1">
        <f t="shared" si="72"/>
        <v>0</v>
      </c>
      <c r="G474" s="13">
        <f>VLOOKUP($B474, '[1]QMSM_AG Mapping'!$A:$G, 6, 0)</f>
        <v>0</v>
      </c>
      <c r="H474" s="1">
        <f>VLOOKUP($B474, '[1]QMSM_AG Mapping'!$A:$G, 7, 0)</f>
        <v>2023</v>
      </c>
      <c r="I47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W474" s="14" cm="1">
        <f t="array" ref="W474">INDEX(J474:U474, 1, MONTH($W$1))</f>
        <v>0</v>
      </c>
      <c r="X474" s="14" cm="1">
        <f t="array" ref="X474">SUMPRODUCT((J474:U474) *(($J$1:$U$1)&lt;=$X$1))</f>
        <v>0</v>
      </c>
      <c r="Y474">
        <f t="shared" si="73"/>
        <v>0</v>
      </c>
      <c r="Z474">
        <f t="shared" si="73"/>
        <v>0</v>
      </c>
      <c r="AA474">
        <f t="shared" si="74"/>
        <v>0</v>
      </c>
      <c r="AB474">
        <f t="shared" si="81"/>
        <v>0</v>
      </c>
      <c r="AC474">
        <f t="shared" si="75"/>
        <v>0</v>
      </c>
      <c r="AD474">
        <f t="shared" si="76"/>
        <v>0</v>
      </c>
      <c r="AE474">
        <f t="shared" si="77"/>
        <v>0</v>
      </c>
      <c r="AF474">
        <f t="shared" si="78"/>
        <v>0</v>
      </c>
      <c r="AG474">
        <f t="shared" si="79"/>
        <v>0</v>
      </c>
      <c r="AI474" s="15">
        <f t="shared" si="80"/>
        <v>0</v>
      </c>
      <c r="AJ474" s="15"/>
      <c r="AK474">
        <f>IFERROR(VLOOKUP($B474, 'Combined Budget 2025 EUR'!$B:$L, 10, 0), IFERROR(VLOOKUP($B474, 'Combined Budget 2025 CHF'!$B:$L, 10, 0), "N/A"))</f>
        <v>0</v>
      </c>
      <c r="AL474">
        <f>IFERROR(VLOOKUP($B474, 'Combined Budget 2025 EUR'!$B:$L, 11, 0), IFERROR(VLOOKUP($B474, 'Combined Budget 2025 CHF'!$B:$L, 11, 0), "N/A"))</f>
        <v>0</v>
      </c>
    </row>
    <row r="475" spans="2:38" x14ac:dyDescent="0.25">
      <c r="B475" s="1">
        <v>20992</v>
      </c>
      <c r="C475" s="1" t="s">
        <v>93</v>
      </c>
      <c r="D475" s="1" t="str">
        <f>IFERROR(VLOOKUP($B475, 'Combined Budget 2025 EUR'!$B:$G,3, 0),IFERROR(VLOOKUP($B475, 'Combined Budget 2025 CHF'!$B:$G,3, 0),  IFERROR(VLOOKUP($B475, '[1]QMSM_AG Mapping'!$A:$G, 3,0), "Check")))</f>
        <v>Germany</v>
      </c>
      <c r="E475" s="1" t="str">
        <f>IFERROR(VLOOKUP($B475, 'Combined Budget 2025 EUR'!$B:$G,5, 0), IFERROR(VLOOKUP($B475, 'Combined Budget 2025 CHF'!$B:$G,5, 0),IFERROR(VLOOKUP($B475, '[1]QMSM_AG Mapping'!$A:$E, 5,0), "Check")))</f>
        <v>Salon / Institute</v>
      </c>
      <c r="F475" s="1" t="str">
        <f t="shared" si="72"/>
        <v>Institutes / Clinic</v>
      </c>
      <c r="G475" s="13">
        <f>VLOOKUP($B475, '[1]QMSM_AG Mapping'!$A:$G, 6, 0)</f>
        <v>0</v>
      </c>
      <c r="H475" s="1">
        <f>VLOOKUP($B475, '[1]QMSM_AG Mapping'!$A:$G, 7, 0)</f>
        <v>2023</v>
      </c>
      <c r="I475" t="s">
        <v>107</v>
      </c>
      <c r="J475" s="14">
        <v>0</v>
      </c>
      <c r="K475" s="14">
        <v>4323.9399999999996</v>
      </c>
      <c r="L475" s="14">
        <v>0</v>
      </c>
      <c r="M475" s="14">
        <v>0</v>
      </c>
      <c r="N475" s="14">
        <v>0</v>
      </c>
      <c r="O475" s="14">
        <v>1109.47</v>
      </c>
      <c r="P475" s="14">
        <v>0</v>
      </c>
      <c r="Q475" s="14">
        <v>935.3</v>
      </c>
      <c r="R475" s="14">
        <v>4646.0200000000004</v>
      </c>
      <c r="S475" s="14">
        <v>1733.21</v>
      </c>
      <c r="T475" s="14">
        <v>0</v>
      </c>
      <c r="U475" s="14">
        <v>315.19</v>
      </c>
      <c r="W475" s="14" cm="1">
        <f t="array" ref="W475">INDEX(J475:U475, 1, MONTH($W$1))</f>
        <v>315.19</v>
      </c>
      <c r="X475" s="14" cm="1">
        <f t="array" ref="X475">SUMPRODUCT((J475:U475) *(($J$1:$U$1)&lt;=$X$1))</f>
        <v>13063.13</v>
      </c>
      <c r="Y475">
        <f t="shared" si="73"/>
        <v>1</v>
      </c>
      <c r="Z475">
        <f t="shared" si="73"/>
        <v>1</v>
      </c>
      <c r="AA475">
        <f t="shared" si="74"/>
        <v>1</v>
      </c>
      <c r="AB475">
        <f t="shared" si="81"/>
        <v>6</v>
      </c>
      <c r="AC475">
        <f t="shared" si="75"/>
        <v>2177.188333333333</v>
      </c>
      <c r="AD475">
        <f t="shared" si="76"/>
        <v>0</v>
      </c>
      <c r="AE475">
        <f t="shared" si="77"/>
        <v>0</v>
      </c>
      <c r="AF475">
        <f t="shared" si="78"/>
        <v>0</v>
      </c>
      <c r="AG475">
        <f t="shared" si="79"/>
        <v>0</v>
      </c>
      <c r="AI475" s="15">
        <f t="shared" si="80"/>
        <v>13063.13</v>
      </c>
      <c r="AJ475" s="15"/>
      <c r="AK475" t="str">
        <f>IFERROR(VLOOKUP($B475, 'Combined Budget 2025 EUR'!$B:$L, 10, 0), IFERROR(VLOOKUP($B475, 'Combined Budget 2025 CHF'!$B:$L, 10, 0), "N/A"))</f>
        <v>BC</v>
      </c>
      <c r="AL475" t="str">
        <f>IFERROR(VLOOKUP($B475, 'Combined Budget 2025 EUR'!$B:$L, 11, 0), IFERROR(VLOOKUP($B475, 'Combined Budget 2025 CHF'!$B:$L, 11, 0), "N/A"))</f>
        <v>C</v>
      </c>
    </row>
    <row r="476" spans="2:38" x14ac:dyDescent="0.25">
      <c r="B476" s="1">
        <v>20993</v>
      </c>
      <c r="C476" s="1" t="s">
        <v>866</v>
      </c>
      <c r="D476" s="1">
        <f>IFERROR(VLOOKUP($B476, 'Combined Budget 2025 EUR'!$B:$G,3, 0),IFERROR(VLOOKUP($B476, 'Combined Budget 2025 CHF'!$B:$G,3, 0),  IFERROR(VLOOKUP($B476, '[1]QMSM_AG Mapping'!$A:$G, 3,0), "Check")))</f>
        <v>0</v>
      </c>
      <c r="E476" s="1">
        <f>IFERROR(VLOOKUP($B476, 'Combined Budget 2025 EUR'!$B:$G,5, 0), IFERROR(VLOOKUP($B476, 'Combined Budget 2025 CHF'!$B:$G,5, 0),IFERROR(VLOOKUP($B476, '[1]QMSM_AG Mapping'!$A:$E, 5,0), "Check")))</f>
        <v>0</v>
      </c>
      <c r="F476" s="1">
        <f t="shared" si="72"/>
        <v>0</v>
      </c>
      <c r="G476" s="13">
        <f>VLOOKUP($B476, '[1]QMSM_AG Mapping'!$A:$G, 6, 0)</f>
        <v>0</v>
      </c>
      <c r="H476" s="1">
        <f>VLOOKUP($B476, '[1]QMSM_AG Mapping'!$A:$G, 7, 0)</f>
        <v>0</v>
      </c>
      <c r="I476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W476" s="14" cm="1">
        <f t="array" ref="W476">INDEX(J476:U476, 1, MONTH($W$1))</f>
        <v>0</v>
      </c>
      <c r="X476" s="14" cm="1">
        <f t="array" ref="X476">SUMPRODUCT((J476:U476) *(($J$1:$U$1)&lt;=$X$1))</f>
        <v>0</v>
      </c>
      <c r="Y476">
        <f t="shared" si="73"/>
        <v>0</v>
      </c>
      <c r="Z476">
        <f t="shared" si="73"/>
        <v>0</v>
      </c>
      <c r="AA476">
        <f t="shared" si="74"/>
        <v>0</v>
      </c>
      <c r="AB476">
        <f t="shared" si="81"/>
        <v>0</v>
      </c>
      <c r="AC476">
        <f t="shared" si="75"/>
        <v>0</v>
      </c>
      <c r="AD476">
        <f t="shared" si="76"/>
        <v>0</v>
      </c>
      <c r="AE476">
        <f t="shared" si="77"/>
        <v>0</v>
      </c>
      <c r="AF476">
        <f t="shared" si="78"/>
        <v>0</v>
      </c>
      <c r="AG476">
        <f t="shared" si="79"/>
        <v>0</v>
      </c>
      <c r="AI476" s="15">
        <f t="shared" si="80"/>
        <v>0</v>
      </c>
      <c r="AJ476" s="15"/>
      <c r="AK476">
        <f>IFERROR(VLOOKUP($B476, 'Combined Budget 2025 EUR'!$B:$L, 10, 0), IFERROR(VLOOKUP($B476, 'Combined Budget 2025 CHF'!$B:$L, 10, 0), "N/A"))</f>
        <v>0</v>
      </c>
      <c r="AL476">
        <f>IFERROR(VLOOKUP($B476, 'Combined Budget 2025 EUR'!$B:$L, 11, 0), IFERROR(VLOOKUP($B476, 'Combined Budget 2025 CHF'!$B:$L, 11, 0), "N/A"))</f>
        <v>0</v>
      </c>
    </row>
    <row r="477" spans="2:38" x14ac:dyDescent="0.25">
      <c r="B477" s="1">
        <v>20994</v>
      </c>
      <c r="C477" s="1" t="s">
        <v>867</v>
      </c>
      <c r="D477" s="1">
        <f>IFERROR(VLOOKUP($B477, 'Combined Budget 2025 EUR'!$B:$G,3, 0),IFERROR(VLOOKUP($B477, 'Combined Budget 2025 CHF'!$B:$G,3, 0),  IFERROR(VLOOKUP($B477, '[1]QMSM_AG Mapping'!$A:$G, 3,0), "Check")))</f>
        <v>0</v>
      </c>
      <c r="E477" s="1">
        <f>IFERROR(VLOOKUP($B477, 'Combined Budget 2025 EUR'!$B:$G,5, 0), IFERROR(VLOOKUP($B477, 'Combined Budget 2025 CHF'!$B:$G,5, 0),IFERROR(VLOOKUP($B477, '[1]QMSM_AG Mapping'!$A:$E, 5,0), "Check")))</f>
        <v>0</v>
      </c>
      <c r="F477" s="1">
        <f t="shared" si="72"/>
        <v>0</v>
      </c>
      <c r="G477" s="13">
        <f>VLOOKUP($B477, '[1]QMSM_AG Mapping'!$A:$G, 6, 0)</f>
        <v>0</v>
      </c>
      <c r="H477" s="1">
        <f>VLOOKUP($B477, '[1]QMSM_AG Mapping'!$A:$G, 7, 0)</f>
        <v>0</v>
      </c>
      <c r="I477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W477" s="14" cm="1">
        <f t="array" ref="W477">INDEX(J477:U477, 1, MONTH($W$1))</f>
        <v>0</v>
      </c>
      <c r="X477" s="14" cm="1">
        <f t="array" ref="X477">SUMPRODUCT((J477:U477) *(($J$1:$U$1)&lt;=$X$1))</f>
        <v>0</v>
      </c>
      <c r="Y477">
        <f t="shared" si="73"/>
        <v>0</v>
      </c>
      <c r="Z477">
        <f t="shared" si="73"/>
        <v>0</v>
      </c>
      <c r="AA477">
        <f t="shared" si="74"/>
        <v>0</v>
      </c>
      <c r="AB477">
        <f t="shared" si="81"/>
        <v>0</v>
      </c>
      <c r="AC477">
        <f t="shared" si="75"/>
        <v>0</v>
      </c>
      <c r="AD477">
        <f t="shared" si="76"/>
        <v>0</v>
      </c>
      <c r="AE477">
        <f t="shared" si="77"/>
        <v>0</v>
      </c>
      <c r="AF477">
        <f t="shared" si="78"/>
        <v>0</v>
      </c>
      <c r="AG477">
        <f t="shared" si="79"/>
        <v>0</v>
      </c>
      <c r="AI477" s="15">
        <f t="shared" si="80"/>
        <v>0</v>
      </c>
      <c r="AJ477" s="15"/>
      <c r="AK477">
        <f>IFERROR(VLOOKUP($B477, 'Combined Budget 2025 EUR'!$B:$L, 10, 0), IFERROR(VLOOKUP($B477, 'Combined Budget 2025 CHF'!$B:$L, 10, 0), "N/A"))</f>
        <v>0</v>
      </c>
      <c r="AL477">
        <f>IFERROR(VLOOKUP($B477, 'Combined Budget 2025 EUR'!$B:$L, 11, 0), IFERROR(VLOOKUP($B477, 'Combined Budget 2025 CHF'!$B:$L, 11, 0), "N/A"))</f>
        <v>0</v>
      </c>
    </row>
    <row r="478" spans="2:38" x14ac:dyDescent="0.25">
      <c r="B478" s="1">
        <v>20995</v>
      </c>
      <c r="C478" s="1" t="s">
        <v>144</v>
      </c>
      <c r="D478" s="1" t="str">
        <f>IFERROR(VLOOKUP($B478, 'Combined Budget 2025 EUR'!$B:$G,3, 0),IFERROR(VLOOKUP($B478, 'Combined Budget 2025 CHF'!$B:$G,3, 0),  IFERROR(VLOOKUP($B478, '[1]QMSM_AG Mapping'!$A:$G, 3,0), "Check")))</f>
        <v>Germany</v>
      </c>
      <c r="E478" s="1" t="str">
        <f>IFERROR(VLOOKUP($B478, 'Combined Budget 2025 EUR'!$B:$G,5, 0), IFERROR(VLOOKUP($B478, 'Combined Budget 2025 CHF'!$B:$G,5, 0),IFERROR(VLOOKUP($B478, '[1]QMSM_AG Mapping'!$A:$E, 5,0), "Check")))</f>
        <v>Salon / Institute</v>
      </c>
      <c r="F478" s="1" t="str">
        <f t="shared" si="72"/>
        <v>Institutes / Clinic</v>
      </c>
      <c r="G478" s="13">
        <f>VLOOKUP($B478, '[1]QMSM_AG Mapping'!$A:$G, 6, 0)</f>
        <v>45170</v>
      </c>
      <c r="H478" s="1">
        <f>VLOOKUP($B478, '[1]QMSM_AG Mapping'!$A:$G, 7, 0)</f>
        <v>2023</v>
      </c>
      <c r="I478" t="s">
        <v>64</v>
      </c>
      <c r="J478" s="14">
        <v>0</v>
      </c>
      <c r="K478" s="14">
        <v>1547.9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1679.84</v>
      </c>
      <c r="U478" s="14">
        <v>0</v>
      </c>
      <c r="W478" s="14" cm="1">
        <f t="array" ref="W478">INDEX(J478:U478, 1, MONTH($W$1))</f>
        <v>0</v>
      </c>
      <c r="X478" s="14" cm="1">
        <f t="array" ref="X478">SUMPRODUCT((J478:U478) *(($J$1:$U$1)&lt;=$X$1))</f>
        <v>3227.74</v>
      </c>
      <c r="Y478">
        <f t="shared" si="73"/>
        <v>0</v>
      </c>
      <c r="Z478">
        <f t="shared" si="73"/>
        <v>1</v>
      </c>
      <c r="AA478">
        <f t="shared" si="74"/>
        <v>1</v>
      </c>
      <c r="AB478">
        <f t="shared" si="81"/>
        <v>2</v>
      </c>
      <c r="AC478">
        <f t="shared" si="75"/>
        <v>1613.87</v>
      </c>
      <c r="AD478">
        <f t="shared" si="76"/>
        <v>0</v>
      </c>
      <c r="AE478">
        <f t="shared" si="77"/>
        <v>0</v>
      </c>
      <c r="AF478">
        <f t="shared" si="78"/>
        <v>0</v>
      </c>
      <c r="AG478">
        <f t="shared" si="79"/>
        <v>0</v>
      </c>
      <c r="AI478" s="15">
        <f t="shared" si="80"/>
        <v>3227.74</v>
      </c>
      <c r="AJ478" s="15"/>
      <c r="AK478" t="str">
        <f>IFERROR(VLOOKUP($B478, 'Combined Budget 2025 EUR'!$B:$L, 10, 0), IFERROR(VLOOKUP($B478, 'Combined Budget 2025 CHF'!$B:$L, 10, 0), "N/A"))</f>
        <v>CC</v>
      </c>
      <c r="AL478" t="str">
        <f>IFERROR(VLOOKUP($B478, 'Combined Budget 2025 EUR'!$B:$L, 11, 0), IFERROR(VLOOKUP($B478, 'Combined Budget 2025 CHF'!$B:$L, 11, 0), "N/A"))</f>
        <v>C</v>
      </c>
    </row>
    <row r="479" spans="2:38" x14ac:dyDescent="0.25">
      <c r="B479" s="1">
        <v>20997</v>
      </c>
      <c r="C479" s="11" t="s">
        <v>235</v>
      </c>
      <c r="D479" s="1" t="str">
        <f>IFERROR(VLOOKUP($B479, 'Combined Budget 2025 EUR'!$B:$G,3, 0),IFERROR(VLOOKUP($B479, 'Combined Budget 2025 CHF'!$B:$G,3, 0),  IFERROR(VLOOKUP($B479, '[1]QMSM_AG Mapping'!$A:$G, 3,0), "Check")))</f>
        <v>Germany</v>
      </c>
      <c r="E479" s="1" t="str">
        <f>IFERROR(VLOOKUP($B479, 'Combined Budget 2025 EUR'!$B:$G,5, 0), IFERROR(VLOOKUP($B479, 'Combined Budget 2025 CHF'!$B:$G,5, 0),IFERROR(VLOOKUP($B479, '[1]QMSM_AG Mapping'!$A:$E, 5,0), "Check")))</f>
        <v>Salon / Institute</v>
      </c>
      <c r="F479" s="1" t="str">
        <f t="shared" si="72"/>
        <v>Institutes / Clinic</v>
      </c>
      <c r="G479" s="13">
        <f>VLOOKUP($B479, '[1]QMSM_AG Mapping'!$A:$G, 6, 0)</f>
        <v>45413</v>
      </c>
      <c r="H479" s="1">
        <f>VLOOKUP($B479, '[1]QMSM_AG Mapping'!$A:$G, 7, 0)</f>
        <v>2024</v>
      </c>
      <c r="I479" t="s">
        <v>64</v>
      </c>
      <c r="J479" s="14">
        <v>0</v>
      </c>
      <c r="K479" s="14">
        <v>0</v>
      </c>
      <c r="L479" s="14">
        <v>0</v>
      </c>
      <c r="M479" s="14">
        <v>0</v>
      </c>
      <c r="N479" s="14">
        <v>2803.09</v>
      </c>
      <c r="O479" s="14">
        <v>381.05</v>
      </c>
      <c r="P479" s="14">
        <v>0</v>
      </c>
      <c r="Q479" s="14">
        <v>545.01</v>
      </c>
      <c r="R479" s="14">
        <v>0</v>
      </c>
      <c r="S479" s="14">
        <v>0</v>
      </c>
      <c r="T479" s="14">
        <v>256.91000000000003</v>
      </c>
      <c r="U479" s="14">
        <v>135.62</v>
      </c>
      <c r="W479" s="14" cm="1">
        <f t="array" ref="W479">INDEX(J479:U479, 1, MONTH($W$1))</f>
        <v>135.62</v>
      </c>
      <c r="X479" s="14" cm="1">
        <f t="array" ref="X479">SUMPRODUCT((J479:U479) *(($J$1:$U$1)&lt;=$X$1))</f>
        <v>4121.68</v>
      </c>
      <c r="Y479">
        <f t="shared" si="73"/>
        <v>1</v>
      </c>
      <c r="Z479">
        <f t="shared" si="73"/>
        <v>1</v>
      </c>
      <c r="AA479">
        <f t="shared" si="74"/>
        <v>1</v>
      </c>
      <c r="AB479">
        <f t="shared" si="81"/>
        <v>5</v>
      </c>
      <c r="AC479">
        <f t="shared" si="75"/>
        <v>824.33600000000001</v>
      </c>
      <c r="AD479">
        <f t="shared" si="76"/>
        <v>0</v>
      </c>
      <c r="AE479">
        <f t="shared" si="77"/>
        <v>0</v>
      </c>
      <c r="AF479">
        <f t="shared" si="78"/>
        <v>1</v>
      </c>
      <c r="AG479">
        <f t="shared" si="79"/>
        <v>4121.68</v>
      </c>
      <c r="AI479" s="15">
        <f t="shared" si="80"/>
        <v>4121.68</v>
      </c>
      <c r="AJ479" s="15"/>
      <c r="AK479" t="str">
        <f>IFERROR(VLOOKUP($B479, 'Combined Budget 2025 EUR'!$B:$L, 10, 0), IFERROR(VLOOKUP($B479, 'Combined Budget 2025 CHF'!$B:$L, 10, 0), "N/A"))</f>
        <v>NKD24</v>
      </c>
      <c r="AL479">
        <f>IFERROR(VLOOKUP($B479, 'Combined Budget 2025 EUR'!$B:$L, 11, 0), IFERROR(VLOOKUP($B479, 'Combined Budget 2025 CHF'!$B:$L, 11, 0), "N/A"))</f>
        <v>0</v>
      </c>
    </row>
    <row r="480" spans="2:38" x14ac:dyDescent="0.25">
      <c r="B480" s="1">
        <v>20998</v>
      </c>
      <c r="C480" s="1" t="s">
        <v>868</v>
      </c>
      <c r="D480" s="1">
        <f>IFERROR(VLOOKUP($B480, 'Combined Budget 2025 EUR'!$B:$G,3, 0),IFERROR(VLOOKUP($B480, 'Combined Budget 2025 CHF'!$B:$G,3, 0),  IFERROR(VLOOKUP($B480, '[1]QMSM_AG Mapping'!$A:$G, 3,0), "Check")))</f>
        <v>0</v>
      </c>
      <c r="E480" s="1">
        <f>IFERROR(VLOOKUP($B480, 'Combined Budget 2025 EUR'!$B:$G,5, 0), IFERROR(VLOOKUP($B480, 'Combined Budget 2025 CHF'!$B:$G,5, 0),IFERROR(VLOOKUP($B480, '[1]QMSM_AG Mapping'!$A:$E, 5,0), "Check")))</f>
        <v>0</v>
      </c>
      <c r="F480" s="1">
        <f t="shared" si="72"/>
        <v>0</v>
      </c>
      <c r="G480" s="13">
        <f>VLOOKUP($B480, '[1]QMSM_AG Mapping'!$A:$G, 6, 0)</f>
        <v>0</v>
      </c>
      <c r="H480" s="1">
        <f>VLOOKUP($B480, '[1]QMSM_AG Mapping'!$A:$G, 7, 0)</f>
        <v>0</v>
      </c>
      <c r="I480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W480" s="14" cm="1">
        <f t="array" ref="W480">INDEX(J480:U480, 1, MONTH($W$1))</f>
        <v>0</v>
      </c>
      <c r="X480" s="14" cm="1">
        <f t="array" ref="X480">SUMPRODUCT((J480:U480) *(($J$1:$U$1)&lt;=$X$1))</f>
        <v>0</v>
      </c>
      <c r="Y480">
        <f t="shared" si="73"/>
        <v>0</v>
      </c>
      <c r="Z480">
        <f t="shared" si="73"/>
        <v>0</v>
      </c>
      <c r="AA480">
        <f t="shared" si="74"/>
        <v>0</v>
      </c>
      <c r="AB480">
        <f t="shared" si="81"/>
        <v>0</v>
      </c>
      <c r="AC480">
        <f t="shared" si="75"/>
        <v>0</v>
      </c>
      <c r="AD480">
        <f t="shared" si="76"/>
        <v>0</v>
      </c>
      <c r="AE480">
        <f t="shared" si="77"/>
        <v>0</v>
      </c>
      <c r="AF480">
        <f t="shared" si="78"/>
        <v>0</v>
      </c>
      <c r="AG480">
        <f t="shared" si="79"/>
        <v>0</v>
      </c>
      <c r="AI480" s="15">
        <f t="shared" si="80"/>
        <v>0</v>
      </c>
      <c r="AJ480" s="15"/>
      <c r="AK480">
        <f>IFERROR(VLOOKUP($B480, 'Combined Budget 2025 EUR'!$B:$L, 10, 0), IFERROR(VLOOKUP($B480, 'Combined Budget 2025 CHF'!$B:$L, 10, 0), "N/A"))</f>
        <v>0</v>
      </c>
      <c r="AL480">
        <f>IFERROR(VLOOKUP($B480, 'Combined Budget 2025 EUR'!$B:$L, 11, 0), IFERROR(VLOOKUP($B480, 'Combined Budget 2025 CHF'!$B:$L, 11, 0), "N/A"))</f>
        <v>0</v>
      </c>
    </row>
    <row r="481" spans="2:38" x14ac:dyDescent="0.25">
      <c r="B481" s="1">
        <v>20999</v>
      </c>
      <c r="C481" s="1" t="s">
        <v>869</v>
      </c>
      <c r="D481" s="1">
        <f>IFERROR(VLOOKUP($B481, 'Combined Budget 2025 EUR'!$B:$G,3, 0),IFERROR(VLOOKUP($B481, 'Combined Budget 2025 CHF'!$B:$G,3, 0),  IFERROR(VLOOKUP($B481, '[1]QMSM_AG Mapping'!$A:$G, 3,0), "Check")))</f>
        <v>0</v>
      </c>
      <c r="E481" s="1">
        <f>IFERROR(VLOOKUP($B481, 'Combined Budget 2025 EUR'!$B:$G,5, 0), IFERROR(VLOOKUP($B481, 'Combined Budget 2025 CHF'!$B:$G,5, 0),IFERROR(VLOOKUP($B481, '[1]QMSM_AG Mapping'!$A:$E, 5,0), "Check")))</f>
        <v>0</v>
      </c>
      <c r="F481" s="1">
        <f t="shared" si="72"/>
        <v>0</v>
      </c>
      <c r="G481" s="13">
        <f>VLOOKUP($B481, '[1]QMSM_AG Mapping'!$A:$G, 6, 0)</f>
        <v>0</v>
      </c>
      <c r="H481" s="1">
        <f>VLOOKUP($B481, '[1]QMSM_AG Mapping'!$A:$G, 7, 0)</f>
        <v>0</v>
      </c>
      <c r="I481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W481" s="14" cm="1">
        <f t="array" ref="W481">INDEX(J481:U481, 1, MONTH($W$1))</f>
        <v>0</v>
      </c>
      <c r="X481" s="14" cm="1">
        <f t="array" ref="X481">SUMPRODUCT((J481:U481) *(($J$1:$U$1)&lt;=$X$1))</f>
        <v>0</v>
      </c>
      <c r="Y481">
        <f t="shared" si="73"/>
        <v>0</v>
      </c>
      <c r="Z481">
        <f t="shared" si="73"/>
        <v>0</v>
      </c>
      <c r="AA481">
        <f t="shared" si="74"/>
        <v>0</v>
      </c>
      <c r="AB481">
        <f t="shared" si="81"/>
        <v>0</v>
      </c>
      <c r="AC481">
        <f t="shared" si="75"/>
        <v>0</v>
      </c>
      <c r="AD481">
        <f t="shared" si="76"/>
        <v>0</v>
      </c>
      <c r="AE481">
        <f t="shared" si="77"/>
        <v>0</v>
      </c>
      <c r="AF481">
        <f t="shared" si="78"/>
        <v>0</v>
      </c>
      <c r="AG481">
        <f t="shared" si="79"/>
        <v>0</v>
      </c>
      <c r="AI481" s="15">
        <f t="shared" si="80"/>
        <v>0</v>
      </c>
      <c r="AJ481" s="15"/>
      <c r="AK481">
        <f>IFERROR(VLOOKUP($B481, 'Combined Budget 2025 EUR'!$B:$L, 10, 0), IFERROR(VLOOKUP($B481, 'Combined Budget 2025 CHF'!$B:$L, 10, 0), "N/A"))</f>
        <v>0</v>
      </c>
      <c r="AL481">
        <f>IFERROR(VLOOKUP($B481, 'Combined Budget 2025 EUR'!$B:$L, 11, 0), IFERROR(VLOOKUP($B481, 'Combined Budget 2025 CHF'!$B:$L, 11, 0), "N/A"))</f>
        <v>0</v>
      </c>
    </row>
    <row r="482" spans="2:38" x14ac:dyDescent="0.25">
      <c r="B482" s="1">
        <v>21002</v>
      </c>
      <c r="C482" s="1" t="s">
        <v>459</v>
      </c>
      <c r="D482" s="1" t="str">
        <f>IFERROR(VLOOKUP($B482, 'Combined Budget 2025 EUR'!$B:$G,3, 0),IFERROR(VLOOKUP($B482, 'Combined Budget 2025 CHF'!$B:$G,3, 0),  IFERROR(VLOOKUP($B482, '[1]QMSM_AG Mapping'!$A:$G, 3,0), "Check")))</f>
        <v>Switzerland</v>
      </c>
      <c r="E482" s="1" t="str">
        <f>IFERROR(VLOOKUP($B482, 'Combined Budget 2025 EUR'!$B:$G,5, 0), IFERROR(VLOOKUP($B482, 'Combined Budget 2025 CHF'!$B:$G,5, 0),IFERROR(VLOOKUP($B482, '[1]QMSM_AG Mapping'!$A:$E, 5,0), "Check")))</f>
        <v>Hotel Spa</v>
      </c>
      <c r="F482" s="1" t="str">
        <f t="shared" si="72"/>
        <v>Hotel Spa</v>
      </c>
      <c r="G482" s="13">
        <f>VLOOKUP($B482, '[1]QMSM_AG Mapping'!$A:$G, 6, 0)</f>
        <v>0</v>
      </c>
      <c r="H482" s="1">
        <f>VLOOKUP($B482, '[1]QMSM_AG Mapping'!$A:$G, 7, 0)</f>
        <v>0</v>
      </c>
      <c r="I482" t="s">
        <v>64</v>
      </c>
      <c r="J482" s="14">
        <v>0</v>
      </c>
      <c r="K482" s="14">
        <v>606.9</v>
      </c>
      <c r="L482" s="14">
        <v>361.21</v>
      </c>
      <c r="M482" s="14">
        <v>0</v>
      </c>
      <c r="N482" s="14">
        <v>920.9</v>
      </c>
      <c r="O482" s="14">
        <v>0</v>
      </c>
      <c r="P482" s="14">
        <v>500.28</v>
      </c>
      <c r="Q482" s="14">
        <v>225.44</v>
      </c>
      <c r="R482" s="14">
        <v>0</v>
      </c>
      <c r="S482" s="14">
        <v>1006.65</v>
      </c>
      <c r="T482" s="14">
        <v>592.07000000000005</v>
      </c>
      <c r="U482" s="14">
        <v>604.1</v>
      </c>
      <c r="W482" s="14" cm="1">
        <f t="array" ref="W482">INDEX(J482:U482, 1, MONTH($W$1))</f>
        <v>604.1</v>
      </c>
      <c r="X482" s="14" cm="1">
        <f t="array" ref="X482">SUMPRODUCT((J482:U482) *(($J$1:$U$1)&lt;=$X$1))</f>
        <v>4817.55</v>
      </c>
      <c r="Y482">
        <f t="shared" si="73"/>
        <v>1</v>
      </c>
      <c r="Z482">
        <f t="shared" si="73"/>
        <v>1</v>
      </c>
      <c r="AA482">
        <f t="shared" si="74"/>
        <v>1</v>
      </c>
      <c r="AB482">
        <f t="shared" si="81"/>
        <v>8</v>
      </c>
      <c r="AC482">
        <f t="shared" si="75"/>
        <v>602.19375000000002</v>
      </c>
      <c r="AD482">
        <f t="shared" si="76"/>
        <v>0</v>
      </c>
      <c r="AE482">
        <f t="shared" si="77"/>
        <v>0</v>
      </c>
      <c r="AF482">
        <f t="shared" si="78"/>
        <v>0</v>
      </c>
      <c r="AG482">
        <f t="shared" si="79"/>
        <v>0</v>
      </c>
      <c r="AI482" s="15">
        <f t="shared" si="80"/>
        <v>4817.55</v>
      </c>
      <c r="AJ482" s="15"/>
      <c r="AK482" t="str">
        <f>IFERROR(VLOOKUP($B482, 'Combined Budget 2025 EUR'!$B:$L, 10, 0), IFERROR(VLOOKUP($B482, 'Combined Budget 2025 CHF'!$B:$L, 10, 0), "N/A"))</f>
        <v>CC</v>
      </c>
      <c r="AL482" t="str">
        <f>IFERROR(VLOOKUP($B482, 'Combined Budget 2025 EUR'!$B:$L, 11, 0), IFERROR(VLOOKUP($B482, 'Combined Budget 2025 CHF'!$B:$L, 11, 0), "N/A"))</f>
        <v>C</v>
      </c>
    </row>
    <row r="483" spans="2:38" x14ac:dyDescent="0.25">
      <c r="B483" s="1">
        <v>21006</v>
      </c>
      <c r="C483" s="1" t="s">
        <v>462</v>
      </c>
      <c r="D483" s="1" t="str">
        <f>IFERROR(VLOOKUP($B483, 'Combined Budget 2025 EUR'!$B:$G,3, 0),IFERROR(VLOOKUP($B483, 'Combined Budget 2025 CHF'!$B:$G,3, 0),  IFERROR(VLOOKUP($B483, '[1]QMSM_AG Mapping'!$A:$G, 3,0), "Check")))</f>
        <v>Switzerland</v>
      </c>
      <c r="E483" s="1" t="str">
        <f>IFERROR(VLOOKUP($B483, 'Combined Budget 2025 EUR'!$B:$G,5, 0), IFERROR(VLOOKUP($B483, 'Combined Budget 2025 CHF'!$B:$G,5, 0),IFERROR(VLOOKUP($B483, '[1]QMSM_AG Mapping'!$A:$E, 5,0), "Check")))</f>
        <v>Salon / Institute</v>
      </c>
      <c r="F483" s="1" t="str">
        <f t="shared" si="72"/>
        <v>Institutes / Clinic</v>
      </c>
      <c r="G483" s="13">
        <f>VLOOKUP($B483, '[1]QMSM_AG Mapping'!$A:$G, 6, 0)</f>
        <v>0</v>
      </c>
      <c r="H483" s="1">
        <f>VLOOKUP($B483, '[1]QMSM_AG Mapping'!$A:$G, 7, 0)</f>
        <v>0</v>
      </c>
      <c r="I483" t="s">
        <v>64</v>
      </c>
      <c r="J483" s="14">
        <v>511.42</v>
      </c>
      <c r="K483" s="14">
        <v>0</v>
      </c>
      <c r="L483" s="14">
        <v>0</v>
      </c>
      <c r="M483" s="14">
        <v>0</v>
      </c>
      <c r="N483" s="14">
        <v>520.21</v>
      </c>
      <c r="O483" s="14">
        <v>0</v>
      </c>
      <c r="P483" s="14">
        <v>0</v>
      </c>
      <c r="Q483" s="14">
        <v>517.42999999999995</v>
      </c>
      <c r="R483" s="14">
        <v>524.02</v>
      </c>
      <c r="S483" s="14">
        <v>0</v>
      </c>
      <c r="T483" s="14">
        <v>538.15</v>
      </c>
      <c r="U483" s="14">
        <v>0</v>
      </c>
      <c r="W483" s="14" cm="1">
        <f t="array" ref="W483">INDEX(J483:U483, 1, MONTH($W$1))</f>
        <v>0</v>
      </c>
      <c r="X483" s="14" cm="1">
        <f t="array" ref="X483">SUMPRODUCT((J483:U483) *(($J$1:$U$1)&lt;=$X$1))</f>
        <v>2611.23</v>
      </c>
      <c r="Y483">
        <f t="shared" si="73"/>
        <v>0</v>
      </c>
      <c r="Z483">
        <f t="shared" si="73"/>
        <v>1</v>
      </c>
      <c r="AA483">
        <f t="shared" si="74"/>
        <v>1</v>
      </c>
      <c r="AB483">
        <f t="shared" si="81"/>
        <v>5</v>
      </c>
      <c r="AC483">
        <f t="shared" si="75"/>
        <v>522.24599999999998</v>
      </c>
      <c r="AD483">
        <f t="shared" si="76"/>
        <v>0</v>
      </c>
      <c r="AE483">
        <f t="shared" si="77"/>
        <v>0</v>
      </c>
      <c r="AF483">
        <f t="shared" si="78"/>
        <v>0</v>
      </c>
      <c r="AG483">
        <f t="shared" si="79"/>
        <v>0</v>
      </c>
      <c r="AI483" s="15">
        <f t="shared" si="80"/>
        <v>2611.23</v>
      </c>
      <c r="AJ483" s="15"/>
      <c r="AK483" t="str">
        <f>IFERROR(VLOOKUP($B483, 'Combined Budget 2025 EUR'!$B:$L, 10, 0), IFERROR(VLOOKUP($B483, 'Combined Budget 2025 CHF'!$B:$L, 10, 0), "N/A"))</f>
        <v>GG</v>
      </c>
      <c r="AL483" t="str">
        <f>IFERROR(VLOOKUP($B483, 'Combined Budget 2025 EUR'!$B:$L, 11, 0), IFERROR(VLOOKUP($B483, 'Combined Budget 2025 CHF'!$B:$L, 11, 0), "N/A"))</f>
        <v>C</v>
      </c>
    </row>
    <row r="484" spans="2:38" x14ac:dyDescent="0.25">
      <c r="B484" s="1">
        <v>21007</v>
      </c>
      <c r="C484" s="1" t="s">
        <v>870</v>
      </c>
      <c r="D484" s="1">
        <f>IFERROR(VLOOKUP($B484, 'Combined Budget 2025 EUR'!$B:$G,3, 0),IFERROR(VLOOKUP($B484, 'Combined Budget 2025 CHF'!$B:$G,3, 0),  IFERROR(VLOOKUP($B484, '[1]QMSM_AG Mapping'!$A:$G, 3,0), "Check")))</f>
        <v>0</v>
      </c>
      <c r="E484" s="1">
        <f>IFERROR(VLOOKUP($B484, 'Combined Budget 2025 EUR'!$B:$G,5, 0), IFERROR(VLOOKUP($B484, 'Combined Budget 2025 CHF'!$B:$G,5, 0),IFERROR(VLOOKUP($B484, '[1]QMSM_AG Mapping'!$A:$E, 5,0), "Check")))</f>
        <v>0</v>
      </c>
      <c r="F484" s="1">
        <f t="shared" si="72"/>
        <v>0</v>
      </c>
      <c r="G484" s="13">
        <f>VLOOKUP($B484, '[1]QMSM_AG Mapping'!$A:$G, 6, 0)</f>
        <v>0</v>
      </c>
      <c r="H484" s="1">
        <f>VLOOKUP($B484, '[1]QMSM_AG Mapping'!$A:$G, 7, 0)</f>
        <v>0</v>
      </c>
      <c r="I48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W484" s="14" cm="1">
        <f t="array" ref="W484">INDEX(J484:U484, 1, MONTH($W$1))</f>
        <v>0</v>
      </c>
      <c r="X484" s="14" cm="1">
        <f t="array" ref="X484">SUMPRODUCT((J484:U484) *(($J$1:$U$1)&lt;=$X$1))</f>
        <v>0</v>
      </c>
      <c r="Y484">
        <f t="shared" si="73"/>
        <v>0</v>
      </c>
      <c r="Z484">
        <f t="shared" si="73"/>
        <v>0</v>
      </c>
      <c r="AA484">
        <f t="shared" si="74"/>
        <v>0</v>
      </c>
      <c r="AB484">
        <f t="shared" si="81"/>
        <v>0</v>
      </c>
      <c r="AC484">
        <f t="shared" si="75"/>
        <v>0</v>
      </c>
      <c r="AD484">
        <f t="shared" si="76"/>
        <v>0</v>
      </c>
      <c r="AE484">
        <f t="shared" si="77"/>
        <v>0</v>
      </c>
      <c r="AF484">
        <f t="shared" si="78"/>
        <v>0</v>
      </c>
      <c r="AG484">
        <f t="shared" si="79"/>
        <v>0</v>
      </c>
      <c r="AI484" s="15">
        <f t="shared" si="80"/>
        <v>0</v>
      </c>
      <c r="AJ484" s="15"/>
      <c r="AK484">
        <f>IFERROR(VLOOKUP($B484, 'Combined Budget 2025 EUR'!$B:$L, 10, 0), IFERROR(VLOOKUP($B484, 'Combined Budget 2025 CHF'!$B:$L, 10, 0), "N/A"))</f>
        <v>0</v>
      </c>
      <c r="AL484">
        <f>IFERROR(VLOOKUP($B484, 'Combined Budget 2025 EUR'!$B:$L, 11, 0), IFERROR(VLOOKUP($B484, 'Combined Budget 2025 CHF'!$B:$L, 11, 0), "N/A"))</f>
        <v>0</v>
      </c>
    </row>
    <row r="485" spans="2:38" x14ac:dyDescent="0.25">
      <c r="B485" s="1">
        <v>21008</v>
      </c>
      <c r="C485" s="1" t="s">
        <v>440</v>
      </c>
      <c r="D485" s="1" t="str">
        <f>IFERROR(VLOOKUP($B485, 'Combined Budget 2025 EUR'!$B:$G,3, 0),IFERROR(VLOOKUP($B485, 'Combined Budget 2025 CHF'!$B:$G,3, 0),  IFERROR(VLOOKUP($B485, '[1]QMSM_AG Mapping'!$A:$G, 3,0), "Check")))</f>
        <v>Switzerland</v>
      </c>
      <c r="E485" s="1" t="str">
        <f>IFERROR(VLOOKUP($B485, 'Combined Budget 2025 EUR'!$B:$G,5, 0), IFERROR(VLOOKUP($B485, 'Combined Budget 2025 CHF'!$B:$G,5, 0),IFERROR(VLOOKUP($B485, '[1]QMSM_AG Mapping'!$A:$E, 5,0), "Check")))</f>
        <v>Salon / Institute</v>
      </c>
      <c r="F485" s="1" t="str">
        <f t="shared" si="72"/>
        <v>Institutes / Clinic</v>
      </c>
      <c r="G485" s="13">
        <f>VLOOKUP($B485, '[1]QMSM_AG Mapping'!$A:$G, 6, 0)</f>
        <v>0</v>
      </c>
      <c r="H485" s="1">
        <f>VLOOKUP($B485, '[1]QMSM_AG Mapping'!$A:$G, 7, 0)</f>
        <v>0</v>
      </c>
      <c r="I485" t="s">
        <v>64</v>
      </c>
      <c r="J485" s="14">
        <v>608.23</v>
      </c>
      <c r="K485" s="14">
        <v>2437.8200000000002</v>
      </c>
      <c r="L485" s="14">
        <v>0</v>
      </c>
      <c r="M485" s="14">
        <v>1966.13</v>
      </c>
      <c r="N485" s="14">
        <v>0</v>
      </c>
      <c r="O485" s="14">
        <v>521.98</v>
      </c>
      <c r="P485" s="14">
        <v>1369.36</v>
      </c>
      <c r="Q485" s="14">
        <v>0</v>
      </c>
      <c r="R485" s="14">
        <v>0</v>
      </c>
      <c r="S485" s="14">
        <v>1659.34</v>
      </c>
      <c r="T485" s="14">
        <v>-368.49</v>
      </c>
      <c r="U485" s="14">
        <v>0</v>
      </c>
      <c r="W485" s="14" cm="1">
        <f t="array" ref="W485">INDEX(J485:U485, 1, MONTH($W$1))</f>
        <v>0</v>
      </c>
      <c r="X485" s="14" cm="1">
        <f t="array" ref="X485">SUMPRODUCT((J485:U485) *(($J$1:$U$1)&lt;=$X$1))</f>
        <v>8194.369999999999</v>
      </c>
      <c r="Y485">
        <f t="shared" si="73"/>
        <v>0</v>
      </c>
      <c r="Z485">
        <f t="shared" si="73"/>
        <v>1</v>
      </c>
      <c r="AA485">
        <f t="shared" si="74"/>
        <v>1</v>
      </c>
      <c r="AB485">
        <f t="shared" si="81"/>
        <v>6</v>
      </c>
      <c r="AC485">
        <f t="shared" si="75"/>
        <v>1365.7283333333332</v>
      </c>
      <c r="AD485">
        <f t="shared" si="76"/>
        <v>0</v>
      </c>
      <c r="AE485">
        <f t="shared" si="77"/>
        <v>0</v>
      </c>
      <c r="AF485">
        <f t="shared" si="78"/>
        <v>0</v>
      </c>
      <c r="AG485">
        <f t="shared" si="79"/>
        <v>0</v>
      </c>
      <c r="AI485" s="15">
        <f t="shared" si="80"/>
        <v>8194.369999999999</v>
      </c>
      <c r="AJ485" s="15"/>
      <c r="AK485" t="str">
        <f>IFERROR(VLOOKUP($B485, 'Combined Budget 2025 EUR'!$B:$L, 10, 0), IFERROR(VLOOKUP($B485, 'Combined Budget 2025 CHF'!$B:$L, 10, 0), "N/A"))</f>
        <v>BA</v>
      </c>
      <c r="AL485" t="str">
        <f>IFERROR(VLOOKUP($B485, 'Combined Budget 2025 EUR'!$B:$L, 11, 0), IFERROR(VLOOKUP($B485, 'Combined Budget 2025 CHF'!$B:$L, 11, 0), "N/A"))</f>
        <v>A</v>
      </c>
    </row>
    <row r="486" spans="2:38" x14ac:dyDescent="0.25">
      <c r="B486" s="1">
        <v>21009</v>
      </c>
      <c r="C486" s="1" t="s">
        <v>446</v>
      </c>
      <c r="D486" s="1" t="str">
        <f>IFERROR(VLOOKUP($B486, 'Combined Budget 2025 EUR'!$B:$G,3, 0),IFERROR(VLOOKUP($B486, 'Combined Budget 2025 CHF'!$B:$G,3, 0),  IFERROR(VLOOKUP($B486, '[1]QMSM_AG Mapping'!$A:$G, 3,0), "Check")))</f>
        <v>Switzerland</v>
      </c>
      <c r="E486" s="1" t="str">
        <f>IFERROR(VLOOKUP($B486, 'Combined Budget 2025 EUR'!$B:$G,5, 0), IFERROR(VLOOKUP($B486, 'Combined Budget 2025 CHF'!$B:$G,5, 0),IFERROR(VLOOKUP($B486, '[1]QMSM_AG Mapping'!$A:$E, 5,0), "Check")))</f>
        <v>Salon / Institute</v>
      </c>
      <c r="F486" s="1" t="str">
        <f t="shared" si="72"/>
        <v>Institutes / Clinic</v>
      </c>
      <c r="G486" s="13">
        <f>VLOOKUP($B486, '[1]QMSM_AG Mapping'!$A:$G, 6, 0)</f>
        <v>0</v>
      </c>
      <c r="H486" s="1">
        <f>VLOOKUP($B486, '[1]QMSM_AG Mapping'!$A:$G, 7, 0)</f>
        <v>0</v>
      </c>
      <c r="I486" t="s">
        <v>64</v>
      </c>
      <c r="J486" s="14">
        <v>695.99</v>
      </c>
      <c r="K486" s="14">
        <v>612.6</v>
      </c>
      <c r="L486" s="14">
        <v>188.24</v>
      </c>
      <c r="M486" s="14">
        <v>734.83</v>
      </c>
      <c r="N486" s="14">
        <v>723.28</v>
      </c>
      <c r="O486" s="14">
        <v>515.08000000000004</v>
      </c>
      <c r="P486" s="14">
        <v>579.66999999999996</v>
      </c>
      <c r="Q486" s="14">
        <v>0</v>
      </c>
      <c r="R486" s="14">
        <v>0</v>
      </c>
      <c r="S486" s="14">
        <v>1254.02</v>
      </c>
      <c r="T486" s="14">
        <v>225.21</v>
      </c>
      <c r="U486" s="14">
        <v>623.42999999999995</v>
      </c>
      <c r="W486" s="14" cm="1">
        <f t="array" ref="W486">INDEX(J486:U486, 1, MONTH($W$1))</f>
        <v>623.42999999999995</v>
      </c>
      <c r="X486" s="14" cm="1">
        <f t="array" ref="X486">SUMPRODUCT((J486:U486) *(($J$1:$U$1)&lt;=$X$1))</f>
        <v>6152.3500000000013</v>
      </c>
      <c r="Y486">
        <f t="shared" si="73"/>
        <v>1</v>
      </c>
      <c r="Z486">
        <f t="shared" si="73"/>
        <v>1</v>
      </c>
      <c r="AA486">
        <f t="shared" si="74"/>
        <v>1</v>
      </c>
      <c r="AB486">
        <f t="shared" si="81"/>
        <v>10</v>
      </c>
      <c r="AC486">
        <f t="shared" si="75"/>
        <v>615.23500000000013</v>
      </c>
      <c r="AD486">
        <f t="shared" si="76"/>
        <v>0</v>
      </c>
      <c r="AE486">
        <f t="shared" si="77"/>
        <v>0</v>
      </c>
      <c r="AF486">
        <f t="shared" si="78"/>
        <v>0</v>
      </c>
      <c r="AG486">
        <f t="shared" si="79"/>
        <v>0</v>
      </c>
      <c r="AI486" s="15">
        <f t="shared" si="80"/>
        <v>6152.3500000000013</v>
      </c>
      <c r="AJ486" s="15"/>
      <c r="AK486" t="str">
        <f>IFERROR(VLOOKUP($B486, 'Combined Budget 2025 EUR'!$B:$L, 10, 0), IFERROR(VLOOKUP($B486, 'Combined Budget 2025 CHF'!$B:$L, 10, 0), "N/A"))</f>
        <v>BB</v>
      </c>
      <c r="AL486" t="str">
        <f>IFERROR(VLOOKUP($B486, 'Combined Budget 2025 EUR'!$B:$L, 11, 0), IFERROR(VLOOKUP($B486, 'Combined Budget 2025 CHF'!$B:$L, 11, 0), "N/A"))</f>
        <v>B</v>
      </c>
    </row>
    <row r="487" spans="2:38" x14ac:dyDescent="0.25">
      <c r="B487" s="1">
        <v>21010</v>
      </c>
      <c r="C487" s="1" t="s">
        <v>630</v>
      </c>
      <c r="D487" s="1">
        <f>IFERROR(VLOOKUP($B487, 'Combined Budget 2025 EUR'!$B:$G,3, 0),IFERROR(VLOOKUP($B487, 'Combined Budget 2025 CHF'!$B:$G,3, 0),  IFERROR(VLOOKUP($B487, '[1]QMSM_AG Mapping'!$A:$G, 3,0), "Check")))</f>
        <v>0</v>
      </c>
      <c r="E487" s="1">
        <f>IFERROR(VLOOKUP($B487, 'Combined Budget 2025 EUR'!$B:$G,5, 0), IFERROR(VLOOKUP($B487, 'Combined Budget 2025 CHF'!$B:$G,5, 0),IFERROR(VLOOKUP($B487, '[1]QMSM_AG Mapping'!$A:$E, 5,0), "Check")))</f>
        <v>0</v>
      </c>
      <c r="F487" s="1">
        <f t="shared" si="72"/>
        <v>0</v>
      </c>
      <c r="G487" s="13">
        <f>VLOOKUP($B487, '[1]QMSM_AG Mapping'!$A:$G, 6, 0)</f>
        <v>0</v>
      </c>
      <c r="H487" s="1">
        <f>VLOOKUP($B487, '[1]QMSM_AG Mapping'!$A:$G, 7, 0)</f>
        <v>0</v>
      </c>
      <c r="I487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W487" s="14" cm="1">
        <f t="array" ref="W487">INDEX(J487:U487, 1, MONTH($W$1))</f>
        <v>0</v>
      </c>
      <c r="X487" s="14" cm="1">
        <f t="array" ref="X487">SUMPRODUCT((J487:U487) *(($J$1:$U$1)&lt;=$X$1))</f>
        <v>0</v>
      </c>
      <c r="Y487">
        <f t="shared" si="73"/>
        <v>0</v>
      </c>
      <c r="Z487">
        <f t="shared" si="73"/>
        <v>0</v>
      </c>
      <c r="AA487">
        <f t="shared" si="74"/>
        <v>0</v>
      </c>
      <c r="AB487">
        <f t="shared" si="81"/>
        <v>0</v>
      </c>
      <c r="AC487">
        <f t="shared" si="75"/>
        <v>0</v>
      </c>
      <c r="AD487">
        <f t="shared" si="76"/>
        <v>0</v>
      </c>
      <c r="AE487">
        <f t="shared" si="77"/>
        <v>0</v>
      </c>
      <c r="AF487">
        <f t="shared" si="78"/>
        <v>0</v>
      </c>
      <c r="AG487">
        <f t="shared" si="79"/>
        <v>0</v>
      </c>
      <c r="AI487" s="15">
        <f t="shared" si="80"/>
        <v>0</v>
      </c>
      <c r="AJ487" s="15"/>
      <c r="AK487">
        <f>IFERROR(VLOOKUP($B487, 'Combined Budget 2025 EUR'!$B:$L, 10, 0), IFERROR(VLOOKUP($B487, 'Combined Budget 2025 CHF'!$B:$L, 10, 0), "N/A"))</f>
        <v>0</v>
      </c>
      <c r="AL487">
        <f>IFERROR(VLOOKUP($B487, 'Combined Budget 2025 EUR'!$B:$L, 11, 0), IFERROR(VLOOKUP($B487, 'Combined Budget 2025 CHF'!$B:$L, 11, 0), "N/A"))</f>
        <v>0</v>
      </c>
    </row>
    <row r="488" spans="2:38" x14ac:dyDescent="0.25">
      <c r="B488" s="1">
        <v>21011</v>
      </c>
      <c r="C488" s="1" t="s">
        <v>631</v>
      </c>
      <c r="D488" s="1">
        <f>IFERROR(VLOOKUP($B488, 'Combined Budget 2025 EUR'!$B:$G,3, 0),IFERROR(VLOOKUP($B488, 'Combined Budget 2025 CHF'!$B:$G,3, 0),  IFERROR(VLOOKUP($B488, '[1]QMSM_AG Mapping'!$A:$G, 3,0), "Check")))</f>
        <v>0</v>
      </c>
      <c r="E488" s="1">
        <f>IFERROR(VLOOKUP($B488, 'Combined Budget 2025 EUR'!$B:$G,5, 0), IFERROR(VLOOKUP($B488, 'Combined Budget 2025 CHF'!$B:$G,5, 0),IFERROR(VLOOKUP($B488, '[1]QMSM_AG Mapping'!$A:$E, 5,0), "Check")))</f>
        <v>0</v>
      </c>
      <c r="F488" s="1">
        <f t="shared" si="72"/>
        <v>0</v>
      </c>
      <c r="G488" s="13">
        <f>VLOOKUP($B488, '[1]QMSM_AG Mapping'!$A:$G, 6, 0)</f>
        <v>0</v>
      </c>
      <c r="H488" s="1">
        <f>VLOOKUP($B488, '[1]QMSM_AG Mapping'!$A:$G, 7, 0)</f>
        <v>0</v>
      </c>
      <c r="I488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W488" s="14" cm="1">
        <f t="array" ref="W488">INDEX(J488:U488, 1, MONTH($W$1))</f>
        <v>0</v>
      </c>
      <c r="X488" s="14" cm="1">
        <f t="array" ref="X488">SUMPRODUCT((J488:U488) *(($J$1:$U$1)&lt;=$X$1))</f>
        <v>0</v>
      </c>
      <c r="Y488">
        <f t="shared" si="73"/>
        <v>0</v>
      </c>
      <c r="Z488">
        <f t="shared" si="73"/>
        <v>0</v>
      </c>
      <c r="AA488">
        <f t="shared" si="74"/>
        <v>0</v>
      </c>
      <c r="AB488">
        <f t="shared" si="81"/>
        <v>0</v>
      </c>
      <c r="AC488">
        <f t="shared" si="75"/>
        <v>0</v>
      </c>
      <c r="AD488">
        <f t="shared" si="76"/>
        <v>0</v>
      </c>
      <c r="AE488">
        <f t="shared" si="77"/>
        <v>0</v>
      </c>
      <c r="AF488">
        <f t="shared" si="78"/>
        <v>0</v>
      </c>
      <c r="AG488">
        <f t="shared" si="79"/>
        <v>0</v>
      </c>
      <c r="AI488" s="15">
        <f t="shared" si="80"/>
        <v>0</v>
      </c>
      <c r="AJ488" s="15"/>
      <c r="AK488">
        <f>IFERROR(VLOOKUP($B488, 'Combined Budget 2025 EUR'!$B:$L, 10, 0), IFERROR(VLOOKUP($B488, 'Combined Budget 2025 CHF'!$B:$L, 10, 0), "N/A"))</f>
        <v>0</v>
      </c>
      <c r="AL488">
        <f>IFERROR(VLOOKUP($B488, 'Combined Budget 2025 EUR'!$B:$L, 11, 0), IFERROR(VLOOKUP($B488, 'Combined Budget 2025 CHF'!$B:$L, 11, 0), "N/A"))</f>
        <v>0</v>
      </c>
    </row>
    <row r="489" spans="2:38" x14ac:dyDescent="0.25">
      <c r="B489" s="1">
        <v>21012</v>
      </c>
      <c r="C489" s="1" t="s">
        <v>452</v>
      </c>
      <c r="D489" s="1" t="str">
        <f>IFERROR(VLOOKUP($B489, 'Combined Budget 2025 EUR'!$B:$G,3, 0),IFERROR(VLOOKUP($B489, 'Combined Budget 2025 CHF'!$B:$G,3, 0),  IFERROR(VLOOKUP($B489, '[1]QMSM_AG Mapping'!$A:$G, 3,0), "Check")))</f>
        <v>Switzerland</v>
      </c>
      <c r="E489" s="1" t="str">
        <f>IFERROR(VLOOKUP($B489, 'Combined Budget 2025 EUR'!$B:$G,5, 0), IFERROR(VLOOKUP($B489, 'Combined Budget 2025 CHF'!$B:$G,5, 0),IFERROR(VLOOKUP($B489, '[1]QMSM_AG Mapping'!$A:$E, 5,0), "Check")))</f>
        <v>Salon / Institute</v>
      </c>
      <c r="F489" s="1" t="str">
        <f t="shared" si="72"/>
        <v>Institutes / Clinic</v>
      </c>
      <c r="G489" s="13">
        <f>VLOOKUP($B489, '[1]QMSM_AG Mapping'!$A:$G, 6, 0)</f>
        <v>0</v>
      </c>
      <c r="H489" s="1">
        <f>VLOOKUP($B489, '[1]QMSM_AG Mapping'!$A:$G, 7, 0)</f>
        <v>0</v>
      </c>
      <c r="I489" t="s">
        <v>64</v>
      </c>
      <c r="J489" s="14">
        <v>1893.4</v>
      </c>
      <c r="K489" s="14">
        <v>755.97</v>
      </c>
      <c r="L489" s="14">
        <v>-82.06</v>
      </c>
      <c r="M489" s="14">
        <v>0</v>
      </c>
      <c r="N489" s="14">
        <v>0</v>
      </c>
      <c r="O489" s="14">
        <v>2708.79</v>
      </c>
      <c r="P489" s="14">
        <v>0</v>
      </c>
      <c r="Q489" s="14">
        <v>0</v>
      </c>
      <c r="R489" s="14">
        <v>2022.45</v>
      </c>
      <c r="S489" s="14">
        <v>0</v>
      </c>
      <c r="T489" s="14">
        <v>0</v>
      </c>
      <c r="U489" s="14">
        <v>0</v>
      </c>
      <c r="W489" s="14" cm="1">
        <f t="array" ref="W489">INDEX(J489:U489, 1, MONTH($W$1))</f>
        <v>0</v>
      </c>
      <c r="X489" s="14" cm="1">
        <f t="array" ref="X489">SUMPRODUCT((J489:U489) *(($J$1:$U$1)&lt;=$X$1))</f>
        <v>7298.55</v>
      </c>
      <c r="Y489">
        <f t="shared" si="73"/>
        <v>0</v>
      </c>
      <c r="Z489">
        <f t="shared" si="73"/>
        <v>1</v>
      </c>
      <c r="AA489">
        <f t="shared" si="74"/>
        <v>1</v>
      </c>
      <c r="AB489">
        <f t="shared" si="81"/>
        <v>4</v>
      </c>
      <c r="AC489">
        <f t="shared" si="75"/>
        <v>1824.6375</v>
      </c>
      <c r="AD489">
        <f t="shared" si="76"/>
        <v>0</v>
      </c>
      <c r="AE489">
        <f t="shared" si="77"/>
        <v>0</v>
      </c>
      <c r="AF489">
        <f t="shared" si="78"/>
        <v>0</v>
      </c>
      <c r="AG489">
        <f t="shared" si="79"/>
        <v>0</v>
      </c>
      <c r="AI489" s="15">
        <f t="shared" si="80"/>
        <v>7298.55</v>
      </c>
      <c r="AJ489" s="15"/>
      <c r="AK489" t="str">
        <f>IFERROR(VLOOKUP($B489, 'Combined Budget 2025 EUR'!$B:$L, 10, 0), IFERROR(VLOOKUP($B489, 'Combined Budget 2025 CHF'!$B:$L, 10, 0), "N/A"))</f>
        <v>BC</v>
      </c>
      <c r="AL489" t="str">
        <f>IFERROR(VLOOKUP($B489, 'Combined Budget 2025 EUR'!$B:$L, 11, 0), IFERROR(VLOOKUP($B489, 'Combined Budget 2025 CHF'!$B:$L, 11, 0), "N/A"))</f>
        <v>C</v>
      </c>
    </row>
    <row r="490" spans="2:38" x14ac:dyDescent="0.25">
      <c r="B490" s="1">
        <v>21013</v>
      </c>
      <c r="C490" s="1" t="s">
        <v>441</v>
      </c>
      <c r="D490" s="1" t="str">
        <f>IFERROR(VLOOKUP($B490, 'Combined Budget 2025 EUR'!$B:$G,3, 0),IFERROR(VLOOKUP($B490, 'Combined Budget 2025 CHF'!$B:$G,3, 0),  IFERROR(VLOOKUP($B490, '[1]QMSM_AG Mapping'!$A:$G, 3,0), "Check")))</f>
        <v>Switzerland</v>
      </c>
      <c r="E490" s="1" t="str">
        <f>IFERROR(VLOOKUP($B490, 'Combined Budget 2025 EUR'!$B:$G,5, 0), IFERROR(VLOOKUP($B490, 'Combined Budget 2025 CHF'!$B:$G,5, 0),IFERROR(VLOOKUP($B490, '[1]QMSM_AG Mapping'!$A:$E, 5,0), "Check")))</f>
        <v>Salon / Institute</v>
      </c>
      <c r="F490" s="1" t="str">
        <f t="shared" si="72"/>
        <v>Institutes / Clinic</v>
      </c>
      <c r="G490" s="13">
        <f>VLOOKUP($B490, '[1]QMSM_AG Mapping'!$A:$G, 6, 0)</f>
        <v>0</v>
      </c>
      <c r="H490" s="1">
        <f>VLOOKUP($B490, '[1]QMSM_AG Mapping'!$A:$G, 7, 0)</f>
        <v>0</v>
      </c>
      <c r="I490" t="s">
        <v>64</v>
      </c>
      <c r="J490" s="14">
        <v>0</v>
      </c>
      <c r="K490" s="14">
        <v>2690.34</v>
      </c>
      <c r="L490" s="14">
        <v>2037.72</v>
      </c>
      <c r="M490" s="14">
        <v>0</v>
      </c>
      <c r="N490" s="14">
        <v>2506.7600000000002</v>
      </c>
      <c r="O490" s="14">
        <v>0</v>
      </c>
      <c r="P490" s="14">
        <v>1410.16</v>
      </c>
      <c r="Q490" s="14">
        <v>1670.2</v>
      </c>
      <c r="R490" s="14">
        <v>4376</v>
      </c>
      <c r="S490" s="14">
        <v>-164.12</v>
      </c>
      <c r="T490" s="14">
        <v>3866.62</v>
      </c>
      <c r="U490" s="14">
        <v>0</v>
      </c>
      <c r="W490" s="14" cm="1">
        <f t="array" ref="W490">INDEX(J490:U490, 1, MONTH($W$1))</f>
        <v>0</v>
      </c>
      <c r="X490" s="14" cm="1">
        <f t="array" ref="X490">SUMPRODUCT((J490:U490) *(($J$1:$U$1)&lt;=$X$1))</f>
        <v>18393.68</v>
      </c>
      <c r="Y490">
        <f t="shared" si="73"/>
        <v>0</v>
      </c>
      <c r="Z490">
        <f t="shared" si="73"/>
        <v>1</v>
      </c>
      <c r="AA490">
        <f t="shared" si="74"/>
        <v>1</v>
      </c>
      <c r="AB490">
        <f t="shared" si="81"/>
        <v>7</v>
      </c>
      <c r="AC490">
        <f t="shared" si="75"/>
        <v>2627.6685714285713</v>
      </c>
      <c r="AD490">
        <f t="shared" si="76"/>
        <v>0</v>
      </c>
      <c r="AE490">
        <f t="shared" si="77"/>
        <v>0</v>
      </c>
      <c r="AF490">
        <f t="shared" si="78"/>
        <v>0</v>
      </c>
      <c r="AG490">
        <f t="shared" si="79"/>
        <v>0</v>
      </c>
      <c r="AI490" s="15">
        <f t="shared" si="80"/>
        <v>18393.68</v>
      </c>
      <c r="AJ490" s="15"/>
      <c r="AK490" t="str">
        <f>IFERROR(VLOOKUP($B490, 'Combined Budget 2025 EUR'!$B:$L, 10, 0), IFERROR(VLOOKUP($B490, 'Combined Budget 2025 CHF'!$B:$L, 10, 0), "N/A"))</f>
        <v>BA</v>
      </c>
      <c r="AL490" t="str">
        <f>IFERROR(VLOOKUP($B490, 'Combined Budget 2025 EUR'!$B:$L, 11, 0), IFERROR(VLOOKUP($B490, 'Combined Budget 2025 CHF'!$B:$L, 11, 0), "N/A"))</f>
        <v>A</v>
      </c>
    </row>
    <row r="491" spans="2:38" x14ac:dyDescent="0.25">
      <c r="B491" s="1">
        <v>21014</v>
      </c>
      <c r="C491" s="1" t="s">
        <v>442</v>
      </c>
      <c r="D491" s="1" t="str">
        <f>IFERROR(VLOOKUP($B491, 'Combined Budget 2025 EUR'!$B:$G,3, 0),IFERROR(VLOOKUP($B491, 'Combined Budget 2025 CHF'!$B:$G,3, 0),  IFERROR(VLOOKUP($B491, '[1]QMSM_AG Mapping'!$A:$G, 3,0), "Check")))</f>
        <v>Switzerland</v>
      </c>
      <c r="E491" s="1" t="str">
        <f>IFERROR(VLOOKUP($B491, 'Combined Budget 2025 EUR'!$B:$G,5, 0), IFERROR(VLOOKUP($B491, 'Combined Budget 2025 CHF'!$B:$G,5, 0),IFERROR(VLOOKUP($B491, '[1]QMSM_AG Mapping'!$A:$E, 5,0), "Check")))</f>
        <v>Salon / Institute</v>
      </c>
      <c r="F491" s="1" t="str">
        <f t="shared" si="72"/>
        <v>Institutes / Clinic</v>
      </c>
      <c r="G491" s="13">
        <f>VLOOKUP($B491, '[1]QMSM_AG Mapping'!$A:$G, 6, 0)</f>
        <v>0</v>
      </c>
      <c r="H491" s="1">
        <f>VLOOKUP($B491, '[1]QMSM_AG Mapping'!$A:$G, 7, 0)</f>
        <v>0</v>
      </c>
      <c r="I491" t="s">
        <v>64</v>
      </c>
      <c r="J491" s="14">
        <v>1827.01</v>
      </c>
      <c r="K491" s="14">
        <v>-254.12</v>
      </c>
      <c r="L491" s="14">
        <v>1975.75</v>
      </c>
      <c r="M491" s="14">
        <v>2443.83</v>
      </c>
      <c r="N491" s="14">
        <v>0</v>
      </c>
      <c r="O491" s="14">
        <v>1202.43</v>
      </c>
      <c r="P491" s="14">
        <v>0</v>
      </c>
      <c r="Q491" s="14">
        <v>2478.11</v>
      </c>
      <c r="R491" s="14">
        <v>0</v>
      </c>
      <c r="S491" s="14">
        <v>2847.09</v>
      </c>
      <c r="T491" s="14">
        <v>0</v>
      </c>
      <c r="U491" s="14">
        <v>552.12</v>
      </c>
      <c r="W491" s="14" cm="1">
        <f t="array" ref="W491">INDEX(J491:U491, 1, MONTH($W$1))</f>
        <v>552.12</v>
      </c>
      <c r="X491" s="14" cm="1">
        <f t="array" ref="X491">SUMPRODUCT((J491:U491) *(($J$1:$U$1)&lt;=$X$1))</f>
        <v>13072.220000000001</v>
      </c>
      <c r="Y491">
        <f t="shared" si="73"/>
        <v>1</v>
      </c>
      <c r="Z491">
        <f t="shared" si="73"/>
        <v>1</v>
      </c>
      <c r="AA491">
        <f t="shared" si="74"/>
        <v>1</v>
      </c>
      <c r="AB491">
        <f t="shared" si="81"/>
        <v>7</v>
      </c>
      <c r="AC491">
        <f t="shared" si="75"/>
        <v>1867.4600000000003</v>
      </c>
      <c r="AD491">
        <f t="shared" si="76"/>
        <v>0</v>
      </c>
      <c r="AE491">
        <f t="shared" si="77"/>
        <v>0</v>
      </c>
      <c r="AF491">
        <f t="shared" si="78"/>
        <v>0</v>
      </c>
      <c r="AG491">
        <f t="shared" si="79"/>
        <v>0</v>
      </c>
      <c r="AI491" s="15">
        <f t="shared" si="80"/>
        <v>13072.220000000001</v>
      </c>
      <c r="AJ491" s="15"/>
      <c r="AK491" t="str">
        <f>IFERROR(VLOOKUP($B491, 'Combined Budget 2025 EUR'!$B:$L, 10, 0), IFERROR(VLOOKUP($B491, 'Combined Budget 2025 CHF'!$B:$L, 10, 0), "N/A"))</f>
        <v>BA</v>
      </c>
      <c r="AL491" t="str">
        <f>IFERROR(VLOOKUP($B491, 'Combined Budget 2025 EUR'!$B:$L, 11, 0), IFERROR(VLOOKUP($B491, 'Combined Budget 2025 CHF'!$B:$L, 11, 0), "N/A"))</f>
        <v>A</v>
      </c>
    </row>
    <row r="492" spans="2:38" x14ac:dyDescent="0.25">
      <c r="B492" s="1">
        <v>21015</v>
      </c>
      <c r="C492" s="1" t="s">
        <v>871</v>
      </c>
      <c r="D492" s="1">
        <f>IFERROR(VLOOKUP($B492, 'Combined Budget 2025 EUR'!$B:$G,3, 0),IFERROR(VLOOKUP($B492, 'Combined Budget 2025 CHF'!$B:$G,3, 0),  IFERROR(VLOOKUP($B492, '[1]QMSM_AG Mapping'!$A:$G, 3,0), "Check")))</f>
        <v>0</v>
      </c>
      <c r="E492" s="1">
        <f>IFERROR(VLOOKUP($B492, 'Combined Budget 2025 EUR'!$B:$G,5, 0), IFERROR(VLOOKUP($B492, 'Combined Budget 2025 CHF'!$B:$G,5, 0),IFERROR(VLOOKUP($B492, '[1]QMSM_AG Mapping'!$A:$E, 5,0), "Check")))</f>
        <v>0</v>
      </c>
      <c r="F492" s="1">
        <f t="shared" si="72"/>
        <v>0</v>
      </c>
      <c r="G492" s="13">
        <f>VLOOKUP($B492, '[1]QMSM_AG Mapping'!$A:$G, 6, 0)</f>
        <v>0</v>
      </c>
      <c r="H492" s="1">
        <f>VLOOKUP($B492, '[1]QMSM_AG Mapping'!$A:$G, 7, 0)</f>
        <v>0</v>
      </c>
      <c r="I492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W492" s="14" cm="1">
        <f t="array" ref="W492">INDEX(J492:U492, 1, MONTH($W$1))</f>
        <v>0</v>
      </c>
      <c r="X492" s="14" cm="1">
        <f t="array" ref="X492">SUMPRODUCT((J492:U492) *(($J$1:$U$1)&lt;=$X$1))</f>
        <v>0</v>
      </c>
      <c r="Y492">
        <f t="shared" si="73"/>
        <v>0</v>
      </c>
      <c r="Z492">
        <f t="shared" si="73"/>
        <v>0</v>
      </c>
      <c r="AA492">
        <f t="shared" si="74"/>
        <v>0</v>
      </c>
      <c r="AB492">
        <f t="shared" si="81"/>
        <v>0</v>
      </c>
      <c r="AC492">
        <f t="shared" si="75"/>
        <v>0</v>
      </c>
      <c r="AD492">
        <f t="shared" si="76"/>
        <v>0</v>
      </c>
      <c r="AE492">
        <f t="shared" si="77"/>
        <v>0</v>
      </c>
      <c r="AF492">
        <f t="shared" si="78"/>
        <v>0</v>
      </c>
      <c r="AG492">
        <f t="shared" si="79"/>
        <v>0</v>
      </c>
      <c r="AI492" s="15">
        <f t="shared" si="80"/>
        <v>0</v>
      </c>
      <c r="AJ492" s="15"/>
      <c r="AK492">
        <f>IFERROR(VLOOKUP($B492, 'Combined Budget 2025 EUR'!$B:$L, 10, 0), IFERROR(VLOOKUP($B492, 'Combined Budget 2025 CHF'!$B:$L, 10, 0), "N/A"))</f>
        <v>0</v>
      </c>
      <c r="AL492">
        <f>IFERROR(VLOOKUP($B492, 'Combined Budget 2025 EUR'!$B:$L, 11, 0), IFERROR(VLOOKUP($B492, 'Combined Budget 2025 CHF'!$B:$L, 11, 0), "N/A"))</f>
        <v>0</v>
      </c>
    </row>
    <row r="493" spans="2:38" x14ac:dyDescent="0.25">
      <c r="B493" s="1">
        <v>21016</v>
      </c>
      <c r="C493" s="1" t="s">
        <v>463</v>
      </c>
      <c r="D493" s="1" t="str">
        <f>IFERROR(VLOOKUP($B493, 'Combined Budget 2025 EUR'!$B:$G,3, 0),IFERROR(VLOOKUP($B493, 'Combined Budget 2025 CHF'!$B:$G,3, 0),  IFERROR(VLOOKUP($B493, '[1]QMSM_AG Mapping'!$A:$G, 3,0), "Check")))</f>
        <v>Switzerland</v>
      </c>
      <c r="E493" s="1" t="str">
        <f>IFERROR(VLOOKUP($B493, 'Combined Budget 2025 EUR'!$B:$G,5, 0), IFERROR(VLOOKUP($B493, 'Combined Budget 2025 CHF'!$B:$G,5, 0),IFERROR(VLOOKUP($B493, '[1]QMSM_AG Mapping'!$A:$E, 5,0), "Check")))</f>
        <v>Salon / Institute</v>
      </c>
      <c r="F493" s="1" t="str">
        <f t="shared" si="72"/>
        <v>Institutes / Clinic</v>
      </c>
      <c r="G493" s="13">
        <f>VLOOKUP($B493, '[1]QMSM_AG Mapping'!$A:$G, 6, 0)</f>
        <v>0</v>
      </c>
      <c r="H493" s="1">
        <f>VLOOKUP($B493, '[1]QMSM_AG Mapping'!$A:$G, 7, 0)</f>
        <v>0</v>
      </c>
      <c r="I493" t="s">
        <v>64</v>
      </c>
      <c r="J493" s="14">
        <v>0</v>
      </c>
      <c r="K493" s="14">
        <v>659.29</v>
      </c>
      <c r="L493" s="14">
        <v>-43.81</v>
      </c>
      <c r="M493" s="14">
        <v>0</v>
      </c>
      <c r="N493" s="14">
        <v>1106.0999999999999</v>
      </c>
      <c r="O493" s="14">
        <v>155.63999999999999</v>
      </c>
      <c r="P493" s="14">
        <v>0</v>
      </c>
      <c r="Q493" s="14">
        <v>0</v>
      </c>
      <c r="R493" s="14">
        <v>886.2</v>
      </c>
      <c r="S493" s="14">
        <v>0</v>
      </c>
      <c r="T493" s="14">
        <v>0</v>
      </c>
      <c r="U493" s="14">
        <v>0</v>
      </c>
      <c r="W493" s="14" cm="1">
        <f t="array" ref="W493">INDEX(J493:U493, 1, MONTH($W$1))</f>
        <v>0</v>
      </c>
      <c r="X493" s="14" cm="1">
        <f t="array" ref="X493">SUMPRODUCT((J493:U493) *(($J$1:$U$1)&lt;=$X$1))</f>
        <v>2763.42</v>
      </c>
      <c r="Y493">
        <f t="shared" si="73"/>
        <v>0</v>
      </c>
      <c r="Z493">
        <f t="shared" si="73"/>
        <v>1</v>
      </c>
      <c r="AA493">
        <f t="shared" si="74"/>
        <v>1</v>
      </c>
      <c r="AB493">
        <f t="shared" si="81"/>
        <v>4</v>
      </c>
      <c r="AC493">
        <f t="shared" si="75"/>
        <v>690.85500000000002</v>
      </c>
      <c r="AD493">
        <f t="shared" si="76"/>
        <v>0</v>
      </c>
      <c r="AE493">
        <f t="shared" si="77"/>
        <v>0</v>
      </c>
      <c r="AF493">
        <f t="shared" si="78"/>
        <v>0</v>
      </c>
      <c r="AG493">
        <f t="shared" si="79"/>
        <v>0</v>
      </c>
      <c r="AI493" s="15">
        <f t="shared" si="80"/>
        <v>2763.42</v>
      </c>
      <c r="AJ493" s="15"/>
      <c r="AK493" t="str">
        <f>IFERROR(VLOOKUP($B493, 'Combined Budget 2025 EUR'!$B:$L, 10, 0), IFERROR(VLOOKUP($B493, 'Combined Budget 2025 CHF'!$B:$L, 10, 0), "N/A"))</f>
        <v>GG</v>
      </c>
      <c r="AL493" t="str">
        <f>IFERROR(VLOOKUP($B493, 'Combined Budget 2025 EUR'!$B:$L, 11, 0), IFERROR(VLOOKUP($B493, 'Combined Budget 2025 CHF'!$B:$L, 11, 0), "N/A"))</f>
        <v>C</v>
      </c>
    </row>
    <row r="494" spans="2:38" x14ac:dyDescent="0.25">
      <c r="B494" s="1">
        <v>21020</v>
      </c>
      <c r="C494" s="1" t="s">
        <v>464</v>
      </c>
      <c r="D494" s="1" t="str">
        <f>IFERROR(VLOOKUP($B494, 'Combined Budget 2025 EUR'!$B:$G,3, 0),IFERROR(VLOOKUP($B494, 'Combined Budget 2025 CHF'!$B:$G,3, 0),  IFERROR(VLOOKUP($B494, '[1]QMSM_AG Mapping'!$A:$G, 3,0), "Check")))</f>
        <v>Switzerland</v>
      </c>
      <c r="E494" s="1">
        <f>IFERROR(VLOOKUP($B494, 'Combined Budget 2025 EUR'!$B:$G,5, 0), IFERROR(VLOOKUP($B494, 'Combined Budget 2025 CHF'!$B:$G,5, 0),IFERROR(VLOOKUP($B494, '[1]QMSM_AG Mapping'!$A:$E, 5,0), "Check")))</f>
        <v>0</v>
      </c>
      <c r="F494" s="1">
        <f t="shared" si="72"/>
        <v>0</v>
      </c>
      <c r="G494" s="13">
        <f>VLOOKUP($B494, '[1]QMSM_AG Mapping'!$A:$G, 6, 0)</f>
        <v>0</v>
      </c>
      <c r="H494" s="1">
        <f>VLOOKUP($B494, '[1]QMSM_AG Mapping'!$A:$G, 7, 0)</f>
        <v>0</v>
      </c>
      <c r="I494" t="s">
        <v>64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937.68</v>
      </c>
      <c r="T494" s="14">
        <v>0</v>
      </c>
      <c r="U494" s="14">
        <v>0</v>
      </c>
      <c r="W494" s="14" cm="1">
        <f t="array" ref="W494">INDEX(J494:U494, 1, MONTH($W$1))</f>
        <v>0</v>
      </c>
      <c r="X494" s="14" cm="1">
        <f t="array" ref="X494">SUMPRODUCT((J494:U494) *(($J$1:$U$1)&lt;=$X$1))</f>
        <v>937.68</v>
      </c>
      <c r="Y494">
        <f t="shared" si="73"/>
        <v>0</v>
      </c>
      <c r="Z494">
        <f t="shared" si="73"/>
        <v>1</v>
      </c>
      <c r="AA494">
        <f t="shared" si="74"/>
        <v>1</v>
      </c>
      <c r="AB494">
        <f t="shared" si="81"/>
        <v>1</v>
      </c>
      <c r="AC494">
        <f t="shared" si="75"/>
        <v>937.68</v>
      </c>
      <c r="AD494">
        <f t="shared" si="76"/>
        <v>0</v>
      </c>
      <c r="AE494">
        <f t="shared" si="77"/>
        <v>0</v>
      </c>
      <c r="AF494">
        <f t="shared" si="78"/>
        <v>0</v>
      </c>
      <c r="AG494">
        <f t="shared" si="79"/>
        <v>0</v>
      </c>
      <c r="AI494" s="15">
        <f t="shared" si="80"/>
        <v>937.68</v>
      </c>
      <c r="AJ494" s="15"/>
      <c r="AK494" t="str">
        <f>IFERROR(VLOOKUP($B494, 'Combined Budget 2025 EUR'!$B:$L, 10, 0), IFERROR(VLOOKUP($B494, 'Combined Budget 2025 CHF'!$B:$L, 10, 0), "N/A"))</f>
        <v>GG</v>
      </c>
      <c r="AL494" t="str">
        <f>IFERROR(VLOOKUP($B494, 'Combined Budget 2025 EUR'!$B:$L, 11, 0), IFERROR(VLOOKUP($B494, 'Combined Budget 2025 CHF'!$B:$L, 11, 0), "N/A"))</f>
        <v>C</v>
      </c>
    </row>
    <row r="495" spans="2:38" x14ac:dyDescent="0.25">
      <c r="B495" s="1">
        <v>21021</v>
      </c>
      <c r="C495" s="1" t="s">
        <v>460</v>
      </c>
      <c r="D495" s="1" t="str">
        <f>IFERROR(VLOOKUP($B495, 'Combined Budget 2025 EUR'!$B:$G,3, 0),IFERROR(VLOOKUP($B495, 'Combined Budget 2025 CHF'!$B:$G,3, 0),  IFERROR(VLOOKUP($B495, '[1]QMSM_AG Mapping'!$A:$G, 3,0), "Check")))</f>
        <v>Switzerland</v>
      </c>
      <c r="E495" s="1" t="str">
        <f>IFERROR(VLOOKUP($B495, 'Combined Budget 2025 EUR'!$B:$G,5, 0), IFERROR(VLOOKUP($B495, 'Combined Budget 2025 CHF'!$B:$G,5, 0),IFERROR(VLOOKUP($B495, '[1]QMSM_AG Mapping'!$A:$E, 5,0), "Check")))</f>
        <v>Salon / Institute</v>
      </c>
      <c r="F495" s="1" t="str">
        <f t="shared" si="72"/>
        <v>Institutes / Clinic</v>
      </c>
      <c r="G495" s="13">
        <f>VLOOKUP($B495, '[1]QMSM_AG Mapping'!$A:$G, 6, 0)</f>
        <v>0</v>
      </c>
      <c r="H495" s="1">
        <f>VLOOKUP($B495, '[1]QMSM_AG Mapping'!$A:$G, 7, 0)</f>
        <v>0</v>
      </c>
      <c r="I495" t="s">
        <v>64</v>
      </c>
      <c r="J495" s="14">
        <v>0</v>
      </c>
      <c r="K495" s="14">
        <v>1004.62</v>
      </c>
      <c r="L495" s="14">
        <v>0</v>
      </c>
      <c r="M495" s="14">
        <v>1297.6300000000001</v>
      </c>
      <c r="N495" s="14">
        <v>0</v>
      </c>
      <c r="O495" s="14">
        <v>0</v>
      </c>
      <c r="P495" s="14">
        <v>507.82</v>
      </c>
      <c r="Q495" s="14">
        <v>0</v>
      </c>
      <c r="R495" s="14">
        <v>0</v>
      </c>
      <c r="S495" s="14">
        <v>0</v>
      </c>
      <c r="T495" s="14">
        <v>928.09</v>
      </c>
      <c r="U495" s="14">
        <v>0</v>
      </c>
      <c r="W495" s="14" cm="1">
        <f t="array" ref="W495">INDEX(J495:U495, 1, MONTH($W$1))</f>
        <v>0</v>
      </c>
      <c r="X495" s="14" cm="1">
        <f t="array" ref="X495">SUMPRODUCT((J495:U495) *(($J$1:$U$1)&lt;=$X$1))</f>
        <v>3738.1600000000003</v>
      </c>
      <c r="Y495">
        <f t="shared" si="73"/>
        <v>0</v>
      </c>
      <c r="Z495">
        <f t="shared" si="73"/>
        <v>1</v>
      </c>
      <c r="AA495">
        <f t="shared" si="74"/>
        <v>1</v>
      </c>
      <c r="AB495">
        <f t="shared" si="81"/>
        <v>4</v>
      </c>
      <c r="AC495">
        <f t="shared" si="75"/>
        <v>934.54000000000008</v>
      </c>
      <c r="AD495">
        <f t="shared" si="76"/>
        <v>0</v>
      </c>
      <c r="AE495">
        <f t="shared" si="77"/>
        <v>0</v>
      </c>
      <c r="AF495">
        <f t="shared" si="78"/>
        <v>0</v>
      </c>
      <c r="AG495">
        <f t="shared" si="79"/>
        <v>0</v>
      </c>
      <c r="AI495" s="15">
        <f t="shared" si="80"/>
        <v>3738.1600000000003</v>
      </c>
      <c r="AJ495" s="15"/>
      <c r="AK495" t="str">
        <f>IFERROR(VLOOKUP($B495, 'Combined Budget 2025 EUR'!$B:$L, 10, 0), IFERROR(VLOOKUP($B495, 'Combined Budget 2025 CHF'!$B:$L, 10, 0), "N/A"))</f>
        <v>CC</v>
      </c>
      <c r="AL495" t="str">
        <f>IFERROR(VLOOKUP($B495, 'Combined Budget 2025 EUR'!$B:$L, 11, 0), IFERROR(VLOOKUP($B495, 'Combined Budget 2025 CHF'!$B:$L, 11, 0), "N/A"))</f>
        <v>C</v>
      </c>
    </row>
    <row r="496" spans="2:38" x14ac:dyDescent="0.25">
      <c r="B496" s="1">
        <v>21022</v>
      </c>
      <c r="C496" s="1" t="s">
        <v>453</v>
      </c>
      <c r="D496" s="1" t="str">
        <f>IFERROR(VLOOKUP($B496, 'Combined Budget 2025 EUR'!$B:$G,3, 0),IFERROR(VLOOKUP($B496, 'Combined Budget 2025 CHF'!$B:$G,3, 0),  IFERROR(VLOOKUP($B496, '[1]QMSM_AG Mapping'!$A:$G, 3,0), "Check")))</f>
        <v>Switzerland</v>
      </c>
      <c r="E496" s="1" t="str">
        <f>IFERROR(VLOOKUP($B496, 'Combined Budget 2025 EUR'!$B:$G,5, 0), IFERROR(VLOOKUP($B496, 'Combined Budget 2025 CHF'!$B:$G,5, 0),IFERROR(VLOOKUP($B496, '[1]QMSM_AG Mapping'!$A:$E, 5,0), "Check")))</f>
        <v>Salon / Institute</v>
      </c>
      <c r="F496" s="1" t="str">
        <f t="shared" si="72"/>
        <v>Institutes / Clinic</v>
      </c>
      <c r="G496" s="13">
        <f>VLOOKUP($B496, '[1]QMSM_AG Mapping'!$A:$G, 6, 0)</f>
        <v>0</v>
      </c>
      <c r="H496" s="1">
        <f>VLOOKUP($B496, '[1]QMSM_AG Mapping'!$A:$G, 7, 0)</f>
        <v>0</v>
      </c>
      <c r="I496" t="s">
        <v>64</v>
      </c>
      <c r="J496" s="14">
        <v>1094.82</v>
      </c>
      <c r="K496" s="14">
        <v>0</v>
      </c>
      <c r="L496" s="14">
        <v>909.61</v>
      </c>
      <c r="M496" s="14">
        <v>0</v>
      </c>
      <c r="N496" s="14">
        <v>2191.94</v>
      </c>
      <c r="O496" s="14">
        <v>0</v>
      </c>
      <c r="P496" s="14">
        <v>1343.72</v>
      </c>
      <c r="Q496" s="14">
        <v>0</v>
      </c>
      <c r="R496" s="14">
        <v>0</v>
      </c>
      <c r="S496" s="14">
        <v>0</v>
      </c>
      <c r="T496" s="14">
        <v>1735.53</v>
      </c>
      <c r="U496" s="14">
        <v>702.33</v>
      </c>
      <c r="W496" s="14" cm="1">
        <f t="array" ref="W496">INDEX(J496:U496, 1, MONTH($W$1))</f>
        <v>702.33</v>
      </c>
      <c r="X496" s="14" cm="1">
        <f t="array" ref="X496">SUMPRODUCT((J496:U496) *(($J$1:$U$1)&lt;=$X$1))</f>
        <v>7977.95</v>
      </c>
      <c r="Y496">
        <f t="shared" si="73"/>
        <v>1</v>
      </c>
      <c r="Z496">
        <f t="shared" si="73"/>
        <v>1</v>
      </c>
      <c r="AA496">
        <f t="shared" si="74"/>
        <v>1</v>
      </c>
      <c r="AB496">
        <f t="shared" si="81"/>
        <v>6</v>
      </c>
      <c r="AC496">
        <f t="shared" si="75"/>
        <v>1329.6583333333333</v>
      </c>
      <c r="AD496">
        <f t="shared" si="76"/>
        <v>0</v>
      </c>
      <c r="AE496">
        <f t="shared" si="77"/>
        <v>0</v>
      </c>
      <c r="AF496">
        <f t="shared" si="78"/>
        <v>0</v>
      </c>
      <c r="AG496">
        <f t="shared" si="79"/>
        <v>0</v>
      </c>
      <c r="AI496" s="15">
        <f t="shared" si="80"/>
        <v>7977.95</v>
      </c>
      <c r="AJ496" s="15"/>
      <c r="AK496" t="str">
        <f>IFERROR(VLOOKUP($B496, 'Combined Budget 2025 EUR'!$B:$L, 10, 0), IFERROR(VLOOKUP($B496, 'Combined Budget 2025 CHF'!$B:$L, 10, 0), "N/A"))</f>
        <v>BC</v>
      </c>
      <c r="AL496" t="str">
        <f>IFERROR(VLOOKUP($B496, 'Combined Budget 2025 EUR'!$B:$L, 11, 0), IFERROR(VLOOKUP($B496, 'Combined Budget 2025 CHF'!$B:$L, 11, 0), "N/A"))</f>
        <v>C</v>
      </c>
    </row>
    <row r="497" spans="2:38" x14ac:dyDescent="0.25">
      <c r="B497" s="1">
        <v>21024</v>
      </c>
      <c r="C497" s="1" t="s">
        <v>454</v>
      </c>
      <c r="D497" s="1" t="str">
        <f>IFERROR(VLOOKUP($B497, 'Combined Budget 2025 EUR'!$B:$G,3, 0),IFERROR(VLOOKUP($B497, 'Combined Budget 2025 CHF'!$B:$G,3, 0),  IFERROR(VLOOKUP($B497, '[1]QMSM_AG Mapping'!$A:$G, 3,0), "Check")))</f>
        <v>Switzerland</v>
      </c>
      <c r="E497" s="1" t="str">
        <f>IFERROR(VLOOKUP($B497, 'Combined Budget 2025 EUR'!$B:$G,5, 0), IFERROR(VLOOKUP($B497, 'Combined Budget 2025 CHF'!$B:$G,5, 0),IFERROR(VLOOKUP($B497, '[1]QMSM_AG Mapping'!$A:$E, 5,0), "Check")))</f>
        <v>Salon / Institute</v>
      </c>
      <c r="F497" s="1" t="str">
        <f t="shared" si="72"/>
        <v>Institutes / Clinic</v>
      </c>
      <c r="G497" s="13">
        <f>VLOOKUP($B497, '[1]QMSM_AG Mapping'!$A:$G, 6, 0)</f>
        <v>0</v>
      </c>
      <c r="H497" s="1">
        <f>VLOOKUP($B497, '[1]QMSM_AG Mapping'!$A:$G, 7, 0)</f>
        <v>0</v>
      </c>
      <c r="I497" t="s">
        <v>64</v>
      </c>
      <c r="J497" s="14">
        <v>0</v>
      </c>
      <c r="K497" s="14">
        <v>1221.8800000000001</v>
      </c>
      <c r="L497" s="14">
        <v>0</v>
      </c>
      <c r="M497" s="14">
        <v>862.01</v>
      </c>
      <c r="N497" s="14">
        <v>0</v>
      </c>
      <c r="O497" s="14">
        <v>946.58</v>
      </c>
      <c r="P497" s="14">
        <v>0</v>
      </c>
      <c r="Q497" s="14">
        <v>697.76</v>
      </c>
      <c r="R497" s="14">
        <v>1619.44</v>
      </c>
      <c r="S497" s="14">
        <v>0</v>
      </c>
      <c r="T497" s="14">
        <v>643.27</v>
      </c>
      <c r="U497" s="14">
        <v>417.41</v>
      </c>
      <c r="W497" s="14" cm="1">
        <f t="array" ref="W497">INDEX(J497:U497, 1, MONTH($W$1))</f>
        <v>417.41</v>
      </c>
      <c r="X497" s="14" cm="1">
        <f t="array" ref="X497">SUMPRODUCT((J497:U497) *(($J$1:$U$1)&lt;=$X$1))</f>
        <v>6408.35</v>
      </c>
      <c r="Y497">
        <f t="shared" si="73"/>
        <v>1</v>
      </c>
      <c r="Z497">
        <f t="shared" si="73"/>
        <v>1</v>
      </c>
      <c r="AA497">
        <f t="shared" si="74"/>
        <v>1</v>
      </c>
      <c r="AB497">
        <f t="shared" si="81"/>
        <v>7</v>
      </c>
      <c r="AC497">
        <f t="shared" si="75"/>
        <v>915.47857142857151</v>
      </c>
      <c r="AD497">
        <f t="shared" si="76"/>
        <v>0</v>
      </c>
      <c r="AE497">
        <f t="shared" si="77"/>
        <v>0</v>
      </c>
      <c r="AF497">
        <f t="shared" si="78"/>
        <v>0</v>
      </c>
      <c r="AG497">
        <f t="shared" si="79"/>
        <v>0</v>
      </c>
      <c r="AI497" s="15">
        <f t="shared" si="80"/>
        <v>6408.35</v>
      </c>
      <c r="AJ497" s="15"/>
      <c r="AK497" t="str">
        <f>IFERROR(VLOOKUP($B497, 'Combined Budget 2025 EUR'!$B:$L, 10, 0), IFERROR(VLOOKUP($B497, 'Combined Budget 2025 CHF'!$B:$L, 10, 0), "N/A"))</f>
        <v>BC</v>
      </c>
      <c r="AL497" t="str">
        <f>IFERROR(VLOOKUP($B497, 'Combined Budget 2025 EUR'!$B:$L, 11, 0), IFERROR(VLOOKUP($B497, 'Combined Budget 2025 CHF'!$B:$L, 11, 0), "N/A"))</f>
        <v>C</v>
      </c>
    </row>
    <row r="498" spans="2:38" x14ac:dyDescent="0.25">
      <c r="B498" s="1">
        <v>21025</v>
      </c>
      <c r="C498" s="1" t="s">
        <v>447</v>
      </c>
      <c r="D498" s="1" t="str">
        <f>IFERROR(VLOOKUP($B498, 'Combined Budget 2025 EUR'!$B:$G,3, 0),IFERROR(VLOOKUP($B498, 'Combined Budget 2025 CHF'!$B:$G,3, 0),  IFERROR(VLOOKUP($B498, '[1]QMSM_AG Mapping'!$A:$G, 3,0), "Check")))</f>
        <v>Switzerland</v>
      </c>
      <c r="E498" s="1" t="str">
        <f>IFERROR(VLOOKUP($B498, 'Combined Budget 2025 EUR'!$B:$G,5, 0), IFERROR(VLOOKUP($B498, 'Combined Budget 2025 CHF'!$B:$G,5, 0),IFERROR(VLOOKUP($B498, '[1]QMSM_AG Mapping'!$A:$E, 5,0), "Check")))</f>
        <v>Salon / Institute</v>
      </c>
      <c r="F498" s="1" t="str">
        <f t="shared" si="72"/>
        <v>Institutes / Clinic</v>
      </c>
      <c r="G498" s="13">
        <f>VLOOKUP($B498, '[1]QMSM_AG Mapping'!$A:$G, 6, 0)</f>
        <v>44621</v>
      </c>
      <c r="H498" s="1">
        <f>VLOOKUP($B498, '[1]QMSM_AG Mapping'!$A:$G, 7, 0)</f>
        <v>2022</v>
      </c>
      <c r="I498" t="s">
        <v>64</v>
      </c>
      <c r="J498" s="14">
        <v>1486.13</v>
      </c>
      <c r="K498" s="14">
        <v>0</v>
      </c>
      <c r="L498" s="14">
        <v>0</v>
      </c>
      <c r="M498" s="14">
        <v>1096.1300000000001</v>
      </c>
      <c r="N498" s="14">
        <v>799.02</v>
      </c>
      <c r="O498" s="14">
        <v>1171.04</v>
      </c>
      <c r="P498" s="14">
        <v>0</v>
      </c>
      <c r="Q498" s="14">
        <v>763.78</v>
      </c>
      <c r="R498" s="14">
        <v>652.26</v>
      </c>
      <c r="S498" s="14">
        <v>1022.24</v>
      </c>
      <c r="T498" s="14">
        <v>0</v>
      </c>
      <c r="U498" s="14">
        <v>578.48</v>
      </c>
      <c r="W498" s="14" cm="1">
        <f t="array" ref="W498">INDEX(J498:U498, 1, MONTH($W$1))</f>
        <v>578.48</v>
      </c>
      <c r="X498" s="14" cm="1">
        <f t="array" ref="X498">SUMPRODUCT((J498:U498) *(($J$1:$U$1)&lt;=$X$1))</f>
        <v>7569.08</v>
      </c>
      <c r="Y498">
        <f t="shared" si="73"/>
        <v>1</v>
      </c>
      <c r="Z498">
        <f t="shared" si="73"/>
        <v>1</v>
      </c>
      <c r="AA498">
        <f t="shared" si="74"/>
        <v>1</v>
      </c>
      <c r="AB498">
        <f t="shared" si="81"/>
        <v>8</v>
      </c>
      <c r="AC498">
        <f t="shared" si="75"/>
        <v>946.13499999999999</v>
      </c>
      <c r="AD498">
        <f t="shared" si="76"/>
        <v>0</v>
      </c>
      <c r="AE498">
        <f t="shared" si="77"/>
        <v>0</v>
      </c>
      <c r="AF498">
        <f t="shared" si="78"/>
        <v>0</v>
      </c>
      <c r="AG498">
        <f t="shared" si="79"/>
        <v>0</v>
      </c>
      <c r="AI498" s="15">
        <f t="shared" si="80"/>
        <v>7569.08</v>
      </c>
      <c r="AJ498" s="15"/>
      <c r="AK498" t="str">
        <f>IFERROR(VLOOKUP($B498, 'Combined Budget 2025 EUR'!$B:$L, 10, 0), IFERROR(VLOOKUP($B498, 'Combined Budget 2025 CHF'!$B:$L, 10, 0), "N/A"))</f>
        <v>BB</v>
      </c>
      <c r="AL498" t="str">
        <f>IFERROR(VLOOKUP($B498, 'Combined Budget 2025 EUR'!$B:$L, 11, 0), IFERROR(VLOOKUP($B498, 'Combined Budget 2025 CHF'!$B:$L, 11, 0), "N/A"))</f>
        <v>B</v>
      </c>
    </row>
    <row r="499" spans="2:38" x14ac:dyDescent="0.25">
      <c r="B499" s="1">
        <v>21026</v>
      </c>
      <c r="C499" s="1" t="s">
        <v>872</v>
      </c>
      <c r="D499" s="1">
        <f>IFERROR(VLOOKUP($B499, 'Combined Budget 2025 EUR'!$B:$G,3, 0),IFERROR(VLOOKUP($B499, 'Combined Budget 2025 CHF'!$B:$G,3, 0),  IFERROR(VLOOKUP($B499, '[1]QMSM_AG Mapping'!$A:$G, 3,0), "Check")))</f>
        <v>0</v>
      </c>
      <c r="E499" s="1">
        <f>IFERROR(VLOOKUP($B499, 'Combined Budget 2025 EUR'!$B:$G,5, 0), IFERROR(VLOOKUP($B499, 'Combined Budget 2025 CHF'!$B:$G,5, 0),IFERROR(VLOOKUP($B499, '[1]QMSM_AG Mapping'!$A:$E, 5,0), "Check")))</f>
        <v>0</v>
      </c>
      <c r="F499" s="1">
        <f t="shared" si="72"/>
        <v>0</v>
      </c>
      <c r="G499" s="13">
        <f>VLOOKUP($B499, '[1]QMSM_AG Mapping'!$A:$G, 6, 0)</f>
        <v>0</v>
      </c>
      <c r="H499" s="1">
        <f>VLOOKUP($B499, '[1]QMSM_AG Mapping'!$A:$G, 7, 0)</f>
        <v>0</v>
      </c>
      <c r="I499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W499" s="14" cm="1">
        <f t="array" ref="W499">INDEX(J499:U499, 1, MONTH($W$1))</f>
        <v>0</v>
      </c>
      <c r="X499" s="14" cm="1">
        <f t="array" ref="X499">SUMPRODUCT((J499:U499) *(($J$1:$U$1)&lt;=$X$1))</f>
        <v>0</v>
      </c>
      <c r="Y499">
        <f t="shared" si="73"/>
        <v>0</v>
      </c>
      <c r="Z499">
        <f t="shared" si="73"/>
        <v>0</v>
      </c>
      <c r="AA499">
        <f t="shared" si="74"/>
        <v>0</v>
      </c>
      <c r="AB499">
        <f t="shared" si="81"/>
        <v>0</v>
      </c>
      <c r="AC499">
        <f t="shared" si="75"/>
        <v>0</v>
      </c>
      <c r="AD499">
        <f t="shared" si="76"/>
        <v>0</v>
      </c>
      <c r="AE499">
        <f t="shared" si="77"/>
        <v>0</v>
      </c>
      <c r="AF499">
        <f t="shared" si="78"/>
        <v>0</v>
      </c>
      <c r="AG499">
        <f t="shared" si="79"/>
        <v>0</v>
      </c>
      <c r="AI499" s="15">
        <f t="shared" si="80"/>
        <v>0</v>
      </c>
      <c r="AJ499" s="15"/>
      <c r="AK499">
        <f>IFERROR(VLOOKUP($B499, 'Combined Budget 2025 EUR'!$B:$L, 10, 0), IFERROR(VLOOKUP($B499, 'Combined Budget 2025 CHF'!$B:$L, 10, 0), "N/A"))</f>
        <v>0</v>
      </c>
      <c r="AL499">
        <f>IFERROR(VLOOKUP($B499, 'Combined Budget 2025 EUR'!$B:$L, 11, 0), IFERROR(VLOOKUP($B499, 'Combined Budget 2025 CHF'!$B:$L, 11, 0), "N/A"))</f>
        <v>0</v>
      </c>
    </row>
    <row r="500" spans="2:38" x14ac:dyDescent="0.25">
      <c r="B500" s="1">
        <v>21027</v>
      </c>
      <c r="C500" s="1" t="s">
        <v>448</v>
      </c>
      <c r="D500" s="1" t="str">
        <f>IFERROR(VLOOKUP($B500, 'Combined Budget 2025 EUR'!$B:$G,3, 0),IFERROR(VLOOKUP($B500, 'Combined Budget 2025 CHF'!$B:$G,3, 0),  IFERROR(VLOOKUP($B500, '[1]QMSM_AG Mapping'!$A:$G, 3,0), "Check")))</f>
        <v>Switzerland</v>
      </c>
      <c r="E500" s="1" t="str">
        <f>IFERROR(VLOOKUP($B500, 'Combined Budget 2025 EUR'!$B:$G,5, 0), IFERROR(VLOOKUP($B500, 'Combined Budget 2025 CHF'!$B:$G,5, 0),IFERROR(VLOOKUP($B500, '[1]QMSM_AG Mapping'!$A:$E, 5,0), "Check")))</f>
        <v>Salon / Institute</v>
      </c>
      <c r="F500" s="1" t="str">
        <f t="shared" si="72"/>
        <v>Institutes / Clinic</v>
      </c>
      <c r="G500" s="13">
        <f>VLOOKUP($B500, '[1]QMSM_AG Mapping'!$A:$G, 6, 0)</f>
        <v>0</v>
      </c>
      <c r="H500" s="1">
        <f>VLOOKUP($B500, '[1]QMSM_AG Mapping'!$A:$G, 7, 0)</f>
        <v>0</v>
      </c>
      <c r="I500" t="s">
        <v>64</v>
      </c>
      <c r="J500" s="14">
        <v>0</v>
      </c>
      <c r="K500" s="14">
        <v>1764.83</v>
      </c>
      <c r="L500" s="14">
        <v>157.5</v>
      </c>
      <c r="M500" s="14">
        <v>0</v>
      </c>
      <c r="N500" s="14">
        <v>937.85</v>
      </c>
      <c r="O500" s="14">
        <v>0</v>
      </c>
      <c r="P500" s="14">
        <v>0</v>
      </c>
      <c r="Q500" s="14">
        <v>0</v>
      </c>
      <c r="R500" s="14">
        <v>3597.35</v>
      </c>
      <c r="S500" s="14">
        <v>0</v>
      </c>
      <c r="T500" s="14">
        <v>0</v>
      </c>
      <c r="U500" s="14">
        <v>1516.71</v>
      </c>
      <c r="W500" s="14" cm="1">
        <f t="array" ref="W500">INDEX(J500:U500, 1, MONTH($W$1))</f>
        <v>1516.71</v>
      </c>
      <c r="X500" s="14" cm="1">
        <f t="array" ref="X500">SUMPRODUCT((J500:U500) *(($J$1:$U$1)&lt;=$X$1))</f>
        <v>7974.24</v>
      </c>
      <c r="Y500">
        <f t="shared" si="73"/>
        <v>1</v>
      </c>
      <c r="Z500">
        <f t="shared" si="73"/>
        <v>1</v>
      </c>
      <c r="AA500">
        <f t="shared" si="74"/>
        <v>1</v>
      </c>
      <c r="AB500">
        <f t="shared" si="81"/>
        <v>5</v>
      </c>
      <c r="AC500">
        <f t="shared" si="75"/>
        <v>1594.848</v>
      </c>
      <c r="AD500">
        <f t="shared" si="76"/>
        <v>0</v>
      </c>
      <c r="AE500">
        <f t="shared" si="77"/>
        <v>0</v>
      </c>
      <c r="AF500">
        <f t="shared" si="78"/>
        <v>0</v>
      </c>
      <c r="AG500">
        <f t="shared" si="79"/>
        <v>0</v>
      </c>
      <c r="AI500" s="15">
        <f t="shared" si="80"/>
        <v>7974.24</v>
      </c>
      <c r="AJ500" s="15"/>
      <c r="AK500" t="str">
        <f>IFERROR(VLOOKUP($B500, 'Combined Budget 2025 EUR'!$B:$L, 10, 0), IFERROR(VLOOKUP($B500, 'Combined Budget 2025 CHF'!$B:$L, 10, 0), "N/A"))</f>
        <v>BB</v>
      </c>
      <c r="AL500" t="str">
        <f>IFERROR(VLOOKUP($B500, 'Combined Budget 2025 EUR'!$B:$L, 11, 0), IFERROR(VLOOKUP($B500, 'Combined Budget 2025 CHF'!$B:$L, 11, 0), "N/A"))</f>
        <v>B</v>
      </c>
    </row>
    <row r="501" spans="2:38" x14ac:dyDescent="0.25">
      <c r="B501" s="1">
        <v>21028</v>
      </c>
      <c r="C501" s="1" t="s">
        <v>632</v>
      </c>
      <c r="D501" s="1">
        <f>IFERROR(VLOOKUP($B501, 'Combined Budget 2025 EUR'!$B:$G,3, 0),IFERROR(VLOOKUP($B501, 'Combined Budget 2025 CHF'!$B:$G,3, 0),  IFERROR(VLOOKUP($B501, '[1]QMSM_AG Mapping'!$A:$G, 3,0), "Check")))</f>
        <v>0</v>
      </c>
      <c r="E501" s="1">
        <f>IFERROR(VLOOKUP($B501, 'Combined Budget 2025 EUR'!$B:$G,5, 0), IFERROR(VLOOKUP($B501, 'Combined Budget 2025 CHF'!$B:$G,5, 0),IFERROR(VLOOKUP($B501, '[1]QMSM_AG Mapping'!$A:$E, 5,0), "Check")))</f>
        <v>0</v>
      </c>
      <c r="F501" s="1">
        <f t="shared" si="72"/>
        <v>0</v>
      </c>
      <c r="G501" s="13">
        <f>VLOOKUP($B501, '[1]QMSM_AG Mapping'!$A:$G, 6, 0)</f>
        <v>0</v>
      </c>
      <c r="H501" s="1">
        <f>VLOOKUP($B501, '[1]QMSM_AG Mapping'!$A:$G, 7, 0)</f>
        <v>0</v>
      </c>
      <c r="I501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W501" s="14" cm="1">
        <f t="array" ref="W501">INDEX(J501:U501, 1, MONTH($W$1))</f>
        <v>0</v>
      </c>
      <c r="X501" s="14" cm="1">
        <f t="array" ref="X501">SUMPRODUCT((J501:U501) *(($J$1:$U$1)&lt;=$X$1))</f>
        <v>0</v>
      </c>
      <c r="Y501">
        <f t="shared" si="73"/>
        <v>0</v>
      </c>
      <c r="Z501">
        <f t="shared" si="73"/>
        <v>0</v>
      </c>
      <c r="AA501">
        <f t="shared" si="74"/>
        <v>0</v>
      </c>
      <c r="AB501">
        <f t="shared" si="81"/>
        <v>0</v>
      </c>
      <c r="AC501">
        <f t="shared" si="75"/>
        <v>0</v>
      </c>
      <c r="AD501">
        <f t="shared" si="76"/>
        <v>0</v>
      </c>
      <c r="AE501">
        <f t="shared" si="77"/>
        <v>0</v>
      </c>
      <c r="AF501">
        <f t="shared" si="78"/>
        <v>0</v>
      </c>
      <c r="AG501">
        <f t="shared" si="79"/>
        <v>0</v>
      </c>
      <c r="AI501" s="15">
        <f t="shared" si="80"/>
        <v>0</v>
      </c>
      <c r="AJ501" s="15"/>
      <c r="AK501">
        <f>IFERROR(VLOOKUP($B501, 'Combined Budget 2025 EUR'!$B:$L, 10, 0), IFERROR(VLOOKUP($B501, 'Combined Budget 2025 CHF'!$B:$L, 10, 0), "N/A"))</f>
        <v>0</v>
      </c>
      <c r="AL501">
        <f>IFERROR(VLOOKUP($B501, 'Combined Budget 2025 EUR'!$B:$L, 11, 0), IFERROR(VLOOKUP($B501, 'Combined Budget 2025 CHF'!$B:$L, 11, 0), "N/A"))</f>
        <v>0</v>
      </c>
    </row>
    <row r="502" spans="2:38" x14ac:dyDescent="0.25">
      <c r="B502" s="1">
        <v>21029</v>
      </c>
      <c r="C502" s="1" t="s">
        <v>633</v>
      </c>
      <c r="D502" s="1">
        <f>IFERROR(VLOOKUP($B502, 'Combined Budget 2025 EUR'!$B:$G,3, 0),IFERROR(VLOOKUP($B502, 'Combined Budget 2025 CHF'!$B:$G,3, 0),  IFERROR(VLOOKUP($B502, '[1]QMSM_AG Mapping'!$A:$G, 3,0), "Check")))</f>
        <v>0</v>
      </c>
      <c r="E502" s="1">
        <f>IFERROR(VLOOKUP($B502, 'Combined Budget 2025 EUR'!$B:$G,5, 0), IFERROR(VLOOKUP($B502, 'Combined Budget 2025 CHF'!$B:$G,5, 0),IFERROR(VLOOKUP($B502, '[1]QMSM_AG Mapping'!$A:$E, 5,0), "Check")))</f>
        <v>0</v>
      </c>
      <c r="F502" s="1">
        <f t="shared" si="72"/>
        <v>0</v>
      </c>
      <c r="G502" s="13">
        <f>VLOOKUP($B502, '[1]QMSM_AG Mapping'!$A:$G, 6, 0)</f>
        <v>0</v>
      </c>
      <c r="H502" s="1">
        <f>VLOOKUP($B502, '[1]QMSM_AG Mapping'!$A:$G, 7, 0)</f>
        <v>0</v>
      </c>
      <c r="I502">
        <v>0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W502" s="14" cm="1">
        <f t="array" ref="W502">INDEX(J502:U502, 1, MONTH($W$1))</f>
        <v>0</v>
      </c>
      <c r="X502" s="14" cm="1">
        <f t="array" ref="X502">SUMPRODUCT((J502:U502) *(($J$1:$U$1)&lt;=$X$1))</f>
        <v>0</v>
      </c>
      <c r="Y502">
        <f t="shared" si="73"/>
        <v>0</v>
      </c>
      <c r="Z502">
        <f t="shared" si="73"/>
        <v>0</v>
      </c>
      <c r="AA502">
        <f t="shared" si="74"/>
        <v>0</v>
      </c>
      <c r="AB502">
        <f t="shared" si="81"/>
        <v>0</v>
      </c>
      <c r="AC502">
        <f t="shared" si="75"/>
        <v>0</v>
      </c>
      <c r="AD502">
        <f t="shared" si="76"/>
        <v>0</v>
      </c>
      <c r="AE502">
        <f t="shared" si="77"/>
        <v>0</v>
      </c>
      <c r="AF502">
        <f t="shared" si="78"/>
        <v>0</v>
      </c>
      <c r="AG502">
        <f t="shared" si="79"/>
        <v>0</v>
      </c>
      <c r="AI502" s="15">
        <f t="shared" si="80"/>
        <v>0</v>
      </c>
      <c r="AJ502" s="15"/>
      <c r="AK502">
        <f>IFERROR(VLOOKUP($B502, 'Combined Budget 2025 EUR'!$B:$L, 10, 0), IFERROR(VLOOKUP($B502, 'Combined Budget 2025 CHF'!$B:$L, 10, 0), "N/A"))</f>
        <v>0</v>
      </c>
      <c r="AL502">
        <f>IFERROR(VLOOKUP($B502, 'Combined Budget 2025 EUR'!$B:$L, 11, 0), IFERROR(VLOOKUP($B502, 'Combined Budget 2025 CHF'!$B:$L, 11, 0), "N/A"))</f>
        <v>0</v>
      </c>
    </row>
    <row r="503" spans="2:38" x14ac:dyDescent="0.25">
      <c r="B503" s="1">
        <v>21032</v>
      </c>
      <c r="C503" s="1" t="s">
        <v>873</v>
      </c>
      <c r="D503" s="1">
        <f>IFERROR(VLOOKUP($B503, 'Combined Budget 2025 EUR'!$B:$G,3, 0),IFERROR(VLOOKUP($B503, 'Combined Budget 2025 CHF'!$B:$G,3, 0),  IFERROR(VLOOKUP($B503, '[1]QMSM_AG Mapping'!$A:$G, 3,0), "Check")))</f>
        <v>0</v>
      </c>
      <c r="E503" s="1">
        <f>IFERROR(VLOOKUP($B503, 'Combined Budget 2025 EUR'!$B:$G,5, 0), IFERROR(VLOOKUP($B503, 'Combined Budget 2025 CHF'!$B:$G,5, 0),IFERROR(VLOOKUP($B503, '[1]QMSM_AG Mapping'!$A:$E, 5,0), "Check")))</f>
        <v>0</v>
      </c>
      <c r="F503" s="1">
        <f t="shared" si="72"/>
        <v>0</v>
      </c>
      <c r="G503" s="13">
        <f>VLOOKUP($B503, '[1]QMSM_AG Mapping'!$A:$G, 6, 0)</f>
        <v>0</v>
      </c>
      <c r="H503" s="1">
        <f>VLOOKUP($B503, '[1]QMSM_AG Mapping'!$A:$G, 7, 0)</f>
        <v>0</v>
      </c>
      <c r="I503">
        <v>0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W503" s="14" cm="1">
        <f t="array" ref="W503">INDEX(J503:U503, 1, MONTH($W$1))</f>
        <v>0</v>
      </c>
      <c r="X503" s="14" cm="1">
        <f t="array" ref="X503">SUMPRODUCT((J503:U503) *(($J$1:$U$1)&lt;=$X$1))</f>
        <v>0</v>
      </c>
      <c r="Y503">
        <f t="shared" si="73"/>
        <v>0</v>
      </c>
      <c r="Z503">
        <f t="shared" si="73"/>
        <v>0</v>
      </c>
      <c r="AA503">
        <f t="shared" si="74"/>
        <v>0</v>
      </c>
      <c r="AB503">
        <f t="shared" si="81"/>
        <v>0</v>
      </c>
      <c r="AC503">
        <f t="shared" si="75"/>
        <v>0</v>
      </c>
      <c r="AD503">
        <f t="shared" si="76"/>
        <v>0</v>
      </c>
      <c r="AE503">
        <f t="shared" si="77"/>
        <v>0</v>
      </c>
      <c r="AF503">
        <f t="shared" si="78"/>
        <v>0</v>
      </c>
      <c r="AG503">
        <f t="shared" si="79"/>
        <v>0</v>
      </c>
      <c r="AI503" s="15">
        <f t="shared" si="80"/>
        <v>0</v>
      </c>
      <c r="AJ503" s="15"/>
      <c r="AK503">
        <f>IFERROR(VLOOKUP($B503, 'Combined Budget 2025 EUR'!$B:$L, 10, 0), IFERROR(VLOOKUP($B503, 'Combined Budget 2025 CHF'!$B:$L, 10, 0), "N/A"))</f>
        <v>0</v>
      </c>
      <c r="AL503">
        <f>IFERROR(VLOOKUP($B503, 'Combined Budget 2025 EUR'!$B:$L, 11, 0), IFERROR(VLOOKUP($B503, 'Combined Budget 2025 CHF'!$B:$L, 11, 0), "N/A"))</f>
        <v>0</v>
      </c>
    </row>
    <row r="504" spans="2:38" x14ac:dyDescent="0.25">
      <c r="B504" s="1">
        <v>21034</v>
      </c>
      <c r="C504" s="1" t="s">
        <v>874</v>
      </c>
      <c r="D504" s="1">
        <f>IFERROR(VLOOKUP($B504, 'Combined Budget 2025 EUR'!$B:$G,3, 0),IFERROR(VLOOKUP($B504, 'Combined Budget 2025 CHF'!$B:$G,3, 0),  IFERROR(VLOOKUP($B504, '[1]QMSM_AG Mapping'!$A:$G, 3,0), "Check")))</f>
        <v>0</v>
      </c>
      <c r="E504" s="1">
        <f>IFERROR(VLOOKUP($B504, 'Combined Budget 2025 EUR'!$B:$G,5, 0), IFERROR(VLOOKUP($B504, 'Combined Budget 2025 CHF'!$B:$G,5, 0),IFERROR(VLOOKUP($B504, '[1]QMSM_AG Mapping'!$A:$E, 5,0), "Check")))</f>
        <v>0</v>
      </c>
      <c r="F504" s="1">
        <f t="shared" si="72"/>
        <v>0</v>
      </c>
      <c r="G504" s="13">
        <f>VLOOKUP($B504, '[1]QMSM_AG Mapping'!$A:$G, 6, 0)</f>
        <v>0</v>
      </c>
      <c r="H504" s="1">
        <f>VLOOKUP($B504, '[1]QMSM_AG Mapping'!$A:$G, 7, 0)</f>
        <v>0</v>
      </c>
      <c r="I504">
        <v>0</v>
      </c>
      <c r="J504" s="14">
        <v>0</v>
      </c>
      <c r="K504" s="14">
        <v>0</v>
      </c>
      <c r="L504" s="14">
        <v>0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0</v>
      </c>
      <c r="W504" s="14" cm="1">
        <f t="array" ref="W504">INDEX(J504:U504, 1, MONTH($W$1))</f>
        <v>0</v>
      </c>
      <c r="X504" s="14" cm="1">
        <f t="array" ref="X504">SUMPRODUCT((J504:U504) *(($J$1:$U$1)&lt;=$X$1))</f>
        <v>0</v>
      </c>
      <c r="Y504">
        <f t="shared" si="73"/>
        <v>0</v>
      </c>
      <c r="Z504">
        <f t="shared" si="73"/>
        <v>0</v>
      </c>
      <c r="AA504">
        <f t="shared" si="74"/>
        <v>0</v>
      </c>
      <c r="AB504">
        <f t="shared" si="81"/>
        <v>0</v>
      </c>
      <c r="AC504">
        <f t="shared" si="75"/>
        <v>0</v>
      </c>
      <c r="AD504">
        <f t="shared" si="76"/>
        <v>0</v>
      </c>
      <c r="AE504">
        <f t="shared" si="77"/>
        <v>0</v>
      </c>
      <c r="AF504">
        <f t="shared" si="78"/>
        <v>0</v>
      </c>
      <c r="AG504">
        <f t="shared" si="79"/>
        <v>0</v>
      </c>
      <c r="AI504" s="15">
        <f t="shared" si="80"/>
        <v>0</v>
      </c>
      <c r="AJ504" s="15"/>
      <c r="AK504">
        <f>IFERROR(VLOOKUP($B504, 'Combined Budget 2025 EUR'!$B:$L, 10, 0), IFERROR(VLOOKUP($B504, 'Combined Budget 2025 CHF'!$B:$L, 10, 0), "N/A"))</f>
        <v>0</v>
      </c>
      <c r="AL504">
        <f>IFERROR(VLOOKUP($B504, 'Combined Budget 2025 EUR'!$B:$L, 11, 0), IFERROR(VLOOKUP($B504, 'Combined Budget 2025 CHF'!$B:$L, 11, 0), "N/A"))</f>
        <v>0</v>
      </c>
    </row>
    <row r="505" spans="2:38" x14ac:dyDescent="0.25">
      <c r="B505" s="1">
        <v>21035</v>
      </c>
      <c r="C505" s="1" t="s">
        <v>875</v>
      </c>
      <c r="D505" s="1">
        <f>IFERROR(VLOOKUP($B505, 'Combined Budget 2025 EUR'!$B:$G,3, 0),IFERROR(VLOOKUP($B505, 'Combined Budget 2025 CHF'!$B:$G,3, 0),  IFERROR(VLOOKUP($B505, '[1]QMSM_AG Mapping'!$A:$G, 3,0), "Check")))</f>
        <v>0</v>
      </c>
      <c r="E505" s="1">
        <f>IFERROR(VLOOKUP($B505, 'Combined Budget 2025 EUR'!$B:$G,5, 0), IFERROR(VLOOKUP($B505, 'Combined Budget 2025 CHF'!$B:$G,5, 0),IFERROR(VLOOKUP($B505, '[1]QMSM_AG Mapping'!$A:$E, 5,0), "Check")))</f>
        <v>0</v>
      </c>
      <c r="F505" s="1">
        <f t="shared" si="72"/>
        <v>0</v>
      </c>
      <c r="G505" s="13">
        <f>VLOOKUP($B505, '[1]QMSM_AG Mapping'!$A:$G, 6, 0)</f>
        <v>0</v>
      </c>
      <c r="H505" s="1">
        <f>VLOOKUP($B505, '[1]QMSM_AG Mapping'!$A:$G, 7, 0)</f>
        <v>0</v>
      </c>
      <c r="I505">
        <v>0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W505" s="14" cm="1">
        <f t="array" ref="W505">INDEX(J505:U505, 1, MONTH($W$1))</f>
        <v>0</v>
      </c>
      <c r="X505" s="14" cm="1">
        <f t="array" ref="X505">SUMPRODUCT((J505:U505) *(($J$1:$U$1)&lt;=$X$1))</f>
        <v>0</v>
      </c>
      <c r="Y505">
        <f t="shared" si="73"/>
        <v>0</v>
      </c>
      <c r="Z505">
        <f t="shared" si="73"/>
        <v>0</v>
      </c>
      <c r="AA505">
        <f t="shared" si="74"/>
        <v>0</v>
      </c>
      <c r="AB505">
        <f t="shared" si="81"/>
        <v>0</v>
      </c>
      <c r="AC505">
        <f t="shared" si="75"/>
        <v>0</v>
      </c>
      <c r="AD505">
        <f t="shared" si="76"/>
        <v>0</v>
      </c>
      <c r="AE505">
        <f t="shared" si="77"/>
        <v>0</v>
      </c>
      <c r="AF505">
        <f t="shared" si="78"/>
        <v>0</v>
      </c>
      <c r="AG505">
        <f t="shared" si="79"/>
        <v>0</v>
      </c>
      <c r="AI505" s="15">
        <f t="shared" si="80"/>
        <v>0</v>
      </c>
      <c r="AJ505" s="15"/>
      <c r="AK505">
        <f>IFERROR(VLOOKUP($B505, 'Combined Budget 2025 EUR'!$B:$L, 10, 0), IFERROR(VLOOKUP($B505, 'Combined Budget 2025 CHF'!$B:$L, 10, 0), "N/A"))</f>
        <v>0</v>
      </c>
      <c r="AL505">
        <f>IFERROR(VLOOKUP($B505, 'Combined Budget 2025 EUR'!$B:$L, 11, 0), IFERROR(VLOOKUP($B505, 'Combined Budget 2025 CHF'!$B:$L, 11, 0), "N/A"))</f>
        <v>0</v>
      </c>
    </row>
    <row r="506" spans="2:38" x14ac:dyDescent="0.25">
      <c r="B506" s="1">
        <v>21036</v>
      </c>
      <c r="C506" s="1" t="s">
        <v>876</v>
      </c>
      <c r="D506" s="1">
        <f>IFERROR(VLOOKUP($B506, 'Combined Budget 2025 EUR'!$B:$G,3, 0),IFERROR(VLOOKUP($B506, 'Combined Budget 2025 CHF'!$B:$G,3, 0),  IFERROR(VLOOKUP($B506, '[1]QMSM_AG Mapping'!$A:$G, 3,0), "Check")))</f>
        <v>0</v>
      </c>
      <c r="E506" s="1">
        <f>IFERROR(VLOOKUP($B506, 'Combined Budget 2025 EUR'!$B:$G,5, 0), IFERROR(VLOOKUP($B506, 'Combined Budget 2025 CHF'!$B:$G,5, 0),IFERROR(VLOOKUP($B506, '[1]QMSM_AG Mapping'!$A:$E, 5,0), "Check")))</f>
        <v>0</v>
      </c>
      <c r="F506" s="1">
        <f t="shared" si="72"/>
        <v>0</v>
      </c>
      <c r="G506" s="13">
        <f>VLOOKUP($B506, '[1]QMSM_AG Mapping'!$A:$G, 6, 0)</f>
        <v>0</v>
      </c>
      <c r="H506" s="1">
        <f>VLOOKUP($B506, '[1]QMSM_AG Mapping'!$A:$G, 7, 0)</f>
        <v>0</v>
      </c>
      <c r="I506">
        <v>0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  <c r="U506" s="14">
        <v>0</v>
      </c>
      <c r="W506" s="14" cm="1">
        <f t="array" ref="W506">INDEX(J506:U506, 1, MONTH($W$1))</f>
        <v>0</v>
      </c>
      <c r="X506" s="14" cm="1">
        <f t="array" ref="X506">SUMPRODUCT((J506:U506) *(($J$1:$U$1)&lt;=$X$1))</f>
        <v>0</v>
      </c>
      <c r="Y506">
        <f t="shared" si="73"/>
        <v>0</v>
      </c>
      <c r="Z506">
        <f t="shared" si="73"/>
        <v>0</v>
      </c>
      <c r="AA506">
        <f t="shared" si="74"/>
        <v>0</v>
      </c>
      <c r="AB506">
        <f t="shared" si="81"/>
        <v>0</v>
      </c>
      <c r="AC506">
        <f t="shared" si="75"/>
        <v>0</v>
      </c>
      <c r="AD506">
        <f t="shared" si="76"/>
        <v>0</v>
      </c>
      <c r="AE506">
        <f t="shared" si="77"/>
        <v>0</v>
      </c>
      <c r="AF506">
        <f t="shared" si="78"/>
        <v>0</v>
      </c>
      <c r="AG506">
        <f t="shared" si="79"/>
        <v>0</v>
      </c>
      <c r="AI506" s="15">
        <f t="shared" si="80"/>
        <v>0</v>
      </c>
      <c r="AJ506" s="15"/>
      <c r="AK506">
        <f>IFERROR(VLOOKUP($B506, 'Combined Budget 2025 EUR'!$B:$L, 10, 0), IFERROR(VLOOKUP($B506, 'Combined Budget 2025 CHF'!$B:$L, 10, 0), "N/A"))</f>
        <v>0</v>
      </c>
      <c r="AL506">
        <f>IFERROR(VLOOKUP($B506, 'Combined Budget 2025 EUR'!$B:$L, 11, 0), IFERROR(VLOOKUP($B506, 'Combined Budget 2025 CHF'!$B:$L, 11, 0), "N/A"))</f>
        <v>0</v>
      </c>
    </row>
    <row r="507" spans="2:38" x14ac:dyDescent="0.25">
      <c r="B507" s="1">
        <v>21037</v>
      </c>
      <c r="C507" s="1" t="s">
        <v>634</v>
      </c>
      <c r="D507" s="1">
        <f>IFERROR(VLOOKUP($B507, 'Combined Budget 2025 EUR'!$B:$G,3, 0),IFERROR(VLOOKUP($B507, 'Combined Budget 2025 CHF'!$B:$G,3, 0),  IFERROR(VLOOKUP($B507, '[1]QMSM_AG Mapping'!$A:$G, 3,0), "Check")))</f>
        <v>0</v>
      </c>
      <c r="E507" s="1">
        <f>IFERROR(VLOOKUP($B507, 'Combined Budget 2025 EUR'!$B:$G,5, 0), IFERROR(VLOOKUP($B507, 'Combined Budget 2025 CHF'!$B:$G,5, 0),IFERROR(VLOOKUP($B507, '[1]QMSM_AG Mapping'!$A:$E, 5,0), "Check")))</f>
        <v>0</v>
      </c>
      <c r="F507" s="1">
        <f t="shared" si="72"/>
        <v>0</v>
      </c>
      <c r="G507" s="13">
        <f>VLOOKUP($B507, '[1]QMSM_AG Mapping'!$A:$G, 6, 0)</f>
        <v>0</v>
      </c>
      <c r="H507" s="1">
        <f>VLOOKUP($B507, '[1]QMSM_AG Mapping'!$A:$G, 7, 0)</f>
        <v>0</v>
      </c>
      <c r="I507">
        <v>0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0</v>
      </c>
      <c r="W507" s="14" cm="1">
        <f t="array" ref="W507">INDEX(J507:U507, 1, MONTH($W$1))</f>
        <v>0</v>
      </c>
      <c r="X507" s="14" cm="1">
        <f t="array" ref="X507">SUMPRODUCT((J507:U507) *(($J$1:$U$1)&lt;=$X$1))</f>
        <v>0</v>
      </c>
      <c r="Y507">
        <f t="shared" si="73"/>
        <v>0</v>
      </c>
      <c r="Z507">
        <f t="shared" si="73"/>
        <v>0</v>
      </c>
      <c r="AA507">
        <f t="shared" si="74"/>
        <v>0</v>
      </c>
      <c r="AB507">
        <f t="shared" si="81"/>
        <v>0</v>
      </c>
      <c r="AC507">
        <f t="shared" si="75"/>
        <v>0</v>
      </c>
      <c r="AD507">
        <f t="shared" si="76"/>
        <v>0</v>
      </c>
      <c r="AE507">
        <f t="shared" si="77"/>
        <v>0</v>
      </c>
      <c r="AF507">
        <f t="shared" si="78"/>
        <v>0</v>
      </c>
      <c r="AG507">
        <f t="shared" si="79"/>
        <v>0</v>
      </c>
      <c r="AI507" s="15">
        <f t="shared" si="80"/>
        <v>0</v>
      </c>
      <c r="AJ507" s="15"/>
      <c r="AK507">
        <f>IFERROR(VLOOKUP($B507, 'Combined Budget 2025 EUR'!$B:$L, 10, 0), IFERROR(VLOOKUP($B507, 'Combined Budget 2025 CHF'!$B:$L, 10, 0), "N/A"))</f>
        <v>0</v>
      </c>
      <c r="AL507">
        <f>IFERROR(VLOOKUP($B507, 'Combined Budget 2025 EUR'!$B:$L, 11, 0), IFERROR(VLOOKUP($B507, 'Combined Budget 2025 CHF'!$B:$L, 11, 0), "N/A"))</f>
        <v>0</v>
      </c>
    </row>
    <row r="508" spans="2:38" x14ac:dyDescent="0.25">
      <c r="B508" s="1">
        <v>21038</v>
      </c>
      <c r="C508" s="1" t="s">
        <v>465</v>
      </c>
      <c r="D508" s="1" t="str">
        <f>IFERROR(VLOOKUP($B508, 'Combined Budget 2025 EUR'!$B:$G,3, 0),IFERROR(VLOOKUP($B508, 'Combined Budget 2025 CHF'!$B:$G,3, 0),  IFERROR(VLOOKUP($B508, '[1]QMSM_AG Mapping'!$A:$G, 3,0), "Check")))</f>
        <v>Switzerland</v>
      </c>
      <c r="E508" s="1">
        <f>IFERROR(VLOOKUP($B508, 'Combined Budget 2025 EUR'!$B:$G,5, 0), IFERROR(VLOOKUP($B508, 'Combined Budget 2025 CHF'!$B:$G,5, 0),IFERROR(VLOOKUP($B508, '[1]QMSM_AG Mapping'!$A:$E, 5,0), "Check")))</f>
        <v>0</v>
      </c>
      <c r="F508" s="1">
        <f t="shared" si="72"/>
        <v>0</v>
      </c>
      <c r="G508" s="13">
        <f>VLOOKUP($B508, '[1]QMSM_AG Mapping'!$A:$G, 6, 0)</f>
        <v>0</v>
      </c>
      <c r="H508" s="1">
        <f>VLOOKUP($B508, '[1]QMSM_AG Mapping'!$A:$G, 7, 0)</f>
        <v>0</v>
      </c>
      <c r="I508" t="s">
        <v>64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1391.34</v>
      </c>
      <c r="S508" s="14">
        <v>0</v>
      </c>
      <c r="T508" s="14">
        <v>0</v>
      </c>
      <c r="U508" s="14">
        <v>0</v>
      </c>
      <c r="W508" s="14" cm="1">
        <f t="array" ref="W508">INDEX(J508:U508, 1, MONTH($W$1))</f>
        <v>0</v>
      </c>
      <c r="X508" s="14" cm="1">
        <f t="array" ref="X508">SUMPRODUCT((J508:U508) *(($J$1:$U$1)&lt;=$X$1))</f>
        <v>1391.34</v>
      </c>
      <c r="Y508">
        <f t="shared" si="73"/>
        <v>0</v>
      </c>
      <c r="Z508">
        <f t="shared" si="73"/>
        <v>1</v>
      </c>
      <c r="AA508">
        <f t="shared" si="74"/>
        <v>1</v>
      </c>
      <c r="AB508">
        <f t="shared" si="81"/>
        <v>1</v>
      </c>
      <c r="AC508">
        <f t="shared" si="75"/>
        <v>1391.34</v>
      </c>
      <c r="AD508">
        <f t="shared" si="76"/>
        <v>0</v>
      </c>
      <c r="AE508">
        <f t="shared" si="77"/>
        <v>0</v>
      </c>
      <c r="AF508">
        <f t="shared" si="78"/>
        <v>0</v>
      </c>
      <c r="AG508">
        <f t="shared" si="79"/>
        <v>0</v>
      </c>
      <c r="AI508" s="15">
        <f t="shared" si="80"/>
        <v>1391.34</v>
      </c>
      <c r="AJ508" s="15"/>
      <c r="AK508" t="str">
        <f>IFERROR(VLOOKUP($B508, 'Combined Budget 2025 EUR'!$B:$L, 10, 0), IFERROR(VLOOKUP($B508, 'Combined Budget 2025 CHF'!$B:$L, 10, 0), "N/A"))</f>
        <v>GG</v>
      </c>
      <c r="AL508" t="str">
        <f>IFERROR(VLOOKUP($B508, 'Combined Budget 2025 EUR'!$B:$L, 11, 0), IFERROR(VLOOKUP($B508, 'Combined Budget 2025 CHF'!$B:$L, 11, 0), "N/A"))</f>
        <v>C</v>
      </c>
    </row>
    <row r="509" spans="2:38" x14ac:dyDescent="0.25">
      <c r="B509" s="1">
        <v>21041</v>
      </c>
      <c r="C509" s="1" t="s">
        <v>461</v>
      </c>
      <c r="D509" s="1" t="str">
        <f>IFERROR(VLOOKUP($B509, 'Combined Budget 2025 EUR'!$B:$G,3, 0),IFERROR(VLOOKUP($B509, 'Combined Budget 2025 CHF'!$B:$G,3, 0),  IFERROR(VLOOKUP($B509, '[1]QMSM_AG Mapping'!$A:$G, 3,0), "Check")))</f>
        <v>Switzerland</v>
      </c>
      <c r="E509" s="1" t="str">
        <f>IFERROR(VLOOKUP($B509, 'Combined Budget 2025 EUR'!$B:$G,5, 0), IFERROR(VLOOKUP($B509, 'Combined Budget 2025 CHF'!$B:$G,5, 0),IFERROR(VLOOKUP($B509, '[1]QMSM_AG Mapping'!$A:$E, 5,0), "Check")))</f>
        <v>Salon / Institute</v>
      </c>
      <c r="F509" s="1" t="str">
        <f t="shared" si="72"/>
        <v>Institutes / Clinic</v>
      </c>
      <c r="G509" s="13">
        <f>VLOOKUP($B509, '[1]QMSM_AG Mapping'!$A:$G, 6, 0)</f>
        <v>0</v>
      </c>
      <c r="H509" s="1">
        <f>VLOOKUP($B509, '[1]QMSM_AG Mapping'!$A:$G, 7, 0)</f>
        <v>0</v>
      </c>
      <c r="I509" t="s">
        <v>64</v>
      </c>
      <c r="J509" s="14">
        <v>0</v>
      </c>
      <c r="K509" s="14">
        <v>519.80999999999995</v>
      </c>
      <c r="L509" s="14">
        <v>0</v>
      </c>
      <c r="M509" s="14">
        <v>0</v>
      </c>
      <c r="N509" s="14">
        <v>0</v>
      </c>
      <c r="O509" s="14">
        <v>0</v>
      </c>
      <c r="P509" s="14">
        <v>846.88</v>
      </c>
      <c r="Q509" s="14">
        <v>0</v>
      </c>
      <c r="R509" s="14">
        <v>0</v>
      </c>
      <c r="S509" s="14">
        <v>1363.7</v>
      </c>
      <c r="T509" s="14">
        <v>0</v>
      </c>
      <c r="U509" s="14">
        <v>0</v>
      </c>
      <c r="W509" s="14" cm="1">
        <f t="array" ref="W509">INDEX(J509:U509, 1, MONTH($W$1))</f>
        <v>0</v>
      </c>
      <c r="X509" s="14" cm="1">
        <f t="array" ref="X509">SUMPRODUCT((J509:U509) *(($J$1:$U$1)&lt;=$X$1))</f>
        <v>2730.3900000000003</v>
      </c>
      <c r="Y509">
        <f t="shared" si="73"/>
        <v>0</v>
      </c>
      <c r="Z509">
        <f t="shared" si="73"/>
        <v>1</v>
      </c>
      <c r="AA509">
        <f t="shared" si="74"/>
        <v>1</v>
      </c>
      <c r="AB509">
        <f t="shared" si="81"/>
        <v>3</v>
      </c>
      <c r="AC509">
        <f t="shared" si="75"/>
        <v>910.13000000000011</v>
      </c>
      <c r="AD509">
        <f t="shared" si="76"/>
        <v>0</v>
      </c>
      <c r="AE509">
        <f t="shared" si="77"/>
        <v>0</v>
      </c>
      <c r="AF509">
        <f t="shared" si="78"/>
        <v>0</v>
      </c>
      <c r="AG509">
        <f t="shared" si="79"/>
        <v>0</v>
      </c>
      <c r="AI509" s="15">
        <f t="shared" si="80"/>
        <v>2730.3900000000003</v>
      </c>
      <c r="AJ509" s="15"/>
      <c r="AK509" t="str">
        <f>IFERROR(VLOOKUP($B509, 'Combined Budget 2025 EUR'!$B:$L, 10, 0), IFERROR(VLOOKUP($B509, 'Combined Budget 2025 CHF'!$B:$L, 10, 0), "N/A"))</f>
        <v>CC</v>
      </c>
      <c r="AL509" t="str">
        <f>IFERROR(VLOOKUP($B509, 'Combined Budget 2025 EUR'!$B:$L, 11, 0), IFERROR(VLOOKUP($B509, 'Combined Budget 2025 CHF'!$B:$L, 11, 0), "N/A"))</f>
        <v>C</v>
      </c>
    </row>
    <row r="510" spans="2:38" x14ac:dyDescent="0.25">
      <c r="B510" s="1">
        <v>21042</v>
      </c>
      <c r="C510" s="1" t="s">
        <v>455</v>
      </c>
      <c r="D510" s="1" t="str">
        <f>IFERROR(VLOOKUP($B510, 'Combined Budget 2025 EUR'!$B:$G,3, 0),IFERROR(VLOOKUP($B510, 'Combined Budget 2025 CHF'!$B:$G,3, 0),  IFERROR(VLOOKUP($B510, '[1]QMSM_AG Mapping'!$A:$G, 3,0), "Check")))</f>
        <v>Switzerland</v>
      </c>
      <c r="E510" s="1" t="str">
        <f>IFERROR(VLOOKUP($B510, 'Combined Budget 2025 EUR'!$B:$G,5, 0), IFERROR(VLOOKUP($B510, 'Combined Budget 2025 CHF'!$B:$G,5, 0),IFERROR(VLOOKUP($B510, '[1]QMSM_AG Mapping'!$A:$E, 5,0), "Check")))</f>
        <v>Salon / Institute</v>
      </c>
      <c r="F510" s="1" t="str">
        <f t="shared" si="72"/>
        <v>Institutes / Clinic</v>
      </c>
      <c r="G510" s="13">
        <f>VLOOKUP($B510, '[1]QMSM_AG Mapping'!$A:$G, 6, 0)</f>
        <v>0</v>
      </c>
      <c r="H510" s="1">
        <f>VLOOKUP($B510, '[1]QMSM_AG Mapping'!$A:$G, 7, 0)</f>
        <v>0</v>
      </c>
      <c r="I510" t="s">
        <v>64</v>
      </c>
      <c r="J510" s="14">
        <v>142.38</v>
      </c>
      <c r="K510" s="14">
        <v>1151.44</v>
      </c>
      <c r="L510" s="14">
        <v>495.51</v>
      </c>
      <c r="M510" s="14">
        <v>0</v>
      </c>
      <c r="N510" s="14">
        <v>789.86</v>
      </c>
      <c r="O510" s="14">
        <v>814.73</v>
      </c>
      <c r="P510" s="14">
        <v>661.74</v>
      </c>
      <c r="Q510" s="14">
        <v>0</v>
      </c>
      <c r="R510" s="14">
        <v>686.3</v>
      </c>
      <c r="S510" s="14">
        <v>0</v>
      </c>
      <c r="T510" s="14">
        <v>822.16</v>
      </c>
      <c r="U510" s="14">
        <v>574.91999999999996</v>
      </c>
      <c r="W510" s="14" cm="1">
        <f t="array" ref="W510">INDEX(J510:U510, 1, MONTH($W$1))</f>
        <v>574.91999999999996</v>
      </c>
      <c r="X510" s="14" cm="1">
        <f t="array" ref="X510">SUMPRODUCT((J510:U510) *(($J$1:$U$1)&lt;=$X$1))</f>
        <v>6139.04</v>
      </c>
      <c r="Y510">
        <f t="shared" si="73"/>
        <v>1</v>
      </c>
      <c r="Z510">
        <f t="shared" si="73"/>
        <v>1</v>
      </c>
      <c r="AA510">
        <f t="shared" si="74"/>
        <v>1</v>
      </c>
      <c r="AB510">
        <f t="shared" si="81"/>
        <v>9</v>
      </c>
      <c r="AC510">
        <f t="shared" si="75"/>
        <v>682.1155555555556</v>
      </c>
      <c r="AD510">
        <f t="shared" si="76"/>
        <v>0</v>
      </c>
      <c r="AE510">
        <f t="shared" si="77"/>
        <v>0</v>
      </c>
      <c r="AF510">
        <f t="shared" si="78"/>
        <v>0</v>
      </c>
      <c r="AG510">
        <f t="shared" si="79"/>
        <v>0</v>
      </c>
      <c r="AI510" s="15">
        <f t="shared" si="80"/>
        <v>6139.04</v>
      </c>
      <c r="AJ510" s="15"/>
      <c r="AK510" t="str">
        <f>IFERROR(VLOOKUP($B510, 'Combined Budget 2025 EUR'!$B:$L, 10, 0), IFERROR(VLOOKUP($B510, 'Combined Budget 2025 CHF'!$B:$L, 10, 0), "N/A"))</f>
        <v>BC</v>
      </c>
      <c r="AL510" t="str">
        <f>IFERROR(VLOOKUP($B510, 'Combined Budget 2025 EUR'!$B:$L, 11, 0), IFERROR(VLOOKUP($B510, 'Combined Budget 2025 CHF'!$B:$L, 11, 0), "N/A"))</f>
        <v>C</v>
      </c>
    </row>
    <row r="511" spans="2:38" x14ac:dyDescent="0.25">
      <c r="B511" s="1">
        <v>21044</v>
      </c>
      <c r="C511" s="1" t="s">
        <v>877</v>
      </c>
      <c r="D511" s="1">
        <f>IFERROR(VLOOKUP($B511, 'Combined Budget 2025 EUR'!$B:$G,3, 0),IFERROR(VLOOKUP($B511, 'Combined Budget 2025 CHF'!$B:$G,3, 0),  IFERROR(VLOOKUP($B511, '[1]QMSM_AG Mapping'!$A:$G, 3,0), "Check")))</f>
        <v>0</v>
      </c>
      <c r="E511" s="1">
        <f>IFERROR(VLOOKUP($B511, 'Combined Budget 2025 EUR'!$B:$G,5, 0), IFERROR(VLOOKUP($B511, 'Combined Budget 2025 CHF'!$B:$G,5, 0),IFERROR(VLOOKUP($B511, '[1]QMSM_AG Mapping'!$A:$E, 5,0), "Check")))</f>
        <v>0</v>
      </c>
      <c r="F511" s="1">
        <f t="shared" si="72"/>
        <v>0</v>
      </c>
      <c r="G511" s="13">
        <f>VLOOKUP($B511, '[1]QMSM_AG Mapping'!$A:$G, 6, 0)</f>
        <v>0</v>
      </c>
      <c r="H511" s="1">
        <f>VLOOKUP($B511, '[1]QMSM_AG Mapping'!$A:$G, 7, 0)</f>
        <v>0</v>
      </c>
      <c r="I511">
        <v>0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W511" s="14" cm="1">
        <f t="array" ref="W511">INDEX(J511:U511, 1, MONTH($W$1))</f>
        <v>0</v>
      </c>
      <c r="X511" s="14" cm="1">
        <f t="array" ref="X511">SUMPRODUCT((J511:U511) *(($J$1:$U$1)&lt;=$X$1))</f>
        <v>0</v>
      </c>
      <c r="Y511">
        <f t="shared" si="73"/>
        <v>0</v>
      </c>
      <c r="Z511">
        <f t="shared" si="73"/>
        <v>0</v>
      </c>
      <c r="AA511">
        <f t="shared" si="74"/>
        <v>0</v>
      </c>
      <c r="AB511">
        <f t="shared" si="81"/>
        <v>0</v>
      </c>
      <c r="AC511">
        <f t="shared" si="75"/>
        <v>0</v>
      </c>
      <c r="AD511">
        <f t="shared" si="76"/>
        <v>0</v>
      </c>
      <c r="AE511">
        <f t="shared" si="77"/>
        <v>0</v>
      </c>
      <c r="AF511">
        <f t="shared" si="78"/>
        <v>0</v>
      </c>
      <c r="AG511">
        <f t="shared" si="79"/>
        <v>0</v>
      </c>
      <c r="AI511" s="15">
        <f t="shared" si="80"/>
        <v>0</v>
      </c>
      <c r="AJ511" s="15"/>
      <c r="AK511">
        <f>IFERROR(VLOOKUP($B511, 'Combined Budget 2025 EUR'!$B:$L, 10, 0), IFERROR(VLOOKUP($B511, 'Combined Budget 2025 CHF'!$B:$L, 10, 0), "N/A"))</f>
        <v>0</v>
      </c>
      <c r="AL511">
        <f>IFERROR(VLOOKUP($B511, 'Combined Budget 2025 EUR'!$B:$L, 11, 0), IFERROR(VLOOKUP($B511, 'Combined Budget 2025 CHF'!$B:$L, 11, 0), "N/A"))</f>
        <v>0</v>
      </c>
    </row>
    <row r="512" spans="2:38" x14ac:dyDescent="0.25">
      <c r="B512" s="1">
        <v>21045</v>
      </c>
      <c r="C512" s="1" t="s">
        <v>481</v>
      </c>
      <c r="D512" s="1" t="str">
        <f>IFERROR(VLOOKUP($B512, 'Combined Budget 2025 EUR'!$B:$G,3, 0),IFERROR(VLOOKUP($B512, 'Combined Budget 2025 CHF'!$B:$G,3, 0),  IFERROR(VLOOKUP($B512, '[1]QMSM_AG Mapping'!$A:$G, 3,0), "Check")))</f>
        <v>Switzerland</v>
      </c>
      <c r="E512" s="1" t="str">
        <f>IFERROR(VLOOKUP($B512, 'Combined Budget 2025 EUR'!$B:$G,5, 0), IFERROR(VLOOKUP($B512, 'Combined Budget 2025 CHF'!$B:$G,5, 0),IFERROR(VLOOKUP($B512, '[1]QMSM_AG Mapping'!$A:$E, 5,0), "Check")))</f>
        <v>Hotel Spa</v>
      </c>
      <c r="F512" s="1" t="str">
        <f t="shared" si="72"/>
        <v>Hotel Spa</v>
      </c>
      <c r="G512" s="13">
        <f>VLOOKUP($B512, '[1]QMSM_AG Mapping'!$A:$G, 6, 0)</f>
        <v>44228</v>
      </c>
      <c r="H512" s="1">
        <f>VLOOKUP($B512, '[1]QMSM_AG Mapping'!$A:$G, 7, 0)</f>
        <v>2021</v>
      </c>
      <c r="I512" t="s">
        <v>64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1853.3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W512" s="14" cm="1">
        <f t="array" ref="W512">INDEX(J512:U512, 1, MONTH($W$1))</f>
        <v>0</v>
      </c>
      <c r="X512" s="14" cm="1">
        <f t="array" ref="X512">SUMPRODUCT((J512:U512) *(($J$1:$U$1)&lt;=$X$1))</f>
        <v>1853.3</v>
      </c>
      <c r="Y512">
        <f t="shared" si="73"/>
        <v>0</v>
      </c>
      <c r="Z512">
        <f t="shared" si="73"/>
        <v>1</v>
      </c>
      <c r="AA512">
        <f t="shared" si="74"/>
        <v>1</v>
      </c>
      <c r="AB512">
        <f t="shared" si="81"/>
        <v>1</v>
      </c>
      <c r="AC512">
        <f t="shared" si="75"/>
        <v>1853.3</v>
      </c>
      <c r="AD512">
        <f t="shared" si="76"/>
        <v>0</v>
      </c>
      <c r="AE512">
        <f t="shared" si="77"/>
        <v>0</v>
      </c>
      <c r="AF512">
        <f t="shared" si="78"/>
        <v>0</v>
      </c>
      <c r="AG512">
        <f t="shared" si="79"/>
        <v>0</v>
      </c>
      <c r="AI512" s="15">
        <f t="shared" si="80"/>
        <v>1853.3</v>
      </c>
      <c r="AJ512" s="15"/>
      <c r="AK512" t="str">
        <f>IFERROR(VLOOKUP($B512, 'Combined Budget 2025 EUR'!$B:$L, 10, 0), IFERROR(VLOOKUP($B512, 'Combined Budget 2025 CHF'!$B:$L, 10, 0), "N/A"))</f>
        <v>CC</v>
      </c>
      <c r="AL512" t="str">
        <f>IFERROR(VLOOKUP($B512, 'Combined Budget 2025 EUR'!$B:$L, 11, 0), IFERROR(VLOOKUP($B512, 'Combined Budget 2025 CHF'!$B:$L, 11, 0), "N/A"))</f>
        <v>C</v>
      </c>
    </row>
    <row r="513" spans="2:38" x14ac:dyDescent="0.25">
      <c r="B513" s="1">
        <v>21047</v>
      </c>
      <c r="C513" s="1" t="s">
        <v>443</v>
      </c>
      <c r="D513" s="1" t="str">
        <f>IFERROR(VLOOKUP($B513, 'Combined Budget 2025 EUR'!$B:$G,3, 0),IFERROR(VLOOKUP($B513, 'Combined Budget 2025 CHF'!$B:$G,3, 0),  IFERROR(VLOOKUP($B513, '[1]QMSM_AG Mapping'!$A:$G, 3,0), "Check")))</f>
        <v>Switzerland</v>
      </c>
      <c r="E513" s="1" t="str">
        <f>IFERROR(VLOOKUP($B513, 'Combined Budget 2025 EUR'!$B:$G,5, 0), IFERROR(VLOOKUP($B513, 'Combined Budget 2025 CHF'!$B:$G,5, 0),IFERROR(VLOOKUP($B513, '[1]QMSM_AG Mapping'!$A:$E, 5,0), "Check")))</f>
        <v>Salon / Institute</v>
      </c>
      <c r="F513" s="1" t="str">
        <f t="shared" si="72"/>
        <v>Institutes / Clinic</v>
      </c>
      <c r="G513" s="13">
        <f>VLOOKUP($B513, '[1]QMSM_AG Mapping'!$A:$G, 6, 0)</f>
        <v>0</v>
      </c>
      <c r="H513" s="1">
        <f>VLOOKUP($B513, '[1]QMSM_AG Mapping'!$A:$G, 7, 0)</f>
        <v>0</v>
      </c>
      <c r="I513" t="s">
        <v>64</v>
      </c>
      <c r="J513" s="14">
        <v>1526.01</v>
      </c>
      <c r="K513" s="14">
        <v>0</v>
      </c>
      <c r="L513" s="14">
        <v>0</v>
      </c>
      <c r="M513" s="14">
        <v>1596.61</v>
      </c>
      <c r="N513" s="14">
        <v>0</v>
      </c>
      <c r="O513" s="14">
        <v>2539.2600000000002</v>
      </c>
      <c r="P513" s="14">
        <v>1038.78</v>
      </c>
      <c r="Q513" s="14">
        <v>0</v>
      </c>
      <c r="R513" s="14">
        <v>2495.89</v>
      </c>
      <c r="S513" s="14">
        <v>0</v>
      </c>
      <c r="T513" s="14">
        <v>1634.62</v>
      </c>
      <c r="U513" s="14">
        <v>1536.51</v>
      </c>
      <c r="W513" s="14" cm="1">
        <f t="array" ref="W513">INDEX(J513:U513, 1, MONTH($W$1))</f>
        <v>1536.51</v>
      </c>
      <c r="X513" s="14" cm="1">
        <f t="array" ref="X513">SUMPRODUCT((J513:U513) *(($J$1:$U$1)&lt;=$X$1))</f>
        <v>12367.679999999998</v>
      </c>
      <c r="Y513">
        <f t="shared" si="73"/>
        <v>1</v>
      </c>
      <c r="Z513">
        <f t="shared" si="73"/>
        <v>1</v>
      </c>
      <c r="AA513">
        <f t="shared" si="74"/>
        <v>1</v>
      </c>
      <c r="AB513">
        <f t="shared" si="81"/>
        <v>7</v>
      </c>
      <c r="AC513">
        <f t="shared" si="75"/>
        <v>1766.8114285714285</v>
      </c>
      <c r="AD513">
        <f t="shared" si="76"/>
        <v>0</v>
      </c>
      <c r="AE513">
        <f t="shared" si="77"/>
        <v>0</v>
      </c>
      <c r="AF513">
        <f t="shared" si="78"/>
        <v>0</v>
      </c>
      <c r="AG513">
        <f t="shared" si="79"/>
        <v>0</v>
      </c>
      <c r="AI513" s="15">
        <f t="shared" si="80"/>
        <v>12367.679999999998</v>
      </c>
      <c r="AJ513" s="15"/>
      <c r="AK513" t="str">
        <f>IFERROR(VLOOKUP($B513, 'Combined Budget 2025 EUR'!$B:$L, 10, 0), IFERROR(VLOOKUP($B513, 'Combined Budget 2025 CHF'!$B:$L, 10, 0), "N/A"))</f>
        <v>BA</v>
      </c>
      <c r="AL513" t="str">
        <f>IFERROR(VLOOKUP($B513, 'Combined Budget 2025 EUR'!$B:$L, 11, 0), IFERROR(VLOOKUP($B513, 'Combined Budget 2025 CHF'!$B:$L, 11, 0), "N/A"))</f>
        <v>A</v>
      </c>
    </row>
    <row r="514" spans="2:38" x14ac:dyDescent="0.25">
      <c r="B514" s="1">
        <v>21049</v>
      </c>
      <c r="C514" s="1" t="s">
        <v>449</v>
      </c>
      <c r="D514" s="1" t="str">
        <f>IFERROR(VLOOKUP($B514, 'Combined Budget 2025 EUR'!$B:$G,3, 0),IFERROR(VLOOKUP($B514, 'Combined Budget 2025 CHF'!$B:$G,3, 0),  IFERROR(VLOOKUP($B514, '[1]QMSM_AG Mapping'!$A:$G, 3,0), "Check")))</f>
        <v>Switzerland</v>
      </c>
      <c r="E514" s="1" t="str">
        <f>IFERROR(VLOOKUP($B514, 'Combined Budget 2025 EUR'!$B:$G,5, 0), IFERROR(VLOOKUP($B514, 'Combined Budget 2025 CHF'!$B:$G,5, 0),IFERROR(VLOOKUP($B514, '[1]QMSM_AG Mapping'!$A:$E, 5,0), "Check")))</f>
        <v>Salon / Institute</v>
      </c>
      <c r="F514" s="1" t="str">
        <f t="shared" si="72"/>
        <v>Institutes / Clinic</v>
      </c>
      <c r="G514" s="13">
        <f>VLOOKUP($B514, '[1]QMSM_AG Mapping'!$A:$G, 6, 0)</f>
        <v>0</v>
      </c>
      <c r="H514" s="1">
        <f>VLOOKUP($B514, '[1]QMSM_AG Mapping'!$A:$G, 7, 0)</f>
        <v>0</v>
      </c>
      <c r="I514" t="s">
        <v>64</v>
      </c>
      <c r="J514" s="14">
        <v>1884.74</v>
      </c>
      <c r="K514" s="14">
        <v>1744.71</v>
      </c>
      <c r="L514" s="14">
        <v>1242.01</v>
      </c>
      <c r="M514" s="14">
        <v>2045.15</v>
      </c>
      <c r="N514" s="14">
        <v>817.2</v>
      </c>
      <c r="O514" s="14">
        <v>1992.31</v>
      </c>
      <c r="P514" s="14">
        <v>-90</v>
      </c>
      <c r="Q514" s="14">
        <v>1163.8</v>
      </c>
      <c r="R514" s="14">
        <v>879.59</v>
      </c>
      <c r="S514" s="14">
        <v>1316.97</v>
      </c>
      <c r="T514" s="14">
        <v>1370.12</v>
      </c>
      <c r="U514" s="14">
        <v>1999.13</v>
      </c>
      <c r="W514" s="14" cm="1">
        <f t="array" ref="W514">INDEX(J514:U514, 1, MONTH($W$1))</f>
        <v>1999.13</v>
      </c>
      <c r="X514" s="14" cm="1">
        <f t="array" ref="X514">SUMPRODUCT((J514:U514) *(($J$1:$U$1)&lt;=$X$1))</f>
        <v>16365.73</v>
      </c>
      <c r="Y514">
        <f t="shared" si="73"/>
        <v>1</v>
      </c>
      <c r="Z514">
        <f t="shared" si="73"/>
        <v>1</v>
      </c>
      <c r="AA514">
        <f t="shared" si="74"/>
        <v>1</v>
      </c>
      <c r="AB514">
        <f t="shared" si="81"/>
        <v>11</v>
      </c>
      <c r="AC514">
        <f t="shared" si="75"/>
        <v>1487.7936363636363</v>
      </c>
      <c r="AD514">
        <f t="shared" si="76"/>
        <v>0</v>
      </c>
      <c r="AE514">
        <f t="shared" si="77"/>
        <v>0</v>
      </c>
      <c r="AF514">
        <f t="shared" si="78"/>
        <v>0</v>
      </c>
      <c r="AG514">
        <f t="shared" si="79"/>
        <v>0</v>
      </c>
      <c r="AI514" s="15">
        <f t="shared" si="80"/>
        <v>16365.73</v>
      </c>
      <c r="AJ514" s="15"/>
      <c r="AK514" t="str">
        <f>IFERROR(VLOOKUP($B514, 'Combined Budget 2025 EUR'!$B:$L, 10, 0), IFERROR(VLOOKUP($B514, 'Combined Budget 2025 CHF'!$B:$L, 10, 0), "N/A"))</f>
        <v>BB</v>
      </c>
      <c r="AL514" t="str">
        <f>IFERROR(VLOOKUP($B514, 'Combined Budget 2025 EUR'!$B:$L, 11, 0), IFERROR(VLOOKUP($B514, 'Combined Budget 2025 CHF'!$B:$L, 11, 0), "N/A"))</f>
        <v>B</v>
      </c>
    </row>
    <row r="515" spans="2:38" x14ac:dyDescent="0.25">
      <c r="B515" s="1">
        <v>21050</v>
      </c>
      <c r="C515" s="1" t="s">
        <v>428</v>
      </c>
      <c r="D515" s="1" t="str">
        <f>IFERROR(VLOOKUP($B515, 'Combined Budget 2025 EUR'!$B:$G,3, 0),IFERROR(VLOOKUP($B515, 'Combined Budget 2025 CHF'!$B:$G,3, 0),  IFERROR(VLOOKUP($B515, '[1]QMSM_AG Mapping'!$A:$G, 3,0), "Check")))</f>
        <v>Switzerland</v>
      </c>
      <c r="E515" s="1" t="str">
        <f>IFERROR(VLOOKUP($B515, 'Combined Budget 2025 EUR'!$B:$G,5, 0), IFERROR(VLOOKUP($B515, 'Combined Budget 2025 CHF'!$B:$G,5, 0),IFERROR(VLOOKUP($B515, '[1]QMSM_AG Mapping'!$A:$E, 5,0), "Check")))</f>
        <v>Salon / Institute</v>
      </c>
      <c r="F515" s="1" t="str">
        <f t="shared" si="72"/>
        <v>Institutes / Clinic</v>
      </c>
      <c r="G515" s="13">
        <f>VLOOKUP($B515, '[1]QMSM_AG Mapping'!$A:$G, 6, 0)</f>
        <v>0</v>
      </c>
      <c r="H515" s="1">
        <f>VLOOKUP($B515, '[1]QMSM_AG Mapping'!$A:$G, 7, 0)</f>
        <v>0</v>
      </c>
      <c r="I515" t="s">
        <v>64</v>
      </c>
      <c r="J515" s="14">
        <v>1009.53</v>
      </c>
      <c r="K515" s="14">
        <v>6563.65</v>
      </c>
      <c r="L515" s="14">
        <v>5917.02</v>
      </c>
      <c r="M515" s="14">
        <v>-606.21</v>
      </c>
      <c r="N515" s="14">
        <v>1373.03</v>
      </c>
      <c r="O515" s="14">
        <v>3185.98</v>
      </c>
      <c r="P515" s="14">
        <v>2250.11</v>
      </c>
      <c r="Q515" s="14">
        <v>1300.21</v>
      </c>
      <c r="R515" s="14">
        <v>6397.4</v>
      </c>
      <c r="S515" s="14">
        <v>3794.19</v>
      </c>
      <c r="T515" s="14">
        <v>508.2</v>
      </c>
      <c r="U515" s="14">
        <v>2920.66</v>
      </c>
      <c r="W515" s="14" cm="1">
        <f t="array" ref="W515">INDEX(J515:U515, 1, MONTH($W$1))</f>
        <v>2920.66</v>
      </c>
      <c r="X515" s="14" cm="1">
        <f t="array" ref="X515">SUMPRODUCT((J515:U515) *(($J$1:$U$1)&lt;=$X$1))</f>
        <v>34613.770000000004</v>
      </c>
      <c r="Y515">
        <f t="shared" si="73"/>
        <v>1</v>
      </c>
      <c r="Z515">
        <f t="shared" si="73"/>
        <v>1</v>
      </c>
      <c r="AA515">
        <f t="shared" si="74"/>
        <v>1</v>
      </c>
      <c r="AB515">
        <f t="shared" si="81"/>
        <v>11</v>
      </c>
      <c r="AC515">
        <f t="shared" si="75"/>
        <v>3146.7063636363641</v>
      </c>
      <c r="AD515">
        <f t="shared" si="76"/>
        <v>0</v>
      </c>
      <c r="AE515">
        <f t="shared" si="77"/>
        <v>0</v>
      </c>
      <c r="AF515">
        <f t="shared" si="78"/>
        <v>0</v>
      </c>
      <c r="AG515">
        <f t="shared" si="79"/>
        <v>0</v>
      </c>
      <c r="AI515" s="15">
        <f t="shared" si="80"/>
        <v>34613.770000000004</v>
      </c>
      <c r="AJ515" s="15"/>
      <c r="AK515" t="str">
        <f>IFERROR(VLOOKUP($B515, 'Combined Budget 2025 EUR'!$B:$L, 10, 0), IFERROR(VLOOKUP($B515, 'Combined Budget 2025 CHF'!$B:$L, 10, 0), "N/A"))</f>
        <v>AA</v>
      </c>
      <c r="AL515" t="str">
        <f>IFERROR(VLOOKUP($B515, 'Combined Budget 2025 EUR'!$B:$L, 11, 0), IFERROR(VLOOKUP($B515, 'Combined Budget 2025 CHF'!$B:$L, 11, 0), "N/A"))</f>
        <v>A</v>
      </c>
    </row>
    <row r="516" spans="2:38" x14ac:dyDescent="0.25">
      <c r="B516" s="1">
        <v>21052</v>
      </c>
      <c r="C516" s="1" t="s">
        <v>635</v>
      </c>
      <c r="D516" s="1">
        <f>IFERROR(VLOOKUP($B516, 'Combined Budget 2025 EUR'!$B:$G,3, 0),IFERROR(VLOOKUP($B516, 'Combined Budget 2025 CHF'!$B:$G,3, 0),  IFERROR(VLOOKUP($B516, '[1]QMSM_AG Mapping'!$A:$G, 3,0), "Check")))</f>
        <v>0</v>
      </c>
      <c r="E516" s="1">
        <f>IFERROR(VLOOKUP($B516, 'Combined Budget 2025 EUR'!$B:$G,5, 0), IFERROR(VLOOKUP($B516, 'Combined Budget 2025 CHF'!$B:$G,5, 0),IFERROR(VLOOKUP($B516, '[1]QMSM_AG Mapping'!$A:$E, 5,0), "Check")))</f>
        <v>0</v>
      </c>
      <c r="F516" s="1">
        <f t="shared" ref="F516:F579" si="82">IF(OR(E516="Salon / Institute", E516="Pharmacy", E516="Clinic"), "Institutes / Clinic", IF(E516="Parfümerie", "Retail", E516))</f>
        <v>0</v>
      </c>
      <c r="G516" s="13">
        <f>VLOOKUP($B516, '[1]QMSM_AG Mapping'!$A:$G, 6, 0)</f>
        <v>0</v>
      </c>
      <c r="H516" s="1">
        <f>VLOOKUP($B516, '[1]QMSM_AG Mapping'!$A:$G, 7, 0)</f>
        <v>0</v>
      </c>
      <c r="I516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W516" s="14" cm="1">
        <f t="array" ref="W516">INDEX(J516:U516, 1, MONTH($W$1))</f>
        <v>0</v>
      </c>
      <c r="X516" s="14" cm="1">
        <f t="array" ref="X516">SUMPRODUCT((J516:U516) *(($J$1:$U$1)&lt;=$X$1))</f>
        <v>0</v>
      </c>
      <c r="Y516">
        <f t="shared" ref="Y516:Z579" si="83">IF(W516&gt;0, 1, 0)</f>
        <v>0</v>
      </c>
      <c r="Z516">
        <f t="shared" si="83"/>
        <v>0</v>
      </c>
      <c r="AA516">
        <f t="shared" ref="AA516:AA579" si="84">IF(I516="Yes", 1, 0)</f>
        <v>0</v>
      </c>
      <c r="AB516">
        <f t="shared" si="81"/>
        <v>0</v>
      </c>
      <c r="AC516">
        <f t="shared" ref="AC516:AC579" si="85">IFERROR(X516/AB516, 0)</f>
        <v>0</v>
      </c>
      <c r="AD516">
        <f t="shared" ref="AD516:AD579" si="86">IF(G516=$W$1, 1, 0)</f>
        <v>0</v>
      </c>
      <c r="AE516">
        <f t="shared" ref="AE516:AE579" si="87">IF(G516=$W$1, W516, 0)</f>
        <v>0</v>
      </c>
      <c r="AF516">
        <f t="shared" ref="AF516:AF579" si="88">IF(AND(H516=2024, G516&lt;=$W$1, X516&gt;0), 1, 0)</f>
        <v>0</v>
      </c>
      <c r="AG516">
        <f t="shared" ref="AG516:AG579" si="89">IF(AND(H516=2024, G516&lt;=$W$1), X516, 0)</f>
        <v>0</v>
      </c>
      <c r="AI516" s="15">
        <f t="shared" si="80"/>
        <v>0</v>
      </c>
      <c r="AJ516" s="15"/>
      <c r="AK516">
        <f>IFERROR(VLOOKUP($B516, 'Combined Budget 2025 EUR'!$B:$L, 10, 0), IFERROR(VLOOKUP($B516, 'Combined Budget 2025 CHF'!$B:$L, 10, 0), "N/A"))</f>
        <v>0</v>
      </c>
      <c r="AL516">
        <f>IFERROR(VLOOKUP($B516, 'Combined Budget 2025 EUR'!$B:$L, 11, 0), IFERROR(VLOOKUP($B516, 'Combined Budget 2025 CHF'!$B:$L, 11, 0), "N/A"))</f>
        <v>0</v>
      </c>
    </row>
    <row r="517" spans="2:38" x14ac:dyDescent="0.25">
      <c r="B517" s="1">
        <v>21053</v>
      </c>
      <c r="C517" s="1" t="s">
        <v>466</v>
      </c>
      <c r="D517" s="1" t="str">
        <f>IFERROR(VLOOKUP($B517, 'Combined Budget 2025 EUR'!$B:$G,3, 0),IFERROR(VLOOKUP($B517, 'Combined Budget 2025 CHF'!$B:$G,3, 0),  IFERROR(VLOOKUP($B517, '[1]QMSM_AG Mapping'!$A:$G, 3,0), "Check")))</f>
        <v>Switzerland</v>
      </c>
      <c r="E517" s="1">
        <f>IFERROR(VLOOKUP($B517, 'Combined Budget 2025 EUR'!$B:$G,5, 0), IFERROR(VLOOKUP($B517, 'Combined Budget 2025 CHF'!$B:$G,5, 0),IFERROR(VLOOKUP($B517, '[1]QMSM_AG Mapping'!$A:$E, 5,0), "Check")))</f>
        <v>0</v>
      </c>
      <c r="F517" s="1">
        <f t="shared" si="82"/>
        <v>0</v>
      </c>
      <c r="G517" s="13">
        <f>VLOOKUP($B517, '[1]QMSM_AG Mapping'!$A:$G, 6, 0)</f>
        <v>0</v>
      </c>
      <c r="H517" s="1">
        <f>VLOOKUP($B517, '[1]QMSM_AG Mapping'!$A:$G, 7, 0)</f>
        <v>0</v>
      </c>
      <c r="I517" t="s">
        <v>64</v>
      </c>
      <c r="J517" s="14">
        <v>0</v>
      </c>
      <c r="K517" s="14">
        <v>0</v>
      </c>
      <c r="L517" s="14">
        <v>0</v>
      </c>
      <c r="M517" s="14">
        <v>589.12</v>
      </c>
      <c r="N517" s="14">
        <v>0</v>
      </c>
      <c r="O517" s="14">
        <v>0</v>
      </c>
      <c r="P517" s="14">
        <v>0</v>
      </c>
      <c r="Q517" s="14">
        <v>0</v>
      </c>
      <c r="R517" s="14">
        <v>3308.8</v>
      </c>
      <c r="S517" s="14">
        <v>0</v>
      </c>
      <c r="T517" s="14">
        <v>0</v>
      </c>
      <c r="U517" s="14">
        <v>0</v>
      </c>
      <c r="W517" s="14" cm="1">
        <f t="array" ref="W517">INDEX(J517:U517, 1, MONTH($W$1))</f>
        <v>0</v>
      </c>
      <c r="X517" s="14" cm="1">
        <f t="array" ref="X517">SUMPRODUCT((J517:U517) *(($J$1:$U$1)&lt;=$X$1))</f>
        <v>3897.92</v>
      </c>
      <c r="Y517">
        <f t="shared" si="83"/>
        <v>0</v>
      </c>
      <c r="Z517">
        <f t="shared" si="83"/>
        <v>1</v>
      </c>
      <c r="AA517">
        <f t="shared" si="84"/>
        <v>1</v>
      </c>
      <c r="AB517">
        <f t="shared" si="81"/>
        <v>2</v>
      </c>
      <c r="AC517">
        <f t="shared" si="85"/>
        <v>1948.96</v>
      </c>
      <c r="AD517">
        <f t="shared" si="86"/>
        <v>0</v>
      </c>
      <c r="AE517">
        <f t="shared" si="87"/>
        <v>0</v>
      </c>
      <c r="AF517">
        <f t="shared" si="88"/>
        <v>0</v>
      </c>
      <c r="AG517">
        <f t="shared" si="89"/>
        <v>0</v>
      </c>
      <c r="AI517" s="15">
        <f t="shared" si="80"/>
        <v>3897.92</v>
      </c>
      <c r="AJ517" s="15"/>
      <c r="AK517" t="str">
        <f>IFERROR(VLOOKUP($B517, 'Combined Budget 2025 EUR'!$B:$L, 10, 0), IFERROR(VLOOKUP($B517, 'Combined Budget 2025 CHF'!$B:$L, 10, 0), "N/A"))</f>
        <v>GG</v>
      </c>
      <c r="AL517" t="str">
        <f>IFERROR(VLOOKUP($B517, 'Combined Budget 2025 EUR'!$B:$L, 11, 0), IFERROR(VLOOKUP($B517, 'Combined Budget 2025 CHF'!$B:$L, 11, 0), "N/A"))</f>
        <v>C</v>
      </c>
    </row>
    <row r="518" spans="2:38" x14ac:dyDescent="0.25">
      <c r="B518" s="1">
        <v>21054</v>
      </c>
      <c r="C518" s="1" t="s">
        <v>636</v>
      </c>
      <c r="D518" s="1" t="str">
        <f>IFERROR(VLOOKUP($B518, 'Combined Budget 2025 EUR'!$B:$G,3, 0),IFERROR(VLOOKUP($B518, 'Combined Budget 2025 CHF'!$B:$G,3, 0),  IFERROR(VLOOKUP($B518, '[1]QMSM_AG Mapping'!$A:$G, 3,0), "Check")))</f>
        <v>Switzerland</v>
      </c>
      <c r="E518" s="1" t="str">
        <f>IFERROR(VLOOKUP($B518, 'Combined Budget 2025 EUR'!$B:$G,5, 0), IFERROR(VLOOKUP($B518, 'Combined Budget 2025 CHF'!$B:$G,5, 0),IFERROR(VLOOKUP($B518, '[1]QMSM_AG Mapping'!$A:$E, 5,0), "Check")))</f>
        <v>Salon / Institute</v>
      </c>
      <c r="F518" s="1" t="str">
        <f t="shared" si="82"/>
        <v>Institutes / Clinic</v>
      </c>
      <c r="G518" s="13">
        <f>VLOOKUP($B518, '[1]QMSM_AG Mapping'!$A:$G, 6, 0)</f>
        <v>0</v>
      </c>
      <c r="H518" s="1">
        <f>VLOOKUP($B518, '[1]QMSM_AG Mapping'!$A:$G, 7, 0)</f>
        <v>0</v>
      </c>
      <c r="I518">
        <v>0</v>
      </c>
      <c r="J518" s="14">
        <v>0</v>
      </c>
      <c r="K518" s="14">
        <v>0</v>
      </c>
      <c r="L518" s="14">
        <v>488.41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362.18</v>
      </c>
      <c r="W518" s="14" cm="1">
        <f t="array" ref="W518">INDEX(J518:U518, 1, MONTH($W$1))</f>
        <v>362.18</v>
      </c>
      <c r="X518" s="14" cm="1">
        <f t="array" ref="X518">SUMPRODUCT((J518:U518) *(($J$1:$U$1)&lt;=$X$1))</f>
        <v>850.59</v>
      </c>
      <c r="Y518">
        <f t="shared" si="83"/>
        <v>1</v>
      </c>
      <c r="Z518">
        <f t="shared" si="83"/>
        <v>1</v>
      </c>
      <c r="AA518">
        <f t="shared" si="84"/>
        <v>0</v>
      </c>
      <c r="AB518">
        <f t="shared" si="81"/>
        <v>2</v>
      </c>
      <c r="AC518">
        <f t="shared" si="85"/>
        <v>425.29500000000002</v>
      </c>
      <c r="AD518">
        <f t="shared" si="86"/>
        <v>0</v>
      </c>
      <c r="AE518">
        <f t="shared" si="87"/>
        <v>0</v>
      </c>
      <c r="AF518">
        <f t="shared" si="88"/>
        <v>0</v>
      </c>
      <c r="AG518">
        <f t="shared" si="89"/>
        <v>0</v>
      </c>
      <c r="AI518" s="15">
        <f t="shared" si="80"/>
        <v>850.59</v>
      </c>
      <c r="AJ518" s="15"/>
      <c r="AK518">
        <f>IFERROR(VLOOKUP($B518, 'Combined Budget 2025 EUR'!$B:$L, 10, 0), IFERROR(VLOOKUP($B518, 'Combined Budget 2025 CHF'!$B:$L, 10, 0), "N/A"))</f>
        <v>0</v>
      </c>
      <c r="AL518">
        <f>IFERROR(VLOOKUP($B518, 'Combined Budget 2025 EUR'!$B:$L, 11, 0), IFERROR(VLOOKUP($B518, 'Combined Budget 2025 CHF'!$B:$L, 11, 0), "N/A"))</f>
        <v>0</v>
      </c>
    </row>
    <row r="519" spans="2:38" x14ac:dyDescent="0.25">
      <c r="B519" s="1">
        <v>21057</v>
      </c>
      <c r="C519" s="1" t="s">
        <v>637</v>
      </c>
      <c r="D519" s="1" t="str">
        <f>IFERROR(VLOOKUP($B519, 'Combined Budget 2025 EUR'!$B:$G,3, 0),IFERROR(VLOOKUP($B519, 'Combined Budget 2025 CHF'!$B:$G,3, 0),  IFERROR(VLOOKUP($B519, '[1]QMSM_AG Mapping'!$A:$G, 3,0), "Check")))</f>
        <v>Switzerland</v>
      </c>
      <c r="E519" s="1">
        <f>IFERROR(VLOOKUP($B519, 'Combined Budget 2025 EUR'!$B:$G,5, 0), IFERROR(VLOOKUP($B519, 'Combined Budget 2025 CHF'!$B:$G,5, 0),IFERROR(VLOOKUP($B519, '[1]QMSM_AG Mapping'!$A:$E, 5,0), "Check")))</f>
        <v>0</v>
      </c>
      <c r="F519" s="1">
        <f t="shared" si="82"/>
        <v>0</v>
      </c>
      <c r="G519" s="13">
        <f>VLOOKUP($B519, '[1]QMSM_AG Mapping'!$A:$G, 6, 0)</f>
        <v>0</v>
      </c>
      <c r="H519" s="1">
        <f>VLOOKUP($B519, '[1]QMSM_AG Mapping'!$A:$G, 7, 0)</f>
        <v>0</v>
      </c>
      <c r="I519">
        <v>0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W519" s="14" cm="1">
        <f t="array" ref="W519">INDEX(J519:U519, 1, MONTH($W$1))</f>
        <v>0</v>
      </c>
      <c r="X519" s="14" cm="1">
        <f t="array" ref="X519">SUMPRODUCT((J519:U519) *(($J$1:$U$1)&lt;=$X$1))</f>
        <v>0</v>
      </c>
      <c r="Y519">
        <f t="shared" si="83"/>
        <v>0</v>
      </c>
      <c r="Z519">
        <f t="shared" si="83"/>
        <v>0</v>
      </c>
      <c r="AA519">
        <f t="shared" si="84"/>
        <v>0</v>
      </c>
      <c r="AB519">
        <f t="shared" si="81"/>
        <v>0</v>
      </c>
      <c r="AC519">
        <f t="shared" si="85"/>
        <v>0</v>
      </c>
      <c r="AD519">
        <f t="shared" si="86"/>
        <v>0</v>
      </c>
      <c r="AE519">
        <f t="shared" si="87"/>
        <v>0</v>
      </c>
      <c r="AF519">
        <f t="shared" si="88"/>
        <v>0</v>
      </c>
      <c r="AG519">
        <f t="shared" si="89"/>
        <v>0</v>
      </c>
      <c r="AI519" s="15">
        <f t="shared" si="80"/>
        <v>0</v>
      </c>
      <c r="AJ519" s="15"/>
      <c r="AK519">
        <f>IFERROR(VLOOKUP($B519, 'Combined Budget 2025 EUR'!$B:$L, 10, 0), IFERROR(VLOOKUP($B519, 'Combined Budget 2025 CHF'!$B:$L, 10, 0), "N/A"))</f>
        <v>0</v>
      </c>
      <c r="AL519">
        <f>IFERROR(VLOOKUP($B519, 'Combined Budget 2025 EUR'!$B:$L, 11, 0), IFERROR(VLOOKUP($B519, 'Combined Budget 2025 CHF'!$B:$L, 11, 0), "N/A"))</f>
        <v>0</v>
      </c>
    </row>
    <row r="520" spans="2:38" x14ac:dyDescent="0.25">
      <c r="B520" s="1">
        <v>21058</v>
      </c>
      <c r="C520" s="1" t="s">
        <v>638</v>
      </c>
      <c r="D520" s="1">
        <f>IFERROR(VLOOKUP($B520, 'Combined Budget 2025 EUR'!$B:$G,3, 0),IFERROR(VLOOKUP($B520, 'Combined Budget 2025 CHF'!$B:$G,3, 0),  IFERROR(VLOOKUP($B520, '[1]QMSM_AG Mapping'!$A:$G, 3,0), "Check")))</f>
        <v>0</v>
      </c>
      <c r="E520" s="1">
        <f>IFERROR(VLOOKUP($B520, 'Combined Budget 2025 EUR'!$B:$G,5, 0), IFERROR(VLOOKUP($B520, 'Combined Budget 2025 CHF'!$B:$G,5, 0),IFERROR(VLOOKUP($B520, '[1]QMSM_AG Mapping'!$A:$E, 5,0), "Check")))</f>
        <v>0</v>
      </c>
      <c r="F520" s="1">
        <f t="shared" si="82"/>
        <v>0</v>
      </c>
      <c r="G520" s="13">
        <f>VLOOKUP($B520, '[1]QMSM_AG Mapping'!$A:$G, 6, 0)</f>
        <v>0</v>
      </c>
      <c r="H520" s="1">
        <f>VLOOKUP($B520, '[1]QMSM_AG Mapping'!$A:$G, 7, 0)</f>
        <v>2018</v>
      </c>
      <c r="I520">
        <v>0</v>
      </c>
      <c r="J520" s="14">
        <v>0</v>
      </c>
      <c r="K520" s="14">
        <v>0</v>
      </c>
      <c r="L520" s="14">
        <v>690.06</v>
      </c>
      <c r="M520" s="14">
        <v>0</v>
      </c>
      <c r="N520" s="14">
        <v>0</v>
      </c>
      <c r="O520" s="14">
        <v>0</v>
      </c>
      <c r="P520" s="14">
        <v>0</v>
      </c>
      <c r="Q520" s="14">
        <v>351.18</v>
      </c>
      <c r="R520" s="14">
        <v>0</v>
      </c>
      <c r="S520" s="14">
        <v>0</v>
      </c>
      <c r="T520" s="14">
        <v>0</v>
      </c>
      <c r="U520" s="14">
        <v>562.01</v>
      </c>
      <c r="W520" s="14" cm="1">
        <f t="array" ref="W520">INDEX(J520:U520, 1, MONTH($W$1))</f>
        <v>562.01</v>
      </c>
      <c r="X520" s="14" cm="1">
        <f t="array" ref="X520">SUMPRODUCT((J520:U520) *(($J$1:$U$1)&lt;=$X$1))</f>
        <v>1603.25</v>
      </c>
      <c r="Y520">
        <f t="shared" si="83"/>
        <v>1</v>
      </c>
      <c r="Z520">
        <f t="shared" si="83"/>
        <v>1</v>
      </c>
      <c r="AA520">
        <f t="shared" si="84"/>
        <v>0</v>
      </c>
      <c r="AB520">
        <f t="shared" si="81"/>
        <v>3</v>
      </c>
      <c r="AC520">
        <f t="shared" si="85"/>
        <v>534.41666666666663</v>
      </c>
      <c r="AD520">
        <f t="shared" si="86"/>
        <v>0</v>
      </c>
      <c r="AE520">
        <f t="shared" si="87"/>
        <v>0</v>
      </c>
      <c r="AF520">
        <f t="shared" si="88"/>
        <v>0</v>
      </c>
      <c r="AG520">
        <f t="shared" si="89"/>
        <v>0</v>
      </c>
      <c r="AI520" s="15">
        <f t="shared" si="80"/>
        <v>1603.25</v>
      </c>
      <c r="AJ520" s="15"/>
      <c r="AK520">
        <f>IFERROR(VLOOKUP($B520, 'Combined Budget 2025 EUR'!$B:$L, 10, 0), IFERROR(VLOOKUP($B520, 'Combined Budget 2025 CHF'!$B:$L, 10, 0), "N/A"))</f>
        <v>0</v>
      </c>
      <c r="AL520">
        <f>IFERROR(VLOOKUP($B520, 'Combined Budget 2025 EUR'!$B:$L, 11, 0), IFERROR(VLOOKUP($B520, 'Combined Budget 2025 CHF'!$B:$L, 11, 0), "N/A"))</f>
        <v>0</v>
      </c>
    </row>
    <row r="521" spans="2:38" x14ac:dyDescent="0.25">
      <c r="B521" s="1">
        <v>21059</v>
      </c>
      <c r="C521" s="1" t="s">
        <v>456</v>
      </c>
      <c r="D521" s="1" t="str">
        <f>IFERROR(VLOOKUP($B521, 'Combined Budget 2025 EUR'!$B:$G,3, 0),IFERROR(VLOOKUP($B521, 'Combined Budget 2025 CHF'!$B:$G,3, 0),  IFERROR(VLOOKUP($B521, '[1]QMSM_AG Mapping'!$A:$G, 3,0), "Check")))</f>
        <v>Switzerland</v>
      </c>
      <c r="E521" s="1" t="str">
        <f>IFERROR(VLOOKUP($B521, 'Combined Budget 2025 EUR'!$B:$G,5, 0), IFERROR(VLOOKUP($B521, 'Combined Budget 2025 CHF'!$B:$G,5, 0),IFERROR(VLOOKUP($B521, '[1]QMSM_AG Mapping'!$A:$E, 5,0), "Check")))</f>
        <v>Salon / Institute</v>
      </c>
      <c r="F521" s="1" t="str">
        <f t="shared" si="82"/>
        <v>Institutes / Clinic</v>
      </c>
      <c r="G521" s="13">
        <f>VLOOKUP($B521, '[1]QMSM_AG Mapping'!$A:$G, 6, 0)</f>
        <v>0</v>
      </c>
      <c r="H521" s="1">
        <f>VLOOKUP($B521, '[1]QMSM_AG Mapping'!$A:$G, 7, 0)</f>
        <v>0</v>
      </c>
      <c r="I521" t="s">
        <v>64</v>
      </c>
      <c r="J521" s="14">
        <v>554.69000000000005</v>
      </c>
      <c r="K521" s="14">
        <v>0</v>
      </c>
      <c r="L521" s="14">
        <v>0</v>
      </c>
      <c r="M521" s="14">
        <v>1525.03</v>
      </c>
      <c r="N521" s="14">
        <v>0</v>
      </c>
      <c r="O521" s="14">
        <v>0</v>
      </c>
      <c r="P521" s="14">
        <v>912.37</v>
      </c>
      <c r="Q521" s="14">
        <v>0</v>
      </c>
      <c r="R521" s="14">
        <v>726.63</v>
      </c>
      <c r="S521" s="14">
        <v>810.24</v>
      </c>
      <c r="T521" s="14">
        <v>912.23</v>
      </c>
      <c r="U521" s="14">
        <v>835.09</v>
      </c>
      <c r="W521" s="14" cm="1">
        <f t="array" ref="W521">INDEX(J521:U521, 1, MONTH($W$1))</f>
        <v>835.09</v>
      </c>
      <c r="X521" s="14" cm="1">
        <f t="array" ref="X521">SUMPRODUCT((J521:U521) *(($J$1:$U$1)&lt;=$X$1))</f>
        <v>6276.2800000000007</v>
      </c>
      <c r="Y521">
        <f t="shared" si="83"/>
        <v>1</v>
      </c>
      <c r="Z521">
        <f t="shared" si="83"/>
        <v>1</v>
      </c>
      <c r="AA521">
        <f t="shared" si="84"/>
        <v>1</v>
      </c>
      <c r="AB521">
        <f t="shared" si="81"/>
        <v>7</v>
      </c>
      <c r="AC521">
        <f t="shared" si="85"/>
        <v>896.61142857142863</v>
      </c>
      <c r="AD521">
        <f t="shared" si="86"/>
        <v>0</v>
      </c>
      <c r="AE521">
        <f t="shared" si="87"/>
        <v>0</v>
      </c>
      <c r="AF521">
        <f t="shared" si="88"/>
        <v>0</v>
      </c>
      <c r="AG521">
        <f t="shared" si="89"/>
        <v>0</v>
      </c>
      <c r="AI521" s="15">
        <f t="shared" ref="AI521:AI584" si="90">SUM(J521:U521)</f>
        <v>6276.2800000000007</v>
      </c>
      <c r="AJ521" s="15"/>
      <c r="AK521" t="str">
        <f>IFERROR(VLOOKUP($B521, 'Combined Budget 2025 EUR'!$B:$L, 10, 0), IFERROR(VLOOKUP($B521, 'Combined Budget 2025 CHF'!$B:$L, 10, 0), "N/A"))</f>
        <v>BC</v>
      </c>
      <c r="AL521" t="str">
        <f>IFERROR(VLOOKUP($B521, 'Combined Budget 2025 EUR'!$B:$L, 11, 0), IFERROR(VLOOKUP($B521, 'Combined Budget 2025 CHF'!$B:$L, 11, 0), "N/A"))</f>
        <v>C</v>
      </c>
    </row>
    <row r="522" spans="2:38" x14ac:dyDescent="0.25">
      <c r="B522" s="1">
        <v>21061</v>
      </c>
      <c r="C522" s="1" t="s">
        <v>435</v>
      </c>
      <c r="D522" s="1" t="str">
        <f>IFERROR(VLOOKUP($B522, 'Combined Budget 2025 EUR'!$B:$G,3, 0),IFERROR(VLOOKUP($B522, 'Combined Budget 2025 CHF'!$B:$G,3, 0),  IFERROR(VLOOKUP($B522, '[1]QMSM_AG Mapping'!$A:$G, 3,0), "Check")))</f>
        <v>Switzerland</v>
      </c>
      <c r="E522" s="1" t="str">
        <f>IFERROR(VLOOKUP($B522, 'Combined Budget 2025 EUR'!$B:$G,5, 0), IFERROR(VLOOKUP($B522, 'Combined Budget 2025 CHF'!$B:$G,5, 0),IFERROR(VLOOKUP($B522, '[1]QMSM_AG Mapping'!$A:$E, 5,0), "Check")))</f>
        <v>Salon / Institute</v>
      </c>
      <c r="F522" s="1" t="str">
        <f t="shared" si="82"/>
        <v>Institutes / Clinic</v>
      </c>
      <c r="G522" s="13">
        <f>VLOOKUP($B522, '[1]QMSM_AG Mapping'!$A:$G, 6, 0)</f>
        <v>0</v>
      </c>
      <c r="H522" s="1">
        <f>VLOOKUP($B522, '[1]QMSM_AG Mapping'!$A:$G, 7, 0)</f>
        <v>0</v>
      </c>
      <c r="I522" t="s">
        <v>64</v>
      </c>
      <c r="J522" s="14">
        <v>1529.65</v>
      </c>
      <c r="K522" s="14">
        <v>0</v>
      </c>
      <c r="L522" s="14">
        <v>609.86</v>
      </c>
      <c r="M522" s="14">
        <v>1484.62</v>
      </c>
      <c r="N522" s="14">
        <v>4326.42</v>
      </c>
      <c r="O522" s="14">
        <v>2444.5700000000002</v>
      </c>
      <c r="P522" s="14">
        <v>502.3</v>
      </c>
      <c r="Q522" s="14">
        <v>1837.68</v>
      </c>
      <c r="R522" s="14">
        <v>2435.8200000000002</v>
      </c>
      <c r="S522" s="14">
        <v>2166.16</v>
      </c>
      <c r="T522" s="14">
        <v>2181.39</v>
      </c>
      <c r="U522" s="14">
        <v>1079.71</v>
      </c>
      <c r="W522" s="14" cm="1">
        <f t="array" ref="W522">INDEX(J522:U522, 1, MONTH($W$1))</f>
        <v>1079.71</v>
      </c>
      <c r="X522" s="14" cm="1">
        <f t="array" ref="X522">SUMPRODUCT((J522:U522) *(($J$1:$U$1)&lt;=$X$1))</f>
        <v>20598.18</v>
      </c>
      <c r="Y522">
        <f t="shared" si="83"/>
        <v>1</v>
      </c>
      <c r="Z522">
        <f t="shared" si="83"/>
        <v>1</v>
      </c>
      <c r="AA522">
        <f t="shared" si="84"/>
        <v>1</v>
      </c>
      <c r="AB522">
        <f t="shared" si="81"/>
        <v>11</v>
      </c>
      <c r="AC522">
        <f t="shared" si="85"/>
        <v>1872.5618181818181</v>
      </c>
      <c r="AD522">
        <f t="shared" si="86"/>
        <v>0</v>
      </c>
      <c r="AE522">
        <f t="shared" si="87"/>
        <v>0</v>
      </c>
      <c r="AF522">
        <f t="shared" si="88"/>
        <v>0</v>
      </c>
      <c r="AG522">
        <f t="shared" si="89"/>
        <v>0</v>
      </c>
      <c r="AI522" s="15">
        <f t="shared" si="90"/>
        <v>20598.18</v>
      </c>
      <c r="AJ522" s="15"/>
      <c r="AK522" t="str">
        <f>IFERROR(VLOOKUP($B522, 'Combined Budget 2025 EUR'!$B:$L, 10, 0), IFERROR(VLOOKUP($B522, 'Combined Budget 2025 CHF'!$B:$L, 10, 0), "N/A"))</f>
        <v>AB</v>
      </c>
      <c r="AL522" t="str">
        <f>IFERROR(VLOOKUP($B522, 'Combined Budget 2025 EUR'!$B:$L, 11, 0), IFERROR(VLOOKUP($B522, 'Combined Budget 2025 CHF'!$B:$L, 11, 0), "N/A"))</f>
        <v>B</v>
      </c>
    </row>
    <row r="523" spans="2:38" x14ac:dyDescent="0.25">
      <c r="B523" s="1">
        <v>21063</v>
      </c>
      <c r="C523" s="1" t="s">
        <v>436</v>
      </c>
      <c r="D523" s="1" t="str">
        <f>IFERROR(VLOOKUP($B523, 'Combined Budget 2025 EUR'!$B:$G,3, 0),IFERROR(VLOOKUP($B523, 'Combined Budget 2025 CHF'!$B:$G,3, 0),  IFERROR(VLOOKUP($B523, '[1]QMSM_AG Mapping'!$A:$G, 3,0), "Check")))</f>
        <v>Switzerland</v>
      </c>
      <c r="E523" s="1" t="str">
        <f>IFERROR(VLOOKUP($B523, 'Combined Budget 2025 EUR'!$B:$G,5, 0), IFERROR(VLOOKUP($B523, 'Combined Budget 2025 CHF'!$B:$G,5, 0),IFERROR(VLOOKUP($B523, '[1]QMSM_AG Mapping'!$A:$E, 5,0), "Check")))</f>
        <v>Perfumery</v>
      </c>
      <c r="F523" s="1" t="str">
        <f t="shared" si="82"/>
        <v>Perfumery</v>
      </c>
      <c r="G523" s="13">
        <f>VLOOKUP($B523, '[1]QMSM_AG Mapping'!$A:$G, 6, 0)</f>
        <v>0</v>
      </c>
      <c r="H523" s="1">
        <f>VLOOKUP($B523, '[1]QMSM_AG Mapping'!$A:$G, 7, 0)</f>
        <v>0</v>
      </c>
      <c r="I523" t="s">
        <v>64</v>
      </c>
      <c r="J523" s="14">
        <v>0</v>
      </c>
      <c r="K523" s="14">
        <v>1501.92</v>
      </c>
      <c r="L523" s="14">
        <v>1459.89</v>
      </c>
      <c r="M523" s="14">
        <v>2740.26</v>
      </c>
      <c r="N523" s="14">
        <v>311.27999999999997</v>
      </c>
      <c r="O523" s="14">
        <v>311.27999999999997</v>
      </c>
      <c r="P523" s="14">
        <v>493.28</v>
      </c>
      <c r="Q523" s="14">
        <v>1102.74</v>
      </c>
      <c r="R523" s="14">
        <v>3021.03</v>
      </c>
      <c r="S523" s="14">
        <v>7126.83</v>
      </c>
      <c r="T523" s="14">
        <v>1341.03</v>
      </c>
      <c r="U523" s="14">
        <v>2287.54</v>
      </c>
      <c r="W523" s="14" cm="1">
        <f t="array" ref="W523">INDEX(J523:U523, 1, MONTH($W$1))</f>
        <v>2287.54</v>
      </c>
      <c r="X523" s="14" cm="1">
        <f t="array" ref="X523">SUMPRODUCT((J523:U523) *(($J$1:$U$1)&lt;=$X$1))</f>
        <v>21697.08</v>
      </c>
      <c r="Y523">
        <f t="shared" si="83"/>
        <v>1</v>
      </c>
      <c r="Z523">
        <f t="shared" si="83"/>
        <v>1</v>
      </c>
      <c r="AA523">
        <f t="shared" si="84"/>
        <v>1</v>
      </c>
      <c r="AB523">
        <f t="shared" si="81"/>
        <v>11</v>
      </c>
      <c r="AC523">
        <f t="shared" si="85"/>
        <v>1972.4618181818184</v>
      </c>
      <c r="AD523">
        <f t="shared" si="86"/>
        <v>0</v>
      </c>
      <c r="AE523">
        <f t="shared" si="87"/>
        <v>0</v>
      </c>
      <c r="AF523">
        <f t="shared" si="88"/>
        <v>0</v>
      </c>
      <c r="AG523">
        <f t="shared" si="89"/>
        <v>0</v>
      </c>
      <c r="AI523" s="15">
        <f t="shared" si="90"/>
        <v>21697.08</v>
      </c>
      <c r="AJ523" s="15"/>
      <c r="AK523" t="str">
        <f>IFERROR(VLOOKUP($B523, 'Combined Budget 2025 EUR'!$B:$L, 10, 0), IFERROR(VLOOKUP($B523, 'Combined Budget 2025 CHF'!$B:$L, 10, 0), "N/A"))</f>
        <v>AB</v>
      </c>
      <c r="AL523" t="str">
        <f>IFERROR(VLOOKUP($B523, 'Combined Budget 2025 EUR'!$B:$L, 11, 0), IFERROR(VLOOKUP($B523, 'Combined Budget 2025 CHF'!$B:$L, 11, 0), "N/A"))</f>
        <v>B</v>
      </c>
    </row>
    <row r="524" spans="2:38" x14ac:dyDescent="0.25">
      <c r="B524" s="1">
        <v>21064</v>
      </c>
      <c r="C524" s="1" t="s">
        <v>429</v>
      </c>
      <c r="D524" s="1" t="str">
        <f>IFERROR(VLOOKUP($B524, 'Combined Budget 2025 EUR'!$B:$G,3, 0),IFERROR(VLOOKUP($B524, 'Combined Budget 2025 CHF'!$B:$G,3, 0),  IFERROR(VLOOKUP($B524, '[1]QMSM_AG Mapping'!$A:$G, 3,0), "Check")))</f>
        <v>Switzerland</v>
      </c>
      <c r="E524" s="1" t="str">
        <f>IFERROR(VLOOKUP($B524, 'Combined Budget 2025 EUR'!$B:$G,5, 0), IFERROR(VLOOKUP($B524, 'Combined Budget 2025 CHF'!$B:$G,5, 0),IFERROR(VLOOKUP($B524, '[1]QMSM_AG Mapping'!$A:$E, 5,0), "Check")))</f>
        <v>Hotel Spa</v>
      </c>
      <c r="F524" s="1" t="str">
        <f t="shared" si="82"/>
        <v>Hotel Spa</v>
      </c>
      <c r="G524" s="13">
        <f>VLOOKUP($B524, '[1]QMSM_AG Mapping'!$A:$G, 6, 0)</f>
        <v>0</v>
      </c>
      <c r="H524" s="1">
        <f>VLOOKUP($B524, '[1]QMSM_AG Mapping'!$A:$G, 7, 0)</f>
        <v>0</v>
      </c>
      <c r="I524" t="s">
        <v>64</v>
      </c>
      <c r="J524" s="14">
        <v>3342.11</v>
      </c>
      <c r="K524" s="14">
        <v>1724.16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18317.97</v>
      </c>
      <c r="W524" s="14" cm="1">
        <f t="array" ref="W524">INDEX(J524:U524, 1, MONTH($W$1))</f>
        <v>18317.97</v>
      </c>
      <c r="X524" s="14" cm="1">
        <f t="array" ref="X524">SUMPRODUCT((J524:U524) *(($J$1:$U$1)&lt;=$X$1))</f>
        <v>23384.240000000002</v>
      </c>
      <c r="Y524">
        <f t="shared" si="83"/>
        <v>1</v>
      </c>
      <c r="Z524">
        <f t="shared" si="83"/>
        <v>1</v>
      </c>
      <c r="AA524">
        <f t="shared" si="84"/>
        <v>1</v>
      </c>
      <c r="AB524">
        <f t="shared" si="81"/>
        <v>3</v>
      </c>
      <c r="AC524">
        <f t="shared" si="85"/>
        <v>7794.7466666666669</v>
      </c>
      <c r="AD524">
        <f t="shared" si="86"/>
        <v>0</v>
      </c>
      <c r="AE524">
        <f t="shared" si="87"/>
        <v>0</v>
      </c>
      <c r="AF524">
        <f t="shared" si="88"/>
        <v>0</v>
      </c>
      <c r="AG524">
        <f t="shared" si="89"/>
        <v>0</v>
      </c>
      <c r="AI524" s="15">
        <f t="shared" si="90"/>
        <v>23384.240000000002</v>
      </c>
      <c r="AJ524" s="15"/>
      <c r="AK524" t="str">
        <f>IFERROR(VLOOKUP($B524, 'Combined Budget 2025 EUR'!$B:$L, 10, 0), IFERROR(VLOOKUP($B524, 'Combined Budget 2025 CHF'!$B:$L, 10, 0), "N/A"))</f>
        <v>AA</v>
      </c>
      <c r="AL524" t="str">
        <f>IFERROR(VLOOKUP($B524, 'Combined Budget 2025 EUR'!$B:$L, 11, 0), IFERROR(VLOOKUP($B524, 'Combined Budget 2025 CHF'!$B:$L, 11, 0), "N/A"))</f>
        <v>A</v>
      </c>
    </row>
    <row r="525" spans="2:38" x14ac:dyDescent="0.25">
      <c r="B525" s="1">
        <v>21066</v>
      </c>
      <c r="C525" s="1" t="s">
        <v>439</v>
      </c>
      <c r="D525" s="1" t="str">
        <f>IFERROR(VLOOKUP($B525, 'Combined Budget 2025 EUR'!$B:$G,3, 0),IFERROR(VLOOKUP($B525, 'Combined Budget 2025 CHF'!$B:$G,3, 0),  IFERROR(VLOOKUP($B525, '[1]QMSM_AG Mapping'!$A:$G, 3,0), "Check")))</f>
        <v>Switzerland</v>
      </c>
      <c r="E525" s="1" t="str">
        <f>IFERROR(VLOOKUP($B525, 'Combined Budget 2025 EUR'!$B:$G,5, 0), IFERROR(VLOOKUP($B525, 'Combined Budget 2025 CHF'!$B:$G,5, 0),IFERROR(VLOOKUP($B525, '[1]QMSM_AG Mapping'!$A:$E, 5,0), "Check")))</f>
        <v>Salon / Institute</v>
      </c>
      <c r="F525" s="1" t="str">
        <f t="shared" si="82"/>
        <v>Institutes / Clinic</v>
      </c>
      <c r="G525" s="13">
        <f>VLOOKUP($B525, '[1]QMSM_AG Mapping'!$A:$G, 6, 0)</f>
        <v>0</v>
      </c>
      <c r="H525" s="1">
        <f>VLOOKUP($B525, '[1]QMSM_AG Mapping'!$A:$G, 7, 0)</f>
        <v>0</v>
      </c>
      <c r="I525" t="s">
        <v>64</v>
      </c>
      <c r="J525" s="14">
        <v>2999.53</v>
      </c>
      <c r="K525" s="14">
        <v>2637.23</v>
      </c>
      <c r="L525" s="14">
        <v>2915.8</v>
      </c>
      <c r="M525" s="14">
        <v>1979.27</v>
      </c>
      <c r="N525" s="14">
        <v>1824.42</v>
      </c>
      <c r="O525" s="14">
        <v>3690.82</v>
      </c>
      <c r="P525" s="14">
        <v>2801.14</v>
      </c>
      <c r="Q525" s="14">
        <v>2163.6999999999998</v>
      </c>
      <c r="R525" s="14">
        <v>5552.3</v>
      </c>
      <c r="S525" s="14">
        <v>3604.18</v>
      </c>
      <c r="T525" s="14">
        <v>2052.15</v>
      </c>
      <c r="U525" s="14">
        <v>1031.6400000000001</v>
      </c>
      <c r="W525" s="14" cm="1">
        <f t="array" ref="W525">INDEX(J525:U525, 1, MONTH($W$1))</f>
        <v>1031.6400000000001</v>
      </c>
      <c r="X525" s="14" cm="1">
        <f t="array" ref="X525">SUMPRODUCT((J525:U525) *(($J$1:$U$1)&lt;=$X$1))</f>
        <v>33252.180000000008</v>
      </c>
      <c r="Y525">
        <f t="shared" si="83"/>
        <v>1</v>
      </c>
      <c r="Z525">
        <f t="shared" si="83"/>
        <v>1</v>
      </c>
      <c r="AA525">
        <f t="shared" si="84"/>
        <v>1</v>
      </c>
      <c r="AB525">
        <f t="shared" si="81"/>
        <v>12</v>
      </c>
      <c r="AC525">
        <f t="shared" si="85"/>
        <v>2771.0150000000008</v>
      </c>
      <c r="AD525">
        <f t="shared" si="86"/>
        <v>0</v>
      </c>
      <c r="AE525">
        <f t="shared" si="87"/>
        <v>0</v>
      </c>
      <c r="AF525">
        <f t="shared" si="88"/>
        <v>0</v>
      </c>
      <c r="AG525">
        <f t="shared" si="89"/>
        <v>0</v>
      </c>
      <c r="AI525" s="15">
        <f t="shared" si="90"/>
        <v>33252.180000000008</v>
      </c>
      <c r="AJ525" s="15"/>
      <c r="AK525" t="str">
        <f>IFERROR(VLOOKUP($B525, 'Combined Budget 2025 EUR'!$B:$L, 10, 0), IFERROR(VLOOKUP($B525, 'Combined Budget 2025 CHF'!$B:$L, 10, 0), "N/A"))</f>
        <v>AC</v>
      </c>
      <c r="AL525" t="str">
        <f>IFERROR(VLOOKUP($B525, 'Combined Budget 2025 EUR'!$B:$L, 11, 0), IFERROR(VLOOKUP($B525, 'Combined Budget 2025 CHF'!$B:$L, 11, 0), "N/A"))</f>
        <v>C</v>
      </c>
    </row>
    <row r="526" spans="2:38" x14ac:dyDescent="0.25">
      <c r="B526" s="1">
        <v>21067</v>
      </c>
      <c r="C526" s="1" t="s">
        <v>639</v>
      </c>
      <c r="D526" s="1">
        <f>IFERROR(VLOOKUP($B526, 'Combined Budget 2025 EUR'!$B:$G,3, 0),IFERROR(VLOOKUP($B526, 'Combined Budget 2025 CHF'!$B:$G,3, 0),  IFERROR(VLOOKUP($B526, '[1]QMSM_AG Mapping'!$A:$G, 3,0), "Check")))</f>
        <v>0</v>
      </c>
      <c r="E526" s="1">
        <f>IFERROR(VLOOKUP($B526, 'Combined Budget 2025 EUR'!$B:$G,5, 0), IFERROR(VLOOKUP($B526, 'Combined Budget 2025 CHF'!$B:$G,5, 0),IFERROR(VLOOKUP($B526, '[1]QMSM_AG Mapping'!$A:$E, 5,0), "Check")))</f>
        <v>0</v>
      </c>
      <c r="F526" s="1">
        <f t="shared" si="82"/>
        <v>0</v>
      </c>
      <c r="G526" s="13">
        <f>VLOOKUP($B526, '[1]QMSM_AG Mapping'!$A:$G, 6, 0)</f>
        <v>0</v>
      </c>
      <c r="H526" s="1">
        <f>VLOOKUP($B526, '[1]QMSM_AG Mapping'!$A:$G, 7, 0)</f>
        <v>0</v>
      </c>
      <c r="I526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W526" s="14" cm="1">
        <f t="array" ref="W526">INDEX(J526:U526, 1, MONTH($W$1))</f>
        <v>0</v>
      </c>
      <c r="X526" s="14" cm="1">
        <f t="array" ref="X526">SUMPRODUCT((J526:U526) *(($J$1:$U$1)&lt;=$X$1))</f>
        <v>0</v>
      </c>
      <c r="Y526">
        <f t="shared" si="83"/>
        <v>0</v>
      </c>
      <c r="Z526">
        <f t="shared" si="83"/>
        <v>0</v>
      </c>
      <c r="AA526">
        <f t="shared" si="84"/>
        <v>0</v>
      </c>
      <c r="AB526">
        <f t="shared" si="81"/>
        <v>0</v>
      </c>
      <c r="AC526">
        <f t="shared" si="85"/>
        <v>0</v>
      </c>
      <c r="AD526">
        <f t="shared" si="86"/>
        <v>0</v>
      </c>
      <c r="AE526">
        <f t="shared" si="87"/>
        <v>0</v>
      </c>
      <c r="AF526">
        <f t="shared" si="88"/>
        <v>0</v>
      </c>
      <c r="AG526">
        <f t="shared" si="89"/>
        <v>0</v>
      </c>
      <c r="AI526" s="15">
        <f t="shared" si="90"/>
        <v>0</v>
      </c>
      <c r="AJ526" s="15"/>
      <c r="AK526">
        <f>IFERROR(VLOOKUP($B526, 'Combined Budget 2025 EUR'!$B:$L, 10, 0), IFERROR(VLOOKUP($B526, 'Combined Budget 2025 CHF'!$B:$L, 10, 0), "N/A"))</f>
        <v>0</v>
      </c>
      <c r="AL526">
        <f>IFERROR(VLOOKUP($B526, 'Combined Budget 2025 EUR'!$B:$L, 11, 0), IFERROR(VLOOKUP($B526, 'Combined Budget 2025 CHF'!$B:$L, 11, 0), "N/A"))</f>
        <v>0</v>
      </c>
    </row>
    <row r="527" spans="2:38" x14ac:dyDescent="0.25">
      <c r="B527" s="1">
        <v>21068</v>
      </c>
      <c r="C527" s="1" t="s">
        <v>430</v>
      </c>
      <c r="D527" s="1" t="str">
        <f>IFERROR(VLOOKUP($B527, 'Combined Budget 2025 EUR'!$B:$G,3, 0),IFERROR(VLOOKUP($B527, 'Combined Budget 2025 CHF'!$B:$G,3, 0),  IFERROR(VLOOKUP($B527, '[1]QMSM_AG Mapping'!$A:$G, 3,0), "Check")))</f>
        <v>Switzerland</v>
      </c>
      <c r="E527" s="1" t="str">
        <f>IFERROR(VLOOKUP($B527, 'Combined Budget 2025 EUR'!$B:$G,5, 0), IFERROR(VLOOKUP($B527, 'Combined Budget 2025 CHF'!$B:$G,5, 0),IFERROR(VLOOKUP($B527, '[1]QMSM_AG Mapping'!$A:$E, 5,0), "Check")))</f>
        <v>Hotel Spa</v>
      </c>
      <c r="F527" s="1" t="str">
        <f t="shared" si="82"/>
        <v>Hotel Spa</v>
      </c>
      <c r="G527" s="13">
        <f>VLOOKUP($B527, '[1]QMSM_AG Mapping'!$A:$G, 6, 0)</f>
        <v>0</v>
      </c>
      <c r="H527" s="1">
        <f>VLOOKUP($B527, '[1]QMSM_AG Mapping'!$A:$G, 7, 0)</f>
        <v>0</v>
      </c>
      <c r="I527" t="s">
        <v>107</v>
      </c>
      <c r="J527" s="14">
        <v>0</v>
      </c>
      <c r="K527" s="14">
        <v>0</v>
      </c>
      <c r="L527" s="14">
        <v>6354.88</v>
      </c>
      <c r="M527" s="14">
        <v>4914.93</v>
      </c>
      <c r="N527" s="14">
        <v>4544.34</v>
      </c>
      <c r="O527" s="14">
        <v>0</v>
      </c>
      <c r="P527" s="14">
        <v>12741.59</v>
      </c>
      <c r="Q527" s="14">
        <v>2242.7199999999998</v>
      </c>
      <c r="R527" s="14">
        <v>7044.61</v>
      </c>
      <c r="S527" s="14">
        <v>679.83</v>
      </c>
      <c r="T527" s="14">
        <v>0</v>
      </c>
      <c r="U527" s="14">
        <v>0</v>
      </c>
      <c r="W527" s="14" cm="1">
        <f t="array" ref="W527">INDEX(J527:U527, 1, MONTH($W$1))</f>
        <v>0</v>
      </c>
      <c r="X527" s="14" cm="1">
        <f t="array" ref="X527">SUMPRODUCT((J527:U527) *(($J$1:$U$1)&lt;=$X$1))</f>
        <v>38522.9</v>
      </c>
      <c r="Y527">
        <f t="shared" si="83"/>
        <v>0</v>
      </c>
      <c r="Z527">
        <f t="shared" si="83"/>
        <v>1</v>
      </c>
      <c r="AA527">
        <f t="shared" si="84"/>
        <v>1</v>
      </c>
      <c r="AB527">
        <f t="shared" si="81"/>
        <v>7</v>
      </c>
      <c r="AC527">
        <f t="shared" si="85"/>
        <v>5503.2714285714292</v>
      </c>
      <c r="AD527">
        <f t="shared" si="86"/>
        <v>0</v>
      </c>
      <c r="AE527">
        <f t="shared" si="87"/>
        <v>0</v>
      </c>
      <c r="AF527">
        <f t="shared" si="88"/>
        <v>0</v>
      </c>
      <c r="AG527">
        <f t="shared" si="89"/>
        <v>0</v>
      </c>
      <c r="AI527" s="15">
        <f t="shared" si="90"/>
        <v>38522.9</v>
      </c>
      <c r="AJ527" s="15"/>
      <c r="AK527" t="str">
        <f>IFERROR(VLOOKUP($B527, 'Combined Budget 2025 EUR'!$B:$L, 10, 0), IFERROR(VLOOKUP($B527, 'Combined Budget 2025 CHF'!$B:$L, 10, 0), "N/A"))</f>
        <v>AA</v>
      </c>
      <c r="AL527" t="str">
        <f>IFERROR(VLOOKUP($B527, 'Combined Budget 2025 EUR'!$B:$L, 11, 0), IFERROR(VLOOKUP($B527, 'Combined Budget 2025 CHF'!$B:$L, 11, 0), "N/A"))</f>
        <v>A</v>
      </c>
    </row>
    <row r="528" spans="2:38" x14ac:dyDescent="0.25">
      <c r="B528" s="1">
        <v>21069</v>
      </c>
      <c r="C528" s="1" t="s">
        <v>437</v>
      </c>
      <c r="D528" s="1" t="str">
        <f>IFERROR(VLOOKUP($B528, 'Combined Budget 2025 EUR'!$B:$G,3, 0),IFERROR(VLOOKUP($B528, 'Combined Budget 2025 CHF'!$B:$G,3, 0),  IFERROR(VLOOKUP($B528, '[1]QMSM_AG Mapping'!$A:$G, 3,0), "Check")))</f>
        <v>Switzerland</v>
      </c>
      <c r="E528" s="1" t="str">
        <f>IFERROR(VLOOKUP($B528, 'Combined Budget 2025 EUR'!$B:$G,5, 0), IFERROR(VLOOKUP($B528, 'Combined Budget 2025 CHF'!$B:$G,5, 0),IFERROR(VLOOKUP($B528, '[1]QMSM_AG Mapping'!$A:$E, 5,0), "Check")))</f>
        <v>Salon / Institute</v>
      </c>
      <c r="F528" s="1" t="str">
        <f t="shared" si="82"/>
        <v>Institutes / Clinic</v>
      </c>
      <c r="G528" s="13">
        <f>VLOOKUP($B528, '[1]QMSM_AG Mapping'!$A:$G, 6, 0)</f>
        <v>0</v>
      </c>
      <c r="H528" s="1">
        <f>VLOOKUP($B528, '[1]QMSM_AG Mapping'!$A:$G, 7, 0)</f>
        <v>0</v>
      </c>
      <c r="I528" t="s">
        <v>107</v>
      </c>
      <c r="J528" s="14">
        <v>0</v>
      </c>
      <c r="K528" s="14">
        <v>2275.8200000000002</v>
      </c>
      <c r="L528" s="14">
        <v>3010</v>
      </c>
      <c r="M528" s="14">
        <v>2237.11</v>
      </c>
      <c r="N528" s="14">
        <v>0</v>
      </c>
      <c r="O528" s="14">
        <v>5502.49</v>
      </c>
      <c r="P528" s="14">
        <v>401.45</v>
      </c>
      <c r="Q528" s="14">
        <v>3219.66</v>
      </c>
      <c r="R528" s="14">
        <v>3671.33</v>
      </c>
      <c r="S528" s="14">
        <v>5175.71</v>
      </c>
      <c r="T528" s="14">
        <v>2070.86</v>
      </c>
      <c r="U528" s="14">
        <v>0</v>
      </c>
      <c r="W528" s="14" cm="1">
        <f t="array" ref="W528">INDEX(J528:U528, 1, MONTH($W$1))</f>
        <v>0</v>
      </c>
      <c r="X528" s="14" cm="1">
        <f t="array" ref="X528">SUMPRODUCT((J528:U528) *(($J$1:$U$1)&lt;=$X$1))</f>
        <v>27564.43</v>
      </c>
      <c r="Y528">
        <f t="shared" si="83"/>
        <v>0</v>
      </c>
      <c r="Z528">
        <f t="shared" si="83"/>
        <v>1</v>
      </c>
      <c r="AA528">
        <f t="shared" si="84"/>
        <v>1</v>
      </c>
      <c r="AB528">
        <f t="shared" si="81"/>
        <v>9</v>
      </c>
      <c r="AC528">
        <f t="shared" si="85"/>
        <v>3062.7144444444443</v>
      </c>
      <c r="AD528">
        <f t="shared" si="86"/>
        <v>0</v>
      </c>
      <c r="AE528">
        <f t="shared" si="87"/>
        <v>0</v>
      </c>
      <c r="AF528">
        <f t="shared" si="88"/>
        <v>0</v>
      </c>
      <c r="AG528">
        <f t="shared" si="89"/>
        <v>0</v>
      </c>
      <c r="AI528" s="15">
        <f t="shared" si="90"/>
        <v>27564.43</v>
      </c>
      <c r="AJ528" s="15"/>
      <c r="AK528" t="str">
        <f>IFERROR(VLOOKUP($B528, 'Combined Budget 2025 EUR'!$B:$L, 10, 0), IFERROR(VLOOKUP($B528, 'Combined Budget 2025 CHF'!$B:$L, 10, 0), "N/A"))</f>
        <v>AB</v>
      </c>
      <c r="AL528" t="str">
        <f>IFERROR(VLOOKUP($B528, 'Combined Budget 2025 EUR'!$B:$L, 11, 0), IFERROR(VLOOKUP($B528, 'Combined Budget 2025 CHF'!$B:$L, 11, 0), "N/A"))</f>
        <v>B</v>
      </c>
    </row>
    <row r="529" spans="2:38" x14ac:dyDescent="0.25">
      <c r="B529" s="1">
        <v>21072</v>
      </c>
      <c r="C529" s="1" t="s">
        <v>458</v>
      </c>
      <c r="D529" s="1" t="str">
        <f>IFERROR(VLOOKUP($B529, 'Combined Budget 2025 EUR'!$B:$G,3, 0),IFERROR(VLOOKUP($B529, 'Combined Budget 2025 CHF'!$B:$G,3, 0),  IFERROR(VLOOKUP($B529, '[1]QMSM_AG Mapping'!$A:$G, 3,0), "Check")))</f>
        <v>Switzerland</v>
      </c>
      <c r="E529" s="1" t="str">
        <f>IFERROR(VLOOKUP($B529, 'Combined Budget 2025 EUR'!$B:$G,5, 0), IFERROR(VLOOKUP($B529, 'Combined Budget 2025 CHF'!$B:$G,5, 0),IFERROR(VLOOKUP($B529, '[1]QMSM_AG Mapping'!$A:$E, 5,0), "Check")))</f>
        <v>Salon / Institute</v>
      </c>
      <c r="F529" s="1" t="str">
        <f t="shared" si="82"/>
        <v>Institutes / Clinic</v>
      </c>
      <c r="G529" s="13">
        <f>VLOOKUP($B529, '[1]QMSM_AG Mapping'!$A:$G, 6, 0)</f>
        <v>0</v>
      </c>
      <c r="H529" s="1">
        <f>VLOOKUP($B529, '[1]QMSM_AG Mapping'!$A:$G, 7, 0)</f>
        <v>0</v>
      </c>
      <c r="I529" t="s">
        <v>64</v>
      </c>
      <c r="J529" s="14">
        <v>0</v>
      </c>
      <c r="K529" s="14">
        <v>1726.08</v>
      </c>
      <c r="L529" s="14">
        <v>780.42</v>
      </c>
      <c r="M529" s="14">
        <v>581.29999999999995</v>
      </c>
      <c r="N529" s="14">
        <v>-220.38</v>
      </c>
      <c r="O529" s="14">
        <v>0</v>
      </c>
      <c r="P529" s="14">
        <v>465.48</v>
      </c>
      <c r="Q529" s="14">
        <v>0</v>
      </c>
      <c r="R529" s="14">
        <v>0</v>
      </c>
      <c r="S529" s="14">
        <v>-43.81</v>
      </c>
      <c r="T529" s="14">
        <v>1055.28</v>
      </c>
      <c r="U529" s="14">
        <v>173.1</v>
      </c>
      <c r="W529" s="14" cm="1">
        <f t="array" ref="W529">INDEX(J529:U529, 1, MONTH($W$1))</f>
        <v>173.1</v>
      </c>
      <c r="X529" s="14" cm="1">
        <f t="array" ref="X529">SUMPRODUCT((J529:U529) *(($J$1:$U$1)&lt;=$X$1))</f>
        <v>4517.47</v>
      </c>
      <c r="Y529">
        <f t="shared" si="83"/>
        <v>1</v>
      </c>
      <c r="Z529">
        <f t="shared" si="83"/>
        <v>1</v>
      </c>
      <c r="AA529">
        <f t="shared" si="84"/>
        <v>1</v>
      </c>
      <c r="AB529">
        <f t="shared" si="81"/>
        <v>6</v>
      </c>
      <c r="AC529">
        <f t="shared" si="85"/>
        <v>752.91166666666675</v>
      </c>
      <c r="AD529">
        <f t="shared" si="86"/>
        <v>0</v>
      </c>
      <c r="AE529">
        <f t="shared" si="87"/>
        <v>0</v>
      </c>
      <c r="AF529">
        <f t="shared" si="88"/>
        <v>0</v>
      </c>
      <c r="AG529">
        <f t="shared" si="89"/>
        <v>0</v>
      </c>
      <c r="AI529" s="15">
        <f t="shared" si="90"/>
        <v>4517.47</v>
      </c>
      <c r="AJ529" s="15"/>
      <c r="AK529" t="str">
        <f>IFERROR(VLOOKUP($B529, 'Combined Budget 2025 EUR'!$B:$L, 10, 0), IFERROR(VLOOKUP($B529, 'Combined Budget 2025 CHF'!$B:$L, 10, 0), "N/A"))</f>
        <v>CB</v>
      </c>
      <c r="AL529" t="str">
        <f>IFERROR(VLOOKUP($B529, 'Combined Budget 2025 EUR'!$B:$L, 11, 0), IFERROR(VLOOKUP($B529, 'Combined Budget 2025 CHF'!$B:$L, 11, 0), "N/A"))</f>
        <v>B</v>
      </c>
    </row>
    <row r="530" spans="2:38" x14ac:dyDescent="0.25">
      <c r="B530" s="1">
        <v>21073</v>
      </c>
      <c r="C530" s="1" t="s">
        <v>878</v>
      </c>
      <c r="D530" s="1">
        <f>IFERROR(VLOOKUP($B530, 'Combined Budget 2025 EUR'!$B:$G,3, 0),IFERROR(VLOOKUP($B530, 'Combined Budget 2025 CHF'!$B:$G,3, 0),  IFERROR(VLOOKUP($B530, '[1]QMSM_AG Mapping'!$A:$G, 3,0), "Check")))</f>
        <v>0</v>
      </c>
      <c r="E530" s="1">
        <f>IFERROR(VLOOKUP($B530, 'Combined Budget 2025 EUR'!$B:$G,5, 0), IFERROR(VLOOKUP($B530, 'Combined Budget 2025 CHF'!$B:$G,5, 0),IFERROR(VLOOKUP($B530, '[1]QMSM_AG Mapping'!$A:$E, 5,0), "Check")))</f>
        <v>0</v>
      </c>
      <c r="F530" s="1">
        <f t="shared" si="82"/>
        <v>0</v>
      </c>
      <c r="G530" s="13">
        <f>VLOOKUP($B530, '[1]QMSM_AG Mapping'!$A:$G, 6, 0)</f>
        <v>0</v>
      </c>
      <c r="H530" s="1">
        <f>VLOOKUP($B530, '[1]QMSM_AG Mapping'!$A:$G, 7, 0)</f>
        <v>2017</v>
      </c>
      <c r="I530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W530" s="14" cm="1">
        <f t="array" ref="W530">INDEX(J530:U530, 1, MONTH($W$1))</f>
        <v>0</v>
      </c>
      <c r="X530" s="14" cm="1">
        <f t="array" ref="X530">SUMPRODUCT((J530:U530) *(($J$1:$U$1)&lt;=$X$1))</f>
        <v>0</v>
      </c>
      <c r="Y530">
        <f t="shared" si="83"/>
        <v>0</v>
      </c>
      <c r="Z530">
        <f t="shared" si="83"/>
        <v>0</v>
      </c>
      <c r="AA530">
        <f t="shared" si="84"/>
        <v>0</v>
      </c>
      <c r="AB530">
        <f t="shared" si="81"/>
        <v>0</v>
      </c>
      <c r="AC530">
        <f t="shared" si="85"/>
        <v>0</v>
      </c>
      <c r="AD530">
        <f t="shared" si="86"/>
        <v>0</v>
      </c>
      <c r="AE530">
        <f t="shared" si="87"/>
        <v>0</v>
      </c>
      <c r="AF530">
        <f t="shared" si="88"/>
        <v>0</v>
      </c>
      <c r="AG530">
        <f t="shared" si="89"/>
        <v>0</v>
      </c>
      <c r="AI530" s="15">
        <f t="shared" si="90"/>
        <v>0</v>
      </c>
      <c r="AJ530" s="15"/>
      <c r="AK530">
        <f>IFERROR(VLOOKUP($B530, 'Combined Budget 2025 EUR'!$B:$L, 10, 0), IFERROR(VLOOKUP($B530, 'Combined Budget 2025 CHF'!$B:$L, 10, 0), "N/A"))</f>
        <v>0</v>
      </c>
      <c r="AL530">
        <f>IFERROR(VLOOKUP($B530, 'Combined Budget 2025 EUR'!$B:$L, 11, 0), IFERROR(VLOOKUP($B530, 'Combined Budget 2025 CHF'!$B:$L, 11, 0), "N/A"))</f>
        <v>0</v>
      </c>
    </row>
    <row r="531" spans="2:38" x14ac:dyDescent="0.25">
      <c r="B531" s="1">
        <v>21074</v>
      </c>
      <c r="C531" s="1" t="s">
        <v>438</v>
      </c>
      <c r="D531" s="1" t="str">
        <f>IFERROR(VLOOKUP($B531, 'Combined Budget 2025 EUR'!$B:$G,3, 0),IFERROR(VLOOKUP($B531, 'Combined Budget 2025 CHF'!$B:$G,3, 0),  IFERROR(VLOOKUP($B531, '[1]QMSM_AG Mapping'!$A:$G, 3,0), "Check")))</f>
        <v>Switzerland</v>
      </c>
      <c r="E531" s="1" t="str">
        <f>IFERROR(VLOOKUP($B531, 'Combined Budget 2025 EUR'!$B:$G,5, 0), IFERROR(VLOOKUP($B531, 'Combined Budget 2025 CHF'!$B:$G,5, 0),IFERROR(VLOOKUP($B531, '[1]QMSM_AG Mapping'!$A:$E, 5,0), "Check")))</f>
        <v>Salon / Institute</v>
      </c>
      <c r="F531" s="1" t="str">
        <f t="shared" si="82"/>
        <v>Institutes / Clinic</v>
      </c>
      <c r="G531" s="13">
        <f>VLOOKUP($B531, '[1]QMSM_AG Mapping'!$A:$G, 6, 0)</f>
        <v>0</v>
      </c>
      <c r="H531" s="1">
        <f>VLOOKUP($B531, '[1]QMSM_AG Mapping'!$A:$G, 7, 0)</f>
        <v>2017</v>
      </c>
      <c r="I531" t="s">
        <v>64</v>
      </c>
      <c r="J531" s="14">
        <v>2405</v>
      </c>
      <c r="K531" s="14">
        <v>0</v>
      </c>
      <c r="L531" s="14">
        <v>4099.13</v>
      </c>
      <c r="M531" s="14">
        <v>3468.22</v>
      </c>
      <c r="N531" s="14">
        <v>560.29999999999995</v>
      </c>
      <c r="O531" s="14">
        <v>10209.73</v>
      </c>
      <c r="P531" s="14">
        <v>647.73</v>
      </c>
      <c r="Q531" s="14">
        <v>9870.43</v>
      </c>
      <c r="R531" s="14">
        <v>4464.58</v>
      </c>
      <c r="S531" s="14">
        <v>0</v>
      </c>
      <c r="T531" s="14">
        <v>0</v>
      </c>
      <c r="U531" s="14">
        <v>4452.01</v>
      </c>
      <c r="W531" s="14" cm="1">
        <f t="array" ref="W531">INDEX(J531:U531, 1, MONTH($W$1))</f>
        <v>4452.01</v>
      </c>
      <c r="X531" s="14" cm="1">
        <f t="array" ref="X531">SUMPRODUCT((J531:U531) *(($J$1:$U$1)&lt;=$X$1))</f>
        <v>40177.129999999997</v>
      </c>
      <c r="Y531">
        <f t="shared" si="83"/>
        <v>1</v>
      </c>
      <c r="Z531">
        <f t="shared" si="83"/>
        <v>1</v>
      </c>
      <c r="AA531">
        <f t="shared" si="84"/>
        <v>1</v>
      </c>
      <c r="AB531">
        <f t="shared" si="81"/>
        <v>9</v>
      </c>
      <c r="AC531">
        <f t="shared" si="85"/>
        <v>4464.1255555555554</v>
      </c>
      <c r="AD531">
        <f t="shared" si="86"/>
        <v>0</v>
      </c>
      <c r="AE531">
        <f t="shared" si="87"/>
        <v>0</v>
      </c>
      <c r="AF531">
        <f t="shared" si="88"/>
        <v>0</v>
      </c>
      <c r="AG531">
        <f t="shared" si="89"/>
        <v>0</v>
      </c>
      <c r="AI531" s="15">
        <f t="shared" si="90"/>
        <v>40177.129999999997</v>
      </c>
      <c r="AJ531" s="15"/>
      <c r="AK531" t="str">
        <f>IFERROR(VLOOKUP($B531, 'Combined Budget 2025 EUR'!$B:$L, 10, 0), IFERROR(VLOOKUP($B531, 'Combined Budget 2025 CHF'!$B:$L, 10, 0), "N/A"))</f>
        <v>AB</v>
      </c>
      <c r="AL531" t="str">
        <f>IFERROR(VLOOKUP($B531, 'Combined Budget 2025 EUR'!$B:$L, 11, 0), IFERROR(VLOOKUP($B531, 'Combined Budget 2025 CHF'!$B:$L, 11, 0), "N/A"))</f>
        <v>B</v>
      </c>
    </row>
    <row r="532" spans="2:38" x14ac:dyDescent="0.25">
      <c r="B532" s="1">
        <v>21075</v>
      </c>
      <c r="C532" s="1" t="s">
        <v>457</v>
      </c>
      <c r="D532" s="1" t="str">
        <f>IFERROR(VLOOKUP($B532, 'Combined Budget 2025 EUR'!$B:$G,3, 0),IFERROR(VLOOKUP($B532, 'Combined Budget 2025 CHF'!$B:$G,3, 0),  IFERROR(VLOOKUP($B532, '[1]QMSM_AG Mapping'!$A:$G, 3,0), "Check")))</f>
        <v>Switzerland</v>
      </c>
      <c r="E532" s="1" t="str">
        <f>IFERROR(VLOOKUP($B532, 'Combined Budget 2025 EUR'!$B:$G,5, 0), IFERROR(VLOOKUP($B532, 'Combined Budget 2025 CHF'!$B:$G,5, 0),IFERROR(VLOOKUP($B532, '[1]QMSM_AG Mapping'!$A:$E, 5,0), "Check")))</f>
        <v>Clinic</v>
      </c>
      <c r="F532" s="1" t="str">
        <f t="shared" si="82"/>
        <v>Institutes / Clinic</v>
      </c>
      <c r="G532" s="13">
        <f>VLOOKUP($B532, '[1]QMSM_AG Mapping'!$A:$G, 6, 0)</f>
        <v>0</v>
      </c>
      <c r="H532" s="1">
        <f>VLOOKUP($B532, '[1]QMSM_AG Mapping'!$A:$G, 7, 0)</f>
        <v>2017</v>
      </c>
      <c r="I532" t="s">
        <v>64</v>
      </c>
      <c r="J532" s="14">
        <v>8347.7900000000009</v>
      </c>
      <c r="K532" s="14">
        <v>4252.26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W532" s="14" cm="1">
        <f t="array" ref="W532">INDEX(J532:U532, 1, MONTH($W$1))</f>
        <v>0</v>
      </c>
      <c r="X532" s="14" cm="1">
        <f t="array" ref="X532">SUMPRODUCT((J532:U532) *(($J$1:$U$1)&lt;=$X$1))</f>
        <v>12600.050000000001</v>
      </c>
      <c r="Y532">
        <f t="shared" si="83"/>
        <v>0</v>
      </c>
      <c r="Z532">
        <f t="shared" si="83"/>
        <v>1</v>
      </c>
      <c r="AA532">
        <f t="shared" si="84"/>
        <v>1</v>
      </c>
      <c r="AB532">
        <f t="shared" si="81"/>
        <v>2</v>
      </c>
      <c r="AC532">
        <f t="shared" si="85"/>
        <v>6300.0250000000005</v>
      </c>
      <c r="AD532">
        <f t="shared" si="86"/>
        <v>0</v>
      </c>
      <c r="AE532">
        <f t="shared" si="87"/>
        <v>0</v>
      </c>
      <c r="AF532">
        <f t="shared" si="88"/>
        <v>0</v>
      </c>
      <c r="AG532">
        <f t="shared" si="89"/>
        <v>0</v>
      </c>
      <c r="AI532" s="15">
        <f t="shared" si="90"/>
        <v>12600.050000000001</v>
      </c>
      <c r="AJ532" s="15"/>
      <c r="AK532" t="str">
        <f>IFERROR(VLOOKUP($B532, 'Combined Budget 2025 EUR'!$B:$L, 10, 0), IFERROR(VLOOKUP($B532, 'Combined Budget 2025 CHF'!$B:$L, 10, 0), "N/A"))</f>
        <v>BC</v>
      </c>
      <c r="AL532" t="str">
        <f>IFERROR(VLOOKUP($B532, 'Combined Budget 2025 EUR'!$B:$L, 11, 0), IFERROR(VLOOKUP($B532, 'Combined Budget 2025 CHF'!$B:$L, 11, 0), "N/A"))</f>
        <v>C</v>
      </c>
    </row>
    <row r="533" spans="2:38" x14ac:dyDescent="0.25">
      <c r="B533" s="1">
        <v>21078</v>
      </c>
      <c r="C533" s="1" t="s">
        <v>431</v>
      </c>
      <c r="D533" s="1" t="str">
        <f>IFERROR(VLOOKUP($B533, 'Combined Budget 2025 EUR'!$B:$G,3, 0),IFERROR(VLOOKUP($B533, 'Combined Budget 2025 CHF'!$B:$G,3, 0),  IFERROR(VLOOKUP($B533, '[1]QMSM_AG Mapping'!$A:$G, 3,0), "Check")))</f>
        <v>Switzerland</v>
      </c>
      <c r="E533" s="1" t="str">
        <f>IFERROR(VLOOKUP($B533, 'Combined Budget 2025 EUR'!$B:$G,5, 0), IFERROR(VLOOKUP($B533, 'Combined Budget 2025 CHF'!$B:$G,5, 0),IFERROR(VLOOKUP($B533, '[1]QMSM_AG Mapping'!$A:$E, 5,0), "Check")))</f>
        <v>Salon / Institute</v>
      </c>
      <c r="F533" s="1" t="str">
        <f t="shared" si="82"/>
        <v>Institutes / Clinic</v>
      </c>
      <c r="G533" s="13">
        <f>VLOOKUP($B533, '[1]QMSM_AG Mapping'!$A:$G, 6, 0)</f>
        <v>0</v>
      </c>
      <c r="H533" s="1">
        <f>VLOOKUP($B533, '[1]QMSM_AG Mapping'!$A:$G, 7, 0)</f>
        <v>2017</v>
      </c>
      <c r="I533" t="s">
        <v>64</v>
      </c>
      <c r="J533" s="14">
        <v>2612.42</v>
      </c>
      <c r="K533" s="14">
        <v>3291.89</v>
      </c>
      <c r="L533" s="14">
        <v>8281.06</v>
      </c>
      <c r="M533" s="14">
        <v>300.24</v>
      </c>
      <c r="N533" s="14">
        <v>0</v>
      </c>
      <c r="O533" s="14">
        <v>2701.08</v>
      </c>
      <c r="P533" s="14">
        <v>3120.3</v>
      </c>
      <c r="Q533" s="14">
        <v>675.63</v>
      </c>
      <c r="R533" s="14">
        <v>3129.07</v>
      </c>
      <c r="S533" s="14">
        <v>-435.12</v>
      </c>
      <c r="T533" s="14">
        <v>5752.39</v>
      </c>
      <c r="U533" s="14">
        <v>309.56</v>
      </c>
      <c r="W533" s="14" cm="1">
        <f t="array" ref="W533">INDEX(J533:U533, 1, MONTH($W$1))</f>
        <v>309.56</v>
      </c>
      <c r="X533" s="14" cm="1">
        <f t="array" ref="X533">SUMPRODUCT((J533:U533) *(($J$1:$U$1)&lt;=$X$1))</f>
        <v>29738.52</v>
      </c>
      <c r="Y533">
        <f t="shared" si="83"/>
        <v>1</v>
      </c>
      <c r="Z533">
        <f t="shared" si="83"/>
        <v>1</v>
      </c>
      <c r="AA533">
        <f t="shared" si="84"/>
        <v>1</v>
      </c>
      <c r="AB533">
        <f t="shared" si="81"/>
        <v>10</v>
      </c>
      <c r="AC533">
        <f t="shared" si="85"/>
        <v>2973.8519999999999</v>
      </c>
      <c r="AD533">
        <f t="shared" si="86"/>
        <v>0</v>
      </c>
      <c r="AE533">
        <f t="shared" si="87"/>
        <v>0</v>
      </c>
      <c r="AF533">
        <f t="shared" si="88"/>
        <v>0</v>
      </c>
      <c r="AG533">
        <f t="shared" si="89"/>
        <v>0</v>
      </c>
      <c r="AI533" s="15">
        <f t="shared" si="90"/>
        <v>29738.52</v>
      </c>
      <c r="AJ533" s="15"/>
      <c r="AK533" t="str">
        <f>IFERROR(VLOOKUP($B533, 'Combined Budget 2025 EUR'!$B:$L, 10, 0), IFERROR(VLOOKUP($B533, 'Combined Budget 2025 CHF'!$B:$L, 10, 0), "N/A"))</f>
        <v>AA</v>
      </c>
      <c r="AL533" t="str">
        <f>IFERROR(VLOOKUP($B533, 'Combined Budget 2025 EUR'!$B:$L, 11, 0), IFERROR(VLOOKUP($B533, 'Combined Budget 2025 CHF'!$B:$L, 11, 0), "N/A"))</f>
        <v>A</v>
      </c>
    </row>
    <row r="534" spans="2:38" x14ac:dyDescent="0.25">
      <c r="B534" s="1">
        <v>21081</v>
      </c>
      <c r="C534" s="1" t="s">
        <v>640</v>
      </c>
      <c r="D534" s="1">
        <f>IFERROR(VLOOKUP($B534, 'Combined Budget 2025 EUR'!$B:$G,3, 0),IFERROR(VLOOKUP($B534, 'Combined Budget 2025 CHF'!$B:$G,3, 0),  IFERROR(VLOOKUP($B534, '[1]QMSM_AG Mapping'!$A:$G, 3,0), "Check")))</f>
        <v>0</v>
      </c>
      <c r="E534" s="1">
        <f>IFERROR(VLOOKUP($B534, 'Combined Budget 2025 EUR'!$B:$G,5, 0), IFERROR(VLOOKUP($B534, 'Combined Budget 2025 CHF'!$B:$G,5, 0),IFERROR(VLOOKUP($B534, '[1]QMSM_AG Mapping'!$A:$E, 5,0), "Check")))</f>
        <v>0</v>
      </c>
      <c r="F534" s="1">
        <f t="shared" si="82"/>
        <v>0</v>
      </c>
      <c r="G534" s="13">
        <f>VLOOKUP($B534, '[1]QMSM_AG Mapping'!$A:$G, 6, 0)</f>
        <v>0</v>
      </c>
      <c r="H534" s="1">
        <f>VLOOKUP($B534, '[1]QMSM_AG Mapping'!$A:$G, 7, 0)</f>
        <v>2018</v>
      </c>
      <c r="I534">
        <v>0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W534" s="14" cm="1">
        <f t="array" ref="W534">INDEX(J534:U534, 1, MONTH($W$1))</f>
        <v>0</v>
      </c>
      <c r="X534" s="14" cm="1">
        <f t="array" ref="X534">SUMPRODUCT((J534:U534) *(($J$1:$U$1)&lt;=$X$1))</f>
        <v>0</v>
      </c>
      <c r="Y534">
        <f t="shared" si="83"/>
        <v>0</v>
      </c>
      <c r="Z534">
        <f t="shared" si="83"/>
        <v>0</v>
      </c>
      <c r="AA534">
        <f t="shared" si="84"/>
        <v>0</v>
      </c>
      <c r="AB534">
        <f t="shared" si="81"/>
        <v>0</v>
      </c>
      <c r="AC534">
        <f t="shared" si="85"/>
        <v>0</v>
      </c>
      <c r="AD534">
        <f t="shared" si="86"/>
        <v>0</v>
      </c>
      <c r="AE534">
        <f t="shared" si="87"/>
        <v>0</v>
      </c>
      <c r="AF534">
        <f t="shared" si="88"/>
        <v>0</v>
      </c>
      <c r="AG534">
        <f t="shared" si="89"/>
        <v>0</v>
      </c>
      <c r="AI534" s="15">
        <f t="shared" si="90"/>
        <v>0</v>
      </c>
      <c r="AJ534" s="15"/>
      <c r="AK534">
        <f>IFERROR(VLOOKUP($B534, 'Combined Budget 2025 EUR'!$B:$L, 10, 0), IFERROR(VLOOKUP($B534, 'Combined Budget 2025 CHF'!$B:$L, 10, 0), "N/A"))</f>
        <v>0</v>
      </c>
      <c r="AL534">
        <f>IFERROR(VLOOKUP($B534, 'Combined Budget 2025 EUR'!$B:$L, 11, 0), IFERROR(VLOOKUP($B534, 'Combined Budget 2025 CHF'!$B:$L, 11, 0), "N/A"))</f>
        <v>0</v>
      </c>
    </row>
    <row r="535" spans="2:38" x14ac:dyDescent="0.25">
      <c r="B535" s="1">
        <v>21082</v>
      </c>
      <c r="C535" s="1" t="s">
        <v>879</v>
      </c>
      <c r="D535" s="1">
        <f>IFERROR(VLOOKUP($B535, 'Combined Budget 2025 EUR'!$B:$G,3, 0),IFERROR(VLOOKUP($B535, 'Combined Budget 2025 CHF'!$B:$G,3, 0),  IFERROR(VLOOKUP($B535, '[1]QMSM_AG Mapping'!$A:$G, 3,0), "Check")))</f>
        <v>0</v>
      </c>
      <c r="E535" s="1">
        <f>IFERROR(VLOOKUP($B535, 'Combined Budget 2025 EUR'!$B:$G,5, 0), IFERROR(VLOOKUP($B535, 'Combined Budget 2025 CHF'!$B:$G,5, 0),IFERROR(VLOOKUP($B535, '[1]QMSM_AG Mapping'!$A:$E, 5,0), "Check")))</f>
        <v>0</v>
      </c>
      <c r="F535" s="1">
        <f t="shared" si="82"/>
        <v>0</v>
      </c>
      <c r="G535" s="13">
        <f>VLOOKUP($B535, '[1]QMSM_AG Mapping'!$A:$G, 6, 0)</f>
        <v>0</v>
      </c>
      <c r="H535" s="1">
        <f>VLOOKUP($B535, '[1]QMSM_AG Mapping'!$A:$G, 7, 0)</f>
        <v>2018</v>
      </c>
      <c r="I535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W535" s="14" cm="1">
        <f t="array" ref="W535">INDEX(J535:U535, 1, MONTH($W$1))</f>
        <v>0</v>
      </c>
      <c r="X535" s="14" cm="1">
        <f t="array" ref="X535">SUMPRODUCT((J535:U535) *(($J$1:$U$1)&lt;=$X$1))</f>
        <v>0</v>
      </c>
      <c r="Y535">
        <f t="shared" si="83"/>
        <v>0</v>
      </c>
      <c r="Z535">
        <f t="shared" si="83"/>
        <v>0</v>
      </c>
      <c r="AA535">
        <f t="shared" si="84"/>
        <v>0</v>
      </c>
      <c r="AB535">
        <f t="shared" ref="AB535:AB598" si="91">COUNTIFS($J535:$U535, "&gt;0")</f>
        <v>0</v>
      </c>
      <c r="AC535">
        <f t="shared" si="85"/>
        <v>0</v>
      </c>
      <c r="AD535">
        <f t="shared" si="86"/>
        <v>0</v>
      </c>
      <c r="AE535">
        <f t="shared" si="87"/>
        <v>0</v>
      </c>
      <c r="AF535">
        <f t="shared" si="88"/>
        <v>0</v>
      </c>
      <c r="AG535">
        <f t="shared" si="89"/>
        <v>0</v>
      </c>
      <c r="AI535" s="15">
        <f t="shared" si="90"/>
        <v>0</v>
      </c>
      <c r="AJ535" s="15"/>
      <c r="AK535">
        <f>IFERROR(VLOOKUP($B535, 'Combined Budget 2025 EUR'!$B:$L, 10, 0), IFERROR(VLOOKUP($B535, 'Combined Budget 2025 CHF'!$B:$L, 10, 0), "N/A"))</f>
        <v>0</v>
      </c>
      <c r="AL535">
        <f>IFERROR(VLOOKUP($B535, 'Combined Budget 2025 EUR'!$B:$L, 11, 0), IFERROR(VLOOKUP($B535, 'Combined Budget 2025 CHF'!$B:$L, 11, 0), "N/A"))</f>
        <v>0</v>
      </c>
    </row>
    <row r="536" spans="2:38" x14ac:dyDescent="0.25">
      <c r="B536" s="1">
        <v>21083</v>
      </c>
      <c r="C536" s="1" t="s">
        <v>450</v>
      </c>
      <c r="D536" s="1" t="str">
        <f>IFERROR(VLOOKUP($B536, 'Combined Budget 2025 EUR'!$B:$G,3, 0),IFERROR(VLOOKUP($B536, 'Combined Budget 2025 CHF'!$B:$G,3, 0),  IFERROR(VLOOKUP($B536, '[1]QMSM_AG Mapping'!$A:$G, 3,0), "Check")))</f>
        <v>Switzerland</v>
      </c>
      <c r="E536" s="1" t="str">
        <f>IFERROR(VLOOKUP($B536, 'Combined Budget 2025 EUR'!$B:$G,5, 0), IFERROR(VLOOKUP($B536, 'Combined Budget 2025 CHF'!$B:$G,5, 0),IFERROR(VLOOKUP($B536, '[1]QMSM_AG Mapping'!$A:$E, 5,0), "Check")))</f>
        <v>Salon / Institute</v>
      </c>
      <c r="F536" s="1" t="str">
        <f t="shared" si="82"/>
        <v>Institutes / Clinic</v>
      </c>
      <c r="G536" s="13">
        <f>VLOOKUP($B536, '[1]QMSM_AG Mapping'!$A:$G, 6, 0)</f>
        <v>0</v>
      </c>
      <c r="H536" s="1">
        <f>VLOOKUP($B536, '[1]QMSM_AG Mapping'!$A:$G, 7, 0)</f>
        <v>2020</v>
      </c>
      <c r="I536" t="s">
        <v>64</v>
      </c>
      <c r="J536" s="14">
        <v>0</v>
      </c>
      <c r="K536" s="14">
        <v>845.82</v>
      </c>
      <c r="L536" s="14">
        <v>0</v>
      </c>
      <c r="M536" s="14">
        <v>1147.56</v>
      </c>
      <c r="N536" s="14">
        <v>525.69000000000005</v>
      </c>
      <c r="O536" s="14">
        <v>0</v>
      </c>
      <c r="P536" s="14">
        <v>521.35</v>
      </c>
      <c r="Q536" s="14">
        <v>366.49</v>
      </c>
      <c r="R536" s="14">
        <v>0</v>
      </c>
      <c r="S536" s="14">
        <v>577.30999999999995</v>
      </c>
      <c r="T536" s="14">
        <v>1717.18</v>
      </c>
      <c r="U536" s="14">
        <v>532.55999999999995</v>
      </c>
      <c r="W536" s="14" cm="1">
        <f t="array" ref="W536">INDEX(J536:U536, 1, MONTH($W$1))</f>
        <v>532.55999999999995</v>
      </c>
      <c r="X536" s="14" cm="1">
        <f t="array" ref="X536">SUMPRODUCT((J536:U536) *(($J$1:$U$1)&lt;=$X$1))</f>
        <v>6233.9599999999991</v>
      </c>
      <c r="Y536">
        <f t="shared" si="83"/>
        <v>1</v>
      </c>
      <c r="Z536">
        <f t="shared" si="83"/>
        <v>1</v>
      </c>
      <c r="AA536">
        <f t="shared" si="84"/>
        <v>1</v>
      </c>
      <c r="AB536">
        <f t="shared" si="91"/>
        <v>8</v>
      </c>
      <c r="AC536">
        <f t="shared" si="85"/>
        <v>779.24499999999989</v>
      </c>
      <c r="AD536">
        <f t="shared" si="86"/>
        <v>0</v>
      </c>
      <c r="AE536">
        <f t="shared" si="87"/>
        <v>0</v>
      </c>
      <c r="AF536">
        <f t="shared" si="88"/>
        <v>0</v>
      </c>
      <c r="AG536">
        <f t="shared" si="89"/>
        <v>0</v>
      </c>
      <c r="AI536" s="15">
        <f t="shared" si="90"/>
        <v>6233.9599999999991</v>
      </c>
      <c r="AJ536" s="15"/>
      <c r="AK536" t="str">
        <f>IFERROR(VLOOKUP($B536, 'Combined Budget 2025 EUR'!$B:$L, 10, 0), IFERROR(VLOOKUP($B536, 'Combined Budget 2025 CHF'!$B:$L, 10, 0), "N/A"))</f>
        <v>BB</v>
      </c>
      <c r="AL536" t="str">
        <f>IFERROR(VLOOKUP($B536, 'Combined Budget 2025 EUR'!$B:$L, 11, 0), IFERROR(VLOOKUP($B536, 'Combined Budget 2025 CHF'!$B:$L, 11, 0), "N/A"))</f>
        <v>B</v>
      </c>
    </row>
    <row r="537" spans="2:38" x14ac:dyDescent="0.25">
      <c r="B537" s="1">
        <v>21084</v>
      </c>
      <c r="C537" s="1" t="s">
        <v>880</v>
      </c>
      <c r="D537" s="1">
        <f>IFERROR(VLOOKUP($B537, 'Combined Budget 2025 EUR'!$B:$G,3, 0),IFERROR(VLOOKUP($B537, 'Combined Budget 2025 CHF'!$B:$G,3, 0),  IFERROR(VLOOKUP($B537, '[1]QMSM_AG Mapping'!$A:$G, 3,0), "Check")))</f>
        <v>0</v>
      </c>
      <c r="E537" s="1">
        <f>IFERROR(VLOOKUP($B537, 'Combined Budget 2025 EUR'!$B:$G,5, 0), IFERROR(VLOOKUP($B537, 'Combined Budget 2025 CHF'!$B:$G,5, 0),IFERROR(VLOOKUP($B537, '[1]QMSM_AG Mapping'!$A:$E, 5,0), "Check")))</f>
        <v>0</v>
      </c>
      <c r="F537" s="1">
        <f t="shared" si="82"/>
        <v>0</v>
      </c>
      <c r="G537" s="13">
        <f>VLOOKUP($B537, '[1]QMSM_AG Mapping'!$A:$G, 6, 0)</f>
        <v>0</v>
      </c>
      <c r="H537" s="1">
        <f>VLOOKUP($B537, '[1]QMSM_AG Mapping'!$A:$G, 7, 0)</f>
        <v>0</v>
      </c>
      <c r="I537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W537" s="14" cm="1">
        <f t="array" ref="W537">INDEX(J537:U537, 1, MONTH($W$1))</f>
        <v>0</v>
      </c>
      <c r="X537" s="14" cm="1">
        <f t="array" ref="X537">SUMPRODUCT((J537:U537) *(($J$1:$U$1)&lt;=$X$1))</f>
        <v>0</v>
      </c>
      <c r="Y537">
        <f t="shared" si="83"/>
        <v>0</v>
      </c>
      <c r="Z537">
        <f t="shared" si="83"/>
        <v>0</v>
      </c>
      <c r="AA537">
        <f t="shared" si="84"/>
        <v>0</v>
      </c>
      <c r="AB537">
        <f t="shared" si="91"/>
        <v>0</v>
      </c>
      <c r="AC537">
        <f t="shared" si="85"/>
        <v>0</v>
      </c>
      <c r="AD537">
        <f t="shared" si="86"/>
        <v>0</v>
      </c>
      <c r="AE537">
        <f t="shared" si="87"/>
        <v>0</v>
      </c>
      <c r="AF537">
        <f t="shared" si="88"/>
        <v>0</v>
      </c>
      <c r="AG537">
        <f t="shared" si="89"/>
        <v>0</v>
      </c>
      <c r="AI537" s="15">
        <f t="shared" si="90"/>
        <v>0</v>
      </c>
      <c r="AJ537" s="15"/>
      <c r="AK537">
        <f>IFERROR(VLOOKUP($B537, 'Combined Budget 2025 EUR'!$B:$L, 10, 0), IFERROR(VLOOKUP($B537, 'Combined Budget 2025 CHF'!$B:$L, 10, 0), "N/A"))</f>
        <v>0</v>
      </c>
      <c r="AL537">
        <f>IFERROR(VLOOKUP($B537, 'Combined Budget 2025 EUR'!$B:$L, 11, 0), IFERROR(VLOOKUP($B537, 'Combined Budget 2025 CHF'!$B:$L, 11, 0), "N/A"))</f>
        <v>0</v>
      </c>
    </row>
    <row r="538" spans="2:38" x14ac:dyDescent="0.25">
      <c r="B538" s="1">
        <v>21085</v>
      </c>
      <c r="C538" s="1" t="s">
        <v>432</v>
      </c>
      <c r="D538" s="1" t="str">
        <f>IFERROR(VLOOKUP($B538, 'Combined Budget 2025 EUR'!$B:$G,3, 0),IFERROR(VLOOKUP($B538, 'Combined Budget 2025 CHF'!$B:$G,3, 0),  IFERROR(VLOOKUP($B538, '[1]QMSM_AG Mapping'!$A:$G, 3,0), "Check")))</f>
        <v>Switzerland</v>
      </c>
      <c r="E538" s="1" t="str">
        <f>IFERROR(VLOOKUP($B538, 'Combined Budget 2025 EUR'!$B:$G,5, 0), IFERROR(VLOOKUP($B538, 'Combined Budget 2025 CHF'!$B:$G,5, 0),IFERROR(VLOOKUP($B538, '[1]QMSM_AG Mapping'!$A:$E, 5,0), "Check")))</f>
        <v>Salon / Institute</v>
      </c>
      <c r="F538" s="1" t="str">
        <f t="shared" si="82"/>
        <v>Institutes / Clinic</v>
      </c>
      <c r="G538" s="13">
        <f>VLOOKUP($B538, '[1]QMSM_AG Mapping'!$A:$G, 6, 0)</f>
        <v>0</v>
      </c>
      <c r="H538" s="1">
        <f>VLOOKUP($B538, '[1]QMSM_AG Mapping'!$A:$G, 7, 0)</f>
        <v>2020</v>
      </c>
      <c r="I538" t="s">
        <v>64</v>
      </c>
      <c r="J538" s="14">
        <v>0</v>
      </c>
      <c r="K538" s="14">
        <v>3252.33</v>
      </c>
      <c r="L538" s="14">
        <v>3024.64</v>
      </c>
      <c r="M538" s="14">
        <v>5592.87</v>
      </c>
      <c r="N538" s="14">
        <v>0</v>
      </c>
      <c r="O538" s="14">
        <v>0</v>
      </c>
      <c r="P538" s="14">
        <v>3045.56</v>
      </c>
      <c r="Q538" s="14">
        <v>0</v>
      </c>
      <c r="R538" s="14">
        <v>0</v>
      </c>
      <c r="S538" s="14">
        <v>0</v>
      </c>
      <c r="T538" s="14">
        <v>3953.14</v>
      </c>
      <c r="U538" s="14">
        <v>1252.05</v>
      </c>
      <c r="W538" s="14" cm="1">
        <f t="array" ref="W538">INDEX(J538:U538, 1, MONTH($W$1))</f>
        <v>1252.05</v>
      </c>
      <c r="X538" s="14" cm="1">
        <f t="array" ref="X538">SUMPRODUCT((J538:U538) *(($J$1:$U$1)&lt;=$X$1))</f>
        <v>20120.59</v>
      </c>
      <c r="Y538">
        <f t="shared" si="83"/>
        <v>1</v>
      </c>
      <c r="Z538">
        <f t="shared" si="83"/>
        <v>1</v>
      </c>
      <c r="AA538">
        <f t="shared" si="84"/>
        <v>1</v>
      </c>
      <c r="AB538">
        <f t="shared" si="91"/>
        <v>6</v>
      </c>
      <c r="AC538">
        <f t="shared" si="85"/>
        <v>3353.4316666666668</v>
      </c>
      <c r="AD538">
        <f t="shared" si="86"/>
        <v>0</v>
      </c>
      <c r="AE538">
        <f t="shared" si="87"/>
        <v>0</v>
      </c>
      <c r="AF538">
        <f t="shared" si="88"/>
        <v>0</v>
      </c>
      <c r="AG538">
        <f t="shared" si="89"/>
        <v>0</v>
      </c>
      <c r="AI538" s="15">
        <f t="shared" si="90"/>
        <v>20120.59</v>
      </c>
      <c r="AJ538" s="15"/>
      <c r="AK538" t="str">
        <f>IFERROR(VLOOKUP($B538, 'Combined Budget 2025 EUR'!$B:$L, 10, 0), IFERROR(VLOOKUP($B538, 'Combined Budget 2025 CHF'!$B:$L, 10, 0), "N/A"))</f>
        <v>AA</v>
      </c>
      <c r="AL538" t="str">
        <f>IFERROR(VLOOKUP($B538, 'Combined Budget 2025 EUR'!$B:$L, 11, 0), IFERROR(VLOOKUP($B538, 'Combined Budget 2025 CHF'!$B:$L, 11, 0), "N/A"))</f>
        <v>A</v>
      </c>
    </row>
    <row r="539" spans="2:38" x14ac:dyDescent="0.25">
      <c r="B539" s="1">
        <v>21086</v>
      </c>
      <c r="C539" s="1" t="s">
        <v>881</v>
      </c>
      <c r="D539" s="1">
        <f>IFERROR(VLOOKUP($B539, 'Combined Budget 2025 EUR'!$B:$G,3, 0),IFERROR(VLOOKUP($B539, 'Combined Budget 2025 CHF'!$B:$G,3, 0),  IFERROR(VLOOKUP($B539, '[1]QMSM_AG Mapping'!$A:$G, 3,0), "Check")))</f>
        <v>0</v>
      </c>
      <c r="E539" s="1">
        <f>IFERROR(VLOOKUP($B539, 'Combined Budget 2025 EUR'!$B:$G,5, 0), IFERROR(VLOOKUP($B539, 'Combined Budget 2025 CHF'!$B:$G,5, 0),IFERROR(VLOOKUP($B539, '[1]QMSM_AG Mapping'!$A:$E, 5,0), "Check")))</f>
        <v>0</v>
      </c>
      <c r="F539" s="1">
        <f t="shared" si="82"/>
        <v>0</v>
      </c>
      <c r="G539" s="13">
        <f>VLOOKUP($B539, '[1]QMSM_AG Mapping'!$A:$G, 6, 0)</f>
        <v>44197</v>
      </c>
      <c r="H539" s="1">
        <f>VLOOKUP($B539, '[1]QMSM_AG Mapping'!$A:$G, 7, 0)</f>
        <v>2021</v>
      </c>
      <c r="I539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W539" s="14" cm="1">
        <f t="array" ref="W539">INDEX(J539:U539, 1, MONTH($W$1))</f>
        <v>0</v>
      </c>
      <c r="X539" s="14" cm="1">
        <f t="array" ref="X539">SUMPRODUCT((J539:U539) *(($J$1:$U$1)&lt;=$X$1))</f>
        <v>0</v>
      </c>
      <c r="Y539">
        <f t="shared" si="83"/>
        <v>0</v>
      </c>
      <c r="Z539">
        <f t="shared" si="83"/>
        <v>0</v>
      </c>
      <c r="AA539">
        <f t="shared" si="84"/>
        <v>0</v>
      </c>
      <c r="AB539">
        <f t="shared" si="91"/>
        <v>0</v>
      </c>
      <c r="AC539">
        <f t="shared" si="85"/>
        <v>0</v>
      </c>
      <c r="AD539">
        <f t="shared" si="86"/>
        <v>0</v>
      </c>
      <c r="AE539">
        <f t="shared" si="87"/>
        <v>0</v>
      </c>
      <c r="AF539">
        <f t="shared" si="88"/>
        <v>0</v>
      </c>
      <c r="AG539">
        <f t="shared" si="89"/>
        <v>0</v>
      </c>
      <c r="AI539" s="15">
        <f t="shared" si="90"/>
        <v>0</v>
      </c>
      <c r="AJ539" s="15"/>
      <c r="AK539">
        <f>IFERROR(VLOOKUP($B539, 'Combined Budget 2025 EUR'!$B:$L, 10, 0), IFERROR(VLOOKUP($B539, 'Combined Budget 2025 CHF'!$B:$L, 10, 0), "N/A"))</f>
        <v>0</v>
      </c>
      <c r="AL539">
        <f>IFERROR(VLOOKUP($B539, 'Combined Budget 2025 EUR'!$B:$L, 11, 0), IFERROR(VLOOKUP($B539, 'Combined Budget 2025 CHF'!$B:$L, 11, 0), "N/A"))</f>
        <v>0</v>
      </c>
    </row>
    <row r="540" spans="2:38" x14ac:dyDescent="0.25">
      <c r="B540" s="1">
        <v>21087</v>
      </c>
      <c r="C540" s="1" t="s">
        <v>467</v>
      </c>
      <c r="D540" s="1" t="str">
        <f>IFERROR(VLOOKUP($B540, 'Combined Budget 2025 EUR'!$B:$G,3, 0),IFERROR(VLOOKUP($B540, 'Combined Budget 2025 CHF'!$B:$G,3, 0),  IFERROR(VLOOKUP($B540, '[1]QMSM_AG Mapping'!$A:$G, 3,0), "Check")))</f>
        <v>Switzerland</v>
      </c>
      <c r="E540" s="1" t="str">
        <f>IFERROR(VLOOKUP($B540, 'Combined Budget 2025 EUR'!$B:$G,5, 0), IFERROR(VLOOKUP($B540, 'Combined Budget 2025 CHF'!$B:$G,5, 0),IFERROR(VLOOKUP($B540, '[1]QMSM_AG Mapping'!$A:$E, 5,0), "Check")))</f>
        <v>Salon / Institute</v>
      </c>
      <c r="F540" s="1" t="str">
        <f t="shared" si="82"/>
        <v>Institutes / Clinic</v>
      </c>
      <c r="G540" s="13">
        <f>VLOOKUP($B540, '[1]QMSM_AG Mapping'!$A:$G, 6, 0)</f>
        <v>44256</v>
      </c>
      <c r="H540" s="1">
        <f>VLOOKUP($B540, '[1]QMSM_AG Mapping'!$A:$G, 7, 0)</f>
        <v>2021</v>
      </c>
      <c r="I540" t="s">
        <v>64</v>
      </c>
      <c r="J540" s="14">
        <v>0</v>
      </c>
      <c r="K540" s="14">
        <v>509.29</v>
      </c>
      <c r="L540" s="14">
        <v>0</v>
      </c>
      <c r="M540" s="14">
        <v>0</v>
      </c>
      <c r="N540" s="14">
        <v>515.12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183.17</v>
      </c>
      <c r="U540" s="14">
        <v>0</v>
      </c>
      <c r="W540" s="14" cm="1">
        <f t="array" ref="W540">INDEX(J540:U540, 1, MONTH($W$1))</f>
        <v>0</v>
      </c>
      <c r="X540" s="14" cm="1">
        <f t="array" ref="X540">SUMPRODUCT((J540:U540) *(($J$1:$U$1)&lt;=$X$1))</f>
        <v>1207.5800000000002</v>
      </c>
      <c r="Y540">
        <f t="shared" si="83"/>
        <v>0</v>
      </c>
      <c r="Z540">
        <f t="shared" si="83"/>
        <v>1</v>
      </c>
      <c r="AA540">
        <f t="shared" si="84"/>
        <v>1</v>
      </c>
      <c r="AB540">
        <f t="shared" si="91"/>
        <v>3</v>
      </c>
      <c r="AC540">
        <f t="shared" si="85"/>
        <v>402.5266666666667</v>
      </c>
      <c r="AD540">
        <f t="shared" si="86"/>
        <v>0</v>
      </c>
      <c r="AE540">
        <f t="shared" si="87"/>
        <v>0</v>
      </c>
      <c r="AF540">
        <f t="shared" si="88"/>
        <v>0</v>
      </c>
      <c r="AG540">
        <f t="shared" si="89"/>
        <v>0</v>
      </c>
      <c r="AI540" s="15">
        <f t="shared" si="90"/>
        <v>1207.5800000000002</v>
      </c>
      <c r="AJ540" s="15"/>
      <c r="AK540" t="str">
        <f>IFERROR(VLOOKUP($B540, 'Combined Budget 2025 EUR'!$B:$L, 10, 0), IFERROR(VLOOKUP($B540, 'Combined Budget 2025 CHF'!$B:$L, 10, 0), "N/A"))</f>
        <v>GG</v>
      </c>
      <c r="AL540" t="str">
        <f>IFERROR(VLOOKUP($B540, 'Combined Budget 2025 EUR'!$B:$L, 11, 0), IFERROR(VLOOKUP($B540, 'Combined Budget 2025 CHF'!$B:$L, 11, 0), "N/A"))</f>
        <v>B</v>
      </c>
    </row>
    <row r="541" spans="2:38" x14ac:dyDescent="0.25">
      <c r="B541" s="1">
        <v>21088</v>
      </c>
      <c r="C541" s="1" t="s">
        <v>468</v>
      </c>
      <c r="D541" s="1" t="str">
        <f>IFERROR(VLOOKUP($B541, 'Combined Budget 2025 EUR'!$B:$G,3, 0),IFERROR(VLOOKUP($B541, 'Combined Budget 2025 CHF'!$B:$G,3, 0),  IFERROR(VLOOKUP($B541, '[1]QMSM_AG Mapping'!$A:$G, 3,0), "Check")))</f>
        <v>Switzerland</v>
      </c>
      <c r="E541" s="1" t="str">
        <f>IFERROR(VLOOKUP($B541, 'Combined Budget 2025 EUR'!$B:$G,5, 0), IFERROR(VLOOKUP($B541, 'Combined Budget 2025 CHF'!$B:$G,5, 0),IFERROR(VLOOKUP($B541, '[1]QMSM_AG Mapping'!$A:$E, 5,0), "Check")))</f>
        <v>Salon / Institute</v>
      </c>
      <c r="F541" s="1" t="str">
        <f t="shared" si="82"/>
        <v>Institutes / Clinic</v>
      </c>
      <c r="G541" s="13">
        <f>VLOOKUP($B541, '[1]QMSM_AG Mapping'!$A:$G, 6, 0)</f>
        <v>0</v>
      </c>
      <c r="H541" s="1">
        <f>VLOOKUP($B541, '[1]QMSM_AG Mapping'!$A:$G, 7, 0)</f>
        <v>2020</v>
      </c>
      <c r="I541" t="s">
        <v>64</v>
      </c>
      <c r="J541" s="14">
        <v>0</v>
      </c>
      <c r="K541" s="14">
        <v>1061.0999999999999</v>
      </c>
      <c r="L541" s="14">
        <v>0</v>
      </c>
      <c r="M541" s="14">
        <v>0</v>
      </c>
      <c r="N541" s="14">
        <v>0</v>
      </c>
      <c r="O541" s="14">
        <v>0</v>
      </c>
      <c r="P541" s="14">
        <v>512.48</v>
      </c>
      <c r="Q541" s="14">
        <v>0</v>
      </c>
      <c r="R541" s="14">
        <v>0</v>
      </c>
      <c r="S541" s="14">
        <v>1024.2</v>
      </c>
      <c r="T541" s="14">
        <v>0</v>
      </c>
      <c r="U541" s="14">
        <v>87.62</v>
      </c>
      <c r="W541" s="14" cm="1">
        <f t="array" ref="W541">INDEX(J541:U541, 1, MONTH($W$1))</f>
        <v>87.62</v>
      </c>
      <c r="X541" s="14" cm="1">
        <f t="array" ref="X541">SUMPRODUCT((J541:U541) *(($J$1:$U$1)&lt;=$X$1))</f>
        <v>2685.3999999999996</v>
      </c>
      <c r="Y541">
        <f t="shared" si="83"/>
        <v>1</v>
      </c>
      <c r="Z541">
        <f t="shared" si="83"/>
        <v>1</v>
      </c>
      <c r="AA541">
        <f t="shared" si="84"/>
        <v>1</v>
      </c>
      <c r="AB541">
        <f t="shared" si="91"/>
        <v>4</v>
      </c>
      <c r="AC541">
        <f t="shared" si="85"/>
        <v>671.34999999999991</v>
      </c>
      <c r="AD541">
        <f t="shared" si="86"/>
        <v>0</v>
      </c>
      <c r="AE541">
        <f t="shared" si="87"/>
        <v>0</v>
      </c>
      <c r="AF541">
        <f t="shared" si="88"/>
        <v>0</v>
      </c>
      <c r="AG541">
        <f t="shared" si="89"/>
        <v>0</v>
      </c>
      <c r="AI541" s="15">
        <f t="shared" si="90"/>
        <v>2685.3999999999996</v>
      </c>
      <c r="AJ541" s="15"/>
      <c r="AK541" t="str">
        <f>IFERROR(VLOOKUP($B541, 'Combined Budget 2025 EUR'!$B:$L, 10, 0), IFERROR(VLOOKUP($B541, 'Combined Budget 2025 CHF'!$B:$L, 10, 0), "N/A"))</f>
        <v>GG</v>
      </c>
      <c r="AL541" t="str">
        <f>IFERROR(VLOOKUP($B541, 'Combined Budget 2025 EUR'!$B:$L, 11, 0), IFERROR(VLOOKUP($B541, 'Combined Budget 2025 CHF'!$B:$L, 11, 0), "N/A"))</f>
        <v>C</v>
      </c>
    </row>
    <row r="542" spans="2:38" x14ac:dyDescent="0.25">
      <c r="B542" s="1">
        <v>21089</v>
      </c>
      <c r="C542" s="1" t="s">
        <v>641</v>
      </c>
      <c r="D542" s="1">
        <f>IFERROR(VLOOKUP($B542, 'Combined Budget 2025 EUR'!$B:$G,3, 0),IFERROR(VLOOKUP($B542, 'Combined Budget 2025 CHF'!$B:$G,3, 0),  IFERROR(VLOOKUP($B542, '[1]QMSM_AG Mapping'!$A:$G, 3,0), "Check")))</f>
        <v>0</v>
      </c>
      <c r="E542" s="1">
        <f>IFERROR(VLOOKUP($B542, 'Combined Budget 2025 EUR'!$B:$G,5, 0), IFERROR(VLOOKUP($B542, 'Combined Budget 2025 CHF'!$B:$G,5, 0),IFERROR(VLOOKUP($B542, '[1]QMSM_AG Mapping'!$A:$E, 5,0), "Check")))</f>
        <v>0</v>
      </c>
      <c r="F542" s="1">
        <f t="shared" si="82"/>
        <v>0</v>
      </c>
      <c r="G542" s="13">
        <f>VLOOKUP($B542, '[1]QMSM_AG Mapping'!$A:$G, 6, 0)</f>
        <v>44317</v>
      </c>
      <c r="H542" s="1">
        <f>VLOOKUP($B542, '[1]QMSM_AG Mapping'!$A:$G, 7, 0)</f>
        <v>2021</v>
      </c>
      <c r="I542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W542" s="14" cm="1">
        <f t="array" ref="W542">INDEX(J542:U542, 1, MONTH($W$1))</f>
        <v>0</v>
      </c>
      <c r="X542" s="14" cm="1">
        <f t="array" ref="X542">SUMPRODUCT((J542:U542) *(($J$1:$U$1)&lt;=$X$1))</f>
        <v>0</v>
      </c>
      <c r="Y542">
        <f t="shared" si="83"/>
        <v>0</v>
      </c>
      <c r="Z542">
        <f t="shared" si="83"/>
        <v>0</v>
      </c>
      <c r="AA542">
        <f t="shared" si="84"/>
        <v>0</v>
      </c>
      <c r="AB542">
        <f t="shared" si="91"/>
        <v>0</v>
      </c>
      <c r="AC542">
        <f t="shared" si="85"/>
        <v>0</v>
      </c>
      <c r="AD542">
        <f t="shared" si="86"/>
        <v>0</v>
      </c>
      <c r="AE542">
        <f t="shared" si="87"/>
        <v>0</v>
      </c>
      <c r="AF542">
        <f t="shared" si="88"/>
        <v>0</v>
      </c>
      <c r="AG542">
        <f t="shared" si="89"/>
        <v>0</v>
      </c>
      <c r="AI542" s="15">
        <f t="shared" si="90"/>
        <v>0</v>
      </c>
      <c r="AJ542" s="15"/>
      <c r="AK542">
        <f>IFERROR(VLOOKUP($B542, 'Combined Budget 2025 EUR'!$B:$L, 10, 0), IFERROR(VLOOKUP($B542, 'Combined Budget 2025 CHF'!$B:$L, 10, 0), "N/A"))</f>
        <v>0</v>
      </c>
      <c r="AL542">
        <f>IFERROR(VLOOKUP($B542, 'Combined Budget 2025 EUR'!$B:$L, 11, 0), IFERROR(VLOOKUP($B542, 'Combined Budget 2025 CHF'!$B:$L, 11, 0), "N/A"))</f>
        <v>0</v>
      </c>
    </row>
    <row r="543" spans="2:38" x14ac:dyDescent="0.25">
      <c r="B543" s="1">
        <v>21090</v>
      </c>
      <c r="C543" s="1" t="s">
        <v>882</v>
      </c>
      <c r="D543" s="1">
        <f>IFERROR(VLOOKUP($B543, 'Combined Budget 2025 EUR'!$B:$G,3, 0),IFERROR(VLOOKUP($B543, 'Combined Budget 2025 CHF'!$B:$G,3, 0),  IFERROR(VLOOKUP($B543, '[1]QMSM_AG Mapping'!$A:$G, 3,0), "Check")))</f>
        <v>0</v>
      </c>
      <c r="E543" s="1">
        <f>IFERROR(VLOOKUP($B543, 'Combined Budget 2025 EUR'!$B:$G,5, 0), IFERROR(VLOOKUP($B543, 'Combined Budget 2025 CHF'!$B:$G,5, 0),IFERROR(VLOOKUP($B543, '[1]QMSM_AG Mapping'!$A:$E, 5,0), "Check")))</f>
        <v>0</v>
      </c>
      <c r="F543" s="1">
        <f t="shared" si="82"/>
        <v>0</v>
      </c>
      <c r="G543" s="13">
        <f>VLOOKUP($B543, '[1]QMSM_AG Mapping'!$A:$G, 6, 0)</f>
        <v>0</v>
      </c>
      <c r="H543" s="1">
        <f>VLOOKUP($B543, '[1]QMSM_AG Mapping'!$A:$G, 7, 0)</f>
        <v>0</v>
      </c>
      <c r="I543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W543" s="14" cm="1">
        <f t="array" ref="W543">INDEX(J543:U543, 1, MONTH($W$1))</f>
        <v>0</v>
      </c>
      <c r="X543" s="14" cm="1">
        <f t="array" ref="X543">SUMPRODUCT((J543:U543) *(($J$1:$U$1)&lt;=$X$1))</f>
        <v>0</v>
      </c>
      <c r="Y543">
        <f t="shared" si="83"/>
        <v>0</v>
      </c>
      <c r="Z543">
        <f t="shared" si="83"/>
        <v>0</v>
      </c>
      <c r="AA543">
        <f t="shared" si="84"/>
        <v>0</v>
      </c>
      <c r="AB543">
        <f t="shared" si="91"/>
        <v>0</v>
      </c>
      <c r="AC543">
        <f t="shared" si="85"/>
        <v>0</v>
      </c>
      <c r="AD543">
        <f t="shared" si="86"/>
        <v>0</v>
      </c>
      <c r="AE543">
        <f t="shared" si="87"/>
        <v>0</v>
      </c>
      <c r="AF543">
        <f t="shared" si="88"/>
        <v>0</v>
      </c>
      <c r="AG543">
        <f t="shared" si="89"/>
        <v>0</v>
      </c>
      <c r="AI543" s="15">
        <f t="shared" si="90"/>
        <v>0</v>
      </c>
      <c r="AJ543" s="15"/>
      <c r="AK543">
        <f>IFERROR(VLOOKUP($B543, 'Combined Budget 2025 EUR'!$B:$L, 10, 0), IFERROR(VLOOKUP($B543, 'Combined Budget 2025 CHF'!$B:$L, 10, 0), "N/A"))</f>
        <v>0</v>
      </c>
      <c r="AL543">
        <f>IFERROR(VLOOKUP($B543, 'Combined Budget 2025 EUR'!$B:$L, 11, 0), IFERROR(VLOOKUP($B543, 'Combined Budget 2025 CHF'!$B:$L, 11, 0), "N/A"))</f>
        <v>0</v>
      </c>
    </row>
    <row r="544" spans="2:38" x14ac:dyDescent="0.25">
      <c r="B544" s="1">
        <v>21091</v>
      </c>
      <c r="C544" s="1" t="s">
        <v>642</v>
      </c>
      <c r="D544" s="1">
        <f>IFERROR(VLOOKUP($B544, 'Combined Budget 2025 EUR'!$B:$G,3, 0),IFERROR(VLOOKUP($B544, 'Combined Budget 2025 CHF'!$B:$G,3, 0),  IFERROR(VLOOKUP($B544, '[1]QMSM_AG Mapping'!$A:$G, 3,0), "Check")))</f>
        <v>0</v>
      </c>
      <c r="E544" s="1">
        <f>IFERROR(VLOOKUP($B544, 'Combined Budget 2025 EUR'!$B:$G,5, 0), IFERROR(VLOOKUP($B544, 'Combined Budget 2025 CHF'!$B:$G,5, 0),IFERROR(VLOOKUP($B544, '[1]QMSM_AG Mapping'!$A:$E, 5,0), "Check")))</f>
        <v>0</v>
      </c>
      <c r="F544" s="1">
        <f t="shared" si="82"/>
        <v>0</v>
      </c>
      <c r="G544" s="13">
        <f>VLOOKUP($B544, '[1]QMSM_AG Mapping'!$A:$G, 6, 0)</f>
        <v>44440</v>
      </c>
      <c r="H544" s="1">
        <f>VLOOKUP($B544, '[1]QMSM_AG Mapping'!$A:$G, 7, 0)</f>
        <v>2021</v>
      </c>
      <c r="I54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W544" s="14" cm="1">
        <f t="array" ref="W544">INDEX(J544:U544, 1, MONTH($W$1))</f>
        <v>0</v>
      </c>
      <c r="X544" s="14" cm="1">
        <f t="array" ref="X544">SUMPRODUCT((J544:U544) *(($J$1:$U$1)&lt;=$X$1))</f>
        <v>0</v>
      </c>
      <c r="Y544">
        <f t="shared" si="83"/>
        <v>0</v>
      </c>
      <c r="Z544">
        <f t="shared" si="83"/>
        <v>0</v>
      </c>
      <c r="AA544">
        <f t="shared" si="84"/>
        <v>0</v>
      </c>
      <c r="AB544">
        <f t="shared" si="91"/>
        <v>0</v>
      </c>
      <c r="AC544">
        <f t="shared" si="85"/>
        <v>0</v>
      </c>
      <c r="AD544">
        <f t="shared" si="86"/>
        <v>0</v>
      </c>
      <c r="AE544">
        <f t="shared" si="87"/>
        <v>0</v>
      </c>
      <c r="AF544">
        <f t="shared" si="88"/>
        <v>0</v>
      </c>
      <c r="AG544">
        <f t="shared" si="89"/>
        <v>0</v>
      </c>
      <c r="AI544" s="15">
        <f t="shared" si="90"/>
        <v>0</v>
      </c>
      <c r="AJ544" s="15"/>
      <c r="AK544">
        <f>IFERROR(VLOOKUP($B544, 'Combined Budget 2025 EUR'!$B:$L, 10, 0), IFERROR(VLOOKUP($B544, 'Combined Budget 2025 CHF'!$B:$L, 10, 0), "N/A"))</f>
        <v>0</v>
      </c>
      <c r="AL544">
        <f>IFERROR(VLOOKUP($B544, 'Combined Budget 2025 EUR'!$B:$L, 11, 0), IFERROR(VLOOKUP($B544, 'Combined Budget 2025 CHF'!$B:$L, 11, 0), "N/A"))</f>
        <v>0</v>
      </c>
    </row>
    <row r="545" spans="2:38" x14ac:dyDescent="0.25">
      <c r="B545" s="1">
        <v>21092</v>
      </c>
      <c r="C545" s="1" t="s">
        <v>433</v>
      </c>
      <c r="D545" s="1" t="str">
        <f>IFERROR(VLOOKUP($B545, 'Combined Budget 2025 EUR'!$B:$G,3, 0),IFERROR(VLOOKUP($B545, 'Combined Budget 2025 CHF'!$B:$G,3, 0),  IFERROR(VLOOKUP($B545, '[1]QMSM_AG Mapping'!$A:$G, 3,0), "Check")))</f>
        <v>Switzerland</v>
      </c>
      <c r="E545" s="1" t="str">
        <f>IFERROR(VLOOKUP($B545, 'Combined Budget 2025 EUR'!$B:$G,5, 0), IFERROR(VLOOKUP($B545, 'Combined Budget 2025 CHF'!$B:$G,5, 0),IFERROR(VLOOKUP($B545, '[1]QMSM_AG Mapping'!$A:$E, 5,0), "Check")))</f>
        <v>eTailer</v>
      </c>
      <c r="F545" s="1" t="str">
        <f t="shared" si="82"/>
        <v>eTailer</v>
      </c>
      <c r="G545" s="13">
        <f>VLOOKUP($B545, '[1]QMSM_AG Mapping'!$A:$G, 6, 0)</f>
        <v>44440</v>
      </c>
      <c r="H545" s="1">
        <f>VLOOKUP($B545, '[1]QMSM_AG Mapping'!$A:$G, 7, 0)</f>
        <v>2021</v>
      </c>
      <c r="I545" t="s">
        <v>107</v>
      </c>
      <c r="J545" s="14">
        <v>2814.83</v>
      </c>
      <c r="K545" s="14">
        <v>3949.24</v>
      </c>
      <c r="L545" s="14">
        <v>6721.55</v>
      </c>
      <c r="M545" s="14">
        <v>5994.11</v>
      </c>
      <c r="N545" s="14">
        <v>4795.16</v>
      </c>
      <c r="O545" s="14">
        <v>6435.38</v>
      </c>
      <c r="P545" s="14">
        <v>13197.22</v>
      </c>
      <c r="Q545" s="14">
        <v>2424.5500000000002</v>
      </c>
      <c r="R545" s="14">
        <v>9843.35</v>
      </c>
      <c r="S545" s="14">
        <v>4035.45</v>
      </c>
      <c r="T545" s="14">
        <v>19594.98</v>
      </c>
      <c r="U545" s="14">
        <v>2260.31</v>
      </c>
      <c r="W545" s="14" cm="1">
        <f t="array" ref="W545">INDEX(J545:U545, 1, MONTH($W$1))</f>
        <v>2260.31</v>
      </c>
      <c r="X545" s="14" cm="1">
        <f t="array" ref="X545">SUMPRODUCT((J545:U545) *(($J$1:$U$1)&lt;=$X$1))</f>
        <v>82066.12999999999</v>
      </c>
      <c r="Y545">
        <f t="shared" si="83"/>
        <v>1</v>
      </c>
      <c r="Z545">
        <f t="shared" si="83"/>
        <v>1</v>
      </c>
      <c r="AA545">
        <f t="shared" si="84"/>
        <v>1</v>
      </c>
      <c r="AB545">
        <f t="shared" si="91"/>
        <v>12</v>
      </c>
      <c r="AC545">
        <f t="shared" si="85"/>
        <v>6838.8441666666658</v>
      </c>
      <c r="AD545">
        <f t="shared" si="86"/>
        <v>0</v>
      </c>
      <c r="AE545">
        <f t="shared" si="87"/>
        <v>0</v>
      </c>
      <c r="AF545">
        <f t="shared" si="88"/>
        <v>0</v>
      </c>
      <c r="AG545">
        <f t="shared" si="89"/>
        <v>0</v>
      </c>
      <c r="AI545" s="15">
        <f t="shared" si="90"/>
        <v>82066.12999999999</v>
      </c>
      <c r="AJ545" s="15"/>
      <c r="AK545" t="str">
        <f>IFERROR(VLOOKUP($B545, 'Combined Budget 2025 EUR'!$B:$L, 10, 0), IFERROR(VLOOKUP($B545, 'Combined Budget 2025 CHF'!$B:$L, 10, 0), "N/A"))</f>
        <v>AA</v>
      </c>
      <c r="AL545" t="str">
        <f>IFERROR(VLOOKUP($B545, 'Combined Budget 2025 EUR'!$B:$L, 11, 0), IFERROR(VLOOKUP($B545, 'Combined Budget 2025 CHF'!$B:$L, 11, 0), "N/A"))</f>
        <v>A</v>
      </c>
    </row>
    <row r="546" spans="2:38" x14ac:dyDescent="0.25">
      <c r="B546" s="1">
        <v>21094</v>
      </c>
      <c r="C546" s="1" t="s">
        <v>643</v>
      </c>
      <c r="D546" s="1">
        <f>IFERROR(VLOOKUP($B546, 'Combined Budget 2025 EUR'!$B:$G,3, 0),IFERROR(VLOOKUP($B546, 'Combined Budget 2025 CHF'!$B:$G,3, 0),  IFERROR(VLOOKUP($B546, '[1]QMSM_AG Mapping'!$A:$G, 3,0), "Check")))</f>
        <v>0</v>
      </c>
      <c r="E546" s="1">
        <f>IFERROR(VLOOKUP($B546, 'Combined Budget 2025 EUR'!$B:$G,5, 0), IFERROR(VLOOKUP($B546, 'Combined Budget 2025 CHF'!$B:$G,5, 0),IFERROR(VLOOKUP($B546, '[1]QMSM_AG Mapping'!$A:$E, 5,0), "Check")))</f>
        <v>0</v>
      </c>
      <c r="F546" s="1">
        <f t="shared" si="82"/>
        <v>0</v>
      </c>
      <c r="G546" s="13">
        <f>VLOOKUP($B546, '[1]QMSM_AG Mapping'!$A:$G, 6, 0)</f>
        <v>44470</v>
      </c>
      <c r="H546" s="1">
        <f>VLOOKUP($B546, '[1]QMSM_AG Mapping'!$A:$G, 7, 0)</f>
        <v>2021</v>
      </c>
      <c r="I546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W546" s="14" cm="1">
        <f t="array" ref="W546">INDEX(J546:U546, 1, MONTH($W$1))</f>
        <v>0</v>
      </c>
      <c r="X546" s="14" cm="1">
        <f t="array" ref="X546">SUMPRODUCT((J546:U546) *(($J$1:$U$1)&lt;=$X$1))</f>
        <v>0</v>
      </c>
      <c r="Y546">
        <f t="shared" si="83"/>
        <v>0</v>
      </c>
      <c r="Z546">
        <f t="shared" si="83"/>
        <v>0</v>
      </c>
      <c r="AA546">
        <f t="shared" si="84"/>
        <v>0</v>
      </c>
      <c r="AB546">
        <f t="shared" si="91"/>
        <v>0</v>
      </c>
      <c r="AC546">
        <f t="shared" si="85"/>
        <v>0</v>
      </c>
      <c r="AD546">
        <f t="shared" si="86"/>
        <v>0</v>
      </c>
      <c r="AE546">
        <f t="shared" si="87"/>
        <v>0</v>
      </c>
      <c r="AF546">
        <f t="shared" si="88"/>
        <v>0</v>
      </c>
      <c r="AG546">
        <f t="shared" si="89"/>
        <v>0</v>
      </c>
      <c r="AI546" s="15">
        <f t="shared" si="90"/>
        <v>0</v>
      </c>
      <c r="AJ546" s="15"/>
      <c r="AK546">
        <f>IFERROR(VLOOKUP($B546, 'Combined Budget 2025 EUR'!$B:$L, 10, 0), IFERROR(VLOOKUP($B546, 'Combined Budget 2025 CHF'!$B:$L, 10, 0), "N/A"))</f>
        <v>0</v>
      </c>
      <c r="AL546">
        <f>IFERROR(VLOOKUP($B546, 'Combined Budget 2025 EUR'!$B:$L, 11, 0), IFERROR(VLOOKUP($B546, 'Combined Budget 2025 CHF'!$B:$L, 11, 0), "N/A"))</f>
        <v>0</v>
      </c>
    </row>
    <row r="547" spans="2:38" x14ac:dyDescent="0.25">
      <c r="B547" s="1">
        <v>21095</v>
      </c>
      <c r="C547" s="1" t="s">
        <v>644</v>
      </c>
      <c r="D547" s="1" t="str">
        <f>IFERROR(VLOOKUP($B547, 'Combined Budget 2025 EUR'!$B:$G,3, 0),IFERROR(VLOOKUP($B547, 'Combined Budget 2025 CHF'!$B:$G,3, 0),  IFERROR(VLOOKUP($B547, '[1]QMSM_AG Mapping'!$A:$G, 3,0), "Check")))</f>
        <v>Switzerland</v>
      </c>
      <c r="E547" s="1" t="str">
        <f>IFERROR(VLOOKUP($B547, 'Combined Budget 2025 EUR'!$B:$G,5, 0), IFERROR(VLOOKUP($B547, 'Combined Budget 2025 CHF'!$B:$G,5, 0),IFERROR(VLOOKUP($B547, '[1]QMSM_AG Mapping'!$A:$E, 5,0), "Check")))</f>
        <v>Salon / Institute</v>
      </c>
      <c r="F547" s="1" t="str">
        <f t="shared" si="82"/>
        <v>Institutes / Clinic</v>
      </c>
      <c r="G547" s="13">
        <f>VLOOKUP($B547, '[1]QMSM_AG Mapping'!$A:$G, 6, 0)</f>
        <v>44501</v>
      </c>
      <c r="H547" s="1">
        <f>VLOOKUP($B547, '[1]QMSM_AG Mapping'!$A:$G, 7, 0)</f>
        <v>2021</v>
      </c>
      <c r="I547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W547" s="14" cm="1">
        <f t="array" ref="W547">INDEX(J547:U547, 1, MONTH($W$1))</f>
        <v>0</v>
      </c>
      <c r="X547" s="14" cm="1">
        <f t="array" ref="X547">SUMPRODUCT((J547:U547) *(($J$1:$U$1)&lt;=$X$1))</f>
        <v>0</v>
      </c>
      <c r="Y547">
        <f t="shared" si="83"/>
        <v>0</v>
      </c>
      <c r="Z547">
        <f t="shared" si="83"/>
        <v>0</v>
      </c>
      <c r="AA547">
        <f t="shared" si="84"/>
        <v>0</v>
      </c>
      <c r="AB547">
        <f t="shared" si="91"/>
        <v>0</v>
      </c>
      <c r="AC547">
        <f t="shared" si="85"/>
        <v>0</v>
      </c>
      <c r="AD547">
        <f t="shared" si="86"/>
        <v>0</v>
      </c>
      <c r="AE547">
        <f t="shared" si="87"/>
        <v>0</v>
      </c>
      <c r="AF547">
        <f t="shared" si="88"/>
        <v>0</v>
      </c>
      <c r="AG547">
        <f t="shared" si="89"/>
        <v>0</v>
      </c>
      <c r="AI547" s="15">
        <f t="shared" si="90"/>
        <v>0</v>
      </c>
      <c r="AJ547" s="15"/>
      <c r="AK547">
        <f>IFERROR(VLOOKUP($B547, 'Combined Budget 2025 EUR'!$B:$L, 10, 0), IFERROR(VLOOKUP($B547, 'Combined Budget 2025 CHF'!$B:$L, 10, 0), "N/A"))</f>
        <v>0</v>
      </c>
      <c r="AL547">
        <f>IFERROR(VLOOKUP($B547, 'Combined Budget 2025 EUR'!$B:$L, 11, 0), IFERROR(VLOOKUP($B547, 'Combined Budget 2025 CHF'!$B:$L, 11, 0), "N/A"))</f>
        <v>0</v>
      </c>
    </row>
    <row r="548" spans="2:38" x14ac:dyDescent="0.25">
      <c r="B548" s="1">
        <v>21096</v>
      </c>
      <c r="C548" s="1" t="s">
        <v>883</v>
      </c>
      <c r="D548" s="1">
        <f>IFERROR(VLOOKUP($B548, 'Combined Budget 2025 EUR'!$B:$G,3, 0),IFERROR(VLOOKUP($B548, 'Combined Budget 2025 CHF'!$B:$G,3, 0),  IFERROR(VLOOKUP($B548, '[1]QMSM_AG Mapping'!$A:$G, 3,0), "Check")))</f>
        <v>0</v>
      </c>
      <c r="E548" s="1">
        <f>IFERROR(VLOOKUP($B548, 'Combined Budget 2025 EUR'!$B:$G,5, 0), IFERROR(VLOOKUP($B548, 'Combined Budget 2025 CHF'!$B:$G,5, 0),IFERROR(VLOOKUP($B548, '[1]QMSM_AG Mapping'!$A:$E, 5,0), "Check")))</f>
        <v>0</v>
      </c>
      <c r="F548" s="1">
        <f t="shared" si="82"/>
        <v>0</v>
      </c>
      <c r="G548" s="13">
        <f>VLOOKUP($B548, '[1]QMSM_AG Mapping'!$A:$G, 6, 0)</f>
        <v>44531</v>
      </c>
      <c r="H548" s="1">
        <f>VLOOKUP($B548, '[1]QMSM_AG Mapping'!$A:$G, 7, 0)</f>
        <v>2021</v>
      </c>
      <c r="I548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W548" s="14" cm="1">
        <f t="array" ref="W548">INDEX(J548:U548, 1, MONTH($W$1))</f>
        <v>0</v>
      </c>
      <c r="X548" s="14" cm="1">
        <f t="array" ref="X548">SUMPRODUCT((J548:U548) *(($J$1:$U$1)&lt;=$X$1))</f>
        <v>0</v>
      </c>
      <c r="Y548">
        <f t="shared" si="83"/>
        <v>0</v>
      </c>
      <c r="Z548">
        <f t="shared" si="83"/>
        <v>0</v>
      </c>
      <c r="AA548">
        <f t="shared" si="84"/>
        <v>0</v>
      </c>
      <c r="AB548">
        <f t="shared" si="91"/>
        <v>0</v>
      </c>
      <c r="AC548">
        <f t="shared" si="85"/>
        <v>0</v>
      </c>
      <c r="AD548">
        <f t="shared" si="86"/>
        <v>0</v>
      </c>
      <c r="AE548">
        <f t="shared" si="87"/>
        <v>0</v>
      </c>
      <c r="AF548">
        <f t="shared" si="88"/>
        <v>0</v>
      </c>
      <c r="AG548">
        <f t="shared" si="89"/>
        <v>0</v>
      </c>
      <c r="AI548" s="15">
        <f t="shared" si="90"/>
        <v>0</v>
      </c>
      <c r="AJ548" s="15"/>
      <c r="AK548">
        <f>IFERROR(VLOOKUP($B548, 'Combined Budget 2025 EUR'!$B:$L, 10, 0), IFERROR(VLOOKUP($B548, 'Combined Budget 2025 CHF'!$B:$L, 10, 0), "N/A"))</f>
        <v>0</v>
      </c>
      <c r="AL548">
        <f>IFERROR(VLOOKUP($B548, 'Combined Budget 2025 EUR'!$B:$L, 11, 0), IFERROR(VLOOKUP($B548, 'Combined Budget 2025 CHF'!$B:$L, 11, 0), "N/A"))</f>
        <v>0</v>
      </c>
    </row>
    <row r="549" spans="2:38" x14ac:dyDescent="0.25">
      <c r="B549" s="1">
        <v>21097</v>
      </c>
      <c r="C549" s="1" t="s">
        <v>645</v>
      </c>
      <c r="D549" s="1">
        <f>IFERROR(VLOOKUP($B549, 'Combined Budget 2025 EUR'!$B:$G,3, 0),IFERROR(VLOOKUP($B549, 'Combined Budget 2025 CHF'!$B:$G,3, 0),  IFERROR(VLOOKUP($B549, '[1]QMSM_AG Mapping'!$A:$G, 3,0), "Check")))</f>
        <v>0</v>
      </c>
      <c r="E549" s="1">
        <f>IFERROR(VLOOKUP($B549, 'Combined Budget 2025 EUR'!$B:$G,5, 0), IFERROR(VLOOKUP($B549, 'Combined Budget 2025 CHF'!$B:$G,5, 0),IFERROR(VLOOKUP($B549, '[1]QMSM_AG Mapping'!$A:$E, 5,0), "Check")))</f>
        <v>0</v>
      </c>
      <c r="F549" s="1">
        <f t="shared" si="82"/>
        <v>0</v>
      </c>
      <c r="G549" s="13">
        <f>VLOOKUP($B549, '[1]QMSM_AG Mapping'!$A:$G, 6, 0)</f>
        <v>44593</v>
      </c>
      <c r="H549" s="1">
        <f>VLOOKUP($B549, '[1]QMSM_AG Mapping'!$A:$G, 7, 0)</f>
        <v>2022</v>
      </c>
      <c r="I549">
        <v>0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W549" s="14" cm="1">
        <f t="array" ref="W549">INDEX(J549:U549, 1, MONTH($W$1))</f>
        <v>0</v>
      </c>
      <c r="X549" s="14" cm="1">
        <f t="array" ref="X549">SUMPRODUCT((J549:U549) *(($J$1:$U$1)&lt;=$X$1))</f>
        <v>0</v>
      </c>
      <c r="Y549">
        <f t="shared" si="83"/>
        <v>0</v>
      </c>
      <c r="Z549">
        <f t="shared" si="83"/>
        <v>0</v>
      </c>
      <c r="AA549">
        <f t="shared" si="84"/>
        <v>0</v>
      </c>
      <c r="AB549">
        <f t="shared" si="91"/>
        <v>0</v>
      </c>
      <c r="AC549">
        <f t="shared" si="85"/>
        <v>0</v>
      </c>
      <c r="AD549">
        <f t="shared" si="86"/>
        <v>0</v>
      </c>
      <c r="AE549">
        <f t="shared" si="87"/>
        <v>0</v>
      </c>
      <c r="AF549">
        <f t="shared" si="88"/>
        <v>0</v>
      </c>
      <c r="AG549">
        <f t="shared" si="89"/>
        <v>0</v>
      </c>
      <c r="AI549" s="15">
        <f t="shared" si="90"/>
        <v>0</v>
      </c>
      <c r="AJ549" s="15"/>
      <c r="AK549">
        <f>IFERROR(VLOOKUP($B549, 'Combined Budget 2025 EUR'!$B:$L, 10, 0), IFERROR(VLOOKUP($B549, 'Combined Budget 2025 CHF'!$B:$L, 10, 0), "N/A"))</f>
        <v>0</v>
      </c>
      <c r="AL549">
        <f>IFERROR(VLOOKUP($B549, 'Combined Budget 2025 EUR'!$B:$L, 11, 0), IFERROR(VLOOKUP($B549, 'Combined Budget 2025 CHF'!$B:$L, 11, 0), "N/A"))</f>
        <v>0</v>
      </c>
    </row>
    <row r="550" spans="2:38" x14ac:dyDescent="0.25">
      <c r="B550" s="1">
        <v>21098</v>
      </c>
      <c r="C550" s="1" t="s">
        <v>451</v>
      </c>
      <c r="D550" s="1" t="str">
        <f>IFERROR(VLOOKUP($B550, 'Combined Budget 2025 EUR'!$B:$G,3, 0),IFERROR(VLOOKUP($B550, 'Combined Budget 2025 CHF'!$B:$G,3, 0),  IFERROR(VLOOKUP($B550, '[1]QMSM_AG Mapping'!$A:$G, 3,0), "Check")))</f>
        <v>Switzerland</v>
      </c>
      <c r="E550" s="1" t="str">
        <f>IFERROR(VLOOKUP($B550, 'Combined Budget 2025 EUR'!$B:$G,5, 0), IFERROR(VLOOKUP($B550, 'Combined Budget 2025 CHF'!$B:$G,5, 0),IFERROR(VLOOKUP($B550, '[1]QMSM_AG Mapping'!$A:$E, 5,0), "Check")))</f>
        <v>Salon / Institute</v>
      </c>
      <c r="F550" s="1" t="str">
        <f t="shared" si="82"/>
        <v>Institutes / Clinic</v>
      </c>
      <c r="G550" s="13">
        <f>VLOOKUP($B550, '[1]QMSM_AG Mapping'!$A:$G, 6, 0)</f>
        <v>44621</v>
      </c>
      <c r="H550" s="1">
        <f>VLOOKUP($B550, '[1]QMSM_AG Mapping'!$A:$G, 7, 0)</f>
        <v>2022</v>
      </c>
      <c r="I550" t="s">
        <v>64</v>
      </c>
      <c r="J550" s="14">
        <v>1488.21</v>
      </c>
      <c r="K550" s="14">
        <v>0</v>
      </c>
      <c r="L550" s="14">
        <v>4238.1499999999996</v>
      </c>
      <c r="M550" s="14">
        <v>0</v>
      </c>
      <c r="N550" s="14">
        <v>1000.73</v>
      </c>
      <c r="O550" s="14">
        <v>2637.32</v>
      </c>
      <c r="P550" s="14">
        <v>693.8</v>
      </c>
      <c r="Q550" s="14">
        <v>0</v>
      </c>
      <c r="R550" s="14">
        <v>4140.2299999999996</v>
      </c>
      <c r="S550" s="14">
        <v>758</v>
      </c>
      <c r="T550" s="14">
        <v>1491.26</v>
      </c>
      <c r="U550" s="14">
        <v>869.77</v>
      </c>
      <c r="W550" s="14" cm="1">
        <f t="array" ref="W550">INDEX(J550:U550, 1, MONTH($W$1))</f>
        <v>869.77</v>
      </c>
      <c r="X550" s="14" cm="1">
        <f t="array" ref="X550">SUMPRODUCT((J550:U550) *(($J$1:$U$1)&lt;=$X$1))</f>
        <v>17317.469999999998</v>
      </c>
      <c r="Y550">
        <f t="shared" si="83"/>
        <v>1</v>
      </c>
      <c r="Z550">
        <f t="shared" si="83"/>
        <v>1</v>
      </c>
      <c r="AA550">
        <f t="shared" si="84"/>
        <v>1</v>
      </c>
      <c r="AB550">
        <f t="shared" si="91"/>
        <v>9</v>
      </c>
      <c r="AC550">
        <f t="shared" si="85"/>
        <v>1924.163333333333</v>
      </c>
      <c r="AD550">
        <f t="shared" si="86"/>
        <v>0</v>
      </c>
      <c r="AE550">
        <f t="shared" si="87"/>
        <v>0</v>
      </c>
      <c r="AF550">
        <f t="shared" si="88"/>
        <v>0</v>
      </c>
      <c r="AG550">
        <f t="shared" si="89"/>
        <v>0</v>
      </c>
      <c r="AI550" s="15">
        <f t="shared" si="90"/>
        <v>17317.469999999998</v>
      </c>
      <c r="AJ550" s="15"/>
      <c r="AK550" t="str">
        <f>IFERROR(VLOOKUP($B550, 'Combined Budget 2025 EUR'!$B:$L, 10, 0), IFERROR(VLOOKUP($B550, 'Combined Budget 2025 CHF'!$B:$L, 10, 0), "N/A"))</f>
        <v>BB</v>
      </c>
      <c r="AL550" t="str">
        <f>IFERROR(VLOOKUP($B550, 'Combined Budget 2025 EUR'!$B:$L, 11, 0), IFERROR(VLOOKUP($B550, 'Combined Budget 2025 CHF'!$B:$L, 11, 0), "N/A"))</f>
        <v>B</v>
      </c>
    </row>
    <row r="551" spans="2:38" x14ac:dyDescent="0.25">
      <c r="B551" s="1">
        <v>21100</v>
      </c>
      <c r="C551" s="1" t="s">
        <v>646</v>
      </c>
      <c r="D551" s="1">
        <f>IFERROR(VLOOKUP($B551, 'Combined Budget 2025 EUR'!$B:$G,3, 0),IFERROR(VLOOKUP($B551, 'Combined Budget 2025 CHF'!$B:$G,3, 0),  IFERROR(VLOOKUP($B551, '[1]QMSM_AG Mapping'!$A:$G, 3,0), "Check")))</f>
        <v>0</v>
      </c>
      <c r="E551" s="1">
        <f>IFERROR(VLOOKUP($B551, 'Combined Budget 2025 EUR'!$B:$G,5, 0), IFERROR(VLOOKUP($B551, 'Combined Budget 2025 CHF'!$B:$G,5, 0),IFERROR(VLOOKUP($B551, '[1]QMSM_AG Mapping'!$A:$E, 5,0), "Check")))</f>
        <v>0</v>
      </c>
      <c r="F551" s="1">
        <f t="shared" si="82"/>
        <v>0</v>
      </c>
      <c r="G551" s="13">
        <f>VLOOKUP($B551, '[1]QMSM_AG Mapping'!$A:$G, 6, 0)</f>
        <v>44835</v>
      </c>
      <c r="H551" s="1">
        <f>VLOOKUP($B551, '[1]QMSM_AG Mapping'!$A:$G, 7, 0)</f>
        <v>2022</v>
      </c>
      <c r="I551">
        <v>0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W551" s="14" cm="1">
        <f t="array" ref="W551">INDEX(J551:U551, 1, MONTH($W$1))</f>
        <v>0</v>
      </c>
      <c r="X551" s="14" cm="1">
        <f t="array" ref="X551">SUMPRODUCT((J551:U551) *(($J$1:$U$1)&lt;=$X$1))</f>
        <v>0</v>
      </c>
      <c r="Y551">
        <f t="shared" si="83"/>
        <v>0</v>
      </c>
      <c r="Z551">
        <f t="shared" si="83"/>
        <v>0</v>
      </c>
      <c r="AA551">
        <f t="shared" si="84"/>
        <v>0</v>
      </c>
      <c r="AB551">
        <f t="shared" si="91"/>
        <v>0</v>
      </c>
      <c r="AC551">
        <f t="shared" si="85"/>
        <v>0</v>
      </c>
      <c r="AD551">
        <f t="shared" si="86"/>
        <v>0</v>
      </c>
      <c r="AE551">
        <f t="shared" si="87"/>
        <v>0</v>
      </c>
      <c r="AF551">
        <f t="shared" si="88"/>
        <v>0</v>
      </c>
      <c r="AG551">
        <f t="shared" si="89"/>
        <v>0</v>
      </c>
      <c r="AI551" s="15">
        <f t="shared" si="90"/>
        <v>0</v>
      </c>
      <c r="AJ551" s="15"/>
      <c r="AK551">
        <f>IFERROR(VLOOKUP($B551, 'Combined Budget 2025 EUR'!$B:$L, 10, 0), IFERROR(VLOOKUP($B551, 'Combined Budget 2025 CHF'!$B:$L, 10, 0), "N/A"))</f>
        <v>0</v>
      </c>
      <c r="AL551">
        <f>IFERROR(VLOOKUP($B551, 'Combined Budget 2025 EUR'!$B:$L, 11, 0), IFERROR(VLOOKUP($B551, 'Combined Budget 2025 CHF'!$B:$L, 11, 0), "N/A"))</f>
        <v>0</v>
      </c>
    </row>
    <row r="552" spans="2:38" x14ac:dyDescent="0.25">
      <c r="B552" s="1">
        <v>21101</v>
      </c>
      <c r="C552" s="1" t="s">
        <v>482</v>
      </c>
      <c r="D552" s="1" t="str">
        <f>IFERROR(VLOOKUP($B552, 'Combined Budget 2025 EUR'!$B:$G,3, 0),IFERROR(VLOOKUP($B552, 'Combined Budget 2025 CHF'!$B:$G,3, 0),  IFERROR(VLOOKUP($B552, '[1]QMSM_AG Mapping'!$A:$G, 3,0), "Check")))</f>
        <v>Switzerland</v>
      </c>
      <c r="E552" s="1" t="str">
        <f>IFERROR(VLOOKUP($B552, 'Combined Budget 2025 EUR'!$B:$G,5, 0), IFERROR(VLOOKUP($B552, 'Combined Budget 2025 CHF'!$B:$G,5, 0),IFERROR(VLOOKUP($B552, '[1]QMSM_AG Mapping'!$A:$E, 5,0), "Check")))</f>
        <v>Hotel Spa</v>
      </c>
      <c r="F552" s="1" t="str">
        <f t="shared" si="82"/>
        <v>Hotel Spa</v>
      </c>
      <c r="G552" s="13">
        <f>VLOOKUP($B552, '[1]QMSM_AG Mapping'!$A:$G, 6, 0)</f>
        <v>44958</v>
      </c>
      <c r="H552" s="1">
        <f>VLOOKUP($B552, '[1]QMSM_AG Mapping'!$A:$G, 7, 0)</f>
        <v>2023</v>
      </c>
      <c r="I552" t="s">
        <v>107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1453.04</v>
      </c>
      <c r="P552" s="14">
        <v>0</v>
      </c>
      <c r="Q552" s="14">
        <v>0</v>
      </c>
      <c r="R552" s="14">
        <v>0</v>
      </c>
      <c r="S552" s="14">
        <v>0</v>
      </c>
      <c r="T552" s="14">
        <v>0</v>
      </c>
      <c r="U552" s="14">
        <v>0</v>
      </c>
      <c r="W552" s="14" cm="1">
        <f t="array" ref="W552">INDEX(J552:U552, 1, MONTH($W$1))</f>
        <v>0</v>
      </c>
      <c r="X552" s="14" cm="1">
        <f t="array" ref="X552">SUMPRODUCT((J552:U552) *(($J$1:$U$1)&lt;=$X$1))</f>
        <v>1453.04</v>
      </c>
      <c r="Y552">
        <f t="shared" si="83"/>
        <v>0</v>
      </c>
      <c r="Z552">
        <f t="shared" si="83"/>
        <v>1</v>
      </c>
      <c r="AA552">
        <f t="shared" si="84"/>
        <v>1</v>
      </c>
      <c r="AB552">
        <f t="shared" si="91"/>
        <v>1</v>
      </c>
      <c r="AC552">
        <f t="shared" si="85"/>
        <v>1453.04</v>
      </c>
      <c r="AD552">
        <f t="shared" si="86"/>
        <v>0</v>
      </c>
      <c r="AE552">
        <f t="shared" si="87"/>
        <v>0</v>
      </c>
      <c r="AF552">
        <f t="shared" si="88"/>
        <v>0</v>
      </c>
      <c r="AG552">
        <f t="shared" si="89"/>
        <v>0</v>
      </c>
      <c r="AI552" s="15">
        <f t="shared" si="90"/>
        <v>1453.04</v>
      </c>
      <c r="AJ552" s="15"/>
      <c r="AK552" t="str">
        <f>IFERROR(VLOOKUP($B552, 'Combined Budget 2025 EUR'!$B:$L, 10, 0), IFERROR(VLOOKUP($B552, 'Combined Budget 2025 CHF'!$B:$L, 10, 0), "N/A"))</f>
        <v>CC</v>
      </c>
      <c r="AL552" t="str">
        <f>IFERROR(VLOOKUP($B552, 'Combined Budget 2025 EUR'!$B:$L, 11, 0), IFERROR(VLOOKUP($B552, 'Combined Budget 2025 CHF'!$B:$L, 11, 0), "N/A"))</f>
        <v>C</v>
      </c>
    </row>
    <row r="553" spans="2:38" x14ac:dyDescent="0.25">
      <c r="B553" s="1">
        <v>21102</v>
      </c>
      <c r="C553" s="1" t="s">
        <v>480</v>
      </c>
      <c r="D553" s="1" t="str">
        <f>IFERROR(VLOOKUP($B553, 'Combined Budget 2025 EUR'!$B:$G,3, 0),IFERROR(VLOOKUP($B553, 'Combined Budget 2025 CHF'!$B:$G,3, 0),  IFERROR(VLOOKUP($B553, '[1]QMSM_AG Mapping'!$A:$G, 3,0), "Check")))</f>
        <v>Switzerland</v>
      </c>
      <c r="E553" s="1" t="str">
        <f>IFERROR(VLOOKUP($B553, 'Combined Budget 2025 EUR'!$B:$G,5, 0), IFERROR(VLOOKUP($B553, 'Combined Budget 2025 CHF'!$B:$G,5, 0),IFERROR(VLOOKUP($B553, '[1]QMSM_AG Mapping'!$A:$E, 5,0), "Check")))</f>
        <v>Salon / Institute</v>
      </c>
      <c r="F553" s="1" t="str">
        <f t="shared" si="82"/>
        <v>Institutes / Clinic</v>
      </c>
      <c r="G553" s="13">
        <f>VLOOKUP($B553, '[1]QMSM_AG Mapping'!$A:$G, 6, 0)</f>
        <v>44958</v>
      </c>
      <c r="H553" s="1">
        <f>VLOOKUP($B553, '[1]QMSM_AG Mapping'!$A:$G, 7, 0)</f>
        <v>2023</v>
      </c>
      <c r="I553" t="s">
        <v>107</v>
      </c>
      <c r="J553" s="14">
        <v>2417.5100000000002</v>
      </c>
      <c r="K553" s="14">
        <v>0</v>
      </c>
      <c r="L553" s="14">
        <v>1993.96</v>
      </c>
      <c r="M553" s="14">
        <v>-255.54</v>
      </c>
      <c r="N553" s="14">
        <v>0</v>
      </c>
      <c r="O553" s="14">
        <v>1439.01</v>
      </c>
      <c r="P553" s="14">
        <v>0</v>
      </c>
      <c r="Q553" s="14">
        <v>0</v>
      </c>
      <c r="R553" s="14">
        <v>1206.76</v>
      </c>
      <c r="S553" s="14">
        <v>0</v>
      </c>
      <c r="T553" s="14">
        <v>0</v>
      </c>
      <c r="U553" s="14">
        <v>1310.17</v>
      </c>
      <c r="W553" s="14" cm="1">
        <f t="array" ref="W553">INDEX(J553:U553, 1, MONTH($W$1))</f>
        <v>1310.17</v>
      </c>
      <c r="X553" s="14" cm="1">
        <f t="array" ref="X553">SUMPRODUCT((J553:U553) *(($J$1:$U$1)&lt;=$X$1))</f>
        <v>8111.8700000000008</v>
      </c>
      <c r="Y553">
        <f t="shared" si="83"/>
        <v>1</v>
      </c>
      <c r="Z553">
        <f t="shared" si="83"/>
        <v>1</v>
      </c>
      <c r="AA553">
        <f t="shared" si="84"/>
        <v>1</v>
      </c>
      <c r="AB553">
        <f t="shared" si="91"/>
        <v>5</v>
      </c>
      <c r="AC553">
        <f t="shared" si="85"/>
        <v>1622.3740000000003</v>
      </c>
      <c r="AD553">
        <f t="shared" si="86"/>
        <v>0</v>
      </c>
      <c r="AE553">
        <f t="shared" si="87"/>
        <v>0</v>
      </c>
      <c r="AF553">
        <f t="shared" si="88"/>
        <v>0</v>
      </c>
      <c r="AG553">
        <f t="shared" si="89"/>
        <v>0</v>
      </c>
      <c r="AI553" s="15">
        <f t="shared" si="90"/>
        <v>8111.8700000000008</v>
      </c>
      <c r="AJ553" s="15"/>
      <c r="AK553" t="str">
        <f>IFERROR(VLOOKUP($B553, 'Combined Budget 2025 EUR'!$B:$L, 10, 0), IFERROR(VLOOKUP($B553, 'Combined Budget 2025 CHF'!$B:$L, 10, 0), "N/A"))</f>
        <v>BB</v>
      </c>
      <c r="AL553" t="str">
        <f>IFERROR(VLOOKUP($B553, 'Combined Budget 2025 EUR'!$B:$L, 11, 0), IFERROR(VLOOKUP($B553, 'Combined Budget 2025 CHF'!$B:$L, 11, 0), "N/A"))</f>
        <v>B</v>
      </c>
    </row>
    <row r="554" spans="2:38" x14ac:dyDescent="0.25">
      <c r="B554" s="1">
        <v>21103</v>
      </c>
      <c r="C554" s="1" t="s">
        <v>483</v>
      </c>
      <c r="D554" s="1" t="str">
        <f>IFERROR(VLOOKUP($B554, 'Combined Budget 2025 EUR'!$B:$G,3, 0),IFERROR(VLOOKUP($B554, 'Combined Budget 2025 CHF'!$B:$G,3, 0),  IFERROR(VLOOKUP($B554, '[1]QMSM_AG Mapping'!$A:$G, 3,0), "Check")))</f>
        <v>Switzerland</v>
      </c>
      <c r="E554" s="1" t="str">
        <f>IFERROR(VLOOKUP($B554, 'Combined Budget 2025 EUR'!$B:$G,5, 0), IFERROR(VLOOKUP($B554, 'Combined Budget 2025 CHF'!$B:$G,5, 0),IFERROR(VLOOKUP($B554, '[1]QMSM_AG Mapping'!$A:$E, 5,0), "Check")))</f>
        <v>eTailer</v>
      </c>
      <c r="F554" s="1" t="str">
        <f t="shared" si="82"/>
        <v>eTailer</v>
      </c>
      <c r="G554" s="13">
        <f>VLOOKUP($B554, '[1]QMSM_AG Mapping'!$A:$G, 6, 0)</f>
        <v>45108</v>
      </c>
      <c r="H554" s="1">
        <f>VLOOKUP($B554, '[1]QMSM_AG Mapping'!$A:$G, 7, 0)</f>
        <v>2023</v>
      </c>
      <c r="I554" t="s">
        <v>107</v>
      </c>
      <c r="J554" s="14">
        <v>0</v>
      </c>
      <c r="K554" s="14">
        <v>0</v>
      </c>
      <c r="L554" s="14">
        <v>0</v>
      </c>
      <c r="M554" s="14">
        <v>1963.19</v>
      </c>
      <c r="N554" s="14">
        <v>436.8</v>
      </c>
      <c r="O554" s="14">
        <v>0</v>
      </c>
      <c r="P554" s="14">
        <v>0</v>
      </c>
      <c r="Q554" s="14">
        <v>570.88</v>
      </c>
      <c r="R554" s="14">
        <v>1619.44</v>
      </c>
      <c r="S554" s="14">
        <v>0</v>
      </c>
      <c r="T554" s="14">
        <v>0</v>
      </c>
      <c r="U554" s="14">
        <v>0</v>
      </c>
      <c r="W554" s="14" cm="1">
        <f t="array" ref="W554">INDEX(J554:U554, 1, MONTH($W$1))</f>
        <v>0</v>
      </c>
      <c r="X554" s="14" cm="1">
        <f t="array" ref="X554">SUMPRODUCT((J554:U554) *(($J$1:$U$1)&lt;=$X$1))</f>
        <v>4590.3100000000004</v>
      </c>
      <c r="Y554">
        <f t="shared" si="83"/>
        <v>0</v>
      </c>
      <c r="Z554">
        <f t="shared" si="83"/>
        <v>1</v>
      </c>
      <c r="AA554">
        <f t="shared" si="84"/>
        <v>1</v>
      </c>
      <c r="AB554">
        <f t="shared" si="91"/>
        <v>4</v>
      </c>
      <c r="AC554">
        <f t="shared" si="85"/>
        <v>1147.5775000000001</v>
      </c>
      <c r="AD554">
        <f t="shared" si="86"/>
        <v>0</v>
      </c>
      <c r="AE554">
        <f t="shared" si="87"/>
        <v>0</v>
      </c>
      <c r="AF554">
        <f t="shared" si="88"/>
        <v>0</v>
      </c>
      <c r="AG554">
        <f t="shared" si="89"/>
        <v>0</v>
      </c>
      <c r="AI554" s="15">
        <f t="shared" si="90"/>
        <v>4590.3100000000004</v>
      </c>
      <c r="AJ554" s="15"/>
      <c r="AK554" t="str">
        <f>IFERROR(VLOOKUP($B554, 'Combined Budget 2025 EUR'!$B:$L, 10, 0), IFERROR(VLOOKUP($B554, 'Combined Budget 2025 CHF'!$B:$L, 10, 0), "N/A"))</f>
        <v>CC</v>
      </c>
      <c r="AL554" t="str">
        <f>IFERROR(VLOOKUP($B554, 'Combined Budget 2025 EUR'!$B:$L, 11, 0), IFERROR(VLOOKUP($B554, 'Combined Budget 2025 CHF'!$B:$L, 11, 0), "N/A"))</f>
        <v>C</v>
      </c>
    </row>
    <row r="555" spans="2:38" x14ac:dyDescent="0.25">
      <c r="B555" s="1">
        <v>21104</v>
      </c>
      <c r="C555" s="1" t="s">
        <v>444</v>
      </c>
      <c r="D555" s="1" t="str">
        <f>IFERROR(VLOOKUP($B555, 'Combined Budget 2025 EUR'!$B:$G,3, 0),IFERROR(VLOOKUP($B555, 'Combined Budget 2025 CHF'!$B:$G,3, 0),  IFERROR(VLOOKUP($B555, '[1]QMSM_AG Mapping'!$A:$G, 3,0), "Check")))</f>
        <v>Switzerland</v>
      </c>
      <c r="E555" s="1" t="str">
        <f>IFERROR(VLOOKUP($B555, 'Combined Budget 2025 EUR'!$B:$G,5, 0), IFERROR(VLOOKUP($B555, 'Combined Budget 2025 CHF'!$B:$G,5, 0),IFERROR(VLOOKUP($B555, '[1]QMSM_AG Mapping'!$A:$E, 5,0), "Check")))</f>
        <v>Salon / Institute</v>
      </c>
      <c r="F555" s="1" t="str">
        <f t="shared" si="82"/>
        <v>Institutes / Clinic</v>
      </c>
      <c r="G555" s="13">
        <f>VLOOKUP($B555, '[1]QMSM_AG Mapping'!$A:$G, 6, 0)</f>
        <v>45078</v>
      </c>
      <c r="H555" s="1">
        <f>VLOOKUP($B555, '[1]QMSM_AG Mapping'!$A:$G, 7, 0)</f>
        <v>2023</v>
      </c>
      <c r="I555" t="s">
        <v>64</v>
      </c>
      <c r="J555" s="14">
        <v>842.28</v>
      </c>
      <c r="K555" s="14">
        <v>72.75</v>
      </c>
      <c r="L555" s="14">
        <v>100</v>
      </c>
      <c r="M555" s="14">
        <v>3192.52</v>
      </c>
      <c r="N555" s="14">
        <v>878.75</v>
      </c>
      <c r="O555" s="14">
        <v>1661.58</v>
      </c>
      <c r="P555" s="14">
        <v>961.37</v>
      </c>
      <c r="Q555" s="14">
        <v>2262.9699999999998</v>
      </c>
      <c r="R555" s="14">
        <v>2676.13</v>
      </c>
      <c r="S555" s="14">
        <v>0</v>
      </c>
      <c r="T555" s="14">
        <v>4657.4799999999996</v>
      </c>
      <c r="U555" s="14">
        <v>2046.76</v>
      </c>
      <c r="W555" s="14" cm="1">
        <f t="array" ref="W555">INDEX(J555:U555, 1, MONTH($W$1))</f>
        <v>2046.76</v>
      </c>
      <c r="X555" s="14" cm="1">
        <f t="array" ref="X555">SUMPRODUCT((J555:U555) *(($J$1:$U$1)&lt;=$X$1))</f>
        <v>19352.589999999997</v>
      </c>
      <c r="Y555">
        <f t="shared" si="83"/>
        <v>1</v>
      </c>
      <c r="Z555">
        <f t="shared" si="83"/>
        <v>1</v>
      </c>
      <c r="AA555">
        <f t="shared" si="84"/>
        <v>1</v>
      </c>
      <c r="AB555">
        <f t="shared" si="91"/>
        <v>11</v>
      </c>
      <c r="AC555">
        <f t="shared" si="85"/>
        <v>1759.3263636363633</v>
      </c>
      <c r="AD555">
        <f t="shared" si="86"/>
        <v>0</v>
      </c>
      <c r="AE555">
        <f t="shared" si="87"/>
        <v>0</v>
      </c>
      <c r="AF555">
        <f t="shared" si="88"/>
        <v>0</v>
      </c>
      <c r="AG555">
        <f t="shared" si="89"/>
        <v>0</v>
      </c>
      <c r="AI555" s="15">
        <f t="shared" si="90"/>
        <v>19352.589999999997</v>
      </c>
      <c r="AJ555" s="15"/>
      <c r="AK555" t="str">
        <f>IFERROR(VLOOKUP($B555, 'Combined Budget 2025 EUR'!$B:$L, 10, 0), IFERROR(VLOOKUP($B555, 'Combined Budget 2025 CHF'!$B:$L, 10, 0), "N/A"))</f>
        <v>BA</v>
      </c>
      <c r="AL555" t="str">
        <f>IFERROR(VLOOKUP($B555, 'Combined Budget 2025 EUR'!$B:$L, 11, 0), IFERROR(VLOOKUP($B555, 'Combined Budget 2025 CHF'!$B:$L, 11, 0), "N/A"))</f>
        <v>A</v>
      </c>
    </row>
    <row r="556" spans="2:38" x14ac:dyDescent="0.25">
      <c r="B556" s="1">
        <v>21105</v>
      </c>
      <c r="C556" s="1" t="s">
        <v>445</v>
      </c>
      <c r="D556" s="1" t="str">
        <f>IFERROR(VLOOKUP($B556, 'Combined Budget 2025 EUR'!$B:$G,3, 0),IFERROR(VLOOKUP($B556, 'Combined Budget 2025 CHF'!$B:$G,3, 0),  IFERROR(VLOOKUP($B556, '[1]QMSM_AG Mapping'!$A:$G, 3,0), "Check")))</f>
        <v>Switzerland</v>
      </c>
      <c r="E556" s="1" t="str">
        <f>IFERROR(VLOOKUP($B556, 'Combined Budget 2025 EUR'!$B:$G,5, 0), IFERROR(VLOOKUP($B556, 'Combined Budget 2025 CHF'!$B:$G,5, 0),IFERROR(VLOOKUP($B556, '[1]QMSM_AG Mapping'!$A:$E, 5,0), "Check")))</f>
        <v>Salon / Institute</v>
      </c>
      <c r="F556" s="1" t="str">
        <f t="shared" si="82"/>
        <v>Institutes / Clinic</v>
      </c>
      <c r="G556" s="13">
        <f>VLOOKUP($B556, '[1]QMSM_AG Mapping'!$A:$G, 6, 0)</f>
        <v>45078</v>
      </c>
      <c r="H556" s="1">
        <f>VLOOKUP($B556, '[1]QMSM_AG Mapping'!$A:$G, 7, 0)</f>
        <v>2023</v>
      </c>
      <c r="I556" t="s">
        <v>64</v>
      </c>
      <c r="J556" s="14">
        <v>0</v>
      </c>
      <c r="K556" s="14">
        <v>0</v>
      </c>
      <c r="L556" s="14">
        <v>838.83</v>
      </c>
      <c r="M556" s="14">
        <v>1009.93</v>
      </c>
      <c r="N556" s="14">
        <v>0</v>
      </c>
      <c r="O556" s="14">
        <v>942.11</v>
      </c>
      <c r="P556" s="14">
        <v>422.98</v>
      </c>
      <c r="Q556" s="14">
        <v>0</v>
      </c>
      <c r="R556" s="14">
        <v>1877.31</v>
      </c>
      <c r="S556" s="14">
        <v>0</v>
      </c>
      <c r="T556" s="14">
        <v>3017.75</v>
      </c>
      <c r="U556" s="14">
        <v>31.93</v>
      </c>
      <c r="W556" s="14" cm="1">
        <f t="array" ref="W556">INDEX(J556:U556, 1, MONTH($W$1))</f>
        <v>31.93</v>
      </c>
      <c r="X556" s="14" cm="1">
        <f t="array" ref="X556">SUMPRODUCT((J556:U556) *(($J$1:$U$1)&lt;=$X$1))</f>
        <v>8140.84</v>
      </c>
      <c r="Y556">
        <f t="shared" si="83"/>
        <v>1</v>
      </c>
      <c r="Z556">
        <f t="shared" si="83"/>
        <v>1</v>
      </c>
      <c r="AA556">
        <f t="shared" si="84"/>
        <v>1</v>
      </c>
      <c r="AB556">
        <f t="shared" si="91"/>
        <v>7</v>
      </c>
      <c r="AC556">
        <f t="shared" si="85"/>
        <v>1162.9771428571428</v>
      </c>
      <c r="AD556">
        <f t="shared" si="86"/>
        <v>0</v>
      </c>
      <c r="AE556">
        <f t="shared" si="87"/>
        <v>0</v>
      </c>
      <c r="AF556">
        <f t="shared" si="88"/>
        <v>0</v>
      </c>
      <c r="AG556">
        <f t="shared" si="89"/>
        <v>0</v>
      </c>
      <c r="AI556" s="15">
        <f t="shared" si="90"/>
        <v>8140.84</v>
      </c>
      <c r="AJ556" s="15"/>
      <c r="AK556" t="str">
        <f>IFERROR(VLOOKUP($B556, 'Combined Budget 2025 EUR'!$B:$L, 10, 0), IFERROR(VLOOKUP($B556, 'Combined Budget 2025 CHF'!$B:$L, 10, 0), "N/A"))</f>
        <v>BA</v>
      </c>
      <c r="AL556" t="str">
        <f>IFERROR(VLOOKUP($B556, 'Combined Budget 2025 EUR'!$B:$L, 11, 0), IFERROR(VLOOKUP($B556, 'Combined Budget 2025 CHF'!$B:$L, 11, 0), "N/A"))</f>
        <v>A</v>
      </c>
    </row>
    <row r="557" spans="2:38" x14ac:dyDescent="0.25">
      <c r="B557" s="1">
        <v>21106</v>
      </c>
      <c r="C557" s="1" t="s">
        <v>434</v>
      </c>
      <c r="D557" s="1" t="str">
        <f>IFERROR(VLOOKUP($B557, 'Combined Budget 2025 EUR'!$B:$G,3, 0),IFERROR(VLOOKUP($B557, 'Combined Budget 2025 CHF'!$B:$G,3, 0),  IFERROR(VLOOKUP($B557, '[1]QMSM_AG Mapping'!$A:$G, 3,0), "Check")))</f>
        <v>Switzerland</v>
      </c>
      <c r="E557" s="1" t="str">
        <f>IFERROR(VLOOKUP($B557, 'Combined Budget 2025 EUR'!$B:$G,5, 0), IFERROR(VLOOKUP($B557, 'Combined Budget 2025 CHF'!$B:$G,5, 0),IFERROR(VLOOKUP($B557, '[1]QMSM_AG Mapping'!$A:$E, 5,0), "Check")))</f>
        <v>Salon / Institute</v>
      </c>
      <c r="F557" s="1" t="str">
        <f t="shared" si="82"/>
        <v>Institutes / Clinic</v>
      </c>
      <c r="G557" s="13">
        <f>VLOOKUP($B557, '[1]QMSM_AG Mapping'!$A:$G, 6, 0)</f>
        <v>45108</v>
      </c>
      <c r="H557" s="1">
        <f>VLOOKUP($B557, '[1]QMSM_AG Mapping'!$A:$G, 7, 0)</f>
        <v>2023</v>
      </c>
      <c r="I557" t="s">
        <v>64</v>
      </c>
      <c r="J557" s="14">
        <v>1120.47</v>
      </c>
      <c r="K557" s="14">
        <v>1890.36</v>
      </c>
      <c r="L557" s="14">
        <v>4949.5600000000004</v>
      </c>
      <c r="M557" s="14">
        <v>0</v>
      </c>
      <c r="N557" s="14">
        <v>0</v>
      </c>
      <c r="O557" s="14">
        <v>2820.6</v>
      </c>
      <c r="P557" s="14">
        <v>0</v>
      </c>
      <c r="Q557" s="14">
        <v>4108.82</v>
      </c>
      <c r="R557" s="14">
        <v>1619.44</v>
      </c>
      <c r="S557" s="14">
        <v>4368.6099999999997</v>
      </c>
      <c r="T557" s="14">
        <v>2390.4299999999998</v>
      </c>
      <c r="U557" s="14">
        <v>1774.78</v>
      </c>
      <c r="W557" s="14" cm="1">
        <f t="array" ref="W557">INDEX(J557:U557, 1, MONTH($W$1))</f>
        <v>1774.78</v>
      </c>
      <c r="X557" s="14" cm="1">
        <f t="array" ref="X557">SUMPRODUCT((J557:U557) *(($J$1:$U$1)&lt;=$X$1))</f>
        <v>25043.07</v>
      </c>
      <c r="Y557">
        <f t="shared" si="83"/>
        <v>1</v>
      </c>
      <c r="Z557">
        <f t="shared" si="83"/>
        <v>1</v>
      </c>
      <c r="AA557">
        <f t="shared" si="84"/>
        <v>1</v>
      </c>
      <c r="AB557">
        <f t="shared" si="91"/>
        <v>9</v>
      </c>
      <c r="AC557">
        <f t="shared" si="85"/>
        <v>2782.5633333333335</v>
      </c>
      <c r="AD557">
        <f t="shared" si="86"/>
        <v>0</v>
      </c>
      <c r="AE557">
        <f t="shared" si="87"/>
        <v>0</v>
      </c>
      <c r="AF557">
        <f t="shared" si="88"/>
        <v>0</v>
      </c>
      <c r="AG557">
        <f t="shared" si="89"/>
        <v>0</v>
      </c>
      <c r="AI557" s="15">
        <f t="shared" si="90"/>
        <v>25043.07</v>
      </c>
      <c r="AJ557" s="15"/>
      <c r="AK557" t="str">
        <f>IFERROR(VLOOKUP($B557, 'Combined Budget 2025 EUR'!$B:$L, 10, 0), IFERROR(VLOOKUP($B557, 'Combined Budget 2025 CHF'!$B:$L, 10, 0), "N/A"))</f>
        <v>AA</v>
      </c>
      <c r="AL557" t="str">
        <f>IFERROR(VLOOKUP($B557, 'Combined Budget 2025 EUR'!$B:$L, 11, 0), IFERROR(VLOOKUP($B557, 'Combined Budget 2025 CHF'!$B:$L, 11, 0), "N/A"))</f>
        <v>A</v>
      </c>
    </row>
    <row r="558" spans="2:38" x14ac:dyDescent="0.25">
      <c r="B558" s="1">
        <v>21107</v>
      </c>
      <c r="C558" s="1" t="s">
        <v>484</v>
      </c>
      <c r="D558" s="1" t="str">
        <f>IFERROR(VLOOKUP($B558, 'Combined Budget 2025 EUR'!$B:$G,3, 0),IFERROR(VLOOKUP($B558, 'Combined Budget 2025 CHF'!$B:$G,3, 0),  IFERROR(VLOOKUP($B558, '[1]QMSM_AG Mapping'!$A:$G, 3,0), "Check")))</f>
        <v>Switzerland</v>
      </c>
      <c r="E558" s="1" t="str">
        <f>IFERROR(VLOOKUP($B558, 'Combined Budget 2025 EUR'!$B:$G,5, 0), IFERROR(VLOOKUP($B558, 'Combined Budget 2025 CHF'!$B:$G,5, 0),IFERROR(VLOOKUP($B558, '[1]QMSM_AG Mapping'!$A:$E, 5,0), "Check")))</f>
        <v>Salon / Institute</v>
      </c>
      <c r="F558" s="1" t="str">
        <f t="shared" si="82"/>
        <v>Institutes / Clinic</v>
      </c>
      <c r="G558" s="13">
        <f>VLOOKUP($B558, '[1]QMSM_AG Mapping'!$A:$G, 6, 0)</f>
        <v>45170</v>
      </c>
      <c r="H558" s="1">
        <f>VLOOKUP($B558, '[1]QMSM_AG Mapping'!$A:$G, 7, 0)</f>
        <v>2023</v>
      </c>
      <c r="I558" t="s">
        <v>64</v>
      </c>
      <c r="J558" s="14">
        <v>317.5</v>
      </c>
      <c r="K558" s="14">
        <v>0</v>
      </c>
      <c r="L558" s="14">
        <v>0</v>
      </c>
      <c r="M558" s="14">
        <v>0</v>
      </c>
      <c r="N558" s="14">
        <v>0</v>
      </c>
      <c r="O558" s="14">
        <v>531.4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W558" s="14" cm="1">
        <f t="array" ref="W558">INDEX(J558:U558, 1, MONTH($W$1))</f>
        <v>0</v>
      </c>
      <c r="X558" s="14" cm="1">
        <f t="array" ref="X558">SUMPRODUCT((J558:U558) *(($J$1:$U$1)&lt;=$X$1))</f>
        <v>848.9</v>
      </c>
      <c r="Y558">
        <f t="shared" si="83"/>
        <v>0</v>
      </c>
      <c r="Z558">
        <f t="shared" si="83"/>
        <v>1</v>
      </c>
      <c r="AA558">
        <f t="shared" si="84"/>
        <v>1</v>
      </c>
      <c r="AB558">
        <f t="shared" si="91"/>
        <v>2</v>
      </c>
      <c r="AC558">
        <f t="shared" si="85"/>
        <v>424.45</v>
      </c>
      <c r="AD558">
        <f t="shared" si="86"/>
        <v>0</v>
      </c>
      <c r="AE558">
        <f t="shared" si="87"/>
        <v>0</v>
      </c>
      <c r="AF558">
        <f t="shared" si="88"/>
        <v>0</v>
      </c>
      <c r="AG558">
        <f t="shared" si="89"/>
        <v>0</v>
      </c>
      <c r="AI558" s="15">
        <f t="shared" si="90"/>
        <v>848.9</v>
      </c>
      <c r="AJ558" s="15"/>
      <c r="AK558" t="str">
        <f>IFERROR(VLOOKUP($B558, 'Combined Budget 2025 EUR'!$B:$L, 10, 0), IFERROR(VLOOKUP($B558, 'Combined Budget 2025 CHF'!$B:$L, 10, 0), "N/A"))</f>
        <v>CC</v>
      </c>
      <c r="AL558" t="str">
        <f>IFERROR(VLOOKUP($B558, 'Combined Budget 2025 EUR'!$B:$L, 11, 0), IFERROR(VLOOKUP($B558, 'Combined Budget 2025 CHF'!$B:$L, 11, 0), "N/A"))</f>
        <v>C</v>
      </c>
    </row>
    <row r="559" spans="2:38" x14ac:dyDescent="0.25">
      <c r="B559" s="1">
        <v>21108</v>
      </c>
      <c r="C559" s="1" t="s">
        <v>470</v>
      </c>
      <c r="D559" s="1" t="str">
        <f>IFERROR(VLOOKUP($B559, 'Combined Budget 2025 EUR'!$B:$G,3, 0),IFERROR(VLOOKUP($B559, 'Combined Budget 2025 CHF'!$B:$G,3, 0),  IFERROR(VLOOKUP($B559, '[1]QMSM_AG Mapping'!$A:$G, 3,0), "Check")))</f>
        <v>Switzerland</v>
      </c>
      <c r="E559" s="1" t="str">
        <f>IFERROR(VLOOKUP($B559, 'Combined Budget 2025 EUR'!$B:$G,5, 0), IFERROR(VLOOKUP($B559, 'Combined Budget 2025 CHF'!$B:$G,5, 0),IFERROR(VLOOKUP($B559, '[1]QMSM_AG Mapping'!$A:$E, 5,0), "Check")))</f>
        <v>Salon / Institute</v>
      </c>
      <c r="F559" s="1" t="str">
        <f t="shared" si="82"/>
        <v>Institutes / Clinic</v>
      </c>
      <c r="G559" s="13">
        <f>VLOOKUP($B559, '[1]QMSM_AG Mapping'!$A:$G, 6, 0)</f>
        <v>45292</v>
      </c>
      <c r="H559" s="1">
        <f>VLOOKUP($B559, '[1]QMSM_AG Mapping'!$A:$G, 7, 0)</f>
        <v>2024</v>
      </c>
      <c r="I559" t="s">
        <v>64</v>
      </c>
      <c r="J559" s="14">
        <v>4331.6000000000004</v>
      </c>
      <c r="K559" s="14">
        <v>860</v>
      </c>
      <c r="L559" s="14">
        <v>0</v>
      </c>
      <c r="M559" s="14">
        <v>0</v>
      </c>
      <c r="N559" s="14">
        <v>0</v>
      </c>
      <c r="O559" s="14">
        <v>0</v>
      </c>
      <c r="P559" s="14">
        <v>720.75</v>
      </c>
      <c r="Q559" s="14">
        <v>0</v>
      </c>
      <c r="R559" s="14">
        <v>1254.97</v>
      </c>
      <c r="S559" s="14">
        <v>368.49</v>
      </c>
      <c r="T559" s="14">
        <v>774.88</v>
      </c>
      <c r="U559" s="14">
        <v>0</v>
      </c>
      <c r="W559" s="14" cm="1">
        <f t="array" ref="W559">INDEX(J559:U559, 1, MONTH($W$1))</f>
        <v>0</v>
      </c>
      <c r="X559" s="14" cm="1">
        <f t="array" ref="X559">SUMPRODUCT((J559:U559) *(($J$1:$U$1)&lt;=$X$1))</f>
        <v>8310.69</v>
      </c>
      <c r="Y559">
        <f t="shared" si="83"/>
        <v>0</v>
      </c>
      <c r="Z559">
        <f t="shared" si="83"/>
        <v>1</v>
      </c>
      <c r="AA559">
        <f t="shared" si="84"/>
        <v>1</v>
      </c>
      <c r="AB559">
        <f t="shared" si="91"/>
        <v>6</v>
      </c>
      <c r="AC559">
        <f t="shared" si="85"/>
        <v>1385.115</v>
      </c>
      <c r="AD559">
        <f t="shared" si="86"/>
        <v>0</v>
      </c>
      <c r="AE559">
        <f t="shared" si="87"/>
        <v>0</v>
      </c>
      <c r="AF559">
        <f t="shared" si="88"/>
        <v>1</v>
      </c>
      <c r="AG559">
        <f t="shared" si="89"/>
        <v>8310.69</v>
      </c>
      <c r="AI559" s="15">
        <f t="shared" si="90"/>
        <v>8310.69</v>
      </c>
      <c r="AJ559" s="15"/>
      <c r="AK559" t="str">
        <f>IFERROR(VLOOKUP($B559, 'Combined Budget 2025 EUR'!$B:$L, 10, 0), IFERROR(VLOOKUP($B559, 'Combined Budget 2025 CHF'!$B:$L, 10, 0), "N/A"))</f>
        <v>NKD24</v>
      </c>
      <c r="AL559">
        <f>IFERROR(VLOOKUP($B559, 'Combined Budget 2025 EUR'!$B:$L, 11, 0), IFERROR(VLOOKUP($B559, 'Combined Budget 2025 CHF'!$B:$L, 11, 0), "N/A"))</f>
        <v>0</v>
      </c>
    </row>
    <row r="560" spans="2:38" x14ac:dyDescent="0.25">
      <c r="B560" s="1">
        <v>21109</v>
      </c>
      <c r="C560" s="1" t="s">
        <v>471</v>
      </c>
      <c r="D560" s="1" t="str">
        <f>IFERROR(VLOOKUP($B560, 'Combined Budget 2025 EUR'!$B:$G,3, 0),IFERROR(VLOOKUP($B560, 'Combined Budget 2025 CHF'!$B:$G,3, 0),  IFERROR(VLOOKUP($B560, '[1]QMSM_AG Mapping'!$A:$G, 3,0), "Check")))</f>
        <v>Switzerland</v>
      </c>
      <c r="E560" s="1" t="str">
        <f>IFERROR(VLOOKUP($B560, 'Combined Budget 2025 EUR'!$B:$G,5, 0), IFERROR(VLOOKUP($B560, 'Combined Budget 2025 CHF'!$B:$G,5, 0),IFERROR(VLOOKUP($B560, '[1]QMSM_AG Mapping'!$A:$E, 5,0), "Check")))</f>
        <v>Salon / Institute</v>
      </c>
      <c r="F560" s="1" t="str">
        <f t="shared" si="82"/>
        <v>Institutes / Clinic</v>
      </c>
      <c r="G560" s="13">
        <f>VLOOKUP($B560, '[1]QMSM_AG Mapping'!$A:$G, 6, 0)</f>
        <v>45352</v>
      </c>
      <c r="H560" s="1">
        <f>VLOOKUP($B560, '[1]QMSM_AG Mapping'!$A:$G, 7, 0)</f>
        <v>2024</v>
      </c>
      <c r="I560" t="s">
        <v>64</v>
      </c>
      <c r="J560" s="14">
        <v>0</v>
      </c>
      <c r="K560" s="14">
        <v>0</v>
      </c>
      <c r="L560" s="14">
        <v>4281.78</v>
      </c>
      <c r="M560" s="14">
        <v>5776.5</v>
      </c>
      <c r="N560" s="14">
        <v>0</v>
      </c>
      <c r="O560" s="14">
        <v>675.63</v>
      </c>
      <c r="P560" s="14">
        <v>408.02</v>
      </c>
      <c r="Q560" s="14">
        <v>0</v>
      </c>
      <c r="R560" s="14">
        <v>0</v>
      </c>
      <c r="S560" s="14">
        <v>1773.9</v>
      </c>
      <c r="T560" s="14">
        <v>0</v>
      </c>
      <c r="U560" s="14">
        <v>0</v>
      </c>
      <c r="W560" s="14" cm="1">
        <f t="array" ref="W560">INDEX(J560:U560, 1, MONTH($W$1))</f>
        <v>0</v>
      </c>
      <c r="X560" s="14" cm="1">
        <f t="array" ref="X560">SUMPRODUCT((J560:U560) *(($J$1:$U$1)&lt;=$X$1))</f>
        <v>12915.829999999998</v>
      </c>
      <c r="Y560">
        <f t="shared" si="83"/>
        <v>0</v>
      </c>
      <c r="Z560">
        <f t="shared" si="83"/>
        <v>1</v>
      </c>
      <c r="AA560">
        <f t="shared" si="84"/>
        <v>1</v>
      </c>
      <c r="AB560">
        <f t="shared" si="91"/>
        <v>5</v>
      </c>
      <c r="AC560">
        <f t="shared" si="85"/>
        <v>2583.1659999999997</v>
      </c>
      <c r="AD560">
        <f t="shared" si="86"/>
        <v>0</v>
      </c>
      <c r="AE560">
        <f t="shared" si="87"/>
        <v>0</v>
      </c>
      <c r="AF560">
        <f t="shared" si="88"/>
        <v>1</v>
      </c>
      <c r="AG560">
        <f t="shared" si="89"/>
        <v>12915.829999999998</v>
      </c>
      <c r="AI560" s="15">
        <f t="shared" si="90"/>
        <v>12915.829999999998</v>
      </c>
      <c r="AJ560" s="15"/>
      <c r="AK560" t="str">
        <f>IFERROR(VLOOKUP($B560, 'Combined Budget 2025 EUR'!$B:$L, 10, 0), IFERROR(VLOOKUP($B560, 'Combined Budget 2025 CHF'!$B:$L, 10, 0), "N/A"))</f>
        <v>NKD24</v>
      </c>
      <c r="AL560">
        <f>IFERROR(VLOOKUP($B560, 'Combined Budget 2025 EUR'!$B:$L, 11, 0), IFERROR(VLOOKUP($B560, 'Combined Budget 2025 CHF'!$B:$L, 11, 0), "N/A"))</f>
        <v>0</v>
      </c>
    </row>
    <row r="561" spans="2:38" x14ac:dyDescent="0.25">
      <c r="B561" s="1">
        <v>21110</v>
      </c>
      <c r="C561" s="1" t="s">
        <v>472</v>
      </c>
      <c r="D561" s="1" t="str">
        <f>IFERROR(VLOOKUP($B561, 'Combined Budget 2025 EUR'!$B:$G,3, 0),IFERROR(VLOOKUP($B561, 'Combined Budget 2025 CHF'!$B:$G,3, 0),  IFERROR(VLOOKUP($B561, '[1]QMSM_AG Mapping'!$A:$G, 3,0), "Check")))</f>
        <v>Switzerland</v>
      </c>
      <c r="E561" s="1" t="str">
        <f>IFERROR(VLOOKUP($B561, 'Combined Budget 2025 EUR'!$B:$G,5, 0), IFERROR(VLOOKUP($B561, 'Combined Budget 2025 CHF'!$B:$G,5, 0),IFERROR(VLOOKUP($B561, '[1]QMSM_AG Mapping'!$A:$E, 5,0), "Check")))</f>
        <v>Salon / Institute</v>
      </c>
      <c r="F561" s="1" t="str">
        <f t="shared" si="82"/>
        <v>Institutes / Clinic</v>
      </c>
      <c r="G561" s="13">
        <f>VLOOKUP($B561, '[1]QMSM_AG Mapping'!$A:$G, 6, 0)</f>
        <v>45566</v>
      </c>
      <c r="H561" s="1">
        <f>VLOOKUP($B561, '[1]QMSM_AG Mapping'!$A:$G, 7, 0)</f>
        <v>2024</v>
      </c>
      <c r="I561" t="s">
        <v>64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5507.24</v>
      </c>
      <c r="T561" s="14">
        <v>1579.62</v>
      </c>
      <c r="U561" s="14">
        <v>0</v>
      </c>
      <c r="W561" s="14" cm="1">
        <f t="array" ref="W561">INDEX(J561:U561, 1, MONTH($W$1))</f>
        <v>0</v>
      </c>
      <c r="X561" s="14" cm="1">
        <f t="array" ref="X561">SUMPRODUCT((J561:U561) *(($J$1:$U$1)&lt;=$X$1))</f>
        <v>7086.86</v>
      </c>
      <c r="Y561">
        <f t="shared" si="83"/>
        <v>0</v>
      </c>
      <c r="Z561">
        <f t="shared" si="83"/>
        <v>1</v>
      </c>
      <c r="AA561">
        <f t="shared" si="84"/>
        <v>1</v>
      </c>
      <c r="AB561">
        <f t="shared" si="91"/>
        <v>2</v>
      </c>
      <c r="AC561">
        <f t="shared" si="85"/>
        <v>3543.43</v>
      </c>
      <c r="AD561">
        <f t="shared" si="86"/>
        <v>0</v>
      </c>
      <c r="AE561">
        <f t="shared" si="87"/>
        <v>0</v>
      </c>
      <c r="AF561">
        <f t="shared" si="88"/>
        <v>1</v>
      </c>
      <c r="AG561">
        <f t="shared" si="89"/>
        <v>7086.86</v>
      </c>
      <c r="AI561" s="15">
        <f t="shared" si="90"/>
        <v>7086.86</v>
      </c>
      <c r="AJ561" s="15"/>
      <c r="AK561" t="str">
        <f>IFERROR(VLOOKUP($B561, 'Combined Budget 2025 EUR'!$B:$L, 10, 0), IFERROR(VLOOKUP($B561, 'Combined Budget 2025 CHF'!$B:$L, 10, 0), "N/A"))</f>
        <v>NKD24</v>
      </c>
      <c r="AL561">
        <f>IFERROR(VLOOKUP($B561, 'Combined Budget 2025 EUR'!$B:$L, 11, 0), IFERROR(VLOOKUP($B561, 'Combined Budget 2025 CHF'!$B:$L, 11, 0), "N/A"))</f>
        <v>0</v>
      </c>
    </row>
    <row r="562" spans="2:38" x14ac:dyDescent="0.25">
      <c r="B562" s="1">
        <v>21111</v>
      </c>
      <c r="C562" s="1" t="s">
        <v>473</v>
      </c>
      <c r="D562" s="1" t="str">
        <f>IFERROR(VLOOKUP($B562, 'Combined Budget 2025 EUR'!$B:$G,3, 0),IFERROR(VLOOKUP($B562, 'Combined Budget 2025 CHF'!$B:$G,3, 0),  IFERROR(VLOOKUP($B562, '[1]QMSM_AG Mapping'!$A:$G, 3,0), "Check")))</f>
        <v>Switzerland</v>
      </c>
      <c r="E562" s="1" t="str">
        <f>IFERROR(VLOOKUP($B562, 'Combined Budget 2025 EUR'!$B:$G,5, 0), IFERROR(VLOOKUP($B562, 'Combined Budget 2025 CHF'!$B:$G,5, 0),IFERROR(VLOOKUP($B562, '[1]QMSM_AG Mapping'!$A:$E, 5,0), "Check")))</f>
        <v>Salon / Institute</v>
      </c>
      <c r="F562" s="1" t="str">
        <f t="shared" si="82"/>
        <v>Institutes / Clinic</v>
      </c>
      <c r="G562" s="13">
        <f>VLOOKUP($B562, '[1]QMSM_AG Mapping'!$A:$G, 6, 0)</f>
        <v>45474</v>
      </c>
      <c r="H562" s="1">
        <f>VLOOKUP($B562, '[1]QMSM_AG Mapping'!$A:$G, 7, 0)</f>
        <v>2024</v>
      </c>
      <c r="I562" t="s">
        <v>64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225.21</v>
      </c>
      <c r="Q562" s="14">
        <v>0</v>
      </c>
      <c r="R562" s="14">
        <v>4236</v>
      </c>
      <c r="S562" s="14">
        <v>900.84</v>
      </c>
      <c r="T562" s="14">
        <v>1669.6</v>
      </c>
      <c r="U562" s="14">
        <v>0</v>
      </c>
      <c r="W562" s="14" cm="1">
        <f t="array" ref="W562">INDEX(J562:U562, 1, MONTH($W$1))</f>
        <v>0</v>
      </c>
      <c r="X562" s="14" cm="1">
        <f t="array" ref="X562">SUMPRODUCT((J562:U562) *(($J$1:$U$1)&lt;=$X$1))</f>
        <v>7031.65</v>
      </c>
      <c r="Y562">
        <f t="shared" si="83"/>
        <v>0</v>
      </c>
      <c r="Z562">
        <f t="shared" si="83"/>
        <v>1</v>
      </c>
      <c r="AA562">
        <f t="shared" si="84"/>
        <v>1</v>
      </c>
      <c r="AB562">
        <f t="shared" si="91"/>
        <v>4</v>
      </c>
      <c r="AC562">
        <f t="shared" si="85"/>
        <v>1757.9124999999999</v>
      </c>
      <c r="AD562">
        <f t="shared" si="86"/>
        <v>0</v>
      </c>
      <c r="AE562">
        <f t="shared" si="87"/>
        <v>0</v>
      </c>
      <c r="AF562">
        <f t="shared" si="88"/>
        <v>1</v>
      </c>
      <c r="AG562">
        <f t="shared" si="89"/>
        <v>7031.65</v>
      </c>
      <c r="AI562" s="15">
        <f t="shared" si="90"/>
        <v>7031.65</v>
      </c>
      <c r="AJ562" s="15"/>
      <c r="AK562" t="str">
        <f>IFERROR(VLOOKUP($B562, 'Combined Budget 2025 EUR'!$B:$L, 10, 0), IFERROR(VLOOKUP($B562, 'Combined Budget 2025 CHF'!$B:$L, 10, 0), "N/A"))</f>
        <v>NKD24</v>
      </c>
      <c r="AL562">
        <f>IFERROR(VLOOKUP($B562, 'Combined Budget 2025 EUR'!$B:$L, 11, 0), IFERROR(VLOOKUP($B562, 'Combined Budget 2025 CHF'!$B:$L, 11, 0), "N/A"))</f>
        <v>0</v>
      </c>
    </row>
    <row r="563" spans="2:38" x14ac:dyDescent="0.25">
      <c r="B563" s="1">
        <v>21112</v>
      </c>
      <c r="C563" s="1" t="s">
        <v>474</v>
      </c>
      <c r="D563" s="1" t="str">
        <f>IFERROR(VLOOKUP($B563, 'Combined Budget 2025 EUR'!$B:$G,3, 0),IFERROR(VLOOKUP($B563, 'Combined Budget 2025 CHF'!$B:$G,3, 0),  IFERROR(VLOOKUP($B563, '[1]QMSM_AG Mapping'!$A:$G, 3,0), "Check")))</f>
        <v>Switzerland</v>
      </c>
      <c r="E563" s="1" t="str">
        <f>IFERROR(VLOOKUP($B563, 'Combined Budget 2025 EUR'!$B:$G,5, 0), IFERROR(VLOOKUP($B563, 'Combined Budget 2025 CHF'!$B:$G,5, 0),IFERROR(VLOOKUP($B563, '[1]QMSM_AG Mapping'!$A:$E, 5,0), "Check")))</f>
        <v>Salon / Institute</v>
      </c>
      <c r="F563" s="1" t="str">
        <f t="shared" si="82"/>
        <v>Institutes / Clinic</v>
      </c>
      <c r="G563" s="13">
        <f>VLOOKUP($B563, '[1]QMSM_AG Mapping'!$A:$G, 6, 0)</f>
        <v>45536</v>
      </c>
      <c r="H563" s="1">
        <f>VLOOKUP($B563, '[1]QMSM_AG Mapping'!$A:$G, 7, 0)</f>
        <v>2024</v>
      </c>
      <c r="I563" t="s">
        <v>64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5870.39</v>
      </c>
      <c r="S563" s="14">
        <v>155.63999999999999</v>
      </c>
      <c r="T563" s="14">
        <v>0</v>
      </c>
      <c r="U563" s="14">
        <v>636.1</v>
      </c>
      <c r="W563" s="14" cm="1">
        <f t="array" ref="W563">INDEX(J563:U563, 1, MONTH($W$1))</f>
        <v>636.1</v>
      </c>
      <c r="X563" s="14" cm="1">
        <f t="array" ref="X563">SUMPRODUCT((J563:U563) *(($J$1:$U$1)&lt;=$X$1))</f>
        <v>6662.130000000001</v>
      </c>
      <c r="Y563">
        <f t="shared" si="83"/>
        <v>1</v>
      </c>
      <c r="Z563">
        <f t="shared" si="83"/>
        <v>1</v>
      </c>
      <c r="AA563">
        <f t="shared" si="84"/>
        <v>1</v>
      </c>
      <c r="AB563">
        <f t="shared" si="91"/>
        <v>3</v>
      </c>
      <c r="AC563">
        <f t="shared" si="85"/>
        <v>2220.7100000000005</v>
      </c>
      <c r="AD563">
        <f t="shared" si="86"/>
        <v>0</v>
      </c>
      <c r="AE563">
        <f t="shared" si="87"/>
        <v>0</v>
      </c>
      <c r="AF563">
        <f t="shared" si="88"/>
        <v>1</v>
      </c>
      <c r="AG563">
        <f t="shared" si="89"/>
        <v>6662.130000000001</v>
      </c>
      <c r="AI563" s="15">
        <f t="shared" si="90"/>
        <v>6662.130000000001</v>
      </c>
      <c r="AJ563" s="15"/>
      <c r="AK563" t="str">
        <f>IFERROR(VLOOKUP($B563, 'Combined Budget 2025 EUR'!$B:$L, 10, 0), IFERROR(VLOOKUP($B563, 'Combined Budget 2025 CHF'!$B:$L, 10, 0), "N/A"))</f>
        <v>NKD24</v>
      </c>
      <c r="AL563">
        <f>IFERROR(VLOOKUP($B563, 'Combined Budget 2025 EUR'!$B:$L, 11, 0), IFERROR(VLOOKUP($B563, 'Combined Budget 2025 CHF'!$B:$L, 11, 0), "N/A"))</f>
        <v>0</v>
      </c>
    </row>
    <row r="564" spans="2:38" x14ac:dyDescent="0.25">
      <c r="B564" s="1">
        <v>21113</v>
      </c>
      <c r="C564" s="1" t="s">
        <v>475</v>
      </c>
      <c r="D564" s="1" t="str">
        <f>IFERROR(VLOOKUP($B564, 'Combined Budget 2025 EUR'!$B:$G,3, 0),IFERROR(VLOOKUP($B564, 'Combined Budget 2025 CHF'!$B:$G,3, 0),  IFERROR(VLOOKUP($B564, '[1]QMSM_AG Mapping'!$A:$G, 3,0), "Check")))</f>
        <v>Switzerland</v>
      </c>
      <c r="E564" s="1" t="str">
        <f>IFERROR(VLOOKUP($B564, 'Combined Budget 2025 EUR'!$B:$G,5, 0), IFERROR(VLOOKUP($B564, 'Combined Budget 2025 CHF'!$B:$G,5, 0),IFERROR(VLOOKUP($B564, '[1]QMSM_AG Mapping'!$A:$E, 5,0), "Check")))</f>
        <v>Salon / Institute</v>
      </c>
      <c r="F564" s="1" t="str">
        <f t="shared" si="82"/>
        <v>Institutes / Clinic</v>
      </c>
      <c r="G564" s="13">
        <f>VLOOKUP($B564, '[1]QMSM_AG Mapping'!$A:$G, 6, 0)</f>
        <v>45597</v>
      </c>
      <c r="H564" s="1">
        <f>VLOOKUP($B564, '[1]QMSM_AG Mapping'!$A:$G, 7, 0)</f>
        <v>2024</v>
      </c>
      <c r="I564" t="s">
        <v>64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3991.26</v>
      </c>
      <c r="U564" s="14">
        <v>1684.12</v>
      </c>
      <c r="W564" s="14" cm="1">
        <f t="array" ref="W564">INDEX(J564:U564, 1, MONTH($W$1))</f>
        <v>1684.12</v>
      </c>
      <c r="X564" s="14" cm="1">
        <f t="array" ref="X564">SUMPRODUCT((J564:U564) *(($J$1:$U$1)&lt;=$X$1))</f>
        <v>5675.38</v>
      </c>
      <c r="Y564">
        <f t="shared" si="83"/>
        <v>1</v>
      </c>
      <c r="Z564">
        <f t="shared" si="83"/>
        <v>1</v>
      </c>
      <c r="AA564">
        <f t="shared" si="84"/>
        <v>1</v>
      </c>
      <c r="AB564">
        <f t="shared" si="91"/>
        <v>2</v>
      </c>
      <c r="AC564">
        <f t="shared" si="85"/>
        <v>2837.69</v>
      </c>
      <c r="AD564">
        <f t="shared" si="86"/>
        <v>0</v>
      </c>
      <c r="AE564">
        <f t="shared" si="87"/>
        <v>0</v>
      </c>
      <c r="AF564">
        <f t="shared" si="88"/>
        <v>1</v>
      </c>
      <c r="AG564">
        <f t="shared" si="89"/>
        <v>5675.38</v>
      </c>
      <c r="AI564" s="15">
        <f t="shared" si="90"/>
        <v>5675.38</v>
      </c>
      <c r="AJ564" s="15"/>
      <c r="AK564" t="str">
        <f>IFERROR(VLOOKUP($B564, 'Combined Budget 2025 EUR'!$B:$L, 10, 0), IFERROR(VLOOKUP($B564, 'Combined Budget 2025 CHF'!$B:$L, 10, 0), "N/A"))</f>
        <v>NKD24</v>
      </c>
      <c r="AL564">
        <f>IFERROR(VLOOKUP($B564, 'Combined Budget 2025 EUR'!$B:$L, 11, 0), IFERROR(VLOOKUP($B564, 'Combined Budget 2025 CHF'!$B:$L, 11, 0), "N/A"))</f>
        <v>0</v>
      </c>
    </row>
    <row r="565" spans="2:38" x14ac:dyDescent="0.25">
      <c r="B565" s="1">
        <v>21800</v>
      </c>
      <c r="C565" s="1" t="s">
        <v>469</v>
      </c>
      <c r="D565" s="1" t="str">
        <f>IFERROR(VLOOKUP($B565, 'Combined Budget 2025 EUR'!$B:$G,3, 0),IFERROR(VLOOKUP($B565, 'Combined Budget 2025 CHF'!$B:$G,3, 0),  IFERROR(VLOOKUP($B565, '[1]QMSM_AG Mapping'!$A:$G, 3,0), "Check")))</f>
        <v>Switzerland</v>
      </c>
      <c r="E565" s="1" t="str">
        <f>IFERROR(VLOOKUP($B565, 'Combined Budget 2025 EUR'!$B:$G,5, 0), IFERROR(VLOOKUP($B565, 'Combined Budget 2025 CHF'!$B:$G,5, 0),IFERROR(VLOOKUP($B565, '[1]QMSM_AG Mapping'!$A:$E, 5,0), "Check")))</f>
        <v>Salon / Institute</v>
      </c>
      <c r="F565" s="1" t="str">
        <f t="shared" si="82"/>
        <v>Institutes / Clinic</v>
      </c>
      <c r="G565" s="13">
        <f>VLOOKUP($B565, '[1]QMSM_AG Mapping'!$A:$G, 6, 0)</f>
        <v>0</v>
      </c>
      <c r="H565" s="1">
        <f>VLOOKUP($B565, '[1]QMSM_AG Mapping'!$A:$G, 7, 0)</f>
        <v>0</v>
      </c>
      <c r="I565" t="s">
        <v>64</v>
      </c>
      <c r="J565" s="14">
        <v>0</v>
      </c>
      <c r="K565" s="14">
        <v>626.80999999999995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839.63</v>
      </c>
      <c r="T565" s="14">
        <v>0</v>
      </c>
      <c r="U565" s="14">
        <v>0</v>
      </c>
      <c r="W565" s="14" cm="1">
        <f t="array" ref="W565">INDEX(J565:U565, 1, MONTH($W$1))</f>
        <v>0</v>
      </c>
      <c r="X565" s="14" cm="1">
        <f t="array" ref="X565">SUMPRODUCT((J565:U565) *(($J$1:$U$1)&lt;=$X$1))</f>
        <v>1466.44</v>
      </c>
      <c r="Y565">
        <f t="shared" si="83"/>
        <v>0</v>
      </c>
      <c r="Z565">
        <f t="shared" si="83"/>
        <v>1</v>
      </c>
      <c r="AA565">
        <f t="shared" si="84"/>
        <v>1</v>
      </c>
      <c r="AB565">
        <f t="shared" si="91"/>
        <v>2</v>
      </c>
      <c r="AC565">
        <f t="shared" si="85"/>
        <v>733.22</v>
      </c>
      <c r="AD565">
        <f t="shared" si="86"/>
        <v>0</v>
      </c>
      <c r="AE565">
        <f t="shared" si="87"/>
        <v>0</v>
      </c>
      <c r="AF565">
        <f t="shared" si="88"/>
        <v>0</v>
      </c>
      <c r="AG565">
        <f t="shared" si="89"/>
        <v>0</v>
      </c>
      <c r="AI565" s="15">
        <f t="shared" si="90"/>
        <v>1466.44</v>
      </c>
      <c r="AJ565" s="15"/>
      <c r="AK565" t="str">
        <f>IFERROR(VLOOKUP($B565, 'Combined Budget 2025 EUR'!$B:$L, 10, 0), IFERROR(VLOOKUP($B565, 'Combined Budget 2025 CHF'!$B:$L, 10, 0), "N/A"))</f>
        <v>GG</v>
      </c>
      <c r="AL565" t="str">
        <f>IFERROR(VLOOKUP($B565, 'Combined Budget 2025 EUR'!$B:$L, 11, 0), IFERROR(VLOOKUP($B565, 'Combined Budget 2025 CHF'!$B:$L, 11, 0), "N/A"))</f>
        <v>C</v>
      </c>
    </row>
    <row r="566" spans="2:38" x14ac:dyDescent="0.25">
      <c r="B566" s="1">
        <v>21990</v>
      </c>
      <c r="C566" s="1" t="s">
        <v>884</v>
      </c>
      <c r="D566" s="1" t="str">
        <f>IFERROR(VLOOKUP($B566, 'Combined Budget 2025 EUR'!$B:$G,3, 0),IFERROR(VLOOKUP($B566, 'Combined Budget 2025 CHF'!$B:$G,3, 0),  IFERROR(VLOOKUP($B566, '[1]QMSM_AG Mapping'!$A:$G, 3,0), "Check")))</f>
        <v>Interco</v>
      </c>
      <c r="E566" s="1">
        <f>IFERROR(VLOOKUP($B566, 'Combined Budget 2025 EUR'!$B:$G,5, 0), IFERROR(VLOOKUP($B566, 'Combined Budget 2025 CHF'!$B:$G,5, 0),IFERROR(VLOOKUP($B566, '[1]QMSM_AG Mapping'!$A:$E, 5,0), "Check")))</f>
        <v>0</v>
      </c>
      <c r="F566" s="1">
        <f t="shared" si="82"/>
        <v>0</v>
      </c>
      <c r="G566" s="13">
        <f>VLOOKUP($B566, '[1]QMSM_AG Mapping'!$A:$G, 6, 0)</f>
        <v>0</v>
      </c>
      <c r="H566" s="1">
        <f>VLOOKUP($B566, '[1]QMSM_AG Mapping'!$A:$G, 7, 0)</f>
        <v>0</v>
      </c>
      <c r="I566" t="s">
        <v>38</v>
      </c>
      <c r="J566" s="14">
        <v>108244.69</v>
      </c>
      <c r="K566" s="14">
        <v>1000</v>
      </c>
      <c r="L566" s="14">
        <v>27585.03</v>
      </c>
      <c r="M566" s="14">
        <v>1000</v>
      </c>
      <c r="N566" s="14">
        <v>1000</v>
      </c>
      <c r="O566" s="14">
        <v>50580.11</v>
      </c>
      <c r="P566" s="14">
        <v>1000</v>
      </c>
      <c r="Q566" s="14">
        <v>38956.089999999997</v>
      </c>
      <c r="R566" s="14">
        <v>36653.949999999997</v>
      </c>
      <c r="S566" s="14">
        <v>1000</v>
      </c>
      <c r="T566" s="14">
        <v>16726.59</v>
      </c>
      <c r="U566" s="14">
        <v>1000</v>
      </c>
      <c r="W566" s="14" cm="1">
        <f t="array" ref="W566">INDEX(J566:U566, 1, MONTH($W$1))</f>
        <v>1000</v>
      </c>
      <c r="X566" s="14" cm="1">
        <f t="array" ref="X566">SUMPRODUCT((J566:U566) *(($J$1:$U$1)&lt;=$X$1))</f>
        <v>284746.46000000002</v>
      </c>
      <c r="Y566">
        <f t="shared" si="83"/>
        <v>1</v>
      </c>
      <c r="Z566">
        <f t="shared" si="83"/>
        <v>1</v>
      </c>
      <c r="AA566">
        <f t="shared" si="84"/>
        <v>0</v>
      </c>
      <c r="AB566">
        <f t="shared" si="91"/>
        <v>12</v>
      </c>
      <c r="AC566">
        <f t="shared" si="85"/>
        <v>23728.87166666667</v>
      </c>
      <c r="AD566">
        <f t="shared" si="86"/>
        <v>0</v>
      </c>
      <c r="AE566">
        <f t="shared" si="87"/>
        <v>0</v>
      </c>
      <c r="AF566">
        <f t="shared" si="88"/>
        <v>0</v>
      </c>
      <c r="AG566">
        <f t="shared" si="89"/>
        <v>0</v>
      </c>
      <c r="AI566" s="15">
        <f t="shared" si="90"/>
        <v>284746.46000000002</v>
      </c>
      <c r="AJ566" s="15"/>
      <c r="AK566" t="str">
        <f>IFERROR(VLOOKUP($B566, 'Combined Budget 2025 EUR'!$B:$L, 10, 0), IFERROR(VLOOKUP($B566, 'Combined Budget 2025 CHF'!$B:$L, 10, 0), "N/A"))</f>
        <v>N/A</v>
      </c>
      <c r="AL566" t="str">
        <f>IFERROR(VLOOKUP($B566, 'Combined Budget 2025 EUR'!$B:$L, 11, 0), IFERROR(VLOOKUP($B566, 'Combined Budget 2025 CHF'!$B:$L, 11, 0), "N/A"))</f>
        <v>N/A</v>
      </c>
    </row>
    <row r="567" spans="2:38" x14ac:dyDescent="0.25">
      <c r="B567" s="1">
        <v>21998</v>
      </c>
      <c r="C567" s="1" t="s">
        <v>1146</v>
      </c>
      <c r="D567" s="1" t="str">
        <f>IFERROR(VLOOKUP($B567, 'Combined Budget 2025 EUR'!$B:$G,3, 0),IFERROR(VLOOKUP($B567, 'Combined Budget 2025 CHF'!$B:$G,3, 0),  IFERROR(VLOOKUP($B567, '[1]QMSM_AG Mapping'!$A:$G, 3,0), "Check")))</f>
        <v>Interco</v>
      </c>
      <c r="E567" s="1">
        <f>IFERROR(VLOOKUP($B567, 'Combined Budget 2025 EUR'!$B:$G,5, 0), IFERROR(VLOOKUP($B567, 'Combined Budget 2025 CHF'!$B:$G,5, 0),IFERROR(VLOOKUP($B567, '[1]QMSM_AG Mapping'!$A:$E, 5,0), "Check")))</f>
        <v>0</v>
      </c>
      <c r="F567" s="1">
        <f t="shared" si="82"/>
        <v>0</v>
      </c>
      <c r="G567" s="13">
        <f>VLOOKUP($B567, '[1]QMSM_AG Mapping'!$A:$G, 6, 0)</f>
        <v>0</v>
      </c>
      <c r="H567" s="1">
        <f>VLOOKUP($B567, '[1]QMSM_AG Mapping'!$A:$G, 7, 0)</f>
        <v>0</v>
      </c>
      <c r="I567" t="s">
        <v>38</v>
      </c>
      <c r="J567" s="14">
        <v>0</v>
      </c>
      <c r="K567" s="14">
        <v>86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W567" s="14" cm="1">
        <f t="array" ref="W567">INDEX(J567:U567, 1, MONTH($W$1))</f>
        <v>0</v>
      </c>
      <c r="X567" s="14" cm="1">
        <f t="array" ref="X567">SUMPRODUCT((J567:U567) *(($J$1:$U$1)&lt;=$X$1))</f>
        <v>86</v>
      </c>
      <c r="Y567">
        <f t="shared" si="83"/>
        <v>0</v>
      </c>
      <c r="Z567">
        <f t="shared" si="83"/>
        <v>1</v>
      </c>
      <c r="AA567">
        <f t="shared" si="84"/>
        <v>0</v>
      </c>
      <c r="AB567">
        <f t="shared" si="91"/>
        <v>1</v>
      </c>
      <c r="AC567">
        <f t="shared" si="85"/>
        <v>86</v>
      </c>
      <c r="AD567">
        <f t="shared" si="86"/>
        <v>0</v>
      </c>
      <c r="AE567">
        <f t="shared" si="87"/>
        <v>0</v>
      </c>
      <c r="AF567">
        <f t="shared" si="88"/>
        <v>0</v>
      </c>
      <c r="AG567">
        <f t="shared" si="89"/>
        <v>0</v>
      </c>
      <c r="AI567" s="15">
        <f t="shared" si="90"/>
        <v>86</v>
      </c>
      <c r="AJ567" s="15"/>
      <c r="AK567" t="str">
        <f>IFERROR(VLOOKUP($B567, 'Combined Budget 2025 EUR'!$B:$L, 10, 0), IFERROR(VLOOKUP($B567, 'Combined Budget 2025 CHF'!$B:$L, 10, 0), "N/A"))</f>
        <v>N/A</v>
      </c>
      <c r="AL567" t="str">
        <f>IFERROR(VLOOKUP($B567, 'Combined Budget 2025 EUR'!$B:$L, 11, 0), IFERROR(VLOOKUP($B567, 'Combined Budget 2025 CHF'!$B:$L, 11, 0), "N/A"))</f>
        <v>N/A</v>
      </c>
    </row>
    <row r="568" spans="2:38" x14ac:dyDescent="0.25">
      <c r="B568" s="1">
        <v>23000</v>
      </c>
      <c r="C568" s="1" t="s">
        <v>384</v>
      </c>
      <c r="D568" s="1" t="str">
        <f>IFERROR(VLOOKUP($B568, 'Combined Budget 2025 EUR'!$B:$G,3, 0),IFERROR(VLOOKUP($B568, 'Combined Budget 2025 CHF'!$B:$G,3, 0),  IFERROR(VLOOKUP($B568, '[1]QMSM_AG Mapping'!$A:$G, 3,0), "Check")))</f>
        <v>Benelux</v>
      </c>
      <c r="E568" s="1" t="str">
        <f>IFERROR(VLOOKUP($B568, 'Combined Budget 2025 EUR'!$B:$G,5, 0), IFERROR(VLOOKUP($B568, 'Combined Budget 2025 CHF'!$B:$G,5, 0),IFERROR(VLOOKUP($B568, '[1]QMSM_AG Mapping'!$A:$E, 5,0), "Check")))</f>
        <v>Salon / Institute</v>
      </c>
      <c r="F568" s="1" t="str">
        <f t="shared" si="82"/>
        <v>Institutes / Clinic</v>
      </c>
      <c r="G568" s="13">
        <f>VLOOKUP($B568, '[1]QMSM_AG Mapping'!$A:$G, 6, 0)</f>
        <v>0</v>
      </c>
      <c r="H568" s="1">
        <f>VLOOKUP($B568, '[1]QMSM_AG Mapping'!$A:$G, 7, 0)</f>
        <v>2020</v>
      </c>
      <c r="I568" t="s">
        <v>64</v>
      </c>
      <c r="J568" s="14">
        <v>854.56</v>
      </c>
      <c r="K568" s="14">
        <v>0</v>
      </c>
      <c r="L568" s="14">
        <v>1338.31</v>
      </c>
      <c r="M568" s="14">
        <v>0</v>
      </c>
      <c r="N568" s="14">
        <v>1661.43</v>
      </c>
      <c r="O568" s="14">
        <v>1393.12</v>
      </c>
      <c r="P568" s="14">
        <v>0</v>
      </c>
      <c r="Q568" s="14">
        <v>763.34</v>
      </c>
      <c r="R568" s="14">
        <v>7814.55</v>
      </c>
      <c r="S568" s="14">
        <v>713.12</v>
      </c>
      <c r="T568" s="14">
        <v>493.37</v>
      </c>
      <c r="U568" s="14">
        <v>3274.55</v>
      </c>
      <c r="W568" s="14" cm="1">
        <f t="array" ref="W568">INDEX(J568:U568, 1, MONTH($W$1))</f>
        <v>3274.55</v>
      </c>
      <c r="X568" s="14" cm="1">
        <f t="array" ref="X568">SUMPRODUCT((J568:U568) *(($J$1:$U$1)&lt;=$X$1))</f>
        <v>18306.350000000002</v>
      </c>
      <c r="Y568">
        <f t="shared" si="83"/>
        <v>1</v>
      </c>
      <c r="Z568">
        <f t="shared" si="83"/>
        <v>1</v>
      </c>
      <c r="AA568">
        <f t="shared" si="84"/>
        <v>1</v>
      </c>
      <c r="AB568">
        <f t="shared" si="91"/>
        <v>9</v>
      </c>
      <c r="AC568">
        <f t="shared" si="85"/>
        <v>2034.0388888888892</v>
      </c>
      <c r="AD568">
        <f t="shared" si="86"/>
        <v>0</v>
      </c>
      <c r="AE568">
        <f t="shared" si="87"/>
        <v>0</v>
      </c>
      <c r="AF568">
        <f t="shared" si="88"/>
        <v>0</v>
      </c>
      <c r="AG568">
        <f t="shared" si="89"/>
        <v>0</v>
      </c>
      <c r="AI568" s="15">
        <f t="shared" si="90"/>
        <v>18306.350000000002</v>
      </c>
      <c r="AJ568" s="15"/>
      <c r="AK568" t="str">
        <f>IFERROR(VLOOKUP($B568, 'Combined Budget 2025 EUR'!$B:$L, 10, 0), IFERROR(VLOOKUP($B568, 'Combined Budget 2025 CHF'!$B:$L, 10, 0), "N/A"))</f>
        <v>BA</v>
      </c>
      <c r="AL568" t="str">
        <f>IFERROR(VLOOKUP($B568, 'Combined Budget 2025 EUR'!$B:$L, 11, 0), IFERROR(VLOOKUP($B568, 'Combined Budget 2025 CHF'!$B:$L, 11, 0), "N/A"))</f>
        <v>A</v>
      </c>
    </row>
    <row r="569" spans="2:38" x14ac:dyDescent="0.25">
      <c r="B569" s="1">
        <v>23001</v>
      </c>
      <c r="C569" s="1" t="s">
        <v>374</v>
      </c>
      <c r="D569" s="1" t="str">
        <f>IFERROR(VLOOKUP($B569, 'Combined Budget 2025 EUR'!$B:$G,3, 0),IFERROR(VLOOKUP($B569, 'Combined Budget 2025 CHF'!$B:$G,3, 0),  IFERROR(VLOOKUP($B569, '[1]QMSM_AG Mapping'!$A:$G, 3,0), "Check")))</f>
        <v>Benelux</v>
      </c>
      <c r="E569" s="1" t="str">
        <f>IFERROR(VLOOKUP($B569, 'Combined Budget 2025 EUR'!$B:$G,5, 0), IFERROR(VLOOKUP($B569, 'Combined Budget 2025 CHF'!$B:$G,5, 0),IFERROR(VLOOKUP($B569, '[1]QMSM_AG Mapping'!$A:$E, 5,0), "Check")))</f>
        <v>Salon / Institute</v>
      </c>
      <c r="F569" s="1" t="str">
        <f t="shared" si="82"/>
        <v>Institutes / Clinic</v>
      </c>
      <c r="G569" s="13">
        <f>VLOOKUP($B569, '[1]QMSM_AG Mapping'!$A:$G, 6, 0)</f>
        <v>0</v>
      </c>
      <c r="H569" s="1">
        <f>VLOOKUP($B569, '[1]QMSM_AG Mapping'!$A:$G, 7, 0)</f>
        <v>2022</v>
      </c>
      <c r="I569" t="s">
        <v>64</v>
      </c>
      <c r="J569" s="14">
        <v>296.45999999999998</v>
      </c>
      <c r="K569" s="14">
        <v>8375.880000000001</v>
      </c>
      <c r="L569" s="14">
        <v>249.99</v>
      </c>
      <c r="M569" s="14">
        <v>12082.45</v>
      </c>
      <c r="N569" s="14">
        <v>1034.6099999999999</v>
      </c>
      <c r="O569" s="14">
        <v>4827.92</v>
      </c>
      <c r="P569" s="14">
        <v>980.99</v>
      </c>
      <c r="Q569" s="14">
        <v>6581.18</v>
      </c>
      <c r="R569" s="14">
        <v>8685.94</v>
      </c>
      <c r="S569" s="14">
        <v>4467.21</v>
      </c>
      <c r="T569" s="14">
        <v>14468.5</v>
      </c>
      <c r="U569" s="14">
        <v>26025</v>
      </c>
      <c r="W569" s="14" cm="1">
        <f t="array" ref="W569">INDEX(J569:U569, 1, MONTH($W$1))</f>
        <v>26025</v>
      </c>
      <c r="X569" s="14" cm="1">
        <f t="array" ref="X569">SUMPRODUCT((J569:U569) *(($J$1:$U$1)&lt;=$X$1))</f>
        <v>88076.13</v>
      </c>
      <c r="Y569">
        <f t="shared" si="83"/>
        <v>1</v>
      </c>
      <c r="Z569">
        <f t="shared" si="83"/>
        <v>1</v>
      </c>
      <c r="AA569">
        <f t="shared" si="84"/>
        <v>1</v>
      </c>
      <c r="AB569">
        <f t="shared" si="91"/>
        <v>12</v>
      </c>
      <c r="AC569">
        <f t="shared" si="85"/>
        <v>7339.6775000000007</v>
      </c>
      <c r="AD569">
        <f t="shared" si="86"/>
        <v>0</v>
      </c>
      <c r="AE569">
        <f t="shared" si="87"/>
        <v>0</v>
      </c>
      <c r="AF569">
        <f t="shared" si="88"/>
        <v>0</v>
      </c>
      <c r="AG569">
        <f t="shared" si="89"/>
        <v>0</v>
      </c>
      <c r="AI569" s="15">
        <f t="shared" si="90"/>
        <v>88076.13</v>
      </c>
      <c r="AJ569" s="15"/>
      <c r="AK569" t="str">
        <f>IFERROR(VLOOKUP($B569, 'Combined Budget 2025 EUR'!$B:$L, 10, 0), IFERROR(VLOOKUP($B569, 'Combined Budget 2025 CHF'!$B:$L, 10, 0), "N/A"))</f>
        <v>AA</v>
      </c>
      <c r="AL569" t="str">
        <f>IFERROR(VLOOKUP($B569, 'Combined Budget 2025 EUR'!$B:$L, 11, 0), IFERROR(VLOOKUP($B569, 'Combined Budget 2025 CHF'!$B:$L, 11, 0), "N/A"))</f>
        <v>A</v>
      </c>
    </row>
    <row r="570" spans="2:38" x14ac:dyDescent="0.25">
      <c r="B570" s="1">
        <v>23002</v>
      </c>
      <c r="C570" s="1" t="s">
        <v>365</v>
      </c>
      <c r="D570" s="1" t="str">
        <f>IFERROR(VLOOKUP($B570, 'Combined Budget 2025 EUR'!$B:$G,3, 0),IFERROR(VLOOKUP($B570, 'Combined Budget 2025 CHF'!$B:$G,3, 0),  IFERROR(VLOOKUP($B570, '[1]QMSM_AG Mapping'!$A:$G, 3,0), "Check")))</f>
        <v>Benelux</v>
      </c>
      <c r="E570" s="1" t="str">
        <f>IFERROR(VLOOKUP($B570, 'Combined Budget 2025 EUR'!$B:$G,5, 0), IFERROR(VLOOKUP($B570, 'Combined Budget 2025 CHF'!$B:$G,5, 0),IFERROR(VLOOKUP($B570, '[1]QMSM_AG Mapping'!$A:$E, 5,0), "Check")))</f>
        <v>Salon / Institute</v>
      </c>
      <c r="F570" s="1" t="str">
        <f t="shared" si="82"/>
        <v>Institutes / Clinic</v>
      </c>
      <c r="G570" s="13">
        <f>VLOOKUP($B570, '[1]QMSM_AG Mapping'!$A:$G, 6, 0)</f>
        <v>0</v>
      </c>
      <c r="H570" s="1">
        <f>VLOOKUP($B570, '[1]QMSM_AG Mapping'!$A:$G, 7, 0)</f>
        <v>2020</v>
      </c>
      <c r="I570" t="s">
        <v>64</v>
      </c>
      <c r="J570" s="14">
        <v>0</v>
      </c>
      <c r="K570" s="14">
        <v>2309.34</v>
      </c>
      <c r="L570" s="14">
        <v>0</v>
      </c>
      <c r="M570" s="14">
        <v>0</v>
      </c>
      <c r="N570" s="14">
        <v>0</v>
      </c>
      <c r="O570" s="14">
        <v>749.8</v>
      </c>
      <c r="P570" s="14">
        <v>0</v>
      </c>
      <c r="Q570" s="14">
        <v>-156.30000000000001</v>
      </c>
      <c r="R570" s="14">
        <v>0</v>
      </c>
      <c r="S570" s="14">
        <v>0</v>
      </c>
      <c r="T570" s="14">
        <v>3069.47</v>
      </c>
      <c r="U570" s="14">
        <v>0</v>
      </c>
      <c r="W570" s="14" cm="1">
        <f t="array" ref="W570">INDEX(J570:U570, 1, MONTH($W$1))</f>
        <v>0</v>
      </c>
      <c r="X570" s="14" cm="1">
        <f t="array" ref="X570">SUMPRODUCT((J570:U570) *(($J$1:$U$1)&lt;=$X$1))</f>
        <v>5972.3099999999995</v>
      </c>
      <c r="Y570">
        <f t="shared" si="83"/>
        <v>0</v>
      </c>
      <c r="Z570">
        <f t="shared" si="83"/>
        <v>1</v>
      </c>
      <c r="AA570">
        <f t="shared" si="84"/>
        <v>1</v>
      </c>
      <c r="AB570">
        <f t="shared" si="91"/>
        <v>3</v>
      </c>
      <c r="AC570">
        <f t="shared" si="85"/>
        <v>1990.7699999999998</v>
      </c>
      <c r="AD570">
        <f t="shared" si="86"/>
        <v>0</v>
      </c>
      <c r="AE570">
        <f t="shared" si="87"/>
        <v>0</v>
      </c>
      <c r="AF570">
        <f t="shared" si="88"/>
        <v>0</v>
      </c>
      <c r="AG570">
        <f t="shared" si="89"/>
        <v>0</v>
      </c>
      <c r="AI570" s="15">
        <f t="shared" si="90"/>
        <v>5972.3099999999995</v>
      </c>
      <c r="AJ570" s="15"/>
      <c r="AK570" t="str">
        <f>IFERROR(VLOOKUP($B570, 'Combined Budget 2025 EUR'!$B:$L, 10, 0), IFERROR(VLOOKUP($B570, 'Combined Budget 2025 CHF'!$B:$L, 10, 0), "N/A"))</f>
        <v>BC</v>
      </c>
      <c r="AL570" t="str">
        <f>IFERROR(VLOOKUP($B570, 'Combined Budget 2025 EUR'!$B:$L, 11, 0), IFERROR(VLOOKUP($B570, 'Combined Budget 2025 CHF'!$B:$L, 11, 0), "N/A"))</f>
        <v>C</v>
      </c>
    </row>
    <row r="571" spans="2:38" x14ac:dyDescent="0.25">
      <c r="B571" s="1">
        <v>23003</v>
      </c>
      <c r="C571" s="1" t="s">
        <v>332</v>
      </c>
      <c r="D571" s="1" t="str">
        <f>IFERROR(VLOOKUP($B571, 'Combined Budget 2025 EUR'!$B:$G,3, 0),IFERROR(VLOOKUP($B571, 'Combined Budget 2025 CHF'!$B:$G,3, 0),  IFERROR(VLOOKUP($B571, '[1]QMSM_AG Mapping'!$A:$G, 3,0), "Check")))</f>
        <v>Benelux</v>
      </c>
      <c r="E571" s="1" t="str">
        <f>IFERROR(VLOOKUP($B571, 'Combined Budget 2025 EUR'!$B:$G,5, 0), IFERROR(VLOOKUP($B571, 'Combined Budget 2025 CHF'!$B:$G,5, 0),IFERROR(VLOOKUP($B571, '[1]QMSM_AG Mapping'!$A:$E, 5,0), "Check")))</f>
        <v>Salon / Institute</v>
      </c>
      <c r="F571" s="1" t="str">
        <f t="shared" si="82"/>
        <v>Institutes / Clinic</v>
      </c>
      <c r="G571" s="13">
        <f>VLOOKUP($B571, '[1]QMSM_AG Mapping'!$A:$G, 6, 0)</f>
        <v>0</v>
      </c>
      <c r="H571" s="1">
        <f>VLOOKUP($B571, '[1]QMSM_AG Mapping'!$A:$G, 7, 0)</f>
        <v>2020</v>
      </c>
      <c r="I571" t="s">
        <v>64</v>
      </c>
      <c r="J571" s="14">
        <v>2748.66</v>
      </c>
      <c r="K571" s="14">
        <v>0</v>
      </c>
      <c r="L571" s="14">
        <v>4475.3100000000004</v>
      </c>
      <c r="M571" s="14">
        <v>0</v>
      </c>
      <c r="N571" s="14">
        <v>1604.86</v>
      </c>
      <c r="O571" s="14">
        <v>3486.67</v>
      </c>
      <c r="P571" s="14">
        <v>2607.4899999999998</v>
      </c>
      <c r="Q571" s="14">
        <v>1869.05</v>
      </c>
      <c r="R571" s="14">
        <v>4573.7700000000004</v>
      </c>
      <c r="S571" s="14">
        <v>4412.58</v>
      </c>
      <c r="T571" s="14">
        <v>4106.42</v>
      </c>
      <c r="U571" s="14">
        <v>3319.96</v>
      </c>
      <c r="W571" s="14" cm="1">
        <f t="array" ref="W571">INDEX(J571:U571, 1, MONTH($W$1))</f>
        <v>3319.96</v>
      </c>
      <c r="X571" s="14" cm="1">
        <f t="array" ref="X571">SUMPRODUCT((J571:U571) *(($J$1:$U$1)&lt;=$X$1))</f>
        <v>33204.769999999997</v>
      </c>
      <c r="Y571">
        <f t="shared" si="83"/>
        <v>1</v>
      </c>
      <c r="Z571">
        <f t="shared" si="83"/>
        <v>1</v>
      </c>
      <c r="AA571">
        <f t="shared" si="84"/>
        <v>1</v>
      </c>
      <c r="AB571">
        <f t="shared" si="91"/>
        <v>10</v>
      </c>
      <c r="AC571">
        <f t="shared" si="85"/>
        <v>3320.4769999999999</v>
      </c>
      <c r="AD571">
        <f t="shared" si="86"/>
        <v>0</v>
      </c>
      <c r="AE571">
        <f t="shared" si="87"/>
        <v>0</v>
      </c>
      <c r="AF571">
        <f t="shared" si="88"/>
        <v>0</v>
      </c>
      <c r="AG571">
        <f t="shared" si="89"/>
        <v>0</v>
      </c>
      <c r="AI571" s="15">
        <f t="shared" si="90"/>
        <v>33204.769999999997</v>
      </c>
      <c r="AJ571" s="15"/>
      <c r="AK571" t="str">
        <f>IFERROR(VLOOKUP($B571, 'Combined Budget 2025 EUR'!$B:$L, 10, 0), IFERROR(VLOOKUP($B571, 'Combined Budget 2025 CHF'!$B:$L, 10, 0), "N/A"))</f>
        <v>AA</v>
      </c>
      <c r="AL571" t="str">
        <f>IFERROR(VLOOKUP($B571, 'Combined Budget 2025 EUR'!$B:$L, 11, 0), IFERROR(VLOOKUP($B571, 'Combined Budget 2025 CHF'!$B:$L, 11, 0), "N/A"))</f>
        <v>A</v>
      </c>
    </row>
    <row r="572" spans="2:38" x14ac:dyDescent="0.25">
      <c r="B572" s="1">
        <v>23004</v>
      </c>
      <c r="C572" s="1" t="s">
        <v>885</v>
      </c>
      <c r="D572" s="1">
        <f>IFERROR(VLOOKUP($B572, 'Combined Budget 2025 EUR'!$B:$G,3, 0),IFERROR(VLOOKUP($B572, 'Combined Budget 2025 CHF'!$B:$G,3, 0),  IFERROR(VLOOKUP($B572, '[1]QMSM_AG Mapping'!$A:$G, 3,0), "Check")))</f>
        <v>0</v>
      </c>
      <c r="E572" s="1">
        <f>IFERROR(VLOOKUP($B572, 'Combined Budget 2025 EUR'!$B:$G,5, 0), IFERROR(VLOOKUP($B572, 'Combined Budget 2025 CHF'!$B:$G,5, 0),IFERROR(VLOOKUP($B572, '[1]QMSM_AG Mapping'!$A:$E, 5,0), "Check")))</f>
        <v>0</v>
      </c>
      <c r="F572" s="1">
        <f t="shared" si="82"/>
        <v>0</v>
      </c>
      <c r="G572" s="13">
        <f>VLOOKUP($B572, '[1]QMSM_AG Mapping'!$A:$G, 6, 0)</f>
        <v>0</v>
      </c>
      <c r="H572" s="1">
        <f>VLOOKUP($B572, '[1]QMSM_AG Mapping'!$A:$G, 7, 0)</f>
        <v>2020</v>
      </c>
      <c r="I572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W572" s="14" cm="1">
        <f t="array" ref="W572">INDEX(J572:U572, 1, MONTH($W$1))</f>
        <v>0</v>
      </c>
      <c r="X572" s="14" cm="1">
        <f t="array" ref="X572">SUMPRODUCT((J572:U572) *(($J$1:$U$1)&lt;=$X$1))</f>
        <v>0</v>
      </c>
      <c r="Y572">
        <f t="shared" si="83"/>
        <v>0</v>
      </c>
      <c r="Z572">
        <f t="shared" si="83"/>
        <v>0</v>
      </c>
      <c r="AA572">
        <f t="shared" si="84"/>
        <v>0</v>
      </c>
      <c r="AB572">
        <f t="shared" si="91"/>
        <v>0</v>
      </c>
      <c r="AC572">
        <f t="shared" si="85"/>
        <v>0</v>
      </c>
      <c r="AD572">
        <f t="shared" si="86"/>
        <v>0</v>
      </c>
      <c r="AE572">
        <f t="shared" si="87"/>
        <v>0</v>
      </c>
      <c r="AF572">
        <f t="shared" si="88"/>
        <v>0</v>
      </c>
      <c r="AG572">
        <f t="shared" si="89"/>
        <v>0</v>
      </c>
      <c r="AI572" s="15">
        <f t="shared" si="90"/>
        <v>0</v>
      </c>
      <c r="AJ572" s="15"/>
      <c r="AK572">
        <f>IFERROR(VLOOKUP($B572, 'Combined Budget 2025 EUR'!$B:$L, 10, 0), IFERROR(VLOOKUP($B572, 'Combined Budget 2025 CHF'!$B:$L, 10, 0), "N/A"))</f>
        <v>0</v>
      </c>
      <c r="AL572">
        <f>IFERROR(VLOOKUP($B572, 'Combined Budget 2025 EUR'!$B:$L, 11, 0), IFERROR(VLOOKUP($B572, 'Combined Budget 2025 CHF'!$B:$L, 11, 0), "N/A"))</f>
        <v>0</v>
      </c>
    </row>
    <row r="573" spans="2:38" x14ac:dyDescent="0.25">
      <c r="B573" s="1">
        <v>23005</v>
      </c>
      <c r="C573" s="1" t="s">
        <v>333</v>
      </c>
      <c r="D573" s="1" t="str">
        <f>IFERROR(VLOOKUP($B573, 'Combined Budget 2025 EUR'!$B:$G,3, 0),IFERROR(VLOOKUP($B573, 'Combined Budget 2025 CHF'!$B:$G,3, 0),  IFERROR(VLOOKUP($B573, '[1]QMSM_AG Mapping'!$A:$G, 3,0), "Check")))</f>
        <v>Benelux</v>
      </c>
      <c r="E573" s="1" t="str">
        <f>IFERROR(VLOOKUP($B573, 'Combined Budget 2025 EUR'!$B:$G,5, 0), IFERROR(VLOOKUP($B573, 'Combined Budget 2025 CHF'!$B:$G,5, 0),IFERROR(VLOOKUP($B573, '[1]QMSM_AG Mapping'!$A:$E, 5,0), "Check")))</f>
        <v>Salon / Institute</v>
      </c>
      <c r="F573" s="1" t="str">
        <f t="shared" si="82"/>
        <v>Institutes / Clinic</v>
      </c>
      <c r="G573" s="13">
        <f>VLOOKUP($B573, '[1]QMSM_AG Mapping'!$A:$G, 6, 0)</f>
        <v>0</v>
      </c>
      <c r="H573" s="1">
        <f>VLOOKUP($B573, '[1]QMSM_AG Mapping'!$A:$G, 7, 0)</f>
        <v>2020</v>
      </c>
      <c r="I573" t="s">
        <v>64</v>
      </c>
      <c r="J573" s="14">
        <v>2161.48</v>
      </c>
      <c r="K573" s="14">
        <v>7581.13</v>
      </c>
      <c r="L573" s="14">
        <v>7031.9</v>
      </c>
      <c r="M573" s="14">
        <v>1959.94</v>
      </c>
      <c r="N573" s="14">
        <v>0</v>
      </c>
      <c r="O573" s="14">
        <v>6099.74</v>
      </c>
      <c r="P573" s="14">
        <v>1866.17</v>
      </c>
      <c r="Q573" s="14">
        <v>508.51</v>
      </c>
      <c r="R573" s="14">
        <v>9412.4699999999993</v>
      </c>
      <c r="S573" s="14">
        <v>4067.39</v>
      </c>
      <c r="T573" s="14">
        <v>3542.52</v>
      </c>
      <c r="U573" s="14">
        <v>2250.3000000000002</v>
      </c>
      <c r="W573" s="14" cm="1">
        <f t="array" ref="W573">INDEX(J573:U573, 1, MONTH($W$1))</f>
        <v>2250.3000000000002</v>
      </c>
      <c r="X573" s="14" cm="1">
        <f t="array" ref="X573">SUMPRODUCT((J573:U573) *(($J$1:$U$1)&lt;=$X$1))</f>
        <v>46481.549999999996</v>
      </c>
      <c r="Y573">
        <f t="shared" si="83"/>
        <v>1</v>
      </c>
      <c r="Z573">
        <f t="shared" si="83"/>
        <v>1</v>
      </c>
      <c r="AA573">
        <f t="shared" si="84"/>
        <v>1</v>
      </c>
      <c r="AB573">
        <f t="shared" si="91"/>
        <v>11</v>
      </c>
      <c r="AC573">
        <f t="shared" si="85"/>
        <v>4225.5954545454542</v>
      </c>
      <c r="AD573">
        <f t="shared" si="86"/>
        <v>0</v>
      </c>
      <c r="AE573">
        <f t="shared" si="87"/>
        <v>0</v>
      </c>
      <c r="AF573">
        <f t="shared" si="88"/>
        <v>0</v>
      </c>
      <c r="AG573">
        <f t="shared" si="89"/>
        <v>0</v>
      </c>
      <c r="AI573" s="15">
        <f t="shared" si="90"/>
        <v>46481.549999999996</v>
      </c>
      <c r="AJ573" s="15"/>
      <c r="AK573" t="str">
        <f>IFERROR(VLOOKUP($B573, 'Combined Budget 2025 EUR'!$B:$L, 10, 0), IFERROR(VLOOKUP($B573, 'Combined Budget 2025 CHF'!$B:$L, 10, 0), "N/A"))</f>
        <v>AA</v>
      </c>
      <c r="AL573" t="str">
        <f>IFERROR(VLOOKUP($B573, 'Combined Budget 2025 EUR'!$B:$L, 11, 0), IFERROR(VLOOKUP($B573, 'Combined Budget 2025 CHF'!$B:$L, 11, 0), "N/A"))</f>
        <v>A</v>
      </c>
    </row>
    <row r="574" spans="2:38" x14ac:dyDescent="0.25">
      <c r="B574" s="1">
        <v>23006</v>
      </c>
      <c r="C574" s="1" t="s">
        <v>353</v>
      </c>
      <c r="D574" s="1" t="str">
        <f>IFERROR(VLOOKUP($B574, 'Combined Budget 2025 EUR'!$B:$G,3, 0),IFERROR(VLOOKUP($B574, 'Combined Budget 2025 CHF'!$B:$G,3, 0),  IFERROR(VLOOKUP($B574, '[1]QMSM_AG Mapping'!$A:$G, 3,0), "Check")))</f>
        <v>Benelux</v>
      </c>
      <c r="E574" s="1" t="str">
        <f>IFERROR(VLOOKUP($B574, 'Combined Budget 2025 EUR'!$B:$G,5, 0), IFERROR(VLOOKUP($B574, 'Combined Budget 2025 CHF'!$B:$G,5, 0),IFERROR(VLOOKUP($B574, '[1]QMSM_AG Mapping'!$A:$E, 5,0), "Check")))</f>
        <v>Salon / Institute</v>
      </c>
      <c r="F574" s="1" t="str">
        <f t="shared" si="82"/>
        <v>Institutes / Clinic</v>
      </c>
      <c r="G574" s="13">
        <f>VLOOKUP($B574, '[1]QMSM_AG Mapping'!$A:$G, 6, 0)</f>
        <v>0</v>
      </c>
      <c r="H574" s="1">
        <f>VLOOKUP($B574, '[1]QMSM_AG Mapping'!$A:$G, 7, 0)</f>
        <v>2020</v>
      </c>
      <c r="I574" t="s">
        <v>64</v>
      </c>
      <c r="J574" s="14">
        <v>1048.68</v>
      </c>
      <c r="K574" s="14">
        <v>1261.81</v>
      </c>
      <c r="L574" s="14">
        <v>1562.2</v>
      </c>
      <c r="M574" s="14">
        <v>3265.11</v>
      </c>
      <c r="N574" s="14">
        <v>0</v>
      </c>
      <c r="O574" s="14">
        <v>0</v>
      </c>
      <c r="P574" s="14">
        <v>2568.66</v>
      </c>
      <c r="Q574" s="14">
        <v>2261.66</v>
      </c>
      <c r="R574" s="14">
        <v>1708.73</v>
      </c>
      <c r="S574" s="14">
        <v>707.9</v>
      </c>
      <c r="T574" s="14">
        <v>3586.59</v>
      </c>
      <c r="U574" s="14">
        <v>475.73</v>
      </c>
      <c r="W574" s="14" cm="1">
        <f t="array" ref="W574">INDEX(J574:U574, 1, MONTH($W$1))</f>
        <v>475.73</v>
      </c>
      <c r="X574" s="14" cm="1">
        <f t="array" ref="X574">SUMPRODUCT((J574:U574) *(($J$1:$U$1)&lt;=$X$1))</f>
        <v>18447.069999999996</v>
      </c>
      <c r="Y574">
        <f t="shared" si="83"/>
        <v>1</v>
      </c>
      <c r="Z574">
        <f t="shared" si="83"/>
        <v>1</v>
      </c>
      <c r="AA574">
        <f t="shared" si="84"/>
        <v>1</v>
      </c>
      <c r="AB574">
        <f t="shared" si="91"/>
        <v>10</v>
      </c>
      <c r="AC574">
        <f t="shared" si="85"/>
        <v>1844.7069999999997</v>
      </c>
      <c r="AD574">
        <f t="shared" si="86"/>
        <v>0</v>
      </c>
      <c r="AE574">
        <f t="shared" si="87"/>
        <v>0</v>
      </c>
      <c r="AF574">
        <f t="shared" si="88"/>
        <v>0</v>
      </c>
      <c r="AG574">
        <f t="shared" si="89"/>
        <v>0</v>
      </c>
      <c r="AI574" s="15">
        <f t="shared" si="90"/>
        <v>18447.069999999996</v>
      </c>
      <c r="AJ574" s="15"/>
      <c r="AK574" t="str">
        <f>IFERROR(VLOOKUP($B574, 'Combined Budget 2025 EUR'!$B:$L, 10, 0), IFERROR(VLOOKUP($B574, 'Combined Budget 2025 CHF'!$B:$L, 10, 0), "N/A"))</f>
        <v>BA</v>
      </c>
      <c r="AL574" t="str">
        <f>IFERROR(VLOOKUP($B574, 'Combined Budget 2025 EUR'!$B:$L, 11, 0), IFERROR(VLOOKUP($B574, 'Combined Budget 2025 CHF'!$B:$L, 11, 0), "N/A"))</f>
        <v>A</v>
      </c>
    </row>
    <row r="575" spans="2:38" x14ac:dyDescent="0.25">
      <c r="B575" s="1">
        <v>23007</v>
      </c>
      <c r="C575" s="1" t="s">
        <v>334</v>
      </c>
      <c r="D575" s="1" t="str">
        <f>IFERROR(VLOOKUP($B575, 'Combined Budget 2025 EUR'!$B:$G,3, 0),IFERROR(VLOOKUP($B575, 'Combined Budget 2025 CHF'!$B:$G,3, 0),  IFERROR(VLOOKUP($B575, '[1]QMSM_AG Mapping'!$A:$G, 3,0), "Check")))</f>
        <v>Benelux</v>
      </c>
      <c r="E575" s="1" t="str">
        <f>IFERROR(VLOOKUP($B575, 'Combined Budget 2025 EUR'!$B:$G,5, 0), IFERROR(VLOOKUP($B575, 'Combined Budget 2025 CHF'!$B:$G,5, 0),IFERROR(VLOOKUP($B575, '[1]QMSM_AG Mapping'!$A:$E, 5,0), "Check")))</f>
        <v>Salon / Institute</v>
      </c>
      <c r="F575" s="1" t="str">
        <f t="shared" si="82"/>
        <v>Institutes / Clinic</v>
      </c>
      <c r="G575" s="13">
        <f>VLOOKUP($B575, '[1]QMSM_AG Mapping'!$A:$G, 6, 0)</f>
        <v>0</v>
      </c>
      <c r="H575" s="1">
        <f>VLOOKUP($B575, '[1]QMSM_AG Mapping'!$A:$G, 7, 0)</f>
        <v>2020</v>
      </c>
      <c r="I575" t="s">
        <v>64</v>
      </c>
      <c r="J575" s="14">
        <v>2323.56</v>
      </c>
      <c r="K575" s="14">
        <v>3367.12</v>
      </c>
      <c r="L575" s="14">
        <v>4891.91</v>
      </c>
      <c r="M575" s="14">
        <v>3485.08</v>
      </c>
      <c r="N575" s="14">
        <v>3500.39</v>
      </c>
      <c r="O575" s="14">
        <v>3617.96</v>
      </c>
      <c r="P575" s="14">
        <v>3151.8</v>
      </c>
      <c r="Q575" s="14">
        <v>3395.11</v>
      </c>
      <c r="R575" s="14">
        <v>1514.31</v>
      </c>
      <c r="S575" s="14">
        <v>3456.34</v>
      </c>
      <c r="T575" s="14">
        <v>4461.75</v>
      </c>
      <c r="U575" s="14">
        <v>1530.25</v>
      </c>
      <c r="W575" s="14" cm="1">
        <f t="array" ref="W575">INDEX(J575:U575, 1, MONTH($W$1))</f>
        <v>1530.25</v>
      </c>
      <c r="X575" s="14" cm="1">
        <f t="array" ref="X575">SUMPRODUCT((J575:U575) *(($J$1:$U$1)&lt;=$X$1))</f>
        <v>38695.58</v>
      </c>
      <c r="Y575">
        <f t="shared" si="83"/>
        <v>1</v>
      </c>
      <c r="Z575">
        <f t="shared" si="83"/>
        <v>1</v>
      </c>
      <c r="AA575">
        <f t="shared" si="84"/>
        <v>1</v>
      </c>
      <c r="AB575">
        <f t="shared" si="91"/>
        <v>12</v>
      </c>
      <c r="AC575">
        <f t="shared" si="85"/>
        <v>3224.6316666666667</v>
      </c>
      <c r="AD575">
        <f t="shared" si="86"/>
        <v>0</v>
      </c>
      <c r="AE575">
        <f t="shared" si="87"/>
        <v>0</v>
      </c>
      <c r="AF575">
        <f t="shared" si="88"/>
        <v>0</v>
      </c>
      <c r="AG575">
        <f t="shared" si="89"/>
        <v>0</v>
      </c>
      <c r="AI575" s="15">
        <f t="shared" si="90"/>
        <v>38695.58</v>
      </c>
      <c r="AJ575" s="15"/>
      <c r="AK575" t="str">
        <f>IFERROR(VLOOKUP($B575, 'Combined Budget 2025 EUR'!$B:$L, 10, 0), IFERROR(VLOOKUP($B575, 'Combined Budget 2025 CHF'!$B:$L, 10, 0), "N/A"))</f>
        <v>AA</v>
      </c>
      <c r="AL575" t="str">
        <f>IFERROR(VLOOKUP($B575, 'Combined Budget 2025 EUR'!$B:$L, 11, 0), IFERROR(VLOOKUP($B575, 'Combined Budget 2025 CHF'!$B:$L, 11, 0), "N/A"))</f>
        <v>A</v>
      </c>
    </row>
    <row r="576" spans="2:38" x14ac:dyDescent="0.25">
      <c r="B576" s="1">
        <v>23008</v>
      </c>
      <c r="C576" s="1" t="s">
        <v>414</v>
      </c>
      <c r="D576" s="1" t="str">
        <f>IFERROR(VLOOKUP($B576, 'Combined Budget 2025 EUR'!$B:$G,3, 0),IFERROR(VLOOKUP($B576, 'Combined Budget 2025 CHF'!$B:$G,3, 0),  IFERROR(VLOOKUP($B576, '[1]QMSM_AG Mapping'!$A:$G, 3,0), "Check")))</f>
        <v>Benelux</v>
      </c>
      <c r="E576" s="1" t="str">
        <f>IFERROR(VLOOKUP($B576, 'Combined Budget 2025 EUR'!$B:$G,5, 0), IFERROR(VLOOKUP($B576, 'Combined Budget 2025 CHF'!$B:$G,5, 0),IFERROR(VLOOKUP($B576, '[1]QMSM_AG Mapping'!$A:$E, 5,0), "Check")))</f>
        <v>Salon / Institute</v>
      </c>
      <c r="F576" s="1" t="str">
        <f t="shared" si="82"/>
        <v>Institutes / Clinic</v>
      </c>
      <c r="G576" s="13">
        <f>VLOOKUP($B576, '[1]QMSM_AG Mapping'!$A:$G, 6, 0)</f>
        <v>0</v>
      </c>
      <c r="H576" s="1">
        <f>VLOOKUP($B576, '[1]QMSM_AG Mapping'!$A:$G, 7, 0)</f>
        <v>2020</v>
      </c>
      <c r="I576" t="s">
        <v>64</v>
      </c>
      <c r="J576" s="14">
        <v>1337.16</v>
      </c>
      <c r="K576" s="14">
        <v>0</v>
      </c>
      <c r="L576" s="14">
        <v>-148.32</v>
      </c>
      <c r="M576" s="14">
        <v>1407.23</v>
      </c>
      <c r="N576" s="14">
        <v>0</v>
      </c>
      <c r="O576" s="14">
        <v>605.04</v>
      </c>
      <c r="P576" s="14">
        <v>0</v>
      </c>
      <c r="Q576" s="14">
        <v>0</v>
      </c>
      <c r="R576" s="14">
        <v>312.12</v>
      </c>
      <c r="S576" s="14">
        <v>0</v>
      </c>
      <c r="T576" s="14">
        <v>0</v>
      </c>
      <c r="U576" s="14">
        <v>2365.6799999999998</v>
      </c>
      <c r="W576" s="14" cm="1">
        <f t="array" ref="W576">INDEX(J576:U576, 1, MONTH($W$1))</f>
        <v>2365.6799999999998</v>
      </c>
      <c r="X576" s="14" cm="1">
        <f t="array" ref="X576">SUMPRODUCT((J576:U576) *(($J$1:$U$1)&lt;=$X$1))</f>
        <v>5878.91</v>
      </c>
      <c r="Y576">
        <f t="shared" si="83"/>
        <v>1</v>
      </c>
      <c r="Z576">
        <f t="shared" si="83"/>
        <v>1</v>
      </c>
      <c r="AA576">
        <f t="shared" si="84"/>
        <v>1</v>
      </c>
      <c r="AB576">
        <f t="shared" si="91"/>
        <v>5</v>
      </c>
      <c r="AC576">
        <f t="shared" si="85"/>
        <v>1175.7819999999999</v>
      </c>
      <c r="AD576">
        <f t="shared" si="86"/>
        <v>0</v>
      </c>
      <c r="AE576">
        <f t="shared" si="87"/>
        <v>0</v>
      </c>
      <c r="AF576">
        <f t="shared" si="88"/>
        <v>0</v>
      </c>
      <c r="AG576">
        <f t="shared" si="89"/>
        <v>0</v>
      </c>
      <c r="AI576" s="15">
        <f t="shared" si="90"/>
        <v>5878.91</v>
      </c>
      <c r="AJ576" s="15"/>
      <c r="AK576" t="str">
        <f>IFERROR(VLOOKUP($B576, 'Combined Budget 2025 EUR'!$B:$L, 10, 0), IFERROR(VLOOKUP($B576, 'Combined Budget 2025 CHF'!$B:$L, 10, 0), "N/A"))</f>
        <v>GG</v>
      </c>
      <c r="AL576" t="str">
        <f>IFERROR(VLOOKUP($B576, 'Combined Budget 2025 EUR'!$B:$L, 11, 0), IFERROR(VLOOKUP($B576, 'Combined Budget 2025 CHF'!$B:$L, 11, 0), "N/A"))</f>
        <v>A</v>
      </c>
    </row>
    <row r="577" spans="2:38" x14ac:dyDescent="0.25">
      <c r="B577" s="1">
        <v>23009</v>
      </c>
      <c r="C577" s="1" t="s">
        <v>375</v>
      </c>
      <c r="D577" s="1" t="str">
        <f>IFERROR(VLOOKUP($B577, 'Combined Budget 2025 EUR'!$B:$G,3, 0),IFERROR(VLOOKUP($B577, 'Combined Budget 2025 CHF'!$B:$G,3, 0),  IFERROR(VLOOKUP($B577, '[1]QMSM_AG Mapping'!$A:$G, 3,0), "Check")))</f>
        <v>Benelux</v>
      </c>
      <c r="E577" s="1" t="str">
        <f>IFERROR(VLOOKUP($B577, 'Combined Budget 2025 EUR'!$B:$G,5, 0), IFERROR(VLOOKUP($B577, 'Combined Budget 2025 CHF'!$B:$G,5, 0),IFERROR(VLOOKUP($B577, '[1]QMSM_AG Mapping'!$A:$E, 5,0), "Check")))</f>
        <v>eTailer</v>
      </c>
      <c r="F577" s="1" t="str">
        <f t="shared" si="82"/>
        <v>eTailer</v>
      </c>
      <c r="G577" s="13">
        <f>VLOOKUP($B577, '[1]QMSM_AG Mapping'!$A:$G, 6, 0)</f>
        <v>0</v>
      </c>
      <c r="H577" s="1">
        <f>VLOOKUP($B577, '[1]QMSM_AG Mapping'!$A:$G, 7, 0)</f>
        <v>2020</v>
      </c>
      <c r="I577" t="s">
        <v>64</v>
      </c>
      <c r="J577" s="14">
        <v>15106.46</v>
      </c>
      <c r="K577" s="14">
        <v>24476.35</v>
      </c>
      <c r="L577" s="14">
        <v>30754.76</v>
      </c>
      <c r="M577" s="14">
        <v>9949.67</v>
      </c>
      <c r="N577" s="14">
        <v>13582.27</v>
      </c>
      <c r="O577" s="14">
        <v>35603.839999999997</v>
      </c>
      <c r="P577" s="14">
        <v>19359.39</v>
      </c>
      <c r="Q577" s="14">
        <v>43305.84</v>
      </c>
      <c r="R577" s="14">
        <v>16757.68</v>
      </c>
      <c r="S577" s="14">
        <v>18375.240000000002</v>
      </c>
      <c r="T577" s="14">
        <v>20928.84</v>
      </c>
      <c r="U577" s="14">
        <v>26131.68</v>
      </c>
      <c r="W577" s="14" cm="1">
        <f t="array" ref="W577">INDEX(J577:U577, 1, MONTH($W$1))</f>
        <v>26131.68</v>
      </c>
      <c r="X577" s="14" cm="1">
        <f t="array" ref="X577">SUMPRODUCT((J577:U577) *(($J$1:$U$1)&lt;=$X$1))</f>
        <v>274332.01999999996</v>
      </c>
      <c r="Y577">
        <f t="shared" si="83"/>
        <v>1</v>
      </c>
      <c r="Z577">
        <f t="shared" si="83"/>
        <v>1</v>
      </c>
      <c r="AA577">
        <f t="shared" si="84"/>
        <v>1</v>
      </c>
      <c r="AB577">
        <f t="shared" si="91"/>
        <v>12</v>
      </c>
      <c r="AC577">
        <f t="shared" si="85"/>
        <v>22861.001666666663</v>
      </c>
      <c r="AD577">
        <f t="shared" si="86"/>
        <v>0</v>
      </c>
      <c r="AE577">
        <f t="shared" si="87"/>
        <v>0</v>
      </c>
      <c r="AF577">
        <f t="shared" si="88"/>
        <v>0</v>
      </c>
      <c r="AG577">
        <f t="shared" si="89"/>
        <v>0</v>
      </c>
      <c r="AI577" s="15">
        <f t="shared" si="90"/>
        <v>274332.01999999996</v>
      </c>
      <c r="AJ577" s="15"/>
      <c r="AK577" t="str">
        <f>IFERROR(VLOOKUP($B577, 'Combined Budget 2025 EUR'!$B:$L, 10, 0), IFERROR(VLOOKUP($B577, 'Combined Budget 2025 CHF'!$B:$L, 10, 0), "N/A"))</f>
        <v>AA</v>
      </c>
      <c r="AL577" t="str">
        <f>IFERROR(VLOOKUP($B577, 'Combined Budget 2025 EUR'!$B:$L, 11, 0), IFERROR(VLOOKUP($B577, 'Combined Budget 2025 CHF'!$B:$L, 11, 0), "N/A"))</f>
        <v>A</v>
      </c>
    </row>
    <row r="578" spans="2:38" x14ac:dyDescent="0.25">
      <c r="B578" s="1">
        <v>23010</v>
      </c>
      <c r="C578" s="1" t="s">
        <v>395</v>
      </c>
      <c r="D578" s="1" t="str">
        <f>IFERROR(VLOOKUP($B578, 'Combined Budget 2025 EUR'!$B:$G,3, 0),IFERROR(VLOOKUP($B578, 'Combined Budget 2025 CHF'!$B:$G,3, 0),  IFERROR(VLOOKUP($B578, '[1]QMSM_AG Mapping'!$A:$G, 3,0), "Check")))</f>
        <v>Benelux</v>
      </c>
      <c r="E578" s="1" t="str">
        <f>IFERROR(VLOOKUP($B578, 'Combined Budget 2025 EUR'!$B:$G,5, 0), IFERROR(VLOOKUP($B578, 'Combined Budget 2025 CHF'!$B:$G,5, 0),IFERROR(VLOOKUP($B578, '[1]QMSM_AG Mapping'!$A:$E, 5,0), "Check")))</f>
        <v>Salon / Institute</v>
      </c>
      <c r="F578" s="1" t="str">
        <f t="shared" si="82"/>
        <v>Institutes / Clinic</v>
      </c>
      <c r="G578" s="13">
        <f>VLOOKUP($B578, '[1]QMSM_AG Mapping'!$A:$G, 6, 0)</f>
        <v>0</v>
      </c>
      <c r="H578" s="1">
        <f>VLOOKUP($B578, '[1]QMSM_AG Mapping'!$A:$G, 7, 0)</f>
        <v>2020</v>
      </c>
      <c r="I578" t="s">
        <v>64</v>
      </c>
      <c r="J578" s="14">
        <v>1978.83</v>
      </c>
      <c r="K578" s="14">
        <v>1664.1</v>
      </c>
      <c r="L578" s="14">
        <v>1160.06</v>
      </c>
      <c r="M578" s="14">
        <v>268.77999999999997</v>
      </c>
      <c r="N578" s="14">
        <v>558.99</v>
      </c>
      <c r="O578" s="14">
        <v>533.42999999999995</v>
      </c>
      <c r="P578" s="14">
        <v>842.33</v>
      </c>
      <c r="Q578" s="14">
        <v>426.93</v>
      </c>
      <c r="R578" s="14">
        <v>598.02</v>
      </c>
      <c r="S578" s="14">
        <v>1034.0999999999999</v>
      </c>
      <c r="T578" s="14">
        <v>735.82</v>
      </c>
      <c r="U578" s="14">
        <v>1978.97</v>
      </c>
      <c r="W578" s="14" cm="1">
        <f t="array" ref="W578">INDEX(J578:U578, 1, MONTH($W$1))</f>
        <v>1978.97</v>
      </c>
      <c r="X578" s="14" cm="1">
        <f t="array" ref="X578">SUMPRODUCT((J578:U578) *(($J$1:$U$1)&lt;=$X$1))</f>
        <v>11780.359999999999</v>
      </c>
      <c r="Y578">
        <f t="shared" si="83"/>
        <v>1</v>
      </c>
      <c r="Z578">
        <f t="shared" si="83"/>
        <v>1</v>
      </c>
      <c r="AA578">
        <f t="shared" si="84"/>
        <v>1</v>
      </c>
      <c r="AB578">
        <f t="shared" si="91"/>
        <v>12</v>
      </c>
      <c r="AC578">
        <f t="shared" si="85"/>
        <v>981.6966666666666</v>
      </c>
      <c r="AD578">
        <f t="shared" si="86"/>
        <v>0</v>
      </c>
      <c r="AE578">
        <f t="shared" si="87"/>
        <v>0</v>
      </c>
      <c r="AF578">
        <f t="shared" si="88"/>
        <v>0</v>
      </c>
      <c r="AG578">
        <f t="shared" si="89"/>
        <v>0</v>
      </c>
      <c r="AI578" s="15">
        <f t="shared" si="90"/>
        <v>11780.359999999999</v>
      </c>
      <c r="AJ578" s="15"/>
      <c r="AK578" t="str">
        <f>IFERROR(VLOOKUP($B578, 'Combined Budget 2025 EUR'!$B:$L, 10, 0), IFERROR(VLOOKUP($B578, 'Combined Budget 2025 CHF'!$B:$L, 10, 0), "N/A"))</f>
        <v>BB</v>
      </c>
      <c r="AL578" t="str">
        <f>IFERROR(VLOOKUP($B578, 'Combined Budget 2025 EUR'!$B:$L, 11, 0), IFERROR(VLOOKUP($B578, 'Combined Budget 2025 CHF'!$B:$L, 11, 0), "N/A"))</f>
        <v>B</v>
      </c>
    </row>
    <row r="579" spans="2:38" x14ac:dyDescent="0.25">
      <c r="B579" s="1">
        <v>23011</v>
      </c>
      <c r="C579" s="1" t="s">
        <v>335</v>
      </c>
      <c r="D579" s="1" t="str">
        <f>IFERROR(VLOOKUP($B579, 'Combined Budget 2025 EUR'!$B:$G,3, 0),IFERROR(VLOOKUP($B579, 'Combined Budget 2025 CHF'!$B:$G,3, 0),  IFERROR(VLOOKUP($B579, '[1]QMSM_AG Mapping'!$A:$G, 3,0), "Check")))</f>
        <v>Benelux</v>
      </c>
      <c r="E579" s="1" t="str">
        <f>IFERROR(VLOOKUP($B579, 'Combined Budget 2025 EUR'!$B:$G,5, 0), IFERROR(VLOOKUP($B579, 'Combined Budget 2025 CHF'!$B:$G,5, 0),IFERROR(VLOOKUP($B579, '[1]QMSM_AG Mapping'!$A:$E, 5,0), "Check")))</f>
        <v>Salon / Institute</v>
      </c>
      <c r="F579" s="1" t="str">
        <f t="shared" si="82"/>
        <v>Institutes / Clinic</v>
      </c>
      <c r="G579" s="13">
        <f>VLOOKUP($B579, '[1]QMSM_AG Mapping'!$A:$G, 6, 0)</f>
        <v>0</v>
      </c>
      <c r="H579" s="1">
        <f>VLOOKUP($B579, '[1]QMSM_AG Mapping'!$A:$G, 7, 0)</f>
        <v>2020</v>
      </c>
      <c r="I579" t="s">
        <v>64</v>
      </c>
      <c r="J579" s="14">
        <v>6307.25</v>
      </c>
      <c r="K579" s="14">
        <v>3698.54</v>
      </c>
      <c r="L579" s="14">
        <v>3024.71</v>
      </c>
      <c r="M579" s="14">
        <v>4829.59</v>
      </c>
      <c r="N579" s="14">
        <v>4314.1000000000004</v>
      </c>
      <c r="O579" s="14">
        <v>5754.58</v>
      </c>
      <c r="P579" s="14">
        <v>3543.59</v>
      </c>
      <c r="Q579" s="14">
        <v>4589.5</v>
      </c>
      <c r="R579" s="14">
        <v>5333.38</v>
      </c>
      <c r="S579" s="14">
        <v>6977.44</v>
      </c>
      <c r="T579" s="14">
        <v>4359.71</v>
      </c>
      <c r="U579" s="14">
        <v>3986.4</v>
      </c>
      <c r="W579" s="14" cm="1">
        <f t="array" ref="W579">INDEX(J579:U579, 1, MONTH($W$1))</f>
        <v>3986.4</v>
      </c>
      <c r="X579" s="14" cm="1">
        <f t="array" ref="X579">SUMPRODUCT((J579:U579) *(($J$1:$U$1)&lt;=$X$1))</f>
        <v>56718.79</v>
      </c>
      <c r="Y579">
        <f t="shared" si="83"/>
        <v>1</v>
      </c>
      <c r="Z579">
        <f t="shared" si="83"/>
        <v>1</v>
      </c>
      <c r="AA579">
        <f t="shared" si="84"/>
        <v>1</v>
      </c>
      <c r="AB579">
        <f t="shared" si="91"/>
        <v>12</v>
      </c>
      <c r="AC579">
        <f t="shared" si="85"/>
        <v>4726.5658333333331</v>
      </c>
      <c r="AD579">
        <f t="shared" si="86"/>
        <v>0</v>
      </c>
      <c r="AE579">
        <f t="shared" si="87"/>
        <v>0</v>
      </c>
      <c r="AF579">
        <f t="shared" si="88"/>
        <v>0</v>
      </c>
      <c r="AG579">
        <f t="shared" si="89"/>
        <v>0</v>
      </c>
      <c r="AI579" s="15">
        <f t="shared" si="90"/>
        <v>56718.79</v>
      </c>
      <c r="AJ579" s="15"/>
      <c r="AK579" t="str">
        <f>IFERROR(VLOOKUP($B579, 'Combined Budget 2025 EUR'!$B:$L, 10, 0), IFERROR(VLOOKUP($B579, 'Combined Budget 2025 CHF'!$B:$L, 10, 0), "N/A"))</f>
        <v>AA</v>
      </c>
      <c r="AL579" t="str">
        <f>IFERROR(VLOOKUP($B579, 'Combined Budget 2025 EUR'!$B:$L, 11, 0), IFERROR(VLOOKUP($B579, 'Combined Budget 2025 CHF'!$B:$L, 11, 0), "N/A"))</f>
        <v>A</v>
      </c>
    </row>
    <row r="580" spans="2:38" x14ac:dyDescent="0.25">
      <c r="B580" s="1">
        <v>23012</v>
      </c>
      <c r="C580" s="1" t="s">
        <v>385</v>
      </c>
      <c r="D580" s="1" t="str">
        <f>IFERROR(VLOOKUP($B580, 'Combined Budget 2025 EUR'!$B:$G,3, 0),IFERROR(VLOOKUP($B580, 'Combined Budget 2025 CHF'!$B:$G,3, 0),  IFERROR(VLOOKUP($B580, '[1]QMSM_AG Mapping'!$A:$G, 3,0), "Check")))</f>
        <v>Benelux</v>
      </c>
      <c r="E580" s="1" t="str">
        <f>IFERROR(VLOOKUP($B580, 'Combined Budget 2025 EUR'!$B:$G,5, 0), IFERROR(VLOOKUP($B580, 'Combined Budget 2025 CHF'!$B:$G,5, 0),IFERROR(VLOOKUP($B580, '[1]QMSM_AG Mapping'!$A:$E, 5,0), "Check")))</f>
        <v>Salon / Institute</v>
      </c>
      <c r="F580" s="1" t="str">
        <f t="shared" ref="F580:F643" si="92">IF(OR(E580="Salon / Institute", E580="Pharmacy", E580="Clinic"), "Institutes / Clinic", IF(E580="Parfümerie", "Retail", E580))</f>
        <v>Institutes / Clinic</v>
      </c>
      <c r="G580" s="13">
        <f>VLOOKUP($B580, '[1]QMSM_AG Mapping'!$A:$G, 6, 0)</f>
        <v>0</v>
      </c>
      <c r="H580" s="1">
        <f>VLOOKUP($B580, '[1]QMSM_AG Mapping'!$A:$G, 7, 0)</f>
        <v>2020</v>
      </c>
      <c r="I580" t="s">
        <v>64</v>
      </c>
      <c r="J580" s="14">
        <v>1502.95</v>
      </c>
      <c r="K580" s="14">
        <v>1050.53</v>
      </c>
      <c r="L580" s="14">
        <v>1642.72</v>
      </c>
      <c r="M580" s="14">
        <v>1061.48</v>
      </c>
      <c r="N580" s="14">
        <v>1450.68</v>
      </c>
      <c r="O580" s="14">
        <v>1385.07</v>
      </c>
      <c r="P580" s="14">
        <v>730.58</v>
      </c>
      <c r="Q580" s="14">
        <v>1668.06</v>
      </c>
      <c r="R580" s="14">
        <v>2409.9699999999998</v>
      </c>
      <c r="S580" s="14">
        <v>0</v>
      </c>
      <c r="T580" s="14">
        <v>2015.54</v>
      </c>
      <c r="U580" s="14">
        <v>666.13</v>
      </c>
      <c r="W580" s="14" cm="1">
        <f t="array" ref="W580">INDEX(J580:U580, 1, MONTH($W$1))</f>
        <v>666.13</v>
      </c>
      <c r="X580" s="14" cm="1">
        <f t="array" ref="X580">SUMPRODUCT((J580:U580) *(($J$1:$U$1)&lt;=$X$1))</f>
        <v>15583.709999999997</v>
      </c>
      <c r="Y580">
        <f t="shared" ref="Y580:Z643" si="93">IF(W580&gt;0, 1, 0)</f>
        <v>1</v>
      </c>
      <c r="Z580">
        <f t="shared" si="93"/>
        <v>1</v>
      </c>
      <c r="AA580">
        <f t="shared" ref="AA580:AA643" si="94">IF(I580="Yes", 1, 0)</f>
        <v>1</v>
      </c>
      <c r="AB580">
        <f t="shared" si="91"/>
        <v>11</v>
      </c>
      <c r="AC580">
        <f t="shared" ref="AC580:AC643" si="95">IFERROR(X580/AB580, 0)</f>
        <v>1416.7009090909089</v>
      </c>
      <c r="AD580">
        <f t="shared" ref="AD580:AD643" si="96">IF(G580=$W$1, 1, 0)</f>
        <v>0</v>
      </c>
      <c r="AE580">
        <f t="shared" ref="AE580:AE643" si="97">IF(G580=$W$1, W580, 0)</f>
        <v>0</v>
      </c>
      <c r="AF580">
        <f t="shared" ref="AF580:AF643" si="98">IF(AND(H580=2024, G580&lt;=$W$1, X580&gt;0), 1, 0)</f>
        <v>0</v>
      </c>
      <c r="AG580">
        <f t="shared" ref="AG580:AG643" si="99">IF(AND(H580=2024, G580&lt;=$W$1), X580, 0)</f>
        <v>0</v>
      </c>
      <c r="AI580" s="15">
        <f t="shared" si="90"/>
        <v>15583.709999999997</v>
      </c>
      <c r="AJ580" s="15"/>
      <c r="AK580" t="str">
        <f>IFERROR(VLOOKUP($B580, 'Combined Budget 2025 EUR'!$B:$L, 10, 0), IFERROR(VLOOKUP($B580, 'Combined Budget 2025 CHF'!$B:$L, 10, 0), "N/A"))</f>
        <v>BA</v>
      </c>
      <c r="AL580" t="str">
        <f>IFERROR(VLOOKUP($B580, 'Combined Budget 2025 EUR'!$B:$L, 11, 0), IFERROR(VLOOKUP($B580, 'Combined Budget 2025 CHF'!$B:$L, 11, 0), "N/A"))</f>
        <v>A</v>
      </c>
    </row>
    <row r="581" spans="2:38" x14ac:dyDescent="0.25">
      <c r="B581" s="1">
        <v>23013</v>
      </c>
      <c r="C581" s="1" t="s">
        <v>354</v>
      </c>
      <c r="D581" s="1" t="str">
        <f>IFERROR(VLOOKUP($B581, 'Combined Budget 2025 EUR'!$B:$G,3, 0),IFERROR(VLOOKUP($B581, 'Combined Budget 2025 CHF'!$B:$G,3, 0),  IFERROR(VLOOKUP($B581, '[1]QMSM_AG Mapping'!$A:$G, 3,0), "Check")))</f>
        <v>Benelux</v>
      </c>
      <c r="E581" s="1" t="str">
        <f>IFERROR(VLOOKUP($B581, 'Combined Budget 2025 EUR'!$B:$G,5, 0), IFERROR(VLOOKUP($B581, 'Combined Budget 2025 CHF'!$B:$G,5, 0),IFERROR(VLOOKUP($B581, '[1]QMSM_AG Mapping'!$A:$E, 5,0), "Check")))</f>
        <v>Salon / Institute</v>
      </c>
      <c r="F581" s="1" t="str">
        <f t="shared" si="92"/>
        <v>Institutes / Clinic</v>
      </c>
      <c r="G581" s="13">
        <f>VLOOKUP($B581, '[1]QMSM_AG Mapping'!$A:$G, 6, 0)</f>
        <v>0</v>
      </c>
      <c r="H581" s="1">
        <f>VLOOKUP($B581, '[1]QMSM_AG Mapping'!$A:$G, 7, 0)</f>
        <v>2020</v>
      </c>
      <c r="I581" t="s">
        <v>64</v>
      </c>
      <c r="J581" s="14">
        <v>0</v>
      </c>
      <c r="K581" s="14">
        <v>1085.06</v>
      </c>
      <c r="L581" s="14">
        <v>0</v>
      </c>
      <c r="M581" s="14">
        <v>1511.32</v>
      </c>
      <c r="N581" s="14">
        <v>1231.9100000000001</v>
      </c>
      <c r="O581" s="14">
        <v>0</v>
      </c>
      <c r="P581" s="14">
        <v>2019.46</v>
      </c>
      <c r="Q581" s="14">
        <v>0</v>
      </c>
      <c r="R581" s="14">
        <v>3142.43</v>
      </c>
      <c r="S581" s="14">
        <v>1697.8</v>
      </c>
      <c r="T581" s="14">
        <v>0</v>
      </c>
      <c r="U581" s="14">
        <v>0</v>
      </c>
      <c r="W581" s="14" cm="1">
        <f t="array" ref="W581">INDEX(J581:U581, 1, MONTH($W$1))</f>
        <v>0</v>
      </c>
      <c r="X581" s="14" cm="1">
        <f t="array" ref="X581">SUMPRODUCT((J581:U581) *(($J$1:$U$1)&lt;=$X$1))</f>
        <v>10687.98</v>
      </c>
      <c r="Y581">
        <f t="shared" si="93"/>
        <v>0</v>
      </c>
      <c r="Z581">
        <f t="shared" si="93"/>
        <v>1</v>
      </c>
      <c r="AA581">
        <f t="shared" si="94"/>
        <v>1</v>
      </c>
      <c r="AB581">
        <f t="shared" si="91"/>
        <v>6</v>
      </c>
      <c r="AC581">
        <f t="shared" si="95"/>
        <v>1781.33</v>
      </c>
      <c r="AD581">
        <f t="shared" si="96"/>
        <v>0</v>
      </c>
      <c r="AE581">
        <f t="shared" si="97"/>
        <v>0</v>
      </c>
      <c r="AF581">
        <f t="shared" si="98"/>
        <v>0</v>
      </c>
      <c r="AG581">
        <f t="shared" si="99"/>
        <v>0</v>
      </c>
      <c r="AI581" s="15">
        <f t="shared" si="90"/>
        <v>10687.98</v>
      </c>
      <c r="AJ581" s="15"/>
      <c r="AK581" t="str">
        <f>IFERROR(VLOOKUP($B581, 'Combined Budget 2025 EUR'!$B:$L, 10, 0), IFERROR(VLOOKUP($B581, 'Combined Budget 2025 CHF'!$B:$L, 10, 0), "N/A"))</f>
        <v>BA</v>
      </c>
      <c r="AL581" t="str">
        <f>IFERROR(VLOOKUP($B581, 'Combined Budget 2025 EUR'!$B:$L, 11, 0), IFERROR(VLOOKUP($B581, 'Combined Budget 2025 CHF'!$B:$L, 11, 0), "N/A"))</f>
        <v>A</v>
      </c>
    </row>
    <row r="582" spans="2:38" x14ac:dyDescent="0.25">
      <c r="B582" s="1">
        <v>23014</v>
      </c>
      <c r="C582" s="1" t="s">
        <v>386</v>
      </c>
      <c r="D582" s="1" t="str">
        <f>IFERROR(VLOOKUP($B582, 'Combined Budget 2025 EUR'!$B:$G,3, 0),IFERROR(VLOOKUP($B582, 'Combined Budget 2025 CHF'!$B:$G,3, 0),  IFERROR(VLOOKUP($B582, '[1]QMSM_AG Mapping'!$A:$G, 3,0), "Check")))</f>
        <v>Benelux</v>
      </c>
      <c r="E582" s="1" t="str">
        <f>IFERROR(VLOOKUP($B582, 'Combined Budget 2025 EUR'!$B:$G,5, 0), IFERROR(VLOOKUP($B582, 'Combined Budget 2025 CHF'!$B:$G,5, 0),IFERROR(VLOOKUP($B582, '[1]QMSM_AG Mapping'!$A:$E, 5,0), "Check")))</f>
        <v>Salon / Institute</v>
      </c>
      <c r="F582" s="1" t="str">
        <f t="shared" si="92"/>
        <v>Institutes / Clinic</v>
      </c>
      <c r="G582" s="13">
        <f>VLOOKUP($B582, '[1]QMSM_AG Mapping'!$A:$G, 6, 0)</f>
        <v>0</v>
      </c>
      <c r="H582" s="1">
        <f>VLOOKUP($B582, '[1]QMSM_AG Mapping'!$A:$G, 7, 0)</f>
        <v>2020</v>
      </c>
      <c r="I582" t="s">
        <v>64</v>
      </c>
      <c r="J582" s="14">
        <v>1716.63</v>
      </c>
      <c r="K582" s="14">
        <v>877.72</v>
      </c>
      <c r="L582" s="14">
        <v>2120.42</v>
      </c>
      <c r="M582" s="14">
        <v>0</v>
      </c>
      <c r="N582" s="14">
        <v>1596.2</v>
      </c>
      <c r="O582" s="14">
        <v>3263.37</v>
      </c>
      <c r="P582" s="14">
        <v>0</v>
      </c>
      <c r="Q582" s="14">
        <v>1440.98</v>
      </c>
      <c r="R582" s="14">
        <v>3594.82</v>
      </c>
      <c r="S582" s="14">
        <v>985.46</v>
      </c>
      <c r="T582" s="14">
        <v>2323.08</v>
      </c>
      <c r="U582" s="14">
        <v>0</v>
      </c>
      <c r="W582" s="14" cm="1">
        <f t="array" ref="W582">INDEX(J582:U582, 1, MONTH($W$1))</f>
        <v>0</v>
      </c>
      <c r="X582" s="14" cm="1">
        <f t="array" ref="X582">SUMPRODUCT((J582:U582) *(($J$1:$U$1)&lt;=$X$1))</f>
        <v>17918.68</v>
      </c>
      <c r="Y582">
        <f t="shared" si="93"/>
        <v>0</v>
      </c>
      <c r="Z582">
        <f t="shared" si="93"/>
        <v>1</v>
      </c>
      <c r="AA582">
        <f t="shared" si="94"/>
        <v>1</v>
      </c>
      <c r="AB582">
        <f t="shared" si="91"/>
        <v>9</v>
      </c>
      <c r="AC582">
        <f t="shared" si="95"/>
        <v>1990.9644444444446</v>
      </c>
      <c r="AD582">
        <f t="shared" si="96"/>
        <v>0</v>
      </c>
      <c r="AE582">
        <f t="shared" si="97"/>
        <v>0</v>
      </c>
      <c r="AF582">
        <f t="shared" si="98"/>
        <v>0</v>
      </c>
      <c r="AG582">
        <f t="shared" si="99"/>
        <v>0</v>
      </c>
      <c r="AI582" s="15">
        <f t="shared" si="90"/>
        <v>17918.68</v>
      </c>
      <c r="AJ582" s="15"/>
      <c r="AK582" t="str">
        <f>IFERROR(VLOOKUP($B582, 'Combined Budget 2025 EUR'!$B:$L, 10, 0), IFERROR(VLOOKUP($B582, 'Combined Budget 2025 CHF'!$B:$L, 10, 0), "N/A"))</f>
        <v>BA</v>
      </c>
      <c r="AL582" t="str">
        <f>IFERROR(VLOOKUP($B582, 'Combined Budget 2025 EUR'!$B:$L, 11, 0), IFERROR(VLOOKUP($B582, 'Combined Budget 2025 CHF'!$B:$L, 11, 0), "N/A"))</f>
        <v>A</v>
      </c>
    </row>
    <row r="583" spans="2:38" x14ac:dyDescent="0.25">
      <c r="B583" s="1">
        <v>23015</v>
      </c>
      <c r="C583" s="1" t="s">
        <v>355</v>
      </c>
      <c r="D583" s="1" t="str">
        <f>IFERROR(VLOOKUP($B583, 'Combined Budget 2025 EUR'!$B:$G,3, 0),IFERROR(VLOOKUP($B583, 'Combined Budget 2025 CHF'!$B:$G,3, 0),  IFERROR(VLOOKUP($B583, '[1]QMSM_AG Mapping'!$A:$G, 3,0), "Check")))</f>
        <v>Benelux</v>
      </c>
      <c r="E583" s="1" t="str">
        <f>IFERROR(VLOOKUP($B583, 'Combined Budget 2025 EUR'!$B:$G,5, 0), IFERROR(VLOOKUP($B583, 'Combined Budget 2025 CHF'!$B:$G,5, 0),IFERROR(VLOOKUP($B583, '[1]QMSM_AG Mapping'!$A:$E, 5,0), "Check")))</f>
        <v>Salon / Institute</v>
      </c>
      <c r="F583" s="1" t="str">
        <f t="shared" si="92"/>
        <v>Institutes / Clinic</v>
      </c>
      <c r="G583" s="13">
        <f>VLOOKUP($B583, '[1]QMSM_AG Mapping'!$A:$G, 6, 0)</f>
        <v>0</v>
      </c>
      <c r="H583" s="1">
        <f>VLOOKUP($B583, '[1]QMSM_AG Mapping'!$A:$G, 7, 0)</f>
        <v>2020</v>
      </c>
      <c r="I583" t="s">
        <v>64</v>
      </c>
      <c r="J583" s="14">
        <v>806.35</v>
      </c>
      <c r="K583" s="14">
        <v>1164.18</v>
      </c>
      <c r="L583" s="14">
        <v>730.45</v>
      </c>
      <c r="M583" s="14">
        <v>2015.99</v>
      </c>
      <c r="N583" s="14">
        <v>1368.17</v>
      </c>
      <c r="O583" s="14">
        <v>650.29</v>
      </c>
      <c r="P583" s="14">
        <v>0</v>
      </c>
      <c r="Q583" s="14">
        <v>2810.41</v>
      </c>
      <c r="R583" s="14">
        <v>1562.32</v>
      </c>
      <c r="S583" s="14">
        <v>202.91</v>
      </c>
      <c r="T583" s="14">
        <v>4158.79</v>
      </c>
      <c r="U583" s="14">
        <v>190.56</v>
      </c>
      <c r="W583" s="14" cm="1">
        <f t="array" ref="W583">INDEX(J583:U583, 1, MONTH($W$1))</f>
        <v>190.56</v>
      </c>
      <c r="X583" s="14" cm="1">
        <f t="array" ref="X583">SUMPRODUCT((J583:U583) *(($J$1:$U$1)&lt;=$X$1))</f>
        <v>15660.42</v>
      </c>
      <c r="Y583">
        <f t="shared" si="93"/>
        <v>1</v>
      </c>
      <c r="Z583">
        <f t="shared" si="93"/>
        <v>1</v>
      </c>
      <c r="AA583">
        <f t="shared" si="94"/>
        <v>1</v>
      </c>
      <c r="AB583">
        <f t="shared" si="91"/>
        <v>11</v>
      </c>
      <c r="AC583">
        <f t="shared" si="95"/>
        <v>1423.6745454545455</v>
      </c>
      <c r="AD583">
        <f t="shared" si="96"/>
        <v>0</v>
      </c>
      <c r="AE583">
        <f t="shared" si="97"/>
        <v>0</v>
      </c>
      <c r="AF583">
        <f t="shared" si="98"/>
        <v>0</v>
      </c>
      <c r="AG583">
        <f t="shared" si="99"/>
        <v>0</v>
      </c>
      <c r="AI583" s="15">
        <f t="shared" si="90"/>
        <v>15660.42</v>
      </c>
      <c r="AJ583" s="15"/>
      <c r="AK583" t="str">
        <f>IFERROR(VLOOKUP($B583, 'Combined Budget 2025 EUR'!$B:$L, 10, 0), IFERROR(VLOOKUP($B583, 'Combined Budget 2025 CHF'!$B:$L, 10, 0), "N/A"))</f>
        <v>BA</v>
      </c>
      <c r="AL583" t="str">
        <f>IFERROR(VLOOKUP($B583, 'Combined Budget 2025 EUR'!$B:$L, 11, 0), IFERROR(VLOOKUP($B583, 'Combined Budget 2025 CHF'!$B:$L, 11, 0), "N/A"))</f>
        <v>A</v>
      </c>
    </row>
    <row r="584" spans="2:38" x14ac:dyDescent="0.25">
      <c r="B584" s="1">
        <v>23016</v>
      </c>
      <c r="C584" s="1" t="s">
        <v>886</v>
      </c>
      <c r="D584" s="1">
        <f>IFERROR(VLOOKUP($B584, 'Combined Budget 2025 EUR'!$B:$G,3, 0),IFERROR(VLOOKUP($B584, 'Combined Budget 2025 CHF'!$B:$G,3, 0),  IFERROR(VLOOKUP($B584, '[1]QMSM_AG Mapping'!$A:$G, 3,0), "Check")))</f>
        <v>0</v>
      </c>
      <c r="E584" s="1">
        <f>IFERROR(VLOOKUP($B584, 'Combined Budget 2025 EUR'!$B:$G,5, 0), IFERROR(VLOOKUP($B584, 'Combined Budget 2025 CHF'!$B:$G,5, 0),IFERROR(VLOOKUP($B584, '[1]QMSM_AG Mapping'!$A:$E, 5,0), "Check")))</f>
        <v>0</v>
      </c>
      <c r="F584" s="1">
        <f t="shared" si="92"/>
        <v>0</v>
      </c>
      <c r="G584" s="13">
        <f>VLOOKUP($B584, '[1]QMSM_AG Mapping'!$A:$G, 6, 0)</f>
        <v>0</v>
      </c>
      <c r="H584" s="1">
        <f>VLOOKUP($B584, '[1]QMSM_AG Mapping'!$A:$G, 7, 0)</f>
        <v>2020</v>
      </c>
      <c r="I58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W584" s="14" cm="1">
        <f t="array" ref="W584">INDEX(J584:U584, 1, MONTH($W$1))</f>
        <v>0</v>
      </c>
      <c r="X584" s="14" cm="1">
        <f t="array" ref="X584">SUMPRODUCT((J584:U584) *(($J$1:$U$1)&lt;=$X$1))</f>
        <v>0</v>
      </c>
      <c r="Y584">
        <f t="shared" si="93"/>
        <v>0</v>
      </c>
      <c r="Z584">
        <f t="shared" si="93"/>
        <v>0</v>
      </c>
      <c r="AA584">
        <f t="shared" si="94"/>
        <v>0</v>
      </c>
      <c r="AB584">
        <f t="shared" si="91"/>
        <v>0</v>
      </c>
      <c r="AC584">
        <f t="shared" si="95"/>
        <v>0</v>
      </c>
      <c r="AD584">
        <f t="shared" si="96"/>
        <v>0</v>
      </c>
      <c r="AE584">
        <f t="shared" si="97"/>
        <v>0</v>
      </c>
      <c r="AF584">
        <f t="shared" si="98"/>
        <v>0</v>
      </c>
      <c r="AG584">
        <f t="shared" si="99"/>
        <v>0</v>
      </c>
      <c r="AI584" s="15">
        <f t="shared" si="90"/>
        <v>0</v>
      </c>
      <c r="AJ584" s="15"/>
      <c r="AK584">
        <f>IFERROR(VLOOKUP($B584, 'Combined Budget 2025 EUR'!$B:$L, 10, 0), IFERROR(VLOOKUP($B584, 'Combined Budget 2025 CHF'!$B:$L, 10, 0), "N/A"))</f>
        <v>0</v>
      </c>
      <c r="AL584">
        <f>IFERROR(VLOOKUP($B584, 'Combined Budget 2025 EUR'!$B:$L, 11, 0), IFERROR(VLOOKUP($B584, 'Combined Budget 2025 CHF'!$B:$L, 11, 0), "N/A"))</f>
        <v>0</v>
      </c>
    </row>
    <row r="585" spans="2:38" x14ac:dyDescent="0.25">
      <c r="B585" s="1">
        <v>23017</v>
      </c>
      <c r="C585" s="1" t="s">
        <v>887</v>
      </c>
      <c r="D585" s="1">
        <f>IFERROR(VLOOKUP($B585, 'Combined Budget 2025 EUR'!$B:$G,3, 0),IFERROR(VLOOKUP($B585, 'Combined Budget 2025 CHF'!$B:$G,3, 0),  IFERROR(VLOOKUP($B585, '[1]QMSM_AG Mapping'!$A:$G, 3,0), "Check")))</f>
        <v>0</v>
      </c>
      <c r="E585" s="1">
        <f>IFERROR(VLOOKUP($B585, 'Combined Budget 2025 EUR'!$B:$G,5, 0), IFERROR(VLOOKUP($B585, 'Combined Budget 2025 CHF'!$B:$G,5, 0),IFERROR(VLOOKUP($B585, '[1]QMSM_AG Mapping'!$A:$E, 5,0), "Check")))</f>
        <v>0</v>
      </c>
      <c r="F585" s="1">
        <f t="shared" si="92"/>
        <v>0</v>
      </c>
      <c r="G585" s="13">
        <f>VLOOKUP($B585, '[1]QMSM_AG Mapping'!$A:$G, 6, 0)</f>
        <v>0</v>
      </c>
      <c r="H585" s="1">
        <f>VLOOKUP($B585, '[1]QMSM_AG Mapping'!$A:$G, 7, 0)</f>
        <v>2020</v>
      </c>
      <c r="I585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W585" s="14" cm="1">
        <f t="array" ref="W585">INDEX(J585:U585, 1, MONTH($W$1))</f>
        <v>0</v>
      </c>
      <c r="X585" s="14" cm="1">
        <f t="array" ref="X585">SUMPRODUCT((J585:U585) *(($J$1:$U$1)&lt;=$X$1))</f>
        <v>0</v>
      </c>
      <c r="Y585">
        <f t="shared" si="93"/>
        <v>0</v>
      </c>
      <c r="Z585">
        <f t="shared" si="93"/>
        <v>0</v>
      </c>
      <c r="AA585">
        <f t="shared" si="94"/>
        <v>0</v>
      </c>
      <c r="AB585">
        <f t="shared" si="91"/>
        <v>0</v>
      </c>
      <c r="AC585">
        <f t="shared" si="95"/>
        <v>0</v>
      </c>
      <c r="AD585">
        <f t="shared" si="96"/>
        <v>0</v>
      </c>
      <c r="AE585">
        <f t="shared" si="97"/>
        <v>0</v>
      </c>
      <c r="AF585">
        <f t="shared" si="98"/>
        <v>0</v>
      </c>
      <c r="AG585">
        <f t="shared" si="99"/>
        <v>0</v>
      </c>
      <c r="AI585" s="15">
        <f t="shared" ref="AI585:AI648" si="100">SUM(J585:U585)</f>
        <v>0</v>
      </c>
      <c r="AJ585" s="15"/>
      <c r="AK585">
        <f>IFERROR(VLOOKUP($B585, 'Combined Budget 2025 EUR'!$B:$L, 10, 0), IFERROR(VLOOKUP($B585, 'Combined Budget 2025 CHF'!$B:$L, 10, 0), "N/A"))</f>
        <v>0</v>
      </c>
      <c r="AL585">
        <f>IFERROR(VLOOKUP($B585, 'Combined Budget 2025 EUR'!$B:$L, 11, 0), IFERROR(VLOOKUP($B585, 'Combined Budget 2025 CHF'!$B:$L, 11, 0), "N/A"))</f>
        <v>0</v>
      </c>
    </row>
    <row r="586" spans="2:38" x14ac:dyDescent="0.25">
      <c r="B586" s="1">
        <v>23018</v>
      </c>
      <c r="C586" s="1" t="s">
        <v>396</v>
      </c>
      <c r="D586" s="1" t="str">
        <f>IFERROR(VLOOKUP($B586, 'Combined Budget 2025 EUR'!$B:$G,3, 0),IFERROR(VLOOKUP($B586, 'Combined Budget 2025 CHF'!$B:$G,3, 0),  IFERROR(VLOOKUP($B586, '[1]QMSM_AG Mapping'!$A:$G, 3,0), "Check")))</f>
        <v>Benelux</v>
      </c>
      <c r="E586" s="1" t="str">
        <f>IFERROR(VLOOKUP($B586, 'Combined Budget 2025 EUR'!$B:$G,5, 0), IFERROR(VLOOKUP($B586, 'Combined Budget 2025 CHF'!$B:$G,5, 0),IFERROR(VLOOKUP($B586, '[1]QMSM_AG Mapping'!$A:$E, 5,0), "Check")))</f>
        <v>Salon / Institute</v>
      </c>
      <c r="F586" s="1" t="str">
        <f t="shared" si="92"/>
        <v>Institutes / Clinic</v>
      </c>
      <c r="G586" s="13">
        <f>VLOOKUP($B586, '[1]QMSM_AG Mapping'!$A:$G, 6, 0)</f>
        <v>0</v>
      </c>
      <c r="H586" s="1">
        <f>VLOOKUP($B586, '[1]QMSM_AG Mapping'!$A:$G, 7, 0)</f>
        <v>2020</v>
      </c>
      <c r="I586" t="s">
        <v>64</v>
      </c>
      <c r="J586" s="14">
        <v>0</v>
      </c>
      <c r="K586" s="14">
        <v>0</v>
      </c>
      <c r="L586" s="14">
        <v>1744.28</v>
      </c>
      <c r="M586" s="14">
        <v>262.18</v>
      </c>
      <c r="N586" s="14">
        <v>3021.49</v>
      </c>
      <c r="O586" s="14">
        <v>0</v>
      </c>
      <c r="P586" s="14">
        <v>422.06</v>
      </c>
      <c r="Q586" s="14">
        <v>1210.2</v>
      </c>
      <c r="R586" s="14">
        <v>840.02</v>
      </c>
      <c r="S586" s="14">
        <v>0</v>
      </c>
      <c r="T586" s="14">
        <v>0</v>
      </c>
      <c r="U586" s="14">
        <v>0</v>
      </c>
      <c r="W586" s="14" cm="1">
        <f t="array" ref="W586">INDEX(J586:U586, 1, MONTH($W$1))</f>
        <v>0</v>
      </c>
      <c r="X586" s="14" cm="1">
        <f t="array" ref="X586">SUMPRODUCT((J586:U586) *(($J$1:$U$1)&lt;=$X$1))</f>
        <v>7500.23</v>
      </c>
      <c r="Y586">
        <f t="shared" si="93"/>
        <v>0</v>
      </c>
      <c r="Z586">
        <f t="shared" si="93"/>
        <v>1</v>
      </c>
      <c r="AA586">
        <f t="shared" si="94"/>
        <v>1</v>
      </c>
      <c r="AB586">
        <f t="shared" si="91"/>
        <v>6</v>
      </c>
      <c r="AC586">
        <f t="shared" si="95"/>
        <v>1250.0383333333332</v>
      </c>
      <c r="AD586">
        <f t="shared" si="96"/>
        <v>0</v>
      </c>
      <c r="AE586">
        <f t="shared" si="97"/>
        <v>0</v>
      </c>
      <c r="AF586">
        <f t="shared" si="98"/>
        <v>0</v>
      </c>
      <c r="AG586">
        <f t="shared" si="99"/>
        <v>0</v>
      </c>
      <c r="AI586" s="15">
        <f t="shared" si="100"/>
        <v>7500.23</v>
      </c>
      <c r="AJ586" s="15"/>
      <c r="AK586" t="str">
        <f>IFERROR(VLOOKUP($B586, 'Combined Budget 2025 EUR'!$B:$L, 10, 0), IFERROR(VLOOKUP($B586, 'Combined Budget 2025 CHF'!$B:$L, 10, 0), "N/A"))</f>
        <v>BB</v>
      </c>
      <c r="AL586" t="str">
        <f>IFERROR(VLOOKUP($B586, 'Combined Budget 2025 EUR'!$B:$L, 11, 0), IFERROR(VLOOKUP($B586, 'Combined Budget 2025 CHF'!$B:$L, 11, 0), "N/A"))</f>
        <v>B</v>
      </c>
    </row>
    <row r="587" spans="2:38" x14ac:dyDescent="0.25">
      <c r="B587" s="1">
        <v>23019</v>
      </c>
      <c r="C587" s="1" t="s">
        <v>647</v>
      </c>
      <c r="D587" s="1">
        <f>IFERROR(VLOOKUP($B587, 'Combined Budget 2025 EUR'!$B:$G,3, 0),IFERROR(VLOOKUP($B587, 'Combined Budget 2025 CHF'!$B:$G,3, 0),  IFERROR(VLOOKUP($B587, '[1]QMSM_AG Mapping'!$A:$G, 3,0), "Check")))</f>
        <v>0</v>
      </c>
      <c r="E587" s="1">
        <f>IFERROR(VLOOKUP($B587, 'Combined Budget 2025 EUR'!$B:$G,5, 0), IFERROR(VLOOKUP($B587, 'Combined Budget 2025 CHF'!$B:$G,5, 0),IFERROR(VLOOKUP($B587, '[1]QMSM_AG Mapping'!$A:$E, 5,0), "Check")))</f>
        <v>0</v>
      </c>
      <c r="F587" s="1">
        <f t="shared" si="92"/>
        <v>0</v>
      </c>
      <c r="G587" s="13">
        <f>VLOOKUP($B587, '[1]QMSM_AG Mapping'!$A:$G, 6, 0)</f>
        <v>0</v>
      </c>
      <c r="H587" s="1">
        <f>VLOOKUP($B587, '[1]QMSM_AG Mapping'!$A:$G, 7, 0)</f>
        <v>2020</v>
      </c>
      <c r="I587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W587" s="14" cm="1">
        <f t="array" ref="W587">INDEX(J587:U587, 1, MONTH($W$1))</f>
        <v>0</v>
      </c>
      <c r="X587" s="14" cm="1">
        <f t="array" ref="X587">SUMPRODUCT((J587:U587) *(($J$1:$U$1)&lt;=$X$1))</f>
        <v>0</v>
      </c>
      <c r="Y587">
        <f t="shared" si="93"/>
        <v>0</v>
      </c>
      <c r="Z587">
        <f t="shared" si="93"/>
        <v>0</v>
      </c>
      <c r="AA587">
        <f t="shared" si="94"/>
        <v>0</v>
      </c>
      <c r="AB587">
        <f t="shared" si="91"/>
        <v>0</v>
      </c>
      <c r="AC587">
        <f t="shared" si="95"/>
        <v>0</v>
      </c>
      <c r="AD587">
        <f t="shared" si="96"/>
        <v>0</v>
      </c>
      <c r="AE587">
        <f t="shared" si="97"/>
        <v>0</v>
      </c>
      <c r="AF587">
        <f t="shared" si="98"/>
        <v>0</v>
      </c>
      <c r="AG587">
        <f t="shared" si="99"/>
        <v>0</v>
      </c>
      <c r="AI587" s="15">
        <f t="shared" si="100"/>
        <v>0</v>
      </c>
      <c r="AJ587" s="15"/>
      <c r="AK587">
        <f>IFERROR(VLOOKUP($B587, 'Combined Budget 2025 EUR'!$B:$L, 10, 0), IFERROR(VLOOKUP($B587, 'Combined Budget 2025 CHF'!$B:$L, 10, 0), "N/A"))</f>
        <v>0</v>
      </c>
      <c r="AL587">
        <f>IFERROR(VLOOKUP($B587, 'Combined Budget 2025 EUR'!$B:$L, 11, 0), IFERROR(VLOOKUP($B587, 'Combined Budget 2025 CHF'!$B:$L, 11, 0), "N/A"))</f>
        <v>0</v>
      </c>
    </row>
    <row r="588" spans="2:38" x14ac:dyDescent="0.25">
      <c r="B588" s="1">
        <v>23020</v>
      </c>
      <c r="C588" s="1" t="s">
        <v>351</v>
      </c>
      <c r="D588" s="1" t="str">
        <f>IFERROR(VLOOKUP($B588, 'Combined Budget 2025 EUR'!$B:$G,3, 0),IFERROR(VLOOKUP($B588, 'Combined Budget 2025 CHF'!$B:$G,3, 0),  IFERROR(VLOOKUP($B588, '[1]QMSM_AG Mapping'!$A:$G, 3,0), "Check")))</f>
        <v>Benelux</v>
      </c>
      <c r="E588" s="1" t="str">
        <f>IFERROR(VLOOKUP($B588, 'Combined Budget 2025 EUR'!$B:$G,5, 0), IFERROR(VLOOKUP($B588, 'Combined Budget 2025 CHF'!$B:$G,5, 0),IFERROR(VLOOKUP($B588, '[1]QMSM_AG Mapping'!$A:$E, 5,0), "Check")))</f>
        <v>Salon / Institute</v>
      </c>
      <c r="F588" s="1" t="str">
        <f t="shared" si="92"/>
        <v>Institutes / Clinic</v>
      </c>
      <c r="G588" s="13">
        <f>VLOOKUP($B588, '[1]QMSM_AG Mapping'!$A:$G, 6, 0)</f>
        <v>0</v>
      </c>
      <c r="H588" s="1">
        <f>VLOOKUP($B588, '[1]QMSM_AG Mapping'!$A:$G, 7, 0)</f>
        <v>2020</v>
      </c>
      <c r="I588" t="s">
        <v>64</v>
      </c>
      <c r="J588" s="14">
        <v>2056.08</v>
      </c>
      <c r="K588" s="14">
        <v>1794.38</v>
      </c>
      <c r="L588" s="14">
        <v>1164.7</v>
      </c>
      <c r="M588" s="14">
        <v>3614.45</v>
      </c>
      <c r="N588" s="14">
        <v>1709.52</v>
      </c>
      <c r="O588" s="14">
        <v>903.02</v>
      </c>
      <c r="P588" s="14">
        <v>1684.23</v>
      </c>
      <c r="Q588" s="14">
        <v>1776.93</v>
      </c>
      <c r="R588" s="14">
        <v>2942.11</v>
      </c>
      <c r="S588" s="14">
        <v>3394.4</v>
      </c>
      <c r="T588" s="14">
        <v>3081.01</v>
      </c>
      <c r="U588" s="14">
        <v>1377.75</v>
      </c>
      <c r="W588" s="14" cm="1">
        <f t="array" ref="W588">INDEX(J588:U588, 1, MONTH($W$1))</f>
        <v>1377.75</v>
      </c>
      <c r="X588" s="14" cm="1">
        <f t="array" ref="X588">SUMPRODUCT((J588:U588) *(($J$1:$U$1)&lt;=$X$1))</f>
        <v>25498.58</v>
      </c>
      <c r="Y588">
        <f t="shared" si="93"/>
        <v>1</v>
      </c>
      <c r="Z588">
        <f t="shared" si="93"/>
        <v>1</v>
      </c>
      <c r="AA588">
        <f t="shared" si="94"/>
        <v>1</v>
      </c>
      <c r="AB588">
        <f t="shared" si="91"/>
        <v>12</v>
      </c>
      <c r="AC588">
        <f t="shared" si="95"/>
        <v>2124.8816666666667</v>
      </c>
      <c r="AD588">
        <f t="shared" si="96"/>
        <v>0</v>
      </c>
      <c r="AE588">
        <f t="shared" si="97"/>
        <v>0</v>
      </c>
      <c r="AF588">
        <f t="shared" si="98"/>
        <v>0</v>
      </c>
      <c r="AG588">
        <f t="shared" si="99"/>
        <v>0</v>
      </c>
      <c r="AI588" s="15">
        <f t="shared" si="100"/>
        <v>25498.58</v>
      </c>
      <c r="AJ588" s="15"/>
      <c r="AK588" t="str">
        <f>IFERROR(VLOOKUP($B588, 'Combined Budget 2025 EUR'!$B:$L, 10, 0), IFERROR(VLOOKUP($B588, 'Combined Budget 2025 CHF'!$B:$L, 10, 0), "N/A"))</f>
        <v>AB</v>
      </c>
      <c r="AL588" t="str">
        <f>IFERROR(VLOOKUP($B588, 'Combined Budget 2025 EUR'!$B:$L, 11, 0), IFERROR(VLOOKUP($B588, 'Combined Budget 2025 CHF'!$B:$L, 11, 0), "N/A"))</f>
        <v>B</v>
      </c>
    </row>
    <row r="589" spans="2:38" x14ac:dyDescent="0.25">
      <c r="B589" s="1">
        <v>23021</v>
      </c>
      <c r="C589" s="1" t="s">
        <v>648</v>
      </c>
      <c r="D589" s="1">
        <f>IFERROR(VLOOKUP($B589, 'Combined Budget 2025 EUR'!$B:$G,3, 0),IFERROR(VLOOKUP($B589, 'Combined Budget 2025 CHF'!$B:$G,3, 0),  IFERROR(VLOOKUP($B589, '[1]QMSM_AG Mapping'!$A:$G, 3,0), "Check")))</f>
        <v>0</v>
      </c>
      <c r="E589" s="1">
        <f>IFERROR(VLOOKUP($B589, 'Combined Budget 2025 EUR'!$B:$G,5, 0), IFERROR(VLOOKUP($B589, 'Combined Budget 2025 CHF'!$B:$G,5, 0),IFERROR(VLOOKUP($B589, '[1]QMSM_AG Mapping'!$A:$E, 5,0), "Check")))</f>
        <v>0</v>
      </c>
      <c r="F589" s="1">
        <f t="shared" si="92"/>
        <v>0</v>
      </c>
      <c r="G589" s="13">
        <f>VLOOKUP($B589, '[1]QMSM_AG Mapping'!$A:$G, 6, 0)</f>
        <v>0</v>
      </c>
      <c r="H589" s="1">
        <f>VLOOKUP($B589, '[1]QMSM_AG Mapping'!$A:$G, 7, 0)</f>
        <v>2020</v>
      </c>
      <c r="I589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W589" s="14" cm="1">
        <f t="array" ref="W589">INDEX(J589:U589, 1, MONTH($W$1))</f>
        <v>0</v>
      </c>
      <c r="X589" s="14" cm="1">
        <f t="array" ref="X589">SUMPRODUCT((J589:U589) *(($J$1:$U$1)&lt;=$X$1))</f>
        <v>0</v>
      </c>
      <c r="Y589">
        <f t="shared" si="93"/>
        <v>0</v>
      </c>
      <c r="Z589">
        <f t="shared" si="93"/>
        <v>0</v>
      </c>
      <c r="AA589">
        <f t="shared" si="94"/>
        <v>0</v>
      </c>
      <c r="AB589">
        <f t="shared" si="91"/>
        <v>0</v>
      </c>
      <c r="AC589">
        <f t="shared" si="95"/>
        <v>0</v>
      </c>
      <c r="AD589">
        <f t="shared" si="96"/>
        <v>0</v>
      </c>
      <c r="AE589">
        <f t="shared" si="97"/>
        <v>0</v>
      </c>
      <c r="AF589">
        <f t="shared" si="98"/>
        <v>0</v>
      </c>
      <c r="AG589">
        <f t="shared" si="99"/>
        <v>0</v>
      </c>
      <c r="AI589" s="15">
        <f t="shared" si="100"/>
        <v>0</v>
      </c>
      <c r="AJ589" s="15"/>
      <c r="AK589">
        <f>IFERROR(VLOOKUP($B589, 'Combined Budget 2025 EUR'!$B:$L, 10, 0), IFERROR(VLOOKUP($B589, 'Combined Budget 2025 CHF'!$B:$L, 10, 0), "N/A"))</f>
        <v>0</v>
      </c>
      <c r="AL589">
        <f>IFERROR(VLOOKUP($B589, 'Combined Budget 2025 EUR'!$B:$L, 11, 0), IFERROR(VLOOKUP($B589, 'Combined Budget 2025 CHF'!$B:$L, 11, 0), "N/A"))</f>
        <v>0</v>
      </c>
    </row>
    <row r="590" spans="2:38" x14ac:dyDescent="0.25">
      <c r="B590" s="1">
        <v>23022</v>
      </c>
      <c r="C590" s="1" t="s">
        <v>888</v>
      </c>
      <c r="D590" s="1">
        <f>IFERROR(VLOOKUP($B590, 'Combined Budget 2025 EUR'!$B:$G,3, 0),IFERROR(VLOOKUP($B590, 'Combined Budget 2025 CHF'!$B:$G,3, 0),  IFERROR(VLOOKUP($B590, '[1]QMSM_AG Mapping'!$A:$G, 3,0), "Check")))</f>
        <v>0</v>
      </c>
      <c r="E590" s="1">
        <f>IFERROR(VLOOKUP($B590, 'Combined Budget 2025 EUR'!$B:$G,5, 0), IFERROR(VLOOKUP($B590, 'Combined Budget 2025 CHF'!$B:$G,5, 0),IFERROR(VLOOKUP($B590, '[1]QMSM_AG Mapping'!$A:$E, 5,0), "Check")))</f>
        <v>0</v>
      </c>
      <c r="F590" s="1">
        <f t="shared" si="92"/>
        <v>0</v>
      </c>
      <c r="G590" s="13">
        <f>VLOOKUP($B590, '[1]QMSM_AG Mapping'!$A:$G, 6, 0)</f>
        <v>0</v>
      </c>
      <c r="H590" s="1">
        <f>VLOOKUP($B590, '[1]QMSM_AG Mapping'!$A:$G, 7, 0)</f>
        <v>0</v>
      </c>
      <c r="I590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W590" s="14" cm="1">
        <f t="array" ref="W590">INDEX(J590:U590, 1, MONTH($W$1))</f>
        <v>0</v>
      </c>
      <c r="X590" s="14" cm="1">
        <f t="array" ref="X590">SUMPRODUCT((J590:U590) *(($J$1:$U$1)&lt;=$X$1))</f>
        <v>0</v>
      </c>
      <c r="Y590">
        <f t="shared" si="93"/>
        <v>0</v>
      </c>
      <c r="Z590">
        <f t="shared" si="93"/>
        <v>0</v>
      </c>
      <c r="AA590">
        <f t="shared" si="94"/>
        <v>0</v>
      </c>
      <c r="AB590">
        <f t="shared" si="91"/>
        <v>0</v>
      </c>
      <c r="AC590">
        <f t="shared" si="95"/>
        <v>0</v>
      </c>
      <c r="AD590">
        <f t="shared" si="96"/>
        <v>0</v>
      </c>
      <c r="AE590">
        <f t="shared" si="97"/>
        <v>0</v>
      </c>
      <c r="AF590">
        <f t="shared" si="98"/>
        <v>0</v>
      </c>
      <c r="AG590">
        <f t="shared" si="99"/>
        <v>0</v>
      </c>
      <c r="AI590" s="15">
        <f t="shared" si="100"/>
        <v>0</v>
      </c>
      <c r="AJ590" s="15"/>
      <c r="AK590">
        <f>IFERROR(VLOOKUP($B590, 'Combined Budget 2025 EUR'!$B:$L, 10, 0), IFERROR(VLOOKUP($B590, 'Combined Budget 2025 CHF'!$B:$L, 10, 0), "N/A"))</f>
        <v>0</v>
      </c>
      <c r="AL590">
        <f>IFERROR(VLOOKUP($B590, 'Combined Budget 2025 EUR'!$B:$L, 11, 0), IFERROR(VLOOKUP($B590, 'Combined Budget 2025 CHF'!$B:$L, 11, 0), "N/A"))</f>
        <v>0</v>
      </c>
    </row>
    <row r="591" spans="2:38" x14ac:dyDescent="0.25">
      <c r="B591" s="1">
        <v>23023</v>
      </c>
      <c r="C591" s="1" t="s">
        <v>649</v>
      </c>
      <c r="D591" s="1">
        <f>IFERROR(VLOOKUP($B591, 'Combined Budget 2025 EUR'!$B:$G,3, 0),IFERROR(VLOOKUP($B591, 'Combined Budget 2025 CHF'!$B:$G,3, 0),  IFERROR(VLOOKUP($B591, '[1]QMSM_AG Mapping'!$A:$G, 3,0), "Check")))</f>
        <v>0</v>
      </c>
      <c r="E591" s="1">
        <f>IFERROR(VLOOKUP($B591, 'Combined Budget 2025 EUR'!$B:$G,5, 0), IFERROR(VLOOKUP($B591, 'Combined Budget 2025 CHF'!$B:$G,5, 0),IFERROR(VLOOKUP($B591, '[1]QMSM_AG Mapping'!$A:$E, 5,0), "Check")))</f>
        <v>0</v>
      </c>
      <c r="F591" s="1">
        <f t="shared" si="92"/>
        <v>0</v>
      </c>
      <c r="G591" s="13">
        <f>VLOOKUP($B591, '[1]QMSM_AG Mapping'!$A:$G, 6, 0)</f>
        <v>0</v>
      </c>
      <c r="H591" s="1">
        <f>VLOOKUP($B591, '[1]QMSM_AG Mapping'!$A:$G, 7, 0)</f>
        <v>2020</v>
      </c>
      <c r="I591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W591" s="14" cm="1">
        <f t="array" ref="W591">INDEX(J591:U591, 1, MONTH($W$1))</f>
        <v>0</v>
      </c>
      <c r="X591" s="14" cm="1">
        <f t="array" ref="X591">SUMPRODUCT((J591:U591) *(($J$1:$U$1)&lt;=$X$1))</f>
        <v>0</v>
      </c>
      <c r="Y591">
        <f t="shared" si="93"/>
        <v>0</v>
      </c>
      <c r="Z591">
        <f t="shared" si="93"/>
        <v>0</v>
      </c>
      <c r="AA591">
        <f t="shared" si="94"/>
        <v>0</v>
      </c>
      <c r="AB591">
        <f t="shared" si="91"/>
        <v>0</v>
      </c>
      <c r="AC591">
        <f t="shared" si="95"/>
        <v>0</v>
      </c>
      <c r="AD591">
        <f t="shared" si="96"/>
        <v>0</v>
      </c>
      <c r="AE591">
        <f t="shared" si="97"/>
        <v>0</v>
      </c>
      <c r="AF591">
        <f t="shared" si="98"/>
        <v>0</v>
      </c>
      <c r="AG591">
        <f t="shared" si="99"/>
        <v>0</v>
      </c>
      <c r="AI591" s="15">
        <f t="shared" si="100"/>
        <v>0</v>
      </c>
      <c r="AJ591" s="15"/>
      <c r="AK591">
        <f>IFERROR(VLOOKUP($B591, 'Combined Budget 2025 EUR'!$B:$L, 10, 0), IFERROR(VLOOKUP($B591, 'Combined Budget 2025 CHF'!$B:$L, 10, 0), "N/A"))</f>
        <v>0</v>
      </c>
      <c r="AL591">
        <f>IFERROR(VLOOKUP($B591, 'Combined Budget 2025 EUR'!$B:$L, 11, 0), IFERROR(VLOOKUP($B591, 'Combined Budget 2025 CHF'!$B:$L, 11, 0), "N/A"))</f>
        <v>0</v>
      </c>
    </row>
    <row r="592" spans="2:38" x14ac:dyDescent="0.25">
      <c r="B592" s="1">
        <v>23024</v>
      </c>
      <c r="C592" s="1" t="s">
        <v>366</v>
      </c>
      <c r="D592" s="1" t="str">
        <f>IFERROR(VLOOKUP($B592, 'Combined Budget 2025 EUR'!$B:$G,3, 0),IFERROR(VLOOKUP($B592, 'Combined Budget 2025 CHF'!$B:$G,3, 0),  IFERROR(VLOOKUP($B592, '[1]QMSM_AG Mapping'!$A:$G, 3,0), "Check")))</f>
        <v>Benelux</v>
      </c>
      <c r="E592" s="1" t="str">
        <f>IFERROR(VLOOKUP($B592, 'Combined Budget 2025 EUR'!$B:$G,5, 0), IFERROR(VLOOKUP($B592, 'Combined Budget 2025 CHF'!$B:$G,5, 0),IFERROR(VLOOKUP($B592, '[1]QMSM_AG Mapping'!$A:$E, 5,0), "Check")))</f>
        <v>Salon / Institute</v>
      </c>
      <c r="F592" s="1" t="str">
        <f t="shared" si="92"/>
        <v>Institutes / Clinic</v>
      </c>
      <c r="G592" s="13">
        <f>VLOOKUP($B592, '[1]QMSM_AG Mapping'!$A:$G, 6, 0)</f>
        <v>0</v>
      </c>
      <c r="H592" s="1">
        <f>VLOOKUP($B592, '[1]QMSM_AG Mapping'!$A:$G, 7, 0)</f>
        <v>2020</v>
      </c>
      <c r="I592" t="s">
        <v>64</v>
      </c>
      <c r="J592" s="14">
        <v>545.94000000000005</v>
      </c>
      <c r="K592" s="14">
        <v>580.03</v>
      </c>
      <c r="L592" s="14">
        <v>0</v>
      </c>
      <c r="M592" s="14">
        <v>759.99</v>
      </c>
      <c r="N592" s="14">
        <v>0</v>
      </c>
      <c r="O592" s="14">
        <v>1728.92</v>
      </c>
      <c r="P592" s="14">
        <v>0</v>
      </c>
      <c r="Q592" s="14">
        <v>1001.08</v>
      </c>
      <c r="R592" s="14">
        <v>3141</v>
      </c>
      <c r="S592" s="14">
        <v>100.02</v>
      </c>
      <c r="T592" s="14">
        <v>627.33000000000004</v>
      </c>
      <c r="U592" s="14">
        <v>0</v>
      </c>
      <c r="W592" s="14" cm="1">
        <f t="array" ref="W592">INDEX(J592:U592, 1, MONTH($W$1))</f>
        <v>0</v>
      </c>
      <c r="X592" s="14" cm="1">
        <f t="array" ref="X592">SUMPRODUCT((J592:U592) *(($J$1:$U$1)&lt;=$X$1))</f>
        <v>8484.3100000000013</v>
      </c>
      <c r="Y592">
        <f t="shared" si="93"/>
        <v>0</v>
      </c>
      <c r="Z592">
        <f t="shared" si="93"/>
        <v>1</v>
      </c>
      <c r="AA592">
        <f t="shared" si="94"/>
        <v>1</v>
      </c>
      <c r="AB592">
        <f t="shared" si="91"/>
        <v>8</v>
      </c>
      <c r="AC592">
        <f t="shared" si="95"/>
        <v>1060.5387500000002</v>
      </c>
      <c r="AD592">
        <f t="shared" si="96"/>
        <v>0</v>
      </c>
      <c r="AE592">
        <f t="shared" si="97"/>
        <v>0</v>
      </c>
      <c r="AF592">
        <f t="shared" si="98"/>
        <v>0</v>
      </c>
      <c r="AG592">
        <f t="shared" si="99"/>
        <v>0</v>
      </c>
      <c r="AI592" s="15">
        <f t="shared" si="100"/>
        <v>8484.3100000000013</v>
      </c>
      <c r="AJ592" s="15"/>
      <c r="AK592" t="str">
        <f>IFERROR(VLOOKUP($B592, 'Combined Budget 2025 EUR'!$B:$L, 10, 0), IFERROR(VLOOKUP($B592, 'Combined Budget 2025 CHF'!$B:$L, 10, 0), "N/A"))</f>
        <v>BC</v>
      </c>
      <c r="AL592" t="str">
        <f>IFERROR(VLOOKUP($B592, 'Combined Budget 2025 EUR'!$B:$L, 11, 0), IFERROR(VLOOKUP($B592, 'Combined Budget 2025 CHF'!$B:$L, 11, 0), "N/A"))</f>
        <v>C</v>
      </c>
    </row>
    <row r="593" spans="2:38" x14ac:dyDescent="0.25">
      <c r="B593" s="1">
        <v>23025</v>
      </c>
      <c r="C593" s="1" t="s">
        <v>889</v>
      </c>
      <c r="D593" s="1">
        <f>IFERROR(VLOOKUP($B593, 'Combined Budget 2025 EUR'!$B:$G,3, 0),IFERROR(VLOOKUP($B593, 'Combined Budget 2025 CHF'!$B:$G,3, 0),  IFERROR(VLOOKUP($B593, '[1]QMSM_AG Mapping'!$A:$G, 3,0), "Check")))</f>
        <v>0</v>
      </c>
      <c r="E593" s="1">
        <f>IFERROR(VLOOKUP($B593, 'Combined Budget 2025 EUR'!$B:$G,5, 0), IFERROR(VLOOKUP($B593, 'Combined Budget 2025 CHF'!$B:$G,5, 0),IFERROR(VLOOKUP($B593, '[1]QMSM_AG Mapping'!$A:$E, 5,0), "Check")))</f>
        <v>0</v>
      </c>
      <c r="F593" s="1">
        <f t="shared" si="92"/>
        <v>0</v>
      </c>
      <c r="G593" s="13">
        <f>VLOOKUP($B593, '[1]QMSM_AG Mapping'!$A:$G, 6, 0)</f>
        <v>0</v>
      </c>
      <c r="H593" s="1">
        <f>VLOOKUP($B593, '[1]QMSM_AG Mapping'!$A:$G, 7, 0)</f>
        <v>2020</v>
      </c>
      <c r="I593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W593" s="14" cm="1">
        <f t="array" ref="W593">INDEX(J593:U593, 1, MONTH($W$1))</f>
        <v>0</v>
      </c>
      <c r="X593" s="14" cm="1">
        <f t="array" ref="X593">SUMPRODUCT((J593:U593) *(($J$1:$U$1)&lt;=$X$1))</f>
        <v>0</v>
      </c>
      <c r="Y593">
        <f t="shared" si="93"/>
        <v>0</v>
      </c>
      <c r="Z593">
        <f t="shared" si="93"/>
        <v>0</v>
      </c>
      <c r="AA593">
        <f t="shared" si="94"/>
        <v>0</v>
      </c>
      <c r="AB593">
        <f t="shared" si="91"/>
        <v>0</v>
      </c>
      <c r="AC593">
        <f t="shared" si="95"/>
        <v>0</v>
      </c>
      <c r="AD593">
        <f t="shared" si="96"/>
        <v>0</v>
      </c>
      <c r="AE593">
        <f t="shared" si="97"/>
        <v>0</v>
      </c>
      <c r="AF593">
        <f t="shared" si="98"/>
        <v>0</v>
      </c>
      <c r="AG593">
        <f t="shared" si="99"/>
        <v>0</v>
      </c>
      <c r="AI593" s="15">
        <f t="shared" si="100"/>
        <v>0</v>
      </c>
      <c r="AJ593" s="15"/>
      <c r="AK593">
        <f>IFERROR(VLOOKUP($B593, 'Combined Budget 2025 EUR'!$B:$L, 10, 0), IFERROR(VLOOKUP($B593, 'Combined Budget 2025 CHF'!$B:$L, 10, 0), "N/A"))</f>
        <v>0</v>
      </c>
      <c r="AL593">
        <f>IFERROR(VLOOKUP($B593, 'Combined Budget 2025 EUR'!$B:$L, 11, 0), IFERROR(VLOOKUP($B593, 'Combined Budget 2025 CHF'!$B:$L, 11, 0), "N/A"))</f>
        <v>0</v>
      </c>
    </row>
    <row r="594" spans="2:38" x14ac:dyDescent="0.25">
      <c r="B594" s="1">
        <v>23026</v>
      </c>
      <c r="C594" s="1" t="s">
        <v>650</v>
      </c>
      <c r="D594" s="1">
        <f>IFERROR(VLOOKUP($B594, 'Combined Budget 2025 EUR'!$B:$G,3, 0),IFERROR(VLOOKUP($B594, 'Combined Budget 2025 CHF'!$B:$G,3, 0),  IFERROR(VLOOKUP($B594, '[1]QMSM_AG Mapping'!$A:$G, 3,0), "Check")))</f>
        <v>0</v>
      </c>
      <c r="E594" s="1">
        <f>IFERROR(VLOOKUP($B594, 'Combined Budget 2025 EUR'!$B:$G,5, 0), IFERROR(VLOOKUP($B594, 'Combined Budget 2025 CHF'!$B:$G,5, 0),IFERROR(VLOOKUP($B594, '[1]QMSM_AG Mapping'!$A:$E, 5,0), "Check")))</f>
        <v>0</v>
      </c>
      <c r="F594" s="1">
        <f t="shared" si="92"/>
        <v>0</v>
      </c>
      <c r="G594" s="13">
        <f>VLOOKUP($B594, '[1]QMSM_AG Mapping'!$A:$G, 6, 0)</f>
        <v>0</v>
      </c>
      <c r="H594" s="1">
        <f>VLOOKUP($B594, '[1]QMSM_AG Mapping'!$A:$G, 7, 0)</f>
        <v>2020</v>
      </c>
      <c r="I59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W594" s="14" cm="1">
        <f t="array" ref="W594">INDEX(J594:U594, 1, MONTH($W$1))</f>
        <v>0</v>
      </c>
      <c r="X594" s="14" cm="1">
        <f t="array" ref="X594">SUMPRODUCT((J594:U594) *(($J$1:$U$1)&lt;=$X$1))</f>
        <v>0</v>
      </c>
      <c r="Y594">
        <f t="shared" si="93"/>
        <v>0</v>
      </c>
      <c r="Z594">
        <f t="shared" si="93"/>
        <v>0</v>
      </c>
      <c r="AA594">
        <f t="shared" si="94"/>
        <v>0</v>
      </c>
      <c r="AB594">
        <f t="shared" si="91"/>
        <v>0</v>
      </c>
      <c r="AC594">
        <f t="shared" si="95"/>
        <v>0</v>
      </c>
      <c r="AD594">
        <f t="shared" si="96"/>
        <v>0</v>
      </c>
      <c r="AE594">
        <f t="shared" si="97"/>
        <v>0</v>
      </c>
      <c r="AF594">
        <f t="shared" si="98"/>
        <v>0</v>
      </c>
      <c r="AG594">
        <f t="shared" si="99"/>
        <v>0</v>
      </c>
      <c r="AI594" s="15">
        <f t="shared" si="100"/>
        <v>0</v>
      </c>
      <c r="AJ594" s="15"/>
      <c r="AK594">
        <f>IFERROR(VLOOKUP($B594, 'Combined Budget 2025 EUR'!$B:$L, 10, 0), IFERROR(VLOOKUP($B594, 'Combined Budget 2025 CHF'!$B:$L, 10, 0), "N/A"))</f>
        <v>0</v>
      </c>
      <c r="AL594">
        <f>IFERROR(VLOOKUP($B594, 'Combined Budget 2025 EUR'!$B:$L, 11, 0), IFERROR(VLOOKUP($B594, 'Combined Budget 2025 CHF'!$B:$L, 11, 0), "N/A"))</f>
        <v>0</v>
      </c>
    </row>
    <row r="595" spans="2:38" x14ac:dyDescent="0.25">
      <c r="B595" s="1">
        <v>23027</v>
      </c>
      <c r="C595" s="1" t="s">
        <v>651</v>
      </c>
      <c r="D595" s="1">
        <f>IFERROR(VLOOKUP($B595, 'Combined Budget 2025 EUR'!$B:$G,3, 0),IFERROR(VLOOKUP($B595, 'Combined Budget 2025 CHF'!$B:$G,3, 0),  IFERROR(VLOOKUP($B595, '[1]QMSM_AG Mapping'!$A:$G, 3,0), "Check")))</f>
        <v>0</v>
      </c>
      <c r="E595" s="1">
        <f>IFERROR(VLOOKUP($B595, 'Combined Budget 2025 EUR'!$B:$G,5, 0), IFERROR(VLOOKUP($B595, 'Combined Budget 2025 CHF'!$B:$G,5, 0),IFERROR(VLOOKUP($B595, '[1]QMSM_AG Mapping'!$A:$E, 5,0), "Check")))</f>
        <v>0</v>
      </c>
      <c r="F595" s="1">
        <f t="shared" si="92"/>
        <v>0</v>
      </c>
      <c r="G595" s="13">
        <f>VLOOKUP($B595, '[1]QMSM_AG Mapping'!$A:$G, 6, 0)</f>
        <v>0</v>
      </c>
      <c r="H595" s="1">
        <f>VLOOKUP($B595, '[1]QMSM_AG Mapping'!$A:$G, 7, 0)</f>
        <v>2020</v>
      </c>
      <c r="I595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W595" s="14" cm="1">
        <f t="array" ref="W595">INDEX(J595:U595, 1, MONTH($W$1))</f>
        <v>0</v>
      </c>
      <c r="X595" s="14" cm="1">
        <f t="array" ref="X595">SUMPRODUCT((J595:U595) *(($J$1:$U$1)&lt;=$X$1))</f>
        <v>0</v>
      </c>
      <c r="Y595">
        <f t="shared" si="93"/>
        <v>0</v>
      </c>
      <c r="Z595">
        <f t="shared" si="93"/>
        <v>0</v>
      </c>
      <c r="AA595">
        <f t="shared" si="94"/>
        <v>0</v>
      </c>
      <c r="AB595">
        <f t="shared" si="91"/>
        <v>0</v>
      </c>
      <c r="AC595">
        <f t="shared" si="95"/>
        <v>0</v>
      </c>
      <c r="AD595">
        <f t="shared" si="96"/>
        <v>0</v>
      </c>
      <c r="AE595">
        <f t="shared" si="97"/>
        <v>0</v>
      </c>
      <c r="AF595">
        <f t="shared" si="98"/>
        <v>0</v>
      </c>
      <c r="AG595">
        <f t="shared" si="99"/>
        <v>0</v>
      </c>
      <c r="AI595" s="15">
        <f t="shared" si="100"/>
        <v>0</v>
      </c>
      <c r="AJ595" s="15"/>
      <c r="AK595">
        <f>IFERROR(VLOOKUP($B595, 'Combined Budget 2025 EUR'!$B:$L, 10, 0), IFERROR(VLOOKUP($B595, 'Combined Budget 2025 CHF'!$B:$L, 10, 0), "N/A"))</f>
        <v>0</v>
      </c>
      <c r="AL595">
        <f>IFERROR(VLOOKUP($B595, 'Combined Budget 2025 EUR'!$B:$L, 11, 0), IFERROR(VLOOKUP($B595, 'Combined Budget 2025 CHF'!$B:$L, 11, 0), "N/A"))</f>
        <v>0</v>
      </c>
    </row>
    <row r="596" spans="2:38" x14ac:dyDescent="0.25">
      <c r="B596" s="1">
        <v>23028</v>
      </c>
      <c r="C596" s="1" t="s">
        <v>652</v>
      </c>
      <c r="D596" s="1">
        <f>IFERROR(VLOOKUP($B596, 'Combined Budget 2025 EUR'!$B:$G,3, 0),IFERROR(VLOOKUP($B596, 'Combined Budget 2025 CHF'!$B:$G,3, 0),  IFERROR(VLOOKUP($B596, '[1]QMSM_AG Mapping'!$A:$G, 3,0), "Check")))</f>
        <v>0</v>
      </c>
      <c r="E596" s="1">
        <f>IFERROR(VLOOKUP($B596, 'Combined Budget 2025 EUR'!$B:$G,5, 0), IFERROR(VLOOKUP($B596, 'Combined Budget 2025 CHF'!$B:$G,5, 0),IFERROR(VLOOKUP($B596, '[1]QMSM_AG Mapping'!$A:$E, 5,0), "Check")))</f>
        <v>0</v>
      </c>
      <c r="F596" s="1">
        <f t="shared" si="92"/>
        <v>0</v>
      </c>
      <c r="G596" s="13">
        <f>VLOOKUP($B596, '[1]QMSM_AG Mapping'!$A:$G, 6, 0)</f>
        <v>0</v>
      </c>
      <c r="H596" s="1">
        <f>VLOOKUP($B596, '[1]QMSM_AG Mapping'!$A:$G, 7, 0)</f>
        <v>2020</v>
      </c>
      <c r="I596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W596" s="14" cm="1">
        <f t="array" ref="W596">INDEX(J596:U596, 1, MONTH($W$1))</f>
        <v>0</v>
      </c>
      <c r="X596" s="14" cm="1">
        <f t="array" ref="X596">SUMPRODUCT((J596:U596) *(($J$1:$U$1)&lt;=$X$1))</f>
        <v>0</v>
      </c>
      <c r="Y596">
        <f t="shared" si="93"/>
        <v>0</v>
      </c>
      <c r="Z596">
        <f t="shared" si="93"/>
        <v>0</v>
      </c>
      <c r="AA596">
        <f t="shared" si="94"/>
        <v>0</v>
      </c>
      <c r="AB596">
        <f t="shared" si="91"/>
        <v>0</v>
      </c>
      <c r="AC596">
        <f t="shared" si="95"/>
        <v>0</v>
      </c>
      <c r="AD596">
        <f t="shared" si="96"/>
        <v>0</v>
      </c>
      <c r="AE596">
        <f t="shared" si="97"/>
        <v>0</v>
      </c>
      <c r="AF596">
        <f t="shared" si="98"/>
        <v>0</v>
      </c>
      <c r="AG596">
        <f t="shared" si="99"/>
        <v>0</v>
      </c>
      <c r="AI596" s="15">
        <f t="shared" si="100"/>
        <v>0</v>
      </c>
      <c r="AJ596" s="15"/>
      <c r="AK596">
        <f>IFERROR(VLOOKUP($B596, 'Combined Budget 2025 EUR'!$B:$L, 10, 0), IFERROR(VLOOKUP($B596, 'Combined Budget 2025 CHF'!$B:$L, 10, 0), "N/A"))</f>
        <v>0</v>
      </c>
      <c r="AL596">
        <f>IFERROR(VLOOKUP($B596, 'Combined Budget 2025 EUR'!$B:$L, 11, 0), IFERROR(VLOOKUP($B596, 'Combined Budget 2025 CHF'!$B:$L, 11, 0), "N/A"))</f>
        <v>0</v>
      </c>
    </row>
    <row r="597" spans="2:38" x14ac:dyDescent="0.25">
      <c r="B597" s="1">
        <v>23029</v>
      </c>
      <c r="C597" s="1" t="s">
        <v>352</v>
      </c>
      <c r="D597" s="1" t="str">
        <f>IFERROR(VLOOKUP($B597, 'Combined Budget 2025 EUR'!$B:$G,3, 0),IFERROR(VLOOKUP($B597, 'Combined Budget 2025 CHF'!$B:$G,3, 0),  IFERROR(VLOOKUP($B597, '[1]QMSM_AG Mapping'!$A:$G, 3,0), "Check")))</f>
        <v>Benelux</v>
      </c>
      <c r="E597" s="1" t="str">
        <f>IFERROR(VLOOKUP($B597, 'Combined Budget 2025 EUR'!$B:$G,5, 0), IFERROR(VLOOKUP($B597, 'Combined Budget 2025 CHF'!$B:$G,5, 0),IFERROR(VLOOKUP($B597, '[1]QMSM_AG Mapping'!$A:$E, 5,0), "Check")))</f>
        <v>Salon / Institute</v>
      </c>
      <c r="F597" s="1" t="str">
        <f t="shared" si="92"/>
        <v>Institutes / Clinic</v>
      </c>
      <c r="G597" s="13">
        <f>VLOOKUP($B597, '[1]QMSM_AG Mapping'!$A:$G, 6, 0)</f>
        <v>0</v>
      </c>
      <c r="H597" s="1">
        <f>VLOOKUP($B597, '[1]QMSM_AG Mapping'!$A:$G, 7, 0)</f>
        <v>2020</v>
      </c>
      <c r="I597" t="s">
        <v>64</v>
      </c>
      <c r="J597" s="14">
        <v>2676.11</v>
      </c>
      <c r="K597" s="14">
        <v>1219.3699999999999</v>
      </c>
      <c r="L597" s="14">
        <v>2836.28</v>
      </c>
      <c r="M597" s="14">
        <v>2250.88</v>
      </c>
      <c r="N597" s="14">
        <v>1019.01</v>
      </c>
      <c r="O597" s="14">
        <v>2314.87</v>
      </c>
      <c r="P597" s="14">
        <v>2907.97</v>
      </c>
      <c r="Q597" s="14">
        <v>1525.38</v>
      </c>
      <c r="R597" s="14">
        <v>2406.81</v>
      </c>
      <c r="S597" s="14">
        <v>1384.4</v>
      </c>
      <c r="T597" s="14">
        <v>3044.14</v>
      </c>
      <c r="U597" s="14">
        <v>2079.35</v>
      </c>
      <c r="W597" s="14" cm="1">
        <f t="array" ref="W597">INDEX(J597:U597, 1, MONTH($W$1))</f>
        <v>2079.35</v>
      </c>
      <c r="X597" s="14" cm="1">
        <f t="array" ref="X597">SUMPRODUCT((J597:U597) *(($J$1:$U$1)&lt;=$X$1))</f>
        <v>25664.57</v>
      </c>
      <c r="Y597">
        <f t="shared" si="93"/>
        <v>1</v>
      </c>
      <c r="Z597">
        <f t="shared" si="93"/>
        <v>1</v>
      </c>
      <c r="AA597">
        <f t="shared" si="94"/>
        <v>1</v>
      </c>
      <c r="AB597">
        <f t="shared" si="91"/>
        <v>12</v>
      </c>
      <c r="AC597">
        <f t="shared" si="95"/>
        <v>2138.7141666666666</v>
      </c>
      <c r="AD597">
        <f t="shared" si="96"/>
        <v>0</v>
      </c>
      <c r="AE597">
        <f t="shared" si="97"/>
        <v>0</v>
      </c>
      <c r="AF597">
        <f t="shared" si="98"/>
        <v>0</v>
      </c>
      <c r="AG597">
        <f t="shared" si="99"/>
        <v>0</v>
      </c>
      <c r="AI597" s="15">
        <f t="shared" si="100"/>
        <v>25664.57</v>
      </c>
      <c r="AJ597" s="15"/>
      <c r="AK597" t="str">
        <f>IFERROR(VLOOKUP($B597, 'Combined Budget 2025 EUR'!$B:$L, 10, 0), IFERROR(VLOOKUP($B597, 'Combined Budget 2025 CHF'!$B:$L, 10, 0), "N/A"))</f>
        <v>AC</v>
      </c>
      <c r="AL597" t="str">
        <f>IFERROR(VLOOKUP($B597, 'Combined Budget 2025 EUR'!$B:$L, 11, 0), IFERROR(VLOOKUP($B597, 'Combined Budget 2025 CHF'!$B:$L, 11, 0), "N/A"))</f>
        <v>C</v>
      </c>
    </row>
    <row r="598" spans="2:38" x14ac:dyDescent="0.25">
      <c r="B598" s="1">
        <v>23031</v>
      </c>
      <c r="C598" s="1" t="s">
        <v>336</v>
      </c>
      <c r="D598" s="1" t="str">
        <f>IFERROR(VLOOKUP($B598, 'Combined Budget 2025 EUR'!$B:$G,3, 0),IFERROR(VLOOKUP($B598, 'Combined Budget 2025 CHF'!$B:$G,3, 0),  IFERROR(VLOOKUP($B598, '[1]QMSM_AG Mapping'!$A:$G, 3,0), "Check")))</f>
        <v>Benelux</v>
      </c>
      <c r="E598" s="1" t="str">
        <f>IFERROR(VLOOKUP($B598, 'Combined Budget 2025 EUR'!$B:$G,5, 0), IFERROR(VLOOKUP($B598, 'Combined Budget 2025 CHF'!$B:$G,5, 0),IFERROR(VLOOKUP($B598, '[1]QMSM_AG Mapping'!$A:$E, 5,0), "Check")))</f>
        <v>Salon / Institute</v>
      </c>
      <c r="F598" s="1" t="str">
        <f t="shared" si="92"/>
        <v>Institutes / Clinic</v>
      </c>
      <c r="G598" s="13">
        <f>VLOOKUP($B598, '[1]QMSM_AG Mapping'!$A:$G, 6, 0)</f>
        <v>0</v>
      </c>
      <c r="H598" s="1">
        <f>VLOOKUP($B598, '[1]QMSM_AG Mapping'!$A:$G, 7, 0)</f>
        <v>2020</v>
      </c>
      <c r="I598" t="s">
        <v>64</v>
      </c>
      <c r="J598" s="14">
        <v>749.18</v>
      </c>
      <c r="K598" s="14">
        <v>5281.72</v>
      </c>
      <c r="L598" s="14">
        <v>2567.63</v>
      </c>
      <c r="M598" s="14">
        <v>2229.96</v>
      </c>
      <c r="N598" s="14">
        <v>-1277.83</v>
      </c>
      <c r="O598" s="14">
        <v>3973.24</v>
      </c>
      <c r="P598" s="14">
        <v>0</v>
      </c>
      <c r="Q598" s="14">
        <v>5680.6</v>
      </c>
      <c r="R598" s="14">
        <v>1442.04</v>
      </c>
      <c r="S598" s="14">
        <v>0</v>
      </c>
      <c r="T598" s="14">
        <v>1899.98</v>
      </c>
      <c r="U598" s="14">
        <v>1419.14</v>
      </c>
      <c r="W598" s="14" cm="1">
        <f t="array" ref="W598">INDEX(J598:U598, 1, MONTH($W$1))</f>
        <v>1419.14</v>
      </c>
      <c r="X598" s="14" cm="1">
        <f t="array" ref="X598">SUMPRODUCT((J598:U598) *(($J$1:$U$1)&lt;=$X$1))</f>
        <v>23965.66</v>
      </c>
      <c r="Y598">
        <f t="shared" si="93"/>
        <v>1</v>
      </c>
      <c r="Z598">
        <f t="shared" si="93"/>
        <v>1</v>
      </c>
      <c r="AA598">
        <f t="shared" si="94"/>
        <v>1</v>
      </c>
      <c r="AB598">
        <f t="shared" si="91"/>
        <v>9</v>
      </c>
      <c r="AC598">
        <f t="shared" si="95"/>
        <v>2662.8511111111111</v>
      </c>
      <c r="AD598">
        <f t="shared" si="96"/>
        <v>0</v>
      </c>
      <c r="AE598">
        <f t="shared" si="97"/>
        <v>0</v>
      </c>
      <c r="AF598">
        <f t="shared" si="98"/>
        <v>0</v>
      </c>
      <c r="AG598">
        <f t="shared" si="99"/>
        <v>0</v>
      </c>
      <c r="AI598" s="15">
        <f t="shared" si="100"/>
        <v>23965.66</v>
      </c>
      <c r="AJ598" s="15"/>
      <c r="AK598" t="str">
        <f>IFERROR(VLOOKUP($B598, 'Combined Budget 2025 EUR'!$B:$L, 10, 0), IFERROR(VLOOKUP($B598, 'Combined Budget 2025 CHF'!$B:$L, 10, 0), "N/A"))</f>
        <v>AA</v>
      </c>
      <c r="AL598" t="str">
        <f>IFERROR(VLOOKUP($B598, 'Combined Budget 2025 EUR'!$B:$L, 11, 0), IFERROR(VLOOKUP($B598, 'Combined Budget 2025 CHF'!$B:$L, 11, 0), "N/A"))</f>
        <v>A</v>
      </c>
    </row>
    <row r="599" spans="2:38" x14ac:dyDescent="0.25">
      <c r="B599" s="1">
        <v>23035</v>
      </c>
      <c r="C599" s="1" t="s">
        <v>337</v>
      </c>
      <c r="D599" s="1" t="str">
        <f>IFERROR(VLOOKUP($B599, 'Combined Budget 2025 EUR'!$B:$G,3, 0),IFERROR(VLOOKUP($B599, 'Combined Budget 2025 CHF'!$B:$G,3, 0),  IFERROR(VLOOKUP($B599, '[1]QMSM_AG Mapping'!$A:$G, 3,0), "Check")))</f>
        <v>Benelux</v>
      </c>
      <c r="E599" s="1" t="str">
        <f>IFERROR(VLOOKUP($B599, 'Combined Budget 2025 EUR'!$B:$G,5, 0), IFERROR(VLOOKUP($B599, 'Combined Budget 2025 CHF'!$B:$G,5, 0),IFERROR(VLOOKUP($B599, '[1]QMSM_AG Mapping'!$A:$E, 5,0), "Check")))</f>
        <v>Salon / Institute</v>
      </c>
      <c r="F599" s="1" t="str">
        <f t="shared" si="92"/>
        <v>Institutes / Clinic</v>
      </c>
      <c r="G599" s="13">
        <f>VLOOKUP($B599, '[1]QMSM_AG Mapping'!$A:$G, 6, 0)</f>
        <v>0</v>
      </c>
      <c r="H599" s="1">
        <f>VLOOKUP($B599, '[1]QMSM_AG Mapping'!$A:$G, 7, 0)</f>
        <v>2020</v>
      </c>
      <c r="I599" t="s">
        <v>64</v>
      </c>
      <c r="J599" s="14">
        <v>4591.43</v>
      </c>
      <c r="K599" s="14">
        <v>2290.0299999999997</v>
      </c>
      <c r="L599" s="14">
        <v>3567.57</v>
      </c>
      <c r="M599" s="14">
        <v>3035.06</v>
      </c>
      <c r="N599" s="14">
        <v>2840.45</v>
      </c>
      <c r="O599" s="14">
        <v>7159.76</v>
      </c>
      <c r="P599" s="14">
        <v>958.86</v>
      </c>
      <c r="Q599" s="14">
        <v>1903.85</v>
      </c>
      <c r="R599" s="14">
        <v>4613.53</v>
      </c>
      <c r="S599" s="14">
        <v>3289.65</v>
      </c>
      <c r="T599" s="14">
        <v>3832.34</v>
      </c>
      <c r="U599" s="14">
        <v>2049.62</v>
      </c>
      <c r="W599" s="14" cm="1">
        <f t="array" ref="W599">INDEX(J599:U599, 1, MONTH($W$1))</f>
        <v>2049.62</v>
      </c>
      <c r="X599" s="14" cm="1">
        <f t="array" ref="X599">SUMPRODUCT((J599:U599) *(($J$1:$U$1)&lt;=$X$1))</f>
        <v>40132.15</v>
      </c>
      <c r="Y599">
        <f t="shared" si="93"/>
        <v>1</v>
      </c>
      <c r="Z599">
        <f t="shared" si="93"/>
        <v>1</v>
      </c>
      <c r="AA599">
        <f t="shared" si="94"/>
        <v>1</v>
      </c>
      <c r="AB599">
        <f t="shared" ref="AB599:AB662" si="101">COUNTIFS($J599:$U599, "&gt;0")</f>
        <v>12</v>
      </c>
      <c r="AC599">
        <f t="shared" si="95"/>
        <v>3344.3458333333333</v>
      </c>
      <c r="AD599">
        <f t="shared" si="96"/>
        <v>0</v>
      </c>
      <c r="AE599">
        <f t="shared" si="97"/>
        <v>0</v>
      </c>
      <c r="AF599">
        <f t="shared" si="98"/>
        <v>0</v>
      </c>
      <c r="AG599">
        <f t="shared" si="99"/>
        <v>0</v>
      </c>
      <c r="AI599" s="15">
        <f t="shared" si="100"/>
        <v>40132.15</v>
      </c>
      <c r="AJ599" s="15"/>
      <c r="AK599" t="str">
        <f>IFERROR(VLOOKUP($B599, 'Combined Budget 2025 EUR'!$B:$L, 10, 0), IFERROR(VLOOKUP($B599, 'Combined Budget 2025 CHF'!$B:$L, 10, 0), "N/A"))</f>
        <v>AA</v>
      </c>
      <c r="AL599" t="str">
        <f>IFERROR(VLOOKUP($B599, 'Combined Budget 2025 EUR'!$B:$L, 11, 0), IFERROR(VLOOKUP($B599, 'Combined Budget 2025 CHF'!$B:$L, 11, 0), "N/A"))</f>
        <v>A</v>
      </c>
    </row>
    <row r="600" spans="2:38" x14ac:dyDescent="0.25">
      <c r="B600" s="1">
        <v>23037</v>
      </c>
      <c r="C600" s="1" t="s">
        <v>360</v>
      </c>
      <c r="D600" s="1" t="str">
        <f>IFERROR(VLOOKUP($B600, 'Combined Budget 2025 EUR'!$B:$G,3, 0),IFERROR(VLOOKUP($B600, 'Combined Budget 2025 CHF'!$B:$G,3, 0),  IFERROR(VLOOKUP($B600, '[1]QMSM_AG Mapping'!$A:$G, 3,0), "Check")))</f>
        <v>Benelux</v>
      </c>
      <c r="E600" s="1" t="str">
        <f>IFERROR(VLOOKUP($B600, 'Combined Budget 2025 EUR'!$B:$G,5, 0), IFERROR(VLOOKUP($B600, 'Combined Budget 2025 CHF'!$B:$G,5, 0),IFERROR(VLOOKUP($B600, '[1]QMSM_AG Mapping'!$A:$E, 5,0), "Check")))</f>
        <v>Salon / Institute</v>
      </c>
      <c r="F600" s="1" t="str">
        <f t="shared" si="92"/>
        <v>Institutes / Clinic</v>
      </c>
      <c r="G600" s="13">
        <f>VLOOKUP($B600, '[1]QMSM_AG Mapping'!$A:$G, 6, 0)</f>
        <v>0</v>
      </c>
      <c r="H600" s="1">
        <f>VLOOKUP($B600, '[1]QMSM_AG Mapping'!$A:$G, 7, 0)</f>
        <v>2020</v>
      </c>
      <c r="I600" t="s">
        <v>64</v>
      </c>
      <c r="J600" s="14">
        <v>1198.5899999999999</v>
      </c>
      <c r="K600" s="14">
        <v>0</v>
      </c>
      <c r="L600" s="14">
        <v>2870.96</v>
      </c>
      <c r="M600" s="14">
        <v>840.57</v>
      </c>
      <c r="N600" s="14">
        <v>0</v>
      </c>
      <c r="O600" s="14">
        <v>472.94</v>
      </c>
      <c r="P600" s="14">
        <v>0</v>
      </c>
      <c r="Q600" s="14">
        <v>2595.46</v>
      </c>
      <c r="R600" s="14">
        <v>1418.82</v>
      </c>
      <c r="S600" s="14">
        <v>1644.76</v>
      </c>
      <c r="T600" s="14">
        <v>1294.8399999999999</v>
      </c>
      <c r="U600" s="14">
        <v>2001</v>
      </c>
      <c r="W600" s="14" cm="1">
        <f t="array" ref="W600">INDEX(J600:U600, 1, MONTH($W$1))</f>
        <v>2001</v>
      </c>
      <c r="X600" s="14" cm="1">
        <f t="array" ref="X600">SUMPRODUCT((J600:U600) *(($J$1:$U$1)&lt;=$X$1))</f>
        <v>14337.94</v>
      </c>
      <c r="Y600">
        <f t="shared" si="93"/>
        <v>1</v>
      </c>
      <c r="Z600">
        <f t="shared" si="93"/>
        <v>1</v>
      </c>
      <c r="AA600">
        <f t="shared" si="94"/>
        <v>1</v>
      </c>
      <c r="AB600">
        <f t="shared" si="101"/>
        <v>9</v>
      </c>
      <c r="AC600">
        <f t="shared" si="95"/>
        <v>1593.1044444444444</v>
      </c>
      <c r="AD600">
        <f t="shared" si="96"/>
        <v>0</v>
      </c>
      <c r="AE600">
        <f t="shared" si="97"/>
        <v>0</v>
      </c>
      <c r="AF600">
        <f t="shared" si="98"/>
        <v>0</v>
      </c>
      <c r="AG600">
        <f t="shared" si="99"/>
        <v>0</v>
      </c>
      <c r="AI600" s="15">
        <f t="shared" si="100"/>
        <v>14337.94</v>
      </c>
      <c r="AJ600" s="15"/>
      <c r="AK600" t="str">
        <f>IFERROR(VLOOKUP($B600, 'Combined Budget 2025 EUR'!$B:$L, 10, 0), IFERROR(VLOOKUP($B600, 'Combined Budget 2025 CHF'!$B:$L, 10, 0), "N/A"))</f>
        <v>BB</v>
      </c>
      <c r="AL600" t="str">
        <f>IFERROR(VLOOKUP($B600, 'Combined Budget 2025 EUR'!$B:$L, 11, 0), IFERROR(VLOOKUP($B600, 'Combined Budget 2025 CHF'!$B:$L, 11, 0), "N/A"))</f>
        <v>B</v>
      </c>
    </row>
    <row r="601" spans="2:38" x14ac:dyDescent="0.25">
      <c r="B601" s="1">
        <v>23038</v>
      </c>
      <c r="C601" s="1" t="s">
        <v>376</v>
      </c>
      <c r="D601" s="1" t="str">
        <f>IFERROR(VLOOKUP($B601, 'Combined Budget 2025 EUR'!$B:$G,3, 0),IFERROR(VLOOKUP($B601, 'Combined Budget 2025 CHF'!$B:$G,3, 0),  IFERROR(VLOOKUP($B601, '[1]QMSM_AG Mapping'!$A:$G, 3,0), "Check")))</f>
        <v>Benelux</v>
      </c>
      <c r="E601" s="1" t="str">
        <f>IFERROR(VLOOKUP($B601, 'Combined Budget 2025 EUR'!$B:$G,5, 0), IFERROR(VLOOKUP($B601, 'Combined Budget 2025 CHF'!$B:$G,5, 0),IFERROR(VLOOKUP($B601, '[1]QMSM_AG Mapping'!$A:$E, 5,0), "Check")))</f>
        <v>Salon / Institute</v>
      </c>
      <c r="F601" s="1" t="str">
        <f t="shared" si="92"/>
        <v>Institutes / Clinic</v>
      </c>
      <c r="G601" s="13">
        <f>VLOOKUP($B601, '[1]QMSM_AG Mapping'!$A:$G, 6, 0)</f>
        <v>0</v>
      </c>
      <c r="H601" s="1">
        <f>VLOOKUP($B601, '[1]QMSM_AG Mapping'!$A:$G, 7, 0)</f>
        <v>2020</v>
      </c>
      <c r="I601" t="s">
        <v>64</v>
      </c>
      <c r="J601" s="14">
        <v>2671.55</v>
      </c>
      <c r="K601" s="14">
        <v>2068.73</v>
      </c>
      <c r="L601" s="14">
        <v>2781.73</v>
      </c>
      <c r="M601" s="14">
        <v>1112.46</v>
      </c>
      <c r="N601" s="14">
        <v>4392.9799999999996</v>
      </c>
      <c r="O601" s="14">
        <v>197.64</v>
      </c>
      <c r="P601" s="14">
        <v>1966.79</v>
      </c>
      <c r="Q601" s="14">
        <v>3356.84</v>
      </c>
      <c r="R601" s="14">
        <v>3285.56</v>
      </c>
      <c r="S601" s="14">
        <v>4361.29</v>
      </c>
      <c r="T601" s="14">
        <v>4217.22</v>
      </c>
      <c r="U601" s="14">
        <v>1071.68</v>
      </c>
      <c r="W601" s="14" cm="1">
        <f t="array" ref="W601">INDEX(J601:U601, 1, MONTH($W$1))</f>
        <v>1071.68</v>
      </c>
      <c r="X601" s="14" cm="1">
        <f t="array" ref="X601">SUMPRODUCT((J601:U601) *(($J$1:$U$1)&lt;=$X$1))</f>
        <v>31484.470000000005</v>
      </c>
      <c r="Y601">
        <f t="shared" si="93"/>
        <v>1</v>
      </c>
      <c r="Z601">
        <f t="shared" si="93"/>
        <v>1</v>
      </c>
      <c r="AA601">
        <f t="shared" si="94"/>
        <v>1</v>
      </c>
      <c r="AB601">
        <f t="shared" si="101"/>
        <v>12</v>
      </c>
      <c r="AC601">
        <f t="shared" si="95"/>
        <v>2623.7058333333339</v>
      </c>
      <c r="AD601">
        <f t="shared" si="96"/>
        <v>0</v>
      </c>
      <c r="AE601">
        <f t="shared" si="97"/>
        <v>0</v>
      </c>
      <c r="AF601">
        <f t="shared" si="98"/>
        <v>0</v>
      </c>
      <c r="AG601">
        <f t="shared" si="99"/>
        <v>0</v>
      </c>
      <c r="AI601" s="15">
        <f t="shared" si="100"/>
        <v>31484.470000000005</v>
      </c>
      <c r="AJ601" s="15"/>
      <c r="AK601" t="str">
        <f>IFERROR(VLOOKUP($B601, 'Combined Budget 2025 EUR'!$B:$L, 10, 0), IFERROR(VLOOKUP($B601, 'Combined Budget 2025 CHF'!$B:$L, 10, 0), "N/A"))</f>
        <v>AA</v>
      </c>
      <c r="AL601" t="str">
        <f>IFERROR(VLOOKUP($B601, 'Combined Budget 2025 EUR'!$B:$L, 11, 0), IFERROR(VLOOKUP($B601, 'Combined Budget 2025 CHF'!$B:$L, 11, 0), "N/A"))</f>
        <v>A</v>
      </c>
    </row>
    <row r="602" spans="2:38" x14ac:dyDescent="0.25">
      <c r="B602" s="1">
        <v>23039</v>
      </c>
      <c r="C602" s="1" t="s">
        <v>653</v>
      </c>
      <c r="D602" s="1">
        <f>IFERROR(VLOOKUP($B602, 'Combined Budget 2025 EUR'!$B:$G,3, 0),IFERROR(VLOOKUP($B602, 'Combined Budget 2025 CHF'!$B:$G,3, 0),  IFERROR(VLOOKUP($B602, '[1]QMSM_AG Mapping'!$A:$G, 3,0), "Check")))</f>
        <v>0</v>
      </c>
      <c r="E602" s="1">
        <f>IFERROR(VLOOKUP($B602, 'Combined Budget 2025 EUR'!$B:$G,5, 0), IFERROR(VLOOKUP($B602, 'Combined Budget 2025 CHF'!$B:$G,5, 0),IFERROR(VLOOKUP($B602, '[1]QMSM_AG Mapping'!$A:$E, 5,0), "Check")))</f>
        <v>0</v>
      </c>
      <c r="F602" s="1">
        <f t="shared" si="92"/>
        <v>0</v>
      </c>
      <c r="G602" s="13">
        <f>VLOOKUP($B602, '[1]QMSM_AG Mapping'!$A:$G, 6, 0)</f>
        <v>0</v>
      </c>
      <c r="H602" s="1">
        <f>VLOOKUP($B602, '[1]QMSM_AG Mapping'!$A:$G, 7, 0)</f>
        <v>2020</v>
      </c>
      <c r="I602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W602" s="14" cm="1">
        <f t="array" ref="W602">INDEX(J602:U602, 1, MONTH($W$1))</f>
        <v>0</v>
      </c>
      <c r="X602" s="14" cm="1">
        <f t="array" ref="X602">SUMPRODUCT((J602:U602) *(($J$1:$U$1)&lt;=$X$1))</f>
        <v>0</v>
      </c>
      <c r="Y602">
        <f t="shared" si="93"/>
        <v>0</v>
      </c>
      <c r="Z602">
        <f t="shared" si="93"/>
        <v>0</v>
      </c>
      <c r="AA602">
        <f t="shared" si="94"/>
        <v>0</v>
      </c>
      <c r="AB602">
        <f t="shared" si="101"/>
        <v>0</v>
      </c>
      <c r="AC602">
        <f t="shared" si="95"/>
        <v>0</v>
      </c>
      <c r="AD602">
        <f t="shared" si="96"/>
        <v>0</v>
      </c>
      <c r="AE602">
        <f t="shared" si="97"/>
        <v>0</v>
      </c>
      <c r="AF602">
        <f t="shared" si="98"/>
        <v>0</v>
      </c>
      <c r="AG602">
        <f t="shared" si="99"/>
        <v>0</v>
      </c>
      <c r="AI602" s="15">
        <f t="shared" si="100"/>
        <v>0</v>
      </c>
      <c r="AJ602" s="15"/>
      <c r="AK602">
        <f>IFERROR(VLOOKUP($B602, 'Combined Budget 2025 EUR'!$B:$L, 10, 0), IFERROR(VLOOKUP($B602, 'Combined Budget 2025 CHF'!$B:$L, 10, 0), "N/A"))</f>
        <v>0</v>
      </c>
      <c r="AL602">
        <f>IFERROR(VLOOKUP($B602, 'Combined Budget 2025 EUR'!$B:$L, 11, 0), IFERROR(VLOOKUP($B602, 'Combined Budget 2025 CHF'!$B:$L, 11, 0), "N/A"))</f>
        <v>0</v>
      </c>
    </row>
    <row r="603" spans="2:38" x14ac:dyDescent="0.25">
      <c r="B603" s="1">
        <v>23040</v>
      </c>
      <c r="C603" s="1" t="s">
        <v>415</v>
      </c>
      <c r="D603" s="1" t="str">
        <f>IFERROR(VLOOKUP($B603, 'Combined Budget 2025 EUR'!$B:$G,3, 0),IFERROR(VLOOKUP($B603, 'Combined Budget 2025 CHF'!$B:$G,3, 0),  IFERROR(VLOOKUP($B603, '[1]QMSM_AG Mapping'!$A:$G, 3,0), "Check")))</f>
        <v>Benelux</v>
      </c>
      <c r="E603" s="1" t="str">
        <f>IFERROR(VLOOKUP($B603, 'Combined Budget 2025 EUR'!$B:$G,5, 0), IFERROR(VLOOKUP($B603, 'Combined Budget 2025 CHF'!$B:$G,5, 0),IFERROR(VLOOKUP($B603, '[1]QMSM_AG Mapping'!$A:$E, 5,0), "Check")))</f>
        <v>Salon / Institute</v>
      </c>
      <c r="F603" s="1" t="str">
        <f t="shared" si="92"/>
        <v>Institutes / Clinic</v>
      </c>
      <c r="G603" s="13">
        <f>VLOOKUP($B603, '[1]QMSM_AG Mapping'!$A:$G, 6, 0)</f>
        <v>0</v>
      </c>
      <c r="H603" s="1">
        <f>VLOOKUP($B603, '[1]QMSM_AG Mapping'!$A:$G, 7, 0)</f>
        <v>2020</v>
      </c>
      <c r="I603" t="s">
        <v>64</v>
      </c>
      <c r="J603" s="14">
        <v>0</v>
      </c>
      <c r="K603" s="14">
        <v>-148.24</v>
      </c>
      <c r="L603" s="14">
        <v>2045.96</v>
      </c>
      <c r="M603" s="14">
        <v>0</v>
      </c>
      <c r="N603" s="14">
        <v>0</v>
      </c>
      <c r="O603" s="14">
        <v>1000.42</v>
      </c>
      <c r="P603" s="14">
        <v>0</v>
      </c>
      <c r="Q603" s="14">
        <v>0</v>
      </c>
      <c r="R603" s="14">
        <v>1328.49</v>
      </c>
      <c r="S603" s="14">
        <v>1324.51</v>
      </c>
      <c r="T603" s="14">
        <v>0</v>
      </c>
      <c r="U603" s="14">
        <v>0</v>
      </c>
      <c r="W603" s="14" cm="1">
        <f t="array" ref="W603">INDEX(J603:U603, 1, MONTH($W$1))</f>
        <v>0</v>
      </c>
      <c r="X603" s="14" cm="1">
        <f t="array" ref="X603">SUMPRODUCT((J603:U603) *(($J$1:$U$1)&lt;=$X$1))</f>
        <v>5551.14</v>
      </c>
      <c r="Y603">
        <f t="shared" si="93"/>
        <v>0</v>
      </c>
      <c r="Z603">
        <f t="shared" si="93"/>
        <v>1</v>
      </c>
      <c r="AA603">
        <f t="shared" si="94"/>
        <v>1</v>
      </c>
      <c r="AB603">
        <f t="shared" si="101"/>
        <v>4</v>
      </c>
      <c r="AC603">
        <f t="shared" si="95"/>
        <v>1387.7850000000001</v>
      </c>
      <c r="AD603">
        <f t="shared" si="96"/>
        <v>0</v>
      </c>
      <c r="AE603">
        <f t="shared" si="97"/>
        <v>0</v>
      </c>
      <c r="AF603">
        <f t="shared" si="98"/>
        <v>0</v>
      </c>
      <c r="AG603">
        <f t="shared" si="99"/>
        <v>0</v>
      </c>
      <c r="AI603" s="15">
        <f t="shared" si="100"/>
        <v>5551.14</v>
      </c>
      <c r="AJ603" s="15"/>
      <c r="AK603" t="str">
        <f>IFERROR(VLOOKUP($B603, 'Combined Budget 2025 EUR'!$B:$L, 10, 0), IFERROR(VLOOKUP($B603, 'Combined Budget 2025 CHF'!$B:$L, 10, 0), "N/A"))</f>
        <v>GG</v>
      </c>
      <c r="AL603" t="str">
        <f>IFERROR(VLOOKUP($B603, 'Combined Budget 2025 EUR'!$B:$L, 11, 0), IFERROR(VLOOKUP($B603, 'Combined Budget 2025 CHF'!$B:$L, 11, 0), "N/A"))</f>
        <v>A</v>
      </c>
    </row>
    <row r="604" spans="2:38" x14ac:dyDescent="0.25">
      <c r="B604" s="1">
        <v>23041</v>
      </c>
      <c r="C604" s="1" t="s">
        <v>369</v>
      </c>
      <c r="D604" s="1" t="str">
        <f>IFERROR(VLOOKUP($B604, 'Combined Budget 2025 EUR'!$B:$G,3, 0),IFERROR(VLOOKUP($B604, 'Combined Budget 2025 CHF'!$B:$G,3, 0),  IFERROR(VLOOKUP($B604, '[1]QMSM_AG Mapping'!$A:$G, 3,0), "Check")))</f>
        <v>Benelux</v>
      </c>
      <c r="E604" s="1" t="str">
        <f>IFERROR(VLOOKUP($B604, 'Combined Budget 2025 EUR'!$B:$G,5, 0), IFERROR(VLOOKUP($B604, 'Combined Budget 2025 CHF'!$B:$G,5, 0),IFERROR(VLOOKUP($B604, '[1]QMSM_AG Mapping'!$A:$E, 5,0), "Check")))</f>
        <v>Salon / Institute</v>
      </c>
      <c r="F604" s="1" t="str">
        <f t="shared" si="92"/>
        <v>Institutes / Clinic</v>
      </c>
      <c r="G604" s="13">
        <f>VLOOKUP($B604, '[1]QMSM_AG Mapping'!$A:$G, 6, 0)</f>
        <v>45566</v>
      </c>
      <c r="H604" s="1">
        <f>VLOOKUP($B604, '[1]QMSM_AG Mapping'!$A:$G, 7, 0)</f>
        <v>2024</v>
      </c>
      <c r="I604" t="s">
        <v>64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1436.35</v>
      </c>
      <c r="T604" s="14">
        <v>3847.94</v>
      </c>
      <c r="U604" s="14">
        <v>0</v>
      </c>
      <c r="W604" s="14" cm="1">
        <f t="array" ref="W604">INDEX(J604:U604, 1, MONTH($W$1))</f>
        <v>0</v>
      </c>
      <c r="X604" s="14" cm="1">
        <f t="array" ref="X604">SUMPRODUCT((J604:U604) *(($J$1:$U$1)&lt;=$X$1))</f>
        <v>5284.29</v>
      </c>
      <c r="Y604">
        <f t="shared" si="93"/>
        <v>0</v>
      </c>
      <c r="Z604">
        <f t="shared" si="93"/>
        <v>1</v>
      </c>
      <c r="AA604">
        <f t="shared" si="94"/>
        <v>1</v>
      </c>
      <c r="AB604">
        <f t="shared" si="101"/>
        <v>2</v>
      </c>
      <c r="AC604">
        <f t="shared" si="95"/>
        <v>2642.145</v>
      </c>
      <c r="AD604">
        <f t="shared" si="96"/>
        <v>0</v>
      </c>
      <c r="AE604">
        <f t="shared" si="97"/>
        <v>0</v>
      </c>
      <c r="AF604">
        <f t="shared" si="98"/>
        <v>1</v>
      </c>
      <c r="AG604">
        <f t="shared" si="99"/>
        <v>5284.29</v>
      </c>
      <c r="AI604" s="15">
        <f t="shared" si="100"/>
        <v>5284.29</v>
      </c>
      <c r="AJ604" s="15"/>
      <c r="AK604" t="str">
        <f>IFERROR(VLOOKUP($B604, 'Combined Budget 2025 EUR'!$B:$L, 10, 0), IFERROR(VLOOKUP($B604, 'Combined Budget 2025 CHF'!$B:$L, 10, 0), "N/A"))</f>
        <v>NKD24</v>
      </c>
      <c r="AL604">
        <f>IFERROR(VLOOKUP($B604, 'Combined Budget 2025 EUR'!$B:$L, 11, 0), IFERROR(VLOOKUP($B604, 'Combined Budget 2025 CHF'!$B:$L, 11, 0), "N/A"))</f>
        <v>0</v>
      </c>
    </row>
    <row r="605" spans="2:38" x14ac:dyDescent="0.25">
      <c r="B605" s="1">
        <v>23042</v>
      </c>
      <c r="C605" s="1" t="s">
        <v>890</v>
      </c>
      <c r="D605" s="1">
        <f>IFERROR(VLOOKUP($B605, 'Combined Budget 2025 EUR'!$B:$G,3, 0),IFERROR(VLOOKUP($B605, 'Combined Budget 2025 CHF'!$B:$G,3, 0),  IFERROR(VLOOKUP($B605, '[1]QMSM_AG Mapping'!$A:$G, 3,0), "Check")))</f>
        <v>0</v>
      </c>
      <c r="E605" s="1">
        <f>IFERROR(VLOOKUP($B605, 'Combined Budget 2025 EUR'!$B:$G,5, 0), IFERROR(VLOOKUP($B605, 'Combined Budget 2025 CHF'!$B:$G,5, 0),IFERROR(VLOOKUP($B605, '[1]QMSM_AG Mapping'!$A:$E, 5,0), "Check")))</f>
        <v>0</v>
      </c>
      <c r="F605" s="1">
        <f t="shared" si="92"/>
        <v>0</v>
      </c>
      <c r="G605" s="13">
        <f>VLOOKUP($B605, '[1]QMSM_AG Mapping'!$A:$G, 6, 0)</f>
        <v>44197</v>
      </c>
      <c r="H605" s="1">
        <f>VLOOKUP($B605, '[1]QMSM_AG Mapping'!$A:$G, 7, 0)</f>
        <v>2021</v>
      </c>
      <c r="I605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W605" s="14" cm="1">
        <f t="array" ref="W605">INDEX(J605:U605, 1, MONTH($W$1))</f>
        <v>0</v>
      </c>
      <c r="X605" s="14" cm="1">
        <f t="array" ref="X605">SUMPRODUCT((J605:U605) *(($J$1:$U$1)&lt;=$X$1))</f>
        <v>0</v>
      </c>
      <c r="Y605">
        <f t="shared" si="93"/>
        <v>0</v>
      </c>
      <c r="Z605">
        <f t="shared" si="93"/>
        <v>0</v>
      </c>
      <c r="AA605">
        <f t="shared" si="94"/>
        <v>0</v>
      </c>
      <c r="AB605">
        <f t="shared" si="101"/>
        <v>0</v>
      </c>
      <c r="AC605">
        <f t="shared" si="95"/>
        <v>0</v>
      </c>
      <c r="AD605">
        <f t="shared" si="96"/>
        <v>0</v>
      </c>
      <c r="AE605">
        <f t="shared" si="97"/>
        <v>0</v>
      </c>
      <c r="AF605">
        <f t="shared" si="98"/>
        <v>0</v>
      </c>
      <c r="AG605">
        <f t="shared" si="99"/>
        <v>0</v>
      </c>
      <c r="AI605" s="15">
        <f t="shared" si="100"/>
        <v>0</v>
      </c>
      <c r="AJ605" s="15"/>
      <c r="AK605">
        <f>IFERROR(VLOOKUP($B605, 'Combined Budget 2025 EUR'!$B:$L, 10, 0), IFERROR(VLOOKUP($B605, 'Combined Budget 2025 CHF'!$B:$L, 10, 0), "N/A"))</f>
        <v>0</v>
      </c>
      <c r="AL605">
        <f>IFERROR(VLOOKUP($B605, 'Combined Budget 2025 EUR'!$B:$L, 11, 0), IFERROR(VLOOKUP($B605, 'Combined Budget 2025 CHF'!$B:$L, 11, 0), "N/A"))</f>
        <v>0</v>
      </c>
    </row>
    <row r="606" spans="2:38" x14ac:dyDescent="0.25">
      <c r="B606" s="1">
        <v>23043</v>
      </c>
      <c r="C606" s="1" t="s">
        <v>387</v>
      </c>
      <c r="D606" s="1" t="str">
        <f>IFERROR(VLOOKUP($B606, 'Combined Budget 2025 EUR'!$B:$G,3, 0),IFERROR(VLOOKUP($B606, 'Combined Budget 2025 CHF'!$B:$G,3, 0),  IFERROR(VLOOKUP($B606, '[1]QMSM_AG Mapping'!$A:$G, 3,0), "Check")))</f>
        <v>Benelux</v>
      </c>
      <c r="E606" s="1" t="str">
        <f>IFERROR(VLOOKUP($B606, 'Combined Budget 2025 EUR'!$B:$G,5, 0), IFERROR(VLOOKUP($B606, 'Combined Budget 2025 CHF'!$B:$G,5, 0),IFERROR(VLOOKUP($B606, '[1]QMSM_AG Mapping'!$A:$E, 5,0), "Check")))</f>
        <v>Salon / Institute</v>
      </c>
      <c r="F606" s="1" t="str">
        <f t="shared" si="92"/>
        <v>Institutes / Clinic</v>
      </c>
      <c r="G606" s="13">
        <f>VLOOKUP($B606, '[1]QMSM_AG Mapping'!$A:$G, 6, 0)</f>
        <v>0</v>
      </c>
      <c r="H606" s="1">
        <f>VLOOKUP($B606, '[1]QMSM_AG Mapping'!$A:$G, 7, 0)</f>
        <v>2020</v>
      </c>
      <c r="I606" t="s">
        <v>64</v>
      </c>
      <c r="J606" s="14">
        <v>1862.4</v>
      </c>
      <c r="K606" s="14">
        <v>3117.11</v>
      </c>
      <c r="L606" s="14">
        <v>2097.4699999999998</v>
      </c>
      <c r="M606" s="14">
        <v>2179.16</v>
      </c>
      <c r="N606" s="14">
        <v>0</v>
      </c>
      <c r="O606" s="14">
        <v>3119.91</v>
      </c>
      <c r="P606" s="14">
        <v>221.1</v>
      </c>
      <c r="Q606" s="14">
        <v>1239.1400000000001</v>
      </c>
      <c r="R606" s="14">
        <v>0</v>
      </c>
      <c r="S606" s="14">
        <v>2266.4</v>
      </c>
      <c r="T606" s="14">
        <v>1728.65</v>
      </c>
      <c r="U606" s="14">
        <v>1620.96</v>
      </c>
      <c r="W606" s="14" cm="1">
        <f t="array" ref="W606">INDEX(J606:U606, 1, MONTH($W$1))</f>
        <v>1620.96</v>
      </c>
      <c r="X606" s="14" cm="1">
        <f t="array" ref="X606">SUMPRODUCT((J606:U606) *(($J$1:$U$1)&lt;=$X$1))</f>
        <v>19452.3</v>
      </c>
      <c r="Y606">
        <f t="shared" si="93"/>
        <v>1</v>
      </c>
      <c r="Z606">
        <f t="shared" si="93"/>
        <v>1</v>
      </c>
      <c r="AA606">
        <f t="shared" si="94"/>
        <v>1</v>
      </c>
      <c r="AB606">
        <f t="shared" si="101"/>
        <v>10</v>
      </c>
      <c r="AC606">
        <f t="shared" si="95"/>
        <v>1945.23</v>
      </c>
      <c r="AD606">
        <f t="shared" si="96"/>
        <v>0</v>
      </c>
      <c r="AE606">
        <f t="shared" si="97"/>
        <v>0</v>
      </c>
      <c r="AF606">
        <f t="shared" si="98"/>
        <v>0</v>
      </c>
      <c r="AG606">
        <f t="shared" si="99"/>
        <v>0</v>
      </c>
      <c r="AI606" s="15">
        <f t="shared" si="100"/>
        <v>19452.3</v>
      </c>
      <c r="AJ606" s="15"/>
      <c r="AK606" t="str">
        <f>IFERROR(VLOOKUP($B606, 'Combined Budget 2025 EUR'!$B:$L, 10, 0), IFERROR(VLOOKUP($B606, 'Combined Budget 2025 CHF'!$B:$L, 10, 0), "N/A"))</f>
        <v>BA</v>
      </c>
      <c r="AL606" t="str">
        <f>IFERROR(VLOOKUP($B606, 'Combined Budget 2025 EUR'!$B:$L, 11, 0), IFERROR(VLOOKUP($B606, 'Combined Budget 2025 CHF'!$B:$L, 11, 0), "N/A"))</f>
        <v>A</v>
      </c>
    </row>
    <row r="607" spans="2:38" x14ac:dyDescent="0.25">
      <c r="B607" s="1">
        <v>23044</v>
      </c>
      <c r="C607" s="1" t="s">
        <v>654</v>
      </c>
      <c r="D607" s="1">
        <f>IFERROR(VLOOKUP($B607, 'Combined Budget 2025 EUR'!$B:$G,3, 0),IFERROR(VLOOKUP($B607, 'Combined Budget 2025 CHF'!$B:$G,3, 0),  IFERROR(VLOOKUP($B607, '[1]QMSM_AG Mapping'!$A:$G, 3,0), "Check")))</f>
        <v>0</v>
      </c>
      <c r="E607" s="1">
        <f>IFERROR(VLOOKUP($B607, 'Combined Budget 2025 EUR'!$B:$G,5, 0), IFERROR(VLOOKUP($B607, 'Combined Budget 2025 CHF'!$B:$G,5, 0),IFERROR(VLOOKUP($B607, '[1]QMSM_AG Mapping'!$A:$E, 5,0), "Check")))</f>
        <v>0</v>
      </c>
      <c r="F607" s="1">
        <f t="shared" si="92"/>
        <v>0</v>
      </c>
      <c r="G607" s="13">
        <f>VLOOKUP($B607, '[1]QMSM_AG Mapping'!$A:$G, 6, 0)</f>
        <v>0</v>
      </c>
      <c r="H607" s="1">
        <f>VLOOKUP($B607, '[1]QMSM_AG Mapping'!$A:$G, 7, 0)</f>
        <v>2020</v>
      </c>
      <c r="I607">
        <v>0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W607" s="14" cm="1">
        <f t="array" ref="W607">INDEX(J607:U607, 1, MONTH($W$1))</f>
        <v>0</v>
      </c>
      <c r="X607" s="14" cm="1">
        <f t="array" ref="X607">SUMPRODUCT((J607:U607) *(($J$1:$U$1)&lt;=$X$1))</f>
        <v>0</v>
      </c>
      <c r="Y607">
        <f t="shared" si="93"/>
        <v>0</v>
      </c>
      <c r="Z607">
        <f t="shared" si="93"/>
        <v>0</v>
      </c>
      <c r="AA607">
        <f t="shared" si="94"/>
        <v>0</v>
      </c>
      <c r="AB607">
        <f t="shared" si="101"/>
        <v>0</v>
      </c>
      <c r="AC607">
        <f t="shared" si="95"/>
        <v>0</v>
      </c>
      <c r="AD607">
        <f t="shared" si="96"/>
        <v>0</v>
      </c>
      <c r="AE607">
        <f t="shared" si="97"/>
        <v>0</v>
      </c>
      <c r="AF607">
        <f t="shared" si="98"/>
        <v>0</v>
      </c>
      <c r="AG607">
        <f t="shared" si="99"/>
        <v>0</v>
      </c>
      <c r="AI607" s="15">
        <f t="shared" si="100"/>
        <v>0</v>
      </c>
      <c r="AJ607" s="15"/>
      <c r="AK607">
        <f>IFERROR(VLOOKUP($B607, 'Combined Budget 2025 EUR'!$B:$L, 10, 0), IFERROR(VLOOKUP($B607, 'Combined Budget 2025 CHF'!$B:$L, 10, 0), "N/A"))</f>
        <v>0</v>
      </c>
      <c r="AL607">
        <f>IFERROR(VLOOKUP($B607, 'Combined Budget 2025 EUR'!$B:$L, 11, 0), IFERROR(VLOOKUP($B607, 'Combined Budget 2025 CHF'!$B:$L, 11, 0), "N/A"))</f>
        <v>0</v>
      </c>
    </row>
    <row r="608" spans="2:38" x14ac:dyDescent="0.25">
      <c r="B608" s="1">
        <v>23045</v>
      </c>
      <c r="C608" s="1" t="s">
        <v>655</v>
      </c>
      <c r="D608" s="1">
        <f>IFERROR(VLOOKUP($B608, 'Combined Budget 2025 EUR'!$B:$G,3, 0),IFERROR(VLOOKUP($B608, 'Combined Budget 2025 CHF'!$B:$G,3, 0),  IFERROR(VLOOKUP($B608, '[1]QMSM_AG Mapping'!$A:$G, 3,0), "Check")))</f>
        <v>0</v>
      </c>
      <c r="E608" s="1">
        <f>IFERROR(VLOOKUP($B608, 'Combined Budget 2025 EUR'!$B:$G,5, 0), IFERROR(VLOOKUP($B608, 'Combined Budget 2025 CHF'!$B:$G,5, 0),IFERROR(VLOOKUP($B608, '[1]QMSM_AG Mapping'!$A:$E, 5,0), "Check")))</f>
        <v>0</v>
      </c>
      <c r="F608" s="1">
        <f t="shared" si="92"/>
        <v>0</v>
      </c>
      <c r="G608" s="13">
        <f>VLOOKUP($B608, '[1]QMSM_AG Mapping'!$A:$G, 6, 0)</f>
        <v>0</v>
      </c>
      <c r="H608" s="1">
        <f>VLOOKUP($B608, '[1]QMSM_AG Mapping'!$A:$G, 7, 0)</f>
        <v>2020</v>
      </c>
      <c r="I608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W608" s="14" cm="1">
        <f t="array" ref="W608">INDEX(J608:U608, 1, MONTH($W$1))</f>
        <v>0</v>
      </c>
      <c r="X608" s="14" cm="1">
        <f t="array" ref="X608">SUMPRODUCT((J608:U608) *(($J$1:$U$1)&lt;=$X$1))</f>
        <v>0</v>
      </c>
      <c r="Y608">
        <f t="shared" si="93"/>
        <v>0</v>
      </c>
      <c r="Z608">
        <f t="shared" si="93"/>
        <v>0</v>
      </c>
      <c r="AA608">
        <f t="shared" si="94"/>
        <v>0</v>
      </c>
      <c r="AB608">
        <f t="shared" si="101"/>
        <v>0</v>
      </c>
      <c r="AC608">
        <f t="shared" si="95"/>
        <v>0</v>
      </c>
      <c r="AD608">
        <f t="shared" si="96"/>
        <v>0</v>
      </c>
      <c r="AE608">
        <f t="shared" si="97"/>
        <v>0</v>
      </c>
      <c r="AF608">
        <f t="shared" si="98"/>
        <v>0</v>
      </c>
      <c r="AG608">
        <f t="shared" si="99"/>
        <v>0</v>
      </c>
      <c r="AI608" s="15">
        <f t="shared" si="100"/>
        <v>0</v>
      </c>
      <c r="AJ608" s="15"/>
      <c r="AK608">
        <f>IFERROR(VLOOKUP($B608, 'Combined Budget 2025 EUR'!$B:$L, 10, 0), IFERROR(VLOOKUP($B608, 'Combined Budget 2025 CHF'!$B:$L, 10, 0), "N/A"))</f>
        <v>0</v>
      </c>
      <c r="AL608">
        <f>IFERROR(VLOOKUP($B608, 'Combined Budget 2025 EUR'!$B:$L, 11, 0), IFERROR(VLOOKUP($B608, 'Combined Budget 2025 CHF'!$B:$L, 11, 0), "N/A"))</f>
        <v>0</v>
      </c>
    </row>
    <row r="609" spans="2:38" x14ac:dyDescent="0.25">
      <c r="B609" s="1">
        <v>23047</v>
      </c>
      <c r="C609" s="11" t="s">
        <v>402</v>
      </c>
      <c r="D609" s="1" t="str">
        <f>IFERROR(VLOOKUP($B609, 'Combined Budget 2025 EUR'!$B:$G,3, 0),IFERROR(VLOOKUP($B609, 'Combined Budget 2025 CHF'!$B:$G,3, 0),  IFERROR(VLOOKUP($B609, '[1]QMSM_AG Mapping'!$A:$G, 3,0), "Check")))</f>
        <v>Benelux</v>
      </c>
      <c r="E609" s="1" t="str">
        <f>IFERROR(VLOOKUP($B609, 'Combined Budget 2025 EUR'!$B:$G,5, 0), IFERROR(VLOOKUP($B609, 'Combined Budget 2025 CHF'!$B:$G,5, 0),IFERROR(VLOOKUP($B609, '[1]QMSM_AG Mapping'!$A:$E, 5,0), "Check")))</f>
        <v>Salon / Institute</v>
      </c>
      <c r="F609" s="1" t="str">
        <f t="shared" si="92"/>
        <v>Institutes / Clinic</v>
      </c>
      <c r="G609" s="13">
        <f>VLOOKUP($B609, '[1]QMSM_AG Mapping'!$A:$G, 6, 0)</f>
        <v>45383</v>
      </c>
      <c r="H609" s="1">
        <f>VLOOKUP($B609, '[1]QMSM_AG Mapping'!$A:$G, 7, 0)</f>
        <v>2024</v>
      </c>
      <c r="I609" t="s">
        <v>64</v>
      </c>
      <c r="J609" s="14">
        <v>0</v>
      </c>
      <c r="K609" s="14">
        <v>0</v>
      </c>
      <c r="L609" s="14">
        <v>0</v>
      </c>
      <c r="M609" s="14">
        <v>2892.96</v>
      </c>
      <c r="N609" s="14">
        <v>2388.9299999999998</v>
      </c>
      <c r="O609" s="14">
        <v>1711.49</v>
      </c>
      <c r="P609" s="14">
        <v>2968.43</v>
      </c>
      <c r="Q609" s="14">
        <v>1014.58</v>
      </c>
      <c r="R609" s="14">
        <v>1769.21</v>
      </c>
      <c r="S609" s="14">
        <v>772.92</v>
      </c>
      <c r="T609" s="14">
        <v>1588.25</v>
      </c>
      <c r="U609" s="14">
        <v>1098.6500000000001</v>
      </c>
      <c r="W609" s="14" cm="1">
        <f t="array" ref="W609">INDEX(J609:U609, 1, MONTH($W$1))</f>
        <v>1098.6500000000001</v>
      </c>
      <c r="X609" s="14" cm="1">
        <f t="array" ref="X609">SUMPRODUCT((J609:U609) *(($J$1:$U$1)&lt;=$X$1))</f>
        <v>16205.419999999998</v>
      </c>
      <c r="Y609">
        <f t="shared" si="93"/>
        <v>1</v>
      </c>
      <c r="Z609">
        <f t="shared" si="93"/>
        <v>1</v>
      </c>
      <c r="AA609">
        <f t="shared" si="94"/>
        <v>1</v>
      </c>
      <c r="AB609">
        <f t="shared" si="101"/>
        <v>9</v>
      </c>
      <c r="AC609">
        <f t="shared" si="95"/>
        <v>1800.6022222222221</v>
      </c>
      <c r="AD609">
        <f t="shared" si="96"/>
        <v>0</v>
      </c>
      <c r="AE609">
        <f t="shared" si="97"/>
        <v>0</v>
      </c>
      <c r="AF609">
        <f t="shared" si="98"/>
        <v>1</v>
      </c>
      <c r="AG609">
        <f t="shared" si="99"/>
        <v>16205.419999999998</v>
      </c>
      <c r="AI609" s="15">
        <f t="shared" si="100"/>
        <v>16205.419999999998</v>
      </c>
      <c r="AJ609" s="15"/>
      <c r="AK609" t="str">
        <f>IFERROR(VLOOKUP($B609, 'Combined Budget 2025 EUR'!$B:$L, 10, 0), IFERROR(VLOOKUP($B609, 'Combined Budget 2025 CHF'!$B:$L, 10, 0), "N/A"))</f>
        <v>NKD24</v>
      </c>
      <c r="AL609">
        <f>IFERROR(VLOOKUP($B609, 'Combined Budget 2025 EUR'!$B:$L, 11, 0), IFERROR(VLOOKUP($B609, 'Combined Budget 2025 CHF'!$B:$L, 11, 0), "N/A"))</f>
        <v>0</v>
      </c>
    </row>
    <row r="610" spans="2:38" x14ac:dyDescent="0.25">
      <c r="B610" s="1">
        <v>23048</v>
      </c>
      <c r="C610" s="1" t="s">
        <v>388</v>
      </c>
      <c r="D610" s="1" t="str">
        <f>IFERROR(VLOOKUP($B610, 'Combined Budget 2025 EUR'!$B:$G,3, 0),IFERROR(VLOOKUP($B610, 'Combined Budget 2025 CHF'!$B:$G,3, 0),  IFERROR(VLOOKUP($B610, '[1]QMSM_AG Mapping'!$A:$G, 3,0), "Check")))</f>
        <v>Benelux</v>
      </c>
      <c r="E610" s="1" t="str">
        <f>IFERROR(VLOOKUP($B610, 'Combined Budget 2025 EUR'!$B:$G,5, 0), IFERROR(VLOOKUP($B610, 'Combined Budget 2025 CHF'!$B:$G,5, 0),IFERROR(VLOOKUP($B610, '[1]QMSM_AG Mapping'!$A:$E, 5,0), "Check")))</f>
        <v>Salon / Institute</v>
      </c>
      <c r="F610" s="1" t="str">
        <f t="shared" si="92"/>
        <v>Institutes / Clinic</v>
      </c>
      <c r="G610" s="13">
        <f>VLOOKUP($B610, '[1]QMSM_AG Mapping'!$A:$G, 6, 0)</f>
        <v>0</v>
      </c>
      <c r="H610" s="1">
        <f>VLOOKUP($B610, '[1]QMSM_AG Mapping'!$A:$G, 7, 0)</f>
        <v>2020</v>
      </c>
      <c r="I610" t="s">
        <v>64</v>
      </c>
      <c r="J610" s="14">
        <v>681.22</v>
      </c>
      <c r="K610" s="14">
        <v>3542.61</v>
      </c>
      <c r="L610" s="14">
        <v>518.47</v>
      </c>
      <c r="M610" s="14">
        <v>1408.83</v>
      </c>
      <c r="N610" s="14">
        <v>1817.37</v>
      </c>
      <c r="O610" s="14">
        <v>1709.3</v>
      </c>
      <c r="P610" s="14">
        <v>1431.19</v>
      </c>
      <c r="Q610" s="14">
        <v>1192.76</v>
      </c>
      <c r="R610" s="14">
        <v>1758.82</v>
      </c>
      <c r="S610" s="14">
        <v>3097.74</v>
      </c>
      <c r="T610" s="14">
        <v>1243.68</v>
      </c>
      <c r="U610" s="14">
        <v>0</v>
      </c>
      <c r="W610" s="14" cm="1">
        <f t="array" ref="W610">INDEX(J610:U610, 1, MONTH($W$1))</f>
        <v>0</v>
      </c>
      <c r="X610" s="14" cm="1">
        <f t="array" ref="X610">SUMPRODUCT((J610:U610) *(($J$1:$U$1)&lt;=$X$1))</f>
        <v>18401.989999999998</v>
      </c>
      <c r="Y610">
        <f t="shared" si="93"/>
        <v>0</v>
      </c>
      <c r="Z610">
        <f t="shared" si="93"/>
        <v>1</v>
      </c>
      <c r="AA610">
        <f t="shared" si="94"/>
        <v>1</v>
      </c>
      <c r="AB610">
        <f t="shared" si="101"/>
        <v>11</v>
      </c>
      <c r="AC610">
        <f t="shared" si="95"/>
        <v>1672.9081818181817</v>
      </c>
      <c r="AD610">
        <f t="shared" si="96"/>
        <v>0</v>
      </c>
      <c r="AE610">
        <f t="shared" si="97"/>
        <v>0</v>
      </c>
      <c r="AF610">
        <f t="shared" si="98"/>
        <v>0</v>
      </c>
      <c r="AG610">
        <f t="shared" si="99"/>
        <v>0</v>
      </c>
      <c r="AI610" s="15">
        <f t="shared" si="100"/>
        <v>18401.989999999998</v>
      </c>
      <c r="AJ610" s="15"/>
      <c r="AK610" t="str">
        <f>IFERROR(VLOOKUP($B610, 'Combined Budget 2025 EUR'!$B:$L, 10, 0), IFERROR(VLOOKUP($B610, 'Combined Budget 2025 CHF'!$B:$L, 10, 0), "N/A"))</f>
        <v>BA</v>
      </c>
      <c r="AL610" t="str">
        <f>IFERROR(VLOOKUP($B610, 'Combined Budget 2025 EUR'!$B:$L, 11, 0), IFERROR(VLOOKUP($B610, 'Combined Budget 2025 CHF'!$B:$L, 11, 0), "N/A"))</f>
        <v>A</v>
      </c>
    </row>
    <row r="611" spans="2:38" x14ac:dyDescent="0.25">
      <c r="B611" s="1">
        <v>23049</v>
      </c>
      <c r="C611" s="1" t="s">
        <v>338</v>
      </c>
      <c r="D611" s="1" t="str">
        <f>IFERROR(VLOOKUP($B611, 'Combined Budget 2025 EUR'!$B:$G,3, 0),IFERROR(VLOOKUP($B611, 'Combined Budget 2025 CHF'!$B:$G,3, 0),  IFERROR(VLOOKUP($B611, '[1]QMSM_AG Mapping'!$A:$G, 3,0), "Check")))</f>
        <v>Benelux</v>
      </c>
      <c r="E611" s="1" t="str">
        <f>IFERROR(VLOOKUP($B611, 'Combined Budget 2025 EUR'!$B:$G,5, 0), IFERROR(VLOOKUP($B611, 'Combined Budget 2025 CHF'!$B:$G,5, 0),IFERROR(VLOOKUP($B611, '[1]QMSM_AG Mapping'!$A:$E, 5,0), "Check")))</f>
        <v>Salon / Institute</v>
      </c>
      <c r="F611" s="1" t="str">
        <f t="shared" si="92"/>
        <v>Institutes / Clinic</v>
      </c>
      <c r="G611" s="13">
        <f>VLOOKUP($B611, '[1]QMSM_AG Mapping'!$A:$G, 6, 0)</f>
        <v>0</v>
      </c>
      <c r="H611" s="1">
        <f>VLOOKUP($B611, '[1]QMSM_AG Mapping'!$A:$G, 7, 0)</f>
        <v>2020</v>
      </c>
      <c r="I611" t="s">
        <v>64</v>
      </c>
      <c r="J611" s="14">
        <v>4111.74</v>
      </c>
      <c r="K611" s="14">
        <v>2727.03</v>
      </c>
      <c r="L611" s="14">
        <v>2214.48</v>
      </c>
      <c r="M611" s="14">
        <v>4951.91</v>
      </c>
      <c r="N611" s="14">
        <v>3532.79</v>
      </c>
      <c r="O611" s="14">
        <v>3366.43</v>
      </c>
      <c r="P611" s="14">
        <v>3669.31</v>
      </c>
      <c r="Q611" s="14">
        <v>1035.6199999999999</v>
      </c>
      <c r="R611" s="14">
        <v>770.41</v>
      </c>
      <c r="S611" s="14">
        <v>1780.3</v>
      </c>
      <c r="T611" s="14">
        <v>7358.95</v>
      </c>
      <c r="U611" s="14">
        <v>2885.34</v>
      </c>
      <c r="W611" s="14" cm="1">
        <f t="array" ref="W611">INDEX(J611:U611, 1, MONTH($W$1))</f>
        <v>2885.34</v>
      </c>
      <c r="X611" s="14" cm="1">
        <f t="array" ref="X611">SUMPRODUCT((J611:U611) *(($J$1:$U$1)&lt;=$X$1))</f>
        <v>38404.31</v>
      </c>
      <c r="Y611">
        <f t="shared" si="93"/>
        <v>1</v>
      </c>
      <c r="Z611">
        <f t="shared" si="93"/>
        <v>1</v>
      </c>
      <c r="AA611">
        <f t="shared" si="94"/>
        <v>1</v>
      </c>
      <c r="AB611">
        <f t="shared" si="101"/>
        <v>12</v>
      </c>
      <c r="AC611">
        <f t="shared" si="95"/>
        <v>3200.3591666666666</v>
      </c>
      <c r="AD611">
        <f t="shared" si="96"/>
        <v>0</v>
      </c>
      <c r="AE611">
        <f t="shared" si="97"/>
        <v>0</v>
      </c>
      <c r="AF611">
        <f t="shared" si="98"/>
        <v>0</v>
      </c>
      <c r="AG611">
        <f t="shared" si="99"/>
        <v>0</v>
      </c>
      <c r="AI611" s="15">
        <f t="shared" si="100"/>
        <v>38404.31</v>
      </c>
      <c r="AJ611" s="15"/>
      <c r="AK611" t="str">
        <f>IFERROR(VLOOKUP($B611, 'Combined Budget 2025 EUR'!$B:$L, 10, 0), IFERROR(VLOOKUP($B611, 'Combined Budget 2025 CHF'!$B:$L, 10, 0), "N/A"))</f>
        <v>AA</v>
      </c>
      <c r="AL611" t="str">
        <f>IFERROR(VLOOKUP($B611, 'Combined Budget 2025 EUR'!$B:$L, 11, 0), IFERROR(VLOOKUP($B611, 'Combined Budget 2025 CHF'!$B:$L, 11, 0), "N/A"))</f>
        <v>A</v>
      </c>
    </row>
    <row r="612" spans="2:38" x14ac:dyDescent="0.25">
      <c r="B612" s="1">
        <v>23050</v>
      </c>
      <c r="C612" s="1" t="s">
        <v>891</v>
      </c>
      <c r="D612" s="1">
        <f>IFERROR(VLOOKUP($B612, 'Combined Budget 2025 EUR'!$B:$G,3, 0),IFERROR(VLOOKUP($B612, 'Combined Budget 2025 CHF'!$B:$G,3, 0),  IFERROR(VLOOKUP($B612, '[1]QMSM_AG Mapping'!$A:$G, 3,0), "Check")))</f>
        <v>0</v>
      </c>
      <c r="E612" s="1">
        <f>IFERROR(VLOOKUP($B612, 'Combined Budget 2025 EUR'!$B:$G,5, 0), IFERROR(VLOOKUP($B612, 'Combined Budget 2025 CHF'!$B:$G,5, 0),IFERROR(VLOOKUP($B612, '[1]QMSM_AG Mapping'!$A:$E, 5,0), "Check")))</f>
        <v>0</v>
      </c>
      <c r="F612" s="1">
        <f t="shared" si="92"/>
        <v>0</v>
      </c>
      <c r="G612" s="13">
        <f>VLOOKUP($B612, '[1]QMSM_AG Mapping'!$A:$G, 6, 0)</f>
        <v>0</v>
      </c>
      <c r="H612" s="1">
        <f>VLOOKUP($B612, '[1]QMSM_AG Mapping'!$A:$G, 7, 0)</f>
        <v>2020</v>
      </c>
      <c r="I612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W612" s="14" cm="1">
        <f t="array" ref="W612">INDEX(J612:U612, 1, MONTH($W$1))</f>
        <v>0</v>
      </c>
      <c r="X612" s="14" cm="1">
        <f t="array" ref="X612">SUMPRODUCT((J612:U612) *(($J$1:$U$1)&lt;=$X$1))</f>
        <v>0</v>
      </c>
      <c r="Y612">
        <f t="shared" si="93"/>
        <v>0</v>
      </c>
      <c r="Z612">
        <f t="shared" si="93"/>
        <v>0</v>
      </c>
      <c r="AA612">
        <f t="shared" si="94"/>
        <v>0</v>
      </c>
      <c r="AB612">
        <f t="shared" si="101"/>
        <v>0</v>
      </c>
      <c r="AC612">
        <f t="shared" si="95"/>
        <v>0</v>
      </c>
      <c r="AD612">
        <f t="shared" si="96"/>
        <v>0</v>
      </c>
      <c r="AE612">
        <f t="shared" si="97"/>
        <v>0</v>
      </c>
      <c r="AF612">
        <f t="shared" si="98"/>
        <v>0</v>
      </c>
      <c r="AG612">
        <f t="shared" si="99"/>
        <v>0</v>
      </c>
      <c r="AI612" s="15">
        <f t="shared" si="100"/>
        <v>0</v>
      </c>
      <c r="AJ612" s="15"/>
      <c r="AK612">
        <f>IFERROR(VLOOKUP($B612, 'Combined Budget 2025 EUR'!$B:$L, 10, 0), IFERROR(VLOOKUP($B612, 'Combined Budget 2025 CHF'!$B:$L, 10, 0), "N/A"))</f>
        <v>0</v>
      </c>
      <c r="AL612">
        <f>IFERROR(VLOOKUP($B612, 'Combined Budget 2025 EUR'!$B:$L, 11, 0), IFERROR(VLOOKUP($B612, 'Combined Budget 2025 CHF'!$B:$L, 11, 0), "N/A"))</f>
        <v>0</v>
      </c>
    </row>
    <row r="613" spans="2:38" x14ac:dyDescent="0.25">
      <c r="B613" s="1">
        <v>23051</v>
      </c>
      <c r="C613" s="1" t="s">
        <v>656</v>
      </c>
      <c r="D613" s="1">
        <f>IFERROR(VLOOKUP($B613, 'Combined Budget 2025 EUR'!$B:$G,3, 0),IFERROR(VLOOKUP($B613, 'Combined Budget 2025 CHF'!$B:$G,3, 0),  IFERROR(VLOOKUP($B613, '[1]QMSM_AG Mapping'!$A:$G, 3,0), "Check")))</f>
        <v>0</v>
      </c>
      <c r="E613" s="1">
        <f>IFERROR(VLOOKUP($B613, 'Combined Budget 2025 EUR'!$B:$G,5, 0), IFERROR(VLOOKUP($B613, 'Combined Budget 2025 CHF'!$B:$G,5, 0),IFERROR(VLOOKUP($B613, '[1]QMSM_AG Mapping'!$A:$E, 5,0), "Check")))</f>
        <v>0</v>
      </c>
      <c r="F613" s="1">
        <f t="shared" si="92"/>
        <v>0</v>
      </c>
      <c r="G613" s="13">
        <f>VLOOKUP($B613, '[1]QMSM_AG Mapping'!$A:$G, 6, 0)</f>
        <v>0</v>
      </c>
      <c r="H613" s="1">
        <f>VLOOKUP($B613, '[1]QMSM_AG Mapping'!$A:$G, 7, 0)</f>
        <v>2020</v>
      </c>
      <c r="I613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4843.25</v>
      </c>
      <c r="Q613" s="14">
        <v>4260.12</v>
      </c>
      <c r="R613" s="14">
        <v>5735.77</v>
      </c>
      <c r="S613" s="14">
        <v>3081.71</v>
      </c>
      <c r="T613" s="14">
        <v>1700.43</v>
      </c>
      <c r="U613" s="14">
        <v>4113.3599999999997</v>
      </c>
      <c r="W613" s="14" cm="1">
        <f t="array" ref="W613">INDEX(J613:U613, 1, MONTH($W$1))</f>
        <v>4113.3599999999997</v>
      </c>
      <c r="X613" s="14" cm="1">
        <f t="array" ref="X613">SUMPRODUCT((J613:U613) *(($J$1:$U$1)&lt;=$X$1))</f>
        <v>23734.639999999999</v>
      </c>
      <c r="Y613">
        <f t="shared" si="93"/>
        <v>1</v>
      </c>
      <c r="Z613">
        <f t="shared" si="93"/>
        <v>1</v>
      </c>
      <c r="AA613">
        <f t="shared" si="94"/>
        <v>0</v>
      </c>
      <c r="AB613">
        <f t="shared" si="101"/>
        <v>6</v>
      </c>
      <c r="AC613">
        <f t="shared" si="95"/>
        <v>3955.7733333333331</v>
      </c>
      <c r="AD613">
        <f t="shared" si="96"/>
        <v>0</v>
      </c>
      <c r="AE613">
        <f t="shared" si="97"/>
        <v>0</v>
      </c>
      <c r="AF613">
        <f t="shared" si="98"/>
        <v>0</v>
      </c>
      <c r="AG613">
        <f t="shared" si="99"/>
        <v>0</v>
      </c>
      <c r="AI613" s="15">
        <f t="shared" si="100"/>
        <v>23734.639999999999</v>
      </c>
      <c r="AJ613" s="15"/>
      <c r="AK613">
        <f>IFERROR(VLOOKUP($B613, 'Combined Budget 2025 EUR'!$B:$L, 10, 0), IFERROR(VLOOKUP($B613, 'Combined Budget 2025 CHF'!$B:$L, 10, 0), "N/A"))</f>
        <v>0</v>
      </c>
      <c r="AL613">
        <f>IFERROR(VLOOKUP($B613, 'Combined Budget 2025 EUR'!$B:$L, 11, 0), IFERROR(VLOOKUP($B613, 'Combined Budget 2025 CHF'!$B:$L, 11, 0), "N/A"))</f>
        <v>0</v>
      </c>
    </row>
    <row r="614" spans="2:38" x14ac:dyDescent="0.25">
      <c r="B614" s="1">
        <v>23055</v>
      </c>
      <c r="C614" s="1" t="s">
        <v>657</v>
      </c>
      <c r="D614" s="1" t="str">
        <f>IFERROR(VLOOKUP($B614, 'Combined Budget 2025 EUR'!$B:$G,3, 0),IFERROR(VLOOKUP($B614, 'Combined Budget 2025 CHF'!$B:$G,3, 0),  IFERROR(VLOOKUP($B614, '[1]QMSM_AG Mapping'!$A:$G, 3,0), "Check")))</f>
        <v>Benelux</v>
      </c>
      <c r="E614" s="1">
        <f>IFERROR(VLOOKUP($B614, 'Combined Budget 2025 EUR'!$B:$G,5, 0), IFERROR(VLOOKUP($B614, 'Combined Budget 2025 CHF'!$B:$G,5, 0),IFERROR(VLOOKUP($B614, '[1]QMSM_AG Mapping'!$A:$E, 5,0), "Check")))</f>
        <v>0</v>
      </c>
      <c r="F614" s="1">
        <f t="shared" si="92"/>
        <v>0</v>
      </c>
      <c r="G614" s="13">
        <f>VLOOKUP($B614, '[1]QMSM_AG Mapping'!$A:$G, 6, 0)</f>
        <v>0</v>
      </c>
      <c r="H614" s="1">
        <f>VLOOKUP($B614, '[1]QMSM_AG Mapping'!$A:$G, 7, 0)</f>
        <v>2020</v>
      </c>
      <c r="I614" t="s">
        <v>358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W614" s="14" cm="1">
        <f t="array" ref="W614">INDEX(J614:U614, 1, MONTH($W$1))</f>
        <v>0</v>
      </c>
      <c r="X614" s="14" cm="1">
        <f t="array" ref="X614">SUMPRODUCT((J614:U614) *(($J$1:$U$1)&lt;=$X$1))</f>
        <v>0</v>
      </c>
      <c r="Y614">
        <f t="shared" si="93"/>
        <v>0</v>
      </c>
      <c r="Z614">
        <f t="shared" si="93"/>
        <v>0</v>
      </c>
      <c r="AA614">
        <f t="shared" si="94"/>
        <v>0</v>
      </c>
      <c r="AB614">
        <f t="shared" si="101"/>
        <v>0</v>
      </c>
      <c r="AC614">
        <f t="shared" si="95"/>
        <v>0</v>
      </c>
      <c r="AD614">
        <f t="shared" si="96"/>
        <v>0</v>
      </c>
      <c r="AE614">
        <f t="shared" si="97"/>
        <v>0</v>
      </c>
      <c r="AF614">
        <f t="shared" si="98"/>
        <v>0</v>
      </c>
      <c r="AG614">
        <f t="shared" si="99"/>
        <v>0</v>
      </c>
      <c r="AI614" s="15">
        <f t="shared" si="100"/>
        <v>0</v>
      </c>
      <c r="AJ614" s="15"/>
      <c r="AK614">
        <f>IFERROR(VLOOKUP($B614, 'Combined Budget 2025 EUR'!$B:$L, 10, 0), IFERROR(VLOOKUP($B614, 'Combined Budget 2025 CHF'!$B:$L, 10, 0), "N/A"))</f>
        <v>0</v>
      </c>
      <c r="AL614">
        <f>IFERROR(VLOOKUP($B614, 'Combined Budget 2025 EUR'!$B:$L, 11, 0), IFERROR(VLOOKUP($B614, 'Combined Budget 2025 CHF'!$B:$L, 11, 0), "N/A"))</f>
        <v>0</v>
      </c>
    </row>
    <row r="615" spans="2:38" x14ac:dyDescent="0.25">
      <c r="B615" s="1">
        <v>23056</v>
      </c>
      <c r="C615" s="1" t="s">
        <v>339</v>
      </c>
      <c r="D615" s="1" t="str">
        <f>IFERROR(VLOOKUP($B615, 'Combined Budget 2025 EUR'!$B:$G,3, 0),IFERROR(VLOOKUP($B615, 'Combined Budget 2025 CHF'!$B:$G,3, 0),  IFERROR(VLOOKUP($B615, '[1]QMSM_AG Mapping'!$A:$G, 3,0), "Check")))</f>
        <v>Benelux</v>
      </c>
      <c r="E615" s="1" t="str">
        <f>IFERROR(VLOOKUP($B615, 'Combined Budget 2025 EUR'!$B:$G,5, 0), IFERROR(VLOOKUP($B615, 'Combined Budget 2025 CHF'!$B:$G,5, 0),IFERROR(VLOOKUP($B615, '[1]QMSM_AG Mapping'!$A:$E, 5,0), "Check")))</f>
        <v>Salon / Institute</v>
      </c>
      <c r="F615" s="1" t="str">
        <f t="shared" si="92"/>
        <v>Institutes / Clinic</v>
      </c>
      <c r="G615" s="13">
        <f>VLOOKUP($B615, '[1]QMSM_AG Mapping'!$A:$G, 6, 0)</f>
        <v>0</v>
      </c>
      <c r="H615" s="1">
        <f>VLOOKUP($B615, '[1]QMSM_AG Mapping'!$A:$G, 7, 0)</f>
        <v>2020</v>
      </c>
      <c r="I615" t="s">
        <v>64</v>
      </c>
      <c r="J615" s="14">
        <v>0</v>
      </c>
      <c r="K615" s="14">
        <v>999.39</v>
      </c>
      <c r="L615" s="14">
        <v>0</v>
      </c>
      <c r="M615" s="14">
        <v>9182.6200000000008</v>
      </c>
      <c r="N615" s="14">
        <v>1362.55</v>
      </c>
      <c r="O615" s="14">
        <v>1310.52</v>
      </c>
      <c r="P615" s="14">
        <v>2836.87</v>
      </c>
      <c r="Q615" s="14">
        <v>4909.4799999999996</v>
      </c>
      <c r="R615" s="14">
        <v>7500</v>
      </c>
      <c r="S615" s="14">
        <v>3384.23</v>
      </c>
      <c r="T615" s="14">
        <v>4059.7</v>
      </c>
      <c r="U615" s="14">
        <v>1501.51</v>
      </c>
      <c r="W615" s="14" cm="1">
        <f t="array" ref="W615">INDEX(J615:U615, 1, MONTH($W$1))</f>
        <v>1501.51</v>
      </c>
      <c r="X615" s="14" cm="1">
        <f t="array" ref="X615">SUMPRODUCT((J615:U615) *(($J$1:$U$1)&lt;=$X$1))</f>
        <v>37046.870000000003</v>
      </c>
      <c r="Y615">
        <f t="shared" si="93"/>
        <v>1</v>
      </c>
      <c r="Z615">
        <f t="shared" si="93"/>
        <v>1</v>
      </c>
      <c r="AA615">
        <f t="shared" si="94"/>
        <v>1</v>
      </c>
      <c r="AB615">
        <f t="shared" si="101"/>
        <v>10</v>
      </c>
      <c r="AC615">
        <f t="shared" si="95"/>
        <v>3704.6870000000004</v>
      </c>
      <c r="AD615">
        <f t="shared" si="96"/>
        <v>0</v>
      </c>
      <c r="AE615">
        <f t="shared" si="97"/>
        <v>0</v>
      </c>
      <c r="AF615">
        <f t="shared" si="98"/>
        <v>0</v>
      </c>
      <c r="AG615">
        <f t="shared" si="99"/>
        <v>0</v>
      </c>
      <c r="AI615" s="15">
        <f t="shared" si="100"/>
        <v>37046.870000000003</v>
      </c>
      <c r="AJ615" s="15"/>
      <c r="AK615" t="str">
        <f>IFERROR(VLOOKUP($B615, 'Combined Budget 2025 EUR'!$B:$L, 10, 0), IFERROR(VLOOKUP($B615, 'Combined Budget 2025 CHF'!$B:$L, 10, 0), "N/A"))</f>
        <v>AA</v>
      </c>
      <c r="AL615" t="str">
        <f>IFERROR(VLOOKUP($B615, 'Combined Budget 2025 EUR'!$B:$L, 11, 0), IFERROR(VLOOKUP($B615, 'Combined Budget 2025 CHF'!$B:$L, 11, 0), "N/A"))</f>
        <v>A</v>
      </c>
    </row>
    <row r="616" spans="2:38" x14ac:dyDescent="0.25">
      <c r="B616" s="1">
        <v>23057</v>
      </c>
      <c r="C616" s="1" t="s">
        <v>892</v>
      </c>
      <c r="D616" s="1">
        <f>IFERROR(VLOOKUP($B616, 'Combined Budget 2025 EUR'!$B:$G,3, 0),IFERROR(VLOOKUP($B616, 'Combined Budget 2025 CHF'!$B:$G,3, 0),  IFERROR(VLOOKUP($B616, '[1]QMSM_AG Mapping'!$A:$G, 3,0), "Check")))</f>
        <v>0</v>
      </c>
      <c r="E616" s="1">
        <f>IFERROR(VLOOKUP($B616, 'Combined Budget 2025 EUR'!$B:$G,5, 0), IFERROR(VLOOKUP($B616, 'Combined Budget 2025 CHF'!$B:$G,5, 0),IFERROR(VLOOKUP($B616, '[1]QMSM_AG Mapping'!$A:$E, 5,0), "Check")))</f>
        <v>0</v>
      </c>
      <c r="F616" s="1">
        <f t="shared" si="92"/>
        <v>0</v>
      </c>
      <c r="G616" s="13">
        <f>VLOOKUP($B616, '[1]QMSM_AG Mapping'!$A:$G, 6, 0)</f>
        <v>0</v>
      </c>
      <c r="H616" s="1">
        <f>VLOOKUP($B616, '[1]QMSM_AG Mapping'!$A:$G, 7, 0)</f>
        <v>2020</v>
      </c>
      <c r="I616">
        <v>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W616" s="14" cm="1">
        <f t="array" ref="W616">INDEX(J616:U616, 1, MONTH($W$1))</f>
        <v>0</v>
      </c>
      <c r="X616" s="14" cm="1">
        <f t="array" ref="X616">SUMPRODUCT((J616:U616) *(($J$1:$U$1)&lt;=$X$1))</f>
        <v>0</v>
      </c>
      <c r="Y616">
        <f t="shared" si="93"/>
        <v>0</v>
      </c>
      <c r="Z616">
        <f t="shared" si="93"/>
        <v>0</v>
      </c>
      <c r="AA616">
        <f t="shared" si="94"/>
        <v>0</v>
      </c>
      <c r="AB616">
        <f t="shared" si="101"/>
        <v>0</v>
      </c>
      <c r="AC616">
        <f t="shared" si="95"/>
        <v>0</v>
      </c>
      <c r="AD616">
        <f t="shared" si="96"/>
        <v>0</v>
      </c>
      <c r="AE616">
        <f t="shared" si="97"/>
        <v>0</v>
      </c>
      <c r="AF616">
        <f t="shared" si="98"/>
        <v>0</v>
      </c>
      <c r="AG616">
        <f t="shared" si="99"/>
        <v>0</v>
      </c>
      <c r="AI616" s="15">
        <f t="shared" si="100"/>
        <v>0</v>
      </c>
      <c r="AJ616" s="15"/>
      <c r="AK616">
        <f>IFERROR(VLOOKUP($B616, 'Combined Budget 2025 EUR'!$B:$L, 10, 0), IFERROR(VLOOKUP($B616, 'Combined Budget 2025 CHF'!$B:$L, 10, 0), "N/A"))</f>
        <v>0</v>
      </c>
      <c r="AL616">
        <f>IFERROR(VLOOKUP($B616, 'Combined Budget 2025 EUR'!$B:$L, 11, 0), IFERROR(VLOOKUP($B616, 'Combined Budget 2025 CHF'!$B:$L, 11, 0), "N/A"))</f>
        <v>0</v>
      </c>
    </row>
    <row r="617" spans="2:38" x14ac:dyDescent="0.25">
      <c r="B617" s="1">
        <v>23058</v>
      </c>
      <c r="C617" s="1" t="s">
        <v>340</v>
      </c>
      <c r="D617" s="1" t="str">
        <f>IFERROR(VLOOKUP($B617, 'Combined Budget 2025 EUR'!$B:$G,3, 0),IFERROR(VLOOKUP($B617, 'Combined Budget 2025 CHF'!$B:$G,3, 0),  IFERROR(VLOOKUP($B617, '[1]QMSM_AG Mapping'!$A:$G, 3,0), "Check")))</f>
        <v>Benelux</v>
      </c>
      <c r="E617" s="1" t="str">
        <f>IFERROR(VLOOKUP($B617, 'Combined Budget 2025 EUR'!$B:$G,5, 0), IFERROR(VLOOKUP($B617, 'Combined Budget 2025 CHF'!$B:$G,5, 0),IFERROR(VLOOKUP($B617, '[1]QMSM_AG Mapping'!$A:$E, 5,0), "Check")))</f>
        <v>Salon / Institute</v>
      </c>
      <c r="F617" s="1" t="str">
        <f t="shared" si="92"/>
        <v>Institutes / Clinic</v>
      </c>
      <c r="G617" s="13">
        <f>VLOOKUP($B617, '[1]QMSM_AG Mapping'!$A:$G, 6, 0)</f>
        <v>0</v>
      </c>
      <c r="H617" s="1">
        <f>VLOOKUP($B617, '[1]QMSM_AG Mapping'!$A:$G, 7, 0)</f>
        <v>2020</v>
      </c>
      <c r="I617" t="s">
        <v>64</v>
      </c>
      <c r="J617" s="14">
        <v>4186.5200000000004</v>
      </c>
      <c r="K617" s="14">
        <v>2004.25</v>
      </c>
      <c r="L617" s="14">
        <v>4657.28</v>
      </c>
      <c r="M617" s="14">
        <v>2274.4899999999998</v>
      </c>
      <c r="N617" s="14">
        <v>2530.2199999999998</v>
      </c>
      <c r="O617" s="14">
        <v>4632.2700000000004</v>
      </c>
      <c r="P617" s="14">
        <v>4204.8999999999996</v>
      </c>
      <c r="Q617" s="14">
        <v>4713.68</v>
      </c>
      <c r="R617" s="14">
        <v>6040.11</v>
      </c>
      <c r="S617" s="14">
        <v>3082.5</v>
      </c>
      <c r="T617" s="14">
        <v>2555.63</v>
      </c>
      <c r="U617" s="14">
        <v>3854.45</v>
      </c>
      <c r="W617" s="14" cm="1">
        <f t="array" ref="W617">INDEX(J617:U617, 1, MONTH($W$1))</f>
        <v>3854.45</v>
      </c>
      <c r="X617" s="14" cm="1">
        <f t="array" ref="X617">SUMPRODUCT((J617:U617) *(($J$1:$U$1)&lt;=$X$1))</f>
        <v>44736.299999999996</v>
      </c>
      <c r="Y617">
        <f t="shared" si="93"/>
        <v>1</v>
      </c>
      <c r="Z617">
        <f t="shared" si="93"/>
        <v>1</v>
      </c>
      <c r="AA617">
        <f t="shared" si="94"/>
        <v>1</v>
      </c>
      <c r="AB617">
        <f t="shared" si="101"/>
        <v>12</v>
      </c>
      <c r="AC617">
        <f t="shared" si="95"/>
        <v>3728.0249999999996</v>
      </c>
      <c r="AD617">
        <f t="shared" si="96"/>
        <v>0</v>
      </c>
      <c r="AE617">
        <f t="shared" si="97"/>
        <v>0</v>
      </c>
      <c r="AF617">
        <f t="shared" si="98"/>
        <v>0</v>
      </c>
      <c r="AG617">
        <f t="shared" si="99"/>
        <v>0</v>
      </c>
      <c r="AI617" s="15">
        <f t="shared" si="100"/>
        <v>44736.299999999996</v>
      </c>
      <c r="AJ617" s="15"/>
      <c r="AK617" t="str">
        <f>IFERROR(VLOOKUP($B617, 'Combined Budget 2025 EUR'!$B:$L, 10, 0), IFERROR(VLOOKUP($B617, 'Combined Budget 2025 CHF'!$B:$L, 10, 0), "N/A"))</f>
        <v>AA</v>
      </c>
      <c r="AL617" t="str">
        <f>IFERROR(VLOOKUP($B617, 'Combined Budget 2025 EUR'!$B:$L, 11, 0), IFERROR(VLOOKUP($B617, 'Combined Budget 2025 CHF'!$B:$L, 11, 0), "N/A"))</f>
        <v>A</v>
      </c>
    </row>
    <row r="618" spans="2:38" x14ac:dyDescent="0.25">
      <c r="B618" s="1">
        <v>23061</v>
      </c>
      <c r="C618" s="1" t="s">
        <v>343</v>
      </c>
      <c r="D618" s="1" t="str">
        <f>IFERROR(VLOOKUP($B618, 'Combined Budget 2025 EUR'!$B:$G,3, 0),IFERROR(VLOOKUP($B618, 'Combined Budget 2025 CHF'!$B:$G,3, 0),  IFERROR(VLOOKUP($B618, '[1]QMSM_AG Mapping'!$A:$G, 3,0), "Check")))</f>
        <v>Benelux</v>
      </c>
      <c r="E618" s="1" t="str">
        <f>IFERROR(VLOOKUP($B618, 'Combined Budget 2025 EUR'!$B:$G,5, 0), IFERROR(VLOOKUP($B618, 'Combined Budget 2025 CHF'!$B:$G,5, 0),IFERROR(VLOOKUP($B618, '[1]QMSM_AG Mapping'!$A:$E, 5,0), "Check")))</f>
        <v>Salon / Institute</v>
      </c>
      <c r="F618" s="1" t="str">
        <f t="shared" si="92"/>
        <v>Institutes / Clinic</v>
      </c>
      <c r="G618" s="13">
        <f>VLOOKUP($B618, '[1]QMSM_AG Mapping'!$A:$G, 6, 0)</f>
        <v>0</v>
      </c>
      <c r="H618" s="1">
        <f>VLOOKUP($B618, '[1]QMSM_AG Mapping'!$A:$G, 7, 0)</f>
        <v>2020</v>
      </c>
      <c r="I618" t="s">
        <v>64</v>
      </c>
      <c r="J618" s="14">
        <v>6995.76</v>
      </c>
      <c r="K618" s="14">
        <v>3471.59</v>
      </c>
      <c r="L618" s="14">
        <v>4186.5</v>
      </c>
      <c r="M618" s="14">
        <v>5352.73</v>
      </c>
      <c r="N618" s="14">
        <v>5305.1</v>
      </c>
      <c r="O618" s="14">
        <v>10984.22</v>
      </c>
      <c r="P618" s="14">
        <v>2955.47</v>
      </c>
      <c r="Q618" s="14">
        <v>4779.6899999999996</v>
      </c>
      <c r="R618" s="14">
        <v>8943.44</v>
      </c>
      <c r="S618" s="14">
        <v>7108.92</v>
      </c>
      <c r="T618" s="14">
        <v>6982.15</v>
      </c>
      <c r="U618" s="14">
        <v>10010.51</v>
      </c>
      <c r="W618" s="14" cm="1">
        <f t="array" ref="W618">INDEX(J618:U618, 1, MONTH($W$1))</f>
        <v>10010.51</v>
      </c>
      <c r="X618" s="14" cm="1">
        <f t="array" ref="X618">SUMPRODUCT((J618:U618) *(($J$1:$U$1)&lt;=$X$1))</f>
        <v>77076.08</v>
      </c>
      <c r="Y618">
        <f t="shared" si="93"/>
        <v>1</v>
      </c>
      <c r="Z618">
        <f t="shared" si="93"/>
        <v>1</v>
      </c>
      <c r="AA618">
        <f t="shared" si="94"/>
        <v>1</v>
      </c>
      <c r="AB618">
        <f t="shared" si="101"/>
        <v>12</v>
      </c>
      <c r="AC618">
        <f t="shared" si="95"/>
        <v>6423.0066666666671</v>
      </c>
      <c r="AD618">
        <f t="shared" si="96"/>
        <v>0</v>
      </c>
      <c r="AE618">
        <f t="shared" si="97"/>
        <v>0</v>
      </c>
      <c r="AF618">
        <f t="shared" si="98"/>
        <v>0</v>
      </c>
      <c r="AG618">
        <f t="shared" si="99"/>
        <v>0</v>
      </c>
      <c r="AI618" s="15">
        <f t="shared" si="100"/>
        <v>77076.08</v>
      </c>
      <c r="AJ618" s="15"/>
      <c r="AK618" t="str">
        <f>IFERROR(VLOOKUP($B618, 'Combined Budget 2025 EUR'!$B:$L, 10, 0), IFERROR(VLOOKUP($B618, 'Combined Budget 2025 CHF'!$B:$L, 10, 0), "N/A"))</f>
        <v>AA</v>
      </c>
      <c r="AL618" t="str">
        <f>IFERROR(VLOOKUP($B618, 'Combined Budget 2025 EUR'!$B:$L, 11, 0), IFERROR(VLOOKUP($B618, 'Combined Budget 2025 CHF'!$B:$L, 11, 0), "N/A"))</f>
        <v>A</v>
      </c>
    </row>
    <row r="619" spans="2:38" x14ac:dyDescent="0.25">
      <c r="B619" s="1">
        <v>23062</v>
      </c>
      <c r="C619" s="1" t="s">
        <v>356</v>
      </c>
      <c r="D619" s="1" t="str">
        <f>IFERROR(VLOOKUP($B619, 'Combined Budget 2025 EUR'!$B:$G,3, 0),IFERROR(VLOOKUP($B619, 'Combined Budget 2025 CHF'!$B:$G,3, 0),  IFERROR(VLOOKUP($B619, '[1]QMSM_AG Mapping'!$A:$G, 3,0), "Check")))</f>
        <v>Benelux</v>
      </c>
      <c r="E619" s="1" t="str">
        <f>IFERROR(VLOOKUP($B619, 'Combined Budget 2025 EUR'!$B:$G,5, 0), IFERROR(VLOOKUP($B619, 'Combined Budget 2025 CHF'!$B:$G,5, 0),IFERROR(VLOOKUP($B619, '[1]QMSM_AG Mapping'!$A:$E, 5,0), "Check")))</f>
        <v>Salon / Institute</v>
      </c>
      <c r="F619" s="1" t="str">
        <f t="shared" si="92"/>
        <v>Institutes / Clinic</v>
      </c>
      <c r="G619" s="13">
        <f>VLOOKUP($B619, '[1]QMSM_AG Mapping'!$A:$G, 6, 0)</f>
        <v>0</v>
      </c>
      <c r="H619" s="1">
        <f>VLOOKUP($B619, '[1]QMSM_AG Mapping'!$A:$G, 7, 0)</f>
        <v>2020</v>
      </c>
      <c r="I619" t="s">
        <v>64</v>
      </c>
      <c r="J619" s="14">
        <v>2711.54</v>
      </c>
      <c r="K619" s="14">
        <v>0</v>
      </c>
      <c r="L619" s="14">
        <v>1377.04</v>
      </c>
      <c r="M619" s="14">
        <v>0</v>
      </c>
      <c r="N619" s="14">
        <v>633.32000000000005</v>
      </c>
      <c r="O619" s="14">
        <v>992.31</v>
      </c>
      <c r="P619" s="14">
        <v>1563.87</v>
      </c>
      <c r="Q619" s="14">
        <v>965.69</v>
      </c>
      <c r="R619" s="14">
        <v>1717.67</v>
      </c>
      <c r="S619" s="14">
        <v>861.53</v>
      </c>
      <c r="T619" s="14">
        <v>837.44</v>
      </c>
      <c r="U619" s="14">
        <v>1043.79</v>
      </c>
      <c r="W619" s="14" cm="1">
        <f t="array" ref="W619">INDEX(J619:U619, 1, MONTH($W$1))</f>
        <v>1043.79</v>
      </c>
      <c r="X619" s="14" cm="1">
        <f t="array" ref="X619">SUMPRODUCT((J619:U619) *(($J$1:$U$1)&lt;=$X$1))</f>
        <v>12704.2</v>
      </c>
      <c r="Y619">
        <f t="shared" si="93"/>
        <v>1</v>
      </c>
      <c r="Z619">
        <f t="shared" si="93"/>
        <v>1</v>
      </c>
      <c r="AA619">
        <f t="shared" si="94"/>
        <v>1</v>
      </c>
      <c r="AB619">
        <f t="shared" si="101"/>
        <v>10</v>
      </c>
      <c r="AC619">
        <f t="shared" si="95"/>
        <v>1270.42</v>
      </c>
      <c r="AD619">
        <f t="shared" si="96"/>
        <v>0</v>
      </c>
      <c r="AE619">
        <f t="shared" si="97"/>
        <v>0</v>
      </c>
      <c r="AF619">
        <f t="shared" si="98"/>
        <v>0</v>
      </c>
      <c r="AG619">
        <f t="shared" si="99"/>
        <v>0</v>
      </c>
      <c r="AI619" s="15">
        <f t="shared" si="100"/>
        <v>12704.2</v>
      </c>
      <c r="AJ619" s="15"/>
      <c r="AK619" t="str">
        <f>IFERROR(VLOOKUP($B619, 'Combined Budget 2025 EUR'!$B:$L, 10, 0), IFERROR(VLOOKUP($B619, 'Combined Budget 2025 CHF'!$B:$L, 10, 0), "N/A"))</f>
        <v>BA</v>
      </c>
      <c r="AL619" t="str">
        <f>IFERROR(VLOOKUP($B619, 'Combined Budget 2025 EUR'!$B:$L, 11, 0), IFERROR(VLOOKUP($B619, 'Combined Budget 2025 CHF'!$B:$L, 11, 0), "N/A"))</f>
        <v>A</v>
      </c>
    </row>
    <row r="620" spans="2:38" x14ac:dyDescent="0.25">
      <c r="B620" s="1">
        <v>23063</v>
      </c>
      <c r="C620" s="1" t="s">
        <v>361</v>
      </c>
      <c r="D620" s="1" t="str">
        <f>IFERROR(VLOOKUP($B620, 'Combined Budget 2025 EUR'!$B:$G,3, 0),IFERROR(VLOOKUP($B620, 'Combined Budget 2025 CHF'!$B:$G,3, 0),  IFERROR(VLOOKUP($B620, '[1]QMSM_AG Mapping'!$A:$G, 3,0), "Check")))</f>
        <v>Benelux</v>
      </c>
      <c r="E620" s="1" t="str">
        <f>IFERROR(VLOOKUP($B620, 'Combined Budget 2025 EUR'!$B:$G,5, 0), IFERROR(VLOOKUP($B620, 'Combined Budget 2025 CHF'!$B:$G,5, 0),IFERROR(VLOOKUP($B620, '[1]QMSM_AG Mapping'!$A:$E, 5,0), "Check")))</f>
        <v>Salon / Institute</v>
      </c>
      <c r="F620" s="1" t="str">
        <f t="shared" si="92"/>
        <v>Institutes / Clinic</v>
      </c>
      <c r="G620" s="13">
        <f>VLOOKUP($B620, '[1]QMSM_AG Mapping'!$A:$G, 6, 0)</f>
        <v>0</v>
      </c>
      <c r="H620" s="1">
        <f>VLOOKUP($B620, '[1]QMSM_AG Mapping'!$A:$G, 7, 0)</f>
        <v>2020</v>
      </c>
      <c r="I620" t="s">
        <v>64</v>
      </c>
      <c r="J620" s="14">
        <v>818.17</v>
      </c>
      <c r="K620" s="14">
        <v>1356.88</v>
      </c>
      <c r="L620" s="14">
        <v>0</v>
      </c>
      <c r="M620" s="14">
        <v>1412.34</v>
      </c>
      <c r="N620" s="14">
        <v>0</v>
      </c>
      <c r="O620" s="14">
        <v>1599.65</v>
      </c>
      <c r="P620" s="14">
        <v>649.85</v>
      </c>
      <c r="Q620" s="14">
        <v>319.66000000000003</v>
      </c>
      <c r="R620" s="14">
        <v>2473.85</v>
      </c>
      <c r="S620" s="14">
        <v>0</v>
      </c>
      <c r="T620" s="14">
        <v>662.24</v>
      </c>
      <c r="U620" s="14">
        <v>924.74</v>
      </c>
      <c r="W620" s="14" cm="1">
        <f t="array" ref="W620">INDEX(J620:U620, 1, MONTH($W$1))</f>
        <v>924.74</v>
      </c>
      <c r="X620" s="14" cm="1">
        <f t="array" ref="X620">SUMPRODUCT((J620:U620) *(($J$1:$U$1)&lt;=$X$1))</f>
        <v>10217.380000000001</v>
      </c>
      <c r="Y620">
        <f t="shared" si="93"/>
        <v>1</v>
      </c>
      <c r="Z620">
        <f t="shared" si="93"/>
        <v>1</v>
      </c>
      <c r="AA620">
        <f t="shared" si="94"/>
        <v>1</v>
      </c>
      <c r="AB620">
        <f t="shared" si="101"/>
        <v>9</v>
      </c>
      <c r="AC620">
        <f t="shared" si="95"/>
        <v>1135.2644444444445</v>
      </c>
      <c r="AD620">
        <f t="shared" si="96"/>
        <v>0</v>
      </c>
      <c r="AE620">
        <f t="shared" si="97"/>
        <v>0</v>
      </c>
      <c r="AF620">
        <f t="shared" si="98"/>
        <v>0</v>
      </c>
      <c r="AG620">
        <f t="shared" si="99"/>
        <v>0</v>
      </c>
      <c r="AI620" s="15">
        <f t="shared" si="100"/>
        <v>10217.380000000001</v>
      </c>
      <c r="AJ620" s="15"/>
      <c r="AK620" t="str">
        <f>IFERROR(VLOOKUP($B620, 'Combined Budget 2025 EUR'!$B:$L, 10, 0), IFERROR(VLOOKUP($B620, 'Combined Budget 2025 CHF'!$B:$L, 10, 0), "N/A"))</f>
        <v>BB</v>
      </c>
      <c r="AL620" t="str">
        <f>IFERROR(VLOOKUP($B620, 'Combined Budget 2025 EUR'!$B:$L, 11, 0), IFERROR(VLOOKUP($B620, 'Combined Budget 2025 CHF'!$B:$L, 11, 0), "N/A"))</f>
        <v>B</v>
      </c>
    </row>
    <row r="621" spans="2:38" x14ac:dyDescent="0.25">
      <c r="B621" s="1">
        <v>23064</v>
      </c>
      <c r="C621" s="1" t="s">
        <v>344</v>
      </c>
      <c r="D621" s="1" t="str">
        <f>IFERROR(VLOOKUP($B621, 'Combined Budget 2025 EUR'!$B:$G,3, 0),IFERROR(VLOOKUP($B621, 'Combined Budget 2025 CHF'!$B:$G,3, 0),  IFERROR(VLOOKUP($B621, '[1]QMSM_AG Mapping'!$A:$G, 3,0), "Check")))</f>
        <v>Benelux</v>
      </c>
      <c r="E621" s="1" t="str">
        <f>IFERROR(VLOOKUP($B621, 'Combined Budget 2025 EUR'!$B:$G,5, 0), IFERROR(VLOOKUP($B621, 'Combined Budget 2025 CHF'!$B:$G,5, 0),IFERROR(VLOOKUP($B621, '[1]QMSM_AG Mapping'!$A:$E, 5,0), "Check")))</f>
        <v>Hotel Spa</v>
      </c>
      <c r="F621" s="1" t="str">
        <f t="shared" si="92"/>
        <v>Hotel Spa</v>
      </c>
      <c r="G621" s="13">
        <f>VLOOKUP($B621, '[1]QMSM_AG Mapping'!$A:$G, 6, 0)</f>
        <v>0</v>
      </c>
      <c r="H621" s="1">
        <f>VLOOKUP($B621, '[1]QMSM_AG Mapping'!$A:$G, 7, 0)</f>
        <v>2020</v>
      </c>
      <c r="I621" t="s">
        <v>64</v>
      </c>
      <c r="J621" s="14">
        <v>0</v>
      </c>
      <c r="K621" s="14">
        <v>6132.6</v>
      </c>
      <c r="L621" s="14">
        <v>6279.62</v>
      </c>
      <c r="M621" s="14">
        <v>938.64</v>
      </c>
      <c r="N621" s="14">
        <v>7844.76</v>
      </c>
      <c r="O621" s="14">
        <v>1165.44</v>
      </c>
      <c r="P621" s="14">
        <v>0</v>
      </c>
      <c r="Q621" s="14">
        <v>3181.48</v>
      </c>
      <c r="R621" s="14">
        <v>6799.92</v>
      </c>
      <c r="S621" s="14">
        <v>0</v>
      </c>
      <c r="T621" s="14">
        <v>0</v>
      </c>
      <c r="U621" s="14">
        <v>1493.88</v>
      </c>
      <c r="W621" s="14" cm="1">
        <f t="array" ref="W621">INDEX(J621:U621, 1, MONTH($W$1))</f>
        <v>1493.88</v>
      </c>
      <c r="X621" s="14" cm="1">
        <f t="array" ref="X621">SUMPRODUCT((J621:U621) *(($J$1:$U$1)&lt;=$X$1))</f>
        <v>33836.339999999997</v>
      </c>
      <c r="Y621">
        <f t="shared" si="93"/>
        <v>1</v>
      </c>
      <c r="Z621">
        <f t="shared" si="93"/>
        <v>1</v>
      </c>
      <c r="AA621">
        <f t="shared" si="94"/>
        <v>1</v>
      </c>
      <c r="AB621">
        <f t="shared" si="101"/>
        <v>8</v>
      </c>
      <c r="AC621">
        <f t="shared" si="95"/>
        <v>4229.5424999999996</v>
      </c>
      <c r="AD621">
        <f t="shared" si="96"/>
        <v>0</v>
      </c>
      <c r="AE621">
        <f t="shared" si="97"/>
        <v>0</v>
      </c>
      <c r="AF621">
        <f t="shared" si="98"/>
        <v>0</v>
      </c>
      <c r="AG621">
        <f t="shared" si="99"/>
        <v>0</v>
      </c>
      <c r="AI621" s="15">
        <f t="shared" si="100"/>
        <v>33836.339999999997</v>
      </c>
      <c r="AJ621" s="15"/>
      <c r="AK621" t="str">
        <f>IFERROR(VLOOKUP($B621, 'Combined Budget 2025 EUR'!$B:$L, 10, 0), IFERROR(VLOOKUP($B621, 'Combined Budget 2025 CHF'!$B:$L, 10, 0), "N/A"))</f>
        <v>AA</v>
      </c>
      <c r="AL621" t="str">
        <f>IFERROR(VLOOKUP($B621, 'Combined Budget 2025 EUR'!$B:$L, 11, 0), IFERROR(VLOOKUP($B621, 'Combined Budget 2025 CHF'!$B:$L, 11, 0), "N/A"))</f>
        <v>A</v>
      </c>
    </row>
    <row r="622" spans="2:38" x14ac:dyDescent="0.25">
      <c r="B622" s="1">
        <v>23065</v>
      </c>
      <c r="C622" s="1" t="s">
        <v>658</v>
      </c>
      <c r="D622" s="1">
        <f>IFERROR(VLOOKUP($B622, 'Combined Budget 2025 EUR'!$B:$G,3, 0),IFERROR(VLOOKUP($B622, 'Combined Budget 2025 CHF'!$B:$G,3, 0),  IFERROR(VLOOKUP($B622, '[1]QMSM_AG Mapping'!$A:$G, 3,0), "Check")))</f>
        <v>0</v>
      </c>
      <c r="E622" s="1">
        <f>IFERROR(VLOOKUP($B622, 'Combined Budget 2025 EUR'!$B:$G,5, 0), IFERROR(VLOOKUP($B622, 'Combined Budget 2025 CHF'!$B:$G,5, 0),IFERROR(VLOOKUP($B622, '[1]QMSM_AG Mapping'!$A:$E, 5,0), "Check")))</f>
        <v>0</v>
      </c>
      <c r="F622" s="1">
        <f t="shared" si="92"/>
        <v>0</v>
      </c>
      <c r="G622" s="13">
        <f>VLOOKUP($B622, '[1]QMSM_AG Mapping'!$A:$G, 6, 0)</f>
        <v>0</v>
      </c>
      <c r="H622" s="1">
        <f>VLOOKUP($B622, '[1]QMSM_AG Mapping'!$A:$G, 7, 0)</f>
        <v>2020</v>
      </c>
      <c r="I622">
        <v>0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W622" s="14" cm="1">
        <f t="array" ref="W622">INDEX(J622:U622, 1, MONTH($W$1))</f>
        <v>0</v>
      </c>
      <c r="X622" s="14" cm="1">
        <f t="array" ref="X622">SUMPRODUCT((J622:U622) *(($J$1:$U$1)&lt;=$X$1))</f>
        <v>0</v>
      </c>
      <c r="Y622">
        <f t="shared" si="93"/>
        <v>0</v>
      </c>
      <c r="Z622">
        <f t="shared" si="93"/>
        <v>0</v>
      </c>
      <c r="AA622">
        <f t="shared" si="94"/>
        <v>0</v>
      </c>
      <c r="AB622">
        <f t="shared" si="101"/>
        <v>0</v>
      </c>
      <c r="AC622">
        <f t="shared" si="95"/>
        <v>0</v>
      </c>
      <c r="AD622">
        <f t="shared" si="96"/>
        <v>0</v>
      </c>
      <c r="AE622">
        <f t="shared" si="97"/>
        <v>0</v>
      </c>
      <c r="AF622">
        <f t="shared" si="98"/>
        <v>0</v>
      </c>
      <c r="AG622">
        <f t="shared" si="99"/>
        <v>0</v>
      </c>
      <c r="AI622" s="15">
        <f t="shared" si="100"/>
        <v>0</v>
      </c>
      <c r="AJ622" s="15"/>
      <c r="AK622">
        <f>IFERROR(VLOOKUP($B622, 'Combined Budget 2025 EUR'!$B:$L, 10, 0), IFERROR(VLOOKUP($B622, 'Combined Budget 2025 CHF'!$B:$L, 10, 0), "N/A"))</f>
        <v>0</v>
      </c>
      <c r="AL622">
        <f>IFERROR(VLOOKUP($B622, 'Combined Budget 2025 EUR'!$B:$L, 11, 0), IFERROR(VLOOKUP($B622, 'Combined Budget 2025 CHF'!$B:$L, 11, 0), "N/A"))</f>
        <v>0</v>
      </c>
    </row>
    <row r="623" spans="2:38" x14ac:dyDescent="0.25">
      <c r="B623" s="1">
        <v>23066</v>
      </c>
      <c r="C623" s="1" t="s">
        <v>659</v>
      </c>
      <c r="D623" s="1">
        <f>IFERROR(VLOOKUP($B623, 'Combined Budget 2025 EUR'!$B:$G,3, 0),IFERROR(VLOOKUP($B623, 'Combined Budget 2025 CHF'!$B:$G,3, 0),  IFERROR(VLOOKUP($B623, '[1]QMSM_AG Mapping'!$A:$G, 3,0), "Check")))</f>
        <v>0</v>
      </c>
      <c r="E623" s="1">
        <f>IFERROR(VLOOKUP($B623, 'Combined Budget 2025 EUR'!$B:$G,5, 0), IFERROR(VLOOKUP($B623, 'Combined Budget 2025 CHF'!$B:$G,5, 0),IFERROR(VLOOKUP($B623, '[1]QMSM_AG Mapping'!$A:$E, 5,0), "Check")))</f>
        <v>0</v>
      </c>
      <c r="F623" s="1">
        <f t="shared" si="92"/>
        <v>0</v>
      </c>
      <c r="G623" s="13">
        <f>VLOOKUP($B623, '[1]QMSM_AG Mapping'!$A:$G, 6, 0)</f>
        <v>0</v>
      </c>
      <c r="H623" s="1">
        <f>VLOOKUP($B623, '[1]QMSM_AG Mapping'!$A:$G, 7, 0)</f>
        <v>2020</v>
      </c>
      <c r="I623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W623" s="14" cm="1">
        <f t="array" ref="W623">INDEX(J623:U623, 1, MONTH($W$1))</f>
        <v>0</v>
      </c>
      <c r="X623" s="14" cm="1">
        <f t="array" ref="X623">SUMPRODUCT((J623:U623) *(($J$1:$U$1)&lt;=$X$1))</f>
        <v>0</v>
      </c>
      <c r="Y623">
        <f t="shared" si="93"/>
        <v>0</v>
      </c>
      <c r="Z623">
        <f t="shared" si="93"/>
        <v>0</v>
      </c>
      <c r="AA623">
        <f t="shared" si="94"/>
        <v>0</v>
      </c>
      <c r="AB623">
        <f t="shared" si="101"/>
        <v>0</v>
      </c>
      <c r="AC623">
        <f t="shared" si="95"/>
        <v>0</v>
      </c>
      <c r="AD623">
        <f t="shared" si="96"/>
        <v>0</v>
      </c>
      <c r="AE623">
        <f t="shared" si="97"/>
        <v>0</v>
      </c>
      <c r="AF623">
        <f t="shared" si="98"/>
        <v>0</v>
      </c>
      <c r="AG623">
        <f t="shared" si="99"/>
        <v>0</v>
      </c>
      <c r="AI623" s="15">
        <f t="shared" si="100"/>
        <v>0</v>
      </c>
      <c r="AJ623" s="15"/>
      <c r="AK623">
        <f>IFERROR(VLOOKUP($B623, 'Combined Budget 2025 EUR'!$B:$L, 10, 0), IFERROR(VLOOKUP($B623, 'Combined Budget 2025 CHF'!$B:$L, 10, 0), "N/A"))</f>
        <v>0</v>
      </c>
      <c r="AL623">
        <f>IFERROR(VLOOKUP($B623, 'Combined Budget 2025 EUR'!$B:$L, 11, 0), IFERROR(VLOOKUP($B623, 'Combined Budget 2025 CHF'!$B:$L, 11, 0), "N/A"))</f>
        <v>0</v>
      </c>
    </row>
    <row r="624" spans="2:38" x14ac:dyDescent="0.25">
      <c r="B624" s="1">
        <v>23067</v>
      </c>
      <c r="C624" s="1" t="s">
        <v>416</v>
      </c>
      <c r="D624" s="1" t="str">
        <f>IFERROR(VLOOKUP($B624, 'Combined Budget 2025 EUR'!$B:$G,3, 0),IFERROR(VLOOKUP($B624, 'Combined Budget 2025 CHF'!$B:$G,3, 0),  IFERROR(VLOOKUP($B624, '[1]QMSM_AG Mapping'!$A:$G, 3,0), "Check")))</f>
        <v>Benelux</v>
      </c>
      <c r="E624" s="1">
        <f>IFERROR(VLOOKUP($B624, 'Combined Budget 2025 EUR'!$B:$G,5, 0), IFERROR(VLOOKUP($B624, 'Combined Budget 2025 CHF'!$B:$G,5, 0),IFERROR(VLOOKUP($B624, '[1]QMSM_AG Mapping'!$A:$E, 5,0), "Check")))</f>
        <v>0</v>
      </c>
      <c r="F624" s="1">
        <f t="shared" si="92"/>
        <v>0</v>
      </c>
      <c r="G624" s="13">
        <f>VLOOKUP($B624, '[1]QMSM_AG Mapping'!$A:$G, 6, 0)</f>
        <v>0</v>
      </c>
      <c r="H624" s="1">
        <f>VLOOKUP($B624, '[1]QMSM_AG Mapping'!$A:$G, 7, 0)</f>
        <v>2020</v>
      </c>
      <c r="I624" t="s">
        <v>64</v>
      </c>
      <c r="J624" s="14">
        <v>0</v>
      </c>
      <c r="K624" s="14">
        <v>0</v>
      </c>
      <c r="L624" s="14">
        <v>1140.31</v>
      </c>
      <c r="M624" s="14">
        <v>0</v>
      </c>
      <c r="N624" s="14">
        <v>694.44</v>
      </c>
      <c r="O624" s="14">
        <v>0</v>
      </c>
      <c r="P624" s="14">
        <v>0</v>
      </c>
      <c r="Q624" s="14">
        <v>765.16</v>
      </c>
      <c r="R624" s="14">
        <v>0</v>
      </c>
      <c r="S624" s="14">
        <v>0</v>
      </c>
      <c r="T624" s="14">
        <v>0</v>
      </c>
      <c r="U624" s="14">
        <v>0</v>
      </c>
      <c r="W624" s="14" cm="1">
        <f t="array" ref="W624">INDEX(J624:U624, 1, MONTH($W$1))</f>
        <v>0</v>
      </c>
      <c r="X624" s="14" cm="1">
        <f t="array" ref="X624">SUMPRODUCT((J624:U624) *(($J$1:$U$1)&lt;=$X$1))</f>
        <v>2599.91</v>
      </c>
      <c r="Y624">
        <f t="shared" si="93"/>
        <v>0</v>
      </c>
      <c r="Z624">
        <f t="shared" si="93"/>
        <v>1</v>
      </c>
      <c r="AA624">
        <f t="shared" si="94"/>
        <v>1</v>
      </c>
      <c r="AB624">
        <f t="shared" si="101"/>
        <v>3</v>
      </c>
      <c r="AC624">
        <f t="shared" si="95"/>
        <v>866.63666666666666</v>
      </c>
      <c r="AD624">
        <f t="shared" si="96"/>
        <v>0</v>
      </c>
      <c r="AE624">
        <f t="shared" si="97"/>
        <v>0</v>
      </c>
      <c r="AF624">
        <f t="shared" si="98"/>
        <v>0</v>
      </c>
      <c r="AG624">
        <f t="shared" si="99"/>
        <v>0</v>
      </c>
      <c r="AI624" s="15">
        <f t="shared" si="100"/>
        <v>2599.91</v>
      </c>
      <c r="AJ624" s="15"/>
      <c r="AK624" t="str">
        <f>IFERROR(VLOOKUP($B624, 'Combined Budget 2025 EUR'!$B:$L, 10, 0), IFERROR(VLOOKUP($B624, 'Combined Budget 2025 CHF'!$B:$L, 10, 0), "N/A"))</f>
        <v>GG</v>
      </c>
      <c r="AL624" t="str">
        <f>IFERROR(VLOOKUP($B624, 'Combined Budget 2025 EUR'!$B:$L, 11, 0), IFERROR(VLOOKUP($B624, 'Combined Budget 2025 CHF'!$B:$L, 11, 0), "N/A"))</f>
        <v>C</v>
      </c>
    </row>
    <row r="625" spans="2:38" x14ac:dyDescent="0.25">
      <c r="B625" s="1">
        <v>23068</v>
      </c>
      <c r="C625" s="1" t="s">
        <v>424</v>
      </c>
      <c r="D625" s="1" t="str">
        <f>IFERROR(VLOOKUP($B625, 'Combined Budget 2025 EUR'!$B:$G,3, 0),IFERROR(VLOOKUP($B625, 'Combined Budget 2025 CHF'!$B:$G,3, 0),  IFERROR(VLOOKUP($B625, '[1]QMSM_AG Mapping'!$A:$G, 3,0), "Check")))</f>
        <v>Benelux</v>
      </c>
      <c r="E625" s="1">
        <f>IFERROR(VLOOKUP($B625, 'Combined Budget 2025 EUR'!$B:$G,5, 0), IFERROR(VLOOKUP($B625, 'Combined Budget 2025 CHF'!$B:$G,5, 0),IFERROR(VLOOKUP($B625, '[1]QMSM_AG Mapping'!$A:$E, 5,0), "Check")))</f>
        <v>0</v>
      </c>
      <c r="F625" s="1">
        <f t="shared" si="92"/>
        <v>0</v>
      </c>
      <c r="G625" s="13">
        <f>VLOOKUP($B625, '[1]QMSM_AG Mapping'!$A:$G, 6, 0)</f>
        <v>0</v>
      </c>
      <c r="H625" s="1">
        <f>VLOOKUP($B625, '[1]QMSM_AG Mapping'!$A:$G, 7, 0)</f>
        <v>2020</v>
      </c>
      <c r="I625" t="s">
        <v>358</v>
      </c>
      <c r="J625" s="14">
        <v>0</v>
      </c>
      <c r="K625" s="14">
        <v>0</v>
      </c>
      <c r="L625" s="14">
        <v>947.37</v>
      </c>
      <c r="M625" s="14">
        <v>0</v>
      </c>
      <c r="N625" s="14">
        <v>781.5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W625" s="14" cm="1">
        <f t="array" ref="W625">INDEX(J625:U625, 1, MONTH($W$1))</f>
        <v>0</v>
      </c>
      <c r="X625" s="14" cm="1">
        <f t="array" ref="X625">SUMPRODUCT((J625:U625) *(($J$1:$U$1)&lt;=$X$1))</f>
        <v>1728.87</v>
      </c>
      <c r="Y625">
        <f t="shared" si="93"/>
        <v>0</v>
      </c>
      <c r="Z625">
        <f t="shared" si="93"/>
        <v>1</v>
      </c>
      <c r="AA625">
        <f t="shared" si="94"/>
        <v>0</v>
      </c>
      <c r="AB625">
        <f t="shared" si="101"/>
        <v>2</v>
      </c>
      <c r="AC625">
        <f t="shared" si="95"/>
        <v>864.43499999999995</v>
      </c>
      <c r="AD625">
        <f t="shared" si="96"/>
        <v>0</v>
      </c>
      <c r="AE625">
        <f t="shared" si="97"/>
        <v>0</v>
      </c>
      <c r="AF625">
        <f t="shared" si="98"/>
        <v>0</v>
      </c>
      <c r="AG625">
        <f t="shared" si="99"/>
        <v>0</v>
      </c>
      <c r="AI625" s="15">
        <f t="shared" si="100"/>
        <v>1728.87</v>
      </c>
      <c r="AJ625" s="15"/>
      <c r="AK625" t="str">
        <f>IFERROR(VLOOKUP($B625, 'Combined Budget 2025 EUR'!$B:$L, 10, 0), IFERROR(VLOOKUP($B625, 'Combined Budget 2025 CHF'!$B:$L, 10, 0), "N/A"))</f>
        <v>GG</v>
      </c>
      <c r="AL625" t="str">
        <f>IFERROR(VLOOKUP($B625, 'Combined Budget 2025 EUR'!$B:$L, 11, 0), IFERROR(VLOOKUP($B625, 'Combined Budget 2025 CHF'!$B:$L, 11, 0), "N/A"))</f>
        <v>C</v>
      </c>
    </row>
    <row r="626" spans="2:38" x14ac:dyDescent="0.25">
      <c r="B626" s="1">
        <v>23069</v>
      </c>
      <c r="C626" s="1" t="s">
        <v>389</v>
      </c>
      <c r="D626" s="1" t="str">
        <f>IFERROR(VLOOKUP($B626, 'Combined Budget 2025 EUR'!$B:$G,3, 0),IFERROR(VLOOKUP($B626, 'Combined Budget 2025 CHF'!$B:$G,3, 0),  IFERROR(VLOOKUP($B626, '[1]QMSM_AG Mapping'!$A:$G, 3,0), "Check")))</f>
        <v>Benelux</v>
      </c>
      <c r="E626" s="1" t="str">
        <f>IFERROR(VLOOKUP($B626, 'Combined Budget 2025 EUR'!$B:$G,5, 0), IFERROR(VLOOKUP($B626, 'Combined Budget 2025 CHF'!$B:$G,5, 0),IFERROR(VLOOKUP($B626, '[1]QMSM_AG Mapping'!$A:$E, 5,0), "Check")))</f>
        <v>Salon / Institute</v>
      </c>
      <c r="F626" s="1" t="str">
        <f t="shared" si="92"/>
        <v>Institutes / Clinic</v>
      </c>
      <c r="G626" s="13">
        <f>VLOOKUP($B626, '[1]QMSM_AG Mapping'!$A:$G, 6, 0)</f>
        <v>0</v>
      </c>
      <c r="H626" s="1">
        <f>VLOOKUP($B626, '[1]QMSM_AG Mapping'!$A:$G, 7, 0)</f>
        <v>2020</v>
      </c>
      <c r="I626" t="s">
        <v>107</v>
      </c>
      <c r="J626" s="14">
        <v>0</v>
      </c>
      <c r="K626" s="14">
        <v>762.57</v>
      </c>
      <c r="L626" s="14">
        <v>1705.48</v>
      </c>
      <c r="M626" s="14">
        <v>1084.02</v>
      </c>
      <c r="N626" s="14">
        <v>0</v>
      </c>
      <c r="O626" s="14">
        <v>1120.6199999999999</v>
      </c>
      <c r="P626" s="14">
        <v>724.5</v>
      </c>
      <c r="Q626" s="14">
        <v>1421.81</v>
      </c>
      <c r="R626" s="14">
        <v>0</v>
      </c>
      <c r="S626" s="14">
        <v>1727.72</v>
      </c>
      <c r="T626" s="14">
        <v>1344</v>
      </c>
      <c r="U626" s="14">
        <v>976</v>
      </c>
      <c r="W626" s="14" cm="1">
        <f t="array" ref="W626">INDEX(J626:U626, 1, MONTH($W$1))</f>
        <v>976</v>
      </c>
      <c r="X626" s="14" cm="1">
        <f t="array" ref="X626">SUMPRODUCT((J626:U626) *(($J$1:$U$1)&lt;=$X$1))</f>
        <v>10866.72</v>
      </c>
      <c r="Y626">
        <f t="shared" si="93"/>
        <v>1</v>
      </c>
      <c r="Z626">
        <f t="shared" si="93"/>
        <v>1</v>
      </c>
      <c r="AA626">
        <f t="shared" si="94"/>
        <v>1</v>
      </c>
      <c r="AB626">
        <f t="shared" si="101"/>
        <v>9</v>
      </c>
      <c r="AC626">
        <f t="shared" si="95"/>
        <v>1207.4133333333332</v>
      </c>
      <c r="AD626">
        <f t="shared" si="96"/>
        <v>0</v>
      </c>
      <c r="AE626">
        <f t="shared" si="97"/>
        <v>0</v>
      </c>
      <c r="AF626">
        <f t="shared" si="98"/>
        <v>0</v>
      </c>
      <c r="AG626">
        <f t="shared" si="99"/>
        <v>0</v>
      </c>
      <c r="AI626" s="15">
        <f t="shared" si="100"/>
        <v>10866.72</v>
      </c>
      <c r="AJ626" s="15"/>
      <c r="AK626" t="str">
        <f>IFERROR(VLOOKUP($B626, 'Combined Budget 2025 EUR'!$B:$L, 10, 0), IFERROR(VLOOKUP($B626, 'Combined Budget 2025 CHF'!$B:$L, 10, 0), "N/A"))</f>
        <v>BA</v>
      </c>
      <c r="AL626" t="str">
        <f>IFERROR(VLOOKUP($B626, 'Combined Budget 2025 EUR'!$B:$L, 11, 0), IFERROR(VLOOKUP($B626, 'Combined Budget 2025 CHF'!$B:$L, 11, 0), "N/A"))</f>
        <v>A</v>
      </c>
    </row>
    <row r="627" spans="2:38" x14ac:dyDescent="0.25">
      <c r="B627" s="1">
        <v>23073</v>
      </c>
      <c r="C627" s="1" t="s">
        <v>660</v>
      </c>
      <c r="D627" s="1">
        <f>IFERROR(VLOOKUP($B627, 'Combined Budget 2025 EUR'!$B:$G,3, 0),IFERROR(VLOOKUP($B627, 'Combined Budget 2025 CHF'!$B:$G,3, 0),  IFERROR(VLOOKUP($B627, '[1]QMSM_AG Mapping'!$A:$G, 3,0), "Check")))</f>
        <v>0</v>
      </c>
      <c r="E627" s="1">
        <f>IFERROR(VLOOKUP($B627, 'Combined Budget 2025 EUR'!$B:$G,5, 0), IFERROR(VLOOKUP($B627, 'Combined Budget 2025 CHF'!$B:$G,5, 0),IFERROR(VLOOKUP($B627, '[1]QMSM_AG Mapping'!$A:$E, 5,0), "Check")))</f>
        <v>0</v>
      </c>
      <c r="F627" s="1">
        <f t="shared" si="92"/>
        <v>0</v>
      </c>
      <c r="G627" s="13">
        <f>VLOOKUP($B627, '[1]QMSM_AG Mapping'!$A:$G, 6, 0)</f>
        <v>0</v>
      </c>
      <c r="H627" s="1">
        <f>VLOOKUP($B627, '[1]QMSM_AG Mapping'!$A:$G, 7, 0)</f>
        <v>2020</v>
      </c>
      <c r="I627">
        <v>0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W627" s="14" cm="1">
        <f t="array" ref="W627">INDEX(J627:U627, 1, MONTH($W$1))</f>
        <v>0</v>
      </c>
      <c r="X627" s="14" cm="1">
        <f t="array" ref="X627">SUMPRODUCT((J627:U627) *(($J$1:$U$1)&lt;=$X$1))</f>
        <v>0</v>
      </c>
      <c r="Y627">
        <f t="shared" si="93"/>
        <v>0</v>
      </c>
      <c r="Z627">
        <f t="shared" si="93"/>
        <v>0</v>
      </c>
      <c r="AA627">
        <f t="shared" si="94"/>
        <v>0</v>
      </c>
      <c r="AB627">
        <f t="shared" si="101"/>
        <v>0</v>
      </c>
      <c r="AC627">
        <f t="shared" si="95"/>
        <v>0</v>
      </c>
      <c r="AD627">
        <f t="shared" si="96"/>
        <v>0</v>
      </c>
      <c r="AE627">
        <f t="shared" si="97"/>
        <v>0</v>
      </c>
      <c r="AF627">
        <f t="shared" si="98"/>
        <v>0</v>
      </c>
      <c r="AG627">
        <f t="shared" si="99"/>
        <v>0</v>
      </c>
      <c r="AI627" s="15">
        <f t="shared" si="100"/>
        <v>0</v>
      </c>
      <c r="AJ627" s="15"/>
      <c r="AK627">
        <f>IFERROR(VLOOKUP($B627, 'Combined Budget 2025 EUR'!$B:$L, 10, 0), IFERROR(VLOOKUP($B627, 'Combined Budget 2025 CHF'!$B:$L, 10, 0), "N/A"))</f>
        <v>0</v>
      </c>
      <c r="AL627">
        <f>IFERROR(VLOOKUP($B627, 'Combined Budget 2025 EUR'!$B:$L, 11, 0), IFERROR(VLOOKUP($B627, 'Combined Budget 2025 CHF'!$B:$L, 11, 0), "N/A"))</f>
        <v>0</v>
      </c>
    </row>
    <row r="628" spans="2:38" x14ac:dyDescent="0.25">
      <c r="B628" s="1">
        <v>23076</v>
      </c>
      <c r="C628" s="1" t="s">
        <v>893</v>
      </c>
      <c r="D628" s="1">
        <f>IFERROR(VLOOKUP($B628, 'Combined Budget 2025 EUR'!$B:$G,3, 0),IFERROR(VLOOKUP($B628, 'Combined Budget 2025 CHF'!$B:$G,3, 0),  IFERROR(VLOOKUP($B628, '[1]QMSM_AG Mapping'!$A:$G, 3,0), "Check")))</f>
        <v>0</v>
      </c>
      <c r="E628" s="1">
        <f>IFERROR(VLOOKUP($B628, 'Combined Budget 2025 EUR'!$B:$G,5, 0), IFERROR(VLOOKUP($B628, 'Combined Budget 2025 CHF'!$B:$G,5, 0),IFERROR(VLOOKUP($B628, '[1]QMSM_AG Mapping'!$A:$E, 5,0), "Check")))</f>
        <v>0</v>
      </c>
      <c r="F628" s="1">
        <f t="shared" si="92"/>
        <v>0</v>
      </c>
      <c r="G628" s="13">
        <f>VLOOKUP($B628, '[1]QMSM_AG Mapping'!$A:$G, 6, 0)</f>
        <v>0</v>
      </c>
      <c r="H628" s="1">
        <f>VLOOKUP($B628, '[1]QMSM_AG Mapping'!$A:$G, 7, 0)</f>
        <v>2020</v>
      </c>
      <c r="I628">
        <v>0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W628" s="14" cm="1">
        <f t="array" ref="W628">INDEX(J628:U628, 1, MONTH($W$1))</f>
        <v>0</v>
      </c>
      <c r="X628" s="14" cm="1">
        <f t="array" ref="X628">SUMPRODUCT((J628:U628) *(($J$1:$U$1)&lt;=$X$1))</f>
        <v>0</v>
      </c>
      <c r="Y628">
        <f t="shared" si="93"/>
        <v>0</v>
      </c>
      <c r="Z628">
        <f t="shared" si="93"/>
        <v>0</v>
      </c>
      <c r="AA628">
        <f t="shared" si="94"/>
        <v>0</v>
      </c>
      <c r="AB628">
        <f t="shared" si="101"/>
        <v>0</v>
      </c>
      <c r="AC628">
        <f t="shared" si="95"/>
        <v>0</v>
      </c>
      <c r="AD628">
        <f t="shared" si="96"/>
        <v>0</v>
      </c>
      <c r="AE628">
        <f t="shared" si="97"/>
        <v>0</v>
      </c>
      <c r="AF628">
        <f t="shared" si="98"/>
        <v>0</v>
      </c>
      <c r="AG628">
        <f t="shared" si="99"/>
        <v>0</v>
      </c>
      <c r="AI628" s="15">
        <f t="shared" si="100"/>
        <v>0</v>
      </c>
      <c r="AJ628" s="15"/>
      <c r="AK628">
        <f>IFERROR(VLOOKUP($B628, 'Combined Budget 2025 EUR'!$B:$L, 10, 0), IFERROR(VLOOKUP($B628, 'Combined Budget 2025 CHF'!$B:$L, 10, 0), "N/A"))</f>
        <v>0</v>
      </c>
      <c r="AL628">
        <f>IFERROR(VLOOKUP($B628, 'Combined Budget 2025 EUR'!$B:$L, 11, 0), IFERROR(VLOOKUP($B628, 'Combined Budget 2025 CHF'!$B:$L, 11, 0), "N/A"))</f>
        <v>0</v>
      </c>
    </row>
    <row r="629" spans="2:38" x14ac:dyDescent="0.25">
      <c r="B629" s="1">
        <v>23077</v>
      </c>
      <c r="C629" s="1" t="s">
        <v>345</v>
      </c>
      <c r="D629" s="1" t="str">
        <f>IFERROR(VLOOKUP($B629, 'Combined Budget 2025 EUR'!$B:$G,3, 0),IFERROR(VLOOKUP($B629, 'Combined Budget 2025 CHF'!$B:$G,3, 0),  IFERROR(VLOOKUP($B629, '[1]QMSM_AG Mapping'!$A:$G, 3,0), "Check")))</f>
        <v>Benelux</v>
      </c>
      <c r="E629" s="1" t="str">
        <f>IFERROR(VLOOKUP($B629, 'Combined Budget 2025 EUR'!$B:$G,5, 0), IFERROR(VLOOKUP($B629, 'Combined Budget 2025 CHF'!$B:$G,5, 0),IFERROR(VLOOKUP($B629, '[1]QMSM_AG Mapping'!$A:$E, 5,0), "Check")))</f>
        <v>Salon / Institute</v>
      </c>
      <c r="F629" s="1" t="str">
        <f t="shared" si="92"/>
        <v>Institutes / Clinic</v>
      </c>
      <c r="G629" s="13">
        <f>VLOOKUP($B629, '[1]QMSM_AG Mapping'!$A:$G, 6, 0)</f>
        <v>0</v>
      </c>
      <c r="H629" s="1">
        <f>VLOOKUP($B629, '[1]QMSM_AG Mapping'!$A:$G, 7, 0)</f>
        <v>2020</v>
      </c>
      <c r="I629" t="s">
        <v>64</v>
      </c>
      <c r="J629" s="14">
        <v>565.15</v>
      </c>
      <c r="K629" s="14">
        <v>1351.22</v>
      </c>
      <c r="L629" s="14">
        <v>2371.04</v>
      </c>
      <c r="M629" s="14">
        <v>2278.85</v>
      </c>
      <c r="N629" s="14">
        <v>1183.21</v>
      </c>
      <c r="O629" s="14">
        <v>1154.98</v>
      </c>
      <c r="P629" s="14">
        <v>1118.3</v>
      </c>
      <c r="Q629" s="14">
        <v>1116.3</v>
      </c>
      <c r="R629" s="14">
        <v>2200.83</v>
      </c>
      <c r="S629" s="14">
        <v>5434.71</v>
      </c>
      <c r="T629" s="14">
        <v>1988.58</v>
      </c>
      <c r="U629" s="14">
        <v>747.22</v>
      </c>
      <c r="W629" s="14" cm="1">
        <f t="array" ref="W629">INDEX(J629:U629, 1, MONTH($W$1))</f>
        <v>747.22</v>
      </c>
      <c r="X629" s="14" cm="1">
        <f t="array" ref="X629">SUMPRODUCT((J629:U629) *(($J$1:$U$1)&lt;=$X$1))</f>
        <v>21510.39</v>
      </c>
      <c r="Y629">
        <f t="shared" si="93"/>
        <v>1</v>
      </c>
      <c r="Z629">
        <f t="shared" si="93"/>
        <v>1</v>
      </c>
      <c r="AA629">
        <f t="shared" si="94"/>
        <v>1</v>
      </c>
      <c r="AB629">
        <f t="shared" si="101"/>
        <v>12</v>
      </c>
      <c r="AC629">
        <f t="shared" si="95"/>
        <v>1792.5325</v>
      </c>
      <c r="AD629">
        <f t="shared" si="96"/>
        <v>0</v>
      </c>
      <c r="AE629">
        <f t="shared" si="97"/>
        <v>0</v>
      </c>
      <c r="AF629">
        <f t="shared" si="98"/>
        <v>0</v>
      </c>
      <c r="AG629">
        <f t="shared" si="99"/>
        <v>0</v>
      </c>
      <c r="AI629" s="15">
        <f t="shared" si="100"/>
        <v>21510.39</v>
      </c>
      <c r="AJ629" s="15"/>
      <c r="AK629" t="str">
        <f>IFERROR(VLOOKUP($B629, 'Combined Budget 2025 EUR'!$B:$L, 10, 0), IFERROR(VLOOKUP($B629, 'Combined Budget 2025 CHF'!$B:$L, 10, 0), "N/A"))</f>
        <v>AA</v>
      </c>
      <c r="AL629" t="str">
        <f>IFERROR(VLOOKUP($B629, 'Combined Budget 2025 EUR'!$B:$L, 11, 0), IFERROR(VLOOKUP($B629, 'Combined Budget 2025 CHF'!$B:$L, 11, 0), "N/A"))</f>
        <v>A</v>
      </c>
    </row>
    <row r="630" spans="2:38" x14ac:dyDescent="0.25">
      <c r="B630" s="1">
        <v>23078</v>
      </c>
      <c r="C630" s="1" t="s">
        <v>362</v>
      </c>
      <c r="D630" s="1" t="str">
        <f>IFERROR(VLOOKUP($B630, 'Combined Budget 2025 EUR'!$B:$G,3, 0),IFERROR(VLOOKUP($B630, 'Combined Budget 2025 CHF'!$B:$G,3, 0),  IFERROR(VLOOKUP($B630, '[1]QMSM_AG Mapping'!$A:$G, 3,0), "Check")))</f>
        <v>Benelux</v>
      </c>
      <c r="E630" s="1" t="str">
        <f>IFERROR(VLOOKUP($B630, 'Combined Budget 2025 EUR'!$B:$G,5, 0), IFERROR(VLOOKUP($B630, 'Combined Budget 2025 CHF'!$B:$G,5, 0),IFERROR(VLOOKUP($B630, '[1]QMSM_AG Mapping'!$A:$E, 5,0), "Check")))</f>
        <v>Salon / Institute</v>
      </c>
      <c r="F630" s="1" t="str">
        <f t="shared" si="92"/>
        <v>Institutes / Clinic</v>
      </c>
      <c r="G630" s="13">
        <f>VLOOKUP($B630, '[1]QMSM_AG Mapping'!$A:$G, 6, 0)</f>
        <v>0</v>
      </c>
      <c r="H630" s="1">
        <f>VLOOKUP($B630, '[1]QMSM_AG Mapping'!$A:$G, 7, 0)</f>
        <v>2020</v>
      </c>
      <c r="I630" t="s">
        <v>64</v>
      </c>
      <c r="J630" s="14">
        <v>0</v>
      </c>
      <c r="K630" s="14">
        <v>2371.16</v>
      </c>
      <c r="L630" s="14">
        <v>0</v>
      </c>
      <c r="M630" s="14">
        <v>1980.85</v>
      </c>
      <c r="N630" s="14">
        <v>434.91</v>
      </c>
      <c r="O630" s="14">
        <v>1109.57</v>
      </c>
      <c r="P630" s="14">
        <v>815.39</v>
      </c>
      <c r="Q630" s="14">
        <v>0</v>
      </c>
      <c r="R630" s="14">
        <v>0</v>
      </c>
      <c r="S630" s="14">
        <v>2378.6799999999998</v>
      </c>
      <c r="T630" s="14">
        <v>844.79</v>
      </c>
      <c r="U630" s="14">
        <v>531.70000000000005</v>
      </c>
      <c r="W630" s="14" cm="1">
        <f t="array" ref="W630">INDEX(J630:U630, 1, MONTH($W$1))</f>
        <v>531.70000000000005</v>
      </c>
      <c r="X630" s="14" cm="1">
        <f t="array" ref="X630">SUMPRODUCT((J630:U630) *(($J$1:$U$1)&lt;=$X$1))</f>
        <v>10467.049999999999</v>
      </c>
      <c r="Y630">
        <f t="shared" si="93"/>
        <v>1</v>
      </c>
      <c r="Z630">
        <f t="shared" si="93"/>
        <v>1</v>
      </c>
      <c r="AA630">
        <f t="shared" si="94"/>
        <v>1</v>
      </c>
      <c r="AB630">
        <f t="shared" si="101"/>
        <v>8</v>
      </c>
      <c r="AC630">
        <f t="shared" si="95"/>
        <v>1308.3812499999999</v>
      </c>
      <c r="AD630">
        <f t="shared" si="96"/>
        <v>0</v>
      </c>
      <c r="AE630">
        <f t="shared" si="97"/>
        <v>0</v>
      </c>
      <c r="AF630">
        <f t="shared" si="98"/>
        <v>0</v>
      </c>
      <c r="AG630">
        <f t="shared" si="99"/>
        <v>0</v>
      </c>
      <c r="AI630" s="15">
        <f t="shared" si="100"/>
        <v>10467.049999999999</v>
      </c>
      <c r="AJ630" s="15"/>
      <c r="AK630" t="str">
        <f>IFERROR(VLOOKUP($B630, 'Combined Budget 2025 EUR'!$B:$L, 10, 0), IFERROR(VLOOKUP($B630, 'Combined Budget 2025 CHF'!$B:$L, 10, 0), "N/A"))</f>
        <v>BB</v>
      </c>
      <c r="AL630" t="str">
        <f>IFERROR(VLOOKUP($B630, 'Combined Budget 2025 EUR'!$B:$L, 11, 0), IFERROR(VLOOKUP($B630, 'Combined Budget 2025 CHF'!$B:$L, 11, 0), "N/A"))</f>
        <v>B</v>
      </c>
    </row>
    <row r="631" spans="2:38" x14ac:dyDescent="0.25">
      <c r="B631" s="1">
        <v>23080</v>
      </c>
      <c r="C631" s="1" t="s">
        <v>346</v>
      </c>
      <c r="D631" s="1" t="str">
        <f>IFERROR(VLOOKUP($B631, 'Combined Budget 2025 EUR'!$B:$G,3, 0),IFERROR(VLOOKUP($B631, 'Combined Budget 2025 CHF'!$B:$G,3, 0),  IFERROR(VLOOKUP($B631, '[1]QMSM_AG Mapping'!$A:$G, 3,0), "Check")))</f>
        <v>Benelux</v>
      </c>
      <c r="E631" s="1" t="str">
        <f>IFERROR(VLOOKUP($B631, 'Combined Budget 2025 EUR'!$B:$G,5, 0), IFERROR(VLOOKUP($B631, 'Combined Budget 2025 CHF'!$B:$G,5, 0),IFERROR(VLOOKUP($B631, '[1]QMSM_AG Mapping'!$A:$E, 5,0), "Check")))</f>
        <v>Salon / Institute</v>
      </c>
      <c r="F631" s="1" t="str">
        <f t="shared" si="92"/>
        <v>Institutes / Clinic</v>
      </c>
      <c r="G631" s="13">
        <f>VLOOKUP($B631, '[1]QMSM_AG Mapping'!$A:$G, 6, 0)</f>
        <v>0</v>
      </c>
      <c r="H631" s="1">
        <f>VLOOKUP($B631, '[1]QMSM_AG Mapping'!$A:$G, 7, 0)</f>
        <v>2020</v>
      </c>
      <c r="I631" t="s">
        <v>64</v>
      </c>
      <c r="J631" s="14">
        <v>0</v>
      </c>
      <c r="K631" s="14">
        <v>787.32999999999993</v>
      </c>
      <c r="L631" s="14">
        <v>1759.29</v>
      </c>
      <c r="M631" s="14">
        <v>3266.99</v>
      </c>
      <c r="N631" s="14">
        <v>914</v>
      </c>
      <c r="O631" s="14">
        <v>2427.58</v>
      </c>
      <c r="P631" s="14">
        <v>1793.5</v>
      </c>
      <c r="Q631" s="14">
        <v>2251.63</v>
      </c>
      <c r="R631" s="14">
        <v>785.37</v>
      </c>
      <c r="S631" s="14">
        <v>3367.92</v>
      </c>
      <c r="T631" s="14">
        <v>0</v>
      </c>
      <c r="U631" s="14">
        <v>2950.99</v>
      </c>
      <c r="W631" s="14" cm="1">
        <f t="array" ref="W631">INDEX(J631:U631, 1, MONTH($W$1))</f>
        <v>2950.99</v>
      </c>
      <c r="X631" s="14" cm="1">
        <f t="array" ref="X631">SUMPRODUCT((J631:U631) *(($J$1:$U$1)&lt;=$X$1))</f>
        <v>20304.599999999999</v>
      </c>
      <c r="Y631">
        <f t="shared" si="93"/>
        <v>1</v>
      </c>
      <c r="Z631">
        <f t="shared" si="93"/>
        <v>1</v>
      </c>
      <c r="AA631">
        <f t="shared" si="94"/>
        <v>1</v>
      </c>
      <c r="AB631">
        <f t="shared" si="101"/>
        <v>10</v>
      </c>
      <c r="AC631">
        <f t="shared" si="95"/>
        <v>2030.4599999999998</v>
      </c>
      <c r="AD631">
        <f t="shared" si="96"/>
        <v>0</v>
      </c>
      <c r="AE631">
        <f t="shared" si="97"/>
        <v>0</v>
      </c>
      <c r="AF631">
        <f t="shared" si="98"/>
        <v>0</v>
      </c>
      <c r="AG631">
        <f t="shared" si="99"/>
        <v>0</v>
      </c>
      <c r="AI631" s="15">
        <f t="shared" si="100"/>
        <v>20304.599999999999</v>
      </c>
      <c r="AJ631" s="15"/>
      <c r="AK631" t="str">
        <f>IFERROR(VLOOKUP($B631, 'Combined Budget 2025 EUR'!$B:$L, 10, 0), IFERROR(VLOOKUP($B631, 'Combined Budget 2025 CHF'!$B:$L, 10, 0), "N/A"))</f>
        <v>AA</v>
      </c>
      <c r="AL631" t="str">
        <f>IFERROR(VLOOKUP($B631, 'Combined Budget 2025 EUR'!$B:$L, 11, 0), IFERROR(VLOOKUP($B631, 'Combined Budget 2025 CHF'!$B:$L, 11, 0), "N/A"))</f>
        <v>A</v>
      </c>
    </row>
    <row r="632" spans="2:38" x14ac:dyDescent="0.25">
      <c r="B632" s="1">
        <v>23082</v>
      </c>
      <c r="C632" s="1" t="s">
        <v>399</v>
      </c>
      <c r="D632" s="1" t="str">
        <f>IFERROR(VLOOKUP($B632, 'Combined Budget 2025 EUR'!$B:$G,3, 0),IFERROR(VLOOKUP($B632, 'Combined Budget 2025 CHF'!$B:$G,3, 0),  IFERROR(VLOOKUP($B632, '[1]QMSM_AG Mapping'!$A:$G, 3,0), "Check")))</f>
        <v>Benelux</v>
      </c>
      <c r="E632" s="1" t="str">
        <f>IFERROR(VLOOKUP($B632, 'Combined Budget 2025 EUR'!$B:$G,5, 0), IFERROR(VLOOKUP($B632, 'Combined Budget 2025 CHF'!$B:$G,5, 0),IFERROR(VLOOKUP($B632, '[1]QMSM_AG Mapping'!$A:$E, 5,0), "Check")))</f>
        <v>Salon / Institute</v>
      </c>
      <c r="F632" s="1" t="str">
        <f t="shared" si="92"/>
        <v>Institutes / Clinic</v>
      </c>
      <c r="G632" s="13">
        <f>VLOOKUP($B632, '[1]QMSM_AG Mapping'!$A:$G, 6, 0)</f>
        <v>0</v>
      </c>
      <c r="H632" s="1">
        <f>VLOOKUP($B632, '[1]QMSM_AG Mapping'!$A:$G, 7, 0)</f>
        <v>2020</v>
      </c>
      <c r="I632" t="s">
        <v>64</v>
      </c>
      <c r="J632" s="14">
        <v>0</v>
      </c>
      <c r="K632" s="14">
        <v>0</v>
      </c>
      <c r="L632" s="14">
        <v>4752.6400000000003</v>
      </c>
      <c r="M632" s="14">
        <v>1593.22</v>
      </c>
      <c r="N632" s="14">
        <v>1942.52</v>
      </c>
      <c r="O632" s="14">
        <v>709.41</v>
      </c>
      <c r="P632" s="14">
        <v>0</v>
      </c>
      <c r="Q632" s="14">
        <v>0</v>
      </c>
      <c r="R632" s="14">
        <v>2485.77</v>
      </c>
      <c r="S632" s="14">
        <v>0</v>
      </c>
      <c r="T632" s="14">
        <v>6487.46</v>
      </c>
      <c r="U632" s="14">
        <v>0</v>
      </c>
      <c r="W632" s="14" cm="1">
        <f t="array" ref="W632">INDEX(J632:U632, 1, MONTH($W$1))</f>
        <v>0</v>
      </c>
      <c r="X632" s="14" cm="1">
        <f t="array" ref="X632">SUMPRODUCT((J632:U632) *(($J$1:$U$1)&lt;=$X$1))</f>
        <v>17971.02</v>
      </c>
      <c r="Y632">
        <f t="shared" si="93"/>
        <v>0</v>
      </c>
      <c r="Z632">
        <f t="shared" si="93"/>
        <v>1</v>
      </c>
      <c r="AA632">
        <f t="shared" si="94"/>
        <v>1</v>
      </c>
      <c r="AB632">
        <f t="shared" si="101"/>
        <v>6</v>
      </c>
      <c r="AC632">
        <f t="shared" si="95"/>
        <v>2995.17</v>
      </c>
      <c r="AD632">
        <f t="shared" si="96"/>
        <v>0</v>
      </c>
      <c r="AE632">
        <f t="shared" si="97"/>
        <v>0</v>
      </c>
      <c r="AF632">
        <f t="shared" si="98"/>
        <v>0</v>
      </c>
      <c r="AG632">
        <f t="shared" si="99"/>
        <v>0</v>
      </c>
      <c r="AI632" s="15">
        <f t="shared" si="100"/>
        <v>17971.02</v>
      </c>
      <c r="AJ632" s="15"/>
      <c r="AK632" t="str">
        <f>IFERROR(VLOOKUP($B632, 'Combined Budget 2025 EUR'!$B:$L, 10, 0), IFERROR(VLOOKUP($B632, 'Combined Budget 2025 CHF'!$B:$L, 10, 0), "N/A"))</f>
        <v>BC</v>
      </c>
      <c r="AL632" t="str">
        <f>IFERROR(VLOOKUP($B632, 'Combined Budget 2025 EUR'!$B:$L, 11, 0), IFERROR(VLOOKUP($B632, 'Combined Budget 2025 CHF'!$B:$L, 11, 0), "N/A"))</f>
        <v>C</v>
      </c>
    </row>
    <row r="633" spans="2:38" x14ac:dyDescent="0.25">
      <c r="B633" s="1">
        <v>23083</v>
      </c>
      <c r="C633" s="1" t="s">
        <v>417</v>
      </c>
      <c r="D633" s="1" t="str">
        <f>IFERROR(VLOOKUP($B633, 'Combined Budget 2025 EUR'!$B:$G,3, 0),IFERROR(VLOOKUP($B633, 'Combined Budget 2025 CHF'!$B:$G,3, 0),  IFERROR(VLOOKUP($B633, '[1]QMSM_AG Mapping'!$A:$G, 3,0), "Check")))</f>
        <v>Benelux</v>
      </c>
      <c r="E633" s="1" t="str">
        <f>IFERROR(VLOOKUP($B633, 'Combined Budget 2025 EUR'!$B:$G,5, 0), IFERROR(VLOOKUP($B633, 'Combined Budget 2025 CHF'!$B:$G,5, 0),IFERROR(VLOOKUP($B633, '[1]QMSM_AG Mapping'!$A:$E, 5,0), "Check")))</f>
        <v>Salon / Institute</v>
      </c>
      <c r="F633" s="1" t="str">
        <f t="shared" si="92"/>
        <v>Institutes / Clinic</v>
      </c>
      <c r="G633" s="13">
        <f>VLOOKUP($B633, '[1]QMSM_AG Mapping'!$A:$G, 6, 0)</f>
        <v>0</v>
      </c>
      <c r="H633" s="1">
        <f>VLOOKUP($B633, '[1]QMSM_AG Mapping'!$A:$G, 7, 0)</f>
        <v>2020</v>
      </c>
      <c r="I633" t="s">
        <v>64</v>
      </c>
      <c r="J633" s="14">
        <v>669.11</v>
      </c>
      <c r="K633" s="14">
        <v>0</v>
      </c>
      <c r="L633" s="14">
        <v>1965.37</v>
      </c>
      <c r="M633" s="14">
        <v>0</v>
      </c>
      <c r="N633" s="14">
        <v>590.28</v>
      </c>
      <c r="O633" s="14">
        <v>0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0</v>
      </c>
      <c r="W633" s="14" cm="1">
        <f t="array" ref="W633">INDEX(J633:U633, 1, MONTH($W$1))</f>
        <v>0</v>
      </c>
      <c r="X633" s="14" cm="1">
        <f t="array" ref="X633">SUMPRODUCT((J633:U633) *(($J$1:$U$1)&lt;=$X$1))</f>
        <v>3224.76</v>
      </c>
      <c r="Y633">
        <f t="shared" si="93"/>
        <v>0</v>
      </c>
      <c r="Z633">
        <f t="shared" si="93"/>
        <v>1</v>
      </c>
      <c r="AA633">
        <f t="shared" si="94"/>
        <v>1</v>
      </c>
      <c r="AB633">
        <f t="shared" si="101"/>
        <v>3</v>
      </c>
      <c r="AC633">
        <f t="shared" si="95"/>
        <v>1074.92</v>
      </c>
      <c r="AD633">
        <f t="shared" si="96"/>
        <v>0</v>
      </c>
      <c r="AE633">
        <f t="shared" si="97"/>
        <v>0</v>
      </c>
      <c r="AF633">
        <f t="shared" si="98"/>
        <v>0</v>
      </c>
      <c r="AG633">
        <f t="shared" si="99"/>
        <v>0</v>
      </c>
      <c r="AI633" s="15">
        <f t="shared" si="100"/>
        <v>3224.76</v>
      </c>
      <c r="AJ633" s="15"/>
      <c r="AK633" t="str">
        <f>IFERROR(VLOOKUP($B633, 'Combined Budget 2025 EUR'!$B:$L, 10, 0), IFERROR(VLOOKUP($B633, 'Combined Budget 2025 CHF'!$B:$L, 10, 0), "N/A"))</f>
        <v>GG</v>
      </c>
      <c r="AL633" t="str">
        <f>IFERROR(VLOOKUP($B633, 'Combined Budget 2025 EUR'!$B:$L, 11, 0), IFERROR(VLOOKUP($B633, 'Combined Budget 2025 CHF'!$B:$L, 11, 0), "N/A"))</f>
        <v>C</v>
      </c>
    </row>
    <row r="634" spans="2:38" x14ac:dyDescent="0.25">
      <c r="B634" s="1">
        <v>23084</v>
      </c>
      <c r="C634" s="1" t="s">
        <v>347</v>
      </c>
      <c r="D634" s="1" t="str">
        <f>IFERROR(VLOOKUP($B634, 'Combined Budget 2025 EUR'!$B:$G,3, 0),IFERROR(VLOOKUP($B634, 'Combined Budget 2025 CHF'!$B:$G,3, 0),  IFERROR(VLOOKUP($B634, '[1]QMSM_AG Mapping'!$A:$G, 3,0), "Check")))</f>
        <v>Benelux</v>
      </c>
      <c r="E634" s="1" t="str">
        <f>IFERROR(VLOOKUP($B634, 'Combined Budget 2025 EUR'!$B:$G,5, 0), IFERROR(VLOOKUP($B634, 'Combined Budget 2025 CHF'!$B:$G,5, 0),IFERROR(VLOOKUP($B634, '[1]QMSM_AG Mapping'!$A:$E, 5,0), "Check")))</f>
        <v>Salon / Institute</v>
      </c>
      <c r="F634" s="1" t="str">
        <f t="shared" si="92"/>
        <v>Institutes / Clinic</v>
      </c>
      <c r="G634" s="13">
        <f>VLOOKUP($B634, '[1]QMSM_AG Mapping'!$A:$G, 6, 0)</f>
        <v>0</v>
      </c>
      <c r="H634" s="1">
        <f>VLOOKUP($B634, '[1]QMSM_AG Mapping'!$A:$G, 7, 0)</f>
        <v>2020</v>
      </c>
      <c r="I634" t="s">
        <v>64</v>
      </c>
      <c r="J634" s="14">
        <v>497.28</v>
      </c>
      <c r="K634" s="14">
        <v>2648.59</v>
      </c>
      <c r="L634" s="14">
        <v>1706.33</v>
      </c>
      <c r="M634" s="14">
        <v>2199.09</v>
      </c>
      <c r="N634" s="14">
        <v>2231.16</v>
      </c>
      <c r="O634" s="14">
        <v>2446.4299999999998</v>
      </c>
      <c r="P634" s="14">
        <v>3008.19</v>
      </c>
      <c r="Q634" s="14">
        <v>335.79</v>
      </c>
      <c r="R634" s="14">
        <v>1374.4</v>
      </c>
      <c r="S634" s="14">
        <v>2610.4</v>
      </c>
      <c r="T634" s="14">
        <v>2538.5300000000002</v>
      </c>
      <c r="U634" s="14">
        <v>1663.23</v>
      </c>
      <c r="W634" s="14" cm="1">
        <f t="array" ref="W634">INDEX(J634:U634, 1, MONTH($W$1))</f>
        <v>1663.23</v>
      </c>
      <c r="X634" s="14" cm="1">
        <f t="array" ref="X634">SUMPRODUCT((J634:U634) *(($J$1:$U$1)&lt;=$X$1))</f>
        <v>23259.420000000002</v>
      </c>
      <c r="Y634">
        <f t="shared" si="93"/>
        <v>1</v>
      </c>
      <c r="Z634">
        <f t="shared" si="93"/>
        <v>1</v>
      </c>
      <c r="AA634">
        <f t="shared" si="94"/>
        <v>1</v>
      </c>
      <c r="AB634">
        <f t="shared" si="101"/>
        <v>12</v>
      </c>
      <c r="AC634">
        <f t="shared" si="95"/>
        <v>1938.2850000000001</v>
      </c>
      <c r="AD634">
        <f t="shared" si="96"/>
        <v>0</v>
      </c>
      <c r="AE634">
        <f t="shared" si="97"/>
        <v>0</v>
      </c>
      <c r="AF634">
        <f t="shared" si="98"/>
        <v>0</v>
      </c>
      <c r="AG634">
        <f t="shared" si="99"/>
        <v>0</v>
      </c>
      <c r="AI634" s="15">
        <f t="shared" si="100"/>
        <v>23259.420000000002</v>
      </c>
      <c r="AJ634" s="15"/>
      <c r="AK634" t="str">
        <f>IFERROR(VLOOKUP($B634, 'Combined Budget 2025 EUR'!$B:$L, 10, 0), IFERROR(VLOOKUP($B634, 'Combined Budget 2025 CHF'!$B:$L, 10, 0), "N/A"))</f>
        <v>AA</v>
      </c>
      <c r="AL634" t="str">
        <f>IFERROR(VLOOKUP($B634, 'Combined Budget 2025 EUR'!$B:$L, 11, 0), IFERROR(VLOOKUP($B634, 'Combined Budget 2025 CHF'!$B:$L, 11, 0), "N/A"))</f>
        <v>A</v>
      </c>
    </row>
    <row r="635" spans="2:38" x14ac:dyDescent="0.25">
      <c r="B635" s="1">
        <v>23085</v>
      </c>
      <c r="C635" s="1" t="s">
        <v>367</v>
      </c>
      <c r="D635" s="1" t="str">
        <f>IFERROR(VLOOKUP($B635, 'Combined Budget 2025 EUR'!$B:$G,3, 0),IFERROR(VLOOKUP($B635, 'Combined Budget 2025 CHF'!$B:$G,3, 0),  IFERROR(VLOOKUP($B635, '[1]QMSM_AG Mapping'!$A:$G, 3,0), "Check")))</f>
        <v>Benelux</v>
      </c>
      <c r="E635" s="1" t="str">
        <f>IFERROR(VLOOKUP($B635, 'Combined Budget 2025 EUR'!$B:$G,5, 0), IFERROR(VLOOKUP($B635, 'Combined Budget 2025 CHF'!$B:$G,5, 0),IFERROR(VLOOKUP($B635, '[1]QMSM_AG Mapping'!$A:$E, 5,0), "Check")))</f>
        <v>Salon / Institute</v>
      </c>
      <c r="F635" s="1" t="str">
        <f t="shared" si="92"/>
        <v>Institutes / Clinic</v>
      </c>
      <c r="G635" s="13">
        <f>VLOOKUP($B635, '[1]QMSM_AG Mapping'!$A:$G, 6, 0)</f>
        <v>0</v>
      </c>
      <c r="H635" s="1">
        <f>VLOOKUP($B635, '[1]QMSM_AG Mapping'!$A:$G, 7, 0)</f>
        <v>2020</v>
      </c>
      <c r="I635" t="s">
        <v>64</v>
      </c>
      <c r="J635" s="14">
        <v>1017.05</v>
      </c>
      <c r="K635" s="14">
        <v>0</v>
      </c>
      <c r="L635" s="14">
        <v>721.92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2886.53</v>
      </c>
      <c r="T635" s="14">
        <v>577.34</v>
      </c>
      <c r="U635" s="14">
        <v>0</v>
      </c>
      <c r="W635" s="14" cm="1">
        <f t="array" ref="W635">INDEX(J635:U635, 1, MONTH($W$1))</f>
        <v>0</v>
      </c>
      <c r="X635" s="14" cm="1">
        <f t="array" ref="X635">SUMPRODUCT((J635:U635) *(($J$1:$U$1)&lt;=$X$1))</f>
        <v>5202.84</v>
      </c>
      <c r="Y635">
        <f t="shared" si="93"/>
        <v>0</v>
      </c>
      <c r="Z635">
        <f t="shared" si="93"/>
        <v>1</v>
      </c>
      <c r="AA635">
        <f t="shared" si="94"/>
        <v>1</v>
      </c>
      <c r="AB635">
        <f t="shared" si="101"/>
        <v>4</v>
      </c>
      <c r="AC635">
        <f t="shared" si="95"/>
        <v>1300.71</v>
      </c>
      <c r="AD635">
        <f t="shared" si="96"/>
        <v>0</v>
      </c>
      <c r="AE635">
        <f t="shared" si="97"/>
        <v>0</v>
      </c>
      <c r="AF635">
        <f t="shared" si="98"/>
        <v>0</v>
      </c>
      <c r="AG635">
        <f t="shared" si="99"/>
        <v>0</v>
      </c>
      <c r="AI635" s="15">
        <f t="shared" si="100"/>
        <v>5202.84</v>
      </c>
      <c r="AJ635" s="15"/>
      <c r="AK635" t="str">
        <f>IFERROR(VLOOKUP($B635, 'Combined Budget 2025 EUR'!$B:$L, 10, 0), IFERROR(VLOOKUP($B635, 'Combined Budget 2025 CHF'!$B:$L, 10, 0), "N/A"))</f>
        <v>BC</v>
      </c>
      <c r="AL635" t="str">
        <f>IFERROR(VLOOKUP($B635, 'Combined Budget 2025 EUR'!$B:$L, 11, 0), IFERROR(VLOOKUP($B635, 'Combined Budget 2025 CHF'!$B:$L, 11, 0), "N/A"))</f>
        <v>C</v>
      </c>
    </row>
    <row r="636" spans="2:38" x14ac:dyDescent="0.25">
      <c r="B636" s="1">
        <v>23086</v>
      </c>
      <c r="C636" s="1" t="s">
        <v>390</v>
      </c>
      <c r="D636" s="1" t="str">
        <f>IFERROR(VLOOKUP($B636, 'Combined Budget 2025 EUR'!$B:$G,3, 0),IFERROR(VLOOKUP($B636, 'Combined Budget 2025 CHF'!$B:$G,3, 0),  IFERROR(VLOOKUP($B636, '[1]QMSM_AG Mapping'!$A:$G, 3,0), "Check")))</f>
        <v>Benelux</v>
      </c>
      <c r="E636" s="1" t="str">
        <f>IFERROR(VLOOKUP($B636, 'Combined Budget 2025 EUR'!$B:$G,5, 0), IFERROR(VLOOKUP($B636, 'Combined Budget 2025 CHF'!$B:$G,5, 0),IFERROR(VLOOKUP($B636, '[1]QMSM_AG Mapping'!$A:$E, 5,0), "Check")))</f>
        <v>Salon / Institute</v>
      </c>
      <c r="F636" s="1" t="str">
        <f t="shared" si="92"/>
        <v>Institutes / Clinic</v>
      </c>
      <c r="G636" s="13">
        <f>VLOOKUP($B636, '[1]QMSM_AG Mapping'!$A:$G, 6, 0)</f>
        <v>0</v>
      </c>
      <c r="H636" s="1">
        <f>VLOOKUP($B636, '[1]QMSM_AG Mapping'!$A:$G, 7, 0)</f>
        <v>2020</v>
      </c>
      <c r="I636" t="s">
        <v>64</v>
      </c>
      <c r="J636" s="14">
        <v>2882.05</v>
      </c>
      <c r="K636" s="14">
        <v>0</v>
      </c>
      <c r="L636" s="14">
        <v>1894.49</v>
      </c>
      <c r="M636" s="14">
        <v>1915.7</v>
      </c>
      <c r="N636" s="14">
        <v>1313.13</v>
      </c>
      <c r="O636" s="14">
        <v>815.22</v>
      </c>
      <c r="P636" s="14">
        <v>0</v>
      </c>
      <c r="Q636" s="14">
        <v>1013.72</v>
      </c>
      <c r="R636" s="14">
        <v>1786.88</v>
      </c>
      <c r="S636" s="14">
        <v>929.21</v>
      </c>
      <c r="T636" s="14">
        <v>1163.5899999999999</v>
      </c>
      <c r="U636" s="14">
        <v>1283.9000000000001</v>
      </c>
      <c r="W636" s="14" cm="1">
        <f t="array" ref="W636">INDEX(J636:U636, 1, MONTH($W$1))</f>
        <v>1283.9000000000001</v>
      </c>
      <c r="X636" s="14" cm="1">
        <f t="array" ref="X636">SUMPRODUCT((J636:U636) *(($J$1:$U$1)&lt;=$X$1))</f>
        <v>14997.889999999998</v>
      </c>
      <c r="Y636">
        <f t="shared" si="93"/>
        <v>1</v>
      </c>
      <c r="Z636">
        <f t="shared" si="93"/>
        <v>1</v>
      </c>
      <c r="AA636">
        <f t="shared" si="94"/>
        <v>1</v>
      </c>
      <c r="AB636">
        <f t="shared" si="101"/>
        <v>10</v>
      </c>
      <c r="AC636">
        <f t="shared" si="95"/>
        <v>1499.7889999999998</v>
      </c>
      <c r="AD636">
        <f t="shared" si="96"/>
        <v>0</v>
      </c>
      <c r="AE636">
        <f t="shared" si="97"/>
        <v>0</v>
      </c>
      <c r="AF636">
        <f t="shared" si="98"/>
        <v>0</v>
      </c>
      <c r="AG636">
        <f t="shared" si="99"/>
        <v>0</v>
      </c>
      <c r="AI636" s="15">
        <f t="shared" si="100"/>
        <v>14997.889999999998</v>
      </c>
      <c r="AJ636" s="15"/>
      <c r="AK636" t="str">
        <f>IFERROR(VLOOKUP($B636, 'Combined Budget 2025 EUR'!$B:$L, 10, 0), IFERROR(VLOOKUP($B636, 'Combined Budget 2025 CHF'!$B:$L, 10, 0), "N/A"))</f>
        <v>BA</v>
      </c>
      <c r="AL636" t="str">
        <f>IFERROR(VLOOKUP($B636, 'Combined Budget 2025 EUR'!$B:$L, 11, 0), IFERROR(VLOOKUP($B636, 'Combined Budget 2025 CHF'!$B:$L, 11, 0), "N/A"))</f>
        <v>A</v>
      </c>
    </row>
    <row r="637" spans="2:38" x14ac:dyDescent="0.25">
      <c r="B637" s="1">
        <v>23087</v>
      </c>
      <c r="C637" s="1" t="s">
        <v>363</v>
      </c>
      <c r="D637" s="1" t="str">
        <f>IFERROR(VLOOKUP($B637, 'Combined Budget 2025 EUR'!$B:$G,3, 0),IFERROR(VLOOKUP($B637, 'Combined Budget 2025 CHF'!$B:$G,3, 0),  IFERROR(VLOOKUP($B637, '[1]QMSM_AG Mapping'!$A:$G, 3,0), "Check")))</f>
        <v>Benelux</v>
      </c>
      <c r="E637" s="1" t="str">
        <f>IFERROR(VLOOKUP($B637, 'Combined Budget 2025 EUR'!$B:$G,5, 0), IFERROR(VLOOKUP($B637, 'Combined Budget 2025 CHF'!$B:$G,5, 0),IFERROR(VLOOKUP($B637, '[1]QMSM_AG Mapping'!$A:$E, 5,0), "Check")))</f>
        <v>Salon / Institute</v>
      </c>
      <c r="F637" s="1" t="str">
        <f t="shared" si="92"/>
        <v>Institutes / Clinic</v>
      </c>
      <c r="G637" s="13">
        <f>VLOOKUP($B637, '[1]QMSM_AG Mapping'!$A:$G, 6, 0)</f>
        <v>0</v>
      </c>
      <c r="H637" s="1">
        <f>VLOOKUP($B637, '[1]QMSM_AG Mapping'!$A:$G, 7, 0)</f>
        <v>2020</v>
      </c>
      <c r="I637" t="s">
        <v>64</v>
      </c>
      <c r="J637" s="14">
        <v>0</v>
      </c>
      <c r="K637" s="14">
        <v>910.44</v>
      </c>
      <c r="L637" s="14">
        <v>0</v>
      </c>
      <c r="M637" s="14">
        <v>395.28</v>
      </c>
      <c r="N637" s="14">
        <v>0</v>
      </c>
      <c r="O637" s="14">
        <v>0</v>
      </c>
      <c r="P637" s="14">
        <v>1526.94</v>
      </c>
      <c r="Q637" s="14">
        <v>0</v>
      </c>
      <c r="R637" s="14">
        <v>0</v>
      </c>
      <c r="S637" s="14">
        <v>2405.09</v>
      </c>
      <c r="T637" s="14">
        <v>0</v>
      </c>
      <c r="U637" s="14">
        <v>0</v>
      </c>
      <c r="W637" s="14" cm="1">
        <f t="array" ref="W637">INDEX(J637:U637, 1, MONTH($W$1))</f>
        <v>0</v>
      </c>
      <c r="X637" s="14" cm="1">
        <f t="array" ref="X637">SUMPRODUCT((J637:U637) *(($J$1:$U$1)&lt;=$X$1))</f>
        <v>5237.75</v>
      </c>
      <c r="Y637">
        <f t="shared" si="93"/>
        <v>0</v>
      </c>
      <c r="Z637">
        <f t="shared" si="93"/>
        <v>1</v>
      </c>
      <c r="AA637">
        <f t="shared" si="94"/>
        <v>1</v>
      </c>
      <c r="AB637">
        <f t="shared" si="101"/>
        <v>4</v>
      </c>
      <c r="AC637">
        <f t="shared" si="95"/>
        <v>1309.4375</v>
      </c>
      <c r="AD637">
        <f t="shared" si="96"/>
        <v>0</v>
      </c>
      <c r="AE637">
        <f t="shared" si="97"/>
        <v>0</v>
      </c>
      <c r="AF637">
        <f t="shared" si="98"/>
        <v>0</v>
      </c>
      <c r="AG637">
        <f t="shared" si="99"/>
        <v>0</v>
      </c>
      <c r="AI637" s="15">
        <f t="shared" si="100"/>
        <v>5237.75</v>
      </c>
      <c r="AJ637" s="15"/>
      <c r="AK637" t="str">
        <f>IFERROR(VLOOKUP($B637, 'Combined Budget 2025 EUR'!$B:$L, 10, 0), IFERROR(VLOOKUP($B637, 'Combined Budget 2025 CHF'!$B:$L, 10, 0), "N/A"))</f>
        <v>BB</v>
      </c>
      <c r="AL637" t="str">
        <f>IFERROR(VLOOKUP($B637, 'Combined Budget 2025 EUR'!$B:$L, 11, 0), IFERROR(VLOOKUP($B637, 'Combined Budget 2025 CHF'!$B:$L, 11, 0), "N/A"))</f>
        <v>B</v>
      </c>
    </row>
    <row r="638" spans="2:38" x14ac:dyDescent="0.25">
      <c r="B638" s="1">
        <v>23088</v>
      </c>
      <c r="C638" s="1" t="s">
        <v>348</v>
      </c>
      <c r="D638" s="1" t="str">
        <f>IFERROR(VLOOKUP($B638, 'Combined Budget 2025 EUR'!$B:$G,3, 0),IFERROR(VLOOKUP($B638, 'Combined Budget 2025 CHF'!$B:$G,3, 0),  IFERROR(VLOOKUP($B638, '[1]QMSM_AG Mapping'!$A:$G, 3,0), "Check")))</f>
        <v>Benelux</v>
      </c>
      <c r="E638" s="1" t="str">
        <f>IFERROR(VLOOKUP($B638, 'Combined Budget 2025 EUR'!$B:$G,5, 0), IFERROR(VLOOKUP($B638, 'Combined Budget 2025 CHF'!$B:$G,5, 0),IFERROR(VLOOKUP($B638, '[1]QMSM_AG Mapping'!$A:$E, 5,0), "Check")))</f>
        <v>Salon / Institute</v>
      </c>
      <c r="F638" s="1" t="str">
        <f t="shared" si="92"/>
        <v>Institutes / Clinic</v>
      </c>
      <c r="G638" s="13">
        <f>VLOOKUP($B638, '[1]QMSM_AG Mapping'!$A:$G, 6, 0)</f>
        <v>0</v>
      </c>
      <c r="H638" s="1">
        <f>VLOOKUP($B638, '[1]QMSM_AG Mapping'!$A:$G, 7, 0)</f>
        <v>2020</v>
      </c>
      <c r="I638" t="s">
        <v>64</v>
      </c>
      <c r="J638" s="14">
        <v>3005.26</v>
      </c>
      <c r="K638" s="14">
        <v>2923.74</v>
      </c>
      <c r="L638" s="14">
        <v>2018.57</v>
      </c>
      <c r="M638" s="14">
        <v>3795.94</v>
      </c>
      <c r="N638" s="14">
        <v>3942.78</v>
      </c>
      <c r="O638" s="14">
        <v>7006.74</v>
      </c>
      <c r="P638" s="14">
        <v>564.65</v>
      </c>
      <c r="Q638" s="14">
        <v>4744.37</v>
      </c>
      <c r="R638" s="14">
        <v>7542.49</v>
      </c>
      <c r="S638" s="14">
        <v>7271.7</v>
      </c>
      <c r="T638" s="14">
        <v>6396.38</v>
      </c>
      <c r="U638" s="14">
        <v>5618.7</v>
      </c>
      <c r="W638" s="14" cm="1">
        <f t="array" ref="W638">INDEX(J638:U638, 1, MONTH($W$1))</f>
        <v>5618.7</v>
      </c>
      <c r="X638" s="14" cm="1">
        <f t="array" ref="X638">SUMPRODUCT((J638:U638) *(($J$1:$U$1)&lt;=$X$1))</f>
        <v>54831.319999999992</v>
      </c>
      <c r="Y638">
        <f t="shared" si="93"/>
        <v>1</v>
      </c>
      <c r="Z638">
        <f t="shared" si="93"/>
        <v>1</v>
      </c>
      <c r="AA638">
        <f t="shared" si="94"/>
        <v>1</v>
      </c>
      <c r="AB638">
        <f t="shared" si="101"/>
        <v>12</v>
      </c>
      <c r="AC638">
        <f t="shared" si="95"/>
        <v>4569.2766666666657</v>
      </c>
      <c r="AD638">
        <f t="shared" si="96"/>
        <v>0</v>
      </c>
      <c r="AE638">
        <f t="shared" si="97"/>
        <v>0</v>
      </c>
      <c r="AF638">
        <f t="shared" si="98"/>
        <v>0</v>
      </c>
      <c r="AG638">
        <f t="shared" si="99"/>
        <v>0</v>
      </c>
      <c r="AI638" s="15">
        <f t="shared" si="100"/>
        <v>54831.319999999992</v>
      </c>
      <c r="AJ638" s="15"/>
      <c r="AK638" t="str">
        <f>IFERROR(VLOOKUP($B638, 'Combined Budget 2025 EUR'!$B:$L, 10, 0), IFERROR(VLOOKUP($B638, 'Combined Budget 2025 CHF'!$B:$L, 10, 0), "N/A"))</f>
        <v>AA</v>
      </c>
      <c r="AL638" t="str">
        <f>IFERROR(VLOOKUP($B638, 'Combined Budget 2025 EUR'!$B:$L, 11, 0), IFERROR(VLOOKUP($B638, 'Combined Budget 2025 CHF'!$B:$L, 11, 0), "N/A"))</f>
        <v>A</v>
      </c>
    </row>
    <row r="639" spans="2:38" x14ac:dyDescent="0.25">
      <c r="B639" s="1">
        <v>23089</v>
      </c>
      <c r="C639" s="1" t="s">
        <v>661</v>
      </c>
      <c r="D639" s="1">
        <f>IFERROR(VLOOKUP($B639, 'Combined Budget 2025 EUR'!$B:$G,3, 0),IFERROR(VLOOKUP($B639, 'Combined Budget 2025 CHF'!$B:$G,3, 0),  IFERROR(VLOOKUP($B639, '[1]QMSM_AG Mapping'!$A:$G, 3,0), "Check")))</f>
        <v>0</v>
      </c>
      <c r="E639" s="1">
        <f>IFERROR(VLOOKUP($B639, 'Combined Budget 2025 EUR'!$B:$G,5, 0), IFERROR(VLOOKUP($B639, 'Combined Budget 2025 CHF'!$B:$G,5, 0),IFERROR(VLOOKUP($B639, '[1]QMSM_AG Mapping'!$A:$E, 5,0), "Check")))</f>
        <v>0</v>
      </c>
      <c r="F639" s="1">
        <f t="shared" si="92"/>
        <v>0</v>
      </c>
      <c r="G639" s="13">
        <f>VLOOKUP($B639, '[1]QMSM_AG Mapping'!$A:$G, 6, 0)</f>
        <v>0</v>
      </c>
      <c r="H639" s="1">
        <f>VLOOKUP($B639, '[1]QMSM_AG Mapping'!$A:$G, 7, 0)</f>
        <v>2020</v>
      </c>
      <c r="I639">
        <v>0</v>
      </c>
      <c r="J639" s="14">
        <v>0</v>
      </c>
      <c r="K639" s="14">
        <v>0</v>
      </c>
      <c r="L639" s="14">
        <v>0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0</v>
      </c>
      <c r="T639" s="14">
        <v>0</v>
      </c>
      <c r="U639" s="14">
        <v>0</v>
      </c>
      <c r="W639" s="14" cm="1">
        <f t="array" ref="W639">INDEX(J639:U639, 1, MONTH($W$1))</f>
        <v>0</v>
      </c>
      <c r="X639" s="14" cm="1">
        <f t="array" ref="X639">SUMPRODUCT((J639:U639) *(($J$1:$U$1)&lt;=$X$1))</f>
        <v>0</v>
      </c>
      <c r="Y639">
        <f t="shared" si="93"/>
        <v>0</v>
      </c>
      <c r="Z639">
        <f t="shared" si="93"/>
        <v>0</v>
      </c>
      <c r="AA639">
        <f t="shared" si="94"/>
        <v>0</v>
      </c>
      <c r="AB639">
        <f t="shared" si="101"/>
        <v>0</v>
      </c>
      <c r="AC639">
        <f t="shared" si="95"/>
        <v>0</v>
      </c>
      <c r="AD639">
        <f t="shared" si="96"/>
        <v>0</v>
      </c>
      <c r="AE639">
        <f t="shared" si="97"/>
        <v>0</v>
      </c>
      <c r="AF639">
        <f t="shared" si="98"/>
        <v>0</v>
      </c>
      <c r="AG639">
        <f t="shared" si="99"/>
        <v>0</v>
      </c>
      <c r="AI639" s="15">
        <f t="shared" si="100"/>
        <v>0</v>
      </c>
      <c r="AJ639" s="15"/>
      <c r="AK639">
        <f>IFERROR(VLOOKUP($B639, 'Combined Budget 2025 EUR'!$B:$L, 10, 0), IFERROR(VLOOKUP($B639, 'Combined Budget 2025 CHF'!$B:$L, 10, 0), "N/A"))</f>
        <v>0</v>
      </c>
      <c r="AL639">
        <f>IFERROR(VLOOKUP($B639, 'Combined Budget 2025 EUR'!$B:$L, 11, 0), IFERROR(VLOOKUP($B639, 'Combined Budget 2025 CHF'!$B:$L, 11, 0), "N/A"))</f>
        <v>0</v>
      </c>
    </row>
    <row r="640" spans="2:38" x14ac:dyDescent="0.25">
      <c r="B640" s="1">
        <v>23090</v>
      </c>
      <c r="C640" s="1" t="s">
        <v>397</v>
      </c>
      <c r="D640" s="1" t="str">
        <f>IFERROR(VLOOKUP($B640, 'Combined Budget 2025 EUR'!$B:$G,3, 0),IFERROR(VLOOKUP($B640, 'Combined Budget 2025 CHF'!$B:$G,3, 0),  IFERROR(VLOOKUP($B640, '[1]QMSM_AG Mapping'!$A:$G, 3,0), "Check")))</f>
        <v>Benelux</v>
      </c>
      <c r="E640" s="1" t="str">
        <f>IFERROR(VLOOKUP($B640, 'Combined Budget 2025 EUR'!$B:$G,5, 0), IFERROR(VLOOKUP($B640, 'Combined Budget 2025 CHF'!$B:$G,5, 0),IFERROR(VLOOKUP($B640, '[1]QMSM_AG Mapping'!$A:$E, 5,0), "Check")))</f>
        <v>Salon / Institute</v>
      </c>
      <c r="F640" s="1" t="str">
        <f t="shared" si="92"/>
        <v>Institutes / Clinic</v>
      </c>
      <c r="G640" s="13">
        <f>VLOOKUP($B640, '[1]QMSM_AG Mapping'!$A:$G, 6, 0)</f>
        <v>0</v>
      </c>
      <c r="H640" s="1">
        <f>VLOOKUP($B640, '[1]QMSM_AG Mapping'!$A:$G, 7, 0)</f>
        <v>2020</v>
      </c>
      <c r="I640" t="s">
        <v>64</v>
      </c>
      <c r="J640" s="14">
        <v>878.88</v>
      </c>
      <c r="K640" s="14">
        <v>1281.33</v>
      </c>
      <c r="L640" s="14">
        <v>779.74</v>
      </c>
      <c r="M640" s="14">
        <v>0</v>
      </c>
      <c r="N640" s="14">
        <v>621.37</v>
      </c>
      <c r="O640" s="14">
        <v>1388.38</v>
      </c>
      <c r="P640" s="14">
        <v>0</v>
      </c>
      <c r="Q640" s="14">
        <v>1086.21</v>
      </c>
      <c r="R640" s="14">
        <v>469.6</v>
      </c>
      <c r="S640" s="14">
        <v>701.08</v>
      </c>
      <c r="T640" s="14">
        <v>0</v>
      </c>
      <c r="U640" s="14">
        <v>766.56</v>
      </c>
      <c r="W640" s="14" cm="1">
        <f t="array" ref="W640">INDEX(J640:U640, 1, MONTH($W$1))</f>
        <v>766.56</v>
      </c>
      <c r="X640" s="14" cm="1">
        <f t="array" ref="X640">SUMPRODUCT((J640:U640) *(($J$1:$U$1)&lt;=$X$1))</f>
        <v>7973.15</v>
      </c>
      <c r="Y640">
        <f t="shared" si="93"/>
        <v>1</v>
      </c>
      <c r="Z640">
        <f t="shared" si="93"/>
        <v>1</v>
      </c>
      <c r="AA640">
        <f t="shared" si="94"/>
        <v>1</v>
      </c>
      <c r="AB640">
        <f t="shared" si="101"/>
        <v>9</v>
      </c>
      <c r="AC640">
        <f t="shared" si="95"/>
        <v>885.90555555555557</v>
      </c>
      <c r="AD640">
        <f t="shared" si="96"/>
        <v>0</v>
      </c>
      <c r="AE640">
        <f t="shared" si="97"/>
        <v>0</v>
      </c>
      <c r="AF640">
        <f t="shared" si="98"/>
        <v>0</v>
      </c>
      <c r="AG640">
        <f t="shared" si="99"/>
        <v>0</v>
      </c>
      <c r="AI640" s="15">
        <f t="shared" si="100"/>
        <v>7973.15</v>
      </c>
      <c r="AJ640" s="15"/>
      <c r="AK640" t="str">
        <f>IFERROR(VLOOKUP($B640, 'Combined Budget 2025 EUR'!$B:$L, 10, 0), IFERROR(VLOOKUP($B640, 'Combined Budget 2025 CHF'!$B:$L, 10, 0), "N/A"))</f>
        <v>BB</v>
      </c>
      <c r="AL640" t="str">
        <f>IFERROR(VLOOKUP($B640, 'Combined Budget 2025 EUR'!$B:$L, 11, 0), IFERROR(VLOOKUP($B640, 'Combined Budget 2025 CHF'!$B:$L, 11, 0), "N/A"))</f>
        <v>B</v>
      </c>
    </row>
    <row r="641" spans="2:38" x14ac:dyDescent="0.25">
      <c r="B641" s="1">
        <v>23092</v>
      </c>
      <c r="C641" s="1" t="s">
        <v>894</v>
      </c>
      <c r="D641" s="1">
        <f>IFERROR(VLOOKUP($B641, 'Combined Budget 2025 EUR'!$B:$G,3, 0),IFERROR(VLOOKUP($B641, 'Combined Budget 2025 CHF'!$B:$G,3, 0),  IFERROR(VLOOKUP($B641, '[1]QMSM_AG Mapping'!$A:$G, 3,0), "Check")))</f>
        <v>0</v>
      </c>
      <c r="E641" s="1">
        <f>IFERROR(VLOOKUP($B641, 'Combined Budget 2025 EUR'!$B:$G,5, 0), IFERROR(VLOOKUP($B641, 'Combined Budget 2025 CHF'!$B:$G,5, 0),IFERROR(VLOOKUP($B641, '[1]QMSM_AG Mapping'!$A:$E, 5,0), "Check")))</f>
        <v>0</v>
      </c>
      <c r="F641" s="1">
        <f t="shared" si="92"/>
        <v>0</v>
      </c>
      <c r="G641" s="13">
        <f>VLOOKUP($B641, '[1]QMSM_AG Mapping'!$A:$G, 6, 0)</f>
        <v>44256</v>
      </c>
      <c r="H641" s="1">
        <f>VLOOKUP($B641, '[1]QMSM_AG Mapping'!$A:$G, 7, 0)</f>
        <v>2021</v>
      </c>
      <c r="I641">
        <v>0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W641" s="14" cm="1">
        <f t="array" ref="W641">INDEX(J641:U641, 1, MONTH($W$1))</f>
        <v>0</v>
      </c>
      <c r="X641" s="14" cm="1">
        <f t="array" ref="X641">SUMPRODUCT((J641:U641) *(($J$1:$U$1)&lt;=$X$1))</f>
        <v>0</v>
      </c>
      <c r="Y641">
        <f t="shared" si="93"/>
        <v>0</v>
      </c>
      <c r="Z641">
        <f t="shared" si="93"/>
        <v>0</v>
      </c>
      <c r="AA641">
        <f t="shared" si="94"/>
        <v>0</v>
      </c>
      <c r="AB641">
        <f t="shared" si="101"/>
        <v>0</v>
      </c>
      <c r="AC641">
        <f t="shared" si="95"/>
        <v>0</v>
      </c>
      <c r="AD641">
        <f t="shared" si="96"/>
        <v>0</v>
      </c>
      <c r="AE641">
        <f t="shared" si="97"/>
        <v>0</v>
      </c>
      <c r="AF641">
        <f t="shared" si="98"/>
        <v>0</v>
      </c>
      <c r="AG641">
        <f t="shared" si="99"/>
        <v>0</v>
      </c>
      <c r="AI641" s="15">
        <f t="shared" si="100"/>
        <v>0</v>
      </c>
      <c r="AJ641" s="15"/>
      <c r="AK641">
        <f>IFERROR(VLOOKUP($B641, 'Combined Budget 2025 EUR'!$B:$L, 10, 0), IFERROR(VLOOKUP($B641, 'Combined Budget 2025 CHF'!$B:$L, 10, 0), "N/A"))</f>
        <v>0</v>
      </c>
      <c r="AL641">
        <f>IFERROR(VLOOKUP($B641, 'Combined Budget 2025 EUR'!$B:$L, 11, 0), IFERROR(VLOOKUP($B641, 'Combined Budget 2025 CHF'!$B:$L, 11, 0), "N/A"))</f>
        <v>0</v>
      </c>
    </row>
    <row r="642" spans="2:38" x14ac:dyDescent="0.25">
      <c r="B642" s="1">
        <v>23093</v>
      </c>
      <c r="C642" s="1" t="s">
        <v>418</v>
      </c>
      <c r="D642" s="1" t="str">
        <f>IFERROR(VLOOKUP($B642, 'Combined Budget 2025 EUR'!$B:$G,3, 0),IFERROR(VLOOKUP($B642, 'Combined Budget 2025 CHF'!$B:$G,3, 0),  IFERROR(VLOOKUP($B642, '[1]QMSM_AG Mapping'!$A:$G, 3,0), "Check")))</f>
        <v>Benelux</v>
      </c>
      <c r="E642" s="1" t="str">
        <f>IFERROR(VLOOKUP($B642, 'Combined Budget 2025 EUR'!$B:$G,5, 0), IFERROR(VLOOKUP($B642, 'Combined Budget 2025 CHF'!$B:$G,5, 0),IFERROR(VLOOKUP($B642, '[1]QMSM_AG Mapping'!$A:$E, 5,0), "Check")))</f>
        <v>Salon / Institute</v>
      </c>
      <c r="F642" s="1" t="str">
        <f t="shared" si="92"/>
        <v>Institutes / Clinic</v>
      </c>
      <c r="G642" s="13">
        <f>VLOOKUP($B642, '[1]QMSM_AG Mapping'!$A:$G, 6, 0)</f>
        <v>44287</v>
      </c>
      <c r="H642" s="1">
        <f>VLOOKUP($B642, '[1]QMSM_AG Mapping'!$A:$G, 7, 0)</f>
        <v>2021</v>
      </c>
      <c r="I642" t="s">
        <v>64</v>
      </c>
      <c r="J642" s="14">
        <v>0</v>
      </c>
      <c r="K642" s="14">
        <v>0</v>
      </c>
      <c r="L642" s="14">
        <v>0</v>
      </c>
      <c r="M642" s="14">
        <v>625.20000000000005</v>
      </c>
      <c r="N642" s="14">
        <v>0</v>
      </c>
      <c r="O642" s="14">
        <v>0</v>
      </c>
      <c r="P642" s="14">
        <v>581.26</v>
      </c>
      <c r="Q642" s="14">
        <v>0</v>
      </c>
      <c r="R642" s="14">
        <v>0</v>
      </c>
      <c r="S642" s="14">
        <v>0</v>
      </c>
      <c r="T642" s="14">
        <v>0</v>
      </c>
      <c r="U642" s="14">
        <v>1553.55</v>
      </c>
      <c r="W642" s="14" cm="1">
        <f t="array" ref="W642">INDEX(J642:U642, 1, MONTH($W$1))</f>
        <v>1553.55</v>
      </c>
      <c r="X642" s="14" cm="1">
        <f t="array" ref="X642">SUMPRODUCT((J642:U642) *(($J$1:$U$1)&lt;=$X$1))</f>
        <v>2760.01</v>
      </c>
      <c r="Y642">
        <f t="shared" si="93"/>
        <v>1</v>
      </c>
      <c r="Z642">
        <f t="shared" si="93"/>
        <v>1</v>
      </c>
      <c r="AA642">
        <f t="shared" si="94"/>
        <v>1</v>
      </c>
      <c r="AB642">
        <f t="shared" si="101"/>
        <v>3</v>
      </c>
      <c r="AC642">
        <f t="shared" si="95"/>
        <v>920.00333333333344</v>
      </c>
      <c r="AD642">
        <f t="shared" si="96"/>
        <v>0</v>
      </c>
      <c r="AE642">
        <f t="shared" si="97"/>
        <v>0</v>
      </c>
      <c r="AF642">
        <f t="shared" si="98"/>
        <v>0</v>
      </c>
      <c r="AG642">
        <f t="shared" si="99"/>
        <v>0</v>
      </c>
      <c r="AI642" s="15">
        <f t="shared" si="100"/>
        <v>2760.01</v>
      </c>
      <c r="AJ642" s="15"/>
      <c r="AK642" t="str">
        <f>IFERROR(VLOOKUP($B642, 'Combined Budget 2025 EUR'!$B:$L, 10, 0), IFERROR(VLOOKUP($B642, 'Combined Budget 2025 CHF'!$B:$L, 10, 0), "N/A"))</f>
        <v>GG</v>
      </c>
      <c r="AL642" t="str">
        <f>IFERROR(VLOOKUP($B642, 'Combined Budget 2025 EUR'!$B:$L, 11, 0), IFERROR(VLOOKUP($B642, 'Combined Budget 2025 CHF'!$B:$L, 11, 0), "N/A"))</f>
        <v>C</v>
      </c>
    </row>
    <row r="643" spans="2:38" x14ac:dyDescent="0.25">
      <c r="B643" s="1">
        <v>23094</v>
      </c>
      <c r="C643" s="1" t="s">
        <v>662</v>
      </c>
      <c r="D643" s="1">
        <f>IFERROR(VLOOKUP($B643, 'Combined Budget 2025 EUR'!$B:$G,3, 0),IFERROR(VLOOKUP($B643, 'Combined Budget 2025 CHF'!$B:$G,3, 0),  IFERROR(VLOOKUP($B643, '[1]QMSM_AG Mapping'!$A:$G, 3,0), "Check")))</f>
        <v>0</v>
      </c>
      <c r="E643" s="1">
        <f>IFERROR(VLOOKUP($B643, 'Combined Budget 2025 EUR'!$B:$G,5, 0), IFERROR(VLOOKUP($B643, 'Combined Budget 2025 CHF'!$B:$G,5, 0),IFERROR(VLOOKUP($B643, '[1]QMSM_AG Mapping'!$A:$E, 5,0), "Check")))</f>
        <v>0</v>
      </c>
      <c r="F643" s="1">
        <f t="shared" si="92"/>
        <v>0</v>
      </c>
      <c r="G643" s="13">
        <f>VLOOKUP($B643, '[1]QMSM_AG Mapping'!$A:$G, 6, 0)</f>
        <v>44317</v>
      </c>
      <c r="H643" s="1">
        <f>VLOOKUP($B643, '[1]QMSM_AG Mapping'!$A:$G, 7, 0)</f>
        <v>2021</v>
      </c>
      <c r="I643">
        <v>0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W643" s="14" cm="1">
        <f t="array" ref="W643">INDEX(J643:U643, 1, MONTH($W$1))</f>
        <v>0</v>
      </c>
      <c r="X643" s="14" cm="1">
        <f t="array" ref="X643">SUMPRODUCT((J643:U643) *(($J$1:$U$1)&lt;=$X$1))</f>
        <v>0</v>
      </c>
      <c r="Y643">
        <f t="shared" si="93"/>
        <v>0</v>
      </c>
      <c r="Z643">
        <f t="shared" si="93"/>
        <v>0</v>
      </c>
      <c r="AA643">
        <f t="shared" si="94"/>
        <v>0</v>
      </c>
      <c r="AB643">
        <f t="shared" si="101"/>
        <v>0</v>
      </c>
      <c r="AC643">
        <f t="shared" si="95"/>
        <v>0</v>
      </c>
      <c r="AD643">
        <f t="shared" si="96"/>
        <v>0</v>
      </c>
      <c r="AE643">
        <f t="shared" si="97"/>
        <v>0</v>
      </c>
      <c r="AF643">
        <f t="shared" si="98"/>
        <v>0</v>
      </c>
      <c r="AG643">
        <f t="shared" si="99"/>
        <v>0</v>
      </c>
      <c r="AI643" s="15">
        <f t="shared" si="100"/>
        <v>0</v>
      </c>
      <c r="AJ643" s="15"/>
      <c r="AK643">
        <f>IFERROR(VLOOKUP($B643, 'Combined Budget 2025 EUR'!$B:$L, 10, 0), IFERROR(VLOOKUP($B643, 'Combined Budget 2025 CHF'!$B:$L, 10, 0), "N/A"))</f>
        <v>0</v>
      </c>
      <c r="AL643">
        <f>IFERROR(VLOOKUP($B643, 'Combined Budget 2025 EUR'!$B:$L, 11, 0), IFERROR(VLOOKUP($B643, 'Combined Budget 2025 CHF'!$B:$L, 11, 0), "N/A"))</f>
        <v>0</v>
      </c>
    </row>
    <row r="644" spans="2:38" x14ac:dyDescent="0.25">
      <c r="B644" s="1">
        <v>23095</v>
      </c>
      <c r="C644" s="1" t="s">
        <v>419</v>
      </c>
      <c r="D644" s="1" t="str">
        <f>IFERROR(VLOOKUP($B644, 'Combined Budget 2025 EUR'!$B:$G,3, 0),IFERROR(VLOOKUP($B644, 'Combined Budget 2025 CHF'!$B:$G,3, 0),  IFERROR(VLOOKUP($B644, '[1]QMSM_AG Mapping'!$A:$G, 3,0), "Check")))</f>
        <v>Benelux</v>
      </c>
      <c r="E644" s="1" t="str">
        <f>IFERROR(VLOOKUP($B644, 'Combined Budget 2025 EUR'!$B:$G,5, 0), IFERROR(VLOOKUP($B644, 'Combined Budget 2025 CHF'!$B:$G,5, 0),IFERROR(VLOOKUP($B644, '[1]QMSM_AG Mapping'!$A:$E, 5,0), "Check")))</f>
        <v>Salon / Institute</v>
      </c>
      <c r="F644" s="1" t="str">
        <f t="shared" ref="F644:F707" si="102">IF(OR(E644="Salon / Institute", E644="Pharmacy", E644="Clinic"), "Institutes / Clinic", IF(E644="Parfümerie", "Retail", E644))</f>
        <v>Institutes / Clinic</v>
      </c>
      <c r="G644" s="13">
        <f>VLOOKUP($B644, '[1]QMSM_AG Mapping'!$A:$G, 6, 0)</f>
        <v>44317</v>
      </c>
      <c r="H644" s="1">
        <f>VLOOKUP($B644, '[1]QMSM_AG Mapping'!$A:$G, 7, 0)</f>
        <v>2021</v>
      </c>
      <c r="I644" t="s">
        <v>64</v>
      </c>
      <c r="J644" s="14">
        <v>0</v>
      </c>
      <c r="K644" s="14">
        <v>236.52</v>
      </c>
      <c r="L644" s="14">
        <v>0</v>
      </c>
      <c r="M644" s="14">
        <v>0</v>
      </c>
      <c r="N644" s="14">
        <v>0</v>
      </c>
      <c r="O644" s="14">
        <v>0</v>
      </c>
      <c r="P644" s="14">
        <v>0</v>
      </c>
      <c r="Q644" s="14">
        <v>499.87</v>
      </c>
      <c r="R644" s="14">
        <v>0</v>
      </c>
      <c r="S644" s="14">
        <v>0</v>
      </c>
      <c r="T644" s="14">
        <v>353.73</v>
      </c>
      <c r="U644" s="14">
        <v>392.3</v>
      </c>
      <c r="W644" s="14" cm="1">
        <f t="array" ref="W644">INDEX(J644:U644, 1, MONTH($W$1))</f>
        <v>392.3</v>
      </c>
      <c r="X644" s="14" cm="1">
        <f t="array" ref="X644">SUMPRODUCT((J644:U644) *(($J$1:$U$1)&lt;=$X$1))</f>
        <v>1482.4199999999998</v>
      </c>
      <c r="Y644">
        <f t="shared" ref="Y644:Z707" si="103">IF(W644&gt;0, 1, 0)</f>
        <v>1</v>
      </c>
      <c r="Z644">
        <f t="shared" si="103"/>
        <v>1</v>
      </c>
      <c r="AA644">
        <f t="shared" ref="AA644:AA707" si="104">IF(I644="Yes", 1, 0)</f>
        <v>1</v>
      </c>
      <c r="AB644">
        <f t="shared" si="101"/>
        <v>4</v>
      </c>
      <c r="AC644">
        <f t="shared" ref="AC644:AC707" si="105">IFERROR(X644/AB644, 0)</f>
        <v>370.60499999999996</v>
      </c>
      <c r="AD644">
        <f t="shared" ref="AD644:AD707" si="106">IF(G644=$W$1, 1, 0)</f>
        <v>0</v>
      </c>
      <c r="AE644">
        <f t="shared" ref="AE644:AE707" si="107">IF(G644=$W$1, W644, 0)</f>
        <v>0</v>
      </c>
      <c r="AF644">
        <f t="shared" ref="AF644:AF707" si="108">IF(AND(H644=2024, G644&lt;=$W$1, X644&gt;0), 1, 0)</f>
        <v>0</v>
      </c>
      <c r="AG644">
        <f t="shared" ref="AG644:AG707" si="109">IF(AND(H644=2024, G644&lt;=$W$1), X644, 0)</f>
        <v>0</v>
      </c>
      <c r="AI644" s="15">
        <f t="shared" si="100"/>
        <v>1482.4199999999998</v>
      </c>
      <c r="AJ644" s="15"/>
      <c r="AK644" t="str">
        <f>IFERROR(VLOOKUP($B644, 'Combined Budget 2025 EUR'!$B:$L, 10, 0), IFERROR(VLOOKUP($B644, 'Combined Budget 2025 CHF'!$B:$L, 10, 0), "N/A"))</f>
        <v>GG</v>
      </c>
      <c r="AL644" t="str">
        <f>IFERROR(VLOOKUP($B644, 'Combined Budget 2025 EUR'!$B:$L, 11, 0), IFERROR(VLOOKUP($B644, 'Combined Budget 2025 CHF'!$B:$L, 11, 0), "N/A"))</f>
        <v>C</v>
      </c>
    </row>
    <row r="645" spans="2:38" x14ac:dyDescent="0.25">
      <c r="B645" s="1">
        <v>23096</v>
      </c>
      <c r="C645" s="1" t="s">
        <v>357</v>
      </c>
      <c r="D645" s="1" t="str">
        <f>IFERROR(VLOOKUP($B645, 'Combined Budget 2025 EUR'!$B:$G,3, 0),IFERROR(VLOOKUP($B645, 'Combined Budget 2025 CHF'!$B:$G,3, 0),  IFERROR(VLOOKUP($B645, '[1]QMSM_AG Mapping'!$A:$G, 3,0), "Check")))</f>
        <v>Benelux</v>
      </c>
      <c r="E645" s="1" t="str">
        <f>IFERROR(VLOOKUP($B645, 'Combined Budget 2025 EUR'!$B:$G,5, 0), IFERROR(VLOOKUP($B645, 'Combined Budget 2025 CHF'!$B:$G,5, 0),IFERROR(VLOOKUP($B645, '[1]QMSM_AG Mapping'!$A:$E, 5,0), "Check")))</f>
        <v>Salon / Institute</v>
      </c>
      <c r="F645" s="1" t="str">
        <f t="shared" si="102"/>
        <v>Institutes / Clinic</v>
      </c>
      <c r="G645" s="13">
        <f>VLOOKUP($B645, '[1]QMSM_AG Mapping'!$A:$G, 6, 0)</f>
        <v>44317</v>
      </c>
      <c r="H645" s="1">
        <f>VLOOKUP($B645, '[1]QMSM_AG Mapping'!$A:$G, 7, 0)</f>
        <v>2021</v>
      </c>
      <c r="I645" t="s">
        <v>64</v>
      </c>
      <c r="J645" s="14">
        <v>1475.34</v>
      </c>
      <c r="K645" s="14">
        <v>-78.150000000000006</v>
      </c>
      <c r="L645" s="14">
        <v>0</v>
      </c>
      <c r="M645" s="14">
        <v>0</v>
      </c>
      <c r="N645" s="14">
        <v>0</v>
      </c>
      <c r="O645" s="14">
        <v>2081.83</v>
      </c>
      <c r="P645" s="14">
        <v>1040.49</v>
      </c>
      <c r="Q645" s="14">
        <v>1529.52</v>
      </c>
      <c r="R645" s="14">
        <v>0</v>
      </c>
      <c r="S645" s="14">
        <v>0</v>
      </c>
      <c r="T645" s="14">
        <v>1579.96</v>
      </c>
      <c r="U645" s="14">
        <v>0</v>
      </c>
      <c r="W645" s="14" cm="1">
        <f t="array" ref="W645">INDEX(J645:U645, 1, MONTH($W$1))</f>
        <v>0</v>
      </c>
      <c r="X645" s="14" cm="1">
        <f t="array" ref="X645">SUMPRODUCT((J645:U645) *(($J$1:$U$1)&lt;=$X$1))</f>
        <v>7628.9899999999989</v>
      </c>
      <c r="Y645">
        <f t="shared" si="103"/>
        <v>0</v>
      </c>
      <c r="Z645">
        <f t="shared" si="103"/>
        <v>1</v>
      </c>
      <c r="AA645">
        <f t="shared" si="104"/>
        <v>1</v>
      </c>
      <c r="AB645">
        <f t="shared" si="101"/>
        <v>5</v>
      </c>
      <c r="AC645">
        <f t="shared" si="105"/>
        <v>1525.7979999999998</v>
      </c>
      <c r="AD645">
        <f t="shared" si="106"/>
        <v>0</v>
      </c>
      <c r="AE645">
        <f t="shared" si="107"/>
        <v>0</v>
      </c>
      <c r="AF645">
        <f t="shared" si="108"/>
        <v>0</v>
      </c>
      <c r="AG645">
        <f t="shared" si="109"/>
        <v>0</v>
      </c>
      <c r="AI645" s="15">
        <f t="shared" si="100"/>
        <v>7628.9899999999989</v>
      </c>
      <c r="AJ645" s="15"/>
      <c r="AK645" t="str">
        <f>IFERROR(VLOOKUP($B645, 'Combined Budget 2025 EUR'!$B:$L, 10, 0), IFERROR(VLOOKUP($B645, 'Combined Budget 2025 CHF'!$B:$L, 10, 0), "N/A"))</f>
        <v>BA</v>
      </c>
      <c r="AL645" t="str">
        <f>IFERROR(VLOOKUP($B645, 'Combined Budget 2025 EUR'!$B:$L, 11, 0), IFERROR(VLOOKUP($B645, 'Combined Budget 2025 CHF'!$B:$L, 11, 0), "N/A"))</f>
        <v>A</v>
      </c>
    </row>
    <row r="646" spans="2:38" x14ac:dyDescent="0.25">
      <c r="B646" s="1">
        <v>23097</v>
      </c>
      <c r="C646" s="11" t="s">
        <v>403</v>
      </c>
      <c r="D646" s="1" t="str">
        <f>IFERROR(VLOOKUP($B646, 'Combined Budget 2025 EUR'!$B:$G,3, 0),IFERROR(VLOOKUP($B646, 'Combined Budget 2025 CHF'!$B:$G,3, 0),  IFERROR(VLOOKUP($B646, '[1]QMSM_AG Mapping'!$A:$G, 3,0), "Check")))</f>
        <v>Benelux</v>
      </c>
      <c r="E646" s="1" t="str">
        <f>IFERROR(VLOOKUP($B646, 'Combined Budget 2025 EUR'!$B:$G,5, 0), IFERROR(VLOOKUP($B646, 'Combined Budget 2025 CHF'!$B:$G,5, 0),IFERROR(VLOOKUP($B646, '[1]QMSM_AG Mapping'!$A:$E, 5,0), "Check")))</f>
        <v>Salon / Institute</v>
      </c>
      <c r="F646" s="1" t="str">
        <f t="shared" si="102"/>
        <v>Institutes / Clinic</v>
      </c>
      <c r="G646" s="13">
        <f>VLOOKUP($B646, '[1]QMSM_AG Mapping'!$A:$G, 6, 0)</f>
        <v>45444</v>
      </c>
      <c r="H646" s="1">
        <f>VLOOKUP($B646, '[1]QMSM_AG Mapping'!$A:$G, 7, 0)</f>
        <v>2024</v>
      </c>
      <c r="I646" t="s">
        <v>64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2456.9299999999998</v>
      </c>
      <c r="P646" s="14">
        <v>0</v>
      </c>
      <c r="Q646" s="14">
        <v>3134.09</v>
      </c>
      <c r="R646" s="14">
        <v>807.83</v>
      </c>
      <c r="S646" s="14">
        <v>1382.85</v>
      </c>
      <c r="T646" s="14">
        <v>0</v>
      </c>
      <c r="U646" s="14">
        <v>0</v>
      </c>
      <c r="W646" s="14" cm="1">
        <f t="array" ref="W646">INDEX(J646:U646, 1, MONTH($W$1))</f>
        <v>0</v>
      </c>
      <c r="X646" s="14" cm="1">
        <f t="array" ref="X646">SUMPRODUCT((J646:U646) *(($J$1:$U$1)&lt;=$X$1))</f>
        <v>7781.7000000000007</v>
      </c>
      <c r="Y646">
        <f t="shared" si="103"/>
        <v>0</v>
      </c>
      <c r="Z646">
        <f t="shared" si="103"/>
        <v>1</v>
      </c>
      <c r="AA646">
        <f t="shared" si="104"/>
        <v>1</v>
      </c>
      <c r="AB646">
        <f t="shared" si="101"/>
        <v>4</v>
      </c>
      <c r="AC646">
        <f t="shared" si="105"/>
        <v>1945.4250000000002</v>
      </c>
      <c r="AD646">
        <f t="shared" si="106"/>
        <v>0</v>
      </c>
      <c r="AE646">
        <f t="shared" si="107"/>
        <v>0</v>
      </c>
      <c r="AF646">
        <f t="shared" si="108"/>
        <v>1</v>
      </c>
      <c r="AG646">
        <f t="shared" si="109"/>
        <v>7781.7000000000007</v>
      </c>
      <c r="AI646" s="15">
        <f t="shared" si="100"/>
        <v>7781.7000000000007</v>
      </c>
      <c r="AJ646" s="15"/>
      <c r="AK646" t="str">
        <f>IFERROR(VLOOKUP($B646, 'Combined Budget 2025 EUR'!$B:$L, 10, 0), IFERROR(VLOOKUP($B646, 'Combined Budget 2025 CHF'!$B:$L, 10, 0), "N/A"))</f>
        <v>NKD24</v>
      </c>
      <c r="AL646">
        <f>IFERROR(VLOOKUP($B646, 'Combined Budget 2025 EUR'!$B:$L, 11, 0), IFERROR(VLOOKUP($B646, 'Combined Budget 2025 CHF'!$B:$L, 11, 0), "N/A"))</f>
        <v>0</v>
      </c>
    </row>
    <row r="647" spans="2:38" x14ac:dyDescent="0.25">
      <c r="B647" s="1">
        <v>23098</v>
      </c>
      <c r="C647" s="1" t="s">
        <v>663</v>
      </c>
      <c r="D647" s="1">
        <f>IFERROR(VLOOKUP($B647, 'Combined Budget 2025 EUR'!$B:$G,3, 0),IFERROR(VLOOKUP($B647, 'Combined Budget 2025 CHF'!$B:$G,3, 0),  IFERROR(VLOOKUP($B647, '[1]QMSM_AG Mapping'!$A:$G, 3,0), "Check")))</f>
        <v>0</v>
      </c>
      <c r="E647" s="1">
        <f>IFERROR(VLOOKUP($B647, 'Combined Budget 2025 EUR'!$B:$G,5, 0), IFERROR(VLOOKUP($B647, 'Combined Budget 2025 CHF'!$B:$G,5, 0),IFERROR(VLOOKUP($B647, '[1]QMSM_AG Mapping'!$A:$E, 5,0), "Check")))</f>
        <v>0</v>
      </c>
      <c r="F647" s="1">
        <f t="shared" si="102"/>
        <v>0</v>
      </c>
      <c r="G647" s="13">
        <f>VLOOKUP($B647, '[1]QMSM_AG Mapping'!$A:$G, 6, 0)</f>
        <v>44378</v>
      </c>
      <c r="H647" s="1">
        <f>VLOOKUP($B647, '[1]QMSM_AG Mapping'!$A:$G, 7, 0)</f>
        <v>2021</v>
      </c>
      <c r="I647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W647" s="14" cm="1">
        <f t="array" ref="W647">INDEX(J647:U647, 1, MONTH($W$1))</f>
        <v>0</v>
      </c>
      <c r="X647" s="14" cm="1">
        <f t="array" ref="X647">SUMPRODUCT((J647:U647) *(($J$1:$U$1)&lt;=$X$1))</f>
        <v>0</v>
      </c>
      <c r="Y647">
        <f t="shared" si="103"/>
        <v>0</v>
      </c>
      <c r="Z647">
        <f t="shared" si="103"/>
        <v>0</v>
      </c>
      <c r="AA647">
        <f t="shared" si="104"/>
        <v>0</v>
      </c>
      <c r="AB647">
        <f t="shared" si="101"/>
        <v>0</v>
      </c>
      <c r="AC647">
        <f t="shared" si="105"/>
        <v>0</v>
      </c>
      <c r="AD647">
        <f t="shared" si="106"/>
        <v>0</v>
      </c>
      <c r="AE647">
        <f t="shared" si="107"/>
        <v>0</v>
      </c>
      <c r="AF647">
        <f t="shared" si="108"/>
        <v>0</v>
      </c>
      <c r="AG647">
        <f t="shared" si="109"/>
        <v>0</v>
      </c>
      <c r="AI647" s="15">
        <f t="shared" si="100"/>
        <v>0</v>
      </c>
      <c r="AJ647" s="15"/>
      <c r="AK647">
        <f>IFERROR(VLOOKUP($B647, 'Combined Budget 2025 EUR'!$B:$L, 10, 0), IFERROR(VLOOKUP($B647, 'Combined Budget 2025 CHF'!$B:$L, 10, 0), "N/A"))</f>
        <v>0</v>
      </c>
      <c r="AL647">
        <f>IFERROR(VLOOKUP($B647, 'Combined Budget 2025 EUR'!$B:$L, 11, 0), IFERROR(VLOOKUP($B647, 'Combined Budget 2025 CHF'!$B:$L, 11, 0), "N/A"))</f>
        <v>0</v>
      </c>
    </row>
    <row r="648" spans="2:38" x14ac:dyDescent="0.25">
      <c r="B648" s="1">
        <v>23099</v>
      </c>
      <c r="C648" s="1" t="s">
        <v>368</v>
      </c>
      <c r="D648" s="1" t="str">
        <f>IFERROR(VLOOKUP($B648, 'Combined Budget 2025 EUR'!$B:$G,3, 0),IFERROR(VLOOKUP($B648, 'Combined Budget 2025 CHF'!$B:$G,3, 0),  IFERROR(VLOOKUP($B648, '[1]QMSM_AG Mapping'!$A:$G, 3,0), "Check")))</f>
        <v>Benelux</v>
      </c>
      <c r="E648" s="1" t="str">
        <f>IFERROR(VLOOKUP($B648, 'Combined Budget 2025 EUR'!$B:$G,5, 0), IFERROR(VLOOKUP($B648, 'Combined Budget 2025 CHF'!$B:$G,5, 0),IFERROR(VLOOKUP($B648, '[1]QMSM_AG Mapping'!$A:$E, 5,0), "Check")))</f>
        <v>Salon / Institute</v>
      </c>
      <c r="F648" s="1" t="str">
        <f t="shared" si="102"/>
        <v>Institutes / Clinic</v>
      </c>
      <c r="G648" s="13">
        <f>VLOOKUP($B648, '[1]QMSM_AG Mapping'!$A:$G, 6, 0)</f>
        <v>44409</v>
      </c>
      <c r="H648" s="1">
        <f>VLOOKUP($B648, '[1]QMSM_AG Mapping'!$A:$G, 7, 0)</f>
        <v>2021</v>
      </c>
      <c r="I648" t="s">
        <v>64</v>
      </c>
      <c r="J648" s="14">
        <v>0</v>
      </c>
      <c r="K648" s="14">
        <v>0</v>
      </c>
      <c r="L648" s="14">
        <v>689.31</v>
      </c>
      <c r="M648" s="14">
        <v>0</v>
      </c>
      <c r="N648" s="14">
        <v>0</v>
      </c>
      <c r="O648" s="14">
        <v>0</v>
      </c>
      <c r="P648" s="14">
        <v>0</v>
      </c>
      <c r="Q648" s="14">
        <v>-156.30000000000001</v>
      </c>
      <c r="R648" s="14">
        <v>0</v>
      </c>
      <c r="S648" s="14">
        <v>3636.31</v>
      </c>
      <c r="T648" s="14">
        <v>0</v>
      </c>
      <c r="U648" s="14">
        <v>0</v>
      </c>
      <c r="W648" s="14" cm="1">
        <f t="array" ref="W648">INDEX(J648:U648, 1, MONTH($W$1))</f>
        <v>0</v>
      </c>
      <c r="X648" s="14" cm="1">
        <f t="array" ref="X648">SUMPRODUCT((J648:U648) *(($J$1:$U$1)&lt;=$X$1))</f>
        <v>4169.32</v>
      </c>
      <c r="Y648">
        <f t="shared" si="103"/>
        <v>0</v>
      </c>
      <c r="Z648">
        <f t="shared" si="103"/>
        <v>1</v>
      </c>
      <c r="AA648">
        <f t="shared" si="104"/>
        <v>1</v>
      </c>
      <c r="AB648">
        <f t="shared" si="101"/>
        <v>2</v>
      </c>
      <c r="AC648">
        <f t="shared" si="105"/>
        <v>2084.66</v>
      </c>
      <c r="AD648">
        <f t="shared" si="106"/>
        <v>0</v>
      </c>
      <c r="AE648">
        <f t="shared" si="107"/>
        <v>0</v>
      </c>
      <c r="AF648">
        <f t="shared" si="108"/>
        <v>0</v>
      </c>
      <c r="AG648">
        <f t="shared" si="109"/>
        <v>0</v>
      </c>
      <c r="AI648" s="15">
        <f t="shared" si="100"/>
        <v>4169.32</v>
      </c>
      <c r="AJ648" s="15"/>
      <c r="AK648" t="str">
        <f>IFERROR(VLOOKUP($B648, 'Combined Budget 2025 EUR'!$B:$L, 10, 0), IFERROR(VLOOKUP($B648, 'Combined Budget 2025 CHF'!$B:$L, 10, 0), "N/A"))</f>
        <v>CC</v>
      </c>
      <c r="AL648" t="str">
        <f>IFERROR(VLOOKUP($B648, 'Combined Budget 2025 EUR'!$B:$L, 11, 0), IFERROR(VLOOKUP($B648, 'Combined Budget 2025 CHF'!$B:$L, 11, 0), "N/A"))</f>
        <v>C</v>
      </c>
    </row>
    <row r="649" spans="2:38" x14ac:dyDescent="0.25">
      <c r="B649" s="1">
        <v>23100</v>
      </c>
      <c r="C649" s="1" t="s">
        <v>664</v>
      </c>
      <c r="D649" s="1" t="str">
        <f>IFERROR(VLOOKUP($B649, 'Combined Budget 2025 EUR'!$B:$G,3, 0),IFERROR(VLOOKUP($B649, 'Combined Budget 2025 CHF'!$B:$G,3, 0),  IFERROR(VLOOKUP($B649, '[1]QMSM_AG Mapping'!$A:$G, 3,0), "Check")))</f>
        <v>Benelux</v>
      </c>
      <c r="E649" s="1">
        <f>IFERROR(VLOOKUP($B649, 'Combined Budget 2025 EUR'!$B:$G,5, 0), IFERROR(VLOOKUP($B649, 'Combined Budget 2025 CHF'!$B:$G,5, 0),IFERROR(VLOOKUP($B649, '[1]QMSM_AG Mapping'!$A:$E, 5,0), "Check")))</f>
        <v>0</v>
      </c>
      <c r="F649" s="1">
        <f t="shared" si="102"/>
        <v>0</v>
      </c>
      <c r="G649" s="13">
        <f>VLOOKUP($B649, '[1]QMSM_AG Mapping'!$A:$G, 6, 0)</f>
        <v>44440</v>
      </c>
      <c r="H649" s="1">
        <f>VLOOKUP($B649, '[1]QMSM_AG Mapping'!$A:$G, 7, 0)</f>
        <v>2021</v>
      </c>
      <c r="I649" t="s">
        <v>358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W649" s="14" cm="1">
        <f t="array" ref="W649">INDEX(J649:U649, 1, MONTH($W$1))</f>
        <v>0</v>
      </c>
      <c r="X649" s="14" cm="1">
        <f t="array" ref="X649">SUMPRODUCT((J649:U649) *(($J$1:$U$1)&lt;=$X$1))</f>
        <v>0</v>
      </c>
      <c r="Y649">
        <f t="shared" si="103"/>
        <v>0</v>
      </c>
      <c r="Z649">
        <f t="shared" si="103"/>
        <v>0</v>
      </c>
      <c r="AA649">
        <f t="shared" si="104"/>
        <v>0</v>
      </c>
      <c r="AB649">
        <f t="shared" si="101"/>
        <v>0</v>
      </c>
      <c r="AC649">
        <f t="shared" si="105"/>
        <v>0</v>
      </c>
      <c r="AD649">
        <f t="shared" si="106"/>
        <v>0</v>
      </c>
      <c r="AE649">
        <f t="shared" si="107"/>
        <v>0</v>
      </c>
      <c r="AF649">
        <f t="shared" si="108"/>
        <v>0</v>
      </c>
      <c r="AG649">
        <f t="shared" si="109"/>
        <v>0</v>
      </c>
      <c r="AI649" s="15">
        <f t="shared" ref="AI649:AI712" si="110">SUM(J649:U649)</f>
        <v>0</v>
      </c>
      <c r="AJ649" s="15"/>
      <c r="AK649">
        <f>IFERROR(VLOOKUP($B649, 'Combined Budget 2025 EUR'!$B:$L, 10, 0), IFERROR(VLOOKUP($B649, 'Combined Budget 2025 CHF'!$B:$L, 10, 0), "N/A"))</f>
        <v>0</v>
      </c>
      <c r="AL649">
        <f>IFERROR(VLOOKUP($B649, 'Combined Budget 2025 EUR'!$B:$L, 11, 0), IFERROR(VLOOKUP($B649, 'Combined Budget 2025 CHF'!$B:$L, 11, 0), "N/A"))</f>
        <v>0</v>
      </c>
    </row>
    <row r="650" spans="2:38" x14ac:dyDescent="0.25">
      <c r="B650" s="1">
        <v>23101</v>
      </c>
      <c r="C650" s="1" t="s">
        <v>895</v>
      </c>
      <c r="D650" s="1">
        <f>IFERROR(VLOOKUP($B650, 'Combined Budget 2025 EUR'!$B:$G,3, 0),IFERROR(VLOOKUP($B650, 'Combined Budget 2025 CHF'!$B:$G,3, 0),  IFERROR(VLOOKUP($B650, '[1]QMSM_AG Mapping'!$A:$G, 3,0), "Check")))</f>
        <v>0</v>
      </c>
      <c r="E650" s="1">
        <f>IFERROR(VLOOKUP($B650, 'Combined Budget 2025 EUR'!$B:$G,5, 0), IFERROR(VLOOKUP($B650, 'Combined Budget 2025 CHF'!$B:$G,5, 0),IFERROR(VLOOKUP($B650, '[1]QMSM_AG Mapping'!$A:$E, 5,0), "Check")))</f>
        <v>0</v>
      </c>
      <c r="F650" s="1">
        <f t="shared" si="102"/>
        <v>0</v>
      </c>
      <c r="G650" s="13">
        <f>VLOOKUP($B650, '[1]QMSM_AG Mapping'!$A:$G, 6, 0)</f>
        <v>0</v>
      </c>
      <c r="H650" s="1">
        <f>VLOOKUP($B650, '[1]QMSM_AG Mapping'!$A:$G, 7, 0)</f>
        <v>0</v>
      </c>
      <c r="I650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W650" s="14" cm="1">
        <f t="array" ref="W650">INDEX(J650:U650, 1, MONTH($W$1))</f>
        <v>0</v>
      </c>
      <c r="X650" s="14" cm="1">
        <f t="array" ref="X650">SUMPRODUCT((J650:U650) *(($J$1:$U$1)&lt;=$X$1))</f>
        <v>0</v>
      </c>
      <c r="Y650">
        <f t="shared" si="103"/>
        <v>0</v>
      </c>
      <c r="Z650">
        <f t="shared" si="103"/>
        <v>0</v>
      </c>
      <c r="AA650">
        <f t="shared" si="104"/>
        <v>0</v>
      </c>
      <c r="AB650">
        <f t="shared" si="101"/>
        <v>0</v>
      </c>
      <c r="AC650">
        <f t="shared" si="105"/>
        <v>0</v>
      </c>
      <c r="AD650">
        <f t="shared" si="106"/>
        <v>0</v>
      </c>
      <c r="AE650">
        <f t="shared" si="107"/>
        <v>0</v>
      </c>
      <c r="AF650">
        <f t="shared" si="108"/>
        <v>0</v>
      </c>
      <c r="AG650">
        <f t="shared" si="109"/>
        <v>0</v>
      </c>
      <c r="AI650" s="15">
        <f t="shared" si="110"/>
        <v>0</v>
      </c>
      <c r="AJ650" s="15"/>
      <c r="AK650">
        <f>IFERROR(VLOOKUP($B650, 'Combined Budget 2025 EUR'!$B:$L, 10, 0), IFERROR(VLOOKUP($B650, 'Combined Budget 2025 CHF'!$B:$L, 10, 0), "N/A"))</f>
        <v>0</v>
      </c>
      <c r="AL650">
        <f>IFERROR(VLOOKUP($B650, 'Combined Budget 2025 EUR'!$B:$L, 11, 0), IFERROR(VLOOKUP($B650, 'Combined Budget 2025 CHF'!$B:$L, 11, 0), "N/A"))</f>
        <v>0</v>
      </c>
    </row>
    <row r="651" spans="2:38" x14ac:dyDescent="0.25">
      <c r="B651" s="1">
        <v>23102</v>
      </c>
      <c r="C651" s="1" t="s">
        <v>896</v>
      </c>
      <c r="D651" s="1">
        <f>IFERROR(VLOOKUP($B651, 'Combined Budget 2025 EUR'!$B:$G,3, 0),IFERROR(VLOOKUP($B651, 'Combined Budget 2025 CHF'!$B:$G,3, 0),  IFERROR(VLOOKUP($B651, '[1]QMSM_AG Mapping'!$A:$G, 3,0), "Check")))</f>
        <v>0</v>
      </c>
      <c r="E651" s="1">
        <f>IFERROR(VLOOKUP($B651, 'Combined Budget 2025 EUR'!$B:$G,5, 0), IFERROR(VLOOKUP($B651, 'Combined Budget 2025 CHF'!$B:$G,5, 0),IFERROR(VLOOKUP($B651, '[1]QMSM_AG Mapping'!$A:$E, 5,0), "Check")))</f>
        <v>0</v>
      </c>
      <c r="F651" s="1">
        <f t="shared" si="102"/>
        <v>0</v>
      </c>
      <c r="G651" s="13">
        <f>VLOOKUP($B651, '[1]QMSM_AG Mapping'!$A:$G, 6, 0)</f>
        <v>44470</v>
      </c>
      <c r="H651" s="1">
        <f>VLOOKUP($B651, '[1]QMSM_AG Mapping'!$A:$G, 7, 0)</f>
        <v>2021</v>
      </c>
      <c r="I651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W651" s="14" cm="1">
        <f t="array" ref="W651">INDEX(J651:U651, 1, MONTH($W$1))</f>
        <v>0</v>
      </c>
      <c r="X651" s="14" cm="1">
        <f t="array" ref="X651">SUMPRODUCT((J651:U651) *(($J$1:$U$1)&lt;=$X$1))</f>
        <v>0</v>
      </c>
      <c r="Y651">
        <f t="shared" si="103"/>
        <v>0</v>
      </c>
      <c r="Z651">
        <f t="shared" si="103"/>
        <v>0</v>
      </c>
      <c r="AA651">
        <f t="shared" si="104"/>
        <v>0</v>
      </c>
      <c r="AB651">
        <f t="shared" si="101"/>
        <v>0</v>
      </c>
      <c r="AC651">
        <f t="shared" si="105"/>
        <v>0</v>
      </c>
      <c r="AD651">
        <f t="shared" si="106"/>
        <v>0</v>
      </c>
      <c r="AE651">
        <f t="shared" si="107"/>
        <v>0</v>
      </c>
      <c r="AF651">
        <f t="shared" si="108"/>
        <v>0</v>
      </c>
      <c r="AG651">
        <f t="shared" si="109"/>
        <v>0</v>
      </c>
      <c r="AI651" s="15">
        <f t="shared" si="110"/>
        <v>0</v>
      </c>
      <c r="AJ651" s="15"/>
      <c r="AK651">
        <f>IFERROR(VLOOKUP($B651, 'Combined Budget 2025 EUR'!$B:$L, 10, 0), IFERROR(VLOOKUP($B651, 'Combined Budget 2025 CHF'!$B:$L, 10, 0), "N/A"))</f>
        <v>0</v>
      </c>
      <c r="AL651">
        <f>IFERROR(VLOOKUP($B651, 'Combined Budget 2025 EUR'!$B:$L, 11, 0), IFERROR(VLOOKUP($B651, 'Combined Budget 2025 CHF'!$B:$L, 11, 0), "N/A"))</f>
        <v>0</v>
      </c>
    </row>
    <row r="652" spans="2:38" x14ac:dyDescent="0.25">
      <c r="B652" s="1">
        <v>23103</v>
      </c>
      <c r="C652" s="1" t="s">
        <v>420</v>
      </c>
      <c r="D652" s="1" t="str">
        <f>IFERROR(VLOOKUP($B652, 'Combined Budget 2025 EUR'!$B:$G,3, 0),IFERROR(VLOOKUP($B652, 'Combined Budget 2025 CHF'!$B:$G,3, 0),  IFERROR(VLOOKUP($B652, '[1]QMSM_AG Mapping'!$A:$G, 3,0), "Check")))</f>
        <v>Benelux</v>
      </c>
      <c r="E652" s="1" t="str">
        <f>IFERROR(VLOOKUP($B652, 'Combined Budget 2025 EUR'!$B:$G,5, 0), IFERROR(VLOOKUP($B652, 'Combined Budget 2025 CHF'!$B:$G,5, 0),IFERROR(VLOOKUP($B652, '[1]QMSM_AG Mapping'!$A:$E, 5,0), "Check")))</f>
        <v>Salon / Institute</v>
      </c>
      <c r="F652" s="1" t="str">
        <f t="shared" si="102"/>
        <v>Institutes / Clinic</v>
      </c>
      <c r="G652" s="13">
        <f>VLOOKUP($B652, '[1]QMSM_AG Mapping'!$A:$G, 6, 0)</f>
        <v>44593</v>
      </c>
      <c r="H652" s="1">
        <f>VLOOKUP($B652, '[1]QMSM_AG Mapping'!$A:$G, 7, 0)</f>
        <v>2022</v>
      </c>
      <c r="I652" t="s">
        <v>64</v>
      </c>
      <c r="J652" s="14">
        <v>312.91000000000003</v>
      </c>
      <c r="K652" s="14">
        <v>0</v>
      </c>
      <c r="L652" s="14">
        <v>0</v>
      </c>
      <c r="M652" s="14">
        <v>190.64</v>
      </c>
      <c r="N652" s="14">
        <v>865.87</v>
      </c>
      <c r="O652" s="14">
        <v>0</v>
      </c>
      <c r="P652" s="14">
        <v>0</v>
      </c>
      <c r="Q652" s="14">
        <v>528.75</v>
      </c>
      <c r="R652" s="14">
        <v>0</v>
      </c>
      <c r="S652" s="14">
        <v>0</v>
      </c>
      <c r="T652" s="14">
        <v>0</v>
      </c>
      <c r="U652" s="14">
        <v>692.56</v>
      </c>
      <c r="W652" s="14" cm="1">
        <f t="array" ref="W652">INDEX(J652:U652, 1, MONTH($W$1))</f>
        <v>692.56</v>
      </c>
      <c r="X652" s="14" cm="1">
        <f t="array" ref="X652">SUMPRODUCT((J652:U652) *(($J$1:$U$1)&lt;=$X$1))</f>
        <v>2590.73</v>
      </c>
      <c r="Y652">
        <f t="shared" si="103"/>
        <v>1</v>
      </c>
      <c r="Z652">
        <f t="shared" si="103"/>
        <v>1</v>
      </c>
      <c r="AA652">
        <f t="shared" si="104"/>
        <v>1</v>
      </c>
      <c r="AB652">
        <f t="shared" si="101"/>
        <v>5</v>
      </c>
      <c r="AC652">
        <f t="shared" si="105"/>
        <v>518.14599999999996</v>
      </c>
      <c r="AD652">
        <f t="shared" si="106"/>
        <v>0</v>
      </c>
      <c r="AE652">
        <f t="shared" si="107"/>
        <v>0</v>
      </c>
      <c r="AF652">
        <f t="shared" si="108"/>
        <v>0</v>
      </c>
      <c r="AG652">
        <f t="shared" si="109"/>
        <v>0</v>
      </c>
      <c r="AI652" s="15">
        <f t="shared" si="110"/>
        <v>2590.73</v>
      </c>
      <c r="AJ652" s="15"/>
      <c r="AK652" t="str">
        <f>IFERROR(VLOOKUP($B652, 'Combined Budget 2025 EUR'!$B:$L, 10, 0), IFERROR(VLOOKUP($B652, 'Combined Budget 2025 CHF'!$B:$L, 10, 0), "N/A"))</f>
        <v>GG</v>
      </c>
      <c r="AL652" t="str">
        <f>IFERROR(VLOOKUP($B652, 'Combined Budget 2025 EUR'!$B:$L, 11, 0), IFERROR(VLOOKUP($B652, 'Combined Budget 2025 CHF'!$B:$L, 11, 0), "N/A"))</f>
        <v>A</v>
      </c>
    </row>
    <row r="653" spans="2:38" x14ac:dyDescent="0.25">
      <c r="B653" s="1">
        <v>23104</v>
      </c>
      <c r="C653" s="1" t="s">
        <v>359</v>
      </c>
      <c r="D653" s="1" t="str">
        <f>IFERROR(VLOOKUP($B653, 'Combined Budget 2025 EUR'!$B:$G,3, 0),IFERROR(VLOOKUP($B653, 'Combined Budget 2025 CHF'!$B:$G,3, 0),  IFERROR(VLOOKUP($B653, '[1]QMSM_AG Mapping'!$A:$G, 3,0), "Check")))</f>
        <v>Benelux</v>
      </c>
      <c r="E653" s="1" t="str">
        <f>IFERROR(VLOOKUP($B653, 'Combined Budget 2025 EUR'!$B:$G,5, 0), IFERROR(VLOOKUP($B653, 'Combined Budget 2025 CHF'!$B:$G,5, 0),IFERROR(VLOOKUP($B653, '[1]QMSM_AG Mapping'!$A:$E, 5,0), "Check")))</f>
        <v>Salon / Institute</v>
      </c>
      <c r="F653" s="1" t="str">
        <f t="shared" si="102"/>
        <v>Institutes / Clinic</v>
      </c>
      <c r="G653" s="13">
        <f>VLOOKUP($B653, '[1]QMSM_AG Mapping'!$A:$G, 6, 0)</f>
        <v>44593</v>
      </c>
      <c r="H653" s="1">
        <f>VLOOKUP($B653, '[1]QMSM_AG Mapping'!$A:$G, 7, 0)</f>
        <v>2022</v>
      </c>
      <c r="I653" t="s">
        <v>64</v>
      </c>
      <c r="J653" s="14">
        <v>0</v>
      </c>
      <c r="K653" s="14">
        <v>959</v>
      </c>
      <c r="L653" s="14">
        <v>1633.68</v>
      </c>
      <c r="M653" s="14">
        <v>757.21</v>
      </c>
      <c r="N653" s="14">
        <v>773.08</v>
      </c>
      <c r="O653" s="14">
        <v>1182.3499999999999</v>
      </c>
      <c r="P653" s="14">
        <v>1723.6</v>
      </c>
      <c r="Q653" s="14">
        <v>1855.5</v>
      </c>
      <c r="R653" s="14">
        <v>2286.59</v>
      </c>
      <c r="S653" s="14">
        <v>1087.47</v>
      </c>
      <c r="T653" s="14">
        <v>2112.8200000000002</v>
      </c>
      <c r="U653" s="14">
        <v>0</v>
      </c>
      <c r="W653" s="14" cm="1">
        <f t="array" ref="W653">INDEX(J653:U653, 1, MONTH($W$1))</f>
        <v>0</v>
      </c>
      <c r="X653" s="14" cm="1">
        <f t="array" ref="X653">SUMPRODUCT((J653:U653) *(($J$1:$U$1)&lt;=$X$1))</f>
        <v>14371.3</v>
      </c>
      <c r="Y653">
        <f t="shared" si="103"/>
        <v>0</v>
      </c>
      <c r="Z653">
        <f t="shared" si="103"/>
        <v>1</v>
      </c>
      <c r="AA653">
        <f t="shared" si="104"/>
        <v>1</v>
      </c>
      <c r="AB653">
        <f t="shared" si="101"/>
        <v>10</v>
      </c>
      <c r="AC653">
        <f t="shared" si="105"/>
        <v>1437.1299999999999</v>
      </c>
      <c r="AD653">
        <f t="shared" si="106"/>
        <v>0</v>
      </c>
      <c r="AE653">
        <f t="shared" si="107"/>
        <v>0</v>
      </c>
      <c r="AF653">
        <f t="shared" si="108"/>
        <v>0</v>
      </c>
      <c r="AG653">
        <f t="shared" si="109"/>
        <v>0</v>
      </c>
      <c r="AI653" s="15">
        <f t="shared" si="110"/>
        <v>14371.3</v>
      </c>
      <c r="AJ653" s="15"/>
      <c r="AK653" t="str">
        <f>IFERROR(VLOOKUP($B653, 'Combined Budget 2025 EUR'!$B:$L, 10, 0), IFERROR(VLOOKUP($B653, 'Combined Budget 2025 CHF'!$B:$L, 10, 0), "N/A"))</f>
        <v>BA</v>
      </c>
      <c r="AL653" t="str">
        <f>IFERROR(VLOOKUP($B653, 'Combined Budget 2025 EUR'!$B:$L, 11, 0), IFERROR(VLOOKUP($B653, 'Combined Budget 2025 CHF'!$B:$L, 11, 0), "N/A"))</f>
        <v>A</v>
      </c>
    </row>
    <row r="654" spans="2:38" x14ac:dyDescent="0.25">
      <c r="B654" s="1">
        <v>23105</v>
      </c>
      <c r="C654" s="1" t="s">
        <v>897</v>
      </c>
      <c r="D654" s="1">
        <f>IFERROR(VLOOKUP($B654, 'Combined Budget 2025 EUR'!$B:$G,3, 0),IFERROR(VLOOKUP($B654, 'Combined Budget 2025 CHF'!$B:$G,3, 0),  IFERROR(VLOOKUP($B654, '[1]QMSM_AG Mapping'!$A:$G, 3,0), "Check")))</f>
        <v>0</v>
      </c>
      <c r="E654" s="1">
        <f>IFERROR(VLOOKUP($B654, 'Combined Budget 2025 EUR'!$B:$G,5, 0), IFERROR(VLOOKUP($B654, 'Combined Budget 2025 CHF'!$B:$G,5, 0),IFERROR(VLOOKUP($B654, '[1]QMSM_AG Mapping'!$A:$E, 5,0), "Check")))</f>
        <v>0</v>
      </c>
      <c r="F654" s="1">
        <f t="shared" si="102"/>
        <v>0</v>
      </c>
      <c r="G654" s="13">
        <f>VLOOKUP($B654, '[1]QMSM_AG Mapping'!$A:$G, 6, 0)</f>
        <v>0</v>
      </c>
      <c r="H654" s="1">
        <f>VLOOKUP($B654, '[1]QMSM_AG Mapping'!$A:$G, 7, 0)</f>
        <v>2022</v>
      </c>
      <c r="I65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W654" s="14" cm="1">
        <f t="array" ref="W654">INDEX(J654:U654, 1, MONTH($W$1))</f>
        <v>0</v>
      </c>
      <c r="X654" s="14" cm="1">
        <f t="array" ref="X654">SUMPRODUCT((J654:U654) *(($J$1:$U$1)&lt;=$X$1))</f>
        <v>0</v>
      </c>
      <c r="Y654">
        <f t="shared" si="103"/>
        <v>0</v>
      </c>
      <c r="Z654">
        <f t="shared" si="103"/>
        <v>0</v>
      </c>
      <c r="AA654">
        <f t="shared" si="104"/>
        <v>0</v>
      </c>
      <c r="AB654">
        <f t="shared" si="101"/>
        <v>0</v>
      </c>
      <c r="AC654">
        <f t="shared" si="105"/>
        <v>0</v>
      </c>
      <c r="AD654">
        <f t="shared" si="106"/>
        <v>0</v>
      </c>
      <c r="AE654">
        <f t="shared" si="107"/>
        <v>0</v>
      </c>
      <c r="AF654">
        <f t="shared" si="108"/>
        <v>0</v>
      </c>
      <c r="AG654">
        <f t="shared" si="109"/>
        <v>0</v>
      </c>
      <c r="AI654" s="15">
        <f t="shared" si="110"/>
        <v>0</v>
      </c>
      <c r="AJ654" s="15"/>
      <c r="AK654">
        <f>IFERROR(VLOOKUP($B654, 'Combined Budget 2025 EUR'!$B:$L, 10, 0), IFERROR(VLOOKUP($B654, 'Combined Budget 2025 CHF'!$B:$L, 10, 0), "N/A"))</f>
        <v>0</v>
      </c>
      <c r="AL654">
        <f>IFERROR(VLOOKUP($B654, 'Combined Budget 2025 EUR'!$B:$L, 11, 0), IFERROR(VLOOKUP($B654, 'Combined Budget 2025 CHF'!$B:$L, 11, 0), "N/A"))</f>
        <v>0</v>
      </c>
    </row>
    <row r="655" spans="2:38" x14ac:dyDescent="0.25">
      <c r="B655" s="1">
        <v>23106</v>
      </c>
      <c r="C655" s="1" t="s">
        <v>364</v>
      </c>
      <c r="D655" s="1" t="str">
        <f>IFERROR(VLOOKUP($B655, 'Combined Budget 2025 EUR'!$B:$G,3, 0),IFERROR(VLOOKUP($B655, 'Combined Budget 2025 CHF'!$B:$G,3, 0),  IFERROR(VLOOKUP($B655, '[1]QMSM_AG Mapping'!$A:$G, 3,0), "Check")))</f>
        <v>Benelux</v>
      </c>
      <c r="E655" s="1" t="str">
        <f>IFERROR(VLOOKUP($B655, 'Combined Budget 2025 EUR'!$B:$G,5, 0), IFERROR(VLOOKUP($B655, 'Combined Budget 2025 CHF'!$B:$G,5, 0),IFERROR(VLOOKUP($B655, '[1]QMSM_AG Mapping'!$A:$E, 5,0), "Check")))</f>
        <v>Salon / Institute</v>
      </c>
      <c r="F655" s="1" t="str">
        <f t="shared" si="102"/>
        <v>Institutes / Clinic</v>
      </c>
      <c r="G655" s="13">
        <f>VLOOKUP($B655, '[1]QMSM_AG Mapping'!$A:$G, 6, 0)</f>
        <v>44593</v>
      </c>
      <c r="H655" s="1">
        <f>VLOOKUP($B655, '[1]QMSM_AG Mapping'!$A:$G, 7, 0)</f>
        <v>2022</v>
      </c>
      <c r="I655" t="s">
        <v>64</v>
      </c>
      <c r="J655" s="14">
        <v>0</v>
      </c>
      <c r="K655" s="14">
        <v>753.52</v>
      </c>
      <c r="L655" s="14">
        <v>504.21</v>
      </c>
      <c r="M655" s="14">
        <v>-173.82</v>
      </c>
      <c r="N655" s="14">
        <v>552.61</v>
      </c>
      <c r="O655" s="14">
        <v>1781.41</v>
      </c>
      <c r="P655" s="14">
        <v>0</v>
      </c>
      <c r="Q655" s="14">
        <v>1193.71</v>
      </c>
      <c r="R655" s="14">
        <v>0</v>
      </c>
      <c r="S655" s="14">
        <v>680.21</v>
      </c>
      <c r="T655" s="14">
        <v>236.47</v>
      </c>
      <c r="U655" s="14">
        <v>0</v>
      </c>
      <c r="W655" s="14" cm="1">
        <f t="array" ref="W655">INDEX(J655:U655, 1, MONTH($W$1))</f>
        <v>0</v>
      </c>
      <c r="X655" s="14" cm="1">
        <f t="array" ref="X655">SUMPRODUCT((J655:U655) *(($J$1:$U$1)&lt;=$X$1))</f>
        <v>5528.3200000000006</v>
      </c>
      <c r="Y655">
        <f t="shared" si="103"/>
        <v>0</v>
      </c>
      <c r="Z655">
        <f t="shared" si="103"/>
        <v>1</v>
      </c>
      <c r="AA655">
        <f t="shared" si="104"/>
        <v>1</v>
      </c>
      <c r="AB655">
        <f t="shared" si="101"/>
        <v>7</v>
      </c>
      <c r="AC655">
        <f t="shared" si="105"/>
        <v>789.7600000000001</v>
      </c>
      <c r="AD655">
        <f t="shared" si="106"/>
        <v>0</v>
      </c>
      <c r="AE655">
        <f t="shared" si="107"/>
        <v>0</v>
      </c>
      <c r="AF655">
        <f t="shared" si="108"/>
        <v>0</v>
      </c>
      <c r="AG655">
        <f t="shared" si="109"/>
        <v>0</v>
      </c>
      <c r="AI655" s="15">
        <f t="shared" si="110"/>
        <v>5528.3200000000006</v>
      </c>
      <c r="AJ655" s="15"/>
      <c r="AK655" t="str">
        <f>IFERROR(VLOOKUP($B655, 'Combined Budget 2025 EUR'!$B:$L, 10, 0), IFERROR(VLOOKUP($B655, 'Combined Budget 2025 CHF'!$B:$L, 10, 0), "N/A"))</f>
        <v>BB</v>
      </c>
      <c r="AL655" t="str">
        <f>IFERROR(VLOOKUP($B655, 'Combined Budget 2025 EUR'!$B:$L, 11, 0), IFERROR(VLOOKUP($B655, 'Combined Budget 2025 CHF'!$B:$L, 11, 0), "N/A"))</f>
        <v>B</v>
      </c>
    </row>
    <row r="656" spans="2:38" x14ac:dyDescent="0.25">
      <c r="B656" s="1">
        <v>23107</v>
      </c>
      <c r="C656" s="1" t="s">
        <v>349</v>
      </c>
      <c r="D656" s="1" t="str">
        <f>IFERROR(VLOOKUP($B656, 'Combined Budget 2025 EUR'!$B:$G,3, 0),IFERROR(VLOOKUP($B656, 'Combined Budget 2025 CHF'!$B:$G,3, 0),  IFERROR(VLOOKUP($B656, '[1]QMSM_AG Mapping'!$A:$G, 3,0), "Check")))</f>
        <v>Benelux</v>
      </c>
      <c r="E656" s="1" t="str">
        <f>IFERROR(VLOOKUP($B656, 'Combined Budget 2025 EUR'!$B:$G,5, 0), IFERROR(VLOOKUP($B656, 'Combined Budget 2025 CHF'!$B:$G,5, 0),IFERROR(VLOOKUP($B656, '[1]QMSM_AG Mapping'!$A:$E, 5,0), "Check")))</f>
        <v>Salon / Institute</v>
      </c>
      <c r="F656" s="1" t="str">
        <f t="shared" si="102"/>
        <v>Institutes / Clinic</v>
      </c>
      <c r="G656" s="13">
        <f>VLOOKUP($B656, '[1]QMSM_AG Mapping'!$A:$G, 6, 0)</f>
        <v>44593</v>
      </c>
      <c r="H656" s="1">
        <f>VLOOKUP($B656, '[1]QMSM_AG Mapping'!$A:$G, 7, 0)</f>
        <v>2022</v>
      </c>
      <c r="I656" t="s">
        <v>64</v>
      </c>
      <c r="J656" s="14">
        <v>2774.93</v>
      </c>
      <c r="K656" s="14">
        <v>2259.08</v>
      </c>
      <c r="L656" s="14">
        <v>3278.27</v>
      </c>
      <c r="M656" s="14">
        <v>1482.62</v>
      </c>
      <c r="N656" s="14">
        <v>1473.91</v>
      </c>
      <c r="O656" s="14">
        <v>2876.59</v>
      </c>
      <c r="P656" s="14">
        <v>1354.47</v>
      </c>
      <c r="Q656" s="14">
        <v>2856.84</v>
      </c>
      <c r="R656" s="14">
        <v>1290.23</v>
      </c>
      <c r="S656" s="14">
        <v>4534.29</v>
      </c>
      <c r="T656" s="14">
        <v>5089.87</v>
      </c>
      <c r="U656" s="14">
        <v>1599.76</v>
      </c>
      <c r="W656" s="14" cm="1">
        <f t="array" ref="W656">INDEX(J656:U656, 1, MONTH($W$1))</f>
        <v>1599.76</v>
      </c>
      <c r="X656" s="14" cm="1">
        <f t="array" ref="X656">SUMPRODUCT((J656:U656) *(($J$1:$U$1)&lt;=$X$1))</f>
        <v>30870.859999999997</v>
      </c>
      <c r="Y656">
        <f t="shared" si="103"/>
        <v>1</v>
      </c>
      <c r="Z656">
        <f t="shared" si="103"/>
        <v>1</v>
      </c>
      <c r="AA656">
        <f t="shared" si="104"/>
        <v>1</v>
      </c>
      <c r="AB656">
        <f t="shared" si="101"/>
        <v>12</v>
      </c>
      <c r="AC656">
        <f t="shared" si="105"/>
        <v>2572.5716666666663</v>
      </c>
      <c r="AD656">
        <f t="shared" si="106"/>
        <v>0</v>
      </c>
      <c r="AE656">
        <f t="shared" si="107"/>
        <v>0</v>
      </c>
      <c r="AF656">
        <f t="shared" si="108"/>
        <v>0</v>
      </c>
      <c r="AG656">
        <f t="shared" si="109"/>
        <v>0</v>
      </c>
      <c r="AI656" s="15">
        <f t="shared" si="110"/>
        <v>30870.859999999997</v>
      </c>
      <c r="AJ656" s="15"/>
      <c r="AK656" t="str">
        <f>IFERROR(VLOOKUP($B656, 'Combined Budget 2025 EUR'!$B:$L, 10, 0), IFERROR(VLOOKUP($B656, 'Combined Budget 2025 CHF'!$B:$L, 10, 0), "N/A"))</f>
        <v>AA</v>
      </c>
      <c r="AL656" t="str">
        <f>IFERROR(VLOOKUP($B656, 'Combined Budget 2025 EUR'!$B:$L, 11, 0), IFERROR(VLOOKUP($B656, 'Combined Budget 2025 CHF'!$B:$L, 11, 0), "N/A"))</f>
        <v>A</v>
      </c>
    </row>
    <row r="657" spans="2:38" x14ac:dyDescent="0.25">
      <c r="B657" s="1">
        <v>23108</v>
      </c>
      <c r="C657" s="1" t="s">
        <v>665</v>
      </c>
      <c r="D657" s="1">
        <f>IFERROR(VLOOKUP($B657, 'Combined Budget 2025 EUR'!$B:$G,3, 0),IFERROR(VLOOKUP($B657, 'Combined Budget 2025 CHF'!$B:$G,3, 0),  IFERROR(VLOOKUP($B657, '[1]QMSM_AG Mapping'!$A:$G, 3,0), "Check")))</f>
        <v>0</v>
      </c>
      <c r="E657" s="1">
        <f>IFERROR(VLOOKUP($B657, 'Combined Budget 2025 EUR'!$B:$G,5, 0), IFERROR(VLOOKUP($B657, 'Combined Budget 2025 CHF'!$B:$G,5, 0),IFERROR(VLOOKUP($B657, '[1]QMSM_AG Mapping'!$A:$E, 5,0), "Check")))</f>
        <v>0</v>
      </c>
      <c r="F657" s="1">
        <f t="shared" si="102"/>
        <v>0</v>
      </c>
      <c r="G657" s="13">
        <f>VLOOKUP($B657, '[1]QMSM_AG Mapping'!$A:$G, 6, 0)</f>
        <v>44593</v>
      </c>
      <c r="H657" s="1">
        <f>VLOOKUP($B657, '[1]QMSM_AG Mapping'!$A:$G, 7, 0)</f>
        <v>2022</v>
      </c>
      <c r="I657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W657" s="14" cm="1">
        <f t="array" ref="W657">INDEX(J657:U657, 1, MONTH($W$1))</f>
        <v>0</v>
      </c>
      <c r="X657" s="14" cm="1">
        <f t="array" ref="X657">SUMPRODUCT((J657:U657) *(($J$1:$U$1)&lt;=$X$1))</f>
        <v>0</v>
      </c>
      <c r="Y657">
        <f t="shared" si="103"/>
        <v>0</v>
      </c>
      <c r="Z657">
        <f t="shared" si="103"/>
        <v>0</v>
      </c>
      <c r="AA657">
        <f t="shared" si="104"/>
        <v>0</v>
      </c>
      <c r="AB657">
        <f t="shared" si="101"/>
        <v>0</v>
      </c>
      <c r="AC657">
        <f t="shared" si="105"/>
        <v>0</v>
      </c>
      <c r="AD657">
        <f t="shared" si="106"/>
        <v>0</v>
      </c>
      <c r="AE657">
        <f t="shared" si="107"/>
        <v>0</v>
      </c>
      <c r="AF657">
        <f t="shared" si="108"/>
        <v>0</v>
      </c>
      <c r="AG657">
        <f t="shared" si="109"/>
        <v>0</v>
      </c>
      <c r="AI657" s="15">
        <f t="shared" si="110"/>
        <v>0</v>
      </c>
      <c r="AJ657" s="15"/>
      <c r="AK657">
        <f>IFERROR(VLOOKUP($B657, 'Combined Budget 2025 EUR'!$B:$L, 10, 0), IFERROR(VLOOKUP($B657, 'Combined Budget 2025 CHF'!$B:$L, 10, 0), "N/A"))</f>
        <v>0</v>
      </c>
      <c r="AL657">
        <f>IFERROR(VLOOKUP($B657, 'Combined Budget 2025 EUR'!$B:$L, 11, 0), IFERROR(VLOOKUP($B657, 'Combined Budget 2025 CHF'!$B:$L, 11, 0), "N/A"))</f>
        <v>0</v>
      </c>
    </row>
    <row r="658" spans="2:38" x14ac:dyDescent="0.25">
      <c r="B658" s="1">
        <v>23110</v>
      </c>
      <c r="C658" s="1" t="s">
        <v>425</v>
      </c>
      <c r="D658" s="1" t="str">
        <f>IFERROR(VLOOKUP($B658, 'Combined Budget 2025 EUR'!$B:$G,3, 0),IFERROR(VLOOKUP($B658, 'Combined Budget 2025 CHF'!$B:$G,3, 0),  IFERROR(VLOOKUP($B658, '[1]QMSM_AG Mapping'!$A:$G, 3,0), "Check")))</f>
        <v>Benelux</v>
      </c>
      <c r="E658" s="1">
        <f>IFERROR(VLOOKUP($B658, 'Combined Budget 2025 EUR'!$B:$G,5, 0), IFERROR(VLOOKUP($B658, 'Combined Budget 2025 CHF'!$B:$G,5, 0),IFERROR(VLOOKUP($B658, '[1]QMSM_AG Mapping'!$A:$E, 5,0), "Check")))</f>
        <v>0</v>
      </c>
      <c r="F658" s="1">
        <f t="shared" si="102"/>
        <v>0</v>
      </c>
      <c r="G658" s="13">
        <f>VLOOKUP($B658, '[1]QMSM_AG Mapping'!$A:$G, 6, 0)</f>
        <v>44958</v>
      </c>
      <c r="H658" s="1">
        <f>VLOOKUP($B658, '[1]QMSM_AG Mapping'!$A:$G, 7, 0)</f>
        <v>2023</v>
      </c>
      <c r="I658" t="s">
        <v>358</v>
      </c>
      <c r="J658" s="14">
        <v>151.26</v>
      </c>
      <c r="K658" s="14">
        <v>862.5</v>
      </c>
      <c r="L658" s="14">
        <v>0</v>
      </c>
      <c r="M658" s="14">
        <v>0</v>
      </c>
      <c r="N658" s="14">
        <v>228.09</v>
      </c>
      <c r="O658" s="14">
        <v>0</v>
      </c>
      <c r="P658" s="14">
        <v>0</v>
      </c>
      <c r="Q658" s="14">
        <v>-234.45</v>
      </c>
      <c r="R658" s="14">
        <v>0</v>
      </c>
      <c r="S658" s="14">
        <v>0</v>
      </c>
      <c r="T658" s="14">
        <v>0</v>
      </c>
      <c r="U658" s="14">
        <v>0</v>
      </c>
      <c r="W658" s="14" cm="1">
        <f t="array" ref="W658">INDEX(J658:U658, 1, MONTH($W$1))</f>
        <v>0</v>
      </c>
      <c r="X658" s="14" cm="1">
        <f t="array" ref="X658">SUMPRODUCT((J658:U658) *(($J$1:$U$1)&lt;=$X$1))</f>
        <v>1007.3999999999999</v>
      </c>
      <c r="Y658">
        <f t="shared" si="103"/>
        <v>0</v>
      </c>
      <c r="Z658">
        <f t="shared" si="103"/>
        <v>1</v>
      </c>
      <c r="AA658">
        <f t="shared" si="104"/>
        <v>0</v>
      </c>
      <c r="AB658">
        <f t="shared" si="101"/>
        <v>3</v>
      </c>
      <c r="AC658">
        <f t="shared" si="105"/>
        <v>335.79999999999995</v>
      </c>
      <c r="AD658">
        <f t="shared" si="106"/>
        <v>0</v>
      </c>
      <c r="AE658">
        <f t="shared" si="107"/>
        <v>0</v>
      </c>
      <c r="AF658">
        <f t="shared" si="108"/>
        <v>0</v>
      </c>
      <c r="AG658">
        <f t="shared" si="109"/>
        <v>0</v>
      </c>
      <c r="AI658" s="15">
        <f t="shared" si="110"/>
        <v>1007.3999999999999</v>
      </c>
      <c r="AJ658" s="15"/>
      <c r="AK658">
        <f>IFERROR(VLOOKUP($B658, 'Combined Budget 2025 EUR'!$B:$L, 10, 0), IFERROR(VLOOKUP($B658, 'Combined Budget 2025 CHF'!$B:$L, 10, 0), "N/A"))</f>
        <v>0</v>
      </c>
      <c r="AL658">
        <f>IFERROR(VLOOKUP($B658, 'Combined Budget 2025 EUR'!$B:$L, 11, 0), IFERROR(VLOOKUP($B658, 'Combined Budget 2025 CHF'!$B:$L, 11, 0), "N/A"))</f>
        <v>0</v>
      </c>
    </row>
    <row r="659" spans="2:38" x14ac:dyDescent="0.25">
      <c r="B659" s="1">
        <v>23111</v>
      </c>
      <c r="C659" s="1" t="s">
        <v>350</v>
      </c>
      <c r="D659" s="1" t="str">
        <f>IFERROR(VLOOKUP($B659, 'Combined Budget 2025 EUR'!$B:$G,3, 0),IFERROR(VLOOKUP($B659, 'Combined Budget 2025 CHF'!$B:$G,3, 0),  IFERROR(VLOOKUP($B659, '[1]QMSM_AG Mapping'!$A:$G, 3,0), "Check")))</f>
        <v>Benelux</v>
      </c>
      <c r="E659" s="1" t="str">
        <f>IFERROR(VLOOKUP($B659, 'Combined Budget 2025 EUR'!$B:$G,5, 0), IFERROR(VLOOKUP($B659, 'Combined Budget 2025 CHF'!$B:$G,5, 0),IFERROR(VLOOKUP($B659, '[1]QMSM_AG Mapping'!$A:$E, 5,0), "Check")))</f>
        <v>Salon / Institute</v>
      </c>
      <c r="F659" s="1" t="str">
        <f t="shared" si="102"/>
        <v>Institutes / Clinic</v>
      </c>
      <c r="G659" s="13">
        <f>VLOOKUP($B659, '[1]QMSM_AG Mapping'!$A:$G, 6, 0)</f>
        <v>44986</v>
      </c>
      <c r="H659" s="1">
        <f>VLOOKUP($B659, '[1]QMSM_AG Mapping'!$A:$G, 7, 0)</f>
        <v>2023</v>
      </c>
      <c r="I659" t="s">
        <v>64</v>
      </c>
      <c r="J659" s="14">
        <v>5187.32</v>
      </c>
      <c r="K659" s="14">
        <v>4263.37</v>
      </c>
      <c r="L659" s="14">
        <v>4069.45</v>
      </c>
      <c r="M659" s="14">
        <v>5730.91</v>
      </c>
      <c r="N659" s="14">
        <v>4018.93</v>
      </c>
      <c r="O659" s="14">
        <v>4140.5600000000004</v>
      </c>
      <c r="P659" s="14">
        <v>4055.26</v>
      </c>
      <c r="Q659" s="14">
        <v>3755.71</v>
      </c>
      <c r="R659" s="14">
        <v>4393.59</v>
      </c>
      <c r="S659" s="14">
        <v>5456.8</v>
      </c>
      <c r="T659" s="14">
        <v>3201.91</v>
      </c>
      <c r="U659" s="14">
        <v>2243.59</v>
      </c>
      <c r="W659" s="14" cm="1">
        <f t="array" ref="W659">INDEX(J659:U659, 1, MONTH($W$1))</f>
        <v>2243.59</v>
      </c>
      <c r="X659" s="14" cm="1">
        <f t="array" ref="X659">SUMPRODUCT((J659:U659) *(($J$1:$U$1)&lt;=$X$1))</f>
        <v>50517.400000000009</v>
      </c>
      <c r="Y659">
        <f t="shared" si="103"/>
        <v>1</v>
      </c>
      <c r="Z659">
        <f t="shared" si="103"/>
        <v>1</v>
      </c>
      <c r="AA659">
        <f t="shared" si="104"/>
        <v>1</v>
      </c>
      <c r="AB659">
        <f t="shared" si="101"/>
        <v>12</v>
      </c>
      <c r="AC659">
        <f t="shared" si="105"/>
        <v>4209.7833333333338</v>
      </c>
      <c r="AD659">
        <f t="shared" si="106"/>
        <v>0</v>
      </c>
      <c r="AE659">
        <f t="shared" si="107"/>
        <v>0</v>
      </c>
      <c r="AF659">
        <f t="shared" si="108"/>
        <v>0</v>
      </c>
      <c r="AG659">
        <f t="shared" si="109"/>
        <v>0</v>
      </c>
      <c r="AI659" s="15">
        <f t="shared" si="110"/>
        <v>50517.400000000009</v>
      </c>
      <c r="AJ659" s="15"/>
      <c r="AK659" t="str">
        <f>IFERROR(VLOOKUP($B659, 'Combined Budget 2025 EUR'!$B:$L, 10, 0), IFERROR(VLOOKUP($B659, 'Combined Budget 2025 CHF'!$B:$L, 10, 0), "N/A"))</f>
        <v>AA</v>
      </c>
      <c r="AL659" t="str">
        <f>IFERROR(VLOOKUP($B659, 'Combined Budget 2025 EUR'!$B:$L, 11, 0), IFERROR(VLOOKUP($B659, 'Combined Budget 2025 CHF'!$B:$L, 11, 0), "N/A"))</f>
        <v>A</v>
      </c>
    </row>
    <row r="660" spans="2:38" x14ac:dyDescent="0.25">
      <c r="B660" s="1">
        <v>23112</v>
      </c>
      <c r="C660" s="11" t="s">
        <v>426</v>
      </c>
      <c r="D660" s="1" t="str">
        <f>IFERROR(VLOOKUP($B660, 'Combined Budget 2025 EUR'!$B:$G,3, 0),IFERROR(VLOOKUP($B660, 'Combined Budget 2025 CHF'!$B:$G,3, 0),  IFERROR(VLOOKUP($B660, '[1]QMSM_AG Mapping'!$A:$G, 3,0), "Check")))</f>
        <v>Benelux</v>
      </c>
      <c r="E660" s="1" t="str">
        <f>IFERROR(VLOOKUP($B660, 'Combined Budget 2025 EUR'!$B:$G,5, 0), IFERROR(VLOOKUP($B660, 'Combined Budget 2025 CHF'!$B:$G,5, 0),IFERROR(VLOOKUP($B660, '[1]QMSM_AG Mapping'!$A:$E, 5,0), "Check")))</f>
        <v>Salon / Institute</v>
      </c>
      <c r="F660" s="1" t="str">
        <f t="shared" si="102"/>
        <v>Institutes / Clinic</v>
      </c>
      <c r="G660" s="13">
        <f>VLOOKUP($B660, '[1]QMSM_AG Mapping'!$A:$G, 6, 0)</f>
        <v>45444</v>
      </c>
      <c r="H660" s="1">
        <f>VLOOKUP($B660, '[1]QMSM_AG Mapping'!$A:$G, 7, 0)</f>
        <v>2024</v>
      </c>
      <c r="I660" t="s">
        <v>64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4413.13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4525.4399999999996</v>
      </c>
      <c r="W660" s="14" cm="1">
        <f t="array" ref="W660">INDEX(J660:U660, 1, MONTH($W$1))</f>
        <v>4525.4399999999996</v>
      </c>
      <c r="X660" s="14" cm="1">
        <f t="array" ref="X660">SUMPRODUCT((J660:U660) *(($J$1:$U$1)&lt;=$X$1))</f>
        <v>8938.57</v>
      </c>
      <c r="Y660">
        <f t="shared" si="103"/>
        <v>1</v>
      </c>
      <c r="Z660">
        <f t="shared" si="103"/>
        <v>1</v>
      </c>
      <c r="AA660">
        <f t="shared" si="104"/>
        <v>1</v>
      </c>
      <c r="AB660">
        <f t="shared" si="101"/>
        <v>2</v>
      </c>
      <c r="AC660">
        <f t="shared" si="105"/>
        <v>4469.2849999999999</v>
      </c>
      <c r="AD660">
        <f t="shared" si="106"/>
        <v>0</v>
      </c>
      <c r="AE660">
        <f t="shared" si="107"/>
        <v>0</v>
      </c>
      <c r="AF660">
        <f t="shared" si="108"/>
        <v>1</v>
      </c>
      <c r="AG660">
        <f t="shared" si="109"/>
        <v>8938.57</v>
      </c>
      <c r="AI660" s="15">
        <f t="shared" si="110"/>
        <v>8938.57</v>
      </c>
      <c r="AJ660" s="15"/>
      <c r="AK660" t="str">
        <f>IFERROR(VLOOKUP($B660, 'Combined Budget 2025 EUR'!$B:$L, 10, 0), IFERROR(VLOOKUP($B660, 'Combined Budget 2025 CHF'!$B:$L, 10, 0), "N/A"))</f>
        <v>NKD24</v>
      </c>
      <c r="AL660">
        <f>IFERROR(VLOOKUP($B660, 'Combined Budget 2025 EUR'!$B:$L, 11, 0), IFERROR(VLOOKUP($B660, 'Combined Budget 2025 CHF'!$B:$L, 11, 0), "N/A"))</f>
        <v>0</v>
      </c>
    </row>
    <row r="661" spans="2:38" x14ac:dyDescent="0.25">
      <c r="B661" s="1">
        <v>23114</v>
      </c>
      <c r="C661" s="1" t="s">
        <v>666</v>
      </c>
      <c r="D661" s="1">
        <f>IFERROR(VLOOKUP($B661, 'Combined Budget 2025 EUR'!$B:$G,3, 0),IFERROR(VLOOKUP($B661, 'Combined Budget 2025 CHF'!$B:$G,3, 0),  IFERROR(VLOOKUP($B661, '[1]QMSM_AG Mapping'!$A:$G, 3,0), "Check")))</f>
        <v>0</v>
      </c>
      <c r="E661" s="1">
        <f>IFERROR(VLOOKUP($B661, 'Combined Budget 2025 EUR'!$B:$G,5, 0), IFERROR(VLOOKUP($B661, 'Combined Budget 2025 CHF'!$B:$G,5, 0),IFERROR(VLOOKUP($B661, '[1]QMSM_AG Mapping'!$A:$E, 5,0), "Check")))</f>
        <v>0</v>
      </c>
      <c r="F661" s="1">
        <f t="shared" si="102"/>
        <v>0</v>
      </c>
      <c r="G661" s="13">
        <f>VLOOKUP($B661, '[1]QMSM_AG Mapping'!$A:$G, 6, 0)</f>
        <v>0</v>
      </c>
      <c r="H661" s="1">
        <f>VLOOKUP($B661, '[1]QMSM_AG Mapping'!$A:$G, 7, 0)</f>
        <v>0</v>
      </c>
      <c r="I661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W661" s="14" cm="1">
        <f t="array" ref="W661">INDEX(J661:U661, 1, MONTH($W$1))</f>
        <v>0</v>
      </c>
      <c r="X661" s="14" cm="1">
        <f t="array" ref="X661">SUMPRODUCT((J661:U661) *(($J$1:$U$1)&lt;=$X$1))</f>
        <v>0</v>
      </c>
      <c r="Y661">
        <f t="shared" si="103"/>
        <v>0</v>
      </c>
      <c r="Z661">
        <f t="shared" si="103"/>
        <v>0</v>
      </c>
      <c r="AA661">
        <f t="shared" si="104"/>
        <v>0</v>
      </c>
      <c r="AB661">
        <f t="shared" si="101"/>
        <v>0</v>
      </c>
      <c r="AC661">
        <f t="shared" si="105"/>
        <v>0</v>
      </c>
      <c r="AD661">
        <f t="shared" si="106"/>
        <v>0</v>
      </c>
      <c r="AE661">
        <f t="shared" si="107"/>
        <v>0</v>
      </c>
      <c r="AF661">
        <f t="shared" si="108"/>
        <v>0</v>
      </c>
      <c r="AG661">
        <f t="shared" si="109"/>
        <v>0</v>
      </c>
      <c r="AI661" s="15">
        <f t="shared" si="110"/>
        <v>0</v>
      </c>
      <c r="AJ661" s="15"/>
      <c r="AK661">
        <f>IFERROR(VLOOKUP($B661, 'Combined Budget 2025 EUR'!$B:$L, 10, 0), IFERROR(VLOOKUP($B661, 'Combined Budget 2025 CHF'!$B:$L, 10, 0), "N/A"))</f>
        <v>0</v>
      </c>
      <c r="AL661">
        <f>IFERROR(VLOOKUP($B661, 'Combined Budget 2025 EUR'!$B:$L, 11, 0), IFERROR(VLOOKUP($B661, 'Combined Budget 2025 CHF'!$B:$L, 11, 0), "N/A"))</f>
        <v>0</v>
      </c>
    </row>
    <row r="662" spans="2:38" x14ac:dyDescent="0.25">
      <c r="B662" s="1">
        <v>23115</v>
      </c>
      <c r="C662" s="1" t="s">
        <v>370</v>
      </c>
      <c r="D662" s="1" t="str">
        <f>IFERROR(VLOOKUP($B662, 'Combined Budget 2025 EUR'!$B:$G,3, 0),IFERROR(VLOOKUP($B662, 'Combined Budget 2025 CHF'!$B:$G,3, 0),  IFERROR(VLOOKUP($B662, '[1]QMSM_AG Mapping'!$A:$G, 3,0), "Check")))</f>
        <v>Benelux</v>
      </c>
      <c r="E662" s="1" t="str">
        <f>IFERROR(VLOOKUP($B662, 'Combined Budget 2025 EUR'!$B:$G,5, 0), IFERROR(VLOOKUP($B662, 'Combined Budget 2025 CHF'!$B:$G,5, 0),IFERROR(VLOOKUP($B662, '[1]QMSM_AG Mapping'!$A:$E, 5,0), "Check")))</f>
        <v>Salon / Institute</v>
      </c>
      <c r="F662" s="1" t="str">
        <f t="shared" si="102"/>
        <v>Institutes / Clinic</v>
      </c>
      <c r="G662" s="13">
        <f>VLOOKUP($B662, '[1]QMSM_AG Mapping'!$A:$G, 6, 0)</f>
        <v>45597</v>
      </c>
      <c r="H662" s="1">
        <f>VLOOKUP($B662, '[1]QMSM_AG Mapping'!$A:$G, 7, 0)</f>
        <v>2024</v>
      </c>
      <c r="I662" t="s">
        <v>64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586.38</v>
      </c>
      <c r="U662" s="14">
        <v>0</v>
      </c>
      <c r="W662" s="14" cm="1">
        <f t="array" ref="W662">INDEX(J662:U662, 1, MONTH($W$1))</f>
        <v>0</v>
      </c>
      <c r="X662" s="14" cm="1">
        <f t="array" ref="X662">SUMPRODUCT((J662:U662) *(($J$1:$U$1)&lt;=$X$1))</f>
        <v>586.38</v>
      </c>
      <c r="Y662">
        <f t="shared" si="103"/>
        <v>0</v>
      </c>
      <c r="Z662">
        <f t="shared" si="103"/>
        <v>1</v>
      </c>
      <c r="AA662">
        <f t="shared" si="104"/>
        <v>1</v>
      </c>
      <c r="AB662">
        <f t="shared" si="101"/>
        <v>1</v>
      </c>
      <c r="AC662">
        <f t="shared" si="105"/>
        <v>586.38</v>
      </c>
      <c r="AD662">
        <f t="shared" si="106"/>
        <v>0</v>
      </c>
      <c r="AE662">
        <f t="shared" si="107"/>
        <v>0</v>
      </c>
      <c r="AF662">
        <f t="shared" si="108"/>
        <v>1</v>
      </c>
      <c r="AG662">
        <f t="shared" si="109"/>
        <v>586.38</v>
      </c>
      <c r="AI662" s="15">
        <f t="shared" si="110"/>
        <v>586.38</v>
      </c>
      <c r="AJ662" s="15"/>
      <c r="AK662" t="str">
        <f>IFERROR(VLOOKUP($B662, 'Combined Budget 2025 EUR'!$B:$L, 10, 0), IFERROR(VLOOKUP($B662, 'Combined Budget 2025 CHF'!$B:$L, 10, 0), "N/A"))</f>
        <v>NKD24</v>
      </c>
      <c r="AL662">
        <f>IFERROR(VLOOKUP($B662, 'Combined Budget 2025 EUR'!$B:$L, 11, 0), IFERROR(VLOOKUP($B662, 'Combined Budget 2025 CHF'!$B:$L, 11, 0), "N/A"))</f>
        <v>0</v>
      </c>
    </row>
    <row r="663" spans="2:38" x14ac:dyDescent="0.25">
      <c r="B663" s="1">
        <v>24000</v>
      </c>
      <c r="C663" s="1" t="s">
        <v>383</v>
      </c>
      <c r="D663" s="1" t="str">
        <f>IFERROR(VLOOKUP($B663, 'Combined Budget 2025 EUR'!$B:$G,3, 0),IFERROR(VLOOKUP($B663, 'Combined Budget 2025 CHF'!$B:$G,3, 0),  IFERROR(VLOOKUP($B663, '[1]QMSM_AG Mapping'!$A:$G, 3,0), "Check")))</f>
        <v>Benelux</v>
      </c>
      <c r="E663" s="1" t="str">
        <f>IFERROR(VLOOKUP($B663, 'Combined Budget 2025 EUR'!$B:$G,5, 0), IFERROR(VLOOKUP($B663, 'Combined Budget 2025 CHF'!$B:$G,5, 0),IFERROR(VLOOKUP($B663, '[1]QMSM_AG Mapping'!$A:$E, 5,0), "Check")))</f>
        <v>Salon / Institute</v>
      </c>
      <c r="F663" s="1" t="str">
        <f t="shared" si="102"/>
        <v>Institutes / Clinic</v>
      </c>
      <c r="G663" s="13">
        <f>VLOOKUP($B663, '[1]QMSM_AG Mapping'!$A:$G, 6, 0)</f>
        <v>0</v>
      </c>
      <c r="H663" s="1">
        <f>VLOOKUP($B663, '[1]QMSM_AG Mapping'!$A:$G, 7, 0)</f>
        <v>2020</v>
      </c>
      <c r="I663" t="s">
        <v>64</v>
      </c>
      <c r="J663" s="14">
        <v>3558.93</v>
      </c>
      <c r="K663" s="14">
        <v>6768.35</v>
      </c>
      <c r="L663" s="14">
        <v>13637.26</v>
      </c>
      <c r="M663" s="14">
        <v>368.52</v>
      </c>
      <c r="N663" s="14">
        <v>0</v>
      </c>
      <c r="O663" s="14">
        <v>358.47</v>
      </c>
      <c r="P663" s="14">
        <v>0</v>
      </c>
      <c r="Q663" s="14">
        <v>2877.39</v>
      </c>
      <c r="R663" s="14">
        <v>9150.24</v>
      </c>
      <c r="S663" s="14">
        <v>2635.79</v>
      </c>
      <c r="T663" s="14">
        <v>4389.08</v>
      </c>
      <c r="U663" s="14">
        <v>0</v>
      </c>
      <c r="W663" s="14" cm="1">
        <f t="array" ref="W663">INDEX(J663:U663, 1, MONTH($W$1))</f>
        <v>0</v>
      </c>
      <c r="X663" s="14" cm="1">
        <f t="array" ref="X663">SUMPRODUCT((J663:U663) *(($J$1:$U$1)&lt;=$X$1))</f>
        <v>43744.030000000006</v>
      </c>
      <c r="Y663">
        <f t="shared" si="103"/>
        <v>0</v>
      </c>
      <c r="Z663">
        <f t="shared" si="103"/>
        <v>1</v>
      </c>
      <c r="AA663">
        <f t="shared" si="104"/>
        <v>1</v>
      </c>
      <c r="AB663">
        <f t="shared" ref="AB663:AB726" si="111">COUNTIFS($J663:$U663, "&gt;0")</f>
        <v>9</v>
      </c>
      <c r="AC663">
        <f t="shared" si="105"/>
        <v>4860.4477777777784</v>
      </c>
      <c r="AD663">
        <f t="shared" si="106"/>
        <v>0</v>
      </c>
      <c r="AE663">
        <f t="shared" si="107"/>
        <v>0</v>
      </c>
      <c r="AF663">
        <f t="shared" si="108"/>
        <v>0</v>
      </c>
      <c r="AG663">
        <f t="shared" si="109"/>
        <v>0</v>
      </c>
      <c r="AI663" s="15">
        <f t="shared" si="110"/>
        <v>43744.030000000006</v>
      </c>
      <c r="AJ663" s="15"/>
      <c r="AK663" t="str">
        <f>IFERROR(VLOOKUP($B663, 'Combined Budget 2025 EUR'!$B:$L, 10, 0), IFERROR(VLOOKUP($B663, 'Combined Budget 2025 CHF'!$B:$L, 10, 0), "N/A"))</f>
        <v>AB</v>
      </c>
      <c r="AL663" t="str">
        <f>IFERROR(VLOOKUP($B663, 'Combined Budget 2025 EUR'!$B:$L, 11, 0), IFERROR(VLOOKUP($B663, 'Combined Budget 2025 CHF'!$B:$L, 11, 0), "N/A"))</f>
        <v>B</v>
      </c>
    </row>
    <row r="664" spans="2:38" x14ac:dyDescent="0.25">
      <c r="B664" s="1">
        <v>24001</v>
      </c>
      <c r="C664" s="1" t="s">
        <v>898</v>
      </c>
      <c r="D664" s="1">
        <f>IFERROR(VLOOKUP($B664, 'Combined Budget 2025 EUR'!$B:$G,3, 0),IFERROR(VLOOKUP($B664, 'Combined Budget 2025 CHF'!$B:$G,3, 0),  IFERROR(VLOOKUP($B664, '[1]QMSM_AG Mapping'!$A:$G, 3,0), "Check")))</f>
        <v>0</v>
      </c>
      <c r="E664" s="1">
        <f>IFERROR(VLOOKUP($B664, 'Combined Budget 2025 EUR'!$B:$G,5, 0), IFERROR(VLOOKUP($B664, 'Combined Budget 2025 CHF'!$B:$G,5, 0),IFERROR(VLOOKUP($B664, '[1]QMSM_AG Mapping'!$A:$E, 5,0), "Check")))</f>
        <v>0</v>
      </c>
      <c r="F664" s="1">
        <f t="shared" si="102"/>
        <v>0</v>
      </c>
      <c r="G664" s="13">
        <f>VLOOKUP($B664, '[1]QMSM_AG Mapping'!$A:$G, 6, 0)</f>
        <v>0</v>
      </c>
      <c r="H664" s="1">
        <f>VLOOKUP($B664, '[1]QMSM_AG Mapping'!$A:$G, 7, 0)</f>
        <v>2020</v>
      </c>
      <c r="I66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W664" s="14" cm="1">
        <f t="array" ref="W664">INDEX(J664:U664, 1, MONTH($W$1))</f>
        <v>0</v>
      </c>
      <c r="X664" s="14" cm="1">
        <f t="array" ref="X664">SUMPRODUCT((J664:U664) *(($J$1:$U$1)&lt;=$X$1))</f>
        <v>0</v>
      </c>
      <c r="Y664">
        <f t="shared" si="103"/>
        <v>0</v>
      </c>
      <c r="Z664">
        <f t="shared" si="103"/>
        <v>0</v>
      </c>
      <c r="AA664">
        <f t="shared" si="104"/>
        <v>0</v>
      </c>
      <c r="AB664">
        <f t="shared" si="111"/>
        <v>0</v>
      </c>
      <c r="AC664">
        <f t="shared" si="105"/>
        <v>0</v>
      </c>
      <c r="AD664">
        <f t="shared" si="106"/>
        <v>0</v>
      </c>
      <c r="AE664">
        <f t="shared" si="107"/>
        <v>0</v>
      </c>
      <c r="AF664">
        <f t="shared" si="108"/>
        <v>0</v>
      </c>
      <c r="AG664">
        <f t="shared" si="109"/>
        <v>0</v>
      </c>
      <c r="AI664" s="15">
        <f t="shared" si="110"/>
        <v>0</v>
      </c>
      <c r="AJ664" s="15"/>
      <c r="AK664">
        <f>IFERROR(VLOOKUP($B664, 'Combined Budget 2025 EUR'!$B:$L, 10, 0), IFERROR(VLOOKUP($B664, 'Combined Budget 2025 CHF'!$B:$L, 10, 0), "N/A"))</f>
        <v>0</v>
      </c>
      <c r="AL664">
        <f>IFERROR(VLOOKUP($B664, 'Combined Budget 2025 EUR'!$B:$L, 11, 0), IFERROR(VLOOKUP($B664, 'Combined Budget 2025 CHF'!$B:$L, 11, 0), "N/A"))</f>
        <v>0</v>
      </c>
    </row>
    <row r="665" spans="2:38" x14ac:dyDescent="0.25">
      <c r="B665" s="1">
        <v>24002</v>
      </c>
      <c r="C665" s="1" t="s">
        <v>377</v>
      </c>
      <c r="D665" s="1" t="str">
        <f>IFERROR(VLOOKUP($B665, 'Combined Budget 2025 EUR'!$B:$G,3, 0),IFERROR(VLOOKUP($B665, 'Combined Budget 2025 CHF'!$B:$G,3, 0),  IFERROR(VLOOKUP($B665, '[1]QMSM_AG Mapping'!$A:$G, 3,0), "Check")))</f>
        <v>Benelux</v>
      </c>
      <c r="E665" s="1" t="str">
        <f>IFERROR(VLOOKUP($B665, 'Combined Budget 2025 EUR'!$B:$G,5, 0), IFERROR(VLOOKUP($B665, 'Combined Budget 2025 CHF'!$B:$G,5, 0),IFERROR(VLOOKUP($B665, '[1]QMSM_AG Mapping'!$A:$E, 5,0), "Check")))</f>
        <v>Salon / Institute</v>
      </c>
      <c r="F665" s="1" t="str">
        <f t="shared" si="102"/>
        <v>Institutes / Clinic</v>
      </c>
      <c r="G665" s="13">
        <f>VLOOKUP($B665, '[1]QMSM_AG Mapping'!$A:$G, 6, 0)</f>
        <v>0</v>
      </c>
      <c r="H665" s="1">
        <f>VLOOKUP($B665, '[1]QMSM_AG Mapping'!$A:$G, 7, 0)</f>
        <v>2020</v>
      </c>
      <c r="I665" t="s">
        <v>64</v>
      </c>
      <c r="J665" s="14">
        <v>330.94</v>
      </c>
      <c r="K665" s="14">
        <v>2038.13</v>
      </c>
      <c r="L665" s="14">
        <v>6781.26</v>
      </c>
      <c r="M665" s="14">
        <v>2148.7199999999998</v>
      </c>
      <c r="N665" s="14">
        <v>98.82</v>
      </c>
      <c r="O665" s="14">
        <v>4466.1000000000004</v>
      </c>
      <c r="P665" s="14">
        <v>0</v>
      </c>
      <c r="Q665" s="14">
        <v>1014.23</v>
      </c>
      <c r="R665" s="14">
        <v>4099.41</v>
      </c>
      <c r="S665" s="14">
        <v>1995.66</v>
      </c>
      <c r="T665" s="14">
        <v>2315.0700000000002</v>
      </c>
      <c r="U665" s="14">
        <v>1684.16</v>
      </c>
      <c r="W665" s="14" cm="1">
        <f t="array" ref="W665">INDEX(J665:U665, 1, MONTH($W$1))</f>
        <v>1684.16</v>
      </c>
      <c r="X665" s="14" cm="1">
        <f t="array" ref="X665">SUMPRODUCT((J665:U665) *(($J$1:$U$1)&lt;=$X$1))</f>
        <v>26972.5</v>
      </c>
      <c r="Y665">
        <f t="shared" si="103"/>
        <v>1</v>
      </c>
      <c r="Z665">
        <f t="shared" si="103"/>
        <v>1</v>
      </c>
      <c r="AA665">
        <f t="shared" si="104"/>
        <v>1</v>
      </c>
      <c r="AB665">
        <f t="shared" si="111"/>
        <v>11</v>
      </c>
      <c r="AC665">
        <f t="shared" si="105"/>
        <v>2452.0454545454545</v>
      </c>
      <c r="AD665">
        <f t="shared" si="106"/>
        <v>0</v>
      </c>
      <c r="AE665">
        <f t="shared" si="107"/>
        <v>0</v>
      </c>
      <c r="AF665">
        <f t="shared" si="108"/>
        <v>0</v>
      </c>
      <c r="AG665">
        <f t="shared" si="109"/>
        <v>0</v>
      </c>
      <c r="AI665" s="15">
        <f t="shared" si="110"/>
        <v>26972.5</v>
      </c>
      <c r="AJ665" s="15"/>
      <c r="AK665" t="str">
        <f>IFERROR(VLOOKUP($B665, 'Combined Budget 2025 EUR'!$B:$L, 10, 0), IFERROR(VLOOKUP($B665, 'Combined Budget 2025 CHF'!$B:$L, 10, 0), "N/A"))</f>
        <v>AA</v>
      </c>
      <c r="AL665" t="str">
        <f>IFERROR(VLOOKUP($B665, 'Combined Budget 2025 EUR'!$B:$L, 11, 0), IFERROR(VLOOKUP($B665, 'Combined Budget 2025 CHF'!$B:$L, 11, 0), "N/A"))</f>
        <v>A</v>
      </c>
    </row>
    <row r="666" spans="2:38" x14ac:dyDescent="0.25">
      <c r="B666" s="1">
        <v>24003</v>
      </c>
      <c r="C666" s="1" t="s">
        <v>421</v>
      </c>
      <c r="D666" s="1" t="str">
        <f>IFERROR(VLOOKUP($B666, 'Combined Budget 2025 EUR'!$B:$G,3, 0),IFERROR(VLOOKUP($B666, 'Combined Budget 2025 CHF'!$B:$G,3, 0),  IFERROR(VLOOKUP($B666, '[1]QMSM_AG Mapping'!$A:$G, 3,0), "Check")))</f>
        <v>Benelux</v>
      </c>
      <c r="E666" s="1" t="str">
        <f>IFERROR(VLOOKUP($B666, 'Combined Budget 2025 EUR'!$B:$G,5, 0), IFERROR(VLOOKUP($B666, 'Combined Budget 2025 CHF'!$B:$G,5, 0),IFERROR(VLOOKUP($B666, '[1]QMSM_AG Mapping'!$A:$E, 5,0), "Check")))</f>
        <v>Salon / Institute</v>
      </c>
      <c r="F666" s="1" t="str">
        <f t="shared" si="102"/>
        <v>Institutes / Clinic</v>
      </c>
      <c r="G666" s="13">
        <f>VLOOKUP($B666, '[1]QMSM_AG Mapping'!$A:$G, 6, 0)</f>
        <v>0</v>
      </c>
      <c r="H666" s="1">
        <f>VLOOKUP($B666, '[1]QMSM_AG Mapping'!$A:$G, 7, 0)</f>
        <v>2020</v>
      </c>
      <c r="I666" t="s">
        <v>64</v>
      </c>
      <c r="J666" s="14">
        <v>0</v>
      </c>
      <c r="K666" s="14">
        <v>479.28</v>
      </c>
      <c r="L666" s="14">
        <v>378.06</v>
      </c>
      <c r="M666" s="14">
        <v>0</v>
      </c>
      <c r="N666" s="14">
        <v>604.01</v>
      </c>
      <c r="O666" s="14">
        <v>110.92</v>
      </c>
      <c r="P666" s="14">
        <v>136.63999999999999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W666" s="14" cm="1">
        <f t="array" ref="W666">INDEX(J666:U666, 1, MONTH($W$1))</f>
        <v>0</v>
      </c>
      <c r="X666" s="14" cm="1">
        <f t="array" ref="X666">SUMPRODUCT((J666:U666) *(($J$1:$U$1)&lt;=$X$1))</f>
        <v>1708.9099999999999</v>
      </c>
      <c r="Y666">
        <f t="shared" si="103"/>
        <v>0</v>
      </c>
      <c r="Z666">
        <f t="shared" si="103"/>
        <v>1</v>
      </c>
      <c r="AA666">
        <f t="shared" si="104"/>
        <v>1</v>
      </c>
      <c r="AB666">
        <f t="shared" si="111"/>
        <v>5</v>
      </c>
      <c r="AC666">
        <f t="shared" si="105"/>
        <v>341.78199999999998</v>
      </c>
      <c r="AD666">
        <f t="shared" si="106"/>
        <v>0</v>
      </c>
      <c r="AE666">
        <f t="shared" si="107"/>
        <v>0</v>
      </c>
      <c r="AF666">
        <f t="shared" si="108"/>
        <v>0</v>
      </c>
      <c r="AG666">
        <f t="shared" si="109"/>
        <v>0</v>
      </c>
      <c r="AI666" s="15">
        <f t="shared" si="110"/>
        <v>1708.9099999999999</v>
      </c>
      <c r="AJ666" s="15"/>
      <c r="AK666" t="str">
        <f>IFERROR(VLOOKUP($B666, 'Combined Budget 2025 EUR'!$B:$L, 10, 0), IFERROR(VLOOKUP($B666, 'Combined Budget 2025 CHF'!$B:$L, 10, 0), "N/A"))</f>
        <v>GG</v>
      </c>
      <c r="AL666" t="str">
        <f>IFERROR(VLOOKUP($B666, 'Combined Budget 2025 EUR'!$B:$L, 11, 0), IFERROR(VLOOKUP($B666, 'Combined Budget 2025 CHF'!$B:$L, 11, 0), "N/A"))</f>
        <v>C</v>
      </c>
    </row>
    <row r="667" spans="2:38" x14ac:dyDescent="0.25">
      <c r="B667" s="1">
        <v>24004</v>
      </c>
      <c r="C667" s="1" t="s">
        <v>899</v>
      </c>
      <c r="D667" s="1">
        <f>IFERROR(VLOOKUP($B667, 'Combined Budget 2025 EUR'!$B:$G,3, 0),IFERROR(VLOOKUP($B667, 'Combined Budget 2025 CHF'!$B:$G,3, 0),  IFERROR(VLOOKUP($B667, '[1]QMSM_AG Mapping'!$A:$G, 3,0), "Check")))</f>
        <v>0</v>
      </c>
      <c r="E667" s="1">
        <f>IFERROR(VLOOKUP($B667, 'Combined Budget 2025 EUR'!$B:$G,5, 0), IFERROR(VLOOKUP($B667, 'Combined Budget 2025 CHF'!$B:$G,5, 0),IFERROR(VLOOKUP($B667, '[1]QMSM_AG Mapping'!$A:$E, 5,0), "Check")))</f>
        <v>0</v>
      </c>
      <c r="F667" s="1">
        <f t="shared" si="102"/>
        <v>0</v>
      </c>
      <c r="G667" s="13">
        <f>VLOOKUP($B667, '[1]QMSM_AG Mapping'!$A:$G, 6, 0)</f>
        <v>0</v>
      </c>
      <c r="H667" s="1">
        <f>VLOOKUP($B667, '[1]QMSM_AG Mapping'!$A:$G, 7, 0)</f>
        <v>2020</v>
      </c>
      <c r="I667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W667" s="14" cm="1">
        <f t="array" ref="W667">INDEX(J667:U667, 1, MONTH($W$1))</f>
        <v>0</v>
      </c>
      <c r="X667" s="14" cm="1">
        <f t="array" ref="X667">SUMPRODUCT((J667:U667) *(($J$1:$U$1)&lt;=$X$1))</f>
        <v>0</v>
      </c>
      <c r="Y667">
        <f t="shared" si="103"/>
        <v>0</v>
      </c>
      <c r="Z667">
        <f t="shared" si="103"/>
        <v>0</v>
      </c>
      <c r="AA667">
        <f t="shared" si="104"/>
        <v>0</v>
      </c>
      <c r="AB667">
        <f t="shared" si="111"/>
        <v>0</v>
      </c>
      <c r="AC667">
        <f t="shared" si="105"/>
        <v>0</v>
      </c>
      <c r="AD667">
        <f t="shared" si="106"/>
        <v>0</v>
      </c>
      <c r="AE667">
        <f t="shared" si="107"/>
        <v>0</v>
      </c>
      <c r="AF667">
        <f t="shared" si="108"/>
        <v>0</v>
      </c>
      <c r="AG667">
        <f t="shared" si="109"/>
        <v>0</v>
      </c>
      <c r="AI667" s="15">
        <f t="shared" si="110"/>
        <v>0</v>
      </c>
      <c r="AJ667" s="15"/>
      <c r="AK667">
        <f>IFERROR(VLOOKUP($B667, 'Combined Budget 2025 EUR'!$B:$L, 10, 0), IFERROR(VLOOKUP($B667, 'Combined Budget 2025 CHF'!$B:$L, 10, 0), "N/A"))</f>
        <v>0</v>
      </c>
      <c r="AL667">
        <f>IFERROR(VLOOKUP($B667, 'Combined Budget 2025 EUR'!$B:$L, 11, 0), IFERROR(VLOOKUP($B667, 'Combined Budget 2025 CHF'!$B:$L, 11, 0), "N/A"))</f>
        <v>0</v>
      </c>
    </row>
    <row r="668" spans="2:38" x14ac:dyDescent="0.25">
      <c r="B668" s="1">
        <v>24005</v>
      </c>
      <c r="C668" s="1" t="s">
        <v>900</v>
      </c>
      <c r="D668" s="1">
        <f>IFERROR(VLOOKUP($B668, 'Combined Budget 2025 EUR'!$B:$G,3, 0),IFERROR(VLOOKUP($B668, 'Combined Budget 2025 CHF'!$B:$G,3, 0),  IFERROR(VLOOKUP($B668, '[1]QMSM_AG Mapping'!$A:$G, 3,0), "Check")))</f>
        <v>0</v>
      </c>
      <c r="E668" s="1">
        <f>IFERROR(VLOOKUP($B668, 'Combined Budget 2025 EUR'!$B:$G,5, 0), IFERROR(VLOOKUP($B668, 'Combined Budget 2025 CHF'!$B:$G,5, 0),IFERROR(VLOOKUP($B668, '[1]QMSM_AG Mapping'!$A:$E, 5,0), "Check")))</f>
        <v>0</v>
      </c>
      <c r="F668" s="1">
        <f t="shared" si="102"/>
        <v>0</v>
      </c>
      <c r="G668" s="13">
        <f>VLOOKUP($B668, '[1]QMSM_AG Mapping'!$A:$G, 6, 0)</f>
        <v>0</v>
      </c>
      <c r="H668" s="1">
        <f>VLOOKUP($B668, '[1]QMSM_AG Mapping'!$A:$G, 7, 0)</f>
        <v>2020</v>
      </c>
      <c r="I668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W668" s="14" cm="1">
        <f t="array" ref="W668">INDEX(J668:U668, 1, MONTH($W$1))</f>
        <v>0</v>
      </c>
      <c r="X668" s="14" cm="1">
        <f t="array" ref="X668">SUMPRODUCT((J668:U668) *(($J$1:$U$1)&lt;=$X$1))</f>
        <v>0</v>
      </c>
      <c r="Y668">
        <f t="shared" si="103"/>
        <v>0</v>
      </c>
      <c r="Z668">
        <f t="shared" si="103"/>
        <v>0</v>
      </c>
      <c r="AA668">
        <f t="shared" si="104"/>
        <v>0</v>
      </c>
      <c r="AB668">
        <f t="shared" si="111"/>
        <v>0</v>
      </c>
      <c r="AC668">
        <f t="shared" si="105"/>
        <v>0</v>
      </c>
      <c r="AD668">
        <f t="shared" si="106"/>
        <v>0</v>
      </c>
      <c r="AE668">
        <f t="shared" si="107"/>
        <v>0</v>
      </c>
      <c r="AF668">
        <f t="shared" si="108"/>
        <v>0</v>
      </c>
      <c r="AG668">
        <f t="shared" si="109"/>
        <v>0</v>
      </c>
      <c r="AI668" s="15">
        <f t="shared" si="110"/>
        <v>0</v>
      </c>
      <c r="AJ668" s="15"/>
      <c r="AK668">
        <f>IFERROR(VLOOKUP($B668, 'Combined Budget 2025 EUR'!$B:$L, 10, 0), IFERROR(VLOOKUP($B668, 'Combined Budget 2025 CHF'!$B:$L, 10, 0), "N/A"))</f>
        <v>0</v>
      </c>
      <c r="AL668">
        <f>IFERROR(VLOOKUP($B668, 'Combined Budget 2025 EUR'!$B:$L, 11, 0), IFERROR(VLOOKUP($B668, 'Combined Budget 2025 CHF'!$B:$L, 11, 0), "N/A"))</f>
        <v>0</v>
      </c>
    </row>
    <row r="669" spans="2:38" x14ac:dyDescent="0.25">
      <c r="B669" s="1">
        <v>24007</v>
      </c>
      <c r="C669" s="1" t="s">
        <v>378</v>
      </c>
      <c r="D669" s="1" t="str">
        <f>IFERROR(VLOOKUP($B669, 'Combined Budget 2025 EUR'!$B:$G,3, 0),IFERROR(VLOOKUP($B669, 'Combined Budget 2025 CHF'!$B:$G,3, 0),  IFERROR(VLOOKUP($B669, '[1]QMSM_AG Mapping'!$A:$G, 3,0), "Check")))</f>
        <v>Benelux</v>
      </c>
      <c r="E669" s="1" t="str">
        <f>IFERROR(VLOOKUP($B669, 'Combined Budget 2025 EUR'!$B:$G,5, 0), IFERROR(VLOOKUP($B669, 'Combined Budget 2025 CHF'!$B:$G,5, 0),IFERROR(VLOOKUP($B669, '[1]QMSM_AG Mapping'!$A:$E, 5,0), "Check")))</f>
        <v>Salon / Institute</v>
      </c>
      <c r="F669" s="1" t="str">
        <f t="shared" si="102"/>
        <v>Institutes / Clinic</v>
      </c>
      <c r="G669" s="13">
        <f>VLOOKUP($B669, '[1]QMSM_AG Mapping'!$A:$G, 6, 0)</f>
        <v>0</v>
      </c>
      <c r="H669" s="1">
        <f>VLOOKUP($B669, '[1]QMSM_AG Mapping'!$A:$G, 7, 0)</f>
        <v>0</v>
      </c>
      <c r="I669" t="s">
        <v>64</v>
      </c>
      <c r="J669" s="14">
        <v>1024.57</v>
      </c>
      <c r="K669" s="14">
        <v>993.78</v>
      </c>
      <c r="L669" s="14">
        <v>1563.62</v>
      </c>
      <c r="M669" s="14">
        <v>663.18</v>
      </c>
      <c r="N669" s="14">
        <v>2491.75</v>
      </c>
      <c r="O669" s="14">
        <v>2293.91</v>
      </c>
      <c r="P669" s="14">
        <v>1504.83</v>
      </c>
      <c r="Q669" s="14">
        <v>1523.6</v>
      </c>
      <c r="R669" s="14">
        <v>2905.2</v>
      </c>
      <c r="S669" s="14">
        <v>1854.71</v>
      </c>
      <c r="T669" s="14">
        <v>2615.6</v>
      </c>
      <c r="U669" s="14">
        <v>884.87</v>
      </c>
      <c r="W669" s="14" cm="1">
        <f t="array" ref="W669">INDEX(J669:U669, 1, MONTH($W$1))</f>
        <v>884.87</v>
      </c>
      <c r="X669" s="14" cm="1">
        <f t="array" ref="X669">SUMPRODUCT((J669:U669) *(($J$1:$U$1)&lt;=$X$1))</f>
        <v>20319.619999999995</v>
      </c>
      <c r="Y669">
        <f t="shared" si="103"/>
        <v>1</v>
      </c>
      <c r="Z669">
        <f t="shared" si="103"/>
        <v>1</v>
      </c>
      <c r="AA669">
        <f t="shared" si="104"/>
        <v>1</v>
      </c>
      <c r="AB669">
        <f t="shared" si="111"/>
        <v>12</v>
      </c>
      <c r="AC669">
        <f t="shared" si="105"/>
        <v>1693.3016666666663</v>
      </c>
      <c r="AD669">
        <f t="shared" si="106"/>
        <v>0</v>
      </c>
      <c r="AE669">
        <f t="shared" si="107"/>
        <v>0</v>
      </c>
      <c r="AF669">
        <f t="shared" si="108"/>
        <v>0</v>
      </c>
      <c r="AG669">
        <f t="shared" si="109"/>
        <v>0</v>
      </c>
      <c r="AI669" s="15">
        <f t="shared" si="110"/>
        <v>20319.619999999995</v>
      </c>
      <c r="AJ669" s="15"/>
      <c r="AK669" t="str">
        <f>IFERROR(VLOOKUP($B669, 'Combined Budget 2025 EUR'!$B:$L, 10, 0), IFERROR(VLOOKUP($B669, 'Combined Budget 2025 CHF'!$B:$L, 10, 0), "N/A"))</f>
        <v>AA</v>
      </c>
      <c r="AL669" t="str">
        <f>IFERROR(VLOOKUP($B669, 'Combined Budget 2025 EUR'!$B:$L, 11, 0), IFERROR(VLOOKUP($B669, 'Combined Budget 2025 CHF'!$B:$L, 11, 0), "N/A"))</f>
        <v>A</v>
      </c>
    </row>
    <row r="670" spans="2:38" x14ac:dyDescent="0.25">
      <c r="B670" s="1">
        <v>24009</v>
      </c>
      <c r="C670" s="1" t="s">
        <v>379</v>
      </c>
      <c r="D670" s="1" t="str">
        <f>IFERROR(VLOOKUP($B670, 'Combined Budget 2025 EUR'!$B:$G,3, 0),IFERROR(VLOOKUP($B670, 'Combined Budget 2025 CHF'!$B:$G,3, 0),  IFERROR(VLOOKUP($B670, '[1]QMSM_AG Mapping'!$A:$G, 3,0), "Check")))</f>
        <v>Benelux</v>
      </c>
      <c r="E670" s="1" t="str">
        <f>IFERROR(VLOOKUP($B670, 'Combined Budget 2025 EUR'!$B:$G,5, 0), IFERROR(VLOOKUP($B670, 'Combined Budget 2025 CHF'!$B:$G,5, 0),IFERROR(VLOOKUP($B670, '[1]QMSM_AG Mapping'!$A:$E, 5,0), "Check")))</f>
        <v>Salon / Institute</v>
      </c>
      <c r="F670" s="1" t="str">
        <f t="shared" si="102"/>
        <v>Institutes / Clinic</v>
      </c>
      <c r="G670" s="13">
        <f>VLOOKUP($B670, '[1]QMSM_AG Mapping'!$A:$G, 6, 0)</f>
        <v>0</v>
      </c>
      <c r="H670" s="1">
        <f>VLOOKUP($B670, '[1]QMSM_AG Mapping'!$A:$G, 7, 0)</f>
        <v>2020</v>
      </c>
      <c r="I670" t="s">
        <v>64</v>
      </c>
      <c r="J670" s="14">
        <v>1806.02</v>
      </c>
      <c r="K670" s="14">
        <v>3995.81</v>
      </c>
      <c r="L670" s="14">
        <v>4750.4399999999996</v>
      </c>
      <c r="M670" s="14">
        <v>1397.82</v>
      </c>
      <c r="N670" s="14">
        <v>1037.7</v>
      </c>
      <c r="O670" s="14">
        <v>4341.0200000000004</v>
      </c>
      <c r="P670" s="14">
        <v>2245.31</v>
      </c>
      <c r="Q670" s="14">
        <v>3727.96</v>
      </c>
      <c r="R670" s="14">
        <v>4354.9399999999996</v>
      </c>
      <c r="S670" s="14">
        <v>7963.23</v>
      </c>
      <c r="T670" s="14">
        <v>3588.76</v>
      </c>
      <c r="U670" s="14">
        <v>5301.78</v>
      </c>
      <c r="W670" s="14" cm="1">
        <f t="array" ref="W670">INDEX(J670:U670, 1, MONTH($W$1))</f>
        <v>5301.78</v>
      </c>
      <c r="X670" s="14" cm="1">
        <f t="array" ref="X670">SUMPRODUCT((J670:U670) *(($J$1:$U$1)&lt;=$X$1))</f>
        <v>44510.79</v>
      </c>
      <c r="Y670">
        <f t="shared" si="103"/>
        <v>1</v>
      </c>
      <c r="Z670">
        <f t="shared" si="103"/>
        <v>1</v>
      </c>
      <c r="AA670">
        <f t="shared" si="104"/>
        <v>1</v>
      </c>
      <c r="AB670">
        <f t="shared" si="111"/>
        <v>12</v>
      </c>
      <c r="AC670">
        <f t="shared" si="105"/>
        <v>3709.2325000000001</v>
      </c>
      <c r="AD670">
        <f t="shared" si="106"/>
        <v>0</v>
      </c>
      <c r="AE670">
        <f t="shared" si="107"/>
        <v>0</v>
      </c>
      <c r="AF670">
        <f t="shared" si="108"/>
        <v>0</v>
      </c>
      <c r="AG670">
        <f t="shared" si="109"/>
        <v>0</v>
      </c>
      <c r="AI670" s="15">
        <f t="shared" si="110"/>
        <v>44510.79</v>
      </c>
      <c r="AJ670" s="15"/>
      <c r="AK670" t="str">
        <f>IFERROR(VLOOKUP($B670, 'Combined Budget 2025 EUR'!$B:$L, 10, 0), IFERROR(VLOOKUP($B670, 'Combined Budget 2025 CHF'!$B:$L, 10, 0), "N/A"))</f>
        <v>AA</v>
      </c>
      <c r="AL670" t="str">
        <f>IFERROR(VLOOKUP($B670, 'Combined Budget 2025 EUR'!$B:$L, 11, 0), IFERROR(VLOOKUP($B670, 'Combined Budget 2025 CHF'!$B:$L, 11, 0), "N/A"))</f>
        <v>A</v>
      </c>
    </row>
    <row r="671" spans="2:38" x14ac:dyDescent="0.25">
      <c r="B671" s="1">
        <v>24012</v>
      </c>
      <c r="C671" s="1" t="s">
        <v>901</v>
      </c>
      <c r="D671" s="1">
        <f>IFERROR(VLOOKUP($B671, 'Combined Budget 2025 EUR'!$B:$G,3, 0),IFERROR(VLOOKUP($B671, 'Combined Budget 2025 CHF'!$B:$G,3, 0),  IFERROR(VLOOKUP($B671, '[1]QMSM_AG Mapping'!$A:$G, 3,0), "Check")))</f>
        <v>0</v>
      </c>
      <c r="E671" s="1">
        <f>IFERROR(VLOOKUP($B671, 'Combined Budget 2025 EUR'!$B:$G,5, 0), IFERROR(VLOOKUP($B671, 'Combined Budget 2025 CHF'!$B:$G,5, 0),IFERROR(VLOOKUP($B671, '[1]QMSM_AG Mapping'!$A:$E, 5,0), "Check")))</f>
        <v>0</v>
      </c>
      <c r="F671" s="1">
        <f t="shared" si="102"/>
        <v>0</v>
      </c>
      <c r="G671" s="13">
        <f>VLOOKUP($B671, '[1]QMSM_AG Mapping'!$A:$G, 6, 0)</f>
        <v>0</v>
      </c>
      <c r="H671" s="1">
        <f>VLOOKUP($B671, '[1]QMSM_AG Mapping'!$A:$G, 7, 0)</f>
        <v>2020</v>
      </c>
      <c r="I671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W671" s="14" cm="1">
        <f t="array" ref="W671">INDEX(J671:U671, 1, MONTH($W$1))</f>
        <v>0</v>
      </c>
      <c r="X671" s="14" cm="1">
        <f t="array" ref="X671">SUMPRODUCT((J671:U671) *(($J$1:$U$1)&lt;=$X$1))</f>
        <v>0</v>
      </c>
      <c r="Y671">
        <f t="shared" si="103"/>
        <v>0</v>
      </c>
      <c r="Z671">
        <f t="shared" si="103"/>
        <v>0</v>
      </c>
      <c r="AA671">
        <f t="shared" si="104"/>
        <v>0</v>
      </c>
      <c r="AB671">
        <f t="shared" si="111"/>
        <v>0</v>
      </c>
      <c r="AC671">
        <f t="shared" si="105"/>
        <v>0</v>
      </c>
      <c r="AD671">
        <f t="shared" si="106"/>
        <v>0</v>
      </c>
      <c r="AE671">
        <f t="shared" si="107"/>
        <v>0</v>
      </c>
      <c r="AF671">
        <f t="shared" si="108"/>
        <v>0</v>
      </c>
      <c r="AG671">
        <f t="shared" si="109"/>
        <v>0</v>
      </c>
      <c r="AI671" s="15">
        <f t="shared" si="110"/>
        <v>0</v>
      </c>
      <c r="AJ671" s="15"/>
      <c r="AK671">
        <f>IFERROR(VLOOKUP($B671, 'Combined Budget 2025 EUR'!$B:$L, 10, 0), IFERROR(VLOOKUP($B671, 'Combined Budget 2025 CHF'!$B:$L, 10, 0), "N/A"))</f>
        <v>0</v>
      </c>
      <c r="AL671">
        <f>IFERROR(VLOOKUP($B671, 'Combined Budget 2025 EUR'!$B:$L, 11, 0), IFERROR(VLOOKUP($B671, 'Combined Budget 2025 CHF'!$B:$L, 11, 0), "N/A"))</f>
        <v>0</v>
      </c>
    </row>
    <row r="672" spans="2:38" x14ac:dyDescent="0.25">
      <c r="B672" s="1">
        <v>24013</v>
      </c>
      <c r="C672" s="1" t="s">
        <v>422</v>
      </c>
      <c r="D672" s="1" t="str">
        <f>IFERROR(VLOOKUP($B672, 'Combined Budget 2025 EUR'!$B:$G,3, 0),IFERROR(VLOOKUP($B672, 'Combined Budget 2025 CHF'!$B:$G,3, 0),  IFERROR(VLOOKUP($B672, '[1]QMSM_AG Mapping'!$A:$G, 3,0), "Check")))</f>
        <v>Benelux</v>
      </c>
      <c r="E672" s="1" t="str">
        <f>IFERROR(VLOOKUP($B672, 'Combined Budget 2025 EUR'!$B:$G,5, 0), IFERROR(VLOOKUP($B672, 'Combined Budget 2025 CHF'!$B:$G,5, 0),IFERROR(VLOOKUP($B672, '[1]QMSM_AG Mapping'!$A:$E, 5,0), "Check")))</f>
        <v>Salon / Institute</v>
      </c>
      <c r="F672" s="1" t="str">
        <f t="shared" si="102"/>
        <v>Institutes / Clinic</v>
      </c>
      <c r="G672" s="13">
        <f>VLOOKUP($B672, '[1]QMSM_AG Mapping'!$A:$G, 6, 0)</f>
        <v>0</v>
      </c>
      <c r="H672" s="1">
        <f>VLOOKUP($B672, '[1]QMSM_AG Mapping'!$A:$G, 7, 0)</f>
        <v>2020</v>
      </c>
      <c r="I672" t="s">
        <v>64</v>
      </c>
      <c r="J672" s="14">
        <v>770.89</v>
      </c>
      <c r="K672" s="14">
        <v>0</v>
      </c>
      <c r="L672" s="14">
        <v>890.17</v>
      </c>
      <c r="M672" s="14">
        <v>300.89</v>
      </c>
      <c r="N672" s="14">
        <v>812.22</v>
      </c>
      <c r="O672" s="14">
        <v>763.35</v>
      </c>
      <c r="P672" s="14">
        <v>0</v>
      </c>
      <c r="Q672" s="14">
        <v>917.99</v>
      </c>
      <c r="R672" s="14">
        <v>871.17</v>
      </c>
      <c r="S672" s="14">
        <v>861.78</v>
      </c>
      <c r="T672" s="14">
        <v>0</v>
      </c>
      <c r="U672" s="14">
        <v>601.46</v>
      </c>
      <c r="W672" s="14" cm="1">
        <f t="array" ref="W672">INDEX(J672:U672, 1, MONTH($W$1))</f>
        <v>601.46</v>
      </c>
      <c r="X672" s="14" cm="1">
        <f t="array" ref="X672">SUMPRODUCT((J672:U672) *(($J$1:$U$1)&lt;=$X$1))</f>
        <v>6789.92</v>
      </c>
      <c r="Y672">
        <f t="shared" si="103"/>
        <v>1</v>
      </c>
      <c r="Z672">
        <f t="shared" si="103"/>
        <v>1</v>
      </c>
      <c r="AA672">
        <f t="shared" si="104"/>
        <v>1</v>
      </c>
      <c r="AB672">
        <f t="shared" si="111"/>
        <v>9</v>
      </c>
      <c r="AC672">
        <f t="shared" si="105"/>
        <v>754.43555555555554</v>
      </c>
      <c r="AD672">
        <f t="shared" si="106"/>
        <v>0</v>
      </c>
      <c r="AE672">
        <f t="shared" si="107"/>
        <v>0</v>
      </c>
      <c r="AF672">
        <f t="shared" si="108"/>
        <v>0</v>
      </c>
      <c r="AG672">
        <f t="shared" si="109"/>
        <v>0</v>
      </c>
      <c r="AI672" s="15">
        <f t="shared" si="110"/>
        <v>6789.92</v>
      </c>
      <c r="AJ672" s="15"/>
      <c r="AK672" t="str">
        <f>IFERROR(VLOOKUP($B672, 'Combined Budget 2025 EUR'!$B:$L, 10, 0), IFERROR(VLOOKUP($B672, 'Combined Budget 2025 CHF'!$B:$L, 10, 0), "N/A"))</f>
        <v>GG</v>
      </c>
      <c r="AL672" t="str">
        <f>IFERROR(VLOOKUP($B672, 'Combined Budget 2025 EUR'!$B:$L, 11, 0), IFERROR(VLOOKUP($B672, 'Combined Budget 2025 CHF'!$B:$L, 11, 0), "N/A"))</f>
        <v>B</v>
      </c>
    </row>
    <row r="673" spans="2:38" x14ac:dyDescent="0.25">
      <c r="B673" s="1">
        <v>24014</v>
      </c>
      <c r="C673" s="1" t="s">
        <v>398</v>
      </c>
      <c r="D673" s="1" t="str">
        <f>IFERROR(VLOOKUP($B673, 'Combined Budget 2025 EUR'!$B:$G,3, 0),IFERROR(VLOOKUP($B673, 'Combined Budget 2025 CHF'!$B:$G,3, 0),  IFERROR(VLOOKUP($B673, '[1]QMSM_AG Mapping'!$A:$G, 3,0), "Check")))</f>
        <v>Benelux</v>
      </c>
      <c r="E673" s="1" t="str">
        <f>IFERROR(VLOOKUP($B673, 'Combined Budget 2025 EUR'!$B:$G,5, 0), IFERROR(VLOOKUP($B673, 'Combined Budget 2025 CHF'!$B:$G,5, 0),IFERROR(VLOOKUP($B673, '[1]QMSM_AG Mapping'!$A:$E, 5,0), "Check")))</f>
        <v>Salon / Institute</v>
      </c>
      <c r="F673" s="1" t="str">
        <f t="shared" si="102"/>
        <v>Institutes / Clinic</v>
      </c>
      <c r="G673" s="13">
        <f>VLOOKUP($B673, '[1]QMSM_AG Mapping'!$A:$G, 6, 0)</f>
        <v>0</v>
      </c>
      <c r="H673" s="1">
        <f>VLOOKUP($B673, '[1]QMSM_AG Mapping'!$A:$G, 7, 0)</f>
        <v>2020</v>
      </c>
      <c r="I673" t="s">
        <v>64</v>
      </c>
      <c r="J673" s="14">
        <v>1640.46</v>
      </c>
      <c r="K673" s="14">
        <v>0</v>
      </c>
      <c r="L673" s="14">
        <v>1447.22</v>
      </c>
      <c r="M673" s="14">
        <v>1291.44</v>
      </c>
      <c r="N673" s="14">
        <v>0</v>
      </c>
      <c r="O673" s="14">
        <v>1822.96</v>
      </c>
      <c r="P673" s="14">
        <v>1627.8</v>
      </c>
      <c r="Q673" s="14">
        <v>0</v>
      </c>
      <c r="R673" s="14">
        <v>2603.98</v>
      </c>
      <c r="S673" s="14">
        <v>735.8</v>
      </c>
      <c r="T673" s="14">
        <v>0</v>
      </c>
      <c r="U673" s="14">
        <v>1095.0899999999999</v>
      </c>
      <c r="W673" s="14" cm="1">
        <f t="array" ref="W673">INDEX(J673:U673, 1, MONTH($W$1))</f>
        <v>1095.0899999999999</v>
      </c>
      <c r="X673" s="14" cm="1">
        <f t="array" ref="X673">SUMPRODUCT((J673:U673) *(($J$1:$U$1)&lt;=$X$1))</f>
        <v>12264.75</v>
      </c>
      <c r="Y673">
        <f t="shared" si="103"/>
        <v>1</v>
      </c>
      <c r="Z673">
        <f t="shared" si="103"/>
        <v>1</v>
      </c>
      <c r="AA673">
        <f t="shared" si="104"/>
        <v>1</v>
      </c>
      <c r="AB673">
        <f t="shared" si="111"/>
        <v>8</v>
      </c>
      <c r="AC673">
        <f t="shared" si="105"/>
        <v>1533.09375</v>
      </c>
      <c r="AD673">
        <f t="shared" si="106"/>
        <v>0</v>
      </c>
      <c r="AE673">
        <f t="shared" si="107"/>
        <v>0</v>
      </c>
      <c r="AF673">
        <f t="shared" si="108"/>
        <v>0</v>
      </c>
      <c r="AG673">
        <f t="shared" si="109"/>
        <v>0</v>
      </c>
      <c r="AI673" s="15">
        <f t="shared" si="110"/>
        <v>12264.75</v>
      </c>
      <c r="AJ673" s="15"/>
      <c r="AK673" t="str">
        <f>IFERROR(VLOOKUP($B673, 'Combined Budget 2025 EUR'!$B:$L, 10, 0), IFERROR(VLOOKUP($B673, 'Combined Budget 2025 CHF'!$B:$L, 10, 0), "N/A"))</f>
        <v>BB</v>
      </c>
      <c r="AL673" t="str">
        <f>IFERROR(VLOOKUP($B673, 'Combined Budget 2025 EUR'!$B:$L, 11, 0), IFERROR(VLOOKUP($B673, 'Combined Budget 2025 CHF'!$B:$L, 11, 0), "N/A"))</f>
        <v>B</v>
      </c>
    </row>
    <row r="674" spans="2:38" x14ac:dyDescent="0.25">
      <c r="B674" s="1">
        <v>24016</v>
      </c>
      <c r="C674" s="1" t="s">
        <v>380</v>
      </c>
      <c r="D674" s="1" t="str">
        <f>IFERROR(VLOOKUP($B674, 'Combined Budget 2025 EUR'!$B:$G,3, 0),IFERROR(VLOOKUP($B674, 'Combined Budget 2025 CHF'!$B:$G,3, 0),  IFERROR(VLOOKUP($B674, '[1]QMSM_AG Mapping'!$A:$G, 3,0), "Check")))</f>
        <v>Benelux</v>
      </c>
      <c r="E674" s="1" t="str">
        <f>IFERROR(VLOOKUP($B674, 'Combined Budget 2025 EUR'!$B:$G,5, 0), IFERROR(VLOOKUP($B674, 'Combined Budget 2025 CHF'!$B:$G,5, 0),IFERROR(VLOOKUP($B674, '[1]QMSM_AG Mapping'!$A:$E, 5,0), "Check")))</f>
        <v>Salon / Institute</v>
      </c>
      <c r="F674" s="1" t="str">
        <f t="shared" si="102"/>
        <v>Institutes / Clinic</v>
      </c>
      <c r="G674" s="13">
        <f>VLOOKUP($B674, '[1]QMSM_AG Mapping'!$A:$G, 6, 0)</f>
        <v>0</v>
      </c>
      <c r="H674" s="1">
        <f>VLOOKUP($B674, '[1]QMSM_AG Mapping'!$A:$G, 7, 0)</f>
        <v>2020</v>
      </c>
      <c r="I674" t="s">
        <v>64</v>
      </c>
      <c r="J674" s="14">
        <v>1202.8800000000001</v>
      </c>
      <c r="K674" s="14">
        <v>2830.0299999999997</v>
      </c>
      <c r="L674" s="14">
        <v>1477.42</v>
      </c>
      <c r="M674" s="14">
        <v>2292.65</v>
      </c>
      <c r="N674" s="14">
        <v>1308.6099999999999</v>
      </c>
      <c r="O674" s="14">
        <v>2034.83</v>
      </c>
      <c r="P674" s="14">
        <v>2633.78</v>
      </c>
      <c r="Q674" s="14">
        <v>1522.74</v>
      </c>
      <c r="R674" s="14">
        <v>4869.6899999999996</v>
      </c>
      <c r="S674" s="14">
        <v>2758.6</v>
      </c>
      <c r="T674" s="14">
        <v>575.24</v>
      </c>
      <c r="U674" s="14">
        <v>2727.53</v>
      </c>
      <c r="W674" s="14" cm="1">
        <f t="array" ref="W674">INDEX(J674:U674, 1, MONTH($W$1))</f>
        <v>2727.53</v>
      </c>
      <c r="X674" s="14" cm="1">
        <f t="array" ref="X674">SUMPRODUCT((J674:U674) *(($J$1:$U$1)&lt;=$X$1))</f>
        <v>26234</v>
      </c>
      <c r="Y674">
        <f t="shared" si="103"/>
        <v>1</v>
      </c>
      <c r="Z674">
        <f t="shared" si="103"/>
        <v>1</v>
      </c>
      <c r="AA674">
        <f t="shared" si="104"/>
        <v>1</v>
      </c>
      <c r="AB674">
        <f t="shared" si="111"/>
        <v>12</v>
      </c>
      <c r="AC674">
        <f t="shared" si="105"/>
        <v>2186.1666666666665</v>
      </c>
      <c r="AD674">
        <f t="shared" si="106"/>
        <v>0</v>
      </c>
      <c r="AE674">
        <f t="shared" si="107"/>
        <v>0</v>
      </c>
      <c r="AF674">
        <f t="shared" si="108"/>
        <v>0</v>
      </c>
      <c r="AG674">
        <f t="shared" si="109"/>
        <v>0</v>
      </c>
      <c r="AI674" s="15">
        <f t="shared" si="110"/>
        <v>26234</v>
      </c>
      <c r="AJ674" s="15"/>
      <c r="AK674" t="str">
        <f>IFERROR(VLOOKUP($B674, 'Combined Budget 2025 EUR'!$B:$L, 10, 0), IFERROR(VLOOKUP($B674, 'Combined Budget 2025 CHF'!$B:$L, 10, 0), "N/A"))</f>
        <v>AA</v>
      </c>
      <c r="AL674" t="str">
        <f>IFERROR(VLOOKUP($B674, 'Combined Budget 2025 EUR'!$B:$L, 11, 0), IFERROR(VLOOKUP($B674, 'Combined Budget 2025 CHF'!$B:$L, 11, 0), "N/A"))</f>
        <v>A</v>
      </c>
    </row>
    <row r="675" spans="2:38" x14ac:dyDescent="0.25">
      <c r="B675" s="1">
        <v>24017</v>
      </c>
      <c r="C675" s="1" t="s">
        <v>391</v>
      </c>
      <c r="D675" s="1" t="str">
        <f>IFERROR(VLOOKUP($B675, 'Combined Budget 2025 EUR'!$B:$G,3, 0),IFERROR(VLOOKUP($B675, 'Combined Budget 2025 CHF'!$B:$G,3, 0),  IFERROR(VLOOKUP($B675, '[1]QMSM_AG Mapping'!$A:$G, 3,0), "Check")))</f>
        <v>Benelux</v>
      </c>
      <c r="E675" s="1" t="str">
        <f>IFERROR(VLOOKUP($B675, 'Combined Budget 2025 EUR'!$B:$G,5, 0), IFERROR(VLOOKUP($B675, 'Combined Budget 2025 CHF'!$B:$G,5, 0),IFERROR(VLOOKUP($B675, '[1]QMSM_AG Mapping'!$A:$E, 5,0), "Check")))</f>
        <v>Salon / Institute</v>
      </c>
      <c r="F675" s="1" t="str">
        <f t="shared" si="102"/>
        <v>Institutes / Clinic</v>
      </c>
      <c r="G675" s="13">
        <f>VLOOKUP($B675, '[1]QMSM_AG Mapping'!$A:$G, 6, 0)</f>
        <v>0</v>
      </c>
      <c r="H675" s="1">
        <f>VLOOKUP($B675, '[1]QMSM_AG Mapping'!$A:$G, 7, 0)</f>
        <v>2020</v>
      </c>
      <c r="I675" t="s">
        <v>64</v>
      </c>
      <c r="J675" s="14">
        <v>519.34</v>
      </c>
      <c r="K675" s="14">
        <v>0</v>
      </c>
      <c r="L675" s="14">
        <v>1099.98</v>
      </c>
      <c r="M675" s="14">
        <v>0</v>
      </c>
      <c r="N675" s="14">
        <v>1254.55</v>
      </c>
      <c r="O675" s="14">
        <v>1403.86</v>
      </c>
      <c r="P675" s="14">
        <v>0</v>
      </c>
      <c r="Q675" s="14">
        <v>794.54</v>
      </c>
      <c r="R675" s="14">
        <v>2475.89</v>
      </c>
      <c r="S675" s="14">
        <v>0</v>
      </c>
      <c r="T675" s="14">
        <v>692.24</v>
      </c>
      <c r="U675" s="14">
        <v>3345.8</v>
      </c>
      <c r="W675" s="14" cm="1">
        <f t="array" ref="W675">INDEX(J675:U675, 1, MONTH($W$1))</f>
        <v>3345.8</v>
      </c>
      <c r="X675" s="14" cm="1">
        <f t="array" ref="X675">SUMPRODUCT((J675:U675) *(($J$1:$U$1)&lt;=$X$1))</f>
        <v>11586.2</v>
      </c>
      <c r="Y675">
        <f t="shared" si="103"/>
        <v>1</v>
      </c>
      <c r="Z675">
        <f t="shared" si="103"/>
        <v>1</v>
      </c>
      <c r="AA675">
        <f t="shared" si="104"/>
        <v>1</v>
      </c>
      <c r="AB675">
        <f t="shared" si="111"/>
        <v>8</v>
      </c>
      <c r="AC675">
        <f t="shared" si="105"/>
        <v>1448.2750000000001</v>
      </c>
      <c r="AD675">
        <f t="shared" si="106"/>
        <v>0</v>
      </c>
      <c r="AE675">
        <f t="shared" si="107"/>
        <v>0</v>
      </c>
      <c r="AF675">
        <f t="shared" si="108"/>
        <v>0</v>
      </c>
      <c r="AG675">
        <f t="shared" si="109"/>
        <v>0</v>
      </c>
      <c r="AI675" s="15">
        <f t="shared" si="110"/>
        <v>11586.2</v>
      </c>
      <c r="AJ675" s="15"/>
      <c r="AK675" t="str">
        <f>IFERROR(VLOOKUP($B675, 'Combined Budget 2025 EUR'!$B:$L, 10, 0), IFERROR(VLOOKUP($B675, 'Combined Budget 2025 CHF'!$B:$L, 10, 0), "N/A"))</f>
        <v>BA</v>
      </c>
      <c r="AL675" t="str">
        <f>IFERROR(VLOOKUP($B675, 'Combined Budget 2025 EUR'!$B:$L, 11, 0), IFERROR(VLOOKUP($B675, 'Combined Budget 2025 CHF'!$B:$L, 11, 0), "N/A"))</f>
        <v>A</v>
      </c>
    </row>
    <row r="676" spans="2:38" x14ac:dyDescent="0.25">
      <c r="B676" s="1">
        <v>24021</v>
      </c>
      <c r="C676" s="1" t="s">
        <v>667</v>
      </c>
      <c r="D676" s="1">
        <f>IFERROR(VLOOKUP($B676, 'Combined Budget 2025 EUR'!$B:$G,3, 0),IFERROR(VLOOKUP($B676, 'Combined Budget 2025 CHF'!$B:$G,3, 0),  IFERROR(VLOOKUP($B676, '[1]QMSM_AG Mapping'!$A:$G, 3,0), "Check")))</f>
        <v>0</v>
      </c>
      <c r="E676" s="1">
        <f>IFERROR(VLOOKUP($B676, 'Combined Budget 2025 EUR'!$B:$G,5, 0), IFERROR(VLOOKUP($B676, 'Combined Budget 2025 CHF'!$B:$G,5, 0),IFERROR(VLOOKUP($B676, '[1]QMSM_AG Mapping'!$A:$E, 5,0), "Check")))</f>
        <v>0</v>
      </c>
      <c r="F676" s="1">
        <f t="shared" si="102"/>
        <v>0</v>
      </c>
      <c r="G676" s="13">
        <f>VLOOKUP($B676, '[1]QMSM_AG Mapping'!$A:$G, 6, 0)</f>
        <v>0</v>
      </c>
      <c r="H676" s="1">
        <f>VLOOKUP($B676, '[1]QMSM_AG Mapping'!$A:$G, 7, 0)</f>
        <v>2020</v>
      </c>
      <c r="I676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W676" s="14" cm="1">
        <f t="array" ref="W676">INDEX(J676:U676, 1, MONTH($W$1))</f>
        <v>0</v>
      </c>
      <c r="X676" s="14" cm="1">
        <f t="array" ref="X676">SUMPRODUCT((J676:U676) *(($J$1:$U$1)&lt;=$X$1))</f>
        <v>0</v>
      </c>
      <c r="Y676">
        <f t="shared" si="103"/>
        <v>0</v>
      </c>
      <c r="Z676">
        <f t="shared" si="103"/>
        <v>0</v>
      </c>
      <c r="AA676">
        <f t="shared" si="104"/>
        <v>0</v>
      </c>
      <c r="AB676">
        <f t="shared" si="111"/>
        <v>0</v>
      </c>
      <c r="AC676">
        <f t="shared" si="105"/>
        <v>0</v>
      </c>
      <c r="AD676">
        <f t="shared" si="106"/>
        <v>0</v>
      </c>
      <c r="AE676">
        <f t="shared" si="107"/>
        <v>0</v>
      </c>
      <c r="AF676">
        <f t="shared" si="108"/>
        <v>0</v>
      </c>
      <c r="AG676">
        <f t="shared" si="109"/>
        <v>0</v>
      </c>
      <c r="AI676" s="15">
        <f t="shared" si="110"/>
        <v>0</v>
      </c>
      <c r="AJ676" s="15"/>
      <c r="AK676">
        <f>IFERROR(VLOOKUP($B676, 'Combined Budget 2025 EUR'!$B:$L, 10, 0), IFERROR(VLOOKUP($B676, 'Combined Budget 2025 CHF'!$B:$L, 10, 0), "N/A"))</f>
        <v>0</v>
      </c>
      <c r="AL676">
        <f>IFERROR(VLOOKUP($B676, 'Combined Budget 2025 EUR'!$B:$L, 11, 0), IFERROR(VLOOKUP($B676, 'Combined Budget 2025 CHF'!$B:$L, 11, 0), "N/A"))</f>
        <v>0</v>
      </c>
    </row>
    <row r="677" spans="2:38" x14ac:dyDescent="0.25">
      <c r="B677" s="1">
        <v>24022</v>
      </c>
      <c r="C677" s="1" t="s">
        <v>392</v>
      </c>
      <c r="D677" s="1" t="str">
        <f>IFERROR(VLOOKUP($B677, 'Combined Budget 2025 EUR'!$B:$G,3, 0),IFERROR(VLOOKUP($B677, 'Combined Budget 2025 CHF'!$B:$G,3, 0),  IFERROR(VLOOKUP($B677, '[1]QMSM_AG Mapping'!$A:$G, 3,0), "Check")))</f>
        <v>Benelux</v>
      </c>
      <c r="E677" s="1" t="str">
        <f>IFERROR(VLOOKUP($B677, 'Combined Budget 2025 EUR'!$B:$G,5, 0), IFERROR(VLOOKUP($B677, 'Combined Budget 2025 CHF'!$B:$G,5, 0),IFERROR(VLOOKUP($B677, '[1]QMSM_AG Mapping'!$A:$E, 5,0), "Check")))</f>
        <v>Salon / Institute</v>
      </c>
      <c r="F677" s="1" t="str">
        <f t="shared" si="102"/>
        <v>Institutes / Clinic</v>
      </c>
      <c r="G677" s="13">
        <f>VLOOKUP($B677, '[1]QMSM_AG Mapping'!$A:$G, 6, 0)</f>
        <v>44256</v>
      </c>
      <c r="H677" s="1">
        <f>VLOOKUP($B677, '[1]QMSM_AG Mapping'!$A:$G, 7, 0)</f>
        <v>2021</v>
      </c>
      <c r="I677" t="s">
        <v>64</v>
      </c>
      <c r="J677" s="14">
        <v>641.97</v>
      </c>
      <c r="K677" s="14">
        <v>662.19</v>
      </c>
      <c r="L677" s="14">
        <v>1124.23</v>
      </c>
      <c r="M677" s="14">
        <v>548.76</v>
      </c>
      <c r="N677" s="14">
        <v>1459.11</v>
      </c>
      <c r="O677" s="14">
        <v>2094.1799999999998</v>
      </c>
      <c r="P677" s="14">
        <v>544.53</v>
      </c>
      <c r="Q677" s="14">
        <v>0</v>
      </c>
      <c r="R677" s="14">
        <v>699.5</v>
      </c>
      <c r="S677" s="14">
        <v>1880.75</v>
      </c>
      <c r="T677" s="14">
        <v>573.5</v>
      </c>
      <c r="U677" s="14">
        <v>629.57000000000005</v>
      </c>
      <c r="W677" s="14" cm="1">
        <f t="array" ref="W677">INDEX(J677:U677, 1, MONTH($W$1))</f>
        <v>629.57000000000005</v>
      </c>
      <c r="X677" s="14" cm="1">
        <f t="array" ref="X677">SUMPRODUCT((J677:U677) *(($J$1:$U$1)&lt;=$X$1))</f>
        <v>10858.29</v>
      </c>
      <c r="Y677">
        <f t="shared" si="103"/>
        <v>1</v>
      </c>
      <c r="Z677">
        <f t="shared" si="103"/>
        <v>1</v>
      </c>
      <c r="AA677">
        <f t="shared" si="104"/>
        <v>1</v>
      </c>
      <c r="AB677">
        <f t="shared" si="111"/>
        <v>11</v>
      </c>
      <c r="AC677">
        <f t="shared" si="105"/>
        <v>987.11727272727285</v>
      </c>
      <c r="AD677">
        <f t="shared" si="106"/>
        <v>0</v>
      </c>
      <c r="AE677">
        <f t="shared" si="107"/>
        <v>0</v>
      </c>
      <c r="AF677">
        <f t="shared" si="108"/>
        <v>0</v>
      </c>
      <c r="AG677">
        <f t="shared" si="109"/>
        <v>0</v>
      </c>
      <c r="AI677" s="15">
        <f t="shared" si="110"/>
        <v>10858.29</v>
      </c>
      <c r="AJ677" s="15"/>
      <c r="AK677" t="str">
        <f>IFERROR(VLOOKUP($B677, 'Combined Budget 2025 EUR'!$B:$L, 10, 0), IFERROR(VLOOKUP($B677, 'Combined Budget 2025 CHF'!$B:$L, 10, 0), "N/A"))</f>
        <v>BA</v>
      </c>
      <c r="AL677" t="str">
        <f>IFERROR(VLOOKUP($B677, 'Combined Budget 2025 EUR'!$B:$L, 11, 0), IFERROR(VLOOKUP($B677, 'Combined Budget 2025 CHF'!$B:$L, 11, 0), "N/A"))</f>
        <v>A</v>
      </c>
    </row>
    <row r="678" spans="2:38" x14ac:dyDescent="0.25">
      <c r="B678" s="1">
        <v>24023</v>
      </c>
      <c r="C678" s="1" t="s">
        <v>902</v>
      </c>
      <c r="D678" s="1">
        <f>IFERROR(VLOOKUP($B678, 'Combined Budget 2025 EUR'!$B:$G,3, 0),IFERROR(VLOOKUP($B678, 'Combined Budget 2025 CHF'!$B:$G,3, 0),  IFERROR(VLOOKUP($B678, '[1]QMSM_AG Mapping'!$A:$G, 3,0), "Check")))</f>
        <v>0</v>
      </c>
      <c r="E678" s="1">
        <f>IFERROR(VLOOKUP($B678, 'Combined Budget 2025 EUR'!$B:$G,5, 0), IFERROR(VLOOKUP($B678, 'Combined Budget 2025 CHF'!$B:$G,5, 0),IFERROR(VLOOKUP($B678, '[1]QMSM_AG Mapping'!$A:$E, 5,0), "Check")))</f>
        <v>0</v>
      </c>
      <c r="F678" s="1">
        <f t="shared" si="102"/>
        <v>0</v>
      </c>
      <c r="G678" s="13">
        <f>VLOOKUP($B678, '[1]QMSM_AG Mapping'!$A:$G, 6, 0)</f>
        <v>0</v>
      </c>
      <c r="H678" s="1">
        <f>VLOOKUP($B678, '[1]QMSM_AG Mapping'!$A:$G, 7, 0)</f>
        <v>2020</v>
      </c>
      <c r="I678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W678" s="14" cm="1">
        <f t="array" ref="W678">INDEX(J678:U678, 1, MONTH($W$1))</f>
        <v>0</v>
      </c>
      <c r="X678" s="14" cm="1">
        <f t="array" ref="X678">SUMPRODUCT((J678:U678) *(($J$1:$U$1)&lt;=$X$1))</f>
        <v>0</v>
      </c>
      <c r="Y678">
        <f t="shared" si="103"/>
        <v>0</v>
      </c>
      <c r="Z678">
        <f t="shared" si="103"/>
        <v>0</v>
      </c>
      <c r="AA678">
        <f t="shared" si="104"/>
        <v>0</v>
      </c>
      <c r="AB678">
        <f t="shared" si="111"/>
        <v>0</v>
      </c>
      <c r="AC678">
        <f t="shared" si="105"/>
        <v>0</v>
      </c>
      <c r="AD678">
        <f t="shared" si="106"/>
        <v>0</v>
      </c>
      <c r="AE678">
        <f t="shared" si="107"/>
        <v>0</v>
      </c>
      <c r="AF678">
        <f t="shared" si="108"/>
        <v>0</v>
      </c>
      <c r="AG678">
        <f t="shared" si="109"/>
        <v>0</v>
      </c>
      <c r="AI678" s="15">
        <f t="shared" si="110"/>
        <v>0</v>
      </c>
      <c r="AJ678" s="15"/>
      <c r="AK678">
        <f>IFERROR(VLOOKUP($B678, 'Combined Budget 2025 EUR'!$B:$L, 10, 0), IFERROR(VLOOKUP($B678, 'Combined Budget 2025 CHF'!$B:$L, 10, 0), "N/A"))</f>
        <v>0</v>
      </c>
      <c r="AL678">
        <f>IFERROR(VLOOKUP($B678, 'Combined Budget 2025 EUR'!$B:$L, 11, 0), IFERROR(VLOOKUP($B678, 'Combined Budget 2025 CHF'!$B:$L, 11, 0), "N/A"))</f>
        <v>0</v>
      </c>
    </row>
    <row r="679" spans="2:38" x14ac:dyDescent="0.25">
      <c r="B679" s="1">
        <v>24025</v>
      </c>
      <c r="C679" s="1" t="s">
        <v>381</v>
      </c>
      <c r="D679" s="1" t="str">
        <f>IFERROR(VLOOKUP($B679, 'Combined Budget 2025 EUR'!$B:$G,3, 0),IFERROR(VLOOKUP($B679, 'Combined Budget 2025 CHF'!$B:$G,3, 0),  IFERROR(VLOOKUP($B679, '[1]QMSM_AG Mapping'!$A:$G, 3,0), "Check")))</f>
        <v>Benelux</v>
      </c>
      <c r="E679" s="1" t="str">
        <f>IFERROR(VLOOKUP($B679, 'Combined Budget 2025 EUR'!$B:$G,5, 0), IFERROR(VLOOKUP($B679, 'Combined Budget 2025 CHF'!$B:$G,5, 0),IFERROR(VLOOKUP($B679, '[1]QMSM_AG Mapping'!$A:$E, 5,0), "Check")))</f>
        <v>Salon / Institute</v>
      </c>
      <c r="F679" s="1" t="str">
        <f t="shared" si="102"/>
        <v>Institutes / Clinic</v>
      </c>
      <c r="G679" s="13">
        <f>VLOOKUP($B679, '[1]QMSM_AG Mapping'!$A:$G, 6, 0)</f>
        <v>0</v>
      </c>
      <c r="H679" s="1">
        <f>VLOOKUP($B679, '[1]QMSM_AG Mapping'!$A:$G, 7, 0)</f>
        <v>2020</v>
      </c>
      <c r="I679" t="s">
        <v>64</v>
      </c>
      <c r="J679" s="14">
        <v>3062.35</v>
      </c>
      <c r="K679" s="14">
        <v>1374.92</v>
      </c>
      <c r="L679" s="14">
        <v>0</v>
      </c>
      <c r="M679" s="14">
        <v>3066.23</v>
      </c>
      <c r="N679" s="14">
        <v>1244.3800000000001</v>
      </c>
      <c r="O679" s="14">
        <v>296.45999999999998</v>
      </c>
      <c r="P679" s="14">
        <v>1576.1</v>
      </c>
      <c r="Q679" s="14">
        <v>2143.6999999999998</v>
      </c>
      <c r="R679" s="14">
        <v>1317.25</v>
      </c>
      <c r="S679" s="14">
        <v>2935.95</v>
      </c>
      <c r="T679" s="14">
        <v>3568.93</v>
      </c>
      <c r="U679" s="14">
        <v>-395.28</v>
      </c>
      <c r="W679" s="14" cm="1">
        <f t="array" ref="W679">INDEX(J679:U679, 1, MONTH($W$1))</f>
        <v>-395.28</v>
      </c>
      <c r="X679" s="14" cm="1">
        <f t="array" ref="X679">SUMPRODUCT((J679:U679) *(($J$1:$U$1)&lt;=$X$1))</f>
        <v>20190.990000000002</v>
      </c>
      <c r="Y679">
        <f t="shared" si="103"/>
        <v>0</v>
      </c>
      <c r="Z679">
        <f t="shared" si="103"/>
        <v>1</v>
      </c>
      <c r="AA679">
        <f t="shared" si="104"/>
        <v>1</v>
      </c>
      <c r="AB679">
        <f t="shared" si="111"/>
        <v>10</v>
      </c>
      <c r="AC679">
        <f t="shared" si="105"/>
        <v>2019.0990000000002</v>
      </c>
      <c r="AD679">
        <f t="shared" si="106"/>
        <v>0</v>
      </c>
      <c r="AE679">
        <f t="shared" si="107"/>
        <v>0</v>
      </c>
      <c r="AF679">
        <f t="shared" si="108"/>
        <v>0</v>
      </c>
      <c r="AG679">
        <f t="shared" si="109"/>
        <v>0</v>
      </c>
      <c r="AI679" s="15">
        <f t="shared" si="110"/>
        <v>20190.990000000002</v>
      </c>
      <c r="AJ679" s="15"/>
      <c r="AK679" t="str">
        <f>IFERROR(VLOOKUP($B679, 'Combined Budget 2025 EUR'!$B:$L, 10, 0), IFERROR(VLOOKUP($B679, 'Combined Budget 2025 CHF'!$B:$L, 10, 0), "N/A"))</f>
        <v>AA</v>
      </c>
      <c r="AL679" t="str">
        <f>IFERROR(VLOOKUP($B679, 'Combined Budget 2025 EUR'!$B:$L, 11, 0), IFERROR(VLOOKUP($B679, 'Combined Budget 2025 CHF'!$B:$L, 11, 0), "N/A"))</f>
        <v>A</v>
      </c>
    </row>
    <row r="680" spans="2:38" x14ac:dyDescent="0.25">
      <c r="B680" s="1">
        <v>24026</v>
      </c>
      <c r="C680" s="1" t="s">
        <v>668</v>
      </c>
      <c r="D680" s="1">
        <f>IFERROR(VLOOKUP($B680, 'Combined Budget 2025 EUR'!$B:$G,3, 0),IFERROR(VLOOKUP($B680, 'Combined Budget 2025 CHF'!$B:$G,3, 0),  IFERROR(VLOOKUP($B680, '[1]QMSM_AG Mapping'!$A:$G, 3,0), "Check")))</f>
        <v>0</v>
      </c>
      <c r="E680" s="1">
        <f>IFERROR(VLOOKUP($B680, 'Combined Budget 2025 EUR'!$B:$G,5, 0), IFERROR(VLOOKUP($B680, 'Combined Budget 2025 CHF'!$B:$G,5, 0),IFERROR(VLOOKUP($B680, '[1]QMSM_AG Mapping'!$A:$E, 5,0), "Check")))</f>
        <v>0</v>
      </c>
      <c r="F680" s="1">
        <f t="shared" si="102"/>
        <v>0</v>
      </c>
      <c r="G680" s="13">
        <f>VLOOKUP($B680, '[1]QMSM_AG Mapping'!$A:$G, 6, 0)</f>
        <v>0</v>
      </c>
      <c r="H680" s="1">
        <f>VLOOKUP($B680, '[1]QMSM_AG Mapping'!$A:$G, 7, 0)</f>
        <v>2020</v>
      </c>
      <c r="I680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W680" s="14" cm="1">
        <f t="array" ref="W680">INDEX(J680:U680, 1, MONTH($W$1))</f>
        <v>0</v>
      </c>
      <c r="X680" s="14" cm="1">
        <f t="array" ref="X680">SUMPRODUCT((J680:U680) *(($J$1:$U$1)&lt;=$X$1))</f>
        <v>0</v>
      </c>
      <c r="Y680">
        <f t="shared" si="103"/>
        <v>0</v>
      </c>
      <c r="Z680">
        <f t="shared" si="103"/>
        <v>0</v>
      </c>
      <c r="AA680">
        <f t="shared" si="104"/>
        <v>0</v>
      </c>
      <c r="AB680">
        <f t="shared" si="111"/>
        <v>0</v>
      </c>
      <c r="AC680">
        <f t="shared" si="105"/>
        <v>0</v>
      </c>
      <c r="AD680">
        <f t="shared" si="106"/>
        <v>0</v>
      </c>
      <c r="AE680">
        <f t="shared" si="107"/>
        <v>0</v>
      </c>
      <c r="AF680">
        <f t="shared" si="108"/>
        <v>0</v>
      </c>
      <c r="AG680">
        <f t="shared" si="109"/>
        <v>0</v>
      </c>
      <c r="AI680" s="15">
        <f t="shared" si="110"/>
        <v>0</v>
      </c>
      <c r="AJ680" s="15"/>
      <c r="AK680">
        <f>IFERROR(VLOOKUP($B680, 'Combined Budget 2025 EUR'!$B:$L, 10, 0), IFERROR(VLOOKUP($B680, 'Combined Budget 2025 CHF'!$B:$L, 10, 0), "N/A"))</f>
        <v>0</v>
      </c>
      <c r="AL680">
        <f>IFERROR(VLOOKUP($B680, 'Combined Budget 2025 EUR'!$B:$L, 11, 0), IFERROR(VLOOKUP($B680, 'Combined Budget 2025 CHF'!$B:$L, 11, 0), "N/A"))</f>
        <v>0</v>
      </c>
    </row>
    <row r="681" spans="2:38" x14ac:dyDescent="0.25">
      <c r="B681" s="1">
        <v>24027</v>
      </c>
      <c r="C681" s="1" t="s">
        <v>382</v>
      </c>
      <c r="D681" s="1" t="str">
        <f>IFERROR(VLOOKUP($B681, 'Combined Budget 2025 EUR'!$B:$G,3, 0),IFERROR(VLOOKUP($B681, 'Combined Budget 2025 CHF'!$B:$G,3, 0),  IFERROR(VLOOKUP($B681, '[1]QMSM_AG Mapping'!$A:$G, 3,0), "Check")))</f>
        <v>Benelux</v>
      </c>
      <c r="E681" s="1" t="str">
        <f>IFERROR(VLOOKUP($B681, 'Combined Budget 2025 EUR'!$B:$G,5, 0), IFERROR(VLOOKUP($B681, 'Combined Budget 2025 CHF'!$B:$G,5, 0),IFERROR(VLOOKUP($B681, '[1]QMSM_AG Mapping'!$A:$E, 5,0), "Check")))</f>
        <v>Salon / Institute</v>
      </c>
      <c r="F681" s="1" t="str">
        <f t="shared" si="102"/>
        <v>Institutes / Clinic</v>
      </c>
      <c r="G681" s="13">
        <f>VLOOKUP($B681, '[1]QMSM_AG Mapping'!$A:$G, 6, 0)</f>
        <v>0</v>
      </c>
      <c r="H681" s="1">
        <f>VLOOKUP($B681, '[1]QMSM_AG Mapping'!$A:$G, 7, 0)</f>
        <v>2020</v>
      </c>
      <c r="I681" t="s">
        <v>64</v>
      </c>
      <c r="J681" s="14">
        <v>2042.75</v>
      </c>
      <c r="K681" s="14">
        <v>2723.41</v>
      </c>
      <c r="L681" s="14">
        <v>5565.28</v>
      </c>
      <c r="M681" s="14">
        <v>3079.37</v>
      </c>
      <c r="N681" s="14">
        <v>2640.06</v>
      </c>
      <c r="O681" s="14">
        <v>4683.78</v>
      </c>
      <c r="P681" s="14">
        <v>1949.26</v>
      </c>
      <c r="Q681" s="14">
        <v>1469.82</v>
      </c>
      <c r="R681" s="14">
        <v>5021.99</v>
      </c>
      <c r="S681" s="14">
        <v>4909.3500000000004</v>
      </c>
      <c r="T681" s="14">
        <v>2701.06</v>
      </c>
      <c r="U681" s="14">
        <v>3760.69</v>
      </c>
      <c r="W681" s="14" cm="1">
        <f t="array" ref="W681">INDEX(J681:U681, 1, MONTH($W$1))</f>
        <v>3760.69</v>
      </c>
      <c r="X681" s="14" cm="1">
        <f t="array" ref="X681">SUMPRODUCT((J681:U681) *(($J$1:$U$1)&lt;=$X$1))</f>
        <v>40546.819999999992</v>
      </c>
      <c r="Y681">
        <f t="shared" si="103"/>
        <v>1</v>
      </c>
      <c r="Z681">
        <f t="shared" si="103"/>
        <v>1</v>
      </c>
      <c r="AA681">
        <f t="shared" si="104"/>
        <v>1</v>
      </c>
      <c r="AB681">
        <f t="shared" si="111"/>
        <v>12</v>
      </c>
      <c r="AC681">
        <f t="shared" si="105"/>
        <v>3378.9016666666662</v>
      </c>
      <c r="AD681">
        <f t="shared" si="106"/>
        <v>0</v>
      </c>
      <c r="AE681">
        <f t="shared" si="107"/>
        <v>0</v>
      </c>
      <c r="AF681">
        <f t="shared" si="108"/>
        <v>0</v>
      </c>
      <c r="AG681">
        <f t="shared" si="109"/>
        <v>0</v>
      </c>
      <c r="AI681" s="15">
        <f t="shared" si="110"/>
        <v>40546.819999999992</v>
      </c>
      <c r="AJ681" s="15"/>
      <c r="AK681" t="str">
        <f>IFERROR(VLOOKUP($B681, 'Combined Budget 2025 EUR'!$B:$L, 10, 0), IFERROR(VLOOKUP($B681, 'Combined Budget 2025 CHF'!$B:$L, 10, 0), "N/A"))</f>
        <v>AA</v>
      </c>
      <c r="AL681" t="str">
        <f>IFERROR(VLOOKUP($B681, 'Combined Budget 2025 EUR'!$B:$L, 11, 0), IFERROR(VLOOKUP($B681, 'Combined Budget 2025 CHF'!$B:$L, 11, 0), "N/A"))</f>
        <v>A</v>
      </c>
    </row>
    <row r="682" spans="2:38" x14ac:dyDescent="0.25">
      <c r="B682" s="1">
        <v>24028</v>
      </c>
      <c r="C682" s="1" t="s">
        <v>393</v>
      </c>
      <c r="D682" s="1" t="str">
        <f>IFERROR(VLOOKUP($B682, 'Combined Budget 2025 EUR'!$B:$G,3, 0),IFERROR(VLOOKUP($B682, 'Combined Budget 2025 CHF'!$B:$G,3, 0),  IFERROR(VLOOKUP($B682, '[1]QMSM_AG Mapping'!$A:$G, 3,0), "Check")))</f>
        <v>Benelux</v>
      </c>
      <c r="E682" s="1" t="str">
        <f>IFERROR(VLOOKUP($B682, 'Combined Budget 2025 EUR'!$B:$G,5, 0), IFERROR(VLOOKUP($B682, 'Combined Budget 2025 CHF'!$B:$G,5, 0),IFERROR(VLOOKUP($B682, '[1]QMSM_AG Mapping'!$A:$E, 5,0), "Check")))</f>
        <v>Salon / Institute</v>
      </c>
      <c r="F682" s="1" t="str">
        <f t="shared" si="102"/>
        <v>Institutes / Clinic</v>
      </c>
      <c r="G682" s="13">
        <f>VLOOKUP($B682, '[1]QMSM_AG Mapping'!$A:$G, 6, 0)</f>
        <v>0</v>
      </c>
      <c r="H682" s="1">
        <f>VLOOKUP($B682, '[1]QMSM_AG Mapping'!$A:$G, 7, 0)</f>
        <v>2020</v>
      </c>
      <c r="I682" t="s">
        <v>64</v>
      </c>
      <c r="J682" s="14">
        <v>896.12</v>
      </c>
      <c r="K682" s="14">
        <v>500.12</v>
      </c>
      <c r="L682" s="14">
        <v>1351.69</v>
      </c>
      <c r="M682" s="14">
        <v>692.42</v>
      </c>
      <c r="N682" s="14">
        <v>622.23</v>
      </c>
      <c r="O682" s="14">
        <v>1176.17</v>
      </c>
      <c r="P682" s="14">
        <v>589.57000000000005</v>
      </c>
      <c r="Q682" s="14">
        <v>1038.1099999999999</v>
      </c>
      <c r="R682" s="14">
        <v>0</v>
      </c>
      <c r="S682" s="14">
        <v>1104.27</v>
      </c>
      <c r="T682" s="14">
        <v>581.9</v>
      </c>
      <c r="U682" s="14">
        <v>1165.1600000000001</v>
      </c>
      <c r="W682" s="14" cm="1">
        <f t="array" ref="W682">INDEX(J682:U682, 1, MONTH($W$1))</f>
        <v>1165.1600000000001</v>
      </c>
      <c r="X682" s="14" cm="1">
        <f t="array" ref="X682">SUMPRODUCT((J682:U682) *(($J$1:$U$1)&lt;=$X$1))</f>
        <v>9717.7599999999984</v>
      </c>
      <c r="Y682">
        <f t="shared" si="103"/>
        <v>1</v>
      </c>
      <c r="Z682">
        <f t="shared" si="103"/>
        <v>1</v>
      </c>
      <c r="AA682">
        <f t="shared" si="104"/>
        <v>1</v>
      </c>
      <c r="AB682">
        <f t="shared" si="111"/>
        <v>11</v>
      </c>
      <c r="AC682">
        <f t="shared" si="105"/>
        <v>883.43272727272711</v>
      </c>
      <c r="AD682">
        <f t="shared" si="106"/>
        <v>0</v>
      </c>
      <c r="AE682">
        <f t="shared" si="107"/>
        <v>0</v>
      </c>
      <c r="AF682">
        <f t="shared" si="108"/>
        <v>0</v>
      </c>
      <c r="AG682">
        <f t="shared" si="109"/>
        <v>0</v>
      </c>
      <c r="AI682" s="15">
        <f t="shared" si="110"/>
        <v>9717.7599999999984</v>
      </c>
      <c r="AJ682" s="15"/>
      <c r="AK682" t="str">
        <f>IFERROR(VLOOKUP($B682, 'Combined Budget 2025 EUR'!$B:$L, 10, 0), IFERROR(VLOOKUP($B682, 'Combined Budget 2025 CHF'!$B:$L, 10, 0), "N/A"))</f>
        <v>BA</v>
      </c>
      <c r="AL682" t="str">
        <f>IFERROR(VLOOKUP($B682, 'Combined Budget 2025 EUR'!$B:$L, 11, 0), IFERROR(VLOOKUP($B682, 'Combined Budget 2025 CHF'!$B:$L, 11, 0), "N/A"))</f>
        <v>A</v>
      </c>
    </row>
    <row r="683" spans="2:38" x14ac:dyDescent="0.25">
      <c r="B683" s="1">
        <v>24029</v>
      </c>
      <c r="C683" s="1" t="s">
        <v>400</v>
      </c>
      <c r="D683" s="1" t="str">
        <f>IFERROR(VLOOKUP($B683, 'Combined Budget 2025 EUR'!$B:$G,3, 0),IFERROR(VLOOKUP($B683, 'Combined Budget 2025 CHF'!$B:$G,3, 0),  IFERROR(VLOOKUP($B683, '[1]QMSM_AG Mapping'!$A:$G, 3,0), "Check")))</f>
        <v>Benelux</v>
      </c>
      <c r="E683" s="1" t="str">
        <f>IFERROR(VLOOKUP($B683, 'Combined Budget 2025 EUR'!$B:$G,5, 0), IFERROR(VLOOKUP($B683, 'Combined Budget 2025 CHF'!$B:$G,5, 0),IFERROR(VLOOKUP($B683, '[1]QMSM_AG Mapping'!$A:$E, 5,0), "Check")))</f>
        <v>Salon / Institute</v>
      </c>
      <c r="F683" s="1" t="str">
        <f t="shared" si="102"/>
        <v>Institutes / Clinic</v>
      </c>
      <c r="G683" s="13">
        <f>VLOOKUP($B683, '[1]QMSM_AG Mapping'!$A:$G, 6, 0)</f>
        <v>44228</v>
      </c>
      <c r="H683" s="1">
        <f>VLOOKUP($B683, '[1]QMSM_AG Mapping'!$A:$G, 7, 0)</f>
        <v>2021</v>
      </c>
      <c r="I683" t="s">
        <v>64</v>
      </c>
      <c r="J683" s="14">
        <v>257.52</v>
      </c>
      <c r="K683" s="14">
        <v>0</v>
      </c>
      <c r="L683" s="14">
        <v>1013.44</v>
      </c>
      <c r="M683" s="14">
        <v>636.82000000000005</v>
      </c>
      <c r="N683" s="14">
        <v>727.32</v>
      </c>
      <c r="O683" s="14">
        <v>1688.1</v>
      </c>
      <c r="P683" s="14">
        <v>445.38</v>
      </c>
      <c r="Q683" s="14">
        <v>0</v>
      </c>
      <c r="R683" s="14">
        <v>331.88</v>
      </c>
      <c r="S683" s="14">
        <v>2333.13</v>
      </c>
      <c r="T683" s="14">
        <v>745.22</v>
      </c>
      <c r="U683" s="14">
        <v>0</v>
      </c>
      <c r="W683" s="14" cm="1">
        <f t="array" ref="W683">INDEX(J683:U683, 1, MONTH($W$1))</f>
        <v>0</v>
      </c>
      <c r="X683" s="14" cm="1">
        <f t="array" ref="X683">SUMPRODUCT((J683:U683) *(($J$1:$U$1)&lt;=$X$1))</f>
        <v>8178.8100000000013</v>
      </c>
      <c r="Y683">
        <f t="shared" si="103"/>
        <v>0</v>
      </c>
      <c r="Z683">
        <f t="shared" si="103"/>
        <v>1</v>
      </c>
      <c r="AA683">
        <f t="shared" si="104"/>
        <v>1</v>
      </c>
      <c r="AB683">
        <f t="shared" si="111"/>
        <v>9</v>
      </c>
      <c r="AC683">
        <f t="shared" si="105"/>
        <v>908.75666666666677</v>
      </c>
      <c r="AD683">
        <f t="shared" si="106"/>
        <v>0</v>
      </c>
      <c r="AE683">
        <f t="shared" si="107"/>
        <v>0</v>
      </c>
      <c r="AF683">
        <f t="shared" si="108"/>
        <v>0</v>
      </c>
      <c r="AG683">
        <f t="shared" si="109"/>
        <v>0</v>
      </c>
      <c r="AI683" s="15">
        <f t="shared" si="110"/>
        <v>8178.8100000000013</v>
      </c>
      <c r="AJ683" s="15"/>
      <c r="AK683" t="str">
        <f>IFERROR(VLOOKUP($B683, 'Combined Budget 2025 EUR'!$B:$L, 10, 0), IFERROR(VLOOKUP($B683, 'Combined Budget 2025 CHF'!$B:$L, 10, 0), "N/A"))</f>
        <v>BC</v>
      </c>
      <c r="AL683" t="str">
        <f>IFERROR(VLOOKUP($B683, 'Combined Budget 2025 EUR'!$B:$L, 11, 0), IFERROR(VLOOKUP($B683, 'Combined Budget 2025 CHF'!$B:$L, 11, 0), "N/A"))</f>
        <v>C</v>
      </c>
    </row>
    <row r="684" spans="2:38" x14ac:dyDescent="0.25">
      <c r="B684" s="1">
        <v>24030</v>
      </c>
      <c r="C684" s="1" t="s">
        <v>903</v>
      </c>
      <c r="D684" s="1">
        <f>IFERROR(VLOOKUP($B684, 'Combined Budget 2025 EUR'!$B:$G,3, 0),IFERROR(VLOOKUP($B684, 'Combined Budget 2025 CHF'!$B:$G,3, 0),  IFERROR(VLOOKUP($B684, '[1]QMSM_AG Mapping'!$A:$G, 3,0), "Check")))</f>
        <v>0</v>
      </c>
      <c r="E684" s="1">
        <f>IFERROR(VLOOKUP($B684, 'Combined Budget 2025 EUR'!$B:$G,5, 0), IFERROR(VLOOKUP($B684, 'Combined Budget 2025 CHF'!$B:$G,5, 0),IFERROR(VLOOKUP($B684, '[1]QMSM_AG Mapping'!$A:$E, 5,0), "Check")))</f>
        <v>0</v>
      </c>
      <c r="F684" s="1">
        <f t="shared" si="102"/>
        <v>0</v>
      </c>
      <c r="G684" s="13">
        <f>VLOOKUP($B684, '[1]QMSM_AG Mapping'!$A:$G, 6, 0)</f>
        <v>44228</v>
      </c>
      <c r="H684" s="1">
        <f>VLOOKUP($B684, '[1]QMSM_AG Mapping'!$A:$G, 7, 0)</f>
        <v>2021</v>
      </c>
      <c r="I68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W684" s="14" cm="1">
        <f t="array" ref="W684">INDEX(J684:U684, 1, MONTH($W$1))</f>
        <v>0</v>
      </c>
      <c r="X684" s="14" cm="1">
        <f t="array" ref="X684">SUMPRODUCT((J684:U684) *(($J$1:$U$1)&lt;=$X$1))</f>
        <v>0</v>
      </c>
      <c r="Y684">
        <f t="shared" si="103"/>
        <v>0</v>
      </c>
      <c r="Z684">
        <f t="shared" si="103"/>
        <v>0</v>
      </c>
      <c r="AA684">
        <f t="shared" si="104"/>
        <v>0</v>
      </c>
      <c r="AB684">
        <f t="shared" si="111"/>
        <v>0</v>
      </c>
      <c r="AC684">
        <f t="shared" si="105"/>
        <v>0</v>
      </c>
      <c r="AD684">
        <f t="shared" si="106"/>
        <v>0</v>
      </c>
      <c r="AE684">
        <f t="shared" si="107"/>
        <v>0</v>
      </c>
      <c r="AF684">
        <f t="shared" si="108"/>
        <v>0</v>
      </c>
      <c r="AG684">
        <f t="shared" si="109"/>
        <v>0</v>
      </c>
      <c r="AI684" s="15">
        <f t="shared" si="110"/>
        <v>0</v>
      </c>
      <c r="AJ684" s="15"/>
      <c r="AK684">
        <f>IFERROR(VLOOKUP($B684, 'Combined Budget 2025 EUR'!$B:$L, 10, 0), IFERROR(VLOOKUP($B684, 'Combined Budget 2025 CHF'!$B:$L, 10, 0), "N/A"))</f>
        <v>0</v>
      </c>
      <c r="AL684">
        <f>IFERROR(VLOOKUP($B684, 'Combined Budget 2025 EUR'!$B:$L, 11, 0), IFERROR(VLOOKUP($B684, 'Combined Budget 2025 CHF'!$B:$L, 11, 0), "N/A"))</f>
        <v>0</v>
      </c>
    </row>
    <row r="685" spans="2:38" x14ac:dyDescent="0.25">
      <c r="B685" s="1">
        <v>24031</v>
      </c>
      <c r="C685" s="1" t="s">
        <v>394</v>
      </c>
      <c r="D685" s="1" t="str">
        <f>IFERROR(VLOOKUP($B685, 'Combined Budget 2025 EUR'!$B:$G,3, 0),IFERROR(VLOOKUP($B685, 'Combined Budget 2025 CHF'!$B:$G,3, 0),  IFERROR(VLOOKUP($B685, '[1]QMSM_AG Mapping'!$A:$G, 3,0), "Check")))</f>
        <v>Benelux</v>
      </c>
      <c r="E685" s="1" t="str">
        <f>IFERROR(VLOOKUP($B685, 'Combined Budget 2025 EUR'!$B:$G,5, 0), IFERROR(VLOOKUP($B685, 'Combined Budget 2025 CHF'!$B:$G,5, 0),IFERROR(VLOOKUP($B685, '[1]QMSM_AG Mapping'!$A:$E, 5,0), "Check")))</f>
        <v>Salon / Institute</v>
      </c>
      <c r="F685" s="1" t="str">
        <f t="shared" si="102"/>
        <v>Institutes / Clinic</v>
      </c>
      <c r="G685" s="13">
        <f>VLOOKUP($B685, '[1]QMSM_AG Mapping'!$A:$G, 6, 0)</f>
        <v>44228</v>
      </c>
      <c r="H685" s="1">
        <f>VLOOKUP($B685, '[1]QMSM_AG Mapping'!$A:$G, 7, 0)</f>
        <v>2021</v>
      </c>
      <c r="I685" t="s">
        <v>64</v>
      </c>
      <c r="J685" s="14">
        <v>1937.26</v>
      </c>
      <c r="K685" s="14">
        <v>0</v>
      </c>
      <c r="L685" s="14">
        <v>1162.83</v>
      </c>
      <c r="M685" s="14">
        <v>240.67</v>
      </c>
      <c r="N685" s="14">
        <v>1267.6400000000001</v>
      </c>
      <c r="O685" s="14">
        <v>0</v>
      </c>
      <c r="P685" s="14">
        <v>1368.26</v>
      </c>
      <c r="Q685" s="14">
        <v>1179.44</v>
      </c>
      <c r="R685" s="14">
        <v>2201.14</v>
      </c>
      <c r="S685" s="14">
        <v>275.76</v>
      </c>
      <c r="T685" s="14">
        <v>2254.5100000000002</v>
      </c>
      <c r="U685" s="14">
        <v>0</v>
      </c>
      <c r="W685" s="14" cm="1">
        <f t="array" ref="W685">INDEX(J685:U685, 1, MONTH($W$1))</f>
        <v>0</v>
      </c>
      <c r="X685" s="14" cm="1">
        <f t="array" ref="X685">SUMPRODUCT((J685:U685) *(($J$1:$U$1)&lt;=$X$1))</f>
        <v>11887.51</v>
      </c>
      <c r="Y685">
        <f t="shared" si="103"/>
        <v>0</v>
      </c>
      <c r="Z685">
        <f t="shared" si="103"/>
        <v>1</v>
      </c>
      <c r="AA685">
        <f t="shared" si="104"/>
        <v>1</v>
      </c>
      <c r="AB685">
        <f t="shared" si="111"/>
        <v>9</v>
      </c>
      <c r="AC685">
        <f t="shared" si="105"/>
        <v>1320.8344444444444</v>
      </c>
      <c r="AD685">
        <f t="shared" si="106"/>
        <v>0</v>
      </c>
      <c r="AE685">
        <f t="shared" si="107"/>
        <v>0</v>
      </c>
      <c r="AF685">
        <f t="shared" si="108"/>
        <v>0</v>
      </c>
      <c r="AG685">
        <f t="shared" si="109"/>
        <v>0</v>
      </c>
      <c r="AI685" s="15">
        <f t="shared" si="110"/>
        <v>11887.51</v>
      </c>
      <c r="AJ685" s="15"/>
      <c r="AK685" t="str">
        <f>IFERROR(VLOOKUP($B685, 'Combined Budget 2025 EUR'!$B:$L, 10, 0), IFERROR(VLOOKUP($B685, 'Combined Budget 2025 CHF'!$B:$L, 10, 0), "N/A"))</f>
        <v>BA</v>
      </c>
      <c r="AL685" t="str">
        <f>IFERROR(VLOOKUP($B685, 'Combined Budget 2025 EUR'!$B:$L, 11, 0), IFERROR(VLOOKUP($B685, 'Combined Budget 2025 CHF'!$B:$L, 11, 0), "N/A"))</f>
        <v>A</v>
      </c>
    </row>
    <row r="686" spans="2:38" x14ac:dyDescent="0.25">
      <c r="B686" s="1">
        <v>24032</v>
      </c>
      <c r="C686" s="1" t="s">
        <v>401</v>
      </c>
      <c r="D686" s="1" t="str">
        <f>IFERROR(VLOOKUP($B686, 'Combined Budget 2025 EUR'!$B:$G,3, 0),IFERROR(VLOOKUP($B686, 'Combined Budget 2025 CHF'!$B:$G,3, 0),  IFERROR(VLOOKUP($B686, '[1]QMSM_AG Mapping'!$A:$G, 3,0), "Check")))</f>
        <v>Benelux</v>
      </c>
      <c r="E686" s="1" t="str">
        <f>IFERROR(VLOOKUP($B686, 'Combined Budget 2025 EUR'!$B:$G,5, 0), IFERROR(VLOOKUP($B686, 'Combined Budget 2025 CHF'!$B:$G,5, 0),IFERROR(VLOOKUP($B686, '[1]QMSM_AG Mapping'!$A:$E, 5,0), "Check")))</f>
        <v>Salon / Institute</v>
      </c>
      <c r="F686" s="1" t="str">
        <f t="shared" si="102"/>
        <v>Institutes / Clinic</v>
      </c>
      <c r="G686" s="13">
        <f>VLOOKUP($B686, '[1]QMSM_AG Mapping'!$A:$G, 6, 0)</f>
        <v>44378</v>
      </c>
      <c r="H686" s="1">
        <f>VLOOKUP($B686, '[1]QMSM_AG Mapping'!$A:$G, 7, 0)</f>
        <v>2021</v>
      </c>
      <c r="I686" t="s">
        <v>64</v>
      </c>
      <c r="J686" s="14">
        <v>713.76</v>
      </c>
      <c r="K686" s="14">
        <v>0</v>
      </c>
      <c r="L686" s="14">
        <v>1996.84</v>
      </c>
      <c r="M686" s="14">
        <v>746.01</v>
      </c>
      <c r="N686" s="14">
        <v>1161.26</v>
      </c>
      <c r="O686" s="14">
        <v>317.14</v>
      </c>
      <c r="P686" s="14">
        <v>0</v>
      </c>
      <c r="Q686" s="14">
        <v>1051.24</v>
      </c>
      <c r="R686" s="14">
        <v>-39.33</v>
      </c>
      <c r="S686" s="14">
        <v>0</v>
      </c>
      <c r="T686" s="14">
        <v>2681.97</v>
      </c>
      <c r="U686" s="14">
        <v>0</v>
      </c>
      <c r="W686" s="14" cm="1">
        <f t="array" ref="W686">INDEX(J686:U686, 1, MONTH($W$1))</f>
        <v>0</v>
      </c>
      <c r="X686" s="14" cm="1">
        <f t="array" ref="X686">SUMPRODUCT((J686:U686) *(($J$1:$U$1)&lt;=$X$1))</f>
        <v>8628.89</v>
      </c>
      <c r="Y686">
        <f t="shared" si="103"/>
        <v>0</v>
      </c>
      <c r="Z686">
        <f t="shared" si="103"/>
        <v>1</v>
      </c>
      <c r="AA686">
        <f t="shared" si="104"/>
        <v>1</v>
      </c>
      <c r="AB686">
        <f t="shared" si="111"/>
        <v>7</v>
      </c>
      <c r="AC686">
        <f t="shared" si="105"/>
        <v>1232.6985714285713</v>
      </c>
      <c r="AD686">
        <f t="shared" si="106"/>
        <v>0</v>
      </c>
      <c r="AE686">
        <f t="shared" si="107"/>
        <v>0</v>
      </c>
      <c r="AF686">
        <f t="shared" si="108"/>
        <v>0</v>
      </c>
      <c r="AG686">
        <f t="shared" si="109"/>
        <v>0</v>
      </c>
      <c r="AI686" s="15">
        <f t="shared" si="110"/>
        <v>8628.89</v>
      </c>
      <c r="AJ686" s="15"/>
      <c r="AK686" t="str">
        <f>IFERROR(VLOOKUP($B686, 'Combined Budget 2025 EUR'!$B:$L, 10, 0), IFERROR(VLOOKUP($B686, 'Combined Budget 2025 CHF'!$B:$L, 10, 0), "N/A"))</f>
        <v>BC</v>
      </c>
      <c r="AL686" t="str">
        <f>IFERROR(VLOOKUP($B686, 'Combined Budget 2025 EUR'!$B:$L, 11, 0), IFERROR(VLOOKUP($B686, 'Combined Budget 2025 CHF'!$B:$L, 11, 0), "N/A"))</f>
        <v>C</v>
      </c>
    </row>
    <row r="687" spans="2:38" x14ac:dyDescent="0.25">
      <c r="B687" s="1">
        <v>24033</v>
      </c>
      <c r="C687" s="1" t="s">
        <v>423</v>
      </c>
      <c r="D687" s="1" t="str">
        <f>IFERROR(VLOOKUP($B687, 'Combined Budget 2025 EUR'!$B:$G,3, 0),IFERROR(VLOOKUP($B687, 'Combined Budget 2025 CHF'!$B:$G,3, 0),  IFERROR(VLOOKUP($B687, '[1]QMSM_AG Mapping'!$A:$G, 3,0), "Check")))</f>
        <v>Benelux</v>
      </c>
      <c r="E687" s="1" t="str">
        <f>IFERROR(VLOOKUP($B687, 'Combined Budget 2025 EUR'!$B:$G,5, 0), IFERROR(VLOOKUP($B687, 'Combined Budget 2025 CHF'!$B:$G,5, 0),IFERROR(VLOOKUP($B687, '[1]QMSM_AG Mapping'!$A:$E, 5,0), "Check")))</f>
        <v>Salon / Institute</v>
      </c>
      <c r="F687" s="1" t="str">
        <f t="shared" si="102"/>
        <v>Institutes / Clinic</v>
      </c>
      <c r="G687" s="13">
        <f>VLOOKUP($B687, '[1]QMSM_AG Mapping'!$A:$G, 6, 0)</f>
        <v>44440</v>
      </c>
      <c r="H687" s="1">
        <f>VLOOKUP($B687, '[1]QMSM_AG Mapping'!$A:$G, 7, 0)</f>
        <v>2021</v>
      </c>
      <c r="I687" t="s">
        <v>64</v>
      </c>
      <c r="J687" s="14">
        <v>2026.91</v>
      </c>
      <c r="K687" s="14">
        <v>0</v>
      </c>
      <c r="L687" s="14">
        <v>0</v>
      </c>
      <c r="M687" s="14">
        <v>771.86</v>
      </c>
      <c r="N687" s="14">
        <v>0</v>
      </c>
      <c r="O687" s="14">
        <v>1359.57</v>
      </c>
      <c r="P687" s="14">
        <v>0</v>
      </c>
      <c r="Q687" s="14">
        <v>0</v>
      </c>
      <c r="R687" s="14">
        <v>1284.99</v>
      </c>
      <c r="S687" s="14">
        <v>1153.9100000000001</v>
      </c>
      <c r="T687" s="14">
        <v>1025.1400000000001</v>
      </c>
      <c r="U687" s="14">
        <v>570.41</v>
      </c>
      <c r="W687" s="14" cm="1">
        <f t="array" ref="W687">INDEX(J687:U687, 1, MONTH($W$1))</f>
        <v>570.41</v>
      </c>
      <c r="X687" s="14" cm="1">
        <f t="array" ref="X687">SUMPRODUCT((J687:U687) *(($J$1:$U$1)&lt;=$X$1))</f>
        <v>8192.7900000000009</v>
      </c>
      <c r="Y687">
        <f t="shared" si="103"/>
        <v>1</v>
      </c>
      <c r="Z687">
        <f t="shared" si="103"/>
        <v>1</v>
      </c>
      <c r="AA687">
        <f t="shared" si="104"/>
        <v>1</v>
      </c>
      <c r="AB687">
        <f t="shared" si="111"/>
        <v>7</v>
      </c>
      <c r="AC687">
        <f t="shared" si="105"/>
        <v>1170.3985714285716</v>
      </c>
      <c r="AD687">
        <f t="shared" si="106"/>
        <v>0</v>
      </c>
      <c r="AE687">
        <f t="shared" si="107"/>
        <v>0</v>
      </c>
      <c r="AF687">
        <f t="shared" si="108"/>
        <v>0</v>
      </c>
      <c r="AG687">
        <f t="shared" si="109"/>
        <v>0</v>
      </c>
      <c r="AI687" s="15">
        <f t="shared" si="110"/>
        <v>8192.7900000000009</v>
      </c>
      <c r="AJ687" s="15"/>
      <c r="AK687" t="str">
        <f>IFERROR(VLOOKUP($B687, 'Combined Budget 2025 EUR'!$B:$L, 10, 0), IFERROR(VLOOKUP($B687, 'Combined Budget 2025 CHF'!$B:$L, 10, 0), "N/A"))</f>
        <v>GG</v>
      </c>
      <c r="AL687" t="str">
        <f>IFERROR(VLOOKUP($B687, 'Combined Budget 2025 EUR'!$B:$L, 11, 0), IFERROR(VLOOKUP($B687, 'Combined Budget 2025 CHF'!$B:$L, 11, 0), "N/A"))</f>
        <v>A</v>
      </c>
    </row>
    <row r="688" spans="2:38" x14ac:dyDescent="0.25">
      <c r="B688" s="1">
        <v>25001</v>
      </c>
      <c r="C688" s="1" t="s">
        <v>1147</v>
      </c>
      <c r="D688" s="1" t="str">
        <f>IFERROR(VLOOKUP($B688, 'Combined Budget 2025 EUR'!$B:$G,3, 0),IFERROR(VLOOKUP($B688, 'Combined Budget 2025 CHF'!$B:$G,3, 0),  IFERROR(VLOOKUP($B688, '[1]QMSM_AG Mapping'!$A:$G, 3,0), "Check")))</f>
        <v>Internal</v>
      </c>
      <c r="E688" s="1">
        <f>IFERROR(VLOOKUP($B688, 'Combined Budget 2025 EUR'!$B:$G,5, 0), IFERROR(VLOOKUP($B688, 'Combined Budget 2025 CHF'!$B:$G,5, 0),IFERROR(VLOOKUP($B688, '[1]QMSM_AG Mapping'!$A:$E, 5,0), "Check")))</f>
        <v>0</v>
      </c>
      <c r="F688" s="1">
        <f t="shared" si="102"/>
        <v>0</v>
      </c>
      <c r="G688" s="13">
        <f>VLOOKUP($B688, '[1]QMSM_AG Mapping'!$A:$G, 6, 0)</f>
        <v>0</v>
      </c>
      <c r="H688" s="1">
        <f>VLOOKUP($B688, '[1]QMSM_AG Mapping'!$A:$G, 7, 0)</f>
        <v>0</v>
      </c>
      <c r="I688" t="s">
        <v>38</v>
      </c>
      <c r="J688" s="14">
        <v>0</v>
      </c>
      <c r="K688" s="14">
        <v>0</v>
      </c>
      <c r="L688" s="14">
        <v>427.98</v>
      </c>
      <c r="M688" s="14">
        <v>361.68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W688" s="14" cm="1">
        <f t="array" ref="W688">INDEX(J688:U688, 1, MONTH($W$1))</f>
        <v>0</v>
      </c>
      <c r="X688" s="14" cm="1">
        <f t="array" ref="X688">SUMPRODUCT((J688:U688) *(($J$1:$U$1)&lt;=$X$1))</f>
        <v>789.66000000000008</v>
      </c>
      <c r="Y688">
        <f t="shared" si="103"/>
        <v>0</v>
      </c>
      <c r="Z688">
        <f t="shared" si="103"/>
        <v>1</v>
      </c>
      <c r="AA688">
        <f t="shared" si="104"/>
        <v>0</v>
      </c>
      <c r="AB688">
        <f t="shared" si="111"/>
        <v>2</v>
      </c>
      <c r="AC688">
        <f t="shared" si="105"/>
        <v>394.83000000000004</v>
      </c>
      <c r="AD688">
        <f t="shared" si="106"/>
        <v>0</v>
      </c>
      <c r="AE688">
        <f t="shared" si="107"/>
        <v>0</v>
      </c>
      <c r="AF688">
        <f t="shared" si="108"/>
        <v>0</v>
      </c>
      <c r="AG688">
        <f t="shared" si="109"/>
        <v>0</v>
      </c>
      <c r="AI688" s="15">
        <f t="shared" si="110"/>
        <v>789.66000000000008</v>
      </c>
      <c r="AJ688" s="15"/>
      <c r="AK688" t="str">
        <f>IFERROR(VLOOKUP($B688, 'Combined Budget 2025 EUR'!$B:$L, 10, 0), IFERROR(VLOOKUP($B688, 'Combined Budget 2025 CHF'!$B:$L, 10, 0), "N/A"))</f>
        <v>N/A</v>
      </c>
      <c r="AL688" t="str">
        <f>IFERROR(VLOOKUP($B688, 'Combined Budget 2025 EUR'!$B:$L, 11, 0), IFERROR(VLOOKUP($B688, 'Combined Budget 2025 CHF'!$B:$L, 11, 0), "N/A"))</f>
        <v>N/A</v>
      </c>
    </row>
    <row r="689" spans="2:38" x14ac:dyDescent="0.25">
      <c r="B689" s="1">
        <v>25005</v>
      </c>
      <c r="C689" s="1" t="s">
        <v>904</v>
      </c>
      <c r="D689" s="1" t="str">
        <f>IFERROR(VLOOKUP($B689, 'Combined Budget 2025 EUR'!$B:$G,3, 0),IFERROR(VLOOKUP($B689, 'Combined Budget 2025 CHF'!$B:$G,3, 0),  IFERROR(VLOOKUP($B689, '[1]QMSM_AG Mapping'!$A:$G, 3,0), "Check")))</f>
        <v>Internal</v>
      </c>
      <c r="E689" s="1">
        <f>IFERROR(VLOOKUP($B689, 'Combined Budget 2025 EUR'!$B:$G,5, 0), IFERROR(VLOOKUP($B689, 'Combined Budget 2025 CHF'!$B:$G,5, 0),IFERROR(VLOOKUP($B689, '[1]QMSM_AG Mapping'!$A:$E, 5,0), "Check")))</f>
        <v>0</v>
      </c>
      <c r="F689" s="1">
        <f t="shared" si="102"/>
        <v>0</v>
      </c>
      <c r="G689" s="13">
        <f>VLOOKUP($B689, '[1]QMSM_AG Mapping'!$A:$G, 6, 0)</f>
        <v>0</v>
      </c>
      <c r="H689" s="1">
        <f>VLOOKUP($B689, '[1]QMSM_AG Mapping'!$A:$G, 7, 0)</f>
        <v>0</v>
      </c>
      <c r="I689" t="s">
        <v>38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4148.96</v>
      </c>
      <c r="W689" s="14" cm="1">
        <f t="array" ref="W689">INDEX(J689:U689, 1, MONTH($W$1))</f>
        <v>4148.96</v>
      </c>
      <c r="X689" s="14" cm="1">
        <f t="array" ref="X689">SUMPRODUCT((J689:U689) *(($J$1:$U$1)&lt;=$X$1))</f>
        <v>4148.96</v>
      </c>
      <c r="Y689">
        <f t="shared" si="103"/>
        <v>1</v>
      </c>
      <c r="Z689">
        <f t="shared" si="103"/>
        <v>1</v>
      </c>
      <c r="AA689">
        <f t="shared" si="104"/>
        <v>0</v>
      </c>
      <c r="AB689">
        <f t="shared" si="111"/>
        <v>1</v>
      </c>
      <c r="AC689">
        <f t="shared" si="105"/>
        <v>4148.96</v>
      </c>
      <c r="AD689">
        <f t="shared" si="106"/>
        <v>0</v>
      </c>
      <c r="AE689">
        <f t="shared" si="107"/>
        <v>0</v>
      </c>
      <c r="AF689">
        <f t="shared" si="108"/>
        <v>0</v>
      </c>
      <c r="AG689">
        <f t="shared" si="109"/>
        <v>0</v>
      </c>
      <c r="AI689" s="15">
        <f t="shared" si="110"/>
        <v>4148.96</v>
      </c>
      <c r="AJ689" s="15"/>
      <c r="AK689" t="str">
        <f>IFERROR(VLOOKUP($B689, 'Combined Budget 2025 EUR'!$B:$L, 10, 0), IFERROR(VLOOKUP($B689, 'Combined Budget 2025 CHF'!$B:$L, 10, 0), "N/A"))</f>
        <v>N/A</v>
      </c>
      <c r="AL689" t="str">
        <f>IFERROR(VLOOKUP($B689, 'Combined Budget 2025 EUR'!$B:$L, 11, 0), IFERROR(VLOOKUP($B689, 'Combined Budget 2025 CHF'!$B:$L, 11, 0), "N/A"))</f>
        <v>N/A</v>
      </c>
    </row>
    <row r="690" spans="2:38" x14ac:dyDescent="0.25">
      <c r="B690" s="1">
        <v>25006</v>
      </c>
      <c r="C690" s="1" t="s">
        <v>906</v>
      </c>
      <c r="D690" s="1" t="str">
        <f>IFERROR(VLOOKUP($B690, 'Combined Budget 2025 EUR'!$B:$G,3, 0),IFERROR(VLOOKUP($B690, 'Combined Budget 2025 CHF'!$B:$G,3, 0),  IFERROR(VLOOKUP($B690, '[1]QMSM_AG Mapping'!$A:$G, 3,0), "Check")))</f>
        <v>Internal</v>
      </c>
      <c r="E690" s="1">
        <f>IFERROR(VLOOKUP($B690, 'Combined Budget 2025 EUR'!$B:$G,5, 0), IFERROR(VLOOKUP($B690, 'Combined Budget 2025 CHF'!$B:$G,5, 0),IFERROR(VLOOKUP($B690, '[1]QMSM_AG Mapping'!$A:$E, 5,0), "Check")))</f>
        <v>0</v>
      </c>
      <c r="F690" s="1">
        <f t="shared" si="102"/>
        <v>0</v>
      </c>
      <c r="G690" s="13">
        <f>VLOOKUP($B690, '[1]QMSM_AG Mapping'!$A:$G, 6, 0)</f>
        <v>0</v>
      </c>
      <c r="H690" s="1">
        <f>VLOOKUP($B690, '[1]QMSM_AG Mapping'!$A:$G, 7, 0)</f>
        <v>0</v>
      </c>
      <c r="I690" t="s">
        <v>38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W690" s="14" cm="1">
        <f t="array" ref="W690">INDEX(J690:U690, 1, MONTH($W$1))</f>
        <v>0</v>
      </c>
      <c r="X690" s="14" cm="1">
        <f t="array" ref="X690">SUMPRODUCT((J690:U690) *(($J$1:$U$1)&lt;=$X$1))</f>
        <v>0</v>
      </c>
      <c r="Y690">
        <f t="shared" si="103"/>
        <v>0</v>
      </c>
      <c r="Z690">
        <f t="shared" si="103"/>
        <v>0</v>
      </c>
      <c r="AA690">
        <f t="shared" si="104"/>
        <v>0</v>
      </c>
      <c r="AB690">
        <f t="shared" si="111"/>
        <v>0</v>
      </c>
      <c r="AC690">
        <f t="shared" si="105"/>
        <v>0</v>
      </c>
      <c r="AD690">
        <f t="shared" si="106"/>
        <v>0</v>
      </c>
      <c r="AE690">
        <f t="shared" si="107"/>
        <v>0</v>
      </c>
      <c r="AF690">
        <f t="shared" si="108"/>
        <v>0</v>
      </c>
      <c r="AG690">
        <f t="shared" si="109"/>
        <v>0</v>
      </c>
      <c r="AI690" s="15">
        <f t="shared" si="110"/>
        <v>0</v>
      </c>
      <c r="AJ690" s="15"/>
      <c r="AK690" t="str">
        <f>IFERROR(VLOOKUP($B690, 'Combined Budget 2025 EUR'!$B:$L, 10, 0), IFERROR(VLOOKUP($B690, 'Combined Budget 2025 CHF'!$B:$L, 10, 0), "N/A"))</f>
        <v>N/A</v>
      </c>
      <c r="AL690" t="str">
        <f>IFERROR(VLOOKUP($B690, 'Combined Budget 2025 EUR'!$B:$L, 11, 0), IFERROR(VLOOKUP($B690, 'Combined Budget 2025 CHF'!$B:$L, 11, 0), "N/A"))</f>
        <v>N/A</v>
      </c>
    </row>
    <row r="691" spans="2:38" x14ac:dyDescent="0.25">
      <c r="B691" s="1">
        <v>25010</v>
      </c>
      <c r="C691" s="1" t="s">
        <v>1148</v>
      </c>
      <c r="D691" s="1" t="str">
        <f>IFERROR(VLOOKUP($B691, 'Combined Budget 2025 EUR'!$B:$G,3, 0),IFERROR(VLOOKUP($B691, 'Combined Budget 2025 CHF'!$B:$G,3, 0),  IFERROR(VLOOKUP($B691, '[1]QMSM_AG Mapping'!$A:$G, 3,0), "Check")))</f>
        <v>Internal</v>
      </c>
      <c r="E691" s="1">
        <f>IFERROR(VLOOKUP($B691, 'Combined Budget 2025 EUR'!$B:$G,5, 0), IFERROR(VLOOKUP($B691, 'Combined Budget 2025 CHF'!$B:$G,5, 0),IFERROR(VLOOKUP($B691, '[1]QMSM_AG Mapping'!$A:$E, 5,0), "Check")))</f>
        <v>0</v>
      </c>
      <c r="F691" s="1">
        <f t="shared" si="102"/>
        <v>0</v>
      </c>
      <c r="G691" s="13">
        <f>VLOOKUP($B691, '[1]QMSM_AG Mapping'!$A:$G, 6, 0)</f>
        <v>0</v>
      </c>
      <c r="H691" s="1">
        <f>VLOOKUP($B691, '[1]QMSM_AG Mapping'!$A:$G, 7, 0)</f>
        <v>0</v>
      </c>
      <c r="I691" t="s">
        <v>38</v>
      </c>
      <c r="J691" s="14">
        <v>0</v>
      </c>
      <c r="K691" s="14">
        <v>0</v>
      </c>
      <c r="L691" s="14">
        <v>0</v>
      </c>
      <c r="M691" s="14">
        <v>0</v>
      </c>
      <c r="N691" s="14">
        <v>250.14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W691" s="14" cm="1">
        <f t="array" ref="W691">INDEX(J691:U691, 1, MONTH($W$1))</f>
        <v>0</v>
      </c>
      <c r="X691" s="14" cm="1">
        <f t="array" ref="X691">SUMPRODUCT((J691:U691) *(($J$1:$U$1)&lt;=$X$1))</f>
        <v>250.14</v>
      </c>
      <c r="Y691">
        <f t="shared" si="103"/>
        <v>0</v>
      </c>
      <c r="Z691">
        <f t="shared" si="103"/>
        <v>1</v>
      </c>
      <c r="AA691">
        <f t="shared" si="104"/>
        <v>0</v>
      </c>
      <c r="AB691">
        <f t="shared" si="111"/>
        <v>1</v>
      </c>
      <c r="AC691">
        <f t="shared" si="105"/>
        <v>250.14</v>
      </c>
      <c r="AD691">
        <f t="shared" si="106"/>
        <v>0</v>
      </c>
      <c r="AE691">
        <f t="shared" si="107"/>
        <v>0</v>
      </c>
      <c r="AF691">
        <f t="shared" si="108"/>
        <v>0</v>
      </c>
      <c r="AG691">
        <f t="shared" si="109"/>
        <v>0</v>
      </c>
      <c r="AI691" s="15">
        <f t="shared" si="110"/>
        <v>250.14</v>
      </c>
      <c r="AJ691" s="15"/>
      <c r="AK691" t="str">
        <f>IFERROR(VLOOKUP($B691, 'Combined Budget 2025 EUR'!$B:$L, 10, 0), IFERROR(VLOOKUP($B691, 'Combined Budget 2025 CHF'!$B:$L, 10, 0), "N/A"))</f>
        <v>N/A</v>
      </c>
      <c r="AL691" t="str">
        <f>IFERROR(VLOOKUP($B691, 'Combined Budget 2025 EUR'!$B:$L, 11, 0), IFERROR(VLOOKUP($B691, 'Combined Budget 2025 CHF'!$B:$L, 11, 0), "N/A"))</f>
        <v>N/A</v>
      </c>
    </row>
    <row r="692" spans="2:38" x14ac:dyDescent="0.25">
      <c r="B692" s="1">
        <v>25012</v>
      </c>
      <c r="C692" s="1" t="s">
        <v>1149</v>
      </c>
      <c r="D692" s="1" t="str">
        <f>IFERROR(VLOOKUP($B692, 'Combined Budget 2025 EUR'!$B:$G,3, 0),IFERROR(VLOOKUP($B692, 'Combined Budget 2025 CHF'!$B:$G,3, 0),  IFERROR(VLOOKUP($B692, '[1]QMSM_AG Mapping'!$A:$G, 3,0), "Check")))</f>
        <v>Internal</v>
      </c>
      <c r="E692" s="1">
        <f>IFERROR(VLOOKUP($B692, 'Combined Budget 2025 EUR'!$B:$G,5, 0), IFERROR(VLOOKUP($B692, 'Combined Budget 2025 CHF'!$B:$G,5, 0),IFERROR(VLOOKUP($B692, '[1]QMSM_AG Mapping'!$A:$E, 5,0), "Check")))</f>
        <v>0</v>
      </c>
      <c r="F692" s="1">
        <f t="shared" si="102"/>
        <v>0</v>
      </c>
      <c r="G692" s="13">
        <f>VLOOKUP($B692, '[1]QMSM_AG Mapping'!$A:$G, 6, 0)</f>
        <v>0</v>
      </c>
      <c r="H692" s="1">
        <f>VLOOKUP($B692, '[1]QMSM_AG Mapping'!$A:$G, 7, 0)</f>
        <v>0</v>
      </c>
      <c r="I692" t="s">
        <v>38</v>
      </c>
      <c r="J692" s="14">
        <v>0</v>
      </c>
      <c r="K692" s="14">
        <v>0</v>
      </c>
      <c r="L692" s="14">
        <v>0</v>
      </c>
      <c r="M692" s="14">
        <v>17.739999999999998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W692" s="14" cm="1">
        <f t="array" ref="W692">INDEX(J692:U692, 1, MONTH($W$1))</f>
        <v>0</v>
      </c>
      <c r="X692" s="14" cm="1">
        <f t="array" ref="X692">SUMPRODUCT((J692:U692) *(($J$1:$U$1)&lt;=$X$1))</f>
        <v>17.739999999999998</v>
      </c>
      <c r="Y692">
        <f t="shared" si="103"/>
        <v>0</v>
      </c>
      <c r="Z692">
        <f t="shared" si="103"/>
        <v>1</v>
      </c>
      <c r="AA692">
        <f t="shared" si="104"/>
        <v>0</v>
      </c>
      <c r="AB692">
        <f t="shared" si="111"/>
        <v>1</v>
      </c>
      <c r="AC692">
        <f t="shared" si="105"/>
        <v>17.739999999999998</v>
      </c>
      <c r="AD692">
        <f t="shared" si="106"/>
        <v>0</v>
      </c>
      <c r="AE692">
        <f t="shared" si="107"/>
        <v>0</v>
      </c>
      <c r="AF692">
        <f t="shared" si="108"/>
        <v>0</v>
      </c>
      <c r="AG692">
        <f t="shared" si="109"/>
        <v>0</v>
      </c>
      <c r="AI692" s="15">
        <f t="shared" si="110"/>
        <v>17.739999999999998</v>
      </c>
      <c r="AJ692" s="15"/>
      <c r="AK692" t="str">
        <f>IFERROR(VLOOKUP($B692, 'Combined Budget 2025 EUR'!$B:$L, 10, 0), IFERROR(VLOOKUP($B692, 'Combined Budget 2025 CHF'!$B:$L, 10, 0), "N/A"))</f>
        <v>N/A</v>
      </c>
      <c r="AL692" t="str">
        <f>IFERROR(VLOOKUP($B692, 'Combined Budget 2025 EUR'!$B:$L, 11, 0), IFERROR(VLOOKUP($B692, 'Combined Budget 2025 CHF'!$B:$L, 11, 0), "N/A"))</f>
        <v>N/A</v>
      </c>
    </row>
    <row r="693" spans="2:38" x14ac:dyDescent="0.25">
      <c r="B693" s="1">
        <v>25996</v>
      </c>
      <c r="C693" s="1" t="s">
        <v>1150</v>
      </c>
      <c r="D693" s="1" t="str">
        <f>IFERROR(VLOOKUP($B693, 'Combined Budget 2025 EUR'!$B:$G,3, 0),IFERROR(VLOOKUP($B693, 'Combined Budget 2025 CHF'!$B:$G,3, 0),  IFERROR(VLOOKUP($B693, '[1]QMSM_AG Mapping'!$A:$G, 3,0), "Check")))</f>
        <v>Internal</v>
      </c>
      <c r="E693" s="1">
        <f>IFERROR(VLOOKUP($B693, 'Combined Budget 2025 EUR'!$B:$G,5, 0), IFERROR(VLOOKUP($B693, 'Combined Budget 2025 CHF'!$B:$G,5, 0),IFERROR(VLOOKUP($B693, '[1]QMSM_AG Mapping'!$A:$E, 5,0), "Check")))</f>
        <v>0</v>
      </c>
      <c r="F693" s="1">
        <f t="shared" si="102"/>
        <v>0</v>
      </c>
      <c r="G693" s="13">
        <f>VLOOKUP($B693, '[1]QMSM_AG Mapping'!$A:$G, 6, 0)</f>
        <v>0</v>
      </c>
      <c r="H693" s="1">
        <f>VLOOKUP($B693, '[1]QMSM_AG Mapping'!$A:$G, 7, 0)</f>
        <v>0</v>
      </c>
      <c r="I693" t="s">
        <v>38</v>
      </c>
      <c r="J693" s="14">
        <v>0</v>
      </c>
      <c r="K693" s="14">
        <v>0</v>
      </c>
      <c r="L693" s="14">
        <v>0</v>
      </c>
      <c r="M693" s="14">
        <v>9520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W693" s="14" cm="1">
        <f t="array" ref="W693">INDEX(J693:U693, 1, MONTH($W$1))</f>
        <v>0</v>
      </c>
      <c r="X693" s="14" cm="1">
        <f t="array" ref="X693">SUMPRODUCT((J693:U693) *(($J$1:$U$1)&lt;=$X$1))</f>
        <v>9520</v>
      </c>
      <c r="Y693">
        <f t="shared" si="103"/>
        <v>0</v>
      </c>
      <c r="Z693">
        <f t="shared" si="103"/>
        <v>1</v>
      </c>
      <c r="AA693">
        <f t="shared" si="104"/>
        <v>0</v>
      </c>
      <c r="AB693">
        <f t="shared" si="111"/>
        <v>1</v>
      </c>
      <c r="AC693">
        <f t="shared" si="105"/>
        <v>9520</v>
      </c>
      <c r="AD693">
        <f t="shared" si="106"/>
        <v>0</v>
      </c>
      <c r="AE693">
        <f t="shared" si="107"/>
        <v>0</v>
      </c>
      <c r="AF693">
        <f t="shared" si="108"/>
        <v>0</v>
      </c>
      <c r="AG693">
        <f t="shared" si="109"/>
        <v>0</v>
      </c>
      <c r="AI693" s="15">
        <f t="shared" si="110"/>
        <v>9520</v>
      </c>
      <c r="AJ693" s="15"/>
      <c r="AK693" t="str">
        <f>IFERROR(VLOOKUP($B693, 'Combined Budget 2025 EUR'!$B:$L, 10, 0), IFERROR(VLOOKUP($B693, 'Combined Budget 2025 CHF'!$B:$L, 10, 0), "N/A"))</f>
        <v>N/A</v>
      </c>
      <c r="AL693" t="str">
        <f>IFERROR(VLOOKUP($B693, 'Combined Budget 2025 EUR'!$B:$L, 11, 0), IFERROR(VLOOKUP($B693, 'Combined Budget 2025 CHF'!$B:$L, 11, 0), "N/A"))</f>
        <v>N/A</v>
      </c>
    </row>
    <row r="694" spans="2:38" x14ac:dyDescent="0.25">
      <c r="B694" s="1">
        <v>26001</v>
      </c>
      <c r="C694" s="1" t="s">
        <v>507</v>
      </c>
      <c r="D694" s="1" t="str">
        <f>IFERROR(VLOOKUP($B694, 'Combined Budget 2025 EUR'!$B:$G,3, 0),IFERROR(VLOOKUP($B694, 'Combined Budget 2025 CHF'!$B:$G,3, 0),  IFERROR(VLOOKUP($B694, '[1]QMSM_AG Mapping'!$A:$G, 3,0), "Check")))</f>
        <v>Other EU</v>
      </c>
      <c r="E694" s="1">
        <f>IFERROR(VLOOKUP($B694, 'Combined Budget 2025 EUR'!$B:$G,5, 0), IFERROR(VLOOKUP($B694, 'Combined Budget 2025 CHF'!$B:$G,5, 0),IFERROR(VLOOKUP($B694, '[1]QMSM_AG Mapping'!$A:$E, 5,0), "Check")))</f>
        <v>0</v>
      </c>
      <c r="F694" s="1">
        <f t="shared" si="102"/>
        <v>0</v>
      </c>
      <c r="G694" s="13">
        <f>VLOOKUP($B694, '[1]QMSM_AG Mapping'!$A:$G, 6, 0)</f>
        <v>44986</v>
      </c>
      <c r="H694" s="1">
        <f>VLOOKUP($B694, '[1]QMSM_AG Mapping'!$A:$G, 7, 0)</f>
        <v>2023</v>
      </c>
      <c r="I694" t="s">
        <v>64</v>
      </c>
      <c r="J694" s="14">
        <v>0</v>
      </c>
      <c r="K694" s="14">
        <v>0</v>
      </c>
      <c r="L694" s="14">
        <v>0</v>
      </c>
      <c r="M694" s="14">
        <v>561.48</v>
      </c>
      <c r="N694" s="14">
        <v>1062.5899999999999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996.7</v>
      </c>
      <c r="U694" s="14">
        <v>0</v>
      </c>
      <c r="W694" s="14" cm="1">
        <f t="array" ref="W694">INDEX(J694:U694, 1, MONTH($W$1))</f>
        <v>0</v>
      </c>
      <c r="X694" s="14" cm="1">
        <f t="array" ref="X694">SUMPRODUCT((J694:U694) *(($J$1:$U$1)&lt;=$X$1))</f>
        <v>2620.77</v>
      </c>
      <c r="Y694">
        <f t="shared" si="103"/>
        <v>0</v>
      </c>
      <c r="Z694">
        <f t="shared" si="103"/>
        <v>1</v>
      </c>
      <c r="AA694">
        <f t="shared" si="104"/>
        <v>1</v>
      </c>
      <c r="AB694">
        <f t="shared" si="111"/>
        <v>3</v>
      </c>
      <c r="AC694">
        <f t="shared" si="105"/>
        <v>873.59</v>
      </c>
      <c r="AD694">
        <f t="shared" si="106"/>
        <v>0</v>
      </c>
      <c r="AE694">
        <f t="shared" si="107"/>
        <v>0</v>
      </c>
      <c r="AF694">
        <f t="shared" si="108"/>
        <v>0</v>
      </c>
      <c r="AG694">
        <f t="shared" si="109"/>
        <v>0</v>
      </c>
      <c r="AI694" s="15">
        <f t="shared" si="110"/>
        <v>2620.77</v>
      </c>
      <c r="AJ694" s="15"/>
      <c r="AK694" t="str">
        <f>IFERROR(VLOOKUP($B694, 'Combined Budget 2025 EUR'!$B:$L, 10, 0), IFERROR(VLOOKUP($B694, 'Combined Budget 2025 CHF'!$B:$L, 10, 0), "N/A"))</f>
        <v>CC</v>
      </c>
      <c r="AL694" t="str">
        <f>IFERROR(VLOOKUP($B694, 'Combined Budget 2025 EUR'!$B:$L, 11, 0), IFERROR(VLOOKUP($B694, 'Combined Budget 2025 CHF'!$B:$L, 11, 0), "N/A"))</f>
        <v>C</v>
      </c>
    </row>
    <row r="695" spans="2:38" x14ac:dyDescent="0.25">
      <c r="B695" s="1">
        <v>26002</v>
      </c>
      <c r="C695" s="1" t="s">
        <v>503</v>
      </c>
      <c r="D695" s="1" t="str">
        <f>IFERROR(VLOOKUP($B695, 'Combined Budget 2025 EUR'!$B:$G,3, 0),IFERROR(VLOOKUP($B695, 'Combined Budget 2025 CHF'!$B:$G,3, 0),  IFERROR(VLOOKUP($B695, '[1]QMSM_AG Mapping'!$A:$G, 3,0), "Check")))</f>
        <v>Other EU</v>
      </c>
      <c r="E695" s="1">
        <f>IFERROR(VLOOKUP($B695, 'Combined Budget 2025 EUR'!$B:$G,5, 0), IFERROR(VLOOKUP($B695, 'Combined Budget 2025 CHF'!$B:$G,5, 0),IFERROR(VLOOKUP($B695, '[1]QMSM_AG Mapping'!$A:$E, 5,0), "Check")))</f>
        <v>0</v>
      </c>
      <c r="F695" s="1">
        <f t="shared" si="102"/>
        <v>0</v>
      </c>
      <c r="G695" s="13">
        <f>VLOOKUP($B695, '[1]QMSM_AG Mapping'!$A:$G, 6, 0)</f>
        <v>44986</v>
      </c>
      <c r="H695" s="1">
        <f>VLOOKUP($B695, '[1]QMSM_AG Mapping'!$A:$G, 7, 0)</f>
        <v>2023</v>
      </c>
      <c r="I695" t="s">
        <v>64</v>
      </c>
      <c r="J695" s="14">
        <v>886.49</v>
      </c>
      <c r="K695" s="14">
        <v>-232.36</v>
      </c>
      <c r="L695" s="14">
        <v>1037.77</v>
      </c>
      <c r="M695" s="14">
        <v>530.09</v>
      </c>
      <c r="N695" s="14">
        <v>0</v>
      </c>
      <c r="O695" s="14">
        <v>3201.84</v>
      </c>
      <c r="P695" s="14">
        <v>567.89</v>
      </c>
      <c r="Q695" s="14">
        <v>1462.15</v>
      </c>
      <c r="R695" s="14">
        <v>3653.52</v>
      </c>
      <c r="S695" s="14">
        <v>1565.81</v>
      </c>
      <c r="T695" s="14">
        <v>1394.43</v>
      </c>
      <c r="U695" s="14">
        <v>2964.69</v>
      </c>
      <c r="W695" s="14" cm="1">
        <f t="array" ref="W695">INDEX(J695:U695, 1, MONTH($W$1))</f>
        <v>2964.69</v>
      </c>
      <c r="X695" s="14" cm="1">
        <f t="array" ref="X695">SUMPRODUCT((J695:U695) *(($J$1:$U$1)&lt;=$X$1))</f>
        <v>17032.32</v>
      </c>
      <c r="Y695">
        <f t="shared" si="103"/>
        <v>1</v>
      </c>
      <c r="Z695">
        <f t="shared" si="103"/>
        <v>1</v>
      </c>
      <c r="AA695">
        <f t="shared" si="104"/>
        <v>1</v>
      </c>
      <c r="AB695">
        <f t="shared" si="111"/>
        <v>10</v>
      </c>
      <c r="AC695">
        <f t="shared" si="105"/>
        <v>1703.232</v>
      </c>
      <c r="AD695">
        <f t="shared" si="106"/>
        <v>0</v>
      </c>
      <c r="AE695">
        <f t="shared" si="107"/>
        <v>0</v>
      </c>
      <c r="AF695">
        <f t="shared" si="108"/>
        <v>0</v>
      </c>
      <c r="AG695">
        <f t="shared" si="109"/>
        <v>0</v>
      </c>
      <c r="AI695" s="15">
        <f t="shared" si="110"/>
        <v>17032.32</v>
      </c>
      <c r="AJ695" s="15"/>
      <c r="AK695" t="str">
        <f>IFERROR(VLOOKUP($B695, 'Combined Budget 2025 EUR'!$B:$L, 10, 0), IFERROR(VLOOKUP($B695, 'Combined Budget 2025 CHF'!$B:$L, 10, 0), "N/A"))</f>
        <v>BA</v>
      </c>
      <c r="AL695" t="str">
        <f>IFERROR(VLOOKUP($B695, 'Combined Budget 2025 EUR'!$B:$L, 11, 0), IFERROR(VLOOKUP($B695, 'Combined Budget 2025 CHF'!$B:$L, 11, 0), "N/A"))</f>
        <v>A</v>
      </c>
    </row>
    <row r="696" spans="2:38" x14ac:dyDescent="0.25">
      <c r="B696" s="1">
        <v>26003</v>
      </c>
      <c r="C696" s="1" t="s">
        <v>669</v>
      </c>
      <c r="D696" s="1" t="str">
        <f>IFERROR(VLOOKUP($B696, 'Combined Budget 2025 EUR'!$B:$G,3, 0),IFERROR(VLOOKUP($B696, 'Combined Budget 2025 CHF'!$B:$G,3, 0),  IFERROR(VLOOKUP($B696, '[1]QMSM_AG Mapping'!$A:$G, 3,0), "Check")))</f>
        <v>Other EU</v>
      </c>
      <c r="E696" s="1" t="str">
        <f>IFERROR(VLOOKUP($B696, 'Combined Budget 2025 EUR'!$B:$G,5, 0), IFERROR(VLOOKUP($B696, 'Combined Budget 2025 CHF'!$B:$G,5, 0),IFERROR(VLOOKUP($B696, '[1]QMSM_AG Mapping'!$A:$E, 5,0), "Check")))</f>
        <v>Salon / Institute</v>
      </c>
      <c r="F696" s="1" t="str">
        <f t="shared" si="102"/>
        <v>Institutes / Clinic</v>
      </c>
      <c r="G696" s="13">
        <f>VLOOKUP($B696, '[1]QMSM_AG Mapping'!$A:$G, 6, 0)</f>
        <v>44986</v>
      </c>
      <c r="H696" s="1">
        <f>VLOOKUP($B696, '[1]QMSM_AG Mapping'!$A:$G, 7, 0)</f>
        <v>2023</v>
      </c>
      <c r="I696" t="s">
        <v>358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W696" s="14" cm="1">
        <f t="array" ref="W696">INDEX(J696:U696, 1, MONTH($W$1))</f>
        <v>0</v>
      </c>
      <c r="X696" s="14" cm="1">
        <f t="array" ref="X696">SUMPRODUCT((J696:U696) *(($J$1:$U$1)&lt;=$X$1))</f>
        <v>0</v>
      </c>
      <c r="Y696">
        <f t="shared" si="103"/>
        <v>0</v>
      </c>
      <c r="Z696">
        <f t="shared" si="103"/>
        <v>0</v>
      </c>
      <c r="AA696">
        <f t="shared" si="104"/>
        <v>0</v>
      </c>
      <c r="AB696">
        <f t="shared" si="111"/>
        <v>0</v>
      </c>
      <c r="AC696">
        <f t="shared" si="105"/>
        <v>0</v>
      </c>
      <c r="AD696">
        <f t="shared" si="106"/>
        <v>0</v>
      </c>
      <c r="AE696">
        <f t="shared" si="107"/>
        <v>0</v>
      </c>
      <c r="AF696">
        <f t="shared" si="108"/>
        <v>0</v>
      </c>
      <c r="AG696">
        <f t="shared" si="109"/>
        <v>0</v>
      </c>
      <c r="AI696" s="15">
        <f t="shared" si="110"/>
        <v>0</v>
      </c>
      <c r="AJ696" s="15"/>
      <c r="AK696">
        <f>IFERROR(VLOOKUP($B696, 'Combined Budget 2025 EUR'!$B:$L, 10, 0), IFERROR(VLOOKUP($B696, 'Combined Budget 2025 CHF'!$B:$L, 10, 0), "N/A"))</f>
        <v>0</v>
      </c>
      <c r="AL696">
        <f>IFERROR(VLOOKUP($B696, 'Combined Budget 2025 EUR'!$B:$L, 11, 0), IFERROR(VLOOKUP($B696, 'Combined Budget 2025 CHF'!$B:$L, 11, 0), "N/A"))</f>
        <v>0</v>
      </c>
    </row>
    <row r="697" spans="2:38" x14ac:dyDescent="0.25">
      <c r="B697" s="1">
        <v>26004</v>
      </c>
      <c r="C697" s="1" t="s">
        <v>504</v>
      </c>
      <c r="D697" s="1" t="str">
        <f>IFERROR(VLOOKUP($B697, 'Combined Budget 2025 EUR'!$B:$G,3, 0),IFERROR(VLOOKUP($B697, 'Combined Budget 2025 CHF'!$B:$G,3, 0),  IFERROR(VLOOKUP($B697, '[1]QMSM_AG Mapping'!$A:$G, 3,0), "Check")))</f>
        <v>Other EU</v>
      </c>
      <c r="E697" s="1">
        <f>IFERROR(VLOOKUP($B697, 'Combined Budget 2025 EUR'!$B:$G,5, 0), IFERROR(VLOOKUP($B697, 'Combined Budget 2025 CHF'!$B:$G,5, 0),IFERROR(VLOOKUP($B697, '[1]QMSM_AG Mapping'!$A:$E, 5,0), "Check")))</f>
        <v>0</v>
      </c>
      <c r="F697" s="1">
        <f t="shared" si="102"/>
        <v>0</v>
      </c>
      <c r="G697" s="13">
        <f>VLOOKUP($B697, '[1]QMSM_AG Mapping'!$A:$G, 6, 0)</f>
        <v>45139</v>
      </c>
      <c r="H697" s="1">
        <f>VLOOKUP($B697, '[1]QMSM_AG Mapping'!$A:$G, 7, 0)</f>
        <v>2023</v>
      </c>
      <c r="I697" t="s">
        <v>64</v>
      </c>
      <c r="J697" s="14">
        <v>1805.8</v>
      </c>
      <c r="K697" s="14">
        <v>0</v>
      </c>
      <c r="L697" s="14">
        <v>1728.22</v>
      </c>
      <c r="M697" s="14">
        <v>2165.5500000000002</v>
      </c>
      <c r="N697" s="14">
        <v>1766.62</v>
      </c>
      <c r="O697" s="14">
        <v>0</v>
      </c>
      <c r="P697" s="14">
        <v>2251.75</v>
      </c>
      <c r="Q697" s="14">
        <v>0</v>
      </c>
      <c r="R697" s="14">
        <v>1464.87</v>
      </c>
      <c r="S697" s="14">
        <v>1372.8</v>
      </c>
      <c r="T697" s="14">
        <v>657.98</v>
      </c>
      <c r="U697" s="14">
        <v>1292.05</v>
      </c>
      <c r="W697" s="14" cm="1">
        <f t="array" ref="W697">INDEX(J697:U697, 1, MONTH($W$1))</f>
        <v>1292.05</v>
      </c>
      <c r="X697" s="14" cm="1">
        <f t="array" ref="X697">SUMPRODUCT((J697:U697) *(($J$1:$U$1)&lt;=$X$1))</f>
        <v>14505.639999999996</v>
      </c>
      <c r="Y697">
        <f t="shared" si="103"/>
        <v>1</v>
      </c>
      <c r="Z697">
        <f t="shared" si="103"/>
        <v>1</v>
      </c>
      <c r="AA697">
        <f t="shared" si="104"/>
        <v>1</v>
      </c>
      <c r="AB697">
        <f t="shared" si="111"/>
        <v>9</v>
      </c>
      <c r="AC697">
        <f t="shared" si="105"/>
        <v>1611.7377777777774</v>
      </c>
      <c r="AD697">
        <f t="shared" si="106"/>
        <v>0</v>
      </c>
      <c r="AE697">
        <f t="shared" si="107"/>
        <v>0</v>
      </c>
      <c r="AF697">
        <f t="shared" si="108"/>
        <v>0</v>
      </c>
      <c r="AG697">
        <f t="shared" si="109"/>
        <v>0</v>
      </c>
      <c r="AI697" s="15">
        <f t="shared" si="110"/>
        <v>14505.639999999996</v>
      </c>
      <c r="AJ697" s="15"/>
      <c r="AK697" t="str">
        <f>IFERROR(VLOOKUP($B697, 'Combined Budget 2025 EUR'!$B:$L, 10, 0), IFERROR(VLOOKUP($B697, 'Combined Budget 2025 CHF'!$B:$L, 10, 0), "N/A"))</f>
        <v>BA</v>
      </c>
      <c r="AL697" t="str">
        <f>IFERROR(VLOOKUP($B697, 'Combined Budget 2025 EUR'!$B:$L, 11, 0), IFERROR(VLOOKUP($B697, 'Combined Budget 2025 CHF'!$B:$L, 11, 0), "N/A"))</f>
        <v>A</v>
      </c>
    </row>
    <row r="698" spans="2:38" x14ac:dyDescent="0.25">
      <c r="B698" s="1">
        <v>26005</v>
      </c>
      <c r="C698" s="1" t="s">
        <v>508</v>
      </c>
      <c r="D698" s="1" t="str">
        <f>IFERROR(VLOOKUP($B698, 'Combined Budget 2025 EUR'!$B:$G,3, 0),IFERROR(VLOOKUP($B698, 'Combined Budget 2025 CHF'!$B:$G,3, 0),  IFERROR(VLOOKUP($B698, '[1]QMSM_AG Mapping'!$A:$G, 3,0), "Check")))</f>
        <v>Other EU</v>
      </c>
      <c r="E698" s="1">
        <f>IFERROR(VLOOKUP($B698, 'Combined Budget 2025 EUR'!$B:$G,5, 0), IFERROR(VLOOKUP($B698, 'Combined Budget 2025 CHF'!$B:$G,5, 0),IFERROR(VLOOKUP($B698, '[1]QMSM_AG Mapping'!$A:$E, 5,0), "Check")))</f>
        <v>0</v>
      </c>
      <c r="F698" s="1">
        <f t="shared" si="102"/>
        <v>0</v>
      </c>
      <c r="G698" s="13">
        <f>VLOOKUP($B698, '[1]QMSM_AG Mapping'!$A:$G, 6, 0)</f>
        <v>45261</v>
      </c>
      <c r="H698" s="1">
        <f>VLOOKUP($B698, '[1]QMSM_AG Mapping'!$A:$G, 7, 0)</f>
        <v>2023</v>
      </c>
      <c r="I698" t="s">
        <v>64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W698" s="14" cm="1">
        <f t="array" ref="W698">INDEX(J698:U698, 1, MONTH($W$1))</f>
        <v>0</v>
      </c>
      <c r="X698" s="14" cm="1">
        <f t="array" ref="X698">SUMPRODUCT((J698:U698) *(($J$1:$U$1)&lt;=$X$1))</f>
        <v>0</v>
      </c>
      <c r="Y698">
        <f t="shared" si="103"/>
        <v>0</v>
      </c>
      <c r="Z698">
        <f t="shared" si="103"/>
        <v>0</v>
      </c>
      <c r="AA698">
        <f t="shared" si="104"/>
        <v>1</v>
      </c>
      <c r="AB698">
        <f t="shared" si="111"/>
        <v>0</v>
      </c>
      <c r="AC698">
        <f t="shared" si="105"/>
        <v>0</v>
      </c>
      <c r="AD698">
        <f t="shared" si="106"/>
        <v>0</v>
      </c>
      <c r="AE698">
        <f t="shared" si="107"/>
        <v>0</v>
      </c>
      <c r="AF698">
        <f t="shared" si="108"/>
        <v>0</v>
      </c>
      <c r="AG698">
        <f t="shared" si="109"/>
        <v>0</v>
      </c>
      <c r="AI698" s="15">
        <f t="shared" si="110"/>
        <v>0</v>
      </c>
      <c r="AJ698" s="15"/>
      <c r="AK698" t="str">
        <f>IFERROR(VLOOKUP($B698, 'Combined Budget 2025 EUR'!$B:$L, 10, 0), IFERROR(VLOOKUP($B698, 'Combined Budget 2025 CHF'!$B:$L, 10, 0), "N/A"))</f>
        <v>CC</v>
      </c>
      <c r="AL698" t="str">
        <f>IFERROR(VLOOKUP($B698, 'Combined Budget 2025 EUR'!$B:$L, 11, 0), IFERROR(VLOOKUP($B698, 'Combined Budget 2025 CHF'!$B:$L, 11, 0), "N/A"))</f>
        <v>C</v>
      </c>
    </row>
    <row r="699" spans="2:38" x14ac:dyDescent="0.25">
      <c r="B699" s="1">
        <v>26006</v>
      </c>
      <c r="C699" s="1" t="s">
        <v>509</v>
      </c>
      <c r="D699" s="1" t="str">
        <f>IFERROR(VLOOKUP($B699, 'Combined Budget 2025 EUR'!$B:$G,3, 0),IFERROR(VLOOKUP($B699, 'Combined Budget 2025 CHF'!$B:$G,3, 0),  IFERROR(VLOOKUP($B699, '[1]QMSM_AG Mapping'!$A:$G, 3,0), "Check")))</f>
        <v>Other EU</v>
      </c>
      <c r="E699" s="1">
        <f>IFERROR(VLOOKUP($B699, 'Combined Budget 2025 EUR'!$B:$G,5, 0), IFERROR(VLOOKUP($B699, 'Combined Budget 2025 CHF'!$B:$G,5, 0),IFERROR(VLOOKUP($B699, '[1]QMSM_AG Mapping'!$A:$E, 5,0), "Check")))</f>
        <v>0</v>
      </c>
      <c r="F699" s="1">
        <f t="shared" si="102"/>
        <v>0</v>
      </c>
      <c r="G699" s="13">
        <f>VLOOKUP($B699, '[1]QMSM_AG Mapping'!$A:$G, 6, 0)</f>
        <v>45200</v>
      </c>
      <c r="H699" s="1">
        <f>VLOOKUP($B699, '[1]QMSM_AG Mapping'!$A:$G, 7, 0)</f>
        <v>2023</v>
      </c>
      <c r="I699" t="s">
        <v>64</v>
      </c>
      <c r="J699" s="14">
        <v>1070.92</v>
      </c>
      <c r="K699" s="14">
        <v>0</v>
      </c>
      <c r="L699" s="14">
        <v>0</v>
      </c>
      <c r="M699" s="14">
        <v>0</v>
      </c>
      <c r="N699" s="14">
        <v>0</v>
      </c>
      <c r="O699" s="14">
        <v>1149.03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W699" s="14" cm="1">
        <f t="array" ref="W699">INDEX(J699:U699, 1, MONTH($W$1))</f>
        <v>0</v>
      </c>
      <c r="X699" s="14" cm="1">
        <f t="array" ref="X699">SUMPRODUCT((J699:U699) *(($J$1:$U$1)&lt;=$X$1))</f>
        <v>2219.9499999999998</v>
      </c>
      <c r="Y699">
        <f t="shared" si="103"/>
        <v>0</v>
      </c>
      <c r="Z699">
        <f t="shared" si="103"/>
        <v>1</v>
      </c>
      <c r="AA699">
        <f t="shared" si="104"/>
        <v>1</v>
      </c>
      <c r="AB699">
        <f t="shared" si="111"/>
        <v>2</v>
      </c>
      <c r="AC699">
        <f t="shared" si="105"/>
        <v>1109.9749999999999</v>
      </c>
      <c r="AD699">
        <f t="shared" si="106"/>
        <v>0</v>
      </c>
      <c r="AE699">
        <f t="shared" si="107"/>
        <v>0</v>
      </c>
      <c r="AF699">
        <f t="shared" si="108"/>
        <v>0</v>
      </c>
      <c r="AG699">
        <f t="shared" si="109"/>
        <v>0</v>
      </c>
      <c r="AI699" s="15">
        <f t="shared" si="110"/>
        <v>2219.9499999999998</v>
      </c>
      <c r="AJ699" s="15"/>
      <c r="AK699" t="str">
        <f>IFERROR(VLOOKUP($B699, 'Combined Budget 2025 EUR'!$B:$L, 10, 0), IFERROR(VLOOKUP($B699, 'Combined Budget 2025 CHF'!$B:$L, 10, 0), "N/A"))</f>
        <v>CC</v>
      </c>
      <c r="AL699" t="str">
        <f>IFERROR(VLOOKUP($B699, 'Combined Budget 2025 EUR'!$B:$L, 11, 0), IFERROR(VLOOKUP($B699, 'Combined Budget 2025 CHF'!$B:$L, 11, 0), "N/A"))</f>
        <v>C</v>
      </c>
    </row>
    <row r="700" spans="2:38" x14ac:dyDescent="0.25">
      <c r="B700" s="1">
        <v>26007</v>
      </c>
      <c r="C700" s="1" t="s">
        <v>703</v>
      </c>
      <c r="D700" s="1" t="str">
        <f>IFERROR(VLOOKUP($B700, 'Combined Budget 2025 EUR'!$B:$G,3, 0),IFERROR(VLOOKUP($B700, 'Combined Budget 2025 CHF'!$B:$G,3, 0),  IFERROR(VLOOKUP($B700, '[1]QMSM_AG Mapping'!$A:$G, 3,0), "Check")))</f>
        <v>Other EU</v>
      </c>
      <c r="E700" s="1" t="str">
        <f>IFERROR(VLOOKUP($B700, 'Combined Budget 2025 EUR'!$B:$G,5, 0), IFERROR(VLOOKUP($B700, 'Combined Budget 2025 CHF'!$B:$G,5, 0),IFERROR(VLOOKUP($B700, '[1]QMSM_AG Mapping'!$A:$E, 5,0), "Check")))</f>
        <v>Salon / Institute</v>
      </c>
      <c r="F700" s="1" t="str">
        <f t="shared" si="102"/>
        <v>Institutes / Clinic</v>
      </c>
      <c r="G700" s="13">
        <f>VLOOKUP($B700, '[1]QMSM_AG Mapping'!$A:$G, 6, 0)</f>
        <v>0</v>
      </c>
      <c r="H700" s="1">
        <f>VLOOKUP($B700, '[1]QMSM_AG Mapping'!$A:$G, 7, 0)</f>
        <v>0</v>
      </c>
      <c r="I700" t="s">
        <v>358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W700" s="14" cm="1">
        <f t="array" ref="W700">INDEX(J700:U700, 1, MONTH($W$1))</f>
        <v>0</v>
      </c>
      <c r="X700" s="14" cm="1">
        <f t="array" ref="X700">SUMPRODUCT((J700:U700) *(($J$1:$U$1)&lt;=$X$1))</f>
        <v>0</v>
      </c>
      <c r="Y700">
        <f t="shared" si="103"/>
        <v>0</v>
      </c>
      <c r="Z700">
        <f t="shared" si="103"/>
        <v>0</v>
      </c>
      <c r="AA700">
        <f t="shared" si="104"/>
        <v>0</v>
      </c>
      <c r="AB700">
        <f t="shared" si="111"/>
        <v>0</v>
      </c>
      <c r="AC700">
        <f t="shared" si="105"/>
        <v>0</v>
      </c>
      <c r="AD700">
        <f t="shared" si="106"/>
        <v>0</v>
      </c>
      <c r="AE700">
        <f t="shared" si="107"/>
        <v>0</v>
      </c>
      <c r="AF700">
        <f t="shared" si="108"/>
        <v>0</v>
      </c>
      <c r="AG700">
        <f t="shared" si="109"/>
        <v>0</v>
      </c>
      <c r="AI700" s="15">
        <f t="shared" si="110"/>
        <v>0</v>
      </c>
      <c r="AJ700" s="15"/>
      <c r="AK700" t="str">
        <f>IFERROR(VLOOKUP($B700, 'Combined Budget 2025 EUR'!$B:$L, 10, 0), IFERROR(VLOOKUP($B700, 'Combined Budget 2025 CHF'!$B:$L, 10, 0), "N/A"))</f>
        <v>NKD24</v>
      </c>
      <c r="AL700">
        <f>IFERROR(VLOOKUP($B700, 'Combined Budget 2025 EUR'!$B:$L, 11, 0), IFERROR(VLOOKUP($B700, 'Combined Budget 2025 CHF'!$B:$L, 11, 0), "N/A"))</f>
        <v>0</v>
      </c>
    </row>
    <row r="701" spans="2:38" x14ac:dyDescent="0.25">
      <c r="B701" s="1">
        <v>26008</v>
      </c>
      <c r="C701" s="1" t="s">
        <v>907</v>
      </c>
      <c r="D701" s="1">
        <f>IFERROR(VLOOKUP($B701, 'Combined Budget 2025 EUR'!$B:$G,3, 0),IFERROR(VLOOKUP($B701, 'Combined Budget 2025 CHF'!$B:$G,3, 0),  IFERROR(VLOOKUP($B701, '[1]QMSM_AG Mapping'!$A:$G, 3,0), "Check")))</f>
        <v>0</v>
      </c>
      <c r="E701" s="1">
        <f>IFERROR(VLOOKUP($B701, 'Combined Budget 2025 EUR'!$B:$G,5, 0), IFERROR(VLOOKUP($B701, 'Combined Budget 2025 CHF'!$B:$G,5, 0),IFERROR(VLOOKUP($B701, '[1]QMSM_AG Mapping'!$A:$E, 5,0), "Check")))</f>
        <v>0</v>
      </c>
      <c r="F701" s="1">
        <f t="shared" si="102"/>
        <v>0</v>
      </c>
      <c r="G701" s="13">
        <f>VLOOKUP($B701, '[1]QMSM_AG Mapping'!$A:$G, 6, 0)</f>
        <v>0</v>
      </c>
      <c r="H701" s="1">
        <f>VLOOKUP($B701, '[1]QMSM_AG Mapping'!$A:$G, 7, 0)</f>
        <v>0</v>
      </c>
      <c r="I701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W701" s="14" cm="1">
        <f t="array" ref="W701">INDEX(J701:U701, 1, MONTH($W$1))</f>
        <v>0</v>
      </c>
      <c r="X701" s="14" cm="1">
        <f t="array" ref="X701">SUMPRODUCT((J701:U701) *(($J$1:$U$1)&lt;=$X$1))</f>
        <v>0</v>
      </c>
      <c r="Y701">
        <f t="shared" si="103"/>
        <v>0</v>
      </c>
      <c r="Z701">
        <f t="shared" si="103"/>
        <v>0</v>
      </c>
      <c r="AA701">
        <f t="shared" si="104"/>
        <v>0</v>
      </c>
      <c r="AB701">
        <f t="shared" si="111"/>
        <v>0</v>
      </c>
      <c r="AC701">
        <f t="shared" si="105"/>
        <v>0</v>
      </c>
      <c r="AD701">
        <f t="shared" si="106"/>
        <v>0</v>
      </c>
      <c r="AE701">
        <f t="shared" si="107"/>
        <v>0</v>
      </c>
      <c r="AF701">
        <f t="shared" si="108"/>
        <v>0</v>
      </c>
      <c r="AG701">
        <f t="shared" si="109"/>
        <v>0</v>
      </c>
      <c r="AI701" s="15">
        <f t="shared" si="110"/>
        <v>0</v>
      </c>
      <c r="AJ701" s="15"/>
      <c r="AK701">
        <f>IFERROR(VLOOKUP($B701, 'Combined Budget 2025 EUR'!$B:$L, 10, 0), IFERROR(VLOOKUP($B701, 'Combined Budget 2025 CHF'!$B:$L, 10, 0), "N/A"))</f>
        <v>0</v>
      </c>
      <c r="AL701">
        <f>IFERROR(VLOOKUP($B701, 'Combined Budget 2025 EUR'!$B:$L, 11, 0), IFERROR(VLOOKUP($B701, 'Combined Budget 2025 CHF'!$B:$L, 11, 0), "N/A"))</f>
        <v>0</v>
      </c>
    </row>
    <row r="702" spans="2:38" x14ac:dyDescent="0.25">
      <c r="B702" s="1">
        <v>26009</v>
      </c>
      <c r="C702" s="1" t="s">
        <v>908</v>
      </c>
      <c r="D702" s="1">
        <f>IFERROR(VLOOKUP($B702, 'Combined Budget 2025 EUR'!$B:$G,3, 0),IFERROR(VLOOKUP($B702, 'Combined Budget 2025 CHF'!$B:$G,3, 0),  IFERROR(VLOOKUP($B702, '[1]QMSM_AG Mapping'!$A:$G, 3,0), "Check")))</f>
        <v>0</v>
      </c>
      <c r="E702" s="1">
        <f>IFERROR(VLOOKUP($B702, 'Combined Budget 2025 EUR'!$B:$G,5, 0), IFERROR(VLOOKUP($B702, 'Combined Budget 2025 CHF'!$B:$G,5, 0),IFERROR(VLOOKUP($B702, '[1]QMSM_AG Mapping'!$A:$E, 5,0), "Check")))</f>
        <v>0</v>
      </c>
      <c r="F702" s="1">
        <f t="shared" si="102"/>
        <v>0</v>
      </c>
      <c r="G702" s="13">
        <f>VLOOKUP($B702, '[1]QMSM_AG Mapping'!$A:$G, 6, 0)</f>
        <v>0</v>
      </c>
      <c r="H702" s="1">
        <f>VLOOKUP($B702, '[1]QMSM_AG Mapping'!$A:$G, 7, 0)</f>
        <v>0</v>
      </c>
      <c r="I702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W702" s="14" cm="1">
        <f t="array" ref="W702">INDEX(J702:U702, 1, MONTH($W$1))</f>
        <v>0</v>
      </c>
      <c r="X702" s="14" cm="1">
        <f t="array" ref="X702">SUMPRODUCT((J702:U702) *(($J$1:$U$1)&lt;=$X$1))</f>
        <v>0</v>
      </c>
      <c r="Y702">
        <f t="shared" si="103"/>
        <v>0</v>
      </c>
      <c r="Z702">
        <f t="shared" si="103"/>
        <v>0</v>
      </c>
      <c r="AA702">
        <f t="shared" si="104"/>
        <v>0</v>
      </c>
      <c r="AB702">
        <f t="shared" si="111"/>
        <v>0</v>
      </c>
      <c r="AC702">
        <f t="shared" si="105"/>
        <v>0</v>
      </c>
      <c r="AD702">
        <f t="shared" si="106"/>
        <v>0</v>
      </c>
      <c r="AE702">
        <f t="shared" si="107"/>
        <v>0</v>
      </c>
      <c r="AF702">
        <f t="shared" si="108"/>
        <v>0</v>
      </c>
      <c r="AG702">
        <f t="shared" si="109"/>
        <v>0</v>
      </c>
      <c r="AI702" s="15">
        <f t="shared" si="110"/>
        <v>0</v>
      </c>
      <c r="AJ702" s="15"/>
      <c r="AK702">
        <f>IFERROR(VLOOKUP($B702, 'Combined Budget 2025 EUR'!$B:$L, 10, 0), IFERROR(VLOOKUP($B702, 'Combined Budget 2025 CHF'!$B:$L, 10, 0), "N/A"))</f>
        <v>0</v>
      </c>
      <c r="AL702">
        <f>IFERROR(VLOOKUP($B702, 'Combined Budget 2025 EUR'!$B:$L, 11, 0), IFERROR(VLOOKUP($B702, 'Combined Budget 2025 CHF'!$B:$L, 11, 0), "N/A"))</f>
        <v>0</v>
      </c>
    </row>
    <row r="703" spans="2:38" x14ac:dyDescent="0.25">
      <c r="B703" s="1">
        <v>26010</v>
      </c>
      <c r="C703" s="1" t="s">
        <v>510</v>
      </c>
      <c r="D703" s="1" t="str">
        <f>IFERROR(VLOOKUP($B703, 'Combined Budget 2025 EUR'!$B:$G,3, 0),IFERROR(VLOOKUP($B703, 'Combined Budget 2025 CHF'!$B:$G,3, 0),  IFERROR(VLOOKUP($B703, '[1]QMSM_AG Mapping'!$A:$G, 3,0), "Check")))</f>
        <v>Other EU</v>
      </c>
      <c r="E703" s="1" t="str">
        <f>IFERROR(VLOOKUP($B703, 'Combined Budget 2025 EUR'!$B:$G,5, 0), IFERROR(VLOOKUP($B703, 'Combined Budget 2025 CHF'!$B:$G,5, 0),IFERROR(VLOOKUP($B703, '[1]QMSM_AG Mapping'!$A:$E, 5,0), "Check")))</f>
        <v>Salon / Institute</v>
      </c>
      <c r="F703" s="1" t="str">
        <f t="shared" si="102"/>
        <v>Institutes / Clinic</v>
      </c>
      <c r="G703" s="13">
        <f>VLOOKUP($B703, '[1]QMSM_AG Mapping'!$A:$G, 6, 0)</f>
        <v>45413</v>
      </c>
      <c r="H703" s="1">
        <f>VLOOKUP($B703, '[1]QMSM_AG Mapping'!$A:$G, 7, 0)</f>
        <v>2024</v>
      </c>
      <c r="I703" t="s">
        <v>64</v>
      </c>
      <c r="J703" s="14">
        <v>0</v>
      </c>
      <c r="K703" s="14">
        <v>0</v>
      </c>
      <c r="L703" s="14">
        <v>0</v>
      </c>
      <c r="M703" s="14">
        <v>0</v>
      </c>
      <c r="N703" s="14">
        <v>1217.1300000000001</v>
      </c>
      <c r="O703" s="14">
        <v>0</v>
      </c>
      <c r="P703" s="14">
        <v>0</v>
      </c>
      <c r="Q703" s="14">
        <v>0</v>
      </c>
      <c r="R703" s="14">
        <v>476.71</v>
      </c>
      <c r="S703" s="14">
        <v>0</v>
      </c>
      <c r="T703" s="14">
        <v>0</v>
      </c>
      <c r="U703" s="14">
        <v>543.66</v>
      </c>
      <c r="W703" s="14" cm="1">
        <f t="array" ref="W703">INDEX(J703:U703, 1, MONTH($W$1))</f>
        <v>543.66</v>
      </c>
      <c r="X703" s="14" cm="1">
        <f t="array" ref="X703">SUMPRODUCT((J703:U703) *(($J$1:$U$1)&lt;=$X$1))</f>
        <v>2237.5</v>
      </c>
      <c r="Y703">
        <f t="shared" si="103"/>
        <v>1</v>
      </c>
      <c r="Z703">
        <f t="shared" si="103"/>
        <v>1</v>
      </c>
      <c r="AA703">
        <f t="shared" si="104"/>
        <v>1</v>
      </c>
      <c r="AB703">
        <f t="shared" si="111"/>
        <v>3</v>
      </c>
      <c r="AC703">
        <f t="shared" si="105"/>
        <v>745.83333333333337</v>
      </c>
      <c r="AD703">
        <f t="shared" si="106"/>
        <v>0</v>
      </c>
      <c r="AE703">
        <f t="shared" si="107"/>
        <v>0</v>
      </c>
      <c r="AF703">
        <f t="shared" si="108"/>
        <v>1</v>
      </c>
      <c r="AG703">
        <f t="shared" si="109"/>
        <v>2237.5</v>
      </c>
      <c r="AI703" s="15">
        <f t="shared" si="110"/>
        <v>2237.5</v>
      </c>
      <c r="AJ703" s="15"/>
      <c r="AK703" t="str">
        <f>IFERROR(VLOOKUP($B703, 'Combined Budget 2025 EUR'!$B:$L, 10, 0), IFERROR(VLOOKUP($B703, 'Combined Budget 2025 CHF'!$B:$L, 10, 0), "N/A"))</f>
        <v>NKD24</v>
      </c>
      <c r="AL703">
        <f>IFERROR(VLOOKUP($B703, 'Combined Budget 2025 EUR'!$B:$L, 11, 0), IFERROR(VLOOKUP($B703, 'Combined Budget 2025 CHF'!$B:$L, 11, 0), "N/A"))</f>
        <v>0</v>
      </c>
    </row>
    <row r="704" spans="2:38" x14ac:dyDescent="0.25">
      <c r="B704" s="1">
        <v>26011</v>
      </c>
      <c r="C704" s="1" t="s">
        <v>704</v>
      </c>
      <c r="D704" s="1" t="str">
        <f>IFERROR(VLOOKUP($B704, 'Combined Budget 2025 EUR'!$B:$G,3, 0),IFERROR(VLOOKUP($B704, 'Combined Budget 2025 CHF'!$B:$G,3, 0),  IFERROR(VLOOKUP($B704, '[1]QMSM_AG Mapping'!$A:$G, 3,0), "Check")))</f>
        <v>Other EU</v>
      </c>
      <c r="E704" s="1" t="str">
        <f>IFERROR(VLOOKUP($B704, 'Combined Budget 2025 EUR'!$B:$G,5, 0), IFERROR(VLOOKUP($B704, 'Combined Budget 2025 CHF'!$B:$G,5, 0),IFERROR(VLOOKUP($B704, '[1]QMSM_AG Mapping'!$A:$E, 5,0), "Check")))</f>
        <v>Salon / Institute</v>
      </c>
      <c r="F704" s="1" t="str">
        <f t="shared" si="102"/>
        <v>Institutes / Clinic</v>
      </c>
      <c r="G704" s="13">
        <f>VLOOKUP($B704, '[1]QMSM_AG Mapping'!$A:$G, 6, 0)</f>
        <v>0</v>
      </c>
      <c r="H704" s="1">
        <f>VLOOKUP($B704, '[1]QMSM_AG Mapping'!$A:$G, 7, 0)</f>
        <v>0</v>
      </c>
      <c r="I704" t="s">
        <v>358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W704" s="14" cm="1">
        <f t="array" ref="W704">INDEX(J704:U704, 1, MONTH($W$1))</f>
        <v>0</v>
      </c>
      <c r="X704" s="14" cm="1">
        <f t="array" ref="X704">SUMPRODUCT((J704:U704) *(($J$1:$U$1)&lt;=$X$1))</f>
        <v>0</v>
      </c>
      <c r="Y704">
        <f t="shared" si="103"/>
        <v>0</v>
      </c>
      <c r="Z704">
        <f t="shared" si="103"/>
        <v>0</v>
      </c>
      <c r="AA704">
        <f t="shared" si="104"/>
        <v>0</v>
      </c>
      <c r="AB704">
        <f t="shared" si="111"/>
        <v>0</v>
      </c>
      <c r="AC704">
        <f t="shared" si="105"/>
        <v>0</v>
      </c>
      <c r="AD704">
        <f t="shared" si="106"/>
        <v>0</v>
      </c>
      <c r="AE704">
        <f t="shared" si="107"/>
        <v>0</v>
      </c>
      <c r="AF704">
        <f t="shared" si="108"/>
        <v>0</v>
      </c>
      <c r="AG704">
        <f t="shared" si="109"/>
        <v>0</v>
      </c>
      <c r="AI704" s="15">
        <f t="shared" si="110"/>
        <v>0</v>
      </c>
      <c r="AJ704" s="15"/>
      <c r="AK704" t="str">
        <f>IFERROR(VLOOKUP($B704, 'Combined Budget 2025 EUR'!$B:$L, 10, 0), IFERROR(VLOOKUP($B704, 'Combined Budget 2025 CHF'!$B:$L, 10, 0), "N/A"))</f>
        <v>NKD24</v>
      </c>
      <c r="AL704">
        <f>IFERROR(VLOOKUP($B704, 'Combined Budget 2025 EUR'!$B:$L, 11, 0), IFERROR(VLOOKUP($B704, 'Combined Budget 2025 CHF'!$B:$L, 11, 0), "N/A"))</f>
        <v>0</v>
      </c>
    </row>
    <row r="705" spans="2:38" x14ac:dyDescent="0.25">
      <c r="B705" s="1">
        <v>26012</v>
      </c>
      <c r="C705" s="1" t="s">
        <v>705</v>
      </c>
      <c r="D705" s="1" t="str">
        <f>IFERROR(VLOOKUP($B705, 'Combined Budget 2025 EUR'!$B:$G,3, 0),IFERROR(VLOOKUP($B705, 'Combined Budget 2025 CHF'!$B:$G,3, 0),  IFERROR(VLOOKUP($B705, '[1]QMSM_AG Mapping'!$A:$G, 3,0), "Check")))</f>
        <v>Other EU</v>
      </c>
      <c r="E705" s="1" t="str">
        <f>IFERROR(VLOOKUP($B705, 'Combined Budget 2025 EUR'!$B:$G,5, 0), IFERROR(VLOOKUP($B705, 'Combined Budget 2025 CHF'!$B:$G,5, 0),IFERROR(VLOOKUP($B705, '[1]QMSM_AG Mapping'!$A:$E, 5,0), "Check")))</f>
        <v>Salon / Institute</v>
      </c>
      <c r="F705" s="1" t="str">
        <f t="shared" si="102"/>
        <v>Institutes / Clinic</v>
      </c>
      <c r="G705" s="13">
        <f>VLOOKUP($B705, '[1]QMSM_AG Mapping'!$A:$G, 6, 0)</f>
        <v>0</v>
      </c>
      <c r="H705" s="1">
        <f>VLOOKUP($B705, '[1]QMSM_AG Mapping'!$A:$G, 7, 0)</f>
        <v>0</v>
      </c>
      <c r="I705" t="s">
        <v>358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W705" s="14" cm="1">
        <f t="array" ref="W705">INDEX(J705:U705, 1, MONTH($W$1))</f>
        <v>0</v>
      </c>
      <c r="X705" s="14" cm="1">
        <f t="array" ref="X705">SUMPRODUCT((J705:U705) *(($J$1:$U$1)&lt;=$X$1))</f>
        <v>0</v>
      </c>
      <c r="Y705">
        <f t="shared" si="103"/>
        <v>0</v>
      </c>
      <c r="Z705">
        <f t="shared" si="103"/>
        <v>0</v>
      </c>
      <c r="AA705">
        <f t="shared" si="104"/>
        <v>0</v>
      </c>
      <c r="AB705">
        <f t="shared" si="111"/>
        <v>0</v>
      </c>
      <c r="AC705">
        <f t="shared" si="105"/>
        <v>0</v>
      </c>
      <c r="AD705">
        <f t="shared" si="106"/>
        <v>0</v>
      </c>
      <c r="AE705">
        <f t="shared" si="107"/>
        <v>0</v>
      </c>
      <c r="AF705">
        <f t="shared" si="108"/>
        <v>0</v>
      </c>
      <c r="AG705">
        <f t="shared" si="109"/>
        <v>0</v>
      </c>
      <c r="AI705" s="15">
        <f t="shared" si="110"/>
        <v>0</v>
      </c>
      <c r="AJ705" s="15"/>
      <c r="AK705" t="str">
        <f>IFERROR(VLOOKUP($B705, 'Combined Budget 2025 EUR'!$B:$L, 10, 0), IFERROR(VLOOKUP($B705, 'Combined Budget 2025 CHF'!$B:$L, 10, 0), "N/A"))</f>
        <v>NKD24</v>
      </c>
      <c r="AL705">
        <f>IFERROR(VLOOKUP($B705, 'Combined Budget 2025 EUR'!$B:$L, 11, 0), IFERROR(VLOOKUP($B705, 'Combined Budget 2025 CHF'!$B:$L, 11, 0), "N/A"))</f>
        <v>0</v>
      </c>
    </row>
    <row r="706" spans="2:38" x14ac:dyDescent="0.25">
      <c r="B706" s="1">
        <v>26013</v>
      </c>
      <c r="C706" s="1" t="s">
        <v>511</v>
      </c>
      <c r="D706" s="1" t="str">
        <f>IFERROR(VLOOKUP($B706, 'Combined Budget 2025 EUR'!$B:$G,3, 0),IFERROR(VLOOKUP($B706, 'Combined Budget 2025 CHF'!$B:$G,3, 0),  IFERROR(VLOOKUP($B706, '[1]QMSM_AG Mapping'!$A:$G, 3,0), "Check")))</f>
        <v>Other EU</v>
      </c>
      <c r="E706" s="1" t="str">
        <f>IFERROR(VLOOKUP($B706, 'Combined Budget 2025 EUR'!$B:$G,5, 0), IFERROR(VLOOKUP($B706, 'Combined Budget 2025 CHF'!$B:$G,5, 0),IFERROR(VLOOKUP($B706, '[1]QMSM_AG Mapping'!$A:$E, 5,0), "Check")))</f>
        <v>Salon / Institute</v>
      </c>
      <c r="F706" s="1" t="str">
        <f t="shared" si="102"/>
        <v>Institutes / Clinic</v>
      </c>
      <c r="G706" s="13">
        <f>VLOOKUP($B706, '[1]QMSM_AG Mapping'!$A:$G, 6, 0)</f>
        <v>45474</v>
      </c>
      <c r="H706" s="1">
        <f>VLOOKUP($B706, '[1]QMSM_AG Mapping'!$A:$G, 7, 0)</f>
        <v>2024</v>
      </c>
      <c r="I706" t="s">
        <v>64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1043.3599999999999</v>
      </c>
      <c r="Q706" s="14">
        <v>0</v>
      </c>
      <c r="R706" s="14">
        <v>0</v>
      </c>
      <c r="S706" s="14">
        <v>0</v>
      </c>
      <c r="T706" s="14">
        <v>117.99</v>
      </c>
      <c r="U706" s="14">
        <v>0</v>
      </c>
      <c r="W706" s="14" cm="1">
        <f t="array" ref="W706">INDEX(J706:U706, 1, MONTH($W$1))</f>
        <v>0</v>
      </c>
      <c r="X706" s="14" cm="1">
        <f t="array" ref="X706">SUMPRODUCT((J706:U706) *(($J$1:$U$1)&lt;=$X$1))</f>
        <v>1161.3499999999999</v>
      </c>
      <c r="Y706">
        <f t="shared" si="103"/>
        <v>0</v>
      </c>
      <c r="Z706">
        <f t="shared" si="103"/>
        <v>1</v>
      </c>
      <c r="AA706">
        <f t="shared" si="104"/>
        <v>1</v>
      </c>
      <c r="AB706">
        <f t="shared" si="111"/>
        <v>2</v>
      </c>
      <c r="AC706">
        <f t="shared" si="105"/>
        <v>580.67499999999995</v>
      </c>
      <c r="AD706">
        <f t="shared" si="106"/>
        <v>0</v>
      </c>
      <c r="AE706">
        <f t="shared" si="107"/>
        <v>0</v>
      </c>
      <c r="AF706">
        <f t="shared" si="108"/>
        <v>1</v>
      </c>
      <c r="AG706">
        <f t="shared" si="109"/>
        <v>1161.3499999999999</v>
      </c>
      <c r="AI706" s="15">
        <f t="shared" si="110"/>
        <v>1161.3499999999999</v>
      </c>
      <c r="AJ706" s="15"/>
      <c r="AK706" t="str">
        <f>IFERROR(VLOOKUP($B706, 'Combined Budget 2025 EUR'!$B:$L, 10, 0), IFERROR(VLOOKUP($B706, 'Combined Budget 2025 CHF'!$B:$L, 10, 0), "N/A"))</f>
        <v>NKD24</v>
      </c>
      <c r="AL706">
        <f>IFERROR(VLOOKUP($B706, 'Combined Budget 2025 EUR'!$B:$L, 11, 0), IFERROR(VLOOKUP($B706, 'Combined Budget 2025 CHF'!$B:$L, 11, 0), "N/A"))</f>
        <v>0</v>
      </c>
    </row>
    <row r="707" spans="2:38" x14ac:dyDescent="0.25">
      <c r="B707" s="1">
        <v>26014</v>
      </c>
      <c r="C707" s="1" t="s">
        <v>1151</v>
      </c>
      <c r="D707" s="1">
        <f>IFERROR(VLOOKUP($B707, 'Combined Budget 2025 EUR'!$B:$G,3, 0),IFERROR(VLOOKUP($B707, 'Combined Budget 2025 CHF'!$B:$G,3, 0),  IFERROR(VLOOKUP($B707, '[1]QMSM_AG Mapping'!$A:$G, 3,0), "Check")))</f>
        <v>0</v>
      </c>
      <c r="E707" s="1">
        <f>IFERROR(VLOOKUP($B707, 'Combined Budget 2025 EUR'!$B:$G,5, 0), IFERROR(VLOOKUP($B707, 'Combined Budget 2025 CHF'!$B:$G,5, 0),IFERROR(VLOOKUP($B707, '[1]QMSM_AG Mapping'!$A:$E, 5,0), "Check")))</f>
        <v>0</v>
      </c>
      <c r="F707" s="1">
        <f t="shared" si="102"/>
        <v>0</v>
      </c>
      <c r="G707" s="13">
        <f>VLOOKUP($B707, '[1]QMSM_AG Mapping'!$A:$G, 6, 0)</f>
        <v>0</v>
      </c>
      <c r="H707" s="1">
        <f>VLOOKUP($B707, '[1]QMSM_AG Mapping'!$A:$G, 7, 0)</f>
        <v>0</v>
      </c>
      <c r="I707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W707" s="14" cm="1">
        <f t="array" ref="W707">INDEX(J707:U707, 1, MONTH($W$1))</f>
        <v>0</v>
      </c>
      <c r="X707" s="14" cm="1">
        <f t="array" ref="X707">SUMPRODUCT((J707:U707) *(($J$1:$U$1)&lt;=$X$1))</f>
        <v>0</v>
      </c>
      <c r="Y707">
        <f t="shared" si="103"/>
        <v>0</v>
      </c>
      <c r="Z707">
        <f t="shared" si="103"/>
        <v>0</v>
      </c>
      <c r="AA707">
        <f t="shared" si="104"/>
        <v>0</v>
      </c>
      <c r="AB707">
        <f t="shared" si="111"/>
        <v>0</v>
      </c>
      <c r="AC707">
        <f t="shared" si="105"/>
        <v>0</v>
      </c>
      <c r="AD707">
        <f t="shared" si="106"/>
        <v>0</v>
      </c>
      <c r="AE707">
        <f t="shared" si="107"/>
        <v>0</v>
      </c>
      <c r="AF707">
        <f t="shared" si="108"/>
        <v>0</v>
      </c>
      <c r="AG707">
        <f t="shared" si="109"/>
        <v>0</v>
      </c>
      <c r="AI707" s="15">
        <f t="shared" si="110"/>
        <v>0</v>
      </c>
      <c r="AJ707" s="15"/>
      <c r="AK707">
        <f>IFERROR(VLOOKUP($B707, 'Combined Budget 2025 EUR'!$B:$L, 10, 0), IFERROR(VLOOKUP($B707, 'Combined Budget 2025 CHF'!$B:$L, 10, 0), "N/A"))</f>
        <v>0</v>
      </c>
      <c r="AL707">
        <f>IFERROR(VLOOKUP($B707, 'Combined Budget 2025 EUR'!$B:$L, 11, 0), IFERROR(VLOOKUP($B707, 'Combined Budget 2025 CHF'!$B:$L, 11, 0), "N/A"))</f>
        <v>0</v>
      </c>
    </row>
    <row r="708" spans="2:38" x14ac:dyDescent="0.25">
      <c r="B708" s="1">
        <v>27000</v>
      </c>
      <c r="C708" s="1" t="s">
        <v>489</v>
      </c>
      <c r="D708" s="1" t="str">
        <f>IFERROR(VLOOKUP($B708, 'Combined Budget 2025 EUR'!$B:$G,3, 0),IFERROR(VLOOKUP($B708, 'Combined Budget 2025 CHF'!$B:$G,3, 0),  IFERROR(VLOOKUP($B708, '[1]QMSM_AG Mapping'!$A:$G, 3,0), "Check")))</f>
        <v>Other EU</v>
      </c>
      <c r="E708" s="1">
        <f>IFERROR(VLOOKUP($B708, 'Combined Budget 2025 EUR'!$B:$G,5, 0), IFERROR(VLOOKUP($B708, 'Combined Budget 2025 CHF'!$B:$G,5, 0),IFERROR(VLOOKUP($B708, '[1]QMSM_AG Mapping'!$A:$E, 5,0), "Check")))</f>
        <v>0</v>
      </c>
      <c r="F708" s="1">
        <f t="shared" ref="F708:F771" si="112">IF(OR(E708="Salon / Institute", E708="Pharmacy", E708="Clinic"), "Institutes / Clinic", IF(E708="Parfümerie", "Retail", E708))</f>
        <v>0</v>
      </c>
      <c r="G708" s="13">
        <f>VLOOKUP($B708, '[1]QMSM_AG Mapping'!$A:$G, 6, 0)</f>
        <v>45078</v>
      </c>
      <c r="H708" s="1">
        <f>VLOOKUP($B708, '[1]QMSM_AG Mapping'!$A:$G, 7, 0)</f>
        <v>2023</v>
      </c>
      <c r="I708" t="s">
        <v>64</v>
      </c>
      <c r="J708" s="14">
        <v>0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4507.0600000000004</v>
      </c>
      <c r="Q708" s="14">
        <v>0</v>
      </c>
      <c r="R708" s="14">
        <v>-2105.3000000000002</v>
      </c>
      <c r="S708" s="14">
        <v>0</v>
      </c>
      <c r="T708" s="14">
        <v>0</v>
      </c>
      <c r="U708" s="14">
        <v>0</v>
      </c>
      <c r="W708" s="14" cm="1">
        <f t="array" ref="W708">INDEX(J708:U708, 1, MONTH($W$1))</f>
        <v>0</v>
      </c>
      <c r="X708" s="14" cm="1">
        <f t="array" ref="X708">SUMPRODUCT((J708:U708) *(($J$1:$U$1)&lt;=$X$1))</f>
        <v>2401.7600000000002</v>
      </c>
      <c r="Y708">
        <f t="shared" ref="Y708:Z771" si="113">IF(W708&gt;0, 1, 0)</f>
        <v>0</v>
      </c>
      <c r="Z708">
        <f t="shared" si="113"/>
        <v>1</v>
      </c>
      <c r="AA708">
        <f t="shared" ref="AA708:AA771" si="114">IF(I708="Yes", 1, 0)</f>
        <v>1</v>
      </c>
      <c r="AB708">
        <f t="shared" si="111"/>
        <v>1</v>
      </c>
      <c r="AC708">
        <f t="shared" ref="AC708:AC771" si="115">IFERROR(X708/AB708, 0)</f>
        <v>2401.7600000000002</v>
      </c>
      <c r="AD708">
        <f t="shared" ref="AD708:AD771" si="116">IF(G708=$W$1, 1, 0)</f>
        <v>0</v>
      </c>
      <c r="AE708">
        <f t="shared" ref="AE708:AE771" si="117">IF(G708=$W$1, W708, 0)</f>
        <v>0</v>
      </c>
      <c r="AF708">
        <f t="shared" ref="AF708:AF771" si="118">IF(AND(H708=2024, G708&lt;=$W$1, X708&gt;0), 1, 0)</f>
        <v>0</v>
      </c>
      <c r="AG708">
        <f t="shared" ref="AG708:AG771" si="119">IF(AND(H708=2024, G708&lt;=$W$1), X708, 0)</f>
        <v>0</v>
      </c>
      <c r="AI708" s="15">
        <f t="shared" si="110"/>
        <v>2401.7600000000002</v>
      </c>
      <c r="AJ708" s="15"/>
      <c r="AK708" t="str">
        <f>IFERROR(VLOOKUP($B708, 'Combined Budget 2025 EUR'!$B:$L, 10, 0), IFERROR(VLOOKUP($B708, 'Combined Budget 2025 CHF'!$B:$L, 10, 0), "N/A"))</f>
        <v>CC</v>
      </c>
      <c r="AL708" t="str">
        <f>IFERROR(VLOOKUP($B708, 'Combined Budget 2025 EUR'!$B:$L, 11, 0), IFERROR(VLOOKUP($B708, 'Combined Budget 2025 CHF'!$B:$L, 11, 0), "N/A"))</f>
        <v>C</v>
      </c>
    </row>
    <row r="709" spans="2:38" x14ac:dyDescent="0.25">
      <c r="B709" s="1">
        <v>27001</v>
      </c>
      <c r="C709" s="1" t="s">
        <v>495</v>
      </c>
      <c r="D709" s="1" t="str">
        <f>IFERROR(VLOOKUP($B709, 'Combined Budget 2025 EUR'!$B:$G,3, 0),IFERROR(VLOOKUP($B709, 'Combined Budget 2025 CHF'!$B:$G,3, 0),  IFERROR(VLOOKUP($B709, '[1]QMSM_AG Mapping'!$A:$G, 3,0), "Check")))</f>
        <v>Other EU</v>
      </c>
      <c r="E709" s="1">
        <f>IFERROR(VLOOKUP($B709, 'Combined Budget 2025 EUR'!$B:$G,5, 0), IFERROR(VLOOKUP($B709, 'Combined Budget 2025 CHF'!$B:$G,5, 0),IFERROR(VLOOKUP($B709, '[1]QMSM_AG Mapping'!$A:$E, 5,0), "Check")))</f>
        <v>0</v>
      </c>
      <c r="F709" s="1">
        <f t="shared" si="112"/>
        <v>0</v>
      </c>
      <c r="G709" s="13">
        <f>VLOOKUP($B709, '[1]QMSM_AG Mapping'!$A:$G, 6, 0)</f>
        <v>45200</v>
      </c>
      <c r="H709" s="1">
        <f>VLOOKUP($B709, '[1]QMSM_AG Mapping'!$A:$G, 7, 0)</f>
        <v>2023</v>
      </c>
      <c r="I709" t="s">
        <v>64</v>
      </c>
      <c r="J709" s="14">
        <v>0</v>
      </c>
      <c r="K709" s="14">
        <v>972.21</v>
      </c>
      <c r="L709" s="14">
        <v>1591.77</v>
      </c>
      <c r="M709" s="14">
        <v>0</v>
      </c>
      <c r="N709" s="14">
        <v>1026.49</v>
      </c>
      <c r="O709" s="14">
        <v>0</v>
      </c>
      <c r="P709" s="14">
        <v>577.47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W709" s="14" cm="1">
        <f t="array" ref="W709">INDEX(J709:U709, 1, MONTH($W$1))</f>
        <v>0</v>
      </c>
      <c r="X709" s="14" cm="1">
        <f t="array" ref="X709">SUMPRODUCT((J709:U709) *(($J$1:$U$1)&lt;=$X$1))</f>
        <v>4167.9400000000005</v>
      </c>
      <c r="Y709">
        <f t="shared" si="113"/>
        <v>0</v>
      </c>
      <c r="Z709">
        <f t="shared" si="113"/>
        <v>1</v>
      </c>
      <c r="AA709">
        <f t="shared" si="114"/>
        <v>1</v>
      </c>
      <c r="AB709">
        <f t="shared" si="111"/>
        <v>4</v>
      </c>
      <c r="AC709">
        <f t="shared" si="115"/>
        <v>1041.9850000000001</v>
      </c>
      <c r="AD709">
        <f t="shared" si="116"/>
        <v>0</v>
      </c>
      <c r="AE709">
        <f t="shared" si="117"/>
        <v>0</v>
      </c>
      <c r="AF709">
        <f t="shared" si="118"/>
        <v>0</v>
      </c>
      <c r="AG709">
        <f t="shared" si="119"/>
        <v>0</v>
      </c>
      <c r="AI709" s="15">
        <f t="shared" si="110"/>
        <v>4167.9400000000005</v>
      </c>
      <c r="AJ709" s="15"/>
      <c r="AK709" t="str">
        <f>IFERROR(VLOOKUP($B709, 'Combined Budget 2025 EUR'!$B:$L, 10, 0), IFERROR(VLOOKUP($B709, 'Combined Budget 2025 CHF'!$B:$L, 10, 0), "N/A"))</f>
        <v>CB</v>
      </c>
      <c r="AL709" t="str">
        <f>IFERROR(VLOOKUP($B709, 'Combined Budget 2025 EUR'!$B:$L, 11, 0), IFERROR(VLOOKUP($B709, 'Combined Budget 2025 CHF'!$B:$L, 11, 0), "N/A"))</f>
        <v>B</v>
      </c>
    </row>
    <row r="710" spans="2:38" x14ac:dyDescent="0.25">
      <c r="B710" s="1">
        <v>27002</v>
      </c>
      <c r="C710" s="1" t="s">
        <v>496</v>
      </c>
      <c r="D710" s="1" t="str">
        <f>IFERROR(VLOOKUP($B710, 'Combined Budget 2025 EUR'!$B:$G,3, 0),IFERROR(VLOOKUP($B710, 'Combined Budget 2025 CHF'!$B:$G,3, 0),  IFERROR(VLOOKUP($B710, '[1]QMSM_AG Mapping'!$A:$G, 3,0), "Check")))</f>
        <v>Other EU</v>
      </c>
      <c r="E710" s="1">
        <f>IFERROR(VLOOKUP($B710, 'Combined Budget 2025 EUR'!$B:$G,5, 0), IFERROR(VLOOKUP($B710, 'Combined Budget 2025 CHF'!$B:$G,5, 0),IFERROR(VLOOKUP($B710, '[1]QMSM_AG Mapping'!$A:$E, 5,0), "Check")))</f>
        <v>0</v>
      </c>
      <c r="F710" s="1">
        <f t="shared" si="112"/>
        <v>0</v>
      </c>
      <c r="G710" s="13">
        <f>VLOOKUP($B710, '[1]QMSM_AG Mapping'!$A:$G, 6, 0)</f>
        <v>45748</v>
      </c>
      <c r="H710" s="1">
        <f>VLOOKUP($B710, '[1]QMSM_AG Mapping'!$A:$G, 7, 0)</f>
        <v>2025</v>
      </c>
      <c r="I710" t="s">
        <v>64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0</v>
      </c>
      <c r="W710" s="14" cm="1">
        <f t="array" ref="W710">INDEX(J710:U710, 1, MONTH($W$1))</f>
        <v>0</v>
      </c>
      <c r="X710" s="14" cm="1">
        <f t="array" ref="X710">SUMPRODUCT((J710:U710) *(($J$1:$U$1)&lt;=$X$1))</f>
        <v>0</v>
      </c>
      <c r="Y710">
        <f t="shared" si="113"/>
        <v>0</v>
      </c>
      <c r="Z710">
        <f t="shared" si="113"/>
        <v>0</v>
      </c>
      <c r="AA710">
        <f t="shared" si="114"/>
        <v>1</v>
      </c>
      <c r="AB710">
        <f t="shared" si="111"/>
        <v>0</v>
      </c>
      <c r="AC710">
        <f t="shared" si="115"/>
        <v>0</v>
      </c>
      <c r="AD710">
        <f t="shared" si="116"/>
        <v>0</v>
      </c>
      <c r="AE710">
        <f t="shared" si="117"/>
        <v>0</v>
      </c>
      <c r="AF710">
        <f t="shared" si="118"/>
        <v>0</v>
      </c>
      <c r="AG710">
        <f t="shared" si="119"/>
        <v>0</v>
      </c>
      <c r="AI710" s="15">
        <f t="shared" si="110"/>
        <v>0</v>
      </c>
      <c r="AJ710" s="15"/>
      <c r="AK710" t="str">
        <f>IFERROR(VLOOKUP($B710, 'Combined Budget 2025 EUR'!$B:$L, 10, 0), IFERROR(VLOOKUP($B710, 'Combined Budget 2025 CHF'!$B:$L, 10, 0), "N/A"))</f>
        <v>NKD25</v>
      </c>
      <c r="AL710">
        <f>IFERROR(VLOOKUP($B710, 'Combined Budget 2025 EUR'!$B:$L, 11, 0), IFERROR(VLOOKUP($B710, 'Combined Budget 2025 CHF'!$B:$L, 11, 0), "N/A"))</f>
        <v>0</v>
      </c>
    </row>
    <row r="711" spans="2:38" x14ac:dyDescent="0.25">
      <c r="B711" s="1">
        <v>27015</v>
      </c>
      <c r="C711" s="1" t="s">
        <v>490</v>
      </c>
      <c r="D711" s="1" t="str">
        <f>IFERROR(VLOOKUP($B711, 'Combined Budget 2025 EUR'!$B:$G,3, 0),IFERROR(VLOOKUP($B711, 'Combined Budget 2025 CHF'!$B:$G,3, 0),  IFERROR(VLOOKUP($B711, '[1]QMSM_AG Mapping'!$A:$G, 3,0), "Check")))</f>
        <v>Other EU</v>
      </c>
      <c r="E711" s="1">
        <f>IFERROR(VLOOKUP($B711, 'Combined Budget 2025 EUR'!$B:$G,5, 0), IFERROR(VLOOKUP($B711, 'Combined Budget 2025 CHF'!$B:$G,5, 0),IFERROR(VLOOKUP($B711, '[1]QMSM_AG Mapping'!$A:$E, 5,0), "Check")))</f>
        <v>0</v>
      </c>
      <c r="F711" s="1">
        <f t="shared" si="112"/>
        <v>0</v>
      </c>
      <c r="G711" s="13">
        <f>VLOOKUP($B711, '[1]QMSM_AG Mapping'!$A:$G, 6, 0)</f>
        <v>45323</v>
      </c>
      <c r="H711" s="1">
        <f>VLOOKUP($B711, '[1]QMSM_AG Mapping'!$A:$G, 7, 0)</f>
        <v>2024</v>
      </c>
      <c r="I711" t="s">
        <v>64</v>
      </c>
      <c r="J711" s="14">
        <v>0</v>
      </c>
      <c r="K711" s="14">
        <v>5754.38</v>
      </c>
      <c r="L711" s="14">
        <v>244.68</v>
      </c>
      <c r="M711" s="14">
        <v>0</v>
      </c>
      <c r="N711" s="14">
        <v>6995.71</v>
      </c>
      <c r="O711" s="14">
        <v>209.74</v>
      </c>
      <c r="P711" s="14">
        <v>0</v>
      </c>
      <c r="Q711" s="14">
        <v>0</v>
      </c>
      <c r="R711" s="14">
        <v>2004.26</v>
      </c>
      <c r="S711" s="14">
        <v>0</v>
      </c>
      <c r="T711" s="14">
        <v>3548.2</v>
      </c>
      <c r="U711" s="14">
        <v>0</v>
      </c>
      <c r="W711" s="14" cm="1">
        <f t="array" ref="W711">INDEX(J711:U711, 1, MONTH($W$1))</f>
        <v>0</v>
      </c>
      <c r="X711" s="14" cm="1">
        <f t="array" ref="X711">SUMPRODUCT((J711:U711) *(($J$1:$U$1)&lt;=$X$1))</f>
        <v>18756.97</v>
      </c>
      <c r="Y711">
        <f t="shared" si="113"/>
        <v>0</v>
      </c>
      <c r="Z711">
        <f t="shared" si="113"/>
        <v>1</v>
      </c>
      <c r="AA711">
        <f t="shared" si="114"/>
        <v>1</v>
      </c>
      <c r="AB711">
        <f t="shared" si="111"/>
        <v>6</v>
      </c>
      <c r="AC711">
        <f t="shared" si="115"/>
        <v>3126.1616666666669</v>
      </c>
      <c r="AD711">
        <f t="shared" si="116"/>
        <v>0</v>
      </c>
      <c r="AE711">
        <f t="shared" si="117"/>
        <v>0</v>
      </c>
      <c r="AF711">
        <f t="shared" si="118"/>
        <v>1</v>
      </c>
      <c r="AG711">
        <f t="shared" si="119"/>
        <v>18756.97</v>
      </c>
      <c r="AI711" s="15">
        <f t="shared" si="110"/>
        <v>18756.97</v>
      </c>
      <c r="AJ711" s="15"/>
      <c r="AK711" t="str">
        <f>IFERROR(VLOOKUP($B711, 'Combined Budget 2025 EUR'!$B:$L, 10, 0), IFERROR(VLOOKUP($B711, 'Combined Budget 2025 CHF'!$B:$L, 10, 0), "N/A"))</f>
        <v>NKD24</v>
      </c>
      <c r="AL711">
        <f>IFERROR(VLOOKUP($B711, 'Combined Budget 2025 EUR'!$B:$L, 11, 0), IFERROR(VLOOKUP($B711, 'Combined Budget 2025 CHF'!$B:$L, 11, 0), "N/A"))</f>
        <v>0</v>
      </c>
    </row>
    <row r="712" spans="2:38" x14ac:dyDescent="0.25">
      <c r="B712" s="1">
        <v>27042</v>
      </c>
      <c r="C712" s="1" t="s">
        <v>1152</v>
      </c>
      <c r="D712" s="1">
        <f>IFERROR(VLOOKUP($B712, 'Combined Budget 2025 EUR'!$B:$G,3, 0),IFERROR(VLOOKUP($B712, 'Combined Budget 2025 CHF'!$B:$G,3, 0),  IFERROR(VLOOKUP($B712, '[1]QMSM_AG Mapping'!$A:$G, 3,0), "Check")))</f>
        <v>0</v>
      </c>
      <c r="E712" s="1">
        <f>IFERROR(VLOOKUP($B712, 'Combined Budget 2025 EUR'!$B:$G,5, 0), IFERROR(VLOOKUP($B712, 'Combined Budget 2025 CHF'!$B:$G,5, 0),IFERROR(VLOOKUP($B712, '[1]QMSM_AG Mapping'!$A:$E, 5,0), "Check")))</f>
        <v>0</v>
      </c>
      <c r="F712" s="1">
        <f t="shared" si="112"/>
        <v>0</v>
      </c>
      <c r="G712" s="13">
        <f>VLOOKUP($B712, '[1]QMSM_AG Mapping'!$A:$G, 6, 0)</f>
        <v>0</v>
      </c>
      <c r="H712" s="1">
        <f>VLOOKUP($B712, '[1]QMSM_AG Mapping'!$A:$G, 7, 0)</f>
        <v>0</v>
      </c>
      <c r="I712">
        <v>0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W712" s="14" cm="1">
        <f t="array" ref="W712">INDEX(J712:U712, 1, MONTH($W$1))</f>
        <v>0</v>
      </c>
      <c r="X712" s="14" cm="1">
        <f t="array" ref="X712">SUMPRODUCT((J712:U712) *(($J$1:$U$1)&lt;=$X$1))</f>
        <v>0</v>
      </c>
      <c r="Y712">
        <f t="shared" si="113"/>
        <v>0</v>
      </c>
      <c r="Z712">
        <f t="shared" si="113"/>
        <v>0</v>
      </c>
      <c r="AA712">
        <f t="shared" si="114"/>
        <v>0</v>
      </c>
      <c r="AB712">
        <f t="shared" si="111"/>
        <v>0</v>
      </c>
      <c r="AC712">
        <f t="shared" si="115"/>
        <v>0</v>
      </c>
      <c r="AD712">
        <f t="shared" si="116"/>
        <v>0</v>
      </c>
      <c r="AE712">
        <f t="shared" si="117"/>
        <v>0</v>
      </c>
      <c r="AF712">
        <f t="shared" si="118"/>
        <v>0</v>
      </c>
      <c r="AG712">
        <f t="shared" si="119"/>
        <v>0</v>
      </c>
      <c r="AI712" s="15">
        <f t="shared" si="110"/>
        <v>0</v>
      </c>
      <c r="AJ712" s="15"/>
      <c r="AK712">
        <f>IFERROR(VLOOKUP($B712, 'Combined Budget 2025 EUR'!$B:$L, 10, 0), IFERROR(VLOOKUP($B712, 'Combined Budget 2025 CHF'!$B:$L, 10, 0), "N/A"))</f>
        <v>0</v>
      </c>
      <c r="AL712">
        <f>IFERROR(VLOOKUP($B712, 'Combined Budget 2025 EUR'!$B:$L, 11, 0), IFERROR(VLOOKUP($B712, 'Combined Budget 2025 CHF'!$B:$L, 11, 0), "N/A"))</f>
        <v>0</v>
      </c>
    </row>
    <row r="713" spans="2:38" x14ac:dyDescent="0.25">
      <c r="B713" s="1">
        <v>27044</v>
      </c>
      <c r="C713" s="1" t="s">
        <v>491</v>
      </c>
      <c r="D713" s="1" t="str">
        <f>IFERROR(VLOOKUP($B713, 'Combined Budget 2025 EUR'!$B:$G,3, 0),IFERROR(VLOOKUP($B713, 'Combined Budget 2025 CHF'!$B:$G,3, 0),  IFERROR(VLOOKUP($B713, '[1]QMSM_AG Mapping'!$A:$G, 3,0), "Check")))</f>
        <v>Other EU</v>
      </c>
      <c r="E713" s="1">
        <f>IFERROR(VLOOKUP($B713, 'Combined Budget 2025 EUR'!$B:$G,5, 0), IFERROR(VLOOKUP($B713, 'Combined Budget 2025 CHF'!$B:$G,5, 0),IFERROR(VLOOKUP($B713, '[1]QMSM_AG Mapping'!$A:$E, 5,0), "Check")))</f>
        <v>0</v>
      </c>
      <c r="F713" s="1">
        <f t="shared" si="112"/>
        <v>0</v>
      </c>
      <c r="G713" s="13">
        <f>VLOOKUP($B713, '[1]QMSM_AG Mapping'!$A:$G, 6, 0)</f>
        <v>45505</v>
      </c>
      <c r="H713" s="1">
        <f>VLOOKUP($B713, '[1]QMSM_AG Mapping'!$A:$G, 7, 0)</f>
        <v>2024</v>
      </c>
      <c r="I713" t="s">
        <v>64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3959.93</v>
      </c>
      <c r="R713" s="14">
        <v>0</v>
      </c>
      <c r="S713" s="14">
        <v>0</v>
      </c>
      <c r="T713" s="14">
        <v>0</v>
      </c>
      <c r="U713" s="14">
        <v>0</v>
      </c>
      <c r="W713" s="14" cm="1">
        <f t="array" ref="W713">INDEX(J713:U713, 1, MONTH($W$1))</f>
        <v>0</v>
      </c>
      <c r="X713" s="14" cm="1">
        <f t="array" ref="X713">SUMPRODUCT((J713:U713) *(($J$1:$U$1)&lt;=$X$1))</f>
        <v>3959.93</v>
      </c>
      <c r="Y713">
        <f t="shared" si="113"/>
        <v>0</v>
      </c>
      <c r="Z713">
        <f t="shared" si="113"/>
        <v>1</v>
      </c>
      <c r="AA713">
        <f t="shared" si="114"/>
        <v>1</v>
      </c>
      <c r="AB713">
        <f t="shared" si="111"/>
        <v>1</v>
      </c>
      <c r="AC713">
        <f t="shared" si="115"/>
        <v>3959.93</v>
      </c>
      <c r="AD713">
        <f t="shared" si="116"/>
        <v>0</v>
      </c>
      <c r="AE713">
        <f t="shared" si="117"/>
        <v>0</v>
      </c>
      <c r="AF713">
        <f t="shared" si="118"/>
        <v>1</v>
      </c>
      <c r="AG713">
        <f t="shared" si="119"/>
        <v>3959.93</v>
      </c>
      <c r="AI713" s="15">
        <f t="shared" ref="AI713:AI776" si="120">SUM(J713:U713)</f>
        <v>3959.93</v>
      </c>
      <c r="AJ713" s="15"/>
      <c r="AK713" t="str">
        <f>IFERROR(VLOOKUP($B713, 'Combined Budget 2025 EUR'!$B:$L, 10, 0), IFERROR(VLOOKUP($B713, 'Combined Budget 2025 CHF'!$B:$L, 10, 0), "N/A"))</f>
        <v>NKD24</v>
      </c>
      <c r="AL713">
        <f>IFERROR(VLOOKUP($B713, 'Combined Budget 2025 EUR'!$B:$L, 11, 0), IFERROR(VLOOKUP($B713, 'Combined Budget 2025 CHF'!$B:$L, 11, 0), "N/A"))</f>
        <v>0</v>
      </c>
    </row>
    <row r="714" spans="2:38" x14ac:dyDescent="0.25">
      <c r="B714" s="1">
        <v>27045</v>
      </c>
      <c r="C714" s="1" t="s">
        <v>497</v>
      </c>
      <c r="D714" s="1" t="str">
        <f>IFERROR(VLOOKUP($B714, 'Combined Budget 2025 EUR'!$B:$G,3, 0),IFERROR(VLOOKUP($B714, 'Combined Budget 2025 CHF'!$B:$G,3, 0),  IFERROR(VLOOKUP($B714, '[1]QMSM_AG Mapping'!$A:$G, 3,0), "Check")))</f>
        <v>Other EU</v>
      </c>
      <c r="E714" s="1">
        <f>IFERROR(VLOOKUP($B714, 'Combined Budget 2025 EUR'!$B:$G,5, 0), IFERROR(VLOOKUP($B714, 'Combined Budget 2025 CHF'!$B:$G,5, 0),IFERROR(VLOOKUP($B714, '[1]QMSM_AG Mapping'!$A:$E, 5,0), "Check")))</f>
        <v>0</v>
      </c>
      <c r="F714" s="1">
        <f t="shared" si="112"/>
        <v>0</v>
      </c>
      <c r="G714" s="13">
        <f>VLOOKUP($B714, '[1]QMSM_AG Mapping'!$A:$G, 6, 0)</f>
        <v>45597</v>
      </c>
      <c r="H714" s="1">
        <f>VLOOKUP($B714, '[1]QMSM_AG Mapping'!$A:$G, 7, 0)</f>
        <v>2024</v>
      </c>
      <c r="I714" t="s">
        <v>64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1925.69</v>
      </c>
      <c r="U714" s="14">
        <v>1821.25</v>
      </c>
      <c r="W714" s="14" cm="1">
        <f t="array" ref="W714">INDEX(J714:U714, 1, MONTH($W$1))</f>
        <v>1821.25</v>
      </c>
      <c r="X714" s="14" cm="1">
        <f t="array" ref="X714">SUMPRODUCT((J714:U714) *(($J$1:$U$1)&lt;=$X$1))</f>
        <v>3746.94</v>
      </c>
      <c r="Y714">
        <f t="shared" si="113"/>
        <v>1</v>
      </c>
      <c r="Z714">
        <f t="shared" si="113"/>
        <v>1</v>
      </c>
      <c r="AA714">
        <f t="shared" si="114"/>
        <v>1</v>
      </c>
      <c r="AB714">
        <f t="shared" si="111"/>
        <v>2</v>
      </c>
      <c r="AC714">
        <f t="shared" si="115"/>
        <v>1873.47</v>
      </c>
      <c r="AD714">
        <f t="shared" si="116"/>
        <v>0</v>
      </c>
      <c r="AE714">
        <f t="shared" si="117"/>
        <v>0</v>
      </c>
      <c r="AF714">
        <f t="shared" si="118"/>
        <v>1</v>
      </c>
      <c r="AG714">
        <f t="shared" si="119"/>
        <v>3746.94</v>
      </c>
      <c r="AI714" s="15">
        <f t="shared" si="120"/>
        <v>3746.94</v>
      </c>
      <c r="AJ714" s="15"/>
      <c r="AK714" t="str">
        <f>IFERROR(VLOOKUP($B714, 'Combined Budget 2025 EUR'!$B:$L, 10, 0), IFERROR(VLOOKUP($B714, 'Combined Budget 2025 CHF'!$B:$L, 10, 0), "N/A"))</f>
        <v>NKD24</v>
      </c>
      <c r="AL714">
        <f>IFERROR(VLOOKUP($B714, 'Combined Budget 2025 EUR'!$B:$L, 11, 0), IFERROR(VLOOKUP($B714, 'Combined Budget 2025 CHF'!$B:$L, 11, 0), "N/A"))</f>
        <v>0</v>
      </c>
    </row>
    <row r="715" spans="2:38" x14ac:dyDescent="0.25">
      <c r="B715" s="1">
        <v>27100</v>
      </c>
      <c r="C715" s="1" t="s">
        <v>1153</v>
      </c>
      <c r="D715" s="1">
        <f>IFERROR(VLOOKUP($B715, 'Combined Budget 2025 EUR'!$B:$G,3, 0),IFERROR(VLOOKUP($B715, 'Combined Budget 2025 CHF'!$B:$G,3, 0),  IFERROR(VLOOKUP($B715, '[1]QMSM_AG Mapping'!$A:$G, 3,0), "Check")))</f>
        <v>0</v>
      </c>
      <c r="E715" s="1">
        <f>IFERROR(VLOOKUP($B715, 'Combined Budget 2025 EUR'!$B:$G,5, 0), IFERROR(VLOOKUP($B715, 'Combined Budget 2025 CHF'!$B:$G,5, 0),IFERROR(VLOOKUP($B715, '[1]QMSM_AG Mapping'!$A:$E, 5,0), "Check")))</f>
        <v>0</v>
      </c>
      <c r="F715" s="1">
        <f t="shared" si="112"/>
        <v>0</v>
      </c>
      <c r="G715" s="13">
        <f>VLOOKUP($B715, '[1]QMSM_AG Mapping'!$A:$G, 6, 0)</f>
        <v>0</v>
      </c>
      <c r="H715" s="1">
        <f>VLOOKUP($B715, '[1]QMSM_AG Mapping'!$A:$G, 7, 0)</f>
        <v>0</v>
      </c>
      <c r="I715">
        <v>0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W715" s="14" cm="1">
        <f t="array" ref="W715">INDEX(J715:U715, 1, MONTH($W$1))</f>
        <v>0</v>
      </c>
      <c r="X715" s="14" cm="1">
        <f t="array" ref="X715">SUMPRODUCT((J715:U715) *(($J$1:$U$1)&lt;=$X$1))</f>
        <v>0</v>
      </c>
      <c r="Y715">
        <f t="shared" si="113"/>
        <v>0</v>
      </c>
      <c r="Z715">
        <f t="shared" si="113"/>
        <v>0</v>
      </c>
      <c r="AA715">
        <f t="shared" si="114"/>
        <v>0</v>
      </c>
      <c r="AB715">
        <f t="shared" si="111"/>
        <v>0</v>
      </c>
      <c r="AC715">
        <f t="shared" si="115"/>
        <v>0</v>
      </c>
      <c r="AD715">
        <f t="shared" si="116"/>
        <v>0</v>
      </c>
      <c r="AE715">
        <f t="shared" si="117"/>
        <v>0</v>
      </c>
      <c r="AF715">
        <f t="shared" si="118"/>
        <v>0</v>
      </c>
      <c r="AG715">
        <f t="shared" si="119"/>
        <v>0</v>
      </c>
      <c r="AI715" s="15">
        <f t="shared" si="120"/>
        <v>0</v>
      </c>
      <c r="AJ715" s="15"/>
      <c r="AK715">
        <f>IFERROR(VLOOKUP($B715, 'Combined Budget 2025 EUR'!$B:$L, 10, 0), IFERROR(VLOOKUP($B715, 'Combined Budget 2025 CHF'!$B:$L, 10, 0), "N/A"))</f>
        <v>0</v>
      </c>
      <c r="AL715">
        <f>IFERROR(VLOOKUP($B715, 'Combined Budget 2025 EUR'!$B:$L, 11, 0), IFERROR(VLOOKUP($B715, 'Combined Budget 2025 CHF'!$B:$L, 11, 0), "N/A"))</f>
        <v>0</v>
      </c>
    </row>
    <row r="716" spans="2:38" x14ac:dyDescent="0.25">
      <c r="B716" s="1">
        <v>27200</v>
      </c>
      <c r="C716" s="1" t="s">
        <v>909</v>
      </c>
      <c r="D716" s="1" t="str">
        <f>IFERROR(VLOOKUP($B716, 'Combined Budget 2025 EUR'!$B:$G,3, 0),IFERROR(VLOOKUP($B716, 'Combined Budget 2025 CHF'!$B:$G,3, 0),  IFERROR(VLOOKUP($B716, '[1]QMSM_AG Mapping'!$A:$G, 3,0), "Check")))</f>
        <v>Internal</v>
      </c>
      <c r="E716" s="1">
        <f>IFERROR(VLOOKUP($B716, 'Combined Budget 2025 EUR'!$B:$G,5, 0), IFERROR(VLOOKUP($B716, 'Combined Budget 2025 CHF'!$B:$G,5, 0),IFERROR(VLOOKUP($B716, '[1]QMSM_AG Mapping'!$A:$E, 5,0), "Check")))</f>
        <v>0</v>
      </c>
      <c r="F716" s="1">
        <f t="shared" si="112"/>
        <v>0</v>
      </c>
      <c r="G716" s="13">
        <f>VLOOKUP($B716, '[1]QMSM_AG Mapping'!$A:$G, 6, 0)</f>
        <v>0</v>
      </c>
      <c r="H716" s="1">
        <f>VLOOKUP($B716, '[1]QMSM_AG Mapping'!$A:$G, 7, 0)</f>
        <v>0</v>
      </c>
      <c r="I716" t="s">
        <v>38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W716" s="14" cm="1">
        <f t="array" ref="W716">INDEX(J716:U716, 1, MONTH($W$1))</f>
        <v>0</v>
      </c>
      <c r="X716" s="14" cm="1">
        <f t="array" ref="X716">SUMPRODUCT((J716:U716) *(($J$1:$U$1)&lt;=$X$1))</f>
        <v>0</v>
      </c>
      <c r="Y716">
        <f t="shared" si="113"/>
        <v>0</v>
      </c>
      <c r="Z716">
        <f t="shared" si="113"/>
        <v>0</v>
      </c>
      <c r="AA716">
        <f t="shared" si="114"/>
        <v>0</v>
      </c>
      <c r="AB716">
        <f t="shared" si="111"/>
        <v>0</v>
      </c>
      <c r="AC716">
        <f t="shared" si="115"/>
        <v>0</v>
      </c>
      <c r="AD716">
        <f t="shared" si="116"/>
        <v>0</v>
      </c>
      <c r="AE716">
        <f t="shared" si="117"/>
        <v>0</v>
      </c>
      <c r="AF716">
        <f t="shared" si="118"/>
        <v>0</v>
      </c>
      <c r="AG716">
        <f t="shared" si="119"/>
        <v>0</v>
      </c>
      <c r="AI716" s="15">
        <f t="shared" si="120"/>
        <v>0</v>
      </c>
      <c r="AJ716" s="15"/>
      <c r="AK716" t="str">
        <f>IFERROR(VLOOKUP($B716, 'Combined Budget 2025 EUR'!$B:$L, 10, 0), IFERROR(VLOOKUP($B716, 'Combined Budget 2025 CHF'!$B:$L, 10, 0), "N/A"))</f>
        <v>N/A</v>
      </c>
      <c r="AL716" t="str">
        <f>IFERROR(VLOOKUP($B716, 'Combined Budget 2025 EUR'!$B:$L, 11, 0), IFERROR(VLOOKUP($B716, 'Combined Budget 2025 CHF'!$B:$L, 11, 0), "N/A"))</f>
        <v>N/A</v>
      </c>
    </row>
    <row r="717" spans="2:38" x14ac:dyDescent="0.25">
      <c r="B717" s="1">
        <v>29000</v>
      </c>
      <c r="C717" s="1" t="s">
        <v>217</v>
      </c>
      <c r="D717" s="1" t="str">
        <f>IFERROR(VLOOKUP($B717, 'Combined Budget 2025 EUR'!$B:$G,3, 0),IFERROR(VLOOKUP($B717, 'Combined Budget 2025 CHF'!$B:$G,3, 0),  IFERROR(VLOOKUP($B717, '[1]QMSM_AG Mapping'!$A:$G, 3,0), "Check")))</f>
        <v>Germany</v>
      </c>
      <c r="E717" s="1" t="str">
        <f>IFERROR(VLOOKUP($B717, 'Combined Budget 2025 EUR'!$B:$G,5, 0), IFERROR(VLOOKUP($B717, 'Combined Budget 2025 CHF'!$B:$G,5, 0),IFERROR(VLOOKUP($B717, '[1]QMSM_AG Mapping'!$A:$E, 5,0), "Check")))</f>
        <v>Salon / Institute</v>
      </c>
      <c r="F717" s="1" t="str">
        <f t="shared" si="112"/>
        <v>Institutes / Clinic</v>
      </c>
      <c r="G717" s="13">
        <f>VLOOKUP($B717, '[1]QMSM_AG Mapping'!$A:$G, 6, 0)</f>
        <v>45261</v>
      </c>
      <c r="H717" s="1">
        <f>VLOOKUP($B717, '[1]QMSM_AG Mapping'!$A:$G, 7, 0)</f>
        <v>2023</v>
      </c>
      <c r="I717" t="s">
        <v>64</v>
      </c>
      <c r="J717" s="14">
        <v>1042.29</v>
      </c>
      <c r="K717" s="14">
        <v>985.23</v>
      </c>
      <c r="L717" s="14">
        <v>7373.1</v>
      </c>
      <c r="M717" s="14">
        <v>485.75</v>
      </c>
      <c r="N717" s="14">
        <v>1712.88</v>
      </c>
      <c r="O717" s="14">
        <v>279.37</v>
      </c>
      <c r="P717" s="14">
        <v>0</v>
      </c>
      <c r="Q717" s="14">
        <v>0</v>
      </c>
      <c r="R717" s="14">
        <v>236.81</v>
      </c>
      <c r="S717" s="14">
        <v>0</v>
      </c>
      <c r="T717" s="14">
        <v>0</v>
      </c>
      <c r="U717" s="14">
        <v>0</v>
      </c>
      <c r="W717" s="14" cm="1">
        <f t="array" ref="W717">INDEX(J717:U717, 1, MONTH($W$1))</f>
        <v>0</v>
      </c>
      <c r="X717" s="14" cm="1">
        <f t="array" ref="X717">SUMPRODUCT((J717:U717) *(($J$1:$U$1)&lt;=$X$1))</f>
        <v>12115.43</v>
      </c>
      <c r="Y717">
        <f t="shared" si="113"/>
        <v>0</v>
      </c>
      <c r="Z717">
        <f t="shared" si="113"/>
        <v>1</v>
      </c>
      <c r="AA717">
        <f t="shared" si="114"/>
        <v>1</v>
      </c>
      <c r="AB717">
        <f t="shared" si="111"/>
        <v>7</v>
      </c>
      <c r="AC717">
        <f t="shared" si="115"/>
        <v>1730.7757142857142</v>
      </c>
      <c r="AD717">
        <f t="shared" si="116"/>
        <v>0</v>
      </c>
      <c r="AE717">
        <f t="shared" si="117"/>
        <v>0</v>
      </c>
      <c r="AF717">
        <f t="shared" si="118"/>
        <v>0</v>
      </c>
      <c r="AG717">
        <f t="shared" si="119"/>
        <v>0</v>
      </c>
      <c r="AI717" s="15">
        <f t="shared" si="120"/>
        <v>12115.43</v>
      </c>
      <c r="AJ717" s="15"/>
      <c r="AK717" t="str">
        <f>IFERROR(VLOOKUP($B717, 'Combined Budget 2025 EUR'!$B:$L, 10, 0), IFERROR(VLOOKUP($B717, 'Combined Budget 2025 CHF'!$B:$L, 10, 0), "N/A"))</f>
        <v>BB</v>
      </c>
      <c r="AL717" t="str">
        <f>IFERROR(VLOOKUP($B717, 'Combined Budget 2025 EUR'!$B:$L, 11, 0), IFERROR(VLOOKUP($B717, 'Combined Budget 2025 CHF'!$B:$L, 11, 0), "N/A"))</f>
        <v>B</v>
      </c>
    </row>
    <row r="718" spans="2:38" x14ac:dyDescent="0.25">
      <c r="B718" s="1">
        <v>29001</v>
      </c>
      <c r="C718" s="1" t="s">
        <v>203</v>
      </c>
      <c r="D718" s="1" t="str">
        <f>IFERROR(VLOOKUP($B718, 'Combined Budget 2025 EUR'!$B:$G,3, 0),IFERROR(VLOOKUP($B718, 'Combined Budget 2025 CHF'!$B:$G,3, 0),  IFERROR(VLOOKUP($B718, '[1]QMSM_AG Mapping'!$A:$G, 3,0), "Check")))</f>
        <v>Germany</v>
      </c>
      <c r="E718" s="1" t="str">
        <f>IFERROR(VLOOKUP($B718, 'Combined Budget 2025 EUR'!$B:$G,5, 0), IFERROR(VLOOKUP($B718, 'Combined Budget 2025 CHF'!$B:$G,5, 0),IFERROR(VLOOKUP($B718, '[1]QMSM_AG Mapping'!$A:$E, 5,0), "Check")))</f>
        <v>Salon / Institute</v>
      </c>
      <c r="F718" s="1" t="str">
        <f t="shared" si="112"/>
        <v>Institutes / Clinic</v>
      </c>
      <c r="G718" s="13">
        <f>VLOOKUP($B718, '[1]QMSM_AG Mapping'!$A:$G, 6, 0)</f>
        <v>45231</v>
      </c>
      <c r="H718" s="1">
        <f>VLOOKUP($B718, '[1]QMSM_AG Mapping'!$A:$G, 7, 0)</f>
        <v>2023</v>
      </c>
      <c r="I718" t="s">
        <v>358</v>
      </c>
      <c r="J718" s="14">
        <v>3580.36</v>
      </c>
      <c r="K718" s="14">
        <v>3039.01</v>
      </c>
      <c r="L718" s="14">
        <v>1398.58</v>
      </c>
      <c r="M718" s="14">
        <v>524.32000000000005</v>
      </c>
      <c r="N718" s="14">
        <v>315.06</v>
      </c>
      <c r="O718" s="14">
        <v>2593.4699999999998</v>
      </c>
      <c r="P718" s="14">
        <v>0</v>
      </c>
      <c r="Q718" s="14">
        <v>0</v>
      </c>
      <c r="R718" s="14">
        <v>1121.1400000000001</v>
      </c>
      <c r="S718" s="14">
        <v>0</v>
      </c>
      <c r="T718" s="14">
        <v>546.13</v>
      </c>
      <c r="U718" s="14">
        <v>0</v>
      </c>
      <c r="W718" s="14" cm="1">
        <f t="array" ref="W718">INDEX(J718:U718, 1, MONTH($W$1))</f>
        <v>0</v>
      </c>
      <c r="X718" s="14" cm="1">
        <f t="array" ref="X718">SUMPRODUCT((J718:U718) *(($J$1:$U$1)&lt;=$X$1))</f>
        <v>13118.069999999998</v>
      </c>
      <c r="Y718">
        <f t="shared" si="113"/>
        <v>0</v>
      </c>
      <c r="Z718">
        <f t="shared" si="113"/>
        <v>1</v>
      </c>
      <c r="AA718">
        <f t="shared" si="114"/>
        <v>0</v>
      </c>
      <c r="AB718">
        <f t="shared" si="111"/>
        <v>8</v>
      </c>
      <c r="AC718">
        <f t="shared" si="115"/>
        <v>1639.7587499999997</v>
      </c>
      <c r="AD718">
        <f t="shared" si="116"/>
        <v>0</v>
      </c>
      <c r="AE718">
        <f t="shared" si="117"/>
        <v>0</v>
      </c>
      <c r="AF718">
        <f t="shared" si="118"/>
        <v>0</v>
      </c>
      <c r="AG718">
        <f t="shared" si="119"/>
        <v>0</v>
      </c>
      <c r="AI718" s="15">
        <f t="shared" si="120"/>
        <v>13118.069999999998</v>
      </c>
      <c r="AJ718" s="15"/>
      <c r="AK718" t="str">
        <f>IFERROR(VLOOKUP($B718, 'Combined Budget 2025 EUR'!$B:$L, 10, 0), IFERROR(VLOOKUP($B718, 'Combined Budget 2025 CHF'!$B:$L, 10, 0), "N/A"))</f>
        <v>BA</v>
      </c>
      <c r="AL718" t="str">
        <f>IFERROR(VLOOKUP($B718, 'Combined Budget 2025 EUR'!$B:$L, 11, 0), IFERROR(VLOOKUP($B718, 'Combined Budget 2025 CHF'!$B:$L, 11, 0), "N/A"))</f>
        <v>A</v>
      </c>
    </row>
    <row r="719" spans="2:38" x14ac:dyDescent="0.25">
      <c r="B719" s="1">
        <v>29002</v>
      </c>
      <c r="C719" s="1" t="s">
        <v>670</v>
      </c>
      <c r="D719" s="1" t="str">
        <f>IFERROR(VLOOKUP($B719, 'Combined Budget 2025 EUR'!$B:$G,3, 0),IFERROR(VLOOKUP($B719, 'Combined Budget 2025 CHF'!$B:$G,3, 0),  IFERROR(VLOOKUP($B719, '[1]QMSM_AG Mapping'!$A:$G, 3,0), "Check")))</f>
        <v>Germany</v>
      </c>
      <c r="E719" s="1" t="str">
        <f>IFERROR(VLOOKUP($B719, 'Combined Budget 2025 EUR'!$B:$G,5, 0), IFERROR(VLOOKUP($B719, 'Combined Budget 2025 CHF'!$B:$G,5, 0),IFERROR(VLOOKUP($B719, '[1]QMSM_AG Mapping'!$A:$E, 5,0), "Check")))</f>
        <v>Salon / Institute</v>
      </c>
      <c r="F719" s="1" t="str">
        <f t="shared" si="112"/>
        <v>Institutes / Clinic</v>
      </c>
      <c r="G719" s="13">
        <f>VLOOKUP($B719, '[1]QMSM_AG Mapping'!$A:$G, 6, 0)</f>
        <v>45261</v>
      </c>
      <c r="H719" s="1">
        <f>VLOOKUP($B719, '[1]QMSM_AG Mapping'!$A:$G, 7, 0)</f>
        <v>2023</v>
      </c>
      <c r="I719" t="s">
        <v>358</v>
      </c>
      <c r="J719" s="14">
        <v>348.16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W719" s="14" cm="1">
        <f t="array" ref="W719">INDEX(J719:U719, 1, MONTH($W$1))</f>
        <v>0</v>
      </c>
      <c r="X719" s="14" cm="1">
        <f t="array" ref="X719">SUMPRODUCT((J719:U719) *(($J$1:$U$1)&lt;=$X$1))</f>
        <v>348.16</v>
      </c>
      <c r="Y719">
        <f t="shared" si="113"/>
        <v>0</v>
      </c>
      <c r="Z719">
        <f t="shared" si="113"/>
        <v>1</v>
      </c>
      <c r="AA719">
        <f t="shared" si="114"/>
        <v>0</v>
      </c>
      <c r="AB719">
        <f t="shared" si="111"/>
        <v>1</v>
      </c>
      <c r="AC719">
        <f t="shared" si="115"/>
        <v>348.16</v>
      </c>
      <c r="AD719">
        <f t="shared" si="116"/>
        <v>0</v>
      </c>
      <c r="AE719">
        <f t="shared" si="117"/>
        <v>0</v>
      </c>
      <c r="AF719">
        <f t="shared" si="118"/>
        <v>0</v>
      </c>
      <c r="AG719">
        <f t="shared" si="119"/>
        <v>0</v>
      </c>
      <c r="AI719" s="15">
        <f t="shared" si="120"/>
        <v>348.16</v>
      </c>
      <c r="AJ719" s="15"/>
      <c r="AK719">
        <f>IFERROR(VLOOKUP($B719, 'Combined Budget 2025 EUR'!$B:$L, 10, 0), IFERROR(VLOOKUP($B719, 'Combined Budget 2025 CHF'!$B:$L, 10, 0), "N/A"))</f>
        <v>0</v>
      </c>
      <c r="AL719">
        <f>IFERROR(VLOOKUP($B719, 'Combined Budget 2025 EUR'!$B:$L, 11, 0), IFERROR(VLOOKUP($B719, 'Combined Budget 2025 CHF'!$B:$L, 11, 0), "N/A"))</f>
        <v>0</v>
      </c>
    </row>
    <row r="720" spans="2:38" x14ac:dyDescent="0.25">
      <c r="B720" s="1">
        <v>29003</v>
      </c>
      <c r="C720" s="1" t="s">
        <v>94</v>
      </c>
      <c r="D720" s="1" t="str">
        <f>IFERROR(VLOOKUP($B720, 'Combined Budget 2025 EUR'!$B:$G,3, 0),IFERROR(VLOOKUP($B720, 'Combined Budget 2025 CHF'!$B:$G,3, 0),  IFERROR(VLOOKUP($B720, '[1]QMSM_AG Mapping'!$A:$G, 3,0), "Check")))</f>
        <v>Germany</v>
      </c>
      <c r="E720" s="1" t="str">
        <f>IFERROR(VLOOKUP($B720, 'Combined Budget 2025 EUR'!$B:$G,5, 0), IFERROR(VLOOKUP($B720, 'Combined Budget 2025 CHF'!$B:$G,5, 0),IFERROR(VLOOKUP($B720, '[1]QMSM_AG Mapping'!$A:$E, 5,0), "Check")))</f>
        <v>Salon / Institute</v>
      </c>
      <c r="F720" s="1" t="str">
        <f t="shared" si="112"/>
        <v>Institutes / Clinic</v>
      </c>
      <c r="G720" s="13">
        <f>VLOOKUP($B720, '[1]QMSM_AG Mapping'!$A:$G, 6, 0)</f>
        <v>45261</v>
      </c>
      <c r="H720" s="1">
        <f>VLOOKUP($B720, '[1]QMSM_AG Mapping'!$A:$G, 7, 0)</f>
        <v>2023</v>
      </c>
      <c r="I720" t="s">
        <v>107</v>
      </c>
      <c r="J720" s="14">
        <v>0</v>
      </c>
      <c r="K720" s="14">
        <v>115.88</v>
      </c>
      <c r="L720" s="14">
        <v>377.62</v>
      </c>
      <c r="M720" s="14">
        <v>608.04</v>
      </c>
      <c r="N720" s="14">
        <v>148.22999999999999</v>
      </c>
      <c r="O720" s="14">
        <v>236.47</v>
      </c>
      <c r="P720" s="14">
        <v>0</v>
      </c>
      <c r="Q720" s="14">
        <v>0</v>
      </c>
      <c r="R720" s="14">
        <v>2146.3000000000002</v>
      </c>
      <c r="S720" s="14">
        <v>0</v>
      </c>
      <c r="T720" s="14">
        <v>0</v>
      </c>
      <c r="U720" s="14">
        <v>2634.84</v>
      </c>
      <c r="W720" s="14" cm="1">
        <f t="array" ref="W720">INDEX(J720:U720, 1, MONTH($W$1))</f>
        <v>2634.84</v>
      </c>
      <c r="X720" s="14" cm="1">
        <f t="array" ref="X720">SUMPRODUCT((J720:U720) *(($J$1:$U$1)&lt;=$X$1))</f>
        <v>6267.38</v>
      </c>
      <c r="Y720">
        <f t="shared" si="113"/>
        <v>1</v>
      </c>
      <c r="Z720">
        <f t="shared" si="113"/>
        <v>1</v>
      </c>
      <c r="AA720">
        <f t="shared" si="114"/>
        <v>1</v>
      </c>
      <c r="AB720">
        <f t="shared" si="111"/>
        <v>7</v>
      </c>
      <c r="AC720">
        <f t="shared" si="115"/>
        <v>895.34</v>
      </c>
      <c r="AD720">
        <f t="shared" si="116"/>
        <v>0</v>
      </c>
      <c r="AE720">
        <f t="shared" si="117"/>
        <v>0</v>
      </c>
      <c r="AF720">
        <f t="shared" si="118"/>
        <v>0</v>
      </c>
      <c r="AG720">
        <f t="shared" si="119"/>
        <v>0</v>
      </c>
      <c r="AI720" s="15">
        <f t="shared" si="120"/>
        <v>6267.38</v>
      </c>
      <c r="AJ720" s="15"/>
      <c r="AK720" t="str">
        <f>IFERROR(VLOOKUP($B720, 'Combined Budget 2025 EUR'!$B:$L, 10, 0), IFERROR(VLOOKUP($B720, 'Combined Budget 2025 CHF'!$B:$L, 10, 0), "N/A"))</f>
        <v>BC</v>
      </c>
      <c r="AL720" t="str">
        <f>IFERROR(VLOOKUP($B720, 'Combined Budget 2025 EUR'!$B:$L, 11, 0), IFERROR(VLOOKUP($B720, 'Combined Budget 2025 CHF'!$B:$L, 11, 0), "N/A"))</f>
        <v>C</v>
      </c>
    </row>
    <row r="721" spans="2:38" x14ac:dyDescent="0.25">
      <c r="B721" s="1">
        <v>29004</v>
      </c>
      <c r="C721" s="1" t="s">
        <v>709</v>
      </c>
      <c r="D721" s="1" t="str">
        <f>IFERROR(VLOOKUP($B721, 'Combined Budget 2025 EUR'!$B:$G,3, 0),IFERROR(VLOOKUP($B721, 'Combined Budget 2025 CHF'!$B:$G,3, 0),  IFERROR(VLOOKUP($B721, '[1]QMSM_AG Mapping'!$A:$G, 3,0), "Check")))</f>
        <v>Germany</v>
      </c>
      <c r="E721" s="1" t="str">
        <f>IFERROR(VLOOKUP($B721, 'Combined Budget 2025 EUR'!$B:$G,5, 0), IFERROR(VLOOKUP($B721, 'Combined Budget 2025 CHF'!$B:$G,5, 0),IFERROR(VLOOKUP($B721, '[1]QMSM_AG Mapping'!$A:$E, 5,0), "Check")))</f>
        <v>Perfumery</v>
      </c>
      <c r="F721" s="1" t="str">
        <f t="shared" si="112"/>
        <v>Perfumery</v>
      </c>
      <c r="G721" s="13">
        <f>VLOOKUP($B721, '[1]QMSM_AG Mapping'!$A:$G, 6, 0)</f>
        <v>45658</v>
      </c>
      <c r="H721" s="1">
        <f>VLOOKUP($B721, '[1]QMSM_AG Mapping'!$A:$G, 7, 0)</f>
        <v>2025</v>
      </c>
      <c r="I721">
        <v>0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287.97000000000003</v>
      </c>
      <c r="U721" s="14">
        <v>0</v>
      </c>
      <c r="W721" s="14" cm="1">
        <f t="array" ref="W721">INDEX(J721:U721, 1, MONTH($W$1))</f>
        <v>0</v>
      </c>
      <c r="X721" s="14" cm="1">
        <f t="array" ref="X721">SUMPRODUCT((J721:U721) *(($J$1:$U$1)&lt;=$X$1))</f>
        <v>287.97000000000003</v>
      </c>
      <c r="Y721">
        <f t="shared" si="113"/>
        <v>0</v>
      </c>
      <c r="Z721">
        <f t="shared" si="113"/>
        <v>1</v>
      </c>
      <c r="AA721">
        <f t="shared" si="114"/>
        <v>0</v>
      </c>
      <c r="AB721">
        <f t="shared" si="111"/>
        <v>1</v>
      </c>
      <c r="AC721">
        <f t="shared" si="115"/>
        <v>287.97000000000003</v>
      </c>
      <c r="AD721">
        <f t="shared" si="116"/>
        <v>0</v>
      </c>
      <c r="AE721">
        <f t="shared" si="117"/>
        <v>0</v>
      </c>
      <c r="AF721">
        <f t="shared" si="118"/>
        <v>0</v>
      </c>
      <c r="AG721">
        <f t="shared" si="119"/>
        <v>0</v>
      </c>
      <c r="AI721" s="15">
        <f t="shared" si="120"/>
        <v>287.97000000000003</v>
      </c>
      <c r="AJ721" s="15"/>
      <c r="AK721" t="str">
        <f>IFERROR(VLOOKUP($B721, 'Combined Budget 2025 EUR'!$B:$L, 10, 0), IFERROR(VLOOKUP($B721, 'Combined Budget 2025 CHF'!$B:$L, 10, 0), "N/A"))</f>
        <v>NKD25</v>
      </c>
      <c r="AL721">
        <f>IFERROR(VLOOKUP($B721, 'Combined Budget 2025 EUR'!$B:$L, 11, 0), IFERROR(VLOOKUP($B721, 'Combined Budget 2025 CHF'!$B:$L, 11, 0), "N/A"))</f>
        <v>0</v>
      </c>
    </row>
    <row r="722" spans="2:38" x14ac:dyDescent="0.25">
      <c r="B722" s="1">
        <v>29005</v>
      </c>
      <c r="C722" s="1" t="s">
        <v>910</v>
      </c>
      <c r="D722" s="1">
        <f>IFERROR(VLOOKUP($B722, 'Combined Budget 2025 EUR'!$B:$G,3, 0),IFERROR(VLOOKUP($B722, 'Combined Budget 2025 CHF'!$B:$G,3, 0),  IFERROR(VLOOKUP($B722, '[1]QMSM_AG Mapping'!$A:$G, 3,0), "Check")))</f>
        <v>0</v>
      </c>
      <c r="E722" s="1">
        <f>IFERROR(VLOOKUP($B722, 'Combined Budget 2025 EUR'!$B:$G,5, 0), IFERROR(VLOOKUP($B722, 'Combined Budget 2025 CHF'!$B:$G,5, 0),IFERROR(VLOOKUP($B722, '[1]QMSM_AG Mapping'!$A:$E, 5,0), "Check")))</f>
        <v>0</v>
      </c>
      <c r="F722" s="1">
        <f t="shared" si="112"/>
        <v>0</v>
      </c>
      <c r="G722" s="13">
        <f>VLOOKUP($B722, '[1]QMSM_AG Mapping'!$A:$G, 6, 0)</f>
        <v>0</v>
      </c>
      <c r="H722" s="1">
        <f>VLOOKUP($B722, '[1]QMSM_AG Mapping'!$A:$G, 7, 0)</f>
        <v>0</v>
      </c>
      <c r="I722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W722" s="14" cm="1">
        <f t="array" ref="W722">INDEX(J722:U722, 1, MONTH($W$1))</f>
        <v>0</v>
      </c>
      <c r="X722" s="14" cm="1">
        <f t="array" ref="X722">SUMPRODUCT((J722:U722) *(($J$1:$U$1)&lt;=$X$1))</f>
        <v>0</v>
      </c>
      <c r="Y722">
        <f t="shared" si="113"/>
        <v>0</v>
      </c>
      <c r="Z722">
        <f t="shared" si="113"/>
        <v>0</v>
      </c>
      <c r="AA722">
        <f t="shared" si="114"/>
        <v>0</v>
      </c>
      <c r="AB722">
        <f t="shared" si="111"/>
        <v>0</v>
      </c>
      <c r="AC722">
        <f t="shared" si="115"/>
        <v>0</v>
      </c>
      <c r="AD722">
        <f t="shared" si="116"/>
        <v>0</v>
      </c>
      <c r="AE722">
        <f t="shared" si="117"/>
        <v>0</v>
      </c>
      <c r="AF722">
        <f t="shared" si="118"/>
        <v>0</v>
      </c>
      <c r="AG722">
        <f t="shared" si="119"/>
        <v>0</v>
      </c>
      <c r="AI722" s="15">
        <f t="shared" si="120"/>
        <v>0</v>
      </c>
      <c r="AJ722" s="15"/>
      <c r="AK722">
        <f>IFERROR(VLOOKUP($B722, 'Combined Budget 2025 EUR'!$B:$L, 10, 0), IFERROR(VLOOKUP($B722, 'Combined Budget 2025 CHF'!$B:$L, 10, 0), "N/A"))</f>
        <v>0</v>
      </c>
      <c r="AL722">
        <f>IFERROR(VLOOKUP($B722, 'Combined Budget 2025 EUR'!$B:$L, 11, 0), IFERROR(VLOOKUP($B722, 'Combined Budget 2025 CHF'!$B:$L, 11, 0), "N/A"))</f>
        <v>0</v>
      </c>
    </row>
    <row r="723" spans="2:38" x14ac:dyDescent="0.25">
      <c r="B723" s="1">
        <v>29007</v>
      </c>
      <c r="C723" s="1" t="s">
        <v>911</v>
      </c>
      <c r="D723" s="1">
        <f>IFERROR(VLOOKUP($B723, 'Combined Budget 2025 EUR'!$B:$G,3, 0),IFERROR(VLOOKUP($B723, 'Combined Budget 2025 CHF'!$B:$G,3, 0),  IFERROR(VLOOKUP($B723, '[1]QMSM_AG Mapping'!$A:$G, 3,0), "Check")))</f>
        <v>0</v>
      </c>
      <c r="E723" s="1">
        <f>IFERROR(VLOOKUP($B723, 'Combined Budget 2025 EUR'!$B:$G,5, 0), IFERROR(VLOOKUP($B723, 'Combined Budget 2025 CHF'!$B:$G,5, 0),IFERROR(VLOOKUP($B723, '[1]QMSM_AG Mapping'!$A:$E, 5,0), "Check")))</f>
        <v>0</v>
      </c>
      <c r="F723" s="1">
        <f t="shared" si="112"/>
        <v>0</v>
      </c>
      <c r="G723" s="13">
        <f>VLOOKUP($B723, '[1]QMSM_AG Mapping'!$A:$G, 6, 0)</f>
        <v>0</v>
      </c>
      <c r="H723" s="1">
        <f>VLOOKUP($B723, '[1]QMSM_AG Mapping'!$A:$G, 7, 0)</f>
        <v>0</v>
      </c>
      <c r="I723">
        <v>0</v>
      </c>
      <c r="J723" s="14">
        <v>0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W723" s="14" cm="1">
        <f t="array" ref="W723">INDEX(J723:U723, 1, MONTH($W$1))</f>
        <v>0</v>
      </c>
      <c r="X723" s="14" cm="1">
        <f t="array" ref="X723">SUMPRODUCT((J723:U723) *(($J$1:$U$1)&lt;=$X$1))</f>
        <v>0</v>
      </c>
      <c r="Y723">
        <f t="shared" si="113"/>
        <v>0</v>
      </c>
      <c r="Z723">
        <f t="shared" si="113"/>
        <v>0</v>
      </c>
      <c r="AA723">
        <f t="shared" si="114"/>
        <v>0</v>
      </c>
      <c r="AB723">
        <f t="shared" si="111"/>
        <v>0</v>
      </c>
      <c r="AC723">
        <f t="shared" si="115"/>
        <v>0</v>
      </c>
      <c r="AD723">
        <f t="shared" si="116"/>
        <v>0</v>
      </c>
      <c r="AE723">
        <f t="shared" si="117"/>
        <v>0</v>
      </c>
      <c r="AF723">
        <f t="shared" si="118"/>
        <v>0</v>
      </c>
      <c r="AG723">
        <f t="shared" si="119"/>
        <v>0</v>
      </c>
      <c r="AI723" s="15">
        <f t="shared" si="120"/>
        <v>0</v>
      </c>
      <c r="AJ723" s="15"/>
      <c r="AK723">
        <f>IFERROR(VLOOKUP($B723, 'Combined Budget 2025 EUR'!$B:$L, 10, 0), IFERROR(VLOOKUP($B723, 'Combined Budget 2025 CHF'!$B:$L, 10, 0), "N/A"))</f>
        <v>0</v>
      </c>
      <c r="AL723">
        <f>IFERROR(VLOOKUP($B723, 'Combined Budget 2025 EUR'!$B:$L, 11, 0), IFERROR(VLOOKUP($B723, 'Combined Budget 2025 CHF'!$B:$L, 11, 0), "N/A"))</f>
        <v>0</v>
      </c>
    </row>
    <row r="724" spans="2:38" x14ac:dyDescent="0.25">
      <c r="B724" s="1">
        <v>29008</v>
      </c>
      <c r="C724" s="1" t="s">
        <v>912</v>
      </c>
      <c r="D724" s="1">
        <f>IFERROR(VLOOKUP($B724, 'Combined Budget 2025 EUR'!$B:$G,3, 0),IFERROR(VLOOKUP($B724, 'Combined Budget 2025 CHF'!$B:$G,3, 0),  IFERROR(VLOOKUP($B724, '[1]QMSM_AG Mapping'!$A:$G, 3,0), "Check")))</f>
        <v>0</v>
      </c>
      <c r="E724" s="1">
        <f>IFERROR(VLOOKUP($B724, 'Combined Budget 2025 EUR'!$B:$G,5, 0), IFERROR(VLOOKUP($B724, 'Combined Budget 2025 CHF'!$B:$G,5, 0),IFERROR(VLOOKUP($B724, '[1]QMSM_AG Mapping'!$A:$E, 5,0), "Check")))</f>
        <v>0</v>
      </c>
      <c r="F724" s="1">
        <f t="shared" si="112"/>
        <v>0</v>
      </c>
      <c r="G724" s="13">
        <f>VLOOKUP($B724, '[1]QMSM_AG Mapping'!$A:$G, 6, 0)</f>
        <v>0</v>
      </c>
      <c r="H724" s="1">
        <f>VLOOKUP($B724, '[1]QMSM_AG Mapping'!$A:$G, 7, 0)</f>
        <v>0</v>
      </c>
      <c r="I724">
        <v>0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W724" s="14" cm="1">
        <f t="array" ref="W724">INDEX(J724:U724, 1, MONTH($W$1))</f>
        <v>0</v>
      </c>
      <c r="X724" s="14" cm="1">
        <f t="array" ref="X724">SUMPRODUCT((J724:U724) *(($J$1:$U$1)&lt;=$X$1))</f>
        <v>0</v>
      </c>
      <c r="Y724">
        <f t="shared" si="113"/>
        <v>0</v>
      </c>
      <c r="Z724">
        <f t="shared" si="113"/>
        <v>0</v>
      </c>
      <c r="AA724">
        <f t="shared" si="114"/>
        <v>0</v>
      </c>
      <c r="AB724">
        <f t="shared" si="111"/>
        <v>0</v>
      </c>
      <c r="AC724">
        <f t="shared" si="115"/>
        <v>0</v>
      </c>
      <c r="AD724">
        <f t="shared" si="116"/>
        <v>0</v>
      </c>
      <c r="AE724">
        <f t="shared" si="117"/>
        <v>0</v>
      </c>
      <c r="AF724">
        <f t="shared" si="118"/>
        <v>0</v>
      </c>
      <c r="AG724">
        <f t="shared" si="119"/>
        <v>0</v>
      </c>
      <c r="AI724" s="15">
        <f t="shared" si="120"/>
        <v>0</v>
      </c>
      <c r="AJ724" s="15"/>
      <c r="AK724">
        <f>IFERROR(VLOOKUP($B724, 'Combined Budget 2025 EUR'!$B:$L, 10, 0), IFERROR(VLOOKUP($B724, 'Combined Budget 2025 CHF'!$B:$L, 10, 0), "N/A"))</f>
        <v>0</v>
      </c>
      <c r="AL724">
        <f>IFERROR(VLOOKUP($B724, 'Combined Budget 2025 EUR'!$B:$L, 11, 0), IFERROR(VLOOKUP($B724, 'Combined Budget 2025 CHF'!$B:$L, 11, 0), "N/A"))</f>
        <v>0</v>
      </c>
    </row>
    <row r="725" spans="2:38" x14ac:dyDescent="0.25">
      <c r="B725" s="1">
        <v>29009</v>
      </c>
      <c r="C725" s="1" t="s">
        <v>913</v>
      </c>
      <c r="D725" s="1">
        <f>IFERROR(VLOOKUP($B725, 'Combined Budget 2025 EUR'!$B:$G,3, 0),IFERROR(VLOOKUP($B725, 'Combined Budget 2025 CHF'!$B:$G,3, 0),  IFERROR(VLOOKUP($B725, '[1]QMSM_AG Mapping'!$A:$G, 3,0), "Check")))</f>
        <v>0</v>
      </c>
      <c r="E725" s="1">
        <f>IFERROR(VLOOKUP($B725, 'Combined Budget 2025 EUR'!$B:$G,5, 0), IFERROR(VLOOKUP($B725, 'Combined Budget 2025 CHF'!$B:$G,5, 0),IFERROR(VLOOKUP($B725, '[1]QMSM_AG Mapping'!$A:$E, 5,0), "Check")))</f>
        <v>0</v>
      </c>
      <c r="F725" s="1">
        <f t="shared" si="112"/>
        <v>0</v>
      </c>
      <c r="G725" s="13">
        <f>VLOOKUP($B725, '[1]QMSM_AG Mapping'!$A:$G, 6, 0)</f>
        <v>0</v>
      </c>
      <c r="H725" s="1">
        <f>VLOOKUP($B725, '[1]QMSM_AG Mapping'!$A:$G, 7, 0)</f>
        <v>0</v>
      </c>
      <c r="I725">
        <v>0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W725" s="14" cm="1">
        <f t="array" ref="W725">INDEX(J725:U725, 1, MONTH($W$1))</f>
        <v>0</v>
      </c>
      <c r="X725" s="14" cm="1">
        <f t="array" ref="X725">SUMPRODUCT((J725:U725) *(($J$1:$U$1)&lt;=$X$1))</f>
        <v>0</v>
      </c>
      <c r="Y725">
        <f t="shared" si="113"/>
        <v>0</v>
      </c>
      <c r="Z725">
        <f t="shared" si="113"/>
        <v>0</v>
      </c>
      <c r="AA725">
        <f t="shared" si="114"/>
        <v>0</v>
      </c>
      <c r="AB725">
        <f t="shared" si="111"/>
        <v>0</v>
      </c>
      <c r="AC725">
        <f t="shared" si="115"/>
        <v>0</v>
      </c>
      <c r="AD725">
        <f t="shared" si="116"/>
        <v>0</v>
      </c>
      <c r="AE725">
        <f t="shared" si="117"/>
        <v>0</v>
      </c>
      <c r="AF725">
        <f t="shared" si="118"/>
        <v>0</v>
      </c>
      <c r="AG725">
        <f t="shared" si="119"/>
        <v>0</v>
      </c>
      <c r="AI725" s="15">
        <f t="shared" si="120"/>
        <v>0</v>
      </c>
      <c r="AJ725" s="15"/>
      <c r="AK725">
        <f>IFERROR(VLOOKUP($B725, 'Combined Budget 2025 EUR'!$B:$L, 10, 0), IFERROR(VLOOKUP($B725, 'Combined Budget 2025 CHF'!$B:$L, 10, 0), "N/A"))</f>
        <v>0</v>
      </c>
      <c r="AL725">
        <f>IFERROR(VLOOKUP($B725, 'Combined Budget 2025 EUR'!$B:$L, 11, 0), IFERROR(VLOOKUP($B725, 'Combined Budget 2025 CHF'!$B:$L, 11, 0), "N/A"))</f>
        <v>0</v>
      </c>
    </row>
    <row r="726" spans="2:38" x14ac:dyDescent="0.25">
      <c r="B726" s="1">
        <v>29010</v>
      </c>
      <c r="C726" s="11" t="s">
        <v>914</v>
      </c>
      <c r="D726" s="1">
        <f>IFERROR(VLOOKUP($B726, 'Combined Budget 2025 EUR'!$B:$G,3, 0),IFERROR(VLOOKUP($B726, 'Combined Budget 2025 CHF'!$B:$G,3, 0),  IFERROR(VLOOKUP($B726, '[1]QMSM_AG Mapping'!$A:$G, 3,0), "Check")))</f>
        <v>0</v>
      </c>
      <c r="E726" s="1">
        <f>IFERROR(VLOOKUP($B726, 'Combined Budget 2025 EUR'!$B:$G,5, 0), IFERROR(VLOOKUP($B726, 'Combined Budget 2025 CHF'!$B:$G,5, 0),IFERROR(VLOOKUP($B726, '[1]QMSM_AG Mapping'!$A:$E, 5,0), "Check")))</f>
        <v>0</v>
      </c>
      <c r="F726" s="1">
        <f t="shared" si="112"/>
        <v>0</v>
      </c>
      <c r="G726" s="13">
        <f>VLOOKUP($B726, '[1]QMSM_AG Mapping'!$A:$G, 6, 0)</f>
        <v>0</v>
      </c>
      <c r="H726" s="1">
        <f>VLOOKUP($B726, '[1]QMSM_AG Mapping'!$A:$G, 7, 0)</f>
        <v>0</v>
      </c>
      <c r="I726">
        <v>0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W726" s="14" cm="1">
        <f t="array" ref="W726">INDEX(J726:U726, 1, MONTH($W$1))</f>
        <v>0</v>
      </c>
      <c r="X726" s="14" cm="1">
        <f t="array" ref="X726">SUMPRODUCT((J726:U726) *(($J$1:$U$1)&lt;=$X$1))</f>
        <v>0</v>
      </c>
      <c r="Y726">
        <f t="shared" si="113"/>
        <v>0</v>
      </c>
      <c r="Z726">
        <f t="shared" si="113"/>
        <v>0</v>
      </c>
      <c r="AA726">
        <f t="shared" si="114"/>
        <v>0</v>
      </c>
      <c r="AB726">
        <f t="shared" si="111"/>
        <v>0</v>
      </c>
      <c r="AC726">
        <f t="shared" si="115"/>
        <v>0</v>
      </c>
      <c r="AD726">
        <f t="shared" si="116"/>
        <v>0</v>
      </c>
      <c r="AE726">
        <f t="shared" si="117"/>
        <v>0</v>
      </c>
      <c r="AF726">
        <f t="shared" si="118"/>
        <v>0</v>
      </c>
      <c r="AG726">
        <f t="shared" si="119"/>
        <v>0</v>
      </c>
      <c r="AI726" s="15">
        <f t="shared" si="120"/>
        <v>0</v>
      </c>
      <c r="AJ726" s="15"/>
      <c r="AK726">
        <f>IFERROR(VLOOKUP($B726, 'Combined Budget 2025 EUR'!$B:$L, 10, 0), IFERROR(VLOOKUP($B726, 'Combined Budget 2025 CHF'!$B:$L, 10, 0), "N/A"))</f>
        <v>0</v>
      </c>
      <c r="AL726">
        <f>IFERROR(VLOOKUP($B726, 'Combined Budget 2025 EUR'!$B:$L, 11, 0), IFERROR(VLOOKUP($B726, 'Combined Budget 2025 CHF'!$B:$L, 11, 0), "N/A"))</f>
        <v>0</v>
      </c>
    </row>
    <row r="727" spans="2:38" x14ac:dyDescent="0.25">
      <c r="B727" s="1">
        <v>29011</v>
      </c>
      <c r="C727" s="11" t="s">
        <v>706</v>
      </c>
      <c r="D727" s="1" t="str">
        <f>IFERROR(VLOOKUP($B727, 'Combined Budget 2025 EUR'!$B:$G,3, 0),IFERROR(VLOOKUP($B727, 'Combined Budget 2025 CHF'!$B:$G,3, 0),  IFERROR(VLOOKUP($B727, '[1]QMSM_AG Mapping'!$A:$G, 3,0), "Check")))</f>
        <v>Germany</v>
      </c>
      <c r="E727" s="1">
        <f>IFERROR(VLOOKUP($B727, 'Combined Budget 2025 EUR'!$B:$G,5, 0), IFERROR(VLOOKUP($B727, 'Combined Budget 2025 CHF'!$B:$G,5, 0),IFERROR(VLOOKUP($B727, '[1]QMSM_AG Mapping'!$A:$E, 5,0), "Check")))</f>
        <v>0</v>
      </c>
      <c r="F727" s="1">
        <f t="shared" si="112"/>
        <v>0</v>
      </c>
      <c r="G727" s="13">
        <f>VLOOKUP($B727, '[1]QMSM_AG Mapping'!$A:$G, 6, 0)</f>
        <v>0</v>
      </c>
      <c r="H727" s="1">
        <f>VLOOKUP($B727, '[1]QMSM_AG Mapping'!$A:$G, 7, 0)</f>
        <v>0</v>
      </c>
      <c r="I727" t="s">
        <v>358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W727" s="14" cm="1">
        <f t="array" ref="W727">INDEX(J727:U727, 1, MONTH($W$1))</f>
        <v>0</v>
      </c>
      <c r="X727" s="14" cm="1">
        <f t="array" ref="X727">SUMPRODUCT((J727:U727) *(($J$1:$U$1)&lt;=$X$1))</f>
        <v>0</v>
      </c>
      <c r="Y727">
        <f t="shared" si="113"/>
        <v>0</v>
      </c>
      <c r="Z727">
        <f t="shared" si="113"/>
        <v>0</v>
      </c>
      <c r="AA727">
        <f t="shared" si="114"/>
        <v>0</v>
      </c>
      <c r="AB727">
        <f t="shared" ref="AB727:AB790" si="121">COUNTIFS($J727:$U727, "&gt;0")</f>
        <v>0</v>
      </c>
      <c r="AC727">
        <f t="shared" si="115"/>
        <v>0</v>
      </c>
      <c r="AD727">
        <f t="shared" si="116"/>
        <v>0</v>
      </c>
      <c r="AE727">
        <f t="shared" si="117"/>
        <v>0</v>
      </c>
      <c r="AF727">
        <f t="shared" si="118"/>
        <v>0</v>
      </c>
      <c r="AG727">
        <f t="shared" si="119"/>
        <v>0</v>
      </c>
      <c r="AI727" s="15">
        <f t="shared" si="120"/>
        <v>0</v>
      </c>
      <c r="AJ727" s="15"/>
      <c r="AK727" t="str">
        <f>IFERROR(VLOOKUP($B727, 'Combined Budget 2025 EUR'!$B:$L, 10, 0), IFERROR(VLOOKUP($B727, 'Combined Budget 2025 CHF'!$B:$L, 10, 0), "N/A"))</f>
        <v>NKD24</v>
      </c>
      <c r="AL727">
        <f>IFERROR(VLOOKUP($B727, 'Combined Budget 2025 EUR'!$B:$L, 11, 0), IFERROR(VLOOKUP($B727, 'Combined Budget 2025 CHF'!$B:$L, 11, 0), "N/A"))</f>
        <v>0</v>
      </c>
    </row>
    <row r="728" spans="2:38" x14ac:dyDescent="0.25">
      <c r="B728" s="1">
        <v>29012</v>
      </c>
      <c r="C728" s="11" t="s">
        <v>328</v>
      </c>
      <c r="D728" s="1" t="str">
        <f>IFERROR(VLOOKUP($B728, 'Combined Budget 2025 EUR'!$B:$G,3, 0),IFERROR(VLOOKUP($B728, 'Combined Budget 2025 CHF'!$B:$G,3, 0),  IFERROR(VLOOKUP($B728, '[1]QMSM_AG Mapping'!$A:$G, 3,0), "Check")))</f>
        <v>Germany</v>
      </c>
      <c r="E728" s="1" t="str">
        <f>IFERROR(VLOOKUP($B728, 'Combined Budget 2025 EUR'!$B:$G,5, 0), IFERROR(VLOOKUP($B728, 'Combined Budget 2025 CHF'!$B:$G,5, 0),IFERROR(VLOOKUP($B728, '[1]QMSM_AG Mapping'!$A:$E, 5,0), "Check")))</f>
        <v>Salon / Institute</v>
      </c>
      <c r="F728" s="1" t="str">
        <f t="shared" si="112"/>
        <v>Institutes / Clinic</v>
      </c>
      <c r="G728" s="13">
        <f>VLOOKUP($B728, '[1]QMSM_AG Mapping'!$A:$G, 6, 0)</f>
        <v>45352</v>
      </c>
      <c r="H728" s="1">
        <f>VLOOKUP($B728, '[1]QMSM_AG Mapping'!$A:$G, 7, 0)</f>
        <v>2024</v>
      </c>
      <c r="I728" t="s">
        <v>64</v>
      </c>
      <c r="J728" s="14">
        <v>0</v>
      </c>
      <c r="K728" s="14">
        <v>0</v>
      </c>
      <c r="L728" s="14">
        <v>365.02</v>
      </c>
      <c r="M728" s="14">
        <v>350.88</v>
      </c>
      <c r="N728" s="14">
        <v>330.74</v>
      </c>
      <c r="O728" s="14">
        <v>510.81</v>
      </c>
      <c r="P728" s="14">
        <v>0</v>
      </c>
      <c r="Q728" s="14">
        <v>0</v>
      </c>
      <c r="R728" s="14">
        <v>713.3</v>
      </c>
      <c r="S728" s="14">
        <v>359.67</v>
      </c>
      <c r="T728" s="14">
        <v>0</v>
      </c>
      <c r="U728" s="14">
        <v>779.26</v>
      </c>
      <c r="W728" s="14" cm="1">
        <f t="array" ref="W728">INDEX(J728:U728, 1, MONTH($W$1))</f>
        <v>779.26</v>
      </c>
      <c r="X728" s="14" cm="1">
        <f t="array" ref="X728">SUMPRODUCT((J728:U728) *(($J$1:$U$1)&lt;=$X$1))</f>
        <v>3409.6800000000003</v>
      </c>
      <c r="Y728">
        <f t="shared" si="113"/>
        <v>1</v>
      </c>
      <c r="Z728">
        <f t="shared" si="113"/>
        <v>1</v>
      </c>
      <c r="AA728">
        <f t="shared" si="114"/>
        <v>1</v>
      </c>
      <c r="AB728">
        <f t="shared" si="121"/>
        <v>7</v>
      </c>
      <c r="AC728">
        <f t="shared" si="115"/>
        <v>487.0971428571429</v>
      </c>
      <c r="AD728">
        <f t="shared" si="116"/>
        <v>0</v>
      </c>
      <c r="AE728">
        <f t="shared" si="117"/>
        <v>0</v>
      </c>
      <c r="AF728">
        <f t="shared" si="118"/>
        <v>1</v>
      </c>
      <c r="AG728">
        <f t="shared" si="119"/>
        <v>3409.6800000000003</v>
      </c>
      <c r="AI728" s="15">
        <f t="shared" si="120"/>
        <v>3409.6800000000003</v>
      </c>
      <c r="AJ728" s="15"/>
      <c r="AK728" t="str">
        <f>IFERROR(VLOOKUP($B728, 'Combined Budget 2025 EUR'!$B:$L, 10, 0), IFERROR(VLOOKUP($B728, 'Combined Budget 2025 CHF'!$B:$L, 10, 0), "N/A"))</f>
        <v>NKD24</v>
      </c>
      <c r="AL728">
        <f>IFERROR(VLOOKUP($B728, 'Combined Budget 2025 EUR'!$B:$L, 11, 0), IFERROR(VLOOKUP($B728, 'Combined Budget 2025 CHF'!$B:$L, 11, 0), "N/A"))</f>
        <v>0</v>
      </c>
    </row>
    <row r="729" spans="2:38" x14ac:dyDescent="0.25">
      <c r="B729" s="1">
        <v>29013</v>
      </c>
      <c r="C729" s="11" t="s">
        <v>99</v>
      </c>
      <c r="D729" s="1" t="str">
        <f>IFERROR(VLOOKUP($B729, 'Combined Budget 2025 EUR'!$B:$G,3, 0),IFERROR(VLOOKUP($B729, 'Combined Budget 2025 CHF'!$B:$G,3, 0),  IFERROR(VLOOKUP($B729, '[1]QMSM_AG Mapping'!$A:$G, 3,0), "Check")))</f>
        <v>Germany</v>
      </c>
      <c r="E729" s="1" t="str">
        <f>IFERROR(VLOOKUP($B729, 'Combined Budget 2025 EUR'!$B:$G,5, 0), IFERROR(VLOOKUP($B729, 'Combined Budget 2025 CHF'!$B:$G,5, 0),IFERROR(VLOOKUP($B729, '[1]QMSM_AG Mapping'!$A:$E, 5,0), "Check")))</f>
        <v>Perfumery</v>
      </c>
      <c r="F729" s="1" t="str">
        <f t="shared" si="112"/>
        <v>Perfumery</v>
      </c>
      <c r="G729" s="13">
        <f>VLOOKUP($B729, '[1]QMSM_AG Mapping'!$A:$G, 6, 0)</f>
        <v>45352</v>
      </c>
      <c r="H729" s="1">
        <f>VLOOKUP($B729, '[1]QMSM_AG Mapping'!$A:$G, 7, 0)</f>
        <v>2024</v>
      </c>
      <c r="I729" t="s">
        <v>64</v>
      </c>
      <c r="J729" s="14">
        <v>0</v>
      </c>
      <c r="K729" s="14">
        <v>0</v>
      </c>
      <c r="L729" s="14">
        <v>5669.17</v>
      </c>
      <c r="M729" s="14">
        <v>0</v>
      </c>
      <c r="N729" s="14">
        <v>0</v>
      </c>
      <c r="O729" s="14">
        <v>8605.3799999999992</v>
      </c>
      <c r="P729" s="14">
        <v>0</v>
      </c>
      <c r="Q729" s="14">
        <v>0</v>
      </c>
      <c r="R729" s="14">
        <v>1700.43</v>
      </c>
      <c r="S729" s="14">
        <v>0</v>
      </c>
      <c r="T729" s="14">
        <v>12055.44</v>
      </c>
      <c r="U729" s="14">
        <v>0</v>
      </c>
      <c r="W729" s="14" cm="1">
        <f t="array" ref="W729">INDEX(J729:U729, 1, MONTH($W$1))</f>
        <v>0</v>
      </c>
      <c r="X729" s="14" cm="1">
        <f t="array" ref="X729">SUMPRODUCT((J729:U729) *(($J$1:$U$1)&lt;=$X$1))</f>
        <v>28030.42</v>
      </c>
      <c r="Y729">
        <f t="shared" si="113"/>
        <v>0</v>
      </c>
      <c r="Z729">
        <f t="shared" si="113"/>
        <v>1</v>
      </c>
      <c r="AA729">
        <f t="shared" si="114"/>
        <v>1</v>
      </c>
      <c r="AB729">
        <f t="shared" si="121"/>
        <v>4</v>
      </c>
      <c r="AC729">
        <f t="shared" si="115"/>
        <v>7007.6049999999996</v>
      </c>
      <c r="AD729">
        <f t="shared" si="116"/>
        <v>0</v>
      </c>
      <c r="AE729">
        <f t="shared" si="117"/>
        <v>0</v>
      </c>
      <c r="AF729">
        <f t="shared" si="118"/>
        <v>1</v>
      </c>
      <c r="AG729">
        <f t="shared" si="119"/>
        <v>28030.42</v>
      </c>
      <c r="AI729" s="15">
        <f t="shared" si="120"/>
        <v>28030.42</v>
      </c>
      <c r="AJ729" s="15"/>
      <c r="AK729" t="str">
        <f>IFERROR(VLOOKUP($B729, 'Combined Budget 2025 EUR'!$B:$L, 10, 0), IFERROR(VLOOKUP($B729, 'Combined Budget 2025 CHF'!$B:$L, 10, 0), "N/A"))</f>
        <v>NKD24</v>
      </c>
      <c r="AL729">
        <f>IFERROR(VLOOKUP($B729, 'Combined Budget 2025 EUR'!$B:$L, 11, 0), IFERROR(VLOOKUP($B729, 'Combined Budget 2025 CHF'!$B:$L, 11, 0), "N/A"))</f>
        <v>0</v>
      </c>
    </row>
    <row r="730" spans="2:38" x14ac:dyDescent="0.25">
      <c r="B730" s="1">
        <v>29014</v>
      </c>
      <c r="C730" s="11" t="s">
        <v>100</v>
      </c>
      <c r="D730" s="1" t="str">
        <f>IFERROR(VLOOKUP($B730, 'Combined Budget 2025 EUR'!$B:$G,3, 0),IFERROR(VLOOKUP($B730, 'Combined Budget 2025 CHF'!$B:$G,3, 0),  IFERROR(VLOOKUP($B730, '[1]QMSM_AG Mapping'!$A:$G, 3,0), "Check")))</f>
        <v>Germany</v>
      </c>
      <c r="E730" s="1" t="str">
        <f>IFERROR(VLOOKUP($B730, 'Combined Budget 2025 EUR'!$B:$G,5, 0), IFERROR(VLOOKUP($B730, 'Combined Budget 2025 CHF'!$B:$G,5, 0),IFERROR(VLOOKUP($B730, '[1]QMSM_AG Mapping'!$A:$E, 5,0), "Check")))</f>
        <v>Salon / Institute</v>
      </c>
      <c r="F730" s="1" t="str">
        <f t="shared" si="112"/>
        <v>Institutes / Clinic</v>
      </c>
      <c r="G730" s="13">
        <f>VLOOKUP($B730, '[1]QMSM_AG Mapping'!$A:$G, 6, 0)</f>
        <v>45352</v>
      </c>
      <c r="H730" s="1">
        <f>VLOOKUP($B730, '[1]QMSM_AG Mapping'!$A:$G, 7, 0)</f>
        <v>2024</v>
      </c>
      <c r="I730" t="s">
        <v>64</v>
      </c>
      <c r="J730" s="14">
        <v>0</v>
      </c>
      <c r="K730" s="14">
        <v>0</v>
      </c>
      <c r="L730" s="14">
        <v>2303.38</v>
      </c>
      <c r="M730" s="14">
        <v>0</v>
      </c>
      <c r="N730" s="14">
        <v>0</v>
      </c>
      <c r="O730" s="14">
        <v>3043.93</v>
      </c>
      <c r="P730" s="14">
        <v>0</v>
      </c>
      <c r="Q730" s="14">
        <v>592.91999999999996</v>
      </c>
      <c r="R730" s="14">
        <v>1669.17</v>
      </c>
      <c r="S730" s="14">
        <v>1240.25</v>
      </c>
      <c r="T730" s="14">
        <v>0</v>
      </c>
      <c r="U730" s="14">
        <v>413.64</v>
      </c>
      <c r="W730" s="14" cm="1">
        <f t="array" ref="W730">INDEX(J730:U730, 1, MONTH($W$1))</f>
        <v>413.64</v>
      </c>
      <c r="X730" s="14" cm="1">
        <f t="array" ref="X730">SUMPRODUCT((J730:U730) *(($J$1:$U$1)&lt;=$X$1))</f>
        <v>9263.2899999999991</v>
      </c>
      <c r="Y730">
        <f t="shared" si="113"/>
        <v>1</v>
      </c>
      <c r="Z730">
        <f t="shared" si="113"/>
        <v>1</v>
      </c>
      <c r="AA730">
        <f t="shared" si="114"/>
        <v>1</v>
      </c>
      <c r="AB730">
        <f t="shared" si="121"/>
        <v>6</v>
      </c>
      <c r="AC730">
        <f t="shared" si="115"/>
        <v>1543.8816666666664</v>
      </c>
      <c r="AD730">
        <f t="shared" si="116"/>
        <v>0</v>
      </c>
      <c r="AE730">
        <f t="shared" si="117"/>
        <v>0</v>
      </c>
      <c r="AF730">
        <f t="shared" si="118"/>
        <v>1</v>
      </c>
      <c r="AG730">
        <f t="shared" si="119"/>
        <v>9263.2899999999991</v>
      </c>
      <c r="AI730" s="15">
        <f t="shared" si="120"/>
        <v>9263.2899999999991</v>
      </c>
      <c r="AJ730" s="15"/>
      <c r="AK730" t="str">
        <f>IFERROR(VLOOKUP($B730, 'Combined Budget 2025 EUR'!$B:$L, 10, 0), IFERROR(VLOOKUP($B730, 'Combined Budget 2025 CHF'!$B:$L, 10, 0), "N/A"))</f>
        <v>NKD24</v>
      </c>
      <c r="AL730">
        <f>IFERROR(VLOOKUP($B730, 'Combined Budget 2025 EUR'!$B:$L, 11, 0), IFERROR(VLOOKUP($B730, 'Combined Budget 2025 CHF'!$B:$L, 11, 0), "N/A"))</f>
        <v>0</v>
      </c>
    </row>
    <row r="731" spans="2:38" x14ac:dyDescent="0.25">
      <c r="B731" s="1">
        <v>29015</v>
      </c>
      <c r="C731" s="11" t="s">
        <v>145</v>
      </c>
      <c r="D731" s="1" t="str">
        <f>IFERROR(VLOOKUP($B731, 'Combined Budget 2025 EUR'!$B:$G,3, 0),IFERROR(VLOOKUP($B731, 'Combined Budget 2025 CHF'!$B:$G,3, 0),  IFERROR(VLOOKUP($B731, '[1]QMSM_AG Mapping'!$A:$G, 3,0), "Check")))</f>
        <v>Germany</v>
      </c>
      <c r="E731" s="1" t="str">
        <f>IFERROR(VLOOKUP($B731, 'Combined Budget 2025 EUR'!$B:$G,5, 0), IFERROR(VLOOKUP($B731, 'Combined Budget 2025 CHF'!$B:$G,5, 0),IFERROR(VLOOKUP($B731, '[1]QMSM_AG Mapping'!$A:$E, 5,0), "Check")))</f>
        <v>Salon / Institute</v>
      </c>
      <c r="F731" s="1" t="str">
        <f t="shared" si="112"/>
        <v>Institutes / Clinic</v>
      </c>
      <c r="G731" s="13">
        <f>VLOOKUP($B731, '[1]QMSM_AG Mapping'!$A:$G, 6, 0)</f>
        <v>45383</v>
      </c>
      <c r="H731" s="1">
        <f>VLOOKUP($B731, '[1]QMSM_AG Mapping'!$A:$G, 7, 0)</f>
        <v>2024</v>
      </c>
      <c r="I731" t="s">
        <v>64</v>
      </c>
      <c r="J731" s="14">
        <v>0</v>
      </c>
      <c r="K731" s="14">
        <v>0</v>
      </c>
      <c r="L731" s="14">
        <v>0</v>
      </c>
      <c r="M731" s="14">
        <v>3857.58</v>
      </c>
      <c r="N731" s="14">
        <v>2411.63</v>
      </c>
      <c r="O731" s="14">
        <v>1740.37</v>
      </c>
      <c r="P731" s="14">
        <v>3793.12</v>
      </c>
      <c r="Q731" s="14">
        <v>2438.11</v>
      </c>
      <c r="R731" s="14">
        <v>1700.43</v>
      </c>
      <c r="S731" s="14">
        <v>4019.99</v>
      </c>
      <c r="T731" s="14">
        <v>1194.55</v>
      </c>
      <c r="U731" s="14">
        <v>0</v>
      </c>
      <c r="W731" s="14" cm="1">
        <f t="array" ref="W731">INDEX(J731:U731, 1, MONTH($W$1))</f>
        <v>0</v>
      </c>
      <c r="X731" s="14" cm="1">
        <f t="array" ref="X731">SUMPRODUCT((J731:U731) *(($J$1:$U$1)&lt;=$X$1))</f>
        <v>21155.780000000002</v>
      </c>
      <c r="Y731">
        <f t="shared" si="113"/>
        <v>0</v>
      </c>
      <c r="Z731">
        <f t="shared" si="113"/>
        <v>1</v>
      </c>
      <c r="AA731">
        <f t="shared" si="114"/>
        <v>1</v>
      </c>
      <c r="AB731">
        <f t="shared" si="121"/>
        <v>8</v>
      </c>
      <c r="AC731">
        <f t="shared" si="115"/>
        <v>2644.4725000000003</v>
      </c>
      <c r="AD731">
        <f t="shared" si="116"/>
        <v>0</v>
      </c>
      <c r="AE731">
        <f t="shared" si="117"/>
        <v>0</v>
      </c>
      <c r="AF731">
        <f t="shared" si="118"/>
        <v>1</v>
      </c>
      <c r="AG731">
        <f t="shared" si="119"/>
        <v>21155.780000000002</v>
      </c>
      <c r="AI731" s="15">
        <f t="shared" si="120"/>
        <v>21155.780000000002</v>
      </c>
      <c r="AJ731" s="15"/>
      <c r="AK731" t="str">
        <f>IFERROR(VLOOKUP($B731, 'Combined Budget 2025 EUR'!$B:$L, 10, 0), IFERROR(VLOOKUP($B731, 'Combined Budget 2025 CHF'!$B:$L, 10, 0), "N/A"))</f>
        <v>NKD24</v>
      </c>
      <c r="AL731">
        <f>IFERROR(VLOOKUP($B731, 'Combined Budget 2025 EUR'!$B:$L, 11, 0), IFERROR(VLOOKUP($B731, 'Combined Budget 2025 CHF'!$B:$L, 11, 0), "N/A"))</f>
        <v>0</v>
      </c>
    </row>
    <row r="732" spans="2:38" x14ac:dyDescent="0.25">
      <c r="B732" s="1">
        <v>29016</v>
      </c>
      <c r="C732" s="1" t="s">
        <v>150</v>
      </c>
      <c r="D732" s="1" t="str">
        <f>IFERROR(VLOOKUP($B732, 'Combined Budget 2025 EUR'!$B:$G,3, 0),IFERROR(VLOOKUP($B732, 'Combined Budget 2025 CHF'!$B:$G,3, 0),  IFERROR(VLOOKUP($B732, '[1]QMSM_AG Mapping'!$A:$G, 3,0), "Check")))</f>
        <v>Germany</v>
      </c>
      <c r="E732" s="1" t="str">
        <f>IFERROR(VLOOKUP($B732, 'Combined Budget 2025 EUR'!$B:$G,5, 0), IFERROR(VLOOKUP($B732, 'Combined Budget 2025 CHF'!$B:$G,5, 0),IFERROR(VLOOKUP($B732, '[1]QMSM_AG Mapping'!$A:$E, 5,0), "Check")))</f>
        <v>Salon / Institute</v>
      </c>
      <c r="F732" s="1" t="str">
        <f t="shared" si="112"/>
        <v>Institutes / Clinic</v>
      </c>
      <c r="G732" s="13">
        <f>VLOOKUP($B732, '[1]QMSM_AG Mapping'!$A:$G, 6, 0)</f>
        <v>45413</v>
      </c>
      <c r="H732" s="1">
        <f>VLOOKUP($B732, '[1]QMSM_AG Mapping'!$A:$G, 7, 0)</f>
        <v>2024</v>
      </c>
      <c r="I732" t="s">
        <v>64</v>
      </c>
      <c r="J732" s="14">
        <v>0</v>
      </c>
      <c r="K732" s="14">
        <v>0</v>
      </c>
      <c r="L732" s="14">
        <v>0</v>
      </c>
      <c r="M732" s="14">
        <v>0</v>
      </c>
      <c r="N732" s="14">
        <v>1590.6</v>
      </c>
      <c r="O732" s="14">
        <v>6422.09</v>
      </c>
      <c r="P732" s="14">
        <v>0</v>
      </c>
      <c r="Q732" s="14">
        <v>315.02999999999997</v>
      </c>
      <c r="R732" s="14">
        <v>583.16999999999996</v>
      </c>
      <c r="S732" s="14">
        <v>0</v>
      </c>
      <c r="T732" s="14">
        <v>0</v>
      </c>
      <c r="U732" s="14">
        <v>0</v>
      </c>
      <c r="W732" s="14" cm="1">
        <f t="array" ref="W732">INDEX(J732:U732, 1, MONTH($W$1))</f>
        <v>0</v>
      </c>
      <c r="X732" s="14" cm="1">
        <f t="array" ref="X732">SUMPRODUCT((J732:U732) *(($J$1:$U$1)&lt;=$X$1))</f>
        <v>8910.8900000000012</v>
      </c>
      <c r="Y732">
        <f t="shared" si="113"/>
        <v>0</v>
      </c>
      <c r="Z732">
        <f t="shared" si="113"/>
        <v>1</v>
      </c>
      <c r="AA732">
        <f t="shared" si="114"/>
        <v>1</v>
      </c>
      <c r="AB732">
        <f t="shared" si="121"/>
        <v>4</v>
      </c>
      <c r="AC732">
        <f t="shared" si="115"/>
        <v>2227.7225000000003</v>
      </c>
      <c r="AD732">
        <f t="shared" si="116"/>
        <v>0</v>
      </c>
      <c r="AE732">
        <f t="shared" si="117"/>
        <v>0</v>
      </c>
      <c r="AF732">
        <f t="shared" si="118"/>
        <v>1</v>
      </c>
      <c r="AG732">
        <f t="shared" si="119"/>
        <v>8910.8900000000012</v>
      </c>
      <c r="AI732" s="15">
        <f t="shared" si="120"/>
        <v>8910.8900000000012</v>
      </c>
      <c r="AJ732" s="15"/>
      <c r="AK732" t="str">
        <f>IFERROR(VLOOKUP($B732, 'Combined Budget 2025 EUR'!$B:$L, 10, 0), IFERROR(VLOOKUP($B732, 'Combined Budget 2025 CHF'!$B:$L, 10, 0), "N/A"))</f>
        <v>NKD24</v>
      </c>
      <c r="AL732">
        <f>IFERROR(VLOOKUP($B732, 'Combined Budget 2025 EUR'!$B:$L, 11, 0), IFERROR(VLOOKUP($B732, 'Combined Budget 2025 CHF'!$B:$L, 11, 0), "N/A"))</f>
        <v>0</v>
      </c>
    </row>
    <row r="733" spans="2:38" x14ac:dyDescent="0.25">
      <c r="B733" s="1">
        <v>29017</v>
      </c>
      <c r="C733" s="1" t="s">
        <v>101</v>
      </c>
      <c r="D733" s="1" t="str">
        <f>IFERROR(VLOOKUP($B733, 'Combined Budget 2025 EUR'!$B:$G,3, 0),IFERROR(VLOOKUP($B733, 'Combined Budget 2025 CHF'!$B:$G,3, 0),  IFERROR(VLOOKUP($B733, '[1]QMSM_AG Mapping'!$A:$G, 3,0), "Check")))</f>
        <v>Germany</v>
      </c>
      <c r="E733" s="1" t="str">
        <f>IFERROR(VLOOKUP($B733, 'Combined Budget 2025 EUR'!$B:$G,5, 0), IFERROR(VLOOKUP($B733, 'Combined Budget 2025 CHF'!$B:$G,5, 0),IFERROR(VLOOKUP($B733, '[1]QMSM_AG Mapping'!$A:$E, 5,0), "Check")))</f>
        <v>Salon / Institute</v>
      </c>
      <c r="F733" s="1" t="str">
        <f t="shared" si="112"/>
        <v>Institutes / Clinic</v>
      </c>
      <c r="G733" s="13">
        <f>VLOOKUP($B733, '[1]QMSM_AG Mapping'!$A:$G, 6, 0)</f>
        <v>45505</v>
      </c>
      <c r="H733" s="1">
        <f>VLOOKUP($B733, '[1]QMSM_AG Mapping'!$A:$G, 7, 0)</f>
        <v>2024</v>
      </c>
      <c r="I733" t="s">
        <v>64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3801.11</v>
      </c>
      <c r="R733" s="14">
        <v>1317.25</v>
      </c>
      <c r="S733" s="14">
        <v>413.64</v>
      </c>
      <c r="T733" s="14">
        <v>2267.29</v>
      </c>
      <c r="U733" s="14">
        <v>0</v>
      </c>
      <c r="W733" s="14" cm="1">
        <f t="array" ref="W733">INDEX(J733:U733, 1, MONTH($W$1))</f>
        <v>0</v>
      </c>
      <c r="X733" s="14" cm="1">
        <f t="array" ref="X733">SUMPRODUCT((J733:U733) *(($J$1:$U$1)&lt;=$X$1))</f>
        <v>7799.2900000000009</v>
      </c>
      <c r="Y733">
        <f t="shared" si="113"/>
        <v>0</v>
      </c>
      <c r="Z733">
        <f t="shared" si="113"/>
        <v>1</v>
      </c>
      <c r="AA733">
        <f t="shared" si="114"/>
        <v>1</v>
      </c>
      <c r="AB733">
        <f t="shared" si="121"/>
        <v>4</v>
      </c>
      <c r="AC733">
        <f t="shared" si="115"/>
        <v>1949.8225000000002</v>
      </c>
      <c r="AD733">
        <f t="shared" si="116"/>
        <v>0</v>
      </c>
      <c r="AE733">
        <f t="shared" si="117"/>
        <v>0</v>
      </c>
      <c r="AF733">
        <f t="shared" si="118"/>
        <v>1</v>
      </c>
      <c r="AG733">
        <f t="shared" si="119"/>
        <v>7799.2900000000009</v>
      </c>
      <c r="AI733" s="15">
        <f t="shared" si="120"/>
        <v>7799.2900000000009</v>
      </c>
      <c r="AJ733" s="15"/>
      <c r="AK733" t="str">
        <f>IFERROR(VLOOKUP($B733, 'Combined Budget 2025 EUR'!$B:$L, 10, 0), IFERROR(VLOOKUP($B733, 'Combined Budget 2025 CHF'!$B:$L, 10, 0), "N/A"))</f>
        <v>NKD24</v>
      </c>
      <c r="AL733">
        <f>IFERROR(VLOOKUP($B733, 'Combined Budget 2025 EUR'!$B:$L, 11, 0), IFERROR(VLOOKUP($B733, 'Combined Budget 2025 CHF'!$B:$L, 11, 0), "N/A"))</f>
        <v>0</v>
      </c>
    </row>
    <row r="734" spans="2:38" x14ac:dyDescent="0.25">
      <c r="B734" s="1">
        <v>30000</v>
      </c>
      <c r="C734" s="1" t="s">
        <v>915</v>
      </c>
      <c r="D734" s="1" t="str">
        <f>IFERROR(VLOOKUP($B734, 'Combined Budget 2025 EUR'!$B:$G,3, 0),IFERROR(VLOOKUP($B734, 'Combined Budget 2025 CHF'!$B:$G,3, 0),  IFERROR(VLOOKUP($B734, '[1]QMSM_AG Mapping'!$A:$G, 3,0), "Check")))</f>
        <v>Internal</v>
      </c>
      <c r="E734" s="1">
        <f>IFERROR(VLOOKUP($B734, 'Combined Budget 2025 EUR'!$B:$G,5, 0), IFERROR(VLOOKUP($B734, 'Combined Budget 2025 CHF'!$B:$G,5, 0),IFERROR(VLOOKUP($B734, '[1]QMSM_AG Mapping'!$A:$E, 5,0), "Check")))</f>
        <v>0</v>
      </c>
      <c r="F734" s="1">
        <f t="shared" si="112"/>
        <v>0</v>
      </c>
      <c r="G734" s="13">
        <f>VLOOKUP($B734, '[1]QMSM_AG Mapping'!$A:$G, 6, 0)</f>
        <v>0</v>
      </c>
      <c r="H734" s="1">
        <f>VLOOKUP($B734, '[1]QMSM_AG Mapping'!$A:$G, 7, 0)</f>
        <v>0</v>
      </c>
      <c r="I734" t="s">
        <v>38</v>
      </c>
      <c r="J734" s="14">
        <v>263.63</v>
      </c>
      <c r="K734" s="14">
        <v>584.14</v>
      </c>
      <c r="L734" s="14">
        <v>304.64</v>
      </c>
      <c r="M734" s="14">
        <v>517.62</v>
      </c>
      <c r="N734" s="14">
        <v>334.89</v>
      </c>
      <c r="O734" s="14">
        <v>865.19</v>
      </c>
      <c r="P734" s="14">
        <v>0</v>
      </c>
      <c r="Q734" s="14">
        <v>1012.51</v>
      </c>
      <c r="R734" s="14">
        <v>280.43</v>
      </c>
      <c r="S734" s="14">
        <v>418.9</v>
      </c>
      <c r="T734" s="14">
        <v>0</v>
      </c>
      <c r="U734" s="14">
        <v>1286.42</v>
      </c>
      <c r="W734" s="14" cm="1">
        <f t="array" ref="W734">INDEX(J734:U734, 1, MONTH($W$1))</f>
        <v>1286.42</v>
      </c>
      <c r="X734" s="14" cm="1">
        <f t="array" ref="X734">SUMPRODUCT((J734:U734) *(($J$1:$U$1)&lt;=$X$1))</f>
        <v>5868.37</v>
      </c>
      <c r="Y734">
        <f t="shared" si="113"/>
        <v>1</v>
      </c>
      <c r="Z734">
        <f t="shared" si="113"/>
        <v>1</v>
      </c>
      <c r="AA734">
        <f t="shared" si="114"/>
        <v>0</v>
      </c>
      <c r="AB734">
        <f t="shared" si="121"/>
        <v>10</v>
      </c>
      <c r="AC734">
        <f t="shared" si="115"/>
        <v>586.83699999999999</v>
      </c>
      <c r="AD734">
        <f t="shared" si="116"/>
        <v>0</v>
      </c>
      <c r="AE734">
        <f t="shared" si="117"/>
        <v>0</v>
      </c>
      <c r="AF734">
        <f t="shared" si="118"/>
        <v>0</v>
      </c>
      <c r="AG734">
        <f t="shared" si="119"/>
        <v>0</v>
      </c>
      <c r="AI734" s="15">
        <f t="shared" si="120"/>
        <v>5868.37</v>
      </c>
      <c r="AJ734" s="15"/>
      <c r="AK734" t="str">
        <f>IFERROR(VLOOKUP($B734, 'Combined Budget 2025 EUR'!$B:$L, 10, 0), IFERROR(VLOOKUP($B734, 'Combined Budget 2025 CHF'!$B:$L, 10, 0), "N/A"))</f>
        <v>N/A</v>
      </c>
      <c r="AL734" t="str">
        <f>IFERROR(VLOOKUP($B734, 'Combined Budget 2025 EUR'!$B:$L, 11, 0), IFERROR(VLOOKUP($B734, 'Combined Budget 2025 CHF'!$B:$L, 11, 0), "N/A"))</f>
        <v>N/A</v>
      </c>
    </row>
    <row r="735" spans="2:38" x14ac:dyDescent="0.25">
      <c r="B735" s="1">
        <v>30007</v>
      </c>
      <c r="C735" s="1" t="s">
        <v>916</v>
      </c>
      <c r="D735" s="1" t="str">
        <f>IFERROR(VLOOKUP($B735, 'Combined Budget 2025 EUR'!$B:$G,3, 0),IFERROR(VLOOKUP($B735, 'Combined Budget 2025 CHF'!$B:$G,3, 0),  IFERROR(VLOOKUP($B735, '[1]QMSM_AG Mapping'!$A:$G, 3,0), "Check")))</f>
        <v>Internal</v>
      </c>
      <c r="E735" s="1">
        <f>IFERROR(VLOOKUP($B735, 'Combined Budget 2025 EUR'!$B:$G,5, 0), IFERROR(VLOOKUP($B735, 'Combined Budget 2025 CHF'!$B:$G,5, 0),IFERROR(VLOOKUP($B735, '[1]QMSM_AG Mapping'!$A:$E, 5,0), "Check")))</f>
        <v>0</v>
      </c>
      <c r="F735" s="1">
        <f t="shared" si="112"/>
        <v>0</v>
      </c>
      <c r="G735" s="13">
        <f>VLOOKUP($B735, '[1]QMSM_AG Mapping'!$A:$G, 6, 0)</f>
        <v>0</v>
      </c>
      <c r="H735" s="1">
        <f>VLOOKUP($B735, '[1]QMSM_AG Mapping'!$A:$G, 7, 0)</f>
        <v>0</v>
      </c>
      <c r="I735" t="s">
        <v>38</v>
      </c>
      <c r="J735" s="14">
        <v>28.97</v>
      </c>
      <c r="K735" s="14">
        <v>189.15</v>
      </c>
      <c r="L735" s="14">
        <v>145.66</v>
      </c>
      <c r="M735" s="14">
        <v>112.99</v>
      </c>
      <c r="N735" s="14">
        <v>113.1</v>
      </c>
      <c r="O735" s="14">
        <v>311.62</v>
      </c>
      <c r="P735" s="14">
        <v>47.51</v>
      </c>
      <c r="Q735" s="14">
        <v>309.23</v>
      </c>
      <c r="R735" s="14">
        <v>0</v>
      </c>
      <c r="S735" s="14">
        <v>586.53</v>
      </c>
      <c r="T735" s="14">
        <v>203.49</v>
      </c>
      <c r="U735" s="14">
        <v>0</v>
      </c>
      <c r="W735" s="14" cm="1">
        <f t="array" ref="W735">INDEX(J735:U735, 1, MONTH($W$1))</f>
        <v>0</v>
      </c>
      <c r="X735" s="14" cm="1">
        <f t="array" ref="X735">SUMPRODUCT((J735:U735) *(($J$1:$U$1)&lt;=$X$1))</f>
        <v>2048.25</v>
      </c>
      <c r="Y735">
        <f t="shared" si="113"/>
        <v>0</v>
      </c>
      <c r="Z735">
        <f t="shared" si="113"/>
        <v>1</v>
      </c>
      <c r="AA735">
        <f t="shared" si="114"/>
        <v>0</v>
      </c>
      <c r="AB735">
        <f t="shared" si="121"/>
        <v>10</v>
      </c>
      <c r="AC735">
        <f t="shared" si="115"/>
        <v>204.82499999999999</v>
      </c>
      <c r="AD735">
        <f t="shared" si="116"/>
        <v>0</v>
      </c>
      <c r="AE735">
        <f t="shared" si="117"/>
        <v>0</v>
      </c>
      <c r="AF735">
        <f t="shared" si="118"/>
        <v>0</v>
      </c>
      <c r="AG735">
        <f t="shared" si="119"/>
        <v>0</v>
      </c>
      <c r="AI735" s="15">
        <f t="shared" si="120"/>
        <v>2048.25</v>
      </c>
      <c r="AJ735" s="15"/>
      <c r="AK735" t="str">
        <f>IFERROR(VLOOKUP($B735, 'Combined Budget 2025 EUR'!$B:$L, 10, 0), IFERROR(VLOOKUP($B735, 'Combined Budget 2025 CHF'!$B:$L, 10, 0), "N/A"))</f>
        <v>N/A</v>
      </c>
      <c r="AL735" t="str">
        <f>IFERROR(VLOOKUP($B735, 'Combined Budget 2025 EUR'!$B:$L, 11, 0), IFERROR(VLOOKUP($B735, 'Combined Budget 2025 CHF'!$B:$L, 11, 0), "N/A"))</f>
        <v>N/A</v>
      </c>
    </row>
    <row r="736" spans="2:38" x14ac:dyDescent="0.25">
      <c r="B736" s="1">
        <v>30010</v>
      </c>
      <c r="C736" s="1" t="s">
        <v>917</v>
      </c>
      <c r="D736" s="1" t="str">
        <f>IFERROR(VLOOKUP($B736, 'Combined Budget 2025 EUR'!$B:$G,3, 0),IFERROR(VLOOKUP($B736, 'Combined Budget 2025 CHF'!$B:$G,3, 0),  IFERROR(VLOOKUP($B736, '[1]QMSM_AG Mapping'!$A:$G, 3,0), "Check")))</f>
        <v>Internal</v>
      </c>
      <c r="E736" s="1">
        <f>IFERROR(VLOOKUP($B736, 'Combined Budget 2025 EUR'!$B:$G,5, 0), IFERROR(VLOOKUP($B736, 'Combined Budget 2025 CHF'!$B:$G,5, 0),IFERROR(VLOOKUP($B736, '[1]QMSM_AG Mapping'!$A:$E, 5,0), "Check")))</f>
        <v>0</v>
      </c>
      <c r="F736" s="1">
        <f t="shared" si="112"/>
        <v>0</v>
      </c>
      <c r="G736" s="13">
        <f>VLOOKUP($B736, '[1]QMSM_AG Mapping'!$A:$G, 6, 0)</f>
        <v>0</v>
      </c>
      <c r="H736" s="1">
        <f>VLOOKUP($B736, '[1]QMSM_AG Mapping'!$A:$G, 7, 0)</f>
        <v>0</v>
      </c>
      <c r="I736" t="s">
        <v>38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W736" s="14" cm="1">
        <f t="array" ref="W736">INDEX(J736:U736, 1, MONTH($W$1))</f>
        <v>0</v>
      </c>
      <c r="X736" s="14" cm="1">
        <f t="array" ref="X736">SUMPRODUCT((J736:U736) *(($J$1:$U$1)&lt;=$X$1))</f>
        <v>0</v>
      </c>
      <c r="Y736">
        <f t="shared" si="113"/>
        <v>0</v>
      </c>
      <c r="Z736">
        <f t="shared" si="113"/>
        <v>0</v>
      </c>
      <c r="AA736">
        <f t="shared" si="114"/>
        <v>0</v>
      </c>
      <c r="AB736">
        <f t="shared" si="121"/>
        <v>0</v>
      </c>
      <c r="AC736">
        <f t="shared" si="115"/>
        <v>0</v>
      </c>
      <c r="AD736">
        <f t="shared" si="116"/>
        <v>0</v>
      </c>
      <c r="AE736">
        <f t="shared" si="117"/>
        <v>0</v>
      </c>
      <c r="AF736">
        <f t="shared" si="118"/>
        <v>0</v>
      </c>
      <c r="AG736">
        <f t="shared" si="119"/>
        <v>0</v>
      </c>
      <c r="AI736" s="15">
        <f t="shared" si="120"/>
        <v>0</v>
      </c>
      <c r="AJ736" s="15"/>
      <c r="AK736" t="str">
        <f>IFERROR(VLOOKUP($B736, 'Combined Budget 2025 EUR'!$B:$L, 10, 0), IFERROR(VLOOKUP($B736, 'Combined Budget 2025 CHF'!$B:$L, 10, 0), "N/A"))</f>
        <v>N/A</v>
      </c>
      <c r="AL736" t="str">
        <f>IFERROR(VLOOKUP($B736, 'Combined Budget 2025 EUR'!$B:$L, 11, 0), IFERROR(VLOOKUP($B736, 'Combined Budget 2025 CHF'!$B:$L, 11, 0), "N/A"))</f>
        <v>N/A</v>
      </c>
    </row>
    <row r="737" spans="2:38" x14ac:dyDescent="0.25">
      <c r="B737" s="1">
        <v>30016</v>
      </c>
      <c r="C737" s="1" t="s">
        <v>918</v>
      </c>
      <c r="D737" s="1" t="str">
        <f>IFERROR(VLOOKUP($B737, 'Combined Budget 2025 EUR'!$B:$G,3, 0),IFERROR(VLOOKUP($B737, 'Combined Budget 2025 CHF'!$B:$G,3, 0),  IFERROR(VLOOKUP($B737, '[1]QMSM_AG Mapping'!$A:$G, 3,0), "Check")))</f>
        <v>Internal</v>
      </c>
      <c r="E737" s="1">
        <f>IFERROR(VLOOKUP($B737, 'Combined Budget 2025 EUR'!$B:$G,5, 0), IFERROR(VLOOKUP($B737, 'Combined Budget 2025 CHF'!$B:$G,5, 0),IFERROR(VLOOKUP($B737, '[1]QMSM_AG Mapping'!$A:$E, 5,0), "Check")))</f>
        <v>0</v>
      </c>
      <c r="F737" s="1">
        <f t="shared" si="112"/>
        <v>0</v>
      </c>
      <c r="G737" s="13">
        <f>VLOOKUP($B737, '[1]QMSM_AG Mapping'!$A:$G, 6, 0)</f>
        <v>0</v>
      </c>
      <c r="H737" s="1">
        <f>VLOOKUP($B737, '[1]QMSM_AG Mapping'!$A:$G, 7, 0)</f>
        <v>0</v>
      </c>
      <c r="I737" t="s">
        <v>38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W737" s="14" cm="1">
        <f t="array" ref="W737">INDEX(J737:U737, 1, MONTH($W$1))</f>
        <v>0</v>
      </c>
      <c r="X737" s="14" cm="1">
        <f t="array" ref="X737">SUMPRODUCT((J737:U737) *(($J$1:$U$1)&lt;=$X$1))</f>
        <v>0</v>
      </c>
      <c r="Y737">
        <f t="shared" si="113"/>
        <v>0</v>
      </c>
      <c r="Z737">
        <f t="shared" si="113"/>
        <v>0</v>
      </c>
      <c r="AA737">
        <f t="shared" si="114"/>
        <v>0</v>
      </c>
      <c r="AB737">
        <f t="shared" si="121"/>
        <v>0</v>
      </c>
      <c r="AC737">
        <f t="shared" si="115"/>
        <v>0</v>
      </c>
      <c r="AD737">
        <f t="shared" si="116"/>
        <v>0</v>
      </c>
      <c r="AE737">
        <f t="shared" si="117"/>
        <v>0</v>
      </c>
      <c r="AF737">
        <f t="shared" si="118"/>
        <v>0</v>
      </c>
      <c r="AG737">
        <f t="shared" si="119"/>
        <v>0</v>
      </c>
      <c r="AI737" s="15">
        <f t="shared" si="120"/>
        <v>0</v>
      </c>
      <c r="AJ737" s="15"/>
      <c r="AK737" t="str">
        <f>IFERROR(VLOOKUP($B737, 'Combined Budget 2025 EUR'!$B:$L, 10, 0), IFERROR(VLOOKUP($B737, 'Combined Budget 2025 CHF'!$B:$L, 10, 0), "N/A"))</f>
        <v>N/A</v>
      </c>
      <c r="AL737" t="str">
        <f>IFERROR(VLOOKUP($B737, 'Combined Budget 2025 EUR'!$B:$L, 11, 0), IFERROR(VLOOKUP($B737, 'Combined Budget 2025 CHF'!$B:$L, 11, 0), "N/A"))</f>
        <v>N/A</v>
      </c>
    </row>
    <row r="738" spans="2:38" x14ac:dyDescent="0.25">
      <c r="B738" s="1">
        <v>30017</v>
      </c>
      <c r="C738" s="1" t="s">
        <v>919</v>
      </c>
      <c r="D738" s="1" t="str">
        <f>IFERROR(VLOOKUP($B738, 'Combined Budget 2025 EUR'!$B:$G,3, 0),IFERROR(VLOOKUP($B738, 'Combined Budget 2025 CHF'!$B:$G,3, 0),  IFERROR(VLOOKUP($B738, '[1]QMSM_AG Mapping'!$A:$G, 3,0), "Check")))</f>
        <v>Internal</v>
      </c>
      <c r="E738" s="1">
        <f>IFERROR(VLOOKUP($B738, 'Combined Budget 2025 EUR'!$B:$G,5, 0), IFERROR(VLOOKUP($B738, 'Combined Budget 2025 CHF'!$B:$G,5, 0),IFERROR(VLOOKUP($B738, '[1]QMSM_AG Mapping'!$A:$E, 5,0), "Check")))</f>
        <v>0</v>
      </c>
      <c r="F738" s="1">
        <f t="shared" si="112"/>
        <v>0</v>
      </c>
      <c r="G738" s="13">
        <f>VLOOKUP($B738, '[1]QMSM_AG Mapping'!$A:$G, 6, 0)</f>
        <v>0</v>
      </c>
      <c r="H738" s="1">
        <f>VLOOKUP($B738, '[1]QMSM_AG Mapping'!$A:$G, 7, 0)</f>
        <v>0</v>
      </c>
      <c r="I738" t="s">
        <v>38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0</v>
      </c>
      <c r="T738" s="14">
        <v>0</v>
      </c>
      <c r="U738" s="14">
        <v>67.86</v>
      </c>
      <c r="W738" s="14" cm="1">
        <f t="array" ref="W738">INDEX(J738:U738, 1, MONTH($W$1))</f>
        <v>67.86</v>
      </c>
      <c r="X738" s="14" cm="1">
        <f t="array" ref="X738">SUMPRODUCT((J738:U738) *(($J$1:$U$1)&lt;=$X$1))</f>
        <v>67.86</v>
      </c>
      <c r="Y738">
        <f t="shared" si="113"/>
        <v>1</v>
      </c>
      <c r="Z738">
        <f t="shared" si="113"/>
        <v>1</v>
      </c>
      <c r="AA738">
        <f t="shared" si="114"/>
        <v>0</v>
      </c>
      <c r="AB738">
        <f t="shared" si="121"/>
        <v>1</v>
      </c>
      <c r="AC738">
        <f t="shared" si="115"/>
        <v>67.86</v>
      </c>
      <c r="AD738">
        <f t="shared" si="116"/>
        <v>0</v>
      </c>
      <c r="AE738">
        <f t="shared" si="117"/>
        <v>0</v>
      </c>
      <c r="AF738">
        <f t="shared" si="118"/>
        <v>0</v>
      </c>
      <c r="AG738">
        <f t="shared" si="119"/>
        <v>0</v>
      </c>
      <c r="AI738" s="15">
        <f t="shared" si="120"/>
        <v>67.86</v>
      </c>
      <c r="AJ738" s="15"/>
      <c r="AK738" t="str">
        <f>IFERROR(VLOOKUP($B738, 'Combined Budget 2025 EUR'!$B:$L, 10, 0), IFERROR(VLOOKUP($B738, 'Combined Budget 2025 CHF'!$B:$L, 10, 0), "N/A"))</f>
        <v>N/A</v>
      </c>
      <c r="AL738" t="str">
        <f>IFERROR(VLOOKUP($B738, 'Combined Budget 2025 EUR'!$B:$L, 11, 0), IFERROR(VLOOKUP($B738, 'Combined Budget 2025 CHF'!$B:$L, 11, 0), "N/A"))</f>
        <v>N/A</v>
      </c>
    </row>
    <row r="739" spans="2:38" x14ac:dyDescent="0.25">
      <c r="B739" s="1">
        <v>30018</v>
      </c>
      <c r="C739" s="1" t="s">
        <v>920</v>
      </c>
      <c r="D739" s="1" t="str">
        <f>IFERROR(VLOOKUP($B739, 'Combined Budget 2025 EUR'!$B:$G,3, 0),IFERROR(VLOOKUP($B739, 'Combined Budget 2025 CHF'!$B:$G,3, 0),  IFERROR(VLOOKUP($B739, '[1]QMSM_AG Mapping'!$A:$G, 3,0), "Check")))</f>
        <v>Internal</v>
      </c>
      <c r="E739" s="1">
        <f>IFERROR(VLOOKUP($B739, 'Combined Budget 2025 EUR'!$B:$G,5, 0), IFERROR(VLOOKUP($B739, 'Combined Budget 2025 CHF'!$B:$G,5, 0),IFERROR(VLOOKUP($B739, '[1]QMSM_AG Mapping'!$A:$E, 5,0), "Check")))</f>
        <v>0</v>
      </c>
      <c r="F739" s="1">
        <f t="shared" si="112"/>
        <v>0</v>
      </c>
      <c r="G739" s="13">
        <f>VLOOKUP($B739, '[1]QMSM_AG Mapping'!$A:$G, 6, 0)</f>
        <v>0</v>
      </c>
      <c r="H739" s="1">
        <f>VLOOKUP($B739, '[1]QMSM_AG Mapping'!$A:$G, 7, 0)</f>
        <v>0</v>
      </c>
      <c r="I739" t="s">
        <v>38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66615.600000000006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W739" s="14" cm="1">
        <f t="array" ref="W739">INDEX(J739:U739, 1, MONTH($W$1))</f>
        <v>0</v>
      </c>
      <c r="X739" s="14" cm="1">
        <f t="array" ref="X739">SUMPRODUCT((J739:U739) *(($J$1:$U$1)&lt;=$X$1))</f>
        <v>66615.600000000006</v>
      </c>
      <c r="Y739">
        <f t="shared" si="113"/>
        <v>0</v>
      </c>
      <c r="Z739">
        <f t="shared" si="113"/>
        <v>1</v>
      </c>
      <c r="AA739">
        <f t="shared" si="114"/>
        <v>0</v>
      </c>
      <c r="AB739">
        <f t="shared" si="121"/>
        <v>1</v>
      </c>
      <c r="AC739">
        <f t="shared" si="115"/>
        <v>66615.600000000006</v>
      </c>
      <c r="AD739">
        <f t="shared" si="116"/>
        <v>0</v>
      </c>
      <c r="AE739">
        <f t="shared" si="117"/>
        <v>0</v>
      </c>
      <c r="AF739">
        <f t="shared" si="118"/>
        <v>0</v>
      </c>
      <c r="AG739">
        <f t="shared" si="119"/>
        <v>0</v>
      </c>
      <c r="AI739" s="15">
        <f t="shared" si="120"/>
        <v>66615.600000000006</v>
      </c>
      <c r="AJ739" s="15"/>
      <c r="AK739" t="str">
        <f>IFERROR(VLOOKUP($B739, 'Combined Budget 2025 EUR'!$B:$L, 10, 0), IFERROR(VLOOKUP($B739, 'Combined Budget 2025 CHF'!$B:$L, 10, 0), "N/A"))</f>
        <v>N/A</v>
      </c>
      <c r="AL739" t="str">
        <f>IFERROR(VLOOKUP($B739, 'Combined Budget 2025 EUR'!$B:$L, 11, 0), IFERROR(VLOOKUP($B739, 'Combined Budget 2025 CHF'!$B:$L, 11, 0), "N/A"))</f>
        <v>N/A</v>
      </c>
    </row>
    <row r="740" spans="2:38" x14ac:dyDescent="0.25">
      <c r="B740" s="1">
        <v>30019</v>
      </c>
      <c r="C740" s="1" t="s">
        <v>921</v>
      </c>
      <c r="D740" s="1" t="str">
        <f>IFERROR(VLOOKUP($B740, 'Combined Budget 2025 EUR'!$B:$G,3, 0),IFERROR(VLOOKUP($B740, 'Combined Budget 2025 CHF'!$B:$G,3, 0),  IFERROR(VLOOKUP($B740, '[1]QMSM_AG Mapping'!$A:$G, 3,0), "Check")))</f>
        <v>Internal</v>
      </c>
      <c r="E740" s="1">
        <f>IFERROR(VLOOKUP($B740, 'Combined Budget 2025 EUR'!$B:$G,5, 0), IFERROR(VLOOKUP($B740, 'Combined Budget 2025 CHF'!$B:$G,5, 0),IFERROR(VLOOKUP($B740, '[1]QMSM_AG Mapping'!$A:$E, 5,0), "Check")))</f>
        <v>0</v>
      </c>
      <c r="F740" s="1">
        <f t="shared" si="112"/>
        <v>0</v>
      </c>
      <c r="G740" s="13">
        <f>VLOOKUP($B740, '[1]QMSM_AG Mapping'!$A:$G, 6, 0)</f>
        <v>0</v>
      </c>
      <c r="H740" s="1">
        <f>VLOOKUP($B740, '[1]QMSM_AG Mapping'!$A:$G, 7, 0)</f>
        <v>0</v>
      </c>
      <c r="I740" t="s">
        <v>38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25000</v>
      </c>
      <c r="S740" s="14">
        <v>25000</v>
      </c>
      <c r="T740" s="14">
        <v>25000</v>
      </c>
      <c r="U740" s="14">
        <v>25000</v>
      </c>
      <c r="W740" s="14" cm="1">
        <f t="array" ref="W740">INDEX(J740:U740, 1, MONTH($W$1))</f>
        <v>25000</v>
      </c>
      <c r="X740" s="14" cm="1">
        <f t="array" ref="X740">SUMPRODUCT((J740:U740) *(($J$1:$U$1)&lt;=$X$1))</f>
        <v>100000</v>
      </c>
      <c r="Y740">
        <f t="shared" si="113"/>
        <v>1</v>
      </c>
      <c r="Z740">
        <f t="shared" si="113"/>
        <v>1</v>
      </c>
      <c r="AA740">
        <f t="shared" si="114"/>
        <v>0</v>
      </c>
      <c r="AB740">
        <f t="shared" si="121"/>
        <v>4</v>
      </c>
      <c r="AC740">
        <f t="shared" si="115"/>
        <v>25000</v>
      </c>
      <c r="AD740">
        <f t="shared" si="116"/>
        <v>0</v>
      </c>
      <c r="AE740">
        <f t="shared" si="117"/>
        <v>0</v>
      </c>
      <c r="AF740">
        <f t="shared" si="118"/>
        <v>0</v>
      </c>
      <c r="AG740">
        <f t="shared" si="119"/>
        <v>0</v>
      </c>
      <c r="AI740" s="15">
        <f t="shared" si="120"/>
        <v>100000</v>
      </c>
      <c r="AJ740" s="15"/>
      <c r="AK740" t="str">
        <f>IFERROR(VLOOKUP($B740, 'Combined Budget 2025 EUR'!$B:$L, 10, 0), IFERROR(VLOOKUP($B740, 'Combined Budget 2025 CHF'!$B:$L, 10, 0), "N/A"))</f>
        <v>N/A</v>
      </c>
      <c r="AL740" t="str">
        <f>IFERROR(VLOOKUP($B740, 'Combined Budget 2025 EUR'!$B:$L, 11, 0), IFERROR(VLOOKUP($B740, 'Combined Budget 2025 CHF'!$B:$L, 11, 0), "N/A"))</f>
        <v>N/A</v>
      </c>
    </row>
    <row r="741" spans="2:38" x14ac:dyDescent="0.25">
      <c r="B741" s="1">
        <v>30024</v>
      </c>
      <c r="C741" s="1" t="s">
        <v>922</v>
      </c>
      <c r="D741" s="1" t="str">
        <f>IFERROR(VLOOKUP($B741, 'Combined Budget 2025 EUR'!$B:$G,3, 0),IFERROR(VLOOKUP($B741, 'Combined Budget 2025 CHF'!$B:$G,3, 0),  IFERROR(VLOOKUP($B741, '[1]QMSM_AG Mapping'!$A:$G, 3,0), "Check")))</f>
        <v>Internal</v>
      </c>
      <c r="E741" s="1">
        <f>IFERROR(VLOOKUP($B741, 'Combined Budget 2025 EUR'!$B:$G,5, 0), IFERROR(VLOOKUP($B741, 'Combined Budget 2025 CHF'!$B:$G,5, 0),IFERROR(VLOOKUP($B741, '[1]QMSM_AG Mapping'!$A:$E, 5,0), "Check")))</f>
        <v>0</v>
      </c>
      <c r="F741" s="1">
        <f t="shared" si="112"/>
        <v>0</v>
      </c>
      <c r="G741" s="13">
        <f>VLOOKUP($B741, '[1]QMSM_AG Mapping'!$A:$G, 6, 0)</f>
        <v>0</v>
      </c>
      <c r="H741" s="1">
        <f>VLOOKUP($B741, '[1]QMSM_AG Mapping'!$A:$G, 7, 0)</f>
        <v>0</v>
      </c>
      <c r="I741" t="s">
        <v>38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240.85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W741" s="14" cm="1">
        <f t="array" ref="W741">INDEX(J741:U741, 1, MONTH($W$1))</f>
        <v>0</v>
      </c>
      <c r="X741" s="14" cm="1">
        <f t="array" ref="X741">SUMPRODUCT((J741:U741) *(($J$1:$U$1)&lt;=$X$1))</f>
        <v>240.85</v>
      </c>
      <c r="Y741">
        <f t="shared" si="113"/>
        <v>0</v>
      </c>
      <c r="Z741">
        <f t="shared" si="113"/>
        <v>1</v>
      </c>
      <c r="AA741">
        <f t="shared" si="114"/>
        <v>0</v>
      </c>
      <c r="AB741">
        <f t="shared" si="121"/>
        <v>1</v>
      </c>
      <c r="AC741">
        <f t="shared" si="115"/>
        <v>240.85</v>
      </c>
      <c r="AD741">
        <f t="shared" si="116"/>
        <v>0</v>
      </c>
      <c r="AE741">
        <f t="shared" si="117"/>
        <v>0</v>
      </c>
      <c r="AF741">
        <f t="shared" si="118"/>
        <v>0</v>
      </c>
      <c r="AG741">
        <f t="shared" si="119"/>
        <v>0</v>
      </c>
      <c r="AI741" s="15">
        <f t="shared" si="120"/>
        <v>240.85</v>
      </c>
      <c r="AJ741" s="15"/>
      <c r="AK741" t="str">
        <f>IFERROR(VLOOKUP($B741, 'Combined Budget 2025 EUR'!$B:$L, 10, 0), IFERROR(VLOOKUP($B741, 'Combined Budget 2025 CHF'!$B:$L, 10, 0), "N/A"))</f>
        <v>N/A</v>
      </c>
      <c r="AL741" t="str">
        <f>IFERROR(VLOOKUP($B741, 'Combined Budget 2025 EUR'!$B:$L, 11, 0), IFERROR(VLOOKUP($B741, 'Combined Budget 2025 CHF'!$B:$L, 11, 0), "N/A"))</f>
        <v>N/A</v>
      </c>
    </row>
    <row r="742" spans="2:38" x14ac:dyDescent="0.25">
      <c r="B742" s="1">
        <v>30027</v>
      </c>
      <c r="C742" s="1" t="s">
        <v>923</v>
      </c>
      <c r="D742" s="1" t="str">
        <f>IFERROR(VLOOKUP($B742, 'Combined Budget 2025 EUR'!$B:$G,3, 0),IFERROR(VLOOKUP($B742, 'Combined Budget 2025 CHF'!$B:$G,3, 0),  IFERROR(VLOOKUP($B742, '[1]QMSM_AG Mapping'!$A:$G, 3,0), "Check")))</f>
        <v>Internal</v>
      </c>
      <c r="E742" s="1">
        <f>IFERROR(VLOOKUP($B742, 'Combined Budget 2025 EUR'!$B:$G,5, 0), IFERROR(VLOOKUP($B742, 'Combined Budget 2025 CHF'!$B:$G,5, 0),IFERROR(VLOOKUP($B742, '[1]QMSM_AG Mapping'!$A:$E, 5,0), "Check")))</f>
        <v>0</v>
      </c>
      <c r="F742" s="1">
        <f t="shared" si="112"/>
        <v>0</v>
      </c>
      <c r="G742" s="13">
        <f>VLOOKUP($B742, '[1]QMSM_AG Mapping'!$A:$G, 6, 0)</f>
        <v>0</v>
      </c>
      <c r="H742" s="1">
        <f>VLOOKUP($B742, '[1]QMSM_AG Mapping'!$A:$G, 7, 0)</f>
        <v>0</v>
      </c>
      <c r="I742" t="s">
        <v>38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82.59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102.94</v>
      </c>
      <c r="W742" s="14" cm="1">
        <f t="array" ref="W742">INDEX(J742:U742, 1, MONTH($W$1))</f>
        <v>102.94</v>
      </c>
      <c r="X742" s="14" cm="1">
        <f t="array" ref="X742">SUMPRODUCT((J742:U742) *(($J$1:$U$1)&lt;=$X$1))</f>
        <v>185.53</v>
      </c>
      <c r="Y742">
        <f t="shared" si="113"/>
        <v>1</v>
      </c>
      <c r="Z742">
        <f t="shared" si="113"/>
        <v>1</v>
      </c>
      <c r="AA742">
        <f t="shared" si="114"/>
        <v>0</v>
      </c>
      <c r="AB742">
        <f t="shared" si="121"/>
        <v>2</v>
      </c>
      <c r="AC742">
        <f t="shared" si="115"/>
        <v>92.765000000000001</v>
      </c>
      <c r="AD742">
        <f t="shared" si="116"/>
        <v>0</v>
      </c>
      <c r="AE742">
        <f t="shared" si="117"/>
        <v>0</v>
      </c>
      <c r="AF742">
        <f t="shared" si="118"/>
        <v>0</v>
      </c>
      <c r="AG742">
        <f t="shared" si="119"/>
        <v>0</v>
      </c>
      <c r="AI742" s="15">
        <f t="shared" si="120"/>
        <v>185.53</v>
      </c>
      <c r="AJ742" s="15"/>
      <c r="AK742" t="str">
        <f>IFERROR(VLOOKUP($B742, 'Combined Budget 2025 EUR'!$B:$L, 10, 0), IFERROR(VLOOKUP($B742, 'Combined Budget 2025 CHF'!$B:$L, 10, 0), "N/A"))</f>
        <v>N/A</v>
      </c>
      <c r="AL742" t="str">
        <f>IFERROR(VLOOKUP($B742, 'Combined Budget 2025 EUR'!$B:$L, 11, 0), IFERROR(VLOOKUP($B742, 'Combined Budget 2025 CHF'!$B:$L, 11, 0), "N/A"))</f>
        <v>N/A</v>
      </c>
    </row>
    <row r="743" spans="2:38" x14ac:dyDescent="0.25">
      <c r="B743" s="1">
        <v>30035</v>
      </c>
      <c r="C743" s="1" t="s">
        <v>924</v>
      </c>
      <c r="D743" s="1" t="str">
        <f>IFERROR(VLOOKUP($B743, 'Combined Budget 2025 EUR'!$B:$G,3, 0),IFERROR(VLOOKUP($B743, 'Combined Budget 2025 CHF'!$B:$G,3, 0),  IFERROR(VLOOKUP($B743, '[1]QMSM_AG Mapping'!$A:$G, 3,0), "Check")))</f>
        <v>Internal</v>
      </c>
      <c r="E743" s="1">
        <f>IFERROR(VLOOKUP($B743, 'Combined Budget 2025 EUR'!$B:$G,5, 0), IFERROR(VLOOKUP($B743, 'Combined Budget 2025 CHF'!$B:$G,5, 0),IFERROR(VLOOKUP($B743, '[1]QMSM_AG Mapping'!$A:$E, 5,0), "Check")))</f>
        <v>0</v>
      </c>
      <c r="F743" s="1">
        <f t="shared" si="112"/>
        <v>0</v>
      </c>
      <c r="G743" s="13">
        <f>VLOOKUP($B743, '[1]QMSM_AG Mapping'!$A:$G, 6, 0)</f>
        <v>0</v>
      </c>
      <c r="H743" s="1">
        <f>VLOOKUP($B743, '[1]QMSM_AG Mapping'!$A:$G, 7, 0)</f>
        <v>0</v>
      </c>
      <c r="I743" t="s">
        <v>38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W743" s="14" cm="1">
        <f t="array" ref="W743">INDEX(J743:U743, 1, MONTH($W$1))</f>
        <v>0</v>
      </c>
      <c r="X743" s="14" cm="1">
        <f t="array" ref="X743">SUMPRODUCT((J743:U743) *(($J$1:$U$1)&lt;=$X$1))</f>
        <v>0</v>
      </c>
      <c r="Y743">
        <f t="shared" si="113"/>
        <v>0</v>
      </c>
      <c r="Z743">
        <f t="shared" si="113"/>
        <v>0</v>
      </c>
      <c r="AA743">
        <f t="shared" si="114"/>
        <v>0</v>
      </c>
      <c r="AB743">
        <f t="shared" si="121"/>
        <v>0</v>
      </c>
      <c r="AC743">
        <f t="shared" si="115"/>
        <v>0</v>
      </c>
      <c r="AD743">
        <f t="shared" si="116"/>
        <v>0</v>
      </c>
      <c r="AE743">
        <f t="shared" si="117"/>
        <v>0</v>
      </c>
      <c r="AF743">
        <f t="shared" si="118"/>
        <v>0</v>
      </c>
      <c r="AG743">
        <f t="shared" si="119"/>
        <v>0</v>
      </c>
      <c r="AI743" s="15">
        <f t="shared" si="120"/>
        <v>0</v>
      </c>
      <c r="AJ743" s="15"/>
      <c r="AK743" t="str">
        <f>IFERROR(VLOOKUP($B743, 'Combined Budget 2025 EUR'!$B:$L, 10, 0), IFERROR(VLOOKUP($B743, 'Combined Budget 2025 CHF'!$B:$L, 10, 0), "N/A"))</f>
        <v>N/A</v>
      </c>
      <c r="AL743" t="str">
        <f>IFERROR(VLOOKUP($B743, 'Combined Budget 2025 EUR'!$B:$L, 11, 0), IFERROR(VLOOKUP($B743, 'Combined Budget 2025 CHF'!$B:$L, 11, 0), "N/A"))</f>
        <v>N/A</v>
      </c>
    </row>
    <row r="744" spans="2:38" x14ac:dyDescent="0.25">
      <c r="B744" s="1">
        <v>30053</v>
      </c>
      <c r="C744" s="1" t="s">
        <v>925</v>
      </c>
      <c r="D744" s="1" t="str">
        <f>IFERROR(VLOOKUP($B744, 'Combined Budget 2025 EUR'!$B:$G,3, 0),IFERROR(VLOOKUP($B744, 'Combined Budget 2025 CHF'!$B:$G,3, 0),  IFERROR(VLOOKUP($B744, '[1]QMSM_AG Mapping'!$A:$G, 3,0), "Check")))</f>
        <v>Internal</v>
      </c>
      <c r="E744" s="1">
        <f>IFERROR(VLOOKUP($B744, 'Combined Budget 2025 EUR'!$B:$G,5, 0), IFERROR(VLOOKUP($B744, 'Combined Budget 2025 CHF'!$B:$G,5, 0),IFERROR(VLOOKUP($B744, '[1]QMSM_AG Mapping'!$A:$E, 5,0), "Check")))</f>
        <v>0</v>
      </c>
      <c r="F744" s="1">
        <f t="shared" si="112"/>
        <v>0</v>
      </c>
      <c r="G744" s="13">
        <f>VLOOKUP($B744, '[1]QMSM_AG Mapping'!$A:$G, 6, 0)</f>
        <v>0</v>
      </c>
      <c r="H744" s="1">
        <f>VLOOKUP($B744, '[1]QMSM_AG Mapping'!$A:$G, 7, 0)</f>
        <v>0</v>
      </c>
      <c r="I744" t="s">
        <v>38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W744" s="14" cm="1">
        <f t="array" ref="W744">INDEX(J744:U744, 1, MONTH($W$1))</f>
        <v>0</v>
      </c>
      <c r="X744" s="14" cm="1">
        <f t="array" ref="X744">SUMPRODUCT((J744:U744) *(($J$1:$U$1)&lt;=$X$1))</f>
        <v>0</v>
      </c>
      <c r="Y744">
        <f t="shared" si="113"/>
        <v>0</v>
      </c>
      <c r="Z744">
        <f t="shared" si="113"/>
        <v>0</v>
      </c>
      <c r="AA744">
        <f t="shared" si="114"/>
        <v>0</v>
      </c>
      <c r="AB744">
        <f t="shared" si="121"/>
        <v>0</v>
      </c>
      <c r="AC744">
        <f t="shared" si="115"/>
        <v>0</v>
      </c>
      <c r="AD744">
        <f t="shared" si="116"/>
        <v>0</v>
      </c>
      <c r="AE744">
        <f t="shared" si="117"/>
        <v>0</v>
      </c>
      <c r="AF744">
        <f t="shared" si="118"/>
        <v>0</v>
      </c>
      <c r="AG744">
        <f t="shared" si="119"/>
        <v>0</v>
      </c>
      <c r="AI744" s="15">
        <f t="shared" si="120"/>
        <v>0</v>
      </c>
      <c r="AJ744" s="15"/>
      <c r="AK744" t="str">
        <f>IFERROR(VLOOKUP($B744, 'Combined Budget 2025 EUR'!$B:$L, 10, 0), IFERROR(VLOOKUP($B744, 'Combined Budget 2025 CHF'!$B:$L, 10, 0), "N/A"))</f>
        <v>N/A</v>
      </c>
      <c r="AL744" t="str">
        <f>IFERROR(VLOOKUP($B744, 'Combined Budget 2025 EUR'!$B:$L, 11, 0), IFERROR(VLOOKUP($B744, 'Combined Budget 2025 CHF'!$B:$L, 11, 0), "N/A"))</f>
        <v>N/A</v>
      </c>
    </row>
    <row r="745" spans="2:38" x14ac:dyDescent="0.25">
      <c r="B745" s="1">
        <v>30055</v>
      </c>
      <c r="C745" s="1" t="s">
        <v>926</v>
      </c>
      <c r="D745" s="1" t="str">
        <f>IFERROR(VLOOKUP($B745, 'Combined Budget 2025 EUR'!$B:$G,3, 0),IFERROR(VLOOKUP($B745, 'Combined Budget 2025 CHF'!$B:$G,3, 0),  IFERROR(VLOOKUP($B745, '[1]QMSM_AG Mapping'!$A:$G, 3,0), "Check")))</f>
        <v>Internal</v>
      </c>
      <c r="E745" s="1">
        <f>IFERROR(VLOOKUP($B745, 'Combined Budget 2025 EUR'!$B:$G,5, 0), IFERROR(VLOOKUP($B745, 'Combined Budget 2025 CHF'!$B:$G,5, 0),IFERROR(VLOOKUP($B745, '[1]QMSM_AG Mapping'!$A:$E, 5,0), "Check")))</f>
        <v>0</v>
      </c>
      <c r="F745" s="1">
        <f t="shared" si="112"/>
        <v>0</v>
      </c>
      <c r="G745" s="13">
        <f>VLOOKUP($B745, '[1]QMSM_AG Mapping'!$A:$G, 6, 0)</f>
        <v>0</v>
      </c>
      <c r="H745" s="1">
        <f>VLOOKUP($B745, '[1]QMSM_AG Mapping'!$A:$G, 7, 0)</f>
        <v>0</v>
      </c>
      <c r="I745" t="s">
        <v>38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W745" s="14" cm="1">
        <f t="array" ref="W745">INDEX(J745:U745, 1, MONTH($W$1))</f>
        <v>0</v>
      </c>
      <c r="X745" s="14" cm="1">
        <f t="array" ref="X745">SUMPRODUCT((J745:U745) *(($J$1:$U$1)&lt;=$X$1))</f>
        <v>0</v>
      </c>
      <c r="Y745">
        <f t="shared" si="113"/>
        <v>0</v>
      </c>
      <c r="Z745">
        <f t="shared" si="113"/>
        <v>0</v>
      </c>
      <c r="AA745">
        <f t="shared" si="114"/>
        <v>0</v>
      </c>
      <c r="AB745">
        <f t="shared" si="121"/>
        <v>0</v>
      </c>
      <c r="AC745">
        <f t="shared" si="115"/>
        <v>0</v>
      </c>
      <c r="AD745">
        <f t="shared" si="116"/>
        <v>0</v>
      </c>
      <c r="AE745">
        <f t="shared" si="117"/>
        <v>0</v>
      </c>
      <c r="AF745">
        <f t="shared" si="118"/>
        <v>0</v>
      </c>
      <c r="AG745">
        <f t="shared" si="119"/>
        <v>0</v>
      </c>
      <c r="AI745" s="15">
        <f t="shared" si="120"/>
        <v>0</v>
      </c>
      <c r="AJ745" s="15"/>
      <c r="AK745" t="str">
        <f>IFERROR(VLOOKUP($B745, 'Combined Budget 2025 EUR'!$B:$L, 10, 0), IFERROR(VLOOKUP($B745, 'Combined Budget 2025 CHF'!$B:$L, 10, 0), "N/A"))</f>
        <v>N/A</v>
      </c>
      <c r="AL745" t="str">
        <f>IFERROR(VLOOKUP($B745, 'Combined Budget 2025 EUR'!$B:$L, 11, 0), IFERROR(VLOOKUP($B745, 'Combined Budget 2025 CHF'!$B:$L, 11, 0), "N/A"))</f>
        <v>N/A</v>
      </c>
    </row>
    <row r="746" spans="2:38" x14ac:dyDescent="0.25">
      <c r="B746" s="1">
        <v>30065</v>
      </c>
      <c r="C746" s="1" t="s">
        <v>671</v>
      </c>
      <c r="D746" s="1">
        <f>IFERROR(VLOOKUP($B746, 'Combined Budget 2025 EUR'!$B:$G,3, 0),IFERROR(VLOOKUP($B746, 'Combined Budget 2025 CHF'!$B:$G,3, 0),  IFERROR(VLOOKUP($B746, '[1]QMSM_AG Mapping'!$A:$G, 3,0), "Check")))</f>
        <v>0</v>
      </c>
      <c r="E746" s="1">
        <f>IFERROR(VLOOKUP($B746, 'Combined Budget 2025 EUR'!$B:$G,5, 0), IFERROR(VLOOKUP($B746, 'Combined Budget 2025 CHF'!$B:$G,5, 0),IFERROR(VLOOKUP($B746, '[1]QMSM_AG Mapping'!$A:$E, 5,0), "Check")))</f>
        <v>0</v>
      </c>
      <c r="F746" s="1">
        <f t="shared" si="112"/>
        <v>0</v>
      </c>
      <c r="G746" s="13">
        <f>VLOOKUP($B746, '[1]QMSM_AG Mapping'!$A:$G, 6, 0)</f>
        <v>0</v>
      </c>
      <c r="H746" s="1">
        <f>VLOOKUP($B746, '[1]QMSM_AG Mapping'!$A:$G, 7, 0)</f>
        <v>0</v>
      </c>
      <c r="I746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W746" s="14" cm="1">
        <f t="array" ref="W746">INDEX(J746:U746, 1, MONTH($W$1))</f>
        <v>0</v>
      </c>
      <c r="X746" s="14" cm="1">
        <f t="array" ref="X746">SUMPRODUCT((J746:U746) *(($J$1:$U$1)&lt;=$X$1))</f>
        <v>0</v>
      </c>
      <c r="Y746">
        <f t="shared" si="113"/>
        <v>0</v>
      </c>
      <c r="Z746">
        <f t="shared" si="113"/>
        <v>0</v>
      </c>
      <c r="AA746">
        <f t="shared" si="114"/>
        <v>0</v>
      </c>
      <c r="AB746">
        <f t="shared" si="121"/>
        <v>0</v>
      </c>
      <c r="AC746">
        <f t="shared" si="115"/>
        <v>0</v>
      </c>
      <c r="AD746">
        <f t="shared" si="116"/>
        <v>0</v>
      </c>
      <c r="AE746">
        <f t="shared" si="117"/>
        <v>0</v>
      </c>
      <c r="AF746">
        <f t="shared" si="118"/>
        <v>0</v>
      </c>
      <c r="AG746">
        <f t="shared" si="119"/>
        <v>0</v>
      </c>
      <c r="AI746" s="15">
        <f t="shared" si="120"/>
        <v>0</v>
      </c>
      <c r="AJ746" s="15"/>
      <c r="AK746">
        <f>IFERROR(VLOOKUP($B746, 'Combined Budget 2025 EUR'!$B:$L, 10, 0), IFERROR(VLOOKUP($B746, 'Combined Budget 2025 CHF'!$B:$L, 10, 0), "N/A"))</f>
        <v>0</v>
      </c>
      <c r="AL746">
        <f>IFERROR(VLOOKUP($B746, 'Combined Budget 2025 EUR'!$B:$L, 11, 0), IFERROR(VLOOKUP($B746, 'Combined Budget 2025 CHF'!$B:$L, 11, 0), "N/A"))</f>
        <v>0</v>
      </c>
    </row>
    <row r="747" spans="2:38" x14ac:dyDescent="0.25">
      <c r="B747" s="1">
        <v>30066</v>
      </c>
      <c r="C747" s="1" t="s">
        <v>329</v>
      </c>
      <c r="D747" s="1" t="str">
        <f>IFERROR(VLOOKUP($B747, 'Combined Budget 2025 EUR'!$B:$G,3, 0),IFERROR(VLOOKUP($B747, 'Combined Budget 2025 CHF'!$B:$G,3, 0),  IFERROR(VLOOKUP($B747, '[1]QMSM_AG Mapping'!$A:$G, 3,0), "Check")))</f>
        <v>Germany</v>
      </c>
      <c r="E747" s="1" t="str">
        <f>IFERROR(VLOOKUP($B747, 'Combined Budget 2025 EUR'!$B:$G,5, 0), IFERROR(VLOOKUP($B747, 'Combined Budget 2025 CHF'!$B:$G,5, 0),IFERROR(VLOOKUP($B747, '[1]QMSM_AG Mapping'!$A:$E, 5,0), "Check")))</f>
        <v>Department Store</v>
      </c>
      <c r="F747" s="1" t="str">
        <f t="shared" si="112"/>
        <v>Department Store</v>
      </c>
      <c r="G747" s="13">
        <f>VLOOKUP($B747, '[1]QMSM_AG Mapping'!$A:$G, 6, 0)</f>
        <v>0</v>
      </c>
      <c r="H747" s="1">
        <f>VLOOKUP($B747, '[1]QMSM_AG Mapping'!$A:$G, 7, 0)</f>
        <v>0</v>
      </c>
      <c r="I747" t="s">
        <v>64</v>
      </c>
      <c r="J747" s="14">
        <v>13549.72</v>
      </c>
      <c r="K747" s="14">
        <v>0</v>
      </c>
      <c r="L747" s="14">
        <v>3943.18</v>
      </c>
      <c r="M747" s="14">
        <v>75.63</v>
      </c>
      <c r="N747" s="14">
        <v>0</v>
      </c>
      <c r="O747" s="14">
        <v>0</v>
      </c>
      <c r="P747" s="14">
        <v>244.63</v>
      </c>
      <c r="Q747" s="14">
        <v>0</v>
      </c>
      <c r="R747" s="14">
        <v>0</v>
      </c>
      <c r="S747" s="14">
        <v>11234.2</v>
      </c>
      <c r="T747" s="14">
        <v>4314.47</v>
      </c>
      <c r="U747" s="14">
        <v>16585.919999999998</v>
      </c>
      <c r="W747" s="14" cm="1">
        <f t="array" ref="W747">INDEX(J747:U747, 1, MONTH($W$1))</f>
        <v>16585.919999999998</v>
      </c>
      <c r="X747" s="14" cm="1">
        <f t="array" ref="X747">SUMPRODUCT((J747:U747) *(($J$1:$U$1)&lt;=$X$1))</f>
        <v>49947.75</v>
      </c>
      <c r="Y747">
        <f t="shared" si="113"/>
        <v>1</v>
      </c>
      <c r="Z747">
        <f t="shared" si="113"/>
        <v>1</v>
      </c>
      <c r="AA747">
        <f t="shared" si="114"/>
        <v>1</v>
      </c>
      <c r="AB747">
        <f t="shared" si="121"/>
        <v>7</v>
      </c>
      <c r="AC747">
        <f t="shared" si="115"/>
        <v>7135.3928571428569</v>
      </c>
      <c r="AD747">
        <f t="shared" si="116"/>
        <v>0</v>
      </c>
      <c r="AE747">
        <f t="shared" si="117"/>
        <v>0</v>
      </c>
      <c r="AF747">
        <f t="shared" si="118"/>
        <v>0</v>
      </c>
      <c r="AG747">
        <f t="shared" si="119"/>
        <v>0</v>
      </c>
      <c r="AI747" s="15">
        <f t="shared" si="120"/>
        <v>49947.75</v>
      </c>
      <c r="AJ747" s="15"/>
      <c r="AK747" t="str">
        <f>IFERROR(VLOOKUP($B747, 'Combined Budget 2025 EUR'!$B:$L, 10, 0), IFERROR(VLOOKUP($B747, 'Combined Budget 2025 CHF'!$B:$L, 10, 0), "N/A"))</f>
        <v>AA</v>
      </c>
      <c r="AL747" t="str">
        <f>IFERROR(VLOOKUP($B747, 'Combined Budget 2025 EUR'!$B:$L, 11, 0), IFERROR(VLOOKUP($B747, 'Combined Budget 2025 CHF'!$B:$L, 11, 0), "N/A"))</f>
        <v>A</v>
      </c>
    </row>
    <row r="748" spans="2:38" x14ac:dyDescent="0.25">
      <c r="B748" s="1">
        <v>30078</v>
      </c>
      <c r="C748" s="1" t="s">
        <v>927</v>
      </c>
      <c r="D748" s="1" t="str">
        <f>IFERROR(VLOOKUP($B748, 'Combined Budget 2025 EUR'!$B:$G,3, 0),IFERROR(VLOOKUP($B748, 'Combined Budget 2025 CHF'!$B:$G,3, 0),  IFERROR(VLOOKUP($B748, '[1]QMSM_AG Mapping'!$A:$G, 3,0), "Check")))</f>
        <v>Internal</v>
      </c>
      <c r="E748" s="1">
        <f>IFERROR(VLOOKUP($B748, 'Combined Budget 2025 EUR'!$B:$G,5, 0), IFERROR(VLOOKUP($B748, 'Combined Budget 2025 CHF'!$B:$G,5, 0),IFERROR(VLOOKUP($B748, '[1]QMSM_AG Mapping'!$A:$E, 5,0), "Check")))</f>
        <v>0</v>
      </c>
      <c r="F748" s="1">
        <f t="shared" si="112"/>
        <v>0</v>
      </c>
      <c r="G748" s="13">
        <f>VLOOKUP($B748, '[1]QMSM_AG Mapping'!$A:$G, 6, 0)</f>
        <v>0</v>
      </c>
      <c r="H748" s="1">
        <f>VLOOKUP($B748, '[1]QMSM_AG Mapping'!$A:$G, 7, 0)</f>
        <v>0</v>
      </c>
      <c r="I748" t="s">
        <v>38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W748" s="14" cm="1">
        <f t="array" ref="W748">INDEX(J748:U748, 1, MONTH($W$1))</f>
        <v>0</v>
      </c>
      <c r="X748" s="14" cm="1">
        <f t="array" ref="X748">SUMPRODUCT((J748:U748) *(($J$1:$U$1)&lt;=$X$1))</f>
        <v>0</v>
      </c>
      <c r="Y748">
        <f t="shared" si="113"/>
        <v>0</v>
      </c>
      <c r="Z748">
        <f t="shared" si="113"/>
        <v>0</v>
      </c>
      <c r="AA748">
        <f t="shared" si="114"/>
        <v>0</v>
      </c>
      <c r="AB748">
        <f t="shared" si="121"/>
        <v>0</v>
      </c>
      <c r="AC748">
        <f t="shared" si="115"/>
        <v>0</v>
      </c>
      <c r="AD748">
        <f t="shared" si="116"/>
        <v>0</v>
      </c>
      <c r="AE748">
        <f t="shared" si="117"/>
        <v>0</v>
      </c>
      <c r="AF748">
        <f t="shared" si="118"/>
        <v>0</v>
      </c>
      <c r="AG748">
        <f t="shared" si="119"/>
        <v>0</v>
      </c>
      <c r="AI748" s="15">
        <f t="shared" si="120"/>
        <v>0</v>
      </c>
      <c r="AJ748" s="15"/>
      <c r="AK748" t="str">
        <f>IFERROR(VLOOKUP($B748, 'Combined Budget 2025 EUR'!$B:$L, 10, 0), IFERROR(VLOOKUP($B748, 'Combined Budget 2025 CHF'!$B:$L, 10, 0), "N/A"))</f>
        <v>N/A</v>
      </c>
      <c r="AL748" t="str">
        <f>IFERROR(VLOOKUP($B748, 'Combined Budget 2025 EUR'!$B:$L, 11, 0), IFERROR(VLOOKUP($B748, 'Combined Budget 2025 CHF'!$B:$L, 11, 0), "N/A"))</f>
        <v>N/A</v>
      </c>
    </row>
    <row r="749" spans="2:38" x14ac:dyDescent="0.25">
      <c r="B749" s="1">
        <v>30079</v>
      </c>
      <c r="C749" s="1" t="s">
        <v>928</v>
      </c>
      <c r="D749" s="1" t="str">
        <f>IFERROR(VLOOKUP($B749, 'Combined Budget 2025 EUR'!$B:$G,3, 0),IFERROR(VLOOKUP($B749, 'Combined Budget 2025 CHF'!$B:$G,3, 0),  IFERROR(VLOOKUP($B749, '[1]QMSM_AG Mapping'!$A:$G, 3,0), "Check")))</f>
        <v>Internal</v>
      </c>
      <c r="E749" s="1">
        <f>IFERROR(VLOOKUP($B749, 'Combined Budget 2025 EUR'!$B:$G,5, 0), IFERROR(VLOOKUP($B749, 'Combined Budget 2025 CHF'!$B:$G,5, 0),IFERROR(VLOOKUP($B749, '[1]QMSM_AG Mapping'!$A:$E, 5,0), "Check")))</f>
        <v>0</v>
      </c>
      <c r="F749" s="1">
        <f t="shared" si="112"/>
        <v>0</v>
      </c>
      <c r="G749" s="13">
        <f>VLOOKUP($B749, '[1]QMSM_AG Mapping'!$A:$G, 6, 0)</f>
        <v>0</v>
      </c>
      <c r="H749" s="1">
        <f>VLOOKUP($B749, '[1]QMSM_AG Mapping'!$A:$G, 7, 0)</f>
        <v>0</v>
      </c>
      <c r="I749" t="s">
        <v>38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W749" s="14" cm="1">
        <f t="array" ref="W749">INDEX(J749:U749, 1, MONTH($W$1))</f>
        <v>0</v>
      </c>
      <c r="X749" s="14" cm="1">
        <f t="array" ref="X749">SUMPRODUCT((J749:U749) *(($J$1:$U$1)&lt;=$X$1))</f>
        <v>0</v>
      </c>
      <c r="Y749">
        <f t="shared" si="113"/>
        <v>0</v>
      </c>
      <c r="Z749">
        <f t="shared" si="113"/>
        <v>0</v>
      </c>
      <c r="AA749">
        <f t="shared" si="114"/>
        <v>0</v>
      </c>
      <c r="AB749">
        <f t="shared" si="121"/>
        <v>0</v>
      </c>
      <c r="AC749">
        <f t="shared" si="115"/>
        <v>0</v>
      </c>
      <c r="AD749">
        <f t="shared" si="116"/>
        <v>0</v>
      </c>
      <c r="AE749">
        <f t="shared" si="117"/>
        <v>0</v>
      </c>
      <c r="AF749">
        <f t="shared" si="118"/>
        <v>0</v>
      </c>
      <c r="AG749">
        <f t="shared" si="119"/>
        <v>0</v>
      </c>
      <c r="AI749" s="15">
        <f t="shared" si="120"/>
        <v>0</v>
      </c>
      <c r="AJ749" s="15"/>
      <c r="AK749" t="str">
        <f>IFERROR(VLOOKUP($B749, 'Combined Budget 2025 EUR'!$B:$L, 10, 0), IFERROR(VLOOKUP($B749, 'Combined Budget 2025 CHF'!$B:$L, 10, 0), "N/A"))</f>
        <v>N/A</v>
      </c>
      <c r="AL749" t="str">
        <f>IFERROR(VLOOKUP($B749, 'Combined Budget 2025 EUR'!$B:$L, 11, 0), IFERROR(VLOOKUP($B749, 'Combined Budget 2025 CHF'!$B:$L, 11, 0), "N/A"))</f>
        <v>N/A</v>
      </c>
    </row>
    <row r="750" spans="2:38" x14ac:dyDescent="0.25">
      <c r="B750" s="1">
        <v>30110</v>
      </c>
      <c r="C750" s="1" t="s">
        <v>929</v>
      </c>
      <c r="D750" s="1" t="str">
        <f>IFERROR(VLOOKUP($B750, 'Combined Budget 2025 EUR'!$B:$G,3, 0),IFERROR(VLOOKUP($B750, 'Combined Budget 2025 CHF'!$B:$G,3, 0),  IFERROR(VLOOKUP($B750, '[1]QMSM_AG Mapping'!$A:$G, 3,0), "Check")))</f>
        <v>Internal</v>
      </c>
      <c r="E750" s="1">
        <f>IFERROR(VLOOKUP($B750, 'Combined Budget 2025 EUR'!$B:$G,5, 0), IFERROR(VLOOKUP($B750, 'Combined Budget 2025 CHF'!$B:$G,5, 0),IFERROR(VLOOKUP($B750, '[1]QMSM_AG Mapping'!$A:$E, 5,0), "Check")))</f>
        <v>0</v>
      </c>
      <c r="F750" s="1">
        <f t="shared" si="112"/>
        <v>0</v>
      </c>
      <c r="G750" s="13">
        <f>VLOOKUP($B750, '[1]QMSM_AG Mapping'!$A:$G, 6, 0)</f>
        <v>0</v>
      </c>
      <c r="H750" s="1">
        <f>VLOOKUP($B750, '[1]QMSM_AG Mapping'!$A:$G, 7, 0)</f>
        <v>0</v>
      </c>
      <c r="I750" t="s">
        <v>38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W750" s="14" cm="1">
        <f t="array" ref="W750">INDEX(J750:U750, 1, MONTH($W$1))</f>
        <v>0</v>
      </c>
      <c r="X750" s="14" cm="1">
        <f t="array" ref="X750">SUMPRODUCT((J750:U750) *(($J$1:$U$1)&lt;=$X$1))</f>
        <v>0</v>
      </c>
      <c r="Y750">
        <f t="shared" si="113"/>
        <v>0</v>
      </c>
      <c r="Z750">
        <f t="shared" si="113"/>
        <v>0</v>
      </c>
      <c r="AA750">
        <f t="shared" si="114"/>
        <v>0</v>
      </c>
      <c r="AB750">
        <f t="shared" si="121"/>
        <v>0</v>
      </c>
      <c r="AC750">
        <f t="shared" si="115"/>
        <v>0</v>
      </c>
      <c r="AD750">
        <f t="shared" si="116"/>
        <v>0</v>
      </c>
      <c r="AE750">
        <f t="shared" si="117"/>
        <v>0</v>
      </c>
      <c r="AF750">
        <f t="shared" si="118"/>
        <v>0</v>
      </c>
      <c r="AG750">
        <f t="shared" si="119"/>
        <v>0</v>
      </c>
      <c r="AI750" s="15">
        <f t="shared" si="120"/>
        <v>0</v>
      </c>
      <c r="AJ750" s="15"/>
      <c r="AK750" t="str">
        <f>IFERROR(VLOOKUP($B750, 'Combined Budget 2025 EUR'!$B:$L, 10, 0), IFERROR(VLOOKUP($B750, 'Combined Budget 2025 CHF'!$B:$L, 10, 0), "N/A"))</f>
        <v>N/A</v>
      </c>
      <c r="AL750" t="str">
        <f>IFERROR(VLOOKUP($B750, 'Combined Budget 2025 EUR'!$B:$L, 11, 0), IFERROR(VLOOKUP($B750, 'Combined Budget 2025 CHF'!$B:$L, 11, 0), "N/A"))</f>
        <v>N/A</v>
      </c>
    </row>
    <row r="751" spans="2:38" x14ac:dyDescent="0.25">
      <c r="B751" s="1">
        <v>30121</v>
      </c>
      <c r="C751" s="1" t="s">
        <v>930</v>
      </c>
      <c r="D751" s="1" t="str">
        <f>IFERROR(VLOOKUP($B751, 'Combined Budget 2025 EUR'!$B:$G,3, 0),IFERROR(VLOOKUP($B751, 'Combined Budget 2025 CHF'!$B:$G,3, 0),  IFERROR(VLOOKUP($B751, '[1]QMSM_AG Mapping'!$A:$G, 3,0), "Check")))</f>
        <v>Internal</v>
      </c>
      <c r="E751" s="1">
        <f>IFERROR(VLOOKUP($B751, 'Combined Budget 2025 EUR'!$B:$G,5, 0), IFERROR(VLOOKUP($B751, 'Combined Budget 2025 CHF'!$B:$G,5, 0),IFERROR(VLOOKUP($B751, '[1]QMSM_AG Mapping'!$A:$E, 5,0), "Check")))</f>
        <v>0</v>
      </c>
      <c r="F751" s="1">
        <f t="shared" si="112"/>
        <v>0</v>
      </c>
      <c r="G751" s="13">
        <f>VLOOKUP($B751, '[1]QMSM_AG Mapping'!$A:$G, 6, 0)</f>
        <v>0</v>
      </c>
      <c r="H751" s="1">
        <f>VLOOKUP($B751, '[1]QMSM_AG Mapping'!$A:$G, 7, 0)</f>
        <v>0</v>
      </c>
      <c r="I751" t="s">
        <v>38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W751" s="14" cm="1">
        <f t="array" ref="W751">INDEX(J751:U751, 1, MONTH($W$1))</f>
        <v>0</v>
      </c>
      <c r="X751" s="14" cm="1">
        <f t="array" ref="X751">SUMPRODUCT((J751:U751) *(($J$1:$U$1)&lt;=$X$1))</f>
        <v>0</v>
      </c>
      <c r="Y751">
        <f t="shared" si="113"/>
        <v>0</v>
      </c>
      <c r="Z751">
        <f t="shared" si="113"/>
        <v>0</v>
      </c>
      <c r="AA751">
        <f t="shared" si="114"/>
        <v>0</v>
      </c>
      <c r="AB751">
        <f t="shared" si="121"/>
        <v>0</v>
      </c>
      <c r="AC751">
        <f t="shared" si="115"/>
        <v>0</v>
      </c>
      <c r="AD751">
        <f t="shared" si="116"/>
        <v>0</v>
      </c>
      <c r="AE751">
        <f t="shared" si="117"/>
        <v>0</v>
      </c>
      <c r="AF751">
        <f t="shared" si="118"/>
        <v>0</v>
      </c>
      <c r="AG751">
        <f t="shared" si="119"/>
        <v>0</v>
      </c>
      <c r="AI751" s="15">
        <f t="shared" si="120"/>
        <v>0</v>
      </c>
      <c r="AJ751" s="15"/>
      <c r="AK751" t="str">
        <f>IFERROR(VLOOKUP($B751, 'Combined Budget 2025 EUR'!$B:$L, 10, 0), IFERROR(VLOOKUP($B751, 'Combined Budget 2025 CHF'!$B:$L, 10, 0), "N/A"))</f>
        <v>N/A</v>
      </c>
      <c r="AL751" t="str">
        <f>IFERROR(VLOOKUP($B751, 'Combined Budget 2025 EUR'!$B:$L, 11, 0), IFERROR(VLOOKUP($B751, 'Combined Budget 2025 CHF'!$B:$L, 11, 0), "N/A"))</f>
        <v>N/A</v>
      </c>
    </row>
    <row r="752" spans="2:38" x14ac:dyDescent="0.25">
      <c r="B752" s="1">
        <v>30150</v>
      </c>
      <c r="C752" s="1" t="s">
        <v>931</v>
      </c>
      <c r="D752" s="1" t="str">
        <f>IFERROR(VLOOKUP($B752, 'Combined Budget 2025 EUR'!$B:$G,3, 0),IFERROR(VLOOKUP($B752, 'Combined Budget 2025 CHF'!$B:$G,3, 0),  IFERROR(VLOOKUP($B752, '[1]QMSM_AG Mapping'!$A:$G, 3,0), "Check")))</f>
        <v>Internal</v>
      </c>
      <c r="E752" s="1">
        <f>IFERROR(VLOOKUP($B752, 'Combined Budget 2025 EUR'!$B:$G,5, 0), IFERROR(VLOOKUP($B752, 'Combined Budget 2025 CHF'!$B:$G,5, 0),IFERROR(VLOOKUP($B752, '[1]QMSM_AG Mapping'!$A:$E, 5,0), "Check")))</f>
        <v>0</v>
      </c>
      <c r="F752" s="1">
        <f t="shared" si="112"/>
        <v>0</v>
      </c>
      <c r="G752" s="13">
        <f>VLOOKUP($B752, '[1]QMSM_AG Mapping'!$A:$G, 6, 0)</f>
        <v>0</v>
      </c>
      <c r="H752" s="1">
        <f>VLOOKUP($B752, '[1]QMSM_AG Mapping'!$A:$G, 7, 0)</f>
        <v>0</v>
      </c>
      <c r="I752" t="s">
        <v>38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W752" s="14" cm="1">
        <f t="array" ref="W752">INDEX(J752:U752, 1, MONTH($W$1))</f>
        <v>0</v>
      </c>
      <c r="X752" s="14" cm="1">
        <f t="array" ref="X752">SUMPRODUCT((J752:U752) *(($J$1:$U$1)&lt;=$X$1))</f>
        <v>0</v>
      </c>
      <c r="Y752">
        <f t="shared" si="113"/>
        <v>0</v>
      </c>
      <c r="Z752">
        <f t="shared" si="113"/>
        <v>0</v>
      </c>
      <c r="AA752">
        <f t="shared" si="114"/>
        <v>0</v>
      </c>
      <c r="AB752">
        <f t="shared" si="121"/>
        <v>0</v>
      </c>
      <c r="AC752">
        <f t="shared" si="115"/>
        <v>0</v>
      </c>
      <c r="AD752">
        <f t="shared" si="116"/>
        <v>0</v>
      </c>
      <c r="AE752">
        <f t="shared" si="117"/>
        <v>0</v>
      </c>
      <c r="AF752">
        <f t="shared" si="118"/>
        <v>0</v>
      </c>
      <c r="AG752">
        <f t="shared" si="119"/>
        <v>0</v>
      </c>
      <c r="AI752" s="15">
        <f t="shared" si="120"/>
        <v>0</v>
      </c>
      <c r="AJ752" s="15"/>
      <c r="AK752" t="str">
        <f>IFERROR(VLOOKUP($B752, 'Combined Budget 2025 EUR'!$B:$L, 10, 0), IFERROR(VLOOKUP($B752, 'Combined Budget 2025 CHF'!$B:$L, 10, 0), "N/A"))</f>
        <v>N/A</v>
      </c>
      <c r="AL752" t="str">
        <f>IFERROR(VLOOKUP($B752, 'Combined Budget 2025 EUR'!$B:$L, 11, 0), IFERROR(VLOOKUP($B752, 'Combined Budget 2025 CHF'!$B:$L, 11, 0), "N/A"))</f>
        <v>N/A</v>
      </c>
    </row>
    <row r="753" spans="2:38" x14ac:dyDescent="0.25">
      <c r="B753" s="1">
        <v>30193</v>
      </c>
      <c r="C753" s="1" t="s">
        <v>932</v>
      </c>
      <c r="D753" s="1" t="str">
        <f>IFERROR(VLOOKUP($B753, 'Combined Budget 2025 EUR'!$B:$G,3, 0),IFERROR(VLOOKUP($B753, 'Combined Budget 2025 CHF'!$B:$G,3, 0),  IFERROR(VLOOKUP($B753, '[1]QMSM_AG Mapping'!$A:$G, 3,0), "Check")))</f>
        <v>Internal</v>
      </c>
      <c r="E753" s="1">
        <f>IFERROR(VLOOKUP($B753, 'Combined Budget 2025 EUR'!$B:$G,5, 0), IFERROR(VLOOKUP($B753, 'Combined Budget 2025 CHF'!$B:$G,5, 0),IFERROR(VLOOKUP($B753, '[1]QMSM_AG Mapping'!$A:$E, 5,0), "Check")))</f>
        <v>0</v>
      </c>
      <c r="F753" s="1">
        <f t="shared" si="112"/>
        <v>0</v>
      </c>
      <c r="G753" s="13">
        <f>VLOOKUP($B753, '[1]QMSM_AG Mapping'!$A:$G, 6, 0)</f>
        <v>0</v>
      </c>
      <c r="H753" s="1">
        <f>VLOOKUP($B753, '[1]QMSM_AG Mapping'!$A:$G, 7, 0)</f>
        <v>0</v>
      </c>
      <c r="I753" t="s">
        <v>38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0</v>
      </c>
      <c r="T753" s="14">
        <v>0</v>
      </c>
      <c r="U753" s="14">
        <v>0</v>
      </c>
      <c r="W753" s="14" cm="1">
        <f t="array" ref="W753">INDEX(J753:U753, 1, MONTH($W$1))</f>
        <v>0</v>
      </c>
      <c r="X753" s="14" cm="1">
        <f t="array" ref="X753">SUMPRODUCT((J753:U753) *(($J$1:$U$1)&lt;=$X$1))</f>
        <v>0</v>
      </c>
      <c r="Y753">
        <f t="shared" si="113"/>
        <v>0</v>
      </c>
      <c r="Z753">
        <f t="shared" si="113"/>
        <v>0</v>
      </c>
      <c r="AA753">
        <f t="shared" si="114"/>
        <v>0</v>
      </c>
      <c r="AB753">
        <f t="shared" si="121"/>
        <v>0</v>
      </c>
      <c r="AC753">
        <f t="shared" si="115"/>
        <v>0</v>
      </c>
      <c r="AD753">
        <f t="shared" si="116"/>
        <v>0</v>
      </c>
      <c r="AE753">
        <f t="shared" si="117"/>
        <v>0</v>
      </c>
      <c r="AF753">
        <f t="shared" si="118"/>
        <v>0</v>
      </c>
      <c r="AG753">
        <f t="shared" si="119"/>
        <v>0</v>
      </c>
      <c r="AI753" s="15">
        <f t="shared" si="120"/>
        <v>0</v>
      </c>
      <c r="AJ753" s="15"/>
      <c r="AK753" t="str">
        <f>IFERROR(VLOOKUP($B753, 'Combined Budget 2025 EUR'!$B:$L, 10, 0), IFERROR(VLOOKUP($B753, 'Combined Budget 2025 CHF'!$B:$L, 10, 0), "N/A"))</f>
        <v>N/A</v>
      </c>
      <c r="AL753" t="str">
        <f>IFERROR(VLOOKUP($B753, 'Combined Budget 2025 EUR'!$B:$L, 11, 0), IFERROR(VLOOKUP($B753, 'Combined Budget 2025 CHF'!$B:$L, 11, 0), "N/A"))</f>
        <v>N/A</v>
      </c>
    </row>
    <row r="754" spans="2:38" x14ac:dyDescent="0.25">
      <c r="B754" s="1">
        <v>30253</v>
      </c>
      <c r="C754" s="1" t="s">
        <v>933</v>
      </c>
      <c r="D754" s="1" t="str">
        <f>IFERROR(VLOOKUP($B754, 'Combined Budget 2025 EUR'!$B:$G,3, 0),IFERROR(VLOOKUP($B754, 'Combined Budget 2025 CHF'!$B:$G,3, 0),  IFERROR(VLOOKUP($B754, '[1]QMSM_AG Mapping'!$A:$G, 3,0), "Check")))</f>
        <v>Internal</v>
      </c>
      <c r="E754" s="1">
        <f>IFERROR(VLOOKUP($B754, 'Combined Budget 2025 EUR'!$B:$G,5, 0), IFERROR(VLOOKUP($B754, 'Combined Budget 2025 CHF'!$B:$G,5, 0),IFERROR(VLOOKUP($B754, '[1]QMSM_AG Mapping'!$A:$E, 5,0), "Check")))</f>
        <v>0</v>
      </c>
      <c r="F754" s="1">
        <f t="shared" si="112"/>
        <v>0</v>
      </c>
      <c r="G754" s="13">
        <f>VLOOKUP($B754, '[1]QMSM_AG Mapping'!$A:$G, 6, 0)</f>
        <v>0</v>
      </c>
      <c r="H754" s="1">
        <f>VLOOKUP($B754, '[1]QMSM_AG Mapping'!$A:$G, 7, 0)</f>
        <v>0</v>
      </c>
      <c r="I754" t="s">
        <v>38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0</v>
      </c>
      <c r="W754" s="14" cm="1">
        <f t="array" ref="W754">INDEX(J754:U754, 1, MONTH($W$1))</f>
        <v>0</v>
      </c>
      <c r="X754" s="14" cm="1">
        <f t="array" ref="X754">SUMPRODUCT((J754:U754) *(($J$1:$U$1)&lt;=$X$1))</f>
        <v>0</v>
      </c>
      <c r="Y754">
        <f t="shared" si="113"/>
        <v>0</v>
      </c>
      <c r="Z754">
        <f t="shared" si="113"/>
        <v>0</v>
      </c>
      <c r="AA754">
        <f t="shared" si="114"/>
        <v>0</v>
      </c>
      <c r="AB754">
        <f t="shared" si="121"/>
        <v>0</v>
      </c>
      <c r="AC754">
        <f t="shared" si="115"/>
        <v>0</v>
      </c>
      <c r="AD754">
        <f t="shared" si="116"/>
        <v>0</v>
      </c>
      <c r="AE754">
        <f t="shared" si="117"/>
        <v>0</v>
      </c>
      <c r="AF754">
        <f t="shared" si="118"/>
        <v>0</v>
      </c>
      <c r="AG754">
        <f t="shared" si="119"/>
        <v>0</v>
      </c>
      <c r="AI754" s="15">
        <f t="shared" si="120"/>
        <v>0</v>
      </c>
      <c r="AJ754" s="15"/>
      <c r="AK754" t="str">
        <f>IFERROR(VLOOKUP($B754, 'Combined Budget 2025 EUR'!$B:$L, 10, 0), IFERROR(VLOOKUP($B754, 'Combined Budget 2025 CHF'!$B:$L, 10, 0), "N/A"))</f>
        <v>N/A</v>
      </c>
      <c r="AL754" t="str">
        <f>IFERROR(VLOOKUP($B754, 'Combined Budget 2025 EUR'!$B:$L, 11, 0), IFERROR(VLOOKUP($B754, 'Combined Budget 2025 CHF'!$B:$L, 11, 0), "N/A"))</f>
        <v>N/A</v>
      </c>
    </row>
    <row r="755" spans="2:38" x14ac:dyDescent="0.25">
      <c r="B755" s="1">
        <v>30259</v>
      </c>
      <c r="C755" s="1" t="s">
        <v>934</v>
      </c>
      <c r="D755" s="1" t="str">
        <f>IFERROR(VLOOKUP($B755, 'Combined Budget 2025 EUR'!$B:$G,3, 0),IFERROR(VLOOKUP($B755, 'Combined Budget 2025 CHF'!$B:$G,3, 0),  IFERROR(VLOOKUP($B755, '[1]QMSM_AG Mapping'!$A:$G, 3,0), "Check")))</f>
        <v>Internal</v>
      </c>
      <c r="E755" s="1">
        <f>IFERROR(VLOOKUP($B755, 'Combined Budget 2025 EUR'!$B:$G,5, 0), IFERROR(VLOOKUP($B755, 'Combined Budget 2025 CHF'!$B:$G,5, 0),IFERROR(VLOOKUP($B755, '[1]QMSM_AG Mapping'!$A:$E, 5,0), "Check")))</f>
        <v>0</v>
      </c>
      <c r="F755" s="1">
        <f t="shared" si="112"/>
        <v>0</v>
      </c>
      <c r="G755" s="13">
        <f>VLOOKUP($B755, '[1]QMSM_AG Mapping'!$A:$G, 6, 0)</f>
        <v>0</v>
      </c>
      <c r="H755" s="1">
        <f>VLOOKUP($B755, '[1]QMSM_AG Mapping'!$A:$G, 7, 0)</f>
        <v>0</v>
      </c>
      <c r="I755" t="s">
        <v>38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W755" s="14" cm="1">
        <f t="array" ref="W755">INDEX(J755:U755, 1, MONTH($W$1))</f>
        <v>0</v>
      </c>
      <c r="X755" s="14" cm="1">
        <f t="array" ref="X755">SUMPRODUCT((J755:U755) *(($J$1:$U$1)&lt;=$X$1))</f>
        <v>0</v>
      </c>
      <c r="Y755">
        <f t="shared" si="113"/>
        <v>0</v>
      </c>
      <c r="Z755">
        <f t="shared" si="113"/>
        <v>0</v>
      </c>
      <c r="AA755">
        <f t="shared" si="114"/>
        <v>0</v>
      </c>
      <c r="AB755">
        <f t="shared" si="121"/>
        <v>0</v>
      </c>
      <c r="AC755">
        <f t="shared" si="115"/>
        <v>0</v>
      </c>
      <c r="AD755">
        <f t="shared" si="116"/>
        <v>0</v>
      </c>
      <c r="AE755">
        <f t="shared" si="117"/>
        <v>0</v>
      </c>
      <c r="AF755">
        <f t="shared" si="118"/>
        <v>0</v>
      </c>
      <c r="AG755">
        <f t="shared" si="119"/>
        <v>0</v>
      </c>
      <c r="AI755" s="15">
        <f t="shared" si="120"/>
        <v>0</v>
      </c>
      <c r="AJ755" s="15"/>
      <c r="AK755" t="str">
        <f>IFERROR(VLOOKUP($B755, 'Combined Budget 2025 EUR'!$B:$L, 10, 0), IFERROR(VLOOKUP($B755, 'Combined Budget 2025 CHF'!$B:$L, 10, 0), "N/A"))</f>
        <v>N/A</v>
      </c>
      <c r="AL755" t="str">
        <f>IFERROR(VLOOKUP($B755, 'Combined Budget 2025 EUR'!$B:$L, 11, 0), IFERROR(VLOOKUP($B755, 'Combined Budget 2025 CHF'!$B:$L, 11, 0), "N/A"))</f>
        <v>N/A</v>
      </c>
    </row>
    <row r="756" spans="2:38" x14ac:dyDescent="0.25">
      <c r="B756" s="1">
        <v>30276</v>
      </c>
      <c r="C756" s="1" t="s">
        <v>935</v>
      </c>
      <c r="D756" s="1" t="str">
        <f>IFERROR(VLOOKUP($B756, 'Combined Budget 2025 EUR'!$B:$G,3, 0),IFERROR(VLOOKUP($B756, 'Combined Budget 2025 CHF'!$B:$G,3, 0),  IFERROR(VLOOKUP($B756, '[1]QMSM_AG Mapping'!$A:$G, 3,0), "Check")))</f>
        <v>Internal</v>
      </c>
      <c r="E756" s="1">
        <f>IFERROR(VLOOKUP($B756, 'Combined Budget 2025 EUR'!$B:$G,5, 0), IFERROR(VLOOKUP($B756, 'Combined Budget 2025 CHF'!$B:$G,5, 0),IFERROR(VLOOKUP($B756, '[1]QMSM_AG Mapping'!$A:$E, 5,0), "Check")))</f>
        <v>0</v>
      </c>
      <c r="F756" s="1">
        <f t="shared" si="112"/>
        <v>0</v>
      </c>
      <c r="G756" s="13">
        <f>VLOOKUP($B756, '[1]QMSM_AG Mapping'!$A:$G, 6, 0)</f>
        <v>0</v>
      </c>
      <c r="H756" s="1">
        <f>VLOOKUP($B756, '[1]QMSM_AG Mapping'!$A:$G, 7, 0)</f>
        <v>0</v>
      </c>
      <c r="I756" t="s">
        <v>38</v>
      </c>
      <c r="J756" s="14">
        <v>364.84</v>
      </c>
      <c r="K756" s="14">
        <v>0</v>
      </c>
      <c r="L756" s="14">
        <v>170.05</v>
      </c>
      <c r="M756" s="14">
        <v>240.37</v>
      </c>
      <c r="N756" s="14">
        <v>0</v>
      </c>
      <c r="O756" s="14">
        <v>153.27000000000001</v>
      </c>
      <c r="P756" s="14">
        <v>0</v>
      </c>
      <c r="Q756" s="14">
        <v>651.37</v>
      </c>
      <c r="R756" s="14">
        <v>284.70999999999998</v>
      </c>
      <c r="S756" s="14">
        <v>0</v>
      </c>
      <c r="T756" s="14">
        <v>433.28</v>
      </c>
      <c r="U756" s="14">
        <v>258.52999999999997</v>
      </c>
      <c r="W756" s="14" cm="1">
        <f t="array" ref="W756">INDEX(J756:U756, 1, MONTH($W$1))</f>
        <v>258.52999999999997</v>
      </c>
      <c r="X756" s="14" cm="1">
        <f t="array" ref="X756">SUMPRODUCT((J756:U756) *(($J$1:$U$1)&lt;=$X$1))</f>
        <v>2556.42</v>
      </c>
      <c r="Y756">
        <f t="shared" si="113"/>
        <v>1</v>
      </c>
      <c r="Z756">
        <f t="shared" si="113"/>
        <v>1</v>
      </c>
      <c r="AA756">
        <f t="shared" si="114"/>
        <v>0</v>
      </c>
      <c r="AB756">
        <f t="shared" si="121"/>
        <v>8</v>
      </c>
      <c r="AC756">
        <f t="shared" si="115"/>
        <v>319.55250000000001</v>
      </c>
      <c r="AD756">
        <f t="shared" si="116"/>
        <v>0</v>
      </c>
      <c r="AE756">
        <f t="shared" si="117"/>
        <v>0</v>
      </c>
      <c r="AF756">
        <f t="shared" si="118"/>
        <v>0</v>
      </c>
      <c r="AG756">
        <f t="shared" si="119"/>
        <v>0</v>
      </c>
      <c r="AI756" s="15">
        <f t="shared" si="120"/>
        <v>2556.42</v>
      </c>
      <c r="AJ756" s="15"/>
      <c r="AK756" t="str">
        <f>IFERROR(VLOOKUP($B756, 'Combined Budget 2025 EUR'!$B:$L, 10, 0), IFERROR(VLOOKUP($B756, 'Combined Budget 2025 CHF'!$B:$L, 10, 0), "N/A"))</f>
        <v>N/A</v>
      </c>
      <c r="AL756" t="str">
        <f>IFERROR(VLOOKUP($B756, 'Combined Budget 2025 EUR'!$B:$L, 11, 0), IFERROR(VLOOKUP($B756, 'Combined Budget 2025 CHF'!$B:$L, 11, 0), "N/A"))</f>
        <v>N/A</v>
      </c>
    </row>
    <row r="757" spans="2:38" x14ac:dyDescent="0.25">
      <c r="B757" s="1">
        <v>30282</v>
      </c>
      <c r="C757" s="1" t="s">
        <v>936</v>
      </c>
      <c r="D757" s="1" t="str">
        <f>IFERROR(VLOOKUP($B757, 'Combined Budget 2025 EUR'!$B:$G,3, 0),IFERROR(VLOOKUP($B757, 'Combined Budget 2025 CHF'!$B:$G,3, 0),  IFERROR(VLOOKUP($B757, '[1]QMSM_AG Mapping'!$A:$G, 3,0), "Check")))</f>
        <v>Internal</v>
      </c>
      <c r="E757" s="1">
        <f>IFERROR(VLOOKUP($B757, 'Combined Budget 2025 EUR'!$B:$G,5, 0), IFERROR(VLOOKUP($B757, 'Combined Budget 2025 CHF'!$B:$G,5, 0),IFERROR(VLOOKUP($B757, '[1]QMSM_AG Mapping'!$A:$E, 5,0), "Check")))</f>
        <v>0</v>
      </c>
      <c r="F757" s="1">
        <f t="shared" si="112"/>
        <v>0</v>
      </c>
      <c r="G757" s="13">
        <f>VLOOKUP($B757, '[1]QMSM_AG Mapping'!$A:$G, 6, 0)</f>
        <v>0</v>
      </c>
      <c r="H757" s="1">
        <f>VLOOKUP($B757, '[1]QMSM_AG Mapping'!$A:$G, 7, 0)</f>
        <v>0</v>
      </c>
      <c r="I757" t="s">
        <v>38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W757" s="14" cm="1">
        <f t="array" ref="W757">INDEX(J757:U757, 1, MONTH($W$1))</f>
        <v>0</v>
      </c>
      <c r="X757" s="14" cm="1">
        <f t="array" ref="X757">SUMPRODUCT((J757:U757) *(($J$1:$U$1)&lt;=$X$1))</f>
        <v>0</v>
      </c>
      <c r="Y757">
        <f t="shared" si="113"/>
        <v>0</v>
      </c>
      <c r="Z757">
        <f t="shared" si="113"/>
        <v>0</v>
      </c>
      <c r="AA757">
        <f t="shared" si="114"/>
        <v>0</v>
      </c>
      <c r="AB757">
        <f t="shared" si="121"/>
        <v>0</v>
      </c>
      <c r="AC757">
        <f t="shared" si="115"/>
        <v>0</v>
      </c>
      <c r="AD757">
        <f t="shared" si="116"/>
        <v>0</v>
      </c>
      <c r="AE757">
        <f t="shared" si="117"/>
        <v>0</v>
      </c>
      <c r="AF757">
        <f t="shared" si="118"/>
        <v>0</v>
      </c>
      <c r="AG757">
        <f t="shared" si="119"/>
        <v>0</v>
      </c>
      <c r="AI757" s="15">
        <f t="shared" si="120"/>
        <v>0</v>
      </c>
      <c r="AJ757" s="15"/>
      <c r="AK757" t="str">
        <f>IFERROR(VLOOKUP($B757, 'Combined Budget 2025 EUR'!$B:$L, 10, 0), IFERROR(VLOOKUP($B757, 'Combined Budget 2025 CHF'!$B:$L, 10, 0), "N/A"))</f>
        <v>N/A</v>
      </c>
      <c r="AL757" t="str">
        <f>IFERROR(VLOOKUP($B757, 'Combined Budget 2025 EUR'!$B:$L, 11, 0), IFERROR(VLOOKUP($B757, 'Combined Budget 2025 CHF'!$B:$L, 11, 0), "N/A"))</f>
        <v>N/A</v>
      </c>
    </row>
    <row r="758" spans="2:38" x14ac:dyDescent="0.25">
      <c r="B758" s="1">
        <v>30288</v>
      </c>
      <c r="C758" s="1" t="s">
        <v>937</v>
      </c>
      <c r="D758" s="1" t="str">
        <f>IFERROR(VLOOKUP($B758, 'Combined Budget 2025 EUR'!$B:$G,3, 0),IFERROR(VLOOKUP($B758, 'Combined Budget 2025 CHF'!$B:$G,3, 0),  IFERROR(VLOOKUP($B758, '[1]QMSM_AG Mapping'!$A:$G, 3,0), "Check")))</f>
        <v>Internal</v>
      </c>
      <c r="E758" s="1">
        <f>IFERROR(VLOOKUP($B758, 'Combined Budget 2025 EUR'!$B:$G,5, 0), IFERROR(VLOOKUP($B758, 'Combined Budget 2025 CHF'!$B:$G,5, 0),IFERROR(VLOOKUP($B758, '[1]QMSM_AG Mapping'!$A:$E, 5,0), "Check")))</f>
        <v>0</v>
      </c>
      <c r="F758" s="1">
        <f t="shared" si="112"/>
        <v>0</v>
      </c>
      <c r="G758" s="13">
        <f>VLOOKUP($B758, '[1]QMSM_AG Mapping'!$A:$G, 6, 0)</f>
        <v>0</v>
      </c>
      <c r="H758" s="1">
        <f>VLOOKUP($B758, '[1]QMSM_AG Mapping'!$A:$G, 7, 0)</f>
        <v>0</v>
      </c>
      <c r="I758" t="s">
        <v>38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W758" s="14" cm="1">
        <f t="array" ref="W758">INDEX(J758:U758, 1, MONTH($W$1))</f>
        <v>0</v>
      </c>
      <c r="X758" s="14" cm="1">
        <f t="array" ref="X758">SUMPRODUCT((J758:U758) *(($J$1:$U$1)&lt;=$X$1))</f>
        <v>0</v>
      </c>
      <c r="Y758">
        <f t="shared" si="113"/>
        <v>0</v>
      </c>
      <c r="Z758">
        <f t="shared" si="113"/>
        <v>0</v>
      </c>
      <c r="AA758">
        <f t="shared" si="114"/>
        <v>0</v>
      </c>
      <c r="AB758">
        <f t="shared" si="121"/>
        <v>0</v>
      </c>
      <c r="AC758">
        <f t="shared" si="115"/>
        <v>0</v>
      </c>
      <c r="AD758">
        <f t="shared" si="116"/>
        <v>0</v>
      </c>
      <c r="AE758">
        <f t="shared" si="117"/>
        <v>0</v>
      </c>
      <c r="AF758">
        <f t="shared" si="118"/>
        <v>0</v>
      </c>
      <c r="AG758">
        <f t="shared" si="119"/>
        <v>0</v>
      </c>
      <c r="AI758" s="15">
        <f t="shared" si="120"/>
        <v>0</v>
      </c>
      <c r="AJ758" s="15"/>
      <c r="AK758" t="str">
        <f>IFERROR(VLOOKUP($B758, 'Combined Budget 2025 EUR'!$B:$L, 10, 0), IFERROR(VLOOKUP($B758, 'Combined Budget 2025 CHF'!$B:$L, 10, 0), "N/A"))</f>
        <v>N/A</v>
      </c>
      <c r="AL758" t="str">
        <f>IFERROR(VLOOKUP($B758, 'Combined Budget 2025 EUR'!$B:$L, 11, 0), IFERROR(VLOOKUP($B758, 'Combined Budget 2025 CHF'!$B:$L, 11, 0), "N/A"))</f>
        <v>N/A</v>
      </c>
    </row>
    <row r="759" spans="2:38" x14ac:dyDescent="0.25">
      <c r="B759" s="1">
        <v>30302</v>
      </c>
      <c r="C759" s="1" t="s">
        <v>938</v>
      </c>
      <c r="D759" s="1" t="str">
        <f>IFERROR(VLOOKUP($B759, 'Combined Budget 2025 EUR'!$B:$G,3, 0),IFERROR(VLOOKUP($B759, 'Combined Budget 2025 CHF'!$B:$G,3, 0),  IFERROR(VLOOKUP($B759, '[1]QMSM_AG Mapping'!$A:$G, 3,0), "Check")))</f>
        <v>Internal</v>
      </c>
      <c r="E759" s="1">
        <f>IFERROR(VLOOKUP($B759, 'Combined Budget 2025 EUR'!$B:$G,5, 0), IFERROR(VLOOKUP($B759, 'Combined Budget 2025 CHF'!$B:$G,5, 0),IFERROR(VLOOKUP($B759, '[1]QMSM_AG Mapping'!$A:$E, 5,0), "Check")))</f>
        <v>0</v>
      </c>
      <c r="F759" s="1">
        <f t="shared" si="112"/>
        <v>0</v>
      </c>
      <c r="G759" s="13">
        <f>VLOOKUP($B759, '[1]QMSM_AG Mapping'!$A:$G, 6, 0)</f>
        <v>0</v>
      </c>
      <c r="H759" s="1">
        <f>VLOOKUP($B759, '[1]QMSM_AG Mapping'!$A:$G, 7, 0)</f>
        <v>0</v>
      </c>
      <c r="I759" t="s">
        <v>38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0</v>
      </c>
      <c r="T759" s="14">
        <v>0</v>
      </c>
      <c r="U759" s="14">
        <v>0</v>
      </c>
      <c r="W759" s="14" cm="1">
        <f t="array" ref="W759">INDEX(J759:U759, 1, MONTH($W$1))</f>
        <v>0</v>
      </c>
      <c r="X759" s="14" cm="1">
        <f t="array" ref="X759">SUMPRODUCT((J759:U759) *(($J$1:$U$1)&lt;=$X$1))</f>
        <v>0</v>
      </c>
      <c r="Y759">
        <f t="shared" si="113"/>
        <v>0</v>
      </c>
      <c r="Z759">
        <f t="shared" si="113"/>
        <v>0</v>
      </c>
      <c r="AA759">
        <f t="shared" si="114"/>
        <v>0</v>
      </c>
      <c r="AB759">
        <f t="shared" si="121"/>
        <v>0</v>
      </c>
      <c r="AC759">
        <f t="shared" si="115"/>
        <v>0</v>
      </c>
      <c r="AD759">
        <f t="shared" si="116"/>
        <v>0</v>
      </c>
      <c r="AE759">
        <f t="shared" si="117"/>
        <v>0</v>
      </c>
      <c r="AF759">
        <f t="shared" si="118"/>
        <v>0</v>
      </c>
      <c r="AG759">
        <f t="shared" si="119"/>
        <v>0</v>
      </c>
      <c r="AI759" s="15">
        <f t="shared" si="120"/>
        <v>0</v>
      </c>
      <c r="AJ759" s="15"/>
      <c r="AK759" t="str">
        <f>IFERROR(VLOOKUP($B759, 'Combined Budget 2025 EUR'!$B:$L, 10, 0), IFERROR(VLOOKUP($B759, 'Combined Budget 2025 CHF'!$B:$L, 10, 0), "N/A"))</f>
        <v>N/A</v>
      </c>
      <c r="AL759" t="str">
        <f>IFERROR(VLOOKUP($B759, 'Combined Budget 2025 EUR'!$B:$L, 11, 0), IFERROR(VLOOKUP($B759, 'Combined Budget 2025 CHF'!$B:$L, 11, 0), "N/A"))</f>
        <v>N/A</v>
      </c>
    </row>
    <row r="760" spans="2:38" x14ac:dyDescent="0.25">
      <c r="B760" s="1">
        <v>30303</v>
      </c>
      <c r="C760" s="1" t="s">
        <v>939</v>
      </c>
      <c r="D760" s="1" t="str">
        <f>IFERROR(VLOOKUP($B760, 'Combined Budget 2025 EUR'!$B:$G,3, 0),IFERROR(VLOOKUP($B760, 'Combined Budget 2025 CHF'!$B:$G,3, 0),  IFERROR(VLOOKUP($B760, '[1]QMSM_AG Mapping'!$A:$G, 3,0), "Check")))</f>
        <v>Internal</v>
      </c>
      <c r="E760" s="1">
        <f>IFERROR(VLOOKUP($B760, 'Combined Budget 2025 EUR'!$B:$G,5, 0), IFERROR(VLOOKUP($B760, 'Combined Budget 2025 CHF'!$B:$G,5, 0),IFERROR(VLOOKUP($B760, '[1]QMSM_AG Mapping'!$A:$E, 5,0), "Check")))</f>
        <v>0</v>
      </c>
      <c r="F760" s="1">
        <f t="shared" si="112"/>
        <v>0</v>
      </c>
      <c r="G760" s="13">
        <f>VLOOKUP($B760, '[1]QMSM_AG Mapping'!$A:$G, 6, 0)</f>
        <v>0</v>
      </c>
      <c r="H760" s="1">
        <f>VLOOKUP($B760, '[1]QMSM_AG Mapping'!$A:$G, 7, 0)</f>
        <v>0</v>
      </c>
      <c r="I760" t="s">
        <v>38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W760" s="14" cm="1">
        <f t="array" ref="W760">INDEX(J760:U760, 1, MONTH($W$1))</f>
        <v>0</v>
      </c>
      <c r="X760" s="14" cm="1">
        <f t="array" ref="X760">SUMPRODUCT((J760:U760) *(($J$1:$U$1)&lt;=$X$1))</f>
        <v>0</v>
      </c>
      <c r="Y760">
        <f t="shared" si="113"/>
        <v>0</v>
      </c>
      <c r="Z760">
        <f t="shared" si="113"/>
        <v>0</v>
      </c>
      <c r="AA760">
        <f t="shared" si="114"/>
        <v>0</v>
      </c>
      <c r="AB760">
        <f t="shared" si="121"/>
        <v>0</v>
      </c>
      <c r="AC760">
        <f t="shared" si="115"/>
        <v>0</v>
      </c>
      <c r="AD760">
        <f t="shared" si="116"/>
        <v>0</v>
      </c>
      <c r="AE760">
        <f t="shared" si="117"/>
        <v>0</v>
      </c>
      <c r="AF760">
        <f t="shared" si="118"/>
        <v>0</v>
      </c>
      <c r="AG760">
        <f t="shared" si="119"/>
        <v>0</v>
      </c>
      <c r="AI760" s="15">
        <f t="shared" si="120"/>
        <v>0</v>
      </c>
      <c r="AJ760" s="15"/>
      <c r="AK760" t="str">
        <f>IFERROR(VLOOKUP($B760, 'Combined Budget 2025 EUR'!$B:$L, 10, 0), IFERROR(VLOOKUP($B760, 'Combined Budget 2025 CHF'!$B:$L, 10, 0), "N/A"))</f>
        <v>N/A</v>
      </c>
      <c r="AL760" t="str">
        <f>IFERROR(VLOOKUP($B760, 'Combined Budget 2025 EUR'!$B:$L, 11, 0), IFERROR(VLOOKUP($B760, 'Combined Budget 2025 CHF'!$B:$L, 11, 0), "N/A"))</f>
        <v>N/A</v>
      </c>
    </row>
    <row r="761" spans="2:38" x14ac:dyDescent="0.25">
      <c r="B761" s="1">
        <v>30305</v>
      </c>
      <c r="C761" s="1" t="s">
        <v>1154</v>
      </c>
      <c r="D761" s="1" t="str">
        <f>IFERROR(VLOOKUP($B761, 'Combined Budget 2025 EUR'!$B:$G,3, 0),IFERROR(VLOOKUP($B761, 'Combined Budget 2025 CHF'!$B:$G,3, 0),  IFERROR(VLOOKUP($B761, '[1]QMSM_AG Mapping'!$A:$G, 3,0), "Check")))</f>
        <v>Internal</v>
      </c>
      <c r="E761" s="1">
        <f>IFERROR(VLOOKUP($B761, 'Combined Budget 2025 EUR'!$B:$G,5, 0), IFERROR(VLOOKUP($B761, 'Combined Budget 2025 CHF'!$B:$G,5, 0),IFERROR(VLOOKUP($B761, '[1]QMSM_AG Mapping'!$A:$E, 5,0), "Check")))</f>
        <v>0</v>
      </c>
      <c r="F761" s="1">
        <f t="shared" si="112"/>
        <v>0</v>
      </c>
      <c r="G761" s="13">
        <f>VLOOKUP($B761, '[1]QMSM_AG Mapping'!$A:$G, 6, 0)</f>
        <v>0</v>
      </c>
      <c r="H761" s="1">
        <f>VLOOKUP($B761, '[1]QMSM_AG Mapping'!$A:$G, 7, 0)</f>
        <v>0</v>
      </c>
      <c r="I761" t="s">
        <v>38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886.55</v>
      </c>
      <c r="T761" s="14">
        <v>0</v>
      </c>
      <c r="U761" s="14">
        <v>0</v>
      </c>
      <c r="W761" s="14" cm="1">
        <f t="array" ref="W761">INDEX(J761:U761, 1, MONTH($W$1))</f>
        <v>0</v>
      </c>
      <c r="X761" s="14" cm="1">
        <f t="array" ref="X761">SUMPRODUCT((J761:U761) *(($J$1:$U$1)&lt;=$X$1))</f>
        <v>886.55</v>
      </c>
      <c r="Y761">
        <f t="shared" si="113"/>
        <v>0</v>
      </c>
      <c r="Z761">
        <f t="shared" si="113"/>
        <v>1</v>
      </c>
      <c r="AA761">
        <f t="shared" si="114"/>
        <v>0</v>
      </c>
      <c r="AB761">
        <f t="shared" si="121"/>
        <v>1</v>
      </c>
      <c r="AC761">
        <f t="shared" si="115"/>
        <v>886.55</v>
      </c>
      <c r="AD761">
        <f t="shared" si="116"/>
        <v>0</v>
      </c>
      <c r="AE761">
        <f t="shared" si="117"/>
        <v>0</v>
      </c>
      <c r="AF761">
        <f t="shared" si="118"/>
        <v>0</v>
      </c>
      <c r="AG761">
        <f t="shared" si="119"/>
        <v>0</v>
      </c>
      <c r="AI761" s="15">
        <f t="shared" si="120"/>
        <v>886.55</v>
      </c>
      <c r="AJ761" s="15"/>
      <c r="AK761" t="str">
        <f>IFERROR(VLOOKUP($B761, 'Combined Budget 2025 EUR'!$B:$L, 10, 0), IFERROR(VLOOKUP($B761, 'Combined Budget 2025 CHF'!$B:$L, 10, 0), "N/A"))</f>
        <v>N/A</v>
      </c>
      <c r="AL761" t="str">
        <f>IFERROR(VLOOKUP($B761, 'Combined Budget 2025 EUR'!$B:$L, 11, 0), IFERROR(VLOOKUP($B761, 'Combined Budget 2025 CHF'!$B:$L, 11, 0), "N/A"))</f>
        <v>N/A</v>
      </c>
    </row>
    <row r="762" spans="2:38" x14ac:dyDescent="0.25">
      <c r="B762" s="1">
        <v>30306</v>
      </c>
      <c r="C762" s="1" t="s">
        <v>940</v>
      </c>
      <c r="D762" s="1" t="str">
        <f>IFERROR(VLOOKUP($B762, 'Combined Budget 2025 EUR'!$B:$G,3, 0),IFERROR(VLOOKUP($B762, 'Combined Budget 2025 CHF'!$B:$G,3, 0),  IFERROR(VLOOKUP($B762, '[1]QMSM_AG Mapping'!$A:$G, 3,0), "Check")))</f>
        <v>Internal</v>
      </c>
      <c r="E762" s="1">
        <f>IFERROR(VLOOKUP($B762, 'Combined Budget 2025 EUR'!$B:$G,5, 0), IFERROR(VLOOKUP($B762, 'Combined Budget 2025 CHF'!$B:$G,5, 0),IFERROR(VLOOKUP($B762, '[1]QMSM_AG Mapping'!$A:$E, 5,0), "Check")))</f>
        <v>0</v>
      </c>
      <c r="F762" s="1">
        <f t="shared" si="112"/>
        <v>0</v>
      </c>
      <c r="G762" s="13">
        <f>VLOOKUP($B762, '[1]QMSM_AG Mapping'!$A:$G, 6, 0)</f>
        <v>0</v>
      </c>
      <c r="H762" s="1">
        <f>VLOOKUP($B762, '[1]QMSM_AG Mapping'!$A:$G, 7, 0)</f>
        <v>0</v>
      </c>
      <c r="I762" t="s">
        <v>38</v>
      </c>
      <c r="J762" s="14">
        <v>0</v>
      </c>
      <c r="K762" s="14">
        <v>0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W762" s="14" cm="1">
        <f t="array" ref="W762">INDEX(J762:U762, 1, MONTH($W$1))</f>
        <v>0</v>
      </c>
      <c r="X762" s="14" cm="1">
        <f t="array" ref="X762">SUMPRODUCT((J762:U762) *(($J$1:$U$1)&lt;=$X$1))</f>
        <v>0</v>
      </c>
      <c r="Y762">
        <f t="shared" si="113"/>
        <v>0</v>
      </c>
      <c r="Z762">
        <f t="shared" si="113"/>
        <v>0</v>
      </c>
      <c r="AA762">
        <f t="shared" si="114"/>
        <v>0</v>
      </c>
      <c r="AB762">
        <f t="shared" si="121"/>
        <v>0</v>
      </c>
      <c r="AC762">
        <f t="shared" si="115"/>
        <v>0</v>
      </c>
      <c r="AD762">
        <f t="shared" si="116"/>
        <v>0</v>
      </c>
      <c r="AE762">
        <f t="shared" si="117"/>
        <v>0</v>
      </c>
      <c r="AF762">
        <f t="shared" si="118"/>
        <v>0</v>
      </c>
      <c r="AG762">
        <f t="shared" si="119"/>
        <v>0</v>
      </c>
      <c r="AI762" s="15">
        <f t="shared" si="120"/>
        <v>0</v>
      </c>
      <c r="AJ762" s="15"/>
      <c r="AK762" t="str">
        <f>IFERROR(VLOOKUP($B762, 'Combined Budget 2025 EUR'!$B:$L, 10, 0), IFERROR(VLOOKUP($B762, 'Combined Budget 2025 CHF'!$B:$L, 10, 0), "N/A"))</f>
        <v>N/A</v>
      </c>
      <c r="AL762" t="str">
        <f>IFERROR(VLOOKUP($B762, 'Combined Budget 2025 EUR'!$B:$L, 11, 0), IFERROR(VLOOKUP($B762, 'Combined Budget 2025 CHF'!$B:$L, 11, 0), "N/A"))</f>
        <v>N/A</v>
      </c>
    </row>
    <row r="763" spans="2:38" x14ac:dyDescent="0.25">
      <c r="B763" s="1">
        <v>30307</v>
      </c>
      <c r="C763" s="1" t="s">
        <v>941</v>
      </c>
      <c r="D763" s="1" t="str">
        <f>IFERROR(VLOOKUP($B763, 'Combined Budget 2025 EUR'!$B:$G,3, 0),IFERROR(VLOOKUP($B763, 'Combined Budget 2025 CHF'!$B:$G,3, 0),  IFERROR(VLOOKUP($B763, '[1]QMSM_AG Mapping'!$A:$G, 3,0), "Check")))</f>
        <v>Internal</v>
      </c>
      <c r="E763" s="1">
        <f>IFERROR(VLOOKUP($B763, 'Combined Budget 2025 EUR'!$B:$G,5, 0), IFERROR(VLOOKUP($B763, 'Combined Budget 2025 CHF'!$B:$G,5, 0),IFERROR(VLOOKUP($B763, '[1]QMSM_AG Mapping'!$A:$E, 5,0), "Check")))</f>
        <v>0</v>
      </c>
      <c r="F763" s="1">
        <f t="shared" si="112"/>
        <v>0</v>
      </c>
      <c r="G763" s="13">
        <f>VLOOKUP($B763, '[1]QMSM_AG Mapping'!$A:$G, 6, 0)</f>
        <v>0</v>
      </c>
      <c r="H763" s="1">
        <f>VLOOKUP($B763, '[1]QMSM_AG Mapping'!$A:$G, 7, 0)</f>
        <v>0</v>
      </c>
      <c r="I763" t="s">
        <v>38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W763" s="14" cm="1">
        <f t="array" ref="W763">INDEX(J763:U763, 1, MONTH($W$1))</f>
        <v>0</v>
      </c>
      <c r="X763" s="14" cm="1">
        <f t="array" ref="X763">SUMPRODUCT((J763:U763) *(($J$1:$U$1)&lt;=$X$1))</f>
        <v>0</v>
      </c>
      <c r="Y763">
        <f t="shared" si="113"/>
        <v>0</v>
      </c>
      <c r="Z763">
        <f t="shared" si="113"/>
        <v>0</v>
      </c>
      <c r="AA763">
        <f t="shared" si="114"/>
        <v>0</v>
      </c>
      <c r="AB763">
        <f t="shared" si="121"/>
        <v>0</v>
      </c>
      <c r="AC763">
        <f t="shared" si="115"/>
        <v>0</v>
      </c>
      <c r="AD763">
        <f t="shared" si="116"/>
        <v>0</v>
      </c>
      <c r="AE763">
        <f t="shared" si="117"/>
        <v>0</v>
      </c>
      <c r="AF763">
        <f t="shared" si="118"/>
        <v>0</v>
      </c>
      <c r="AG763">
        <f t="shared" si="119"/>
        <v>0</v>
      </c>
      <c r="AI763" s="15">
        <f t="shared" si="120"/>
        <v>0</v>
      </c>
      <c r="AJ763" s="15"/>
      <c r="AK763" t="str">
        <f>IFERROR(VLOOKUP($B763, 'Combined Budget 2025 EUR'!$B:$L, 10, 0), IFERROR(VLOOKUP($B763, 'Combined Budget 2025 CHF'!$B:$L, 10, 0), "N/A"))</f>
        <v>N/A</v>
      </c>
      <c r="AL763" t="str">
        <f>IFERROR(VLOOKUP($B763, 'Combined Budget 2025 EUR'!$B:$L, 11, 0), IFERROR(VLOOKUP($B763, 'Combined Budget 2025 CHF'!$B:$L, 11, 0), "N/A"))</f>
        <v>N/A</v>
      </c>
    </row>
    <row r="764" spans="2:38" x14ac:dyDescent="0.25">
      <c r="B764" s="1">
        <v>30308</v>
      </c>
      <c r="C764" s="1" t="s">
        <v>942</v>
      </c>
      <c r="D764" s="1" t="str">
        <f>IFERROR(VLOOKUP($B764, 'Combined Budget 2025 EUR'!$B:$G,3, 0),IFERROR(VLOOKUP($B764, 'Combined Budget 2025 CHF'!$B:$G,3, 0),  IFERROR(VLOOKUP($B764, '[1]QMSM_AG Mapping'!$A:$G, 3,0), "Check")))</f>
        <v>Internal</v>
      </c>
      <c r="E764" s="1">
        <f>IFERROR(VLOOKUP($B764, 'Combined Budget 2025 EUR'!$B:$G,5, 0), IFERROR(VLOOKUP($B764, 'Combined Budget 2025 CHF'!$B:$G,5, 0),IFERROR(VLOOKUP($B764, '[1]QMSM_AG Mapping'!$A:$E, 5,0), "Check")))</f>
        <v>0</v>
      </c>
      <c r="F764" s="1">
        <f t="shared" si="112"/>
        <v>0</v>
      </c>
      <c r="G764" s="13">
        <f>VLOOKUP($B764, '[1]QMSM_AG Mapping'!$A:$G, 6, 0)</f>
        <v>0</v>
      </c>
      <c r="H764" s="1">
        <f>VLOOKUP($B764, '[1]QMSM_AG Mapping'!$A:$G, 7, 0)</f>
        <v>0</v>
      </c>
      <c r="I764" t="s">
        <v>38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W764" s="14" cm="1">
        <f t="array" ref="W764">INDEX(J764:U764, 1, MONTH($W$1))</f>
        <v>0</v>
      </c>
      <c r="X764" s="14" cm="1">
        <f t="array" ref="X764">SUMPRODUCT((J764:U764) *(($J$1:$U$1)&lt;=$X$1))</f>
        <v>0</v>
      </c>
      <c r="Y764">
        <f t="shared" si="113"/>
        <v>0</v>
      </c>
      <c r="Z764">
        <f t="shared" si="113"/>
        <v>0</v>
      </c>
      <c r="AA764">
        <f t="shared" si="114"/>
        <v>0</v>
      </c>
      <c r="AB764">
        <f t="shared" si="121"/>
        <v>0</v>
      </c>
      <c r="AC764">
        <f t="shared" si="115"/>
        <v>0</v>
      </c>
      <c r="AD764">
        <f t="shared" si="116"/>
        <v>0</v>
      </c>
      <c r="AE764">
        <f t="shared" si="117"/>
        <v>0</v>
      </c>
      <c r="AF764">
        <f t="shared" si="118"/>
        <v>0</v>
      </c>
      <c r="AG764">
        <f t="shared" si="119"/>
        <v>0</v>
      </c>
      <c r="AI764" s="15">
        <f t="shared" si="120"/>
        <v>0</v>
      </c>
      <c r="AJ764" s="15"/>
      <c r="AK764" t="str">
        <f>IFERROR(VLOOKUP($B764, 'Combined Budget 2025 EUR'!$B:$L, 10, 0), IFERROR(VLOOKUP($B764, 'Combined Budget 2025 CHF'!$B:$L, 10, 0), "N/A"))</f>
        <v>N/A</v>
      </c>
      <c r="AL764" t="str">
        <f>IFERROR(VLOOKUP($B764, 'Combined Budget 2025 EUR'!$B:$L, 11, 0), IFERROR(VLOOKUP($B764, 'Combined Budget 2025 CHF'!$B:$L, 11, 0), "N/A"))</f>
        <v>N/A</v>
      </c>
    </row>
    <row r="765" spans="2:38" x14ac:dyDescent="0.25">
      <c r="B765" s="1">
        <v>30309</v>
      </c>
      <c r="C765" s="1" t="s">
        <v>943</v>
      </c>
      <c r="D765" s="1" t="str">
        <f>IFERROR(VLOOKUP($B765, 'Combined Budget 2025 EUR'!$B:$G,3, 0),IFERROR(VLOOKUP($B765, 'Combined Budget 2025 CHF'!$B:$G,3, 0),  IFERROR(VLOOKUP($B765, '[1]QMSM_AG Mapping'!$A:$G, 3,0), "Check")))</f>
        <v>Internal</v>
      </c>
      <c r="E765" s="1">
        <f>IFERROR(VLOOKUP($B765, 'Combined Budget 2025 EUR'!$B:$G,5, 0), IFERROR(VLOOKUP($B765, 'Combined Budget 2025 CHF'!$B:$G,5, 0),IFERROR(VLOOKUP($B765, '[1]QMSM_AG Mapping'!$A:$E, 5,0), "Check")))</f>
        <v>0</v>
      </c>
      <c r="F765" s="1">
        <f t="shared" si="112"/>
        <v>0</v>
      </c>
      <c r="G765" s="13">
        <f>VLOOKUP($B765, '[1]QMSM_AG Mapping'!$A:$G, 6, 0)</f>
        <v>0</v>
      </c>
      <c r="H765" s="1">
        <f>VLOOKUP($B765, '[1]QMSM_AG Mapping'!$A:$G, 7, 0)</f>
        <v>0</v>
      </c>
      <c r="I765" t="s">
        <v>38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W765" s="14" cm="1">
        <f t="array" ref="W765">INDEX(J765:U765, 1, MONTH($W$1))</f>
        <v>0</v>
      </c>
      <c r="X765" s="14" cm="1">
        <f t="array" ref="X765">SUMPRODUCT((J765:U765) *(($J$1:$U$1)&lt;=$X$1))</f>
        <v>0</v>
      </c>
      <c r="Y765">
        <f t="shared" si="113"/>
        <v>0</v>
      </c>
      <c r="Z765">
        <f t="shared" si="113"/>
        <v>0</v>
      </c>
      <c r="AA765">
        <f t="shared" si="114"/>
        <v>0</v>
      </c>
      <c r="AB765">
        <f t="shared" si="121"/>
        <v>0</v>
      </c>
      <c r="AC765">
        <f t="shared" si="115"/>
        <v>0</v>
      </c>
      <c r="AD765">
        <f t="shared" si="116"/>
        <v>0</v>
      </c>
      <c r="AE765">
        <f t="shared" si="117"/>
        <v>0</v>
      </c>
      <c r="AF765">
        <f t="shared" si="118"/>
        <v>0</v>
      </c>
      <c r="AG765">
        <f t="shared" si="119"/>
        <v>0</v>
      </c>
      <c r="AI765" s="15">
        <f t="shared" si="120"/>
        <v>0</v>
      </c>
      <c r="AJ765" s="15"/>
      <c r="AK765" t="str">
        <f>IFERROR(VLOOKUP($B765, 'Combined Budget 2025 EUR'!$B:$L, 10, 0), IFERROR(VLOOKUP($B765, 'Combined Budget 2025 CHF'!$B:$L, 10, 0), "N/A"))</f>
        <v>N/A</v>
      </c>
      <c r="AL765" t="str">
        <f>IFERROR(VLOOKUP($B765, 'Combined Budget 2025 EUR'!$B:$L, 11, 0), IFERROR(VLOOKUP($B765, 'Combined Budget 2025 CHF'!$B:$L, 11, 0), "N/A"))</f>
        <v>N/A</v>
      </c>
    </row>
    <row r="766" spans="2:38" x14ac:dyDescent="0.25">
      <c r="B766" s="1">
        <v>30603</v>
      </c>
      <c r="C766" s="1" t="s">
        <v>1155</v>
      </c>
      <c r="D766" s="1" t="str">
        <f>IFERROR(VLOOKUP($B766, 'Combined Budget 2025 EUR'!$B:$G,3, 0),IFERROR(VLOOKUP($B766, 'Combined Budget 2025 CHF'!$B:$G,3, 0),  IFERROR(VLOOKUP($B766, '[1]QMSM_AG Mapping'!$A:$G, 3,0), "Check")))</f>
        <v>Internal</v>
      </c>
      <c r="E766" s="1">
        <f>IFERROR(VLOOKUP($B766, 'Combined Budget 2025 EUR'!$B:$G,5, 0), IFERROR(VLOOKUP($B766, 'Combined Budget 2025 CHF'!$B:$G,5, 0),IFERROR(VLOOKUP($B766, '[1]QMSM_AG Mapping'!$A:$E, 5,0), "Check")))</f>
        <v>0</v>
      </c>
      <c r="F766" s="1">
        <f t="shared" si="112"/>
        <v>0</v>
      </c>
      <c r="G766" s="13">
        <f>VLOOKUP($B766, '[1]QMSM_AG Mapping'!$A:$G, 6, 0)</f>
        <v>0</v>
      </c>
      <c r="H766" s="1">
        <f>VLOOKUP($B766, '[1]QMSM_AG Mapping'!$A:$G, 7, 0)</f>
        <v>0</v>
      </c>
      <c r="I766" t="s">
        <v>38</v>
      </c>
      <c r="J766" s="14">
        <v>86.67</v>
      </c>
      <c r="K766" s="14">
        <v>68.95</v>
      </c>
      <c r="L766" s="14">
        <v>0</v>
      </c>
      <c r="M766" s="14">
        <v>52.37</v>
      </c>
      <c r="N766" s="14">
        <v>0</v>
      </c>
      <c r="O766" s="14">
        <v>220.03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W766" s="14" cm="1">
        <f t="array" ref="W766">INDEX(J766:U766, 1, MONTH($W$1))</f>
        <v>0</v>
      </c>
      <c r="X766" s="14" cm="1">
        <f t="array" ref="X766">SUMPRODUCT((J766:U766) *(($J$1:$U$1)&lt;=$X$1))</f>
        <v>428.02</v>
      </c>
      <c r="Y766">
        <f t="shared" si="113"/>
        <v>0</v>
      </c>
      <c r="Z766">
        <f t="shared" si="113"/>
        <v>1</v>
      </c>
      <c r="AA766">
        <f t="shared" si="114"/>
        <v>0</v>
      </c>
      <c r="AB766">
        <f t="shared" si="121"/>
        <v>4</v>
      </c>
      <c r="AC766">
        <f t="shared" si="115"/>
        <v>107.005</v>
      </c>
      <c r="AD766">
        <f t="shared" si="116"/>
        <v>0</v>
      </c>
      <c r="AE766">
        <f t="shared" si="117"/>
        <v>0</v>
      </c>
      <c r="AF766">
        <f t="shared" si="118"/>
        <v>0</v>
      </c>
      <c r="AG766">
        <f t="shared" si="119"/>
        <v>0</v>
      </c>
      <c r="AI766" s="15">
        <f t="shared" si="120"/>
        <v>428.02</v>
      </c>
      <c r="AJ766" s="15"/>
      <c r="AK766" t="str">
        <f>IFERROR(VLOOKUP($B766, 'Combined Budget 2025 EUR'!$B:$L, 10, 0), IFERROR(VLOOKUP($B766, 'Combined Budget 2025 CHF'!$B:$L, 10, 0), "N/A"))</f>
        <v>N/A</v>
      </c>
      <c r="AL766" t="str">
        <f>IFERROR(VLOOKUP($B766, 'Combined Budget 2025 EUR'!$B:$L, 11, 0), IFERROR(VLOOKUP($B766, 'Combined Budget 2025 CHF'!$B:$L, 11, 0), "N/A"))</f>
        <v>N/A</v>
      </c>
    </row>
    <row r="767" spans="2:38" x14ac:dyDescent="0.25">
      <c r="B767" s="1">
        <v>30604</v>
      </c>
      <c r="C767" s="1" t="s">
        <v>944</v>
      </c>
      <c r="D767" s="1" t="str">
        <f>IFERROR(VLOOKUP($B767, 'Combined Budget 2025 EUR'!$B:$G,3, 0),IFERROR(VLOOKUP($B767, 'Combined Budget 2025 CHF'!$B:$G,3, 0),  IFERROR(VLOOKUP($B767, '[1]QMSM_AG Mapping'!$A:$G, 3,0), "Check")))</f>
        <v>Internal</v>
      </c>
      <c r="E767" s="1">
        <f>IFERROR(VLOOKUP($B767, 'Combined Budget 2025 EUR'!$B:$G,5, 0), IFERROR(VLOOKUP($B767, 'Combined Budget 2025 CHF'!$B:$G,5, 0),IFERROR(VLOOKUP($B767, '[1]QMSM_AG Mapping'!$A:$E, 5,0), "Check")))</f>
        <v>0</v>
      </c>
      <c r="F767" s="1">
        <f t="shared" si="112"/>
        <v>0</v>
      </c>
      <c r="G767" s="13">
        <f>VLOOKUP($B767, '[1]QMSM_AG Mapping'!$A:$G, 6, 0)</f>
        <v>0</v>
      </c>
      <c r="H767" s="1">
        <f>VLOOKUP($B767, '[1]QMSM_AG Mapping'!$A:$G, 7, 0)</f>
        <v>0</v>
      </c>
      <c r="I767" t="s">
        <v>38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55.04</v>
      </c>
      <c r="T767" s="14">
        <v>0</v>
      </c>
      <c r="U767" s="14">
        <v>0</v>
      </c>
      <c r="W767" s="14" cm="1">
        <f t="array" ref="W767">INDEX(J767:U767, 1, MONTH($W$1))</f>
        <v>0</v>
      </c>
      <c r="X767" s="14" cm="1">
        <f t="array" ref="X767">SUMPRODUCT((J767:U767) *(($J$1:$U$1)&lt;=$X$1))</f>
        <v>55.04</v>
      </c>
      <c r="Y767">
        <f t="shared" si="113"/>
        <v>0</v>
      </c>
      <c r="Z767">
        <f t="shared" si="113"/>
        <v>1</v>
      </c>
      <c r="AA767">
        <f t="shared" si="114"/>
        <v>0</v>
      </c>
      <c r="AB767">
        <f t="shared" si="121"/>
        <v>1</v>
      </c>
      <c r="AC767">
        <f t="shared" si="115"/>
        <v>55.04</v>
      </c>
      <c r="AD767">
        <f t="shared" si="116"/>
        <v>0</v>
      </c>
      <c r="AE767">
        <f t="shared" si="117"/>
        <v>0</v>
      </c>
      <c r="AF767">
        <f t="shared" si="118"/>
        <v>0</v>
      </c>
      <c r="AG767">
        <f t="shared" si="119"/>
        <v>0</v>
      </c>
      <c r="AI767" s="15">
        <f t="shared" si="120"/>
        <v>55.04</v>
      </c>
      <c r="AJ767" s="15"/>
      <c r="AK767" t="str">
        <f>IFERROR(VLOOKUP($B767, 'Combined Budget 2025 EUR'!$B:$L, 10, 0), IFERROR(VLOOKUP($B767, 'Combined Budget 2025 CHF'!$B:$L, 10, 0), "N/A"))</f>
        <v>N/A</v>
      </c>
      <c r="AL767" t="str">
        <f>IFERROR(VLOOKUP($B767, 'Combined Budget 2025 EUR'!$B:$L, 11, 0), IFERROR(VLOOKUP($B767, 'Combined Budget 2025 CHF'!$B:$L, 11, 0), "N/A"))</f>
        <v>N/A</v>
      </c>
    </row>
    <row r="768" spans="2:38" x14ac:dyDescent="0.25">
      <c r="B768" s="1">
        <v>30606</v>
      </c>
      <c r="C768" s="1" t="s">
        <v>945</v>
      </c>
      <c r="D768" s="1" t="str">
        <f>IFERROR(VLOOKUP($B768, 'Combined Budget 2025 EUR'!$B:$G,3, 0),IFERROR(VLOOKUP($B768, 'Combined Budget 2025 CHF'!$B:$G,3, 0),  IFERROR(VLOOKUP($B768, '[1]QMSM_AG Mapping'!$A:$G, 3,0), "Check")))</f>
        <v>Internal</v>
      </c>
      <c r="E768" s="1">
        <f>IFERROR(VLOOKUP($B768, 'Combined Budget 2025 EUR'!$B:$G,5, 0), IFERROR(VLOOKUP($B768, 'Combined Budget 2025 CHF'!$B:$G,5, 0),IFERROR(VLOOKUP($B768, '[1]QMSM_AG Mapping'!$A:$E, 5,0), "Check")))</f>
        <v>0</v>
      </c>
      <c r="F768" s="1">
        <f t="shared" si="112"/>
        <v>0</v>
      </c>
      <c r="G768" s="13">
        <f>VLOOKUP($B768, '[1]QMSM_AG Mapping'!$A:$G, 6, 0)</f>
        <v>0</v>
      </c>
      <c r="H768" s="1">
        <f>VLOOKUP($B768, '[1]QMSM_AG Mapping'!$A:$G, 7, 0)</f>
        <v>0</v>
      </c>
      <c r="I768" t="s">
        <v>38</v>
      </c>
      <c r="J768" s="14">
        <v>0</v>
      </c>
      <c r="K768" s="14">
        <v>0</v>
      </c>
      <c r="L768" s="14">
        <v>0</v>
      </c>
      <c r="M768" s="14">
        <v>146.01</v>
      </c>
      <c r="N768" s="14">
        <v>0</v>
      </c>
      <c r="O768" s="14">
        <v>0</v>
      </c>
      <c r="P768" s="14">
        <v>0</v>
      </c>
      <c r="Q768" s="14">
        <v>140.13999999999999</v>
      </c>
      <c r="R768" s="14">
        <v>0</v>
      </c>
      <c r="S768" s="14">
        <v>0</v>
      </c>
      <c r="T768" s="14">
        <v>0</v>
      </c>
      <c r="U768" s="14">
        <v>0</v>
      </c>
      <c r="W768" s="14" cm="1">
        <f t="array" ref="W768">INDEX(J768:U768, 1, MONTH($W$1))</f>
        <v>0</v>
      </c>
      <c r="X768" s="14" cm="1">
        <f t="array" ref="X768">SUMPRODUCT((J768:U768) *(($J$1:$U$1)&lt;=$X$1))</f>
        <v>286.14999999999998</v>
      </c>
      <c r="Y768">
        <f t="shared" si="113"/>
        <v>0</v>
      </c>
      <c r="Z768">
        <f t="shared" si="113"/>
        <v>1</v>
      </c>
      <c r="AA768">
        <f t="shared" si="114"/>
        <v>0</v>
      </c>
      <c r="AB768">
        <f t="shared" si="121"/>
        <v>2</v>
      </c>
      <c r="AC768">
        <f t="shared" si="115"/>
        <v>143.07499999999999</v>
      </c>
      <c r="AD768">
        <f t="shared" si="116"/>
        <v>0</v>
      </c>
      <c r="AE768">
        <f t="shared" si="117"/>
        <v>0</v>
      </c>
      <c r="AF768">
        <f t="shared" si="118"/>
        <v>0</v>
      </c>
      <c r="AG768">
        <f t="shared" si="119"/>
        <v>0</v>
      </c>
      <c r="AI768" s="15">
        <f t="shared" si="120"/>
        <v>286.14999999999998</v>
      </c>
      <c r="AJ768" s="15"/>
      <c r="AK768" t="str">
        <f>IFERROR(VLOOKUP($B768, 'Combined Budget 2025 EUR'!$B:$L, 10, 0), IFERROR(VLOOKUP($B768, 'Combined Budget 2025 CHF'!$B:$L, 10, 0), "N/A"))</f>
        <v>N/A</v>
      </c>
      <c r="AL768" t="str">
        <f>IFERROR(VLOOKUP($B768, 'Combined Budget 2025 EUR'!$B:$L, 11, 0), IFERROR(VLOOKUP($B768, 'Combined Budget 2025 CHF'!$B:$L, 11, 0), "N/A"))</f>
        <v>N/A</v>
      </c>
    </row>
    <row r="769" spans="2:38" x14ac:dyDescent="0.25">
      <c r="B769" s="1">
        <v>30607</v>
      </c>
      <c r="C769" s="1" t="s">
        <v>1156</v>
      </c>
      <c r="D769" s="1" t="str">
        <f>IFERROR(VLOOKUP($B769, 'Combined Budget 2025 EUR'!$B:$G,3, 0),IFERROR(VLOOKUP($B769, 'Combined Budget 2025 CHF'!$B:$G,3, 0),  IFERROR(VLOOKUP($B769, '[1]QMSM_AG Mapping'!$A:$G, 3,0), "Check")))</f>
        <v>Internal</v>
      </c>
      <c r="E769" s="1">
        <f>IFERROR(VLOOKUP($B769, 'Combined Budget 2025 EUR'!$B:$G,5, 0), IFERROR(VLOOKUP($B769, 'Combined Budget 2025 CHF'!$B:$G,5, 0),IFERROR(VLOOKUP($B769, '[1]QMSM_AG Mapping'!$A:$E, 5,0), "Check")))</f>
        <v>0</v>
      </c>
      <c r="F769" s="1">
        <f t="shared" si="112"/>
        <v>0</v>
      </c>
      <c r="G769" s="13">
        <f>VLOOKUP($B769, '[1]QMSM_AG Mapping'!$A:$G, 6, 0)</f>
        <v>0</v>
      </c>
      <c r="H769" s="1">
        <f>VLOOKUP($B769, '[1]QMSM_AG Mapping'!$A:$G, 7, 0)</f>
        <v>0</v>
      </c>
      <c r="I769" t="s">
        <v>38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32.85</v>
      </c>
      <c r="R769" s="14">
        <v>0</v>
      </c>
      <c r="S769" s="14">
        <v>0</v>
      </c>
      <c r="T769" s="14">
        <v>0</v>
      </c>
      <c r="U769" s="14">
        <v>0</v>
      </c>
      <c r="W769" s="14" cm="1">
        <f t="array" ref="W769">INDEX(J769:U769, 1, MONTH($W$1))</f>
        <v>0</v>
      </c>
      <c r="X769" s="14" cm="1">
        <f t="array" ref="X769">SUMPRODUCT((J769:U769) *(($J$1:$U$1)&lt;=$X$1))</f>
        <v>32.85</v>
      </c>
      <c r="Y769">
        <f t="shared" si="113"/>
        <v>0</v>
      </c>
      <c r="Z769">
        <f t="shared" si="113"/>
        <v>1</v>
      </c>
      <c r="AA769">
        <f t="shared" si="114"/>
        <v>0</v>
      </c>
      <c r="AB769">
        <f t="shared" si="121"/>
        <v>1</v>
      </c>
      <c r="AC769">
        <f t="shared" si="115"/>
        <v>32.85</v>
      </c>
      <c r="AD769">
        <f t="shared" si="116"/>
        <v>0</v>
      </c>
      <c r="AE769">
        <f t="shared" si="117"/>
        <v>0</v>
      </c>
      <c r="AF769">
        <f t="shared" si="118"/>
        <v>0</v>
      </c>
      <c r="AG769">
        <f t="shared" si="119"/>
        <v>0</v>
      </c>
      <c r="AI769" s="15">
        <f t="shared" si="120"/>
        <v>32.85</v>
      </c>
      <c r="AJ769" s="15"/>
      <c r="AK769" t="str">
        <f>IFERROR(VLOOKUP($B769, 'Combined Budget 2025 EUR'!$B:$L, 10, 0), IFERROR(VLOOKUP($B769, 'Combined Budget 2025 CHF'!$B:$L, 10, 0), "N/A"))</f>
        <v>N/A</v>
      </c>
      <c r="AL769" t="str">
        <f>IFERROR(VLOOKUP($B769, 'Combined Budget 2025 EUR'!$B:$L, 11, 0), IFERROR(VLOOKUP($B769, 'Combined Budget 2025 CHF'!$B:$L, 11, 0), "N/A"))</f>
        <v>N/A</v>
      </c>
    </row>
    <row r="770" spans="2:38" x14ac:dyDescent="0.25">
      <c r="B770" s="1">
        <v>30615</v>
      </c>
      <c r="C770" s="1" t="s">
        <v>1157</v>
      </c>
      <c r="D770" s="1" t="str">
        <f>IFERROR(VLOOKUP($B770, 'Combined Budget 2025 EUR'!$B:$G,3, 0),IFERROR(VLOOKUP($B770, 'Combined Budget 2025 CHF'!$B:$G,3, 0),  IFERROR(VLOOKUP($B770, '[1]QMSM_AG Mapping'!$A:$G, 3,0), "Check")))</f>
        <v>Internal</v>
      </c>
      <c r="E770" s="1">
        <f>IFERROR(VLOOKUP($B770, 'Combined Budget 2025 EUR'!$B:$G,5, 0), IFERROR(VLOOKUP($B770, 'Combined Budget 2025 CHF'!$B:$G,5, 0),IFERROR(VLOOKUP($B770, '[1]QMSM_AG Mapping'!$A:$E, 5,0), "Check")))</f>
        <v>0</v>
      </c>
      <c r="F770" s="1">
        <f t="shared" si="112"/>
        <v>0</v>
      </c>
      <c r="G770" s="13">
        <f>VLOOKUP($B770, '[1]QMSM_AG Mapping'!$A:$G, 6, 0)</f>
        <v>0</v>
      </c>
      <c r="H770" s="1">
        <f>VLOOKUP($B770, '[1]QMSM_AG Mapping'!$A:$G, 7, 0)</f>
        <v>0</v>
      </c>
      <c r="I770" t="s">
        <v>38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28.97</v>
      </c>
      <c r="W770" s="14" cm="1">
        <f t="array" ref="W770">INDEX(J770:U770, 1, MONTH($W$1))</f>
        <v>28.97</v>
      </c>
      <c r="X770" s="14" cm="1">
        <f t="array" ref="X770">SUMPRODUCT((J770:U770) *(($J$1:$U$1)&lt;=$X$1))</f>
        <v>28.97</v>
      </c>
      <c r="Y770">
        <f t="shared" si="113"/>
        <v>1</v>
      </c>
      <c r="Z770">
        <f t="shared" si="113"/>
        <v>1</v>
      </c>
      <c r="AA770">
        <f t="shared" si="114"/>
        <v>0</v>
      </c>
      <c r="AB770">
        <f t="shared" si="121"/>
        <v>1</v>
      </c>
      <c r="AC770">
        <f t="shared" si="115"/>
        <v>28.97</v>
      </c>
      <c r="AD770">
        <f t="shared" si="116"/>
        <v>0</v>
      </c>
      <c r="AE770">
        <f t="shared" si="117"/>
        <v>0</v>
      </c>
      <c r="AF770">
        <f t="shared" si="118"/>
        <v>0</v>
      </c>
      <c r="AG770">
        <f t="shared" si="119"/>
        <v>0</v>
      </c>
      <c r="AI770" s="15">
        <f t="shared" si="120"/>
        <v>28.97</v>
      </c>
      <c r="AJ770" s="15"/>
      <c r="AK770" t="str">
        <f>IFERROR(VLOOKUP($B770, 'Combined Budget 2025 EUR'!$B:$L, 10, 0), IFERROR(VLOOKUP($B770, 'Combined Budget 2025 CHF'!$B:$L, 10, 0), "N/A"))</f>
        <v>N/A</v>
      </c>
      <c r="AL770" t="str">
        <f>IFERROR(VLOOKUP($B770, 'Combined Budget 2025 EUR'!$B:$L, 11, 0), IFERROR(VLOOKUP($B770, 'Combined Budget 2025 CHF'!$B:$L, 11, 0), "N/A"))</f>
        <v>N/A</v>
      </c>
    </row>
    <row r="771" spans="2:38" x14ac:dyDescent="0.25">
      <c r="B771" s="1">
        <v>30618</v>
      </c>
      <c r="C771" s="1" t="s">
        <v>946</v>
      </c>
      <c r="D771" s="1" t="str">
        <f>IFERROR(VLOOKUP($B771, 'Combined Budget 2025 EUR'!$B:$G,3, 0),IFERROR(VLOOKUP($B771, 'Combined Budget 2025 CHF'!$B:$G,3, 0),  IFERROR(VLOOKUP($B771, '[1]QMSM_AG Mapping'!$A:$G, 3,0), "Check")))</f>
        <v>Internal</v>
      </c>
      <c r="E771" s="1">
        <f>IFERROR(VLOOKUP($B771, 'Combined Budget 2025 EUR'!$B:$G,5, 0), IFERROR(VLOOKUP($B771, 'Combined Budget 2025 CHF'!$B:$G,5, 0),IFERROR(VLOOKUP($B771, '[1]QMSM_AG Mapping'!$A:$E, 5,0), "Check")))</f>
        <v>0</v>
      </c>
      <c r="F771" s="1">
        <f t="shared" si="112"/>
        <v>0</v>
      </c>
      <c r="G771" s="13">
        <f>VLOOKUP($B771, '[1]QMSM_AG Mapping'!$A:$G, 6, 0)</f>
        <v>0</v>
      </c>
      <c r="H771" s="1">
        <f>VLOOKUP($B771, '[1]QMSM_AG Mapping'!$A:$G, 7, 0)</f>
        <v>0</v>
      </c>
      <c r="I771" t="s">
        <v>38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14.34</v>
      </c>
      <c r="Q771" s="14">
        <v>0</v>
      </c>
      <c r="R771" s="14">
        <v>0</v>
      </c>
      <c r="S771" s="14">
        <v>0</v>
      </c>
      <c r="T771" s="14">
        <v>14.34</v>
      </c>
      <c r="U771" s="14">
        <v>0</v>
      </c>
      <c r="W771" s="14" cm="1">
        <f t="array" ref="W771">INDEX(J771:U771, 1, MONTH($W$1))</f>
        <v>0</v>
      </c>
      <c r="X771" s="14" cm="1">
        <f t="array" ref="X771">SUMPRODUCT((J771:U771) *(($J$1:$U$1)&lt;=$X$1))</f>
        <v>28.68</v>
      </c>
      <c r="Y771">
        <f t="shared" si="113"/>
        <v>0</v>
      </c>
      <c r="Z771">
        <f t="shared" si="113"/>
        <v>1</v>
      </c>
      <c r="AA771">
        <f t="shared" si="114"/>
        <v>0</v>
      </c>
      <c r="AB771">
        <f t="shared" si="121"/>
        <v>2</v>
      </c>
      <c r="AC771">
        <f t="shared" si="115"/>
        <v>14.34</v>
      </c>
      <c r="AD771">
        <f t="shared" si="116"/>
        <v>0</v>
      </c>
      <c r="AE771">
        <f t="shared" si="117"/>
        <v>0</v>
      </c>
      <c r="AF771">
        <f t="shared" si="118"/>
        <v>0</v>
      </c>
      <c r="AG771">
        <f t="shared" si="119"/>
        <v>0</v>
      </c>
      <c r="AI771" s="15">
        <f t="shared" si="120"/>
        <v>28.68</v>
      </c>
      <c r="AJ771" s="15"/>
      <c r="AK771" t="str">
        <f>IFERROR(VLOOKUP($B771, 'Combined Budget 2025 EUR'!$B:$L, 10, 0), IFERROR(VLOOKUP($B771, 'Combined Budget 2025 CHF'!$B:$L, 10, 0), "N/A"))</f>
        <v>N/A</v>
      </c>
      <c r="AL771" t="str">
        <f>IFERROR(VLOOKUP($B771, 'Combined Budget 2025 EUR'!$B:$L, 11, 0), IFERROR(VLOOKUP($B771, 'Combined Budget 2025 CHF'!$B:$L, 11, 0), "N/A"))</f>
        <v>N/A</v>
      </c>
    </row>
    <row r="772" spans="2:38" x14ac:dyDescent="0.25">
      <c r="B772" s="1">
        <v>30621</v>
      </c>
      <c r="C772" s="1" t="s">
        <v>947</v>
      </c>
      <c r="D772" s="1" t="str">
        <f>IFERROR(VLOOKUP($B772, 'Combined Budget 2025 EUR'!$B:$G,3, 0),IFERROR(VLOOKUP($B772, 'Combined Budget 2025 CHF'!$B:$G,3, 0),  IFERROR(VLOOKUP($B772, '[1]QMSM_AG Mapping'!$A:$G, 3,0), "Check")))</f>
        <v>Internal</v>
      </c>
      <c r="E772" s="1">
        <f>IFERROR(VLOOKUP($B772, 'Combined Budget 2025 EUR'!$B:$G,5, 0), IFERROR(VLOOKUP($B772, 'Combined Budget 2025 CHF'!$B:$G,5, 0),IFERROR(VLOOKUP($B772, '[1]QMSM_AG Mapping'!$A:$E, 5,0), "Check")))</f>
        <v>0</v>
      </c>
      <c r="F772" s="1">
        <f t="shared" ref="F772:F835" si="122">IF(OR(E772="Salon / Institute", E772="Pharmacy", E772="Clinic"), "Institutes / Clinic", IF(E772="Parfümerie", "Retail", E772))</f>
        <v>0</v>
      </c>
      <c r="G772" s="13">
        <f>VLOOKUP($B772, '[1]QMSM_AG Mapping'!$A:$G, 6, 0)</f>
        <v>0</v>
      </c>
      <c r="H772" s="1">
        <f>VLOOKUP($B772, '[1]QMSM_AG Mapping'!$A:$G, 7, 0)</f>
        <v>0</v>
      </c>
      <c r="I772" t="s">
        <v>38</v>
      </c>
      <c r="J772" s="14">
        <v>0</v>
      </c>
      <c r="K772" s="14">
        <v>28.68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28.28</v>
      </c>
      <c r="W772" s="14" cm="1">
        <f t="array" ref="W772">INDEX(J772:U772, 1, MONTH($W$1))</f>
        <v>28.28</v>
      </c>
      <c r="X772" s="14" cm="1">
        <f t="array" ref="X772">SUMPRODUCT((J772:U772) *(($J$1:$U$1)&lt;=$X$1))</f>
        <v>56.96</v>
      </c>
      <c r="Y772">
        <f t="shared" ref="Y772:Z835" si="123">IF(W772&gt;0, 1, 0)</f>
        <v>1</v>
      </c>
      <c r="Z772">
        <f t="shared" si="123"/>
        <v>1</v>
      </c>
      <c r="AA772">
        <f t="shared" ref="AA772:AA835" si="124">IF(I772="Yes", 1, 0)</f>
        <v>0</v>
      </c>
      <c r="AB772">
        <f t="shared" si="121"/>
        <v>2</v>
      </c>
      <c r="AC772">
        <f t="shared" ref="AC772:AC835" si="125">IFERROR(X772/AB772, 0)</f>
        <v>28.48</v>
      </c>
      <c r="AD772">
        <f t="shared" ref="AD772:AD835" si="126">IF(G772=$W$1, 1, 0)</f>
        <v>0</v>
      </c>
      <c r="AE772">
        <f t="shared" ref="AE772:AE835" si="127">IF(G772=$W$1, W772, 0)</f>
        <v>0</v>
      </c>
      <c r="AF772">
        <f t="shared" ref="AF772:AF835" si="128">IF(AND(H772=2024, G772&lt;=$W$1, X772&gt;0), 1, 0)</f>
        <v>0</v>
      </c>
      <c r="AG772">
        <f t="shared" ref="AG772:AG835" si="129">IF(AND(H772=2024, G772&lt;=$W$1), X772, 0)</f>
        <v>0</v>
      </c>
      <c r="AI772" s="15">
        <f t="shared" si="120"/>
        <v>56.96</v>
      </c>
      <c r="AJ772" s="15"/>
      <c r="AK772" t="str">
        <f>IFERROR(VLOOKUP($B772, 'Combined Budget 2025 EUR'!$B:$L, 10, 0), IFERROR(VLOOKUP($B772, 'Combined Budget 2025 CHF'!$B:$L, 10, 0), "N/A"))</f>
        <v>N/A</v>
      </c>
      <c r="AL772" t="str">
        <f>IFERROR(VLOOKUP($B772, 'Combined Budget 2025 EUR'!$B:$L, 11, 0), IFERROR(VLOOKUP($B772, 'Combined Budget 2025 CHF'!$B:$L, 11, 0), "N/A"))</f>
        <v>N/A</v>
      </c>
    </row>
    <row r="773" spans="2:38" x14ac:dyDescent="0.25">
      <c r="B773" s="1">
        <v>30623</v>
      </c>
      <c r="C773" s="1" t="s">
        <v>1158</v>
      </c>
      <c r="D773" s="1" t="str">
        <f>IFERROR(VLOOKUP($B773, 'Combined Budget 2025 EUR'!$B:$G,3, 0),IFERROR(VLOOKUP($B773, 'Combined Budget 2025 CHF'!$B:$G,3, 0),  IFERROR(VLOOKUP($B773, '[1]QMSM_AG Mapping'!$A:$G, 3,0), "Check")))</f>
        <v>Internal</v>
      </c>
      <c r="E773" s="1">
        <f>IFERROR(VLOOKUP($B773, 'Combined Budget 2025 EUR'!$B:$G,5, 0), IFERROR(VLOOKUP($B773, 'Combined Budget 2025 CHF'!$B:$G,5, 0),IFERROR(VLOOKUP($B773, '[1]QMSM_AG Mapping'!$A:$E, 5,0), "Check")))</f>
        <v>0</v>
      </c>
      <c r="F773" s="1">
        <f t="shared" si="122"/>
        <v>0</v>
      </c>
      <c r="G773" s="13">
        <f>VLOOKUP($B773, '[1]QMSM_AG Mapping'!$A:$G, 6, 0)</f>
        <v>0</v>
      </c>
      <c r="H773" s="1">
        <f>VLOOKUP($B773, '[1]QMSM_AG Mapping'!$A:$G, 7, 0)</f>
        <v>0</v>
      </c>
      <c r="I773" t="s">
        <v>38</v>
      </c>
      <c r="J773" s="14">
        <v>0</v>
      </c>
      <c r="K773" s="14">
        <v>0</v>
      </c>
      <c r="L773" s="14">
        <v>37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W773" s="14" cm="1">
        <f t="array" ref="W773">INDEX(J773:U773, 1, MONTH($W$1))</f>
        <v>0</v>
      </c>
      <c r="X773" s="14" cm="1">
        <f t="array" ref="X773">SUMPRODUCT((J773:U773) *(($J$1:$U$1)&lt;=$X$1))</f>
        <v>37</v>
      </c>
      <c r="Y773">
        <f t="shared" si="123"/>
        <v>0</v>
      </c>
      <c r="Z773">
        <f t="shared" si="123"/>
        <v>1</v>
      </c>
      <c r="AA773">
        <f t="shared" si="124"/>
        <v>0</v>
      </c>
      <c r="AB773">
        <f t="shared" si="121"/>
        <v>1</v>
      </c>
      <c r="AC773">
        <f t="shared" si="125"/>
        <v>37</v>
      </c>
      <c r="AD773">
        <f t="shared" si="126"/>
        <v>0</v>
      </c>
      <c r="AE773">
        <f t="shared" si="127"/>
        <v>0</v>
      </c>
      <c r="AF773">
        <f t="shared" si="128"/>
        <v>0</v>
      </c>
      <c r="AG773">
        <f t="shared" si="129"/>
        <v>0</v>
      </c>
      <c r="AI773" s="15">
        <f t="shared" si="120"/>
        <v>37</v>
      </c>
      <c r="AJ773" s="15"/>
      <c r="AK773" t="str">
        <f>IFERROR(VLOOKUP($B773, 'Combined Budget 2025 EUR'!$B:$L, 10, 0), IFERROR(VLOOKUP($B773, 'Combined Budget 2025 CHF'!$B:$L, 10, 0), "N/A"))</f>
        <v>N/A</v>
      </c>
      <c r="AL773" t="str">
        <f>IFERROR(VLOOKUP($B773, 'Combined Budget 2025 EUR'!$B:$L, 11, 0), IFERROR(VLOOKUP($B773, 'Combined Budget 2025 CHF'!$B:$L, 11, 0), "N/A"))</f>
        <v>N/A</v>
      </c>
    </row>
    <row r="774" spans="2:38" x14ac:dyDescent="0.25">
      <c r="B774" s="1">
        <v>30631</v>
      </c>
      <c r="C774" s="1" t="s">
        <v>948</v>
      </c>
      <c r="D774" s="1" t="str">
        <f>IFERROR(VLOOKUP($B774, 'Combined Budget 2025 EUR'!$B:$G,3, 0),IFERROR(VLOOKUP($B774, 'Combined Budget 2025 CHF'!$B:$G,3, 0),  IFERROR(VLOOKUP($B774, '[1]QMSM_AG Mapping'!$A:$G, 3,0), "Check")))</f>
        <v>Internal</v>
      </c>
      <c r="E774" s="1">
        <f>IFERROR(VLOOKUP($B774, 'Combined Budget 2025 EUR'!$B:$G,5, 0), IFERROR(VLOOKUP($B774, 'Combined Budget 2025 CHF'!$B:$G,5, 0),IFERROR(VLOOKUP($B774, '[1]QMSM_AG Mapping'!$A:$E, 5,0), "Check")))</f>
        <v>0</v>
      </c>
      <c r="F774" s="1">
        <f t="shared" si="122"/>
        <v>0</v>
      </c>
      <c r="G774" s="13">
        <f>VLOOKUP($B774, '[1]QMSM_AG Mapping'!$A:$G, 6, 0)</f>
        <v>0</v>
      </c>
      <c r="H774" s="1">
        <f>VLOOKUP($B774, '[1]QMSM_AG Mapping'!$A:$G, 7, 0)</f>
        <v>0</v>
      </c>
      <c r="I774" t="s">
        <v>38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61.36</v>
      </c>
      <c r="Q774" s="14">
        <v>0</v>
      </c>
      <c r="R774" s="14">
        <v>18.34</v>
      </c>
      <c r="S774" s="14">
        <v>0</v>
      </c>
      <c r="T774" s="14">
        <v>0</v>
      </c>
      <c r="U774" s="14">
        <v>0</v>
      </c>
      <c r="W774" s="14" cm="1">
        <f t="array" ref="W774">INDEX(J774:U774, 1, MONTH($W$1))</f>
        <v>0</v>
      </c>
      <c r="X774" s="14" cm="1">
        <f t="array" ref="X774">SUMPRODUCT((J774:U774) *(($J$1:$U$1)&lt;=$X$1))</f>
        <v>79.7</v>
      </c>
      <c r="Y774">
        <f t="shared" si="123"/>
        <v>0</v>
      </c>
      <c r="Z774">
        <f t="shared" si="123"/>
        <v>1</v>
      </c>
      <c r="AA774">
        <f t="shared" si="124"/>
        <v>0</v>
      </c>
      <c r="AB774">
        <f t="shared" si="121"/>
        <v>2</v>
      </c>
      <c r="AC774">
        <f t="shared" si="125"/>
        <v>39.85</v>
      </c>
      <c r="AD774">
        <f t="shared" si="126"/>
        <v>0</v>
      </c>
      <c r="AE774">
        <f t="shared" si="127"/>
        <v>0</v>
      </c>
      <c r="AF774">
        <f t="shared" si="128"/>
        <v>0</v>
      </c>
      <c r="AG774">
        <f t="shared" si="129"/>
        <v>0</v>
      </c>
      <c r="AI774" s="15">
        <f t="shared" si="120"/>
        <v>79.7</v>
      </c>
      <c r="AJ774" s="15"/>
      <c r="AK774" t="str">
        <f>IFERROR(VLOOKUP($B774, 'Combined Budget 2025 EUR'!$B:$L, 10, 0), IFERROR(VLOOKUP($B774, 'Combined Budget 2025 CHF'!$B:$L, 10, 0), "N/A"))</f>
        <v>N/A</v>
      </c>
      <c r="AL774" t="str">
        <f>IFERROR(VLOOKUP($B774, 'Combined Budget 2025 EUR'!$B:$L, 11, 0), IFERROR(VLOOKUP($B774, 'Combined Budget 2025 CHF'!$B:$L, 11, 0), "N/A"))</f>
        <v>N/A</v>
      </c>
    </row>
    <row r="775" spans="2:38" x14ac:dyDescent="0.25">
      <c r="B775" s="1">
        <v>30634</v>
      </c>
      <c r="C775" s="1" t="s">
        <v>949</v>
      </c>
      <c r="D775" s="1" t="str">
        <f>IFERROR(VLOOKUP($B775, 'Combined Budget 2025 EUR'!$B:$G,3, 0),IFERROR(VLOOKUP($B775, 'Combined Budget 2025 CHF'!$B:$G,3, 0),  IFERROR(VLOOKUP($B775, '[1]QMSM_AG Mapping'!$A:$G, 3,0), "Check")))</f>
        <v>Internal</v>
      </c>
      <c r="E775" s="1">
        <f>IFERROR(VLOOKUP($B775, 'Combined Budget 2025 EUR'!$B:$G,5, 0), IFERROR(VLOOKUP($B775, 'Combined Budget 2025 CHF'!$B:$G,5, 0),IFERROR(VLOOKUP($B775, '[1]QMSM_AG Mapping'!$A:$E, 5,0), "Check")))</f>
        <v>0</v>
      </c>
      <c r="F775" s="1">
        <f t="shared" si="122"/>
        <v>0</v>
      </c>
      <c r="G775" s="13">
        <f>VLOOKUP($B775, '[1]QMSM_AG Mapping'!$A:$G, 6, 0)</f>
        <v>0</v>
      </c>
      <c r="H775" s="1">
        <f>VLOOKUP($B775, '[1]QMSM_AG Mapping'!$A:$G, 7, 0)</f>
        <v>0</v>
      </c>
      <c r="I775" t="s">
        <v>38</v>
      </c>
      <c r="J775" s="14">
        <v>0</v>
      </c>
      <c r="K775" s="14">
        <v>0</v>
      </c>
      <c r="L775" s="14">
        <v>248.7</v>
      </c>
      <c r="M775" s="14">
        <v>0</v>
      </c>
      <c r="N775" s="14">
        <v>0</v>
      </c>
      <c r="O775" s="14">
        <v>220.75</v>
      </c>
      <c r="P775" s="14">
        <v>120.31</v>
      </c>
      <c r="Q775" s="14">
        <v>237.84</v>
      </c>
      <c r="R775" s="14">
        <v>0</v>
      </c>
      <c r="S775" s="14">
        <v>0</v>
      </c>
      <c r="T775" s="14">
        <v>0</v>
      </c>
      <c r="U775" s="14">
        <v>86.2</v>
      </c>
      <c r="W775" s="14" cm="1">
        <f t="array" ref="W775">INDEX(J775:U775, 1, MONTH($W$1))</f>
        <v>86.2</v>
      </c>
      <c r="X775" s="14" cm="1">
        <f t="array" ref="X775">SUMPRODUCT((J775:U775) *(($J$1:$U$1)&lt;=$X$1))</f>
        <v>913.80000000000007</v>
      </c>
      <c r="Y775">
        <f t="shared" si="123"/>
        <v>1</v>
      </c>
      <c r="Z775">
        <f t="shared" si="123"/>
        <v>1</v>
      </c>
      <c r="AA775">
        <f t="shared" si="124"/>
        <v>0</v>
      </c>
      <c r="AB775">
        <f t="shared" si="121"/>
        <v>5</v>
      </c>
      <c r="AC775">
        <f t="shared" si="125"/>
        <v>182.76000000000002</v>
      </c>
      <c r="AD775">
        <f t="shared" si="126"/>
        <v>0</v>
      </c>
      <c r="AE775">
        <f t="shared" si="127"/>
        <v>0</v>
      </c>
      <c r="AF775">
        <f t="shared" si="128"/>
        <v>0</v>
      </c>
      <c r="AG775">
        <f t="shared" si="129"/>
        <v>0</v>
      </c>
      <c r="AI775" s="15">
        <f t="shared" si="120"/>
        <v>913.80000000000007</v>
      </c>
      <c r="AJ775" s="15"/>
      <c r="AK775" t="str">
        <f>IFERROR(VLOOKUP($B775, 'Combined Budget 2025 EUR'!$B:$L, 10, 0), IFERROR(VLOOKUP($B775, 'Combined Budget 2025 CHF'!$B:$L, 10, 0), "N/A"))</f>
        <v>N/A</v>
      </c>
      <c r="AL775" t="str">
        <f>IFERROR(VLOOKUP($B775, 'Combined Budget 2025 EUR'!$B:$L, 11, 0), IFERROR(VLOOKUP($B775, 'Combined Budget 2025 CHF'!$B:$L, 11, 0), "N/A"))</f>
        <v>N/A</v>
      </c>
    </row>
    <row r="776" spans="2:38" x14ac:dyDescent="0.25">
      <c r="B776" s="1">
        <v>30652</v>
      </c>
      <c r="C776" s="1" t="s">
        <v>950</v>
      </c>
      <c r="D776" s="1" t="str">
        <f>IFERROR(VLOOKUP($B776, 'Combined Budget 2025 EUR'!$B:$G,3, 0),IFERROR(VLOOKUP($B776, 'Combined Budget 2025 CHF'!$B:$G,3, 0),  IFERROR(VLOOKUP($B776, '[1]QMSM_AG Mapping'!$A:$G, 3,0), "Check")))</f>
        <v>Internal</v>
      </c>
      <c r="E776" s="1">
        <f>IFERROR(VLOOKUP($B776, 'Combined Budget 2025 EUR'!$B:$G,5, 0), IFERROR(VLOOKUP($B776, 'Combined Budget 2025 CHF'!$B:$G,5, 0),IFERROR(VLOOKUP($B776, '[1]QMSM_AG Mapping'!$A:$E, 5,0), "Check")))</f>
        <v>0</v>
      </c>
      <c r="F776" s="1">
        <f t="shared" si="122"/>
        <v>0</v>
      </c>
      <c r="G776" s="13">
        <f>VLOOKUP($B776, '[1]QMSM_AG Mapping'!$A:$G, 6, 0)</f>
        <v>0</v>
      </c>
      <c r="H776" s="1">
        <f>VLOOKUP($B776, '[1]QMSM_AG Mapping'!$A:$G, 7, 0)</f>
        <v>0</v>
      </c>
      <c r="I776" t="s">
        <v>38</v>
      </c>
      <c r="J776" s="14">
        <v>0</v>
      </c>
      <c r="K776" s="14">
        <v>43.02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29.34</v>
      </c>
      <c r="R776" s="14">
        <v>0</v>
      </c>
      <c r="S776" s="14">
        <v>0</v>
      </c>
      <c r="T776" s="14">
        <v>17.649999999999999</v>
      </c>
      <c r="U776" s="14">
        <v>28.28</v>
      </c>
      <c r="W776" s="14" cm="1">
        <f t="array" ref="W776">INDEX(J776:U776, 1, MONTH($W$1))</f>
        <v>28.28</v>
      </c>
      <c r="X776" s="14" cm="1">
        <f t="array" ref="X776">SUMPRODUCT((J776:U776) *(($J$1:$U$1)&lt;=$X$1))</f>
        <v>118.28999999999999</v>
      </c>
      <c r="Y776">
        <f t="shared" si="123"/>
        <v>1</v>
      </c>
      <c r="Z776">
        <f t="shared" si="123"/>
        <v>1</v>
      </c>
      <c r="AA776">
        <f t="shared" si="124"/>
        <v>0</v>
      </c>
      <c r="AB776">
        <f t="shared" si="121"/>
        <v>4</v>
      </c>
      <c r="AC776">
        <f t="shared" si="125"/>
        <v>29.572499999999998</v>
      </c>
      <c r="AD776">
        <f t="shared" si="126"/>
        <v>0</v>
      </c>
      <c r="AE776">
        <f t="shared" si="127"/>
        <v>0</v>
      </c>
      <c r="AF776">
        <f t="shared" si="128"/>
        <v>0</v>
      </c>
      <c r="AG776">
        <f t="shared" si="129"/>
        <v>0</v>
      </c>
      <c r="AI776" s="15">
        <f t="shared" si="120"/>
        <v>118.28999999999999</v>
      </c>
      <c r="AJ776" s="15"/>
      <c r="AK776" t="str">
        <f>IFERROR(VLOOKUP($B776, 'Combined Budget 2025 EUR'!$B:$L, 10, 0), IFERROR(VLOOKUP($B776, 'Combined Budget 2025 CHF'!$B:$L, 10, 0), "N/A"))</f>
        <v>N/A</v>
      </c>
      <c r="AL776" t="str">
        <f>IFERROR(VLOOKUP($B776, 'Combined Budget 2025 EUR'!$B:$L, 11, 0), IFERROR(VLOOKUP($B776, 'Combined Budget 2025 CHF'!$B:$L, 11, 0), "N/A"))</f>
        <v>N/A</v>
      </c>
    </row>
    <row r="777" spans="2:38" x14ac:dyDescent="0.25">
      <c r="B777" s="1">
        <v>30662</v>
      </c>
      <c r="C777" s="1" t="s">
        <v>951</v>
      </c>
      <c r="D777" s="1" t="str">
        <f>IFERROR(VLOOKUP($B777, 'Combined Budget 2025 EUR'!$B:$G,3, 0),IFERROR(VLOOKUP($B777, 'Combined Budget 2025 CHF'!$B:$G,3, 0),  IFERROR(VLOOKUP($B777, '[1]QMSM_AG Mapping'!$A:$G, 3,0), "Check")))</f>
        <v>Internal</v>
      </c>
      <c r="E777" s="1">
        <f>IFERROR(VLOOKUP($B777, 'Combined Budget 2025 EUR'!$B:$G,5, 0), IFERROR(VLOOKUP($B777, 'Combined Budget 2025 CHF'!$B:$G,5, 0),IFERROR(VLOOKUP($B777, '[1]QMSM_AG Mapping'!$A:$E, 5,0), "Check")))</f>
        <v>0</v>
      </c>
      <c r="F777" s="1">
        <f t="shared" si="122"/>
        <v>0</v>
      </c>
      <c r="G777" s="13">
        <f>VLOOKUP($B777, '[1]QMSM_AG Mapping'!$A:$G, 6, 0)</f>
        <v>0</v>
      </c>
      <c r="H777" s="1">
        <f>VLOOKUP($B777, '[1]QMSM_AG Mapping'!$A:$G, 7, 0)</f>
        <v>0</v>
      </c>
      <c r="I777" t="s">
        <v>38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W777" s="14" cm="1">
        <f t="array" ref="W777">INDEX(J777:U777, 1, MONTH($W$1))</f>
        <v>0</v>
      </c>
      <c r="X777" s="14" cm="1">
        <f t="array" ref="X777">SUMPRODUCT((J777:U777) *(($J$1:$U$1)&lt;=$X$1))</f>
        <v>0</v>
      </c>
      <c r="Y777">
        <f t="shared" si="123"/>
        <v>0</v>
      </c>
      <c r="Z777">
        <f t="shared" si="123"/>
        <v>0</v>
      </c>
      <c r="AA777">
        <f t="shared" si="124"/>
        <v>0</v>
      </c>
      <c r="AB777">
        <f t="shared" si="121"/>
        <v>0</v>
      </c>
      <c r="AC777">
        <f t="shared" si="125"/>
        <v>0</v>
      </c>
      <c r="AD777">
        <f t="shared" si="126"/>
        <v>0</v>
      </c>
      <c r="AE777">
        <f t="shared" si="127"/>
        <v>0</v>
      </c>
      <c r="AF777">
        <f t="shared" si="128"/>
        <v>0</v>
      </c>
      <c r="AG777">
        <f t="shared" si="129"/>
        <v>0</v>
      </c>
      <c r="AI777" s="15">
        <f t="shared" ref="AI777:AI840" si="130">SUM(J777:U777)</f>
        <v>0</v>
      </c>
      <c r="AJ777" s="15"/>
      <c r="AK777" t="str">
        <f>IFERROR(VLOOKUP($B777, 'Combined Budget 2025 EUR'!$B:$L, 10, 0), IFERROR(VLOOKUP($B777, 'Combined Budget 2025 CHF'!$B:$L, 10, 0), "N/A"))</f>
        <v>N/A</v>
      </c>
      <c r="AL777" t="str">
        <f>IFERROR(VLOOKUP($B777, 'Combined Budget 2025 EUR'!$B:$L, 11, 0), IFERROR(VLOOKUP($B777, 'Combined Budget 2025 CHF'!$B:$L, 11, 0), "N/A"))</f>
        <v>N/A</v>
      </c>
    </row>
    <row r="778" spans="2:38" x14ac:dyDescent="0.25">
      <c r="B778" s="1">
        <v>30664</v>
      </c>
      <c r="C778" s="1" t="s">
        <v>952</v>
      </c>
      <c r="D778" s="1" t="str">
        <f>IFERROR(VLOOKUP($B778, 'Combined Budget 2025 EUR'!$B:$G,3, 0),IFERROR(VLOOKUP($B778, 'Combined Budget 2025 CHF'!$B:$G,3, 0),  IFERROR(VLOOKUP($B778, '[1]QMSM_AG Mapping'!$A:$G, 3,0), "Check")))</f>
        <v>Internal</v>
      </c>
      <c r="E778" s="1">
        <f>IFERROR(VLOOKUP($B778, 'Combined Budget 2025 EUR'!$B:$G,5, 0), IFERROR(VLOOKUP($B778, 'Combined Budget 2025 CHF'!$B:$G,5, 0),IFERROR(VLOOKUP($B778, '[1]QMSM_AG Mapping'!$A:$E, 5,0), "Check")))</f>
        <v>0</v>
      </c>
      <c r="F778" s="1">
        <f t="shared" si="122"/>
        <v>0</v>
      </c>
      <c r="G778" s="13">
        <f>VLOOKUP($B778, '[1]QMSM_AG Mapping'!$A:$G, 6, 0)</f>
        <v>0</v>
      </c>
      <c r="H778" s="1">
        <f>VLOOKUP($B778, '[1]QMSM_AG Mapping'!$A:$G, 7, 0)</f>
        <v>0</v>
      </c>
      <c r="I778" t="s">
        <v>38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W778" s="14" cm="1">
        <f t="array" ref="W778">INDEX(J778:U778, 1, MONTH($W$1))</f>
        <v>0</v>
      </c>
      <c r="X778" s="14" cm="1">
        <f t="array" ref="X778">SUMPRODUCT((J778:U778) *(($J$1:$U$1)&lt;=$X$1))</f>
        <v>0</v>
      </c>
      <c r="Y778">
        <f t="shared" si="123"/>
        <v>0</v>
      </c>
      <c r="Z778">
        <f t="shared" si="123"/>
        <v>0</v>
      </c>
      <c r="AA778">
        <f t="shared" si="124"/>
        <v>0</v>
      </c>
      <c r="AB778">
        <f t="shared" si="121"/>
        <v>0</v>
      </c>
      <c r="AC778">
        <f t="shared" si="125"/>
        <v>0</v>
      </c>
      <c r="AD778">
        <f t="shared" si="126"/>
        <v>0</v>
      </c>
      <c r="AE778">
        <f t="shared" si="127"/>
        <v>0</v>
      </c>
      <c r="AF778">
        <f t="shared" si="128"/>
        <v>0</v>
      </c>
      <c r="AG778">
        <f t="shared" si="129"/>
        <v>0</v>
      </c>
      <c r="AI778" s="15">
        <f t="shared" si="130"/>
        <v>0</v>
      </c>
      <c r="AJ778" s="15"/>
      <c r="AK778" t="str">
        <f>IFERROR(VLOOKUP($B778, 'Combined Budget 2025 EUR'!$B:$L, 10, 0), IFERROR(VLOOKUP($B778, 'Combined Budget 2025 CHF'!$B:$L, 10, 0), "N/A"))</f>
        <v>N/A</v>
      </c>
      <c r="AL778" t="str">
        <f>IFERROR(VLOOKUP($B778, 'Combined Budget 2025 EUR'!$B:$L, 11, 0), IFERROR(VLOOKUP($B778, 'Combined Budget 2025 CHF'!$B:$L, 11, 0), "N/A"))</f>
        <v>N/A</v>
      </c>
    </row>
    <row r="779" spans="2:38" x14ac:dyDescent="0.25">
      <c r="B779" s="1">
        <v>30669</v>
      </c>
      <c r="C779" s="1" t="s">
        <v>953</v>
      </c>
      <c r="D779" s="1" t="str">
        <f>IFERROR(VLOOKUP($B779, 'Combined Budget 2025 EUR'!$B:$G,3, 0),IFERROR(VLOOKUP($B779, 'Combined Budget 2025 CHF'!$B:$G,3, 0),  IFERROR(VLOOKUP($B779, '[1]QMSM_AG Mapping'!$A:$G, 3,0), "Check")))</f>
        <v>Internal</v>
      </c>
      <c r="E779" s="1">
        <f>IFERROR(VLOOKUP($B779, 'Combined Budget 2025 EUR'!$B:$G,5, 0), IFERROR(VLOOKUP($B779, 'Combined Budget 2025 CHF'!$B:$G,5, 0),IFERROR(VLOOKUP($B779, '[1]QMSM_AG Mapping'!$A:$E, 5,0), "Check")))</f>
        <v>0</v>
      </c>
      <c r="F779" s="1">
        <f t="shared" si="122"/>
        <v>0</v>
      </c>
      <c r="G779" s="13">
        <f>VLOOKUP($B779, '[1]QMSM_AG Mapping'!$A:$G, 6, 0)</f>
        <v>0</v>
      </c>
      <c r="H779" s="1">
        <f>VLOOKUP($B779, '[1]QMSM_AG Mapping'!$A:$G, 7, 0)</f>
        <v>0</v>
      </c>
      <c r="I779" t="s">
        <v>38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W779" s="14" cm="1">
        <f t="array" ref="W779">INDEX(J779:U779, 1, MONTH($W$1))</f>
        <v>0</v>
      </c>
      <c r="X779" s="14" cm="1">
        <f t="array" ref="X779">SUMPRODUCT((J779:U779) *(($J$1:$U$1)&lt;=$X$1))</f>
        <v>0</v>
      </c>
      <c r="Y779">
        <f t="shared" si="123"/>
        <v>0</v>
      </c>
      <c r="Z779">
        <f t="shared" si="123"/>
        <v>0</v>
      </c>
      <c r="AA779">
        <f t="shared" si="124"/>
        <v>0</v>
      </c>
      <c r="AB779">
        <f t="shared" si="121"/>
        <v>0</v>
      </c>
      <c r="AC779">
        <f t="shared" si="125"/>
        <v>0</v>
      </c>
      <c r="AD779">
        <f t="shared" si="126"/>
        <v>0</v>
      </c>
      <c r="AE779">
        <f t="shared" si="127"/>
        <v>0</v>
      </c>
      <c r="AF779">
        <f t="shared" si="128"/>
        <v>0</v>
      </c>
      <c r="AG779">
        <f t="shared" si="129"/>
        <v>0</v>
      </c>
      <c r="AI779" s="15">
        <f t="shared" si="130"/>
        <v>0</v>
      </c>
      <c r="AJ779" s="15"/>
      <c r="AK779" t="str">
        <f>IFERROR(VLOOKUP($B779, 'Combined Budget 2025 EUR'!$B:$L, 10, 0), IFERROR(VLOOKUP($B779, 'Combined Budget 2025 CHF'!$B:$L, 10, 0), "N/A"))</f>
        <v>N/A</v>
      </c>
      <c r="AL779" t="str">
        <f>IFERROR(VLOOKUP($B779, 'Combined Budget 2025 EUR'!$B:$L, 11, 0), IFERROR(VLOOKUP($B779, 'Combined Budget 2025 CHF'!$B:$L, 11, 0), "N/A"))</f>
        <v>N/A</v>
      </c>
    </row>
    <row r="780" spans="2:38" x14ac:dyDescent="0.25">
      <c r="B780" s="1">
        <v>30670</v>
      </c>
      <c r="C780" s="1" t="s">
        <v>954</v>
      </c>
      <c r="D780" s="1" t="str">
        <f>IFERROR(VLOOKUP($B780, 'Combined Budget 2025 EUR'!$B:$G,3, 0),IFERROR(VLOOKUP($B780, 'Combined Budget 2025 CHF'!$B:$G,3, 0),  IFERROR(VLOOKUP($B780, '[1]QMSM_AG Mapping'!$A:$G, 3,0), "Check")))</f>
        <v>Internal</v>
      </c>
      <c r="E780" s="1">
        <f>IFERROR(VLOOKUP($B780, 'Combined Budget 2025 EUR'!$B:$G,5, 0), IFERROR(VLOOKUP($B780, 'Combined Budget 2025 CHF'!$B:$G,5, 0),IFERROR(VLOOKUP($B780, '[1]QMSM_AG Mapping'!$A:$E, 5,0), "Check")))</f>
        <v>0</v>
      </c>
      <c r="F780" s="1">
        <f t="shared" si="122"/>
        <v>0</v>
      </c>
      <c r="G780" s="13">
        <f>VLOOKUP($B780, '[1]QMSM_AG Mapping'!$A:$G, 6, 0)</f>
        <v>0</v>
      </c>
      <c r="H780" s="1">
        <f>VLOOKUP($B780, '[1]QMSM_AG Mapping'!$A:$G, 7, 0)</f>
        <v>0</v>
      </c>
      <c r="I780" t="s">
        <v>38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W780" s="14" cm="1">
        <f t="array" ref="W780">INDEX(J780:U780, 1, MONTH($W$1))</f>
        <v>0</v>
      </c>
      <c r="X780" s="14" cm="1">
        <f t="array" ref="X780">SUMPRODUCT((J780:U780) *(($J$1:$U$1)&lt;=$X$1))</f>
        <v>0</v>
      </c>
      <c r="Y780">
        <f t="shared" si="123"/>
        <v>0</v>
      </c>
      <c r="Z780">
        <f t="shared" si="123"/>
        <v>0</v>
      </c>
      <c r="AA780">
        <f t="shared" si="124"/>
        <v>0</v>
      </c>
      <c r="AB780">
        <f t="shared" si="121"/>
        <v>0</v>
      </c>
      <c r="AC780">
        <f t="shared" si="125"/>
        <v>0</v>
      </c>
      <c r="AD780">
        <f t="shared" si="126"/>
        <v>0</v>
      </c>
      <c r="AE780">
        <f t="shared" si="127"/>
        <v>0</v>
      </c>
      <c r="AF780">
        <f t="shared" si="128"/>
        <v>0</v>
      </c>
      <c r="AG780">
        <f t="shared" si="129"/>
        <v>0</v>
      </c>
      <c r="AI780" s="15">
        <f t="shared" si="130"/>
        <v>0</v>
      </c>
      <c r="AJ780" s="15"/>
      <c r="AK780" t="str">
        <f>IFERROR(VLOOKUP($B780, 'Combined Budget 2025 EUR'!$B:$L, 10, 0), IFERROR(VLOOKUP($B780, 'Combined Budget 2025 CHF'!$B:$L, 10, 0), "N/A"))</f>
        <v>N/A</v>
      </c>
      <c r="AL780" t="str">
        <f>IFERROR(VLOOKUP($B780, 'Combined Budget 2025 EUR'!$B:$L, 11, 0), IFERROR(VLOOKUP($B780, 'Combined Budget 2025 CHF'!$B:$L, 11, 0), "N/A"))</f>
        <v>N/A</v>
      </c>
    </row>
    <row r="781" spans="2:38" x14ac:dyDescent="0.25">
      <c r="B781" s="1">
        <v>30676</v>
      </c>
      <c r="C781" s="1" t="s">
        <v>330</v>
      </c>
      <c r="D781" s="1" t="str">
        <f>IFERROR(VLOOKUP($B781, 'Combined Budget 2025 EUR'!$B:$G,3, 0),IFERROR(VLOOKUP($B781, 'Combined Budget 2025 CHF'!$B:$G,3, 0),  IFERROR(VLOOKUP($B781, '[1]QMSM_AG Mapping'!$A:$G, 3,0), "Check")))</f>
        <v>Germany</v>
      </c>
      <c r="E781" s="1" t="str">
        <f>IFERROR(VLOOKUP($B781, 'Combined Budget 2025 EUR'!$B:$G,5, 0), IFERROR(VLOOKUP($B781, 'Combined Budget 2025 CHF'!$B:$G,5, 0),IFERROR(VLOOKUP($B781, '[1]QMSM_AG Mapping'!$A:$E, 5,0), "Check")))</f>
        <v>Department Store</v>
      </c>
      <c r="F781" s="1" t="str">
        <f t="shared" si="122"/>
        <v>Department Store</v>
      </c>
      <c r="G781" s="13">
        <f>VLOOKUP($B781, '[1]QMSM_AG Mapping'!$A:$G, 6, 0)</f>
        <v>0</v>
      </c>
      <c r="H781" s="1">
        <f>VLOOKUP($B781, '[1]QMSM_AG Mapping'!$A:$G, 7, 0)</f>
        <v>2020</v>
      </c>
      <c r="I781" t="s">
        <v>64</v>
      </c>
      <c r="J781" s="14">
        <v>4508.59</v>
      </c>
      <c r="K781" s="14">
        <v>0</v>
      </c>
      <c r="L781" s="14">
        <v>1115.81</v>
      </c>
      <c r="M781" s="14">
        <v>75.63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4787.4799999999996</v>
      </c>
      <c r="T781" s="14">
        <v>2460.6799999999998</v>
      </c>
      <c r="U781" s="14">
        <v>4840.4399999999996</v>
      </c>
      <c r="W781" s="14" cm="1">
        <f t="array" ref="W781">INDEX(J781:U781, 1, MONTH($W$1))</f>
        <v>4840.4399999999996</v>
      </c>
      <c r="X781" s="14" cm="1">
        <f t="array" ref="X781">SUMPRODUCT((J781:U781) *(($J$1:$U$1)&lt;=$X$1))</f>
        <v>17788.629999999997</v>
      </c>
      <c r="Y781">
        <f t="shared" si="123"/>
        <v>1</v>
      </c>
      <c r="Z781">
        <f t="shared" si="123"/>
        <v>1</v>
      </c>
      <c r="AA781">
        <f t="shared" si="124"/>
        <v>1</v>
      </c>
      <c r="AB781">
        <f t="shared" si="121"/>
        <v>6</v>
      </c>
      <c r="AC781">
        <f t="shared" si="125"/>
        <v>2964.7716666666661</v>
      </c>
      <c r="AD781">
        <f t="shared" si="126"/>
        <v>0</v>
      </c>
      <c r="AE781">
        <f t="shared" si="127"/>
        <v>0</v>
      </c>
      <c r="AF781">
        <f t="shared" si="128"/>
        <v>0</v>
      </c>
      <c r="AG781">
        <f t="shared" si="129"/>
        <v>0</v>
      </c>
      <c r="AI781" s="15">
        <f t="shared" si="130"/>
        <v>17788.629999999997</v>
      </c>
      <c r="AJ781" s="15"/>
      <c r="AK781" t="str">
        <f>IFERROR(VLOOKUP($B781, 'Combined Budget 2025 EUR'!$B:$L, 10, 0), IFERROR(VLOOKUP($B781, 'Combined Budget 2025 CHF'!$B:$L, 10, 0), "N/A"))</f>
        <v>AA</v>
      </c>
      <c r="AL781" t="str">
        <f>IFERROR(VLOOKUP($B781, 'Combined Budget 2025 EUR'!$B:$L, 11, 0), IFERROR(VLOOKUP($B781, 'Combined Budget 2025 CHF'!$B:$L, 11, 0), "N/A"))</f>
        <v>A</v>
      </c>
    </row>
    <row r="782" spans="2:38" x14ac:dyDescent="0.25">
      <c r="B782" s="1">
        <v>30678</v>
      </c>
      <c r="C782" s="1" t="s">
        <v>331</v>
      </c>
      <c r="D782" s="1" t="str">
        <f>IFERROR(VLOOKUP($B782, 'Combined Budget 2025 EUR'!$B:$G,3, 0),IFERROR(VLOOKUP($B782, 'Combined Budget 2025 CHF'!$B:$G,3, 0),  IFERROR(VLOOKUP($B782, '[1]QMSM_AG Mapping'!$A:$G, 3,0), "Check")))</f>
        <v>Germany</v>
      </c>
      <c r="E782" s="1" t="str">
        <f>IFERROR(VLOOKUP($B782, 'Combined Budget 2025 EUR'!$B:$G,5, 0), IFERROR(VLOOKUP($B782, 'Combined Budget 2025 CHF'!$B:$G,5, 0),IFERROR(VLOOKUP($B782, '[1]QMSM_AG Mapping'!$A:$E, 5,0), "Check")))</f>
        <v>Department Store</v>
      </c>
      <c r="F782" s="1" t="str">
        <f t="shared" si="122"/>
        <v>Department Store</v>
      </c>
      <c r="G782" s="13">
        <f>VLOOKUP($B782, '[1]QMSM_AG Mapping'!$A:$G, 6, 0)</f>
        <v>44348</v>
      </c>
      <c r="H782" s="1">
        <f>VLOOKUP($B782, '[1]QMSM_AG Mapping'!$A:$G, 7, 0)</f>
        <v>2021</v>
      </c>
      <c r="I782" t="s">
        <v>64</v>
      </c>
      <c r="J782" s="14">
        <v>2116.1</v>
      </c>
      <c r="K782" s="14">
        <v>0</v>
      </c>
      <c r="L782" s="14">
        <v>319.64999999999998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1266.3</v>
      </c>
      <c r="T782" s="14">
        <v>1458.66</v>
      </c>
      <c r="U782" s="14">
        <v>3107.96</v>
      </c>
      <c r="W782" s="14" cm="1">
        <f t="array" ref="W782">INDEX(J782:U782, 1, MONTH($W$1))</f>
        <v>3107.96</v>
      </c>
      <c r="X782" s="14" cm="1">
        <f t="array" ref="X782">SUMPRODUCT((J782:U782) *(($J$1:$U$1)&lt;=$X$1))</f>
        <v>8268.67</v>
      </c>
      <c r="Y782">
        <f t="shared" si="123"/>
        <v>1</v>
      </c>
      <c r="Z782">
        <f t="shared" si="123"/>
        <v>1</v>
      </c>
      <c r="AA782">
        <f t="shared" si="124"/>
        <v>1</v>
      </c>
      <c r="AB782">
        <f t="shared" si="121"/>
        <v>5</v>
      </c>
      <c r="AC782">
        <f t="shared" si="125"/>
        <v>1653.7339999999999</v>
      </c>
      <c r="AD782">
        <f t="shared" si="126"/>
        <v>0</v>
      </c>
      <c r="AE782">
        <f t="shared" si="127"/>
        <v>0</v>
      </c>
      <c r="AF782">
        <f t="shared" si="128"/>
        <v>0</v>
      </c>
      <c r="AG782">
        <f t="shared" si="129"/>
        <v>0</v>
      </c>
      <c r="AI782" s="15">
        <f t="shared" si="130"/>
        <v>8268.67</v>
      </c>
      <c r="AJ782" s="15"/>
      <c r="AK782" t="str">
        <f>IFERROR(VLOOKUP($B782, 'Combined Budget 2025 EUR'!$B:$L, 10, 0), IFERROR(VLOOKUP($B782, 'Combined Budget 2025 CHF'!$B:$L, 10, 0), "N/A"))</f>
        <v>AA</v>
      </c>
      <c r="AL782" t="str">
        <f>IFERROR(VLOOKUP($B782, 'Combined Budget 2025 EUR'!$B:$L, 11, 0), IFERROR(VLOOKUP($B782, 'Combined Budget 2025 CHF'!$B:$L, 11, 0), "N/A"))</f>
        <v>A</v>
      </c>
    </row>
    <row r="783" spans="2:38" x14ac:dyDescent="0.25">
      <c r="B783" s="1">
        <v>30680</v>
      </c>
      <c r="C783" s="1" t="s">
        <v>955</v>
      </c>
      <c r="D783" s="1" t="str">
        <f>IFERROR(VLOOKUP($B783, 'Combined Budget 2025 EUR'!$B:$G,3, 0),IFERROR(VLOOKUP($B783, 'Combined Budget 2025 CHF'!$B:$G,3, 0),  IFERROR(VLOOKUP($B783, '[1]QMSM_AG Mapping'!$A:$G, 3,0), "Check")))</f>
        <v>Internal</v>
      </c>
      <c r="E783" s="1">
        <f>IFERROR(VLOOKUP($B783, 'Combined Budget 2025 EUR'!$B:$G,5, 0), IFERROR(VLOOKUP($B783, 'Combined Budget 2025 CHF'!$B:$G,5, 0),IFERROR(VLOOKUP($B783, '[1]QMSM_AG Mapping'!$A:$E, 5,0), "Check")))</f>
        <v>0</v>
      </c>
      <c r="F783" s="1">
        <f t="shared" si="122"/>
        <v>0</v>
      </c>
      <c r="G783" s="13">
        <f>VLOOKUP($B783, '[1]QMSM_AG Mapping'!$A:$G, 6, 0)</f>
        <v>0</v>
      </c>
      <c r="H783" s="1">
        <f>VLOOKUP($B783, '[1]QMSM_AG Mapping'!$A:$G, 7, 0)</f>
        <v>0</v>
      </c>
      <c r="I783" t="s">
        <v>38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W783" s="14" cm="1">
        <f t="array" ref="W783">INDEX(J783:U783, 1, MONTH($W$1))</f>
        <v>0</v>
      </c>
      <c r="X783" s="14" cm="1">
        <f t="array" ref="X783">SUMPRODUCT((J783:U783) *(($J$1:$U$1)&lt;=$X$1))</f>
        <v>0</v>
      </c>
      <c r="Y783">
        <f t="shared" si="123"/>
        <v>0</v>
      </c>
      <c r="Z783">
        <f t="shared" si="123"/>
        <v>0</v>
      </c>
      <c r="AA783">
        <f t="shared" si="124"/>
        <v>0</v>
      </c>
      <c r="AB783">
        <f t="shared" si="121"/>
        <v>0</v>
      </c>
      <c r="AC783">
        <f t="shared" si="125"/>
        <v>0</v>
      </c>
      <c r="AD783">
        <f t="shared" si="126"/>
        <v>0</v>
      </c>
      <c r="AE783">
        <f t="shared" si="127"/>
        <v>0</v>
      </c>
      <c r="AF783">
        <f t="shared" si="128"/>
        <v>0</v>
      </c>
      <c r="AG783">
        <f t="shared" si="129"/>
        <v>0</v>
      </c>
      <c r="AI783" s="15">
        <f t="shared" si="130"/>
        <v>0</v>
      </c>
      <c r="AJ783" s="15"/>
      <c r="AK783" t="str">
        <f>IFERROR(VLOOKUP($B783, 'Combined Budget 2025 EUR'!$B:$L, 10, 0), IFERROR(VLOOKUP($B783, 'Combined Budget 2025 CHF'!$B:$L, 10, 0), "N/A"))</f>
        <v>N/A</v>
      </c>
      <c r="AL783" t="str">
        <f>IFERROR(VLOOKUP($B783, 'Combined Budget 2025 EUR'!$B:$L, 11, 0), IFERROR(VLOOKUP($B783, 'Combined Budget 2025 CHF'!$B:$L, 11, 0), "N/A"))</f>
        <v>N/A</v>
      </c>
    </row>
    <row r="784" spans="2:38" x14ac:dyDescent="0.25">
      <c r="B784" s="1">
        <v>30681</v>
      </c>
      <c r="C784" s="1" t="s">
        <v>956</v>
      </c>
      <c r="D784" s="1" t="str">
        <f>IFERROR(VLOOKUP($B784, 'Combined Budget 2025 EUR'!$B:$G,3, 0),IFERROR(VLOOKUP($B784, 'Combined Budget 2025 CHF'!$B:$G,3, 0),  IFERROR(VLOOKUP($B784, '[1]QMSM_AG Mapping'!$A:$G, 3,0), "Check")))</f>
        <v>Internal</v>
      </c>
      <c r="E784" s="1">
        <f>IFERROR(VLOOKUP($B784, 'Combined Budget 2025 EUR'!$B:$G,5, 0), IFERROR(VLOOKUP($B784, 'Combined Budget 2025 CHF'!$B:$G,5, 0),IFERROR(VLOOKUP($B784, '[1]QMSM_AG Mapping'!$A:$E, 5,0), "Check")))</f>
        <v>0</v>
      </c>
      <c r="F784" s="1">
        <f t="shared" si="122"/>
        <v>0</v>
      </c>
      <c r="G784" s="13">
        <f>VLOOKUP($B784, '[1]QMSM_AG Mapping'!$A:$G, 6, 0)</f>
        <v>0</v>
      </c>
      <c r="H784" s="1">
        <f>VLOOKUP($B784, '[1]QMSM_AG Mapping'!$A:$G, 7, 0)</f>
        <v>0</v>
      </c>
      <c r="I784" t="s">
        <v>38</v>
      </c>
      <c r="J784" s="14">
        <v>317.3</v>
      </c>
      <c r="K784" s="14">
        <v>590.92999999999995</v>
      </c>
      <c r="L784" s="14">
        <v>259.58999999999997</v>
      </c>
      <c r="M784" s="14">
        <v>135.78</v>
      </c>
      <c r="N784" s="14">
        <v>315.72000000000003</v>
      </c>
      <c r="O784" s="14">
        <v>64.31</v>
      </c>
      <c r="P784" s="14">
        <v>0</v>
      </c>
      <c r="Q784" s="14">
        <v>0</v>
      </c>
      <c r="R784" s="14">
        <v>1542.65</v>
      </c>
      <c r="S784" s="14">
        <v>43.57</v>
      </c>
      <c r="T784" s="14">
        <v>0</v>
      </c>
      <c r="U784" s="14">
        <v>117.2</v>
      </c>
      <c r="W784" s="14" cm="1">
        <f t="array" ref="W784">INDEX(J784:U784, 1, MONTH($W$1))</f>
        <v>117.2</v>
      </c>
      <c r="X784" s="14" cm="1">
        <f t="array" ref="X784">SUMPRODUCT((J784:U784) *(($J$1:$U$1)&lt;=$X$1))</f>
        <v>3387.0499999999997</v>
      </c>
      <c r="Y784">
        <f t="shared" si="123"/>
        <v>1</v>
      </c>
      <c r="Z784">
        <f t="shared" si="123"/>
        <v>1</v>
      </c>
      <c r="AA784">
        <f t="shared" si="124"/>
        <v>0</v>
      </c>
      <c r="AB784">
        <f t="shared" si="121"/>
        <v>9</v>
      </c>
      <c r="AC784">
        <f t="shared" si="125"/>
        <v>376.33888888888885</v>
      </c>
      <c r="AD784">
        <f t="shared" si="126"/>
        <v>0</v>
      </c>
      <c r="AE784">
        <f t="shared" si="127"/>
        <v>0</v>
      </c>
      <c r="AF784">
        <f t="shared" si="128"/>
        <v>0</v>
      </c>
      <c r="AG784">
        <f t="shared" si="129"/>
        <v>0</v>
      </c>
      <c r="AI784" s="15">
        <f t="shared" si="130"/>
        <v>3387.0499999999997</v>
      </c>
      <c r="AJ784" s="15"/>
      <c r="AK784" t="str">
        <f>IFERROR(VLOOKUP($B784, 'Combined Budget 2025 EUR'!$B:$L, 10, 0), IFERROR(VLOOKUP($B784, 'Combined Budget 2025 CHF'!$B:$L, 10, 0), "N/A"))</f>
        <v>N/A</v>
      </c>
      <c r="AL784" t="str">
        <f>IFERROR(VLOOKUP($B784, 'Combined Budget 2025 EUR'!$B:$L, 11, 0), IFERROR(VLOOKUP($B784, 'Combined Budget 2025 CHF'!$B:$L, 11, 0), "N/A"))</f>
        <v>N/A</v>
      </c>
    </row>
    <row r="785" spans="2:38" x14ac:dyDescent="0.25">
      <c r="B785" s="1">
        <v>30682</v>
      </c>
      <c r="C785" s="1" t="s">
        <v>957</v>
      </c>
      <c r="D785" s="1" t="str">
        <f>IFERROR(VLOOKUP($B785, 'Combined Budget 2025 EUR'!$B:$G,3, 0),IFERROR(VLOOKUP($B785, 'Combined Budget 2025 CHF'!$B:$G,3, 0),  IFERROR(VLOOKUP($B785, '[1]QMSM_AG Mapping'!$A:$G, 3,0), "Check")))</f>
        <v>Internal</v>
      </c>
      <c r="E785" s="1">
        <f>IFERROR(VLOOKUP($B785, 'Combined Budget 2025 EUR'!$B:$G,5, 0), IFERROR(VLOOKUP($B785, 'Combined Budget 2025 CHF'!$B:$G,5, 0),IFERROR(VLOOKUP($B785, '[1]QMSM_AG Mapping'!$A:$E, 5,0), "Check")))</f>
        <v>0</v>
      </c>
      <c r="F785" s="1">
        <f t="shared" si="122"/>
        <v>0</v>
      </c>
      <c r="G785" s="13">
        <f>VLOOKUP($B785, '[1]QMSM_AG Mapping'!$A:$G, 6, 0)</f>
        <v>0</v>
      </c>
      <c r="H785" s="1">
        <f>VLOOKUP($B785, '[1]QMSM_AG Mapping'!$A:$G, 7, 0)</f>
        <v>0</v>
      </c>
      <c r="I785" t="s">
        <v>38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W785" s="14" cm="1">
        <f t="array" ref="W785">INDEX(J785:U785, 1, MONTH($W$1))</f>
        <v>0</v>
      </c>
      <c r="X785" s="14" cm="1">
        <f t="array" ref="X785">SUMPRODUCT((J785:U785) *(($J$1:$U$1)&lt;=$X$1))</f>
        <v>0</v>
      </c>
      <c r="Y785">
        <f t="shared" si="123"/>
        <v>0</v>
      </c>
      <c r="Z785">
        <f t="shared" si="123"/>
        <v>0</v>
      </c>
      <c r="AA785">
        <f t="shared" si="124"/>
        <v>0</v>
      </c>
      <c r="AB785">
        <f t="shared" si="121"/>
        <v>0</v>
      </c>
      <c r="AC785">
        <f t="shared" si="125"/>
        <v>0</v>
      </c>
      <c r="AD785">
        <f t="shared" si="126"/>
        <v>0</v>
      </c>
      <c r="AE785">
        <f t="shared" si="127"/>
        <v>0</v>
      </c>
      <c r="AF785">
        <f t="shared" si="128"/>
        <v>0</v>
      </c>
      <c r="AG785">
        <f t="shared" si="129"/>
        <v>0</v>
      </c>
      <c r="AI785" s="15">
        <f t="shared" si="130"/>
        <v>0</v>
      </c>
      <c r="AJ785" s="15"/>
      <c r="AK785" t="str">
        <f>IFERROR(VLOOKUP($B785, 'Combined Budget 2025 EUR'!$B:$L, 10, 0), IFERROR(VLOOKUP($B785, 'Combined Budget 2025 CHF'!$B:$L, 10, 0), "N/A"))</f>
        <v>N/A</v>
      </c>
      <c r="AL785" t="str">
        <f>IFERROR(VLOOKUP($B785, 'Combined Budget 2025 EUR'!$B:$L, 11, 0), IFERROR(VLOOKUP($B785, 'Combined Budget 2025 CHF'!$B:$L, 11, 0), "N/A"))</f>
        <v>N/A</v>
      </c>
    </row>
    <row r="786" spans="2:38" x14ac:dyDescent="0.25">
      <c r="B786" s="1">
        <v>30684</v>
      </c>
      <c r="C786" s="1" t="s">
        <v>958</v>
      </c>
      <c r="D786" s="1" t="str">
        <f>IFERROR(VLOOKUP($B786, 'Combined Budget 2025 EUR'!$B:$G,3, 0),IFERROR(VLOOKUP($B786, 'Combined Budget 2025 CHF'!$B:$G,3, 0),  IFERROR(VLOOKUP($B786, '[1]QMSM_AG Mapping'!$A:$G, 3,0), "Check")))</f>
        <v>Internal</v>
      </c>
      <c r="E786" s="1">
        <f>IFERROR(VLOOKUP($B786, 'Combined Budget 2025 EUR'!$B:$G,5, 0), IFERROR(VLOOKUP($B786, 'Combined Budget 2025 CHF'!$B:$G,5, 0),IFERROR(VLOOKUP($B786, '[1]QMSM_AG Mapping'!$A:$E, 5,0), "Check")))</f>
        <v>0</v>
      </c>
      <c r="F786" s="1">
        <f t="shared" si="122"/>
        <v>0</v>
      </c>
      <c r="G786" s="13">
        <f>VLOOKUP($B786, '[1]QMSM_AG Mapping'!$A:$G, 6, 0)</f>
        <v>0</v>
      </c>
      <c r="H786" s="1">
        <f>VLOOKUP($B786, '[1]QMSM_AG Mapping'!$A:$G, 7, 0)</f>
        <v>0</v>
      </c>
      <c r="I786" t="s">
        <v>38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W786" s="14" cm="1">
        <f t="array" ref="W786">INDEX(J786:U786, 1, MONTH($W$1))</f>
        <v>0</v>
      </c>
      <c r="X786" s="14" cm="1">
        <f t="array" ref="X786">SUMPRODUCT((J786:U786) *(($J$1:$U$1)&lt;=$X$1))</f>
        <v>0</v>
      </c>
      <c r="Y786">
        <f t="shared" si="123"/>
        <v>0</v>
      </c>
      <c r="Z786">
        <f t="shared" si="123"/>
        <v>0</v>
      </c>
      <c r="AA786">
        <f t="shared" si="124"/>
        <v>0</v>
      </c>
      <c r="AB786">
        <f t="shared" si="121"/>
        <v>0</v>
      </c>
      <c r="AC786">
        <f t="shared" si="125"/>
        <v>0</v>
      </c>
      <c r="AD786">
        <f t="shared" si="126"/>
        <v>0</v>
      </c>
      <c r="AE786">
        <f t="shared" si="127"/>
        <v>0</v>
      </c>
      <c r="AF786">
        <f t="shared" si="128"/>
        <v>0</v>
      </c>
      <c r="AG786">
        <f t="shared" si="129"/>
        <v>0</v>
      </c>
      <c r="AI786" s="15">
        <f t="shared" si="130"/>
        <v>0</v>
      </c>
      <c r="AJ786" s="15"/>
      <c r="AK786" t="str">
        <f>IFERROR(VLOOKUP($B786, 'Combined Budget 2025 EUR'!$B:$L, 10, 0), IFERROR(VLOOKUP($B786, 'Combined Budget 2025 CHF'!$B:$L, 10, 0), "N/A"))</f>
        <v>N/A</v>
      </c>
      <c r="AL786" t="str">
        <f>IFERROR(VLOOKUP($B786, 'Combined Budget 2025 EUR'!$B:$L, 11, 0), IFERROR(VLOOKUP($B786, 'Combined Budget 2025 CHF'!$B:$L, 11, 0), "N/A"))</f>
        <v>N/A</v>
      </c>
    </row>
    <row r="787" spans="2:38" x14ac:dyDescent="0.25">
      <c r="B787" s="1">
        <v>30686</v>
      </c>
      <c r="C787" s="1" t="s">
        <v>959</v>
      </c>
      <c r="D787" s="1" t="str">
        <f>IFERROR(VLOOKUP($B787, 'Combined Budget 2025 EUR'!$B:$G,3, 0),IFERROR(VLOOKUP($B787, 'Combined Budget 2025 CHF'!$B:$G,3, 0),  IFERROR(VLOOKUP($B787, '[1]QMSM_AG Mapping'!$A:$G, 3,0), "Check")))</f>
        <v>Internal</v>
      </c>
      <c r="E787" s="1">
        <f>IFERROR(VLOOKUP($B787, 'Combined Budget 2025 EUR'!$B:$G,5, 0), IFERROR(VLOOKUP($B787, 'Combined Budget 2025 CHF'!$B:$G,5, 0),IFERROR(VLOOKUP($B787, '[1]QMSM_AG Mapping'!$A:$E, 5,0), "Check")))</f>
        <v>0</v>
      </c>
      <c r="F787" s="1">
        <f t="shared" si="122"/>
        <v>0</v>
      </c>
      <c r="G787" s="13">
        <f>VLOOKUP($B787, '[1]QMSM_AG Mapping'!$A:$G, 6, 0)</f>
        <v>0</v>
      </c>
      <c r="H787" s="1">
        <f>VLOOKUP($B787, '[1]QMSM_AG Mapping'!$A:$G, 7, 0)</f>
        <v>0</v>
      </c>
      <c r="I787" t="s">
        <v>38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W787" s="14" cm="1">
        <f t="array" ref="W787">INDEX(J787:U787, 1, MONTH($W$1))</f>
        <v>0</v>
      </c>
      <c r="X787" s="14" cm="1">
        <f t="array" ref="X787">SUMPRODUCT((J787:U787) *(($J$1:$U$1)&lt;=$X$1))</f>
        <v>0</v>
      </c>
      <c r="Y787">
        <f t="shared" si="123"/>
        <v>0</v>
      </c>
      <c r="Z787">
        <f t="shared" si="123"/>
        <v>0</v>
      </c>
      <c r="AA787">
        <f t="shared" si="124"/>
        <v>0</v>
      </c>
      <c r="AB787">
        <f t="shared" si="121"/>
        <v>0</v>
      </c>
      <c r="AC787">
        <f t="shared" si="125"/>
        <v>0</v>
      </c>
      <c r="AD787">
        <f t="shared" si="126"/>
        <v>0</v>
      </c>
      <c r="AE787">
        <f t="shared" si="127"/>
        <v>0</v>
      </c>
      <c r="AF787">
        <f t="shared" si="128"/>
        <v>0</v>
      </c>
      <c r="AG787">
        <f t="shared" si="129"/>
        <v>0</v>
      </c>
      <c r="AI787" s="15">
        <f t="shared" si="130"/>
        <v>0</v>
      </c>
      <c r="AJ787" s="15"/>
      <c r="AK787" t="str">
        <f>IFERROR(VLOOKUP($B787, 'Combined Budget 2025 EUR'!$B:$L, 10, 0), IFERROR(VLOOKUP($B787, 'Combined Budget 2025 CHF'!$B:$L, 10, 0), "N/A"))</f>
        <v>N/A</v>
      </c>
      <c r="AL787" t="str">
        <f>IFERROR(VLOOKUP($B787, 'Combined Budget 2025 EUR'!$B:$L, 11, 0), IFERROR(VLOOKUP($B787, 'Combined Budget 2025 CHF'!$B:$L, 11, 0), "N/A"))</f>
        <v>N/A</v>
      </c>
    </row>
    <row r="788" spans="2:38" x14ac:dyDescent="0.25">
      <c r="B788" s="1">
        <v>30692</v>
      </c>
      <c r="C788" s="1" t="s">
        <v>960</v>
      </c>
      <c r="D788" s="1" t="str">
        <f>IFERROR(VLOOKUP($B788, 'Combined Budget 2025 EUR'!$B:$G,3, 0),IFERROR(VLOOKUP($B788, 'Combined Budget 2025 CHF'!$B:$G,3, 0),  IFERROR(VLOOKUP($B788, '[1]QMSM_AG Mapping'!$A:$G, 3,0), "Check")))</f>
        <v>Internal</v>
      </c>
      <c r="E788" s="1">
        <f>IFERROR(VLOOKUP($B788, 'Combined Budget 2025 EUR'!$B:$G,5, 0), IFERROR(VLOOKUP($B788, 'Combined Budget 2025 CHF'!$B:$G,5, 0),IFERROR(VLOOKUP($B788, '[1]QMSM_AG Mapping'!$A:$E, 5,0), "Check")))</f>
        <v>0</v>
      </c>
      <c r="F788" s="1">
        <f t="shared" si="122"/>
        <v>0</v>
      </c>
      <c r="G788" s="13">
        <f>VLOOKUP($B788, '[1]QMSM_AG Mapping'!$A:$G, 6, 0)</f>
        <v>0</v>
      </c>
      <c r="H788" s="1">
        <f>VLOOKUP($B788, '[1]QMSM_AG Mapping'!$A:$G, 7, 0)</f>
        <v>0</v>
      </c>
      <c r="I788" t="s">
        <v>38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W788" s="14" cm="1">
        <f t="array" ref="W788">INDEX(J788:U788, 1, MONTH($W$1))</f>
        <v>0</v>
      </c>
      <c r="X788" s="14" cm="1">
        <f t="array" ref="X788">SUMPRODUCT((J788:U788) *(($J$1:$U$1)&lt;=$X$1))</f>
        <v>0</v>
      </c>
      <c r="Y788">
        <f t="shared" si="123"/>
        <v>0</v>
      </c>
      <c r="Z788">
        <f t="shared" si="123"/>
        <v>0</v>
      </c>
      <c r="AA788">
        <f t="shared" si="124"/>
        <v>0</v>
      </c>
      <c r="AB788">
        <f t="shared" si="121"/>
        <v>0</v>
      </c>
      <c r="AC788">
        <f t="shared" si="125"/>
        <v>0</v>
      </c>
      <c r="AD788">
        <f t="shared" si="126"/>
        <v>0</v>
      </c>
      <c r="AE788">
        <f t="shared" si="127"/>
        <v>0</v>
      </c>
      <c r="AF788">
        <f t="shared" si="128"/>
        <v>0</v>
      </c>
      <c r="AG788">
        <f t="shared" si="129"/>
        <v>0</v>
      </c>
      <c r="AI788" s="15">
        <f t="shared" si="130"/>
        <v>0</v>
      </c>
      <c r="AJ788" s="15"/>
      <c r="AK788" t="str">
        <f>IFERROR(VLOOKUP($B788, 'Combined Budget 2025 EUR'!$B:$L, 10, 0), IFERROR(VLOOKUP($B788, 'Combined Budget 2025 CHF'!$B:$L, 10, 0), "N/A"))</f>
        <v>N/A</v>
      </c>
      <c r="AL788" t="str">
        <f>IFERROR(VLOOKUP($B788, 'Combined Budget 2025 EUR'!$B:$L, 11, 0), IFERROR(VLOOKUP($B788, 'Combined Budget 2025 CHF'!$B:$L, 11, 0), "N/A"))</f>
        <v>N/A</v>
      </c>
    </row>
    <row r="789" spans="2:38" x14ac:dyDescent="0.25">
      <c r="B789" s="1">
        <v>30697</v>
      </c>
      <c r="C789" s="1" t="s">
        <v>961</v>
      </c>
      <c r="D789" s="1" t="str">
        <f>IFERROR(VLOOKUP($B789, 'Combined Budget 2025 EUR'!$B:$G,3, 0),IFERROR(VLOOKUP($B789, 'Combined Budget 2025 CHF'!$B:$G,3, 0),  IFERROR(VLOOKUP($B789, '[1]QMSM_AG Mapping'!$A:$G, 3,0), "Check")))</f>
        <v>Internal</v>
      </c>
      <c r="E789" s="1">
        <f>IFERROR(VLOOKUP($B789, 'Combined Budget 2025 EUR'!$B:$G,5, 0), IFERROR(VLOOKUP($B789, 'Combined Budget 2025 CHF'!$B:$G,5, 0),IFERROR(VLOOKUP($B789, '[1]QMSM_AG Mapping'!$A:$E, 5,0), "Check")))</f>
        <v>0</v>
      </c>
      <c r="F789" s="1">
        <f t="shared" si="122"/>
        <v>0</v>
      </c>
      <c r="G789" s="13">
        <f>VLOOKUP($B789, '[1]QMSM_AG Mapping'!$A:$G, 6, 0)</f>
        <v>0</v>
      </c>
      <c r="H789" s="1">
        <f>VLOOKUP($B789, '[1]QMSM_AG Mapping'!$A:$G, 7, 0)</f>
        <v>0</v>
      </c>
      <c r="I789" t="s">
        <v>38</v>
      </c>
      <c r="J789" s="14">
        <v>0</v>
      </c>
      <c r="K789" s="14">
        <v>0</v>
      </c>
      <c r="L789" s="14">
        <v>0</v>
      </c>
      <c r="M789" s="14">
        <v>0</v>
      </c>
      <c r="N789" s="14">
        <v>0</v>
      </c>
      <c r="O789" s="14">
        <v>0</v>
      </c>
      <c r="P789" s="14">
        <v>73.989999999999995</v>
      </c>
      <c r="Q789" s="14">
        <v>0</v>
      </c>
      <c r="R789" s="14">
        <v>0</v>
      </c>
      <c r="S789" s="14">
        <v>0</v>
      </c>
      <c r="T789" s="14">
        <v>0</v>
      </c>
      <c r="U789" s="14">
        <v>42.56</v>
      </c>
      <c r="W789" s="14" cm="1">
        <f t="array" ref="W789">INDEX(J789:U789, 1, MONTH($W$1))</f>
        <v>42.56</v>
      </c>
      <c r="X789" s="14" cm="1">
        <f t="array" ref="X789">SUMPRODUCT((J789:U789) *(($J$1:$U$1)&lt;=$X$1))</f>
        <v>116.55</v>
      </c>
      <c r="Y789">
        <f t="shared" si="123"/>
        <v>1</v>
      </c>
      <c r="Z789">
        <f t="shared" si="123"/>
        <v>1</v>
      </c>
      <c r="AA789">
        <f t="shared" si="124"/>
        <v>0</v>
      </c>
      <c r="AB789">
        <f t="shared" si="121"/>
        <v>2</v>
      </c>
      <c r="AC789">
        <f t="shared" si="125"/>
        <v>58.274999999999999</v>
      </c>
      <c r="AD789">
        <f t="shared" si="126"/>
        <v>0</v>
      </c>
      <c r="AE789">
        <f t="shared" si="127"/>
        <v>0</v>
      </c>
      <c r="AF789">
        <f t="shared" si="128"/>
        <v>0</v>
      </c>
      <c r="AG789">
        <f t="shared" si="129"/>
        <v>0</v>
      </c>
      <c r="AI789" s="15">
        <f t="shared" si="130"/>
        <v>116.55</v>
      </c>
      <c r="AJ789" s="15"/>
      <c r="AK789" t="str">
        <f>IFERROR(VLOOKUP($B789, 'Combined Budget 2025 EUR'!$B:$L, 10, 0), IFERROR(VLOOKUP($B789, 'Combined Budget 2025 CHF'!$B:$L, 10, 0), "N/A"))</f>
        <v>N/A</v>
      </c>
      <c r="AL789" t="str">
        <f>IFERROR(VLOOKUP($B789, 'Combined Budget 2025 EUR'!$B:$L, 11, 0), IFERROR(VLOOKUP($B789, 'Combined Budget 2025 CHF'!$B:$L, 11, 0), "N/A"))</f>
        <v>N/A</v>
      </c>
    </row>
    <row r="790" spans="2:38" x14ac:dyDescent="0.25">
      <c r="B790" s="1">
        <v>30698</v>
      </c>
      <c r="C790" s="1" t="s">
        <v>962</v>
      </c>
      <c r="D790" s="1" t="str">
        <f>IFERROR(VLOOKUP($B790, 'Combined Budget 2025 EUR'!$B:$G,3, 0),IFERROR(VLOOKUP($B790, 'Combined Budget 2025 CHF'!$B:$G,3, 0),  IFERROR(VLOOKUP($B790, '[1]QMSM_AG Mapping'!$A:$G, 3,0), "Check")))</f>
        <v>Internal</v>
      </c>
      <c r="E790" s="1">
        <f>IFERROR(VLOOKUP($B790, 'Combined Budget 2025 EUR'!$B:$G,5, 0), IFERROR(VLOOKUP($B790, 'Combined Budget 2025 CHF'!$B:$G,5, 0),IFERROR(VLOOKUP($B790, '[1]QMSM_AG Mapping'!$A:$E, 5,0), "Check")))</f>
        <v>0</v>
      </c>
      <c r="F790" s="1">
        <f t="shared" si="122"/>
        <v>0</v>
      </c>
      <c r="G790" s="13">
        <f>VLOOKUP($B790, '[1]QMSM_AG Mapping'!$A:$G, 6, 0)</f>
        <v>0</v>
      </c>
      <c r="H790" s="1">
        <f>VLOOKUP($B790, '[1]QMSM_AG Mapping'!$A:$G, 7, 0)</f>
        <v>0</v>
      </c>
      <c r="I790" t="s">
        <v>38</v>
      </c>
      <c r="J790" s="14">
        <v>0</v>
      </c>
      <c r="K790" s="14">
        <v>0</v>
      </c>
      <c r="L790" s="14">
        <v>0</v>
      </c>
      <c r="M790" s="14">
        <v>612.73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W790" s="14" cm="1">
        <f t="array" ref="W790">INDEX(J790:U790, 1, MONTH($W$1))</f>
        <v>0</v>
      </c>
      <c r="X790" s="14" cm="1">
        <f t="array" ref="X790">SUMPRODUCT((J790:U790) *(($J$1:$U$1)&lt;=$X$1))</f>
        <v>612.73</v>
      </c>
      <c r="Y790">
        <f t="shared" si="123"/>
        <v>0</v>
      </c>
      <c r="Z790">
        <f t="shared" si="123"/>
        <v>1</v>
      </c>
      <c r="AA790">
        <f t="shared" si="124"/>
        <v>0</v>
      </c>
      <c r="AB790">
        <f t="shared" si="121"/>
        <v>1</v>
      </c>
      <c r="AC790">
        <f t="shared" si="125"/>
        <v>612.73</v>
      </c>
      <c r="AD790">
        <f t="shared" si="126"/>
        <v>0</v>
      </c>
      <c r="AE790">
        <f t="shared" si="127"/>
        <v>0</v>
      </c>
      <c r="AF790">
        <f t="shared" si="128"/>
        <v>0</v>
      </c>
      <c r="AG790">
        <f t="shared" si="129"/>
        <v>0</v>
      </c>
      <c r="AI790" s="15">
        <f t="shared" si="130"/>
        <v>612.73</v>
      </c>
      <c r="AJ790" s="15"/>
      <c r="AK790" t="str">
        <f>IFERROR(VLOOKUP($B790, 'Combined Budget 2025 EUR'!$B:$L, 10, 0), IFERROR(VLOOKUP($B790, 'Combined Budget 2025 CHF'!$B:$L, 10, 0), "N/A"))</f>
        <v>N/A</v>
      </c>
      <c r="AL790" t="str">
        <f>IFERROR(VLOOKUP($B790, 'Combined Budget 2025 EUR'!$B:$L, 11, 0), IFERROR(VLOOKUP($B790, 'Combined Budget 2025 CHF'!$B:$L, 11, 0), "N/A"))</f>
        <v>N/A</v>
      </c>
    </row>
    <row r="791" spans="2:38" x14ac:dyDescent="0.25">
      <c r="B791" s="1">
        <v>30703</v>
      </c>
      <c r="C791" s="1" t="s">
        <v>1159</v>
      </c>
      <c r="D791" s="1" t="str">
        <f>IFERROR(VLOOKUP($B791, 'Combined Budget 2025 EUR'!$B:$G,3, 0),IFERROR(VLOOKUP($B791, 'Combined Budget 2025 CHF'!$B:$G,3, 0),  IFERROR(VLOOKUP($B791, '[1]QMSM_AG Mapping'!$A:$G, 3,0), "Check")))</f>
        <v>Internal</v>
      </c>
      <c r="E791" s="1">
        <f>IFERROR(VLOOKUP($B791, 'Combined Budget 2025 EUR'!$B:$G,5, 0), IFERROR(VLOOKUP($B791, 'Combined Budget 2025 CHF'!$B:$G,5, 0),IFERROR(VLOOKUP($B791, '[1]QMSM_AG Mapping'!$A:$E, 5,0), "Check")))</f>
        <v>0</v>
      </c>
      <c r="F791" s="1">
        <f t="shared" si="122"/>
        <v>0</v>
      </c>
      <c r="G791" s="13">
        <f>VLOOKUP($B791, '[1]QMSM_AG Mapping'!$A:$G, 6, 0)</f>
        <v>0</v>
      </c>
      <c r="H791" s="1">
        <f>VLOOKUP($B791, '[1]QMSM_AG Mapping'!$A:$G, 7, 0)</f>
        <v>0</v>
      </c>
      <c r="I791" t="s">
        <v>38</v>
      </c>
      <c r="J791" s="14">
        <v>0</v>
      </c>
      <c r="K791" s="14">
        <v>0</v>
      </c>
      <c r="L791" s="14">
        <v>0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</v>
      </c>
      <c r="W791" s="14" cm="1">
        <f t="array" ref="W791">INDEX(J791:U791, 1, MONTH($W$1))</f>
        <v>0</v>
      </c>
      <c r="X791" s="14" cm="1">
        <f t="array" ref="X791">SUMPRODUCT((J791:U791) *(($J$1:$U$1)&lt;=$X$1))</f>
        <v>0</v>
      </c>
      <c r="Y791">
        <f t="shared" si="123"/>
        <v>0</v>
      </c>
      <c r="Z791">
        <f t="shared" si="123"/>
        <v>0</v>
      </c>
      <c r="AA791">
        <f t="shared" si="124"/>
        <v>0</v>
      </c>
      <c r="AB791">
        <f t="shared" ref="AB791:AB854" si="131">COUNTIFS($J791:$U791, "&gt;0")</f>
        <v>0</v>
      </c>
      <c r="AC791">
        <f t="shared" si="125"/>
        <v>0</v>
      </c>
      <c r="AD791">
        <f t="shared" si="126"/>
        <v>0</v>
      </c>
      <c r="AE791">
        <f t="shared" si="127"/>
        <v>0</v>
      </c>
      <c r="AF791">
        <f t="shared" si="128"/>
        <v>0</v>
      </c>
      <c r="AG791">
        <f t="shared" si="129"/>
        <v>0</v>
      </c>
      <c r="AI791" s="15">
        <f t="shared" si="130"/>
        <v>0</v>
      </c>
      <c r="AJ791" s="15"/>
      <c r="AK791" t="str">
        <f>IFERROR(VLOOKUP($B791, 'Combined Budget 2025 EUR'!$B:$L, 10, 0), IFERROR(VLOOKUP($B791, 'Combined Budget 2025 CHF'!$B:$L, 10, 0), "N/A"))</f>
        <v>N/A</v>
      </c>
      <c r="AL791" t="str">
        <f>IFERROR(VLOOKUP($B791, 'Combined Budget 2025 EUR'!$B:$L, 11, 0), IFERROR(VLOOKUP($B791, 'Combined Budget 2025 CHF'!$B:$L, 11, 0), "N/A"))</f>
        <v>N/A</v>
      </c>
    </row>
    <row r="792" spans="2:38" x14ac:dyDescent="0.25">
      <c r="B792" s="1">
        <v>30705</v>
      </c>
      <c r="C792" s="1" t="s">
        <v>963</v>
      </c>
      <c r="D792" s="1" t="str">
        <f>IFERROR(VLOOKUP($B792, 'Combined Budget 2025 EUR'!$B:$G,3, 0),IFERROR(VLOOKUP($B792, 'Combined Budget 2025 CHF'!$B:$G,3, 0),  IFERROR(VLOOKUP($B792, '[1]QMSM_AG Mapping'!$A:$G, 3,0), "Check")))</f>
        <v>Internal</v>
      </c>
      <c r="E792" s="1">
        <f>IFERROR(VLOOKUP($B792, 'Combined Budget 2025 EUR'!$B:$G,5, 0), IFERROR(VLOOKUP($B792, 'Combined Budget 2025 CHF'!$B:$G,5, 0),IFERROR(VLOOKUP($B792, '[1]QMSM_AG Mapping'!$A:$E, 5,0), "Check")))</f>
        <v>0</v>
      </c>
      <c r="F792" s="1">
        <f t="shared" si="122"/>
        <v>0</v>
      </c>
      <c r="G792" s="13">
        <f>VLOOKUP($B792, '[1]QMSM_AG Mapping'!$A:$G, 6, 0)</f>
        <v>0</v>
      </c>
      <c r="H792" s="1">
        <f>VLOOKUP($B792, '[1]QMSM_AG Mapping'!$A:$G, 7, 0)</f>
        <v>0</v>
      </c>
      <c r="I792" t="s">
        <v>38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0</v>
      </c>
      <c r="T792" s="14">
        <v>0</v>
      </c>
      <c r="U792" s="14">
        <v>0</v>
      </c>
      <c r="W792" s="14" cm="1">
        <f t="array" ref="W792">INDEX(J792:U792, 1, MONTH($W$1))</f>
        <v>0</v>
      </c>
      <c r="X792" s="14" cm="1">
        <f t="array" ref="X792">SUMPRODUCT((J792:U792) *(($J$1:$U$1)&lt;=$X$1))</f>
        <v>0</v>
      </c>
      <c r="Y792">
        <f t="shared" si="123"/>
        <v>0</v>
      </c>
      <c r="Z792">
        <f t="shared" si="123"/>
        <v>0</v>
      </c>
      <c r="AA792">
        <f t="shared" si="124"/>
        <v>0</v>
      </c>
      <c r="AB792">
        <f t="shared" si="131"/>
        <v>0</v>
      </c>
      <c r="AC792">
        <f t="shared" si="125"/>
        <v>0</v>
      </c>
      <c r="AD792">
        <f t="shared" si="126"/>
        <v>0</v>
      </c>
      <c r="AE792">
        <f t="shared" si="127"/>
        <v>0</v>
      </c>
      <c r="AF792">
        <f t="shared" si="128"/>
        <v>0</v>
      </c>
      <c r="AG792">
        <f t="shared" si="129"/>
        <v>0</v>
      </c>
      <c r="AI792" s="15">
        <f t="shared" si="130"/>
        <v>0</v>
      </c>
      <c r="AJ792" s="15"/>
      <c r="AK792" t="str">
        <f>IFERROR(VLOOKUP($B792, 'Combined Budget 2025 EUR'!$B:$L, 10, 0), IFERROR(VLOOKUP($B792, 'Combined Budget 2025 CHF'!$B:$L, 10, 0), "N/A"))</f>
        <v>N/A</v>
      </c>
      <c r="AL792" t="str">
        <f>IFERROR(VLOOKUP($B792, 'Combined Budget 2025 EUR'!$B:$L, 11, 0), IFERROR(VLOOKUP($B792, 'Combined Budget 2025 CHF'!$B:$L, 11, 0), "N/A"))</f>
        <v>N/A</v>
      </c>
    </row>
    <row r="793" spans="2:38" x14ac:dyDescent="0.25">
      <c r="B793" s="1">
        <v>30707</v>
      </c>
      <c r="C793" s="1" t="s">
        <v>964</v>
      </c>
      <c r="D793" s="1" t="str">
        <f>IFERROR(VLOOKUP($B793, 'Combined Budget 2025 EUR'!$B:$G,3, 0),IFERROR(VLOOKUP($B793, 'Combined Budget 2025 CHF'!$B:$G,3, 0),  IFERROR(VLOOKUP($B793, '[1]QMSM_AG Mapping'!$A:$G, 3,0), "Check")))</f>
        <v>Internal</v>
      </c>
      <c r="E793" s="1">
        <f>IFERROR(VLOOKUP($B793, 'Combined Budget 2025 EUR'!$B:$G,5, 0), IFERROR(VLOOKUP($B793, 'Combined Budget 2025 CHF'!$B:$G,5, 0),IFERROR(VLOOKUP($B793, '[1]QMSM_AG Mapping'!$A:$E, 5,0), "Check")))</f>
        <v>0</v>
      </c>
      <c r="F793" s="1">
        <f t="shared" si="122"/>
        <v>0</v>
      </c>
      <c r="G793" s="13">
        <f>VLOOKUP($B793, '[1]QMSM_AG Mapping'!$A:$G, 6, 0)</f>
        <v>0</v>
      </c>
      <c r="H793" s="1">
        <f>VLOOKUP($B793, '[1]QMSM_AG Mapping'!$A:$G, 7, 0)</f>
        <v>0</v>
      </c>
      <c r="I793" t="s">
        <v>38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W793" s="14" cm="1">
        <f t="array" ref="W793">INDEX(J793:U793, 1, MONTH($W$1))</f>
        <v>0</v>
      </c>
      <c r="X793" s="14" cm="1">
        <f t="array" ref="X793">SUMPRODUCT((J793:U793) *(($J$1:$U$1)&lt;=$X$1))</f>
        <v>0</v>
      </c>
      <c r="Y793">
        <f t="shared" si="123"/>
        <v>0</v>
      </c>
      <c r="Z793">
        <f t="shared" si="123"/>
        <v>0</v>
      </c>
      <c r="AA793">
        <f t="shared" si="124"/>
        <v>0</v>
      </c>
      <c r="AB793">
        <f t="shared" si="131"/>
        <v>0</v>
      </c>
      <c r="AC793">
        <f t="shared" si="125"/>
        <v>0</v>
      </c>
      <c r="AD793">
        <f t="shared" si="126"/>
        <v>0</v>
      </c>
      <c r="AE793">
        <f t="shared" si="127"/>
        <v>0</v>
      </c>
      <c r="AF793">
        <f t="shared" si="128"/>
        <v>0</v>
      </c>
      <c r="AG793">
        <f t="shared" si="129"/>
        <v>0</v>
      </c>
      <c r="AI793" s="15">
        <f t="shared" si="130"/>
        <v>0</v>
      </c>
      <c r="AJ793" s="15"/>
      <c r="AK793" t="str">
        <f>IFERROR(VLOOKUP($B793, 'Combined Budget 2025 EUR'!$B:$L, 10, 0), IFERROR(VLOOKUP($B793, 'Combined Budget 2025 CHF'!$B:$L, 10, 0), "N/A"))</f>
        <v>N/A</v>
      </c>
      <c r="AL793" t="str">
        <f>IFERROR(VLOOKUP($B793, 'Combined Budget 2025 EUR'!$B:$L, 11, 0), IFERROR(VLOOKUP($B793, 'Combined Budget 2025 CHF'!$B:$L, 11, 0), "N/A"))</f>
        <v>N/A</v>
      </c>
    </row>
    <row r="794" spans="2:38" x14ac:dyDescent="0.25">
      <c r="B794" s="1">
        <v>30711</v>
      </c>
      <c r="C794" s="1" t="s">
        <v>965</v>
      </c>
      <c r="D794" s="1" t="str">
        <f>IFERROR(VLOOKUP($B794, 'Combined Budget 2025 EUR'!$B:$G,3, 0),IFERROR(VLOOKUP($B794, 'Combined Budget 2025 CHF'!$B:$G,3, 0),  IFERROR(VLOOKUP($B794, '[1]QMSM_AG Mapping'!$A:$G, 3,0), "Check")))</f>
        <v>Internal</v>
      </c>
      <c r="E794" s="1">
        <f>IFERROR(VLOOKUP($B794, 'Combined Budget 2025 EUR'!$B:$G,5, 0), IFERROR(VLOOKUP($B794, 'Combined Budget 2025 CHF'!$B:$G,5, 0),IFERROR(VLOOKUP($B794, '[1]QMSM_AG Mapping'!$A:$E, 5,0), "Check")))</f>
        <v>0</v>
      </c>
      <c r="F794" s="1">
        <f t="shared" si="122"/>
        <v>0</v>
      </c>
      <c r="G794" s="13">
        <f>VLOOKUP($B794, '[1]QMSM_AG Mapping'!$A:$G, 6, 0)</f>
        <v>0</v>
      </c>
      <c r="H794" s="1">
        <f>VLOOKUP($B794, '[1]QMSM_AG Mapping'!$A:$G, 7, 0)</f>
        <v>0</v>
      </c>
      <c r="I794" t="s">
        <v>38</v>
      </c>
      <c r="J794" s="14">
        <v>0</v>
      </c>
      <c r="K794" s="14">
        <v>0</v>
      </c>
      <c r="L794" s="14">
        <v>0</v>
      </c>
      <c r="M794" s="14">
        <v>23.63</v>
      </c>
      <c r="N794" s="14">
        <v>0</v>
      </c>
      <c r="O794" s="14">
        <v>36.68</v>
      </c>
      <c r="P794" s="14">
        <v>0</v>
      </c>
      <c r="Q794" s="14">
        <v>0</v>
      </c>
      <c r="R794" s="14">
        <v>0</v>
      </c>
      <c r="S794" s="14">
        <v>0</v>
      </c>
      <c r="T794" s="14">
        <v>-60.31</v>
      </c>
      <c r="U794" s="14">
        <v>0</v>
      </c>
      <c r="W794" s="14" cm="1">
        <f t="array" ref="W794">INDEX(J794:U794, 1, MONTH($W$1))</f>
        <v>0</v>
      </c>
      <c r="X794" s="14" cm="1">
        <f t="array" ref="X794">SUMPRODUCT((J794:U794) *(($J$1:$U$1)&lt;=$X$1))</f>
        <v>0</v>
      </c>
      <c r="Y794">
        <f t="shared" si="123"/>
        <v>0</v>
      </c>
      <c r="Z794">
        <f t="shared" si="123"/>
        <v>0</v>
      </c>
      <c r="AA794">
        <f t="shared" si="124"/>
        <v>0</v>
      </c>
      <c r="AB794">
        <f t="shared" si="131"/>
        <v>2</v>
      </c>
      <c r="AC794">
        <f t="shared" si="125"/>
        <v>0</v>
      </c>
      <c r="AD794">
        <f t="shared" si="126"/>
        <v>0</v>
      </c>
      <c r="AE794">
        <f t="shared" si="127"/>
        <v>0</v>
      </c>
      <c r="AF794">
        <f t="shared" si="128"/>
        <v>0</v>
      </c>
      <c r="AG794">
        <f t="shared" si="129"/>
        <v>0</v>
      </c>
      <c r="AI794" s="15">
        <f t="shared" si="130"/>
        <v>0</v>
      </c>
      <c r="AJ794" s="15"/>
      <c r="AK794" t="str">
        <f>IFERROR(VLOOKUP($B794, 'Combined Budget 2025 EUR'!$B:$L, 10, 0), IFERROR(VLOOKUP($B794, 'Combined Budget 2025 CHF'!$B:$L, 10, 0), "N/A"))</f>
        <v>N/A</v>
      </c>
      <c r="AL794" t="str">
        <f>IFERROR(VLOOKUP($B794, 'Combined Budget 2025 EUR'!$B:$L, 11, 0), IFERROR(VLOOKUP($B794, 'Combined Budget 2025 CHF'!$B:$L, 11, 0), "N/A"))</f>
        <v>N/A</v>
      </c>
    </row>
    <row r="795" spans="2:38" x14ac:dyDescent="0.25">
      <c r="B795" s="1">
        <v>30712</v>
      </c>
      <c r="C795" s="1" t="s">
        <v>966</v>
      </c>
      <c r="D795" s="1" t="str">
        <f>IFERROR(VLOOKUP($B795, 'Combined Budget 2025 EUR'!$B:$G,3, 0),IFERROR(VLOOKUP($B795, 'Combined Budget 2025 CHF'!$B:$G,3, 0),  IFERROR(VLOOKUP($B795, '[1]QMSM_AG Mapping'!$A:$G, 3,0), "Check")))</f>
        <v>Internal</v>
      </c>
      <c r="E795" s="1">
        <f>IFERROR(VLOOKUP($B795, 'Combined Budget 2025 EUR'!$B:$G,5, 0), IFERROR(VLOOKUP($B795, 'Combined Budget 2025 CHF'!$B:$G,5, 0),IFERROR(VLOOKUP($B795, '[1]QMSM_AG Mapping'!$A:$E, 5,0), "Check")))</f>
        <v>0</v>
      </c>
      <c r="F795" s="1">
        <f t="shared" si="122"/>
        <v>0</v>
      </c>
      <c r="G795" s="13">
        <f>VLOOKUP($B795, '[1]QMSM_AG Mapping'!$A:$G, 6, 0)</f>
        <v>0</v>
      </c>
      <c r="H795" s="1">
        <f>VLOOKUP($B795, '[1]QMSM_AG Mapping'!$A:$G, 7, 0)</f>
        <v>0</v>
      </c>
      <c r="I795" t="s">
        <v>38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35.83</v>
      </c>
      <c r="S795" s="14">
        <v>0</v>
      </c>
      <c r="T795" s="14">
        <v>0</v>
      </c>
      <c r="U795" s="14">
        <v>-35.83</v>
      </c>
      <c r="W795" s="14" cm="1">
        <f t="array" ref="W795">INDEX(J795:U795, 1, MONTH($W$1))</f>
        <v>-35.83</v>
      </c>
      <c r="X795" s="14" cm="1">
        <f t="array" ref="X795">SUMPRODUCT((J795:U795) *(($J$1:$U$1)&lt;=$X$1))</f>
        <v>0</v>
      </c>
      <c r="Y795">
        <f t="shared" si="123"/>
        <v>0</v>
      </c>
      <c r="Z795">
        <f t="shared" si="123"/>
        <v>0</v>
      </c>
      <c r="AA795">
        <f t="shared" si="124"/>
        <v>0</v>
      </c>
      <c r="AB795">
        <f t="shared" si="131"/>
        <v>1</v>
      </c>
      <c r="AC795">
        <f t="shared" si="125"/>
        <v>0</v>
      </c>
      <c r="AD795">
        <f t="shared" si="126"/>
        <v>0</v>
      </c>
      <c r="AE795">
        <f t="shared" si="127"/>
        <v>0</v>
      </c>
      <c r="AF795">
        <f t="shared" si="128"/>
        <v>0</v>
      </c>
      <c r="AG795">
        <f t="shared" si="129"/>
        <v>0</v>
      </c>
      <c r="AI795" s="15">
        <f t="shared" si="130"/>
        <v>0</v>
      </c>
      <c r="AJ795" s="15"/>
      <c r="AK795" t="str">
        <f>IFERROR(VLOOKUP($B795, 'Combined Budget 2025 EUR'!$B:$L, 10, 0), IFERROR(VLOOKUP($B795, 'Combined Budget 2025 CHF'!$B:$L, 10, 0), "N/A"))</f>
        <v>N/A</v>
      </c>
      <c r="AL795" t="str">
        <f>IFERROR(VLOOKUP($B795, 'Combined Budget 2025 EUR'!$B:$L, 11, 0), IFERROR(VLOOKUP($B795, 'Combined Budget 2025 CHF'!$B:$L, 11, 0), "N/A"))</f>
        <v>N/A</v>
      </c>
    </row>
    <row r="796" spans="2:38" x14ac:dyDescent="0.25">
      <c r="B796" s="1">
        <v>30714</v>
      </c>
      <c r="C796" s="1" t="s">
        <v>967</v>
      </c>
      <c r="D796" s="1" t="str">
        <f>IFERROR(VLOOKUP($B796, 'Combined Budget 2025 EUR'!$B:$G,3, 0),IFERROR(VLOOKUP($B796, 'Combined Budget 2025 CHF'!$B:$G,3, 0),  IFERROR(VLOOKUP($B796, '[1]QMSM_AG Mapping'!$A:$G, 3,0), "Check")))</f>
        <v>Internal</v>
      </c>
      <c r="E796" s="1">
        <f>IFERROR(VLOOKUP($B796, 'Combined Budget 2025 EUR'!$B:$G,5, 0), IFERROR(VLOOKUP($B796, 'Combined Budget 2025 CHF'!$B:$G,5, 0),IFERROR(VLOOKUP($B796, '[1]QMSM_AG Mapping'!$A:$E, 5,0), "Check")))</f>
        <v>0</v>
      </c>
      <c r="F796" s="1">
        <f t="shared" si="122"/>
        <v>0</v>
      </c>
      <c r="G796" s="13">
        <f>VLOOKUP($B796, '[1]QMSM_AG Mapping'!$A:$G, 6, 0)</f>
        <v>0</v>
      </c>
      <c r="H796" s="1">
        <f>VLOOKUP($B796, '[1]QMSM_AG Mapping'!$A:$G, 7, 0)</f>
        <v>0</v>
      </c>
      <c r="I796" t="s">
        <v>38</v>
      </c>
      <c r="J796" s="14">
        <v>0</v>
      </c>
      <c r="K796" s="14">
        <v>0</v>
      </c>
      <c r="L796" s="14">
        <v>43.02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W796" s="14" cm="1">
        <f t="array" ref="W796">INDEX(J796:U796, 1, MONTH($W$1))</f>
        <v>0</v>
      </c>
      <c r="X796" s="14" cm="1">
        <f t="array" ref="X796">SUMPRODUCT((J796:U796) *(($J$1:$U$1)&lt;=$X$1))</f>
        <v>43.02</v>
      </c>
      <c r="Y796">
        <f t="shared" si="123"/>
        <v>0</v>
      </c>
      <c r="Z796">
        <f t="shared" si="123"/>
        <v>1</v>
      </c>
      <c r="AA796">
        <f t="shared" si="124"/>
        <v>0</v>
      </c>
      <c r="AB796">
        <f t="shared" si="131"/>
        <v>1</v>
      </c>
      <c r="AC796">
        <f t="shared" si="125"/>
        <v>43.02</v>
      </c>
      <c r="AD796">
        <f t="shared" si="126"/>
        <v>0</v>
      </c>
      <c r="AE796">
        <f t="shared" si="127"/>
        <v>0</v>
      </c>
      <c r="AF796">
        <f t="shared" si="128"/>
        <v>0</v>
      </c>
      <c r="AG796">
        <f t="shared" si="129"/>
        <v>0</v>
      </c>
      <c r="AI796" s="15">
        <f t="shared" si="130"/>
        <v>43.02</v>
      </c>
      <c r="AJ796" s="15"/>
      <c r="AK796" t="str">
        <f>IFERROR(VLOOKUP($B796, 'Combined Budget 2025 EUR'!$B:$L, 10, 0), IFERROR(VLOOKUP($B796, 'Combined Budget 2025 CHF'!$B:$L, 10, 0), "N/A"))</f>
        <v>N/A</v>
      </c>
      <c r="AL796" t="str">
        <f>IFERROR(VLOOKUP($B796, 'Combined Budget 2025 EUR'!$B:$L, 11, 0), IFERROR(VLOOKUP($B796, 'Combined Budget 2025 CHF'!$B:$L, 11, 0), "N/A"))</f>
        <v>N/A</v>
      </c>
    </row>
    <row r="797" spans="2:38" x14ac:dyDescent="0.25">
      <c r="B797" s="1">
        <v>30715</v>
      </c>
      <c r="C797" s="1" t="s">
        <v>968</v>
      </c>
      <c r="D797" s="1" t="str">
        <f>IFERROR(VLOOKUP($B797, 'Combined Budget 2025 EUR'!$B:$G,3, 0),IFERROR(VLOOKUP($B797, 'Combined Budget 2025 CHF'!$B:$G,3, 0),  IFERROR(VLOOKUP($B797, '[1]QMSM_AG Mapping'!$A:$G, 3,0), "Check")))</f>
        <v>Internal</v>
      </c>
      <c r="E797" s="1">
        <f>IFERROR(VLOOKUP($B797, 'Combined Budget 2025 EUR'!$B:$G,5, 0), IFERROR(VLOOKUP($B797, 'Combined Budget 2025 CHF'!$B:$G,5, 0),IFERROR(VLOOKUP($B797, '[1]QMSM_AG Mapping'!$A:$E, 5,0), "Check")))</f>
        <v>0</v>
      </c>
      <c r="F797" s="1">
        <f t="shared" si="122"/>
        <v>0</v>
      </c>
      <c r="G797" s="13">
        <f>VLOOKUP($B797, '[1]QMSM_AG Mapping'!$A:$G, 6, 0)</f>
        <v>0</v>
      </c>
      <c r="H797" s="1">
        <f>VLOOKUP($B797, '[1]QMSM_AG Mapping'!$A:$G, 7, 0)</f>
        <v>0</v>
      </c>
      <c r="I797" t="s">
        <v>38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W797" s="14" cm="1">
        <f t="array" ref="W797">INDEX(J797:U797, 1, MONTH($W$1))</f>
        <v>0</v>
      </c>
      <c r="X797" s="14" cm="1">
        <f t="array" ref="X797">SUMPRODUCT((J797:U797) *(($J$1:$U$1)&lt;=$X$1))</f>
        <v>0</v>
      </c>
      <c r="Y797">
        <f t="shared" si="123"/>
        <v>0</v>
      </c>
      <c r="Z797">
        <f t="shared" si="123"/>
        <v>0</v>
      </c>
      <c r="AA797">
        <f t="shared" si="124"/>
        <v>0</v>
      </c>
      <c r="AB797">
        <f t="shared" si="131"/>
        <v>0</v>
      </c>
      <c r="AC797">
        <f t="shared" si="125"/>
        <v>0</v>
      </c>
      <c r="AD797">
        <f t="shared" si="126"/>
        <v>0</v>
      </c>
      <c r="AE797">
        <f t="shared" si="127"/>
        <v>0</v>
      </c>
      <c r="AF797">
        <f t="shared" si="128"/>
        <v>0</v>
      </c>
      <c r="AG797">
        <f t="shared" si="129"/>
        <v>0</v>
      </c>
      <c r="AI797" s="15">
        <f t="shared" si="130"/>
        <v>0</v>
      </c>
      <c r="AJ797" s="15"/>
      <c r="AK797" t="str">
        <f>IFERROR(VLOOKUP($B797, 'Combined Budget 2025 EUR'!$B:$L, 10, 0), IFERROR(VLOOKUP($B797, 'Combined Budget 2025 CHF'!$B:$L, 10, 0), "N/A"))</f>
        <v>N/A</v>
      </c>
      <c r="AL797" t="str">
        <f>IFERROR(VLOOKUP($B797, 'Combined Budget 2025 EUR'!$B:$L, 11, 0), IFERROR(VLOOKUP($B797, 'Combined Budget 2025 CHF'!$B:$L, 11, 0), "N/A"))</f>
        <v>N/A</v>
      </c>
    </row>
    <row r="798" spans="2:38" x14ac:dyDescent="0.25">
      <c r="B798" s="1">
        <v>30716</v>
      </c>
      <c r="C798" s="1" t="s">
        <v>969</v>
      </c>
      <c r="D798" s="1" t="str">
        <f>IFERROR(VLOOKUP($B798, 'Combined Budget 2025 EUR'!$B:$G,3, 0),IFERROR(VLOOKUP($B798, 'Combined Budget 2025 CHF'!$B:$G,3, 0),  IFERROR(VLOOKUP($B798, '[1]QMSM_AG Mapping'!$A:$G, 3,0), "Check")))</f>
        <v>Internal</v>
      </c>
      <c r="E798" s="1">
        <f>IFERROR(VLOOKUP($B798, 'Combined Budget 2025 EUR'!$B:$G,5, 0), IFERROR(VLOOKUP($B798, 'Combined Budget 2025 CHF'!$B:$G,5, 0),IFERROR(VLOOKUP($B798, '[1]QMSM_AG Mapping'!$A:$E, 5,0), "Check")))</f>
        <v>0</v>
      </c>
      <c r="F798" s="1">
        <f t="shared" si="122"/>
        <v>0</v>
      </c>
      <c r="G798" s="13">
        <f>VLOOKUP($B798, '[1]QMSM_AG Mapping'!$A:$G, 6, 0)</f>
        <v>0</v>
      </c>
      <c r="H798" s="1">
        <f>VLOOKUP($B798, '[1]QMSM_AG Mapping'!$A:$G, 7, 0)</f>
        <v>0</v>
      </c>
      <c r="I798" t="s">
        <v>38</v>
      </c>
      <c r="J798" s="14">
        <v>0</v>
      </c>
      <c r="K798" s="14">
        <v>0</v>
      </c>
      <c r="L798" s="14">
        <v>0</v>
      </c>
      <c r="M798" s="14">
        <v>98.86</v>
      </c>
      <c r="N798" s="14">
        <v>15.78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268.08</v>
      </c>
      <c r="U798" s="14">
        <v>0</v>
      </c>
      <c r="W798" s="14" cm="1">
        <f t="array" ref="W798">INDEX(J798:U798, 1, MONTH($W$1))</f>
        <v>0</v>
      </c>
      <c r="X798" s="14" cm="1">
        <f t="array" ref="X798">SUMPRODUCT((J798:U798) *(($J$1:$U$1)&lt;=$X$1))</f>
        <v>382.71999999999997</v>
      </c>
      <c r="Y798">
        <f t="shared" si="123"/>
        <v>0</v>
      </c>
      <c r="Z798">
        <f t="shared" si="123"/>
        <v>1</v>
      </c>
      <c r="AA798">
        <f t="shared" si="124"/>
        <v>0</v>
      </c>
      <c r="AB798">
        <f t="shared" si="131"/>
        <v>3</v>
      </c>
      <c r="AC798">
        <f t="shared" si="125"/>
        <v>127.57333333333332</v>
      </c>
      <c r="AD798">
        <f t="shared" si="126"/>
        <v>0</v>
      </c>
      <c r="AE798">
        <f t="shared" si="127"/>
        <v>0</v>
      </c>
      <c r="AF798">
        <f t="shared" si="128"/>
        <v>0</v>
      </c>
      <c r="AG798">
        <f t="shared" si="129"/>
        <v>0</v>
      </c>
      <c r="AI798" s="15">
        <f t="shared" si="130"/>
        <v>382.71999999999997</v>
      </c>
      <c r="AJ798" s="15"/>
      <c r="AK798" t="str">
        <f>IFERROR(VLOOKUP($B798, 'Combined Budget 2025 EUR'!$B:$L, 10, 0), IFERROR(VLOOKUP($B798, 'Combined Budget 2025 CHF'!$B:$L, 10, 0), "N/A"))</f>
        <v>N/A</v>
      </c>
      <c r="AL798" t="str">
        <f>IFERROR(VLOOKUP($B798, 'Combined Budget 2025 EUR'!$B:$L, 11, 0), IFERROR(VLOOKUP($B798, 'Combined Budget 2025 CHF'!$B:$L, 11, 0), "N/A"))</f>
        <v>N/A</v>
      </c>
    </row>
    <row r="799" spans="2:38" x14ac:dyDescent="0.25">
      <c r="B799" s="1">
        <v>30717</v>
      </c>
      <c r="C799" s="1" t="s">
        <v>970</v>
      </c>
      <c r="D799" s="1" t="str">
        <f>IFERROR(VLOOKUP($B799, 'Combined Budget 2025 EUR'!$B:$G,3, 0),IFERROR(VLOOKUP($B799, 'Combined Budget 2025 CHF'!$B:$G,3, 0),  IFERROR(VLOOKUP($B799, '[1]QMSM_AG Mapping'!$A:$G, 3,0), "Check")))</f>
        <v>Internal</v>
      </c>
      <c r="E799" s="1">
        <f>IFERROR(VLOOKUP($B799, 'Combined Budget 2025 EUR'!$B:$G,5, 0), IFERROR(VLOOKUP($B799, 'Combined Budget 2025 CHF'!$B:$G,5, 0),IFERROR(VLOOKUP($B799, '[1]QMSM_AG Mapping'!$A:$E, 5,0), "Check")))</f>
        <v>0</v>
      </c>
      <c r="F799" s="1">
        <f t="shared" si="122"/>
        <v>0</v>
      </c>
      <c r="G799" s="13">
        <f>VLOOKUP($B799, '[1]QMSM_AG Mapping'!$A:$G, 6, 0)</f>
        <v>0</v>
      </c>
      <c r="H799" s="1">
        <f>VLOOKUP($B799, '[1]QMSM_AG Mapping'!$A:$G, 7, 0)</f>
        <v>0</v>
      </c>
      <c r="I799" t="s">
        <v>38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112.4</v>
      </c>
      <c r="S799" s="14">
        <v>197.07</v>
      </c>
      <c r="T799" s="14">
        <v>0</v>
      </c>
      <c r="U799" s="14">
        <v>28.92</v>
      </c>
      <c r="W799" s="14" cm="1">
        <f t="array" ref="W799">INDEX(J799:U799, 1, MONTH($W$1))</f>
        <v>28.92</v>
      </c>
      <c r="X799" s="14" cm="1">
        <f t="array" ref="X799">SUMPRODUCT((J799:U799) *(($J$1:$U$1)&lt;=$X$1))</f>
        <v>338.39000000000004</v>
      </c>
      <c r="Y799">
        <f t="shared" si="123"/>
        <v>1</v>
      </c>
      <c r="Z799">
        <f t="shared" si="123"/>
        <v>1</v>
      </c>
      <c r="AA799">
        <f t="shared" si="124"/>
        <v>0</v>
      </c>
      <c r="AB799">
        <f t="shared" si="131"/>
        <v>3</v>
      </c>
      <c r="AC799">
        <f t="shared" si="125"/>
        <v>112.79666666666668</v>
      </c>
      <c r="AD799">
        <f t="shared" si="126"/>
        <v>0</v>
      </c>
      <c r="AE799">
        <f t="shared" si="127"/>
        <v>0</v>
      </c>
      <c r="AF799">
        <f t="shared" si="128"/>
        <v>0</v>
      </c>
      <c r="AG799">
        <f t="shared" si="129"/>
        <v>0</v>
      </c>
      <c r="AI799" s="15">
        <f t="shared" si="130"/>
        <v>338.39000000000004</v>
      </c>
      <c r="AJ799" s="15"/>
      <c r="AK799" t="str">
        <f>IFERROR(VLOOKUP($B799, 'Combined Budget 2025 EUR'!$B:$L, 10, 0), IFERROR(VLOOKUP($B799, 'Combined Budget 2025 CHF'!$B:$L, 10, 0), "N/A"))</f>
        <v>N/A</v>
      </c>
      <c r="AL799" t="str">
        <f>IFERROR(VLOOKUP($B799, 'Combined Budget 2025 EUR'!$B:$L, 11, 0), IFERROR(VLOOKUP($B799, 'Combined Budget 2025 CHF'!$B:$L, 11, 0), "N/A"))</f>
        <v>N/A</v>
      </c>
    </row>
    <row r="800" spans="2:38" x14ac:dyDescent="0.25">
      <c r="B800" s="1">
        <v>30718</v>
      </c>
      <c r="C800" s="1" t="s">
        <v>971</v>
      </c>
      <c r="D800" s="1" t="str">
        <f>IFERROR(VLOOKUP($B800, 'Combined Budget 2025 EUR'!$B:$G,3, 0),IFERROR(VLOOKUP($B800, 'Combined Budget 2025 CHF'!$B:$G,3, 0),  IFERROR(VLOOKUP($B800, '[1]QMSM_AG Mapping'!$A:$G, 3,0), "Check")))</f>
        <v>Internal</v>
      </c>
      <c r="E800" s="1">
        <f>IFERROR(VLOOKUP($B800, 'Combined Budget 2025 EUR'!$B:$G,5, 0), IFERROR(VLOOKUP($B800, 'Combined Budget 2025 CHF'!$B:$G,5, 0),IFERROR(VLOOKUP($B800, '[1]QMSM_AG Mapping'!$A:$E, 5,0), "Check")))</f>
        <v>0</v>
      </c>
      <c r="F800" s="1">
        <f t="shared" si="122"/>
        <v>0</v>
      </c>
      <c r="G800" s="13">
        <f>VLOOKUP($B800, '[1]QMSM_AG Mapping'!$A:$G, 6, 0)</f>
        <v>0</v>
      </c>
      <c r="H800" s="1">
        <f>VLOOKUP($B800, '[1]QMSM_AG Mapping'!$A:$G, 7, 0)</f>
        <v>0</v>
      </c>
      <c r="I800" t="s">
        <v>38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W800" s="14" cm="1">
        <f t="array" ref="W800">INDEX(J800:U800, 1, MONTH($W$1))</f>
        <v>0</v>
      </c>
      <c r="X800" s="14" cm="1">
        <f t="array" ref="X800">SUMPRODUCT((J800:U800) *(($J$1:$U$1)&lt;=$X$1))</f>
        <v>0</v>
      </c>
      <c r="Y800">
        <f t="shared" si="123"/>
        <v>0</v>
      </c>
      <c r="Z800">
        <f t="shared" si="123"/>
        <v>0</v>
      </c>
      <c r="AA800">
        <f t="shared" si="124"/>
        <v>0</v>
      </c>
      <c r="AB800">
        <f t="shared" si="131"/>
        <v>0</v>
      </c>
      <c r="AC800">
        <f t="shared" si="125"/>
        <v>0</v>
      </c>
      <c r="AD800">
        <f t="shared" si="126"/>
        <v>0</v>
      </c>
      <c r="AE800">
        <f t="shared" si="127"/>
        <v>0</v>
      </c>
      <c r="AF800">
        <f t="shared" si="128"/>
        <v>0</v>
      </c>
      <c r="AG800">
        <f t="shared" si="129"/>
        <v>0</v>
      </c>
      <c r="AI800" s="15">
        <f t="shared" si="130"/>
        <v>0</v>
      </c>
      <c r="AJ800" s="15"/>
      <c r="AK800" t="str">
        <f>IFERROR(VLOOKUP($B800, 'Combined Budget 2025 EUR'!$B:$L, 10, 0), IFERROR(VLOOKUP($B800, 'Combined Budget 2025 CHF'!$B:$L, 10, 0), "N/A"))</f>
        <v>N/A</v>
      </c>
      <c r="AL800" t="str">
        <f>IFERROR(VLOOKUP($B800, 'Combined Budget 2025 EUR'!$B:$L, 11, 0), IFERROR(VLOOKUP($B800, 'Combined Budget 2025 CHF'!$B:$L, 11, 0), "N/A"))</f>
        <v>N/A</v>
      </c>
    </row>
    <row r="801" spans="2:38" x14ac:dyDescent="0.25">
      <c r="B801" s="1">
        <v>30719</v>
      </c>
      <c r="C801" s="1" t="s">
        <v>972</v>
      </c>
      <c r="D801" s="1" t="str">
        <f>IFERROR(VLOOKUP($B801, 'Combined Budget 2025 EUR'!$B:$G,3, 0),IFERROR(VLOOKUP($B801, 'Combined Budget 2025 CHF'!$B:$G,3, 0),  IFERROR(VLOOKUP($B801, '[1]QMSM_AG Mapping'!$A:$G, 3,0), "Check")))</f>
        <v>Internal</v>
      </c>
      <c r="E801" s="1">
        <f>IFERROR(VLOOKUP($B801, 'Combined Budget 2025 EUR'!$B:$G,5, 0), IFERROR(VLOOKUP($B801, 'Combined Budget 2025 CHF'!$B:$G,5, 0),IFERROR(VLOOKUP($B801, '[1]QMSM_AG Mapping'!$A:$E, 5,0), "Check")))</f>
        <v>0</v>
      </c>
      <c r="F801" s="1">
        <f t="shared" si="122"/>
        <v>0</v>
      </c>
      <c r="G801" s="13">
        <f>VLOOKUP($B801, '[1]QMSM_AG Mapping'!$A:$G, 6, 0)</f>
        <v>0</v>
      </c>
      <c r="H801" s="1">
        <f>VLOOKUP($B801, '[1]QMSM_AG Mapping'!$A:$G, 7, 0)</f>
        <v>0</v>
      </c>
      <c r="I801" t="s">
        <v>38</v>
      </c>
      <c r="J801" s="14">
        <v>36.4</v>
      </c>
      <c r="K801" s="14">
        <v>0</v>
      </c>
      <c r="L801" s="14">
        <v>0</v>
      </c>
      <c r="M801" s="14">
        <v>0</v>
      </c>
      <c r="N801" s="14">
        <v>37.53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W801" s="14" cm="1">
        <f t="array" ref="W801">INDEX(J801:U801, 1, MONTH($W$1))</f>
        <v>0</v>
      </c>
      <c r="X801" s="14" cm="1">
        <f t="array" ref="X801">SUMPRODUCT((J801:U801) *(($J$1:$U$1)&lt;=$X$1))</f>
        <v>73.930000000000007</v>
      </c>
      <c r="Y801">
        <f t="shared" si="123"/>
        <v>0</v>
      </c>
      <c r="Z801">
        <f t="shared" si="123"/>
        <v>1</v>
      </c>
      <c r="AA801">
        <f t="shared" si="124"/>
        <v>0</v>
      </c>
      <c r="AB801">
        <f t="shared" si="131"/>
        <v>2</v>
      </c>
      <c r="AC801">
        <f t="shared" si="125"/>
        <v>36.965000000000003</v>
      </c>
      <c r="AD801">
        <f t="shared" si="126"/>
        <v>0</v>
      </c>
      <c r="AE801">
        <f t="shared" si="127"/>
        <v>0</v>
      </c>
      <c r="AF801">
        <f t="shared" si="128"/>
        <v>0</v>
      </c>
      <c r="AG801">
        <f t="shared" si="129"/>
        <v>0</v>
      </c>
      <c r="AI801" s="15">
        <f t="shared" si="130"/>
        <v>73.930000000000007</v>
      </c>
      <c r="AJ801" s="15"/>
      <c r="AK801" t="str">
        <f>IFERROR(VLOOKUP($B801, 'Combined Budget 2025 EUR'!$B:$L, 10, 0), IFERROR(VLOOKUP($B801, 'Combined Budget 2025 CHF'!$B:$L, 10, 0), "N/A"))</f>
        <v>N/A</v>
      </c>
      <c r="AL801" t="str">
        <f>IFERROR(VLOOKUP($B801, 'Combined Budget 2025 EUR'!$B:$L, 11, 0), IFERROR(VLOOKUP($B801, 'Combined Budget 2025 CHF'!$B:$L, 11, 0), "N/A"))</f>
        <v>N/A</v>
      </c>
    </row>
    <row r="802" spans="2:38" x14ac:dyDescent="0.25">
      <c r="B802" s="1">
        <v>30720</v>
      </c>
      <c r="C802" s="1" t="s">
        <v>973</v>
      </c>
      <c r="D802" s="1" t="str">
        <f>IFERROR(VLOOKUP($B802, 'Combined Budget 2025 EUR'!$B:$G,3, 0),IFERROR(VLOOKUP($B802, 'Combined Budget 2025 CHF'!$B:$G,3, 0),  IFERROR(VLOOKUP($B802, '[1]QMSM_AG Mapping'!$A:$G, 3,0), "Check")))</f>
        <v>Internal</v>
      </c>
      <c r="E802" s="1">
        <f>IFERROR(VLOOKUP($B802, 'Combined Budget 2025 EUR'!$B:$G,5, 0), IFERROR(VLOOKUP($B802, 'Combined Budget 2025 CHF'!$B:$G,5, 0),IFERROR(VLOOKUP($B802, '[1]QMSM_AG Mapping'!$A:$E, 5,0), "Check")))</f>
        <v>0</v>
      </c>
      <c r="F802" s="1">
        <f t="shared" si="122"/>
        <v>0</v>
      </c>
      <c r="G802" s="13">
        <f>VLOOKUP($B802, '[1]QMSM_AG Mapping'!$A:$G, 6, 0)</f>
        <v>0</v>
      </c>
      <c r="H802" s="1">
        <f>VLOOKUP($B802, '[1]QMSM_AG Mapping'!$A:$G, 7, 0)</f>
        <v>0</v>
      </c>
      <c r="I802" t="s">
        <v>38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W802" s="14" cm="1">
        <f t="array" ref="W802">INDEX(J802:U802, 1, MONTH($W$1))</f>
        <v>0</v>
      </c>
      <c r="X802" s="14" cm="1">
        <f t="array" ref="X802">SUMPRODUCT((J802:U802) *(($J$1:$U$1)&lt;=$X$1))</f>
        <v>0</v>
      </c>
      <c r="Y802">
        <f t="shared" si="123"/>
        <v>0</v>
      </c>
      <c r="Z802">
        <f t="shared" si="123"/>
        <v>0</v>
      </c>
      <c r="AA802">
        <f t="shared" si="124"/>
        <v>0</v>
      </c>
      <c r="AB802">
        <f t="shared" si="131"/>
        <v>0</v>
      </c>
      <c r="AC802">
        <f t="shared" si="125"/>
        <v>0</v>
      </c>
      <c r="AD802">
        <f t="shared" si="126"/>
        <v>0</v>
      </c>
      <c r="AE802">
        <f t="shared" si="127"/>
        <v>0</v>
      </c>
      <c r="AF802">
        <f t="shared" si="128"/>
        <v>0</v>
      </c>
      <c r="AG802">
        <f t="shared" si="129"/>
        <v>0</v>
      </c>
      <c r="AI802" s="15">
        <f t="shared" si="130"/>
        <v>0</v>
      </c>
      <c r="AJ802" s="15"/>
      <c r="AK802" t="str">
        <f>IFERROR(VLOOKUP($B802, 'Combined Budget 2025 EUR'!$B:$L, 10, 0), IFERROR(VLOOKUP($B802, 'Combined Budget 2025 CHF'!$B:$L, 10, 0), "N/A"))</f>
        <v>N/A</v>
      </c>
      <c r="AL802" t="str">
        <f>IFERROR(VLOOKUP($B802, 'Combined Budget 2025 EUR'!$B:$L, 11, 0), IFERROR(VLOOKUP($B802, 'Combined Budget 2025 CHF'!$B:$L, 11, 0), "N/A"))</f>
        <v>N/A</v>
      </c>
    </row>
    <row r="803" spans="2:38" x14ac:dyDescent="0.25">
      <c r="B803" s="1">
        <v>30721</v>
      </c>
      <c r="C803" s="1" t="s">
        <v>974</v>
      </c>
      <c r="D803" s="1" t="str">
        <f>IFERROR(VLOOKUP($B803, 'Combined Budget 2025 EUR'!$B:$G,3, 0),IFERROR(VLOOKUP($B803, 'Combined Budget 2025 CHF'!$B:$G,3, 0),  IFERROR(VLOOKUP($B803, '[1]QMSM_AG Mapping'!$A:$G, 3,0), "Check")))</f>
        <v>Internal</v>
      </c>
      <c r="E803" s="1">
        <f>IFERROR(VLOOKUP($B803, 'Combined Budget 2025 EUR'!$B:$G,5, 0), IFERROR(VLOOKUP($B803, 'Combined Budget 2025 CHF'!$B:$G,5, 0),IFERROR(VLOOKUP($B803, '[1]QMSM_AG Mapping'!$A:$E, 5,0), "Check")))</f>
        <v>0</v>
      </c>
      <c r="F803" s="1">
        <f t="shared" si="122"/>
        <v>0</v>
      </c>
      <c r="G803" s="13">
        <f>VLOOKUP($B803, '[1]QMSM_AG Mapping'!$A:$G, 6, 0)</f>
        <v>0</v>
      </c>
      <c r="H803" s="1">
        <f>VLOOKUP($B803, '[1]QMSM_AG Mapping'!$A:$G, 7, 0)</f>
        <v>0</v>
      </c>
      <c r="I803" t="s">
        <v>38</v>
      </c>
      <c r="J803" s="14">
        <v>0</v>
      </c>
      <c r="K803" s="14">
        <v>77.91</v>
      </c>
      <c r="L803" s="14">
        <v>0</v>
      </c>
      <c r="M803" s="14">
        <v>0</v>
      </c>
      <c r="N803" s="14">
        <v>0</v>
      </c>
      <c r="O803" s="14">
        <v>0</v>
      </c>
      <c r="P803" s="14">
        <v>75.61</v>
      </c>
      <c r="Q803" s="14">
        <v>0</v>
      </c>
      <c r="R803" s="14">
        <v>0</v>
      </c>
      <c r="S803" s="14">
        <v>18.34</v>
      </c>
      <c r="T803" s="14">
        <v>0</v>
      </c>
      <c r="U803" s="14">
        <v>194.74</v>
      </c>
      <c r="W803" s="14" cm="1">
        <f t="array" ref="W803">INDEX(J803:U803, 1, MONTH($W$1))</f>
        <v>194.74</v>
      </c>
      <c r="X803" s="14" cm="1">
        <f t="array" ref="X803">SUMPRODUCT((J803:U803) *(($J$1:$U$1)&lt;=$X$1))</f>
        <v>366.6</v>
      </c>
      <c r="Y803">
        <f t="shared" si="123"/>
        <v>1</v>
      </c>
      <c r="Z803">
        <f t="shared" si="123"/>
        <v>1</v>
      </c>
      <c r="AA803">
        <f t="shared" si="124"/>
        <v>0</v>
      </c>
      <c r="AB803">
        <f t="shared" si="131"/>
        <v>4</v>
      </c>
      <c r="AC803">
        <f t="shared" si="125"/>
        <v>91.65</v>
      </c>
      <c r="AD803">
        <f t="shared" si="126"/>
        <v>0</v>
      </c>
      <c r="AE803">
        <f t="shared" si="127"/>
        <v>0</v>
      </c>
      <c r="AF803">
        <f t="shared" si="128"/>
        <v>0</v>
      </c>
      <c r="AG803">
        <f t="shared" si="129"/>
        <v>0</v>
      </c>
      <c r="AI803" s="15">
        <f t="shared" si="130"/>
        <v>366.6</v>
      </c>
      <c r="AJ803" s="15"/>
      <c r="AK803" t="str">
        <f>IFERROR(VLOOKUP($B803, 'Combined Budget 2025 EUR'!$B:$L, 10, 0), IFERROR(VLOOKUP($B803, 'Combined Budget 2025 CHF'!$B:$L, 10, 0), "N/A"))</f>
        <v>N/A</v>
      </c>
      <c r="AL803" t="str">
        <f>IFERROR(VLOOKUP($B803, 'Combined Budget 2025 EUR'!$B:$L, 11, 0), IFERROR(VLOOKUP($B803, 'Combined Budget 2025 CHF'!$B:$L, 11, 0), "N/A"))</f>
        <v>N/A</v>
      </c>
    </row>
    <row r="804" spans="2:38" x14ac:dyDescent="0.25">
      <c r="B804" s="1">
        <v>30722</v>
      </c>
      <c r="C804" s="1" t="s">
        <v>975</v>
      </c>
      <c r="D804" s="1" t="str">
        <f>IFERROR(VLOOKUP($B804, 'Combined Budget 2025 EUR'!$B:$G,3, 0),IFERROR(VLOOKUP($B804, 'Combined Budget 2025 CHF'!$B:$G,3, 0),  IFERROR(VLOOKUP($B804, '[1]QMSM_AG Mapping'!$A:$G, 3,0), "Check")))</f>
        <v>Internal</v>
      </c>
      <c r="E804" s="1">
        <f>IFERROR(VLOOKUP($B804, 'Combined Budget 2025 EUR'!$B:$G,5, 0), IFERROR(VLOOKUP($B804, 'Combined Budget 2025 CHF'!$B:$G,5, 0),IFERROR(VLOOKUP($B804, '[1]QMSM_AG Mapping'!$A:$E, 5,0), "Check")))</f>
        <v>0</v>
      </c>
      <c r="F804" s="1">
        <f t="shared" si="122"/>
        <v>0</v>
      </c>
      <c r="G804" s="13">
        <f>VLOOKUP($B804, '[1]QMSM_AG Mapping'!$A:$G, 6, 0)</f>
        <v>0</v>
      </c>
      <c r="H804" s="1">
        <f>VLOOKUP($B804, '[1]QMSM_AG Mapping'!$A:$G, 7, 0)</f>
        <v>0</v>
      </c>
      <c r="I804" t="s">
        <v>38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148.5</v>
      </c>
      <c r="R804" s="14">
        <v>0</v>
      </c>
      <c r="S804" s="14">
        <v>0</v>
      </c>
      <c r="T804" s="14">
        <v>148.5</v>
      </c>
      <c r="U804" s="14">
        <v>0</v>
      </c>
      <c r="W804" s="14" cm="1">
        <f t="array" ref="W804">INDEX(J804:U804, 1, MONTH($W$1))</f>
        <v>0</v>
      </c>
      <c r="X804" s="14" cm="1">
        <f t="array" ref="X804">SUMPRODUCT((J804:U804) *(($J$1:$U$1)&lt;=$X$1))</f>
        <v>297</v>
      </c>
      <c r="Y804">
        <f t="shared" si="123"/>
        <v>0</v>
      </c>
      <c r="Z804">
        <f t="shared" si="123"/>
        <v>1</v>
      </c>
      <c r="AA804">
        <f t="shared" si="124"/>
        <v>0</v>
      </c>
      <c r="AB804">
        <f t="shared" si="131"/>
        <v>2</v>
      </c>
      <c r="AC804">
        <f t="shared" si="125"/>
        <v>148.5</v>
      </c>
      <c r="AD804">
        <f t="shared" si="126"/>
        <v>0</v>
      </c>
      <c r="AE804">
        <f t="shared" si="127"/>
        <v>0</v>
      </c>
      <c r="AF804">
        <f t="shared" si="128"/>
        <v>0</v>
      </c>
      <c r="AG804">
        <f t="shared" si="129"/>
        <v>0</v>
      </c>
      <c r="AI804" s="15">
        <f t="shared" si="130"/>
        <v>297</v>
      </c>
      <c r="AJ804" s="15"/>
      <c r="AK804" t="str">
        <f>IFERROR(VLOOKUP($B804, 'Combined Budget 2025 EUR'!$B:$L, 10, 0), IFERROR(VLOOKUP($B804, 'Combined Budget 2025 CHF'!$B:$L, 10, 0), "N/A"))</f>
        <v>N/A</v>
      </c>
      <c r="AL804" t="str">
        <f>IFERROR(VLOOKUP($B804, 'Combined Budget 2025 EUR'!$B:$L, 11, 0), IFERROR(VLOOKUP($B804, 'Combined Budget 2025 CHF'!$B:$L, 11, 0), "N/A"))</f>
        <v>N/A</v>
      </c>
    </row>
    <row r="805" spans="2:38" x14ac:dyDescent="0.25">
      <c r="B805" s="1">
        <v>30723</v>
      </c>
      <c r="C805" s="1" t="s">
        <v>976</v>
      </c>
      <c r="D805" s="1" t="str">
        <f>IFERROR(VLOOKUP($B805, 'Combined Budget 2025 EUR'!$B:$G,3, 0),IFERROR(VLOOKUP($B805, 'Combined Budget 2025 CHF'!$B:$G,3, 0),  IFERROR(VLOOKUP($B805, '[1]QMSM_AG Mapping'!$A:$G, 3,0), "Check")))</f>
        <v>Internal</v>
      </c>
      <c r="E805" s="1">
        <f>IFERROR(VLOOKUP($B805, 'Combined Budget 2025 EUR'!$B:$G,5, 0), IFERROR(VLOOKUP($B805, 'Combined Budget 2025 CHF'!$B:$G,5, 0),IFERROR(VLOOKUP($B805, '[1]QMSM_AG Mapping'!$A:$E, 5,0), "Check")))</f>
        <v>0</v>
      </c>
      <c r="F805" s="1">
        <f t="shared" si="122"/>
        <v>0</v>
      </c>
      <c r="G805" s="13">
        <f>VLOOKUP($B805, '[1]QMSM_AG Mapping'!$A:$G, 6, 0)</f>
        <v>0</v>
      </c>
      <c r="H805" s="1">
        <f>VLOOKUP($B805, '[1]QMSM_AG Mapping'!$A:$G, 7, 0)</f>
        <v>0</v>
      </c>
      <c r="I805" t="s">
        <v>38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W805" s="14" cm="1">
        <f t="array" ref="W805">INDEX(J805:U805, 1, MONTH($W$1))</f>
        <v>0</v>
      </c>
      <c r="X805" s="14" cm="1">
        <f t="array" ref="X805">SUMPRODUCT((J805:U805) *(($J$1:$U$1)&lt;=$X$1))</f>
        <v>0</v>
      </c>
      <c r="Y805">
        <f t="shared" si="123"/>
        <v>0</v>
      </c>
      <c r="Z805">
        <f t="shared" si="123"/>
        <v>0</v>
      </c>
      <c r="AA805">
        <f t="shared" si="124"/>
        <v>0</v>
      </c>
      <c r="AB805">
        <f t="shared" si="131"/>
        <v>0</v>
      </c>
      <c r="AC805">
        <f t="shared" si="125"/>
        <v>0</v>
      </c>
      <c r="AD805">
        <f t="shared" si="126"/>
        <v>0</v>
      </c>
      <c r="AE805">
        <f t="shared" si="127"/>
        <v>0</v>
      </c>
      <c r="AF805">
        <f t="shared" si="128"/>
        <v>0</v>
      </c>
      <c r="AG805">
        <f t="shared" si="129"/>
        <v>0</v>
      </c>
      <c r="AI805" s="15">
        <f t="shared" si="130"/>
        <v>0</v>
      </c>
      <c r="AJ805" s="15"/>
      <c r="AK805" t="str">
        <f>IFERROR(VLOOKUP($B805, 'Combined Budget 2025 EUR'!$B:$L, 10, 0), IFERROR(VLOOKUP($B805, 'Combined Budget 2025 CHF'!$B:$L, 10, 0), "N/A"))</f>
        <v>N/A</v>
      </c>
      <c r="AL805" t="str">
        <f>IFERROR(VLOOKUP($B805, 'Combined Budget 2025 EUR'!$B:$L, 11, 0), IFERROR(VLOOKUP($B805, 'Combined Budget 2025 CHF'!$B:$L, 11, 0), "N/A"))</f>
        <v>N/A</v>
      </c>
    </row>
    <row r="806" spans="2:38" x14ac:dyDescent="0.25">
      <c r="B806" s="1">
        <v>30724</v>
      </c>
      <c r="C806" s="1" t="s">
        <v>977</v>
      </c>
      <c r="D806" s="1" t="str">
        <f>IFERROR(VLOOKUP($B806, 'Combined Budget 2025 EUR'!$B:$G,3, 0),IFERROR(VLOOKUP($B806, 'Combined Budget 2025 CHF'!$B:$G,3, 0),  IFERROR(VLOOKUP($B806, '[1]QMSM_AG Mapping'!$A:$G, 3,0), "Check")))</f>
        <v>Internal</v>
      </c>
      <c r="E806" s="1">
        <f>IFERROR(VLOOKUP($B806, 'Combined Budget 2025 EUR'!$B:$G,5, 0), IFERROR(VLOOKUP($B806, 'Combined Budget 2025 CHF'!$B:$G,5, 0),IFERROR(VLOOKUP($B806, '[1]QMSM_AG Mapping'!$A:$E, 5,0), "Check")))</f>
        <v>0</v>
      </c>
      <c r="F806" s="1">
        <f t="shared" si="122"/>
        <v>0</v>
      </c>
      <c r="G806" s="13">
        <f>VLOOKUP($B806, '[1]QMSM_AG Mapping'!$A:$G, 6, 0)</f>
        <v>0</v>
      </c>
      <c r="H806" s="1">
        <f>VLOOKUP($B806, '[1]QMSM_AG Mapping'!$A:$G, 7, 0)</f>
        <v>0</v>
      </c>
      <c r="I806" t="s">
        <v>38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W806" s="14" cm="1">
        <f t="array" ref="W806">INDEX(J806:U806, 1, MONTH($W$1))</f>
        <v>0</v>
      </c>
      <c r="X806" s="14" cm="1">
        <f t="array" ref="X806">SUMPRODUCT((J806:U806) *(($J$1:$U$1)&lt;=$X$1))</f>
        <v>0</v>
      </c>
      <c r="Y806">
        <f t="shared" si="123"/>
        <v>0</v>
      </c>
      <c r="Z806">
        <f t="shared" si="123"/>
        <v>0</v>
      </c>
      <c r="AA806">
        <f t="shared" si="124"/>
        <v>0</v>
      </c>
      <c r="AB806">
        <f t="shared" si="131"/>
        <v>0</v>
      </c>
      <c r="AC806">
        <f t="shared" si="125"/>
        <v>0</v>
      </c>
      <c r="AD806">
        <f t="shared" si="126"/>
        <v>0</v>
      </c>
      <c r="AE806">
        <f t="shared" si="127"/>
        <v>0</v>
      </c>
      <c r="AF806">
        <f t="shared" si="128"/>
        <v>0</v>
      </c>
      <c r="AG806">
        <f t="shared" si="129"/>
        <v>0</v>
      </c>
      <c r="AI806" s="15">
        <f t="shared" si="130"/>
        <v>0</v>
      </c>
      <c r="AJ806" s="15"/>
      <c r="AK806" t="str">
        <f>IFERROR(VLOOKUP($B806, 'Combined Budget 2025 EUR'!$B:$L, 10, 0), IFERROR(VLOOKUP($B806, 'Combined Budget 2025 CHF'!$B:$L, 10, 0), "N/A"))</f>
        <v>N/A</v>
      </c>
      <c r="AL806" t="str">
        <f>IFERROR(VLOOKUP($B806, 'Combined Budget 2025 EUR'!$B:$L, 11, 0), IFERROR(VLOOKUP($B806, 'Combined Budget 2025 CHF'!$B:$L, 11, 0), "N/A"))</f>
        <v>N/A</v>
      </c>
    </row>
    <row r="807" spans="2:38" x14ac:dyDescent="0.25">
      <c r="B807" s="1">
        <v>30725</v>
      </c>
      <c r="C807" s="1" t="s">
        <v>978</v>
      </c>
      <c r="D807" s="1" t="str">
        <f>IFERROR(VLOOKUP($B807, 'Combined Budget 2025 EUR'!$B:$G,3, 0),IFERROR(VLOOKUP($B807, 'Combined Budget 2025 CHF'!$B:$G,3, 0),  IFERROR(VLOOKUP($B807, '[1]QMSM_AG Mapping'!$A:$G, 3,0), "Check")))</f>
        <v>Internal</v>
      </c>
      <c r="E807" s="1">
        <f>IFERROR(VLOOKUP($B807, 'Combined Budget 2025 EUR'!$B:$G,5, 0), IFERROR(VLOOKUP($B807, 'Combined Budget 2025 CHF'!$B:$G,5, 0),IFERROR(VLOOKUP($B807, '[1]QMSM_AG Mapping'!$A:$E, 5,0), "Check")))</f>
        <v>0</v>
      </c>
      <c r="F807" s="1">
        <f t="shared" si="122"/>
        <v>0</v>
      </c>
      <c r="G807" s="13">
        <f>VLOOKUP($B807, '[1]QMSM_AG Mapping'!$A:$G, 6, 0)</f>
        <v>0</v>
      </c>
      <c r="H807" s="1">
        <f>VLOOKUP($B807, '[1]QMSM_AG Mapping'!$A:$G, 7, 0)</f>
        <v>0</v>
      </c>
      <c r="I807" t="s">
        <v>38</v>
      </c>
      <c r="J807" s="14">
        <v>0</v>
      </c>
      <c r="K807" s="14">
        <v>0</v>
      </c>
      <c r="L807" s="14">
        <v>0</v>
      </c>
      <c r="M807" s="14">
        <v>43.34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153.06</v>
      </c>
      <c r="U807" s="14">
        <v>-153.06</v>
      </c>
      <c r="W807" s="14" cm="1">
        <f t="array" ref="W807">INDEX(J807:U807, 1, MONTH($W$1))</f>
        <v>-153.06</v>
      </c>
      <c r="X807" s="14" cm="1">
        <f t="array" ref="X807">SUMPRODUCT((J807:U807) *(($J$1:$U$1)&lt;=$X$1))</f>
        <v>43.34</v>
      </c>
      <c r="Y807">
        <f t="shared" si="123"/>
        <v>0</v>
      </c>
      <c r="Z807">
        <f t="shared" si="123"/>
        <v>1</v>
      </c>
      <c r="AA807">
        <f t="shared" si="124"/>
        <v>0</v>
      </c>
      <c r="AB807">
        <f t="shared" si="131"/>
        <v>2</v>
      </c>
      <c r="AC807">
        <f t="shared" si="125"/>
        <v>21.67</v>
      </c>
      <c r="AD807">
        <f t="shared" si="126"/>
        <v>0</v>
      </c>
      <c r="AE807">
        <f t="shared" si="127"/>
        <v>0</v>
      </c>
      <c r="AF807">
        <f t="shared" si="128"/>
        <v>0</v>
      </c>
      <c r="AG807">
        <f t="shared" si="129"/>
        <v>0</v>
      </c>
      <c r="AI807" s="15">
        <f t="shared" si="130"/>
        <v>43.34</v>
      </c>
      <c r="AJ807" s="15"/>
      <c r="AK807" t="str">
        <f>IFERROR(VLOOKUP($B807, 'Combined Budget 2025 EUR'!$B:$L, 10, 0), IFERROR(VLOOKUP($B807, 'Combined Budget 2025 CHF'!$B:$L, 10, 0), "N/A"))</f>
        <v>N/A</v>
      </c>
      <c r="AL807" t="str">
        <f>IFERROR(VLOOKUP($B807, 'Combined Budget 2025 EUR'!$B:$L, 11, 0), IFERROR(VLOOKUP($B807, 'Combined Budget 2025 CHF'!$B:$L, 11, 0), "N/A"))</f>
        <v>N/A</v>
      </c>
    </row>
    <row r="808" spans="2:38" x14ac:dyDescent="0.25">
      <c r="B808" s="1">
        <v>30726</v>
      </c>
      <c r="C808" s="1" t="s">
        <v>979</v>
      </c>
      <c r="D808" s="1" t="str">
        <f>IFERROR(VLOOKUP($B808, 'Combined Budget 2025 EUR'!$B:$G,3, 0),IFERROR(VLOOKUP($B808, 'Combined Budget 2025 CHF'!$B:$G,3, 0),  IFERROR(VLOOKUP($B808, '[1]QMSM_AG Mapping'!$A:$G, 3,0), "Check")))</f>
        <v>Internal</v>
      </c>
      <c r="E808" s="1">
        <f>IFERROR(VLOOKUP($B808, 'Combined Budget 2025 EUR'!$B:$G,5, 0), IFERROR(VLOOKUP($B808, 'Combined Budget 2025 CHF'!$B:$G,5, 0),IFERROR(VLOOKUP($B808, '[1]QMSM_AG Mapping'!$A:$E, 5,0), "Check")))</f>
        <v>0</v>
      </c>
      <c r="F808" s="1">
        <f t="shared" si="122"/>
        <v>0</v>
      </c>
      <c r="G808" s="13">
        <f>VLOOKUP($B808, '[1]QMSM_AG Mapping'!$A:$G, 6, 0)</f>
        <v>0</v>
      </c>
      <c r="H808" s="1">
        <f>VLOOKUP($B808, '[1]QMSM_AG Mapping'!$A:$G, 7, 0)</f>
        <v>0</v>
      </c>
      <c r="I808" t="s">
        <v>38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W808" s="14" cm="1">
        <f t="array" ref="W808">INDEX(J808:U808, 1, MONTH($W$1))</f>
        <v>0</v>
      </c>
      <c r="X808" s="14" cm="1">
        <f t="array" ref="X808">SUMPRODUCT((J808:U808) *(($J$1:$U$1)&lt;=$X$1))</f>
        <v>0</v>
      </c>
      <c r="Y808">
        <f t="shared" si="123"/>
        <v>0</v>
      </c>
      <c r="Z808">
        <f t="shared" si="123"/>
        <v>0</v>
      </c>
      <c r="AA808">
        <f t="shared" si="124"/>
        <v>0</v>
      </c>
      <c r="AB808">
        <f t="shared" si="131"/>
        <v>0</v>
      </c>
      <c r="AC808">
        <f t="shared" si="125"/>
        <v>0</v>
      </c>
      <c r="AD808">
        <f t="shared" si="126"/>
        <v>0</v>
      </c>
      <c r="AE808">
        <f t="shared" si="127"/>
        <v>0</v>
      </c>
      <c r="AF808">
        <f t="shared" si="128"/>
        <v>0</v>
      </c>
      <c r="AG808">
        <f t="shared" si="129"/>
        <v>0</v>
      </c>
      <c r="AI808" s="15">
        <f t="shared" si="130"/>
        <v>0</v>
      </c>
      <c r="AJ808" s="15"/>
      <c r="AK808" t="str">
        <f>IFERROR(VLOOKUP($B808, 'Combined Budget 2025 EUR'!$B:$L, 10, 0), IFERROR(VLOOKUP($B808, 'Combined Budget 2025 CHF'!$B:$L, 10, 0), "N/A"))</f>
        <v>N/A</v>
      </c>
      <c r="AL808" t="str">
        <f>IFERROR(VLOOKUP($B808, 'Combined Budget 2025 EUR'!$B:$L, 11, 0), IFERROR(VLOOKUP($B808, 'Combined Budget 2025 CHF'!$B:$L, 11, 0), "N/A"))</f>
        <v>N/A</v>
      </c>
    </row>
    <row r="809" spans="2:38" x14ac:dyDescent="0.25">
      <c r="B809" s="1">
        <v>30727</v>
      </c>
      <c r="C809" s="1" t="s">
        <v>980</v>
      </c>
      <c r="D809" s="1" t="str">
        <f>IFERROR(VLOOKUP($B809, 'Combined Budget 2025 EUR'!$B:$G,3, 0),IFERROR(VLOOKUP($B809, 'Combined Budget 2025 CHF'!$B:$G,3, 0),  IFERROR(VLOOKUP($B809, '[1]QMSM_AG Mapping'!$A:$G, 3,0), "Check")))</f>
        <v>Internal</v>
      </c>
      <c r="E809" s="1">
        <f>IFERROR(VLOOKUP($B809, 'Combined Budget 2025 EUR'!$B:$G,5, 0), IFERROR(VLOOKUP($B809, 'Combined Budget 2025 CHF'!$B:$G,5, 0),IFERROR(VLOOKUP($B809, '[1]QMSM_AG Mapping'!$A:$E, 5,0), "Check")))</f>
        <v>0</v>
      </c>
      <c r="F809" s="1">
        <f t="shared" si="122"/>
        <v>0</v>
      </c>
      <c r="G809" s="13">
        <f>VLOOKUP($B809, '[1]QMSM_AG Mapping'!$A:$G, 6, 0)</f>
        <v>0</v>
      </c>
      <c r="H809" s="1">
        <f>VLOOKUP($B809, '[1]QMSM_AG Mapping'!$A:$G, 7, 0)</f>
        <v>0</v>
      </c>
      <c r="I809" t="s">
        <v>38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W809" s="14" cm="1">
        <f t="array" ref="W809">INDEX(J809:U809, 1, MONTH($W$1))</f>
        <v>0</v>
      </c>
      <c r="X809" s="14" cm="1">
        <f t="array" ref="X809">SUMPRODUCT((J809:U809) *(($J$1:$U$1)&lt;=$X$1))</f>
        <v>0</v>
      </c>
      <c r="Y809">
        <f t="shared" si="123"/>
        <v>0</v>
      </c>
      <c r="Z809">
        <f t="shared" si="123"/>
        <v>0</v>
      </c>
      <c r="AA809">
        <f t="shared" si="124"/>
        <v>0</v>
      </c>
      <c r="AB809">
        <f t="shared" si="131"/>
        <v>0</v>
      </c>
      <c r="AC809">
        <f t="shared" si="125"/>
        <v>0</v>
      </c>
      <c r="AD809">
        <f t="shared" si="126"/>
        <v>0</v>
      </c>
      <c r="AE809">
        <f t="shared" si="127"/>
        <v>0</v>
      </c>
      <c r="AF809">
        <f t="shared" si="128"/>
        <v>0</v>
      </c>
      <c r="AG809">
        <f t="shared" si="129"/>
        <v>0</v>
      </c>
      <c r="AI809" s="15">
        <f t="shared" si="130"/>
        <v>0</v>
      </c>
      <c r="AJ809" s="15"/>
      <c r="AK809" t="str">
        <f>IFERROR(VLOOKUP($B809, 'Combined Budget 2025 EUR'!$B:$L, 10, 0), IFERROR(VLOOKUP($B809, 'Combined Budget 2025 CHF'!$B:$L, 10, 0), "N/A"))</f>
        <v>N/A</v>
      </c>
      <c r="AL809" t="str">
        <f>IFERROR(VLOOKUP($B809, 'Combined Budget 2025 EUR'!$B:$L, 11, 0), IFERROR(VLOOKUP($B809, 'Combined Budget 2025 CHF'!$B:$L, 11, 0), "N/A"))</f>
        <v>N/A</v>
      </c>
    </row>
    <row r="810" spans="2:38" x14ac:dyDescent="0.25">
      <c r="B810" s="1">
        <v>30728</v>
      </c>
      <c r="C810" s="1" t="s">
        <v>981</v>
      </c>
      <c r="D810" s="1" t="str">
        <f>IFERROR(VLOOKUP($B810, 'Combined Budget 2025 EUR'!$B:$G,3, 0),IFERROR(VLOOKUP($B810, 'Combined Budget 2025 CHF'!$B:$G,3, 0),  IFERROR(VLOOKUP($B810, '[1]QMSM_AG Mapping'!$A:$G, 3,0), "Check")))</f>
        <v>Internal</v>
      </c>
      <c r="E810" s="1">
        <f>IFERROR(VLOOKUP($B810, 'Combined Budget 2025 EUR'!$B:$G,5, 0), IFERROR(VLOOKUP($B810, 'Combined Budget 2025 CHF'!$B:$G,5, 0),IFERROR(VLOOKUP($B810, '[1]QMSM_AG Mapping'!$A:$E, 5,0), "Check")))</f>
        <v>0</v>
      </c>
      <c r="F810" s="1">
        <f t="shared" si="122"/>
        <v>0</v>
      </c>
      <c r="G810" s="13">
        <f>VLOOKUP($B810, '[1]QMSM_AG Mapping'!$A:$G, 6, 0)</f>
        <v>0</v>
      </c>
      <c r="H810" s="1">
        <f>VLOOKUP($B810, '[1]QMSM_AG Mapping'!$A:$G, 7, 0)</f>
        <v>0</v>
      </c>
      <c r="I810" t="s">
        <v>38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W810" s="14" cm="1">
        <f t="array" ref="W810">INDEX(J810:U810, 1, MONTH($W$1))</f>
        <v>0</v>
      </c>
      <c r="X810" s="14" cm="1">
        <f t="array" ref="X810">SUMPRODUCT((J810:U810) *(($J$1:$U$1)&lt;=$X$1))</f>
        <v>0</v>
      </c>
      <c r="Y810">
        <f t="shared" si="123"/>
        <v>0</v>
      </c>
      <c r="Z810">
        <f t="shared" si="123"/>
        <v>0</v>
      </c>
      <c r="AA810">
        <f t="shared" si="124"/>
        <v>0</v>
      </c>
      <c r="AB810">
        <f t="shared" si="131"/>
        <v>0</v>
      </c>
      <c r="AC810">
        <f t="shared" si="125"/>
        <v>0</v>
      </c>
      <c r="AD810">
        <f t="shared" si="126"/>
        <v>0</v>
      </c>
      <c r="AE810">
        <f t="shared" si="127"/>
        <v>0</v>
      </c>
      <c r="AF810">
        <f t="shared" si="128"/>
        <v>0</v>
      </c>
      <c r="AG810">
        <f t="shared" si="129"/>
        <v>0</v>
      </c>
      <c r="AI810" s="15">
        <f t="shared" si="130"/>
        <v>0</v>
      </c>
      <c r="AJ810" s="15"/>
      <c r="AK810" t="str">
        <f>IFERROR(VLOOKUP($B810, 'Combined Budget 2025 EUR'!$B:$L, 10, 0), IFERROR(VLOOKUP($B810, 'Combined Budget 2025 CHF'!$B:$L, 10, 0), "N/A"))</f>
        <v>N/A</v>
      </c>
      <c r="AL810" t="str">
        <f>IFERROR(VLOOKUP($B810, 'Combined Budget 2025 EUR'!$B:$L, 11, 0), IFERROR(VLOOKUP($B810, 'Combined Budget 2025 CHF'!$B:$L, 11, 0), "N/A"))</f>
        <v>N/A</v>
      </c>
    </row>
    <row r="811" spans="2:38" x14ac:dyDescent="0.25">
      <c r="B811" s="1">
        <v>30729</v>
      </c>
      <c r="C811" s="1" t="s">
        <v>982</v>
      </c>
      <c r="D811" s="1" t="str">
        <f>IFERROR(VLOOKUP($B811, 'Combined Budget 2025 EUR'!$B:$G,3, 0),IFERROR(VLOOKUP($B811, 'Combined Budget 2025 CHF'!$B:$G,3, 0),  IFERROR(VLOOKUP($B811, '[1]QMSM_AG Mapping'!$A:$G, 3,0), "Check")))</f>
        <v>Internal</v>
      </c>
      <c r="E811" s="1">
        <f>IFERROR(VLOOKUP($B811, 'Combined Budget 2025 EUR'!$B:$G,5, 0), IFERROR(VLOOKUP($B811, 'Combined Budget 2025 CHF'!$B:$G,5, 0),IFERROR(VLOOKUP($B811, '[1]QMSM_AG Mapping'!$A:$E, 5,0), "Check")))</f>
        <v>0</v>
      </c>
      <c r="F811" s="1">
        <f t="shared" si="122"/>
        <v>0</v>
      </c>
      <c r="G811" s="13">
        <f>VLOOKUP($B811, '[1]QMSM_AG Mapping'!$A:$G, 6, 0)</f>
        <v>0</v>
      </c>
      <c r="H811" s="1">
        <f>VLOOKUP($B811, '[1]QMSM_AG Mapping'!$A:$G, 7, 0)</f>
        <v>0</v>
      </c>
      <c r="I811" t="s">
        <v>38</v>
      </c>
      <c r="J811" s="14">
        <v>0</v>
      </c>
      <c r="K811" s="14">
        <v>0</v>
      </c>
      <c r="L811" s="14">
        <v>0</v>
      </c>
      <c r="M811" s="14">
        <v>55.48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W811" s="14" cm="1">
        <f t="array" ref="W811">INDEX(J811:U811, 1, MONTH($W$1))</f>
        <v>0</v>
      </c>
      <c r="X811" s="14" cm="1">
        <f t="array" ref="X811">SUMPRODUCT((J811:U811) *(($J$1:$U$1)&lt;=$X$1))</f>
        <v>55.48</v>
      </c>
      <c r="Y811">
        <f t="shared" si="123"/>
        <v>0</v>
      </c>
      <c r="Z811">
        <f t="shared" si="123"/>
        <v>1</v>
      </c>
      <c r="AA811">
        <f t="shared" si="124"/>
        <v>0</v>
      </c>
      <c r="AB811">
        <f t="shared" si="131"/>
        <v>1</v>
      </c>
      <c r="AC811">
        <f t="shared" si="125"/>
        <v>55.48</v>
      </c>
      <c r="AD811">
        <f t="shared" si="126"/>
        <v>0</v>
      </c>
      <c r="AE811">
        <f t="shared" si="127"/>
        <v>0</v>
      </c>
      <c r="AF811">
        <f t="shared" si="128"/>
        <v>0</v>
      </c>
      <c r="AG811">
        <f t="shared" si="129"/>
        <v>0</v>
      </c>
      <c r="AI811" s="15">
        <f t="shared" si="130"/>
        <v>55.48</v>
      </c>
      <c r="AJ811" s="15"/>
      <c r="AK811" t="str">
        <f>IFERROR(VLOOKUP($B811, 'Combined Budget 2025 EUR'!$B:$L, 10, 0), IFERROR(VLOOKUP($B811, 'Combined Budget 2025 CHF'!$B:$L, 10, 0), "N/A"))</f>
        <v>N/A</v>
      </c>
      <c r="AL811" t="str">
        <f>IFERROR(VLOOKUP($B811, 'Combined Budget 2025 EUR'!$B:$L, 11, 0), IFERROR(VLOOKUP($B811, 'Combined Budget 2025 CHF'!$B:$L, 11, 0), "N/A"))</f>
        <v>N/A</v>
      </c>
    </row>
    <row r="812" spans="2:38" x14ac:dyDescent="0.25">
      <c r="B812" s="1">
        <v>30730</v>
      </c>
      <c r="C812" s="1" t="s">
        <v>983</v>
      </c>
      <c r="D812" s="1" t="str">
        <f>IFERROR(VLOOKUP($B812, 'Combined Budget 2025 EUR'!$B:$G,3, 0),IFERROR(VLOOKUP($B812, 'Combined Budget 2025 CHF'!$B:$G,3, 0),  IFERROR(VLOOKUP($B812, '[1]QMSM_AG Mapping'!$A:$G, 3,0), "Check")))</f>
        <v>Internal</v>
      </c>
      <c r="E812" s="1">
        <f>IFERROR(VLOOKUP($B812, 'Combined Budget 2025 EUR'!$B:$G,5, 0), IFERROR(VLOOKUP($B812, 'Combined Budget 2025 CHF'!$B:$G,5, 0),IFERROR(VLOOKUP($B812, '[1]QMSM_AG Mapping'!$A:$E, 5,0), "Check")))</f>
        <v>0</v>
      </c>
      <c r="F812" s="1">
        <f t="shared" si="122"/>
        <v>0</v>
      </c>
      <c r="G812" s="13">
        <f>VLOOKUP($B812, '[1]QMSM_AG Mapping'!$A:$G, 6, 0)</f>
        <v>0</v>
      </c>
      <c r="H812" s="1">
        <f>VLOOKUP($B812, '[1]QMSM_AG Mapping'!$A:$G, 7, 0)</f>
        <v>0</v>
      </c>
      <c r="I812" t="s">
        <v>38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W812" s="14" cm="1">
        <f t="array" ref="W812">INDEX(J812:U812, 1, MONTH($W$1))</f>
        <v>0</v>
      </c>
      <c r="X812" s="14" cm="1">
        <f t="array" ref="X812">SUMPRODUCT((J812:U812) *(($J$1:$U$1)&lt;=$X$1))</f>
        <v>0</v>
      </c>
      <c r="Y812">
        <f t="shared" si="123"/>
        <v>0</v>
      </c>
      <c r="Z812">
        <f t="shared" si="123"/>
        <v>0</v>
      </c>
      <c r="AA812">
        <f t="shared" si="124"/>
        <v>0</v>
      </c>
      <c r="AB812">
        <f t="shared" si="131"/>
        <v>0</v>
      </c>
      <c r="AC812">
        <f t="shared" si="125"/>
        <v>0</v>
      </c>
      <c r="AD812">
        <f t="shared" si="126"/>
        <v>0</v>
      </c>
      <c r="AE812">
        <f t="shared" si="127"/>
        <v>0</v>
      </c>
      <c r="AF812">
        <f t="shared" si="128"/>
        <v>0</v>
      </c>
      <c r="AG812">
        <f t="shared" si="129"/>
        <v>0</v>
      </c>
      <c r="AI812" s="15">
        <f t="shared" si="130"/>
        <v>0</v>
      </c>
      <c r="AJ812" s="15"/>
      <c r="AK812" t="str">
        <f>IFERROR(VLOOKUP($B812, 'Combined Budget 2025 EUR'!$B:$L, 10, 0), IFERROR(VLOOKUP($B812, 'Combined Budget 2025 CHF'!$B:$L, 10, 0), "N/A"))</f>
        <v>N/A</v>
      </c>
      <c r="AL812" t="str">
        <f>IFERROR(VLOOKUP($B812, 'Combined Budget 2025 EUR'!$B:$L, 11, 0), IFERROR(VLOOKUP($B812, 'Combined Budget 2025 CHF'!$B:$L, 11, 0), "N/A"))</f>
        <v>N/A</v>
      </c>
    </row>
    <row r="813" spans="2:38" x14ac:dyDescent="0.25">
      <c r="B813" s="1">
        <v>30731</v>
      </c>
      <c r="C813" s="1" t="s">
        <v>984</v>
      </c>
      <c r="D813" s="1" t="str">
        <f>IFERROR(VLOOKUP($B813, 'Combined Budget 2025 EUR'!$B:$G,3, 0),IFERROR(VLOOKUP($B813, 'Combined Budget 2025 CHF'!$B:$G,3, 0),  IFERROR(VLOOKUP($B813, '[1]QMSM_AG Mapping'!$A:$G, 3,0), "Check")))</f>
        <v>Internal</v>
      </c>
      <c r="E813" s="1">
        <f>IFERROR(VLOOKUP($B813, 'Combined Budget 2025 EUR'!$B:$G,5, 0), IFERROR(VLOOKUP($B813, 'Combined Budget 2025 CHF'!$B:$G,5, 0),IFERROR(VLOOKUP($B813, '[1]QMSM_AG Mapping'!$A:$E, 5,0), "Check")))</f>
        <v>0</v>
      </c>
      <c r="F813" s="1">
        <f t="shared" si="122"/>
        <v>0</v>
      </c>
      <c r="G813" s="13">
        <f>VLOOKUP($B813, '[1]QMSM_AG Mapping'!$A:$G, 6, 0)</f>
        <v>0</v>
      </c>
      <c r="H813" s="1">
        <f>VLOOKUP($B813, '[1]QMSM_AG Mapping'!$A:$G, 7, 0)</f>
        <v>0</v>
      </c>
      <c r="I813" t="s">
        <v>38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W813" s="14" cm="1">
        <f t="array" ref="W813">INDEX(J813:U813, 1, MONTH($W$1))</f>
        <v>0</v>
      </c>
      <c r="X813" s="14" cm="1">
        <f t="array" ref="X813">SUMPRODUCT((J813:U813) *(($J$1:$U$1)&lt;=$X$1))</f>
        <v>0</v>
      </c>
      <c r="Y813">
        <f t="shared" si="123"/>
        <v>0</v>
      </c>
      <c r="Z813">
        <f t="shared" si="123"/>
        <v>0</v>
      </c>
      <c r="AA813">
        <f t="shared" si="124"/>
        <v>0</v>
      </c>
      <c r="AB813">
        <f t="shared" si="131"/>
        <v>0</v>
      </c>
      <c r="AC813">
        <f t="shared" si="125"/>
        <v>0</v>
      </c>
      <c r="AD813">
        <f t="shared" si="126"/>
        <v>0</v>
      </c>
      <c r="AE813">
        <f t="shared" si="127"/>
        <v>0</v>
      </c>
      <c r="AF813">
        <f t="shared" si="128"/>
        <v>0</v>
      </c>
      <c r="AG813">
        <f t="shared" si="129"/>
        <v>0</v>
      </c>
      <c r="AI813" s="15">
        <f t="shared" si="130"/>
        <v>0</v>
      </c>
      <c r="AJ813" s="15"/>
      <c r="AK813" t="str">
        <f>IFERROR(VLOOKUP($B813, 'Combined Budget 2025 EUR'!$B:$L, 10, 0), IFERROR(VLOOKUP($B813, 'Combined Budget 2025 CHF'!$B:$L, 10, 0), "N/A"))</f>
        <v>N/A</v>
      </c>
      <c r="AL813" t="str">
        <f>IFERROR(VLOOKUP($B813, 'Combined Budget 2025 EUR'!$B:$L, 11, 0), IFERROR(VLOOKUP($B813, 'Combined Budget 2025 CHF'!$B:$L, 11, 0), "N/A"))</f>
        <v>N/A</v>
      </c>
    </row>
    <row r="814" spans="2:38" x14ac:dyDescent="0.25">
      <c r="B814" s="1">
        <v>30732</v>
      </c>
      <c r="C814" s="1" t="s">
        <v>985</v>
      </c>
      <c r="D814" s="1" t="str">
        <f>IFERROR(VLOOKUP($B814, 'Combined Budget 2025 EUR'!$B:$G,3, 0),IFERROR(VLOOKUP($B814, 'Combined Budget 2025 CHF'!$B:$G,3, 0),  IFERROR(VLOOKUP($B814, '[1]QMSM_AG Mapping'!$A:$G, 3,0), "Check")))</f>
        <v>Internal</v>
      </c>
      <c r="E814" s="1">
        <f>IFERROR(VLOOKUP($B814, 'Combined Budget 2025 EUR'!$B:$G,5, 0), IFERROR(VLOOKUP($B814, 'Combined Budget 2025 CHF'!$B:$G,5, 0),IFERROR(VLOOKUP($B814, '[1]QMSM_AG Mapping'!$A:$E, 5,0), "Check")))</f>
        <v>0</v>
      </c>
      <c r="F814" s="1">
        <f t="shared" si="122"/>
        <v>0</v>
      </c>
      <c r="G814" s="13">
        <f>VLOOKUP($B814, '[1]QMSM_AG Mapping'!$A:$G, 6, 0)</f>
        <v>0</v>
      </c>
      <c r="H814" s="1">
        <f>VLOOKUP($B814, '[1]QMSM_AG Mapping'!$A:$G, 7, 0)</f>
        <v>0</v>
      </c>
      <c r="I814" t="s">
        <v>38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W814" s="14" cm="1">
        <f t="array" ref="W814">INDEX(J814:U814, 1, MONTH($W$1))</f>
        <v>0</v>
      </c>
      <c r="X814" s="14" cm="1">
        <f t="array" ref="X814">SUMPRODUCT((J814:U814) *(($J$1:$U$1)&lt;=$X$1))</f>
        <v>0</v>
      </c>
      <c r="Y814">
        <f t="shared" si="123"/>
        <v>0</v>
      </c>
      <c r="Z814">
        <f t="shared" si="123"/>
        <v>0</v>
      </c>
      <c r="AA814">
        <f t="shared" si="124"/>
        <v>0</v>
      </c>
      <c r="AB814">
        <f t="shared" si="131"/>
        <v>0</v>
      </c>
      <c r="AC814">
        <f t="shared" si="125"/>
        <v>0</v>
      </c>
      <c r="AD814">
        <f t="shared" si="126"/>
        <v>0</v>
      </c>
      <c r="AE814">
        <f t="shared" si="127"/>
        <v>0</v>
      </c>
      <c r="AF814">
        <f t="shared" si="128"/>
        <v>0</v>
      </c>
      <c r="AG814">
        <f t="shared" si="129"/>
        <v>0</v>
      </c>
      <c r="AI814" s="15">
        <f t="shared" si="130"/>
        <v>0</v>
      </c>
      <c r="AJ814" s="15"/>
      <c r="AK814" t="str">
        <f>IFERROR(VLOOKUP($B814, 'Combined Budget 2025 EUR'!$B:$L, 10, 0), IFERROR(VLOOKUP($B814, 'Combined Budget 2025 CHF'!$B:$L, 10, 0), "N/A"))</f>
        <v>N/A</v>
      </c>
      <c r="AL814" t="str">
        <f>IFERROR(VLOOKUP($B814, 'Combined Budget 2025 EUR'!$B:$L, 11, 0), IFERROR(VLOOKUP($B814, 'Combined Budget 2025 CHF'!$B:$L, 11, 0), "N/A"))</f>
        <v>N/A</v>
      </c>
    </row>
    <row r="815" spans="2:38" x14ac:dyDescent="0.25">
      <c r="B815" s="1">
        <v>30733</v>
      </c>
      <c r="C815" s="1" t="s">
        <v>986</v>
      </c>
      <c r="D815" s="1" t="str">
        <f>IFERROR(VLOOKUP($B815, 'Combined Budget 2025 EUR'!$B:$G,3, 0),IFERROR(VLOOKUP($B815, 'Combined Budget 2025 CHF'!$B:$G,3, 0),  IFERROR(VLOOKUP($B815, '[1]QMSM_AG Mapping'!$A:$G, 3,0), "Check")))</f>
        <v>Internal</v>
      </c>
      <c r="E815" s="1">
        <f>IFERROR(VLOOKUP($B815, 'Combined Budget 2025 EUR'!$B:$G,5, 0), IFERROR(VLOOKUP($B815, 'Combined Budget 2025 CHF'!$B:$G,5, 0),IFERROR(VLOOKUP($B815, '[1]QMSM_AG Mapping'!$A:$E, 5,0), "Check")))</f>
        <v>0</v>
      </c>
      <c r="F815" s="1">
        <f t="shared" si="122"/>
        <v>0</v>
      </c>
      <c r="G815" s="13">
        <f>VLOOKUP($B815, '[1]QMSM_AG Mapping'!$A:$G, 6, 0)</f>
        <v>0</v>
      </c>
      <c r="H815" s="1">
        <f>VLOOKUP($B815, '[1]QMSM_AG Mapping'!$A:$G, 7, 0)</f>
        <v>0</v>
      </c>
      <c r="I815" t="s">
        <v>38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W815" s="14" cm="1">
        <f t="array" ref="W815">INDEX(J815:U815, 1, MONTH($W$1))</f>
        <v>0</v>
      </c>
      <c r="X815" s="14" cm="1">
        <f t="array" ref="X815">SUMPRODUCT((J815:U815) *(($J$1:$U$1)&lt;=$X$1))</f>
        <v>0</v>
      </c>
      <c r="Y815">
        <f t="shared" si="123"/>
        <v>0</v>
      </c>
      <c r="Z815">
        <f t="shared" si="123"/>
        <v>0</v>
      </c>
      <c r="AA815">
        <f t="shared" si="124"/>
        <v>0</v>
      </c>
      <c r="AB815">
        <f t="shared" si="131"/>
        <v>0</v>
      </c>
      <c r="AC815">
        <f t="shared" si="125"/>
        <v>0</v>
      </c>
      <c r="AD815">
        <f t="shared" si="126"/>
        <v>0</v>
      </c>
      <c r="AE815">
        <f t="shared" si="127"/>
        <v>0</v>
      </c>
      <c r="AF815">
        <f t="shared" si="128"/>
        <v>0</v>
      </c>
      <c r="AG815">
        <f t="shared" si="129"/>
        <v>0</v>
      </c>
      <c r="AI815" s="15">
        <f t="shared" si="130"/>
        <v>0</v>
      </c>
      <c r="AJ815" s="15"/>
      <c r="AK815" t="str">
        <f>IFERROR(VLOOKUP($B815, 'Combined Budget 2025 EUR'!$B:$L, 10, 0), IFERROR(VLOOKUP($B815, 'Combined Budget 2025 CHF'!$B:$L, 10, 0), "N/A"))</f>
        <v>N/A</v>
      </c>
      <c r="AL815" t="str">
        <f>IFERROR(VLOOKUP($B815, 'Combined Budget 2025 EUR'!$B:$L, 11, 0), IFERROR(VLOOKUP($B815, 'Combined Budget 2025 CHF'!$B:$L, 11, 0), "N/A"))</f>
        <v>N/A</v>
      </c>
    </row>
    <row r="816" spans="2:38" x14ac:dyDescent="0.25">
      <c r="B816" s="1">
        <v>30734</v>
      </c>
      <c r="C816" s="1" t="s">
        <v>987</v>
      </c>
      <c r="D816" s="1" t="str">
        <f>IFERROR(VLOOKUP($B816, 'Combined Budget 2025 EUR'!$B:$G,3, 0),IFERROR(VLOOKUP($B816, 'Combined Budget 2025 CHF'!$B:$G,3, 0),  IFERROR(VLOOKUP($B816, '[1]QMSM_AG Mapping'!$A:$G, 3,0), "Check")))</f>
        <v>Internal</v>
      </c>
      <c r="E816" s="1">
        <f>IFERROR(VLOOKUP($B816, 'Combined Budget 2025 EUR'!$B:$G,5, 0), IFERROR(VLOOKUP($B816, 'Combined Budget 2025 CHF'!$B:$G,5, 0),IFERROR(VLOOKUP($B816, '[1]QMSM_AG Mapping'!$A:$E, 5,0), "Check")))</f>
        <v>0</v>
      </c>
      <c r="F816" s="1">
        <f t="shared" si="122"/>
        <v>0</v>
      </c>
      <c r="G816" s="13">
        <f>VLOOKUP($B816, '[1]QMSM_AG Mapping'!$A:$G, 6, 0)</f>
        <v>0</v>
      </c>
      <c r="H816" s="1">
        <f>VLOOKUP($B816, '[1]QMSM_AG Mapping'!$A:$G, 7, 0)</f>
        <v>0</v>
      </c>
      <c r="I816" t="s">
        <v>38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W816" s="14" cm="1">
        <f t="array" ref="W816">INDEX(J816:U816, 1, MONTH($W$1))</f>
        <v>0</v>
      </c>
      <c r="X816" s="14" cm="1">
        <f t="array" ref="X816">SUMPRODUCT((J816:U816) *(($J$1:$U$1)&lt;=$X$1))</f>
        <v>0</v>
      </c>
      <c r="Y816">
        <f t="shared" si="123"/>
        <v>0</v>
      </c>
      <c r="Z816">
        <f t="shared" si="123"/>
        <v>0</v>
      </c>
      <c r="AA816">
        <f t="shared" si="124"/>
        <v>0</v>
      </c>
      <c r="AB816">
        <f t="shared" si="131"/>
        <v>0</v>
      </c>
      <c r="AC816">
        <f t="shared" si="125"/>
        <v>0</v>
      </c>
      <c r="AD816">
        <f t="shared" si="126"/>
        <v>0</v>
      </c>
      <c r="AE816">
        <f t="shared" si="127"/>
        <v>0</v>
      </c>
      <c r="AF816">
        <f t="shared" si="128"/>
        <v>0</v>
      </c>
      <c r="AG816">
        <f t="shared" si="129"/>
        <v>0</v>
      </c>
      <c r="AI816" s="15">
        <f t="shared" si="130"/>
        <v>0</v>
      </c>
      <c r="AJ816" s="15"/>
      <c r="AK816" t="str">
        <f>IFERROR(VLOOKUP($B816, 'Combined Budget 2025 EUR'!$B:$L, 10, 0), IFERROR(VLOOKUP($B816, 'Combined Budget 2025 CHF'!$B:$L, 10, 0), "N/A"))</f>
        <v>N/A</v>
      </c>
      <c r="AL816" t="str">
        <f>IFERROR(VLOOKUP($B816, 'Combined Budget 2025 EUR'!$B:$L, 11, 0), IFERROR(VLOOKUP($B816, 'Combined Budget 2025 CHF'!$B:$L, 11, 0), "N/A"))</f>
        <v>N/A</v>
      </c>
    </row>
    <row r="817" spans="2:38" x14ac:dyDescent="0.25">
      <c r="B817" s="1">
        <v>30735</v>
      </c>
      <c r="C817" s="1" t="s">
        <v>988</v>
      </c>
      <c r="D817" s="1" t="str">
        <f>IFERROR(VLOOKUP($B817, 'Combined Budget 2025 EUR'!$B:$G,3, 0),IFERROR(VLOOKUP($B817, 'Combined Budget 2025 CHF'!$B:$G,3, 0),  IFERROR(VLOOKUP($B817, '[1]QMSM_AG Mapping'!$A:$G, 3,0), "Check")))</f>
        <v>Internal</v>
      </c>
      <c r="E817" s="1">
        <f>IFERROR(VLOOKUP($B817, 'Combined Budget 2025 EUR'!$B:$G,5, 0), IFERROR(VLOOKUP($B817, 'Combined Budget 2025 CHF'!$B:$G,5, 0),IFERROR(VLOOKUP($B817, '[1]QMSM_AG Mapping'!$A:$E, 5,0), "Check")))</f>
        <v>0</v>
      </c>
      <c r="F817" s="1">
        <f t="shared" si="122"/>
        <v>0</v>
      </c>
      <c r="G817" s="13">
        <f>VLOOKUP($B817, '[1]QMSM_AG Mapping'!$A:$G, 6, 0)</f>
        <v>0</v>
      </c>
      <c r="H817" s="1">
        <f>VLOOKUP($B817, '[1]QMSM_AG Mapping'!$A:$G, 7, 0)</f>
        <v>0</v>
      </c>
      <c r="I817" t="s">
        <v>38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296.45999999999998</v>
      </c>
      <c r="R817" s="14">
        <v>0</v>
      </c>
      <c r="S817" s="14">
        <v>0</v>
      </c>
      <c r="T817" s="14">
        <v>-296.45999999999998</v>
      </c>
      <c r="U817" s="14">
        <v>0</v>
      </c>
      <c r="W817" s="14" cm="1">
        <f t="array" ref="W817">INDEX(J817:U817, 1, MONTH($W$1))</f>
        <v>0</v>
      </c>
      <c r="X817" s="14" cm="1">
        <f t="array" ref="X817">SUMPRODUCT((J817:U817) *(($J$1:$U$1)&lt;=$X$1))</f>
        <v>0</v>
      </c>
      <c r="Y817">
        <f t="shared" si="123"/>
        <v>0</v>
      </c>
      <c r="Z817">
        <f t="shared" si="123"/>
        <v>0</v>
      </c>
      <c r="AA817">
        <f t="shared" si="124"/>
        <v>0</v>
      </c>
      <c r="AB817">
        <f t="shared" si="131"/>
        <v>1</v>
      </c>
      <c r="AC817">
        <f t="shared" si="125"/>
        <v>0</v>
      </c>
      <c r="AD817">
        <f t="shared" si="126"/>
        <v>0</v>
      </c>
      <c r="AE817">
        <f t="shared" si="127"/>
        <v>0</v>
      </c>
      <c r="AF817">
        <f t="shared" si="128"/>
        <v>0</v>
      </c>
      <c r="AG817">
        <f t="shared" si="129"/>
        <v>0</v>
      </c>
      <c r="AI817" s="15">
        <f t="shared" si="130"/>
        <v>0</v>
      </c>
      <c r="AJ817" s="15"/>
      <c r="AK817" t="str">
        <f>IFERROR(VLOOKUP($B817, 'Combined Budget 2025 EUR'!$B:$L, 10, 0), IFERROR(VLOOKUP($B817, 'Combined Budget 2025 CHF'!$B:$L, 10, 0), "N/A"))</f>
        <v>N/A</v>
      </c>
      <c r="AL817" t="str">
        <f>IFERROR(VLOOKUP($B817, 'Combined Budget 2025 EUR'!$B:$L, 11, 0), IFERROR(VLOOKUP($B817, 'Combined Budget 2025 CHF'!$B:$L, 11, 0), "N/A"))</f>
        <v>N/A</v>
      </c>
    </row>
    <row r="818" spans="2:38" x14ac:dyDescent="0.25">
      <c r="B818" s="1">
        <v>30736</v>
      </c>
      <c r="C818" s="1" t="s">
        <v>989</v>
      </c>
      <c r="D818" s="1" t="str">
        <f>IFERROR(VLOOKUP($B818, 'Combined Budget 2025 EUR'!$B:$G,3, 0),IFERROR(VLOOKUP($B818, 'Combined Budget 2025 CHF'!$B:$G,3, 0),  IFERROR(VLOOKUP($B818, '[1]QMSM_AG Mapping'!$A:$G, 3,0), "Check")))</f>
        <v>Internal</v>
      </c>
      <c r="E818" s="1">
        <f>IFERROR(VLOOKUP($B818, 'Combined Budget 2025 EUR'!$B:$G,5, 0), IFERROR(VLOOKUP($B818, 'Combined Budget 2025 CHF'!$B:$G,5, 0),IFERROR(VLOOKUP($B818, '[1]QMSM_AG Mapping'!$A:$E, 5,0), "Check")))</f>
        <v>0</v>
      </c>
      <c r="F818" s="1">
        <f t="shared" si="122"/>
        <v>0</v>
      </c>
      <c r="G818" s="13">
        <f>VLOOKUP($B818, '[1]QMSM_AG Mapping'!$A:$G, 6, 0)</f>
        <v>0</v>
      </c>
      <c r="H818" s="1">
        <f>VLOOKUP($B818, '[1]QMSM_AG Mapping'!$A:$G, 7, 0)</f>
        <v>0</v>
      </c>
      <c r="I818" t="s">
        <v>38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W818" s="14" cm="1">
        <f t="array" ref="W818">INDEX(J818:U818, 1, MONTH($W$1))</f>
        <v>0</v>
      </c>
      <c r="X818" s="14" cm="1">
        <f t="array" ref="X818">SUMPRODUCT((J818:U818) *(($J$1:$U$1)&lt;=$X$1))</f>
        <v>0</v>
      </c>
      <c r="Y818">
        <f t="shared" si="123"/>
        <v>0</v>
      </c>
      <c r="Z818">
        <f t="shared" si="123"/>
        <v>0</v>
      </c>
      <c r="AA818">
        <f t="shared" si="124"/>
        <v>0</v>
      </c>
      <c r="AB818">
        <f t="shared" si="131"/>
        <v>0</v>
      </c>
      <c r="AC818">
        <f t="shared" si="125"/>
        <v>0</v>
      </c>
      <c r="AD818">
        <f t="shared" si="126"/>
        <v>0</v>
      </c>
      <c r="AE818">
        <f t="shared" si="127"/>
        <v>0</v>
      </c>
      <c r="AF818">
        <f t="shared" si="128"/>
        <v>0</v>
      </c>
      <c r="AG818">
        <f t="shared" si="129"/>
        <v>0</v>
      </c>
      <c r="AI818" s="15">
        <f t="shared" si="130"/>
        <v>0</v>
      </c>
      <c r="AJ818" s="15"/>
      <c r="AK818" t="str">
        <f>IFERROR(VLOOKUP($B818, 'Combined Budget 2025 EUR'!$B:$L, 10, 0), IFERROR(VLOOKUP($B818, 'Combined Budget 2025 CHF'!$B:$L, 10, 0), "N/A"))</f>
        <v>N/A</v>
      </c>
      <c r="AL818" t="str">
        <f>IFERROR(VLOOKUP($B818, 'Combined Budget 2025 EUR'!$B:$L, 11, 0), IFERROR(VLOOKUP($B818, 'Combined Budget 2025 CHF'!$B:$L, 11, 0), "N/A"))</f>
        <v>N/A</v>
      </c>
    </row>
    <row r="819" spans="2:38" x14ac:dyDescent="0.25">
      <c r="B819" s="1">
        <v>30737</v>
      </c>
      <c r="C819" s="1" t="s">
        <v>990</v>
      </c>
      <c r="D819" s="1" t="str">
        <f>IFERROR(VLOOKUP($B819, 'Combined Budget 2025 EUR'!$B:$G,3, 0),IFERROR(VLOOKUP($B819, 'Combined Budget 2025 CHF'!$B:$G,3, 0),  IFERROR(VLOOKUP($B819, '[1]QMSM_AG Mapping'!$A:$G, 3,0), "Check")))</f>
        <v>Internal</v>
      </c>
      <c r="E819" s="1">
        <f>IFERROR(VLOOKUP($B819, 'Combined Budget 2025 EUR'!$B:$G,5, 0), IFERROR(VLOOKUP($B819, 'Combined Budget 2025 CHF'!$B:$G,5, 0),IFERROR(VLOOKUP($B819, '[1]QMSM_AG Mapping'!$A:$E, 5,0), "Check")))</f>
        <v>0</v>
      </c>
      <c r="F819" s="1">
        <f t="shared" si="122"/>
        <v>0</v>
      </c>
      <c r="G819" s="13">
        <f>VLOOKUP($B819, '[1]QMSM_AG Mapping'!$A:$G, 6, 0)</f>
        <v>0</v>
      </c>
      <c r="H819" s="1">
        <f>VLOOKUP($B819, '[1]QMSM_AG Mapping'!$A:$G, 7, 0)</f>
        <v>0</v>
      </c>
      <c r="I819" t="s">
        <v>38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W819" s="14" cm="1">
        <f t="array" ref="W819">INDEX(J819:U819, 1, MONTH($W$1))</f>
        <v>0</v>
      </c>
      <c r="X819" s="14" cm="1">
        <f t="array" ref="X819">SUMPRODUCT((J819:U819) *(($J$1:$U$1)&lt;=$X$1))</f>
        <v>0</v>
      </c>
      <c r="Y819">
        <f t="shared" si="123"/>
        <v>0</v>
      </c>
      <c r="Z819">
        <f t="shared" si="123"/>
        <v>0</v>
      </c>
      <c r="AA819">
        <f t="shared" si="124"/>
        <v>0</v>
      </c>
      <c r="AB819">
        <f t="shared" si="131"/>
        <v>0</v>
      </c>
      <c r="AC819">
        <f t="shared" si="125"/>
        <v>0</v>
      </c>
      <c r="AD819">
        <f t="shared" si="126"/>
        <v>0</v>
      </c>
      <c r="AE819">
        <f t="shared" si="127"/>
        <v>0</v>
      </c>
      <c r="AF819">
        <f t="shared" si="128"/>
        <v>0</v>
      </c>
      <c r="AG819">
        <f t="shared" si="129"/>
        <v>0</v>
      </c>
      <c r="AI819" s="15">
        <f t="shared" si="130"/>
        <v>0</v>
      </c>
      <c r="AJ819" s="15"/>
      <c r="AK819" t="str">
        <f>IFERROR(VLOOKUP($B819, 'Combined Budget 2025 EUR'!$B:$L, 10, 0), IFERROR(VLOOKUP($B819, 'Combined Budget 2025 CHF'!$B:$L, 10, 0), "N/A"))</f>
        <v>N/A</v>
      </c>
      <c r="AL819" t="str">
        <f>IFERROR(VLOOKUP($B819, 'Combined Budget 2025 EUR'!$B:$L, 11, 0), IFERROR(VLOOKUP($B819, 'Combined Budget 2025 CHF'!$B:$L, 11, 0), "N/A"))</f>
        <v>N/A</v>
      </c>
    </row>
    <row r="820" spans="2:38" x14ac:dyDescent="0.25">
      <c r="B820" s="1">
        <v>30738</v>
      </c>
      <c r="C820" s="1" t="s">
        <v>991</v>
      </c>
      <c r="D820" s="1" t="str">
        <f>IFERROR(VLOOKUP($B820, 'Combined Budget 2025 EUR'!$B:$G,3, 0),IFERROR(VLOOKUP($B820, 'Combined Budget 2025 CHF'!$B:$G,3, 0),  IFERROR(VLOOKUP($B820, '[1]QMSM_AG Mapping'!$A:$G, 3,0), "Check")))</f>
        <v>Internal</v>
      </c>
      <c r="E820" s="1">
        <f>IFERROR(VLOOKUP($B820, 'Combined Budget 2025 EUR'!$B:$G,5, 0), IFERROR(VLOOKUP($B820, 'Combined Budget 2025 CHF'!$B:$G,5, 0),IFERROR(VLOOKUP($B820, '[1]QMSM_AG Mapping'!$A:$E, 5,0), "Check")))</f>
        <v>0</v>
      </c>
      <c r="F820" s="1">
        <f t="shared" si="122"/>
        <v>0</v>
      </c>
      <c r="G820" s="13">
        <f>VLOOKUP($B820, '[1]QMSM_AG Mapping'!$A:$G, 6, 0)</f>
        <v>0</v>
      </c>
      <c r="H820" s="1">
        <f>VLOOKUP($B820, '[1]QMSM_AG Mapping'!$A:$G, 7, 0)</f>
        <v>0</v>
      </c>
      <c r="I820" t="s">
        <v>38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W820" s="14" cm="1">
        <f t="array" ref="W820">INDEX(J820:U820, 1, MONTH($W$1))</f>
        <v>0</v>
      </c>
      <c r="X820" s="14" cm="1">
        <f t="array" ref="X820">SUMPRODUCT((J820:U820) *(($J$1:$U$1)&lt;=$X$1))</f>
        <v>0</v>
      </c>
      <c r="Y820">
        <f t="shared" si="123"/>
        <v>0</v>
      </c>
      <c r="Z820">
        <f t="shared" si="123"/>
        <v>0</v>
      </c>
      <c r="AA820">
        <f t="shared" si="124"/>
        <v>0</v>
      </c>
      <c r="AB820">
        <f t="shared" si="131"/>
        <v>0</v>
      </c>
      <c r="AC820">
        <f t="shared" si="125"/>
        <v>0</v>
      </c>
      <c r="AD820">
        <f t="shared" si="126"/>
        <v>0</v>
      </c>
      <c r="AE820">
        <f t="shared" si="127"/>
        <v>0</v>
      </c>
      <c r="AF820">
        <f t="shared" si="128"/>
        <v>0</v>
      </c>
      <c r="AG820">
        <f t="shared" si="129"/>
        <v>0</v>
      </c>
      <c r="AI820" s="15">
        <f t="shared" si="130"/>
        <v>0</v>
      </c>
      <c r="AJ820" s="15"/>
      <c r="AK820" t="str">
        <f>IFERROR(VLOOKUP($B820, 'Combined Budget 2025 EUR'!$B:$L, 10, 0), IFERROR(VLOOKUP($B820, 'Combined Budget 2025 CHF'!$B:$L, 10, 0), "N/A"))</f>
        <v>N/A</v>
      </c>
      <c r="AL820" t="str">
        <f>IFERROR(VLOOKUP($B820, 'Combined Budget 2025 EUR'!$B:$L, 11, 0), IFERROR(VLOOKUP($B820, 'Combined Budget 2025 CHF'!$B:$L, 11, 0), "N/A"))</f>
        <v>N/A</v>
      </c>
    </row>
    <row r="821" spans="2:38" x14ac:dyDescent="0.25">
      <c r="B821" s="1">
        <v>30739</v>
      </c>
      <c r="C821" s="1" t="s">
        <v>992</v>
      </c>
      <c r="D821" s="1" t="str">
        <f>IFERROR(VLOOKUP($B821, 'Combined Budget 2025 EUR'!$B:$G,3, 0),IFERROR(VLOOKUP($B821, 'Combined Budget 2025 CHF'!$B:$G,3, 0),  IFERROR(VLOOKUP($B821, '[1]QMSM_AG Mapping'!$A:$G, 3,0), "Check")))</f>
        <v>Internal</v>
      </c>
      <c r="E821" s="1">
        <f>IFERROR(VLOOKUP($B821, 'Combined Budget 2025 EUR'!$B:$G,5, 0), IFERROR(VLOOKUP($B821, 'Combined Budget 2025 CHF'!$B:$G,5, 0),IFERROR(VLOOKUP($B821, '[1]QMSM_AG Mapping'!$A:$E, 5,0), "Check")))</f>
        <v>0</v>
      </c>
      <c r="F821" s="1">
        <f t="shared" si="122"/>
        <v>0</v>
      </c>
      <c r="G821" s="13">
        <f>VLOOKUP($B821, '[1]QMSM_AG Mapping'!$A:$G, 6, 0)</f>
        <v>0</v>
      </c>
      <c r="H821" s="1">
        <f>VLOOKUP($B821, '[1]QMSM_AG Mapping'!$A:$G, 7, 0)</f>
        <v>0</v>
      </c>
      <c r="I821" t="s">
        <v>38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W821" s="14" cm="1">
        <f t="array" ref="W821">INDEX(J821:U821, 1, MONTH($W$1))</f>
        <v>0</v>
      </c>
      <c r="X821" s="14" cm="1">
        <f t="array" ref="X821">SUMPRODUCT((J821:U821) *(($J$1:$U$1)&lt;=$X$1))</f>
        <v>0</v>
      </c>
      <c r="Y821">
        <f t="shared" si="123"/>
        <v>0</v>
      </c>
      <c r="Z821">
        <f t="shared" si="123"/>
        <v>0</v>
      </c>
      <c r="AA821">
        <f t="shared" si="124"/>
        <v>0</v>
      </c>
      <c r="AB821">
        <f t="shared" si="131"/>
        <v>0</v>
      </c>
      <c r="AC821">
        <f t="shared" si="125"/>
        <v>0</v>
      </c>
      <c r="AD821">
        <f t="shared" si="126"/>
        <v>0</v>
      </c>
      <c r="AE821">
        <f t="shared" si="127"/>
        <v>0</v>
      </c>
      <c r="AF821">
        <f t="shared" si="128"/>
        <v>0</v>
      </c>
      <c r="AG821">
        <f t="shared" si="129"/>
        <v>0</v>
      </c>
      <c r="AI821" s="15">
        <f t="shared" si="130"/>
        <v>0</v>
      </c>
      <c r="AJ821" s="15"/>
      <c r="AK821" t="str">
        <f>IFERROR(VLOOKUP($B821, 'Combined Budget 2025 EUR'!$B:$L, 10, 0), IFERROR(VLOOKUP($B821, 'Combined Budget 2025 CHF'!$B:$L, 10, 0), "N/A"))</f>
        <v>N/A</v>
      </c>
      <c r="AL821" t="str">
        <f>IFERROR(VLOOKUP($B821, 'Combined Budget 2025 EUR'!$B:$L, 11, 0), IFERROR(VLOOKUP($B821, 'Combined Budget 2025 CHF'!$B:$L, 11, 0), "N/A"))</f>
        <v>N/A</v>
      </c>
    </row>
    <row r="822" spans="2:38" x14ac:dyDescent="0.25">
      <c r="B822" s="1">
        <v>30740</v>
      </c>
      <c r="C822" s="1" t="s">
        <v>993</v>
      </c>
      <c r="D822" s="1" t="str">
        <f>IFERROR(VLOOKUP($B822, 'Combined Budget 2025 EUR'!$B:$G,3, 0),IFERROR(VLOOKUP($B822, 'Combined Budget 2025 CHF'!$B:$G,3, 0),  IFERROR(VLOOKUP($B822, '[1]QMSM_AG Mapping'!$A:$G, 3,0), "Check")))</f>
        <v>Internal</v>
      </c>
      <c r="E822" s="1">
        <f>IFERROR(VLOOKUP($B822, 'Combined Budget 2025 EUR'!$B:$G,5, 0), IFERROR(VLOOKUP($B822, 'Combined Budget 2025 CHF'!$B:$G,5, 0),IFERROR(VLOOKUP($B822, '[1]QMSM_AG Mapping'!$A:$E, 5,0), "Check")))</f>
        <v>0</v>
      </c>
      <c r="F822" s="1">
        <f t="shared" si="122"/>
        <v>0</v>
      </c>
      <c r="G822" s="13">
        <f>VLOOKUP($B822, '[1]QMSM_AG Mapping'!$A:$G, 6, 0)</f>
        <v>0</v>
      </c>
      <c r="H822" s="1">
        <f>VLOOKUP($B822, '[1]QMSM_AG Mapping'!$A:$G, 7, 0)</f>
        <v>0</v>
      </c>
      <c r="I822" t="s">
        <v>38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W822" s="14" cm="1">
        <f t="array" ref="W822">INDEX(J822:U822, 1, MONTH($W$1))</f>
        <v>0</v>
      </c>
      <c r="X822" s="14" cm="1">
        <f t="array" ref="X822">SUMPRODUCT((J822:U822) *(($J$1:$U$1)&lt;=$X$1))</f>
        <v>0</v>
      </c>
      <c r="Y822">
        <f t="shared" si="123"/>
        <v>0</v>
      </c>
      <c r="Z822">
        <f t="shared" si="123"/>
        <v>0</v>
      </c>
      <c r="AA822">
        <f t="shared" si="124"/>
        <v>0</v>
      </c>
      <c r="AB822">
        <f t="shared" si="131"/>
        <v>0</v>
      </c>
      <c r="AC822">
        <f t="shared" si="125"/>
        <v>0</v>
      </c>
      <c r="AD822">
        <f t="shared" si="126"/>
        <v>0</v>
      </c>
      <c r="AE822">
        <f t="shared" si="127"/>
        <v>0</v>
      </c>
      <c r="AF822">
        <f t="shared" si="128"/>
        <v>0</v>
      </c>
      <c r="AG822">
        <f t="shared" si="129"/>
        <v>0</v>
      </c>
      <c r="AI822" s="15">
        <f t="shared" si="130"/>
        <v>0</v>
      </c>
      <c r="AJ822" s="15"/>
      <c r="AK822" t="str">
        <f>IFERROR(VLOOKUP($B822, 'Combined Budget 2025 EUR'!$B:$L, 10, 0), IFERROR(VLOOKUP($B822, 'Combined Budget 2025 CHF'!$B:$L, 10, 0), "N/A"))</f>
        <v>N/A</v>
      </c>
      <c r="AL822" t="str">
        <f>IFERROR(VLOOKUP($B822, 'Combined Budget 2025 EUR'!$B:$L, 11, 0), IFERROR(VLOOKUP($B822, 'Combined Budget 2025 CHF'!$B:$L, 11, 0), "N/A"))</f>
        <v>N/A</v>
      </c>
    </row>
    <row r="823" spans="2:38" x14ac:dyDescent="0.25">
      <c r="B823" s="1">
        <v>30741</v>
      </c>
      <c r="C823" s="1" t="s">
        <v>994</v>
      </c>
      <c r="D823" s="1" t="str">
        <f>IFERROR(VLOOKUP($B823, 'Combined Budget 2025 EUR'!$B:$G,3, 0),IFERROR(VLOOKUP($B823, 'Combined Budget 2025 CHF'!$B:$G,3, 0),  IFERROR(VLOOKUP($B823, '[1]QMSM_AG Mapping'!$A:$G, 3,0), "Check")))</f>
        <v>Internal</v>
      </c>
      <c r="E823" s="1">
        <f>IFERROR(VLOOKUP($B823, 'Combined Budget 2025 EUR'!$B:$G,5, 0), IFERROR(VLOOKUP($B823, 'Combined Budget 2025 CHF'!$B:$G,5, 0),IFERROR(VLOOKUP($B823, '[1]QMSM_AG Mapping'!$A:$E, 5,0), "Check")))</f>
        <v>0</v>
      </c>
      <c r="F823" s="1">
        <f t="shared" si="122"/>
        <v>0</v>
      </c>
      <c r="G823" s="13">
        <f>VLOOKUP($B823, '[1]QMSM_AG Mapping'!$A:$G, 6, 0)</f>
        <v>0</v>
      </c>
      <c r="H823" s="1">
        <f>VLOOKUP($B823, '[1]QMSM_AG Mapping'!$A:$G, 7, 0)</f>
        <v>0</v>
      </c>
      <c r="I823" t="s">
        <v>38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W823" s="14" cm="1">
        <f t="array" ref="W823">INDEX(J823:U823, 1, MONTH($W$1))</f>
        <v>0</v>
      </c>
      <c r="X823" s="14" cm="1">
        <f t="array" ref="X823">SUMPRODUCT((J823:U823) *(($J$1:$U$1)&lt;=$X$1))</f>
        <v>0</v>
      </c>
      <c r="Y823">
        <f t="shared" si="123"/>
        <v>0</v>
      </c>
      <c r="Z823">
        <f t="shared" si="123"/>
        <v>0</v>
      </c>
      <c r="AA823">
        <f t="shared" si="124"/>
        <v>0</v>
      </c>
      <c r="AB823">
        <f t="shared" si="131"/>
        <v>0</v>
      </c>
      <c r="AC823">
        <f t="shared" si="125"/>
        <v>0</v>
      </c>
      <c r="AD823">
        <f t="shared" si="126"/>
        <v>0</v>
      </c>
      <c r="AE823">
        <f t="shared" si="127"/>
        <v>0</v>
      </c>
      <c r="AF823">
        <f t="shared" si="128"/>
        <v>0</v>
      </c>
      <c r="AG823">
        <f t="shared" si="129"/>
        <v>0</v>
      </c>
      <c r="AI823" s="15">
        <f t="shared" si="130"/>
        <v>0</v>
      </c>
      <c r="AJ823" s="15"/>
      <c r="AK823" t="str">
        <f>IFERROR(VLOOKUP($B823, 'Combined Budget 2025 EUR'!$B:$L, 10, 0), IFERROR(VLOOKUP($B823, 'Combined Budget 2025 CHF'!$B:$L, 10, 0), "N/A"))</f>
        <v>N/A</v>
      </c>
      <c r="AL823" t="str">
        <f>IFERROR(VLOOKUP($B823, 'Combined Budget 2025 EUR'!$B:$L, 11, 0), IFERROR(VLOOKUP($B823, 'Combined Budget 2025 CHF'!$B:$L, 11, 0), "N/A"))</f>
        <v>N/A</v>
      </c>
    </row>
    <row r="824" spans="2:38" x14ac:dyDescent="0.25">
      <c r="B824" s="1">
        <v>30742</v>
      </c>
      <c r="C824" s="1" t="s">
        <v>995</v>
      </c>
      <c r="D824" s="1" t="str">
        <f>IFERROR(VLOOKUP($B824, 'Combined Budget 2025 EUR'!$B:$G,3, 0),IFERROR(VLOOKUP($B824, 'Combined Budget 2025 CHF'!$B:$G,3, 0),  IFERROR(VLOOKUP($B824, '[1]QMSM_AG Mapping'!$A:$G, 3,0), "Check")))</f>
        <v>Internal</v>
      </c>
      <c r="E824" s="1">
        <f>IFERROR(VLOOKUP($B824, 'Combined Budget 2025 EUR'!$B:$G,5, 0), IFERROR(VLOOKUP($B824, 'Combined Budget 2025 CHF'!$B:$G,5, 0),IFERROR(VLOOKUP($B824, '[1]QMSM_AG Mapping'!$A:$E, 5,0), "Check")))</f>
        <v>0</v>
      </c>
      <c r="F824" s="1">
        <f t="shared" si="122"/>
        <v>0</v>
      </c>
      <c r="G824" s="13">
        <f>VLOOKUP($B824, '[1]QMSM_AG Mapping'!$A:$G, 6, 0)</f>
        <v>0</v>
      </c>
      <c r="H824" s="1">
        <f>VLOOKUP($B824, '[1]QMSM_AG Mapping'!$A:$G, 7, 0)</f>
        <v>0</v>
      </c>
      <c r="I824" t="s">
        <v>38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710.4</v>
      </c>
      <c r="S824" s="14">
        <v>0</v>
      </c>
      <c r="T824" s="14">
        <v>0</v>
      </c>
      <c r="U824" s="14">
        <v>0</v>
      </c>
      <c r="W824" s="14" cm="1">
        <f t="array" ref="W824">INDEX(J824:U824, 1, MONTH($W$1))</f>
        <v>0</v>
      </c>
      <c r="X824" s="14" cm="1">
        <f t="array" ref="X824">SUMPRODUCT((J824:U824) *(($J$1:$U$1)&lt;=$X$1))</f>
        <v>710.4</v>
      </c>
      <c r="Y824">
        <f t="shared" si="123"/>
        <v>0</v>
      </c>
      <c r="Z824">
        <f t="shared" si="123"/>
        <v>1</v>
      </c>
      <c r="AA824">
        <f t="shared" si="124"/>
        <v>0</v>
      </c>
      <c r="AB824">
        <f t="shared" si="131"/>
        <v>1</v>
      </c>
      <c r="AC824">
        <f t="shared" si="125"/>
        <v>710.4</v>
      </c>
      <c r="AD824">
        <f t="shared" si="126"/>
        <v>0</v>
      </c>
      <c r="AE824">
        <f t="shared" si="127"/>
        <v>0</v>
      </c>
      <c r="AF824">
        <f t="shared" si="128"/>
        <v>0</v>
      </c>
      <c r="AG824">
        <f t="shared" si="129"/>
        <v>0</v>
      </c>
      <c r="AI824" s="15">
        <f t="shared" si="130"/>
        <v>710.4</v>
      </c>
      <c r="AJ824" s="15"/>
      <c r="AK824" t="str">
        <f>IFERROR(VLOOKUP($B824, 'Combined Budget 2025 EUR'!$B:$L, 10, 0), IFERROR(VLOOKUP($B824, 'Combined Budget 2025 CHF'!$B:$L, 10, 0), "N/A"))</f>
        <v>N/A</v>
      </c>
      <c r="AL824" t="str">
        <f>IFERROR(VLOOKUP($B824, 'Combined Budget 2025 EUR'!$B:$L, 11, 0), IFERROR(VLOOKUP($B824, 'Combined Budget 2025 CHF'!$B:$L, 11, 0), "N/A"))</f>
        <v>N/A</v>
      </c>
    </row>
    <row r="825" spans="2:38" x14ac:dyDescent="0.25">
      <c r="B825" s="1">
        <v>30743</v>
      </c>
      <c r="C825" s="1" t="s">
        <v>996</v>
      </c>
      <c r="D825" s="1" t="str">
        <f>IFERROR(VLOOKUP($B825, 'Combined Budget 2025 EUR'!$B:$G,3, 0),IFERROR(VLOOKUP($B825, 'Combined Budget 2025 CHF'!$B:$G,3, 0),  IFERROR(VLOOKUP($B825, '[1]QMSM_AG Mapping'!$A:$G, 3,0), "Check")))</f>
        <v>Internal</v>
      </c>
      <c r="E825" s="1">
        <f>IFERROR(VLOOKUP($B825, 'Combined Budget 2025 EUR'!$B:$G,5, 0), IFERROR(VLOOKUP($B825, 'Combined Budget 2025 CHF'!$B:$G,5, 0),IFERROR(VLOOKUP($B825, '[1]QMSM_AG Mapping'!$A:$E, 5,0), "Check")))</f>
        <v>0</v>
      </c>
      <c r="F825" s="1">
        <f t="shared" si="122"/>
        <v>0</v>
      </c>
      <c r="G825" s="13">
        <f>VLOOKUP($B825, '[1]QMSM_AG Mapping'!$A:$G, 6, 0)</f>
        <v>0</v>
      </c>
      <c r="H825" s="1">
        <f>VLOOKUP($B825, '[1]QMSM_AG Mapping'!$A:$G, 7, 0)</f>
        <v>0</v>
      </c>
      <c r="I825" t="s">
        <v>38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W825" s="14" cm="1">
        <f t="array" ref="W825">INDEX(J825:U825, 1, MONTH($W$1))</f>
        <v>0</v>
      </c>
      <c r="X825" s="14" cm="1">
        <f t="array" ref="X825">SUMPRODUCT((J825:U825) *(($J$1:$U$1)&lt;=$X$1))</f>
        <v>0</v>
      </c>
      <c r="Y825">
        <f t="shared" si="123"/>
        <v>0</v>
      </c>
      <c r="Z825">
        <f t="shared" si="123"/>
        <v>0</v>
      </c>
      <c r="AA825">
        <f t="shared" si="124"/>
        <v>0</v>
      </c>
      <c r="AB825">
        <f t="shared" si="131"/>
        <v>0</v>
      </c>
      <c r="AC825">
        <f t="shared" si="125"/>
        <v>0</v>
      </c>
      <c r="AD825">
        <f t="shared" si="126"/>
        <v>0</v>
      </c>
      <c r="AE825">
        <f t="shared" si="127"/>
        <v>0</v>
      </c>
      <c r="AF825">
        <f t="shared" si="128"/>
        <v>0</v>
      </c>
      <c r="AG825">
        <f t="shared" si="129"/>
        <v>0</v>
      </c>
      <c r="AI825" s="15">
        <f t="shared" si="130"/>
        <v>0</v>
      </c>
      <c r="AJ825" s="15"/>
      <c r="AK825" t="str">
        <f>IFERROR(VLOOKUP($B825, 'Combined Budget 2025 EUR'!$B:$L, 10, 0), IFERROR(VLOOKUP($B825, 'Combined Budget 2025 CHF'!$B:$L, 10, 0), "N/A"))</f>
        <v>N/A</v>
      </c>
      <c r="AL825" t="str">
        <f>IFERROR(VLOOKUP($B825, 'Combined Budget 2025 EUR'!$B:$L, 11, 0), IFERROR(VLOOKUP($B825, 'Combined Budget 2025 CHF'!$B:$L, 11, 0), "N/A"))</f>
        <v>N/A</v>
      </c>
    </row>
    <row r="826" spans="2:38" x14ac:dyDescent="0.25">
      <c r="B826" s="1">
        <v>30745</v>
      </c>
      <c r="C826" s="1" t="s">
        <v>1160</v>
      </c>
      <c r="D826" s="1" t="str">
        <f>IFERROR(VLOOKUP($B826, 'Combined Budget 2025 EUR'!$B:$G,3, 0),IFERROR(VLOOKUP($B826, 'Combined Budget 2025 CHF'!$B:$G,3, 0),  IFERROR(VLOOKUP($B826, '[1]QMSM_AG Mapping'!$A:$G, 3,0), "Check")))</f>
        <v>Internal</v>
      </c>
      <c r="E826" s="1">
        <f>IFERROR(VLOOKUP($B826, 'Combined Budget 2025 EUR'!$B:$G,5, 0), IFERROR(VLOOKUP($B826, 'Combined Budget 2025 CHF'!$B:$G,5, 0),IFERROR(VLOOKUP($B826, '[1]QMSM_AG Mapping'!$A:$E, 5,0), "Check")))</f>
        <v>0</v>
      </c>
      <c r="F826" s="1">
        <f t="shared" si="122"/>
        <v>0</v>
      </c>
      <c r="G826" s="13">
        <f>VLOOKUP($B826, '[1]QMSM_AG Mapping'!$A:$G, 6, 0)</f>
        <v>0</v>
      </c>
      <c r="H826" s="1">
        <f>VLOOKUP($B826, '[1]QMSM_AG Mapping'!$A:$G, 7, 0)</f>
        <v>0</v>
      </c>
      <c r="I826" t="s">
        <v>38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W826" s="14" cm="1">
        <f t="array" ref="W826">INDEX(J826:U826, 1, MONTH($W$1))</f>
        <v>0</v>
      </c>
      <c r="X826" s="14" cm="1">
        <f t="array" ref="X826">SUMPRODUCT((J826:U826) *(($J$1:$U$1)&lt;=$X$1))</f>
        <v>0</v>
      </c>
      <c r="Y826">
        <f t="shared" si="123"/>
        <v>0</v>
      </c>
      <c r="Z826">
        <f t="shared" si="123"/>
        <v>0</v>
      </c>
      <c r="AA826">
        <f t="shared" si="124"/>
        <v>0</v>
      </c>
      <c r="AB826">
        <f t="shared" si="131"/>
        <v>0</v>
      </c>
      <c r="AC826">
        <f t="shared" si="125"/>
        <v>0</v>
      </c>
      <c r="AD826">
        <f t="shared" si="126"/>
        <v>0</v>
      </c>
      <c r="AE826">
        <f t="shared" si="127"/>
        <v>0</v>
      </c>
      <c r="AF826">
        <f t="shared" si="128"/>
        <v>0</v>
      </c>
      <c r="AG826">
        <f t="shared" si="129"/>
        <v>0</v>
      </c>
      <c r="AI826" s="15">
        <f t="shared" si="130"/>
        <v>0</v>
      </c>
      <c r="AJ826" s="15"/>
      <c r="AK826" t="str">
        <f>IFERROR(VLOOKUP($B826, 'Combined Budget 2025 EUR'!$B:$L, 10, 0), IFERROR(VLOOKUP($B826, 'Combined Budget 2025 CHF'!$B:$L, 10, 0), "N/A"))</f>
        <v>N/A</v>
      </c>
      <c r="AL826" t="str">
        <f>IFERROR(VLOOKUP($B826, 'Combined Budget 2025 EUR'!$B:$L, 11, 0), IFERROR(VLOOKUP($B826, 'Combined Budget 2025 CHF'!$B:$L, 11, 0), "N/A"))</f>
        <v>N/A</v>
      </c>
    </row>
    <row r="827" spans="2:38" x14ac:dyDescent="0.25">
      <c r="B827" s="1">
        <v>30746</v>
      </c>
      <c r="C827" s="1" t="s">
        <v>1161</v>
      </c>
      <c r="D827" s="1" t="str">
        <f>IFERROR(VLOOKUP($B827, 'Combined Budget 2025 EUR'!$B:$G,3, 0),IFERROR(VLOOKUP($B827, 'Combined Budget 2025 CHF'!$B:$G,3, 0),  IFERROR(VLOOKUP($B827, '[1]QMSM_AG Mapping'!$A:$G, 3,0), "Check")))</f>
        <v>Internal</v>
      </c>
      <c r="E827" s="1">
        <f>IFERROR(VLOOKUP($B827, 'Combined Budget 2025 EUR'!$B:$G,5, 0), IFERROR(VLOOKUP($B827, 'Combined Budget 2025 CHF'!$B:$G,5, 0),IFERROR(VLOOKUP($B827, '[1]QMSM_AG Mapping'!$A:$E, 5,0), "Check")))</f>
        <v>0</v>
      </c>
      <c r="F827" s="1">
        <f t="shared" si="122"/>
        <v>0</v>
      </c>
      <c r="G827" s="13">
        <f>VLOOKUP($B827, '[1]QMSM_AG Mapping'!$A:$G, 6, 0)</f>
        <v>0</v>
      </c>
      <c r="H827" s="1">
        <f>VLOOKUP($B827, '[1]QMSM_AG Mapping'!$A:$G, 7, 0)</f>
        <v>0</v>
      </c>
      <c r="I827" t="s">
        <v>38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45.29</v>
      </c>
      <c r="P827" s="14">
        <v>54.04</v>
      </c>
      <c r="Q827" s="14">
        <v>17.309999999999999</v>
      </c>
      <c r="R827" s="14">
        <v>0</v>
      </c>
      <c r="S827" s="14">
        <v>44.68</v>
      </c>
      <c r="T827" s="14">
        <v>29.34</v>
      </c>
      <c r="U827" s="14">
        <v>189.08</v>
      </c>
      <c r="W827" s="14" cm="1">
        <f t="array" ref="W827">INDEX(J827:U827, 1, MONTH($W$1))</f>
        <v>189.08</v>
      </c>
      <c r="X827" s="14" cm="1">
        <f t="array" ref="X827">SUMPRODUCT((J827:U827) *(($J$1:$U$1)&lt;=$X$1))</f>
        <v>379.74</v>
      </c>
      <c r="Y827">
        <f t="shared" si="123"/>
        <v>1</v>
      </c>
      <c r="Z827">
        <f t="shared" si="123"/>
        <v>1</v>
      </c>
      <c r="AA827">
        <f t="shared" si="124"/>
        <v>0</v>
      </c>
      <c r="AB827">
        <f t="shared" si="131"/>
        <v>6</v>
      </c>
      <c r="AC827">
        <f t="shared" si="125"/>
        <v>63.29</v>
      </c>
      <c r="AD827">
        <f t="shared" si="126"/>
        <v>0</v>
      </c>
      <c r="AE827">
        <f t="shared" si="127"/>
        <v>0</v>
      </c>
      <c r="AF827">
        <f t="shared" si="128"/>
        <v>0</v>
      </c>
      <c r="AG827">
        <f t="shared" si="129"/>
        <v>0</v>
      </c>
      <c r="AI827" s="15">
        <f t="shared" si="130"/>
        <v>379.74</v>
      </c>
      <c r="AJ827" s="15"/>
      <c r="AK827" t="str">
        <f>IFERROR(VLOOKUP($B827, 'Combined Budget 2025 EUR'!$B:$L, 10, 0), IFERROR(VLOOKUP($B827, 'Combined Budget 2025 CHF'!$B:$L, 10, 0), "N/A"))</f>
        <v>N/A</v>
      </c>
      <c r="AL827" t="str">
        <f>IFERROR(VLOOKUP($B827, 'Combined Budget 2025 EUR'!$B:$L, 11, 0), IFERROR(VLOOKUP($B827, 'Combined Budget 2025 CHF'!$B:$L, 11, 0), "N/A"))</f>
        <v>N/A</v>
      </c>
    </row>
    <row r="828" spans="2:38" x14ac:dyDescent="0.25">
      <c r="B828" s="1">
        <v>30747</v>
      </c>
      <c r="C828" s="1" t="s">
        <v>1162</v>
      </c>
      <c r="D828" s="1" t="str">
        <f>IFERROR(VLOOKUP($B828, 'Combined Budget 2025 EUR'!$B:$G,3, 0),IFERROR(VLOOKUP($B828, 'Combined Budget 2025 CHF'!$B:$G,3, 0),  IFERROR(VLOOKUP($B828, '[1]QMSM_AG Mapping'!$A:$G, 3,0), "Check")))</f>
        <v>Internal</v>
      </c>
      <c r="E828" s="1">
        <f>IFERROR(VLOOKUP($B828, 'Combined Budget 2025 EUR'!$B:$G,5, 0), IFERROR(VLOOKUP($B828, 'Combined Budget 2025 CHF'!$B:$G,5, 0),IFERROR(VLOOKUP($B828, '[1]QMSM_AG Mapping'!$A:$E, 5,0), "Check")))</f>
        <v>0</v>
      </c>
      <c r="F828" s="1">
        <f t="shared" si="122"/>
        <v>0</v>
      </c>
      <c r="G828" s="13">
        <f>VLOOKUP($B828, '[1]QMSM_AG Mapping'!$A:$G, 6, 0)</f>
        <v>0</v>
      </c>
      <c r="H828" s="1">
        <f>VLOOKUP($B828, '[1]QMSM_AG Mapping'!$A:$G, 7, 0)</f>
        <v>0</v>
      </c>
      <c r="I828" t="s">
        <v>38</v>
      </c>
      <c r="J828" s="14">
        <v>461.29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W828" s="14" cm="1">
        <f t="array" ref="W828">INDEX(J828:U828, 1, MONTH($W$1))</f>
        <v>0</v>
      </c>
      <c r="X828" s="14" cm="1">
        <f t="array" ref="X828">SUMPRODUCT((J828:U828) *(($J$1:$U$1)&lt;=$X$1))</f>
        <v>461.29</v>
      </c>
      <c r="Y828">
        <f t="shared" si="123"/>
        <v>0</v>
      </c>
      <c r="Z828">
        <f t="shared" si="123"/>
        <v>1</v>
      </c>
      <c r="AA828">
        <f t="shared" si="124"/>
        <v>0</v>
      </c>
      <c r="AB828">
        <f t="shared" si="131"/>
        <v>1</v>
      </c>
      <c r="AC828">
        <f t="shared" si="125"/>
        <v>461.29</v>
      </c>
      <c r="AD828">
        <f t="shared" si="126"/>
        <v>0</v>
      </c>
      <c r="AE828">
        <f t="shared" si="127"/>
        <v>0</v>
      </c>
      <c r="AF828">
        <f t="shared" si="128"/>
        <v>0</v>
      </c>
      <c r="AG828">
        <f t="shared" si="129"/>
        <v>0</v>
      </c>
      <c r="AI828" s="15">
        <f t="shared" si="130"/>
        <v>461.29</v>
      </c>
      <c r="AJ828" s="15"/>
      <c r="AK828" t="str">
        <f>IFERROR(VLOOKUP($B828, 'Combined Budget 2025 EUR'!$B:$L, 10, 0), IFERROR(VLOOKUP($B828, 'Combined Budget 2025 CHF'!$B:$L, 10, 0), "N/A"))</f>
        <v>N/A</v>
      </c>
      <c r="AL828" t="str">
        <f>IFERROR(VLOOKUP($B828, 'Combined Budget 2025 EUR'!$B:$L, 11, 0), IFERROR(VLOOKUP($B828, 'Combined Budget 2025 CHF'!$B:$L, 11, 0), "N/A"))</f>
        <v>N/A</v>
      </c>
    </row>
    <row r="829" spans="2:38" x14ac:dyDescent="0.25">
      <c r="B829" s="1">
        <v>30748</v>
      </c>
      <c r="C829" s="1" t="s">
        <v>1163</v>
      </c>
      <c r="D829" s="1" t="str">
        <f>IFERROR(VLOOKUP($B829, 'Combined Budget 2025 EUR'!$B:$G,3, 0),IFERROR(VLOOKUP($B829, 'Combined Budget 2025 CHF'!$B:$G,3, 0),  IFERROR(VLOOKUP($B829, '[1]QMSM_AG Mapping'!$A:$G, 3,0), "Check")))</f>
        <v>Internal</v>
      </c>
      <c r="E829" s="1">
        <f>IFERROR(VLOOKUP($B829, 'Combined Budget 2025 EUR'!$B:$G,5, 0), IFERROR(VLOOKUP($B829, 'Combined Budget 2025 CHF'!$B:$G,5, 0),IFERROR(VLOOKUP($B829, '[1]QMSM_AG Mapping'!$A:$E, 5,0), "Check")))</f>
        <v>0</v>
      </c>
      <c r="F829" s="1">
        <f t="shared" si="122"/>
        <v>0</v>
      </c>
      <c r="G829" s="13">
        <f>VLOOKUP($B829, '[1]QMSM_AG Mapping'!$A:$G, 6, 0)</f>
        <v>0</v>
      </c>
      <c r="H829" s="1">
        <f>VLOOKUP($B829, '[1]QMSM_AG Mapping'!$A:$G, 7, 0)</f>
        <v>0</v>
      </c>
      <c r="I829" t="s">
        <v>38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26.48</v>
      </c>
      <c r="W829" s="14" cm="1">
        <f t="array" ref="W829">INDEX(J829:U829, 1, MONTH($W$1))</f>
        <v>26.48</v>
      </c>
      <c r="X829" s="14" cm="1">
        <f t="array" ref="X829">SUMPRODUCT((J829:U829) *(($J$1:$U$1)&lt;=$X$1))</f>
        <v>26.48</v>
      </c>
      <c r="Y829">
        <f t="shared" si="123"/>
        <v>1</v>
      </c>
      <c r="Z829">
        <f t="shared" si="123"/>
        <v>1</v>
      </c>
      <c r="AA829">
        <f t="shared" si="124"/>
        <v>0</v>
      </c>
      <c r="AB829">
        <f t="shared" si="131"/>
        <v>1</v>
      </c>
      <c r="AC829">
        <f t="shared" si="125"/>
        <v>26.48</v>
      </c>
      <c r="AD829">
        <f t="shared" si="126"/>
        <v>0</v>
      </c>
      <c r="AE829">
        <f t="shared" si="127"/>
        <v>0</v>
      </c>
      <c r="AF829">
        <f t="shared" si="128"/>
        <v>0</v>
      </c>
      <c r="AG829">
        <f t="shared" si="129"/>
        <v>0</v>
      </c>
      <c r="AI829" s="15">
        <f t="shared" si="130"/>
        <v>26.48</v>
      </c>
      <c r="AJ829" s="15"/>
      <c r="AK829" t="str">
        <f>IFERROR(VLOOKUP($B829, 'Combined Budget 2025 EUR'!$B:$L, 10, 0), IFERROR(VLOOKUP($B829, 'Combined Budget 2025 CHF'!$B:$L, 10, 0), "N/A"))</f>
        <v>N/A</v>
      </c>
      <c r="AL829" t="str">
        <f>IFERROR(VLOOKUP($B829, 'Combined Budget 2025 EUR'!$B:$L, 11, 0), IFERROR(VLOOKUP($B829, 'Combined Budget 2025 CHF'!$B:$L, 11, 0), "N/A"))</f>
        <v>N/A</v>
      </c>
    </row>
    <row r="830" spans="2:38" x14ac:dyDescent="0.25">
      <c r="B830" s="1">
        <v>30753</v>
      </c>
      <c r="C830" s="1" t="s">
        <v>1164</v>
      </c>
      <c r="D830" s="1" t="str">
        <f>IFERROR(VLOOKUP($B830, 'Combined Budget 2025 EUR'!$B:$G,3, 0),IFERROR(VLOOKUP($B830, 'Combined Budget 2025 CHF'!$B:$G,3, 0),  IFERROR(VLOOKUP($B830, '[1]QMSM_AG Mapping'!$A:$G, 3,0), "Check")))</f>
        <v>Internal</v>
      </c>
      <c r="E830" s="1">
        <f>IFERROR(VLOOKUP($B830, 'Combined Budget 2025 EUR'!$B:$G,5, 0), IFERROR(VLOOKUP($B830, 'Combined Budget 2025 CHF'!$B:$G,5, 0),IFERROR(VLOOKUP($B830, '[1]QMSM_AG Mapping'!$A:$E, 5,0), "Check")))</f>
        <v>0</v>
      </c>
      <c r="F830" s="1">
        <f t="shared" si="122"/>
        <v>0</v>
      </c>
      <c r="G830" s="13">
        <f>VLOOKUP($B830, '[1]QMSM_AG Mapping'!$A:$G, 6, 0)</f>
        <v>0</v>
      </c>
      <c r="H830" s="1">
        <f>VLOOKUP($B830, '[1]QMSM_AG Mapping'!$A:$G, 7, 0)</f>
        <v>0</v>
      </c>
      <c r="I830" t="s">
        <v>38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121.5</v>
      </c>
      <c r="R830" s="14">
        <v>0</v>
      </c>
      <c r="S830" s="14">
        <v>0</v>
      </c>
      <c r="T830" s="14">
        <v>0</v>
      </c>
      <c r="U830" s="14">
        <v>0</v>
      </c>
      <c r="W830" s="14" cm="1">
        <f t="array" ref="W830">INDEX(J830:U830, 1, MONTH($W$1))</f>
        <v>0</v>
      </c>
      <c r="X830" s="14" cm="1">
        <f t="array" ref="X830">SUMPRODUCT((J830:U830) *(($J$1:$U$1)&lt;=$X$1))</f>
        <v>121.5</v>
      </c>
      <c r="Y830">
        <f t="shared" si="123"/>
        <v>0</v>
      </c>
      <c r="Z830">
        <f t="shared" si="123"/>
        <v>1</v>
      </c>
      <c r="AA830">
        <f t="shared" si="124"/>
        <v>0</v>
      </c>
      <c r="AB830">
        <f t="shared" si="131"/>
        <v>1</v>
      </c>
      <c r="AC830">
        <f t="shared" si="125"/>
        <v>121.5</v>
      </c>
      <c r="AD830">
        <f t="shared" si="126"/>
        <v>0</v>
      </c>
      <c r="AE830">
        <f t="shared" si="127"/>
        <v>0</v>
      </c>
      <c r="AF830">
        <f t="shared" si="128"/>
        <v>0</v>
      </c>
      <c r="AG830">
        <f t="shared" si="129"/>
        <v>0</v>
      </c>
      <c r="AI830" s="15">
        <f t="shared" si="130"/>
        <v>121.5</v>
      </c>
      <c r="AJ830" s="15"/>
      <c r="AK830" t="str">
        <f>IFERROR(VLOOKUP($B830, 'Combined Budget 2025 EUR'!$B:$L, 10, 0), IFERROR(VLOOKUP($B830, 'Combined Budget 2025 CHF'!$B:$L, 10, 0), "N/A"))</f>
        <v>N/A</v>
      </c>
      <c r="AL830" t="str">
        <f>IFERROR(VLOOKUP($B830, 'Combined Budget 2025 EUR'!$B:$L, 11, 0), IFERROR(VLOOKUP($B830, 'Combined Budget 2025 CHF'!$B:$L, 11, 0), "N/A"))</f>
        <v>N/A</v>
      </c>
    </row>
    <row r="831" spans="2:38" x14ac:dyDescent="0.25">
      <c r="B831" s="1">
        <v>30754</v>
      </c>
      <c r="C831" s="1" t="s">
        <v>1165</v>
      </c>
      <c r="D831" s="1" t="str">
        <f>IFERROR(VLOOKUP($B831, 'Combined Budget 2025 EUR'!$B:$G,3, 0),IFERROR(VLOOKUP($B831, 'Combined Budget 2025 CHF'!$B:$G,3, 0),  IFERROR(VLOOKUP($B831, '[1]QMSM_AG Mapping'!$A:$G, 3,0), "Check")))</f>
        <v>Internal</v>
      </c>
      <c r="E831" s="1">
        <f>IFERROR(VLOOKUP($B831, 'Combined Budget 2025 EUR'!$B:$G,5, 0), IFERROR(VLOOKUP($B831, 'Combined Budget 2025 CHF'!$B:$G,5, 0),IFERROR(VLOOKUP($B831, '[1]QMSM_AG Mapping'!$A:$E, 5,0), "Check")))</f>
        <v>0</v>
      </c>
      <c r="F831" s="1">
        <f t="shared" si="122"/>
        <v>0</v>
      </c>
      <c r="G831" s="13">
        <f>VLOOKUP($B831, '[1]QMSM_AG Mapping'!$A:$G, 6, 0)</f>
        <v>0</v>
      </c>
      <c r="H831" s="1">
        <f>VLOOKUP($B831, '[1]QMSM_AG Mapping'!$A:$G, 7, 0)</f>
        <v>0</v>
      </c>
      <c r="I831" t="s">
        <v>38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W831" s="14" cm="1">
        <f t="array" ref="W831">INDEX(J831:U831, 1, MONTH($W$1))</f>
        <v>0</v>
      </c>
      <c r="X831" s="14" cm="1">
        <f t="array" ref="X831">SUMPRODUCT((J831:U831) *(($J$1:$U$1)&lt;=$X$1))</f>
        <v>0</v>
      </c>
      <c r="Y831">
        <f t="shared" si="123"/>
        <v>0</v>
      </c>
      <c r="Z831">
        <f t="shared" si="123"/>
        <v>0</v>
      </c>
      <c r="AA831">
        <f t="shared" si="124"/>
        <v>0</v>
      </c>
      <c r="AB831">
        <f t="shared" si="131"/>
        <v>0</v>
      </c>
      <c r="AC831">
        <f t="shared" si="125"/>
        <v>0</v>
      </c>
      <c r="AD831">
        <f t="shared" si="126"/>
        <v>0</v>
      </c>
      <c r="AE831">
        <f t="shared" si="127"/>
        <v>0</v>
      </c>
      <c r="AF831">
        <f t="shared" si="128"/>
        <v>0</v>
      </c>
      <c r="AG831">
        <f t="shared" si="129"/>
        <v>0</v>
      </c>
      <c r="AI831" s="15">
        <f t="shared" si="130"/>
        <v>0</v>
      </c>
      <c r="AJ831" s="15"/>
      <c r="AK831" t="str">
        <f>IFERROR(VLOOKUP($B831, 'Combined Budget 2025 EUR'!$B:$L, 10, 0), IFERROR(VLOOKUP($B831, 'Combined Budget 2025 CHF'!$B:$L, 10, 0), "N/A"))</f>
        <v>N/A</v>
      </c>
      <c r="AL831" t="str">
        <f>IFERROR(VLOOKUP($B831, 'Combined Budget 2025 EUR'!$B:$L, 11, 0), IFERROR(VLOOKUP($B831, 'Combined Budget 2025 CHF'!$B:$L, 11, 0), "N/A"))</f>
        <v>N/A</v>
      </c>
    </row>
    <row r="832" spans="2:38" x14ac:dyDescent="0.25">
      <c r="B832" s="1">
        <v>30755</v>
      </c>
      <c r="C832" s="1" t="s">
        <v>1166</v>
      </c>
      <c r="D832" s="1" t="str">
        <f>IFERROR(VLOOKUP($B832, 'Combined Budget 2025 EUR'!$B:$G,3, 0),IFERROR(VLOOKUP($B832, 'Combined Budget 2025 CHF'!$B:$G,3, 0),  IFERROR(VLOOKUP($B832, '[1]QMSM_AG Mapping'!$A:$G, 3,0), "Check")))</f>
        <v>Internal</v>
      </c>
      <c r="E832" s="1">
        <f>IFERROR(VLOOKUP($B832, 'Combined Budget 2025 EUR'!$B:$G,5, 0), IFERROR(VLOOKUP($B832, 'Combined Budget 2025 CHF'!$B:$G,5, 0),IFERROR(VLOOKUP($B832, '[1]QMSM_AG Mapping'!$A:$E, 5,0), "Check")))</f>
        <v>0</v>
      </c>
      <c r="F832" s="1">
        <f t="shared" si="122"/>
        <v>0</v>
      </c>
      <c r="G832" s="13">
        <f>VLOOKUP($B832, '[1]QMSM_AG Mapping'!$A:$G, 6, 0)</f>
        <v>0</v>
      </c>
      <c r="H832" s="1">
        <f>VLOOKUP($B832, '[1]QMSM_AG Mapping'!$A:$G, 7, 0)</f>
        <v>0</v>
      </c>
      <c r="I832" t="s">
        <v>38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W832" s="14" cm="1">
        <f t="array" ref="W832">INDEX(J832:U832, 1, MONTH($W$1))</f>
        <v>0</v>
      </c>
      <c r="X832" s="14" cm="1">
        <f t="array" ref="X832">SUMPRODUCT((J832:U832) *(($J$1:$U$1)&lt;=$X$1))</f>
        <v>0</v>
      </c>
      <c r="Y832">
        <f t="shared" si="123"/>
        <v>0</v>
      </c>
      <c r="Z832">
        <f t="shared" si="123"/>
        <v>0</v>
      </c>
      <c r="AA832">
        <f t="shared" si="124"/>
        <v>0</v>
      </c>
      <c r="AB832">
        <f t="shared" si="131"/>
        <v>0</v>
      </c>
      <c r="AC832">
        <f t="shared" si="125"/>
        <v>0</v>
      </c>
      <c r="AD832">
        <f t="shared" si="126"/>
        <v>0</v>
      </c>
      <c r="AE832">
        <f t="shared" si="127"/>
        <v>0</v>
      </c>
      <c r="AF832">
        <f t="shared" si="128"/>
        <v>0</v>
      </c>
      <c r="AG832">
        <f t="shared" si="129"/>
        <v>0</v>
      </c>
      <c r="AI832" s="15">
        <f t="shared" si="130"/>
        <v>0</v>
      </c>
      <c r="AJ832" s="15"/>
      <c r="AK832" t="str">
        <f>IFERROR(VLOOKUP($B832, 'Combined Budget 2025 EUR'!$B:$L, 10, 0), IFERROR(VLOOKUP($B832, 'Combined Budget 2025 CHF'!$B:$L, 10, 0), "N/A"))</f>
        <v>N/A</v>
      </c>
      <c r="AL832" t="str">
        <f>IFERROR(VLOOKUP($B832, 'Combined Budget 2025 EUR'!$B:$L, 11, 0), IFERROR(VLOOKUP($B832, 'Combined Budget 2025 CHF'!$B:$L, 11, 0), "N/A"))</f>
        <v>N/A</v>
      </c>
    </row>
    <row r="833" spans="2:38" x14ac:dyDescent="0.25">
      <c r="B833" s="1">
        <v>30756</v>
      </c>
      <c r="C833" s="1" t="s">
        <v>1167</v>
      </c>
      <c r="D833" s="1" t="str">
        <f>IFERROR(VLOOKUP($B833, 'Combined Budget 2025 EUR'!$B:$G,3, 0),IFERROR(VLOOKUP($B833, 'Combined Budget 2025 CHF'!$B:$G,3, 0),  IFERROR(VLOOKUP($B833, '[1]QMSM_AG Mapping'!$A:$G, 3,0), "Check")))</f>
        <v>Internal</v>
      </c>
      <c r="E833" s="1">
        <f>IFERROR(VLOOKUP($B833, 'Combined Budget 2025 EUR'!$B:$G,5, 0), IFERROR(VLOOKUP($B833, 'Combined Budget 2025 CHF'!$B:$G,5, 0),IFERROR(VLOOKUP($B833, '[1]QMSM_AG Mapping'!$A:$E, 5,0), "Check")))</f>
        <v>0</v>
      </c>
      <c r="F833" s="1">
        <f t="shared" si="122"/>
        <v>0</v>
      </c>
      <c r="G833" s="13">
        <f>VLOOKUP($B833, '[1]QMSM_AG Mapping'!$A:$G, 6, 0)</f>
        <v>0</v>
      </c>
      <c r="H833" s="1">
        <f>VLOOKUP($B833, '[1]QMSM_AG Mapping'!$A:$G, 7, 0)</f>
        <v>0</v>
      </c>
      <c r="I833" t="s">
        <v>38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358.4</v>
      </c>
      <c r="R833" s="14">
        <v>79.34</v>
      </c>
      <c r="S833" s="14">
        <v>264.95</v>
      </c>
      <c r="T833" s="14">
        <v>0</v>
      </c>
      <c r="U833" s="14">
        <v>0</v>
      </c>
      <c r="W833" s="14" cm="1">
        <f t="array" ref="W833">INDEX(J833:U833, 1, MONTH($W$1))</f>
        <v>0</v>
      </c>
      <c r="X833" s="14" cm="1">
        <f t="array" ref="X833">SUMPRODUCT((J833:U833) *(($J$1:$U$1)&lt;=$X$1))</f>
        <v>702.69</v>
      </c>
      <c r="Y833">
        <f t="shared" si="123"/>
        <v>0</v>
      </c>
      <c r="Z833">
        <f t="shared" si="123"/>
        <v>1</v>
      </c>
      <c r="AA833">
        <f t="shared" si="124"/>
        <v>0</v>
      </c>
      <c r="AB833">
        <f t="shared" si="131"/>
        <v>3</v>
      </c>
      <c r="AC833">
        <f t="shared" si="125"/>
        <v>234.23000000000002</v>
      </c>
      <c r="AD833">
        <f t="shared" si="126"/>
        <v>0</v>
      </c>
      <c r="AE833">
        <f t="shared" si="127"/>
        <v>0</v>
      </c>
      <c r="AF833">
        <f t="shared" si="128"/>
        <v>0</v>
      </c>
      <c r="AG833">
        <f t="shared" si="129"/>
        <v>0</v>
      </c>
      <c r="AI833" s="15">
        <f t="shared" si="130"/>
        <v>702.69</v>
      </c>
      <c r="AJ833" s="15"/>
      <c r="AK833" t="str">
        <f>IFERROR(VLOOKUP($B833, 'Combined Budget 2025 EUR'!$B:$L, 10, 0), IFERROR(VLOOKUP($B833, 'Combined Budget 2025 CHF'!$B:$L, 10, 0), "N/A"))</f>
        <v>N/A</v>
      </c>
      <c r="AL833" t="str">
        <f>IFERROR(VLOOKUP($B833, 'Combined Budget 2025 EUR'!$B:$L, 11, 0), IFERROR(VLOOKUP($B833, 'Combined Budget 2025 CHF'!$B:$L, 11, 0), "N/A"))</f>
        <v>N/A</v>
      </c>
    </row>
    <row r="834" spans="2:38" x14ac:dyDescent="0.25">
      <c r="B834" s="1">
        <v>30757</v>
      </c>
      <c r="C834" s="1" t="s">
        <v>1168</v>
      </c>
      <c r="D834" s="1" t="str">
        <f>IFERROR(VLOOKUP($B834, 'Combined Budget 2025 EUR'!$B:$G,3, 0),IFERROR(VLOOKUP($B834, 'Combined Budget 2025 CHF'!$B:$G,3, 0),  IFERROR(VLOOKUP($B834, '[1]QMSM_AG Mapping'!$A:$G, 3,0), "Check")))</f>
        <v>Internal</v>
      </c>
      <c r="E834" s="1">
        <f>IFERROR(VLOOKUP($B834, 'Combined Budget 2025 EUR'!$B:$G,5, 0), IFERROR(VLOOKUP($B834, 'Combined Budget 2025 CHF'!$B:$G,5, 0),IFERROR(VLOOKUP($B834, '[1]QMSM_AG Mapping'!$A:$E, 5,0), "Check")))</f>
        <v>0</v>
      </c>
      <c r="F834" s="1">
        <f t="shared" si="122"/>
        <v>0</v>
      </c>
      <c r="G834" s="13">
        <f>VLOOKUP($B834, '[1]QMSM_AG Mapping'!$A:$G, 6, 0)</f>
        <v>0</v>
      </c>
      <c r="H834" s="1">
        <f>VLOOKUP($B834, '[1]QMSM_AG Mapping'!$A:$G, 7, 0)</f>
        <v>0</v>
      </c>
      <c r="I834" t="s">
        <v>38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22.46</v>
      </c>
      <c r="T834" s="14">
        <v>0</v>
      </c>
      <c r="U834" s="14">
        <v>0</v>
      </c>
      <c r="W834" s="14" cm="1">
        <f t="array" ref="W834">INDEX(J834:U834, 1, MONTH($W$1))</f>
        <v>0</v>
      </c>
      <c r="X834" s="14" cm="1">
        <f t="array" ref="X834">SUMPRODUCT((J834:U834) *(($J$1:$U$1)&lt;=$X$1))</f>
        <v>22.46</v>
      </c>
      <c r="Y834">
        <f t="shared" si="123"/>
        <v>0</v>
      </c>
      <c r="Z834">
        <f t="shared" si="123"/>
        <v>1</v>
      </c>
      <c r="AA834">
        <f t="shared" si="124"/>
        <v>0</v>
      </c>
      <c r="AB834">
        <f t="shared" si="131"/>
        <v>1</v>
      </c>
      <c r="AC834">
        <f t="shared" si="125"/>
        <v>22.46</v>
      </c>
      <c r="AD834">
        <f t="shared" si="126"/>
        <v>0</v>
      </c>
      <c r="AE834">
        <f t="shared" si="127"/>
        <v>0</v>
      </c>
      <c r="AF834">
        <f t="shared" si="128"/>
        <v>0</v>
      </c>
      <c r="AG834">
        <f t="shared" si="129"/>
        <v>0</v>
      </c>
      <c r="AI834" s="15">
        <f t="shared" si="130"/>
        <v>22.46</v>
      </c>
      <c r="AJ834" s="15"/>
      <c r="AK834" t="str">
        <f>IFERROR(VLOOKUP($B834, 'Combined Budget 2025 EUR'!$B:$L, 10, 0), IFERROR(VLOOKUP($B834, 'Combined Budget 2025 CHF'!$B:$L, 10, 0), "N/A"))</f>
        <v>N/A</v>
      </c>
      <c r="AL834" t="str">
        <f>IFERROR(VLOOKUP($B834, 'Combined Budget 2025 EUR'!$B:$L, 11, 0), IFERROR(VLOOKUP($B834, 'Combined Budget 2025 CHF'!$B:$L, 11, 0), "N/A"))</f>
        <v>N/A</v>
      </c>
    </row>
    <row r="835" spans="2:38" x14ac:dyDescent="0.25">
      <c r="B835" s="1">
        <v>30758</v>
      </c>
      <c r="C835" s="1" t="s">
        <v>1169</v>
      </c>
      <c r="D835" s="1" t="str">
        <f>IFERROR(VLOOKUP($B835, 'Combined Budget 2025 EUR'!$B:$G,3, 0),IFERROR(VLOOKUP($B835, 'Combined Budget 2025 CHF'!$B:$G,3, 0),  IFERROR(VLOOKUP($B835, '[1]QMSM_AG Mapping'!$A:$G, 3,0), "Check")))</f>
        <v>Internal</v>
      </c>
      <c r="E835" s="1">
        <f>IFERROR(VLOOKUP($B835, 'Combined Budget 2025 EUR'!$B:$G,5, 0), IFERROR(VLOOKUP($B835, 'Combined Budget 2025 CHF'!$B:$G,5, 0),IFERROR(VLOOKUP($B835, '[1]QMSM_AG Mapping'!$A:$E, 5,0), "Check")))</f>
        <v>0</v>
      </c>
      <c r="F835" s="1">
        <f t="shared" si="122"/>
        <v>0</v>
      </c>
      <c r="G835" s="13">
        <f>VLOOKUP($B835, '[1]QMSM_AG Mapping'!$A:$G, 6, 0)</f>
        <v>0</v>
      </c>
      <c r="H835" s="1">
        <f>VLOOKUP($B835, '[1]QMSM_AG Mapping'!$A:$G, 7, 0)</f>
        <v>0</v>
      </c>
      <c r="I835" t="s">
        <v>38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W835" s="14" cm="1">
        <f t="array" ref="W835">INDEX(J835:U835, 1, MONTH($W$1))</f>
        <v>0</v>
      </c>
      <c r="X835" s="14" cm="1">
        <f t="array" ref="X835">SUMPRODUCT((J835:U835) *(($J$1:$U$1)&lt;=$X$1))</f>
        <v>0</v>
      </c>
      <c r="Y835">
        <f t="shared" si="123"/>
        <v>0</v>
      </c>
      <c r="Z835">
        <f t="shared" si="123"/>
        <v>0</v>
      </c>
      <c r="AA835">
        <f t="shared" si="124"/>
        <v>0</v>
      </c>
      <c r="AB835">
        <f t="shared" si="131"/>
        <v>0</v>
      </c>
      <c r="AC835">
        <f t="shared" si="125"/>
        <v>0</v>
      </c>
      <c r="AD835">
        <f t="shared" si="126"/>
        <v>0</v>
      </c>
      <c r="AE835">
        <f t="shared" si="127"/>
        <v>0</v>
      </c>
      <c r="AF835">
        <f t="shared" si="128"/>
        <v>0</v>
      </c>
      <c r="AG835">
        <f t="shared" si="129"/>
        <v>0</v>
      </c>
      <c r="AI835" s="15">
        <f t="shared" si="130"/>
        <v>0</v>
      </c>
      <c r="AJ835" s="15"/>
      <c r="AK835" t="str">
        <f>IFERROR(VLOOKUP($B835, 'Combined Budget 2025 EUR'!$B:$L, 10, 0), IFERROR(VLOOKUP($B835, 'Combined Budget 2025 CHF'!$B:$L, 10, 0), "N/A"))</f>
        <v>N/A</v>
      </c>
      <c r="AL835" t="str">
        <f>IFERROR(VLOOKUP($B835, 'Combined Budget 2025 EUR'!$B:$L, 11, 0), IFERROR(VLOOKUP($B835, 'Combined Budget 2025 CHF'!$B:$L, 11, 0), "N/A"))</f>
        <v>N/A</v>
      </c>
    </row>
    <row r="836" spans="2:38" x14ac:dyDescent="0.25">
      <c r="B836" s="1">
        <v>30759</v>
      </c>
      <c r="C836" s="1" t="s">
        <v>1170</v>
      </c>
      <c r="D836" s="1" t="str">
        <f>IFERROR(VLOOKUP($B836, 'Combined Budget 2025 EUR'!$B:$G,3, 0),IFERROR(VLOOKUP($B836, 'Combined Budget 2025 CHF'!$B:$G,3, 0),  IFERROR(VLOOKUP($B836, '[1]QMSM_AG Mapping'!$A:$G, 3,0), "Check")))</f>
        <v>Internal</v>
      </c>
      <c r="E836" s="1">
        <f>IFERROR(VLOOKUP($B836, 'Combined Budget 2025 EUR'!$B:$G,5, 0), IFERROR(VLOOKUP($B836, 'Combined Budget 2025 CHF'!$B:$G,5, 0),IFERROR(VLOOKUP($B836, '[1]QMSM_AG Mapping'!$A:$E, 5,0), "Check")))</f>
        <v>0</v>
      </c>
      <c r="F836" s="1">
        <f t="shared" ref="F836:F899" si="132">IF(OR(E836="Salon / Institute", E836="Pharmacy", E836="Clinic"), "Institutes / Clinic", IF(E836="Parfümerie", "Retail", E836))</f>
        <v>0</v>
      </c>
      <c r="G836" s="13">
        <f>VLOOKUP($B836, '[1]QMSM_AG Mapping'!$A:$G, 6, 0)</f>
        <v>0</v>
      </c>
      <c r="H836" s="1">
        <f>VLOOKUP($B836, '[1]QMSM_AG Mapping'!$A:$G, 7, 0)</f>
        <v>0</v>
      </c>
      <c r="I836" t="s">
        <v>38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W836" s="14" cm="1">
        <f t="array" ref="W836">INDEX(J836:U836, 1, MONTH($W$1))</f>
        <v>0</v>
      </c>
      <c r="X836" s="14" cm="1">
        <f t="array" ref="X836">SUMPRODUCT((J836:U836) *(($J$1:$U$1)&lt;=$X$1))</f>
        <v>0</v>
      </c>
      <c r="Y836">
        <f t="shared" ref="Y836:Z899" si="133">IF(W836&gt;0, 1, 0)</f>
        <v>0</v>
      </c>
      <c r="Z836">
        <f t="shared" si="133"/>
        <v>0</v>
      </c>
      <c r="AA836">
        <f t="shared" ref="AA836:AA899" si="134">IF(I836="Yes", 1, 0)</f>
        <v>0</v>
      </c>
      <c r="AB836">
        <f t="shared" si="131"/>
        <v>0</v>
      </c>
      <c r="AC836">
        <f t="shared" ref="AC836:AC899" si="135">IFERROR(X836/AB836, 0)</f>
        <v>0</v>
      </c>
      <c r="AD836">
        <f t="shared" ref="AD836:AD899" si="136">IF(G836=$W$1, 1, 0)</f>
        <v>0</v>
      </c>
      <c r="AE836">
        <f t="shared" ref="AE836:AE899" si="137">IF(G836=$W$1, W836, 0)</f>
        <v>0</v>
      </c>
      <c r="AF836">
        <f t="shared" ref="AF836:AF899" si="138">IF(AND(H836=2024, G836&lt;=$W$1, X836&gt;0), 1, 0)</f>
        <v>0</v>
      </c>
      <c r="AG836">
        <f t="shared" ref="AG836:AG899" si="139">IF(AND(H836=2024, G836&lt;=$W$1), X836, 0)</f>
        <v>0</v>
      </c>
      <c r="AI836" s="15">
        <f t="shared" si="130"/>
        <v>0</v>
      </c>
      <c r="AJ836" s="15"/>
      <c r="AK836" t="str">
        <f>IFERROR(VLOOKUP($B836, 'Combined Budget 2025 EUR'!$B:$L, 10, 0), IFERROR(VLOOKUP($B836, 'Combined Budget 2025 CHF'!$B:$L, 10, 0), "N/A"))</f>
        <v>N/A</v>
      </c>
      <c r="AL836" t="str">
        <f>IFERROR(VLOOKUP($B836, 'Combined Budget 2025 EUR'!$B:$L, 11, 0), IFERROR(VLOOKUP($B836, 'Combined Budget 2025 CHF'!$B:$L, 11, 0), "N/A"))</f>
        <v>N/A</v>
      </c>
    </row>
    <row r="837" spans="2:38" x14ac:dyDescent="0.25">
      <c r="B837" s="1">
        <v>30761</v>
      </c>
      <c r="C837" s="1" t="s">
        <v>1171</v>
      </c>
      <c r="D837" s="1" t="str">
        <f>IFERROR(VLOOKUP($B837, 'Combined Budget 2025 EUR'!$B:$G,3, 0),IFERROR(VLOOKUP($B837, 'Combined Budget 2025 CHF'!$B:$G,3, 0),  IFERROR(VLOOKUP($B837, '[1]QMSM_AG Mapping'!$A:$G, 3,0), "Check")))</f>
        <v>Internal</v>
      </c>
      <c r="E837" s="1">
        <f>IFERROR(VLOOKUP($B837, 'Combined Budget 2025 EUR'!$B:$G,5, 0), IFERROR(VLOOKUP($B837, 'Combined Budget 2025 CHF'!$B:$G,5, 0),IFERROR(VLOOKUP($B837, '[1]QMSM_AG Mapping'!$A:$E, 5,0), "Check")))</f>
        <v>0</v>
      </c>
      <c r="F837" s="1">
        <f t="shared" si="132"/>
        <v>0</v>
      </c>
      <c r="G837" s="13">
        <f>VLOOKUP($B837, '[1]QMSM_AG Mapping'!$A:$G, 6, 0)</f>
        <v>0</v>
      </c>
      <c r="H837" s="1">
        <f>VLOOKUP($B837, '[1]QMSM_AG Mapping'!$A:$G, 7, 0)</f>
        <v>0</v>
      </c>
      <c r="I837" t="s">
        <v>38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W837" s="14" cm="1">
        <f t="array" ref="W837">INDEX(J837:U837, 1, MONTH($W$1))</f>
        <v>0</v>
      </c>
      <c r="X837" s="14" cm="1">
        <f t="array" ref="X837">SUMPRODUCT((J837:U837) *(($J$1:$U$1)&lt;=$X$1))</f>
        <v>0</v>
      </c>
      <c r="Y837">
        <f t="shared" si="133"/>
        <v>0</v>
      </c>
      <c r="Z837">
        <f t="shared" si="133"/>
        <v>0</v>
      </c>
      <c r="AA837">
        <f t="shared" si="134"/>
        <v>0</v>
      </c>
      <c r="AB837">
        <f t="shared" si="131"/>
        <v>0</v>
      </c>
      <c r="AC837">
        <f t="shared" si="135"/>
        <v>0</v>
      </c>
      <c r="AD837">
        <f t="shared" si="136"/>
        <v>0</v>
      </c>
      <c r="AE837">
        <f t="shared" si="137"/>
        <v>0</v>
      </c>
      <c r="AF837">
        <f t="shared" si="138"/>
        <v>0</v>
      </c>
      <c r="AG837">
        <f t="shared" si="139"/>
        <v>0</v>
      </c>
      <c r="AI837" s="15">
        <f t="shared" si="130"/>
        <v>0</v>
      </c>
      <c r="AJ837" s="15"/>
      <c r="AK837" t="str">
        <f>IFERROR(VLOOKUP($B837, 'Combined Budget 2025 EUR'!$B:$L, 10, 0), IFERROR(VLOOKUP($B837, 'Combined Budget 2025 CHF'!$B:$L, 10, 0), "N/A"))</f>
        <v>N/A</v>
      </c>
      <c r="AL837" t="str">
        <f>IFERROR(VLOOKUP($B837, 'Combined Budget 2025 EUR'!$B:$L, 11, 0), IFERROR(VLOOKUP($B837, 'Combined Budget 2025 CHF'!$B:$L, 11, 0), "N/A"))</f>
        <v>N/A</v>
      </c>
    </row>
    <row r="838" spans="2:38" x14ac:dyDescent="0.25">
      <c r="B838" s="1">
        <v>30762</v>
      </c>
      <c r="C838" s="1" t="s">
        <v>1172</v>
      </c>
      <c r="D838" s="1" t="str">
        <f>IFERROR(VLOOKUP($B838, 'Combined Budget 2025 EUR'!$B:$G,3, 0),IFERROR(VLOOKUP($B838, 'Combined Budget 2025 CHF'!$B:$G,3, 0),  IFERROR(VLOOKUP($B838, '[1]QMSM_AG Mapping'!$A:$G, 3,0), "Check")))</f>
        <v>Internal</v>
      </c>
      <c r="E838" s="1">
        <f>IFERROR(VLOOKUP($B838, 'Combined Budget 2025 EUR'!$B:$G,5, 0), IFERROR(VLOOKUP($B838, 'Combined Budget 2025 CHF'!$B:$G,5, 0),IFERROR(VLOOKUP($B838, '[1]QMSM_AG Mapping'!$A:$E, 5,0), "Check")))</f>
        <v>0</v>
      </c>
      <c r="F838" s="1">
        <f t="shared" si="132"/>
        <v>0</v>
      </c>
      <c r="G838" s="13">
        <f>VLOOKUP($B838, '[1]QMSM_AG Mapping'!$A:$G, 6, 0)</f>
        <v>0</v>
      </c>
      <c r="H838" s="1">
        <f>VLOOKUP($B838, '[1]QMSM_AG Mapping'!$A:$G, 7, 0)</f>
        <v>0</v>
      </c>
      <c r="I838" t="s">
        <v>38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W838" s="14" cm="1">
        <f t="array" ref="W838">INDEX(J838:U838, 1, MONTH($W$1))</f>
        <v>0</v>
      </c>
      <c r="X838" s="14" cm="1">
        <f t="array" ref="X838">SUMPRODUCT((J838:U838) *(($J$1:$U$1)&lt;=$X$1))</f>
        <v>0</v>
      </c>
      <c r="Y838">
        <f t="shared" si="133"/>
        <v>0</v>
      </c>
      <c r="Z838">
        <f t="shared" si="133"/>
        <v>0</v>
      </c>
      <c r="AA838">
        <f t="shared" si="134"/>
        <v>0</v>
      </c>
      <c r="AB838">
        <f t="shared" si="131"/>
        <v>0</v>
      </c>
      <c r="AC838">
        <f t="shared" si="135"/>
        <v>0</v>
      </c>
      <c r="AD838">
        <f t="shared" si="136"/>
        <v>0</v>
      </c>
      <c r="AE838">
        <f t="shared" si="137"/>
        <v>0</v>
      </c>
      <c r="AF838">
        <f t="shared" si="138"/>
        <v>0</v>
      </c>
      <c r="AG838">
        <f t="shared" si="139"/>
        <v>0</v>
      </c>
      <c r="AI838" s="15">
        <f t="shared" si="130"/>
        <v>0</v>
      </c>
      <c r="AJ838" s="15"/>
      <c r="AK838" t="str">
        <f>IFERROR(VLOOKUP($B838, 'Combined Budget 2025 EUR'!$B:$L, 10, 0), IFERROR(VLOOKUP($B838, 'Combined Budget 2025 CHF'!$B:$L, 10, 0), "N/A"))</f>
        <v>N/A</v>
      </c>
      <c r="AL838" t="str">
        <f>IFERROR(VLOOKUP($B838, 'Combined Budget 2025 EUR'!$B:$L, 11, 0), IFERROR(VLOOKUP($B838, 'Combined Budget 2025 CHF'!$B:$L, 11, 0), "N/A"))</f>
        <v>N/A</v>
      </c>
    </row>
    <row r="839" spans="2:38" x14ac:dyDescent="0.25">
      <c r="B839" s="1">
        <v>30764</v>
      </c>
      <c r="C839" s="1" t="s">
        <v>1173</v>
      </c>
      <c r="D839" s="1" t="str">
        <f>IFERROR(VLOOKUP($B839, 'Combined Budget 2025 EUR'!$B:$G,3, 0),IFERROR(VLOOKUP($B839, 'Combined Budget 2025 CHF'!$B:$G,3, 0),  IFERROR(VLOOKUP($B839, '[1]QMSM_AG Mapping'!$A:$G, 3,0), "Check")))</f>
        <v>Internal</v>
      </c>
      <c r="E839" s="1">
        <f>IFERROR(VLOOKUP($B839, 'Combined Budget 2025 EUR'!$B:$G,5, 0), IFERROR(VLOOKUP($B839, 'Combined Budget 2025 CHF'!$B:$G,5, 0),IFERROR(VLOOKUP($B839, '[1]QMSM_AG Mapping'!$A:$E, 5,0), "Check")))</f>
        <v>0</v>
      </c>
      <c r="F839" s="1">
        <f t="shared" si="132"/>
        <v>0</v>
      </c>
      <c r="G839" s="13">
        <f>VLOOKUP($B839, '[1]QMSM_AG Mapping'!$A:$G, 6, 0)</f>
        <v>0</v>
      </c>
      <c r="H839" s="1">
        <f>VLOOKUP($B839, '[1]QMSM_AG Mapping'!$A:$G, 7, 0)</f>
        <v>0</v>
      </c>
      <c r="I839" t="s">
        <v>38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91.78</v>
      </c>
      <c r="W839" s="14" cm="1">
        <f t="array" ref="W839">INDEX(J839:U839, 1, MONTH($W$1))</f>
        <v>91.78</v>
      </c>
      <c r="X839" s="14" cm="1">
        <f t="array" ref="X839">SUMPRODUCT((J839:U839) *(($J$1:$U$1)&lt;=$X$1))</f>
        <v>91.78</v>
      </c>
      <c r="Y839">
        <f t="shared" si="133"/>
        <v>1</v>
      </c>
      <c r="Z839">
        <f t="shared" si="133"/>
        <v>1</v>
      </c>
      <c r="AA839">
        <f t="shared" si="134"/>
        <v>0</v>
      </c>
      <c r="AB839">
        <f t="shared" si="131"/>
        <v>1</v>
      </c>
      <c r="AC839">
        <f t="shared" si="135"/>
        <v>91.78</v>
      </c>
      <c r="AD839">
        <f t="shared" si="136"/>
        <v>0</v>
      </c>
      <c r="AE839">
        <f t="shared" si="137"/>
        <v>0</v>
      </c>
      <c r="AF839">
        <f t="shared" si="138"/>
        <v>0</v>
      </c>
      <c r="AG839">
        <f t="shared" si="139"/>
        <v>0</v>
      </c>
      <c r="AI839" s="15">
        <f t="shared" si="130"/>
        <v>91.78</v>
      </c>
      <c r="AJ839" s="15"/>
      <c r="AK839" t="str">
        <f>IFERROR(VLOOKUP($B839, 'Combined Budget 2025 EUR'!$B:$L, 10, 0), IFERROR(VLOOKUP($B839, 'Combined Budget 2025 CHF'!$B:$L, 10, 0), "N/A"))</f>
        <v>N/A</v>
      </c>
      <c r="AL839" t="str">
        <f>IFERROR(VLOOKUP($B839, 'Combined Budget 2025 EUR'!$B:$L, 11, 0), IFERROR(VLOOKUP($B839, 'Combined Budget 2025 CHF'!$B:$L, 11, 0), "N/A"))</f>
        <v>N/A</v>
      </c>
    </row>
    <row r="840" spans="2:38" x14ac:dyDescent="0.25">
      <c r="B840" s="1">
        <v>31006</v>
      </c>
      <c r="C840" s="1" t="s">
        <v>997</v>
      </c>
      <c r="D840" s="1" t="str">
        <f>IFERROR(VLOOKUP($B840, 'Combined Budget 2025 EUR'!$B:$G,3, 0),IFERROR(VLOOKUP($B840, 'Combined Budget 2025 CHF'!$B:$G,3, 0),  IFERROR(VLOOKUP($B840, '[1]QMSM_AG Mapping'!$A:$G, 3,0), "Check")))</f>
        <v>Internal</v>
      </c>
      <c r="E840" s="1">
        <f>IFERROR(VLOOKUP($B840, 'Combined Budget 2025 EUR'!$B:$G,5, 0), IFERROR(VLOOKUP($B840, 'Combined Budget 2025 CHF'!$B:$G,5, 0),IFERROR(VLOOKUP($B840, '[1]QMSM_AG Mapping'!$A:$E, 5,0), "Check")))</f>
        <v>0</v>
      </c>
      <c r="F840" s="1">
        <f t="shared" si="132"/>
        <v>0</v>
      </c>
      <c r="G840" s="13">
        <f>VLOOKUP($B840, '[1]QMSM_AG Mapping'!$A:$G, 6, 0)</f>
        <v>0</v>
      </c>
      <c r="H840" s="1">
        <f>VLOOKUP($B840, '[1]QMSM_AG Mapping'!$A:$G, 7, 0)</f>
        <v>0</v>
      </c>
      <c r="I840" t="s">
        <v>38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W840" s="14" cm="1">
        <f t="array" ref="W840">INDEX(J840:U840, 1, MONTH($W$1))</f>
        <v>0</v>
      </c>
      <c r="X840" s="14" cm="1">
        <f t="array" ref="X840">SUMPRODUCT((J840:U840) *(($J$1:$U$1)&lt;=$X$1))</f>
        <v>0</v>
      </c>
      <c r="Y840">
        <f t="shared" si="133"/>
        <v>0</v>
      </c>
      <c r="Z840">
        <f t="shared" si="133"/>
        <v>0</v>
      </c>
      <c r="AA840">
        <f t="shared" si="134"/>
        <v>0</v>
      </c>
      <c r="AB840">
        <f t="shared" si="131"/>
        <v>0</v>
      </c>
      <c r="AC840">
        <f t="shared" si="135"/>
        <v>0</v>
      </c>
      <c r="AD840">
        <f t="shared" si="136"/>
        <v>0</v>
      </c>
      <c r="AE840">
        <f t="shared" si="137"/>
        <v>0</v>
      </c>
      <c r="AF840">
        <f t="shared" si="138"/>
        <v>0</v>
      </c>
      <c r="AG840">
        <f t="shared" si="139"/>
        <v>0</v>
      </c>
      <c r="AI840" s="15">
        <f t="shared" si="130"/>
        <v>0</v>
      </c>
      <c r="AJ840" s="15"/>
      <c r="AK840" t="str">
        <f>IFERROR(VLOOKUP($B840, 'Combined Budget 2025 EUR'!$B:$L, 10, 0), IFERROR(VLOOKUP($B840, 'Combined Budget 2025 CHF'!$B:$L, 10, 0), "N/A"))</f>
        <v>N/A</v>
      </c>
      <c r="AL840" t="str">
        <f>IFERROR(VLOOKUP($B840, 'Combined Budget 2025 EUR'!$B:$L, 11, 0), IFERROR(VLOOKUP($B840, 'Combined Budget 2025 CHF'!$B:$L, 11, 0), "N/A"))</f>
        <v>N/A</v>
      </c>
    </row>
    <row r="841" spans="2:38" x14ac:dyDescent="0.25">
      <c r="B841" s="1">
        <v>31007</v>
      </c>
      <c r="C841" s="1" t="s">
        <v>998</v>
      </c>
      <c r="D841" s="1" t="str">
        <f>IFERROR(VLOOKUP($B841, 'Combined Budget 2025 EUR'!$B:$G,3, 0),IFERROR(VLOOKUP($B841, 'Combined Budget 2025 CHF'!$B:$G,3, 0),  IFERROR(VLOOKUP($B841, '[1]QMSM_AG Mapping'!$A:$G, 3,0), "Check")))</f>
        <v>Internal</v>
      </c>
      <c r="E841" s="1">
        <f>IFERROR(VLOOKUP($B841, 'Combined Budget 2025 EUR'!$B:$G,5, 0), IFERROR(VLOOKUP($B841, 'Combined Budget 2025 CHF'!$B:$G,5, 0),IFERROR(VLOOKUP($B841, '[1]QMSM_AG Mapping'!$A:$E, 5,0), "Check")))</f>
        <v>0</v>
      </c>
      <c r="F841" s="1">
        <f t="shared" si="132"/>
        <v>0</v>
      </c>
      <c r="G841" s="13">
        <f>VLOOKUP($B841, '[1]QMSM_AG Mapping'!$A:$G, 6, 0)</f>
        <v>0</v>
      </c>
      <c r="H841" s="1">
        <f>VLOOKUP($B841, '[1]QMSM_AG Mapping'!$A:$G, 7, 0)</f>
        <v>0</v>
      </c>
      <c r="I841" t="s">
        <v>38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W841" s="14" cm="1">
        <f t="array" ref="W841">INDEX(J841:U841, 1, MONTH($W$1))</f>
        <v>0</v>
      </c>
      <c r="X841" s="14" cm="1">
        <f t="array" ref="X841">SUMPRODUCT((J841:U841) *(($J$1:$U$1)&lt;=$X$1))</f>
        <v>0</v>
      </c>
      <c r="Y841">
        <f t="shared" si="133"/>
        <v>0</v>
      </c>
      <c r="Z841">
        <f t="shared" si="133"/>
        <v>0</v>
      </c>
      <c r="AA841">
        <f t="shared" si="134"/>
        <v>0</v>
      </c>
      <c r="AB841">
        <f t="shared" si="131"/>
        <v>0</v>
      </c>
      <c r="AC841">
        <f t="shared" si="135"/>
        <v>0</v>
      </c>
      <c r="AD841">
        <f t="shared" si="136"/>
        <v>0</v>
      </c>
      <c r="AE841">
        <f t="shared" si="137"/>
        <v>0</v>
      </c>
      <c r="AF841">
        <f t="shared" si="138"/>
        <v>0</v>
      </c>
      <c r="AG841">
        <f t="shared" si="139"/>
        <v>0</v>
      </c>
      <c r="AI841" s="15">
        <f t="shared" ref="AI841:AI904" si="140">SUM(J841:U841)</f>
        <v>0</v>
      </c>
      <c r="AJ841" s="15"/>
      <c r="AK841" t="str">
        <f>IFERROR(VLOOKUP($B841, 'Combined Budget 2025 EUR'!$B:$L, 10, 0), IFERROR(VLOOKUP($B841, 'Combined Budget 2025 CHF'!$B:$L, 10, 0), "N/A"))</f>
        <v>N/A</v>
      </c>
      <c r="AL841" t="str">
        <f>IFERROR(VLOOKUP($B841, 'Combined Budget 2025 EUR'!$B:$L, 11, 0), IFERROR(VLOOKUP($B841, 'Combined Budget 2025 CHF'!$B:$L, 11, 0), "N/A"))</f>
        <v>N/A</v>
      </c>
    </row>
    <row r="842" spans="2:38" x14ac:dyDescent="0.25">
      <c r="B842" s="1">
        <v>31026</v>
      </c>
      <c r="C842" s="1" t="s">
        <v>1174</v>
      </c>
      <c r="D842" s="1" t="str">
        <f>IFERROR(VLOOKUP($B842, 'Combined Budget 2025 EUR'!$B:$G,3, 0),IFERROR(VLOOKUP($B842, 'Combined Budget 2025 CHF'!$B:$G,3, 0),  IFERROR(VLOOKUP($B842, '[1]QMSM_AG Mapping'!$A:$G, 3,0), "Check")))</f>
        <v>Internal</v>
      </c>
      <c r="E842" s="1">
        <f>IFERROR(VLOOKUP($B842, 'Combined Budget 2025 EUR'!$B:$G,5, 0), IFERROR(VLOOKUP($B842, 'Combined Budget 2025 CHF'!$B:$G,5, 0),IFERROR(VLOOKUP($B842, '[1]QMSM_AG Mapping'!$A:$E, 5,0), "Check")))</f>
        <v>0</v>
      </c>
      <c r="F842" s="1">
        <f t="shared" si="132"/>
        <v>0</v>
      </c>
      <c r="G842" s="13">
        <f>VLOOKUP($B842, '[1]QMSM_AG Mapping'!$A:$G, 6, 0)</f>
        <v>0</v>
      </c>
      <c r="H842" s="1">
        <f>VLOOKUP($B842, '[1]QMSM_AG Mapping'!$A:$G, 7, 0)</f>
        <v>0</v>
      </c>
      <c r="I842" t="s">
        <v>38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548.9</v>
      </c>
      <c r="T842" s="14">
        <v>0</v>
      </c>
      <c r="U842" s="14">
        <v>0</v>
      </c>
      <c r="W842" s="14" cm="1">
        <f t="array" ref="W842">INDEX(J842:U842, 1, MONTH($W$1))</f>
        <v>0</v>
      </c>
      <c r="X842" s="14" cm="1">
        <f t="array" ref="X842">SUMPRODUCT((J842:U842) *(($J$1:$U$1)&lt;=$X$1))</f>
        <v>548.9</v>
      </c>
      <c r="Y842">
        <f t="shared" si="133"/>
        <v>0</v>
      </c>
      <c r="Z842">
        <f t="shared" si="133"/>
        <v>1</v>
      </c>
      <c r="AA842">
        <f t="shared" si="134"/>
        <v>0</v>
      </c>
      <c r="AB842">
        <f t="shared" si="131"/>
        <v>1</v>
      </c>
      <c r="AC842">
        <f t="shared" si="135"/>
        <v>548.9</v>
      </c>
      <c r="AD842">
        <f t="shared" si="136"/>
        <v>0</v>
      </c>
      <c r="AE842">
        <f t="shared" si="137"/>
        <v>0</v>
      </c>
      <c r="AF842">
        <f t="shared" si="138"/>
        <v>0</v>
      </c>
      <c r="AG842">
        <f t="shared" si="139"/>
        <v>0</v>
      </c>
      <c r="AI842" s="15">
        <f t="shared" si="140"/>
        <v>548.9</v>
      </c>
      <c r="AJ842" s="15"/>
      <c r="AK842" t="str">
        <f>IFERROR(VLOOKUP($B842, 'Combined Budget 2025 EUR'!$B:$L, 10, 0), IFERROR(VLOOKUP($B842, 'Combined Budget 2025 CHF'!$B:$L, 10, 0), "N/A"))</f>
        <v>N/A</v>
      </c>
      <c r="AL842" t="str">
        <f>IFERROR(VLOOKUP($B842, 'Combined Budget 2025 EUR'!$B:$L, 11, 0), IFERROR(VLOOKUP($B842, 'Combined Budget 2025 CHF'!$B:$L, 11, 0), "N/A"))</f>
        <v>N/A</v>
      </c>
    </row>
    <row r="843" spans="2:38" x14ac:dyDescent="0.25">
      <c r="B843" s="1">
        <v>31027</v>
      </c>
      <c r="C843" s="1" t="s">
        <v>999</v>
      </c>
      <c r="D843" s="1" t="str">
        <f>IFERROR(VLOOKUP($B843, 'Combined Budget 2025 EUR'!$B:$G,3, 0),IFERROR(VLOOKUP($B843, 'Combined Budget 2025 CHF'!$B:$G,3, 0),  IFERROR(VLOOKUP($B843, '[1]QMSM_AG Mapping'!$A:$G, 3,0), "Check")))</f>
        <v>Internal</v>
      </c>
      <c r="E843" s="1">
        <f>IFERROR(VLOOKUP($B843, 'Combined Budget 2025 EUR'!$B:$G,5, 0), IFERROR(VLOOKUP($B843, 'Combined Budget 2025 CHF'!$B:$G,5, 0),IFERROR(VLOOKUP($B843, '[1]QMSM_AG Mapping'!$A:$E, 5,0), "Check")))</f>
        <v>0</v>
      </c>
      <c r="F843" s="1">
        <f t="shared" si="132"/>
        <v>0</v>
      </c>
      <c r="G843" s="13">
        <f>VLOOKUP($B843, '[1]QMSM_AG Mapping'!$A:$G, 6, 0)</f>
        <v>0</v>
      </c>
      <c r="H843" s="1">
        <f>VLOOKUP($B843, '[1]QMSM_AG Mapping'!$A:$G, 7, 0)</f>
        <v>0</v>
      </c>
      <c r="I843" t="s">
        <v>38</v>
      </c>
      <c r="J843" s="14">
        <v>835.06</v>
      </c>
      <c r="K843" s="14">
        <v>55.71</v>
      </c>
      <c r="L843" s="14">
        <v>142.30000000000001</v>
      </c>
      <c r="M843" s="14">
        <v>164.23</v>
      </c>
      <c r="N843" s="14">
        <v>167.44</v>
      </c>
      <c r="O843" s="14">
        <v>32.54</v>
      </c>
      <c r="P843" s="14">
        <v>67.709999999999994</v>
      </c>
      <c r="Q843" s="14">
        <v>38</v>
      </c>
      <c r="R843" s="14">
        <v>1136</v>
      </c>
      <c r="S843" s="14">
        <v>139.81</v>
      </c>
      <c r="T843" s="14">
        <v>52.75</v>
      </c>
      <c r="U843" s="14">
        <v>82.63</v>
      </c>
      <c r="W843" s="14" cm="1">
        <f t="array" ref="W843">INDEX(J843:U843, 1, MONTH($W$1))</f>
        <v>82.63</v>
      </c>
      <c r="X843" s="14" cm="1">
        <f t="array" ref="X843">SUMPRODUCT((J843:U843) *(($J$1:$U$1)&lt;=$X$1))</f>
        <v>2914.18</v>
      </c>
      <c r="Y843">
        <f t="shared" si="133"/>
        <v>1</v>
      </c>
      <c r="Z843">
        <f t="shared" si="133"/>
        <v>1</v>
      </c>
      <c r="AA843">
        <f t="shared" si="134"/>
        <v>0</v>
      </c>
      <c r="AB843">
        <f t="shared" si="131"/>
        <v>12</v>
      </c>
      <c r="AC843">
        <f t="shared" si="135"/>
        <v>242.84833333333333</v>
      </c>
      <c r="AD843">
        <f t="shared" si="136"/>
        <v>0</v>
      </c>
      <c r="AE843">
        <f t="shared" si="137"/>
        <v>0</v>
      </c>
      <c r="AF843">
        <f t="shared" si="138"/>
        <v>0</v>
      </c>
      <c r="AG843">
        <f t="shared" si="139"/>
        <v>0</v>
      </c>
      <c r="AI843" s="15">
        <f t="shared" si="140"/>
        <v>2914.18</v>
      </c>
      <c r="AJ843" s="15"/>
      <c r="AK843" t="str">
        <f>IFERROR(VLOOKUP($B843, 'Combined Budget 2025 EUR'!$B:$L, 10, 0), IFERROR(VLOOKUP($B843, 'Combined Budget 2025 CHF'!$B:$L, 10, 0), "N/A"))</f>
        <v>N/A</v>
      </c>
      <c r="AL843" t="str">
        <f>IFERROR(VLOOKUP($B843, 'Combined Budget 2025 EUR'!$B:$L, 11, 0), IFERROR(VLOOKUP($B843, 'Combined Budget 2025 CHF'!$B:$L, 11, 0), "N/A"))</f>
        <v>N/A</v>
      </c>
    </row>
    <row r="844" spans="2:38" x14ac:dyDescent="0.25">
      <c r="B844" s="1">
        <v>31029</v>
      </c>
      <c r="C844" s="1" t="s">
        <v>1000</v>
      </c>
      <c r="D844" s="1" t="str">
        <f>IFERROR(VLOOKUP($B844, 'Combined Budget 2025 EUR'!$B:$G,3, 0),IFERROR(VLOOKUP($B844, 'Combined Budget 2025 CHF'!$B:$G,3, 0),  IFERROR(VLOOKUP($B844, '[1]QMSM_AG Mapping'!$A:$G, 3,0), "Check")))</f>
        <v>Internal</v>
      </c>
      <c r="E844" s="1">
        <f>IFERROR(VLOOKUP($B844, 'Combined Budget 2025 EUR'!$B:$G,5, 0), IFERROR(VLOOKUP($B844, 'Combined Budget 2025 CHF'!$B:$G,5, 0),IFERROR(VLOOKUP($B844, '[1]QMSM_AG Mapping'!$A:$E, 5,0), "Check")))</f>
        <v>0</v>
      </c>
      <c r="F844" s="1">
        <f t="shared" si="132"/>
        <v>0</v>
      </c>
      <c r="G844" s="13">
        <f>VLOOKUP($B844, '[1]QMSM_AG Mapping'!$A:$G, 6, 0)</f>
        <v>0</v>
      </c>
      <c r="H844" s="1">
        <f>VLOOKUP($B844, '[1]QMSM_AG Mapping'!$A:$G, 7, 0)</f>
        <v>0</v>
      </c>
      <c r="I844" t="s">
        <v>38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W844" s="14" cm="1">
        <f t="array" ref="W844">INDEX(J844:U844, 1, MONTH($W$1))</f>
        <v>0</v>
      </c>
      <c r="X844" s="14" cm="1">
        <f t="array" ref="X844">SUMPRODUCT((J844:U844) *(($J$1:$U$1)&lt;=$X$1))</f>
        <v>0</v>
      </c>
      <c r="Y844">
        <f t="shared" si="133"/>
        <v>0</v>
      </c>
      <c r="Z844">
        <f t="shared" si="133"/>
        <v>0</v>
      </c>
      <c r="AA844">
        <f t="shared" si="134"/>
        <v>0</v>
      </c>
      <c r="AB844">
        <f t="shared" si="131"/>
        <v>0</v>
      </c>
      <c r="AC844">
        <f t="shared" si="135"/>
        <v>0</v>
      </c>
      <c r="AD844">
        <f t="shared" si="136"/>
        <v>0</v>
      </c>
      <c r="AE844">
        <f t="shared" si="137"/>
        <v>0</v>
      </c>
      <c r="AF844">
        <f t="shared" si="138"/>
        <v>0</v>
      </c>
      <c r="AG844">
        <f t="shared" si="139"/>
        <v>0</v>
      </c>
      <c r="AI844" s="15">
        <f t="shared" si="140"/>
        <v>0</v>
      </c>
      <c r="AJ844" s="15"/>
      <c r="AK844" t="str">
        <f>IFERROR(VLOOKUP($B844, 'Combined Budget 2025 EUR'!$B:$L, 10, 0), IFERROR(VLOOKUP($B844, 'Combined Budget 2025 CHF'!$B:$L, 10, 0), "N/A"))</f>
        <v>N/A</v>
      </c>
      <c r="AL844" t="str">
        <f>IFERROR(VLOOKUP($B844, 'Combined Budget 2025 EUR'!$B:$L, 11, 0), IFERROR(VLOOKUP($B844, 'Combined Budget 2025 CHF'!$B:$L, 11, 0), "N/A"))</f>
        <v>N/A</v>
      </c>
    </row>
    <row r="845" spans="2:38" x14ac:dyDescent="0.25">
      <c r="B845" s="1">
        <v>31038</v>
      </c>
      <c r="C845" s="1" t="s">
        <v>1001</v>
      </c>
      <c r="D845" s="1" t="str">
        <f>IFERROR(VLOOKUP($B845, 'Combined Budget 2025 EUR'!$B:$G,3, 0),IFERROR(VLOOKUP($B845, 'Combined Budget 2025 CHF'!$B:$G,3, 0),  IFERROR(VLOOKUP($B845, '[1]QMSM_AG Mapping'!$A:$G, 3,0), "Check")))</f>
        <v>Internal</v>
      </c>
      <c r="E845" s="1">
        <f>IFERROR(VLOOKUP($B845, 'Combined Budget 2025 EUR'!$B:$G,5, 0), IFERROR(VLOOKUP($B845, 'Combined Budget 2025 CHF'!$B:$G,5, 0),IFERROR(VLOOKUP($B845, '[1]QMSM_AG Mapping'!$A:$E, 5,0), "Check")))</f>
        <v>0</v>
      </c>
      <c r="F845" s="1">
        <f t="shared" si="132"/>
        <v>0</v>
      </c>
      <c r="G845" s="13">
        <f>VLOOKUP($B845, '[1]QMSM_AG Mapping'!$A:$G, 6, 0)</f>
        <v>0</v>
      </c>
      <c r="H845" s="1">
        <f>VLOOKUP($B845, '[1]QMSM_AG Mapping'!$A:$G, 7, 0)</f>
        <v>0</v>
      </c>
      <c r="I845" t="s">
        <v>38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W845" s="14" cm="1">
        <f t="array" ref="W845">INDEX(J845:U845, 1, MONTH($W$1))</f>
        <v>0</v>
      </c>
      <c r="X845" s="14" cm="1">
        <f t="array" ref="X845">SUMPRODUCT((J845:U845) *(($J$1:$U$1)&lt;=$X$1))</f>
        <v>0</v>
      </c>
      <c r="Y845">
        <f t="shared" si="133"/>
        <v>0</v>
      </c>
      <c r="Z845">
        <f t="shared" si="133"/>
        <v>0</v>
      </c>
      <c r="AA845">
        <f t="shared" si="134"/>
        <v>0</v>
      </c>
      <c r="AB845">
        <f t="shared" si="131"/>
        <v>0</v>
      </c>
      <c r="AC845">
        <f t="shared" si="135"/>
        <v>0</v>
      </c>
      <c r="AD845">
        <f t="shared" si="136"/>
        <v>0</v>
      </c>
      <c r="AE845">
        <f t="shared" si="137"/>
        <v>0</v>
      </c>
      <c r="AF845">
        <f t="shared" si="138"/>
        <v>0</v>
      </c>
      <c r="AG845">
        <f t="shared" si="139"/>
        <v>0</v>
      </c>
      <c r="AI845" s="15">
        <f t="shared" si="140"/>
        <v>0</v>
      </c>
      <c r="AJ845" s="15"/>
      <c r="AK845" t="str">
        <f>IFERROR(VLOOKUP($B845, 'Combined Budget 2025 EUR'!$B:$L, 10, 0), IFERROR(VLOOKUP($B845, 'Combined Budget 2025 CHF'!$B:$L, 10, 0), "N/A"))</f>
        <v>N/A</v>
      </c>
      <c r="AL845" t="str">
        <f>IFERROR(VLOOKUP($B845, 'Combined Budget 2025 EUR'!$B:$L, 11, 0), IFERROR(VLOOKUP($B845, 'Combined Budget 2025 CHF'!$B:$L, 11, 0), "N/A"))</f>
        <v>N/A</v>
      </c>
    </row>
    <row r="846" spans="2:38" x14ac:dyDescent="0.25">
      <c r="B846" s="1">
        <v>31041</v>
      </c>
      <c r="C846" s="1" t="s">
        <v>1002</v>
      </c>
      <c r="D846" s="1" t="str">
        <f>IFERROR(VLOOKUP($B846, 'Combined Budget 2025 EUR'!$B:$G,3, 0),IFERROR(VLOOKUP($B846, 'Combined Budget 2025 CHF'!$B:$G,3, 0),  IFERROR(VLOOKUP($B846, '[1]QMSM_AG Mapping'!$A:$G, 3,0), "Check")))</f>
        <v>Internal</v>
      </c>
      <c r="E846" s="1">
        <f>IFERROR(VLOOKUP($B846, 'Combined Budget 2025 EUR'!$B:$G,5, 0), IFERROR(VLOOKUP($B846, 'Combined Budget 2025 CHF'!$B:$G,5, 0),IFERROR(VLOOKUP($B846, '[1]QMSM_AG Mapping'!$A:$E, 5,0), "Check")))</f>
        <v>0</v>
      </c>
      <c r="F846" s="1">
        <f t="shared" si="132"/>
        <v>0</v>
      </c>
      <c r="G846" s="13">
        <f>VLOOKUP($B846, '[1]QMSM_AG Mapping'!$A:$G, 6, 0)</f>
        <v>0</v>
      </c>
      <c r="H846" s="1">
        <f>VLOOKUP($B846, '[1]QMSM_AG Mapping'!$A:$G, 7, 0)</f>
        <v>0</v>
      </c>
      <c r="I846" t="s">
        <v>38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477.8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W846" s="14" cm="1">
        <f t="array" ref="W846">INDEX(J846:U846, 1, MONTH($W$1))</f>
        <v>0</v>
      </c>
      <c r="X846" s="14" cm="1">
        <f t="array" ref="X846">SUMPRODUCT((J846:U846) *(($J$1:$U$1)&lt;=$X$1))</f>
        <v>477.8</v>
      </c>
      <c r="Y846">
        <f t="shared" si="133"/>
        <v>0</v>
      </c>
      <c r="Z846">
        <f t="shared" si="133"/>
        <v>1</v>
      </c>
      <c r="AA846">
        <f t="shared" si="134"/>
        <v>0</v>
      </c>
      <c r="AB846">
        <f t="shared" si="131"/>
        <v>1</v>
      </c>
      <c r="AC846">
        <f t="shared" si="135"/>
        <v>477.8</v>
      </c>
      <c r="AD846">
        <f t="shared" si="136"/>
        <v>0</v>
      </c>
      <c r="AE846">
        <f t="shared" si="137"/>
        <v>0</v>
      </c>
      <c r="AF846">
        <f t="shared" si="138"/>
        <v>0</v>
      </c>
      <c r="AG846">
        <f t="shared" si="139"/>
        <v>0</v>
      </c>
      <c r="AI846" s="15">
        <f t="shared" si="140"/>
        <v>477.8</v>
      </c>
      <c r="AJ846" s="15"/>
      <c r="AK846" t="str">
        <f>IFERROR(VLOOKUP($B846, 'Combined Budget 2025 EUR'!$B:$L, 10, 0), IFERROR(VLOOKUP($B846, 'Combined Budget 2025 CHF'!$B:$L, 10, 0), "N/A"))</f>
        <v>N/A</v>
      </c>
      <c r="AL846" t="str">
        <f>IFERROR(VLOOKUP($B846, 'Combined Budget 2025 EUR'!$B:$L, 11, 0), IFERROR(VLOOKUP($B846, 'Combined Budget 2025 CHF'!$B:$L, 11, 0), "N/A"))</f>
        <v>N/A</v>
      </c>
    </row>
    <row r="847" spans="2:38" x14ac:dyDescent="0.25">
      <c r="B847" s="1">
        <v>31042</v>
      </c>
      <c r="C847" s="1" t="s">
        <v>1003</v>
      </c>
      <c r="D847" s="1" t="str">
        <f>IFERROR(VLOOKUP($B847, 'Combined Budget 2025 EUR'!$B:$G,3, 0),IFERROR(VLOOKUP($B847, 'Combined Budget 2025 CHF'!$B:$G,3, 0),  IFERROR(VLOOKUP($B847, '[1]QMSM_AG Mapping'!$A:$G, 3,0), "Check")))</f>
        <v>Internal</v>
      </c>
      <c r="E847" s="1">
        <f>IFERROR(VLOOKUP($B847, 'Combined Budget 2025 EUR'!$B:$G,5, 0), IFERROR(VLOOKUP($B847, 'Combined Budget 2025 CHF'!$B:$G,5, 0),IFERROR(VLOOKUP($B847, '[1]QMSM_AG Mapping'!$A:$E, 5,0), "Check")))</f>
        <v>0</v>
      </c>
      <c r="F847" s="1">
        <f t="shared" si="132"/>
        <v>0</v>
      </c>
      <c r="G847" s="13">
        <f>VLOOKUP($B847, '[1]QMSM_AG Mapping'!$A:$G, 6, 0)</f>
        <v>0</v>
      </c>
      <c r="H847" s="1">
        <f>VLOOKUP($B847, '[1]QMSM_AG Mapping'!$A:$G, 7, 0)</f>
        <v>0</v>
      </c>
      <c r="I847" t="s">
        <v>38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W847" s="14" cm="1">
        <f t="array" ref="W847">INDEX(J847:U847, 1, MONTH($W$1))</f>
        <v>0</v>
      </c>
      <c r="X847" s="14" cm="1">
        <f t="array" ref="X847">SUMPRODUCT((J847:U847) *(($J$1:$U$1)&lt;=$X$1))</f>
        <v>0</v>
      </c>
      <c r="Y847">
        <f t="shared" si="133"/>
        <v>0</v>
      </c>
      <c r="Z847">
        <f t="shared" si="133"/>
        <v>0</v>
      </c>
      <c r="AA847">
        <f t="shared" si="134"/>
        <v>0</v>
      </c>
      <c r="AB847">
        <f t="shared" si="131"/>
        <v>0</v>
      </c>
      <c r="AC847">
        <f t="shared" si="135"/>
        <v>0</v>
      </c>
      <c r="AD847">
        <f t="shared" si="136"/>
        <v>0</v>
      </c>
      <c r="AE847">
        <f t="shared" si="137"/>
        <v>0</v>
      </c>
      <c r="AF847">
        <f t="shared" si="138"/>
        <v>0</v>
      </c>
      <c r="AG847">
        <f t="shared" si="139"/>
        <v>0</v>
      </c>
      <c r="AI847" s="15">
        <f t="shared" si="140"/>
        <v>0</v>
      </c>
      <c r="AJ847" s="15"/>
      <c r="AK847" t="str">
        <f>IFERROR(VLOOKUP($B847, 'Combined Budget 2025 EUR'!$B:$L, 10, 0), IFERROR(VLOOKUP($B847, 'Combined Budget 2025 CHF'!$B:$L, 10, 0), "N/A"))</f>
        <v>N/A</v>
      </c>
      <c r="AL847" t="str">
        <f>IFERROR(VLOOKUP($B847, 'Combined Budget 2025 EUR'!$B:$L, 11, 0), IFERROR(VLOOKUP($B847, 'Combined Budget 2025 CHF'!$B:$L, 11, 0), "N/A"))</f>
        <v>N/A</v>
      </c>
    </row>
    <row r="848" spans="2:38" x14ac:dyDescent="0.25">
      <c r="B848" s="1">
        <v>31043</v>
      </c>
      <c r="C848" s="1" t="s">
        <v>1004</v>
      </c>
      <c r="D848" s="1" t="str">
        <f>IFERROR(VLOOKUP($B848, 'Combined Budget 2025 EUR'!$B:$G,3, 0),IFERROR(VLOOKUP($B848, 'Combined Budget 2025 CHF'!$B:$G,3, 0),  IFERROR(VLOOKUP($B848, '[1]QMSM_AG Mapping'!$A:$G, 3,0), "Check")))</f>
        <v>Internal</v>
      </c>
      <c r="E848" s="1">
        <f>IFERROR(VLOOKUP($B848, 'Combined Budget 2025 EUR'!$B:$G,5, 0), IFERROR(VLOOKUP($B848, 'Combined Budget 2025 CHF'!$B:$G,5, 0),IFERROR(VLOOKUP($B848, '[1]QMSM_AG Mapping'!$A:$E, 5,0), "Check")))</f>
        <v>0</v>
      </c>
      <c r="F848" s="1">
        <f t="shared" si="132"/>
        <v>0</v>
      </c>
      <c r="G848" s="13">
        <f>VLOOKUP($B848, '[1]QMSM_AG Mapping'!$A:$G, 6, 0)</f>
        <v>0</v>
      </c>
      <c r="H848" s="1">
        <f>VLOOKUP($B848, '[1]QMSM_AG Mapping'!$A:$G, 7, 0)</f>
        <v>0</v>
      </c>
      <c r="I848" t="s">
        <v>38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W848" s="14" cm="1">
        <f t="array" ref="W848">INDEX(J848:U848, 1, MONTH($W$1))</f>
        <v>0</v>
      </c>
      <c r="X848" s="14" cm="1">
        <f t="array" ref="X848">SUMPRODUCT((J848:U848) *(($J$1:$U$1)&lt;=$X$1))</f>
        <v>0</v>
      </c>
      <c r="Y848">
        <f t="shared" si="133"/>
        <v>0</v>
      </c>
      <c r="Z848">
        <f t="shared" si="133"/>
        <v>0</v>
      </c>
      <c r="AA848">
        <f t="shared" si="134"/>
        <v>0</v>
      </c>
      <c r="AB848">
        <f t="shared" si="131"/>
        <v>0</v>
      </c>
      <c r="AC848">
        <f t="shared" si="135"/>
        <v>0</v>
      </c>
      <c r="AD848">
        <f t="shared" si="136"/>
        <v>0</v>
      </c>
      <c r="AE848">
        <f t="shared" si="137"/>
        <v>0</v>
      </c>
      <c r="AF848">
        <f t="shared" si="138"/>
        <v>0</v>
      </c>
      <c r="AG848">
        <f t="shared" si="139"/>
        <v>0</v>
      </c>
      <c r="AI848" s="15">
        <f t="shared" si="140"/>
        <v>0</v>
      </c>
      <c r="AJ848" s="15"/>
      <c r="AK848" t="str">
        <f>IFERROR(VLOOKUP($B848, 'Combined Budget 2025 EUR'!$B:$L, 10, 0), IFERROR(VLOOKUP($B848, 'Combined Budget 2025 CHF'!$B:$L, 10, 0), "N/A"))</f>
        <v>N/A</v>
      </c>
      <c r="AL848" t="str">
        <f>IFERROR(VLOOKUP($B848, 'Combined Budget 2025 EUR'!$B:$L, 11, 0), IFERROR(VLOOKUP($B848, 'Combined Budget 2025 CHF'!$B:$L, 11, 0), "N/A"))</f>
        <v>N/A</v>
      </c>
    </row>
    <row r="849" spans="2:38" x14ac:dyDescent="0.25">
      <c r="B849" s="1">
        <v>31050</v>
      </c>
      <c r="C849" s="1" t="s">
        <v>1175</v>
      </c>
      <c r="D849" s="1" t="str">
        <f>IFERROR(VLOOKUP($B849, 'Combined Budget 2025 EUR'!$B:$G,3, 0),IFERROR(VLOOKUP($B849, 'Combined Budget 2025 CHF'!$B:$G,3, 0),  IFERROR(VLOOKUP($B849, '[1]QMSM_AG Mapping'!$A:$G, 3,0), "Check")))</f>
        <v>Internal</v>
      </c>
      <c r="E849" s="1">
        <f>IFERROR(VLOOKUP($B849, 'Combined Budget 2025 EUR'!$B:$G,5, 0), IFERROR(VLOOKUP($B849, 'Combined Budget 2025 CHF'!$B:$G,5, 0),IFERROR(VLOOKUP($B849, '[1]QMSM_AG Mapping'!$A:$E, 5,0), "Check")))</f>
        <v>0</v>
      </c>
      <c r="F849" s="1">
        <f t="shared" si="132"/>
        <v>0</v>
      </c>
      <c r="G849" s="13">
        <f>VLOOKUP($B849, '[1]QMSM_AG Mapping'!$A:$G, 6, 0)</f>
        <v>0</v>
      </c>
      <c r="H849" s="1">
        <f>VLOOKUP($B849, '[1]QMSM_AG Mapping'!$A:$G, 7, 0)</f>
        <v>0</v>
      </c>
      <c r="I849" t="s">
        <v>38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W849" s="14" cm="1">
        <f t="array" ref="W849">INDEX(J849:U849, 1, MONTH($W$1))</f>
        <v>0</v>
      </c>
      <c r="X849" s="14" cm="1">
        <f t="array" ref="X849">SUMPRODUCT((J849:U849) *(($J$1:$U$1)&lt;=$X$1))</f>
        <v>0</v>
      </c>
      <c r="Y849">
        <f t="shared" si="133"/>
        <v>0</v>
      </c>
      <c r="Z849">
        <f t="shared" si="133"/>
        <v>0</v>
      </c>
      <c r="AA849">
        <f t="shared" si="134"/>
        <v>0</v>
      </c>
      <c r="AB849">
        <f t="shared" si="131"/>
        <v>0</v>
      </c>
      <c r="AC849">
        <f t="shared" si="135"/>
        <v>0</v>
      </c>
      <c r="AD849">
        <f t="shared" si="136"/>
        <v>0</v>
      </c>
      <c r="AE849">
        <f t="shared" si="137"/>
        <v>0</v>
      </c>
      <c r="AF849">
        <f t="shared" si="138"/>
        <v>0</v>
      </c>
      <c r="AG849">
        <f t="shared" si="139"/>
        <v>0</v>
      </c>
      <c r="AI849" s="15">
        <f t="shared" si="140"/>
        <v>0</v>
      </c>
      <c r="AJ849" s="15"/>
      <c r="AK849" t="str">
        <f>IFERROR(VLOOKUP($B849, 'Combined Budget 2025 EUR'!$B:$L, 10, 0), IFERROR(VLOOKUP($B849, 'Combined Budget 2025 CHF'!$B:$L, 10, 0), "N/A"))</f>
        <v>N/A</v>
      </c>
      <c r="AL849" t="str">
        <f>IFERROR(VLOOKUP($B849, 'Combined Budget 2025 EUR'!$B:$L, 11, 0), IFERROR(VLOOKUP($B849, 'Combined Budget 2025 CHF'!$B:$L, 11, 0), "N/A"))</f>
        <v>N/A</v>
      </c>
    </row>
    <row r="850" spans="2:38" x14ac:dyDescent="0.25">
      <c r="B850" s="1">
        <v>31051</v>
      </c>
      <c r="C850" s="1" t="s">
        <v>1005</v>
      </c>
      <c r="D850" s="1" t="str">
        <f>IFERROR(VLOOKUP($B850, 'Combined Budget 2025 EUR'!$B:$G,3, 0),IFERROR(VLOOKUP($B850, 'Combined Budget 2025 CHF'!$B:$G,3, 0),  IFERROR(VLOOKUP($B850, '[1]QMSM_AG Mapping'!$A:$G, 3,0), "Check")))</f>
        <v>Internal</v>
      </c>
      <c r="E850" s="1">
        <f>IFERROR(VLOOKUP($B850, 'Combined Budget 2025 EUR'!$B:$G,5, 0), IFERROR(VLOOKUP($B850, 'Combined Budget 2025 CHF'!$B:$G,5, 0),IFERROR(VLOOKUP($B850, '[1]QMSM_AG Mapping'!$A:$E, 5,0), "Check")))</f>
        <v>0</v>
      </c>
      <c r="F850" s="1">
        <f t="shared" si="132"/>
        <v>0</v>
      </c>
      <c r="G850" s="13">
        <f>VLOOKUP($B850, '[1]QMSM_AG Mapping'!$A:$G, 6, 0)</f>
        <v>0</v>
      </c>
      <c r="H850" s="1">
        <f>VLOOKUP($B850, '[1]QMSM_AG Mapping'!$A:$G, 7, 0)</f>
        <v>0</v>
      </c>
      <c r="I850" t="s">
        <v>38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W850" s="14" cm="1">
        <f t="array" ref="W850">INDEX(J850:U850, 1, MONTH($W$1))</f>
        <v>0</v>
      </c>
      <c r="X850" s="14" cm="1">
        <f t="array" ref="X850">SUMPRODUCT((J850:U850) *(($J$1:$U$1)&lt;=$X$1))</f>
        <v>0</v>
      </c>
      <c r="Y850">
        <f t="shared" si="133"/>
        <v>0</v>
      </c>
      <c r="Z850">
        <f t="shared" si="133"/>
        <v>0</v>
      </c>
      <c r="AA850">
        <f t="shared" si="134"/>
        <v>0</v>
      </c>
      <c r="AB850">
        <f t="shared" si="131"/>
        <v>0</v>
      </c>
      <c r="AC850">
        <f t="shared" si="135"/>
        <v>0</v>
      </c>
      <c r="AD850">
        <f t="shared" si="136"/>
        <v>0</v>
      </c>
      <c r="AE850">
        <f t="shared" si="137"/>
        <v>0</v>
      </c>
      <c r="AF850">
        <f t="shared" si="138"/>
        <v>0</v>
      </c>
      <c r="AG850">
        <f t="shared" si="139"/>
        <v>0</v>
      </c>
      <c r="AI850" s="15">
        <f t="shared" si="140"/>
        <v>0</v>
      </c>
      <c r="AJ850" s="15"/>
      <c r="AK850" t="str">
        <f>IFERROR(VLOOKUP($B850, 'Combined Budget 2025 EUR'!$B:$L, 10, 0), IFERROR(VLOOKUP($B850, 'Combined Budget 2025 CHF'!$B:$L, 10, 0), "N/A"))</f>
        <v>N/A</v>
      </c>
      <c r="AL850" t="str">
        <f>IFERROR(VLOOKUP($B850, 'Combined Budget 2025 EUR'!$B:$L, 11, 0), IFERROR(VLOOKUP($B850, 'Combined Budget 2025 CHF'!$B:$L, 11, 0), "N/A"))</f>
        <v>N/A</v>
      </c>
    </row>
    <row r="851" spans="2:38" x14ac:dyDescent="0.25">
      <c r="B851" s="1">
        <v>31061</v>
      </c>
      <c r="C851" s="1" t="s">
        <v>1006</v>
      </c>
      <c r="D851" s="1" t="str">
        <f>IFERROR(VLOOKUP($B851, 'Combined Budget 2025 EUR'!$B:$G,3, 0),IFERROR(VLOOKUP($B851, 'Combined Budget 2025 CHF'!$B:$G,3, 0),  IFERROR(VLOOKUP($B851, '[1]QMSM_AG Mapping'!$A:$G, 3,0), "Check")))</f>
        <v>Internal</v>
      </c>
      <c r="E851" s="1">
        <f>IFERROR(VLOOKUP($B851, 'Combined Budget 2025 EUR'!$B:$G,5, 0), IFERROR(VLOOKUP($B851, 'Combined Budget 2025 CHF'!$B:$G,5, 0),IFERROR(VLOOKUP($B851, '[1]QMSM_AG Mapping'!$A:$E, 5,0), "Check")))</f>
        <v>0</v>
      </c>
      <c r="F851" s="1">
        <f t="shared" si="132"/>
        <v>0</v>
      </c>
      <c r="G851" s="13">
        <f>VLOOKUP($B851, '[1]QMSM_AG Mapping'!$A:$G, 6, 0)</f>
        <v>0</v>
      </c>
      <c r="H851" s="1">
        <f>VLOOKUP($B851, '[1]QMSM_AG Mapping'!$A:$G, 7, 0)</f>
        <v>0</v>
      </c>
      <c r="I851" t="s">
        <v>38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W851" s="14" cm="1">
        <f t="array" ref="W851">INDEX(J851:U851, 1, MONTH($W$1))</f>
        <v>0</v>
      </c>
      <c r="X851" s="14" cm="1">
        <f t="array" ref="X851">SUMPRODUCT((J851:U851) *(($J$1:$U$1)&lt;=$X$1))</f>
        <v>0</v>
      </c>
      <c r="Y851">
        <f t="shared" si="133"/>
        <v>0</v>
      </c>
      <c r="Z851">
        <f t="shared" si="133"/>
        <v>0</v>
      </c>
      <c r="AA851">
        <f t="shared" si="134"/>
        <v>0</v>
      </c>
      <c r="AB851">
        <f t="shared" si="131"/>
        <v>0</v>
      </c>
      <c r="AC851">
        <f t="shared" si="135"/>
        <v>0</v>
      </c>
      <c r="AD851">
        <f t="shared" si="136"/>
        <v>0</v>
      </c>
      <c r="AE851">
        <f t="shared" si="137"/>
        <v>0</v>
      </c>
      <c r="AF851">
        <f t="shared" si="138"/>
        <v>0</v>
      </c>
      <c r="AG851">
        <f t="shared" si="139"/>
        <v>0</v>
      </c>
      <c r="AI851" s="15">
        <f t="shared" si="140"/>
        <v>0</v>
      </c>
      <c r="AJ851" s="15"/>
      <c r="AK851" t="str">
        <f>IFERROR(VLOOKUP($B851, 'Combined Budget 2025 EUR'!$B:$L, 10, 0), IFERROR(VLOOKUP($B851, 'Combined Budget 2025 CHF'!$B:$L, 10, 0), "N/A"))</f>
        <v>N/A</v>
      </c>
      <c r="AL851" t="str">
        <f>IFERROR(VLOOKUP($B851, 'Combined Budget 2025 EUR'!$B:$L, 11, 0), IFERROR(VLOOKUP($B851, 'Combined Budget 2025 CHF'!$B:$L, 11, 0), "N/A"))</f>
        <v>N/A</v>
      </c>
    </row>
    <row r="852" spans="2:38" x14ac:dyDescent="0.25">
      <c r="B852" s="1">
        <v>31062</v>
      </c>
      <c r="C852" s="1" t="s">
        <v>1007</v>
      </c>
      <c r="D852" s="1" t="str">
        <f>IFERROR(VLOOKUP($B852, 'Combined Budget 2025 EUR'!$B:$G,3, 0),IFERROR(VLOOKUP($B852, 'Combined Budget 2025 CHF'!$B:$G,3, 0),  IFERROR(VLOOKUP($B852, '[1]QMSM_AG Mapping'!$A:$G, 3,0), "Check")))</f>
        <v>Internal</v>
      </c>
      <c r="E852" s="1">
        <f>IFERROR(VLOOKUP($B852, 'Combined Budget 2025 EUR'!$B:$G,5, 0), IFERROR(VLOOKUP($B852, 'Combined Budget 2025 CHF'!$B:$G,5, 0),IFERROR(VLOOKUP($B852, '[1]QMSM_AG Mapping'!$A:$E, 5,0), "Check")))</f>
        <v>0</v>
      </c>
      <c r="F852" s="1">
        <f t="shared" si="132"/>
        <v>0</v>
      </c>
      <c r="G852" s="13">
        <f>VLOOKUP($B852, '[1]QMSM_AG Mapping'!$A:$G, 6, 0)</f>
        <v>0</v>
      </c>
      <c r="H852" s="1">
        <f>VLOOKUP($B852, '[1]QMSM_AG Mapping'!$A:$G, 7, 0)</f>
        <v>0</v>
      </c>
      <c r="I852" t="s">
        <v>38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W852" s="14" cm="1">
        <f t="array" ref="W852">INDEX(J852:U852, 1, MONTH($W$1))</f>
        <v>0</v>
      </c>
      <c r="X852" s="14" cm="1">
        <f t="array" ref="X852">SUMPRODUCT((J852:U852) *(($J$1:$U$1)&lt;=$X$1))</f>
        <v>0</v>
      </c>
      <c r="Y852">
        <f t="shared" si="133"/>
        <v>0</v>
      </c>
      <c r="Z852">
        <f t="shared" si="133"/>
        <v>0</v>
      </c>
      <c r="AA852">
        <f t="shared" si="134"/>
        <v>0</v>
      </c>
      <c r="AB852">
        <f t="shared" si="131"/>
        <v>0</v>
      </c>
      <c r="AC852">
        <f t="shared" si="135"/>
        <v>0</v>
      </c>
      <c r="AD852">
        <f t="shared" si="136"/>
        <v>0</v>
      </c>
      <c r="AE852">
        <f t="shared" si="137"/>
        <v>0</v>
      </c>
      <c r="AF852">
        <f t="shared" si="138"/>
        <v>0</v>
      </c>
      <c r="AG852">
        <f t="shared" si="139"/>
        <v>0</v>
      </c>
      <c r="AI852" s="15">
        <f t="shared" si="140"/>
        <v>0</v>
      </c>
      <c r="AJ852" s="15"/>
      <c r="AK852" t="str">
        <f>IFERROR(VLOOKUP($B852, 'Combined Budget 2025 EUR'!$B:$L, 10, 0), IFERROR(VLOOKUP($B852, 'Combined Budget 2025 CHF'!$B:$L, 10, 0), "N/A"))</f>
        <v>N/A</v>
      </c>
      <c r="AL852" t="str">
        <f>IFERROR(VLOOKUP($B852, 'Combined Budget 2025 EUR'!$B:$L, 11, 0), IFERROR(VLOOKUP($B852, 'Combined Budget 2025 CHF'!$B:$L, 11, 0), "N/A"))</f>
        <v>N/A</v>
      </c>
    </row>
    <row r="853" spans="2:38" x14ac:dyDescent="0.25">
      <c r="B853" s="1">
        <v>31063</v>
      </c>
      <c r="C853" s="1" t="s">
        <v>1008</v>
      </c>
      <c r="D853" s="1" t="str">
        <f>IFERROR(VLOOKUP($B853, 'Combined Budget 2025 EUR'!$B:$G,3, 0),IFERROR(VLOOKUP($B853, 'Combined Budget 2025 CHF'!$B:$G,3, 0),  IFERROR(VLOOKUP($B853, '[1]QMSM_AG Mapping'!$A:$G, 3,0), "Check")))</f>
        <v>Internal</v>
      </c>
      <c r="E853" s="1">
        <f>IFERROR(VLOOKUP($B853, 'Combined Budget 2025 EUR'!$B:$G,5, 0), IFERROR(VLOOKUP($B853, 'Combined Budget 2025 CHF'!$B:$G,5, 0),IFERROR(VLOOKUP($B853, '[1]QMSM_AG Mapping'!$A:$E, 5,0), "Check")))</f>
        <v>0</v>
      </c>
      <c r="F853" s="1">
        <f t="shared" si="132"/>
        <v>0</v>
      </c>
      <c r="G853" s="13">
        <f>VLOOKUP($B853, '[1]QMSM_AG Mapping'!$A:$G, 6, 0)</f>
        <v>0</v>
      </c>
      <c r="H853" s="1">
        <f>VLOOKUP($B853, '[1]QMSM_AG Mapping'!$A:$G, 7, 0)</f>
        <v>0</v>
      </c>
      <c r="I853" t="s">
        <v>38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W853" s="14" cm="1">
        <f t="array" ref="W853">INDEX(J853:U853, 1, MONTH($W$1))</f>
        <v>0</v>
      </c>
      <c r="X853" s="14" cm="1">
        <f t="array" ref="X853">SUMPRODUCT((J853:U853) *(($J$1:$U$1)&lt;=$X$1))</f>
        <v>0</v>
      </c>
      <c r="Y853">
        <f t="shared" si="133"/>
        <v>0</v>
      </c>
      <c r="Z853">
        <f t="shared" si="133"/>
        <v>0</v>
      </c>
      <c r="AA853">
        <f t="shared" si="134"/>
        <v>0</v>
      </c>
      <c r="AB853">
        <f t="shared" si="131"/>
        <v>0</v>
      </c>
      <c r="AC853">
        <f t="shared" si="135"/>
        <v>0</v>
      </c>
      <c r="AD853">
        <f t="shared" si="136"/>
        <v>0</v>
      </c>
      <c r="AE853">
        <f t="shared" si="137"/>
        <v>0</v>
      </c>
      <c r="AF853">
        <f t="shared" si="138"/>
        <v>0</v>
      </c>
      <c r="AG853">
        <f t="shared" si="139"/>
        <v>0</v>
      </c>
      <c r="AI853" s="15">
        <f t="shared" si="140"/>
        <v>0</v>
      </c>
      <c r="AJ853" s="15"/>
      <c r="AK853" t="str">
        <f>IFERROR(VLOOKUP($B853, 'Combined Budget 2025 EUR'!$B:$L, 10, 0), IFERROR(VLOOKUP($B853, 'Combined Budget 2025 CHF'!$B:$L, 10, 0), "N/A"))</f>
        <v>N/A</v>
      </c>
      <c r="AL853" t="str">
        <f>IFERROR(VLOOKUP($B853, 'Combined Budget 2025 EUR'!$B:$L, 11, 0), IFERROR(VLOOKUP($B853, 'Combined Budget 2025 CHF'!$B:$L, 11, 0), "N/A"))</f>
        <v>N/A</v>
      </c>
    </row>
    <row r="854" spans="2:38" x14ac:dyDescent="0.25">
      <c r="B854" s="1">
        <v>31065</v>
      </c>
      <c r="C854" s="1" t="s">
        <v>1009</v>
      </c>
      <c r="D854" s="1" t="str">
        <f>IFERROR(VLOOKUP($B854, 'Combined Budget 2025 EUR'!$B:$G,3, 0),IFERROR(VLOOKUP($B854, 'Combined Budget 2025 CHF'!$B:$G,3, 0),  IFERROR(VLOOKUP($B854, '[1]QMSM_AG Mapping'!$A:$G, 3,0), "Check")))</f>
        <v>Internal</v>
      </c>
      <c r="E854" s="1">
        <f>IFERROR(VLOOKUP($B854, 'Combined Budget 2025 EUR'!$B:$G,5, 0), IFERROR(VLOOKUP($B854, 'Combined Budget 2025 CHF'!$B:$G,5, 0),IFERROR(VLOOKUP($B854, '[1]QMSM_AG Mapping'!$A:$E, 5,0), "Check")))</f>
        <v>0</v>
      </c>
      <c r="F854" s="1">
        <f t="shared" si="132"/>
        <v>0</v>
      </c>
      <c r="G854" s="13">
        <f>VLOOKUP($B854, '[1]QMSM_AG Mapping'!$A:$G, 6, 0)</f>
        <v>0</v>
      </c>
      <c r="H854" s="1">
        <f>VLOOKUP($B854, '[1]QMSM_AG Mapping'!$A:$G, 7, 0)</f>
        <v>0</v>
      </c>
      <c r="I854" t="s">
        <v>38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W854" s="14" cm="1">
        <f t="array" ref="W854">INDEX(J854:U854, 1, MONTH($W$1))</f>
        <v>0</v>
      </c>
      <c r="X854" s="14" cm="1">
        <f t="array" ref="X854">SUMPRODUCT((J854:U854) *(($J$1:$U$1)&lt;=$X$1))</f>
        <v>0</v>
      </c>
      <c r="Y854">
        <f t="shared" si="133"/>
        <v>0</v>
      </c>
      <c r="Z854">
        <f t="shared" si="133"/>
        <v>0</v>
      </c>
      <c r="AA854">
        <f t="shared" si="134"/>
        <v>0</v>
      </c>
      <c r="AB854">
        <f t="shared" si="131"/>
        <v>0</v>
      </c>
      <c r="AC854">
        <f t="shared" si="135"/>
        <v>0</v>
      </c>
      <c r="AD854">
        <f t="shared" si="136"/>
        <v>0</v>
      </c>
      <c r="AE854">
        <f t="shared" si="137"/>
        <v>0</v>
      </c>
      <c r="AF854">
        <f t="shared" si="138"/>
        <v>0</v>
      </c>
      <c r="AG854">
        <f t="shared" si="139"/>
        <v>0</v>
      </c>
      <c r="AI854" s="15">
        <f t="shared" si="140"/>
        <v>0</v>
      </c>
      <c r="AJ854" s="15"/>
      <c r="AK854" t="str">
        <f>IFERROR(VLOOKUP($B854, 'Combined Budget 2025 EUR'!$B:$L, 10, 0), IFERROR(VLOOKUP($B854, 'Combined Budget 2025 CHF'!$B:$L, 10, 0), "N/A"))</f>
        <v>N/A</v>
      </c>
      <c r="AL854" t="str">
        <f>IFERROR(VLOOKUP($B854, 'Combined Budget 2025 EUR'!$B:$L, 11, 0), IFERROR(VLOOKUP($B854, 'Combined Budget 2025 CHF'!$B:$L, 11, 0), "N/A"))</f>
        <v>N/A</v>
      </c>
    </row>
    <row r="855" spans="2:38" x14ac:dyDescent="0.25">
      <c r="B855" s="1">
        <v>31069</v>
      </c>
      <c r="C855" s="1" t="s">
        <v>1010</v>
      </c>
      <c r="D855" s="1" t="str">
        <f>IFERROR(VLOOKUP($B855, 'Combined Budget 2025 EUR'!$B:$G,3, 0),IFERROR(VLOOKUP($B855, 'Combined Budget 2025 CHF'!$B:$G,3, 0),  IFERROR(VLOOKUP($B855, '[1]QMSM_AG Mapping'!$A:$G, 3,0), "Check")))</f>
        <v>Internal</v>
      </c>
      <c r="E855" s="1">
        <f>IFERROR(VLOOKUP($B855, 'Combined Budget 2025 EUR'!$B:$G,5, 0), IFERROR(VLOOKUP($B855, 'Combined Budget 2025 CHF'!$B:$G,5, 0),IFERROR(VLOOKUP($B855, '[1]QMSM_AG Mapping'!$A:$E, 5,0), "Check")))</f>
        <v>0</v>
      </c>
      <c r="F855" s="1">
        <f t="shared" si="132"/>
        <v>0</v>
      </c>
      <c r="G855" s="13">
        <f>VLOOKUP($B855, '[1]QMSM_AG Mapping'!$A:$G, 6, 0)</f>
        <v>0</v>
      </c>
      <c r="H855" s="1">
        <f>VLOOKUP($B855, '[1]QMSM_AG Mapping'!$A:$G, 7, 0)</f>
        <v>0</v>
      </c>
      <c r="I855" t="s">
        <v>38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W855" s="14" cm="1">
        <f t="array" ref="W855">INDEX(J855:U855, 1, MONTH($W$1))</f>
        <v>0</v>
      </c>
      <c r="X855" s="14" cm="1">
        <f t="array" ref="X855">SUMPRODUCT((J855:U855) *(($J$1:$U$1)&lt;=$X$1))</f>
        <v>0</v>
      </c>
      <c r="Y855">
        <f t="shared" si="133"/>
        <v>0</v>
      </c>
      <c r="Z855">
        <f t="shared" si="133"/>
        <v>0</v>
      </c>
      <c r="AA855">
        <f t="shared" si="134"/>
        <v>0</v>
      </c>
      <c r="AB855">
        <f t="shared" ref="AB855:AB918" si="141">COUNTIFS($J855:$U855, "&gt;0")</f>
        <v>0</v>
      </c>
      <c r="AC855">
        <f t="shared" si="135"/>
        <v>0</v>
      </c>
      <c r="AD855">
        <f t="shared" si="136"/>
        <v>0</v>
      </c>
      <c r="AE855">
        <f t="shared" si="137"/>
        <v>0</v>
      </c>
      <c r="AF855">
        <f t="shared" si="138"/>
        <v>0</v>
      </c>
      <c r="AG855">
        <f t="shared" si="139"/>
        <v>0</v>
      </c>
      <c r="AI855" s="15">
        <f t="shared" si="140"/>
        <v>0</v>
      </c>
      <c r="AJ855" s="15"/>
      <c r="AK855" t="str">
        <f>IFERROR(VLOOKUP($B855, 'Combined Budget 2025 EUR'!$B:$L, 10, 0), IFERROR(VLOOKUP($B855, 'Combined Budget 2025 CHF'!$B:$L, 10, 0), "N/A"))</f>
        <v>N/A</v>
      </c>
      <c r="AL855" t="str">
        <f>IFERROR(VLOOKUP($B855, 'Combined Budget 2025 EUR'!$B:$L, 11, 0), IFERROR(VLOOKUP($B855, 'Combined Budget 2025 CHF'!$B:$L, 11, 0), "N/A"))</f>
        <v>N/A</v>
      </c>
    </row>
    <row r="856" spans="2:38" x14ac:dyDescent="0.25">
      <c r="B856" s="1">
        <v>31073</v>
      </c>
      <c r="C856" s="1" t="s">
        <v>1011</v>
      </c>
      <c r="D856" s="1" t="str">
        <f>IFERROR(VLOOKUP($B856, 'Combined Budget 2025 EUR'!$B:$G,3, 0),IFERROR(VLOOKUP($B856, 'Combined Budget 2025 CHF'!$B:$G,3, 0),  IFERROR(VLOOKUP($B856, '[1]QMSM_AG Mapping'!$A:$G, 3,0), "Check")))</f>
        <v>Internal</v>
      </c>
      <c r="E856" s="1">
        <f>IFERROR(VLOOKUP($B856, 'Combined Budget 2025 EUR'!$B:$G,5, 0), IFERROR(VLOOKUP($B856, 'Combined Budget 2025 CHF'!$B:$G,5, 0),IFERROR(VLOOKUP($B856, '[1]QMSM_AG Mapping'!$A:$E, 5,0), "Check")))</f>
        <v>0</v>
      </c>
      <c r="F856" s="1">
        <f t="shared" si="132"/>
        <v>0</v>
      </c>
      <c r="G856" s="13">
        <f>VLOOKUP($B856, '[1]QMSM_AG Mapping'!$A:$G, 6, 0)</f>
        <v>0</v>
      </c>
      <c r="H856" s="1">
        <f>VLOOKUP($B856, '[1]QMSM_AG Mapping'!$A:$G, 7, 0)</f>
        <v>0</v>
      </c>
      <c r="I856" t="s">
        <v>38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W856" s="14" cm="1">
        <f t="array" ref="W856">INDEX(J856:U856, 1, MONTH($W$1))</f>
        <v>0</v>
      </c>
      <c r="X856" s="14" cm="1">
        <f t="array" ref="X856">SUMPRODUCT((J856:U856) *(($J$1:$U$1)&lt;=$X$1))</f>
        <v>0</v>
      </c>
      <c r="Y856">
        <f t="shared" si="133"/>
        <v>0</v>
      </c>
      <c r="Z856">
        <f t="shared" si="133"/>
        <v>0</v>
      </c>
      <c r="AA856">
        <f t="shared" si="134"/>
        <v>0</v>
      </c>
      <c r="AB856">
        <f t="shared" si="141"/>
        <v>0</v>
      </c>
      <c r="AC856">
        <f t="shared" si="135"/>
        <v>0</v>
      </c>
      <c r="AD856">
        <f t="shared" si="136"/>
        <v>0</v>
      </c>
      <c r="AE856">
        <f t="shared" si="137"/>
        <v>0</v>
      </c>
      <c r="AF856">
        <f t="shared" si="138"/>
        <v>0</v>
      </c>
      <c r="AG856">
        <f t="shared" si="139"/>
        <v>0</v>
      </c>
      <c r="AI856" s="15">
        <f t="shared" si="140"/>
        <v>0</v>
      </c>
      <c r="AJ856" s="15"/>
      <c r="AK856" t="str">
        <f>IFERROR(VLOOKUP($B856, 'Combined Budget 2025 EUR'!$B:$L, 10, 0), IFERROR(VLOOKUP($B856, 'Combined Budget 2025 CHF'!$B:$L, 10, 0), "N/A"))</f>
        <v>N/A</v>
      </c>
      <c r="AL856" t="str">
        <f>IFERROR(VLOOKUP($B856, 'Combined Budget 2025 EUR'!$B:$L, 11, 0), IFERROR(VLOOKUP($B856, 'Combined Budget 2025 CHF'!$B:$L, 11, 0), "N/A"))</f>
        <v>N/A</v>
      </c>
    </row>
    <row r="857" spans="2:38" x14ac:dyDescent="0.25">
      <c r="B857" s="1">
        <v>31074</v>
      </c>
      <c r="C857" s="1" t="s">
        <v>1012</v>
      </c>
      <c r="D857" s="1" t="str">
        <f>IFERROR(VLOOKUP($B857, 'Combined Budget 2025 EUR'!$B:$G,3, 0),IFERROR(VLOOKUP($B857, 'Combined Budget 2025 CHF'!$B:$G,3, 0),  IFERROR(VLOOKUP($B857, '[1]QMSM_AG Mapping'!$A:$G, 3,0), "Check")))</f>
        <v>Internal</v>
      </c>
      <c r="E857" s="1">
        <f>IFERROR(VLOOKUP($B857, 'Combined Budget 2025 EUR'!$B:$G,5, 0), IFERROR(VLOOKUP($B857, 'Combined Budget 2025 CHF'!$B:$G,5, 0),IFERROR(VLOOKUP($B857, '[1]QMSM_AG Mapping'!$A:$E, 5,0), "Check")))</f>
        <v>0</v>
      </c>
      <c r="F857" s="1">
        <f t="shared" si="132"/>
        <v>0</v>
      </c>
      <c r="G857" s="13">
        <f>VLOOKUP($B857, '[1]QMSM_AG Mapping'!$A:$G, 6, 0)</f>
        <v>0</v>
      </c>
      <c r="H857" s="1">
        <f>VLOOKUP($B857, '[1]QMSM_AG Mapping'!$A:$G, 7, 0)</f>
        <v>0</v>
      </c>
      <c r="I857" t="s">
        <v>38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W857" s="14" cm="1">
        <f t="array" ref="W857">INDEX(J857:U857, 1, MONTH($W$1))</f>
        <v>0</v>
      </c>
      <c r="X857" s="14" cm="1">
        <f t="array" ref="X857">SUMPRODUCT((J857:U857) *(($J$1:$U$1)&lt;=$X$1))</f>
        <v>0</v>
      </c>
      <c r="Y857">
        <f t="shared" si="133"/>
        <v>0</v>
      </c>
      <c r="Z857">
        <f t="shared" si="133"/>
        <v>0</v>
      </c>
      <c r="AA857">
        <f t="shared" si="134"/>
        <v>0</v>
      </c>
      <c r="AB857">
        <f t="shared" si="141"/>
        <v>0</v>
      </c>
      <c r="AC857">
        <f t="shared" si="135"/>
        <v>0</v>
      </c>
      <c r="AD857">
        <f t="shared" si="136"/>
        <v>0</v>
      </c>
      <c r="AE857">
        <f t="shared" si="137"/>
        <v>0</v>
      </c>
      <c r="AF857">
        <f t="shared" si="138"/>
        <v>0</v>
      </c>
      <c r="AG857">
        <f t="shared" si="139"/>
        <v>0</v>
      </c>
      <c r="AI857" s="15">
        <f t="shared" si="140"/>
        <v>0</v>
      </c>
      <c r="AJ857" s="15"/>
      <c r="AK857" t="str">
        <f>IFERROR(VLOOKUP($B857, 'Combined Budget 2025 EUR'!$B:$L, 10, 0), IFERROR(VLOOKUP($B857, 'Combined Budget 2025 CHF'!$B:$L, 10, 0), "N/A"))</f>
        <v>N/A</v>
      </c>
      <c r="AL857" t="str">
        <f>IFERROR(VLOOKUP($B857, 'Combined Budget 2025 EUR'!$B:$L, 11, 0), IFERROR(VLOOKUP($B857, 'Combined Budget 2025 CHF'!$B:$L, 11, 0), "N/A"))</f>
        <v>N/A</v>
      </c>
    </row>
    <row r="858" spans="2:38" x14ac:dyDescent="0.25">
      <c r="B858" s="1">
        <v>31077</v>
      </c>
      <c r="C858" s="1" t="s">
        <v>1013</v>
      </c>
      <c r="D858" s="1" t="str">
        <f>IFERROR(VLOOKUP($B858, 'Combined Budget 2025 EUR'!$B:$G,3, 0),IFERROR(VLOOKUP($B858, 'Combined Budget 2025 CHF'!$B:$G,3, 0),  IFERROR(VLOOKUP($B858, '[1]QMSM_AG Mapping'!$A:$G, 3,0), "Check")))</f>
        <v>Internal</v>
      </c>
      <c r="E858" s="1">
        <f>IFERROR(VLOOKUP($B858, 'Combined Budget 2025 EUR'!$B:$G,5, 0), IFERROR(VLOOKUP($B858, 'Combined Budget 2025 CHF'!$B:$G,5, 0),IFERROR(VLOOKUP($B858, '[1]QMSM_AG Mapping'!$A:$E, 5,0), "Check")))</f>
        <v>0</v>
      </c>
      <c r="F858" s="1">
        <f t="shared" si="132"/>
        <v>0</v>
      </c>
      <c r="G858" s="13">
        <f>VLOOKUP($B858, '[1]QMSM_AG Mapping'!$A:$G, 6, 0)</f>
        <v>0</v>
      </c>
      <c r="H858" s="1">
        <f>VLOOKUP($B858, '[1]QMSM_AG Mapping'!$A:$G, 7, 0)</f>
        <v>0</v>
      </c>
      <c r="I858" t="s">
        <v>38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W858" s="14" cm="1">
        <f t="array" ref="W858">INDEX(J858:U858, 1, MONTH($W$1))</f>
        <v>0</v>
      </c>
      <c r="X858" s="14" cm="1">
        <f t="array" ref="X858">SUMPRODUCT((J858:U858) *(($J$1:$U$1)&lt;=$X$1))</f>
        <v>0</v>
      </c>
      <c r="Y858">
        <f t="shared" si="133"/>
        <v>0</v>
      </c>
      <c r="Z858">
        <f t="shared" si="133"/>
        <v>0</v>
      </c>
      <c r="AA858">
        <f t="shared" si="134"/>
        <v>0</v>
      </c>
      <c r="AB858">
        <f t="shared" si="141"/>
        <v>0</v>
      </c>
      <c r="AC858">
        <f t="shared" si="135"/>
        <v>0</v>
      </c>
      <c r="AD858">
        <f t="shared" si="136"/>
        <v>0</v>
      </c>
      <c r="AE858">
        <f t="shared" si="137"/>
        <v>0</v>
      </c>
      <c r="AF858">
        <f t="shared" si="138"/>
        <v>0</v>
      </c>
      <c r="AG858">
        <f t="shared" si="139"/>
        <v>0</v>
      </c>
      <c r="AI858" s="15">
        <f t="shared" si="140"/>
        <v>0</v>
      </c>
      <c r="AJ858" s="15"/>
      <c r="AK858" t="str">
        <f>IFERROR(VLOOKUP($B858, 'Combined Budget 2025 EUR'!$B:$L, 10, 0), IFERROR(VLOOKUP($B858, 'Combined Budget 2025 CHF'!$B:$L, 10, 0), "N/A"))</f>
        <v>N/A</v>
      </c>
      <c r="AL858" t="str">
        <f>IFERROR(VLOOKUP($B858, 'Combined Budget 2025 EUR'!$B:$L, 11, 0), IFERROR(VLOOKUP($B858, 'Combined Budget 2025 CHF'!$B:$L, 11, 0), "N/A"))</f>
        <v>N/A</v>
      </c>
    </row>
    <row r="859" spans="2:38" x14ac:dyDescent="0.25">
      <c r="B859" s="1">
        <v>31078</v>
      </c>
      <c r="C859" s="1" t="s">
        <v>1014</v>
      </c>
      <c r="D859" s="1" t="str">
        <f>IFERROR(VLOOKUP($B859, 'Combined Budget 2025 EUR'!$B:$G,3, 0),IFERROR(VLOOKUP($B859, 'Combined Budget 2025 CHF'!$B:$G,3, 0),  IFERROR(VLOOKUP($B859, '[1]QMSM_AG Mapping'!$A:$G, 3,0), "Check")))</f>
        <v>Internal</v>
      </c>
      <c r="E859" s="1">
        <f>IFERROR(VLOOKUP($B859, 'Combined Budget 2025 EUR'!$B:$G,5, 0), IFERROR(VLOOKUP($B859, 'Combined Budget 2025 CHF'!$B:$G,5, 0),IFERROR(VLOOKUP($B859, '[1]QMSM_AG Mapping'!$A:$E, 5,0), "Check")))</f>
        <v>0</v>
      </c>
      <c r="F859" s="1">
        <f t="shared" si="132"/>
        <v>0</v>
      </c>
      <c r="G859" s="13">
        <f>VLOOKUP($B859, '[1]QMSM_AG Mapping'!$A:$G, 6, 0)</f>
        <v>0</v>
      </c>
      <c r="H859" s="1">
        <f>VLOOKUP($B859, '[1]QMSM_AG Mapping'!$A:$G, 7, 0)</f>
        <v>0</v>
      </c>
      <c r="I859" t="s">
        <v>38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W859" s="14" cm="1">
        <f t="array" ref="W859">INDEX(J859:U859, 1, MONTH($W$1))</f>
        <v>0</v>
      </c>
      <c r="X859" s="14" cm="1">
        <f t="array" ref="X859">SUMPRODUCT((J859:U859) *(($J$1:$U$1)&lt;=$X$1))</f>
        <v>0</v>
      </c>
      <c r="Y859">
        <f t="shared" si="133"/>
        <v>0</v>
      </c>
      <c r="Z859">
        <f t="shared" si="133"/>
        <v>0</v>
      </c>
      <c r="AA859">
        <f t="shared" si="134"/>
        <v>0</v>
      </c>
      <c r="AB859">
        <f t="shared" si="141"/>
        <v>0</v>
      </c>
      <c r="AC859">
        <f t="shared" si="135"/>
        <v>0</v>
      </c>
      <c r="AD859">
        <f t="shared" si="136"/>
        <v>0</v>
      </c>
      <c r="AE859">
        <f t="shared" si="137"/>
        <v>0</v>
      </c>
      <c r="AF859">
        <f t="shared" si="138"/>
        <v>0</v>
      </c>
      <c r="AG859">
        <f t="shared" si="139"/>
        <v>0</v>
      </c>
      <c r="AI859" s="15">
        <f t="shared" si="140"/>
        <v>0</v>
      </c>
      <c r="AJ859" s="15"/>
      <c r="AK859" t="str">
        <f>IFERROR(VLOOKUP($B859, 'Combined Budget 2025 EUR'!$B:$L, 10, 0), IFERROR(VLOOKUP($B859, 'Combined Budget 2025 CHF'!$B:$L, 10, 0), "N/A"))</f>
        <v>N/A</v>
      </c>
      <c r="AL859" t="str">
        <f>IFERROR(VLOOKUP($B859, 'Combined Budget 2025 EUR'!$B:$L, 11, 0), IFERROR(VLOOKUP($B859, 'Combined Budget 2025 CHF'!$B:$L, 11, 0), "N/A"))</f>
        <v>N/A</v>
      </c>
    </row>
    <row r="860" spans="2:38" x14ac:dyDescent="0.25">
      <c r="B860" s="1">
        <v>31081</v>
      </c>
      <c r="C860" s="1" t="s">
        <v>1176</v>
      </c>
      <c r="D860" s="1" t="str">
        <f>IFERROR(VLOOKUP($B860, 'Combined Budget 2025 EUR'!$B:$G,3, 0),IFERROR(VLOOKUP($B860, 'Combined Budget 2025 CHF'!$B:$G,3, 0),  IFERROR(VLOOKUP($B860, '[1]QMSM_AG Mapping'!$A:$G, 3,0), "Check")))</f>
        <v>Internal</v>
      </c>
      <c r="E860" s="1">
        <f>IFERROR(VLOOKUP($B860, 'Combined Budget 2025 EUR'!$B:$G,5, 0), IFERROR(VLOOKUP($B860, 'Combined Budget 2025 CHF'!$B:$G,5, 0),IFERROR(VLOOKUP($B860, '[1]QMSM_AG Mapping'!$A:$E, 5,0), "Check")))</f>
        <v>0</v>
      </c>
      <c r="F860" s="1">
        <f t="shared" si="132"/>
        <v>0</v>
      </c>
      <c r="G860" s="13">
        <f>VLOOKUP($B860, '[1]QMSM_AG Mapping'!$A:$G, 6, 0)</f>
        <v>0</v>
      </c>
      <c r="H860" s="1">
        <f>VLOOKUP($B860, '[1]QMSM_AG Mapping'!$A:$G, 7, 0)</f>
        <v>0</v>
      </c>
      <c r="I860" t="s">
        <v>38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W860" s="14" cm="1">
        <f t="array" ref="W860">INDEX(J860:U860, 1, MONTH($W$1))</f>
        <v>0</v>
      </c>
      <c r="X860" s="14" cm="1">
        <f t="array" ref="X860">SUMPRODUCT((J860:U860) *(($J$1:$U$1)&lt;=$X$1))</f>
        <v>0</v>
      </c>
      <c r="Y860">
        <f t="shared" si="133"/>
        <v>0</v>
      </c>
      <c r="Z860">
        <f t="shared" si="133"/>
        <v>0</v>
      </c>
      <c r="AA860">
        <f t="shared" si="134"/>
        <v>0</v>
      </c>
      <c r="AB860">
        <f t="shared" si="141"/>
        <v>0</v>
      </c>
      <c r="AC860">
        <f t="shared" si="135"/>
        <v>0</v>
      </c>
      <c r="AD860">
        <f t="shared" si="136"/>
        <v>0</v>
      </c>
      <c r="AE860">
        <f t="shared" si="137"/>
        <v>0</v>
      </c>
      <c r="AF860">
        <f t="shared" si="138"/>
        <v>0</v>
      </c>
      <c r="AG860">
        <f t="shared" si="139"/>
        <v>0</v>
      </c>
      <c r="AI860" s="15">
        <f t="shared" si="140"/>
        <v>0</v>
      </c>
      <c r="AJ860" s="15"/>
      <c r="AK860" t="str">
        <f>IFERROR(VLOOKUP($B860, 'Combined Budget 2025 EUR'!$B:$L, 10, 0), IFERROR(VLOOKUP($B860, 'Combined Budget 2025 CHF'!$B:$L, 10, 0), "N/A"))</f>
        <v>N/A</v>
      </c>
      <c r="AL860" t="str">
        <f>IFERROR(VLOOKUP($B860, 'Combined Budget 2025 EUR'!$B:$L, 11, 0), IFERROR(VLOOKUP($B860, 'Combined Budget 2025 CHF'!$B:$L, 11, 0), "N/A"))</f>
        <v>N/A</v>
      </c>
    </row>
    <row r="861" spans="2:38" x14ac:dyDescent="0.25">
      <c r="B861" s="1">
        <v>31082</v>
      </c>
      <c r="C861" s="1" t="s">
        <v>1015</v>
      </c>
      <c r="D861" s="1" t="str">
        <f>IFERROR(VLOOKUP($B861, 'Combined Budget 2025 EUR'!$B:$G,3, 0),IFERROR(VLOOKUP($B861, 'Combined Budget 2025 CHF'!$B:$G,3, 0),  IFERROR(VLOOKUP($B861, '[1]QMSM_AG Mapping'!$A:$G, 3,0), "Check")))</f>
        <v>Internal</v>
      </c>
      <c r="E861" s="1">
        <f>IFERROR(VLOOKUP($B861, 'Combined Budget 2025 EUR'!$B:$G,5, 0), IFERROR(VLOOKUP($B861, 'Combined Budget 2025 CHF'!$B:$G,5, 0),IFERROR(VLOOKUP($B861, '[1]QMSM_AG Mapping'!$A:$E, 5,0), "Check")))</f>
        <v>0</v>
      </c>
      <c r="F861" s="1">
        <f t="shared" si="132"/>
        <v>0</v>
      </c>
      <c r="G861" s="13">
        <f>VLOOKUP($B861, '[1]QMSM_AG Mapping'!$A:$G, 6, 0)</f>
        <v>0</v>
      </c>
      <c r="H861" s="1">
        <f>VLOOKUP($B861, '[1]QMSM_AG Mapping'!$A:$G, 7, 0)</f>
        <v>0</v>
      </c>
      <c r="I861" t="s">
        <v>38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W861" s="14" cm="1">
        <f t="array" ref="W861">INDEX(J861:U861, 1, MONTH($W$1))</f>
        <v>0</v>
      </c>
      <c r="X861" s="14" cm="1">
        <f t="array" ref="X861">SUMPRODUCT((J861:U861) *(($J$1:$U$1)&lt;=$X$1))</f>
        <v>0</v>
      </c>
      <c r="Y861">
        <f t="shared" si="133"/>
        <v>0</v>
      </c>
      <c r="Z861">
        <f t="shared" si="133"/>
        <v>0</v>
      </c>
      <c r="AA861">
        <f t="shared" si="134"/>
        <v>0</v>
      </c>
      <c r="AB861">
        <f t="shared" si="141"/>
        <v>0</v>
      </c>
      <c r="AC861">
        <f t="shared" si="135"/>
        <v>0</v>
      </c>
      <c r="AD861">
        <f t="shared" si="136"/>
        <v>0</v>
      </c>
      <c r="AE861">
        <f t="shared" si="137"/>
        <v>0</v>
      </c>
      <c r="AF861">
        <f t="shared" si="138"/>
        <v>0</v>
      </c>
      <c r="AG861">
        <f t="shared" si="139"/>
        <v>0</v>
      </c>
      <c r="AI861" s="15">
        <f t="shared" si="140"/>
        <v>0</v>
      </c>
      <c r="AJ861" s="15"/>
      <c r="AK861" t="str">
        <f>IFERROR(VLOOKUP($B861, 'Combined Budget 2025 EUR'!$B:$L, 10, 0), IFERROR(VLOOKUP($B861, 'Combined Budget 2025 CHF'!$B:$L, 10, 0), "N/A"))</f>
        <v>N/A</v>
      </c>
      <c r="AL861" t="str">
        <f>IFERROR(VLOOKUP($B861, 'Combined Budget 2025 EUR'!$B:$L, 11, 0), IFERROR(VLOOKUP($B861, 'Combined Budget 2025 CHF'!$B:$L, 11, 0), "N/A"))</f>
        <v>N/A</v>
      </c>
    </row>
    <row r="862" spans="2:38" x14ac:dyDescent="0.25">
      <c r="B862" s="1">
        <v>31083</v>
      </c>
      <c r="C862" s="1" t="s">
        <v>1016</v>
      </c>
      <c r="D862" s="1" t="str">
        <f>IFERROR(VLOOKUP($B862, 'Combined Budget 2025 EUR'!$B:$G,3, 0),IFERROR(VLOOKUP($B862, 'Combined Budget 2025 CHF'!$B:$G,3, 0),  IFERROR(VLOOKUP($B862, '[1]QMSM_AG Mapping'!$A:$G, 3,0), "Check")))</f>
        <v>Internal</v>
      </c>
      <c r="E862" s="1">
        <f>IFERROR(VLOOKUP($B862, 'Combined Budget 2025 EUR'!$B:$G,5, 0), IFERROR(VLOOKUP($B862, 'Combined Budget 2025 CHF'!$B:$G,5, 0),IFERROR(VLOOKUP($B862, '[1]QMSM_AG Mapping'!$A:$E, 5,0), "Check")))</f>
        <v>0</v>
      </c>
      <c r="F862" s="1">
        <f t="shared" si="132"/>
        <v>0</v>
      </c>
      <c r="G862" s="13">
        <f>VLOOKUP($B862, '[1]QMSM_AG Mapping'!$A:$G, 6, 0)</f>
        <v>0</v>
      </c>
      <c r="H862" s="1">
        <f>VLOOKUP($B862, '[1]QMSM_AG Mapping'!$A:$G, 7, 0)</f>
        <v>0</v>
      </c>
      <c r="I862" t="s">
        <v>38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W862" s="14" cm="1">
        <f t="array" ref="W862">INDEX(J862:U862, 1, MONTH($W$1))</f>
        <v>0</v>
      </c>
      <c r="X862" s="14" cm="1">
        <f t="array" ref="X862">SUMPRODUCT((J862:U862) *(($J$1:$U$1)&lt;=$X$1))</f>
        <v>0</v>
      </c>
      <c r="Y862">
        <f t="shared" si="133"/>
        <v>0</v>
      </c>
      <c r="Z862">
        <f t="shared" si="133"/>
        <v>0</v>
      </c>
      <c r="AA862">
        <f t="shared" si="134"/>
        <v>0</v>
      </c>
      <c r="AB862">
        <f t="shared" si="141"/>
        <v>0</v>
      </c>
      <c r="AC862">
        <f t="shared" si="135"/>
        <v>0</v>
      </c>
      <c r="AD862">
        <f t="shared" si="136"/>
        <v>0</v>
      </c>
      <c r="AE862">
        <f t="shared" si="137"/>
        <v>0</v>
      </c>
      <c r="AF862">
        <f t="shared" si="138"/>
        <v>0</v>
      </c>
      <c r="AG862">
        <f t="shared" si="139"/>
        <v>0</v>
      </c>
      <c r="AI862" s="15">
        <f t="shared" si="140"/>
        <v>0</v>
      </c>
      <c r="AJ862" s="15"/>
      <c r="AK862" t="str">
        <f>IFERROR(VLOOKUP($B862, 'Combined Budget 2025 EUR'!$B:$L, 10, 0), IFERROR(VLOOKUP($B862, 'Combined Budget 2025 CHF'!$B:$L, 10, 0), "N/A"))</f>
        <v>N/A</v>
      </c>
      <c r="AL862" t="str">
        <f>IFERROR(VLOOKUP($B862, 'Combined Budget 2025 EUR'!$B:$L, 11, 0), IFERROR(VLOOKUP($B862, 'Combined Budget 2025 CHF'!$B:$L, 11, 0), "N/A"))</f>
        <v>N/A</v>
      </c>
    </row>
    <row r="863" spans="2:38" x14ac:dyDescent="0.25">
      <c r="B863" s="1">
        <v>31107</v>
      </c>
      <c r="C863" s="1" t="s">
        <v>1017</v>
      </c>
      <c r="D863" s="1" t="str">
        <f>IFERROR(VLOOKUP($B863, 'Combined Budget 2025 EUR'!$B:$G,3, 0),IFERROR(VLOOKUP($B863, 'Combined Budget 2025 CHF'!$B:$G,3, 0),  IFERROR(VLOOKUP($B863, '[1]QMSM_AG Mapping'!$A:$G, 3,0), "Check")))</f>
        <v>Internal</v>
      </c>
      <c r="E863" s="1">
        <f>IFERROR(VLOOKUP($B863, 'Combined Budget 2025 EUR'!$B:$G,5, 0), IFERROR(VLOOKUP($B863, 'Combined Budget 2025 CHF'!$B:$G,5, 0),IFERROR(VLOOKUP($B863, '[1]QMSM_AG Mapping'!$A:$E, 5,0), "Check")))</f>
        <v>0</v>
      </c>
      <c r="F863" s="1">
        <f t="shared" si="132"/>
        <v>0</v>
      </c>
      <c r="G863" s="13">
        <f>VLOOKUP($B863, '[1]QMSM_AG Mapping'!$A:$G, 6, 0)</f>
        <v>0</v>
      </c>
      <c r="H863" s="1">
        <f>VLOOKUP($B863, '[1]QMSM_AG Mapping'!$A:$G, 7, 0)</f>
        <v>0</v>
      </c>
      <c r="I863" t="s">
        <v>38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W863" s="14" cm="1">
        <f t="array" ref="W863">INDEX(J863:U863, 1, MONTH($W$1))</f>
        <v>0</v>
      </c>
      <c r="X863" s="14" cm="1">
        <f t="array" ref="X863">SUMPRODUCT((J863:U863) *(($J$1:$U$1)&lt;=$X$1))</f>
        <v>0</v>
      </c>
      <c r="Y863">
        <f t="shared" si="133"/>
        <v>0</v>
      </c>
      <c r="Z863">
        <f t="shared" si="133"/>
        <v>0</v>
      </c>
      <c r="AA863">
        <f t="shared" si="134"/>
        <v>0</v>
      </c>
      <c r="AB863">
        <f t="shared" si="141"/>
        <v>0</v>
      </c>
      <c r="AC863">
        <f t="shared" si="135"/>
        <v>0</v>
      </c>
      <c r="AD863">
        <f t="shared" si="136"/>
        <v>0</v>
      </c>
      <c r="AE863">
        <f t="shared" si="137"/>
        <v>0</v>
      </c>
      <c r="AF863">
        <f t="shared" si="138"/>
        <v>0</v>
      </c>
      <c r="AG863">
        <f t="shared" si="139"/>
        <v>0</v>
      </c>
      <c r="AI863" s="15">
        <f t="shared" si="140"/>
        <v>0</v>
      </c>
      <c r="AJ863" s="15"/>
      <c r="AK863" t="str">
        <f>IFERROR(VLOOKUP($B863, 'Combined Budget 2025 EUR'!$B:$L, 10, 0), IFERROR(VLOOKUP($B863, 'Combined Budget 2025 CHF'!$B:$L, 10, 0), "N/A"))</f>
        <v>N/A</v>
      </c>
      <c r="AL863" t="str">
        <f>IFERROR(VLOOKUP($B863, 'Combined Budget 2025 EUR'!$B:$L, 11, 0), IFERROR(VLOOKUP($B863, 'Combined Budget 2025 CHF'!$B:$L, 11, 0), "N/A"))</f>
        <v>N/A</v>
      </c>
    </row>
    <row r="864" spans="2:38" x14ac:dyDescent="0.25">
      <c r="B864" s="1">
        <v>31108</v>
      </c>
      <c r="C864" s="1" t="s">
        <v>1018</v>
      </c>
      <c r="D864" s="1" t="str">
        <f>IFERROR(VLOOKUP($B864, 'Combined Budget 2025 EUR'!$B:$G,3, 0),IFERROR(VLOOKUP($B864, 'Combined Budget 2025 CHF'!$B:$G,3, 0),  IFERROR(VLOOKUP($B864, '[1]QMSM_AG Mapping'!$A:$G, 3,0), "Check")))</f>
        <v>Internal</v>
      </c>
      <c r="E864" s="1">
        <f>IFERROR(VLOOKUP($B864, 'Combined Budget 2025 EUR'!$B:$G,5, 0), IFERROR(VLOOKUP($B864, 'Combined Budget 2025 CHF'!$B:$G,5, 0),IFERROR(VLOOKUP($B864, '[1]QMSM_AG Mapping'!$A:$E, 5,0), "Check")))</f>
        <v>0</v>
      </c>
      <c r="F864" s="1">
        <f t="shared" si="132"/>
        <v>0</v>
      </c>
      <c r="G864" s="13">
        <f>VLOOKUP($B864, '[1]QMSM_AG Mapping'!$A:$G, 6, 0)</f>
        <v>0</v>
      </c>
      <c r="H864" s="1">
        <f>VLOOKUP($B864, '[1]QMSM_AG Mapping'!$A:$G, 7, 0)</f>
        <v>0</v>
      </c>
      <c r="I864" t="s">
        <v>38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W864" s="14" cm="1">
        <f t="array" ref="W864">INDEX(J864:U864, 1, MONTH($W$1))</f>
        <v>0</v>
      </c>
      <c r="X864" s="14" cm="1">
        <f t="array" ref="X864">SUMPRODUCT((J864:U864) *(($J$1:$U$1)&lt;=$X$1))</f>
        <v>0</v>
      </c>
      <c r="Y864">
        <f t="shared" si="133"/>
        <v>0</v>
      </c>
      <c r="Z864">
        <f t="shared" si="133"/>
        <v>0</v>
      </c>
      <c r="AA864">
        <f t="shared" si="134"/>
        <v>0</v>
      </c>
      <c r="AB864">
        <f t="shared" si="141"/>
        <v>0</v>
      </c>
      <c r="AC864">
        <f t="shared" si="135"/>
        <v>0</v>
      </c>
      <c r="AD864">
        <f t="shared" si="136"/>
        <v>0</v>
      </c>
      <c r="AE864">
        <f t="shared" si="137"/>
        <v>0</v>
      </c>
      <c r="AF864">
        <f t="shared" si="138"/>
        <v>0</v>
      </c>
      <c r="AG864">
        <f t="shared" si="139"/>
        <v>0</v>
      </c>
      <c r="AI864" s="15">
        <f t="shared" si="140"/>
        <v>0</v>
      </c>
      <c r="AJ864" s="15"/>
      <c r="AK864" t="str">
        <f>IFERROR(VLOOKUP($B864, 'Combined Budget 2025 EUR'!$B:$L, 10, 0), IFERROR(VLOOKUP($B864, 'Combined Budget 2025 CHF'!$B:$L, 10, 0), "N/A"))</f>
        <v>N/A</v>
      </c>
      <c r="AL864" t="str">
        <f>IFERROR(VLOOKUP($B864, 'Combined Budget 2025 EUR'!$B:$L, 11, 0), IFERROR(VLOOKUP($B864, 'Combined Budget 2025 CHF'!$B:$L, 11, 0), "N/A"))</f>
        <v>N/A</v>
      </c>
    </row>
    <row r="865" spans="2:38" x14ac:dyDescent="0.25">
      <c r="B865" s="1">
        <v>31119</v>
      </c>
      <c r="C865" s="1" t="s">
        <v>1019</v>
      </c>
      <c r="D865" s="1" t="str">
        <f>IFERROR(VLOOKUP($B865, 'Combined Budget 2025 EUR'!$B:$G,3, 0),IFERROR(VLOOKUP($B865, 'Combined Budget 2025 CHF'!$B:$G,3, 0),  IFERROR(VLOOKUP($B865, '[1]QMSM_AG Mapping'!$A:$G, 3,0), "Check")))</f>
        <v>Internal</v>
      </c>
      <c r="E865" s="1">
        <f>IFERROR(VLOOKUP($B865, 'Combined Budget 2025 EUR'!$B:$G,5, 0), IFERROR(VLOOKUP($B865, 'Combined Budget 2025 CHF'!$B:$G,5, 0),IFERROR(VLOOKUP($B865, '[1]QMSM_AG Mapping'!$A:$E, 5,0), "Check")))</f>
        <v>0</v>
      </c>
      <c r="F865" s="1">
        <f t="shared" si="132"/>
        <v>0</v>
      </c>
      <c r="G865" s="13">
        <f>VLOOKUP($B865, '[1]QMSM_AG Mapping'!$A:$G, 6, 0)</f>
        <v>0</v>
      </c>
      <c r="H865" s="1">
        <f>VLOOKUP($B865, '[1]QMSM_AG Mapping'!$A:$G, 7, 0)</f>
        <v>0</v>
      </c>
      <c r="I865" t="s">
        <v>38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W865" s="14" cm="1">
        <f t="array" ref="W865">INDEX(J865:U865, 1, MONTH($W$1))</f>
        <v>0</v>
      </c>
      <c r="X865" s="14" cm="1">
        <f t="array" ref="X865">SUMPRODUCT((J865:U865) *(($J$1:$U$1)&lt;=$X$1))</f>
        <v>0</v>
      </c>
      <c r="Y865">
        <f t="shared" si="133"/>
        <v>0</v>
      </c>
      <c r="Z865">
        <f t="shared" si="133"/>
        <v>0</v>
      </c>
      <c r="AA865">
        <f t="shared" si="134"/>
        <v>0</v>
      </c>
      <c r="AB865">
        <f t="shared" si="141"/>
        <v>0</v>
      </c>
      <c r="AC865">
        <f t="shared" si="135"/>
        <v>0</v>
      </c>
      <c r="AD865">
        <f t="shared" si="136"/>
        <v>0</v>
      </c>
      <c r="AE865">
        <f t="shared" si="137"/>
        <v>0</v>
      </c>
      <c r="AF865">
        <f t="shared" si="138"/>
        <v>0</v>
      </c>
      <c r="AG865">
        <f t="shared" si="139"/>
        <v>0</v>
      </c>
      <c r="AI865" s="15">
        <f t="shared" si="140"/>
        <v>0</v>
      </c>
      <c r="AJ865" s="15"/>
      <c r="AK865" t="str">
        <f>IFERROR(VLOOKUP($B865, 'Combined Budget 2025 EUR'!$B:$L, 10, 0), IFERROR(VLOOKUP($B865, 'Combined Budget 2025 CHF'!$B:$L, 10, 0), "N/A"))</f>
        <v>N/A</v>
      </c>
      <c r="AL865" t="str">
        <f>IFERROR(VLOOKUP($B865, 'Combined Budget 2025 EUR'!$B:$L, 11, 0), IFERROR(VLOOKUP($B865, 'Combined Budget 2025 CHF'!$B:$L, 11, 0), "N/A"))</f>
        <v>N/A</v>
      </c>
    </row>
    <row r="866" spans="2:38" x14ac:dyDescent="0.25">
      <c r="B866" s="1">
        <v>31122</v>
      </c>
      <c r="C866" s="1" t="s">
        <v>1020</v>
      </c>
      <c r="D866" s="1" t="str">
        <f>IFERROR(VLOOKUP($B866, 'Combined Budget 2025 EUR'!$B:$G,3, 0),IFERROR(VLOOKUP($B866, 'Combined Budget 2025 CHF'!$B:$G,3, 0),  IFERROR(VLOOKUP($B866, '[1]QMSM_AG Mapping'!$A:$G, 3,0), "Check")))</f>
        <v>Internal</v>
      </c>
      <c r="E866" s="1">
        <f>IFERROR(VLOOKUP($B866, 'Combined Budget 2025 EUR'!$B:$G,5, 0), IFERROR(VLOOKUP($B866, 'Combined Budget 2025 CHF'!$B:$G,5, 0),IFERROR(VLOOKUP($B866, '[1]QMSM_AG Mapping'!$A:$E, 5,0), "Check")))</f>
        <v>0</v>
      </c>
      <c r="F866" s="1">
        <f t="shared" si="132"/>
        <v>0</v>
      </c>
      <c r="G866" s="13">
        <f>VLOOKUP($B866, '[1]QMSM_AG Mapping'!$A:$G, 6, 0)</f>
        <v>0</v>
      </c>
      <c r="H866" s="1">
        <f>VLOOKUP($B866, '[1]QMSM_AG Mapping'!$A:$G, 7, 0)</f>
        <v>0</v>
      </c>
      <c r="I866" t="s">
        <v>38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W866" s="14" cm="1">
        <f t="array" ref="W866">INDEX(J866:U866, 1, MONTH($W$1))</f>
        <v>0</v>
      </c>
      <c r="X866" s="14" cm="1">
        <f t="array" ref="X866">SUMPRODUCT((J866:U866) *(($J$1:$U$1)&lt;=$X$1))</f>
        <v>0</v>
      </c>
      <c r="Y866">
        <f t="shared" si="133"/>
        <v>0</v>
      </c>
      <c r="Z866">
        <f t="shared" si="133"/>
        <v>0</v>
      </c>
      <c r="AA866">
        <f t="shared" si="134"/>
        <v>0</v>
      </c>
      <c r="AB866">
        <f t="shared" si="141"/>
        <v>0</v>
      </c>
      <c r="AC866">
        <f t="shared" si="135"/>
        <v>0</v>
      </c>
      <c r="AD866">
        <f t="shared" si="136"/>
        <v>0</v>
      </c>
      <c r="AE866">
        <f t="shared" si="137"/>
        <v>0</v>
      </c>
      <c r="AF866">
        <f t="shared" si="138"/>
        <v>0</v>
      </c>
      <c r="AG866">
        <f t="shared" si="139"/>
        <v>0</v>
      </c>
      <c r="AI866" s="15">
        <f t="shared" si="140"/>
        <v>0</v>
      </c>
      <c r="AJ866" s="15"/>
      <c r="AK866" t="str">
        <f>IFERROR(VLOOKUP($B866, 'Combined Budget 2025 EUR'!$B:$L, 10, 0), IFERROR(VLOOKUP($B866, 'Combined Budget 2025 CHF'!$B:$L, 10, 0), "N/A"))</f>
        <v>N/A</v>
      </c>
      <c r="AL866" t="str">
        <f>IFERROR(VLOOKUP($B866, 'Combined Budget 2025 EUR'!$B:$L, 11, 0), IFERROR(VLOOKUP($B866, 'Combined Budget 2025 CHF'!$B:$L, 11, 0), "N/A"))</f>
        <v>N/A</v>
      </c>
    </row>
    <row r="867" spans="2:38" x14ac:dyDescent="0.25">
      <c r="B867" s="1">
        <v>31125</v>
      </c>
      <c r="C867" s="1" t="s">
        <v>1021</v>
      </c>
      <c r="D867" s="1" t="str">
        <f>IFERROR(VLOOKUP($B867, 'Combined Budget 2025 EUR'!$B:$G,3, 0),IFERROR(VLOOKUP($B867, 'Combined Budget 2025 CHF'!$B:$G,3, 0),  IFERROR(VLOOKUP($B867, '[1]QMSM_AG Mapping'!$A:$G, 3,0), "Check")))</f>
        <v>Internal</v>
      </c>
      <c r="E867" s="1">
        <f>IFERROR(VLOOKUP($B867, 'Combined Budget 2025 EUR'!$B:$G,5, 0), IFERROR(VLOOKUP($B867, 'Combined Budget 2025 CHF'!$B:$G,5, 0),IFERROR(VLOOKUP($B867, '[1]QMSM_AG Mapping'!$A:$E, 5,0), "Check")))</f>
        <v>0</v>
      </c>
      <c r="F867" s="1">
        <f t="shared" si="132"/>
        <v>0</v>
      </c>
      <c r="G867" s="13">
        <f>VLOOKUP($B867, '[1]QMSM_AG Mapping'!$A:$G, 6, 0)</f>
        <v>0</v>
      </c>
      <c r="H867" s="1">
        <f>VLOOKUP($B867, '[1]QMSM_AG Mapping'!$A:$G, 7, 0)</f>
        <v>0</v>
      </c>
      <c r="I867" t="s">
        <v>38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W867" s="14" cm="1">
        <f t="array" ref="W867">INDEX(J867:U867, 1, MONTH($W$1))</f>
        <v>0</v>
      </c>
      <c r="X867" s="14" cm="1">
        <f t="array" ref="X867">SUMPRODUCT((J867:U867) *(($J$1:$U$1)&lt;=$X$1))</f>
        <v>0</v>
      </c>
      <c r="Y867">
        <f t="shared" si="133"/>
        <v>0</v>
      </c>
      <c r="Z867">
        <f t="shared" si="133"/>
        <v>0</v>
      </c>
      <c r="AA867">
        <f t="shared" si="134"/>
        <v>0</v>
      </c>
      <c r="AB867">
        <f t="shared" si="141"/>
        <v>0</v>
      </c>
      <c r="AC867">
        <f t="shared" si="135"/>
        <v>0</v>
      </c>
      <c r="AD867">
        <f t="shared" si="136"/>
        <v>0</v>
      </c>
      <c r="AE867">
        <f t="shared" si="137"/>
        <v>0</v>
      </c>
      <c r="AF867">
        <f t="shared" si="138"/>
        <v>0</v>
      </c>
      <c r="AG867">
        <f t="shared" si="139"/>
        <v>0</v>
      </c>
      <c r="AI867" s="15">
        <f t="shared" si="140"/>
        <v>0</v>
      </c>
      <c r="AJ867" s="15"/>
      <c r="AK867" t="str">
        <f>IFERROR(VLOOKUP($B867, 'Combined Budget 2025 EUR'!$B:$L, 10, 0), IFERROR(VLOOKUP($B867, 'Combined Budget 2025 CHF'!$B:$L, 10, 0), "N/A"))</f>
        <v>N/A</v>
      </c>
      <c r="AL867" t="str">
        <f>IFERROR(VLOOKUP($B867, 'Combined Budget 2025 EUR'!$B:$L, 11, 0), IFERROR(VLOOKUP($B867, 'Combined Budget 2025 CHF'!$B:$L, 11, 0), "N/A"))</f>
        <v>N/A</v>
      </c>
    </row>
    <row r="868" spans="2:38" x14ac:dyDescent="0.25">
      <c r="B868" s="1">
        <v>31126</v>
      </c>
      <c r="C868" s="1" t="s">
        <v>1022</v>
      </c>
      <c r="D868" s="1" t="str">
        <f>IFERROR(VLOOKUP($B868, 'Combined Budget 2025 EUR'!$B:$G,3, 0),IFERROR(VLOOKUP($B868, 'Combined Budget 2025 CHF'!$B:$G,3, 0),  IFERROR(VLOOKUP($B868, '[1]QMSM_AG Mapping'!$A:$G, 3,0), "Check")))</f>
        <v>Internal</v>
      </c>
      <c r="E868" s="1">
        <f>IFERROR(VLOOKUP($B868, 'Combined Budget 2025 EUR'!$B:$G,5, 0), IFERROR(VLOOKUP($B868, 'Combined Budget 2025 CHF'!$B:$G,5, 0),IFERROR(VLOOKUP($B868, '[1]QMSM_AG Mapping'!$A:$E, 5,0), "Check")))</f>
        <v>0</v>
      </c>
      <c r="F868" s="1">
        <f t="shared" si="132"/>
        <v>0</v>
      </c>
      <c r="G868" s="13">
        <f>VLOOKUP($B868, '[1]QMSM_AG Mapping'!$A:$G, 6, 0)</f>
        <v>0</v>
      </c>
      <c r="H868" s="1">
        <f>VLOOKUP($B868, '[1]QMSM_AG Mapping'!$A:$G, 7, 0)</f>
        <v>0</v>
      </c>
      <c r="I868" t="s">
        <v>38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W868" s="14" cm="1">
        <f t="array" ref="W868">INDEX(J868:U868, 1, MONTH($W$1))</f>
        <v>0</v>
      </c>
      <c r="X868" s="14" cm="1">
        <f t="array" ref="X868">SUMPRODUCT((J868:U868) *(($J$1:$U$1)&lt;=$X$1))</f>
        <v>0</v>
      </c>
      <c r="Y868">
        <f t="shared" si="133"/>
        <v>0</v>
      </c>
      <c r="Z868">
        <f t="shared" si="133"/>
        <v>0</v>
      </c>
      <c r="AA868">
        <f t="shared" si="134"/>
        <v>0</v>
      </c>
      <c r="AB868">
        <f t="shared" si="141"/>
        <v>0</v>
      </c>
      <c r="AC868">
        <f t="shared" si="135"/>
        <v>0</v>
      </c>
      <c r="AD868">
        <f t="shared" si="136"/>
        <v>0</v>
      </c>
      <c r="AE868">
        <f t="shared" si="137"/>
        <v>0</v>
      </c>
      <c r="AF868">
        <f t="shared" si="138"/>
        <v>0</v>
      </c>
      <c r="AG868">
        <f t="shared" si="139"/>
        <v>0</v>
      </c>
      <c r="AI868" s="15">
        <f t="shared" si="140"/>
        <v>0</v>
      </c>
      <c r="AJ868" s="15"/>
      <c r="AK868" t="str">
        <f>IFERROR(VLOOKUP($B868, 'Combined Budget 2025 EUR'!$B:$L, 10, 0), IFERROR(VLOOKUP($B868, 'Combined Budget 2025 CHF'!$B:$L, 10, 0), "N/A"))</f>
        <v>N/A</v>
      </c>
      <c r="AL868" t="str">
        <f>IFERROR(VLOOKUP($B868, 'Combined Budget 2025 EUR'!$B:$L, 11, 0), IFERROR(VLOOKUP($B868, 'Combined Budget 2025 CHF'!$B:$L, 11, 0), "N/A"))</f>
        <v>N/A</v>
      </c>
    </row>
    <row r="869" spans="2:38" x14ac:dyDescent="0.25">
      <c r="B869" s="1">
        <v>31133</v>
      </c>
      <c r="C869" s="1" t="s">
        <v>1023</v>
      </c>
      <c r="D869" s="1" t="str">
        <f>IFERROR(VLOOKUP($B869, 'Combined Budget 2025 EUR'!$B:$G,3, 0),IFERROR(VLOOKUP($B869, 'Combined Budget 2025 CHF'!$B:$G,3, 0),  IFERROR(VLOOKUP($B869, '[1]QMSM_AG Mapping'!$A:$G, 3,0), "Check")))</f>
        <v>Internal</v>
      </c>
      <c r="E869" s="1">
        <f>IFERROR(VLOOKUP($B869, 'Combined Budget 2025 EUR'!$B:$G,5, 0), IFERROR(VLOOKUP($B869, 'Combined Budget 2025 CHF'!$B:$G,5, 0),IFERROR(VLOOKUP($B869, '[1]QMSM_AG Mapping'!$A:$E, 5,0), "Check")))</f>
        <v>0</v>
      </c>
      <c r="F869" s="1">
        <f t="shared" si="132"/>
        <v>0</v>
      </c>
      <c r="G869" s="13">
        <f>VLOOKUP($B869, '[1]QMSM_AG Mapping'!$A:$G, 6, 0)</f>
        <v>0</v>
      </c>
      <c r="H869" s="1">
        <f>VLOOKUP($B869, '[1]QMSM_AG Mapping'!$A:$G, 7, 0)</f>
        <v>0</v>
      </c>
      <c r="I869" t="s">
        <v>38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W869" s="14" cm="1">
        <f t="array" ref="W869">INDEX(J869:U869, 1, MONTH($W$1))</f>
        <v>0</v>
      </c>
      <c r="X869" s="14" cm="1">
        <f t="array" ref="X869">SUMPRODUCT((J869:U869) *(($J$1:$U$1)&lt;=$X$1))</f>
        <v>0</v>
      </c>
      <c r="Y869">
        <f t="shared" si="133"/>
        <v>0</v>
      </c>
      <c r="Z869">
        <f t="shared" si="133"/>
        <v>0</v>
      </c>
      <c r="AA869">
        <f t="shared" si="134"/>
        <v>0</v>
      </c>
      <c r="AB869">
        <f t="shared" si="141"/>
        <v>0</v>
      </c>
      <c r="AC869">
        <f t="shared" si="135"/>
        <v>0</v>
      </c>
      <c r="AD869">
        <f t="shared" si="136"/>
        <v>0</v>
      </c>
      <c r="AE869">
        <f t="shared" si="137"/>
        <v>0</v>
      </c>
      <c r="AF869">
        <f t="shared" si="138"/>
        <v>0</v>
      </c>
      <c r="AG869">
        <f t="shared" si="139"/>
        <v>0</v>
      </c>
      <c r="AI869" s="15">
        <f t="shared" si="140"/>
        <v>0</v>
      </c>
      <c r="AJ869" s="15"/>
      <c r="AK869" t="str">
        <f>IFERROR(VLOOKUP($B869, 'Combined Budget 2025 EUR'!$B:$L, 10, 0), IFERROR(VLOOKUP($B869, 'Combined Budget 2025 CHF'!$B:$L, 10, 0), "N/A"))</f>
        <v>N/A</v>
      </c>
      <c r="AL869" t="str">
        <f>IFERROR(VLOOKUP($B869, 'Combined Budget 2025 EUR'!$B:$L, 11, 0), IFERROR(VLOOKUP($B869, 'Combined Budget 2025 CHF'!$B:$L, 11, 0), "N/A"))</f>
        <v>N/A</v>
      </c>
    </row>
    <row r="870" spans="2:38" x14ac:dyDescent="0.25">
      <c r="B870" s="1">
        <v>31138</v>
      </c>
      <c r="C870" s="1" t="s">
        <v>1024</v>
      </c>
      <c r="D870" s="1" t="str">
        <f>IFERROR(VLOOKUP($B870, 'Combined Budget 2025 EUR'!$B:$G,3, 0),IFERROR(VLOOKUP($B870, 'Combined Budget 2025 CHF'!$B:$G,3, 0),  IFERROR(VLOOKUP($B870, '[1]QMSM_AG Mapping'!$A:$G, 3,0), "Check")))</f>
        <v>Internal</v>
      </c>
      <c r="E870" s="1">
        <f>IFERROR(VLOOKUP($B870, 'Combined Budget 2025 EUR'!$B:$G,5, 0), IFERROR(VLOOKUP($B870, 'Combined Budget 2025 CHF'!$B:$G,5, 0),IFERROR(VLOOKUP($B870, '[1]QMSM_AG Mapping'!$A:$E, 5,0), "Check")))</f>
        <v>0</v>
      </c>
      <c r="F870" s="1">
        <f t="shared" si="132"/>
        <v>0</v>
      </c>
      <c r="G870" s="13">
        <f>VLOOKUP($B870, '[1]QMSM_AG Mapping'!$A:$G, 6, 0)</f>
        <v>0</v>
      </c>
      <c r="H870" s="1">
        <f>VLOOKUP($B870, '[1]QMSM_AG Mapping'!$A:$G, 7, 0)</f>
        <v>0</v>
      </c>
      <c r="I870" t="s">
        <v>38</v>
      </c>
      <c r="J870" s="14">
        <v>0</v>
      </c>
      <c r="K870" s="14">
        <v>0</v>
      </c>
      <c r="L870" s="14">
        <v>0</v>
      </c>
      <c r="M870" s="14">
        <v>0</v>
      </c>
      <c r="N870" s="14">
        <v>0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W870" s="14" cm="1">
        <f t="array" ref="W870">INDEX(J870:U870, 1, MONTH($W$1))</f>
        <v>0</v>
      </c>
      <c r="X870" s="14" cm="1">
        <f t="array" ref="X870">SUMPRODUCT((J870:U870) *(($J$1:$U$1)&lt;=$X$1))</f>
        <v>0</v>
      </c>
      <c r="Y870">
        <f t="shared" si="133"/>
        <v>0</v>
      </c>
      <c r="Z870">
        <f t="shared" si="133"/>
        <v>0</v>
      </c>
      <c r="AA870">
        <f t="shared" si="134"/>
        <v>0</v>
      </c>
      <c r="AB870">
        <f t="shared" si="141"/>
        <v>0</v>
      </c>
      <c r="AC870">
        <f t="shared" si="135"/>
        <v>0</v>
      </c>
      <c r="AD870">
        <f t="shared" si="136"/>
        <v>0</v>
      </c>
      <c r="AE870">
        <f t="shared" si="137"/>
        <v>0</v>
      </c>
      <c r="AF870">
        <f t="shared" si="138"/>
        <v>0</v>
      </c>
      <c r="AG870">
        <f t="shared" si="139"/>
        <v>0</v>
      </c>
      <c r="AI870" s="15">
        <f t="shared" si="140"/>
        <v>0</v>
      </c>
      <c r="AJ870" s="15"/>
      <c r="AK870" t="str">
        <f>IFERROR(VLOOKUP($B870, 'Combined Budget 2025 EUR'!$B:$L, 10, 0), IFERROR(VLOOKUP($B870, 'Combined Budget 2025 CHF'!$B:$L, 10, 0), "N/A"))</f>
        <v>N/A</v>
      </c>
      <c r="AL870" t="str">
        <f>IFERROR(VLOOKUP($B870, 'Combined Budget 2025 EUR'!$B:$L, 11, 0), IFERROR(VLOOKUP($B870, 'Combined Budget 2025 CHF'!$B:$L, 11, 0), "N/A"))</f>
        <v>N/A</v>
      </c>
    </row>
    <row r="871" spans="2:38" x14ac:dyDescent="0.25">
      <c r="B871" s="1">
        <v>31145</v>
      </c>
      <c r="C871" s="1" t="s">
        <v>1025</v>
      </c>
      <c r="D871" s="1" t="str">
        <f>IFERROR(VLOOKUP($B871, 'Combined Budget 2025 EUR'!$B:$G,3, 0),IFERROR(VLOOKUP($B871, 'Combined Budget 2025 CHF'!$B:$G,3, 0),  IFERROR(VLOOKUP($B871, '[1]QMSM_AG Mapping'!$A:$G, 3,0), "Check")))</f>
        <v>Internal</v>
      </c>
      <c r="E871" s="1">
        <f>IFERROR(VLOOKUP($B871, 'Combined Budget 2025 EUR'!$B:$G,5, 0), IFERROR(VLOOKUP($B871, 'Combined Budget 2025 CHF'!$B:$G,5, 0),IFERROR(VLOOKUP($B871, '[1]QMSM_AG Mapping'!$A:$E, 5,0), "Check")))</f>
        <v>0</v>
      </c>
      <c r="F871" s="1">
        <f t="shared" si="132"/>
        <v>0</v>
      </c>
      <c r="G871" s="13">
        <f>VLOOKUP($B871, '[1]QMSM_AG Mapping'!$A:$G, 6, 0)</f>
        <v>0</v>
      </c>
      <c r="H871" s="1">
        <f>VLOOKUP($B871, '[1]QMSM_AG Mapping'!$A:$G, 7, 0)</f>
        <v>0</v>
      </c>
      <c r="I871" t="s">
        <v>38</v>
      </c>
      <c r="J871" s="14">
        <v>0</v>
      </c>
      <c r="K871" s="14">
        <v>675</v>
      </c>
      <c r="L871" s="14">
        <v>0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W871" s="14" cm="1">
        <f t="array" ref="W871">INDEX(J871:U871, 1, MONTH($W$1))</f>
        <v>0</v>
      </c>
      <c r="X871" s="14" cm="1">
        <f t="array" ref="X871">SUMPRODUCT((J871:U871) *(($J$1:$U$1)&lt;=$X$1))</f>
        <v>675</v>
      </c>
      <c r="Y871">
        <f t="shared" si="133"/>
        <v>0</v>
      </c>
      <c r="Z871">
        <f t="shared" si="133"/>
        <v>1</v>
      </c>
      <c r="AA871">
        <f t="shared" si="134"/>
        <v>0</v>
      </c>
      <c r="AB871">
        <f t="shared" si="141"/>
        <v>1</v>
      </c>
      <c r="AC871">
        <f t="shared" si="135"/>
        <v>675</v>
      </c>
      <c r="AD871">
        <f t="shared" si="136"/>
        <v>0</v>
      </c>
      <c r="AE871">
        <f t="shared" si="137"/>
        <v>0</v>
      </c>
      <c r="AF871">
        <f t="shared" si="138"/>
        <v>0</v>
      </c>
      <c r="AG871">
        <f t="shared" si="139"/>
        <v>0</v>
      </c>
      <c r="AI871" s="15">
        <f t="shared" si="140"/>
        <v>675</v>
      </c>
      <c r="AJ871" s="15"/>
      <c r="AK871" t="str">
        <f>IFERROR(VLOOKUP($B871, 'Combined Budget 2025 EUR'!$B:$L, 10, 0), IFERROR(VLOOKUP($B871, 'Combined Budget 2025 CHF'!$B:$L, 10, 0), "N/A"))</f>
        <v>N/A</v>
      </c>
      <c r="AL871" t="str">
        <f>IFERROR(VLOOKUP($B871, 'Combined Budget 2025 EUR'!$B:$L, 11, 0), IFERROR(VLOOKUP($B871, 'Combined Budget 2025 CHF'!$B:$L, 11, 0), "N/A"))</f>
        <v>N/A</v>
      </c>
    </row>
    <row r="872" spans="2:38" x14ac:dyDescent="0.25">
      <c r="B872" s="1">
        <v>31149</v>
      </c>
      <c r="C872" s="1" t="s">
        <v>1026</v>
      </c>
      <c r="D872" s="1" t="str">
        <f>IFERROR(VLOOKUP($B872, 'Combined Budget 2025 EUR'!$B:$G,3, 0),IFERROR(VLOOKUP($B872, 'Combined Budget 2025 CHF'!$B:$G,3, 0),  IFERROR(VLOOKUP($B872, '[1]QMSM_AG Mapping'!$A:$G, 3,0), "Check")))</f>
        <v>Internal</v>
      </c>
      <c r="E872" s="1">
        <f>IFERROR(VLOOKUP($B872, 'Combined Budget 2025 EUR'!$B:$G,5, 0), IFERROR(VLOOKUP($B872, 'Combined Budget 2025 CHF'!$B:$G,5, 0),IFERROR(VLOOKUP($B872, '[1]QMSM_AG Mapping'!$A:$E, 5,0), "Check")))</f>
        <v>0</v>
      </c>
      <c r="F872" s="1">
        <f t="shared" si="132"/>
        <v>0</v>
      </c>
      <c r="G872" s="13">
        <f>VLOOKUP($B872, '[1]QMSM_AG Mapping'!$A:$G, 6, 0)</f>
        <v>0</v>
      </c>
      <c r="H872" s="1">
        <f>VLOOKUP($B872, '[1]QMSM_AG Mapping'!$A:$G, 7, 0)</f>
        <v>0</v>
      </c>
      <c r="I872" t="s">
        <v>38</v>
      </c>
      <c r="J872" s="14">
        <v>0</v>
      </c>
      <c r="K872" s="14">
        <v>0</v>
      </c>
      <c r="L872" s="14">
        <v>0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W872" s="14" cm="1">
        <f t="array" ref="W872">INDEX(J872:U872, 1, MONTH($W$1))</f>
        <v>0</v>
      </c>
      <c r="X872" s="14" cm="1">
        <f t="array" ref="X872">SUMPRODUCT((J872:U872) *(($J$1:$U$1)&lt;=$X$1))</f>
        <v>0</v>
      </c>
      <c r="Y872">
        <f t="shared" si="133"/>
        <v>0</v>
      </c>
      <c r="Z872">
        <f t="shared" si="133"/>
        <v>0</v>
      </c>
      <c r="AA872">
        <f t="shared" si="134"/>
        <v>0</v>
      </c>
      <c r="AB872">
        <f t="shared" si="141"/>
        <v>0</v>
      </c>
      <c r="AC872">
        <f t="shared" si="135"/>
        <v>0</v>
      </c>
      <c r="AD872">
        <f t="shared" si="136"/>
        <v>0</v>
      </c>
      <c r="AE872">
        <f t="shared" si="137"/>
        <v>0</v>
      </c>
      <c r="AF872">
        <f t="shared" si="138"/>
        <v>0</v>
      </c>
      <c r="AG872">
        <f t="shared" si="139"/>
        <v>0</v>
      </c>
      <c r="AI872" s="15">
        <f t="shared" si="140"/>
        <v>0</v>
      </c>
      <c r="AJ872" s="15"/>
      <c r="AK872" t="str">
        <f>IFERROR(VLOOKUP($B872, 'Combined Budget 2025 EUR'!$B:$L, 10, 0), IFERROR(VLOOKUP($B872, 'Combined Budget 2025 CHF'!$B:$L, 10, 0), "N/A"))</f>
        <v>N/A</v>
      </c>
      <c r="AL872" t="str">
        <f>IFERROR(VLOOKUP($B872, 'Combined Budget 2025 EUR'!$B:$L, 11, 0), IFERROR(VLOOKUP($B872, 'Combined Budget 2025 CHF'!$B:$L, 11, 0), "N/A"))</f>
        <v>N/A</v>
      </c>
    </row>
    <row r="873" spans="2:38" x14ac:dyDescent="0.25">
      <c r="B873" s="1">
        <v>31150</v>
      </c>
      <c r="C873" s="1" t="s">
        <v>1027</v>
      </c>
      <c r="D873" s="1" t="str">
        <f>IFERROR(VLOOKUP($B873, 'Combined Budget 2025 EUR'!$B:$G,3, 0),IFERROR(VLOOKUP($B873, 'Combined Budget 2025 CHF'!$B:$G,3, 0),  IFERROR(VLOOKUP($B873, '[1]QMSM_AG Mapping'!$A:$G, 3,0), "Check")))</f>
        <v>Internal</v>
      </c>
      <c r="E873" s="1">
        <f>IFERROR(VLOOKUP($B873, 'Combined Budget 2025 EUR'!$B:$G,5, 0), IFERROR(VLOOKUP($B873, 'Combined Budget 2025 CHF'!$B:$G,5, 0),IFERROR(VLOOKUP($B873, '[1]QMSM_AG Mapping'!$A:$E, 5,0), "Check")))</f>
        <v>0</v>
      </c>
      <c r="F873" s="1">
        <f t="shared" si="132"/>
        <v>0</v>
      </c>
      <c r="G873" s="13">
        <f>VLOOKUP($B873, '[1]QMSM_AG Mapping'!$A:$G, 6, 0)</f>
        <v>0</v>
      </c>
      <c r="H873" s="1">
        <f>VLOOKUP($B873, '[1]QMSM_AG Mapping'!$A:$G, 7, 0)</f>
        <v>0</v>
      </c>
      <c r="I873" t="s">
        <v>38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W873" s="14" cm="1">
        <f t="array" ref="W873">INDEX(J873:U873, 1, MONTH($W$1))</f>
        <v>0</v>
      </c>
      <c r="X873" s="14" cm="1">
        <f t="array" ref="X873">SUMPRODUCT((J873:U873) *(($J$1:$U$1)&lt;=$X$1))</f>
        <v>0</v>
      </c>
      <c r="Y873">
        <f t="shared" si="133"/>
        <v>0</v>
      </c>
      <c r="Z873">
        <f t="shared" si="133"/>
        <v>0</v>
      </c>
      <c r="AA873">
        <f t="shared" si="134"/>
        <v>0</v>
      </c>
      <c r="AB873">
        <f t="shared" si="141"/>
        <v>0</v>
      </c>
      <c r="AC873">
        <f t="shared" si="135"/>
        <v>0</v>
      </c>
      <c r="AD873">
        <f t="shared" si="136"/>
        <v>0</v>
      </c>
      <c r="AE873">
        <f t="shared" si="137"/>
        <v>0</v>
      </c>
      <c r="AF873">
        <f t="shared" si="138"/>
        <v>0</v>
      </c>
      <c r="AG873">
        <f t="shared" si="139"/>
        <v>0</v>
      </c>
      <c r="AI873" s="15">
        <f t="shared" si="140"/>
        <v>0</v>
      </c>
      <c r="AJ873" s="15"/>
      <c r="AK873" t="str">
        <f>IFERROR(VLOOKUP($B873, 'Combined Budget 2025 EUR'!$B:$L, 10, 0), IFERROR(VLOOKUP($B873, 'Combined Budget 2025 CHF'!$B:$L, 10, 0), "N/A"))</f>
        <v>N/A</v>
      </c>
      <c r="AL873" t="str">
        <f>IFERROR(VLOOKUP($B873, 'Combined Budget 2025 EUR'!$B:$L, 11, 0), IFERROR(VLOOKUP($B873, 'Combined Budget 2025 CHF'!$B:$L, 11, 0), "N/A"))</f>
        <v>N/A</v>
      </c>
    </row>
    <row r="874" spans="2:38" x14ac:dyDescent="0.25">
      <c r="B874" s="1">
        <v>31152</v>
      </c>
      <c r="C874" s="1" t="s">
        <v>1028</v>
      </c>
      <c r="D874" s="1" t="str">
        <f>IFERROR(VLOOKUP($B874, 'Combined Budget 2025 EUR'!$B:$G,3, 0),IFERROR(VLOOKUP($B874, 'Combined Budget 2025 CHF'!$B:$G,3, 0),  IFERROR(VLOOKUP($B874, '[1]QMSM_AG Mapping'!$A:$G, 3,0), "Check")))</f>
        <v>Internal</v>
      </c>
      <c r="E874" s="1">
        <f>IFERROR(VLOOKUP($B874, 'Combined Budget 2025 EUR'!$B:$G,5, 0), IFERROR(VLOOKUP($B874, 'Combined Budget 2025 CHF'!$B:$G,5, 0),IFERROR(VLOOKUP($B874, '[1]QMSM_AG Mapping'!$A:$E, 5,0), "Check")))</f>
        <v>0</v>
      </c>
      <c r="F874" s="1">
        <f t="shared" si="132"/>
        <v>0</v>
      </c>
      <c r="G874" s="13">
        <f>VLOOKUP($B874, '[1]QMSM_AG Mapping'!$A:$G, 6, 0)</f>
        <v>0</v>
      </c>
      <c r="H874" s="1">
        <f>VLOOKUP($B874, '[1]QMSM_AG Mapping'!$A:$G, 7, 0)</f>
        <v>0</v>
      </c>
      <c r="I874" t="s">
        <v>38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W874" s="14" cm="1">
        <f t="array" ref="W874">INDEX(J874:U874, 1, MONTH($W$1))</f>
        <v>0</v>
      </c>
      <c r="X874" s="14" cm="1">
        <f t="array" ref="X874">SUMPRODUCT((J874:U874) *(($J$1:$U$1)&lt;=$X$1))</f>
        <v>0</v>
      </c>
      <c r="Y874">
        <f t="shared" si="133"/>
        <v>0</v>
      </c>
      <c r="Z874">
        <f t="shared" si="133"/>
        <v>0</v>
      </c>
      <c r="AA874">
        <f t="shared" si="134"/>
        <v>0</v>
      </c>
      <c r="AB874">
        <f t="shared" si="141"/>
        <v>0</v>
      </c>
      <c r="AC874">
        <f t="shared" si="135"/>
        <v>0</v>
      </c>
      <c r="AD874">
        <f t="shared" si="136"/>
        <v>0</v>
      </c>
      <c r="AE874">
        <f t="shared" si="137"/>
        <v>0</v>
      </c>
      <c r="AF874">
        <f t="shared" si="138"/>
        <v>0</v>
      </c>
      <c r="AG874">
        <f t="shared" si="139"/>
        <v>0</v>
      </c>
      <c r="AI874" s="15">
        <f t="shared" si="140"/>
        <v>0</v>
      </c>
      <c r="AJ874" s="15"/>
      <c r="AK874" t="str">
        <f>IFERROR(VLOOKUP($B874, 'Combined Budget 2025 EUR'!$B:$L, 10, 0), IFERROR(VLOOKUP($B874, 'Combined Budget 2025 CHF'!$B:$L, 10, 0), "N/A"))</f>
        <v>N/A</v>
      </c>
      <c r="AL874" t="str">
        <f>IFERROR(VLOOKUP($B874, 'Combined Budget 2025 EUR'!$B:$L, 11, 0), IFERROR(VLOOKUP($B874, 'Combined Budget 2025 CHF'!$B:$L, 11, 0), "N/A"))</f>
        <v>N/A</v>
      </c>
    </row>
    <row r="875" spans="2:38" x14ac:dyDescent="0.25">
      <c r="B875" s="1">
        <v>31160</v>
      </c>
      <c r="C875" s="1" t="s">
        <v>1029</v>
      </c>
      <c r="D875" s="1" t="str">
        <f>IFERROR(VLOOKUP($B875, 'Combined Budget 2025 EUR'!$B:$G,3, 0),IFERROR(VLOOKUP($B875, 'Combined Budget 2025 CHF'!$B:$G,3, 0),  IFERROR(VLOOKUP($B875, '[1]QMSM_AG Mapping'!$A:$G, 3,0), "Check")))</f>
        <v>Internal</v>
      </c>
      <c r="E875" s="1">
        <f>IFERROR(VLOOKUP($B875, 'Combined Budget 2025 EUR'!$B:$G,5, 0), IFERROR(VLOOKUP($B875, 'Combined Budget 2025 CHF'!$B:$G,5, 0),IFERROR(VLOOKUP($B875, '[1]QMSM_AG Mapping'!$A:$E, 5,0), "Check")))</f>
        <v>0</v>
      </c>
      <c r="F875" s="1">
        <f t="shared" si="132"/>
        <v>0</v>
      </c>
      <c r="G875" s="13">
        <f>VLOOKUP($B875, '[1]QMSM_AG Mapping'!$A:$G, 6, 0)</f>
        <v>0</v>
      </c>
      <c r="H875" s="1">
        <f>VLOOKUP($B875, '[1]QMSM_AG Mapping'!$A:$G, 7, 0)</f>
        <v>0</v>
      </c>
      <c r="I875" t="s">
        <v>38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W875" s="14" cm="1">
        <f t="array" ref="W875">INDEX(J875:U875, 1, MONTH($W$1))</f>
        <v>0</v>
      </c>
      <c r="X875" s="14" cm="1">
        <f t="array" ref="X875">SUMPRODUCT((J875:U875) *(($J$1:$U$1)&lt;=$X$1))</f>
        <v>0</v>
      </c>
      <c r="Y875">
        <f t="shared" si="133"/>
        <v>0</v>
      </c>
      <c r="Z875">
        <f t="shared" si="133"/>
        <v>0</v>
      </c>
      <c r="AA875">
        <f t="shared" si="134"/>
        <v>0</v>
      </c>
      <c r="AB875">
        <f t="shared" si="141"/>
        <v>0</v>
      </c>
      <c r="AC875">
        <f t="shared" si="135"/>
        <v>0</v>
      </c>
      <c r="AD875">
        <f t="shared" si="136"/>
        <v>0</v>
      </c>
      <c r="AE875">
        <f t="shared" si="137"/>
        <v>0</v>
      </c>
      <c r="AF875">
        <f t="shared" si="138"/>
        <v>0</v>
      </c>
      <c r="AG875">
        <f t="shared" si="139"/>
        <v>0</v>
      </c>
      <c r="AI875" s="15">
        <f t="shared" si="140"/>
        <v>0</v>
      </c>
      <c r="AJ875" s="15"/>
      <c r="AK875" t="str">
        <f>IFERROR(VLOOKUP($B875, 'Combined Budget 2025 EUR'!$B:$L, 10, 0), IFERROR(VLOOKUP($B875, 'Combined Budget 2025 CHF'!$B:$L, 10, 0), "N/A"))</f>
        <v>N/A</v>
      </c>
      <c r="AL875" t="str">
        <f>IFERROR(VLOOKUP($B875, 'Combined Budget 2025 EUR'!$B:$L, 11, 0), IFERROR(VLOOKUP($B875, 'Combined Budget 2025 CHF'!$B:$L, 11, 0), "N/A"))</f>
        <v>N/A</v>
      </c>
    </row>
    <row r="876" spans="2:38" x14ac:dyDescent="0.25">
      <c r="B876" s="1">
        <v>31161</v>
      </c>
      <c r="C876" s="1" t="s">
        <v>1030</v>
      </c>
      <c r="D876" s="1" t="str">
        <f>IFERROR(VLOOKUP($B876, 'Combined Budget 2025 EUR'!$B:$G,3, 0),IFERROR(VLOOKUP($B876, 'Combined Budget 2025 CHF'!$B:$G,3, 0),  IFERROR(VLOOKUP($B876, '[1]QMSM_AG Mapping'!$A:$G, 3,0), "Check")))</f>
        <v>Internal</v>
      </c>
      <c r="E876" s="1">
        <f>IFERROR(VLOOKUP($B876, 'Combined Budget 2025 EUR'!$B:$G,5, 0), IFERROR(VLOOKUP($B876, 'Combined Budget 2025 CHF'!$B:$G,5, 0),IFERROR(VLOOKUP($B876, '[1]QMSM_AG Mapping'!$A:$E, 5,0), "Check")))</f>
        <v>0</v>
      </c>
      <c r="F876" s="1">
        <f t="shared" si="132"/>
        <v>0</v>
      </c>
      <c r="G876" s="13">
        <f>VLOOKUP($B876, '[1]QMSM_AG Mapping'!$A:$G, 6, 0)</f>
        <v>0</v>
      </c>
      <c r="H876" s="1">
        <f>VLOOKUP($B876, '[1]QMSM_AG Mapping'!$A:$G, 7, 0)</f>
        <v>0</v>
      </c>
      <c r="I876" t="s">
        <v>38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W876" s="14" cm="1">
        <f t="array" ref="W876">INDEX(J876:U876, 1, MONTH($W$1))</f>
        <v>0</v>
      </c>
      <c r="X876" s="14" cm="1">
        <f t="array" ref="X876">SUMPRODUCT((J876:U876) *(($J$1:$U$1)&lt;=$X$1))</f>
        <v>0</v>
      </c>
      <c r="Y876">
        <f t="shared" si="133"/>
        <v>0</v>
      </c>
      <c r="Z876">
        <f t="shared" si="133"/>
        <v>0</v>
      </c>
      <c r="AA876">
        <f t="shared" si="134"/>
        <v>0</v>
      </c>
      <c r="AB876">
        <f t="shared" si="141"/>
        <v>0</v>
      </c>
      <c r="AC876">
        <f t="shared" si="135"/>
        <v>0</v>
      </c>
      <c r="AD876">
        <f t="shared" si="136"/>
        <v>0</v>
      </c>
      <c r="AE876">
        <f t="shared" si="137"/>
        <v>0</v>
      </c>
      <c r="AF876">
        <f t="shared" si="138"/>
        <v>0</v>
      </c>
      <c r="AG876">
        <f t="shared" si="139"/>
        <v>0</v>
      </c>
      <c r="AI876" s="15">
        <f t="shared" si="140"/>
        <v>0</v>
      </c>
      <c r="AJ876" s="15"/>
      <c r="AK876" t="str">
        <f>IFERROR(VLOOKUP($B876, 'Combined Budget 2025 EUR'!$B:$L, 10, 0), IFERROR(VLOOKUP($B876, 'Combined Budget 2025 CHF'!$B:$L, 10, 0), "N/A"))</f>
        <v>N/A</v>
      </c>
      <c r="AL876" t="str">
        <f>IFERROR(VLOOKUP($B876, 'Combined Budget 2025 EUR'!$B:$L, 11, 0), IFERROR(VLOOKUP($B876, 'Combined Budget 2025 CHF'!$B:$L, 11, 0), "N/A"))</f>
        <v>N/A</v>
      </c>
    </row>
    <row r="877" spans="2:38" x14ac:dyDescent="0.25">
      <c r="B877" s="1">
        <v>31171</v>
      </c>
      <c r="C877" s="1" t="s">
        <v>1031</v>
      </c>
      <c r="D877" s="1" t="str">
        <f>IFERROR(VLOOKUP($B877, 'Combined Budget 2025 EUR'!$B:$G,3, 0),IFERROR(VLOOKUP($B877, 'Combined Budget 2025 CHF'!$B:$G,3, 0),  IFERROR(VLOOKUP($B877, '[1]QMSM_AG Mapping'!$A:$G, 3,0), "Check")))</f>
        <v>Internal</v>
      </c>
      <c r="E877" s="1">
        <f>IFERROR(VLOOKUP($B877, 'Combined Budget 2025 EUR'!$B:$G,5, 0), IFERROR(VLOOKUP($B877, 'Combined Budget 2025 CHF'!$B:$G,5, 0),IFERROR(VLOOKUP($B877, '[1]QMSM_AG Mapping'!$A:$E, 5,0), "Check")))</f>
        <v>0</v>
      </c>
      <c r="F877" s="1">
        <f t="shared" si="132"/>
        <v>0</v>
      </c>
      <c r="G877" s="13">
        <f>VLOOKUP($B877, '[1]QMSM_AG Mapping'!$A:$G, 6, 0)</f>
        <v>0</v>
      </c>
      <c r="H877" s="1">
        <f>VLOOKUP($B877, '[1]QMSM_AG Mapping'!$A:$G, 7, 0)</f>
        <v>0</v>
      </c>
      <c r="I877" t="s">
        <v>38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W877" s="14" cm="1">
        <f t="array" ref="W877">INDEX(J877:U877, 1, MONTH($W$1))</f>
        <v>0</v>
      </c>
      <c r="X877" s="14" cm="1">
        <f t="array" ref="X877">SUMPRODUCT((J877:U877) *(($J$1:$U$1)&lt;=$X$1))</f>
        <v>0</v>
      </c>
      <c r="Y877">
        <f t="shared" si="133"/>
        <v>0</v>
      </c>
      <c r="Z877">
        <f t="shared" si="133"/>
        <v>0</v>
      </c>
      <c r="AA877">
        <f t="shared" si="134"/>
        <v>0</v>
      </c>
      <c r="AB877">
        <f t="shared" si="141"/>
        <v>0</v>
      </c>
      <c r="AC877">
        <f t="shared" si="135"/>
        <v>0</v>
      </c>
      <c r="AD877">
        <f t="shared" si="136"/>
        <v>0</v>
      </c>
      <c r="AE877">
        <f t="shared" si="137"/>
        <v>0</v>
      </c>
      <c r="AF877">
        <f t="shared" si="138"/>
        <v>0</v>
      </c>
      <c r="AG877">
        <f t="shared" si="139"/>
        <v>0</v>
      </c>
      <c r="AI877" s="15">
        <f t="shared" si="140"/>
        <v>0</v>
      </c>
      <c r="AJ877" s="15"/>
      <c r="AK877" t="str">
        <f>IFERROR(VLOOKUP($B877, 'Combined Budget 2025 EUR'!$B:$L, 10, 0), IFERROR(VLOOKUP($B877, 'Combined Budget 2025 CHF'!$B:$L, 10, 0), "N/A"))</f>
        <v>N/A</v>
      </c>
      <c r="AL877" t="str">
        <f>IFERROR(VLOOKUP($B877, 'Combined Budget 2025 EUR'!$B:$L, 11, 0), IFERROR(VLOOKUP($B877, 'Combined Budget 2025 CHF'!$B:$L, 11, 0), "N/A"))</f>
        <v>N/A</v>
      </c>
    </row>
    <row r="878" spans="2:38" x14ac:dyDescent="0.25">
      <c r="B878" s="1">
        <v>31174</v>
      </c>
      <c r="C878" s="1" t="s">
        <v>1032</v>
      </c>
      <c r="D878" s="1" t="str">
        <f>IFERROR(VLOOKUP($B878, 'Combined Budget 2025 EUR'!$B:$G,3, 0),IFERROR(VLOOKUP($B878, 'Combined Budget 2025 CHF'!$B:$G,3, 0),  IFERROR(VLOOKUP($B878, '[1]QMSM_AG Mapping'!$A:$G, 3,0), "Check")))</f>
        <v>Internal</v>
      </c>
      <c r="E878" s="1">
        <f>IFERROR(VLOOKUP($B878, 'Combined Budget 2025 EUR'!$B:$G,5, 0), IFERROR(VLOOKUP($B878, 'Combined Budget 2025 CHF'!$B:$G,5, 0),IFERROR(VLOOKUP($B878, '[1]QMSM_AG Mapping'!$A:$E, 5,0), "Check")))</f>
        <v>0</v>
      </c>
      <c r="F878" s="1">
        <f t="shared" si="132"/>
        <v>0</v>
      </c>
      <c r="G878" s="13">
        <f>VLOOKUP($B878, '[1]QMSM_AG Mapping'!$A:$G, 6, 0)</f>
        <v>0</v>
      </c>
      <c r="H878" s="1">
        <f>VLOOKUP($B878, '[1]QMSM_AG Mapping'!$A:$G, 7, 0)</f>
        <v>0</v>
      </c>
      <c r="I878" t="s">
        <v>38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W878" s="14" cm="1">
        <f t="array" ref="W878">INDEX(J878:U878, 1, MONTH($W$1))</f>
        <v>0</v>
      </c>
      <c r="X878" s="14" cm="1">
        <f t="array" ref="X878">SUMPRODUCT((J878:U878) *(($J$1:$U$1)&lt;=$X$1))</f>
        <v>0</v>
      </c>
      <c r="Y878">
        <f t="shared" si="133"/>
        <v>0</v>
      </c>
      <c r="Z878">
        <f t="shared" si="133"/>
        <v>0</v>
      </c>
      <c r="AA878">
        <f t="shared" si="134"/>
        <v>0</v>
      </c>
      <c r="AB878">
        <f t="shared" si="141"/>
        <v>0</v>
      </c>
      <c r="AC878">
        <f t="shared" si="135"/>
        <v>0</v>
      </c>
      <c r="AD878">
        <f t="shared" si="136"/>
        <v>0</v>
      </c>
      <c r="AE878">
        <f t="shared" si="137"/>
        <v>0</v>
      </c>
      <c r="AF878">
        <f t="shared" si="138"/>
        <v>0</v>
      </c>
      <c r="AG878">
        <f t="shared" si="139"/>
        <v>0</v>
      </c>
      <c r="AI878" s="15">
        <f t="shared" si="140"/>
        <v>0</v>
      </c>
      <c r="AJ878" s="15"/>
      <c r="AK878" t="str">
        <f>IFERROR(VLOOKUP($B878, 'Combined Budget 2025 EUR'!$B:$L, 10, 0), IFERROR(VLOOKUP($B878, 'Combined Budget 2025 CHF'!$B:$L, 10, 0), "N/A"))</f>
        <v>N/A</v>
      </c>
      <c r="AL878" t="str">
        <f>IFERROR(VLOOKUP($B878, 'Combined Budget 2025 EUR'!$B:$L, 11, 0), IFERROR(VLOOKUP($B878, 'Combined Budget 2025 CHF'!$B:$L, 11, 0), "N/A"))</f>
        <v>N/A</v>
      </c>
    </row>
    <row r="879" spans="2:38" x14ac:dyDescent="0.25">
      <c r="B879" s="1">
        <v>31177</v>
      </c>
      <c r="C879" s="1" t="s">
        <v>1033</v>
      </c>
      <c r="D879" s="1" t="str">
        <f>IFERROR(VLOOKUP($B879, 'Combined Budget 2025 EUR'!$B:$G,3, 0),IFERROR(VLOOKUP($B879, 'Combined Budget 2025 CHF'!$B:$G,3, 0),  IFERROR(VLOOKUP($B879, '[1]QMSM_AG Mapping'!$A:$G, 3,0), "Check")))</f>
        <v>Internal</v>
      </c>
      <c r="E879" s="1">
        <f>IFERROR(VLOOKUP($B879, 'Combined Budget 2025 EUR'!$B:$G,5, 0), IFERROR(VLOOKUP($B879, 'Combined Budget 2025 CHF'!$B:$G,5, 0),IFERROR(VLOOKUP($B879, '[1]QMSM_AG Mapping'!$A:$E, 5,0), "Check")))</f>
        <v>0</v>
      </c>
      <c r="F879" s="1">
        <f t="shared" si="132"/>
        <v>0</v>
      </c>
      <c r="G879" s="13">
        <f>VLOOKUP($B879, '[1]QMSM_AG Mapping'!$A:$G, 6, 0)</f>
        <v>0</v>
      </c>
      <c r="H879" s="1">
        <f>VLOOKUP($B879, '[1]QMSM_AG Mapping'!$A:$G, 7, 0)</f>
        <v>0</v>
      </c>
      <c r="I879" t="s">
        <v>38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W879" s="14" cm="1">
        <f t="array" ref="W879">INDEX(J879:U879, 1, MONTH($W$1))</f>
        <v>0</v>
      </c>
      <c r="X879" s="14" cm="1">
        <f t="array" ref="X879">SUMPRODUCT((J879:U879) *(($J$1:$U$1)&lt;=$X$1))</f>
        <v>0</v>
      </c>
      <c r="Y879">
        <f t="shared" si="133"/>
        <v>0</v>
      </c>
      <c r="Z879">
        <f t="shared" si="133"/>
        <v>0</v>
      </c>
      <c r="AA879">
        <f t="shared" si="134"/>
        <v>0</v>
      </c>
      <c r="AB879">
        <f t="shared" si="141"/>
        <v>0</v>
      </c>
      <c r="AC879">
        <f t="shared" si="135"/>
        <v>0</v>
      </c>
      <c r="AD879">
        <f t="shared" si="136"/>
        <v>0</v>
      </c>
      <c r="AE879">
        <f t="shared" si="137"/>
        <v>0</v>
      </c>
      <c r="AF879">
        <f t="shared" si="138"/>
        <v>0</v>
      </c>
      <c r="AG879">
        <f t="shared" si="139"/>
        <v>0</v>
      </c>
      <c r="AI879" s="15">
        <f t="shared" si="140"/>
        <v>0</v>
      </c>
      <c r="AJ879" s="15"/>
      <c r="AK879" t="str">
        <f>IFERROR(VLOOKUP($B879, 'Combined Budget 2025 EUR'!$B:$L, 10, 0), IFERROR(VLOOKUP($B879, 'Combined Budget 2025 CHF'!$B:$L, 10, 0), "N/A"))</f>
        <v>N/A</v>
      </c>
      <c r="AL879" t="str">
        <f>IFERROR(VLOOKUP($B879, 'Combined Budget 2025 EUR'!$B:$L, 11, 0), IFERROR(VLOOKUP($B879, 'Combined Budget 2025 CHF'!$B:$L, 11, 0), "N/A"))</f>
        <v>N/A</v>
      </c>
    </row>
    <row r="880" spans="2:38" x14ac:dyDescent="0.25">
      <c r="B880" s="1">
        <v>31179</v>
      </c>
      <c r="C880" s="1" t="s">
        <v>1034</v>
      </c>
      <c r="D880" s="1" t="str">
        <f>IFERROR(VLOOKUP($B880, 'Combined Budget 2025 EUR'!$B:$G,3, 0),IFERROR(VLOOKUP($B880, 'Combined Budget 2025 CHF'!$B:$G,3, 0),  IFERROR(VLOOKUP($B880, '[1]QMSM_AG Mapping'!$A:$G, 3,0), "Check")))</f>
        <v>Internal</v>
      </c>
      <c r="E880" s="1">
        <f>IFERROR(VLOOKUP($B880, 'Combined Budget 2025 EUR'!$B:$G,5, 0), IFERROR(VLOOKUP($B880, 'Combined Budget 2025 CHF'!$B:$G,5, 0),IFERROR(VLOOKUP($B880, '[1]QMSM_AG Mapping'!$A:$E, 5,0), "Check")))</f>
        <v>0</v>
      </c>
      <c r="F880" s="1">
        <f t="shared" si="132"/>
        <v>0</v>
      </c>
      <c r="G880" s="13">
        <f>VLOOKUP($B880, '[1]QMSM_AG Mapping'!$A:$G, 6, 0)</f>
        <v>0</v>
      </c>
      <c r="H880" s="1">
        <f>VLOOKUP($B880, '[1]QMSM_AG Mapping'!$A:$G, 7, 0)</f>
        <v>0</v>
      </c>
      <c r="I880" t="s">
        <v>38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W880" s="14" cm="1">
        <f t="array" ref="W880">INDEX(J880:U880, 1, MONTH($W$1))</f>
        <v>0</v>
      </c>
      <c r="X880" s="14" cm="1">
        <f t="array" ref="X880">SUMPRODUCT((J880:U880) *(($J$1:$U$1)&lt;=$X$1))</f>
        <v>0</v>
      </c>
      <c r="Y880">
        <f t="shared" si="133"/>
        <v>0</v>
      </c>
      <c r="Z880">
        <f t="shared" si="133"/>
        <v>0</v>
      </c>
      <c r="AA880">
        <f t="shared" si="134"/>
        <v>0</v>
      </c>
      <c r="AB880">
        <f t="shared" si="141"/>
        <v>0</v>
      </c>
      <c r="AC880">
        <f t="shared" si="135"/>
        <v>0</v>
      </c>
      <c r="AD880">
        <f t="shared" si="136"/>
        <v>0</v>
      </c>
      <c r="AE880">
        <f t="shared" si="137"/>
        <v>0</v>
      </c>
      <c r="AF880">
        <f t="shared" si="138"/>
        <v>0</v>
      </c>
      <c r="AG880">
        <f t="shared" si="139"/>
        <v>0</v>
      </c>
      <c r="AI880" s="15">
        <f t="shared" si="140"/>
        <v>0</v>
      </c>
      <c r="AJ880" s="15"/>
      <c r="AK880" t="str">
        <f>IFERROR(VLOOKUP($B880, 'Combined Budget 2025 EUR'!$B:$L, 10, 0), IFERROR(VLOOKUP($B880, 'Combined Budget 2025 CHF'!$B:$L, 10, 0), "N/A"))</f>
        <v>N/A</v>
      </c>
      <c r="AL880" t="str">
        <f>IFERROR(VLOOKUP($B880, 'Combined Budget 2025 EUR'!$B:$L, 11, 0), IFERROR(VLOOKUP($B880, 'Combined Budget 2025 CHF'!$B:$L, 11, 0), "N/A"))</f>
        <v>N/A</v>
      </c>
    </row>
    <row r="881" spans="2:38" x14ac:dyDescent="0.25">
      <c r="B881" s="1">
        <v>31189</v>
      </c>
      <c r="C881" s="1" t="s">
        <v>1035</v>
      </c>
      <c r="D881" s="1" t="str">
        <f>IFERROR(VLOOKUP($B881, 'Combined Budget 2025 EUR'!$B:$G,3, 0),IFERROR(VLOOKUP($B881, 'Combined Budget 2025 CHF'!$B:$G,3, 0),  IFERROR(VLOOKUP($B881, '[1]QMSM_AG Mapping'!$A:$G, 3,0), "Check")))</f>
        <v>Internal</v>
      </c>
      <c r="E881" s="1">
        <f>IFERROR(VLOOKUP($B881, 'Combined Budget 2025 EUR'!$B:$G,5, 0), IFERROR(VLOOKUP($B881, 'Combined Budget 2025 CHF'!$B:$G,5, 0),IFERROR(VLOOKUP($B881, '[1]QMSM_AG Mapping'!$A:$E, 5,0), "Check")))</f>
        <v>0</v>
      </c>
      <c r="F881" s="1">
        <f t="shared" si="132"/>
        <v>0</v>
      </c>
      <c r="G881" s="13">
        <f>VLOOKUP($B881, '[1]QMSM_AG Mapping'!$A:$G, 6, 0)</f>
        <v>0</v>
      </c>
      <c r="H881" s="1">
        <f>VLOOKUP($B881, '[1]QMSM_AG Mapping'!$A:$G, 7, 0)</f>
        <v>0</v>
      </c>
      <c r="I881" t="s">
        <v>38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W881" s="14" cm="1">
        <f t="array" ref="W881">INDEX(J881:U881, 1, MONTH($W$1))</f>
        <v>0</v>
      </c>
      <c r="X881" s="14" cm="1">
        <f t="array" ref="X881">SUMPRODUCT((J881:U881) *(($J$1:$U$1)&lt;=$X$1))</f>
        <v>0</v>
      </c>
      <c r="Y881">
        <f t="shared" si="133"/>
        <v>0</v>
      </c>
      <c r="Z881">
        <f t="shared" si="133"/>
        <v>0</v>
      </c>
      <c r="AA881">
        <f t="shared" si="134"/>
        <v>0</v>
      </c>
      <c r="AB881">
        <f t="shared" si="141"/>
        <v>0</v>
      </c>
      <c r="AC881">
        <f t="shared" si="135"/>
        <v>0</v>
      </c>
      <c r="AD881">
        <f t="shared" si="136"/>
        <v>0</v>
      </c>
      <c r="AE881">
        <f t="shared" si="137"/>
        <v>0</v>
      </c>
      <c r="AF881">
        <f t="shared" si="138"/>
        <v>0</v>
      </c>
      <c r="AG881">
        <f t="shared" si="139"/>
        <v>0</v>
      </c>
      <c r="AI881" s="15">
        <f t="shared" si="140"/>
        <v>0</v>
      </c>
      <c r="AJ881" s="15"/>
      <c r="AK881" t="str">
        <f>IFERROR(VLOOKUP($B881, 'Combined Budget 2025 EUR'!$B:$L, 10, 0), IFERROR(VLOOKUP($B881, 'Combined Budget 2025 CHF'!$B:$L, 10, 0), "N/A"))</f>
        <v>N/A</v>
      </c>
      <c r="AL881" t="str">
        <f>IFERROR(VLOOKUP($B881, 'Combined Budget 2025 EUR'!$B:$L, 11, 0), IFERROR(VLOOKUP($B881, 'Combined Budget 2025 CHF'!$B:$L, 11, 0), "N/A"))</f>
        <v>N/A</v>
      </c>
    </row>
    <row r="882" spans="2:38" x14ac:dyDescent="0.25">
      <c r="B882" s="1">
        <v>31191</v>
      </c>
      <c r="C882" s="1" t="s">
        <v>1036</v>
      </c>
      <c r="D882" s="1" t="str">
        <f>IFERROR(VLOOKUP($B882, 'Combined Budget 2025 EUR'!$B:$G,3, 0),IFERROR(VLOOKUP($B882, 'Combined Budget 2025 CHF'!$B:$G,3, 0),  IFERROR(VLOOKUP($B882, '[1]QMSM_AG Mapping'!$A:$G, 3,0), "Check")))</f>
        <v>Internal</v>
      </c>
      <c r="E882" s="1">
        <f>IFERROR(VLOOKUP($B882, 'Combined Budget 2025 EUR'!$B:$G,5, 0), IFERROR(VLOOKUP($B882, 'Combined Budget 2025 CHF'!$B:$G,5, 0),IFERROR(VLOOKUP($B882, '[1]QMSM_AG Mapping'!$A:$E, 5,0), "Check")))</f>
        <v>0</v>
      </c>
      <c r="F882" s="1">
        <f t="shared" si="132"/>
        <v>0</v>
      </c>
      <c r="G882" s="13">
        <f>VLOOKUP($B882, '[1]QMSM_AG Mapping'!$A:$G, 6, 0)</f>
        <v>0</v>
      </c>
      <c r="H882" s="1">
        <f>VLOOKUP($B882, '[1]QMSM_AG Mapping'!$A:$G, 7, 0)</f>
        <v>0</v>
      </c>
      <c r="I882" t="s">
        <v>38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W882" s="14" cm="1">
        <f t="array" ref="W882">INDEX(J882:U882, 1, MONTH($W$1))</f>
        <v>0</v>
      </c>
      <c r="X882" s="14" cm="1">
        <f t="array" ref="X882">SUMPRODUCT((J882:U882) *(($J$1:$U$1)&lt;=$X$1))</f>
        <v>0</v>
      </c>
      <c r="Y882">
        <f t="shared" si="133"/>
        <v>0</v>
      </c>
      <c r="Z882">
        <f t="shared" si="133"/>
        <v>0</v>
      </c>
      <c r="AA882">
        <f t="shared" si="134"/>
        <v>0</v>
      </c>
      <c r="AB882">
        <f t="shared" si="141"/>
        <v>0</v>
      </c>
      <c r="AC882">
        <f t="shared" si="135"/>
        <v>0</v>
      </c>
      <c r="AD882">
        <f t="shared" si="136"/>
        <v>0</v>
      </c>
      <c r="AE882">
        <f t="shared" si="137"/>
        <v>0</v>
      </c>
      <c r="AF882">
        <f t="shared" si="138"/>
        <v>0</v>
      </c>
      <c r="AG882">
        <f t="shared" si="139"/>
        <v>0</v>
      </c>
      <c r="AI882" s="15">
        <f t="shared" si="140"/>
        <v>0</v>
      </c>
      <c r="AJ882" s="15"/>
      <c r="AK882" t="str">
        <f>IFERROR(VLOOKUP($B882, 'Combined Budget 2025 EUR'!$B:$L, 10, 0), IFERROR(VLOOKUP($B882, 'Combined Budget 2025 CHF'!$B:$L, 10, 0), "N/A"))</f>
        <v>N/A</v>
      </c>
      <c r="AL882" t="str">
        <f>IFERROR(VLOOKUP($B882, 'Combined Budget 2025 EUR'!$B:$L, 11, 0), IFERROR(VLOOKUP($B882, 'Combined Budget 2025 CHF'!$B:$L, 11, 0), "N/A"))</f>
        <v>N/A</v>
      </c>
    </row>
    <row r="883" spans="2:38" x14ac:dyDescent="0.25">
      <c r="B883" s="1">
        <v>31201</v>
      </c>
      <c r="C883" s="1" t="s">
        <v>1037</v>
      </c>
      <c r="D883" s="1" t="str">
        <f>IFERROR(VLOOKUP($B883, 'Combined Budget 2025 EUR'!$B:$G,3, 0),IFERROR(VLOOKUP($B883, 'Combined Budget 2025 CHF'!$B:$G,3, 0),  IFERROR(VLOOKUP($B883, '[1]QMSM_AG Mapping'!$A:$G, 3,0), "Check")))</f>
        <v>Internal</v>
      </c>
      <c r="E883" s="1">
        <f>IFERROR(VLOOKUP($B883, 'Combined Budget 2025 EUR'!$B:$G,5, 0), IFERROR(VLOOKUP($B883, 'Combined Budget 2025 CHF'!$B:$G,5, 0),IFERROR(VLOOKUP($B883, '[1]QMSM_AG Mapping'!$A:$E, 5,0), "Check")))</f>
        <v>0</v>
      </c>
      <c r="F883" s="1">
        <f t="shared" si="132"/>
        <v>0</v>
      </c>
      <c r="G883" s="13">
        <f>VLOOKUP($B883, '[1]QMSM_AG Mapping'!$A:$G, 6, 0)</f>
        <v>0</v>
      </c>
      <c r="H883" s="1">
        <f>VLOOKUP($B883, '[1]QMSM_AG Mapping'!$A:$G, 7, 0)</f>
        <v>0</v>
      </c>
      <c r="I883" t="s">
        <v>38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W883" s="14" cm="1">
        <f t="array" ref="W883">INDEX(J883:U883, 1, MONTH($W$1))</f>
        <v>0</v>
      </c>
      <c r="X883" s="14" cm="1">
        <f t="array" ref="X883">SUMPRODUCT((J883:U883) *(($J$1:$U$1)&lt;=$X$1))</f>
        <v>0</v>
      </c>
      <c r="Y883">
        <f t="shared" si="133"/>
        <v>0</v>
      </c>
      <c r="Z883">
        <f t="shared" si="133"/>
        <v>0</v>
      </c>
      <c r="AA883">
        <f t="shared" si="134"/>
        <v>0</v>
      </c>
      <c r="AB883">
        <f t="shared" si="141"/>
        <v>0</v>
      </c>
      <c r="AC883">
        <f t="shared" si="135"/>
        <v>0</v>
      </c>
      <c r="AD883">
        <f t="shared" si="136"/>
        <v>0</v>
      </c>
      <c r="AE883">
        <f t="shared" si="137"/>
        <v>0</v>
      </c>
      <c r="AF883">
        <f t="shared" si="138"/>
        <v>0</v>
      </c>
      <c r="AG883">
        <f t="shared" si="139"/>
        <v>0</v>
      </c>
      <c r="AI883" s="15">
        <f t="shared" si="140"/>
        <v>0</v>
      </c>
      <c r="AJ883" s="15"/>
      <c r="AK883" t="str">
        <f>IFERROR(VLOOKUP($B883, 'Combined Budget 2025 EUR'!$B:$L, 10, 0), IFERROR(VLOOKUP($B883, 'Combined Budget 2025 CHF'!$B:$L, 10, 0), "N/A"))</f>
        <v>N/A</v>
      </c>
      <c r="AL883" t="str">
        <f>IFERROR(VLOOKUP($B883, 'Combined Budget 2025 EUR'!$B:$L, 11, 0), IFERROR(VLOOKUP($B883, 'Combined Budget 2025 CHF'!$B:$L, 11, 0), "N/A"))</f>
        <v>N/A</v>
      </c>
    </row>
    <row r="884" spans="2:38" x14ac:dyDescent="0.25">
      <c r="B884" s="1">
        <v>31202</v>
      </c>
      <c r="C884" s="1" t="s">
        <v>1038</v>
      </c>
      <c r="D884" s="1" t="str">
        <f>IFERROR(VLOOKUP($B884, 'Combined Budget 2025 EUR'!$B:$G,3, 0),IFERROR(VLOOKUP($B884, 'Combined Budget 2025 CHF'!$B:$G,3, 0),  IFERROR(VLOOKUP($B884, '[1]QMSM_AG Mapping'!$A:$G, 3,0), "Check")))</f>
        <v>Internal</v>
      </c>
      <c r="E884" s="1">
        <f>IFERROR(VLOOKUP($B884, 'Combined Budget 2025 EUR'!$B:$G,5, 0), IFERROR(VLOOKUP($B884, 'Combined Budget 2025 CHF'!$B:$G,5, 0),IFERROR(VLOOKUP($B884, '[1]QMSM_AG Mapping'!$A:$E, 5,0), "Check")))</f>
        <v>0</v>
      </c>
      <c r="F884" s="1">
        <f t="shared" si="132"/>
        <v>0</v>
      </c>
      <c r="G884" s="13">
        <f>VLOOKUP($B884, '[1]QMSM_AG Mapping'!$A:$G, 6, 0)</f>
        <v>0</v>
      </c>
      <c r="H884" s="1">
        <f>VLOOKUP($B884, '[1]QMSM_AG Mapping'!$A:$G, 7, 0)</f>
        <v>0</v>
      </c>
      <c r="I884" t="s">
        <v>38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W884" s="14" cm="1">
        <f t="array" ref="W884">INDEX(J884:U884, 1, MONTH($W$1))</f>
        <v>0</v>
      </c>
      <c r="X884" s="14" cm="1">
        <f t="array" ref="X884">SUMPRODUCT((J884:U884) *(($J$1:$U$1)&lt;=$X$1))</f>
        <v>0</v>
      </c>
      <c r="Y884">
        <f t="shared" si="133"/>
        <v>0</v>
      </c>
      <c r="Z884">
        <f t="shared" si="133"/>
        <v>0</v>
      </c>
      <c r="AA884">
        <f t="shared" si="134"/>
        <v>0</v>
      </c>
      <c r="AB884">
        <f t="shared" si="141"/>
        <v>0</v>
      </c>
      <c r="AC884">
        <f t="shared" si="135"/>
        <v>0</v>
      </c>
      <c r="AD884">
        <f t="shared" si="136"/>
        <v>0</v>
      </c>
      <c r="AE884">
        <f t="shared" si="137"/>
        <v>0</v>
      </c>
      <c r="AF884">
        <f t="shared" si="138"/>
        <v>0</v>
      </c>
      <c r="AG884">
        <f t="shared" si="139"/>
        <v>0</v>
      </c>
      <c r="AI884" s="15">
        <f t="shared" si="140"/>
        <v>0</v>
      </c>
      <c r="AJ884" s="15"/>
      <c r="AK884" t="str">
        <f>IFERROR(VLOOKUP($B884, 'Combined Budget 2025 EUR'!$B:$L, 10, 0), IFERROR(VLOOKUP($B884, 'Combined Budget 2025 CHF'!$B:$L, 10, 0), "N/A"))</f>
        <v>N/A</v>
      </c>
      <c r="AL884" t="str">
        <f>IFERROR(VLOOKUP($B884, 'Combined Budget 2025 EUR'!$B:$L, 11, 0), IFERROR(VLOOKUP($B884, 'Combined Budget 2025 CHF'!$B:$L, 11, 0), "N/A"))</f>
        <v>N/A</v>
      </c>
    </row>
    <row r="885" spans="2:38" x14ac:dyDescent="0.25">
      <c r="B885" s="1">
        <v>31203</v>
      </c>
      <c r="C885" s="1" t="s">
        <v>1039</v>
      </c>
      <c r="D885" s="1" t="str">
        <f>IFERROR(VLOOKUP($B885, 'Combined Budget 2025 EUR'!$B:$G,3, 0),IFERROR(VLOOKUP($B885, 'Combined Budget 2025 CHF'!$B:$G,3, 0),  IFERROR(VLOOKUP($B885, '[1]QMSM_AG Mapping'!$A:$G, 3,0), "Check")))</f>
        <v>Internal</v>
      </c>
      <c r="E885" s="1">
        <f>IFERROR(VLOOKUP($B885, 'Combined Budget 2025 EUR'!$B:$G,5, 0), IFERROR(VLOOKUP($B885, 'Combined Budget 2025 CHF'!$B:$G,5, 0),IFERROR(VLOOKUP($B885, '[1]QMSM_AG Mapping'!$A:$E, 5,0), "Check")))</f>
        <v>0</v>
      </c>
      <c r="F885" s="1">
        <f t="shared" si="132"/>
        <v>0</v>
      </c>
      <c r="G885" s="13">
        <f>VLOOKUP($B885, '[1]QMSM_AG Mapping'!$A:$G, 6, 0)</f>
        <v>0</v>
      </c>
      <c r="H885" s="1">
        <f>VLOOKUP($B885, '[1]QMSM_AG Mapping'!$A:$G, 7, 0)</f>
        <v>0</v>
      </c>
      <c r="I885" t="s">
        <v>38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W885" s="14" cm="1">
        <f t="array" ref="W885">INDEX(J885:U885, 1, MONTH($W$1))</f>
        <v>0</v>
      </c>
      <c r="X885" s="14" cm="1">
        <f t="array" ref="X885">SUMPRODUCT((J885:U885) *(($J$1:$U$1)&lt;=$X$1))</f>
        <v>0</v>
      </c>
      <c r="Y885">
        <f t="shared" si="133"/>
        <v>0</v>
      </c>
      <c r="Z885">
        <f t="shared" si="133"/>
        <v>0</v>
      </c>
      <c r="AA885">
        <f t="shared" si="134"/>
        <v>0</v>
      </c>
      <c r="AB885">
        <f t="shared" si="141"/>
        <v>0</v>
      </c>
      <c r="AC885">
        <f t="shared" si="135"/>
        <v>0</v>
      </c>
      <c r="AD885">
        <f t="shared" si="136"/>
        <v>0</v>
      </c>
      <c r="AE885">
        <f t="shared" si="137"/>
        <v>0</v>
      </c>
      <c r="AF885">
        <f t="shared" si="138"/>
        <v>0</v>
      </c>
      <c r="AG885">
        <f t="shared" si="139"/>
        <v>0</v>
      </c>
      <c r="AI885" s="15">
        <f t="shared" si="140"/>
        <v>0</v>
      </c>
      <c r="AJ885" s="15"/>
      <c r="AK885" t="str">
        <f>IFERROR(VLOOKUP($B885, 'Combined Budget 2025 EUR'!$B:$L, 10, 0), IFERROR(VLOOKUP($B885, 'Combined Budget 2025 CHF'!$B:$L, 10, 0), "N/A"))</f>
        <v>N/A</v>
      </c>
      <c r="AL885" t="str">
        <f>IFERROR(VLOOKUP($B885, 'Combined Budget 2025 EUR'!$B:$L, 11, 0), IFERROR(VLOOKUP($B885, 'Combined Budget 2025 CHF'!$B:$L, 11, 0), "N/A"))</f>
        <v>N/A</v>
      </c>
    </row>
    <row r="886" spans="2:38" x14ac:dyDescent="0.25">
      <c r="B886" s="1">
        <v>31204</v>
      </c>
      <c r="C886" s="1" t="s">
        <v>1040</v>
      </c>
      <c r="D886" s="1" t="str">
        <f>IFERROR(VLOOKUP($B886, 'Combined Budget 2025 EUR'!$B:$G,3, 0),IFERROR(VLOOKUP($B886, 'Combined Budget 2025 CHF'!$B:$G,3, 0),  IFERROR(VLOOKUP($B886, '[1]QMSM_AG Mapping'!$A:$G, 3,0), "Check")))</f>
        <v>Internal</v>
      </c>
      <c r="E886" s="1">
        <f>IFERROR(VLOOKUP($B886, 'Combined Budget 2025 EUR'!$B:$G,5, 0), IFERROR(VLOOKUP($B886, 'Combined Budget 2025 CHF'!$B:$G,5, 0),IFERROR(VLOOKUP($B886, '[1]QMSM_AG Mapping'!$A:$E, 5,0), "Check")))</f>
        <v>0</v>
      </c>
      <c r="F886" s="1">
        <f t="shared" si="132"/>
        <v>0</v>
      </c>
      <c r="G886" s="13">
        <f>VLOOKUP($B886, '[1]QMSM_AG Mapping'!$A:$G, 6, 0)</f>
        <v>0</v>
      </c>
      <c r="H886" s="1">
        <f>VLOOKUP($B886, '[1]QMSM_AG Mapping'!$A:$G, 7, 0)</f>
        <v>0</v>
      </c>
      <c r="I886" t="s">
        <v>38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W886" s="14" cm="1">
        <f t="array" ref="W886">INDEX(J886:U886, 1, MONTH($W$1))</f>
        <v>0</v>
      </c>
      <c r="X886" s="14" cm="1">
        <f t="array" ref="X886">SUMPRODUCT((J886:U886) *(($J$1:$U$1)&lt;=$X$1))</f>
        <v>0</v>
      </c>
      <c r="Y886">
        <f t="shared" si="133"/>
        <v>0</v>
      </c>
      <c r="Z886">
        <f t="shared" si="133"/>
        <v>0</v>
      </c>
      <c r="AA886">
        <f t="shared" si="134"/>
        <v>0</v>
      </c>
      <c r="AB886">
        <f t="shared" si="141"/>
        <v>0</v>
      </c>
      <c r="AC886">
        <f t="shared" si="135"/>
        <v>0</v>
      </c>
      <c r="AD886">
        <f t="shared" si="136"/>
        <v>0</v>
      </c>
      <c r="AE886">
        <f t="shared" si="137"/>
        <v>0</v>
      </c>
      <c r="AF886">
        <f t="shared" si="138"/>
        <v>0</v>
      </c>
      <c r="AG886">
        <f t="shared" si="139"/>
        <v>0</v>
      </c>
      <c r="AI886" s="15">
        <f t="shared" si="140"/>
        <v>0</v>
      </c>
      <c r="AJ886" s="15"/>
      <c r="AK886" t="str">
        <f>IFERROR(VLOOKUP($B886, 'Combined Budget 2025 EUR'!$B:$L, 10, 0), IFERROR(VLOOKUP($B886, 'Combined Budget 2025 CHF'!$B:$L, 10, 0), "N/A"))</f>
        <v>N/A</v>
      </c>
      <c r="AL886" t="str">
        <f>IFERROR(VLOOKUP($B886, 'Combined Budget 2025 EUR'!$B:$L, 11, 0), IFERROR(VLOOKUP($B886, 'Combined Budget 2025 CHF'!$B:$L, 11, 0), "N/A"))</f>
        <v>N/A</v>
      </c>
    </row>
    <row r="887" spans="2:38" x14ac:dyDescent="0.25">
      <c r="B887" s="1">
        <v>31206</v>
      </c>
      <c r="C887" s="1" t="s">
        <v>1041</v>
      </c>
      <c r="D887" s="1" t="str">
        <f>IFERROR(VLOOKUP($B887, 'Combined Budget 2025 EUR'!$B:$G,3, 0),IFERROR(VLOOKUP($B887, 'Combined Budget 2025 CHF'!$B:$G,3, 0),  IFERROR(VLOOKUP($B887, '[1]QMSM_AG Mapping'!$A:$G, 3,0), "Check")))</f>
        <v>Internal</v>
      </c>
      <c r="E887" s="1">
        <f>IFERROR(VLOOKUP($B887, 'Combined Budget 2025 EUR'!$B:$G,5, 0), IFERROR(VLOOKUP($B887, 'Combined Budget 2025 CHF'!$B:$G,5, 0),IFERROR(VLOOKUP($B887, '[1]QMSM_AG Mapping'!$A:$E, 5,0), "Check")))</f>
        <v>0</v>
      </c>
      <c r="F887" s="1">
        <f t="shared" si="132"/>
        <v>0</v>
      </c>
      <c r="G887" s="13">
        <f>VLOOKUP($B887, '[1]QMSM_AG Mapping'!$A:$G, 6, 0)</f>
        <v>0</v>
      </c>
      <c r="H887" s="1">
        <f>VLOOKUP($B887, '[1]QMSM_AG Mapping'!$A:$G, 7, 0)</f>
        <v>0</v>
      </c>
      <c r="I887" t="s">
        <v>38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W887" s="14" cm="1">
        <f t="array" ref="W887">INDEX(J887:U887, 1, MONTH($W$1))</f>
        <v>0</v>
      </c>
      <c r="X887" s="14" cm="1">
        <f t="array" ref="X887">SUMPRODUCT((J887:U887) *(($J$1:$U$1)&lt;=$X$1))</f>
        <v>0</v>
      </c>
      <c r="Y887">
        <f t="shared" si="133"/>
        <v>0</v>
      </c>
      <c r="Z887">
        <f t="shared" si="133"/>
        <v>0</v>
      </c>
      <c r="AA887">
        <f t="shared" si="134"/>
        <v>0</v>
      </c>
      <c r="AB887">
        <f t="shared" si="141"/>
        <v>0</v>
      </c>
      <c r="AC887">
        <f t="shared" si="135"/>
        <v>0</v>
      </c>
      <c r="AD887">
        <f t="shared" si="136"/>
        <v>0</v>
      </c>
      <c r="AE887">
        <f t="shared" si="137"/>
        <v>0</v>
      </c>
      <c r="AF887">
        <f t="shared" si="138"/>
        <v>0</v>
      </c>
      <c r="AG887">
        <f t="shared" si="139"/>
        <v>0</v>
      </c>
      <c r="AI887" s="15">
        <f t="shared" si="140"/>
        <v>0</v>
      </c>
      <c r="AJ887" s="15"/>
      <c r="AK887" t="str">
        <f>IFERROR(VLOOKUP($B887, 'Combined Budget 2025 EUR'!$B:$L, 10, 0), IFERROR(VLOOKUP($B887, 'Combined Budget 2025 CHF'!$B:$L, 10, 0), "N/A"))</f>
        <v>N/A</v>
      </c>
      <c r="AL887" t="str">
        <f>IFERROR(VLOOKUP($B887, 'Combined Budget 2025 EUR'!$B:$L, 11, 0), IFERROR(VLOOKUP($B887, 'Combined Budget 2025 CHF'!$B:$L, 11, 0), "N/A"))</f>
        <v>N/A</v>
      </c>
    </row>
    <row r="888" spans="2:38" x14ac:dyDescent="0.25">
      <c r="B888" s="1">
        <v>31207</v>
      </c>
      <c r="C888" s="1" t="s">
        <v>1042</v>
      </c>
      <c r="D888" s="1" t="str">
        <f>IFERROR(VLOOKUP($B888, 'Combined Budget 2025 EUR'!$B:$G,3, 0),IFERROR(VLOOKUP($B888, 'Combined Budget 2025 CHF'!$B:$G,3, 0),  IFERROR(VLOOKUP($B888, '[1]QMSM_AG Mapping'!$A:$G, 3,0), "Check")))</f>
        <v>Internal</v>
      </c>
      <c r="E888" s="1">
        <f>IFERROR(VLOOKUP($B888, 'Combined Budget 2025 EUR'!$B:$G,5, 0), IFERROR(VLOOKUP($B888, 'Combined Budget 2025 CHF'!$B:$G,5, 0),IFERROR(VLOOKUP($B888, '[1]QMSM_AG Mapping'!$A:$E, 5,0), "Check")))</f>
        <v>0</v>
      </c>
      <c r="F888" s="1">
        <f t="shared" si="132"/>
        <v>0</v>
      </c>
      <c r="G888" s="13">
        <f>VLOOKUP($B888, '[1]QMSM_AG Mapping'!$A:$G, 6, 0)</f>
        <v>0</v>
      </c>
      <c r="H888" s="1">
        <f>VLOOKUP($B888, '[1]QMSM_AG Mapping'!$A:$G, 7, 0)</f>
        <v>0</v>
      </c>
      <c r="I888" t="s">
        <v>38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W888" s="14" cm="1">
        <f t="array" ref="W888">INDEX(J888:U888, 1, MONTH($W$1))</f>
        <v>0</v>
      </c>
      <c r="X888" s="14" cm="1">
        <f t="array" ref="X888">SUMPRODUCT((J888:U888) *(($J$1:$U$1)&lt;=$X$1))</f>
        <v>0</v>
      </c>
      <c r="Y888">
        <f t="shared" si="133"/>
        <v>0</v>
      </c>
      <c r="Z888">
        <f t="shared" si="133"/>
        <v>0</v>
      </c>
      <c r="AA888">
        <f t="shared" si="134"/>
        <v>0</v>
      </c>
      <c r="AB888">
        <f t="shared" si="141"/>
        <v>0</v>
      </c>
      <c r="AC888">
        <f t="shared" si="135"/>
        <v>0</v>
      </c>
      <c r="AD888">
        <f t="shared" si="136"/>
        <v>0</v>
      </c>
      <c r="AE888">
        <f t="shared" si="137"/>
        <v>0</v>
      </c>
      <c r="AF888">
        <f t="shared" si="138"/>
        <v>0</v>
      </c>
      <c r="AG888">
        <f t="shared" si="139"/>
        <v>0</v>
      </c>
      <c r="AI888" s="15">
        <f t="shared" si="140"/>
        <v>0</v>
      </c>
      <c r="AJ888" s="15"/>
      <c r="AK888" t="str">
        <f>IFERROR(VLOOKUP($B888, 'Combined Budget 2025 EUR'!$B:$L, 10, 0), IFERROR(VLOOKUP($B888, 'Combined Budget 2025 CHF'!$B:$L, 10, 0), "N/A"))</f>
        <v>N/A</v>
      </c>
      <c r="AL888" t="str">
        <f>IFERROR(VLOOKUP($B888, 'Combined Budget 2025 EUR'!$B:$L, 11, 0), IFERROR(VLOOKUP($B888, 'Combined Budget 2025 CHF'!$B:$L, 11, 0), "N/A"))</f>
        <v>N/A</v>
      </c>
    </row>
    <row r="889" spans="2:38" x14ac:dyDescent="0.25">
      <c r="B889" s="1">
        <v>31208</v>
      </c>
      <c r="C889" s="1" t="s">
        <v>1043</v>
      </c>
      <c r="D889" s="1" t="str">
        <f>IFERROR(VLOOKUP($B889, 'Combined Budget 2025 EUR'!$B:$G,3, 0),IFERROR(VLOOKUP($B889, 'Combined Budget 2025 CHF'!$B:$G,3, 0),  IFERROR(VLOOKUP($B889, '[1]QMSM_AG Mapping'!$A:$G, 3,0), "Check")))</f>
        <v>Internal</v>
      </c>
      <c r="E889" s="1">
        <f>IFERROR(VLOOKUP($B889, 'Combined Budget 2025 EUR'!$B:$G,5, 0), IFERROR(VLOOKUP($B889, 'Combined Budget 2025 CHF'!$B:$G,5, 0),IFERROR(VLOOKUP($B889, '[1]QMSM_AG Mapping'!$A:$E, 5,0), "Check")))</f>
        <v>0</v>
      </c>
      <c r="F889" s="1">
        <f t="shared" si="132"/>
        <v>0</v>
      </c>
      <c r="G889" s="13">
        <f>VLOOKUP($B889, '[1]QMSM_AG Mapping'!$A:$G, 6, 0)</f>
        <v>0</v>
      </c>
      <c r="H889" s="1">
        <f>VLOOKUP($B889, '[1]QMSM_AG Mapping'!$A:$G, 7, 0)</f>
        <v>0</v>
      </c>
      <c r="I889" t="s">
        <v>38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W889" s="14" cm="1">
        <f t="array" ref="W889">INDEX(J889:U889, 1, MONTH($W$1))</f>
        <v>0</v>
      </c>
      <c r="X889" s="14" cm="1">
        <f t="array" ref="X889">SUMPRODUCT((J889:U889) *(($J$1:$U$1)&lt;=$X$1))</f>
        <v>0</v>
      </c>
      <c r="Y889">
        <f t="shared" si="133"/>
        <v>0</v>
      </c>
      <c r="Z889">
        <f t="shared" si="133"/>
        <v>0</v>
      </c>
      <c r="AA889">
        <f t="shared" si="134"/>
        <v>0</v>
      </c>
      <c r="AB889">
        <f t="shared" si="141"/>
        <v>0</v>
      </c>
      <c r="AC889">
        <f t="shared" si="135"/>
        <v>0</v>
      </c>
      <c r="AD889">
        <f t="shared" si="136"/>
        <v>0</v>
      </c>
      <c r="AE889">
        <f t="shared" si="137"/>
        <v>0</v>
      </c>
      <c r="AF889">
        <f t="shared" si="138"/>
        <v>0</v>
      </c>
      <c r="AG889">
        <f t="shared" si="139"/>
        <v>0</v>
      </c>
      <c r="AI889" s="15">
        <f t="shared" si="140"/>
        <v>0</v>
      </c>
      <c r="AJ889" s="15"/>
      <c r="AK889" t="str">
        <f>IFERROR(VLOOKUP($B889, 'Combined Budget 2025 EUR'!$B:$L, 10, 0), IFERROR(VLOOKUP($B889, 'Combined Budget 2025 CHF'!$B:$L, 10, 0), "N/A"))</f>
        <v>N/A</v>
      </c>
      <c r="AL889" t="str">
        <f>IFERROR(VLOOKUP($B889, 'Combined Budget 2025 EUR'!$B:$L, 11, 0), IFERROR(VLOOKUP($B889, 'Combined Budget 2025 CHF'!$B:$L, 11, 0), "N/A"))</f>
        <v>N/A</v>
      </c>
    </row>
    <row r="890" spans="2:38" x14ac:dyDescent="0.25">
      <c r="B890" s="1">
        <v>31209</v>
      </c>
      <c r="C890" s="1" t="s">
        <v>1044</v>
      </c>
      <c r="D890" s="1" t="str">
        <f>IFERROR(VLOOKUP($B890, 'Combined Budget 2025 EUR'!$B:$G,3, 0),IFERROR(VLOOKUP($B890, 'Combined Budget 2025 CHF'!$B:$G,3, 0),  IFERROR(VLOOKUP($B890, '[1]QMSM_AG Mapping'!$A:$G, 3,0), "Check")))</f>
        <v>Internal</v>
      </c>
      <c r="E890" s="1">
        <f>IFERROR(VLOOKUP($B890, 'Combined Budget 2025 EUR'!$B:$G,5, 0), IFERROR(VLOOKUP($B890, 'Combined Budget 2025 CHF'!$B:$G,5, 0),IFERROR(VLOOKUP($B890, '[1]QMSM_AG Mapping'!$A:$E, 5,0), "Check")))</f>
        <v>0</v>
      </c>
      <c r="F890" s="1">
        <f t="shared" si="132"/>
        <v>0</v>
      </c>
      <c r="G890" s="13">
        <f>VLOOKUP($B890, '[1]QMSM_AG Mapping'!$A:$G, 6, 0)</f>
        <v>0</v>
      </c>
      <c r="H890" s="1">
        <f>VLOOKUP($B890, '[1]QMSM_AG Mapping'!$A:$G, 7, 0)</f>
        <v>0</v>
      </c>
      <c r="I890" t="s">
        <v>38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W890" s="14" cm="1">
        <f t="array" ref="W890">INDEX(J890:U890, 1, MONTH($W$1))</f>
        <v>0</v>
      </c>
      <c r="X890" s="14" cm="1">
        <f t="array" ref="X890">SUMPRODUCT((J890:U890) *(($J$1:$U$1)&lt;=$X$1))</f>
        <v>0</v>
      </c>
      <c r="Y890">
        <f t="shared" si="133"/>
        <v>0</v>
      </c>
      <c r="Z890">
        <f t="shared" si="133"/>
        <v>0</v>
      </c>
      <c r="AA890">
        <f t="shared" si="134"/>
        <v>0</v>
      </c>
      <c r="AB890">
        <f t="shared" si="141"/>
        <v>0</v>
      </c>
      <c r="AC890">
        <f t="shared" si="135"/>
        <v>0</v>
      </c>
      <c r="AD890">
        <f t="shared" si="136"/>
        <v>0</v>
      </c>
      <c r="AE890">
        <f t="shared" si="137"/>
        <v>0</v>
      </c>
      <c r="AF890">
        <f t="shared" si="138"/>
        <v>0</v>
      </c>
      <c r="AG890">
        <f t="shared" si="139"/>
        <v>0</v>
      </c>
      <c r="AI890" s="15">
        <f t="shared" si="140"/>
        <v>0</v>
      </c>
      <c r="AJ890" s="15"/>
      <c r="AK890" t="str">
        <f>IFERROR(VLOOKUP($B890, 'Combined Budget 2025 EUR'!$B:$L, 10, 0), IFERROR(VLOOKUP($B890, 'Combined Budget 2025 CHF'!$B:$L, 10, 0), "N/A"))</f>
        <v>N/A</v>
      </c>
      <c r="AL890" t="str">
        <f>IFERROR(VLOOKUP($B890, 'Combined Budget 2025 EUR'!$B:$L, 11, 0), IFERROR(VLOOKUP($B890, 'Combined Budget 2025 CHF'!$B:$L, 11, 0), "N/A"))</f>
        <v>N/A</v>
      </c>
    </row>
    <row r="891" spans="2:38" x14ac:dyDescent="0.25">
      <c r="B891" s="1">
        <v>31211</v>
      </c>
      <c r="C891" s="1" t="s">
        <v>1045</v>
      </c>
      <c r="D891" s="1" t="str">
        <f>IFERROR(VLOOKUP($B891, 'Combined Budget 2025 EUR'!$B:$G,3, 0),IFERROR(VLOOKUP($B891, 'Combined Budget 2025 CHF'!$B:$G,3, 0),  IFERROR(VLOOKUP($B891, '[1]QMSM_AG Mapping'!$A:$G, 3,0), "Check")))</f>
        <v>Internal</v>
      </c>
      <c r="E891" s="1">
        <f>IFERROR(VLOOKUP($B891, 'Combined Budget 2025 EUR'!$B:$G,5, 0), IFERROR(VLOOKUP($B891, 'Combined Budget 2025 CHF'!$B:$G,5, 0),IFERROR(VLOOKUP($B891, '[1]QMSM_AG Mapping'!$A:$E, 5,0), "Check")))</f>
        <v>0</v>
      </c>
      <c r="F891" s="1">
        <f t="shared" si="132"/>
        <v>0</v>
      </c>
      <c r="G891" s="13">
        <f>VLOOKUP($B891, '[1]QMSM_AG Mapping'!$A:$G, 6, 0)</f>
        <v>0</v>
      </c>
      <c r="H891" s="1">
        <f>VLOOKUP($B891, '[1]QMSM_AG Mapping'!$A:$G, 7, 0)</f>
        <v>0</v>
      </c>
      <c r="I891" t="s">
        <v>38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W891" s="14" cm="1">
        <f t="array" ref="W891">INDEX(J891:U891, 1, MONTH($W$1))</f>
        <v>0</v>
      </c>
      <c r="X891" s="14" cm="1">
        <f t="array" ref="X891">SUMPRODUCT((J891:U891) *(($J$1:$U$1)&lt;=$X$1))</f>
        <v>0</v>
      </c>
      <c r="Y891">
        <f t="shared" si="133"/>
        <v>0</v>
      </c>
      <c r="Z891">
        <f t="shared" si="133"/>
        <v>0</v>
      </c>
      <c r="AA891">
        <f t="shared" si="134"/>
        <v>0</v>
      </c>
      <c r="AB891">
        <f t="shared" si="141"/>
        <v>0</v>
      </c>
      <c r="AC891">
        <f t="shared" si="135"/>
        <v>0</v>
      </c>
      <c r="AD891">
        <f t="shared" si="136"/>
        <v>0</v>
      </c>
      <c r="AE891">
        <f t="shared" si="137"/>
        <v>0</v>
      </c>
      <c r="AF891">
        <f t="shared" si="138"/>
        <v>0</v>
      </c>
      <c r="AG891">
        <f t="shared" si="139"/>
        <v>0</v>
      </c>
      <c r="AI891" s="15">
        <f t="shared" si="140"/>
        <v>0</v>
      </c>
      <c r="AJ891" s="15"/>
      <c r="AK891" t="str">
        <f>IFERROR(VLOOKUP($B891, 'Combined Budget 2025 EUR'!$B:$L, 10, 0), IFERROR(VLOOKUP($B891, 'Combined Budget 2025 CHF'!$B:$L, 10, 0), "N/A"))</f>
        <v>N/A</v>
      </c>
      <c r="AL891" t="str">
        <f>IFERROR(VLOOKUP($B891, 'Combined Budget 2025 EUR'!$B:$L, 11, 0), IFERROR(VLOOKUP($B891, 'Combined Budget 2025 CHF'!$B:$L, 11, 0), "N/A"))</f>
        <v>N/A</v>
      </c>
    </row>
    <row r="892" spans="2:38" x14ac:dyDescent="0.25">
      <c r="B892" s="1">
        <v>31212</v>
      </c>
      <c r="C892" s="1" t="s">
        <v>1046</v>
      </c>
      <c r="D892" s="1" t="str">
        <f>IFERROR(VLOOKUP($B892, 'Combined Budget 2025 EUR'!$B:$G,3, 0),IFERROR(VLOOKUP($B892, 'Combined Budget 2025 CHF'!$B:$G,3, 0),  IFERROR(VLOOKUP($B892, '[1]QMSM_AG Mapping'!$A:$G, 3,0), "Check")))</f>
        <v>Internal</v>
      </c>
      <c r="E892" s="1">
        <f>IFERROR(VLOOKUP($B892, 'Combined Budget 2025 EUR'!$B:$G,5, 0), IFERROR(VLOOKUP($B892, 'Combined Budget 2025 CHF'!$B:$G,5, 0),IFERROR(VLOOKUP($B892, '[1]QMSM_AG Mapping'!$A:$E, 5,0), "Check")))</f>
        <v>0</v>
      </c>
      <c r="F892" s="1">
        <f t="shared" si="132"/>
        <v>0</v>
      </c>
      <c r="G892" s="13">
        <f>VLOOKUP($B892, '[1]QMSM_AG Mapping'!$A:$G, 6, 0)</f>
        <v>0</v>
      </c>
      <c r="H892" s="1">
        <f>VLOOKUP($B892, '[1]QMSM_AG Mapping'!$A:$G, 7, 0)</f>
        <v>0</v>
      </c>
      <c r="I892" t="s">
        <v>38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W892" s="14" cm="1">
        <f t="array" ref="W892">INDEX(J892:U892, 1, MONTH($W$1))</f>
        <v>0</v>
      </c>
      <c r="X892" s="14" cm="1">
        <f t="array" ref="X892">SUMPRODUCT((J892:U892) *(($J$1:$U$1)&lt;=$X$1))</f>
        <v>0</v>
      </c>
      <c r="Y892">
        <f t="shared" si="133"/>
        <v>0</v>
      </c>
      <c r="Z892">
        <f t="shared" si="133"/>
        <v>0</v>
      </c>
      <c r="AA892">
        <f t="shared" si="134"/>
        <v>0</v>
      </c>
      <c r="AB892">
        <f t="shared" si="141"/>
        <v>0</v>
      </c>
      <c r="AC892">
        <f t="shared" si="135"/>
        <v>0</v>
      </c>
      <c r="AD892">
        <f t="shared" si="136"/>
        <v>0</v>
      </c>
      <c r="AE892">
        <f t="shared" si="137"/>
        <v>0</v>
      </c>
      <c r="AF892">
        <f t="shared" si="138"/>
        <v>0</v>
      </c>
      <c r="AG892">
        <f t="shared" si="139"/>
        <v>0</v>
      </c>
      <c r="AI892" s="15">
        <f t="shared" si="140"/>
        <v>0</v>
      </c>
      <c r="AJ892" s="15"/>
      <c r="AK892" t="str">
        <f>IFERROR(VLOOKUP($B892, 'Combined Budget 2025 EUR'!$B:$L, 10, 0), IFERROR(VLOOKUP($B892, 'Combined Budget 2025 CHF'!$B:$L, 10, 0), "N/A"))</f>
        <v>N/A</v>
      </c>
      <c r="AL892" t="str">
        <f>IFERROR(VLOOKUP($B892, 'Combined Budget 2025 EUR'!$B:$L, 11, 0), IFERROR(VLOOKUP($B892, 'Combined Budget 2025 CHF'!$B:$L, 11, 0), "N/A"))</f>
        <v>N/A</v>
      </c>
    </row>
    <row r="893" spans="2:38" x14ac:dyDescent="0.25">
      <c r="B893" s="1">
        <v>31213</v>
      </c>
      <c r="C893" s="1" t="s">
        <v>1047</v>
      </c>
      <c r="D893" s="1" t="str">
        <f>IFERROR(VLOOKUP($B893, 'Combined Budget 2025 EUR'!$B:$G,3, 0),IFERROR(VLOOKUP($B893, 'Combined Budget 2025 CHF'!$B:$G,3, 0),  IFERROR(VLOOKUP($B893, '[1]QMSM_AG Mapping'!$A:$G, 3,0), "Check")))</f>
        <v>Internal</v>
      </c>
      <c r="E893" s="1">
        <f>IFERROR(VLOOKUP($B893, 'Combined Budget 2025 EUR'!$B:$G,5, 0), IFERROR(VLOOKUP($B893, 'Combined Budget 2025 CHF'!$B:$G,5, 0),IFERROR(VLOOKUP($B893, '[1]QMSM_AG Mapping'!$A:$E, 5,0), "Check")))</f>
        <v>0</v>
      </c>
      <c r="F893" s="1">
        <f t="shared" si="132"/>
        <v>0</v>
      </c>
      <c r="G893" s="13">
        <f>VLOOKUP($B893, '[1]QMSM_AG Mapping'!$A:$G, 6, 0)</f>
        <v>0</v>
      </c>
      <c r="H893" s="1">
        <f>VLOOKUP($B893, '[1]QMSM_AG Mapping'!$A:$G, 7, 0)</f>
        <v>0</v>
      </c>
      <c r="I893" t="s">
        <v>38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W893" s="14" cm="1">
        <f t="array" ref="W893">INDEX(J893:U893, 1, MONTH($W$1))</f>
        <v>0</v>
      </c>
      <c r="X893" s="14" cm="1">
        <f t="array" ref="X893">SUMPRODUCT((J893:U893) *(($J$1:$U$1)&lt;=$X$1))</f>
        <v>0</v>
      </c>
      <c r="Y893">
        <f t="shared" si="133"/>
        <v>0</v>
      </c>
      <c r="Z893">
        <f t="shared" si="133"/>
        <v>0</v>
      </c>
      <c r="AA893">
        <f t="shared" si="134"/>
        <v>0</v>
      </c>
      <c r="AB893">
        <f t="shared" si="141"/>
        <v>0</v>
      </c>
      <c r="AC893">
        <f t="shared" si="135"/>
        <v>0</v>
      </c>
      <c r="AD893">
        <f t="shared" si="136"/>
        <v>0</v>
      </c>
      <c r="AE893">
        <f t="shared" si="137"/>
        <v>0</v>
      </c>
      <c r="AF893">
        <f t="shared" si="138"/>
        <v>0</v>
      </c>
      <c r="AG893">
        <f t="shared" si="139"/>
        <v>0</v>
      </c>
      <c r="AI893" s="15">
        <f t="shared" si="140"/>
        <v>0</v>
      </c>
      <c r="AJ893" s="15"/>
      <c r="AK893" t="str">
        <f>IFERROR(VLOOKUP($B893, 'Combined Budget 2025 EUR'!$B:$L, 10, 0), IFERROR(VLOOKUP($B893, 'Combined Budget 2025 CHF'!$B:$L, 10, 0), "N/A"))</f>
        <v>N/A</v>
      </c>
      <c r="AL893" t="str">
        <f>IFERROR(VLOOKUP($B893, 'Combined Budget 2025 EUR'!$B:$L, 11, 0), IFERROR(VLOOKUP($B893, 'Combined Budget 2025 CHF'!$B:$L, 11, 0), "N/A"))</f>
        <v>N/A</v>
      </c>
    </row>
    <row r="894" spans="2:38" x14ac:dyDescent="0.25">
      <c r="B894" s="1">
        <v>31214</v>
      </c>
      <c r="C894" s="1" t="s">
        <v>1048</v>
      </c>
      <c r="D894" s="1" t="str">
        <f>IFERROR(VLOOKUP($B894, 'Combined Budget 2025 EUR'!$B:$G,3, 0),IFERROR(VLOOKUP($B894, 'Combined Budget 2025 CHF'!$B:$G,3, 0),  IFERROR(VLOOKUP($B894, '[1]QMSM_AG Mapping'!$A:$G, 3,0), "Check")))</f>
        <v>Internal</v>
      </c>
      <c r="E894" s="1">
        <f>IFERROR(VLOOKUP($B894, 'Combined Budget 2025 EUR'!$B:$G,5, 0), IFERROR(VLOOKUP($B894, 'Combined Budget 2025 CHF'!$B:$G,5, 0),IFERROR(VLOOKUP($B894, '[1]QMSM_AG Mapping'!$A:$E, 5,0), "Check")))</f>
        <v>0</v>
      </c>
      <c r="F894" s="1">
        <f t="shared" si="132"/>
        <v>0</v>
      </c>
      <c r="G894" s="13">
        <f>VLOOKUP($B894, '[1]QMSM_AG Mapping'!$A:$G, 6, 0)</f>
        <v>0</v>
      </c>
      <c r="H894" s="1">
        <f>VLOOKUP($B894, '[1]QMSM_AG Mapping'!$A:$G, 7, 0)</f>
        <v>0</v>
      </c>
      <c r="I894" t="s">
        <v>38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W894" s="14" cm="1">
        <f t="array" ref="W894">INDEX(J894:U894, 1, MONTH($W$1))</f>
        <v>0</v>
      </c>
      <c r="X894" s="14" cm="1">
        <f t="array" ref="X894">SUMPRODUCT((J894:U894) *(($J$1:$U$1)&lt;=$X$1))</f>
        <v>0</v>
      </c>
      <c r="Y894">
        <f t="shared" si="133"/>
        <v>0</v>
      </c>
      <c r="Z894">
        <f t="shared" si="133"/>
        <v>0</v>
      </c>
      <c r="AA894">
        <f t="shared" si="134"/>
        <v>0</v>
      </c>
      <c r="AB894">
        <f t="shared" si="141"/>
        <v>0</v>
      </c>
      <c r="AC894">
        <f t="shared" si="135"/>
        <v>0</v>
      </c>
      <c r="AD894">
        <f t="shared" si="136"/>
        <v>0</v>
      </c>
      <c r="AE894">
        <f t="shared" si="137"/>
        <v>0</v>
      </c>
      <c r="AF894">
        <f t="shared" si="138"/>
        <v>0</v>
      </c>
      <c r="AG894">
        <f t="shared" si="139"/>
        <v>0</v>
      </c>
      <c r="AI894" s="15">
        <f t="shared" si="140"/>
        <v>0</v>
      </c>
      <c r="AJ894" s="15"/>
      <c r="AK894" t="str">
        <f>IFERROR(VLOOKUP($B894, 'Combined Budget 2025 EUR'!$B:$L, 10, 0), IFERROR(VLOOKUP($B894, 'Combined Budget 2025 CHF'!$B:$L, 10, 0), "N/A"))</f>
        <v>N/A</v>
      </c>
      <c r="AL894" t="str">
        <f>IFERROR(VLOOKUP($B894, 'Combined Budget 2025 EUR'!$B:$L, 11, 0), IFERROR(VLOOKUP($B894, 'Combined Budget 2025 CHF'!$B:$L, 11, 0), "N/A"))</f>
        <v>N/A</v>
      </c>
    </row>
    <row r="895" spans="2:38" x14ac:dyDescent="0.25">
      <c r="B895" s="1">
        <v>31215</v>
      </c>
      <c r="C895" s="1" t="s">
        <v>1049</v>
      </c>
      <c r="D895" s="1" t="str">
        <f>IFERROR(VLOOKUP($B895, 'Combined Budget 2025 EUR'!$B:$G,3, 0),IFERROR(VLOOKUP($B895, 'Combined Budget 2025 CHF'!$B:$G,3, 0),  IFERROR(VLOOKUP($B895, '[1]QMSM_AG Mapping'!$A:$G, 3,0), "Check")))</f>
        <v>Internal</v>
      </c>
      <c r="E895" s="1">
        <f>IFERROR(VLOOKUP($B895, 'Combined Budget 2025 EUR'!$B:$G,5, 0), IFERROR(VLOOKUP($B895, 'Combined Budget 2025 CHF'!$B:$G,5, 0),IFERROR(VLOOKUP($B895, '[1]QMSM_AG Mapping'!$A:$E, 5,0), "Check")))</f>
        <v>0</v>
      </c>
      <c r="F895" s="1">
        <f t="shared" si="132"/>
        <v>0</v>
      </c>
      <c r="G895" s="13">
        <f>VLOOKUP($B895, '[1]QMSM_AG Mapping'!$A:$G, 6, 0)</f>
        <v>0</v>
      </c>
      <c r="H895" s="1">
        <f>VLOOKUP($B895, '[1]QMSM_AG Mapping'!$A:$G, 7, 0)</f>
        <v>0</v>
      </c>
      <c r="I895" t="s">
        <v>38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W895" s="14" cm="1">
        <f t="array" ref="W895">INDEX(J895:U895, 1, MONTH($W$1))</f>
        <v>0</v>
      </c>
      <c r="X895" s="14" cm="1">
        <f t="array" ref="X895">SUMPRODUCT((J895:U895) *(($J$1:$U$1)&lt;=$X$1))</f>
        <v>0</v>
      </c>
      <c r="Y895">
        <f t="shared" si="133"/>
        <v>0</v>
      </c>
      <c r="Z895">
        <f t="shared" si="133"/>
        <v>0</v>
      </c>
      <c r="AA895">
        <f t="shared" si="134"/>
        <v>0</v>
      </c>
      <c r="AB895">
        <f t="shared" si="141"/>
        <v>0</v>
      </c>
      <c r="AC895">
        <f t="shared" si="135"/>
        <v>0</v>
      </c>
      <c r="AD895">
        <f t="shared" si="136"/>
        <v>0</v>
      </c>
      <c r="AE895">
        <f t="shared" si="137"/>
        <v>0</v>
      </c>
      <c r="AF895">
        <f t="shared" si="138"/>
        <v>0</v>
      </c>
      <c r="AG895">
        <f t="shared" si="139"/>
        <v>0</v>
      </c>
      <c r="AI895" s="15">
        <f t="shared" si="140"/>
        <v>0</v>
      </c>
      <c r="AJ895" s="15"/>
      <c r="AK895" t="str">
        <f>IFERROR(VLOOKUP($B895, 'Combined Budget 2025 EUR'!$B:$L, 10, 0), IFERROR(VLOOKUP($B895, 'Combined Budget 2025 CHF'!$B:$L, 10, 0), "N/A"))</f>
        <v>N/A</v>
      </c>
      <c r="AL895" t="str">
        <f>IFERROR(VLOOKUP($B895, 'Combined Budget 2025 EUR'!$B:$L, 11, 0), IFERROR(VLOOKUP($B895, 'Combined Budget 2025 CHF'!$B:$L, 11, 0), "N/A"))</f>
        <v>N/A</v>
      </c>
    </row>
    <row r="896" spans="2:38" x14ac:dyDescent="0.25">
      <c r="B896" s="1">
        <v>31216</v>
      </c>
      <c r="C896" s="1" t="s">
        <v>1050</v>
      </c>
      <c r="D896" s="1" t="str">
        <f>IFERROR(VLOOKUP($B896, 'Combined Budget 2025 EUR'!$B:$G,3, 0),IFERROR(VLOOKUP($B896, 'Combined Budget 2025 CHF'!$B:$G,3, 0),  IFERROR(VLOOKUP($B896, '[1]QMSM_AG Mapping'!$A:$G, 3,0), "Check")))</f>
        <v>Internal</v>
      </c>
      <c r="E896" s="1">
        <f>IFERROR(VLOOKUP($B896, 'Combined Budget 2025 EUR'!$B:$G,5, 0), IFERROR(VLOOKUP($B896, 'Combined Budget 2025 CHF'!$B:$G,5, 0),IFERROR(VLOOKUP($B896, '[1]QMSM_AG Mapping'!$A:$E, 5,0), "Check")))</f>
        <v>0</v>
      </c>
      <c r="F896" s="1">
        <f t="shared" si="132"/>
        <v>0</v>
      </c>
      <c r="G896" s="13">
        <f>VLOOKUP($B896, '[1]QMSM_AG Mapping'!$A:$G, 6, 0)</f>
        <v>0</v>
      </c>
      <c r="H896" s="1">
        <f>VLOOKUP($B896, '[1]QMSM_AG Mapping'!$A:$G, 7, 0)</f>
        <v>0</v>
      </c>
      <c r="I896" t="s">
        <v>38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W896" s="14" cm="1">
        <f t="array" ref="W896">INDEX(J896:U896, 1, MONTH($W$1))</f>
        <v>0</v>
      </c>
      <c r="X896" s="14" cm="1">
        <f t="array" ref="X896">SUMPRODUCT((J896:U896) *(($J$1:$U$1)&lt;=$X$1))</f>
        <v>0</v>
      </c>
      <c r="Y896">
        <f t="shared" si="133"/>
        <v>0</v>
      </c>
      <c r="Z896">
        <f t="shared" si="133"/>
        <v>0</v>
      </c>
      <c r="AA896">
        <f t="shared" si="134"/>
        <v>0</v>
      </c>
      <c r="AB896">
        <f t="shared" si="141"/>
        <v>0</v>
      </c>
      <c r="AC896">
        <f t="shared" si="135"/>
        <v>0</v>
      </c>
      <c r="AD896">
        <f t="shared" si="136"/>
        <v>0</v>
      </c>
      <c r="AE896">
        <f t="shared" si="137"/>
        <v>0</v>
      </c>
      <c r="AF896">
        <f t="shared" si="138"/>
        <v>0</v>
      </c>
      <c r="AG896">
        <f t="shared" si="139"/>
        <v>0</v>
      </c>
      <c r="AI896" s="15">
        <f t="shared" si="140"/>
        <v>0</v>
      </c>
      <c r="AJ896" s="15"/>
      <c r="AK896" t="str">
        <f>IFERROR(VLOOKUP($B896, 'Combined Budget 2025 EUR'!$B:$L, 10, 0), IFERROR(VLOOKUP($B896, 'Combined Budget 2025 CHF'!$B:$L, 10, 0), "N/A"))</f>
        <v>N/A</v>
      </c>
      <c r="AL896" t="str">
        <f>IFERROR(VLOOKUP($B896, 'Combined Budget 2025 EUR'!$B:$L, 11, 0), IFERROR(VLOOKUP($B896, 'Combined Budget 2025 CHF'!$B:$L, 11, 0), "N/A"))</f>
        <v>N/A</v>
      </c>
    </row>
    <row r="897" spans="2:38" x14ac:dyDescent="0.25">
      <c r="B897" s="1">
        <v>31217</v>
      </c>
      <c r="C897" s="1" t="s">
        <v>1051</v>
      </c>
      <c r="D897" s="1" t="str">
        <f>IFERROR(VLOOKUP($B897, 'Combined Budget 2025 EUR'!$B:$G,3, 0),IFERROR(VLOOKUP($B897, 'Combined Budget 2025 CHF'!$B:$G,3, 0),  IFERROR(VLOOKUP($B897, '[1]QMSM_AG Mapping'!$A:$G, 3,0), "Check")))</f>
        <v>Internal</v>
      </c>
      <c r="E897" s="1">
        <f>IFERROR(VLOOKUP($B897, 'Combined Budget 2025 EUR'!$B:$G,5, 0), IFERROR(VLOOKUP($B897, 'Combined Budget 2025 CHF'!$B:$G,5, 0),IFERROR(VLOOKUP($B897, '[1]QMSM_AG Mapping'!$A:$E, 5,0), "Check")))</f>
        <v>0</v>
      </c>
      <c r="F897" s="1">
        <f t="shared" si="132"/>
        <v>0</v>
      </c>
      <c r="G897" s="13">
        <f>VLOOKUP($B897, '[1]QMSM_AG Mapping'!$A:$G, 6, 0)</f>
        <v>0</v>
      </c>
      <c r="H897" s="1">
        <f>VLOOKUP($B897, '[1]QMSM_AG Mapping'!$A:$G, 7, 0)</f>
        <v>0</v>
      </c>
      <c r="I897" t="s">
        <v>38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W897" s="14" cm="1">
        <f t="array" ref="W897">INDEX(J897:U897, 1, MONTH($W$1))</f>
        <v>0</v>
      </c>
      <c r="X897" s="14" cm="1">
        <f t="array" ref="X897">SUMPRODUCT((J897:U897) *(($J$1:$U$1)&lt;=$X$1))</f>
        <v>0</v>
      </c>
      <c r="Y897">
        <f t="shared" si="133"/>
        <v>0</v>
      </c>
      <c r="Z897">
        <f t="shared" si="133"/>
        <v>0</v>
      </c>
      <c r="AA897">
        <f t="shared" si="134"/>
        <v>0</v>
      </c>
      <c r="AB897">
        <f t="shared" si="141"/>
        <v>0</v>
      </c>
      <c r="AC897">
        <f t="shared" si="135"/>
        <v>0</v>
      </c>
      <c r="AD897">
        <f t="shared" si="136"/>
        <v>0</v>
      </c>
      <c r="AE897">
        <f t="shared" si="137"/>
        <v>0</v>
      </c>
      <c r="AF897">
        <f t="shared" si="138"/>
        <v>0</v>
      </c>
      <c r="AG897">
        <f t="shared" si="139"/>
        <v>0</v>
      </c>
      <c r="AI897" s="15">
        <f t="shared" si="140"/>
        <v>0</v>
      </c>
      <c r="AJ897" s="15"/>
      <c r="AK897" t="str">
        <f>IFERROR(VLOOKUP($B897, 'Combined Budget 2025 EUR'!$B:$L, 10, 0), IFERROR(VLOOKUP($B897, 'Combined Budget 2025 CHF'!$B:$L, 10, 0), "N/A"))</f>
        <v>N/A</v>
      </c>
      <c r="AL897" t="str">
        <f>IFERROR(VLOOKUP($B897, 'Combined Budget 2025 EUR'!$B:$L, 11, 0), IFERROR(VLOOKUP($B897, 'Combined Budget 2025 CHF'!$B:$L, 11, 0), "N/A"))</f>
        <v>N/A</v>
      </c>
    </row>
    <row r="898" spans="2:38" x14ac:dyDescent="0.25">
      <c r="B898" s="1">
        <v>31218</v>
      </c>
      <c r="C898" s="1" t="s">
        <v>1052</v>
      </c>
      <c r="D898" s="1" t="str">
        <f>IFERROR(VLOOKUP($B898, 'Combined Budget 2025 EUR'!$B:$G,3, 0),IFERROR(VLOOKUP($B898, 'Combined Budget 2025 CHF'!$B:$G,3, 0),  IFERROR(VLOOKUP($B898, '[1]QMSM_AG Mapping'!$A:$G, 3,0), "Check")))</f>
        <v>Internal</v>
      </c>
      <c r="E898" s="1">
        <f>IFERROR(VLOOKUP($B898, 'Combined Budget 2025 EUR'!$B:$G,5, 0), IFERROR(VLOOKUP($B898, 'Combined Budget 2025 CHF'!$B:$G,5, 0),IFERROR(VLOOKUP($B898, '[1]QMSM_AG Mapping'!$A:$E, 5,0), "Check")))</f>
        <v>0</v>
      </c>
      <c r="F898" s="1">
        <f t="shared" si="132"/>
        <v>0</v>
      </c>
      <c r="G898" s="13">
        <f>VLOOKUP($B898, '[1]QMSM_AG Mapping'!$A:$G, 6, 0)</f>
        <v>0</v>
      </c>
      <c r="H898" s="1">
        <f>VLOOKUP($B898, '[1]QMSM_AG Mapping'!$A:$G, 7, 0)</f>
        <v>0</v>
      </c>
      <c r="I898" t="s">
        <v>38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W898" s="14" cm="1">
        <f t="array" ref="W898">INDEX(J898:U898, 1, MONTH($W$1))</f>
        <v>0</v>
      </c>
      <c r="X898" s="14" cm="1">
        <f t="array" ref="X898">SUMPRODUCT((J898:U898) *(($J$1:$U$1)&lt;=$X$1))</f>
        <v>0</v>
      </c>
      <c r="Y898">
        <f t="shared" si="133"/>
        <v>0</v>
      </c>
      <c r="Z898">
        <f t="shared" si="133"/>
        <v>0</v>
      </c>
      <c r="AA898">
        <f t="shared" si="134"/>
        <v>0</v>
      </c>
      <c r="AB898">
        <f t="shared" si="141"/>
        <v>0</v>
      </c>
      <c r="AC898">
        <f t="shared" si="135"/>
        <v>0</v>
      </c>
      <c r="AD898">
        <f t="shared" si="136"/>
        <v>0</v>
      </c>
      <c r="AE898">
        <f t="shared" si="137"/>
        <v>0</v>
      </c>
      <c r="AF898">
        <f t="shared" si="138"/>
        <v>0</v>
      </c>
      <c r="AG898">
        <f t="shared" si="139"/>
        <v>0</v>
      </c>
      <c r="AI898" s="15">
        <f t="shared" si="140"/>
        <v>0</v>
      </c>
      <c r="AJ898" s="15"/>
      <c r="AK898" t="str">
        <f>IFERROR(VLOOKUP($B898, 'Combined Budget 2025 EUR'!$B:$L, 10, 0), IFERROR(VLOOKUP($B898, 'Combined Budget 2025 CHF'!$B:$L, 10, 0), "N/A"))</f>
        <v>N/A</v>
      </c>
      <c r="AL898" t="str">
        <f>IFERROR(VLOOKUP($B898, 'Combined Budget 2025 EUR'!$B:$L, 11, 0), IFERROR(VLOOKUP($B898, 'Combined Budget 2025 CHF'!$B:$L, 11, 0), "N/A"))</f>
        <v>N/A</v>
      </c>
    </row>
    <row r="899" spans="2:38" x14ac:dyDescent="0.25">
      <c r="B899" s="1">
        <v>31219</v>
      </c>
      <c r="C899" s="1" t="s">
        <v>1053</v>
      </c>
      <c r="D899" s="1" t="str">
        <f>IFERROR(VLOOKUP($B899, 'Combined Budget 2025 EUR'!$B:$G,3, 0),IFERROR(VLOOKUP($B899, 'Combined Budget 2025 CHF'!$B:$G,3, 0),  IFERROR(VLOOKUP($B899, '[1]QMSM_AG Mapping'!$A:$G, 3,0), "Check")))</f>
        <v>Internal</v>
      </c>
      <c r="E899" s="1">
        <f>IFERROR(VLOOKUP($B899, 'Combined Budget 2025 EUR'!$B:$G,5, 0), IFERROR(VLOOKUP($B899, 'Combined Budget 2025 CHF'!$B:$G,5, 0),IFERROR(VLOOKUP($B899, '[1]QMSM_AG Mapping'!$A:$E, 5,0), "Check")))</f>
        <v>0</v>
      </c>
      <c r="F899" s="1">
        <f t="shared" si="132"/>
        <v>0</v>
      </c>
      <c r="G899" s="13">
        <f>VLOOKUP($B899, '[1]QMSM_AG Mapping'!$A:$G, 6, 0)</f>
        <v>0</v>
      </c>
      <c r="H899" s="1">
        <f>VLOOKUP($B899, '[1]QMSM_AG Mapping'!$A:$G, 7, 0)</f>
        <v>0</v>
      </c>
      <c r="I899" t="s">
        <v>38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W899" s="14" cm="1">
        <f t="array" ref="W899">INDEX(J899:U899, 1, MONTH($W$1))</f>
        <v>0</v>
      </c>
      <c r="X899" s="14" cm="1">
        <f t="array" ref="X899">SUMPRODUCT((J899:U899) *(($J$1:$U$1)&lt;=$X$1))</f>
        <v>0</v>
      </c>
      <c r="Y899">
        <f t="shared" si="133"/>
        <v>0</v>
      </c>
      <c r="Z899">
        <f t="shared" si="133"/>
        <v>0</v>
      </c>
      <c r="AA899">
        <f t="shared" si="134"/>
        <v>0</v>
      </c>
      <c r="AB899">
        <f t="shared" si="141"/>
        <v>0</v>
      </c>
      <c r="AC899">
        <f t="shared" si="135"/>
        <v>0</v>
      </c>
      <c r="AD899">
        <f t="shared" si="136"/>
        <v>0</v>
      </c>
      <c r="AE899">
        <f t="shared" si="137"/>
        <v>0</v>
      </c>
      <c r="AF899">
        <f t="shared" si="138"/>
        <v>0</v>
      </c>
      <c r="AG899">
        <f t="shared" si="139"/>
        <v>0</v>
      </c>
      <c r="AI899" s="15">
        <f t="shared" si="140"/>
        <v>0</v>
      </c>
      <c r="AJ899" s="15"/>
      <c r="AK899" t="str">
        <f>IFERROR(VLOOKUP($B899, 'Combined Budget 2025 EUR'!$B:$L, 10, 0), IFERROR(VLOOKUP($B899, 'Combined Budget 2025 CHF'!$B:$L, 10, 0), "N/A"))</f>
        <v>N/A</v>
      </c>
      <c r="AL899" t="str">
        <f>IFERROR(VLOOKUP($B899, 'Combined Budget 2025 EUR'!$B:$L, 11, 0), IFERROR(VLOOKUP($B899, 'Combined Budget 2025 CHF'!$B:$L, 11, 0), "N/A"))</f>
        <v>N/A</v>
      </c>
    </row>
    <row r="900" spans="2:38" x14ac:dyDescent="0.25">
      <c r="B900" s="1">
        <v>31220</v>
      </c>
      <c r="C900" s="1" t="s">
        <v>1054</v>
      </c>
      <c r="D900" s="1" t="str">
        <f>IFERROR(VLOOKUP($B900, 'Combined Budget 2025 EUR'!$B:$G,3, 0),IFERROR(VLOOKUP($B900, 'Combined Budget 2025 CHF'!$B:$G,3, 0),  IFERROR(VLOOKUP($B900, '[1]QMSM_AG Mapping'!$A:$G, 3,0), "Check")))</f>
        <v>Internal</v>
      </c>
      <c r="E900" s="1">
        <f>IFERROR(VLOOKUP($B900, 'Combined Budget 2025 EUR'!$B:$G,5, 0), IFERROR(VLOOKUP($B900, 'Combined Budget 2025 CHF'!$B:$G,5, 0),IFERROR(VLOOKUP($B900, '[1]QMSM_AG Mapping'!$A:$E, 5,0), "Check")))</f>
        <v>0</v>
      </c>
      <c r="F900" s="1">
        <f t="shared" ref="F900:F963" si="142">IF(OR(E900="Salon / Institute", E900="Pharmacy", E900="Clinic"), "Institutes / Clinic", IF(E900="Parfümerie", "Retail", E900))</f>
        <v>0</v>
      </c>
      <c r="G900" s="13">
        <f>VLOOKUP($B900, '[1]QMSM_AG Mapping'!$A:$G, 6, 0)</f>
        <v>0</v>
      </c>
      <c r="H900" s="1">
        <f>VLOOKUP($B900, '[1]QMSM_AG Mapping'!$A:$G, 7, 0)</f>
        <v>0</v>
      </c>
      <c r="I900" t="s">
        <v>38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W900" s="14" cm="1">
        <f t="array" ref="W900">INDEX(J900:U900, 1, MONTH($W$1))</f>
        <v>0</v>
      </c>
      <c r="X900" s="14" cm="1">
        <f t="array" ref="X900">SUMPRODUCT((J900:U900) *(($J$1:$U$1)&lt;=$X$1))</f>
        <v>0</v>
      </c>
      <c r="Y900">
        <f t="shared" ref="Y900:Z915" si="143">IF(W900&gt;0, 1, 0)</f>
        <v>0</v>
      </c>
      <c r="Z900">
        <f t="shared" si="143"/>
        <v>0</v>
      </c>
      <c r="AA900">
        <f t="shared" ref="AA900:AA963" si="144">IF(I900="Yes", 1, 0)</f>
        <v>0</v>
      </c>
      <c r="AB900">
        <f t="shared" si="141"/>
        <v>0</v>
      </c>
      <c r="AC900">
        <f t="shared" ref="AC900:AC963" si="145">IFERROR(X900/AB900, 0)</f>
        <v>0</v>
      </c>
      <c r="AD900">
        <f t="shared" ref="AD900:AD963" si="146">IF(G900=$W$1, 1, 0)</f>
        <v>0</v>
      </c>
      <c r="AE900">
        <f t="shared" ref="AE900:AE963" si="147">IF(G900=$W$1, W900, 0)</f>
        <v>0</v>
      </c>
      <c r="AF900">
        <f t="shared" ref="AF900:AF963" si="148">IF(AND(H900=2024, G900&lt;=$W$1, X900&gt;0), 1, 0)</f>
        <v>0</v>
      </c>
      <c r="AG900">
        <f t="shared" ref="AG900:AG963" si="149">IF(AND(H900=2024, G900&lt;=$W$1), X900, 0)</f>
        <v>0</v>
      </c>
      <c r="AI900" s="15">
        <f t="shared" si="140"/>
        <v>0</v>
      </c>
      <c r="AJ900" s="15"/>
      <c r="AK900" t="str">
        <f>IFERROR(VLOOKUP($B900, 'Combined Budget 2025 EUR'!$B:$L, 10, 0), IFERROR(VLOOKUP($B900, 'Combined Budget 2025 CHF'!$B:$L, 10, 0), "N/A"))</f>
        <v>N/A</v>
      </c>
      <c r="AL900" t="str">
        <f>IFERROR(VLOOKUP($B900, 'Combined Budget 2025 EUR'!$B:$L, 11, 0), IFERROR(VLOOKUP($B900, 'Combined Budget 2025 CHF'!$B:$L, 11, 0), "N/A"))</f>
        <v>N/A</v>
      </c>
    </row>
    <row r="901" spans="2:38" x14ac:dyDescent="0.25">
      <c r="B901" s="1">
        <v>31221</v>
      </c>
      <c r="C901" s="1" t="s">
        <v>1055</v>
      </c>
      <c r="D901" s="1" t="str">
        <f>IFERROR(VLOOKUP($B901, 'Combined Budget 2025 EUR'!$B:$G,3, 0),IFERROR(VLOOKUP($B901, 'Combined Budget 2025 CHF'!$B:$G,3, 0),  IFERROR(VLOOKUP($B901, '[1]QMSM_AG Mapping'!$A:$G, 3,0), "Check")))</f>
        <v>Internal</v>
      </c>
      <c r="E901" s="1">
        <f>IFERROR(VLOOKUP($B901, 'Combined Budget 2025 EUR'!$B:$G,5, 0), IFERROR(VLOOKUP($B901, 'Combined Budget 2025 CHF'!$B:$G,5, 0),IFERROR(VLOOKUP($B901, '[1]QMSM_AG Mapping'!$A:$E, 5,0), "Check")))</f>
        <v>0</v>
      </c>
      <c r="F901" s="1">
        <f t="shared" si="142"/>
        <v>0</v>
      </c>
      <c r="G901" s="13">
        <f>VLOOKUP($B901, '[1]QMSM_AG Mapping'!$A:$G, 6, 0)</f>
        <v>0</v>
      </c>
      <c r="H901" s="1">
        <f>VLOOKUP($B901, '[1]QMSM_AG Mapping'!$A:$G, 7, 0)</f>
        <v>0</v>
      </c>
      <c r="I901" t="s">
        <v>38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W901" s="14" cm="1">
        <f t="array" ref="W901">INDEX(J901:U901, 1, MONTH($W$1))</f>
        <v>0</v>
      </c>
      <c r="X901" s="14" cm="1">
        <f t="array" ref="X901">SUMPRODUCT((J901:U901) *(($J$1:$U$1)&lt;=$X$1))</f>
        <v>0</v>
      </c>
      <c r="Y901">
        <f t="shared" si="143"/>
        <v>0</v>
      </c>
      <c r="Z901">
        <f t="shared" si="143"/>
        <v>0</v>
      </c>
      <c r="AA901">
        <f t="shared" si="144"/>
        <v>0</v>
      </c>
      <c r="AB901">
        <f t="shared" si="141"/>
        <v>0</v>
      </c>
      <c r="AC901">
        <f t="shared" si="145"/>
        <v>0</v>
      </c>
      <c r="AD901">
        <f t="shared" si="146"/>
        <v>0</v>
      </c>
      <c r="AE901">
        <f t="shared" si="147"/>
        <v>0</v>
      </c>
      <c r="AF901">
        <f t="shared" si="148"/>
        <v>0</v>
      </c>
      <c r="AG901">
        <f t="shared" si="149"/>
        <v>0</v>
      </c>
      <c r="AI901" s="15">
        <f t="shared" si="140"/>
        <v>0</v>
      </c>
      <c r="AJ901" s="15"/>
      <c r="AK901" t="str">
        <f>IFERROR(VLOOKUP($B901, 'Combined Budget 2025 EUR'!$B:$L, 10, 0), IFERROR(VLOOKUP($B901, 'Combined Budget 2025 CHF'!$B:$L, 10, 0), "N/A"))</f>
        <v>N/A</v>
      </c>
      <c r="AL901" t="str">
        <f>IFERROR(VLOOKUP($B901, 'Combined Budget 2025 EUR'!$B:$L, 11, 0), IFERROR(VLOOKUP($B901, 'Combined Budget 2025 CHF'!$B:$L, 11, 0), "N/A"))</f>
        <v>N/A</v>
      </c>
    </row>
    <row r="902" spans="2:38" x14ac:dyDescent="0.25">
      <c r="B902" s="1">
        <v>31223</v>
      </c>
      <c r="C902" s="1" t="s">
        <v>1056</v>
      </c>
      <c r="D902" s="1" t="str">
        <f>IFERROR(VLOOKUP($B902, 'Combined Budget 2025 EUR'!$B:$G,3, 0),IFERROR(VLOOKUP($B902, 'Combined Budget 2025 CHF'!$B:$G,3, 0),  IFERROR(VLOOKUP($B902, '[1]QMSM_AG Mapping'!$A:$G, 3,0), "Check")))</f>
        <v>Internal</v>
      </c>
      <c r="E902" s="1">
        <f>IFERROR(VLOOKUP($B902, 'Combined Budget 2025 EUR'!$B:$G,5, 0), IFERROR(VLOOKUP($B902, 'Combined Budget 2025 CHF'!$B:$G,5, 0),IFERROR(VLOOKUP($B902, '[1]QMSM_AG Mapping'!$A:$E, 5,0), "Check")))</f>
        <v>0</v>
      </c>
      <c r="F902" s="1">
        <f t="shared" si="142"/>
        <v>0</v>
      </c>
      <c r="G902" s="13">
        <f>VLOOKUP($B902, '[1]QMSM_AG Mapping'!$A:$G, 6, 0)</f>
        <v>0</v>
      </c>
      <c r="H902" s="1">
        <f>VLOOKUP($B902, '[1]QMSM_AG Mapping'!$A:$G, 7, 0)</f>
        <v>0</v>
      </c>
      <c r="I902" t="s">
        <v>38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W902" s="14" cm="1">
        <f t="array" ref="W902">INDEX(J902:U902, 1, MONTH($W$1))</f>
        <v>0</v>
      </c>
      <c r="X902" s="14" cm="1">
        <f t="array" ref="X902">SUMPRODUCT((J902:U902) *(($J$1:$U$1)&lt;=$X$1))</f>
        <v>0</v>
      </c>
      <c r="Y902">
        <f t="shared" si="143"/>
        <v>0</v>
      </c>
      <c r="Z902">
        <f t="shared" si="143"/>
        <v>0</v>
      </c>
      <c r="AA902">
        <f t="shared" si="144"/>
        <v>0</v>
      </c>
      <c r="AB902">
        <f t="shared" si="141"/>
        <v>0</v>
      </c>
      <c r="AC902">
        <f t="shared" si="145"/>
        <v>0</v>
      </c>
      <c r="AD902">
        <f t="shared" si="146"/>
        <v>0</v>
      </c>
      <c r="AE902">
        <f t="shared" si="147"/>
        <v>0</v>
      </c>
      <c r="AF902">
        <f t="shared" si="148"/>
        <v>0</v>
      </c>
      <c r="AG902">
        <f t="shared" si="149"/>
        <v>0</v>
      </c>
      <c r="AI902" s="15">
        <f t="shared" si="140"/>
        <v>0</v>
      </c>
      <c r="AJ902" s="15"/>
      <c r="AK902" t="str">
        <f>IFERROR(VLOOKUP($B902, 'Combined Budget 2025 EUR'!$B:$L, 10, 0), IFERROR(VLOOKUP($B902, 'Combined Budget 2025 CHF'!$B:$L, 10, 0), "N/A"))</f>
        <v>N/A</v>
      </c>
      <c r="AL902" t="str">
        <f>IFERROR(VLOOKUP($B902, 'Combined Budget 2025 EUR'!$B:$L, 11, 0), IFERROR(VLOOKUP($B902, 'Combined Budget 2025 CHF'!$B:$L, 11, 0), "N/A"))</f>
        <v>N/A</v>
      </c>
    </row>
    <row r="903" spans="2:38" x14ac:dyDescent="0.25">
      <c r="B903" s="1">
        <v>31224</v>
      </c>
      <c r="C903" s="1" t="s">
        <v>1057</v>
      </c>
      <c r="D903" s="1" t="str">
        <f>IFERROR(VLOOKUP($B903, 'Combined Budget 2025 EUR'!$B:$G,3, 0),IFERROR(VLOOKUP($B903, 'Combined Budget 2025 CHF'!$B:$G,3, 0),  IFERROR(VLOOKUP($B903, '[1]QMSM_AG Mapping'!$A:$G, 3,0), "Check")))</f>
        <v>Internal</v>
      </c>
      <c r="E903" s="1">
        <f>IFERROR(VLOOKUP($B903, 'Combined Budget 2025 EUR'!$B:$G,5, 0), IFERROR(VLOOKUP($B903, 'Combined Budget 2025 CHF'!$B:$G,5, 0),IFERROR(VLOOKUP($B903, '[1]QMSM_AG Mapping'!$A:$E, 5,0), "Check")))</f>
        <v>0</v>
      </c>
      <c r="F903" s="1">
        <f t="shared" si="142"/>
        <v>0</v>
      </c>
      <c r="G903" s="13">
        <f>VLOOKUP($B903, '[1]QMSM_AG Mapping'!$A:$G, 6, 0)</f>
        <v>0</v>
      </c>
      <c r="H903" s="1">
        <f>VLOOKUP($B903, '[1]QMSM_AG Mapping'!$A:$G, 7, 0)</f>
        <v>0</v>
      </c>
      <c r="I903" t="s">
        <v>38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W903" s="14" cm="1">
        <f t="array" ref="W903">INDEX(J903:U903, 1, MONTH($W$1))</f>
        <v>0</v>
      </c>
      <c r="X903" s="14" cm="1">
        <f t="array" ref="X903">SUMPRODUCT((J903:U903) *(($J$1:$U$1)&lt;=$X$1))</f>
        <v>0</v>
      </c>
      <c r="Y903">
        <f t="shared" si="143"/>
        <v>0</v>
      </c>
      <c r="Z903">
        <f t="shared" si="143"/>
        <v>0</v>
      </c>
      <c r="AA903">
        <f t="shared" si="144"/>
        <v>0</v>
      </c>
      <c r="AB903">
        <f t="shared" si="141"/>
        <v>0</v>
      </c>
      <c r="AC903">
        <f t="shared" si="145"/>
        <v>0</v>
      </c>
      <c r="AD903">
        <f t="shared" si="146"/>
        <v>0</v>
      </c>
      <c r="AE903">
        <f t="shared" si="147"/>
        <v>0</v>
      </c>
      <c r="AF903">
        <f t="shared" si="148"/>
        <v>0</v>
      </c>
      <c r="AG903">
        <f t="shared" si="149"/>
        <v>0</v>
      </c>
      <c r="AI903" s="15">
        <f t="shared" si="140"/>
        <v>0</v>
      </c>
      <c r="AJ903" s="15"/>
      <c r="AK903" t="str">
        <f>IFERROR(VLOOKUP($B903, 'Combined Budget 2025 EUR'!$B:$L, 10, 0), IFERROR(VLOOKUP($B903, 'Combined Budget 2025 CHF'!$B:$L, 10, 0), "N/A"))</f>
        <v>N/A</v>
      </c>
      <c r="AL903" t="str">
        <f>IFERROR(VLOOKUP($B903, 'Combined Budget 2025 EUR'!$B:$L, 11, 0), IFERROR(VLOOKUP($B903, 'Combined Budget 2025 CHF'!$B:$L, 11, 0), "N/A"))</f>
        <v>N/A</v>
      </c>
    </row>
    <row r="904" spans="2:38" x14ac:dyDescent="0.25">
      <c r="B904" s="1">
        <v>31225</v>
      </c>
      <c r="C904" s="1" t="s">
        <v>1058</v>
      </c>
      <c r="D904" s="1" t="str">
        <f>IFERROR(VLOOKUP($B904, 'Combined Budget 2025 EUR'!$B:$G,3, 0),IFERROR(VLOOKUP($B904, 'Combined Budget 2025 CHF'!$B:$G,3, 0),  IFERROR(VLOOKUP($B904, '[1]QMSM_AG Mapping'!$A:$G, 3,0), "Check")))</f>
        <v>Internal</v>
      </c>
      <c r="E904" s="1">
        <f>IFERROR(VLOOKUP($B904, 'Combined Budget 2025 EUR'!$B:$G,5, 0), IFERROR(VLOOKUP($B904, 'Combined Budget 2025 CHF'!$B:$G,5, 0),IFERROR(VLOOKUP($B904, '[1]QMSM_AG Mapping'!$A:$E, 5,0), "Check")))</f>
        <v>0</v>
      </c>
      <c r="F904" s="1">
        <f t="shared" si="142"/>
        <v>0</v>
      </c>
      <c r="G904" s="13">
        <f>VLOOKUP($B904, '[1]QMSM_AG Mapping'!$A:$G, 6, 0)</f>
        <v>0</v>
      </c>
      <c r="H904" s="1">
        <f>VLOOKUP($B904, '[1]QMSM_AG Mapping'!$A:$G, 7, 0)</f>
        <v>0</v>
      </c>
      <c r="I904" t="s">
        <v>38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W904" s="14" cm="1">
        <f t="array" ref="W904">INDEX(J904:U904, 1, MONTH($W$1))</f>
        <v>0</v>
      </c>
      <c r="X904" s="14" cm="1">
        <f t="array" ref="X904">SUMPRODUCT((J904:U904) *(($J$1:$U$1)&lt;=$X$1))</f>
        <v>0</v>
      </c>
      <c r="Y904">
        <f t="shared" si="143"/>
        <v>0</v>
      </c>
      <c r="Z904">
        <f t="shared" si="143"/>
        <v>0</v>
      </c>
      <c r="AA904">
        <f t="shared" si="144"/>
        <v>0</v>
      </c>
      <c r="AB904">
        <f t="shared" si="141"/>
        <v>0</v>
      </c>
      <c r="AC904">
        <f t="shared" si="145"/>
        <v>0</v>
      </c>
      <c r="AD904">
        <f t="shared" si="146"/>
        <v>0</v>
      </c>
      <c r="AE904">
        <f t="shared" si="147"/>
        <v>0</v>
      </c>
      <c r="AF904">
        <f t="shared" si="148"/>
        <v>0</v>
      </c>
      <c r="AG904">
        <f t="shared" si="149"/>
        <v>0</v>
      </c>
      <c r="AI904" s="15">
        <f t="shared" si="140"/>
        <v>0</v>
      </c>
      <c r="AJ904" s="15"/>
      <c r="AK904" t="str">
        <f>IFERROR(VLOOKUP($B904, 'Combined Budget 2025 EUR'!$B:$L, 10, 0), IFERROR(VLOOKUP($B904, 'Combined Budget 2025 CHF'!$B:$L, 10, 0), "N/A"))</f>
        <v>N/A</v>
      </c>
      <c r="AL904" t="str">
        <f>IFERROR(VLOOKUP($B904, 'Combined Budget 2025 EUR'!$B:$L, 11, 0), IFERROR(VLOOKUP($B904, 'Combined Budget 2025 CHF'!$B:$L, 11, 0), "N/A"))</f>
        <v>N/A</v>
      </c>
    </row>
    <row r="905" spans="2:38" x14ac:dyDescent="0.25">
      <c r="B905" s="1">
        <v>31226</v>
      </c>
      <c r="C905" s="1" t="s">
        <v>1059</v>
      </c>
      <c r="D905" s="1" t="str">
        <f>IFERROR(VLOOKUP($B905, 'Combined Budget 2025 EUR'!$B:$G,3, 0),IFERROR(VLOOKUP($B905, 'Combined Budget 2025 CHF'!$B:$G,3, 0),  IFERROR(VLOOKUP($B905, '[1]QMSM_AG Mapping'!$A:$G, 3,0), "Check")))</f>
        <v>Internal</v>
      </c>
      <c r="E905" s="1">
        <f>IFERROR(VLOOKUP($B905, 'Combined Budget 2025 EUR'!$B:$G,5, 0), IFERROR(VLOOKUP($B905, 'Combined Budget 2025 CHF'!$B:$G,5, 0),IFERROR(VLOOKUP($B905, '[1]QMSM_AG Mapping'!$A:$E, 5,0), "Check")))</f>
        <v>0</v>
      </c>
      <c r="F905" s="1">
        <f t="shared" si="142"/>
        <v>0</v>
      </c>
      <c r="G905" s="13">
        <f>VLOOKUP($B905, '[1]QMSM_AG Mapping'!$A:$G, 6, 0)</f>
        <v>0</v>
      </c>
      <c r="H905" s="1">
        <f>VLOOKUP($B905, '[1]QMSM_AG Mapping'!$A:$G, 7, 0)</f>
        <v>0</v>
      </c>
      <c r="I905" t="s">
        <v>38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W905" s="14" cm="1">
        <f t="array" ref="W905">INDEX(J905:U905, 1, MONTH($W$1))</f>
        <v>0</v>
      </c>
      <c r="X905" s="14" cm="1">
        <f t="array" ref="X905">SUMPRODUCT((J905:U905) *(($J$1:$U$1)&lt;=$X$1))</f>
        <v>0</v>
      </c>
      <c r="Y905">
        <f t="shared" si="143"/>
        <v>0</v>
      </c>
      <c r="Z905">
        <f t="shared" si="143"/>
        <v>0</v>
      </c>
      <c r="AA905">
        <f t="shared" si="144"/>
        <v>0</v>
      </c>
      <c r="AB905">
        <f t="shared" si="141"/>
        <v>0</v>
      </c>
      <c r="AC905">
        <f t="shared" si="145"/>
        <v>0</v>
      </c>
      <c r="AD905">
        <f t="shared" si="146"/>
        <v>0</v>
      </c>
      <c r="AE905">
        <f t="shared" si="147"/>
        <v>0</v>
      </c>
      <c r="AF905">
        <f t="shared" si="148"/>
        <v>0</v>
      </c>
      <c r="AG905">
        <f t="shared" si="149"/>
        <v>0</v>
      </c>
      <c r="AI905" s="15">
        <f t="shared" ref="AI905:AI968" si="150">SUM(J905:U905)</f>
        <v>0</v>
      </c>
      <c r="AJ905" s="15"/>
      <c r="AK905" t="str">
        <f>IFERROR(VLOOKUP($B905, 'Combined Budget 2025 EUR'!$B:$L, 10, 0), IFERROR(VLOOKUP($B905, 'Combined Budget 2025 CHF'!$B:$L, 10, 0), "N/A"))</f>
        <v>N/A</v>
      </c>
      <c r="AL905" t="str">
        <f>IFERROR(VLOOKUP($B905, 'Combined Budget 2025 EUR'!$B:$L, 11, 0), IFERROR(VLOOKUP($B905, 'Combined Budget 2025 CHF'!$B:$L, 11, 0), "N/A"))</f>
        <v>N/A</v>
      </c>
    </row>
    <row r="906" spans="2:38" x14ac:dyDescent="0.25">
      <c r="B906" s="1">
        <v>31227</v>
      </c>
      <c r="C906" s="1" t="s">
        <v>1060</v>
      </c>
      <c r="D906" s="1" t="str">
        <f>IFERROR(VLOOKUP($B906, 'Combined Budget 2025 EUR'!$B:$G,3, 0),IFERROR(VLOOKUP($B906, 'Combined Budget 2025 CHF'!$B:$G,3, 0),  IFERROR(VLOOKUP($B906, '[1]QMSM_AG Mapping'!$A:$G, 3,0), "Check")))</f>
        <v>Internal</v>
      </c>
      <c r="E906" s="1">
        <f>IFERROR(VLOOKUP($B906, 'Combined Budget 2025 EUR'!$B:$G,5, 0), IFERROR(VLOOKUP($B906, 'Combined Budget 2025 CHF'!$B:$G,5, 0),IFERROR(VLOOKUP($B906, '[1]QMSM_AG Mapping'!$A:$E, 5,0), "Check")))</f>
        <v>0</v>
      </c>
      <c r="F906" s="1">
        <f t="shared" si="142"/>
        <v>0</v>
      </c>
      <c r="G906" s="13">
        <f>VLOOKUP($B906, '[1]QMSM_AG Mapping'!$A:$G, 6, 0)</f>
        <v>0</v>
      </c>
      <c r="H906" s="1">
        <f>VLOOKUP($B906, '[1]QMSM_AG Mapping'!$A:$G, 7, 0)</f>
        <v>0</v>
      </c>
      <c r="I906" t="s">
        <v>38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W906" s="14" cm="1">
        <f t="array" ref="W906">INDEX(J906:U906, 1, MONTH($W$1))</f>
        <v>0</v>
      </c>
      <c r="X906" s="14" cm="1">
        <f t="array" ref="X906">SUMPRODUCT((J906:U906) *(($J$1:$U$1)&lt;=$X$1))</f>
        <v>0</v>
      </c>
      <c r="Y906">
        <f t="shared" si="143"/>
        <v>0</v>
      </c>
      <c r="Z906">
        <f t="shared" si="143"/>
        <v>0</v>
      </c>
      <c r="AA906">
        <f t="shared" si="144"/>
        <v>0</v>
      </c>
      <c r="AB906">
        <f t="shared" si="141"/>
        <v>0</v>
      </c>
      <c r="AC906">
        <f t="shared" si="145"/>
        <v>0</v>
      </c>
      <c r="AD906">
        <f t="shared" si="146"/>
        <v>0</v>
      </c>
      <c r="AE906">
        <f t="shared" si="147"/>
        <v>0</v>
      </c>
      <c r="AF906">
        <f t="shared" si="148"/>
        <v>0</v>
      </c>
      <c r="AG906">
        <f t="shared" si="149"/>
        <v>0</v>
      </c>
      <c r="AI906" s="15">
        <f t="shared" si="150"/>
        <v>0</v>
      </c>
      <c r="AJ906" s="15"/>
      <c r="AK906" t="str">
        <f>IFERROR(VLOOKUP($B906, 'Combined Budget 2025 EUR'!$B:$L, 10, 0), IFERROR(VLOOKUP($B906, 'Combined Budget 2025 CHF'!$B:$L, 10, 0), "N/A"))</f>
        <v>N/A</v>
      </c>
      <c r="AL906" t="str">
        <f>IFERROR(VLOOKUP($B906, 'Combined Budget 2025 EUR'!$B:$L, 11, 0), IFERROR(VLOOKUP($B906, 'Combined Budget 2025 CHF'!$B:$L, 11, 0), "N/A"))</f>
        <v>N/A</v>
      </c>
    </row>
    <row r="907" spans="2:38" x14ac:dyDescent="0.25">
      <c r="B907" s="1">
        <v>31228</v>
      </c>
      <c r="C907" s="1" t="s">
        <v>1061</v>
      </c>
      <c r="D907" s="1" t="str">
        <f>IFERROR(VLOOKUP($B907, 'Combined Budget 2025 EUR'!$B:$G,3, 0),IFERROR(VLOOKUP($B907, 'Combined Budget 2025 CHF'!$B:$G,3, 0),  IFERROR(VLOOKUP($B907, '[1]QMSM_AG Mapping'!$A:$G, 3,0), "Check")))</f>
        <v>Internal</v>
      </c>
      <c r="E907" s="1">
        <f>IFERROR(VLOOKUP($B907, 'Combined Budget 2025 EUR'!$B:$G,5, 0), IFERROR(VLOOKUP($B907, 'Combined Budget 2025 CHF'!$B:$G,5, 0),IFERROR(VLOOKUP($B907, '[1]QMSM_AG Mapping'!$A:$E, 5,0), "Check")))</f>
        <v>0</v>
      </c>
      <c r="F907" s="1">
        <f t="shared" si="142"/>
        <v>0</v>
      </c>
      <c r="G907" s="13">
        <f>VLOOKUP($B907, '[1]QMSM_AG Mapping'!$A:$G, 6, 0)</f>
        <v>0</v>
      </c>
      <c r="H907" s="1">
        <f>VLOOKUP($B907, '[1]QMSM_AG Mapping'!$A:$G, 7, 0)</f>
        <v>0</v>
      </c>
      <c r="I907" t="s">
        <v>38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W907" s="14" cm="1">
        <f t="array" ref="W907">INDEX(J907:U907, 1, MONTH($W$1))</f>
        <v>0</v>
      </c>
      <c r="X907" s="14" cm="1">
        <f t="array" ref="X907">SUMPRODUCT((J907:U907) *(($J$1:$U$1)&lt;=$X$1))</f>
        <v>0</v>
      </c>
      <c r="Y907">
        <f t="shared" si="143"/>
        <v>0</v>
      </c>
      <c r="Z907">
        <f t="shared" si="143"/>
        <v>0</v>
      </c>
      <c r="AA907">
        <f t="shared" si="144"/>
        <v>0</v>
      </c>
      <c r="AB907">
        <f t="shared" si="141"/>
        <v>0</v>
      </c>
      <c r="AC907">
        <f t="shared" si="145"/>
        <v>0</v>
      </c>
      <c r="AD907">
        <f t="shared" si="146"/>
        <v>0</v>
      </c>
      <c r="AE907">
        <f t="shared" si="147"/>
        <v>0</v>
      </c>
      <c r="AF907">
        <f t="shared" si="148"/>
        <v>0</v>
      </c>
      <c r="AG907">
        <f t="shared" si="149"/>
        <v>0</v>
      </c>
      <c r="AI907" s="15">
        <f t="shared" si="150"/>
        <v>0</v>
      </c>
      <c r="AJ907" s="15"/>
      <c r="AK907" t="str">
        <f>IFERROR(VLOOKUP($B907, 'Combined Budget 2025 EUR'!$B:$L, 10, 0), IFERROR(VLOOKUP($B907, 'Combined Budget 2025 CHF'!$B:$L, 10, 0), "N/A"))</f>
        <v>N/A</v>
      </c>
      <c r="AL907" t="str">
        <f>IFERROR(VLOOKUP($B907, 'Combined Budget 2025 EUR'!$B:$L, 11, 0), IFERROR(VLOOKUP($B907, 'Combined Budget 2025 CHF'!$B:$L, 11, 0), "N/A"))</f>
        <v>N/A</v>
      </c>
    </row>
    <row r="908" spans="2:38" x14ac:dyDescent="0.25">
      <c r="B908" s="1">
        <v>31229</v>
      </c>
      <c r="C908" s="1" t="s">
        <v>1062</v>
      </c>
      <c r="D908" s="1" t="str">
        <f>IFERROR(VLOOKUP($B908, 'Combined Budget 2025 EUR'!$B:$G,3, 0),IFERROR(VLOOKUP($B908, 'Combined Budget 2025 CHF'!$B:$G,3, 0),  IFERROR(VLOOKUP($B908, '[1]QMSM_AG Mapping'!$A:$G, 3,0), "Check")))</f>
        <v>Internal</v>
      </c>
      <c r="E908" s="1">
        <f>IFERROR(VLOOKUP($B908, 'Combined Budget 2025 EUR'!$B:$G,5, 0), IFERROR(VLOOKUP($B908, 'Combined Budget 2025 CHF'!$B:$G,5, 0),IFERROR(VLOOKUP($B908, '[1]QMSM_AG Mapping'!$A:$E, 5,0), "Check")))</f>
        <v>0</v>
      </c>
      <c r="F908" s="1">
        <f t="shared" si="142"/>
        <v>0</v>
      </c>
      <c r="G908" s="13">
        <f>VLOOKUP($B908, '[1]QMSM_AG Mapping'!$A:$G, 6, 0)</f>
        <v>0</v>
      </c>
      <c r="H908" s="1">
        <f>VLOOKUP($B908, '[1]QMSM_AG Mapping'!$A:$G, 7, 0)</f>
        <v>0</v>
      </c>
      <c r="I908" t="s">
        <v>38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W908" s="14" cm="1">
        <f t="array" ref="W908">INDEX(J908:U908, 1, MONTH($W$1))</f>
        <v>0</v>
      </c>
      <c r="X908" s="14" cm="1">
        <f t="array" ref="X908">SUMPRODUCT((J908:U908) *(($J$1:$U$1)&lt;=$X$1))</f>
        <v>0</v>
      </c>
      <c r="Y908">
        <f t="shared" si="143"/>
        <v>0</v>
      </c>
      <c r="Z908">
        <f t="shared" si="143"/>
        <v>0</v>
      </c>
      <c r="AA908">
        <f t="shared" si="144"/>
        <v>0</v>
      </c>
      <c r="AB908">
        <f t="shared" si="141"/>
        <v>0</v>
      </c>
      <c r="AC908">
        <f t="shared" si="145"/>
        <v>0</v>
      </c>
      <c r="AD908">
        <f t="shared" si="146"/>
        <v>0</v>
      </c>
      <c r="AE908">
        <f t="shared" si="147"/>
        <v>0</v>
      </c>
      <c r="AF908">
        <f t="shared" si="148"/>
        <v>0</v>
      </c>
      <c r="AG908">
        <f t="shared" si="149"/>
        <v>0</v>
      </c>
      <c r="AI908" s="15">
        <f t="shared" si="150"/>
        <v>0</v>
      </c>
      <c r="AJ908" s="15"/>
      <c r="AK908" t="str">
        <f>IFERROR(VLOOKUP($B908, 'Combined Budget 2025 EUR'!$B:$L, 10, 0), IFERROR(VLOOKUP($B908, 'Combined Budget 2025 CHF'!$B:$L, 10, 0), "N/A"))</f>
        <v>N/A</v>
      </c>
      <c r="AL908" t="str">
        <f>IFERROR(VLOOKUP($B908, 'Combined Budget 2025 EUR'!$B:$L, 11, 0), IFERROR(VLOOKUP($B908, 'Combined Budget 2025 CHF'!$B:$L, 11, 0), "N/A"))</f>
        <v>N/A</v>
      </c>
    </row>
    <row r="909" spans="2:38" x14ac:dyDescent="0.25">
      <c r="B909" s="1">
        <v>31230</v>
      </c>
      <c r="C909" s="1" t="s">
        <v>1063</v>
      </c>
      <c r="D909" s="1" t="str">
        <f>IFERROR(VLOOKUP($B909, 'Combined Budget 2025 EUR'!$B:$G,3, 0),IFERROR(VLOOKUP($B909, 'Combined Budget 2025 CHF'!$B:$G,3, 0),  IFERROR(VLOOKUP($B909, '[1]QMSM_AG Mapping'!$A:$G, 3,0), "Check")))</f>
        <v>Internal</v>
      </c>
      <c r="E909" s="1">
        <f>IFERROR(VLOOKUP($B909, 'Combined Budget 2025 EUR'!$B:$G,5, 0), IFERROR(VLOOKUP($B909, 'Combined Budget 2025 CHF'!$B:$G,5, 0),IFERROR(VLOOKUP($B909, '[1]QMSM_AG Mapping'!$A:$E, 5,0), "Check")))</f>
        <v>0</v>
      </c>
      <c r="F909" s="1">
        <f t="shared" si="142"/>
        <v>0</v>
      </c>
      <c r="G909" s="13">
        <f>VLOOKUP($B909, '[1]QMSM_AG Mapping'!$A:$G, 6, 0)</f>
        <v>0</v>
      </c>
      <c r="H909" s="1">
        <f>VLOOKUP($B909, '[1]QMSM_AG Mapping'!$A:$G, 7, 0)</f>
        <v>0</v>
      </c>
      <c r="I909" t="s">
        <v>38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W909" s="14" cm="1">
        <f t="array" ref="W909">INDEX(J909:U909, 1, MONTH($W$1))</f>
        <v>0</v>
      </c>
      <c r="X909" s="14" cm="1">
        <f t="array" ref="X909">SUMPRODUCT((J909:U909) *(($J$1:$U$1)&lt;=$X$1))</f>
        <v>0</v>
      </c>
      <c r="Y909">
        <f t="shared" si="143"/>
        <v>0</v>
      </c>
      <c r="Z909">
        <f t="shared" si="143"/>
        <v>0</v>
      </c>
      <c r="AA909">
        <f t="shared" si="144"/>
        <v>0</v>
      </c>
      <c r="AB909">
        <f t="shared" si="141"/>
        <v>0</v>
      </c>
      <c r="AC909">
        <f t="shared" si="145"/>
        <v>0</v>
      </c>
      <c r="AD909">
        <f t="shared" si="146"/>
        <v>0</v>
      </c>
      <c r="AE909">
        <f t="shared" si="147"/>
        <v>0</v>
      </c>
      <c r="AF909">
        <f t="shared" si="148"/>
        <v>0</v>
      </c>
      <c r="AG909">
        <f t="shared" si="149"/>
        <v>0</v>
      </c>
      <c r="AI909" s="15">
        <f t="shared" si="150"/>
        <v>0</v>
      </c>
      <c r="AJ909" s="15"/>
      <c r="AK909" t="str">
        <f>IFERROR(VLOOKUP($B909, 'Combined Budget 2025 EUR'!$B:$L, 10, 0), IFERROR(VLOOKUP($B909, 'Combined Budget 2025 CHF'!$B:$L, 10, 0), "N/A"))</f>
        <v>N/A</v>
      </c>
      <c r="AL909" t="str">
        <f>IFERROR(VLOOKUP($B909, 'Combined Budget 2025 EUR'!$B:$L, 11, 0), IFERROR(VLOOKUP($B909, 'Combined Budget 2025 CHF'!$B:$L, 11, 0), "N/A"))</f>
        <v>N/A</v>
      </c>
    </row>
    <row r="910" spans="2:38" x14ac:dyDescent="0.25">
      <c r="B910" s="1">
        <v>31231</v>
      </c>
      <c r="C910" s="1" t="s">
        <v>1064</v>
      </c>
      <c r="D910" s="1" t="str">
        <f>IFERROR(VLOOKUP($B910, 'Combined Budget 2025 EUR'!$B:$G,3, 0),IFERROR(VLOOKUP($B910, 'Combined Budget 2025 CHF'!$B:$G,3, 0),  IFERROR(VLOOKUP($B910, '[1]QMSM_AG Mapping'!$A:$G, 3,0), "Check")))</f>
        <v>Internal</v>
      </c>
      <c r="E910" s="1">
        <f>IFERROR(VLOOKUP($B910, 'Combined Budget 2025 EUR'!$B:$G,5, 0), IFERROR(VLOOKUP($B910, 'Combined Budget 2025 CHF'!$B:$G,5, 0),IFERROR(VLOOKUP($B910, '[1]QMSM_AG Mapping'!$A:$E, 5,0), "Check")))</f>
        <v>0</v>
      </c>
      <c r="F910" s="1">
        <f t="shared" si="142"/>
        <v>0</v>
      </c>
      <c r="G910" s="13">
        <f>VLOOKUP($B910, '[1]QMSM_AG Mapping'!$A:$G, 6, 0)</f>
        <v>0</v>
      </c>
      <c r="H910" s="1">
        <f>VLOOKUP($B910, '[1]QMSM_AG Mapping'!$A:$G, 7, 0)</f>
        <v>0</v>
      </c>
      <c r="I910" t="s">
        <v>38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W910" s="14" cm="1">
        <f t="array" ref="W910">INDEX(J910:U910, 1, MONTH($W$1))</f>
        <v>0</v>
      </c>
      <c r="X910" s="14" cm="1">
        <f t="array" ref="X910">SUMPRODUCT((J910:U910) *(($J$1:$U$1)&lt;=$X$1))</f>
        <v>0</v>
      </c>
      <c r="Y910">
        <f t="shared" si="143"/>
        <v>0</v>
      </c>
      <c r="Z910">
        <f t="shared" si="143"/>
        <v>0</v>
      </c>
      <c r="AA910">
        <f t="shared" si="144"/>
        <v>0</v>
      </c>
      <c r="AB910">
        <f t="shared" si="141"/>
        <v>0</v>
      </c>
      <c r="AC910">
        <f t="shared" si="145"/>
        <v>0</v>
      </c>
      <c r="AD910">
        <f t="shared" si="146"/>
        <v>0</v>
      </c>
      <c r="AE910">
        <f t="shared" si="147"/>
        <v>0</v>
      </c>
      <c r="AF910">
        <f t="shared" si="148"/>
        <v>0</v>
      </c>
      <c r="AG910">
        <f t="shared" si="149"/>
        <v>0</v>
      </c>
      <c r="AI910" s="15">
        <f t="shared" si="150"/>
        <v>0</v>
      </c>
      <c r="AJ910" s="15"/>
      <c r="AK910" t="str">
        <f>IFERROR(VLOOKUP($B910, 'Combined Budget 2025 EUR'!$B:$L, 10, 0), IFERROR(VLOOKUP($B910, 'Combined Budget 2025 CHF'!$B:$L, 10, 0), "N/A"))</f>
        <v>N/A</v>
      </c>
      <c r="AL910" t="str">
        <f>IFERROR(VLOOKUP($B910, 'Combined Budget 2025 EUR'!$B:$L, 11, 0), IFERROR(VLOOKUP($B910, 'Combined Budget 2025 CHF'!$B:$L, 11, 0), "N/A"))</f>
        <v>N/A</v>
      </c>
    </row>
    <row r="911" spans="2:38" x14ac:dyDescent="0.25">
      <c r="B911" s="1">
        <v>31232</v>
      </c>
      <c r="C911" s="1" t="s">
        <v>1065</v>
      </c>
      <c r="D911" s="1" t="str">
        <f>IFERROR(VLOOKUP($B911, 'Combined Budget 2025 EUR'!$B:$G,3, 0),IFERROR(VLOOKUP($B911, 'Combined Budget 2025 CHF'!$B:$G,3, 0),  IFERROR(VLOOKUP($B911, '[1]QMSM_AG Mapping'!$A:$G, 3,0), "Check")))</f>
        <v>Internal</v>
      </c>
      <c r="E911" s="1">
        <f>IFERROR(VLOOKUP($B911, 'Combined Budget 2025 EUR'!$B:$G,5, 0), IFERROR(VLOOKUP($B911, 'Combined Budget 2025 CHF'!$B:$G,5, 0),IFERROR(VLOOKUP($B911, '[1]QMSM_AG Mapping'!$A:$E, 5,0), "Check")))</f>
        <v>0</v>
      </c>
      <c r="F911" s="1">
        <f t="shared" si="142"/>
        <v>0</v>
      </c>
      <c r="G911" s="13">
        <f>VLOOKUP($B911, '[1]QMSM_AG Mapping'!$A:$G, 6, 0)</f>
        <v>0</v>
      </c>
      <c r="H911" s="1">
        <f>VLOOKUP($B911, '[1]QMSM_AG Mapping'!$A:$G, 7, 0)</f>
        <v>0</v>
      </c>
      <c r="I911" t="s">
        <v>38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W911" s="14" cm="1">
        <f t="array" ref="W911">INDEX(J911:U911, 1, MONTH($W$1))</f>
        <v>0</v>
      </c>
      <c r="X911" s="14" cm="1">
        <f t="array" ref="X911">SUMPRODUCT((J911:U911) *(($J$1:$U$1)&lt;=$X$1))</f>
        <v>0</v>
      </c>
      <c r="Y911">
        <f t="shared" si="143"/>
        <v>0</v>
      </c>
      <c r="Z911">
        <f t="shared" si="143"/>
        <v>0</v>
      </c>
      <c r="AA911">
        <f t="shared" si="144"/>
        <v>0</v>
      </c>
      <c r="AB911">
        <f t="shared" si="141"/>
        <v>0</v>
      </c>
      <c r="AC911">
        <f t="shared" si="145"/>
        <v>0</v>
      </c>
      <c r="AD911">
        <f t="shared" si="146"/>
        <v>0</v>
      </c>
      <c r="AE911">
        <f t="shared" si="147"/>
        <v>0</v>
      </c>
      <c r="AF911">
        <f t="shared" si="148"/>
        <v>0</v>
      </c>
      <c r="AG911">
        <f t="shared" si="149"/>
        <v>0</v>
      </c>
      <c r="AI911" s="15">
        <f t="shared" si="150"/>
        <v>0</v>
      </c>
      <c r="AJ911" s="15"/>
      <c r="AK911" t="str">
        <f>IFERROR(VLOOKUP($B911, 'Combined Budget 2025 EUR'!$B:$L, 10, 0), IFERROR(VLOOKUP($B911, 'Combined Budget 2025 CHF'!$B:$L, 10, 0), "N/A"))</f>
        <v>N/A</v>
      </c>
      <c r="AL911" t="str">
        <f>IFERROR(VLOOKUP($B911, 'Combined Budget 2025 EUR'!$B:$L, 11, 0), IFERROR(VLOOKUP($B911, 'Combined Budget 2025 CHF'!$B:$L, 11, 0), "N/A"))</f>
        <v>N/A</v>
      </c>
    </row>
    <row r="912" spans="2:38" x14ac:dyDescent="0.25">
      <c r="B912" s="1">
        <v>31233</v>
      </c>
      <c r="C912" s="1" t="s">
        <v>1066</v>
      </c>
      <c r="D912" s="1" t="str">
        <f>IFERROR(VLOOKUP($B912, 'Combined Budget 2025 EUR'!$B:$G,3, 0),IFERROR(VLOOKUP($B912, 'Combined Budget 2025 CHF'!$B:$G,3, 0),  IFERROR(VLOOKUP($B912, '[1]QMSM_AG Mapping'!$A:$G, 3,0), "Check")))</f>
        <v>Internal</v>
      </c>
      <c r="E912" s="1">
        <f>IFERROR(VLOOKUP($B912, 'Combined Budget 2025 EUR'!$B:$G,5, 0), IFERROR(VLOOKUP($B912, 'Combined Budget 2025 CHF'!$B:$G,5, 0),IFERROR(VLOOKUP($B912, '[1]QMSM_AG Mapping'!$A:$E, 5,0), "Check")))</f>
        <v>0</v>
      </c>
      <c r="F912" s="1">
        <f t="shared" si="142"/>
        <v>0</v>
      </c>
      <c r="G912" s="13">
        <f>VLOOKUP($B912, '[1]QMSM_AG Mapping'!$A:$G, 6, 0)</f>
        <v>0</v>
      </c>
      <c r="H912" s="1">
        <f>VLOOKUP($B912, '[1]QMSM_AG Mapping'!$A:$G, 7, 0)</f>
        <v>0</v>
      </c>
      <c r="I912" t="s">
        <v>38</v>
      </c>
      <c r="J912" s="14">
        <v>0</v>
      </c>
      <c r="K912" s="14">
        <v>0</v>
      </c>
      <c r="L912" s="14">
        <v>0</v>
      </c>
      <c r="M912" s="14">
        <v>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W912" s="14" cm="1">
        <f t="array" ref="W912">INDEX(J912:U912, 1, MONTH($W$1))</f>
        <v>0</v>
      </c>
      <c r="X912" s="14" cm="1">
        <f t="array" ref="X912">SUMPRODUCT((J912:U912) *(($J$1:$U$1)&lt;=$X$1))</f>
        <v>0</v>
      </c>
      <c r="Y912">
        <f t="shared" si="143"/>
        <v>0</v>
      </c>
      <c r="Z912">
        <f t="shared" si="143"/>
        <v>0</v>
      </c>
      <c r="AA912">
        <f t="shared" si="144"/>
        <v>0</v>
      </c>
      <c r="AB912">
        <f t="shared" si="141"/>
        <v>0</v>
      </c>
      <c r="AC912">
        <f t="shared" si="145"/>
        <v>0</v>
      </c>
      <c r="AD912">
        <f t="shared" si="146"/>
        <v>0</v>
      </c>
      <c r="AE912">
        <f t="shared" si="147"/>
        <v>0</v>
      </c>
      <c r="AF912">
        <f t="shared" si="148"/>
        <v>0</v>
      </c>
      <c r="AG912">
        <f t="shared" si="149"/>
        <v>0</v>
      </c>
      <c r="AI912" s="15">
        <f t="shared" si="150"/>
        <v>0</v>
      </c>
      <c r="AJ912" s="15"/>
      <c r="AK912" t="str">
        <f>IFERROR(VLOOKUP($B912, 'Combined Budget 2025 EUR'!$B:$L, 10, 0), IFERROR(VLOOKUP($B912, 'Combined Budget 2025 CHF'!$B:$L, 10, 0), "N/A"))</f>
        <v>N/A</v>
      </c>
      <c r="AL912" t="str">
        <f>IFERROR(VLOOKUP($B912, 'Combined Budget 2025 EUR'!$B:$L, 11, 0), IFERROR(VLOOKUP($B912, 'Combined Budget 2025 CHF'!$B:$L, 11, 0), "N/A"))</f>
        <v>N/A</v>
      </c>
    </row>
    <row r="913" spans="2:38" x14ac:dyDescent="0.25">
      <c r="B913" s="1">
        <v>31234</v>
      </c>
      <c r="C913" s="1" t="s">
        <v>1067</v>
      </c>
      <c r="D913" s="1" t="str">
        <f>IFERROR(VLOOKUP($B913, 'Combined Budget 2025 EUR'!$B:$G,3, 0),IFERROR(VLOOKUP($B913, 'Combined Budget 2025 CHF'!$B:$G,3, 0),  IFERROR(VLOOKUP($B913, '[1]QMSM_AG Mapping'!$A:$G, 3,0), "Check")))</f>
        <v>Internal</v>
      </c>
      <c r="E913" s="1">
        <f>IFERROR(VLOOKUP($B913, 'Combined Budget 2025 EUR'!$B:$G,5, 0), IFERROR(VLOOKUP($B913, 'Combined Budget 2025 CHF'!$B:$G,5, 0),IFERROR(VLOOKUP($B913, '[1]QMSM_AG Mapping'!$A:$E, 5,0), "Check")))</f>
        <v>0</v>
      </c>
      <c r="F913" s="1">
        <f t="shared" si="142"/>
        <v>0</v>
      </c>
      <c r="G913" s="13">
        <f>VLOOKUP($B913, '[1]QMSM_AG Mapping'!$A:$G, 6, 0)</f>
        <v>0</v>
      </c>
      <c r="H913" s="1">
        <f>VLOOKUP($B913, '[1]QMSM_AG Mapping'!$A:$G, 7, 0)</f>
        <v>0</v>
      </c>
      <c r="I913" t="s">
        <v>38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W913" s="14" cm="1">
        <f t="array" ref="W913">INDEX(J913:U913, 1, MONTH($W$1))</f>
        <v>0</v>
      </c>
      <c r="X913" s="14" cm="1">
        <f t="array" ref="X913">SUMPRODUCT((J913:U913) *(($J$1:$U$1)&lt;=$X$1))</f>
        <v>0</v>
      </c>
      <c r="Y913">
        <f t="shared" si="143"/>
        <v>0</v>
      </c>
      <c r="Z913">
        <f t="shared" si="143"/>
        <v>0</v>
      </c>
      <c r="AA913">
        <f t="shared" si="144"/>
        <v>0</v>
      </c>
      <c r="AB913">
        <f t="shared" si="141"/>
        <v>0</v>
      </c>
      <c r="AC913">
        <f t="shared" si="145"/>
        <v>0</v>
      </c>
      <c r="AD913">
        <f t="shared" si="146"/>
        <v>0</v>
      </c>
      <c r="AE913">
        <f t="shared" si="147"/>
        <v>0</v>
      </c>
      <c r="AF913">
        <f t="shared" si="148"/>
        <v>0</v>
      </c>
      <c r="AG913">
        <f t="shared" si="149"/>
        <v>0</v>
      </c>
      <c r="AI913" s="15">
        <f t="shared" si="150"/>
        <v>0</v>
      </c>
      <c r="AJ913" s="15"/>
      <c r="AK913" t="str">
        <f>IFERROR(VLOOKUP($B913, 'Combined Budget 2025 EUR'!$B:$L, 10, 0), IFERROR(VLOOKUP($B913, 'Combined Budget 2025 CHF'!$B:$L, 10, 0), "N/A"))</f>
        <v>N/A</v>
      </c>
      <c r="AL913" t="str">
        <f>IFERROR(VLOOKUP($B913, 'Combined Budget 2025 EUR'!$B:$L, 11, 0), IFERROR(VLOOKUP($B913, 'Combined Budget 2025 CHF'!$B:$L, 11, 0), "N/A"))</f>
        <v>N/A</v>
      </c>
    </row>
    <row r="914" spans="2:38" x14ac:dyDescent="0.25">
      <c r="B914" s="1">
        <v>31235</v>
      </c>
      <c r="C914" s="1" t="s">
        <v>1068</v>
      </c>
      <c r="D914" s="1" t="str">
        <f>IFERROR(VLOOKUP($B914, 'Combined Budget 2025 EUR'!$B:$G,3, 0),IFERROR(VLOOKUP($B914, 'Combined Budget 2025 CHF'!$B:$G,3, 0),  IFERROR(VLOOKUP($B914, '[1]QMSM_AG Mapping'!$A:$G, 3,0), "Check")))</f>
        <v>Internal</v>
      </c>
      <c r="E914" s="1">
        <f>IFERROR(VLOOKUP($B914, 'Combined Budget 2025 EUR'!$B:$G,5, 0), IFERROR(VLOOKUP($B914, 'Combined Budget 2025 CHF'!$B:$G,5, 0),IFERROR(VLOOKUP($B914, '[1]QMSM_AG Mapping'!$A:$E, 5,0), "Check")))</f>
        <v>0</v>
      </c>
      <c r="F914" s="1">
        <f t="shared" si="142"/>
        <v>0</v>
      </c>
      <c r="G914" s="13">
        <f>VLOOKUP($B914, '[1]QMSM_AG Mapping'!$A:$G, 6, 0)</f>
        <v>0</v>
      </c>
      <c r="H914" s="1">
        <f>VLOOKUP($B914, '[1]QMSM_AG Mapping'!$A:$G, 7, 0)</f>
        <v>0</v>
      </c>
      <c r="I914" t="s">
        <v>38</v>
      </c>
      <c r="J914" s="14">
        <v>0</v>
      </c>
      <c r="K914" s="14">
        <v>0</v>
      </c>
      <c r="L914" s="14">
        <v>0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W914" s="14" cm="1">
        <f t="array" ref="W914">INDEX(J914:U914, 1, MONTH($W$1))</f>
        <v>0</v>
      </c>
      <c r="X914" s="14" cm="1">
        <f t="array" ref="X914">SUMPRODUCT((J914:U914) *(($J$1:$U$1)&lt;=$X$1))</f>
        <v>0</v>
      </c>
      <c r="Y914">
        <f t="shared" si="143"/>
        <v>0</v>
      </c>
      <c r="Z914">
        <f t="shared" si="143"/>
        <v>0</v>
      </c>
      <c r="AA914">
        <f t="shared" si="144"/>
        <v>0</v>
      </c>
      <c r="AB914">
        <f t="shared" si="141"/>
        <v>0</v>
      </c>
      <c r="AC914">
        <f t="shared" si="145"/>
        <v>0</v>
      </c>
      <c r="AD914">
        <f t="shared" si="146"/>
        <v>0</v>
      </c>
      <c r="AE914">
        <f t="shared" si="147"/>
        <v>0</v>
      </c>
      <c r="AF914">
        <f t="shared" si="148"/>
        <v>0</v>
      </c>
      <c r="AG914">
        <f t="shared" si="149"/>
        <v>0</v>
      </c>
      <c r="AI914" s="15">
        <f t="shared" si="150"/>
        <v>0</v>
      </c>
      <c r="AJ914" s="15"/>
      <c r="AK914" t="str">
        <f>IFERROR(VLOOKUP($B914, 'Combined Budget 2025 EUR'!$B:$L, 10, 0), IFERROR(VLOOKUP($B914, 'Combined Budget 2025 CHF'!$B:$L, 10, 0), "N/A"))</f>
        <v>N/A</v>
      </c>
      <c r="AL914" t="str">
        <f>IFERROR(VLOOKUP($B914, 'Combined Budget 2025 EUR'!$B:$L, 11, 0), IFERROR(VLOOKUP($B914, 'Combined Budget 2025 CHF'!$B:$L, 11, 0), "N/A"))</f>
        <v>N/A</v>
      </c>
    </row>
    <row r="915" spans="2:38" x14ac:dyDescent="0.25">
      <c r="B915" s="1">
        <v>31236</v>
      </c>
      <c r="C915" s="1" t="s">
        <v>1069</v>
      </c>
      <c r="D915" s="1" t="str">
        <f>IFERROR(VLOOKUP($B915, 'Combined Budget 2025 EUR'!$B:$G,3, 0),IFERROR(VLOOKUP($B915, 'Combined Budget 2025 CHF'!$B:$G,3, 0),  IFERROR(VLOOKUP($B915, '[1]QMSM_AG Mapping'!$A:$G, 3,0), "Check")))</f>
        <v>Internal</v>
      </c>
      <c r="E915" s="1">
        <f>IFERROR(VLOOKUP($B915, 'Combined Budget 2025 EUR'!$B:$G,5, 0), IFERROR(VLOOKUP($B915, 'Combined Budget 2025 CHF'!$B:$G,5, 0),IFERROR(VLOOKUP($B915, '[1]QMSM_AG Mapping'!$A:$E, 5,0), "Check")))</f>
        <v>0</v>
      </c>
      <c r="F915" s="1">
        <f t="shared" si="142"/>
        <v>0</v>
      </c>
      <c r="G915" s="13">
        <f>VLOOKUP($B915, '[1]QMSM_AG Mapping'!$A:$G, 6, 0)</f>
        <v>0</v>
      </c>
      <c r="H915" s="1">
        <f>VLOOKUP($B915, '[1]QMSM_AG Mapping'!$A:$G, 7, 0)</f>
        <v>0</v>
      </c>
      <c r="I915" t="s">
        <v>38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W915" s="14" cm="1">
        <f t="array" ref="W915">INDEX(J915:U915, 1, MONTH($W$1))</f>
        <v>0</v>
      </c>
      <c r="X915" s="14" cm="1">
        <f t="array" ref="X915">SUMPRODUCT((J915:U915) *(($J$1:$U$1)&lt;=$X$1))</f>
        <v>0</v>
      </c>
      <c r="Y915">
        <f t="shared" si="143"/>
        <v>0</v>
      </c>
      <c r="Z915">
        <f t="shared" si="143"/>
        <v>0</v>
      </c>
      <c r="AA915">
        <f t="shared" si="144"/>
        <v>0</v>
      </c>
      <c r="AB915">
        <f t="shared" si="141"/>
        <v>0</v>
      </c>
      <c r="AC915">
        <f t="shared" si="145"/>
        <v>0</v>
      </c>
      <c r="AD915">
        <f t="shared" si="146"/>
        <v>0</v>
      </c>
      <c r="AE915">
        <f t="shared" si="147"/>
        <v>0</v>
      </c>
      <c r="AF915">
        <f t="shared" si="148"/>
        <v>0</v>
      </c>
      <c r="AG915">
        <f t="shared" si="149"/>
        <v>0</v>
      </c>
      <c r="AI915" s="15">
        <f t="shared" si="150"/>
        <v>0</v>
      </c>
      <c r="AJ915" s="15"/>
      <c r="AK915" t="str">
        <f>IFERROR(VLOOKUP($B915, 'Combined Budget 2025 EUR'!$B:$L, 10, 0), IFERROR(VLOOKUP($B915, 'Combined Budget 2025 CHF'!$B:$L, 10, 0), "N/A"))</f>
        <v>N/A</v>
      </c>
      <c r="AL915" t="str">
        <f>IFERROR(VLOOKUP($B915, 'Combined Budget 2025 EUR'!$B:$L, 11, 0), IFERROR(VLOOKUP($B915, 'Combined Budget 2025 CHF'!$B:$L, 11, 0), "N/A"))</f>
        <v>N/A</v>
      </c>
    </row>
    <row r="916" spans="2:38" x14ac:dyDescent="0.25">
      <c r="B916" s="1">
        <v>31237</v>
      </c>
      <c r="C916" s="1" t="s">
        <v>1070</v>
      </c>
      <c r="D916" s="1" t="str">
        <f>IFERROR(VLOOKUP($B916, 'Combined Budget 2025 EUR'!$B:$G,3, 0),IFERROR(VLOOKUP($B916, 'Combined Budget 2025 CHF'!$B:$G,3, 0),  IFERROR(VLOOKUP($B916, '[1]QMSM_AG Mapping'!$A:$G, 3,0), "Check")))</f>
        <v>Internal</v>
      </c>
      <c r="E916" s="1">
        <f>IFERROR(VLOOKUP($B916, 'Combined Budget 2025 EUR'!$B:$G,5, 0), IFERROR(VLOOKUP($B916, 'Combined Budget 2025 CHF'!$B:$G,5, 0),IFERROR(VLOOKUP($B916, '[1]QMSM_AG Mapping'!$A:$E, 5,0), "Check")))</f>
        <v>0</v>
      </c>
      <c r="F916" s="1">
        <f t="shared" si="142"/>
        <v>0</v>
      </c>
      <c r="G916" s="13">
        <f>VLOOKUP($B916, '[1]QMSM_AG Mapping'!$A:$G, 6, 0)</f>
        <v>0</v>
      </c>
      <c r="H916" s="1">
        <f>VLOOKUP($B916, '[1]QMSM_AG Mapping'!$A:$G, 7, 0)</f>
        <v>0</v>
      </c>
      <c r="I916" t="s">
        <v>38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W916" s="14" cm="1">
        <f t="array" ref="W916">INDEX(J916:U916, 1, MONTH($W$1))</f>
        <v>0</v>
      </c>
      <c r="X916" s="14" cm="1">
        <f t="array" ref="X916">SUMPRODUCT((J916:U916) *(($J$1:$U$1)&lt;=$X$1))</f>
        <v>0</v>
      </c>
      <c r="Y916">
        <f t="shared" ref="Y916:Z933" si="151">IF(W916&gt;0, 1, 0)</f>
        <v>0</v>
      </c>
      <c r="Z916">
        <f t="shared" si="151"/>
        <v>0</v>
      </c>
      <c r="AA916">
        <f t="shared" si="144"/>
        <v>0</v>
      </c>
      <c r="AB916">
        <f t="shared" si="141"/>
        <v>0</v>
      </c>
      <c r="AC916">
        <f t="shared" si="145"/>
        <v>0</v>
      </c>
      <c r="AD916">
        <f t="shared" si="146"/>
        <v>0</v>
      </c>
      <c r="AE916">
        <f t="shared" si="147"/>
        <v>0</v>
      </c>
      <c r="AF916">
        <f t="shared" si="148"/>
        <v>0</v>
      </c>
      <c r="AG916">
        <f t="shared" si="149"/>
        <v>0</v>
      </c>
      <c r="AI916" s="15">
        <f t="shared" si="150"/>
        <v>0</v>
      </c>
      <c r="AJ916" s="15"/>
      <c r="AK916" t="str">
        <f>IFERROR(VLOOKUP($B916, 'Combined Budget 2025 EUR'!$B:$L, 10, 0), IFERROR(VLOOKUP($B916, 'Combined Budget 2025 CHF'!$B:$L, 10, 0), "N/A"))</f>
        <v>N/A</v>
      </c>
      <c r="AL916" t="str">
        <f>IFERROR(VLOOKUP($B916, 'Combined Budget 2025 EUR'!$B:$L, 11, 0), IFERROR(VLOOKUP($B916, 'Combined Budget 2025 CHF'!$B:$L, 11, 0), "N/A"))</f>
        <v>N/A</v>
      </c>
    </row>
    <row r="917" spans="2:38" x14ac:dyDescent="0.25">
      <c r="B917" s="1">
        <v>31238</v>
      </c>
      <c r="C917" s="1" t="s">
        <v>1071</v>
      </c>
      <c r="D917" s="1" t="str">
        <f>IFERROR(VLOOKUP($B917, 'Combined Budget 2025 EUR'!$B:$G,3, 0),IFERROR(VLOOKUP($B917, 'Combined Budget 2025 CHF'!$B:$G,3, 0),  IFERROR(VLOOKUP($B917, '[1]QMSM_AG Mapping'!$A:$G, 3,0), "Check")))</f>
        <v>Internal</v>
      </c>
      <c r="E917" s="1">
        <f>IFERROR(VLOOKUP($B917, 'Combined Budget 2025 EUR'!$B:$G,5, 0), IFERROR(VLOOKUP($B917, 'Combined Budget 2025 CHF'!$B:$G,5, 0),IFERROR(VLOOKUP($B917, '[1]QMSM_AG Mapping'!$A:$E, 5,0), "Check")))</f>
        <v>0</v>
      </c>
      <c r="F917" s="1">
        <f t="shared" si="142"/>
        <v>0</v>
      </c>
      <c r="G917" s="13">
        <f>VLOOKUP($B917, '[1]QMSM_AG Mapping'!$A:$G, 6, 0)</f>
        <v>0</v>
      </c>
      <c r="H917" s="1">
        <f>VLOOKUP($B917, '[1]QMSM_AG Mapping'!$A:$G, 7, 0)</f>
        <v>0</v>
      </c>
      <c r="I917" t="s">
        <v>38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W917" s="14" cm="1">
        <f t="array" ref="W917">INDEX(J917:U917, 1, MONTH($W$1))</f>
        <v>0</v>
      </c>
      <c r="X917" s="14" cm="1">
        <f t="array" ref="X917">SUMPRODUCT((J917:U917) *(($J$1:$U$1)&lt;=$X$1))</f>
        <v>0</v>
      </c>
      <c r="Y917">
        <f t="shared" si="151"/>
        <v>0</v>
      </c>
      <c r="Z917">
        <f t="shared" si="151"/>
        <v>0</v>
      </c>
      <c r="AA917">
        <f t="shared" si="144"/>
        <v>0</v>
      </c>
      <c r="AB917">
        <f t="shared" si="141"/>
        <v>0</v>
      </c>
      <c r="AC917">
        <f t="shared" si="145"/>
        <v>0</v>
      </c>
      <c r="AD917">
        <f t="shared" si="146"/>
        <v>0</v>
      </c>
      <c r="AE917">
        <f t="shared" si="147"/>
        <v>0</v>
      </c>
      <c r="AF917">
        <f t="shared" si="148"/>
        <v>0</v>
      </c>
      <c r="AG917">
        <f t="shared" si="149"/>
        <v>0</v>
      </c>
      <c r="AI917" s="15">
        <f t="shared" si="150"/>
        <v>0</v>
      </c>
      <c r="AJ917" s="15"/>
      <c r="AK917" t="str">
        <f>IFERROR(VLOOKUP($B917, 'Combined Budget 2025 EUR'!$B:$L, 10, 0), IFERROR(VLOOKUP($B917, 'Combined Budget 2025 CHF'!$B:$L, 10, 0), "N/A"))</f>
        <v>N/A</v>
      </c>
      <c r="AL917" t="str">
        <f>IFERROR(VLOOKUP($B917, 'Combined Budget 2025 EUR'!$B:$L, 11, 0), IFERROR(VLOOKUP($B917, 'Combined Budget 2025 CHF'!$B:$L, 11, 0), "N/A"))</f>
        <v>N/A</v>
      </c>
    </row>
    <row r="918" spans="2:38" x14ac:dyDescent="0.25">
      <c r="B918" s="1">
        <v>31239</v>
      </c>
      <c r="C918" s="1" t="s">
        <v>1072</v>
      </c>
      <c r="D918" s="1" t="str">
        <f>IFERROR(VLOOKUP($B918, 'Combined Budget 2025 EUR'!$B:$G,3, 0),IFERROR(VLOOKUP($B918, 'Combined Budget 2025 CHF'!$B:$G,3, 0),  IFERROR(VLOOKUP($B918, '[1]QMSM_AG Mapping'!$A:$G, 3,0), "Check")))</f>
        <v>Internal</v>
      </c>
      <c r="E918" s="1">
        <f>IFERROR(VLOOKUP($B918, 'Combined Budget 2025 EUR'!$B:$G,5, 0), IFERROR(VLOOKUP($B918, 'Combined Budget 2025 CHF'!$B:$G,5, 0),IFERROR(VLOOKUP($B918, '[1]QMSM_AG Mapping'!$A:$E, 5,0), "Check")))</f>
        <v>0</v>
      </c>
      <c r="F918" s="1">
        <f t="shared" si="142"/>
        <v>0</v>
      </c>
      <c r="G918" s="13">
        <f>VLOOKUP($B918, '[1]QMSM_AG Mapping'!$A:$G, 6, 0)</f>
        <v>0</v>
      </c>
      <c r="H918" s="1">
        <f>VLOOKUP($B918, '[1]QMSM_AG Mapping'!$A:$G, 7, 0)</f>
        <v>0</v>
      </c>
      <c r="I918" t="s">
        <v>38</v>
      </c>
      <c r="J918" s="14">
        <v>0</v>
      </c>
      <c r="K918" s="14">
        <v>0</v>
      </c>
      <c r="L918" s="14">
        <v>0</v>
      </c>
      <c r="M918" s="14">
        <v>0</v>
      </c>
      <c r="N918" s="14">
        <v>420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W918" s="14" cm="1">
        <f t="array" ref="W918">INDEX(J918:U918, 1, MONTH($W$1))</f>
        <v>0</v>
      </c>
      <c r="X918" s="14" cm="1">
        <f t="array" ref="X918">SUMPRODUCT((J918:U918) *(($J$1:$U$1)&lt;=$X$1))</f>
        <v>420</v>
      </c>
      <c r="Y918">
        <f t="shared" si="151"/>
        <v>0</v>
      </c>
      <c r="Z918">
        <f t="shared" si="151"/>
        <v>1</v>
      </c>
      <c r="AA918">
        <f t="shared" si="144"/>
        <v>0</v>
      </c>
      <c r="AB918">
        <f t="shared" si="141"/>
        <v>1</v>
      </c>
      <c r="AC918">
        <f t="shared" si="145"/>
        <v>420</v>
      </c>
      <c r="AD918">
        <f t="shared" si="146"/>
        <v>0</v>
      </c>
      <c r="AE918">
        <f t="shared" si="147"/>
        <v>0</v>
      </c>
      <c r="AF918">
        <f t="shared" si="148"/>
        <v>0</v>
      </c>
      <c r="AG918">
        <f t="shared" si="149"/>
        <v>0</v>
      </c>
      <c r="AI918" s="15">
        <f t="shared" si="150"/>
        <v>420</v>
      </c>
      <c r="AJ918" s="15"/>
      <c r="AK918" t="str">
        <f>IFERROR(VLOOKUP($B918, 'Combined Budget 2025 EUR'!$B:$L, 10, 0), IFERROR(VLOOKUP($B918, 'Combined Budget 2025 CHF'!$B:$L, 10, 0), "N/A"))</f>
        <v>N/A</v>
      </c>
      <c r="AL918" t="str">
        <f>IFERROR(VLOOKUP($B918, 'Combined Budget 2025 EUR'!$B:$L, 11, 0), IFERROR(VLOOKUP($B918, 'Combined Budget 2025 CHF'!$B:$L, 11, 0), "N/A"))</f>
        <v>N/A</v>
      </c>
    </row>
    <row r="919" spans="2:38" x14ac:dyDescent="0.25">
      <c r="B919" s="1">
        <v>31240</v>
      </c>
      <c r="C919" s="1" t="s">
        <v>1073</v>
      </c>
      <c r="D919" s="1" t="str">
        <f>IFERROR(VLOOKUP($B919, 'Combined Budget 2025 EUR'!$B:$G,3, 0),IFERROR(VLOOKUP($B919, 'Combined Budget 2025 CHF'!$B:$G,3, 0),  IFERROR(VLOOKUP($B919, '[1]QMSM_AG Mapping'!$A:$G, 3,0), "Check")))</f>
        <v>Internal</v>
      </c>
      <c r="E919" s="1">
        <f>IFERROR(VLOOKUP($B919, 'Combined Budget 2025 EUR'!$B:$G,5, 0), IFERROR(VLOOKUP($B919, 'Combined Budget 2025 CHF'!$B:$G,5, 0),IFERROR(VLOOKUP($B919, '[1]QMSM_AG Mapping'!$A:$E, 5,0), "Check")))</f>
        <v>0</v>
      </c>
      <c r="F919" s="1">
        <f t="shared" si="142"/>
        <v>0</v>
      </c>
      <c r="G919" s="13">
        <f>VLOOKUP($B919, '[1]QMSM_AG Mapping'!$A:$G, 6, 0)</f>
        <v>0</v>
      </c>
      <c r="H919" s="1">
        <f>VLOOKUP($B919, '[1]QMSM_AG Mapping'!$A:$G, 7, 0)</f>
        <v>0</v>
      </c>
      <c r="I919" t="s">
        <v>38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W919" s="14" cm="1">
        <f t="array" ref="W919">INDEX(J919:U919, 1, MONTH($W$1))</f>
        <v>0</v>
      </c>
      <c r="X919" s="14" cm="1">
        <f t="array" ref="X919">SUMPRODUCT((J919:U919) *(($J$1:$U$1)&lt;=$X$1))</f>
        <v>0</v>
      </c>
      <c r="Y919">
        <f t="shared" si="151"/>
        <v>0</v>
      </c>
      <c r="Z919">
        <f t="shared" si="151"/>
        <v>0</v>
      </c>
      <c r="AA919">
        <f t="shared" si="144"/>
        <v>0</v>
      </c>
      <c r="AB919">
        <f t="shared" ref="AB919:AB933" si="152">COUNTIFS($J919:$U919, "&gt;0")</f>
        <v>0</v>
      </c>
      <c r="AC919">
        <f t="shared" si="145"/>
        <v>0</v>
      </c>
      <c r="AD919">
        <f t="shared" si="146"/>
        <v>0</v>
      </c>
      <c r="AE919">
        <f t="shared" si="147"/>
        <v>0</v>
      </c>
      <c r="AF919">
        <f t="shared" si="148"/>
        <v>0</v>
      </c>
      <c r="AG919">
        <f t="shared" si="149"/>
        <v>0</v>
      </c>
      <c r="AI919" s="15">
        <f t="shared" si="150"/>
        <v>0</v>
      </c>
      <c r="AJ919" s="15"/>
      <c r="AK919" t="str">
        <f>IFERROR(VLOOKUP($B919, 'Combined Budget 2025 EUR'!$B:$L, 10, 0), IFERROR(VLOOKUP($B919, 'Combined Budget 2025 CHF'!$B:$L, 10, 0), "N/A"))</f>
        <v>N/A</v>
      </c>
      <c r="AL919" t="str">
        <f>IFERROR(VLOOKUP($B919, 'Combined Budget 2025 EUR'!$B:$L, 11, 0), IFERROR(VLOOKUP($B919, 'Combined Budget 2025 CHF'!$B:$L, 11, 0), "N/A"))</f>
        <v>N/A</v>
      </c>
    </row>
    <row r="920" spans="2:38" x14ac:dyDescent="0.25">
      <c r="B920" s="1">
        <v>31241</v>
      </c>
      <c r="C920" s="1" t="s">
        <v>1074</v>
      </c>
      <c r="D920" s="1" t="str">
        <f>IFERROR(VLOOKUP($B920, 'Combined Budget 2025 EUR'!$B:$G,3, 0),IFERROR(VLOOKUP($B920, 'Combined Budget 2025 CHF'!$B:$G,3, 0),  IFERROR(VLOOKUP($B920, '[1]QMSM_AG Mapping'!$A:$G, 3,0), "Check")))</f>
        <v>Internal</v>
      </c>
      <c r="E920" s="1">
        <f>IFERROR(VLOOKUP($B920, 'Combined Budget 2025 EUR'!$B:$G,5, 0), IFERROR(VLOOKUP($B920, 'Combined Budget 2025 CHF'!$B:$G,5, 0),IFERROR(VLOOKUP($B920, '[1]QMSM_AG Mapping'!$A:$E, 5,0), "Check")))</f>
        <v>0</v>
      </c>
      <c r="F920" s="1">
        <f t="shared" si="142"/>
        <v>0</v>
      </c>
      <c r="G920" s="13">
        <f>VLOOKUP($B920, '[1]QMSM_AG Mapping'!$A:$G, 6, 0)</f>
        <v>0</v>
      </c>
      <c r="H920" s="1">
        <f>VLOOKUP($B920, '[1]QMSM_AG Mapping'!$A:$G, 7, 0)</f>
        <v>0</v>
      </c>
      <c r="I920" t="s">
        <v>38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W920" s="14" cm="1">
        <f t="array" ref="W920">INDEX(J920:U920, 1, MONTH($W$1))</f>
        <v>0</v>
      </c>
      <c r="X920" s="14" cm="1">
        <f t="array" ref="X920">SUMPRODUCT((J920:U920) *(($J$1:$U$1)&lt;=$X$1))</f>
        <v>0</v>
      </c>
      <c r="Y920">
        <f t="shared" si="151"/>
        <v>0</v>
      </c>
      <c r="Z920">
        <f t="shared" si="151"/>
        <v>0</v>
      </c>
      <c r="AA920">
        <f t="shared" si="144"/>
        <v>0</v>
      </c>
      <c r="AB920">
        <f t="shared" si="152"/>
        <v>0</v>
      </c>
      <c r="AC920">
        <f t="shared" si="145"/>
        <v>0</v>
      </c>
      <c r="AD920">
        <f t="shared" si="146"/>
        <v>0</v>
      </c>
      <c r="AE920">
        <f t="shared" si="147"/>
        <v>0</v>
      </c>
      <c r="AF920">
        <f t="shared" si="148"/>
        <v>0</v>
      </c>
      <c r="AG920">
        <f t="shared" si="149"/>
        <v>0</v>
      </c>
      <c r="AI920" s="15">
        <f t="shared" si="150"/>
        <v>0</v>
      </c>
      <c r="AJ920" s="15"/>
      <c r="AK920" t="str">
        <f>IFERROR(VLOOKUP($B920, 'Combined Budget 2025 EUR'!$B:$L, 10, 0), IFERROR(VLOOKUP($B920, 'Combined Budget 2025 CHF'!$B:$L, 10, 0), "N/A"))</f>
        <v>N/A</v>
      </c>
      <c r="AL920" t="str">
        <f>IFERROR(VLOOKUP($B920, 'Combined Budget 2025 EUR'!$B:$L, 11, 0), IFERROR(VLOOKUP($B920, 'Combined Budget 2025 CHF'!$B:$L, 11, 0), "N/A"))</f>
        <v>N/A</v>
      </c>
    </row>
    <row r="921" spans="2:38" x14ac:dyDescent="0.25">
      <c r="B921" s="1">
        <v>31242</v>
      </c>
      <c r="C921" s="1" t="s">
        <v>1075</v>
      </c>
      <c r="D921" s="1" t="str">
        <f>IFERROR(VLOOKUP($B921, 'Combined Budget 2025 EUR'!$B:$G,3, 0),IFERROR(VLOOKUP($B921, 'Combined Budget 2025 CHF'!$B:$G,3, 0),  IFERROR(VLOOKUP($B921, '[1]QMSM_AG Mapping'!$A:$G, 3,0), "Check")))</f>
        <v>Internal</v>
      </c>
      <c r="E921" s="1">
        <f>IFERROR(VLOOKUP($B921, 'Combined Budget 2025 EUR'!$B:$G,5, 0), IFERROR(VLOOKUP($B921, 'Combined Budget 2025 CHF'!$B:$G,5, 0),IFERROR(VLOOKUP($B921, '[1]QMSM_AG Mapping'!$A:$E, 5,0), "Check")))</f>
        <v>0</v>
      </c>
      <c r="F921" s="1">
        <f t="shared" si="142"/>
        <v>0</v>
      </c>
      <c r="G921" s="13">
        <f>VLOOKUP($B921, '[1]QMSM_AG Mapping'!$A:$G, 6, 0)</f>
        <v>0</v>
      </c>
      <c r="H921" s="1">
        <f>VLOOKUP($B921, '[1]QMSM_AG Mapping'!$A:$G, 7, 0)</f>
        <v>0</v>
      </c>
      <c r="I921" t="s">
        <v>38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W921" s="14" cm="1">
        <f t="array" ref="W921">INDEX(J921:U921, 1, MONTH($W$1))</f>
        <v>0</v>
      </c>
      <c r="X921" s="14" cm="1">
        <f t="array" ref="X921">SUMPRODUCT((J921:U921) *(($J$1:$U$1)&lt;=$X$1))</f>
        <v>0</v>
      </c>
      <c r="Y921">
        <f t="shared" si="151"/>
        <v>0</v>
      </c>
      <c r="Z921">
        <f t="shared" si="151"/>
        <v>0</v>
      </c>
      <c r="AA921">
        <f t="shared" si="144"/>
        <v>0</v>
      </c>
      <c r="AB921">
        <f t="shared" si="152"/>
        <v>0</v>
      </c>
      <c r="AC921">
        <f t="shared" si="145"/>
        <v>0</v>
      </c>
      <c r="AD921">
        <f t="shared" si="146"/>
        <v>0</v>
      </c>
      <c r="AE921">
        <f t="shared" si="147"/>
        <v>0</v>
      </c>
      <c r="AF921">
        <f t="shared" si="148"/>
        <v>0</v>
      </c>
      <c r="AG921">
        <f t="shared" si="149"/>
        <v>0</v>
      </c>
      <c r="AI921" s="15">
        <f t="shared" si="150"/>
        <v>0</v>
      </c>
      <c r="AJ921" s="15"/>
      <c r="AK921" t="str">
        <f>IFERROR(VLOOKUP($B921, 'Combined Budget 2025 EUR'!$B:$L, 10, 0), IFERROR(VLOOKUP($B921, 'Combined Budget 2025 CHF'!$B:$L, 10, 0), "N/A"))</f>
        <v>N/A</v>
      </c>
      <c r="AL921" t="str">
        <f>IFERROR(VLOOKUP($B921, 'Combined Budget 2025 EUR'!$B:$L, 11, 0), IFERROR(VLOOKUP($B921, 'Combined Budget 2025 CHF'!$B:$L, 11, 0), "N/A"))</f>
        <v>N/A</v>
      </c>
    </row>
    <row r="922" spans="2:38" x14ac:dyDescent="0.25">
      <c r="B922" s="1">
        <v>31243</v>
      </c>
      <c r="C922" s="1" t="s">
        <v>1076</v>
      </c>
      <c r="D922" s="1" t="str">
        <f>IFERROR(VLOOKUP($B922, 'Combined Budget 2025 EUR'!$B:$G,3, 0),IFERROR(VLOOKUP($B922, 'Combined Budget 2025 CHF'!$B:$G,3, 0),  IFERROR(VLOOKUP($B922, '[1]QMSM_AG Mapping'!$A:$G, 3,0), "Check")))</f>
        <v>Internal</v>
      </c>
      <c r="E922" s="1">
        <f>IFERROR(VLOOKUP($B922, 'Combined Budget 2025 EUR'!$B:$G,5, 0), IFERROR(VLOOKUP($B922, 'Combined Budget 2025 CHF'!$B:$G,5, 0),IFERROR(VLOOKUP($B922, '[1]QMSM_AG Mapping'!$A:$E, 5,0), "Check")))</f>
        <v>0</v>
      </c>
      <c r="F922" s="1">
        <f t="shared" si="142"/>
        <v>0</v>
      </c>
      <c r="G922" s="13">
        <f>VLOOKUP($B922, '[1]QMSM_AG Mapping'!$A:$G, 6, 0)</f>
        <v>0</v>
      </c>
      <c r="H922" s="1">
        <f>VLOOKUP($B922, '[1]QMSM_AG Mapping'!$A:$G, 7, 0)</f>
        <v>0</v>
      </c>
      <c r="I922" t="s">
        <v>38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W922" s="14" cm="1">
        <f t="array" ref="W922">INDEX(J922:U922, 1, MONTH($W$1))</f>
        <v>0</v>
      </c>
      <c r="X922" s="14" cm="1">
        <f t="array" ref="X922">SUMPRODUCT((J922:U922) *(($J$1:$U$1)&lt;=$X$1))</f>
        <v>0</v>
      </c>
      <c r="Y922">
        <f t="shared" si="151"/>
        <v>0</v>
      </c>
      <c r="Z922">
        <f t="shared" si="151"/>
        <v>0</v>
      </c>
      <c r="AA922">
        <f t="shared" si="144"/>
        <v>0</v>
      </c>
      <c r="AB922">
        <f t="shared" si="152"/>
        <v>0</v>
      </c>
      <c r="AC922">
        <f t="shared" si="145"/>
        <v>0</v>
      </c>
      <c r="AD922">
        <f t="shared" si="146"/>
        <v>0</v>
      </c>
      <c r="AE922">
        <f t="shared" si="147"/>
        <v>0</v>
      </c>
      <c r="AF922">
        <f t="shared" si="148"/>
        <v>0</v>
      </c>
      <c r="AG922">
        <f t="shared" si="149"/>
        <v>0</v>
      </c>
      <c r="AI922" s="15">
        <f t="shared" si="150"/>
        <v>0</v>
      </c>
      <c r="AJ922" s="15"/>
      <c r="AK922" t="str">
        <f>IFERROR(VLOOKUP($B922, 'Combined Budget 2025 EUR'!$B:$L, 10, 0), IFERROR(VLOOKUP($B922, 'Combined Budget 2025 CHF'!$B:$L, 10, 0), "N/A"))</f>
        <v>N/A</v>
      </c>
      <c r="AL922" t="str">
        <f>IFERROR(VLOOKUP($B922, 'Combined Budget 2025 EUR'!$B:$L, 11, 0), IFERROR(VLOOKUP($B922, 'Combined Budget 2025 CHF'!$B:$L, 11, 0), "N/A"))</f>
        <v>N/A</v>
      </c>
    </row>
    <row r="923" spans="2:38" x14ac:dyDescent="0.25">
      <c r="B923" s="1">
        <v>31244</v>
      </c>
      <c r="C923" s="1" t="s">
        <v>1077</v>
      </c>
      <c r="D923" s="1" t="str">
        <f>IFERROR(VLOOKUP($B923, 'Combined Budget 2025 EUR'!$B:$G,3, 0),IFERROR(VLOOKUP($B923, 'Combined Budget 2025 CHF'!$B:$G,3, 0),  IFERROR(VLOOKUP($B923, '[1]QMSM_AG Mapping'!$A:$G, 3,0), "Check")))</f>
        <v>Internal</v>
      </c>
      <c r="E923" s="1">
        <f>IFERROR(VLOOKUP($B923, 'Combined Budget 2025 EUR'!$B:$G,5, 0), IFERROR(VLOOKUP($B923, 'Combined Budget 2025 CHF'!$B:$G,5, 0),IFERROR(VLOOKUP($B923, '[1]QMSM_AG Mapping'!$A:$E, 5,0), "Check")))</f>
        <v>0</v>
      </c>
      <c r="F923" s="1">
        <f t="shared" si="142"/>
        <v>0</v>
      </c>
      <c r="G923" s="13">
        <f>VLOOKUP($B923, '[1]QMSM_AG Mapping'!$A:$G, 6, 0)</f>
        <v>0</v>
      </c>
      <c r="H923" s="1">
        <f>VLOOKUP($B923, '[1]QMSM_AG Mapping'!$A:$G, 7, 0)</f>
        <v>0</v>
      </c>
      <c r="I923" t="s">
        <v>38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W923" s="14" cm="1">
        <f t="array" ref="W923">INDEX(J923:U923, 1, MONTH($W$1))</f>
        <v>0</v>
      </c>
      <c r="X923" s="14" cm="1">
        <f t="array" ref="X923">SUMPRODUCT((J923:U923) *(($J$1:$U$1)&lt;=$X$1))</f>
        <v>0</v>
      </c>
      <c r="Y923">
        <f t="shared" si="151"/>
        <v>0</v>
      </c>
      <c r="Z923">
        <f t="shared" si="151"/>
        <v>0</v>
      </c>
      <c r="AA923">
        <f t="shared" si="144"/>
        <v>0</v>
      </c>
      <c r="AB923">
        <f t="shared" si="152"/>
        <v>0</v>
      </c>
      <c r="AC923">
        <f t="shared" si="145"/>
        <v>0</v>
      </c>
      <c r="AD923">
        <f t="shared" si="146"/>
        <v>0</v>
      </c>
      <c r="AE923">
        <f t="shared" si="147"/>
        <v>0</v>
      </c>
      <c r="AF923">
        <f t="shared" si="148"/>
        <v>0</v>
      </c>
      <c r="AG923">
        <f t="shared" si="149"/>
        <v>0</v>
      </c>
      <c r="AI923" s="15">
        <f t="shared" si="150"/>
        <v>0</v>
      </c>
      <c r="AJ923" s="15"/>
      <c r="AK923" t="str">
        <f>IFERROR(VLOOKUP($B923, 'Combined Budget 2025 EUR'!$B:$L, 10, 0), IFERROR(VLOOKUP($B923, 'Combined Budget 2025 CHF'!$B:$L, 10, 0), "N/A"))</f>
        <v>N/A</v>
      </c>
      <c r="AL923" t="str">
        <f>IFERROR(VLOOKUP($B923, 'Combined Budget 2025 EUR'!$B:$L, 11, 0), IFERROR(VLOOKUP($B923, 'Combined Budget 2025 CHF'!$B:$L, 11, 0), "N/A"))</f>
        <v>N/A</v>
      </c>
    </row>
    <row r="924" spans="2:38" x14ac:dyDescent="0.25">
      <c r="B924" s="1">
        <v>31245</v>
      </c>
      <c r="C924" s="1" t="s">
        <v>1078</v>
      </c>
      <c r="D924" s="1" t="str">
        <f>IFERROR(VLOOKUP($B924, 'Combined Budget 2025 EUR'!$B:$G,3, 0),IFERROR(VLOOKUP($B924, 'Combined Budget 2025 CHF'!$B:$G,3, 0),  IFERROR(VLOOKUP($B924, '[1]QMSM_AG Mapping'!$A:$G, 3,0), "Check")))</f>
        <v>Internal</v>
      </c>
      <c r="E924" s="1">
        <f>IFERROR(VLOOKUP($B924, 'Combined Budget 2025 EUR'!$B:$G,5, 0), IFERROR(VLOOKUP($B924, 'Combined Budget 2025 CHF'!$B:$G,5, 0),IFERROR(VLOOKUP($B924, '[1]QMSM_AG Mapping'!$A:$E, 5,0), "Check")))</f>
        <v>0</v>
      </c>
      <c r="F924" s="1">
        <f t="shared" si="142"/>
        <v>0</v>
      </c>
      <c r="G924" s="13">
        <f>VLOOKUP($B924, '[1]QMSM_AG Mapping'!$A:$G, 6, 0)</f>
        <v>0</v>
      </c>
      <c r="H924" s="1">
        <f>VLOOKUP($B924, '[1]QMSM_AG Mapping'!$A:$G, 7, 0)</f>
        <v>0</v>
      </c>
      <c r="I924" t="s">
        <v>38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W924" s="14" cm="1">
        <f t="array" ref="W924">INDEX(J924:U924, 1, MONTH($W$1))</f>
        <v>0</v>
      </c>
      <c r="X924" s="14" cm="1">
        <f t="array" ref="X924">SUMPRODUCT((J924:U924) *(($J$1:$U$1)&lt;=$X$1))</f>
        <v>0</v>
      </c>
      <c r="Y924">
        <f t="shared" si="151"/>
        <v>0</v>
      </c>
      <c r="Z924">
        <f t="shared" si="151"/>
        <v>0</v>
      </c>
      <c r="AA924">
        <f t="shared" si="144"/>
        <v>0</v>
      </c>
      <c r="AB924">
        <f t="shared" si="152"/>
        <v>0</v>
      </c>
      <c r="AC924">
        <f t="shared" si="145"/>
        <v>0</v>
      </c>
      <c r="AD924">
        <f t="shared" si="146"/>
        <v>0</v>
      </c>
      <c r="AE924">
        <f t="shared" si="147"/>
        <v>0</v>
      </c>
      <c r="AF924">
        <f t="shared" si="148"/>
        <v>0</v>
      </c>
      <c r="AG924">
        <f t="shared" si="149"/>
        <v>0</v>
      </c>
      <c r="AI924" s="15">
        <f t="shared" si="150"/>
        <v>0</v>
      </c>
      <c r="AJ924" s="15"/>
      <c r="AK924" t="str">
        <f>IFERROR(VLOOKUP($B924, 'Combined Budget 2025 EUR'!$B:$L, 10, 0), IFERROR(VLOOKUP($B924, 'Combined Budget 2025 CHF'!$B:$L, 10, 0), "N/A"))</f>
        <v>N/A</v>
      </c>
      <c r="AL924" t="str">
        <f>IFERROR(VLOOKUP($B924, 'Combined Budget 2025 EUR'!$B:$L, 11, 0), IFERROR(VLOOKUP($B924, 'Combined Budget 2025 CHF'!$B:$L, 11, 0), "N/A"))</f>
        <v>N/A</v>
      </c>
    </row>
    <row r="925" spans="2:38" x14ac:dyDescent="0.25">
      <c r="B925" s="1">
        <v>31246</v>
      </c>
      <c r="C925" s="1" t="s">
        <v>1079</v>
      </c>
      <c r="D925" s="1" t="str">
        <f>IFERROR(VLOOKUP($B925, 'Combined Budget 2025 EUR'!$B:$G,3, 0),IFERROR(VLOOKUP($B925, 'Combined Budget 2025 CHF'!$B:$G,3, 0),  IFERROR(VLOOKUP($B925, '[1]QMSM_AG Mapping'!$A:$G, 3,0), "Check")))</f>
        <v>Internal</v>
      </c>
      <c r="E925" s="1">
        <f>IFERROR(VLOOKUP($B925, 'Combined Budget 2025 EUR'!$B:$G,5, 0), IFERROR(VLOOKUP($B925, 'Combined Budget 2025 CHF'!$B:$G,5, 0),IFERROR(VLOOKUP($B925, '[1]QMSM_AG Mapping'!$A:$E, 5,0), "Check")))</f>
        <v>0</v>
      </c>
      <c r="F925" s="1">
        <f t="shared" si="142"/>
        <v>0</v>
      </c>
      <c r="G925" s="13">
        <f>VLOOKUP($B925, '[1]QMSM_AG Mapping'!$A:$G, 6, 0)</f>
        <v>0</v>
      </c>
      <c r="H925" s="1">
        <f>VLOOKUP($B925, '[1]QMSM_AG Mapping'!$A:$G, 7, 0)</f>
        <v>0</v>
      </c>
      <c r="I925" t="s">
        <v>38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W925" s="14" cm="1">
        <f t="array" ref="W925">INDEX(J925:U925, 1, MONTH($W$1))</f>
        <v>0</v>
      </c>
      <c r="X925" s="14" cm="1">
        <f t="array" ref="X925">SUMPRODUCT((J925:U925) *(($J$1:$U$1)&lt;=$X$1))</f>
        <v>0</v>
      </c>
      <c r="Y925">
        <f t="shared" si="151"/>
        <v>0</v>
      </c>
      <c r="Z925">
        <f t="shared" si="151"/>
        <v>0</v>
      </c>
      <c r="AA925">
        <f t="shared" si="144"/>
        <v>0</v>
      </c>
      <c r="AB925">
        <f t="shared" si="152"/>
        <v>0</v>
      </c>
      <c r="AC925">
        <f t="shared" si="145"/>
        <v>0</v>
      </c>
      <c r="AD925">
        <f t="shared" si="146"/>
        <v>0</v>
      </c>
      <c r="AE925">
        <f t="shared" si="147"/>
        <v>0</v>
      </c>
      <c r="AF925">
        <f t="shared" si="148"/>
        <v>0</v>
      </c>
      <c r="AG925">
        <f t="shared" si="149"/>
        <v>0</v>
      </c>
      <c r="AI925" s="15">
        <f t="shared" si="150"/>
        <v>0</v>
      </c>
      <c r="AJ925" s="15"/>
      <c r="AK925" t="str">
        <f>IFERROR(VLOOKUP($B925, 'Combined Budget 2025 EUR'!$B:$L, 10, 0), IFERROR(VLOOKUP($B925, 'Combined Budget 2025 CHF'!$B:$L, 10, 0), "N/A"))</f>
        <v>N/A</v>
      </c>
      <c r="AL925" t="str">
        <f>IFERROR(VLOOKUP($B925, 'Combined Budget 2025 EUR'!$B:$L, 11, 0), IFERROR(VLOOKUP($B925, 'Combined Budget 2025 CHF'!$B:$L, 11, 0), "N/A"))</f>
        <v>N/A</v>
      </c>
    </row>
    <row r="926" spans="2:38" x14ac:dyDescent="0.25">
      <c r="B926" s="1">
        <v>31247</v>
      </c>
      <c r="C926" s="1" t="s">
        <v>1177</v>
      </c>
      <c r="D926" s="1" t="str">
        <f>IFERROR(VLOOKUP($B926, 'Combined Budget 2025 EUR'!$B:$G,3, 0),IFERROR(VLOOKUP($B926, 'Combined Budget 2025 CHF'!$B:$G,3, 0),  IFERROR(VLOOKUP($B926, '[1]QMSM_AG Mapping'!$A:$G, 3,0), "Check")))</f>
        <v>Internal</v>
      </c>
      <c r="E926" s="1">
        <f>IFERROR(VLOOKUP($B926, 'Combined Budget 2025 EUR'!$B:$G,5, 0), IFERROR(VLOOKUP($B926, 'Combined Budget 2025 CHF'!$B:$G,5, 0),IFERROR(VLOOKUP($B926, '[1]QMSM_AG Mapping'!$A:$E, 5,0), "Check")))</f>
        <v>0</v>
      </c>
      <c r="F926" s="1">
        <f t="shared" si="142"/>
        <v>0</v>
      </c>
      <c r="G926" s="13">
        <f>VLOOKUP($B926, '[1]QMSM_AG Mapping'!$A:$G, 6, 0)</f>
        <v>0</v>
      </c>
      <c r="H926" s="1">
        <f>VLOOKUP($B926, '[1]QMSM_AG Mapping'!$A:$G, 7, 0)</f>
        <v>0</v>
      </c>
      <c r="I926" t="s">
        <v>38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W926" s="14" cm="1">
        <f t="array" ref="W926">INDEX(J926:U926, 1, MONTH($W$1))</f>
        <v>0</v>
      </c>
      <c r="X926" s="14" cm="1">
        <f t="array" ref="X926">SUMPRODUCT((J926:U926) *(($J$1:$U$1)&lt;=$X$1))</f>
        <v>0</v>
      </c>
      <c r="Y926">
        <f t="shared" si="151"/>
        <v>0</v>
      </c>
      <c r="Z926">
        <f t="shared" si="151"/>
        <v>0</v>
      </c>
      <c r="AA926">
        <f t="shared" si="144"/>
        <v>0</v>
      </c>
      <c r="AB926">
        <f t="shared" si="152"/>
        <v>0</v>
      </c>
      <c r="AC926">
        <f t="shared" si="145"/>
        <v>0</v>
      </c>
      <c r="AD926">
        <f t="shared" si="146"/>
        <v>0</v>
      </c>
      <c r="AE926">
        <f t="shared" si="147"/>
        <v>0</v>
      </c>
      <c r="AF926">
        <f t="shared" si="148"/>
        <v>0</v>
      </c>
      <c r="AG926">
        <f t="shared" si="149"/>
        <v>0</v>
      </c>
      <c r="AI926" s="15">
        <f t="shared" si="150"/>
        <v>0</v>
      </c>
      <c r="AJ926" s="15"/>
      <c r="AK926" t="str">
        <f>IFERROR(VLOOKUP($B926, 'Combined Budget 2025 EUR'!$B:$L, 10, 0), IFERROR(VLOOKUP($B926, 'Combined Budget 2025 CHF'!$B:$L, 10, 0), "N/A"))</f>
        <v>N/A</v>
      </c>
      <c r="AL926" t="str">
        <f>IFERROR(VLOOKUP($B926, 'Combined Budget 2025 EUR'!$B:$L, 11, 0), IFERROR(VLOOKUP($B926, 'Combined Budget 2025 CHF'!$B:$L, 11, 0), "N/A"))</f>
        <v>N/A</v>
      </c>
    </row>
    <row r="927" spans="2:38" x14ac:dyDescent="0.25">
      <c r="B927" s="1">
        <v>31248</v>
      </c>
      <c r="C927" s="1" t="s">
        <v>1178</v>
      </c>
      <c r="D927" s="1" t="str">
        <f>IFERROR(VLOOKUP($B927, 'Combined Budget 2025 EUR'!$B:$G,3, 0),IFERROR(VLOOKUP($B927, 'Combined Budget 2025 CHF'!$B:$G,3, 0),  IFERROR(VLOOKUP($B927, '[1]QMSM_AG Mapping'!$A:$G, 3,0), "Check")))</f>
        <v>Internal</v>
      </c>
      <c r="E927" s="1">
        <f>IFERROR(VLOOKUP($B927, 'Combined Budget 2025 EUR'!$B:$G,5, 0), IFERROR(VLOOKUP($B927, 'Combined Budget 2025 CHF'!$B:$G,5, 0),IFERROR(VLOOKUP($B927, '[1]QMSM_AG Mapping'!$A:$E, 5,0), "Check")))</f>
        <v>0</v>
      </c>
      <c r="F927" s="1">
        <f t="shared" si="142"/>
        <v>0</v>
      </c>
      <c r="G927" s="13">
        <f>VLOOKUP($B927, '[1]QMSM_AG Mapping'!$A:$G, 6, 0)</f>
        <v>0</v>
      </c>
      <c r="H927" s="1">
        <f>VLOOKUP($B927, '[1]QMSM_AG Mapping'!$A:$G, 7, 0)</f>
        <v>0</v>
      </c>
      <c r="I927" t="s">
        <v>38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W927" s="14" cm="1">
        <f t="array" ref="W927">INDEX(J927:U927, 1, MONTH($W$1))</f>
        <v>0</v>
      </c>
      <c r="X927" s="14" cm="1">
        <f t="array" ref="X927">SUMPRODUCT((J927:U927) *(($J$1:$U$1)&lt;=$X$1))</f>
        <v>0</v>
      </c>
      <c r="Y927">
        <f t="shared" si="151"/>
        <v>0</v>
      </c>
      <c r="Z927">
        <f t="shared" si="151"/>
        <v>0</v>
      </c>
      <c r="AA927">
        <f t="shared" si="144"/>
        <v>0</v>
      </c>
      <c r="AB927">
        <f t="shared" si="152"/>
        <v>0</v>
      </c>
      <c r="AC927">
        <f t="shared" si="145"/>
        <v>0</v>
      </c>
      <c r="AD927">
        <f t="shared" si="146"/>
        <v>0</v>
      </c>
      <c r="AE927">
        <f t="shared" si="147"/>
        <v>0</v>
      </c>
      <c r="AF927">
        <f t="shared" si="148"/>
        <v>0</v>
      </c>
      <c r="AG927">
        <f t="shared" si="149"/>
        <v>0</v>
      </c>
      <c r="AI927" s="15">
        <f t="shared" si="150"/>
        <v>0</v>
      </c>
      <c r="AJ927" s="15"/>
      <c r="AK927" t="str">
        <f>IFERROR(VLOOKUP($B927, 'Combined Budget 2025 EUR'!$B:$L, 10, 0), IFERROR(VLOOKUP($B927, 'Combined Budget 2025 CHF'!$B:$L, 10, 0), "N/A"))</f>
        <v>N/A</v>
      </c>
      <c r="AL927" t="str">
        <f>IFERROR(VLOOKUP($B927, 'Combined Budget 2025 EUR'!$B:$L, 11, 0), IFERROR(VLOOKUP($B927, 'Combined Budget 2025 CHF'!$B:$L, 11, 0), "N/A"))</f>
        <v>N/A</v>
      </c>
    </row>
    <row r="928" spans="2:38" x14ac:dyDescent="0.25">
      <c r="B928" s="1">
        <v>31249</v>
      </c>
      <c r="C928" s="1" t="s">
        <v>1179</v>
      </c>
      <c r="D928" s="1" t="str">
        <f>IFERROR(VLOOKUP($B928, 'Combined Budget 2025 EUR'!$B:$G,3, 0),IFERROR(VLOOKUP($B928, 'Combined Budget 2025 CHF'!$B:$G,3, 0),  IFERROR(VLOOKUP($B928, '[1]QMSM_AG Mapping'!$A:$G, 3,0), "Check")))</f>
        <v>Internal</v>
      </c>
      <c r="E928" s="1">
        <f>IFERROR(VLOOKUP($B928, 'Combined Budget 2025 EUR'!$B:$G,5, 0), IFERROR(VLOOKUP($B928, 'Combined Budget 2025 CHF'!$B:$G,5, 0),IFERROR(VLOOKUP($B928, '[1]QMSM_AG Mapping'!$A:$E, 5,0), "Check")))</f>
        <v>0</v>
      </c>
      <c r="F928" s="1">
        <f t="shared" si="142"/>
        <v>0</v>
      </c>
      <c r="G928" s="13">
        <f>VLOOKUP($B928, '[1]QMSM_AG Mapping'!$A:$G, 6, 0)</f>
        <v>0</v>
      </c>
      <c r="H928" s="1">
        <f>VLOOKUP($B928, '[1]QMSM_AG Mapping'!$A:$G, 7, 0)</f>
        <v>0</v>
      </c>
      <c r="I928" t="s">
        <v>38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W928" s="14" cm="1">
        <f t="array" ref="W928">INDEX(J928:U928, 1, MONTH($W$1))</f>
        <v>0</v>
      </c>
      <c r="X928" s="14" cm="1">
        <f t="array" ref="X928">SUMPRODUCT((J928:U928) *(($J$1:$U$1)&lt;=$X$1))</f>
        <v>0</v>
      </c>
      <c r="Y928">
        <f t="shared" si="151"/>
        <v>0</v>
      </c>
      <c r="Z928">
        <f t="shared" si="151"/>
        <v>0</v>
      </c>
      <c r="AA928">
        <f t="shared" si="144"/>
        <v>0</v>
      </c>
      <c r="AB928">
        <f t="shared" si="152"/>
        <v>0</v>
      </c>
      <c r="AC928">
        <f t="shared" si="145"/>
        <v>0</v>
      </c>
      <c r="AD928">
        <f t="shared" si="146"/>
        <v>0</v>
      </c>
      <c r="AE928">
        <f t="shared" si="147"/>
        <v>0</v>
      </c>
      <c r="AF928">
        <f t="shared" si="148"/>
        <v>0</v>
      </c>
      <c r="AG928">
        <f t="shared" si="149"/>
        <v>0</v>
      </c>
      <c r="AI928" s="15">
        <f t="shared" si="150"/>
        <v>0</v>
      </c>
      <c r="AJ928" s="15"/>
      <c r="AK928" t="str">
        <f>IFERROR(VLOOKUP($B928, 'Combined Budget 2025 EUR'!$B:$L, 10, 0), IFERROR(VLOOKUP($B928, 'Combined Budget 2025 CHF'!$B:$L, 10, 0), "N/A"))</f>
        <v>N/A</v>
      </c>
      <c r="AL928" t="str">
        <f>IFERROR(VLOOKUP($B928, 'Combined Budget 2025 EUR'!$B:$L, 11, 0), IFERROR(VLOOKUP($B928, 'Combined Budget 2025 CHF'!$B:$L, 11, 0), "N/A"))</f>
        <v>N/A</v>
      </c>
    </row>
    <row r="929" spans="2:38" x14ac:dyDescent="0.25">
      <c r="B929" s="1">
        <v>31250</v>
      </c>
      <c r="C929" s="1" t="s">
        <v>1180</v>
      </c>
      <c r="D929" s="1" t="str">
        <f>IFERROR(VLOOKUP($B929, 'Combined Budget 2025 EUR'!$B:$G,3, 0),IFERROR(VLOOKUP($B929, 'Combined Budget 2025 CHF'!$B:$G,3, 0),  IFERROR(VLOOKUP($B929, '[1]QMSM_AG Mapping'!$A:$G, 3,0), "Check")))</f>
        <v>Internal</v>
      </c>
      <c r="E929" s="1">
        <f>IFERROR(VLOOKUP($B929, 'Combined Budget 2025 EUR'!$B:$G,5, 0), IFERROR(VLOOKUP($B929, 'Combined Budget 2025 CHF'!$B:$G,5, 0),IFERROR(VLOOKUP($B929, '[1]QMSM_AG Mapping'!$A:$E, 5,0), "Check")))</f>
        <v>0</v>
      </c>
      <c r="F929" s="1">
        <f t="shared" si="142"/>
        <v>0</v>
      </c>
      <c r="G929" s="13">
        <f>VLOOKUP($B929, '[1]QMSM_AG Mapping'!$A:$G, 6, 0)</f>
        <v>0</v>
      </c>
      <c r="H929" s="1">
        <f>VLOOKUP($B929, '[1]QMSM_AG Mapping'!$A:$G, 7, 0)</f>
        <v>0</v>
      </c>
      <c r="I929" t="s">
        <v>38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W929" s="14" cm="1">
        <f t="array" ref="W929">INDEX(J929:U929, 1, MONTH($W$1))</f>
        <v>0</v>
      </c>
      <c r="X929" s="14" cm="1">
        <f t="array" ref="X929">SUMPRODUCT((J929:U929) *(($J$1:$U$1)&lt;=$X$1))</f>
        <v>0</v>
      </c>
      <c r="Y929">
        <f t="shared" si="151"/>
        <v>0</v>
      </c>
      <c r="Z929">
        <f t="shared" si="151"/>
        <v>0</v>
      </c>
      <c r="AA929">
        <f t="shared" si="144"/>
        <v>0</v>
      </c>
      <c r="AB929">
        <f t="shared" si="152"/>
        <v>0</v>
      </c>
      <c r="AC929">
        <f t="shared" si="145"/>
        <v>0</v>
      </c>
      <c r="AD929">
        <f t="shared" si="146"/>
        <v>0</v>
      </c>
      <c r="AE929">
        <f t="shared" si="147"/>
        <v>0</v>
      </c>
      <c r="AF929">
        <f t="shared" si="148"/>
        <v>0</v>
      </c>
      <c r="AG929">
        <f t="shared" si="149"/>
        <v>0</v>
      </c>
      <c r="AI929" s="15">
        <f t="shared" si="150"/>
        <v>0</v>
      </c>
      <c r="AJ929" s="15"/>
      <c r="AK929" t="str">
        <f>IFERROR(VLOOKUP($B929, 'Combined Budget 2025 EUR'!$B:$L, 10, 0), IFERROR(VLOOKUP($B929, 'Combined Budget 2025 CHF'!$B:$L, 10, 0), "N/A"))</f>
        <v>N/A</v>
      </c>
      <c r="AL929" t="str">
        <f>IFERROR(VLOOKUP($B929, 'Combined Budget 2025 EUR'!$B:$L, 11, 0), IFERROR(VLOOKUP($B929, 'Combined Budget 2025 CHF'!$B:$L, 11, 0), "N/A"))</f>
        <v>N/A</v>
      </c>
    </row>
    <row r="930" spans="2:38" x14ac:dyDescent="0.25">
      <c r="B930" s="1">
        <v>31251</v>
      </c>
      <c r="C930" s="1" t="s">
        <v>1181</v>
      </c>
      <c r="D930" s="1" t="str">
        <f>IFERROR(VLOOKUP($B930, 'Combined Budget 2025 EUR'!$B:$G,3, 0),IFERROR(VLOOKUP($B930, 'Combined Budget 2025 CHF'!$B:$G,3, 0),  IFERROR(VLOOKUP($B930, '[1]QMSM_AG Mapping'!$A:$G, 3,0), "Check")))</f>
        <v>Internal</v>
      </c>
      <c r="E930" s="1">
        <f>IFERROR(VLOOKUP($B930, 'Combined Budget 2025 EUR'!$B:$G,5, 0), IFERROR(VLOOKUP($B930, 'Combined Budget 2025 CHF'!$B:$G,5, 0),IFERROR(VLOOKUP($B930, '[1]QMSM_AG Mapping'!$A:$E, 5,0), "Check")))</f>
        <v>0</v>
      </c>
      <c r="F930" s="1">
        <f t="shared" si="142"/>
        <v>0</v>
      </c>
      <c r="G930" s="13">
        <f>VLOOKUP($B930, '[1]QMSM_AG Mapping'!$A:$G, 6, 0)</f>
        <v>0</v>
      </c>
      <c r="H930" s="1">
        <f>VLOOKUP($B930, '[1]QMSM_AG Mapping'!$A:$G, 7, 0)</f>
        <v>0</v>
      </c>
      <c r="I930" t="s">
        <v>38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W930" s="14" cm="1">
        <f t="array" ref="W930">INDEX(J930:U930, 1, MONTH($W$1))</f>
        <v>0</v>
      </c>
      <c r="X930" s="14" cm="1">
        <f t="array" ref="X930">SUMPRODUCT((J930:U930) *(($J$1:$U$1)&lt;=$X$1))</f>
        <v>0</v>
      </c>
      <c r="Y930">
        <f t="shared" si="151"/>
        <v>0</v>
      </c>
      <c r="Z930">
        <f t="shared" si="151"/>
        <v>0</v>
      </c>
      <c r="AA930">
        <f t="shared" si="144"/>
        <v>0</v>
      </c>
      <c r="AB930">
        <f t="shared" si="152"/>
        <v>0</v>
      </c>
      <c r="AC930">
        <f t="shared" si="145"/>
        <v>0</v>
      </c>
      <c r="AD930">
        <f t="shared" si="146"/>
        <v>0</v>
      </c>
      <c r="AE930">
        <f t="shared" si="147"/>
        <v>0</v>
      </c>
      <c r="AF930">
        <f t="shared" si="148"/>
        <v>0</v>
      </c>
      <c r="AG930">
        <f t="shared" si="149"/>
        <v>0</v>
      </c>
      <c r="AI930" s="15">
        <f t="shared" si="150"/>
        <v>0</v>
      </c>
      <c r="AJ930" s="15"/>
      <c r="AK930" t="str">
        <f>IFERROR(VLOOKUP($B930, 'Combined Budget 2025 EUR'!$B:$L, 10, 0), IFERROR(VLOOKUP($B930, 'Combined Budget 2025 CHF'!$B:$L, 10, 0), "N/A"))</f>
        <v>N/A</v>
      </c>
      <c r="AL930" t="str">
        <f>IFERROR(VLOOKUP($B930, 'Combined Budget 2025 EUR'!$B:$L, 11, 0), IFERROR(VLOOKUP($B930, 'Combined Budget 2025 CHF'!$B:$L, 11, 0), "N/A"))</f>
        <v>N/A</v>
      </c>
    </row>
    <row r="931" spans="2:38" x14ac:dyDescent="0.25">
      <c r="B931" s="1">
        <v>31252</v>
      </c>
      <c r="C931" s="1" t="s">
        <v>1182</v>
      </c>
      <c r="D931" s="1" t="str">
        <f>IFERROR(VLOOKUP($B931, 'Combined Budget 2025 EUR'!$B:$G,3, 0),IFERROR(VLOOKUP($B931, 'Combined Budget 2025 CHF'!$B:$G,3, 0),  IFERROR(VLOOKUP($B931, '[1]QMSM_AG Mapping'!$A:$G, 3,0), "Check")))</f>
        <v>Internal</v>
      </c>
      <c r="E931" s="1">
        <f>IFERROR(VLOOKUP($B931, 'Combined Budget 2025 EUR'!$B:$G,5, 0), IFERROR(VLOOKUP($B931, 'Combined Budget 2025 CHF'!$B:$G,5, 0),IFERROR(VLOOKUP($B931, '[1]QMSM_AG Mapping'!$A:$E, 5,0), "Check")))</f>
        <v>0</v>
      </c>
      <c r="F931" s="1">
        <f t="shared" si="142"/>
        <v>0</v>
      </c>
      <c r="G931" s="13">
        <f>VLOOKUP($B931, '[1]QMSM_AG Mapping'!$A:$G, 6, 0)</f>
        <v>0</v>
      </c>
      <c r="H931" s="1">
        <f>VLOOKUP($B931, '[1]QMSM_AG Mapping'!$A:$G, 7, 0)</f>
        <v>0</v>
      </c>
      <c r="I931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W931" s="14" cm="1">
        <f t="array" ref="W931">INDEX(J931:U931, 1, MONTH($W$1))</f>
        <v>0</v>
      </c>
      <c r="X931" s="14" cm="1">
        <f t="array" ref="X931">SUMPRODUCT((J931:U931) *(($J$1:$U$1)&lt;=$X$1))</f>
        <v>0</v>
      </c>
      <c r="Y931">
        <f t="shared" si="151"/>
        <v>0</v>
      </c>
      <c r="Z931">
        <f t="shared" si="151"/>
        <v>0</v>
      </c>
      <c r="AA931">
        <f t="shared" si="144"/>
        <v>0</v>
      </c>
      <c r="AB931">
        <f t="shared" si="152"/>
        <v>0</v>
      </c>
      <c r="AC931">
        <f t="shared" si="145"/>
        <v>0</v>
      </c>
      <c r="AD931">
        <f t="shared" si="146"/>
        <v>0</v>
      </c>
      <c r="AE931">
        <f t="shared" si="147"/>
        <v>0</v>
      </c>
      <c r="AF931">
        <f t="shared" si="148"/>
        <v>0</v>
      </c>
      <c r="AG931">
        <f t="shared" si="149"/>
        <v>0</v>
      </c>
      <c r="AI931" s="15">
        <f t="shared" si="150"/>
        <v>0</v>
      </c>
      <c r="AJ931" s="15"/>
      <c r="AK931" t="str">
        <f>IFERROR(VLOOKUP($B931, 'Combined Budget 2025 EUR'!$B:$L, 10, 0), IFERROR(VLOOKUP($B931, 'Combined Budget 2025 CHF'!$B:$L, 10, 0), "N/A"))</f>
        <v>N/A</v>
      </c>
      <c r="AL931" t="str">
        <f>IFERROR(VLOOKUP($B931, 'Combined Budget 2025 EUR'!$B:$L, 11, 0), IFERROR(VLOOKUP($B931, 'Combined Budget 2025 CHF'!$B:$L, 11, 0), "N/A"))</f>
        <v>N/A</v>
      </c>
    </row>
    <row r="932" spans="2:38" x14ac:dyDescent="0.25">
      <c r="B932" s="1">
        <v>31253</v>
      </c>
      <c r="C932" s="1" t="s">
        <v>1183</v>
      </c>
      <c r="D932" s="1" t="str">
        <f>IFERROR(VLOOKUP($B932, 'Combined Budget 2025 EUR'!$B:$G,3, 0),IFERROR(VLOOKUP($B932, 'Combined Budget 2025 CHF'!$B:$G,3, 0),  IFERROR(VLOOKUP($B932, '[1]QMSM_AG Mapping'!$A:$G, 3,0), "Check")))</f>
        <v>Internal</v>
      </c>
      <c r="E932" s="1">
        <f>IFERROR(VLOOKUP($B932, 'Combined Budget 2025 EUR'!$B:$G,5, 0), IFERROR(VLOOKUP($B932, 'Combined Budget 2025 CHF'!$B:$G,5, 0),IFERROR(VLOOKUP($B932, '[1]QMSM_AG Mapping'!$A:$E, 5,0), "Check")))</f>
        <v>0</v>
      </c>
      <c r="F932" s="1">
        <f t="shared" si="142"/>
        <v>0</v>
      </c>
      <c r="G932" s="13">
        <f>VLOOKUP($B932, '[1]QMSM_AG Mapping'!$A:$G, 6, 0)</f>
        <v>0</v>
      </c>
      <c r="H932" s="1">
        <f>VLOOKUP($B932, '[1]QMSM_AG Mapping'!$A:$G, 7, 0)</f>
        <v>0</v>
      </c>
      <c r="I932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W932" s="14" cm="1">
        <f t="array" ref="W932">INDEX(J932:U932, 1, MONTH($W$1))</f>
        <v>0</v>
      </c>
      <c r="X932" s="14" cm="1">
        <f t="array" ref="X932">SUMPRODUCT((J932:U932) *(($J$1:$U$1)&lt;=$X$1))</f>
        <v>0</v>
      </c>
      <c r="Y932">
        <f t="shared" si="151"/>
        <v>0</v>
      </c>
      <c r="Z932">
        <f t="shared" si="151"/>
        <v>0</v>
      </c>
      <c r="AA932">
        <f t="shared" si="144"/>
        <v>0</v>
      </c>
      <c r="AB932">
        <f t="shared" si="152"/>
        <v>0</v>
      </c>
      <c r="AC932">
        <f t="shared" si="145"/>
        <v>0</v>
      </c>
      <c r="AD932">
        <f t="shared" si="146"/>
        <v>0</v>
      </c>
      <c r="AE932">
        <f t="shared" si="147"/>
        <v>0</v>
      </c>
      <c r="AF932">
        <f t="shared" si="148"/>
        <v>0</v>
      </c>
      <c r="AG932">
        <f t="shared" si="149"/>
        <v>0</v>
      </c>
      <c r="AI932" s="15">
        <f t="shared" si="150"/>
        <v>0</v>
      </c>
      <c r="AJ932" s="15"/>
      <c r="AK932" t="str">
        <f>IFERROR(VLOOKUP($B932, 'Combined Budget 2025 EUR'!$B:$L, 10, 0), IFERROR(VLOOKUP($B932, 'Combined Budget 2025 CHF'!$B:$L, 10, 0), "N/A"))</f>
        <v>N/A</v>
      </c>
      <c r="AL932" t="str">
        <f>IFERROR(VLOOKUP($B932, 'Combined Budget 2025 EUR'!$B:$L, 11, 0), IFERROR(VLOOKUP($B932, 'Combined Budget 2025 CHF'!$B:$L, 11, 0), "N/A"))</f>
        <v>N/A</v>
      </c>
    </row>
    <row r="933" spans="2:38" x14ac:dyDescent="0.25">
      <c r="B933" s="1">
        <v>31254</v>
      </c>
      <c r="C933" s="1" t="s">
        <v>1184</v>
      </c>
      <c r="D933" s="1" t="str">
        <f>IFERROR(VLOOKUP($B933, 'Combined Budget 2025 EUR'!$B:$G,3, 0),IFERROR(VLOOKUP($B933, 'Combined Budget 2025 CHF'!$B:$G,3, 0),  IFERROR(VLOOKUP($B933, '[1]QMSM_AG Mapping'!$A:$G, 3,0), "Check")))</f>
        <v>Internal</v>
      </c>
      <c r="E933" s="1">
        <f>IFERROR(VLOOKUP($B933, 'Combined Budget 2025 EUR'!$B:$G,5, 0), IFERROR(VLOOKUP($B933, 'Combined Budget 2025 CHF'!$B:$G,5, 0),IFERROR(VLOOKUP($B933, '[1]QMSM_AG Mapping'!$A:$E, 5,0), "Check")))</f>
        <v>0</v>
      </c>
      <c r="F933" s="1">
        <f t="shared" si="142"/>
        <v>0</v>
      </c>
      <c r="G933" s="13">
        <f>VLOOKUP($B933, '[1]QMSM_AG Mapping'!$A:$G, 6, 0)</f>
        <v>0</v>
      </c>
      <c r="H933" s="1">
        <f>VLOOKUP($B933, '[1]QMSM_AG Mapping'!$A:$G, 7, 0)</f>
        <v>0</v>
      </c>
      <c r="I933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W933" s="14" cm="1">
        <f t="array" ref="W933">INDEX(J933:U933, 1, MONTH($W$1))</f>
        <v>0</v>
      </c>
      <c r="X933" s="14" cm="1">
        <f t="array" ref="X933">SUMPRODUCT((J933:U933) *(($J$1:$U$1)&lt;=$X$1))</f>
        <v>0</v>
      </c>
      <c r="Y933">
        <f t="shared" si="151"/>
        <v>0</v>
      </c>
      <c r="Z933">
        <f t="shared" si="151"/>
        <v>0</v>
      </c>
      <c r="AA933">
        <f t="shared" si="144"/>
        <v>0</v>
      </c>
      <c r="AB933">
        <f t="shared" si="152"/>
        <v>0</v>
      </c>
      <c r="AC933">
        <f t="shared" si="145"/>
        <v>0</v>
      </c>
      <c r="AD933">
        <f t="shared" si="146"/>
        <v>0</v>
      </c>
      <c r="AE933">
        <f t="shared" si="147"/>
        <v>0</v>
      </c>
      <c r="AF933">
        <f t="shared" si="148"/>
        <v>0</v>
      </c>
      <c r="AG933">
        <f t="shared" si="149"/>
        <v>0</v>
      </c>
      <c r="AI933" s="15">
        <f t="shared" si="150"/>
        <v>0</v>
      </c>
      <c r="AJ933" s="15"/>
      <c r="AK933" t="str">
        <f>IFERROR(VLOOKUP($B933, 'Combined Budget 2025 EUR'!$B:$L, 10, 0), IFERROR(VLOOKUP($B933, 'Combined Budget 2025 CHF'!$B:$L, 10, 0), "N/A"))</f>
        <v>N/A</v>
      </c>
      <c r="AL933" t="str">
        <f>IFERROR(VLOOKUP($B933, 'Combined Budget 2025 EUR'!$B:$L, 11, 0), IFERROR(VLOOKUP($B933, 'Combined Budget 2025 CHF'!$B:$L, 11, 0), "N/A"))</f>
        <v>N/A</v>
      </c>
    </row>
    <row r="934" spans="2:38" x14ac:dyDescent="0.25">
      <c r="B934" s="1">
        <v>31255</v>
      </c>
      <c r="C934" s="1" t="s">
        <v>1185</v>
      </c>
      <c r="D934" s="1" t="str">
        <f>IFERROR(VLOOKUP($B934, 'Combined Budget 2025 EUR'!$B:$G,3, 0),IFERROR(VLOOKUP($B934, 'Combined Budget 2025 CHF'!$B:$G,3, 0),  IFERROR(VLOOKUP($B934, '[1]QMSM_AG Mapping'!$A:$G, 3,0), "Check")))</f>
        <v>Internal</v>
      </c>
      <c r="E934" s="1">
        <f>IFERROR(VLOOKUP($B934, 'Combined Budget 2025 EUR'!$B:$G,5, 0), IFERROR(VLOOKUP($B934, 'Combined Budget 2025 CHF'!$B:$G,5, 0),IFERROR(VLOOKUP($B934, '[1]QMSM_AG Mapping'!$A:$E, 5,0), "Check")))</f>
        <v>0</v>
      </c>
      <c r="F934" s="1">
        <f t="shared" si="142"/>
        <v>0</v>
      </c>
      <c r="G934" s="13">
        <f>VLOOKUP($B934, '[1]QMSM_AG Mapping'!$A:$G, 6, 0)</f>
        <v>0</v>
      </c>
      <c r="H934" s="1">
        <f>VLOOKUP($B934, '[1]QMSM_AG Mapping'!$A:$G, 7, 0)</f>
        <v>0</v>
      </c>
      <c r="I93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W934" s="14" cm="1">
        <f t="array" ref="W934">INDEX(J934:U934, 1, MONTH($W$1))</f>
        <v>0</v>
      </c>
      <c r="X934" s="14" cm="1">
        <f t="array" ref="X934">SUMPRODUCT((J934:U934) *(($J$1:$U$1)&lt;=$X$1))</f>
        <v>0</v>
      </c>
      <c r="AA934">
        <f t="shared" si="144"/>
        <v>0</v>
      </c>
      <c r="AC934">
        <f t="shared" si="145"/>
        <v>0</v>
      </c>
      <c r="AD934">
        <f t="shared" si="146"/>
        <v>0</v>
      </c>
      <c r="AE934">
        <f t="shared" si="147"/>
        <v>0</v>
      </c>
      <c r="AF934">
        <f t="shared" si="148"/>
        <v>0</v>
      </c>
      <c r="AG934">
        <f t="shared" si="149"/>
        <v>0</v>
      </c>
      <c r="AI934" s="15">
        <f t="shared" si="150"/>
        <v>0</v>
      </c>
      <c r="AJ934" s="15"/>
      <c r="AK934" t="str">
        <f>IFERROR(VLOOKUP($B934, 'Combined Budget 2025 EUR'!$B:$L, 10, 0), IFERROR(VLOOKUP($B934, 'Combined Budget 2025 CHF'!$B:$L, 10, 0), "N/A"))</f>
        <v>N/A</v>
      </c>
      <c r="AL934" t="str">
        <f>IFERROR(VLOOKUP($B934, 'Combined Budget 2025 EUR'!$B:$L, 11, 0), IFERROR(VLOOKUP($B934, 'Combined Budget 2025 CHF'!$B:$L, 11, 0), "N/A"))</f>
        <v>N/A</v>
      </c>
    </row>
    <row r="935" spans="2:38" x14ac:dyDescent="0.25">
      <c r="B935" s="1">
        <v>32000</v>
      </c>
      <c r="C935" s="1" t="s">
        <v>1080</v>
      </c>
      <c r="D935" s="1" t="str">
        <f>IFERROR(VLOOKUP($B935, 'Combined Budget 2025 EUR'!$B:$G,3, 0),IFERROR(VLOOKUP($B935, 'Combined Budget 2025 CHF'!$B:$G,3, 0),  IFERROR(VLOOKUP($B935, '[1]QMSM_AG Mapping'!$A:$G, 3,0), "Check")))</f>
        <v>Internal</v>
      </c>
      <c r="E935" s="1">
        <f>IFERROR(VLOOKUP($B935, 'Combined Budget 2025 EUR'!$B:$G,5, 0), IFERROR(VLOOKUP($B935, 'Combined Budget 2025 CHF'!$B:$G,5, 0),IFERROR(VLOOKUP($B935, '[1]QMSM_AG Mapping'!$A:$E, 5,0), "Check")))</f>
        <v>0</v>
      </c>
      <c r="F935" s="1">
        <f t="shared" si="142"/>
        <v>0</v>
      </c>
      <c r="G935" s="13">
        <f>VLOOKUP($B935, '[1]QMSM_AG Mapping'!$A:$G, 6, 0)</f>
        <v>0</v>
      </c>
      <c r="H935" s="1">
        <f>VLOOKUP($B935, '[1]QMSM_AG Mapping'!$A:$G, 7, 0)</f>
        <v>0</v>
      </c>
      <c r="I935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W935" s="14" cm="1">
        <f t="array" ref="W935">INDEX(J935:U935, 1, MONTH($W$1))</f>
        <v>0</v>
      </c>
      <c r="X935" s="14" cm="1">
        <f t="array" ref="X935">SUMPRODUCT((J935:U935) *(($J$1:$U$1)&lt;=$X$1))</f>
        <v>0</v>
      </c>
      <c r="AA935">
        <f t="shared" si="144"/>
        <v>0</v>
      </c>
      <c r="AC935">
        <f t="shared" si="145"/>
        <v>0</v>
      </c>
      <c r="AD935">
        <f t="shared" si="146"/>
        <v>0</v>
      </c>
      <c r="AE935">
        <f t="shared" si="147"/>
        <v>0</v>
      </c>
      <c r="AF935">
        <f t="shared" si="148"/>
        <v>0</v>
      </c>
      <c r="AG935">
        <f t="shared" si="149"/>
        <v>0</v>
      </c>
      <c r="AI935" s="15">
        <f t="shared" si="150"/>
        <v>0</v>
      </c>
      <c r="AJ935" s="15"/>
      <c r="AK935" t="str">
        <f>IFERROR(VLOOKUP($B935, 'Combined Budget 2025 EUR'!$B:$L, 10, 0), IFERROR(VLOOKUP($B935, 'Combined Budget 2025 CHF'!$B:$L, 10, 0), "N/A"))</f>
        <v>N/A</v>
      </c>
      <c r="AL935" t="str">
        <f>IFERROR(VLOOKUP($B935, 'Combined Budget 2025 EUR'!$B:$L, 11, 0), IFERROR(VLOOKUP($B935, 'Combined Budget 2025 CHF'!$B:$L, 11, 0), "N/A"))</f>
        <v>N/A</v>
      </c>
    </row>
    <row r="936" spans="2:38" x14ac:dyDescent="0.25">
      <c r="B936" s="1">
        <v>35940</v>
      </c>
      <c r="C936" s="1" t="s">
        <v>1081</v>
      </c>
      <c r="D936" s="1" t="str">
        <f>IFERROR(VLOOKUP($B936, 'Combined Budget 2025 EUR'!$B:$G,3, 0),IFERROR(VLOOKUP($B936, 'Combined Budget 2025 CHF'!$B:$G,3, 0),  IFERROR(VLOOKUP($B936, '[1]QMSM_AG Mapping'!$A:$G, 3,0), "Check")))</f>
        <v>Export</v>
      </c>
      <c r="E936" s="1" t="str">
        <f>IFERROR(VLOOKUP($B936, 'Combined Budget 2025 EUR'!$B:$G,5, 0), IFERROR(VLOOKUP($B936, 'Combined Budget 2025 CHF'!$B:$G,5, 0),IFERROR(VLOOKUP($B936, '[1]QMSM_AG Mapping'!$A:$E, 5,0), "Check")))</f>
        <v>Hotel / Spa</v>
      </c>
      <c r="F936" s="1" t="str">
        <f t="shared" si="142"/>
        <v>Hotel / Spa</v>
      </c>
      <c r="G936" s="13">
        <f>VLOOKUP($B936, '[1]QMSM_AG Mapping'!$A:$G, 6, 0)</f>
        <v>0</v>
      </c>
      <c r="H936" s="1">
        <f>VLOOKUP($B936, '[1]QMSM_AG Mapping'!$A:$G, 7, 0)</f>
        <v>0</v>
      </c>
      <c r="I936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5037.6499999999996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98.82</v>
      </c>
      <c r="W936" s="14" cm="1">
        <f t="array" ref="W936">INDEX(J936:U936, 1, MONTH($W$1))</f>
        <v>98.82</v>
      </c>
      <c r="X936" s="14" cm="1">
        <f t="array" ref="X936">SUMPRODUCT((J936:U936) *(($J$1:$U$1)&lt;=$X$1))</f>
        <v>5136.4699999999993</v>
      </c>
      <c r="AA936">
        <f t="shared" si="144"/>
        <v>0</v>
      </c>
      <c r="AC936">
        <f t="shared" si="145"/>
        <v>0</v>
      </c>
      <c r="AD936">
        <f t="shared" si="146"/>
        <v>0</v>
      </c>
      <c r="AE936">
        <f t="shared" si="147"/>
        <v>0</v>
      </c>
      <c r="AF936">
        <f t="shared" si="148"/>
        <v>0</v>
      </c>
      <c r="AG936">
        <f t="shared" si="149"/>
        <v>0</v>
      </c>
      <c r="AI936" s="15">
        <f t="shared" si="150"/>
        <v>5136.4699999999993</v>
      </c>
      <c r="AJ936" s="15"/>
      <c r="AK936" t="str">
        <f>IFERROR(VLOOKUP($B936, 'Combined Budget 2025 EUR'!$B:$L, 10, 0), IFERROR(VLOOKUP($B936, 'Combined Budget 2025 CHF'!$B:$L, 10, 0), "N/A"))</f>
        <v>N/A</v>
      </c>
      <c r="AL936" t="str">
        <f>IFERROR(VLOOKUP($B936, 'Combined Budget 2025 EUR'!$B:$L, 11, 0), IFERROR(VLOOKUP($B936, 'Combined Budget 2025 CHF'!$B:$L, 11, 0), "N/A"))</f>
        <v>N/A</v>
      </c>
    </row>
    <row r="937" spans="2:38" x14ac:dyDescent="0.25">
      <c r="B937" s="1">
        <v>35942</v>
      </c>
      <c r="C937" s="1" t="s">
        <v>1082</v>
      </c>
      <c r="D937" s="1" t="str">
        <f>IFERROR(VLOOKUP($B937, 'Combined Budget 2025 EUR'!$B:$G,3, 0),IFERROR(VLOOKUP($B937, 'Combined Budget 2025 CHF'!$B:$G,3, 0),  IFERROR(VLOOKUP($B937, '[1]QMSM_AG Mapping'!$A:$G, 3,0), "Check")))</f>
        <v>Export</v>
      </c>
      <c r="E937" s="1" t="str">
        <f>IFERROR(VLOOKUP($B937, 'Combined Budget 2025 EUR'!$B:$G,5, 0), IFERROR(VLOOKUP($B937, 'Combined Budget 2025 CHF'!$B:$G,5, 0),IFERROR(VLOOKUP($B937, '[1]QMSM_AG Mapping'!$A:$E, 5,0), "Check")))</f>
        <v>Hotel / Spa</v>
      </c>
      <c r="F937" s="1" t="str">
        <f t="shared" si="142"/>
        <v>Hotel / Spa</v>
      </c>
      <c r="G937" s="13">
        <f>VLOOKUP($B937, '[1]QMSM_AG Mapping'!$A:$G, 6, 0)</f>
        <v>0</v>
      </c>
      <c r="H937" s="1">
        <f>VLOOKUP($B937, '[1]QMSM_AG Mapping'!$A:$G, 7, 0)</f>
        <v>0</v>
      </c>
      <c r="I937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W937" s="14" cm="1">
        <f t="array" ref="W937">INDEX(J937:U937, 1, MONTH($W$1))</f>
        <v>0</v>
      </c>
      <c r="X937" s="14" cm="1">
        <f t="array" ref="X937">SUMPRODUCT((J937:U937) *(($J$1:$U$1)&lt;=$X$1))</f>
        <v>0</v>
      </c>
      <c r="AA937">
        <f t="shared" si="144"/>
        <v>0</v>
      </c>
      <c r="AC937">
        <f t="shared" si="145"/>
        <v>0</v>
      </c>
      <c r="AD937">
        <f t="shared" si="146"/>
        <v>0</v>
      </c>
      <c r="AE937">
        <f t="shared" si="147"/>
        <v>0</v>
      </c>
      <c r="AF937">
        <f t="shared" si="148"/>
        <v>0</v>
      </c>
      <c r="AG937">
        <f t="shared" si="149"/>
        <v>0</v>
      </c>
      <c r="AI937" s="15">
        <f t="shared" si="150"/>
        <v>0</v>
      </c>
      <c r="AJ937" s="15"/>
      <c r="AK937" t="str">
        <f>IFERROR(VLOOKUP($B937, 'Combined Budget 2025 EUR'!$B:$L, 10, 0), IFERROR(VLOOKUP($B937, 'Combined Budget 2025 CHF'!$B:$L, 10, 0), "N/A"))</f>
        <v>N/A</v>
      </c>
      <c r="AL937" t="str">
        <f>IFERROR(VLOOKUP($B937, 'Combined Budget 2025 EUR'!$B:$L, 11, 0), IFERROR(VLOOKUP($B937, 'Combined Budget 2025 CHF'!$B:$L, 11, 0), "N/A"))</f>
        <v>N/A</v>
      </c>
    </row>
    <row r="938" spans="2:38" x14ac:dyDescent="0.25">
      <c r="B938" s="1">
        <v>35944</v>
      </c>
      <c r="C938" s="1" t="s">
        <v>1083</v>
      </c>
      <c r="D938" s="1" t="str">
        <f>IFERROR(VLOOKUP($B938, 'Combined Budget 2025 EUR'!$B:$G,3, 0),IFERROR(VLOOKUP($B938, 'Combined Budget 2025 CHF'!$B:$G,3, 0),  IFERROR(VLOOKUP($B938, '[1]QMSM_AG Mapping'!$A:$G, 3,0), "Check")))</f>
        <v>Export</v>
      </c>
      <c r="E938" s="1" t="str">
        <f>IFERROR(VLOOKUP($B938, 'Combined Budget 2025 EUR'!$B:$G,5, 0), IFERROR(VLOOKUP($B938, 'Combined Budget 2025 CHF'!$B:$G,5, 0),IFERROR(VLOOKUP($B938, '[1]QMSM_AG Mapping'!$A:$E, 5,0), "Check")))</f>
        <v>Hotel / Spa</v>
      </c>
      <c r="F938" s="1" t="str">
        <f t="shared" si="142"/>
        <v>Hotel / Spa</v>
      </c>
      <c r="G938" s="13">
        <f>VLOOKUP($B938, '[1]QMSM_AG Mapping'!$A:$G, 6, 0)</f>
        <v>44228</v>
      </c>
      <c r="H938" s="1">
        <f>VLOOKUP($B938, '[1]QMSM_AG Mapping'!$A:$G, 7, 0)</f>
        <v>2021</v>
      </c>
      <c r="I938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W938" s="14" cm="1">
        <f t="array" ref="W938">INDEX(J938:U938, 1, MONTH($W$1))</f>
        <v>0</v>
      </c>
      <c r="X938" s="14" cm="1">
        <f t="array" ref="X938">SUMPRODUCT((J938:U938) *(($J$1:$U$1)&lt;=$X$1))</f>
        <v>0</v>
      </c>
      <c r="AA938">
        <f t="shared" si="144"/>
        <v>0</v>
      </c>
      <c r="AC938">
        <f t="shared" si="145"/>
        <v>0</v>
      </c>
      <c r="AD938">
        <f t="shared" si="146"/>
        <v>0</v>
      </c>
      <c r="AE938">
        <f t="shared" si="147"/>
        <v>0</v>
      </c>
      <c r="AF938">
        <f t="shared" si="148"/>
        <v>0</v>
      </c>
      <c r="AG938">
        <f t="shared" si="149"/>
        <v>0</v>
      </c>
      <c r="AI938" s="15">
        <f t="shared" si="150"/>
        <v>0</v>
      </c>
      <c r="AJ938" s="15"/>
      <c r="AK938" t="str">
        <f>IFERROR(VLOOKUP($B938, 'Combined Budget 2025 EUR'!$B:$L, 10, 0), IFERROR(VLOOKUP($B938, 'Combined Budget 2025 CHF'!$B:$L, 10, 0), "N/A"))</f>
        <v>N/A</v>
      </c>
      <c r="AL938" t="str">
        <f>IFERROR(VLOOKUP($B938, 'Combined Budget 2025 EUR'!$B:$L, 11, 0), IFERROR(VLOOKUP($B938, 'Combined Budget 2025 CHF'!$B:$L, 11, 0), "N/A"))</f>
        <v>N/A</v>
      </c>
    </row>
    <row r="939" spans="2:38" x14ac:dyDescent="0.25">
      <c r="B939" s="1">
        <v>35945</v>
      </c>
      <c r="C939" s="1" t="s">
        <v>1084</v>
      </c>
      <c r="D939" s="1" t="str">
        <f>IFERROR(VLOOKUP($B939, 'Combined Budget 2025 EUR'!$B:$G,3, 0),IFERROR(VLOOKUP($B939, 'Combined Budget 2025 CHF'!$B:$G,3, 0),  IFERROR(VLOOKUP($B939, '[1]QMSM_AG Mapping'!$A:$G, 3,0), "Check")))</f>
        <v>Export</v>
      </c>
      <c r="E939" s="1" t="str">
        <f>IFERROR(VLOOKUP($B939, 'Combined Budget 2025 EUR'!$B:$G,5, 0), IFERROR(VLOOKUP($B939, 'Combined Budget 2025 CHF'!$B:$G,5, 0),IFERROR(VLOOKUP($B939, '[1]QMSM_AG Mapping'!$A:$E, 5,0), "Check")))</f>
        <v>Hotel / Spa</v>
      </c>
      <c r="F939" s="1" t="str">
        <f t="shared" si="142"/>
        <v>Hotel / Spa</v>
      </c>
      <c r="G939" s="13">
        <f>VLOOKUP($B939, '[1]QMSM_AG Mapping'!$A:$G, 6, 0)</f>
        <v>0</v>
      </c>
      <c r="H939" s="1">
        <f>VLOOKUP($B939, '[1]QMSM_AG Mapping'!$A:$G, 7, 0)</f>
        <v>0</v>
      </c>
      <c r="I939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5137.59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W939" s="14" cm="1">
        <f t="array" ref="W939">INDEX(J939:U939, 1, MONTH($W$1))</f>
        <v>0</v>
      </c>
      <c r="X939" s="14" cm="1">
        <f t="array" ref="X939">SUMPRODUCT((J939:U939) *(($J$1:$U$1)&lt;=$X$1))</f>
        <v>5137.59</v>
      </c>
      <c r="AA939">
        <f t="shared" si="144"/>
        <v>0</v>
      </c>
      <c r="AC939">
        <f t="shared" si="145"/>
        <v>0</v>
      </c>
      <c r="AD939">
        <f t="shared" si="146"/>
        <v>0</v>
      </c>
      <c r="AE939">
        <f t="shared" si="147"/>
        <v>0</v>
      </c>
      <c r="AF939">
        <f t="shared" si="148"/>
        <v>0</v>
      </c>
      <c r="AG939">
        <f t="shared" si="149"/>
        <v>0</v>
      </c>
      <c r="AI939" s="15">
        <f t="shared" si="150"/>
        <v>5137.59</v>
      </c>
      <c r="AJ939" s="15"/>
      <c r="AK939" t="str">
        <f>IFERROR(VLOOKUP($B939, 'Combined Budget 2025 EUR'!$B:$L, 10, 0), IFERROR(VLOOKUP($B939, 'Combined Budget 2025 CHF'!$B:$L, 10, 0), "N/A"))</f>
        <v>N/A</v>
      </c>
      <c r="AL939" t="str">
        <f>IFERROR(VLOOKUP($B939, 'Combined Budget 2025 EUR'!$B:$L, 11, 0), IFERROR(VLOOKUP($B939, 'Combined Budget 2025 CHF'!$B:$L, 11, 0), "N/A"))</f>
        <v>N/A</v>
      </c>
    </row>
    <row r="940" spans="2:38" x14ac:dyDescent="0.25">
      <c r="B940" s="1">
        <v>35946</v>
      </c>
      <c r="C940" s="1" t="s">
        <v>505</v>
      </c>
      <c r="D940" s="1" t="str">
        <f>IFERROR(VLOOKUP($B940, 'Combined Budget 2025 EUR'!$B:$G,3, 0),IFERROR(VLOOKUP($B940, 'Combined Budget 2025 CHF'!$B:$G,3, 0),  IFERROR(VLOOKUP($B940, '[1]QMSM_AG Mapping'!$A:$G, 3,0), "Check")))</f>
        <v>Other EU</v>
      </c>
      <c r="E940" s="1">
        <f>IFERROR(VLOOKUP($B940, 'Combined Budget 2025 EUR'!$B:$G,5, 0), IFERROR(VLOOKUP($B940, 'Combined Budget 2025 CHF'!$B:$G,5, 0),IFERROR(VLOOKUP($B940, '[1]QMSM_AG Mapping'!$A:$E, 5,0), "Check")))</f>
        <v>0</v>
      </c>
      <c r="F940" s="1">
        <f t="shared" si="142"/>
        <v>0</v>
      </c>
      <c r="G940" s="13">
        <f>VLOOKUP($B940, '[1]QMSM_AG Mapping'!$A:$G, 6, 0)</f>
        <v>44348</v>
      </c>
      <c r="H940" s="1">
        <f>VLOOKUP($B940, '[1]QMSM_AG Mapping'!$A:$G, 7, 0)</f>
        <v>2021</v>
      </c>
      <c r="I940" t="s">
        <v>64</v>
      </c>
      <c r="J940" s="14">
        <v>0</v>
      </c>
      <c r="K940" s="14">
        <v>0</v>
      </c>
      <c r="L940" s="14">
        <v>1381</v>
      </c>
      <c r="M940" s="14">
        <v>0</v>
      </c>
      <c r="N940" s="14">
        <v>2199.37</v>
      </c>
      <c r="O940" s="14">
        <v>0</v>
      </c>
      <c r="P940" s="14">
        <v>0</v>
      </c>
      <c r="Q940" s="14">
        <v>2181.1799999999998</v>
      </c>
      <c r="R940" s="14">
        <v>0</v>
      </c>
      <c r="S940" s="14">
        <v>0</v>
      </c>
      <c r="T940" s="14">
        <v>3056.06</v>
      </c>
      <c r="U940" s="14">
        <v>0</v>
      </c>
      <c r="W940" s="14" cm="1">
        <f t="array" ref="W940">INDEX(J940:U940, 1, MONTH($W$1))</f>
        <v>0</v>
      </c>
      <c r="X940" s="14" cm="1">
        <f t="array" ref="X940">SUMPRODUCT((J940:U940) *(($J$1:$U$1)&lt;=$X$1))</f>
        <v>8817.6099999999988</v>
      </c>
      <c r="AA940">
        <f t="shared" si="144"/>
        <v>1</v>
      </c>
      <c r="AC940">
        <f t="shared" si="145"/>
        <v>0</v>
      </c>
      <c r="AD940">
        <f t="shared" si="146"/>
        <v>0</v>
      </c>
      <c r="AE940">
        <f t="shared" si="147"/>
        <v>0</v>
      </c>
      <c r="AF940">
        <f t="shared" si="148"/>
        <v>0</v>
      </c>
      <c r="AG940">
        <f t="shared" si="149"/>
        <v>0</v>
      </c>
      <c r="AI940" s="15">
        <f t="shared" si="150"/>
        <v>8817.6099999999988</v>
      </c>
      <c r="AJ940" s="15"/>
      <c r="AK940" t="str">
        <f>IFERROR(VLOOKUP($B940, 'Combined Budget 2025 EUR'!$B:$L, 10, 0), IFERROR(VLOOKUP($B940, 'Combined Budget 2025 CHF'!$B:$L, 10, 0), "N/A"))</f>
        <v>BB</v>
      </c>
      <c r="AL940" t="str">
        <f>IFERROR(VLOOKUP($B940, 'Combined Budget 2025 EUR'!$B:$L, 11, 0), IFERROR(VLOOKUP($B940, 'Combined Budget 2025 CHF'!$B:$L, 11, 0), "N/A"))</f>
        <v>B</v>
      </c>
    </row>
    <row r="941" spans="2:38" x14ac:dyDescent="0.25">
      <c r="B941" s="1">
        <v>35947</v>
      </c>
      <c r="C941" s="1" t="s">
        <v>1085</v>
      </c>
      <c r="D941" s="1" t="str">
        <f>IFERROR(VLOOKUP($B941, 'Combined Budget 2025 EUR'!$B:$G,3, 0),IFERROR(VLOOKUP($B941, 'Combined Budget 2025 CHF'!$B:$G,3, 0),  IFERROR(VLOOKUP($B941, '[1]QMSM_AG Mapping'!$A:$G, 3,0), "Check")))</f>
        <v>Export</v>
      </c>
      <c r="E941" s="1" t="str">
        <f>IFERROR(VLOOKUP($B941, 'Combined Budget 2025 EUR'!$B:$G,5, 0), IFERROR(VLOOKUP($B941, 'Combined Budget 2025 CHF'!$B:$G,5, 0),IFERROR(VLOOKUP($B941, '[1]QMSM_AG Mapping'!$A:$E, 5,0), "Check")))</f>
        <v>Hotel / Spa</v>
      </c>
      <c r="F941" s="1" t="str">
        <f t="shared" si="142"/>
        <v>Hotel / Spa</v>
      </c>
      <c r="G941" s="13">
        <f>VLOOKUP($B941, '[1]QMSM_AG Mapping'!$A:$G, 6, 0)</f>
        <v>44348</v>
      </c>
      <c r="H941" s="1">
        <f>VLOOKUP($B941, '[1]QMSM_AG Mapping'!$A:$G, 7, 0)</f>
        <v>2021</v>
      </c>
      <c r="I941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W941" s="14" cm="1">
        <f t="array" ref="W941">INDEX(J941:U941, 1, MONTH($W$1))</f>
        <v>0</v>
      </c>
      <c r="X941" s="14" cm="1">
        <f t="array" ref="X941">SUMPRODUCT((J941:U941) *(($J$1:$U$1)&lt;=$X$1))</f>
        <v>0</v>
      </c>
      <c r="AA941">
        <f t="shared" si="144"/>
        <v>0</v>
      </c>
      <c r="AC941">
        <f t="shared" si="145"/>
        <v>0</v>
      </c>
      <c r="AD941">
        <f t="shared" si="146"/>
        <v>0</v>
      </c>
      <c r="AE941">
        <f t="shared" si="147"/>
        <v>0</v>
      </c>
      <c r="AF941">
        <f t="shared" si="148"/>
        <v>0</v>
      </c>
      <c r="AG941">
        <f t="shared" si="149"/>
        <v>0</v>
      </c>
      <c r="AI941" s="15">
        <f t="shared" si="150"/>
        <v>0</v>
      </c>
      <c r="AJ941" s="15"/>
      <c r="AK941" t="str">
        <f>IFERROR(VLOOKUP($B941, 'Combined Budget 2025 EUR'!$B:$L, 10, 0), IFERROR(VLOOKUP($B941, 'Combined Budget 2025 CHF'!$B:$L, 10, 0), "N/A"))</f>
        <v>N/A</v>
      </c>
      <c r="AL941" t="str">
        <f>IFERROR(VLOOKUP($B941, 'Combined Budget 2025 EUR'!$B:$L, 11, 0), IFERROR(VLOOKUP($B941, 'Combined Budget 2025 CHF'!$B:$L, 11, 0), "N/A"))</f>
        <v>N/A</v>
      </c>
    </row>
    <row r="942" spans="2:38" x14ac:dyDescent="0.25">
      <c r="B942" s="1">
        <v>35948</v>
      </c>
      <c r="C942" s="1" t="s">
        <v>1086</v>
      </c>
      <c r="D942" s="1" t="str">
        <f>IFERROR(VLOOKUP($B942, 'Combined Budget 2025 EUR'!$B:$G,3, 0),IFERROR(VLOOKUP($B942, 'Combined Budget 2025 CHF'!$B:$G,3, 0),  IFERROR(VLOOKUP($B942, '[1]QMSM_AG Mapping'!$A:$G, 3,0), "Check")))</f>
        <v>Export</v>
      </c>
      <c r="E942" s="1" t="str">
        <f>IFERROR(VLOOKUP($B942, 'Combined Budget 2025 EUR'!$B:$G,5, 0), IFERROR(VLOOKUP($B942, 'Combined Budget 2025 CHF'!$B:$G,5, 0),IFERROR(VLOOKUP($B942, '[1]QMSM_AG Mapping'!$A:$E, 5,0), "Check")))</f>
        <v>Retail</v>
      </c>
      <c r="F942" s="1" t="str">
        <f t="shared" si="142"/>
        <v>Retail</v>
      </c>
      <c r="G942" s="13">
        <f>VLOOKUP($B942, '[1]QMSM_AG Mapping'!$A:$G, 6, 0)</f>
        <v>44348</v>
      </c>
      <c r="H942" s="1">
        <f>VLOOKUP($B942, '[1]QMSM_AG Mapping'!$A:$G, 7, 0)</f>
        <v>2021</v>
      </c>
      <c r="I942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W942" s="14" cm="1">
        <f t="array" ref="W942">INDEX(J942:U942, 1, MONTH($W$1))</f>
        <v>0</v>
      </c>
      <c r="X942" s="14" cm="1">
        <f t="array" ref="X942">SUMPRODUCT((J942:U942) *(($J$1:$U$1)&lt;=$X$1))</f>
        <v>0</v>
      </c>
      <c r="AA942">
        <f t="shared" si="144"/>
        <v>0</v>
      </c>
      <c r="AC942">
        <f t="shared" si="145"/>
        <v>0</v>
      </c>
      <c r="AD942">
        <f t="shared" si="146"/>
        <v>0</v>
      </c>
      <c r="AE942">
        <f t="shared" si="147"/>
        <v>0</v>
      </c>
      <c r="AF942">
        <f t="shared" si="148"/>
        <v>0</v>
      </c>
      <c r="AG942">
        <f t="shared" si="149"/>
        <v>0</v>
      </c>
      <c r="AI942" s="15">
        <f t="shared" si="150"/>
        <v>0</v>
      </c>
      <c r="AJ942" s="15"/>
      <c r="AK942" t="str">
        <f>IFERROR(VLOOKUP($B942, 'Combined Budget 2025 EUR'!$B:$L, 10, 0), IFERROR(VLOOKUP($B942, 'Combined Budget 2025 CHF'!$B:$L, 10, 0), "N/A"))</f>
        <v>N/A</v>
      </c>
      <c r="AL942" t="str">
        <f>IFERROR(VLOOKUP($B942, 'Combined Budget 2025 EUR'!$B:$L, 11, 0), IFERROR(VLOOKUP($B942, 'Combined Budget 2025 CHF'!$B:$L, 11, 0), "N/A"))</f>
        <v>N/A</v>
      </c>
    </row>
    <row r="943" spans="2:38" x14ac:dyDescent="0.25">
      <c r="B943" s="1">
        <v>35950</v>
      </c>
      <c r="C943" s="1" t="s">
        <v>1087</v>
      </c>
      <c r="D943" s="1" t="str">
        <f>IFERROR(VLOOKUP($B943, 'Combined Budget 2025 EUR'!$B:$G,3, 0),IFERROR(VLOOKUP($B943, 'Combined Budget 2025 CHF'!$B:$G,3, 0),  IFERROR(VLOOKUP($B943, '[1]QMSM_AG Mapping'!$A:$G, 3,0), "Check")))</f>
        <v>Export</v>
      </c>
      <c r="E943" s="1" t="str">
        <f>IFERROR(VLOOKUP($B943, 'Combined Budget 2025 EUR'!$B:$G,5, 0), IFERROR(VLOOKUP($B943, 'Combined Budget 2025 CHF'!$B:$G,5, 0),IFERROR(VLOOKUP($B943, '[1]QMSM_AG Mapping'!$A:$E, 5,0), "Check")))</f>
        <v>Hotel / Spa</v>
      </c>
      <c r="F943" s="1" t="str">
        <f t="shared" si="142"/>
        <v>Hotel / Spa</v>
      </c>
      <c r="G943" s="13">
        <f>VLOOKUP($B943, '[1]QMSM_AG Mapping'!$A:$G, 6, 0)</f>
        <v>0</v>
      </c>
      <c r="H943" s="1">
        <f>VLOOKUP($B943, '[1]QMSM_AG Mapping'!$A:$G, 7, 0)</f>
        <v>0</v>
      </c>
      <c r="I943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W943" s="14" cm="1">
        <f t="array" ref="W943">INDEX(J943:U943, 1, MONTH($W$1))</f>
        <v>0</v>
      </c>
      <c r="X943" s="14" cm="1">
        <f t="array" ref="X943">SUMPRODUCT((J943:U943) *(($J$1:$U$1)&lt;=$X$1))</f>
        <v>0</v>
      </c>
      <c r="AA943">
        <f t="shared" si="144"/>
        <v>0</v>
      </c>
      <c r="AC943">
        <f t="shared" si="145"/>
        <v>0</v>
      </c>
      <c r="AD943">
        <f t="shared" si="146"/>
        <v>0</v>
      </c>
      <c r="AE943">
        <f t="shared" si="147"/>
        <v>0</v>
      </c>
      <c r="AF943">
        <f t="shared" si="148"/>
        <v>0</v>
      </c>
      <c r="AG943">
        <f t="shared" si="149"/>
        <v>0</v>
      </c>
      <c r="AI943" s="15">
        <f t="shared" si="150"/>
        <v>0</v>
      </c>
      <c r="AJ943" s="15"/>
      <c r="AK943" t="str">
        <f>IFERROR(VLOOKUP($B943, 'Combined Budget 2025 EUR'!$B:$L, 10, 0), IFERROR(VLOOKUP($B943, 'Combined Budget 2025 CHF'!$B:$L, 10, 0), "N/A"))</f>
        <v>N/A</v>
      </c>
      <c r="AL943" t="str">
        <f>IFERROR(VLOOKUP($B943, 'Combined Budget 2025 EUR'!$B:$L, 11, 0), IFERROR(VLOOKUP($B943, 'Combined Budget 2025 CHF'!$B:$L, 11, 0), "N/A"))</f>
        <v>N/A</v>
      </c>
    </row>
    <row r="944" spans="2:38" x14ac:dyDescent="0.25">
      <c r="B944" s="1">
        <v>35952</v>
      </c>
      <c r="C944" s="1" t="s">
        <v>1088</v>
      </c>
      <c r="D944" s="1" t="str">
        <f>IFERROR(VLOOKUP($B944, 'Combined Budget 2025 EUR'!$B:$G,3, 0),IFERROR(VLOOKUP($B944, 'Combined Budget 2025 CHF'!$B:$G,3, 0),  IFERROR(VLOOKUP($B944, '[1]QMSM_AG Mapping'!$A:$G, 3,0), "Check")))</f>
        <v>Export</v>
      </c>
      <c r="E944" s="1" t="str">
        <f>IFERROR(VLOOKUP($B944, 'Combined Budget 2025 EUR'!$B:$G,5, 0), IFERROR(VLOOKUP($B944, 'Combined Budget 2025 CHF'!$B:$G,5, 0),IFERROR(VLOOKUP($B944, '[1]QMSM_AG Mapping'!$A:$E, 5,0), "Check")))</f>
        <v>Hotel / Spa</v>
      </c>
      <c r="F944" s="1" t="str">
        <f t="shared" si="142"/>
        <v>Hotel / Spa</v>
      </c>
      <c r="G944" s="13">
        <f>VLOOKUP($B944, '[1]QMSM_AG Mapping'!$A:$G, 6, 0)</f>
        <v>0</v>
      </c>
      <c r="H944" s="1">
        <f>VLOOKUP($B944, '[1]QMSM_AG Mapping'!$A:$G, 7, 0)</f>
        <v>0</v>
      </c>
      <c r="I94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9109.34</v>
      </c>
      <c r="O944" s="14">
        <v>0</v>
      </c>
      <c r="P944" s="14">
        <v>3078.17</v>
      </c>
      <c r="Q944" s="14">
        <v>2362.6799999999998</v>
      </c>
      <c r="R944" s="14">
        <v>0</v>
      </c>
      <c r="S944" s="14">
        <v>0</v>
      </c>
      <c r="T944" s="14">
        <v>1570.12</v>
      </c>
      <c r="U944" s="14">
        <v>38.590000000000003</v>
      </c>
      <c r="W944" s="14" cm="1">
        <f t="array" ref="W944">INDEX(J944:U944, 1, MONTH($W$1))</f>
        <v>38.590000000000003</v>
      </c>
      <c r="X944" s="14" cm="1">
        <f t="array" ref="X944">SUMPRODUCT((J944:U944) *(($J$1:$U$1)&lt;=$X$1))</f>
        <v>16158.900000000001</v>
      </c>
      <c r="AA944">
        <f t="shared" si="144"/>
        <v>0</v>
      </c>
      <c r="AC944">
        <f t="shared" si="145"/>
        <v>0</v>
      </c>
      <c r="AD944">
        <f t="shared" si="146"/>
        <v>0</v>
      </c>
      <c r="AE944">
        <f t="shared" si="147"/>
        <v>0</v>
      </c>
      <c r="AF944">
        <f t="shared" si="148"/>
        <v>0</v>
      </c>
      <c r="AG944">
        <f t="shared" si="149"/>
        <v>0</v>
      </c>
      <c r="AI944" s="15">
        <f t="shared" si="150"/>
        <v>16158.900000000001</v>
      </c>
      <c r="AJ944" s="15"/>
      <c r="AK944" t="str">
        <f>IFERROR(VLOOKUP($B944, 'Combined Budget 2025 EUR'!$B:$L, 10, 0), IFERROR(VLOOKUP($B944, 'Combined Budget 2025 CHF'!$B:$L, 10, 0), "N/A"))</f>
        <v>N/A</v>
      </c>
      <c r="AL944" t="str">
        <f>IFERROR(VLOOKUP($B944, 'Combined Budget 2025 EUR'!$B:$L, 11, 0), IFERROR(VLOOKUP($B944, 'Combined Budget 2025 CHF'!$B:$L, 11, 0), "N/A"))</f>
        <v>N/A</v>
      </c>
    </row>
    <row r="945" spans="2:38" x14ac:dyDescent="0.25">
      <c r="B945" s="1">
        <v>35953</v>
      </c>
      <c r="C945" s="1" t="s">
        <v>1089</v>
      </c>
      <c r="D945" s="1" t="str">
        <f>IFERROR(VLOOKUP($B945, 'Combined Budget 2025 EUR'!$B:$G,3, 0),IFERROR(VLOOKUP($B945, 'Combined Budget 2025 CHF'!$B:$G,3, 0),  IFERROR(VLOOKUP($B945, '[1]QMSM_AG Mapping'!$A:$G, 3,0), "Check")))</f>
        <v>Export</v>
      </c>
      <c r="E945" s="1" t="str">
        <f>IFERROR(VLOOKUP($B945, 'Combined Budget 2025 EUR'!$B:$G,5, 0), IFERROR(VLOOKUP($B945, 'Combined Budget 2025 CHF'!$B:$G,5, 0),IFERROR(VLOOKUP($B945, '[1]QMSM_AG Mapping'!$A:$E, 5,0), "Check")))</f>
        <v>Hotel / Spa</v>
      </c>
      <c r="F945" s="1" t="str">
        <f t="shared" si="142"/>
        <v>Hotel / Spa</v>
      </c>
      <c r="G945" s="13">
        <f>VLOOKUP($B945, '[1]QMSM_AG Mapping'!$A:$G, 6, 0)</f>
        <v>0</v>
      </c>
      <c r="H945" s="1">
        <f>VLOOKUP($B945, '[1]QMSM_AG Mapping'!$A:$G, 7, 0)</f>
        <v>0</v>
      </c>
      <c r="I945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W945" s="14" cm="1">
        <f t="array" ref="W945">INDEX(J945:U945, 1, MONTH($W$1))</f>
        <v>0</v>
      </c>
      <c r="X945" s="14" cm="1">
        <f t="array" ref="X945">SUMPRODUCT((J945:U945) *(($J$1:$U$1)&lt;=$X$1))</f>
        <v>0</v>
      </c>
      <c r="AA945">
        <f t="shared" si="144"/>
        <v>0</v>
      </c>
      <c r="AC945">
        <f t="shared" si="145"/>
        <v>0</v>
      </c>
      <c r="AD945">
        <f t="shared" si="146"/>
        <v>0</v>
      </c>
      <c r="AE945">
        <f t="shared" si="147"/>
        <v>0</v>
      </c>
      <c r="AF945">
        <f t="shared" si="148"/>
        <v>0</v>
      </c>
      <c r="AG945">
        <f t="shared" si="149"/>
        <v>0</v>
      </c>
      <c r="AI945" s="15">
        <f t="shared" si="150"/>
        <v>0</v>
      </c>
      <c r="AJ945" s="15"/>
      <c r="AK945" t="str">
        <f>IFERROR(VLOOKUP($B945, 'Combined Budget 2025 EUR'!$B:$L, 10, 0), IFERROR(VLOOKUP($B945, 'Combined Budget 2025 CHF'!$B:$L, 10, 0), "N/A"))</f>
        <v>N/A</v>
      </c>
      <c r="AL945" t="str">
        <f>IFERROR(VLOOKUP($B945, 'Combined Budget 2025 EUR'!$B:$L, 11, 0), IFERROR(VLOOKUP($B945, 'Combined Budget 2025 CHF'!$B:$L, 11, 0), "N/A"))</f>
        <v>N/A</v>
      </c>
    </row>
    <row r="946" spans="2:38" x14ac:dyDescent="0.25">
      <c r="B946" s="1">
        <v>35954</v>
      </c>
      <c r="C946" s="1" t="s">
        <v>1090</v>
      </c>
      <c r="D946" s="1" t="str">
        <f>IFERROR(VLOOKUP($B946, 'Combined Budget 2025 EUR'!$B:$G,3, 0),IFERROR(VLOOKUP($B946, 'Combined Budget 2025 CHF'!$B:$G,3, 0),  IFERROR(VLOOKUP($B946, '[1]QMSM_AG Mapping'!$A:$G, 3,0), "Check")))</f>
        <v>Export</v>
      </c>
      <c r="E946" s="1" t="str">
        <f>IFERROR(VLOOKUP($B946, 'Combined Budget 2025 EUR'!$B:$G,5, 0), IFERROR(VLOOKUP($B946, 'Combined Budget 2025 CHF'!$B:$G,5, 0),IFERROR(VLOOKUP($B946, '[1]QMSM_AG Mapping'!$A:$E, 5,0), "Check")))</f>
        <v>Retail</v>
      </c>
      <c r="F946" s="1" t="str">
        <f t="shared" si="142"/>
        <v>Retail</v>
      </c>
      <c r="G946" s="13">
        <f>VLOOKUP($B946, '[1]QMSM_AG Mapping'!$A:$G, 6, 0)</f>
        <v>44743</v>
      </c>
      <c r="H946" s="1">
        <f>VLOOKUP($B946, '[1]QMSM_AG Mapping'!$A:$G, 7, 0)</f>
        <v>2022</v>
      </c>
      <c r="I946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W946" s="14" cm="1">
        <f t="array" ref="W946">INDEX(J946:U946, 1, MONTH($W$1))</f>
        <v>0</v>
      </c>
      <c r="X946" s="14" cm="1">
        <f t="array" ref="X946">SUMPRODUCT((J946:U946) *(($J$1:$U$1)&lt;=$X$1))</f>
        <v>0</v>
      </c>
      <c r="AA946">
        <f t="shared" si="144"/>
        <v>0</v>
      </c>
      <c r="AC946">
        <f t="shared" si="145"/>
        <v>0</v>
      </c>
      <c r="AD946">
        <f t="shared" si="146"/>
        <v>0</v>
      </c>
      <c r="AE946">
        <f t="shared" si="147"/>
        <v>0</v>
      </c>
      <c r="AF946">
        <f t="shared" si="148"/>
        <v>0</v>
      </c>
      <c r="AG946">
        <f t="shared" si="149"/>
        <v>0</v>
      </c>
      <c r="AI946" s="15">
        <f t="shared" si="150"/>
        <v>0</v>
      </c>
      <c r="AJ946" s="15"/>
      <c r="AK946" t="str">
        <f>IFERROR(VLOOKUP($B946, 'Combined Budget 2025 EUR'!$B:$L, 10, 0), IFERROR(VLOOKUP($B946, 'Combined Budget 2025 CHF'!$B:$L, 10, 0), "N/A"))</f>
        <v>N/A</v>
      </c>
      <c r="AL946" t="str">
        <f>IFERROR(VLOOKUP($B946, 'Combined Budget 2025 EUR'!$B:$L, 11, 0), IFERROR(VLOOKUP($B946, 'Combined Budget 2025 CHF'!$B:$L, 11, 0), "N/A"))</f>
        <v>N/A</v>
      </c>
    </row>
    <row r="947" spans="2:38" x14ac:dyDescent="0.25">
      <c r="B947" s="1">
        <v>35956</v>
      </c>
      <c r="C947" s="1" t="s">
        <v>1091</v>
      </c>
      <c r="D947" s="1" t="str">
        <f>IFERROR(VLOOKUP($B947, 'Combined Budget 2025 EUR'!$B:$G,3, 0),IFERROR(VLOOKUP($B947, 'Combined Budget 2025 CHF'!$B:$G,3, 0),  IFERROR(VLOOKUP($B947, '[1]QMSM_AG Mapping'!$A:$G, 3,0), "Check")))</f>
        <v>Export</v>
      </c>
      <c r="E947" s="1" t="str">
        <f>IFERROR(VLOOKUP($B947, 'Combined Budget 2025 EUR'!$B:$G,5, 0), IFERROR(VLOOKUP($B947, 'Combined Budget 2025 CHF'!$B:$G,5, 0),IFERROR(VLOOKUP($B947, '[1]QMSM_AG Mapping'!$A:$E, 5,0), "Check")))</f>
        <v>Hotel / Spa</v>
      </c>
      <c r="F947" s="1" t="str">
        <f t="shared" si="142"/>
        <v>Hotel / Spa</v>
      </c>
      <c r="G947" s="13">
        <f>VLOOKUP($B947, '[1]QMSM_AG Mapping'!$A:$G, 6, 0)</f>
        <v>0</v>
      </c>
      <c r="H947" s="1">
        <f>VLOOKUP($B947, '[1]QMSM_AG Mapping'!$A:$G, 7, 0)</f>
        <v>0</v>
      </c>
      <c r="I947">
        <v>0</v>
      </c>
      <c r="J947" s="14">
        <v>0</v>
      </c>
      <c r="K947" s="14">
        <v>0</v>
      </c>
      <c r="L947" s="14">
        <v>1650.43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W947" s="14" cm="1">
        <f t="array" ref="W947">INDEX(J947:U947, 1, MONTH($W$1))</f>
        <v>0</v>
      </c>
      <c r="X947" s="14" cm="1">
        <f t="array" ref="X947">SUMPRODUCT((J947:U947) *(($J$1:$U$1)&lt;=$X$1))</f>
        <v>1650.43</v>
      </c>
      <c r="AA947">
        <f t="shared" si="144"/>
        <v>0</v>
      </c>
      <c r="AC947">
        <f t="shared" si="145"/>
        <v>0</v>
      </c>
      <c r="AD947">
        <f t="shared" si="146"/>
        <v>0</v>
      </c>
      <c r="AE947">
        <f t="shared" si="147"/>
        <v>0</v>
      </c>
      <c r="AF947">
        <f t="shared" si="148"/>
        <v>0</v>
      </c>
      <c r="AG947">
        <f t="shared" si="149"/>
        <v>0</v>
      </c>
      <c r="AI947" s="15">
        <f t="shared" si="150"/>
        <v>1650.43</v>
      </c>
      <c r="AJ947" s="15"/>
      <c r="AK947" t="str">
        <f>IFERROR(VLOOKUP($B947, 'Combined Budget 2025 EUR'!$B:$L, 10, 0), IFERROR(VLOOKUP($B947, 'Combined Budget 2025 CHF'!$B:$L, 10, 0), "N/A"))</f>
        <v>N/A</v>
      </c>
      <c r="AL947" t="str">
        <f>IFERROR(VLOOKUP($B947, 'Combined Budget 2025 EUR'!$B:$L, 11, 0), IFERROR(VLOOKUP($B947, 'Combined Budget 2025 CHF'!$B:$L, 11, 0), "N/A"))</f>
        <v>N/A</v>
      </c>
    </row>
    <row r="948" spans="2:38" x14ac:dyDescent="0.25">
      <c r="B948" s="1">
        <v>36000</v>
      </c>
      <c r="C948" s="1" t="s">
        <v>1092</v>
      </c>
      <c r="D948" s="1" t="str">
        <f>IFERROR(VLOOKUP($B948, 'Combined Budget 2025 EUR'!$B:$G,3, 0),IFERROR(VLOOKUP($B948, 'Combined Budget 2025 CHF'!$B:$G,3, 0),  IFERROR(VLOOKUP($B948, '[1]QMSM_AG Mapping'!$A:$G, 3,0), "Check")))</f>
        <v>Germany</v>
      </c>
      <c r="E948" s="1" t="str">
        <f>IFERROR(VLOOKUP($B948, 'Combined Budget 2025 EUR'!$B:$G,5, 0), IFERROR(VLOOKUP($B948, 'Combined Budget 2025 CHF'!$B:$G,5, 0),IFERROR(VLOOKUP($B948, '[1]QMSM_AG Mapping'!$A:$E, 5,0), "Check")))</f>
        <v>Retail</v>
      </c>
      <c r="F948" s="1" t="str">
        <f t="shared" si="142"/>
        <v>Retail</v>
      </c>
      <c r="G948" s="13">
        <f>VLOOKUP($B948, '[1]QMSM_AG Mapping'!$A:$G, 6, 0)</f>
        <v>0</v>
      </c>
      <c r="H948" s="1">
        <f>VLOOKUP($B948, '[1]QMSM_AG Mapping'!$A:$G, 7, 0)</f>
        <v>2022</v>
      </c>
      <c r="I948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W948" s="14" cm="1">
        <f t="array" ref="W948">INDEX(J948:U948, 1, MONTH($W$1))</f>
        <v>0</v>
      </c>
      <c r="X948" s="14" cm="1">
        <f t="array" ref="X948">SUMPRODUCT((J948:U948) *(($J$1:$U$1)&lt;=$X$1))</f>
        <v>0</v>
      </c>
      <c r="AA948">
        <f t="shared" si="144"/>
        <v>0</v>
      </c>
      <c r="AC948">
        <f t="shared" si="145"/>
        <v>0</v>
      </c>
      <c r="AD948">
        <f t="shared" si="146"/>
        <v>0</v>
      </c>
      <c r="AE948">
        <f t="shared" si="147"/>
        <v>0</v>
      </c>
      <c r="AF948">
        <f t="shared" si="148"/>
        <v>0</v>
      </c>
      <c r="AG948">
        <f t="shared" si="149"/>
        <v>0</v>
      </c>
      <c r="AI948" s="15">
        <f t="shared" si="150"/>
        <v>0</v>
      </c>
      <c r="AJ948" s="15"/>
      <c r="AK948" t="str">
        <f>IFERROR(VLOOKUP($B948, 'Combined Budget 2025 EUR'!$B:$L, 10, 0), IFERROR(VLOOKUP($B948, 'Combined Budget 2025 CHF'!$B:$L, 10, 0), "N/A"))</f>
        <v>N/A</v>
      </c>
      <c r="AL948" t="str">
        <f>IFERROR(VLOOKUP($B948, 'Combined Budget 2025 EUR'!$B:$L, 11, 0), IFERROR(VLOOKUP($B948, 'Combined Budget 2025 CHF'!$B:$L, 11, 0), "N/A"))</f>
        <v>N/A</v>
      </c>
    </row>
    <row r="949" spans="2:38" x14ac:dyDescent="0.25">
      <c r="B949" s="1">
        <v>36003</v>
      </c>
      <c r="C949" s="1" t="s">
        <v>1093</v>
      </c>
      <c r="D949" s="1" t="str">
        <f>IFERROR(VLOOKUP($B949, 'Combined Budget 2025 EUR'!$B:$G,3, 0),IFERROR(VLOOKUP($B949, 'Combined Budget 2025 CHF'!$B:$G,3, 0),  IFERROR(VLOOKUP($B949, '[1]QMSM_AG Mapping'!$A:$G, 3,0), "Check")))</f>
        <v>Internal</v>
      </c>
      <c r="E949" s="1">
        <f>IFERROR(VLOOKUP($B949, 'Combined Budget 2025 EUR'!$B:$G,5, 0), IFERROR(VLOOKUP($B949, 'Combined Budget 2025 CHF'!$B:$G,5, 0),IFERROR(VLOOKUP($B949, '[1]QMSM_AG Mapping'!$A:$E, 5,0), "Check")))</f>
        <v>0</v>
      </c>
      <c r="F949" s="1">
        <f t="shared" si="142"/>
        <v>0</v>
      </c>
      <c r="G949" s="13">
        <f>VLOOKUP($B949, '[1]QMSM_AG Mapping'!$A:$G, 6, 0)</f>
        <v>0</v>
      </c>
      <c r="H949" s="1">
        <f>VLOOKUP($B949, '[1]QMSM_AG Mapping'!$A:$G, 7, 0)</f>
        <v>0</v>
      </c>
      <c r="I949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W949" s="14" cm="1">
        <f t="array" ref="W949">INDEX(J949:U949, 1, MONTH($W$1))</f>
        <v>0</v>
      </c>
      <c r="X949" s="14" cm="1">
        <f t="array" ref="X949">SUMPRODUCT((J949:U949) *(($J$1:$U$1)&lt;=$X$1))</f>
        <v>0</v>
      </c>
      <c r="AA949">
        <f t="shared" si="144"/>
        <v>0</v>
      </c>
      <c r="AC949">
        <f t="shared" si="145"/>
        <v>0</v>
      </c>
      <c r="AD949">
        <f t="shared" si="146"/>
        <v>0</v>
      </c>
      <c r="AE949">
        <f t="shared" si="147"/>
        <v>0</v>
      </c>
      <c r="AF949">
        <f t="shared" si="148"/>
        <v>0</v>
      </c>
      <c r="AG949">
        <f t="shared" si="149"/>
        <v>0</v>
      </c>
      <c r="AI949" s="15">
        <f t="shared" si="150"/>
        <v>0</v>
      </c>
      <c r="AJ949" s="15"/>
      <c r="AK949" t="str">
        <f>IFERROR(VLOOKUP($B949, 'Combined Budget 2025 EUR'!$B:$L, 10, 0), IFERROR(VLOOKUP($B949, 'Combined Budget 2025 CHF'!$B:$L, 10, 0), "N/A"))</f>
        <v>N/A</v>
      </c>
      <c r="AL949" t="str">
        <f>IFERROR(VLOOKUP($B949, 'Combined Budget 2025 EUR'!$B:$L, 11, 0), IFERROR(VLOOKUP($B949, 'Combined Budget 2025 CHF'!$B:$L, 11, 0), "N/A"))</f>
        <v>N/A</v>
      </c>
    </row>
    <row r="950" spans="2:38" x14ac:dyDescent="0.25">
      <c r="B950" s="1">
        <v>36006</v>
      </c>
      <c r="C950" s="1" t="s">
        <v>1094</v>
      </c>
      <c r="D950" s="1" t="str">
        <f>IFERROR(VLOOKUP($B950, 'Combined Budget 2025 EUR'!$B:$G,3, 0),IFERROR(VLOOKUP($B950, 'Combined Budget 2025 CHF'!$B:$G,3, 0),  IFERROR(VLOOKUP($B950, '[1]QMSM_AG Mapping'!$A:$G, 3,0), "Check")))</f>
        <v>Internal</v>
      </c>
      <c r="E950" s="1">
        <f>IFERROR(VLOOKUP($B950, 'Combined Budget 2025 EUR'!$B:$G,5, 0), IFERROR(VLOOKUP($B950, 'Combined Budget 2025 CHF'!$B:$G,5, 0),IFERROR(VLOOKUP($B950, '[1]QMSM_AG Mapping'!$A:$E, 5,0), "Check")))</f>
        <v>0</v>
      </c>
      <c r="F950" s="1">
        <f t="shared" si="142"/>
        <v>0</v>
      </c>
      <c r="G950" s="13">
        <f>VLOOKUP($B950, '[1]QMSM_AG Mapping'!$A:$G, 6, 0)</f>
        <v>0</v>
      </c>
      <c r="H950" s="1">
        <f>VLOOKUP($B950, '[1]QMSM_AG Mapping'!$A:$G, 7, 0)</f>
        <v>0</v>
      </c>
      <c r="I950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W950" s="14" cm="1">
        <f t="array" ref="W950">INDEX(J950:U950, 1, MONTH($W$1))</f>
        <v>0</v>
      </c>
      <c r="X950" s="14" cm="1">
        <f t="array" ref="X950">SUMPRODUCT((J950:U950) *(($J$1:$U$1)&lt;=$X$1))</f>
        <v>0</v>
      </c>
      <c r="AA950">
        <f t="shared" si="144"/>
        <v>0</v>
      </c>
      <c r="AC950">
        <f t="shared" si="145"/>
        <v>0</v>
      </c>
      <c r="AD950">
        <f t="shared" si="146"/>
        <v>0</v>
      </c>
      <c r="AE950">
        <f t="shared" si="147"/>
        <v>0</v>
      </c>
      <c r="AF950">
        <f t="shared" si="148"/>
        <v>0</v>
      </c>
      <c r="AG950">
        <f t="shared" si="149"/>
        <v>0</v>
      </c>
      <c r="AI950" s="15">
        <f t="shared" si="150"/>
        <v>0</v>
      </c>
      <c r="AJ950" s="15"/>
      <c r="AK950" t="str">
        <f>IFERROR(VLOOKUP($B950, 'Combined Budget 2025 EUR'!$B:$L, 10, 0), IFERROR(VLOOKUP($B950, 'Combined Budget 2025 CHF'!$B:$L, 10, 0), "N/A"))</f>
        <v>N/A</v>
      </c>
      <c r="AL950" t="str">
        <f>IFERROR(VLOOKUP($B950, 'Combined Budget 2025 EUR'!$B:$L, 11, 0), IFERROR(VLOOKUP($B950, 'Combined Budget 2025 CHF'!$B:$L, 11, 0), "N/A"))</f>
        <v>N/A</v>
      </c>
    </row>
    <row r="951" spans="2:38" x14ac:dyDescent="0.25">
      <c r="B951" s="1">
        <v>36037</v>
      </c>
      <c r="C951" s="1" t="s">
        <v>1095</v>
      </c>
      <c r="D951" s="1" t="str">
        <f>IFERROR(VLOOKUP($B951, 'Combined Budget 2025 EUR'!$B:$G,3, 0),IFERROR(VLOOKUP($B951, 'Combined Budget 2025 CHF'!$B:$G,3, 0),  IFERROR(VLOOKUP($B951, '[1]QMSM_AG Mapping'!$A:$G, 3,0), "Check")))</f>
        <v>Internal</v>
      </c>
      <c r="E951" s="1">
        <f>IFERROR(VLOOKUP($B951, 'Combined Budget 2025 EUR'!$B:$G,5, 0), IFERROR(VLOOKUP($B951, 'Combined Budget 2025 CHF'!$B:$G,5, 0),IFERROR(VLOOKUP($B951, '[1]QMSM_AG Mapping'!$A:$E, 5,0), "Check")))</f>
        <v>0</v>
      </c>
      <c r="F951" s="1">
        <f t="shared" si="142"/>
        <v>0</v>
      </c>
      <c r="G951" s="13">
        <f>VLOOKUP($B951, '[1]QMSM_AG Mapping'!$A:$G, 6, 0)</f>
        <v>0</v>
      </c>
      <c r="H951" s="1">
        <f>VLOOKUP($B951, '[1]QMSM_AG Mapping'!$A:$G, 7, 0)</f>
        <v>0</v>
      </c>
      <c r="I951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W951" s="14" cm="1">
        <f t="array" ref="W951">INDEX(J951:U951, 1, MONTH($W$1))</f>
        <v>0</v>
      </c>
      <c r="X951" s="14" cm="1">
        <f t="array" ref="X951">SUMPRODUCT((J951:U951) *(($J$1:$U$1)&lt;=$X$1))</f>
        <v>0</v>
      </c>
      <c r="AA951">
        <f t="shared" si="144"/>
        <v>0</v>
      </c>
      <c r="AC951">
        <f t="shared" si="145"/>
        <v>0</v>
      </c>
      <c r="AD951">
        <f t="shared" si="146"/>
        <v>0</v>
      </c>
      <c r="AE951">
        <f t="shared" si="147"/>
        <v>0</v>
      </c>
      <c r="AF951">
        <f t="shared" si="148"/>
        <v>0</v>
      </c>
      <c r="AG951">
        <f t="shared" si="149"/>
        <v>0</v>
      </c>
      <c r="AI951" s="15">
        <f t="shared" si="150"/>
        <v>0</v>
      </c>
      <c r="AJ951" s="15"/>
      <c r="AK951" t="str">
        <f>IFERROR(VLOOKUP($B951, 'Combined Budget 2025 EUR'!$B:$L, 10, 0), IFERROR(VLOOKUP($B951, 'Combined Budget 2025 CHF'!$B:$L, 10, 0), "N/A"))</f>
        <v>N/A</v>
      </c>
      <c r="AL951" t="str">
        <f>IFERROR(VLOOKUP($B951, 'Combined Budget 2025 EUR'!$B:$L, 11, 0), IFERROR(VLOOKUP($B951, 'Combined Budget 2025 CHF'!$B:$L, 11, 0), "N/A"))</f>
        <v>N/A</v>
      </c>
    </row>
    <row r="952" spans="2:38" x14ac:dyDescent="0.25">
      <c r="B952" s="1">
        <v>36039</v>
      </c>
      <c r="C952" s="1" t="s">
        <v>1096</v>
      </c>
      <c r="D952" s="1" t="str">
        <f>IFERROR(VLOOKUP($B952, 'Combined Budget 2025 EUR'!$B:$G,3, 0),IFERROR(VLOOKUP($B952, 'Combined Budget 2025 CHF'!$B:$G,3, 0),  IFERROR(VLOOKUP($B952, '[1]QMSM_AG Mapping'!$A:$G, 3,0), "Check")))</f>
        <v>Internal</v>
      </c>
      <c r="E952" s="1">
        <f>IFERROR(VLOOKUP($B952, 'Combined Budget 2025 EUR'!$B:$G,5, 0), IFERROR(VLOOKUP($B952, 'Combined Budget 2025 CHF'!$B:$G,5, 0),IFERROR(VLOOKUP($B952, '[1]QMSM_AG Mapping'!$A:$E, 5,0), "Check")))</f>
        <v>0</v>
      </c>
      <c r="F952" s="1">
        <f t="shared" si="142"/>
        <v>0</v>
      </c>
      <c r="G952" s="13">
        <f>VLOOKUP($B952, '[1]QMSM_AG Mapping'!$A:$G, 6, 0)</f>
        <v>0</v>
      </c>
      <c r="H952" s="1">
        <f>VLOOKUP($B952, '[1]QMSM_AG Mapping'!$A:$G, 7, 0)</f>
        <v>0</v>
      </c>
      <c r="I952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W952" s="14" cm="1">
        <f t="array" ref="W952">INDEX(J952:U952, 1, MONTH($W$1))</f>
        <v>0</v>
      </c>
      <c r="X952" s="14" cm="1">
        <f t="array" ref="X952">SUMPRODUCT((J952:U952) *(($J$1:$U$1)&lt;=$X$1))</f>
        <v>0</v>
      </c>
      <c r="AA952">
        <f t="shared" si="144"/>
        <v>0</v>
      </c>
      <c r="AC952">
        <f t="shared" si="145"/>
        <v>0</v>
      </c>
      <c r="AD952">
        <f t="shared" si="146"/>
        <v>0</v>
      </c>
      <c r="AE952">
        <f t="shared" si="147"/>
        <v>0</v>
      </c>
      <c r="AF952">
        <f t="shared" si="148"/>
        <v>0</v>
      </c>
      <c r="AG952">
        <f t="shared" si="149"/>
        <v>0</v>
      </c>
      <c r="AI952" s="15">
        <f t="shared" si="150"/>
        <v>0</v>
      </c>
      <c r="AJ952" s="15"/>
      <c r="AK952" t="str">
        <f>IFERROR(VLOOKUP($B952, 'Combined Budget 2025 EUR'!$B:$L, 10, 0), IFERROR(VLOOKUP($B952, 'Combined Budget 2025 CHF'!$B:$L, 10, 0), "N/A"))</f>
        <v>N/A</v>
      </c>
      <c r="AL952" t="str">
        <f>IFERROR(VLOOKUP($B952, 'Combined Budget 2025 EUR'!$B:$L, 11, 0), IFERROR(VLOOKUP($B952, 'Combined Budget 2025 CHF'!$B:$L, 11, 0), "N/A"))</f>
        <v>N/A</v>
      </c>
    </row>
    <row r="953" spans="2:38" x14ac:dyDescent="0.25">
      <c r="B953" s="1">
        <v>36040</v>
      </c>
      <c r="C953" s="1" t="s">
        <v>1097</v>
      </c>
      <c r="D953" s="1" t="str">
        <f>IFERROR(VLOOKUP($B953, 'Combined Budget 2025 EUR'!$B:$G,3, 0),IFERROR(VLOOKUP($B953, 'Combined Budget 2025 CHF'!$B:$G,3, 0),  IFERROR(VLOOKUP($B953, '[1]QMSM_AG Mapping'!$A:$G, 3,0), "Check")))</f>
        <v>Internal</v>
      </c>
      <c r="E953" s="1">
        <f>IFERROR(VLOOKUP($B953, 'Combined Budget 2025 EUR'!$B:$G,5, 0), IFERROR(VLOOKUP($B953, 'Combined Budget 2025 CHF'!$B:$G,5, 0),IFERROR(VLOOKUP($B953, '[1]QMSM_AG Mapping'!$A:$E, 5,0), "Check")))</f>
        <v>0</v>
      </c>
      <c r="F953" s="1">
        <f t="shared" si="142"/>
        <v>0</v>
      </c>
      <c r="G953" s="13">
        <f>VLOOKUP($B953, '[1]QMSM_AG Mapping'!$A:$G, 6, 0)</f>
        <v>0</v>
      </c>
      <c r="H953" s="1">
        <f>VLOOKUP($B953, '[1]QMSM_AG Mapping'!$A:$G, 7, 0)</f>
        <v>0</v>
      </c>
      <c r="I953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W953" s="14" cm="1">
        <f t="array" ref="W953">INDEX(J953:U953, 1, MONTH($W$1))</f>
        <v>0</v>
      </c>
      <c r="X953" s="14" cm="1">
        <f t="array" ref="X953">SUMPRODUCT((J953:U953) *(($J$1:$U$1)&lt;=$X$1))</f>
        <v>0</v>
      </c>
      <c r="AA953">
        <f t="shared" si="144"/>
        <v>0</v>
      </c>
      <c r="AC953">
        <f t="shared" si="145"/>
        <v>0</v>
      </c>
      <c r="AD953">
        <f t="shared" si="146"/>
        <v>0</v>
      </c>
      <c r="AE953">
        <f t="shared" si="147"/>
        <v>0</v>
      </c>
      <c r="AF953">
        <f t="shared" si="148"/>
        <v>0</v>
      </c>
      <c r="AG953">
        <f t="shared" si="149"/>
        <v>0</v>
      </c>
      <c r="AI953" s="15">
        <f t="shared" si="150"/>
        <v>0</v>
      </c>
      <c r="AJ953" s="15"/>
      <c r="AK953" t="str">
        <f>IFERROR(VLOOKUP($B953, 'Combined Budget 2025 EUR'!$B:$L, 10, 0), IFERROR(VLOOKUP($B953, 'Combined Budget 2025 CHF'!$B:$L, 10, 0), "N/A"))</f>
        <v>N/A</v>
      </c>
      <c r="AL953" t="str">
        <f>IFERROR(VLOOKUP($B953, 'Combined Budget 2025 EUR'!$B:$L, 11, 0), IFERROR(VLOOKUP($B953, 'Combined Budget 2025 CHF'!$B:$L, 11, 0), "N/A"))</f>
        <v>N/A</v>
      </c>
    </row>
    <row r="954" spans="2:38" x14ac:dyDescent="0.25">
      <c r="B954" s="1">
        <v>36041</v>
      </c>
      <c r="C954" s="1" t="s">
        <v>1186</v>
      </c>
      <c r="D954" s="1" t="str">
        <f>IFERROR(VLOOKUP($B954, 'Combined Budget 2025 EUR'!$B:$G,3, 0),IFERROR(VLOOKUP($B954, 'Combined Budget 2025 CHF'!$B:$G,3, 0),  IFERROR(VLOOKUP($B954, '[1]QMSM_AG Mapping'!$A:$G, 3,0), "Check")))</f>
        <v>Internal</v>
      </c>
      <c r="E954" s="1">
        <f>IFERROR(VLOOKUP($B954, 'Combined Budget 2025 EUR'!$B:$G,5, 0), IFERROR(VLOOKUP($B954, 'Combined Budget 2025 CHF'!$B:$G,5, 0),IFERROR(VLOOKUP($B954, '[1]QMSM_AG Mapping'!$A:$E, 5,0), "Check")))</f>
        <v>0</v>
      </c>
      <c r="F954" s="1">
        <f t="shared" si="142"/>
        <v>0</v>
      </c>
      <c r="G954" s="13">
        <f>VLOOKUP($B954, '[1]QMSM_AG Mapping'!$A:$G, 6, 0)</f>
        <v>0</v>
      </c>
      <c r="H954" s="1">
        <f>VLOOKUP($B954, '[1]QMSM_AG Mapping'!$A:$G, 7, 0)</f>
        <v>0</v>
      </c>
      <c r="I95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W954" s="14" cm="1">
        <f t="array" ref="W954">INDEX(J954:U954, 1, MONTH($W$1))</f>
        <v>0</v>
      </c>
      <c r="X954" s="14" cm="1">
        <f t="array" ref="X954">SUMPRODUCT((J954:U954) *(($J$1:$U$1)&lt;=$X$1))</f>
        <v>0</v>
      </c>
      <c r="AA954">
        <f t="shared" si="144"/>
        <v>0</v>
      </c>
      <c r="AC954">
        <f t="shared" si="145"/>
        <v>0</v>
      </c>
      <c r="AD954">
        <f t="shared" si="146"/>
        <v>0</v>
      </c>
      <c r="AE954">
        <f t="shared" si="147"/>
        <v>0</v>
      </c>
      <c r="AF954">
        <f t="shared" si="148"/>
        <v>0</v>
      </c>
      <c r="AG954">
        <f t="shared" si="149"/>
        <v>0</v>
      </c>
      <c r="AI954" s="15">
        <f t="shared" si="150"/>
        <v>0</v>
      </c>
      <c r="AJ954" s="15"/>
      <c r="AK954" t="str">
        <f>IFERROR(VLOOKUP($B954, 'Combined Budget 2025 EUR'!$B:$L, 10, 0), IFERROR(VLOOKUP($B954, 'Combined Budget 2025 CHF'!$B:$L, 10, 0), "N/A"))</f>
        <v>N/A</v>
      </c>
      <c r="AL954" t="str">
        <f>IFERROR(VLOOKUP($B954, 'Combined Budget 2025 EUR'!$B:$L, 11, 0), IFERROR(VLOOKUP($B954, 'Combined Budget 2025 CHF'!$B:$L, 11, 0), "N/A"))</f>
        <v>N/A</v>
      </c>
    </row>
    <row r="955" spans="2:38" x14ac:dyDescent="0.25">
      <c r="B955" s="1">
        <v>36042</v>
      </c>
      <c r="C955" s="1" t="s">
        <v>1187</v>
      </c>
      <c r="D955" s="1" t="str">
        <f>IFERROR(VLOOKUP($B955, 'Combined Budget 2025 EUR'!$B:$G,3, 0),IFERROR(VLOOKUP($B955, 'Combined Budget 2025 CHF'!$B:$G,3, 0),  IFERROR(VLOOKUP($B955, '[1]QMSM_AG Mapping'!$A:$G, 3,0), "Check")))</f>
        <v>Internal</v>
      </c>
      <c r="E955" s="1">
        <f>IFERROR(VLOOKUP($B955, 'Combined Budget 2025 EUR'!$B:$G,5, 0), IFERROR(VLOOKUP($B955, 'Combined Budget 2025 CHF'!$B:$G,5, 0),IFERROR(VLOOKUP($B955, '[1]QMSM_AG Mapping'!$A:$E, 5,0), "Check")))</f>
        <v>0</v>
      </c>
      <c r="F955" s="1">
        <f t="shared" si="142"/>
        <v>0</v>
      </c>
      <c r="G955" s="13">
        <f>VLOOKUP($B955, '[1]QMSM_AG Mapping'!$A:$G, 6, 0)</f>
        <v>0</v>
      </c>
      <c r="H955" s="1">
        <f>VLOOKUP($B955, '[1]QMSM_AG Mapping'!$A:$G, 7, 0)</f>
        <v>0</v>
      </c>
      <c r="I955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W955" s="14" cm="1">
        <f t="array" ref="W955">INDEX(J955:U955, 1, MONTH($W$1))</f>
        <v>0</v>
      </c>
      <c r="X955" s="14" cm="1">
        <f t="array" ref="X955">SUMPRODUCT((J955:U955) *(($J$1:$U$1)&lt;=$X$1))</f>
        <v>0</v>
      </c>
      <c r="AA955">
        <f t="shared" si="144"/>
        <v>0</v>
      </c>
      <c r="AC955">
        <f t="shared" si="145"/>
        <v>0</v>
      </c>
      <c r="AD955">
        <f t="shared" si="146"/>
        <v>0</v>
      </c>
      <c r="AE955">
        <f t="shared" si="147"/>
        <v>0</v>
      </c>
      <c r="AF955">
        <f t="shared" si="148"/>
        <v>0</v>
      </c>
      <c r="AG955">
        <f t="shared" si="149"/>
        <v>0</v>
      </c>
      <c r="AI955" s="15">
        <f t="shared" si="150"/>
        <v>0</v>
      </c>
      <c r="AJ955" s="15"/>
      <c r="AK955" t="str">
        <f>IFERROR(VLOOKUP($B955, 'Combined Budget 2025 EUR'!$B:$L, 10, 0), IFERROR(VLOOKUP($B955, 'Combined Budget 2025 CHF'!$B:$L, 10, 0), "N/A"))</f>
        <v>N/A</v>
      </c>
      <c r="AL955" t="str">
        <f>IFERROR(VLOOKUP($B955, 'Combined Budget 2025 EUR'!$B:$L, 11, 0), IFERROR(VLOOKUP($B955, 'Combined Budget 2025 CHF'!$B:$L, 11, 0), "N/A"))</f>
        <v>N/A</v>
      </c>
    </row>
    <row r="956" spans="2:38" x14ac:dyDescent="0.25">
      <c r="B956" s="1">
        <v>41076</v>
      </c>
      <c r="C956" s="1" t="s">
        <v>1098</v>
      </c>
      <c r="D956" s="1" t="str">
        <f>IFERROR(VLOOKUP($B956, 'Combined Budget 2025 EUR'!$B:$G,3, 0),IFERROR(VLOOKUP($B956, 'Combined Budget 2025 CHF'!$B:$G,3, 0),  IFERROR(VLOOKUP($B956, '[1]QMSM_AG Mapping'!$A:$G, 3,0), "Check")))</f>
        <v>Germany</v>
      </c>
      <c r="E956" s="1" t="str">
        <f>IFERROR(VLOOKUP($B956, 'Combined Budget 2025 EUR'!$B:$G,5, 0), IFERROR(VLOOKUP($B956, 'Combined Budget 2025 CHF'!$B:$G,5, 0),IFERROR(VLOOKUP($B956, '[1]QMSM_AG Mapping'!$A:$E, 5,0), "Check")))</f>
        <v>Retail</v>
      </c>
      <c r="F956" s="1" t="str">
        <f t="shared" si="142"/>
        <v>Retail</v>
      </c>
      <c r="G956" s="13">
        <f>VLOOKUP($B956, '[1]QMSM_AG Mapping'!$A:$G, 6, 0)</f>
        <v>0</v>
      </c>
      <c r="H956" s="1">
        <f>VLOOKUP($B956, '[1]QMSM_AG Mapping'!$A:$G, 7, 0)</f>
        <v>0</v>
      </c>
      <c r="I956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126.05</v>
      </c>
      <c r="R956" s="14">
        <v>0</v>
      </c>
      <c r="S956" s="14">
        <v>0</v>
      </c>
      <c r="T956" s="14">
        <v>126.05</v>
      </c>
      <c r="U956" s="14">
        <v>0</v>
      </c>
      <c r="W956" s="14" cm="1">
        <f t="array" ref="W956">INDEX(J956:U956, 1, MONTH($W$1))</f>
        <v>0</v>
      </c>
      <c r="X956" s="14" cm="1">
        <f t="array" ref="X956">SUMPRODUCT((J956:U956) *(($J$1:$U$1)&lt;=$X$1))</f>
        <v>252.1</v>
      </c>
      <c r="AA956">
        <f t="shared" si="144"/>
        <v>0</v>
      </c>
      <c r="AC956">
        <f t="shared" si="145"/>
        <v>0</v>
      </c>
      <c r="AD956">
        <f t="shared" si="146"/>
        <v>0</v>
      </c>
      <c r="AE956">
        <f t="shared" si="147"/>
        <v>0</v>
      </c>
      <c r="AF956">
        <f t="shared" si="148"/>
        <v>0</v>
      </c>
      <c r="AG956">
        <f t="shared" si="149"/>
        <v>0</v>
      </c>
      <c r="AI956" s="15">
        <f t="shared" si="150"/>
        <v>252.1</v>
      </c>
      <c r="AJ956" s="15"/>
      <c r="AK956" t="str">
        <f>IFERROR(VLOOKUP($B956, 'Combined Budget 2025 EUR'!$B:$L, 10, 0), IFERROR(VLOOKUP($B956, 'Combined Budget 2025 CHF'!$B:$L, 10, 0), "N/A"))</f>
        <v>N/A</v>
      </c>
      <c r="AL956" t="str">
        <f>IFERROR(VLOOKUP($B956, 'Combined Budget 2025 EUR'!$B:$L, 11, 0), IFERROR(VLOOKUP($B956, 'Combined Budget 2025 CHF'!$B:$L, 11, 0), "N/A"))</f>
        <v>N/A</v>
      </c>
    </row>
    <row r="957" spans="2:38" x14ac:dyDescent="0.25">
      <c r="B957" s="1">
        <v>41077</v>
      </c>
      <c r="C957" s="1" t="s">
        <v>1188</v>
      </c>
      <c r="D957" s="1" t="str">
        <f>IFERROR(VLOOKUP($B957, 'Combined Budget 2025 EUR'!$B:$G,3, 0),IFERROR(VLOOKUP($B957, 'Combined Budget 2025 CHF'!$B:$G,3, 0),  IFERROR(VLOOKUP($B957, '[1]QMSM_AG Mapping'!$A:$G, 3,0), "Check")))</f>
        <v>Germany</v>
      </c>
      <c r="E957" s="1" t="str">
        <f>IFERROR(VLOOKUP($B957, 'Combined Budget 2025 EUR'!$B:$G,5, 0), IFERROR(VLOOKUP($B957, 'Combined Budget 2025 CHF'!$B:$G,5, 0),IFERROR(VLOOKUP($B957, '[1]QMSM_AG Mapping'!$A:$E, 5,0), "Check")))</f>
        <v>Retail</v>
      </c>
      <c r="F957" s="1" t="str">
        <f t="shared" si="142"/>
        <v>Retail</v>
      </c>
      <c r="G957" s="13">
        <f>VLOOKUP($B957, '[1]QMSM_AG Mapping'!$A:$G, 6, 0)</f>
        <v>0</v>
      </c>
      <c r="H957" s="1">
        <f>VLOOKUP($B957, '[1]QMSM_AG Mapping'!$A:$G, 7, 0)</f>
        <v>0</v>
      </c>
      <c r="I957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100.84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W957" s="14" cm="1">
        <f t="array" ref="W957">INDEX(J957:U957, 1, MONTH($W$1))</f>
        <v>0</v>
      </c>
      <c r="X957" s="14" cm="1">
        <f t="array" ref="X957">SUMPRODUCT((J957:U957) *(($J$1:$U$1)&lt;=$X$1))</f>
        <v>100.84</v>
      </c>
      <c r="AA957">
        <f t="shared" si="144"/>
        <v>0</v>
      </c>
      <c r="AC957">
        <f t="shared" si="145"/>
        <v>0</v>
      </c>
      <c r="AD957">
        <f t="shared" si="146"/>
        <v>0</v>
      </c>
      <c r="AE957">
        <f t="shared" si="147"/>
        <v>0</v>
      </c>
      <c r="AF957">
        <f t="shared" si="148"/>
        <v>0</v>
      </c>
      <c r="AG957">
        <f t="shared" si="149"/>
        <v>0</v>
      </c>
      <c r="AI957" s="15">
        <f t="shared" si="150"/>
        <v>100.84</v>
      </c>
      <c r="AJ957" s="15"/>
      <c r="AK957" t="str">
        <f>IFERROR(VLOOKUP($B957, 'Combined Budget 2025 EUR'!$B:$L, 10, 0), IFERROR(VLOOKUP($B957, 'Combined Budget 2025 CHF'!$B:$L, 10, 0), "N/A"))</f>
        <v>N/A</v>
      </c>
      <c r="AL957" t="str">
        <f>IFERROR(VLOOKUP($B957, 'Combined Budget 2025 EUR'!$B:$L, 11, 0), IFERROR(VLOOKUP($B957, 'Combined Budget 2025 CHF'!$B:$L, 11, 0), "N/A"))</f>
        <v>N/A</v>
      </c>
    </row>
    <row r="958" spans="2:38" x14ac:dyDescent="0.25">
      <c r="B958" s="1">
        <v>41083</v>
      </c>
      <c r="C958" s="1" t="s">
        <v>1189</v>
      </c>
      <c r="D958" s="1" t="str">
        <f>IFERROR(VLOOKUP($B958, 'Combined Budget 2025 EUR'!$B:$G,3, 0),IFERROR(VLOOKUP($B958, 'Combined Budget 2025 CHF'!$B:$G,3, 0),  IFERROR(VLOOKUP($B958, '[1]QMSM_AG Mapping'!$A:$G, 3,0), "Check")))</f>
        <v>Germany</v>
      </c>
      <c r="E958" s="1" t="str">
        <f>IFERROR(VLOOKUP($B958, 'Combined Budget 2025 EUR'!$B:$G,5, 0), IFERROR(VLOOKUP($B958, 'Combined Budget 2025 CHF'!$B:$G,5, 0),IFERROR(VLOOKUP($B958, '[1]QMSM_AG Mapping'!$A:$E, 5,0), "Check")))</f>
        <v>Retail</v>
      </c>
      <c r="F958" s="1" t="str">
        <f t="shared" si="142"/>
        <v>Retail</v>
      </c>
      <c r="G958" s="13">
        <f>VLOOKUP($B958, '[1]QMSM_AG Mapping'!$A:$G, 6, 0)</f>
        <v>0</v>
      </c>
      <c r="H958" s="1">
        <f>VLOOKUP($B958, '[1]QMSM_AG Mapping'!$A:$G, 7, 0)</f>
        <v>0</v>
      </c>
      <c r="I958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100.84</v>
      </c>
      <c r="U958" s="14">
        <v>0</v>
      </c>
      <c r="W958" s="14" cm="1">
        <f t="array" ref="W958">INDEX(J958:U958, 1, MONTH($W$1))</f>
        <v>0</v>
      </c>
      <c r="X958" s="14" cm="1">
        <f t="array" ref="X958">SUMPRODUCT((J958:U958) *(($J$1:$U$1)&lt;=$X$1))</f>
        <v>100.84</v>
      </c>
      <c r="AA958">
        <f t="shared" si="144"/>
        <v>0</v>
      </c>
      <c r="AC958">
        <f t="shared" si="145"/>
        <v>0</v>
      </c>
      <c r="AD958">
        <f t="shared" si="146"/>
        <v>0</v>
      </c>
      <c r="AE958">
        <f t="shared" si="147"/>
        <v>0</v>
      </c>
      <c r="AF958">
        <f t="shared" si="148"/>
        <v>0</v>
      </c>
      <c r="AG958">
        <f t="shared" si="149"/>
        <v>0</v>
      </c>
      <c r="AI958" s="15">
        <f t="shared" si="150"/>
        <v>100.84</v>
      </c>
      <c r="AJ958" s="15"/>
      <c r="AK958" t="str">
        <f>IFERROR(VLOOKUP($B958, 'Combined Budget 2025 EUR'!$B:$L, 10, 0), IFERROR(VLOOKUP($B958, 'Combined Budget 2025 CHF'!$B:$L, 10, 0), "N/A"))</f>
        <v>N/A</v>
      </c>
      <c r="AL958" t="str">
        <f>IFERROR(VLOOKUP($B958, 'Combined Budget 2025 EUR'!$B:$L, 11, 0), IFERROR(VLOOKUP($B958, 'Combined Budget 2025 CHF'!$B:$L, 11, 0), "N/A"))</f>
        <v>N/A</v>
      </c>
    </row>
    <row r="959" spans="2:38" x14ac:dyDescent="0.25">
      <c r="B959" s="1">
        <v>41084</v>
      </c>
      <c r="C959" s="1" t="s">
        <v>1190</v>
      </c>
      <c r="D959" s="1" t="str">
        <f>IFERROR(VLOOKUP($B959, 'Combined Budget 2025 EUR'!$B:$G,3, 0),IFERROR(VLOOKUP($B959, 'Combined Budget 2025 CHF'!$B:$G,3, 0),  IFERROR(VLOOKUP($B959, '[1]QMSM_AG Mapping'!$A:$G, 3,0), "Check")))</f>
        <v>Germany</v>
      </c>
      <c r="E959" s="1" t="str">
        <f>IFERROR(VLOOKUP($B959, 'Combined Budget 2025 EUR'!$B:$G,5, 0), IFERROR(VLOOKUP($B959, 'Combined Budget 2025 CHF'!$B:$G,5, 0),IFERROR(VLOOKUP($B959, '[1]QMSM_AG Mapping'!$A:$E, 5,0), "Check")))</f>
        <v>Retail</v>
      </c>
      <c r="F959" s="1" t="str">
        <f t="shared" si="142"/>
        <v>Retail</v>
      </c>
      <c r="G959" s="13">
        <f>VLOOKUP($B959, '[1]QMSM_AG Mapping'!$A:$G, 6, 0)</f>
        <v>0</v>
      </c>
      <c r="H959" s="1">
        <f>VLOOKUP($B959, '[1]QMSM_AG Mapping'!$A:$G, 7, 0)</f>
        <v>0</v>
      </c>
      <c r="I959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100.84</v>
      </c>
      <c r="S959" s="14">
        <v>0</v>
      </c>
      <c r="T959" s="14">
        <v>0</v>
      </c>
      <c r="U959" s="14">
        <v>100.84</v>
      </c>
      <c r="W959" s="14" cm="1">
        <f t="array" ref="W959">INDEX(J959:U959, 1, MONTH($W$1))</f>
        <v>100.84</v>
      </c>
      <c r="X959" s="14" cm="1">
        <f t="array" ref="X959">SUMPRODUCT((J959:U959) *(($J$1:$U$1)&lt;=$X$1))</f>
        <v>201.68</v>
      </c>
      <c r="AA959">
        <f t="shared" si="144"/>
        <v>0</v>
      </c>
      <c r="AC959">
        <f t="shared" si="145"/>
        <v>0</v>
      </c>
      <c r="AD959">
        <f t="shared" si="146"/>
        <v>0</v>
      </c>
      <c r="AE959">
        <f t="shared" si="147"/>
        <v>0</v>
      </c>
      <c r="AF959">
        <f t="shared" si="148"/>
        <v>0</v>
      </c>
      <c r="AG959">
        <f t="shared" si="149"/>
        <v>0</v>
      </c>
      <c r="AI959" s="15">
        <f t="shared" si="150"/>
        <v>201.68</v>
      </c>
      <c r="AJ959" s="15"/>
      <c r="AK959" t="str">
        <f>IFERROR(VLOOKUP($B959, 'Combined Budget 2025 EUR'!$B:$L, 10, 0), IFERROR(VLOOKUP($B959, 'Combined Budget 2025 CHF'!$B:$L, 10, 0), "N/A"))</f>
        <v>N/A</v>
      </c>
      <c r="AL959" t="str">
        <f>IFERROR(VLOOKUP($B959, 'Combined Budget 2025 EUR'!$B:$L, 11, 0), IFERROR(VLOOKUP($B959, 'Combined Budget 2025 CHF'!$B:$L, 11, 0), "N/A"))</f>
        <v>N/A</v>
      </c>
    </row>
    <row r="960" spans="2:38" x14ac:dyDescent="0.25">
      <c r="B960" s="1">
        <v>41097</v>
      </c>
      <c r="C960" s="1" t="s">
        <v>1191</v>
      </c>
      <c r="D960" s="1" t="str">
        <f>IFERROR(VLOOKUP($B960, 'Combined Budget 2025 EUR'!$B:$G,3, 0),IFERROR(VLOOKUP($B960, 'Combined Budget 2025 CHF'!$B:$G,3, 0),  IFERROR(VLOOKUP($B960, '[1]QMSM_AG Mapping'!$A:$G, 3,0), "Check")))</f>
        <v>Germany</v>
      </c>
      <c r="E960" s="1" t="str">
        <f>IFERROR(VLOOKUP($B960, 'Combined Budget 2025 EUR'!$B:$G,5, 0), IFERROR(VLOOKUP($B960, 'Combined Budget 2025 CHF'!$B:$G,5, 0),IFERROR(VLOOKUP($B960, '[1]QMSM_AG Mapping'!$A:$E, 5,0), "Check")))</f>
        <v>Retail</v>
      </c>
      <c r="F960" s="1" t="str">
        <f t="shared" si="142"/>
        <v>Retail</v>
      </c>
      <c r="G960" s="13">
        <f>VLOOKUP($B960, '[1]QMSM_AG Mapping'!$A:$G, 6, 0)</f>
        <v>0</v>
      </c>
      <c r="H960" s="1">
        <f>VLOOKUP($B960, '[1]QMSM_AG Mapping'!$A:$G, 7, 0)</f>
        <v>0</v>
      </c>
      <c r="I960">
        <v>0</v>
      </c>
      <c r="J960" s="14">
        <v>0</v>
      </c>
      <c r="K960" s="14">
        <v>0</v>
      </c>
      <c r="L960" s="14">
        <v>100.84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W960" s="14" cm="1">
        <f t="array" ref="W960">INDEX(J960:U960, 1, MONTH($W$1))</f>
        <v>0</v>
      </c>
      <c r="X960" s="14" cm="1">
        <f t="array" ref="X960">SUMPRODUCT((J960:U960) *(($J$1:$U$1)&lt;=$X$1))</f>
        <v>100.84</v>
      </c>
      <c r="AA960">
        <f t="shared" si="144"/>
        <v>0</v>
      </c>
      <c r="AC960">
        <f t="shared" si="145"/>
        <v>0</v>
      </c>
      <c r="AD960">
        <f t="shared" si="146"/>
        <v>0</v>
      </c>
      <c r="AE960">
        <f t="shared" si="147"/>
        <v>0</v>
      </c>
      <c r="AF960">
        <f t="shared" si="148"/>
        <v>0</v>
      </c>
      <c r="AG960">
        <f t="shared" si="149"/>
        <v>0</v>
      </c>
      <c r="AI960" s="15">
        <f t="shared" si="150"/>
        <v>100.84</v>
      </c>
      <c r="AJ960" s="15"/>
      <c r="AK960" t="str">
        <f>IFERROR(VLOOKUP($B960, 'Combined Budget 2025 EUR'!$B:$L, 10, 0), IFERROR(VLOOKUP($B960, 'Combined Budget 2025 CHF'!$B:$L, 10, 0), "N/A"))</f>
        <v>N/A</v>
      </c>
      <c r="AL960" t="str">
        <f>IFERROR(VLOOKUP($B960, 'Combined Budget 2025 EUR'!$B:$L, 11, 0), IFERROR(VLOOKUP($B960, 'Combined Budget 2025 CHF'!$B:$L, 11, 0), "N/A"))</f>
        <v>N/A</v>
      </c>
    </row>
    <row r="961" spans="2:38" x14ac:dyDescent="0.25">
      <c r="B961" s="1">
        <v>41112</v>
      </c>
      <c r="C961" s="1" t="s">
        <v>1099</v>
      </c>
      <c r="D961" s="1" t="str">
        <f>IFERROR(VLOOKUP($B961, 'Combined Budget 2025 EUR'!$B:$G,3, 0),IFERROR(VLOOKUP($B961, 'Combined Budget 2025 CHF'!$B:$G,3, 0),  IFERROR(VLOOKUP($B961, '[1]QMSM_AG Mapping'!$A:$G, 3,0), "Check")))</f>
        <v>Germany</v>
      </c>
      <c r="E961" s="1" t="str">
        <f>IFERROR(VLOOKUP($B961, 'Combined Budget 2025 EUR'!$B:$G,5, 0), IFERROR(VLOOKUP($B961, 'Combined Budget 2025 CHF'!$B:$G,5, 0),IFERROR(VLOOKUP($B961, '[1]QMSM_AG Mapping'!$A:$E, 5,0), "Check")))</f>
        <v>Retail</v>
      </c>
      <c r="F961" s="1" t="str">
        <f t="shared" si="142"/>
        <v>Retail</v>
      </c>
      <c r="G961" s="13">
        <f>VLOOKUP($B961, '[1]QMSM_AG Mapping'!$A:$G, 6, 0)</f>
        <v>0</v>
      </c>
      <c r="H961" s="1">
        <f>VLOOKUP($B961, '[1]QMSM_AG Mapping'!$A:$G, 7, 0)</f>
        <v>0</v>
      </c>
      <c r="I961">
        <v>0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W961" s="14" cm="1">
        <f t="array" ref="W961">INDEX(J961:U961, 1, MONTH($W$1))</f>
        <v>0</v>
      </c>
      <c r="X961" s="14" cm="1">
        <f t="array" ref="X961">SUMPRODUCT((J961:U961) *(($J$1:$U$1)&lt;=$X$1))</f>
        <v>0</v>
      </c>
      <c r="AA961">
        <f t="shared" si="144"/>
        <v>0</v>
      </c>
      <c r="AC961">
        <f t="shared" si="145"/>
        <v>0</v>
      </c>
      <c r="AD961">
        <f t="shared" si="146"/>
        <v>0</v>
      </c>
      <c r="AE961">
        <f t="shared" si="147"/>
        <v>0</v>
      </c>
      <c r="AF961">
        <f t="shared" si="148"/>
        <v>0</v>
      </c>
      <c r="AG961">
        <f t="shared" si="149"/>
        <v>0</v>
      </c>
      <c r="AI961" s="15">
        <f t="shared" si="150"/>
        <v>0</v>
      </c>
      <c r="AJ961" s="15"/>
      <c r="AK961" t="str">
        <f>IFERROR(VLOOKUP($B961, 'Combined Budget 2025 EUR'!$B:$L, 10, 0), IFERROR(VLOOKUP($B961, 'Combined Budget 2025 CHF'!$B:$L, 10, 0), "N/A"))</f>
        <v>N/A</v>
      </c>
      <c r="AL961" t="str">
        <f>IFERROR(VLOOKUP($B961, 'Combined Budget 2025 EUR'!$B:$L, 11, 0), IFERROR(VLOOKUP($B961, 'Combined Budget 2025 CHF'!$B:$L, 11, 0), "N/A"))</f>
        <v>N/A</v>
      </c>
    </row>
    <row r="962" spans="2:38" x14ac:dyDescent="0.25">
      <c r="B962" s="1">
        <v>41119</v>
      </c>
      <c r="C962" s="1" t="s">
        <v>1192</v>
      </c>
      <c r="D962" s="1" t="str">
        <f>IFERROR(VLOOKUP($B962, 'Combined Budget 2025 EUR'!$B:$G,3, 0),IFERROR(VLOOKUP($B962, 'Combined Budget 2025 CHF'!$B:$G,3, 0),  IFERROR(VLOOKUP($B962, '[1]QMSM_AG Mapping'!$A:$G, 3,0), "Check")))</f>
        <v>Germany</v>
      </c>
      <c r="E962" s="1" t="str">
        <f>IFERROR(VLOOKUP($B962, 'Combined Budget 2025 EUR'!$B:$G,5, 0), IFERROR(VLOOKUP($B962, 'Combined Budget 2025 CHF'!$B:$G,5, 0),IFERROR(VLOOKUP($B962, '[1]QMSM_AG Mapping'!$A:$E, 5,0), "Check")))</f>
        <v>Retail</v>
      </c>
      <c r="F962" s="1" t="str">
        <f t="shared" si="142"/>
        <v>Retail</v>
      </c>
      <c r="G962" s="13">
        <f>VLOOKUP($B962, '[1]QMSM_AG Mapping'!$A:$G, 6, 0)</f>
        <v>0</v>
      </c>
      <c r="H962" s="1">
        <f>VLOOKUP($B962, '[1]QMSM_AG Mapping'!$A:$G, 7, 0)</f>
        <v>0</v>
      </c>
      <c r="I962">
        <v>0</v>
      </c>
      <c r="J962" s="14">
        <v>0</v>
      </c>
      <c r="K962" s="14">
        <v>292.98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W962" s="14" cm="1">
        <f t="array" ref="W962">INDEX(J962:U962, 1, MONTH($W$1))</f>
        <v>0</v>
      </c>
      <c r="X962" s="14" cm="1">
        <f t="array" ref="X962">SUMPRODUCT((J962:U962) *(($J$1:$U$1)&lt;=$X$1))</f>
        <v>292.98</v>
      </c>
      <c r="AA962">
        <f t="shared" si="144"/>
        <v>0</v>
      </c>
      <c r="AC962">
        <f t="shared" si="145"/>
        <v>0</v>
      </c>
      <c r="AD962">
        <f t="shared" si="146"/>
        <v>0</v>
      </c>
      <c r="AE962">
        <f t="shared" si="147"/>
        <v>0</v>
      </c>
      <c r="AF962">
        <f t="shared" si="148"/>
        <v>0</v>
      </c>
      <c r="AG962">
        <f t="shared" si="149"/>
        <v>0</v>
      </c>
      <c r="AI962" s="15">
        <f t="shared" si="150"/>
        <v>292.98</v>
      </c>
      <c r="AJ962" s="15"/>
      <c r="AK962" t="str">
        <f>IFERROR(VLOOKUP($B962, 'Combined Budget 2025 EUR'!$B:$L, 10, 0), IFERROR(VLOOKUP($B962, 'Combined Budget 2025 CHF'!$B:$L, 10, 0), "N/A"))</f>
        <v>N/A</v>
      </c>
      <c r="AL962" t="str">
        <f>IFERROR(VLOOKUP($B962, 'Combined Budget 2025 EUR'!$B:$L, 11, 0), IFERROR(VLOOKUP($B962, 'Combined Budget 2025 CHF'!$B:$L, 11, 0), "N/A"))</f>
        <v>N/A</v>
      </c>
    </row>
    <row r="963" spans="2:38" x14ac:dyDescent="0.25">
      <c r="B963" s="1">
        <v>41120</v>
      </c>
      <c r="C963" s="1" t="s">
        <v>1193</v>
      </c>
      <c r="D963" s="1" t="str">
        <f>IFERROR(VLOOKUP($B963, 'Combined Budget 2025 EUR'!$B:$G,3, 0),IFERROR(VLOOKUP($B963, 'Combined Budget 2025 CHF'!$B:$G,3, 0),  IFERROR(VLOOKUP($B963, '[1]QMSM_AG Mapping'!$A:$G, 3,0), "Check")))</f>
        <v>Germany</v>
      </c>
      <c r="E963" s="1" t="str">
        <f>IFERROR(VLOOKUP($B963, 'Combined Budget 2025 EUR'!$B:$G,5, 0), IFERROR(VLOOKUP($B963, 'Combined Budget 2025 CHF'!$B:$G,5, 0),IFERROR(VLOOKUP($B963, '[1]QMSM_AG Mapping'!$A:$E, 5,0), "Check")))</f>
        <v>Retail</v>
      </c>
      <c r="F963" s="1" t="str">
        <f t="shared" si="142"/>
        <v>Retail</v>
      </c>
      <c r="G963" s="13">
        <f>VLOOKUP($B963, '[1]QMSM_AG Mapping'!$A:$G, 6, 0)</f>
        <v>0</v>
      </c>
      <c r="H963" s="1">
        <f>VLOOKUP($B963, '[1]QMSM_AG Mapping'!$A:$G, 7, 0)</f>
        <v>0</v>
      </c>
      <c r="I963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100.84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W963" s="14" cm="1">
        <f t="array" ref="W963">INDEX(J963:U963, 1, MONTH($W$1))</f>
        <v>0</v>
      </c>
      <c r="X963" s="14" cm="1">
        <f t="array" ref="X963">SUMPRODUCT((J963:U963) *(($J$1:$U$1)&lt;=$X$1))</f>
        <v>100.84</v>
      </c>
      <c r="AA963">
        <f t="shared" si="144"/>
        <v>0</v>
      </c>
      <c r="AC963">
        <f t="shared" si="145"/>
        <v>0</v>
      </c>
      <c r="AD963">
        <f t="shared" si="146"/>
        <v>0</v>
      </c>
      <c r="AE963">
        <f t="shared" si="147"/>
        <v>0</v>
      </c>
      <c r="AF963">
        <f t="shared" si="148"/>
        <v>0</v>
      </c>
      <c r="AG963">
        <f t="shared" si="149"/>
        <v>0</v>
      </c>
      <c r="AI963" s="15">
        <f t="shared" si="150"/>
        <v>100.84</v>
      </c>
      <c r="AJ963" s="15"/>
      <c r="AK963" t="str">
        <f>IFERROR(VLOOKUP($B963, 'Combined Budget 2025 EUR'!$B:$L, 10, 0), IFERROR(VLOOKUP($B963, 'Combined Budget 2025 CHF'!$B:$L, 10, 0), "N/A"))</f>
        <v>N/A</v>
      </c>
      <c r="AL963" t="str">
        <f>IFERROR(VLOOKUP($B963, 'Combined Budget 2025 EUR'!$B:$L, 11, 0), IFERROR(VLOOKUP($B963, 'Combined Budget 2025 CHF'!$B:$L, 11, 0), "N/A"))</f>
        <v>N/A</v>
      </c>
    </row>
    <row r="964" spans="2:38" x14ac:dyDescent="0.25">
      <c r="B964" s="1">
        <v>41287</v>
      </c>
      <c r="C964" s="1" t="s">
        <v>1194</v>
      </c>
      <c r="D964" s="1" t="str">
        <f>IFERROR(VLOOKUP($B964, 'Combined Budget 2025 EUR'!$B:$G,3, 0),IFERROR(VLOOKUP($B964, 'Combined Budget 2025 CHF'!$B:$G,3, 0),  IFERROR(VLOOKUP($B964, '[1]QMSM_AG Mapping'!$A:$G, 3,0), "Check")))</f>
        <v>Germany</v>
      </c>
      <c r="E964" s="1" t="str">
        <f>IFERROR(VLOOKUP($B964, 'Combined Budget 2025 EUR'!$B:$G,5, 0), IFERROR(VLOOKUP($B964, 'Combined Budget 2025 CHF'!$B:$G,5, 0),IFERROR(VLOOKUP($B964, '[1]QMSM_AG Mapping'!$A:$E, 5,0), "Check")))</f>
        <v>Retail</v>
      </c>
      <c r="F964" s="1" t="str">
        <f t="shared" ref="F964:F1027" si="153">IF(OR(E964="Salon / Institute", E964="Pharmacy", E964="Clinic"), "Institutes / Clinic", IF(E964="Parfümerie", "Retail", E964))</f>
        <v>Retail</v>
      </c>
      <c r="G964" s="13">
        <f>VLOOKUP($B964, '[1]QMSM_AG Mapping'!$A:$G, 6, 0)</f>
        <v>0</v>
      </c>
      <c r="H964" s="1">
        <f>VLOOKUP($B964, '[1]QMSM_AG Mapping'!$A:$G, 7, 0)</f>
        <v>0</v>
      </c>
      <c r="I96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100.84</v>
      </c>
      <c r="W964" s="14" cm="1">
        <f t="array" ref="W964">INDEX(J964:U964, 1, MONTH($W$1))</f>
        <v>100.84</v>
      </c>
      <c r="X964" s="14" cm="1">
        <f t="array" ref="X964">SUMPRODUCT((J964:U964) *(($J$1:$U$1)&lt;=$X$1))</f>
        <v>100.84</v>
      </c>
      <c r="AA964">
        <f t="shared" ref="AA964:AA1027" si="154">IF(I964="Yes", 1, 0)</f>
        <v>0</v>
      </c>
      <c r="AC964">
        <f t="shared" ref="AC964:AC1027" si="155">IFERROR(X964/AB964, 0)</f>
        <v>0</v>
      </c>
      <c r="AD964">
        <f t="shared" ref="AD964:AD1027" si="156">IF(G964=$W$1, 1, 0)</f>
        <v>0</v>
      </c>
      <c r="AE964">
        <f t="shared" ref="AE964:AE1027" si="157">IF(G964=$W$1, W964, 0)</f>
        <v>0</v>
      </c>
      <c r="AF964">
        <f t="shared" ref="AF964:AF1027" si="158">IF(AND(H964=2024, G964&lt;=$W$1, X964&gt;0), 1, 0)</f>
        <v>0</v>
      </c>
      <c r="AG964">
        <f t="shared" ref="AG964:AG1027" si="159">IF(AND(H964=2024, G964&lt;=$W$1), X964, 0)</f>
        <v>0</v>
      </c>
      <c r="AI964" s="15">
        <f t="shared" si="150"/>
        <v>100.84</v>
      </c>
      <c r="AJ964" s="15"/>
      <c r="AK964" t="str">
        <f>IFERROR(VLOOKUP($B964, 'Combined Budget 2025 EUR'!$B:$L, 10, 0), IFERROR(VLOOKUP($B964, 'Combined Budget 2025 CHF'!$B:$L, 10, 0), "N/A"))</f>
        <v>N/A</v>
      </c>
      <c r="AL964" t="str">
        <f>IFERROR(VLOOKUP($B964, 'Combined Budget 2025 EUR'!$B:$L, 11, 0), IFERROR(VLOOKUP($B964, 'Combined Budget 2025 CHF'!$B:$L, 11, 0), "N/A"))</f>
        <v>N/A</v>
      </c>
    </row>
    <row r="965" spans="2:38" x14ac:dyDescent="0.25">
      <c r="B965" s="1">
        <v>41293</v>
      </c>
      <c r="C965" s="1" t="s">
        <v>1100</v>
      </c>
      <c r="D965" s="1" t="str">
        <f>IFERROR(VLOOKUP($B965, 'Combined Budget 2025 EUR'!$B:$G,3, 0),IFERROR(VLOOKUP($B965, 'Combined Budget 2025 CHF'!$B:$G,3, 0),  IFERROR(VLOOKUP($B965, '[1]QMSM_AG Mapping'!$A:$G, 3,0), "Check")))</f>
        <v>Germany</v>
      </c>
      <c r="E965" s="1" t="str">
        <f>IFERROR(VLOOKUP($B965, 'Combined Budget 2025 EUR'!$B:$G,5, 0), IFERROR(VLOOKUP($B965, 'Combined Budget 2025 CHF'!$B:$G,5, 0),IFERROR(VLOOKUP($B965, '[1]QMSM_AG Mapping'!$A:$E, 5,0), "Check")))</f>
        <v>Retail</v>
      </c>
      <c r="F965" s="1" t="str">
        <f t="shared" si="153"/>
        <v>Retail</v>
      </c>
      <c r="G965" s="13">
        <f>VLOOKUP($B965, '[1]QMSM_AG Mapping'!$A:$G, 6, 0)</f>
        <v>0</v>
      </c>
      <c r="H965" s="1">
        <f>VLOOKUP($B965, '[1]QMSM_AG Mapping'!$A:$G, 7, 0)</f>
        <v>0</v>
      </c>
      <c r="I965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W965" s="14" cm="1">
        <f t="array" ref="W965">INDEX(J965:U965, 1, MONTH($W$1))</f>
        <v>0</v>
      </c>
      <c r="X965" s="14" cm="1">
        <f t="array" ref="X965">SUMPRODUCT((J965:U965) *(($J$1:$U$1)&lt;=$X$1))</f>
        <v>0</v>
      </c>
      <c r="AA965">
        <f t="shared" si="154"/>
        <v>0</v>
      </c>
      <c r="AC965">
        <f t="shared" si="155"/>
        <v>0</v>
      </c>
      <c r="AD965">
        <f t="shared" si="156"/>
        <v>0</v>
      </c>
      <c r="AE965">
        <f t="shared" si="157"/>
        <v>0</v>
      </c>
      <c r="AF965">
        <f t="shared" si="158"/>
        <v>0</v>
      </c>
      <c r="AG965">
        <f t="shared" si="159"/>
        <v>0</v>
      </c>
      <c r="AI965" s="15">
        <f t="shared" si="150"/>
        <v>0</v>
      </c>
      <c r="AJ965" s="15"/>
      <c r="AK965" t="str">
        <f>IFERROR(VLOOKUP($B965, 'Combined Budget 2025 EUR'!$B:$L, 10, 0), IFERROR(VLOOKUP($B965, 'Combined Budget 2025 CHF'!$B:$L, 10, 0), "N/A"))</f>
        <v>N/A</v>
      </c>
      <c r="AL965" t="str">
        <f>IFERROR(VLOOKUP($B965, 'Combined Budget 2025 EUR'!$B:$L, 11, 0), IFERROR(VLOOKUP($B965, 'Combined Budget 2025 CHF'!$B:$L, 11, 0), "N/A"))</f>
        <v>N/A</v>
      </c>
    </row>
    <row r="966" spans="2:38" x14ac:dyDescent="0.25">
      <c r="B966" s="1">
        <v>41315</v>
      </c>
      <c r="C966" s="1" t="s">
        <v>1101</v>
      </c>
      <c r="D966" s="1" t="str">
        <f>IFERROR(VLOOKUP($B966, 'Combined Budget 2025 EUR'!$B:$G,3, 0),IFERROR(VLOOKUP($B966, 'Combined Budget 2025 CHF'!$B:$G,3, 0),  IFERROR(VLOOKUP($B966, '[1]QMSM_AG Mapping'!$A:$G, 3,0), "Check")))</f>
        <v>Germany</v>
      </c>
      <c r="E966" s="1" t="str">
        <f>IFERROR(VLOOKUP($B966, 'Combined Budget 2025 EUR'!$B:$G,5, 0), IFERROR(VLOOKUP($B966, 'Combined Budget 2025 CHF'!$B:$G,5, 0),IFERROR(VLOOKUP($B966, '[1]QMSM_AG Mapping'!$A:$E, 5,0), "Check")))</f>
        <v>Retail</v>
      </c>
      <c r="F966" s="1" t="str">
        <f t="shared" si="153"/>
        <v>Retail</v>
      </c>
      <c r="G966" s="13">
        <f>VLOOKUP($B966, '[1]QMSM_AG Mapping'!$A:$G, 6, 0)</f>
        <v>0</v>
      </c>
      <c r="H966" s="1">
        <f>VLOOKUP($B966, '[1]QMSM_AG Mapping'!$A:$G, 7, 0)</f>
        <v>0</v>
      </c>
      <c r="I966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100.84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W966" s="14" cm="1">
        <f t="array" ref="W966">INDEX(J966:U966, 1, MONTH($W$1))</f>
        <v>0</v>
      </c>
      <c r="X966" s="14" cm="1">
        <f t="array" ref="X966">SUMPRODUCT((J966:U966) *(($J$1:$U$1)&lt;=$X$1))</f>
        <v>100.84</v>
      </c>
      <c r="AA966">
        <f t="shared" si="154"/>
        <v>0</v>
      </c>
      <c r="AC966">
        <f t="shared" si="155"/>
        <v>0</v>
      </c>
      <c r="AD966">
        <f t="shared" si="156"/>
        <v>0</v>
      </c>
      <c r="AE966">
        <f t="shared" si="157"/>
        <v>0</v>
      </c>
      <c r="AF966">
        <f t="shared" si="158"/>
        <v>0</v>
      </c>
      <c r="AG966">
        <f t="shared" si="159"/>
        <v>0</v>
      </c>
      <c r="AI966" s="15">
        <f t="shared" si="150"/>
        <v>100.84</v>
      </c>
      <c r="AJ966" s="15"/>
      <c r="AK966" t="str">
        <f>IFERROR(VLOOKUP($B966, 'Combined Budget 2025 EUR'!$B:$L, 10, 0), IFERROR(VLOOKUP($B966, 'Combined Budget 2025 CHF'!$B:$L, 10, 0), "N/A"))</f>
        <v>N/A</v>
      </c>
      <c r="AL966" t="str">
        <f>IFERROR(VLOOKUP($B966, 'Combined Budget 2025 EUR'!$B:$L, 11, 0), IFERROR(VLOOKUP($B966, 'Combined Budget 2025 CHF'!$B:$L, 11, 0), "N/A"))</f>
        <v>N/A</v>
      </c>
    </row>
    <row r="967" spans="2:38" x14ac:dyDescent="0.25">
      <c r="B967" s="1">
        <v>41869</v>
      </c>
      <c r="C967" s="1" t="s">
        <v>1195</v>
      </c>
      <c r="D967" s="1" t="str">
        <f>IFERROR(VLOOKUP($B967, 'Combined Budget 2025 EUR'!$B:$G,3, 0),IFERROR(VLOOKUP($B967, 'Combined Budget 2025 CHF'!$B:$G,3, 0),  IFERROR(VLOOKUP($B967, '[1]QMSM_AG Mapping'!$A:$G, 3,0), "Check")))</f>
        <v>Germany</v>
      </c>
      <c r="E967" s="1" t="str">
        <f>IFERROR(VLOOKUP($B967, 'Combined Budget 2025 EUR'!$B:$G,5, 0), IFERROR(VLOOKUP($B967, 'Combined Budget 2025 CHF'!$B:$G,5, 0),IFERROR(VLOOKUP($B967, '[1]QMSM_AG Mapping'!$A:$E, 5,0), "Check")))</f>
        <v>Retail</v>
      </c>
      <c r="F967" s="1" t="str">
        <f t="shared" si="153"/>
        <v>Retail</v>
      </c>
      <c r="G967" s="13">
        <f>VLOOKUP($B967, '[1]QMSM_AG Mapping'!$A:$G, 6, 0)</f>
        <v>0</v>
      </c>
      <c r="H967" s="1">
        <f>VLOOKUP($B967, '[1]QMSM_AG Mapping'!$A:$G, 7, 0)</f>
        <v>0</v>
      </c>
      <c r="I967">
        <v>0</v>
      </c>
      <c r="J967" s="14">
        <v>0</v>
      </c>
      <c r="K967" s="14">
        <v>0</v>
      </c>
      <c r="L967" s="14">
        <v>100.84</v>
      </c>
      <c r="M967" s="14">
        <v>0</v>
      </c>
      <c r="N967" s="14">
        <v>100.84</v>
      </c>
      <c r="O967" s="14">
        <v>0</v>
      </c>
      <c r="P967" s="14">
        <v>0</v>
      </c>
      <c r="Q967" s="14">
        <v>0</v>
      </c>
      <c r="R967" s="14">
        <v>0</v>
      </c>
      <c r="S967" s="14">
        <v>100.84</v>
      </c>
      <c r="T967" s="14">
        <v>0</v>
      </c>
      <c r="U967" s="14">
        <v>0</v>
      </c>
      <c r="W967" s="14" cm="1">
        <f t="array" ref="W967">INDEX(J967:U967, 1, MONTH($W$1))</f>
        <v>0</v>
      </c>
      <c r="X967" s="14" cm="1">
        <f t="array" ref="X967">SUMPRODUCT((J967:U967) *(($J$1:$U$1)&lt;=$X$1))</f>
        <v>302.52</v>
      </c>
      <c r="AA967">
        <f t="shared" si="154"/>
        <v>0</v>
      </c>
      <c r="AC967">
        <f t="shared" si="155"/>
        <v>0</v>
      </c>
      <c r="AD967">
        <f t="shared" si="156"/>
        <v>0</v>
      </c>
      <c r="AE967">
        <f t="shared" si="157"/>
        <v>0</v>
      </c>
      <c r="AF967">
        <f t="shared" si="158"/>
        <v>0</v>
      </c>
      <c r="AG967">
        <f t="shared" si="159"/>
        <v>0</v>
      </c>
      <c r="AI967" s="15">
        <f t="shared" si="150"/>
        <v>302.52</v>
      </c>
      <c r="AJ967" s="15"/>
      <c r="AK967" t="str">
        <f>IFERROR(VLOOKUP($B967, 'Combined Budget 2025 EUR'!$B:$L, 10, 0), IFERROR(VLOOKUP($B967, 'Combined Budget 2025 CHF'!$B:$L, 10, 0), "N/A"))</f>
        <v>N/A</v>
      </c>
      <c r="AL967" t="str">
        <f>IFERROR(VLOOKUP($B967, 'Combined Budget 2025 EUR'!$B:$L, 11, 0), IFERROR(VLOOKUP($B967, 'Combined Budget 2025 CHF'!$B:$L, 11, 0), "N/A"))</f>
        <v>N/A</v>
      </c>
    </row>
    <row r="968" spans="2:38" x14ac:dyDescent="0.25">
      <c r="B968" s="1">
        <v>41914</v>
      </c>
      <c r="C968" s="1" t="s">
        <v>1196</v>
      </c>
      <c r="D968" s="1" t="str">
        <f>IFERROR(VLOOKUP($B968, 'Combined Budget 2025 EUR'!$B:$G,3, 0),IFERROR(VLOOKUP($B968, 'Combined Budget 2025 CHF'!$B:$G,3, 0),  IFERROR(VLOOKUP($B968, '[1]QMSM_AG Mapping'!$A:$G, 3,0), "Check")))</f>
        <v>Germany</v>
      </c>
      <c r="E968" s="1" t="str">
        <f>IFERROR(VLOOKUP($B968, 'Combined Budget 2025 EUR'!$B:$G,5, 0), IFERROR(VLOOKUP($B968, 'Combined Budget 2025 CHF'!$B:$G,5, 0),IFERROR(VLOOKUP($B968, '[1]QMSM_AG Mapping'!$A:$E, 5,0), "Check")))</f>
        <v>Retail</v>
      </c>
      <c r="F968" s="1" t="str">
        <f t="shared" si="153"/>
        <v>Retail</v>
      </c>
      <c r="G968" s="13">
        <f>VLOOKUP($B968, '[1]QMSM_AG Mapping'!$A:$G, 6, 0)</f>
        <v>0</v>
      </c>
      <c r="H968" s="1">
        <f>VLOOKUP($B968, '[1]QMSM_AG Mapping'!$A:$G, 7, 0)</f>
        <v>0</v>
      </c>
      <c r="I968">
        <v>0</v>
      </c>
      <c r="J968" s="14">
        <v>0</v>
      </c>
      <c r="K968" s="14">
        <v>135.71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W968" s="14" cm="1">
        <f t="array" ref="W968">INDEX(J968:U968, 1, MONTH($W$1))</f>
        <v>0</v>
      </c>
      <c r="X968" s="14" cm="1">
        <f t="array" ref="X968">SUMPRODUCT((J968:U968) *(($J$1:$U$1)&lt;=$X$1))</f>
        <v>135.71</v>
      </c>
      <c r="AA968">
        <f t="shared" si="154"/>
        <v>0</v>
      </c>
      <c r="AC968">
        <f t="shared" si="155"/>
        <v>0</v>
      </c>
      <c r="AD968">
        <f t="shared" si="156"/>
        <v>0</v>
      </c>
      <c r="AE968">
        <f t="shared" si="157"/>
        <v>0</v>
      </c>
      <c r="AF968">
        <f t="shared" si="158"/>
        <v>0</v>
      </c>
      <c r="AG968">
        <f t="shared" si="159"/>
        <v>0</v>
      </c>
      <c r="AI968" s="15">
        <f t="shared" si="150"/>
        <v>135.71</v>
      </c>
      <c r="AJ968" s="15"/>
      <c r="AK968" t="str">
        <f>IFERROR(VLOOKUP($B968, 'Combined Budget 2025 EUR'!$B:$L, 10, 0), IFERROR(VLOOKUP($B968, 'Combined Budget 2025 CHF'!$B:$L, 10, 0), "N/A"))</f>
        <v>N/A</v>
      </c>
      <c r="AL968" t="str">
        <f>IFERROR(VLOOKUP($B968, 'Combined Budget 2025 EUR'!$B:$L, 11, 0), IFERROR(VLOOKUP($B968, 'Combined Budget 2025 CHF'!$B:$L, 11, 0), "N/A"))</f>
        <v>N/A</v>
      </c>
    </row>
    <row r="969" spans="2:38" x14ac:dyDescent="0.25">
      <c r="B969" s="1">
        <v>41969</v>
      </c>
      <c r="C969" s="1" t="s">
        <v>1197</v>
      </c>
      <c r="D969" s="1" t="str">
        <f>IFERROR(VLOOKUP($B969, 'Combined Budget 2025 EUR'!$B:$G,3, 0),IFERROR(VLOOKUP($B969, 'Combined Budget 2025 CHF'!$B:$G,3, 0),  IFERROR(VLOOKUP($B969, '[1]QMSM_AG Mapping'!$A:$G, 3,0), "Check")))</f>
        <v>Germany</v>
      </c>
      <c r="E969" s="1" t="str">
        <f>IFERROR(VLOOKUP($B969, 'Combined Budget 2025 EUR'!$B:$G,5, 0), IFERROR(VLOOKUP($B969, 'Combined Budget 2025 CHF'!$B:$G,5, 0),IFERROR(VLOOKUP($B969, '[1]QMSM_AG Mapping'!$A:$E, 5,0), "Check")))</f>
        <v>Retail</v>
      </c>
      <c r="F969" s="1" t="str">
        <f t="shared" si="153"/>
        <v>Retail</v>
      </c>
      <c r="G969" s="13">
        <f>VLOOKUP($B969, '[1]QMSM_AG Mapping'!$A:$G, 6, 0)</f>
        <v>0</v>
      </c>
      <c r="H969" s="1">
        <f>VLOOKUP($B969, '[1]QMSM_AG Mapping'!$A:$G, 7, 0)</f>
        <v>0</v>
      </c>
      <c r="I969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100.84</v>
      </c>
      <c r="U969" s="14">
        <v>0</v>
      </c>
      <c r="W969" s="14" cm="1">
        <f t="array" ref="W969">INDEX(J969:U969, 1, MONTH($W$1))</f>
        <v>0</v>
      </c>
      <c r="X969" s="14" cm="1">
        <f t="array" ref="X969">SUMPRODUCT((J969:U969) *(($J$1:$U$1)&lt;=$X$1))</f>
        <v>100.84</v>
      </c>
      <c r="AA969">
        <f t="shared" si="154"/>
        <v>0</v>
      </c>
      <c r="AC969">
        <f t="shared" si="155"/>
        <v>0</v>
      </c>
      <c r="AD969">
        <f t="shared" si="156"/>
        <v>0</v>
      </c>
      <c r="AE969">
        <f t="shared" si="157"/>
        <v>0</v>
      </c>
      <c r="AF969">
        <f t="shared" si="158"/>
        <v>0</v>
      </c>
      <c r="AG969">
        <f t="shared" si="159"/>
        <v>0</v>
      </c>
      <c r="AI969" s="15">
        <f t="shared" ref="AI969:AI1032" si="160">SUM(J969:U969)</f>
        <v>100.84</v>
      </c>
      <c r="AJ969" s="15"/>
      <c r="AK969" t="str">
        <f>IFERROR(VLOOKUP($B969, 'Combined Budget 2025 EUR'!$B:$L, 10, 0), IFERROR(VLOOKUP($B969, 'Combined Budget 2025 CHF'!$B:$L, 10, 0), "N/A"))</f>
        <v>N/A</v>
      </c>
      <c r="AL969" t="str">
        <f>IFERROR(VLOOKUP($B969, 'Combined Budget 2025 EUR'!$B:$L, 11, 0), IFERROR(VLOOKUP($B969, 'Combined Budget 2025 CHF'!$B:$L, 11, 0), "N/A"))</f>
        <v>N/A</v>
      </c>
    </row>
    <row r="970" spans="2:38" x14ac:dyDescent="0.25">
      <c r="B970" s="1">
        <v>41970</v>
      </c>
      <c r="C970" s="1" t="s">
        <v>1198</v>
      </c>
      <c r="D970" s="1" t="str">
        <f>IFERROR(VLOOKUP($B970, 'Combined Budget 2025 EUR'!$B:$G,3, 0),IFERROR(VLOOKUP($B970, 'Combined Budget 2025 CHF'!$B:$G,3, 0),  IFERROR(VLOOKUP($B970, '[1]QMSM_AG Mapping'!$A:$G, 3,0), "Check")))</f>
        <v>Germany</v>
      </c>
      <c r="E970" s="1" t="str">
        <f>IFERROR(VLOOKUP($B970, 'Combined Budget 2025 EUR'!$B:$G,5, 0), IFERROR(VLOOKUP($B970, 'Combined Budget 2025 CHF'!$B:$G,5, 0),IFERROR(VLOOKUP($B970, '[1]QMSM_AG Mapping'!$A:$E, 5,0), "Check")))</f>
        <v>Retail</v>
      </c>
      <c r="F970" s="1" t="str">
        <f t="shared" si="153"/>
        <v>Retail</v>
      </c>
      <c r="G970" s="13">
        <f>VLOOKUP($B970, '[1]QMSM_AG Mapping'!$A:$G, 6, 0)</f>
        <v>0</v>
      </c>
      <c r="H970" s="1">
        <f>VLOOKUP($B970, '[1]QMSM_AG Mapping'!$A:$G, 7, 0)</f>
        <v>0</v>
      </c>
      <c r="I970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100.84</v>
      </c>
      <c r="U970" s="14">
        <v>0</v>
      </c>
      <c r="W970" s="14" cm="1">
        <f t="array" ref="W970">INDEX(J970:U970, 1, MONTH($W$1))</f>
        <v>0</v>
      </c>
      <c r="X970" s="14" cm="1">
        <f t="array" ref="X970">SUMPRODUCT((J970:U970) *(($J$1:$U$1)&lt;=$X$1))</f>
        <v>100.84</v>
      </c>
      <c r="AA970">
        <f t="shared" si="154"/>
        <v>0</v>
      </c>
      <c r="AC970">
        <f t="shared" si="155"/>
        <v>0</v>
      </c>
      <c r="AD970">
        <f t="shared" si="156"/>
        <v>0</v>
      </c>
      <c r="AE970">
        <f t="shared" si="157"/>
        <v>0</v>
      </c>
      <c r="AF970">
        <f t="shared" si="158"/>
        <v>0</v>
      </c>
      <c r="AG970">
        <f t="shared" si="159"/>
        <v>0</v>
      </c>
      <c r="AI970" s="15">
        <f t="shared" si="160"/>
        <v>100.84</v>
      </c>
      <c r="AJ970" s="15"/>
      <c r="AK970" t="str">
        <f>IFERROR(VLOOKUP($B970, 'Combined Budget 2025 EUR'!$B:$L, 10, 0), IFERROR(VLOOKUP($B970, 'Combined Budget 2025 CHF'!$B:$L, 10, 0), "N/A"))</f>
        <v>N/A</v>
      </c>
      <c r="AL970" t="str">
        <f>IFERROR(VLOOKUP($B970, 'Combined Budget 2025 EUR'!$B:$L, 11, 0), IFERROR(VLOOKUP($B970, 'Combined Budget 2025 CHF'!$B:$L, 11, 0), "N/A"))</f>
        <v>N/A</v>
      </c>
    </row>
    <row r="971" spans="2:38" x14ac:dyDescent="0.25">
      <c r="B971" s="1">
        <v>41971</v>
      </c>
      <c r="C971" s="1" t="s">
        <v>1199</v>
      </c>
      <c r="D971" s="1" t="str">
        <f>IFERROR(VLOOKUP($B971, 'Combined Budget 2025 EUR'!$B:$G,3, 0),IFERROR(VLOOKUP($B971, 'Combined Budget 2025 CHF'!$B:$G,3, 0),  IFERROR(VLOOKUP($B971, '[1]QMSM_AG Mapping'!$A:$G, 3,0), "Check")))</f>
        <v>Germany</v>
      </c>
      <c r="E971" s="1" t="str">
        <f>IFERROR(VLOOKUP($B971, 'Combined Budget 2025 EUR'!$B:$G,5, 0), IFERROR(VLOOKUP($B971, 'Combined Budget 2025 CHF'!$B:$G,5, 0),IFERROR(VLOOKUP($B971, '[1]QMSM_AG Mapping'!$A:$E, 5,0), "Check")))</f>
        <v>Retail</v>
      </c>
      <c r="F971" s="1" t="str">
        <f t="shared" si="153"/>
        <v>Retail</v>
      </c>
      <c r="G971" s="13">
        <f>VLOOKUP($B971, '[1]QMSM_AG Mapping'!$A:$G, 6, 0)</f>
        <v>0</v>
      </c>
      <c r="H971" s="1">
        <f>VLOOKUP($B971, '[1]QMSM_AG Mapping'!$A:$G, 7, 0)</f>
        <v>0</v>
      </c>
      <c r="I971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113.45</v>
      </c>
      <c r="U971" s="14">
        <v>0</v>
      </c>
      <c r="W971" s="14" cm="1">
        <f t="array" ref="W971">INDEX(J971:U971, 1, MONTH($W$1))</f>
        <v>0</v>
      </c>
      <c r="X971" s="14" cm="1">
        <f t="array" ref="X971">SUMPRODUCT((J971:U971) *(($J$1:$U$1)&lt;=$X$1))</f>
        <v>113.45</v>
      </c>
      <c r="AA971">
        <f t="shared" si="154"/>
        <v>0</v>
      </c>
      <c r="AC971">
        <f t="shared" si="155"/>
        <v>0</v>
      </c>
      <c r="AD971">
        <f t="shared" si="156"/>
        <v>0</v>
      </c>
      <c r="AE971">
        <f t="shared" si="157"/>
        <v>0</v>
      </c>
      <c r="AF971">
        <f t="shared" si="158"/>
        <v>0</v>
      </c>
      <c r="AG971">
        <f t="shared" si="159"/>
        <v>0</v>
      </c>
      <c r="AI971" s="15">
        <f t="shared" si="160"/>
        <v>113.45</v>
      </c>
      <c r="AJ971" s="15"/>
      <c r="AK971" t="str">
        <f>IFERROR(VLOOKUP($B971, 'Combined Budget 2025 EUR'!$B:$L, 10, 0), IFERROR(VLOOKUP($B971, 'Combined Budget 2025 CHF'!$B:$L, 10, 0), "N/A"))</f>
        <v>N/A</v>
      </c>
      <c r="AL971" t="str">
        <f>IFERROR(VLOOKUP($B971, 'Combined Budget 2025 EUR'!$B:$L, 11, 0), IFERROR(VLOOKUP($B971, 'Combined Budget 2025 CHF'!$B:$L, 11, 0), "N/A"))</f>
        <v>N/A</v>
      </c>
    </row>
    <row r="972" spans="2:38" x14ac:dyDescent="0.25">
      <c r="B972" s="1">
        <v>41972</v>
      </c>
      <c r="C972" s="1" t="s">
        <v>1200</v>
      </c>
      <c r="D972" s="1" t="str">
        <f>IFERROR(VLOOKUP($B972, 'Combined Budget 2025 EUR'!$B:$G,3, 0),IFERROR(VLOOKUP($B972, 'Combined Budget 2025 CHF'!$B:$G,3, 0),  IFERROR(VLOOKUP($B972, '[1]QMSM_AG Mapping'!$A:$G, 3,0), "Check")))</f>
        <v>Germany</v>
      </c>
      <c r="E972" s="1" t="str">
        <f>IFERROR(VLOOKUP($B972, 'Combined Budget 2025 EUR'!$B:$G,5, 0), IFERROR(VLOOKUP($B972, 'Combined Budget 2025 CHF'!$B:$G,5, 0),IFERROR(VLOOKUP($B972, '[1]QMSM_AG Mapping'!$A:$E, 5,0), "Check")))</f>
        <v>Retail</v>
      </c>
      <c r="F972" s="1" t="str">
        <f t="shared" si="153"/>
        <v>Retail</v>
      </c>
      <c r="G972" s="13">
        <f>VLOOKUP($B972, '[1]QMSM_AG Mapping'!$A:$G, 6, 0)</f>
        <v>0</v>
      </c>
      <c r="H972" s="1">
        <f>VLOOKUP($B972, '[1]QMSM_AG Mapping'!$A:$G, 7, 0)</f>
        <v>0</v>
      </c>
      <c r="I972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100.84</v>
      </c>
      <c r="O972" s="14">
        <v>0</v>
      </c>
      <c r="P972" s="14">
        <v>0</v>
      </c>
      <c r="Q972" s="14">
        <v>100.84</v>
      </c>
      <c r="R972" s="14">
        <v>100.84</v>
      </c>
      <c r="S972" s="14">
        <v>0</v>
      </c>
      <c r="T972" s="14">
        <v>0</v>
      </c>
      <c r="U972" s="14">
        <v>0</v>
      </c>
      <c r="W972" s="14" cm="1">
        <f t="array" ref="W972">INDEX(J972:U972, 1, MONTH($W$1))</f>
        <v>0</v>
      </c>
      <c r="X972" s="14" cm="1">
        <f t="array" ref="X972">SUMPRODUCT((J972:U972) *(($J$1:$U$1)&lt;=$X$1))</f>
        <v>302.52</v>
      </c>
      <c r="AA972">
        <f t="shared" si="154"/>
        <v>0</v>
      </c>
      <c r="AC972">
        <f t="shared" si="155"/>
        <v>0</v>
      </c>
      <c r="AD972">
        <f t="shared" si="156"/>
        <v>0</v>
      </c>
      <c r="AE972">
        <f t="shared" si="157"/>
        <v>0</v>
      </c>
      <c r="AF972">
        <f t="shared" si="158"/>
        <v>0</v>
      </c>
      <c r="AG972">
        <f t="shared" si="159"/>
        <v>0</v>
      </c>
      <c r="AI972" s="15">
        <f t="shared" si="160"/>
        <v>302.52</v>
      </c>
      <c r="AJ972" s="15"/>
      <c r="AK972" t="str">
        <f>IFERROR(VLOOKUP($B972, 'Combined Budget 2025 EUR'!$B:$L, 10, 0), IFERROR(VLOOKUP($B972, 'Combined Budget 2025 CHF'!$B:$L, 10, 0), "N/A"))</f>
        <v>N/A</v>
      </c>
      <c r="AL972" t="str">
        <f>IFERROR(VLOOKUP($B972, 'Combined Budget 2025 EUR'!$B:$L, 11, 0), IFERROR(VLOOKUP($B972, 'Combined Budget 2025 CHF'!$B:$L, 11, 0), "N/A"))</f>
        <v>N/A</v>
      </c>
    </row>
    <row r="973" spans="2:38" x14ac:dyDescent="0.25">
      <c r="B973" s="1">
        <v>41973</v>
      </c>
      <c r="C973" s="1" t="s">
        <v>1201</v>
      </c>
      <c r="D973" s="1" t="str">
        <f>IFERROR(VLOOKUP($B973, 'Combined Budget 2025 EUR'!$B:$G,3, 0),IFERROR(VLOOKUP($B973, 'Combined Budget 2025 CHF'!$B:$G,3, 0),  IFERROR(VLOOKUP($B973, '[1]QMSM_AG Mapping'!$A:$G, 3,0), "Check")))</f>
        <v>Germany</v>
      </c>
      <c r="E973" s="1" t="str">
        <f>IFERROR(VLOOKUP($B973, 'Combined Budget 2025 EUR'!$B:$G,5, 0), IFERROR(VLOOKUP($B973, 'Combined Budget 2025 CHF'!$B:$G,5, 0),IFERROR(VLOOKUP($B973, '[1]QMSM_AG Mapping'!$A:$E, 5,0), "Check")))</f>
        <v>Retail</v>
      </c>
      <c r="F973" s="1" t="str">
        <f t="shared" si="153"/>
        <v>Retail</v>
      </c>
      <c r="G973" s="13">
        <f>VLOOKUP($B973, '[1]QMSM_AG Mapping'!$A:$G, 6, 0)</f>
        <v>0</v>
      </c>
      <c r="H973" s="1">
        <f>VLOOKUP($B973, '[1]QMSM_AG Mapping'!$A:$G, 7, 0)</f>
        <v>0</v>
      </c>
      <c r="I973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100.84</v>
      </c>
      <c r="O973" s="14">
        <v>0</v>
      </c>
      <c r="P973" s="14">
        <v>0</v>
      </c>
      <c r="Q973" s="14">
        <v>201.68</v>
      </c>
      <c r="R973" s="14">
        <v>0</v>
      </c>
      <c r="S973" s="14">
        <v>0</v>
      </c>
      <c r="T973" s="14">
        <v>0</v>
      </c>
      <c r="U973" s="14">
        <v>0</v>
      </c>
      <c r="W973" s="14" cm="1">
        <f t="array" ref="W973">INDEX(J973:U973, 1, MONTH($W$1))</f>
        <v>0</v>
      </c>
      <c r="X973" s="14" cm="1">
        <f t="array" ref="X973">SUMPRODUCT((J973:U973) *(($J$1:$U$1)&lt;=$X$1))</f>
        <v>302.52</v>
      </c>
      <c r="AA973">
        <f t="shared" si="154"/>
        <v>0</v>
      </c>
      <c r="AC973">
        <f t="shared" si="155"/>
        <v>0</v>
      </c>
      <c r="AD973">
        <f t="shared" si="156"/>
        <v>0</v>
      </c>
      <c r="AE973">
        <f t="shared" si="157"/>
        <v>0</v>
      </c>
      <c r="AF973">
        <f t="shared" si="158"/>
        <v>0</v>
      </c>
      <c r="AG973">
        <f t="shared" si="159"/>
        <v>0</v>
      </c>
      <c r="AI973" s="15">
        <f t="shared" si="160"/>
        <v>302.52</v>
      </c>
      <c r="AJ973" s="15"/>
      <c r="AK973" t="str">
        <f>IFERROR(VLOOKUP($B973, 'Combined Budget 2025 EUR'!$B:$L, 10, 0), IFERROR(VLOOKUP($B973, 'Combined Budget 2025 CHF'!$B:$L, 10, 0), "N/A"))</f>
        <v>N/A</v>
      </c>
      <c r="AL973" t="str">
        <f>IFERROR(VLOOKUP($B973, 'Combined Budget 2025 EUR'!$B:$L, 11, 0), IFERROR(VLOOKUP($B973, 'Combined Budget 2025 CHF'!$B:$L, 11, 0), "N/A"))</f>
        <v>N/A</v>
      </c>
    </row>
    <row r="974" spans="2:38" x14ac:dyDescent="0.25">
      <c r="B974" s="1">
        <v>41974</v>
      </c>
      <c r="C974" s="1" t="s">
        <v>1202</v>
      </c>
      <c r="D974" s="1" t="str">
        <f>IFERROR(VLOOKUP($B974, 'Combined Budget 2025 EUR'!$B:$G,3, 0),IFERROR(VLOOKUP($B974, 'Combined Budget 2025 CHF'!$B:$G,3, 0),  IFERROR(VLOOKUP($B974, '[1]QMSM_AG Mapping'!$A:$G, 3,0), "Check")))</f>
        <v>Germany</v>
      </c>
      <c r="E974" s="1" t="str">
        <f>IFERROR(VLOOKUP($B974, 'Combined Budget 2025 EUR'!$B:$G,5, 0), IFERROR(VLOOKUP($B974, 'Combined Budget 2025 CHF'!$B:$G,5, 0),IFERROR(VLOOKUP($B974, '[1]QMSM_AG Mapping'!$A:$E, 5,0), "Check")))</f>
        <v>Retail</v>
      </c>
      <c r="F974" s="1" t="str">
        <f t="shared" si="153"/>
        <v>Retail</v>
      </c>
      <c r="G974" s="13">
        <f>VLOOKUP($B974, '[1]QMSM_AG Mapping'!$A:$G, 6, 0)</f>
        <v>0</v>
      </c>
      <c r="H974" s="1">
        <f>VLOOKUP($B974, '[1]QMSM_AG Mapping'!$A:$G, 7, 0)</f>
        <v>0</v>
      </c>
      <c r="I97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100.84</v>
      </c>
      <c r="O974" s="14">
        <v>100.84</v>
      </c>
      <c r="P974" s="14">
        <v>0</v>
      </c>
      <c r="Q974" s="14">
        <v>201.68</v>
      </c>
      <c r="R974" s="14">
        <v>0</v>
      </c>
      <c r="S974" s="14">
        <v>0</v>
      </c>
      <c r="T974" s="14">
        <v>0</v>
      </c>
      <c r="U974" s="14">
        <v>0</v>
      </c>
      <c r="W974" s="14" cm="1">
        <f t="array" ref="W974">INDEX(J974:U974, 1, MONTH($W$1))</f>
        <v>0</v>
      </c>
      <c r="X974" s="14" cm="1">
        <f t="array" ref="X974">SUMPRODUCT((J974:U974) *(($J$1:$U$1)&lt;=$X$1))</f>
        <v>403.36</v>
      </c>
      <c r="AA974">
        <f t="shared" si="154"/>
        <v>0</v>
      </c>
      <c r="AC974">
        <f t="shared" si="155"/>
        <v>0</v>
      </c>
      <c r="AD974">
        <f t="shared" si="156"/>
        <v>0</v>
      </c>
      <c r="AE974">
        <f t="shared" si="157"/>
        <v>0</v>
      </c>
      <c r="AF974">
        <f t="shared" si="158"/>
        <v>0</v>
      </c>
      <c r="AG974">
        <f t="shared" si="159"/>
        <v>0</v>
      </c>
      <c r="AI974" s="15">
        <f t="shared" si="160"/>
        <v>403.36</v>
      </c>
      <c r="AJ974" s="15"/>
      <c r="AK974" t="str">
        <f>IFERROR(VLOOKUP($B974, 'Combined Budget 2025 EUR'!$B:$L, 10, 0), IFERROR(VLOOKUP($B974, 'Combined Budget 2025 CHF'!$B:$L, 10, 0), "N/A"))</f>
        <v>N/A</v>
      </c>
      <c r="AL974" t="str">
        <f>IFERROR(VLOOKUP($B974, 'Combined Budget 2025 EUR'!$B:$L, 11, 0), IFERROR(VLOOKUP($B974, 'Combined Budget 2025 CHF'!$B:$L, 11, 0), "N/A"))</f>
        <v>N/A</v>
      </c>
    </row>
    <row r="975" spans="2:38" x14ac:dyDescent="0.25">
      <c r="B975" s="1">
        <v>41975</v>
      </c>
      <c r="C975" s="1" t="s">
        <v>1203</v>
      </c>
      <c r="D975" s="1" t="str">
        <f>IFERROR(VLOOKUP($B975, 'Combined Budget 2025 EUR'!$B:$G,3, 0),IFERROR(VLOOKUP($B975, 'Combined Budget 2025 CHF'!$B:$G,3, 0),  IFERROR(VLOOKUP($B975, '[1]QMSM_AG Mapping'!$A:$G, 3,0), "Check")))</f>
        <v>Germany</v>
      </c>
      <c r="E975" s="1" t="str">
        <f>IFERROR(VLOOKUP($B975, 'Combined Budget 2025 EUR'!$B:$G,5, 0), IFERROR(VLOOKUP($B975, 'Combined Budget 2025 CHF'!$B:$G,5, 0),IFERROR(VLOOKUP($B975, '[1]QMSM_AG Mapping'!$A:$E, 5,0), "Check")))</f>
        <v>Retail</v>
      </c>
      <c r="F975" s="1" t="str">
        <f t="shared" si="153"/>
        <v>Retail</v>
      </c>
      <c r="G975" s="13">
        <f>VLOOKUP($B975, '[1]QMSM_AG Mapping'!$A:$G, 6, 0)</f>
        <v>0</v>
      </c>
      <c r="H975" s="1">
        <f>VLOOKUP($B975, '[1]QMSM_AG Mapping'!$A:$G, 7, 0)</f>
        <v>0</v>
      </c>
      <c r="I975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100.84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W975" s="14" cm="1">
        <f t="array" ref="W975">INDEX(J975:U975, 1, MONTH($W$1))</f>
        <v>0</v>
      </c>
      <c r="X975" s="14" cm="1">
        <f t="array" ref="X975">SUMPRODUCT((J975:U975) *(($J$1:$U$1)&lt;=$X$1))</f>
        <v>100.84</v>
      </c>
      <c r="AA975">
        <f t="shared" si="154"/>
        <v>0</v>
      </c>
      <c r="AC975">
        <f t="shared" si="155"/>
        <v>0</v>
      </c>
      <c r="AD975">
        <f t="shared" si="156"/>
        <v>0</v>
      </c>
      <c r="AE975">
        <f t="shared" si="157"/>
        <v>0</v>
      </c>
      <c r="AF975">
        <f t="shared" si="158"/>
        <v>0</v>
      </c>
      <c r="AG975">
        <f t="shared" si="159"/>
        <v>0</v>
      </c>
      <c r="AI975" s="15">
        <f t="shared" si="160"/>
        <v>100.84</v>
      </c>
      <c r="AJ975" s="15"/>
      <c r="AK975" t="str">
        <f>IFERROR(VLOOKUP($B975, 'Combined Budget 2025 EUR'!$B:$L, 10, 0), IFERROR(VLOOKUP($B975, 'Combined Budget 2025 CHF'!$B:$L, 10, 0), "N/A"))</f>
        <v>N/A</v>
      </c>
      <c r="AL975" t="str">
        <f>IFERROR(VLOOKUP($B975, 'Combined Budget 2025 EUR'!$B:$L, 11, 0), IFERROR(VLOOKUP($B975, 'Combined Budget 2025 CHF'!$B:$L, 11, 0), "N/A"))</f>
        <v>N/A</v>
      </c>
    </row>
    <row r="976" spans="2:38" x14ac:dyDescent="0.25">
      <c r="B976" s="1">
        <v>41976</v>
      </c>
      <c r="C976" s="1" t="s">
        <v>1204</v>
      </c>
      <c r="D976" s="1" t="str">
        <f>IFERROR(VLOOKUP($B976, 'Combined Budget 2025 EUR'!$B:$G,3, 0),IFERROR(VLOOKUP($B976, 'Combined Budget 2025 CHF'!$B:$G,3, 0),  IFERROR(VLOOKUP($B976, '[1]QMSM_AG Mapping'!$A:$G, 3,0), "Check")))</f>
        <v>Germany</v>
      </c>
      <c r="E976" s="1" t="str">
        <f>IFERROR(VLOOKUP($B976, 'Combined Budget 2025 EUR'!$B:$G,5, 0), IFERROR(VLOOKUP($B976, 'Combined Budget 2025 CHF'!$B:$G,5, 0),IFERROR(VLOOKUP($B976, '[1]QMSM_AG Mapping'!$A:$E, 5,0), "Check")))</f>
        <v>Retail</v>
      </c>
      <c r="F976" s="1" t="str">
        <f t="shared" si="153"/>
        <v>Retail</v>
      </c>
      <c r="G976" s="13">
        <f>VLOOKUP($B976, '[1]QMSM_AG Mapping'!$A:$G, 6, 0)</f>
        <v>0</v>
      </c>
      <c r="H976" s="1">
        <f>VLOOKUP($B976, '[1]QMSM_AG Mapping'!$A:$G, 7, 0)</f>
        <v>0</v>
      </c>
      <c r="I976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100.84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W976" s="14" cm="1">
        <f t="array" ref="W976">INDEX(J976:U976, 1, MONTH($W$1))</f>
        <v>0</v>
      </c>
      <c r="X976" s="14" cm="1">
        <f t="array" ref="X976">SUMPRODUCT((J976:U976) *(($J$1:$U$1)&lt;=$X$1))</f>
        <v>100.84</v>
      </c>
      <c r="AA976">
        <f t="shared" si="154"/>
        <v>0</v>
      </c>
      <c r="AC976">
        <f t="shared" si="155"/>
        <v>0</v>
      </c>
      <c r="AD976">
        <f t="shared" si="156"/>
        <v>0</v>
      </c>
      <c r="AE976">
        <f t="shared" si="157"/>
        <v>0</v>
      </c>
      <c r="AF976">
        <f t="shared" si="158"/>
        <v>0</v>
      </c>
      <c r="AG976">
        <f t="shared" si="159"/>
        <v>0</v>
      </c>
      <c r="AI976" s="15">
        <f t="shared" si="160"/>
        <v>100.84</v>
      </c>
      <c r="AJ976" s="15"/>
      <c r="AK976" t="str">
        <f>IFERROR(VLOOKUP($B976, 'Combined Budget 2025 EUR'!$B:$L, 10, 0), IFERROR(VLOOKUP($B976, 'Combined Budget 2025 CHF'!$B:$L, 10, 0), "N/A"))</f>
        <v>N/A</v>
      </c>
      <c r="AL976" t="str">
        <f>IFERROR(VLOOKUP($B976, 'Combined Budget 2025 EUR'!$B:$L, 11, 0), IFERROR(VLOOKUP($B976, 'Combined Budget 2025 CHF'!$B:$L, 11, 0), "N/A"))</f>
        <v>N/A</v>
      </c>
    </row>
    <row r="977" spans="2:38" x14ac:dyDescent="0.25">
      <c r="B977" s="1">
        <v>41977</v>
      </c>
      <c r="C977" s="1" t="s">
        <v>1205</v>
      </c>
      <c r="D977" s="1" t="str">
        <f>IFERROR(VLOOKUP($B977, 'Combined Budget 2025 EUR'!$B:$G,3, 0),IFERROR(VLOOKUP($B977, 'Combined Budget 2025 CHF'!$B:$G,3, 0),  IFERROR(VLOOKUP($B977, '[1]QMSM_AG Mapping'!$A:$G, 3,0), "Check")))</f>
        <v>Germany</v>
      </c>
      <c r="E977" s="1" t="str">
        <f>IFERROR(VLOOKUP($B977, 'Combined Budget 2025 EUR'!$B:$G,5, 0), IFERROR(VLOOKUP($B977, 'Combined Budget 2025 CHF'!$B:$G,5, 0),IFERROR(VLOOKUP($B977, '[1]QMSM_AG Mapping'!$A:$E, 5,0), "Check")))</f>
        <v>Retail</v>
      </c>
      <c r="F977" s="1" t="str">
        <f t="shared" si="153"/>
        <v>Retail</v>
      </c>
      <c r="G977" s="13">
        <f>VLOOKUP($B977, '[1]QMSM_AG Mapping'!$A:$G, 6, 0)</f>
        <v>0</v>
      </c>
      <c r="H977" s="1">
        <f>VLOOKUP($B977, '[1]QMSM_AG Mapping'!$A:$G, 7, 0)</f>
        <v>0</v>
      </c>
      <c r="I977">
        <v>0</v>
      </c>
      <c r="J977" s="14">
        <v>0</v>
      </c>
      <c r="K977" s="14">
        <v>0</v>
      </c>
      <c r="L977" s="14">
        <v>100.84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W977" s="14" cm="1">
        <f t="array" ref="W977">INDEX(J977:U977, 1, MONTH($W$1))</f>
        <v>0</v>
      </c>
      <c r="X977" s="14" cm="1">
        <f t="array" ref="X977">SUMPRODUCT((J977:U977) *(($J$1:$U$1)&lt;=$X$1))</f>
        <v>100.84</v>
      </c>
      <c r="AA977">
        <f t="shared" si="154"/>
        <v>0</v>
      </c>
      <c r="AC977">
        <f t="shared" si="155"/>
        <v>0</v>
      </c>
      <c r="AD977">
        <f t="shared" si="156"/>
        <v>0</v>
      </c>
      <c r="AE977">
        <f t="shared" si="157"/>
        <v>0</v>
      </c>
      <c r="AF977">
        <f t="shared" si="158"/>
        <v>0</v>
      </c>
      <c r="AG977">
        <f t="shared" si="159"/>
        <v>0</v>
      </c>
      <c r="AI977" s="15">
        <f t="shared" si="160"/>
        <v>100.84</v>
      </c>
      <c r="AJ977" s="15"/>
      <c r="AK977" t="str">
        <f>IFERROR(VLOOKUP($B977, 'Combined Budget 2025 EUR'!$B:$L, 10, 0), IFERROR(VLOOKUP($B977, 'Combined Budget 2025 CHF'!$B:$L, 10, 0), "N/A"))</f>
        <v>N/A</v>
      </c>
      <c r="AL977" t="str">
        <f>IFERROR(VLOOKUP($B977, 'Combined Budget 2025 EUR'!$B:$L, 11, 0), IFERROR(VLOOKUP($B977, 'Combined Budget 2025 CHF'!$B:$L, 11, 0), "N/A"))</f>
        <v>N/A</v>
      </c>
    </row>
    <row r="978" spans="2:38" x14ac:dyDescent="0.25">
      <c r="B978" s="1">
        <v>41978</v>
      </c>
      <c r="C978" s="1" t="s">
        <v>1206</v>
      </c>
      <c r="D978" s="1" t="str">
        <f>IFERROR(VLOOKUP($B978, 'Combined Budget 2025 EUR'!$B:$G,3, 0),IFERROR(VLOOKUP($B978, 'Combined Budget 2025 CHF'!$B:$G,3, 0),  IFERROR(VLOOKUP($B978, '[1]QMSM_AG Mapping'!$A:$G, 3,0), "Check")))</f>
        <v>Germany</v>
      </c>
      <c r="E978" s="1" t="str">
        <f>IFERROR(VLOOKUP($B978, 'Combined Budget 2025 EUR'!$B:$G,5, 0), IFERROR(VLOOKUP($B978, 'Combined Budget 2025 CHF'!$B:$G,5, 0),IFERROR(VLOOKUP($B978, '[1]QMSM_AG Mapping'!$A:$E, 5,0), "Check")))</f>
        <v>Retail</v>
      </c>
      <c r="F978" s="1" t="str">
        <f t="shared" si="153"/>
        <v>Retail</v>
      </c>
      <c r="G978" s="13">
        <f>VLOOKUP($B978, '[1]QMSM_AG Mapping'!$A:$G, 6, 0)</f>
        <v>0</v>
      </c>
      <c r="H978" s="1">
        <f>VLOOKUP($B978, '[1]QMSM_AG Mapping'!$A:$G, 7, 0)</f>
        <v>0</v>
      </c>
      <c r="I978">
        <v>0</v>
      </c>
      <c r="J978" s="14">
        <v>0</v>
      </c>
      <c r="K978" s="14">
        <v>0</v>
      </c>
      <c r="L978" s="14">
        <v>100.84</v>
      </c>
      <c r="M978" s="14">
        <v>100.84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0</v>
      </c>
      <c r="W978" s="14" cm="1">
        <f t="array" ref="W978">INDEX(J978:U978, 1, MONTH($W$1))</f>
        <v>0</v>
      </c>
      <c r="X978" s="14" cm="1">
        <f t="array" ref="X978">SUMPRODUCT((J978:U978) *(($J$1:$U$1)&lt;=$X$1))</f>
        <v>201.68</v>
      </c>
      <c r="AA978">
        <f t="shared" si="154"/>
        <v>0</v>
      </c>
      <c r="AC978">
        <f t="shared" si="155"/>
        <v>0</v>
      </c>
      <c r="AD978">
        <f t="shared" si="156"/>
        <v>0</v>
      </c>
      <c r="AE978">
        <f t="shared" si="157"/>
        <v>0</v>
      </c>
      <c r="AF978">
        <f t="shared" si="158"/>
        <v>0</v>
      </c>
      <c r="AG978">
        <f t="shared" si="159"/>
        <v>0</v>
      </c>
      <c r="AI978" s="15">
        <f t="shared" si="160"/>
        <v>201.68</v>
      </c>
      <c r="AJ978" s="15"/>
      <c r="AK978" t="str">
        <f>IFERROR(VLOOKUP($B978, 'Combined Budget 2025 EUR'!$B:$L, 10, 0), IFERROR(VLOOKUP($B978, 'Combined Budget 2025 CHF'!$B:$L, 10, 0), "N/A"))</f>
        <v>N/A</v>
      </c>
      <c r="AL978" t="str">
        <f>IFERROR(VLOOKUP($B978, 'Combined Budget 2025 EUR'!$B:$L, 11, 0), IFERROR(VLOOKUP($B978, 'Combined Budget 2025 CHF'!$B:$L, 11, 0), "N/A"))</f>
        <v>N/A</v>
      </c>
    </row>
    <row r="979" spans="2:38" x14ac:dyDescent="0.25">
      <c r="B979" s="1">
        <v>41979</v>
      </c>
      <c r="C979" s="1" t="s">
        <v>1207</v>
      </c>
      <c r="D979" s="1" t="str">
        <f>IFERROR(VLOOKUP($B979, 'Combined Budget 2025 EUR'!$B:$G,3, 0),IFERROR(VLOOKUP($B979, 'Combined Budget 2025 CHF'!$B:$G,3, 0),  IFERROR(VLOOKUP($B979, '[1]QMSM_AG Mapping'!$A:$G, 3,0), "Check")))</f>
        <v>Germany</v>
      </c>
      <c r="E979" s="1" t="str">
        <f>IFERROR(VLOOKUP($B979, 'Combined Budget 2025 EUR'!$B:$G,5, 0), IFERROR(VLOOKUP($B979, 'Combined Budget 2025 CHF'!$B:$G,5, 0),IFERROR(VLOOKUP($B979, '[1]QMSM_AG Mapping'!$A:$E, 5,0), "Check")))</f>
        <v>Retail</v>
      </c>
      <c r="F979" s="1" t="str">
        <f t="shared" si="153"/>
        <v>Retail</v>
      </c>
      <c r="G979" s="13">
        <f>VLOOKUP($B979, '[1]QMSM_AG Mapping'!$A:$G, 6, 0)</f>
        <v>0</v>
      </c>
      <c r="H979" s="1">
        <f>VLOOKUP($B979, '[1]QMSM_AG Mapping'!$A:$G, 7, 0)</f>
        <v>0</v>
      </c>
      <c r="I979">
        <v>0</v>
      </c>
      <c r="J979" s="14">
        <v>0</v>
      </c>
      <c r="K979" s="14">
        <v>0</v>
      </c>
      <c r="L979" s="14">
        <v>100.84</v>
      </c>
      <c r="M979" s="14">
        <v>100.84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W979" s="14" cm="1">
        <f t="array" ref="W979">INDEX(J979:U979, 1, MONTH($W$1))</f>
        <v>0</v>
      </c>
      <c r="X979" s="14" cm="1">
        <f t="array" ref="X979">SUMPRODUCT((J979:U979) *(($J$1:$U$1)&lt;=$X$1))</f>
        <v>201.68</v>
      </c>
      <c r="AA979">
        <f t="shared" si="154"/>
        <v>0</v>
      </c>
      <c r="AC979">
        <f t="shared" si="155"/>
        <v>0</v>
      </c>
      <c r="AD979">
        <f t="shared" si="156"/>
        <v>0</v>
      </c>
      <c r="AE979">
        <f t="shared" si="157"/>
        <v>0</v>
      </c>
      <c r="AF979">
        <f t="shared" si="158"/>
        <v>0</v>
      </c>
      <c r="AG979">
        <f t="shared" si="159"/>
        <v>0</v>
      </c>
      <c r="AI979" s="15">
        <f t="shared" si="160"/>
        <v>201.68</v>
      </c>
      <c r="AJ979" s="15"/>
      <c r="AK979" t="str">
        <f>IFERROR(VLOOKUP($B979, 'Combined Budget 2025 EUR'!$B:$L, 10, 0), IFERROR(VLOOKUP($B979, 'Combined Budget 2025 CHF'!$B:$L, 10, 0), "N/A"))</f>
        <v>N/A</v>
      </c>
      <c r="AL979" t="str">
        <f>IFERROR(VLOOKUP($B979, 'Combined Budget 2025 EUR'!$B:$L, 11, 0), IFERROR(VLOOKUP($B979, 'Combined Budget 2025 CHF'!$B:$L, 11, 0), "N/A"))</f>
        <v>N/A</v>
      </c>
    </row>
    <row r="980" spans="2:38" x14ac:dyDescent="0.25">
      <c r="B980" s="1">
        <v>41980</v>
      </c>
      <c r="C980" s="1" t="s">
        <v>1208</v>
      </c>
      <c r="D980" s="1" t="str">
        <f>IFERROR(VLOOKUP($B980, 'Combined Budget 2025 EUR'!$B:$G,3, 0),IFERROR(VLOOKUP($B980, 'Combined Budget 2025 CHF'!$B:$G,3, 0),  IFERROR(VLOOKUP($B980, '[1]QMSM_AG Mapping'!$A:$G, 3,0), "Check")))</f>
        <v>Germany</v>
      </c>
      <c r="E980" s="1" t="str">
        <f>IFERROR(VLOOKUP($B980, 'Combined Budget 2025 EUR'!$B:$G,5, 0), IFERROR(VLOOKUP($B980, 'Combined Budget 2025 CHF'!$B:$G,5, 0),IFERROR(VLOOKUP($B980, '[1]QMSM_AG Mapping'!$A:$E, 5,0), "Check")))</f>
        <v>Retail</v>
      </c>
      <c r="F980" s="1" t="str">
        <f t="shared" si="153"/>
        <v>Retail</v>
      </c>
      <c r="G980" s="13">
        <f>VLOOKUP($B980, '[1]QMSM_AG Mapping'!$A:$G, 6, 0)</f>
        <v>0</v>
      </c>
      <c r="H980" s="1">
        <f>VLOOKUP($B980, '[1]QMSM_AG Mapping'!$A:$G, 7, 0)</f>
        <v>0</v>
      </c>
      <c r="I980">
        <v>0</v>
      </c>
      <c r="J980" s="14">
        <v>0</v>
      </c>
      <c r="K980" s="14">
        <v>0</v>
      </c>
      <c r="L980" s="14">
        <v>100.84</v>
      </c>
      <c r="M980" s="14">
        <v>100.84</v>
      </c>
      <c r="N980" s="14">
        <v>63.03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W980" s="14" cm="1">
        <f t="array" ref="W980">INDEX(J980:U980, 1, MONTH($W$1))</f>
        <v>0</v>
      </c>
      <c r="X980" s="14" cm="1">
        <f t="array" ref="X980">SUMPRODUCT((J980:U980) *(($J$1:$U$1)&lt;=$X$1))</f>
        <v>264.71000000000004</v>
      </c>
      <c r="AA980">
        <f t="shared" si="154"/>
        <v>0</v>
      </c>
      <c r="AC980">
        <f t="shared" si="155"/>
        <v>0</v>
      </c>
      <c r="AD980">
        <f t="shared" si="156"/>
        <v>0</v>
      </c>
      <c r="AE980">
        <f t="shared" si="157"/>
        <v>0</v>
      </c>
      <c r="AF980">
        <f t="shared" si="158"/>
        <v>0</v>
      </c>
      <c r="AG980">
        <f t="shared" si="159"/>
        <v>0</v>
      </c>
      <c r="AI980" s="15">
        <f t="shared" si="160"/>
        <v>264.71000000000004</v>
      </c>
      <c r="AJ980" s="15"/>
      <c r="AK980" t="str">
        <f>IFERROR(VLOOKUP($B980, 'Combined Budget 2025 EUR'!$B:$L, 10, 0), IFERROR(VLOOKUP($B980, 'Combined Budget 2025 CHF'!$B:$L, 10, 0), "N/A"))</f>
        <v>N/A</v>
      </c>
      <c r="AL980" t="str">
        <f>IFERROR(VLOOKUP($B980, 'Combined Budget 2025 EUR'!$B:$L, 11, 0), IFERROR(VLOOKUP($B980, 'Combined Budget 2025 CHF'!$B:$L, 11, 0), "N/A"))</f>
        <v>N/A</v>
      </c>
    </row>
    <row r="981" spans="2:38" x14ac:dyDescent="0.25">
      <c r="B981" s="1">
        <v>41981</v>
      </c>
      <c r="C981" s="1" t="s">
        <v>1209</v>
      </c>
      <c r="D981" s="1" t="str">
        <f>IFERROR(VLOOKUP($B981, 'Combined Budget 2025 EUR'!$B:$G,3, 0),IFERROR(VLOOKUP($B981, 'Combined Budget 2025 CHF'!$B:$G,3, 0),  IFERROR(VLOOKUP($B981, '[1]QMSM_AG Mapping'!$A:$G, 3,0), "Check")))</f>
        <v>Germany</v>
      </c>
      <c r="E981" s="1" t="str">
        <f>IFERROR(VLOOKUP($B981, 'Combined Budget 2025 EUR'!$B:$G,5, 0), IFERROR(VLOOKUP($B981, 'Combined Budget 2025 CHF'!$B:$G,5, 0),IFERROR(VLOOKUP($B981, '[1]QMSM_AG Mapping'!$A:$E, 5,0), "Check")))</f>
        <v>Retail</v>
      </c>
      <c r="F981" s="1" t="str">
        <f t="shared" si="153"/>
        <v>Retail</v>
      </c>
      <c r="G981" s="13">
        <f>VLOOKUP($B981, '[1]QMSM_AG Mapping'!$A:$G, 6, 0)</f>
        <v>0</v>
      </c>
      <c r="H981" s="1">
        <f>VLOOKUP($B981, '[1]QMSM_AG Mapping'!$A:$G, 7, 0)</f>
        <v>0</v>
      </c>
      <c r="I981">
        <v>0</v>
      </c>
      <c r="J981" s="14">
        <v>0</v>
      </c>
      <c r="K981" s="14">
        <v>0</v>
      </c>
      <c r="L981" s="14">
        <v>100.84</v>
      </c>
      <c r="M981" s="14">
        <v>100.84</v>
      </c>
      <c r="N981" s="14">
        <v>0</v>
      </c>
      <c r="O981" s="14">
        <v>0</v>
      </c>
      <c r="P981" s="14">
        <v>0</v>
      </c>
      <c r="Q981" s="14">
        <v>100.84</v>
      </c>
      <c r="R981" s="14">
        <v>0</v>
      </c>
      <c r="S981" s="14">
        <v>0</v>
      </c>
      <c r="T981" s="14">
        <v>0</v>
      </c>
      <c r="U981" s="14">
        <v>100.84</v>
      </c>
      <c r="W981" s="14" cm="1">
        <f t="array" ref="W981">INDEX(J981:U981, 1, MONTH($W$1))</f>
        <v>100.84</v>
      </c>
      <c r="X981" s="14" cm="1">
        <f t="array" ref="X981">SUMPRODUCT((J981:U981) *(($J$1:$U$1)&lt;=$X$1))</f>
        <v>403.36</v>
      </c>
      <c r="AA981">
        <f t="shared" si="154"/>
        <v>0</v>
      </c>
      <c r="AC981">
        <f t="shared" si="155"/>
        <v>0</v>
      </c>
      <c r="AD981">
        <f t="shared" si="156"/>
        <v>0</v>
      </c>
      <c r="AE981">
        <f t="shared" si="157"/>
        <v>0</v>
      </c>
      <c r="AF981">
        <f t="shared" si="158"/>
        <v>0</v>
      </c>
      <c r="AG981">
        <f t="shared" si="159"/>
        <v>0</v>
      </c>
      <c r="AI981" s="15">
        <f t="shared" si="160"/>
        <v>403.36</v>
      </c>
      <c r="AJ981" s="15"/>
      <c r="AK981" t="str">
        <f>IFERROR(VLOOKUP($B981, 'Combined Budget 2025 EUR'!$B:$L, 10, 0), IFERROR(VLOOKUP($B981, 'Combined Budget 2025 CHF'!$B:$L, 10, 0), "N/A"))</f>
        <v>N/A</v>
      </c>
      <c r="AL981" t="str">
        <f>IFERROR(VLOOKUP($B981, 'Combined Budget 2025 EUR'!$B:$L, 11, 0), IFERROR(VLOOKUP($B981, 'Combined Budget 2025 CHF'!$B:$L, 11, 0), "N/A"))</f>
        <v>N/A</v>
      </c>
    </row>
    <row r="982" spans="2:38" x14ac:dyDescent="0.25">
      <c r="B982" s="1">
        <v>41982</v>
      </c>
      <c r="C982" s="1" t="s">
        <v>1210</v>
      </c>
      <c r="D982" s="1" t="str">
        <f>IFERROR(VLOOKUP($B982, 'Combined Budget 2025 EUR'!$B:$G,3, 0),IFERROR(VLOOKUP($B982, 'Combined Budget 2025 CHF'!$B:$G,3, 0),  IFERROR(VLOOKUP($B982, '[1]QMSM_AG Mapping'!$A:$G, 3,0), "Check")))</f>
        <v>Germany</v>
      </c>
      <c r="E982" s="1" t="str">
        <f>IFERROR(VLOOKUP($B982, 'Combined Budget 2025 EUR'!$B:$G,5, 0), IFERROR(VLOOKUP($B982, 'Combined Budget 2025 CHF'!$B:$G,5, 0),IFERROR(VLOOKUP($B982, '[1]QMSM_AG Mapping'!$A:$E, 5,0), "Check")))</f>
        <v>Retail</v>
      </c>
      <c r="F982" s="1" t="str">
        <f t="shared" si="153"/>
        <v>Retail</v>
      </c>
      <c r="G982" s="13">
        <f>VLOOKUP($B982, '[1]QMSM_AG Mapping'!$A:$G, 6, 0)</f>
        <v>0</v>
      </c>
      <c r="H982" s="1">
        <f>VLOOKUP($B982, '[1]QMSM_AG Mapping'!$A:$G, 7, 0)</f>
        <v>0</v>
      </c>
      <c r="I982">
        <v>0</v>
      </c>
      <c r="J982" s="14">
        <v>0</v>
      </c>
      <c r="K982" s="14">
        <v>0</v>
      </c>
      <c r="L982" s="14">
        <v>100.84</v>
      </c>
      <c r="M982" s="14">
        <v>100.84</v>
      </c>
      <c r="N982" s="14">
        <v>100.84</v>
      </c>
      <c r="O982" s="14">
        <v>0</v>
      </c>
      <c r="P982" s="14">
        <v>0</v>
      </c>
      <c r="Q982" s="14">
        <v>100.84</v>
      </c>
      <c r="R982" s="14">
        <v>0</v>
      </c>
      <c r="S982" s="14">
        <v>0</v>
      </c>
      <c r="T982" s="14">
        <v>0</v>
      </c>
      <c r="U982" s="14">
        <v>0</v>
      </c>
      <c r="W982" s="14" cm="1">
        <f t="array" ref="W982">INDEX(J982:U982, 1, MONTH($W$1))</f>
        <v>0</v>
      </c>
      <c r="X982" s="14" cm="1">
        <f t="array" ref="X982">SUMPRODUCT((J982:U982) *(($J$1:$U$1)&lt;=$X$1))</f>
        <v>403.36</v>
      </c>
      <c r="AA982">
        <f t="shared" si="154"/>
        <v>0</v>
      </c>
      <c r="AC982">
        <f t="shared" si="155"/>
        <v>0</v>
      </c>
      <c r="AD982">
        <f t="shared" si="156"/>
        <v>0</v>
      </c>
      <c r="AE982">
        <f t="shared" si="157"/>
        <v>0</v>
      </c>
      <c r="AF982">
        <f t="shared" si="158"/>
        <v>0</v>
      </c>
      <c r="AG982">
        <f t="shared" si="159"/>
        <v>0</v>
      </c>
      <c r="AI982" s="15">
        <f t="shared" si="160"/>
        <v>403.36</v>
      </c>
      <c r="AJ982" s="15"/>
      <c r="AK982" t="str">
        <f>IFERROR(VLOOKUP($B982, 'Combined Budget 2025 EUR'!$B:$L, 10, 0), IFERROR(VLOOKUP($B982, 'Combined Budget 2025 CHF'!$B:$L, 10, 0), "N/A"))</f>
        <v>N/A</v>
      </c>
      <c r="AL982" t="str">
        <f>IFERROR(VLOOKUP($B982, 'Combined Budget 2025 EUR'!$B:$L, 11, 0), IFERROR(VLOOKUP($B982, 'Combined Budget 2025 CHF'!$B:$L, 11, 0), "N/A"))</f>
        <v>N/A</v>
      </c>
    </row>
    <row r="983" spans="2:38" x14ac:dyDescent="0.25">
      <c r="B983" s="1">
        <v>41983</v>
      </c>
      <c r="C983" s="1" t="s">
        <v>1211</v>
      </c>
      <c r="D983" s="1" t="str">
        <f>IFERROR(VLOOKUP($B983, 'Combined Budget 2025 EUR'!$B:$G,3, 0),IFERROR(VLOOKUP($B983, 'Combined Budget 2025 CHF'!$B:$G,3, 0),  IFERROR(VLOOKUP($B983, '[1]QMSM_AG Mapping'!$A:$G, 3,0), "Check")))</f>
        <v>Germany</v>
      </c>
      <c r="E983" s="1" t="str">
        <f>IFERROR(VLOOKUP($B983, 'Combined Budget 2025 EUR'!$B:$G,5, 0), IFERROR(VLOOKUP($B983, 'Combined Budget 2025 CHF'!$B:$G,5, 0),IFERROR(VLOOKUP($B983, '[1]QMSM_AG Mapping'!$A:$E, 5,0), "Check")))</f>
        <v>Retail</v>
      </c>
      <c r="F983" s="1" t="str">
        <f t="shared" si="153"/>
        <v>Retail</v>
      </c>
      <c r="G983" s="13">
        <f>VLOOKUP($B983, '[1]QMSM_AG Mapping'!$A:$G, 6, 0)</f>
        <v>0</v>
      </c>
      <c r="H983" s="1">
        <f>VLOOKUP($B983, '[1]QMSM_AG Mapping'!$A:$G, 7, 0)</f>
        <v>0</v>
      </c>
      <c r="I983">
        <v>0</v>
      </c>
      <c r="J983" s="14">
        <v>0</v>
      </c>
      <c r="K983" s="14">
        <v>0</v>
      </c>
      <c r="L983" s="14">
        <v>100.84</v>
      </c>
      <c r="M983" s="14">
        <v>100.84</v>
      </c>
      <c r="N983" s="14">
        <v>0</v>
      </c>
      <c r="O983" s="14">
        <v>0</v>
      </c>
      <c r="P983" s="14">
        <v>0</v>
      </c>
      <c r="Q983" s="14">
        <v>0</v>
      </c>
      <c r="R983" s="14">
        <v>100.84</v>
      </c>
      <c r="S983" s="14">
        <v>0</v>
      </c>
      <c r="T983" s="14">
        <v>0</v>
      </c>
      <c r="U983" s="14">
        <v>100.84</v>
      </c>
      <c r="W983" s="14" cm="1">
        <f t="array" ref="W983">INDEX(J983:U983, 1, MONTH($W$1))</f>
        <v>100.84</v>
      </c>
      <c r="X983" s="14" cm="1">
        <f t="array" ref="X983">SUMPRODUCT((J983:U983) *(($J$1:$U$1)&lt;=$X$1))</f>
        <v>403.36</v>
      </c>
      <c r="AA983">
        <f t="shared" si="154"/>
        <v>0</v>
      </c>
      <c r="AC983">
        <f t="shared" si="155"/>
        <v>0</v>
      </c>
      <c r="AD983">
        <f t="shared" si="156"/>
        <v>0</v>
      </c>
      <c r="AE983">
        <f t="shared" si="157"/>
        <v>0</v>
      </c>
      <c r="AF983">
        <f t="shared" si="158"/>
        <v>0</v>
      </c>
      <c r="AG983">
        <f t="shared" si="159"/>
        <v>0</v>
      </c>
      <c r="AI983" s="15">
        <f t="shared" si="160"/>
        <v>403.36</v>
      </c>
      <c r="AJ983" s="15"/>
      <c r="AK983" t="str">
        <f>IFERROR(VLOOKUP($B983, 'Combined Budget 2025 EUR'!$B:$L, 10, 0), IFERROR(VLOOKUP($B983, 'Combined Budget 2025 CHF'!$B:$L, 10, 0), "N/A"))</f>
        <v>N/A</v>
      </c>
      <c r="AL983" t="str">
        <f>IFERROR(VLOOKUP($B983, 'Combined Budget 2025 EUR'!$B:$L, 11, 0), IFERROR(VLOOKUP($B983, 'Combined Budget 2025 CHF'!$B:$L, 11, 0), "N/A"))</f>
        <v>N/A</v>
      </c>
    </row>
    <row r="984" spans="2:38" x14ac:dyDescent="0.25">
      <c r="B984" s="1">
        <v>41984</v>
      </c>
      <c r="C984" s="1" t="s">
        <v>1212</v>
      </c>
      <c r="D984" s="1" t="str">
        <f>IFERROR(VLOOKUP($B984, 'Combined Budget 2025 EUR'!$B:$G,3, 0),IFERROR(VLOOKUP($B984, 'Combined Budget 2025 CHF'!$B:$G,3, 0),  IFERROR(VLOOKUP($B984, '[1]QMSM_AG Mapping'!$A:$G, 3,0), "Check")))</f>
        <v>Germany</v>
      </c>
      <c r="E984" s="1" t="str">
        <f>IFERROR(VLOOKUP($B984, 'Combined Budget 2025 EUR'!$B:$G,5, 0), IFERROR(VLOOKUP($B984, 'Combined Budget 2025 CHF'!$B:$G,5, 0),IFERROR(VLOOKUP($B984, '[1]QMSM_AG Mapping'!$A:$E, 5,0), "Check")))</f>
        <v>Retail</v>
      </c>
      <c r="F984" s="1" t="str">
        <f t="shared" si="153"/>
        <v>Retail</v>
      </c>
      <c r="G984" s="13">
        <f>VLOOKUP($B984, '[1]QMSM_AG Mapping'!$A:$G, 6, 0)</f>
        <v>0</v>
      </c>
      <c r="H984" s="1">
        <f>VLOOKUP($B984, '[1]QMSM_AG Mapping'!$A:$G, 7, 0)</f>
        <v>0</v>
      </c>
      <c r="I984">
        <v>0</v>
      </c>
      <c r="J984" s="14">
        <v>0</v>
      </c>
      <c r="K984" s="14">
        <v>0</v>
      </c>
      <c r="L984" s="14">
        <v>63.03</v>
      </c>
      <c r="M984" s="14">
        <v>63.03</v>
      </c>
      <c r="N984" s="14">
        <v>126.06</v>
      </c>
      <c r="O984" s="14">
        <v>0</v>
      </c>
      <c r="P984" s="14">
        <v>63.03</v>
      </c>
      <c r="Q984" s="14">
        <v>63.03</v>
      </c>
      <c r="R984" s="14">
        <v>0</v>
      </c>
      <c r="S984" s="14">
        <v>0</v>
      </c>
      <c r="T984" s="14">
        <v>0</v>
      </c>
      <c r="U984" s="14">
        <v>63.03</v>
      </c>
      <c r="W984" s="14" cm="1">
        <f t="array" ref="W984">INDEX(J984:U984, 1, MONTH($W$1))</f>
        <v>63.03</v>
      </c>
      <c r="X984" s="14" cm="1">
        <f t="array" ref="X984">SUMPRODUCT((J984:U984) *(($J$1:$U$1)&lt;=$X$1))</f>
        <v>441.20999999999992</v>
      </c>
      <c r="AA984">
        <f t="shared" si="154"/>
        <v>0</v>
      </c>
      <c r="AC984">
        <f t="shared" si="155"/>
        <v>0</v>
      </c>
      <c r="AD984">
        <f t="shared" si="156"/>
        <v>0</v>
      </c>
      <c r="AE984">
        <f t="shared" si="157"/>
        <v>0</v>
      </c>
      <c r="AF984">
        <f t="shared" si="158"/>
        <v>0</v>
      </c>
      <c r="AG984">
        <f t="shared" si="159"/>
        <v>0</v>
      </c>
      <c r="AI984" s="15">
        <f t="shared" si="160"/>
        <v>441.20999999999992</v>
      </c>
      <c r="AJ984" s="15"/>
      <c r="AK984" t="str">
        <f>IFERROR(VLOOKUP($B984, 'Combined Budget 2025 EUR'!$B:$L, 10, 0), IFERROR(VLOOKUP($B984, 'Combined Budget 2025 CHF'!$B:$L, 10, 0), "N/A"))</f>
        <v>N/A</v>
      </c>
      <c r="AL984" t="str">
        <f>IFERROR(VLOOKUP($B984, 'Combined Budget 2025 EUR'!$B:$L, 11, 0), IFERROR(VLOOKUP($B984, 'Combined Budget 2025 CHF'!$B:$L, 11, 0), "N/A"))</f>
        <v>N/A</v>
      </c>
    </row>
    <row r="985" spans="2:38" x14ac:dyDescent="0.25">
      <c r="B985" s="1">
        <v>41985</v>
      </c>
      <c r="C985" s="1" t="s">
        <v>1213</v>
      </c>
      <c r="D985" s="1" t="str">
        <f>IFERROR(VLOOKUP($B985, 'Combined Budget 2025 EUR'!$B:$G,3, 0),IFERROR(VLOOKUP($B985, 'Combined Budget 2025 CHF'!$B:$G,3, 0),  IFERROR(VLOOKUP($B985, '[1]QMSM_AG Mapping'!$A:$G, 3,0), "Check")))</f>
        <v>Germany</v>
      </c>
      <c r="E985" s="1" t="str">
        <f>IFERROR(VLOOKUP($B985, 'Combined Budget 2025 EUR'!$B:$G,5, 0), IFERROR(VLOOKUP($B985, 'Combined Budget 2025 CHF'!$B:$G,5, 0),IFERROR(VLOOKUP($B985, '[1]QMSM_AG Mapping'!$A:$E, 5,0), "Check")))</f>
        <v>Retail</v>
      </c>
      <c r="F985" s="1" t="str">
        <f t="shared" si="153"/>
        <v>Retail</v>
      </c>
      <c r="G985" s="13">
        <f>VLOOKUP($B985, '[1]QMSM_AG Mapping'!$A:$G, 6, 0)</f>
        <v>0</v>
      </c>
      <c r="H985" s="1">
        <f>VLOOKUP($B985, '[1]QMSM_AG Mapping'!$A:$G, 7, 0)</f>
        <v>0</v>
      </c>
      <c r="I985">
        <v>0</v>
      </c>
      <c r="J985" s="14">
        <v>0</v>
      </c>
      <c r="K985" s="14">
        <v>0</v>
      </c>
      <c r="L985" s="14">
        <v>75.63</v>
      </c>
      <c r="M985" s="14">
        <v>75.63</v>
      </c>
      <c r="N985" s="14">
        <v>79.83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W985" s="14" cm="1">
        <f t="array" ref="W985">INDEX(J985:U985, 1, MONTH($W$1))</f>
        <v>0</v>
      </c>
      <c r="X985" s="14" cm="1">
        <f t="array" ref="X985">SUMPRODUCT((J985:U985) *(($J$1:$U$1)&lt;=$X$1))</f>
        <v>231.08999999999997</v>
      </c>
      <c r="AA985">
        <f t="shared" si="154"/>
        <v>0</v>
      </c>
      <c r="AC985">
        <f t="shared" si="155"/>
        <v>0</v>
      </c>
      <c r="AD985">
        <f t="shared" si="156"/>
        <v>0</v>
      </c>
      <c r="AE985">
        <f t="shared" si="157"/>
        <v>0</v>
      </c>
      <c r="AF985">
        <f t="shared" si="158"/>
        <v>0</v>
      </c>
      <c r="AG985">
        <f t="shared" si="159"/>
        <v>0</v>
      </c>
      <c r="AI985" s="15">
        <f t="shared" si="160"/>
        <v>231.08999999999997</v>
      </c>
      <c r="AJ985" s="15"/>
      <c r="AK985" t="str">
        <f>IFERROR(VLOOKUP($B985, 'Combined Budget 2025 EUR'!$B:$L, 10, 0), IFERROR(VLOOKUP($B985, 'Combined Budget 2025 CHF'!$B:$L, 10, 0), "N/A"))</f>
        <v>N/A</v>
      </c>
      <c r="AL985" t="str">
        <f>IFERROR(VLOOKUP($B985, 'Combined Budget 2025 EUR'!$B:$L, 11, 0), IFERROR(VLOOKUP($B985, 'Combined Budget 2025 CHF'!$B:$L, 11, 0), "N/A"))</f>
        <v>N/A</v>
      </c>
    </row>
    <row r="986" spans="2:38" x14ac:dyDescent="0.25">
      <c r="B986" s="1">
        <v>41986</v>
      </c>
      <c r="C986" s="1" t="s">
        <v>1214</v>
      </c>
      <c r="D986" s="1" t="str">
        <f>IFERROR(VLOOKUP($B986, 'Combined Budget 2025 EUR'!$B:$G,3, 0),IFERROR(VLOOKUP($B986, 'Combined Budget 2025 CHF'!$B:$G,3, 0),  IFERROR(VLOOKUP($B986, '[1]QMSM_AG Mapping'!$A:$G, 3,0), "Check")))</f>
        <v>Germany</v>
      </c>
      <c r="E986" s="1" t="str">
        <f>IFERROR(VLOOKUP($B986, 'Combined Budget 2025 EUR'!$B:$G,5, 0), IFERROR(VLOOKUP($B986, 'Combined Budget 2025 CHF'!$B:$G,5, 0),IFERROR(VLOOKUP($B986, '[1]QMSM_AG Mapping'!$A:$E, 5,0), "Check")))</f>
        <v>Retail</v>
      </c>
      <c r="F986" s="1" t="str">
        <f t="shared" si="153"/>
        <v>Retail</v>
      </c>
      <c r="G986" s="13">
        <f>VLOOKUP($B986, '[1]QMSM_AG Mapping'!$A:$G, 6, 0)</f>
        <v>0</v>
      </c>
      <c r="H986" s="1">
        <f>VLOOKUP($B986, '[1]QMSM_AG Mapping'!$A:$G, 7, 0)</f>
        <v>0</v>
      </c>
      <c r="I986">
        <v>0</v>
      </c>
      <c r="J986" s="14">
        <v>0</v>
      </c>
      <c r="K986" s="14">
        <v>0</v>
      </c>
      <c r="L986" s="14">
        <v>63.03</v>
      </c>
      <c r="M986" s="14">
        <v>63.03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W986" s="14" cm="1">
        <f t="array" ref="W986">INDEX(J986:U986, 1, MONTH($W$1))</f>
        <v>0</v>
      </c>
      <c r="X986" s="14" cm="1">
        <f t="array" ref="X986">SUMPRODUCT((J986:U986) *(($J$1:$U$1)&lt;=$X$1))</f>
        <v>126.06</v>
      </c>
      <c r="AA986">
        <f t="shared" si="154"/>
        <v>0</v>
      </c>
      <c r="AC986">
        <f t="shared" si="155"/>
        <v>0</v>
      </c>
      <c r="AD986">
        <f t="shared" si="156"/>
        <v>0</v>
      </c>
      <c r="AE986">
        <f t="shared" si="157"/>
        <v>0</v>
      </c>
      <c r="AF986">
        <f t="shared" si="158"/>
        <v>0</v>
      </c>
      <c r="AG986">
        <f t="shared" si="159"/>
        <v>0</v>
      </c>
      <c r="AI986" s="15">
        <f t="shared" si="160"/>
        <v>126.06</v>
      </c>
      <c r="AJ986" s="15"/>
      <c r="AK986" t="str">
        <f>IFERROR(VLOOKUP($B986, 'Combined Budget 2025 EUR'!$B:$L, 10, 0), IFERROR(VLOOKUP($B986, 'Combined Budget 2025 CHF'!$B:$L, 10, 0), "N/A"))</f>
        <v>N/A</v>
      </c>
      <c r="AL986" t="str">
        <f>IFERROR(VLOOKUP($B986, 'Combined Budget 2025 EUR'!$B:$L, 11, 0), IFERROR(VLOOKUP($B986, 'Combined Budget 2025 CHF'!$B:$L, 11, 0), "N/A"))</f>
        <v>N/A</v>
      </c>
    </row>
    <row r="987" spans="2:38" x14ac:dyDescent="0.25">
      <c r="B987" s="1">
        <v>41987</v>
      </c>
      <c r="C987" s="1" t="s">
        <v>1215</v>
      </c>
      <c r="D987" s="1" t="str">
        <f>IFERROR(VLOOKUP($B987, 'Combined Budget 2025 EUR'!$B:$G,3, 0),IFERROR(VLOOKUP($B987, 'Combined Budget 2025 CHF'!$B:$G,3, 0),  IFERROR(VLOOKUP($B987, '[1]QMSM_AG Mapping'!$A:$G, 3,0), "Check")))</f>
        <v>Germany</v>
      </c>
      <c r="E987" s="1" t="str">
        <f>IFERROR(VLOOKUP($B987, 'Combined Budget 2025 EUR'!$B:$G,5, 0), IFERROR(VLOOKUP($B987, 'Combined Budget 2025 CHF'!$B:$G,5, 0),IFERROR(VLOOKUP($B987, '[1]QMSM_AG Mapping'!$A:$E, 5,0), "Check")))</f>
        <v>Retail</v>
      </c>
      <c r="F987" s="1" t="str">
        <f t="shared" si="153"/>
        <v>Retail</v>
      </c>
      <c r="G987" s="13">
        <f>VLOOKUP($B987, '[1]QMSM_AG Mapping'!$A:$G, 6, 0)</f>
        <v>0</v>
      </c>
      <c r="H987" s="1">
        <f>VLOOKUP($B987, '[1]QMSM_AG Mapping'!$A:$G, 7, 0)</f>
        <v>0</v>
      </c>
      <c r="I987">
        <v>0</v>
      </c>
      <c r="J987" s="14">
        <v>0</v>
      </c>
      <c r="K987" s="14">
        <v>0</v>
      </c>
      <c r="L987" s="14">
        <v>100.84</v>
      </c>
      <c r="M987" s="14">
        <v>100.84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100.84</v>
      </c>
      <c r="U987" s="14">
        <v>0</v>
      </c>
      <c r="W987" s="14" cm="1">
        <f t="array" ref="W987">INDEX(J987:U987, 1, MONTH($W$1))</f>
        <v>0</v>
      </c>
      <c r="X987" s="14" cm="1">
        <f t="array" ref="X987">SUMPRODUCT((J987:U987) *(($J$1:$U$1)&lt;=$X$1))</f>
        <v>302.52</v>
      </c>
      <c r="AA987">
        <f t="shared" si="154"/>
        <v>0</v>
      </c>
      <c r="AC987">
        <f t="shared" si="155"/>
        <v>0</v>
      </c>
      <c r="AD987">
        <f t="shared" si="156"/>
        <v>0</v>
      </c>
      <c r="AE987">
        <f t="shared" si="157"/>
        <v>0</v>
      </c>
      <c r="AF987">
        <f t="shared" si="158"/>
        <v>0</v>
      </c>
      <c r="AG987">
        <f t="shared" si="159"/>
        <v>0</v>
      </c>
      <c r="AI987" s="15">
        <f t="shared" si="160"/>
        <v>302.52</v>
      </c>
      <c r="AJ987" s="15"/>
      <c r="AK987" t="str">
        <f>IFERROR(VLOOKUP($B987, 'Combined Budget 2025 EUR'!$B:$L, 10, 0), IFERROR(VLOOKUP($B987, 'Combined Budget 2025 CHF'!$B:$L, 10, 0), "N/A"))</f>
        <v>N/A</v>
      </c>
      <c r="AL987" t="str">
        <f>IFERROR(VLOOKUP($B987, 'Combined Budget 2025 EUR'!$B:$L, 11, 0), IFERROR(VLOOKUP($B987, 'Combined Budget 2025 CHF'!$B:$L, 11, 0), "N/A"))</f>
        <v>N/A</v>
      </c>
    </row>
    <row r="988" spans="2:38" x14ac:dyDescent="0.25">
      <c r="B988" s="1">
        <v>41988</v>
      </c>
      <c r="C988" s="1" t="s">
        <v>1216</v>
      </c>
      <c r="D988" s="1" t="str">
        <f>IFERROR(VLOOKUP($B988, 'Combined Budget 2025 EUR'!$B:$G,3, 0),IFERROR(VLOOKUP($B988, 'Combined Budget 2025 CHF'!$B:$G,3, 0),  IFERROR(VLOOKUP($B988, '[1]QMSM_AG Mapping'!$A:$G, 3,0), "Check")))</f>
        <v>Germany</v>
      </c>
      <c r="E988" s="1" t="str">
        <f>IFERROR(VLOOKUP($B988, 'Combined Budget 2025 EUR'!$B:$G,5, 0), IFERROR(VLOOKUP($B988, 'Combined Budget 2025 CHF'!$B:$G,5, 0),IFERROR(VLOOKUP($B988, '[1]QMSM_AG Mapping'!$A:$E, 5,0), "Check")))</f>
        <v>Retail</v>
      </c>
      <c r="F988" s="1" t="str">
        <f t="shared" si="153"/>
        <v>Retail</v>
      </c>
      <c r="G988" s="13">
        <f>VLOOKUP($B988, '[1]QMSM_AG Mapping'!$A:$G, 6, 0)</f>
        <v>0</v>
      </c>
      <c r="H988" s="1">
        <f>VLOOKUP($B988, '[1]QMSM_AG Mapping'!$A:$G, 7, 0)</f>
        <v>0</v>
      </c>
      <c r="I988">
        <v>0</v>
      </c>
      <c r="J988" s="14">
        <v>0</v>
      </c>
      <c r="K988" s="14">
        <v>150.08000000000001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W988" s="14" cm="1">
        <f t="array" ref="W988">INDEX(J988:U988, 1, MONTH($W$1))</f>
        <v>0</v>
      </c>
      <c r="X988" s="14" cm="1">
        <f t="array" ref="X988">SUMPRODUCT((J988:U988) *(($J$1:$U$1)&lt;=$X$1))</f>
        <v>150.08000000000001</v>
      </c>
      <c r="AA988">
        <f t="shared" si="154"/>
        <v>0</v>
      </c>
      <c r="AC988">
        <f t="shared" si="155"/>
        <v>0</v>
      </c>
      <c r="AD988">
        <f t="shared" si="156"/>
        <v>0</v>
      </c>
      <c r="AE988">
        <f t="shared" si="157"/>
        <v>0</v>
      </c>
      <c r="AF988">
        <f t="shared" si="158"/>
        <v>0</v>
      </c>
      <c r="AG988">
        <f t="shared" si="159"/>
        <v>0</v>
      </c>
      <c r="AI988" s="15">
        <f t="shared" si="160"/>
        <v>150.08000000000001</v>
      </c>
      <c r="AJ988" s="15"/>
      <c r="AK988" t="str">
        <f>IFERROR(VLOOKUP($B988, 'Combined Budget 2025 EUR'!$B:$L, 10, 0), IFERROR(VLOOKUP($B988, 'Combined Budget 2025 CHF'!$B:$L, 10, 0), "N/A"))</f>
        <v>N/A</v>
      </c>
      <c r="AL988" t="str">
        <f>IFERROR(VLOOKUP($B988, 'Combined Budget 2025 EUR'!$B:$L, 11, 0), IFERROR(VLOOKUP($B988, 'Combined Budget 2025 CHF'!$B:$L, 11, 0), "N/A"))</f>
        <v>N/A</v>
      </c>
    </row>
    <row r="989" spans="2:38" x14ac:dyDescent="0.25">
      <c r="B989" s="1">
        <v>41990</v>
      </c>
      <c r="C989" s="1" t="s">
        <v>1217</v>
      </c>
      <c r="D989" s="1" t="str">
        <f>IFERROR(VLOOKUP($B989, 'Combined Budget 2025 EUR'!$B:$G,3, 0),IFERROR(VLOOKUP($B989, 'Combined Budget 2025 CHF'!$B:$G,3, 0),  IFERROR(VLOOKUP($B989, '[1]QMSM_AG Mapping'!$A:$G, 3,0), "Check")))</f>
        <v>Germany</v>
      </c>
      <c r="E989" s="1" t="str">
        <f>IFERROR(VLOOKUP($B989, 'Combined Budget 2025 EUR'!$B:$G,5, 0), IFERROR(VLOOKUP($B989, 'Combined Budget 2025 CHF'!$B:$G,5, 0),IFERROR(VLOOKUP($B989, '[1]QMSM_AG Mapping'!$A:$E, 5,0), "Check")))</f>
        <v>Retail</v>
      </c>
      <c r="F989" s="1" t="str">
        <f t="shared" si="153"/>
        <v>Retail</v>
      </c>
      <c r="G989" s="13">
        <f>VLOOKUP($B989, '[1]QMSM_AG Mapping'!$A:$G, 6, 0)</f>
        <v>0</v>
      </c>
      <c r="H989" s="1">
        <f>VLOOKUP($B989, '[1]QMSM_AG Mapping'!$A:$G, 7, 0)</f>
        <v>0</v>
      </c>
      <c r="I989">
        <v>0</v>
      </c>
      <c r="J989" s="14">
        <v>0</v>
      </c>
      <c r="K989" s="14">
        <v>398.36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100.84</v>
      </c>
      <c r="W989" s="14" cm="1">
        <f t="array" ref="W989">INDEX(J989:U989, 1, MONTH($W$1))</f>
        <v>100.84</v>
      </c>
      <c r="X989" s="14" cm="1">
        <f t="array" ref="X989">SUMPRODUCT((J989:U989) *(($J$1:$U$1)&lt;=$X$1))</f>
        <v>499.20000000000005</v>
      </c>
      <c r="AA989">
        <f t="shared" si="154"/>
        <v>0</v>
      </c>
      <c r="AC989">
        <f t="shared" si="155"/>
        <v>0</v>
      </c>
      <c r="AD989">
        <f t="shared" si="156"/>
        <v>0</v>
      </c>
      <c r="AE989">
        <f t="shared" si="157"/>
        <v>0</v>
      </c>
      <c r="AF989">
        <f t="shared" si="158"/>
        <v>0</v>
      </c>
      <c r="AG989">
        <f t="shared" si="159"/>
        <v>0</v>
      </c>
      <c r="AI989" s="15">
        <f t="shared" si="160"/>
        <v>499.20000000000005</v>
      </c>
      <c r="AJ989" s="15"/>
      <c r="AK989" t="str">
        <f>IFERROR(VLOOKUP($B989, 'Combined Budget 2025 EUR'!$B:$L, 10, 0), IFERROR(VLOOKUP($B989, 'Combined Budget 2025 CHF'!$B:$L, 10, 0), "N/A"))</f>
        <v>N/A</v>
      </c>
      <c r="AL989" t="str">
        <f>IFERROR(VLOOKUP($B989, 'Combined Budget 2025 EUR'!$B:$L, 11, 0), IFERROR(VLOOKUP($B989, 'Combined Budget 2025 CHF'!$B:$L, 11, 0), "N/A"))</f>
        <v>N/A</v>
      </c>
    </row>
    <row r="990" spans="2:38" x14ac:dyDescent="0.25">
      <c r="B990" s="1">
        <v>41991</v>
      </c>
      <c r="C990" s="1" t="s">
        <v>1218</v>
      </c>
      <c r="D990" s="1" t="str">
        <f>IFERROR(VLOOKUP($B990, 'Combined Budget 2025 EUR'!$B:$G,3, 0),IFERROR(VLOOKUP($B990, 'Combined Budget 2025 CHF'!$B:$G,3, 0),  IFERROR(VLOOKUP($B990, '[1]QMSM_AG Mapping'!$A:$G, 3,0), "Check")))</f>
        <v>Germany</v>
      </c>
      <c r="E990" s="1" t="str">
        <f>IFERROR(VLOOKUP($B990, 'Combined Budget 2025 EUR'!$B:$G,5, 0), IFERROR(VLOOKUP($B990, 'Combined Budget 2025 CHF'!$B:$G,5, 0),IFERROR(VLOOKUP($B990, '[1]QMSM_AG Mapping'!$A:$E, 5,0), "Check")))</f>
        <v>Retail</v>
      </c>
      <c r="F990" s="1" t="str">
        <f t="shared" si="153"/>
        <v>Retail</v>
      </c>
      <c r="G990" s="13">
        <f>VLOOKUP($B990, '[1]QMSM_AG Mapping'!$A:$G, 6, 0)</f>
        <v>0</v>
      </c>
      <c r="H990" s="1">
        <f>VLOOKUP($B990, '[1]QMSM_AG Mapping'!$A:$G, 7, 0)</f>
        <v>0</v>
      </c>
      <c r="I990">
        <v>0</v>
      </c>
      <c r="J990" s="14">
        <v>0</v>
      </c>
      <c r="K990" s="14">
        <v>217.94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0</v>
      </c>
      <c r="W990" s="14" cm="1">
        <f t="array" ref="W990">INDEX(J990:U990, 1, MONTH($W$1))</f>
        <v>0</v>
      </c>
      <c r="X990" s="14" cm="1">
        <f t="array" ref="X990">SUMPRODUCT((J990:U990) *(($J$1:$U$1)&lt;=$X$1))</f>
        <v>217.94</v>
      </c>
      <c r="AA990">
        <f t="shared" si="154"/>
        <v>0</v>
      </c>
      <c r="AC990">
        <f t="shared" si="155"/>
        <v>0</v>
      </c>
      <c r="AD990">
        <f t="shared" si="156"/>
        <v>0</v>
      </c>
      <c r="AE990">
        <f t="shared" si="157"/>
        <v>0</v>
      </c>
      <c r="AF990">
        <f t="shared" si="158"/>
        <v>0</v>
      </c>
      <c r="AG990">
        <f t="shared" si="159"/>
        <v>0</v>
      </c>
      <c r="AI990" s="15">
        <f t="shared" si="160"/>
        <v>217.94</v>
      </c>
      <c r="AJ990" s="15"/>
      <c r="AK990" t="str">
        <f>IFERROR(VLOOKUP($B990, 'Combined Budget 2025 EUR'!$B:$L, 10, 0), IFERROR(VLOOKUP($B990, 'Combined Budget 2025 CHF'!$B:$L, 10, 0), "N/A"))</f>
        <v>N/A</v>
      </c>
      <c r="AL990" t="str">
        <f>IFERROR(VLOOKUP($B990, 'Combined Budget 2025 EUR'!$B:$L, 11, 0), IFERROR(VLOOKUP($B990, 'Combined Budget 2025 CHF'!$B:$L, 11, 0), "N/A"))</f>
        <v>N/A</v>
      </c>
    </row>
    <row r="991" spans="2:38" x14ac:dyDescent="0.25">
      <c r="B991" s="1">
        <v>41992</v>
      </c>
      <c r="C991" s="1" t="s">
        <v>1219</v>
      </c>
      <c r="D991" s="1" t="str">
        <f>IFERROR(VLOOKUP($B991, 'Combined Budget 2025 EUR'!$B:$G,3, 0),IFERROR(VLOOKUP($B991, 'Combined Budget 2025 CHF'!$B:$G,3, 0),  IFERROR(VLOOKUP($B991, '[1]QMSM_AG Mapping'!$A:$G, 3,0), "Check")))</f>
        <v>Germany</v>
      </c>
      <c r="E991" s="1" t="str">
        <f>IFERROR(VLOOKUP($B991, 'Combined Budget 2025 EUR'!$B:$G,5, 0), IFERROR(VLOOKUP($B991, 'Combined Budget 2025 CHF'!$B:$G,5, 0),IFERROR(VLOOKUP($B991, '[1]QMSM_AG Mapping'!$A:$E, 5,0), "Check")))</f>
        <v>Retail</v>
      </c>
      <c r="F991" s="1" t="str">
        <f t="shared" si="153"/>
        <v>Retail</v>
      </c>
      <c r="G991" s="13">
        <f>VLOOKUP($B991, '[1]QMSM_AG Mapping'!$A:$G, 6, 0)</f>
        <v>0</v>
      </c>
      <c r="H991" s="1">
        <f>VLOOKUP($B991, '[1]QMSM_AG Mapping'!$A:$G, 7, 0)</f>
        <v>0</v>
      </c>
      <c r="I991">
        <v>0</v>
      </c>
      <c r="J991" s="14">
        <v>0</v>
      </c>
      <c r="K991" s="14">
        <v>100.84</v>
      </c>
      <c r="L991" s="14">
        <v>100.84</v>
      </c>
      <c r="M991" s="14">
        <v>100.84</v>
      </c>
      <c r="N991" s="14">
        <v>201.68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W991" s="14" cm="1">
        <f t="array" ref="W991">INDEX(J991:U991, 1, MONTH($W$1))</f>
        <v>0</v>
      </c>
      <c r="X991" s="14" cm="1">
        <f t="array" ref="X991">SUMPRODUCT((J991:U991) *(($J$1:$U$1)&lt;=$X$1))</f>
        <v>504.2</v>
      </c>
      <c r="AA991">
        <f t="shared" si="154"/>
        <v>0</v>
      </c>
      <c r="AC991">
        <f t="shared" si="155"/>
        <v>0</v>
      </c>
      <c r="AD991">
        <f t="shared" si="156"/>
        <v>0</v>
      </c>
      <c r="AE991">
        <f t="shared" si="157"/>
        <v>0</v>
      </c>
      <c r="AF991">
        <f t="shared" si="158"/>
        <v>0</v>
      </c>
      <c r="AG991">
        <f t="shared" si="159"/>
        <v>0</v>
      </c>
      <c r="AI991" s="15">
        <f t="shared" si="160"/>
        <v>504.2</v>
      </c>
      <c r="AJ991" s="15"/>
      <c r="AK991" t="str">
        <f>IFERROR(VLOOKUP($B991, 'Combined Budget 2025 EUR'!$B:$L, 10, 0), IFERROR(VLOOKUP($B991, 'Combined Budget 2025 CHF'!$B:$L, 10, 0), "N/A"))</f>
        <v>N/A</v>
      </c>
      <c r="AL991" t="str">
        <f>IFERROR(VLOOKUP($B991, 'Combined Budget 2025 EUR'!$B:$L, 11, 0), IFERROR(VLOOKUP($B991, 'Combined Budget 2025 CHF'!$B:$L, 11, 0), "N/A"))</f>
        <v>N/A</v>
      </c>
    </row>
    <row r="992" spans="2:38" x14ac:dyDescent="0.25">
      <c r="B992" s="1">
        <v>41993</v>
      </c>
      <c r="C992" s="1" t="s">
        <v>1220</v>
      </c>
      <c r="D992" s="1" t="str">
        <f>IFERROR(VLOOKUP($B992, 'Combined Budget 2025 EUR'!$B:$G,3, 0),IFERROR(VLOOKUP($B992, 'Combined Budget 2025 CHF'!$B:$G,3, 0),  IFERROR(VLOOKUP($B992, '[1]QMSM_AG Mapping'!$A:$G, 3,0), "Check")))</f>
        <v>Germany</v>
      </c>
      <c r="E992" s="1" t="str">
        <f>IFERROR(VLOOKUP($B992, 'Combined Budget 2025 EUR'!$B:$G,5, 0), IFERROR(VLOOKUP($B992, 'Combined Budget 2025 CHF'!$B:$G,5, 0),IFERROR(VLOOKUP($B992, '[1]QMSM_AG Mapping'!$A:$E, 5,0), "Check")))</f>
        <v>Retail</v>
      </c>
      <c r="F992" s="1" t="str">
        <f t="shared" si="153"/>
        <v>Retail</v>
      </c>
      <c r="G992" s="13">
        <f>VLOOKUP($B992, '[1]QMSM_AG Mapping'!$A:$G, 6, 0)</f>
        <v>0</v>
      </c>
      <c r="H992" s="1">
        <f>VLOOKUP($B992, '[1]QMSM_AG Mapping'!$A:$G, 7, 0)</f>
        <v>0</v>
      </c>
      <c r="I992">
        <v>0</v>
      </c>
      <c r="J992" s="14">
        <v>0</v>
      </c>
      <c r="K992" s="14">
        <v>63.02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W992" s="14" cm="1">
        <f t="array" ref="W992">INDEX(J992:U992, 1, MONTH($W$1))</f>
        <v>0</v>
      </c>
      <c r="X992" s="14" cm="1">
        <f t="array" ref="X992">SUMPRODUCT((J992:U992) *(($J$1:$U$1)&lt;=$X$1))</f>
        <v>63.02</v>
      </c>
      <c r="AA992">
        <f t="shared" si="154"/>
        <v>0</v>
      </c>
      <c r="AC992">
        <f t="shared" si="155"/>
        <v>0</v>
      </c>
      <c r="AD992">
        <f t="shared" si="156"/>
        <v>0</v>
      </c>
      <c r="AE992">
        <f t="shared" si="157"/>
        <v>0</v>
      </c>
      <c r="AF992">
        <f t="shared" si="158"/>
        <v>0</v>
      </c>
      <c r="AG992">
        <f t="shared" si="159"/>
        <v>0</v>
      </c>
      <c r="AI992" s="15">
        <f t="shared" si="160"/>
        <v>63.02</v>
      </c>
      <c r="AJ992" s="15"/>
      <c r="AK992" t="str">
        <f>IFERROR(VLOOKUP($B992, 'Combined Budget 2025 EUR'!$B:$L, 10, 0), IFERROR(VLOOKUP($B992, 'Combined Budget 2025 CHF'!$B:$L, 10, 0), "N/A"))</f>
        <v>N/A</v>
      </c>
      <c r="AL992" t="str">
        <f>IFERROR(VLOOKUP($B992, 'Combined Budget 2025 EUR'!$B:$L, 11, 0), IFERROR(VLOOKUP($B992, 'Combined Budget 2025 CHF'!$B:$L, 11, 0), "N/A"))</f>
        <v>N/A</v>
      </c>
    </row>
    <row r="993" spans="2:38" x14ac:dyDescent="0.25">
      <c r="B993" s="1">
        <v>41994</v>
      </c>
      <c r="C993" s="1" t="s">
        <v>1221</v>
      </c>
      <c r="D993" s="1" t="str">
        <f>IFERROR(VLOOKUP($B993, 'Combined Budget 2025 EUR'!$B:$G,3, 0),IFERROR(VLOOKUP($B993, 'Combined Budget 2025 CHF'!$B:$G,3, 0),  IFERROR(VLOOKUP($B993, '[1]QMSM_AG Mapping'!$A:$G, 3,0), "Check")))</f>
        <v>Germany</v>
      </c>
      <c r="E993" s="1" t="str">
        <f>IFERROR(VLOOKUP($B993, 'Combined Budget 2025 EUR'!$B:$G,5, 0), IFERROR(VLOOKUP($B993, 'Combined Budget 2025 CHF'!$B:$G,5, 0),IFERROR(VLOOKUP($B993, '[1]QMSM_AG Mapping'!$A:$E, 5,0), "Check")))</f>
        <v>Retail</v>
      </c>
      <c r="F993" s="1" t="str">
        <f t="shared" si="153"/>
        <v>Retail</v>
      </c>
      <c r="G993" s="13">
        <f>VLOOKUP($B993, '[1]QMSM_AG Mapping'!$A:$G, 6, 0)</f>
        <v>0</v>
      </c>
      <c r="H993" s="1">
        <f>VLOOKUP($B993, '[1]QMSM_AG Mapping'!$A:$G, 7, 0)</f>
        <v>0</v>
      </c>
      <c r="I993">
        <v>0</v>
      </c>
      <c r="J993" s="14">
        <v>0</v>
      </c>
      <c r="K993" s="14">
        <v>100.84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W993" s="14" cm="1">
        <f t="array" ref="W993">INDEX(J993:U993, 1, MONTH($W$1))</f>
        <v>0</v>
      </c>
      <c r="X993" s="14" cm="1">
        <f t="array" ref="X993">SUMPRODUCT((J993:U993) *(($J$1:$U$1)&lt;=$X$1))</f>
        <v>100.84</v>
      </c>
      <c r="AA993">
        <f t="shared" si="154"/>
        <v>0</v>
      </c>
      <c r="AC993">
        <f t="shared" si="155"/>
        <v>0</v>
      </c>
      <c r="AD993">
        <f t="shared" si="156"/>
        <v>0</v>
      </c>
      <c r="AE993">
        <f t="shared" si="157"/>
        <v>0</v>
      </c>
      <c r="AF993">
        <f t="shared" si="158"/>
        <v>0</v>
      </c>
      <c r="AG993">
        <f t="shared" si="159"/>
        <v>0</v>
      </c>
      <c r="AI993" s="15">
        <f t="shared" si="160"/>
        <v>100.84</v>
      </c>
      <c r="AJ993" s="15"/>
      <c r="AK993" t="str">
        <f>IFERROR(VLOOKUP($B993, 'Combined Budget 2025 EUR'!$B:$L, 10, 0), IFERROR(VLOOKUP($B993, 'Combined Budget 2025 CHF'!$B:$L, 10, 0), "N/A"))</f>
        <v>N/A</v>
      </c>
      <c r="AL993" t="str">
        <f>IFERROR(VLOOKUP($B993, 'Combined Budget 2025 EUR'!$B:$L, 11, 0), IFERROR(VLOOKUP($B993, 'Combined Budget 2025 CHF'!$B:$L, 11, 0), "N/A"))</f>
        <v>N/A</v>
      </c>
    </row>
    <row r="994" spans="2:38" x14ac:dyDescent="0.25">
      <c r="B994" s="1">
        <v>41995</v>
      </c>
      <c r="C994" s="1" t="s">
        <v>1222</v>
      </c>
      <c r="D994" s="1" t="str">
        <f>IFERROR(VLOOKUP($B994, 'Combined Budget 2025 EUR'!$B:$G,3, 0),IFERROR(VLOOKUP($B994, 'Combined Budget 2025 CHF'!$B:$G,3, 0),  IFERROR(VLOOKUP($B994, '[1]QMSM_AG Mapping'!$A:$G, 3,0), "Check")))</f>
        <v>Germany</v>
      </c>
      <c r="E994" s="1" t="str">
        <f>IFERROR(VLOOKUP($B994, 'Combined Budget 2025 EUR'!$B:$G,5, 0), IFERROR(VLOOKUP($B994, 'Combined Budget 2025 CHF'!$B:$G,5, 0),IFERROR(VLOOKUP($B994, '[1]QMSM_AG Mapping'!$A:$E, 5,0), "Check")))</f>
        <v>Retail</v>
      </c>
      <c r="F994" s="1" t="str">
        <f t="shared" si="153"/>
        <v>Retail</v>
      </c>
      <c r="G994" s="13">
        <f>VLOOKUP($B994, '[1]QMSM_AG Mapping'!$A:$G, 6, 0)</f>
        <v>0</v>
      </c>
      <c r="H994" s="1">
        <f>VLOOKUP($B994, '[1]QMSM_AG Mapping'!$A:$G, 7, 0)</f>
        <v>0</v>
      </c>
      <c r="I994">
        <v>0</v>
      </c>
      <c r="J994" s="14">
        <v>0</v>
      </c>
      <c r="K994" s="14">
        <v>237.9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W994" s="14" cm="1">
        <f t="array" ref="W994">INDEX(J994:U994, 1, MONTH($W$1))</f>
        <v>0</v>
      </c>
      <c r="X994" s="14" cm="1">
        <f t="array" ref="X994">SUMPRODUCT((J994:U994) *(($J$1:$U$1)&lt;=$X$1))</f>
        <v>237.9</v>
      </c>
      <c r="AA994">
        <f t="shared" si="154"/>
        <v>0</v>
      </c>
      <c r="AC994">
        <f t="shared" si="155"/>
        <v>0</v>
      </c>
      <c r="AD994">
        <f t="shared" si="156"/>
        <v>0</v>
      </c>
      <c r="AE994">
        <f t="shared" si="157"/>
        <v>0</v>
      </c>
      <c r="AF994">
        <f t="shared" si="158"/>
        <v>0</v>
      </c>
      <c r="AG994">
        <f t="shared" si="159"/>
        <v>0</v>
      </c>
      <c r="AI994" s="15">
        <f t="shared" si="160"/>
        <v>237.9</v>
      </c>
      <c r="AJ994" s="15"/>
      <c r="AK994" t="str">
        <f>IFERROR(VLOOKUP($B994, 'Combined Budget 2025 EUR'!$B:$L, 10, 0), IFERROR(VLOOKUP($B994, 'Combined Budget 2025 CHF'!$B:$L, 10, 0), "N/A"))</f>
        <v>N/A</v>
      </c>
      <c r="AL994" t="str">
        <f>IFERROR(VLOOKUP($B994, 'Combined Budget 2025 EUR'!$B:$L, 11, 0), IFERROR(VLOOKUP($B994, 'Combined Budget 2025 CHF'!$B:$L, 11, 0), "N/A"))</f>
        <v>N/A</v>
      </c>
    </row>
    <row r="995" spans="2:38" x14ac:dyDescent="0.25">
      <c r="B995" s="1">
        <v>41996</v>
      </c>
      <c r="C995" s="1" t="s">
        <v>1223</v>
      </c>
      <c r="D995" s="1" t="str">
        <f>IFERROR(VLOOKUP($B995, 'Combined Budget 2025 EUR'!$B:$G,3, 0),IFERROR(VLOOKUP($B995, 'Combined Budget 2025 CHF'!$B:$G,3, 0),  IFERROR(VLOOKUP($B995, '[1]QMSM_AG Mapping'!$A:$G, 3,0), "Check")))</f>
        <v>Germany</v>
      </c>
      <c r="E995" s="1" t="str">
        <f>IFERROR(VLOOKUP($B995, 'Combined Budget 2025 EUR'!$B:$G,5, 0), IFERROR(VLOOKUP($B995, 'Combined Budget 2025 CHF'!$B:$G,5, 0),IFERROR(VLOOKUP($B995, '[1]QMSM_AG Mapping'!$A:$E, 5,0), "Check")))</f>
        <v>Retail</v>
      </c>
      <c r="F995" s="1" t="str">
        <f t="shared" si="153"/>
        <v>Retail</v>
      </c>
      <c r="G995" s="13">
        <f>VLOOKUP($B995, '[1]QMSM_AG Mapping'!$A:$G, 6, 0)</f>
        <v>0</v>
      </c>
      <c r="H995" s="1">
        <f>VLOOKUP($B995, '[1]QMSM_AG Mapping'!$A:$G, 7, 0)</f>
        <v>0</v>
      </c>
      <c r="I995">
        <v>0</v>
      </c>
      <c r="J995" s="14">
        <v>0</v>
      </c>
      <c r="K995" s="14">
        <v>119.38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W995" s="14" cm="1">
        <f t="array" ref="W995">INDEX(J995:U995, 1, MONTH($W$1))</f>
        <v>0</v>
      </c>
      <c r="X995" s="14" cm="1">
        <f t="array" ref="X995">SUMPRODUCT((J995:U995) *(($J$1:$U$1)&lt;=$X$1))</f>
        <v>119.38</v>
      </c>
      <c r="AA995">
        <f t="shared" si="154"/>
        <v>0</v>
      </c>
      <c r="AC995">
        <f t="shared" si="155"/>
        <v>0</v>
      </c>
      <c r="AD995">
        <f t="shared" si="156"/>
        <v>0</v>
      </c>
      <c r="AE995">
        <f t="shared" si="157"/>
        <v>0</v>
      </c>
      <c r="AF995">
        <f t="shared" si="158"/>
        <v>0</v>
      </c>
      <c r="AG995">
        <f t="shared" si="159"/>
        <v>0</v>
      </c>
      <c r="AI995" s="15">
        <f t="shared" si="160"/>
        <v>119.38</v>
      </c>
      <c r="AJ995" s="15"/>
      <c r="AK995" t="str">
        <f>IFERROR(VLOOKUP($B995, 'Combined Budget 2025 EUR'!$B:$L, 10, 0), IFERROR(VLOOKUP($B995, 'Combined Budget 2025 CHF'!$B:$L, 10, 0), "N/A"))</f>
        <v>N/A</v>
      </c>
      <c r="AL995" t="str">
        <f>IFERROR(VLOOKUP($B995, 'Combined Budget 2025 EUR'!$B:$L, 11, 0), IFERROR(VLOOKUP($B995, 'Combined Budget 2025 CHF'!$B:$L, 11, 0), "N/A"))</f>
        <v>N/A</v>
      </c>
    </row>
    <row r="996" spans="2:38" x14ac:dyDescent="0.25">
      <c r="B996" s="1">
        <v>41997</v>
      </c>
      <c r="C996" s="1" t="s">
        <v>1224</v>
      </c>
      <c r="D996" s="1" t="str">
        <f>IFERROR(VLOOKUP($B996, 'Combined Budget 2025 EUR'!$B:$G,3, 0),IFERROR(VLOOKUP($B996, 'Combined Budget 2025 CHF'!$B:$G,3, 0),  IFERROR(VLOOKUP($B996, '[1]QMSM_AG Mapping'!$A:$G, 3,0), "Check")))</f>
        <v>Germany</v>
      </c>
      <c r="E996" s="1" t="str">
        <f>IFERROR(VLOOKUP($B996, 'Combined Budget 2025 EUR'!$B:$G,5, 0), IFERROR(VLOOKUP($B996, 'Combined Budget 2025 CHF'!$B:$G,5, 0),IFERROR(VLOOKUP($B996, '[1]QMSM_AG Mapping'!$A:$E, 5,0), "Check")))</f>
        <v>Retail</v>
      </c>
      <c r="F996" s="1" t="str">
        <f t="shared" si="153"/>
        <v>Retail</v>
      </c>
      <c r="G996" s="13">
        <f>VLOOKUP($B996, '[1]QMSM_AG Mapping'!$A:$G, 6, 0)</f>
        <v>0</v>
      </c>
      <c r="H996" s="1">
        <f>VLOOKUP($B996, '[1]QMSM_AG Mapping'!$A:$G, 7, 0)</f>
        <v>0</v>
      </c>
      <c r="I996">
        <v>0</v>
      </c>
      <c r="J996" s="14">
        <v>0</v>
      </c>
      <c r="K996" s="14">
        <v>357.65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W996" s="14" cm="1">
        <f t="array" ref="W996">INDEX(J996:U996, 1, MONTH($W$1))</f>
        <v>0</v>
      </c>
      <c r="X996" s="14" cm="1">
        <f t="array" ref="X996">SUMPRODUCT((J996:U996) *(($J$1:$U$1)&lt;=$X$1))</f>
        <v>357.65</v>
      </c>
      <c r="AA996">
        <f t="shared" si="154"/>
        <v>0</v>
      </c>
      <c r="AC996">
        <f t="shared" si="155"/>
        <v>0</v>
      </c>
      <c r="AD996">
        <f t="shared" si="156"/>
        <v>0</v>
      </c>
      <c r="AE996">
        <f t="shared" si="157"/>
        <v>0</v>
      </c>
      <c r="AF996">
        <f t="shared" si="158"/>
        <v>0</v>
      </c>
      <c r="AG996">
        <f t="shared" si="159"/>
        <v>0</v>
      </c>
      <c r="AI996" s="15">
        <f t="shared" si="160"/>
        <v>357.65</v>
      </c>
      <c r="AJ996" s="15"/>
      <c r="AK996" t="str">
        <f>IFERROR(VLOOKUP($B996, 'Combined Budget 2025 EUR'!$B:$L, 10, 0), IFERROR(VLOOKUP($B996, 'Combined Budget 2025 CHF'!$B:$L, 10, 0), "N/A"))</f>
        <v>N/A</v>
      </c>
      <c r="AL996" t="str">
        <f>IFERROR(VLOOKUP($B996, 'Combined Budget 2025 EUR'!$B:$L, 11, 0), IFERROR(VLOOKUP($B996, 'Combined Budget 2025 CHF'!$B:$L, 11, 0), "N/A"))</f>
        <v>N/A</v>
      </c>
    </row>
    <row r="997" spans="2:38" x14ac:dyDescent="0.25">
      <c r="B997" s="1">
        <v>41998</v>
      </c>
      <c r="C997" s="1" t="s">
        <v>1225</v>
      </c>
      <c r="D997" s="1" t="str">
        <f>IFERROR(VLOOKUP($B997, 'Combined Budget 2025 EUR'!$B:$G,3, 0),IFERROR(VLOOKUP($B997, 'Combined Budget 2025 CHF'!$B:$G,3, 0),  IFERROR(VLOOKUP($B997, '[1]QMSM_AG Mapping'!$A:$G, 3,0), "Check")))</f>
        <v>Germany</v>
      </c>
      <c r="E997" s="1" t="str">
        <f>IFERROR(VLOOKUP($B997, 'Combined Budget 2025 EUR'!$B:$G,5, 0), IFERROR(VLOOKUP($B997, 'Combined Budget 2025 CHF'!$B:$G,5, 0),IFERROR(VLOOKUP($B997, '[1]QMSM_AG Mapping'!$A:$E, 5,0), "Check")))</f>
        <v>Retail</v>
      </c>
      <c r="F997" s="1" t="str">
        <f t="shared" si="153"/>
        <v>Retail</v>
      </c>
      <c r="G997" s="13">
        <f>VLOOKUP($B997, '[1]QMSM_AG Mapping'!$A:$G, 6, 0)</f>
        <v>0</v>
      </c>
      <c r="H997" s="1">
        <f>VLOOKUP($B997, '[1]QMSM_AG Mapping'!$A:$G, 7, 0)</f>
        <v>0</v>
      </c>
      <c r="I997">
        <v>0</v>
      </c>
      <c r="J997" s="14">
        <v>0</v>
      </c>
      <c r="K997" s="14">
        <v>0</v>
      </c>
      <c r="L997" s="14">
        <v>84.03</v>
      </c>
      <c r="M997" s="14">
        <v>84.03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W997" s="14" cm="1">
        <f t="array" ref="W997">INDEX(J997:U997, 1, MONTH($W$1))</f>
        <v>0</v>
      </c>
      <c r="X997" s="14" cm="1">
        <f t="array" ref="X997">SUMPRODUCT((J997:U997) *(($J$1:$U$1)&lt;=$X$1))</f>
        <v>168.06</v>
      </c>
      <c r="AA997">
        <f t="shared" si="154"/>
        <v>0</v>
      </c>
      <c r="AC997">
        <f t="shared" si="155"/>
        <v>0</v>
      </c>
      <c r="AD997">
        <f t="shared" si="156"/>
        <v>0</v>
      </c>
      <c r="AE997">
        <f t="shared" si="157"/>
        <v>0</v>
      </c>
      <c r="AF997">
        <f t="shared" si="158"/>
        <v>0</v>
      </c>
      <c r="AG997">
        <f t="shared" si="159"/>
        <v>0</v>
      </c>
      <c r="AI997" s="15">
        <f t="shared" si="160"/>
        <v>168.06</v>
      </c>
      <c r="AJ997" s="15"/>
      <c r="AK997" t="str">
        <f>IFERROR(VLOOKUP($B997, 'Combined Budget 2025 EUR'!$B:$L, 10, 0), IFERROR(VLOOKUP($B997, 'Combined Budget 2025 CHF'!$B:$L, 10, 0), "N/A"))</f>
        <v>N/A</v>
      </c>
      <c r="AL997" t="str">
        <f>IFERROR(VLOOKUP($B997, 'Combined Budget 2025 EUR'!$B:$L, 11, 0), IFERROR(VLOOKUP($B997, 'Combined Budget 2025 CHF'!$B:$L, 11, 0), "N/A"))</f>
        <v>N/A</v>
      </c>
    </row>
    <row r="998" spans="2:38" x14ac:dyDescent="0.25">
      <c r="B998" s="1">
        <v>41999</v>
      </c>
      <c r="C998" s="1" t="s">
        <v>1226</v>
      </c>
      <c r="D998" s="1" t="str">
        <f>IFERROR(VLOOKUP($B998, 'Combined Budget 2025 EUR'!$B:$G,3, 0),IFERROR(VLOOKUP($B998, 'Combined Budget 2025 CHF'!$B:$G,3, 0),  IFERROR(VLOOKUP($B998, '[1]QMSM_AG Mapping'!$A:$G, 3,0), "Check")))</f>
        <v>Germany</v>
      </c>
      <c r="E998" s="1" t="str">
        <f>IFERROR(VLOOKUP($B998, 'Combined Budget 2025 EUR'!$B:$G,5, 0), IFERROR(VLOOKUP($B998, 'Combined Budget 2025 CHF'!$B:$G,5, 0),IFERROR(VLOOKUP($B998, '[1]QMSM_AG Mapping'!$A:$E, 5,0), "Check")))</f>
        <v>Retail</v>
      </c>
      <c r="F998" s="1" t="str">
        <f t="shared" si="153"/>
        <v>Retail</v>
      </c>
      <c r="G998" s="13">
        <f>VLOOKUP($B998, '[1]QMSM_AG Mapping'!$A:$G, 6, 0)</f>
        <v>0</v>
      </c>
      <c r="H998" s="1">
        <f>VLOOKUP($B998, '[1]QMSM_AG Mapping'!$A:$G, 7, 0)</f>
        <v>0</v>
      </c>
      <c r="I998">
        <v>0</v>
      </c>
      <c r="J998" s="14">
        <v>0</v>
      </c>
      <c r="K998" s="14">
        <v>0</v>
      </c>
      <c r="L998" s="14">
        <v>134.44999999999999</v>
      </c>
      <c r="M998" s="14">
        <v>134.44999999999999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W998" s="14" cm="1">
        <f t="array" ref="W998">INDEX(J998:U998, 1, MONTH($W$1))</f>
        <v>0</v>
      </c>
      <c r="X998" s="14" cm="1">
        <f t="array" ref="X998">SUMPRODUCT((J998:U998) *(($J$1:$U$1)&lt;=$X$1))</f>
        <v>268.89999999999998</v>
      </c>
      <c r="AA998">
        <f t="shared" si="154"/>
        <v>0</v>
      </c>
      <c r="AC998">
        <f t="shared" si="155"/>
        <v>0</v>
      </c>
      <c r="AD998">
        <f t="shared" si="156"/>
        <v>0</v>
      </c>
      <c r="AE998">
        <f t="shared" si="157"/>
        <v>0</v>
      </c>
      <c r="AF998">
        <f t="shared" si="158"/>
        <v>0</v>
      </c>
      <c r="AG998">
        <f t="shared" si="159"/>
        <v>0</v>
      </c>
      <c r="AI998" s="15">
        <f t="shared" si="160"/>
        <v>268.89999999999998</v>
      </c>
      <c r="AJ998" s="15"/>
      <c r="AK998" t="str">
        <f>IFERROR(VLOOKUP($B998, 'Combined Budget 2025 EUR'!$B:$L, 10, 0), IFERROR(VLOOKUP($B998, 'Combined Budget 2025 CHF'!$B:$L, 10, 0), "N/A"))</f>
        <v>N/A</v>
      </c>
      <c r="AL998" t="str">
        <f>IFERROR(VLOOKUP($B998, 'Combined Budget 2025 EUR'!$B:$L, 11, 0), IFERROR(VLOOKUP($B998, 'Combined Budget 2025 CHF'!$B:$L, 11, 0), "N/A"))</f>
        <v>N/A</v>
      </c>
    </row>
    <row r="999" spans="2:38" x14ac:dyDescent="0.25">
      <c r="B999" s="1">
        <v>48001</v>
      </c>
      <c r="C999" s="1" t="s">
        <v>1102</v>
      </c>
      <c r="D999" s="1" t="str">
        <f>IFERROR(VLOOKUP($B999, 'Combined Budget 2025 EUR'!$B:$G,3, 0),IFERROR(VLOOKUP($B999, 'Combined Budget 2025 CHF'!$B:$G,3, 0),  IFERROR(VLOOKUP($B999, '[1]QMSM_AG Mapping'!$A:$G, 3,0), "Check")))</f>
        <v>eCommerce</v>
      </c>
      <c r="E999" s="1">
        <f>IFERROR(VLOOKUP($B999, 'Combined Budget 2025 EUR'!$B:$G,5, 0), IFERROR(VLOOKUP($B999, 'Combined Budget 2025 CHF'!$B:$G,5, 0),IFERROR(VLOOKUP($B999, '[1]QMSM_AG Mapping'!$A:$E, 5,0), "Check")))</f>
        <v>0</v>
      </c>
      <c r="F999" s="1">
        <f t="shared" si="153"/>
        <v>0</v>
      </c>
      <c r="G999" s="13">
        <f>VLOOKUP($B999, '[1]QMSM_AG Mapping'!$A:$G, 6, 0)</f>
        <v>0</v>
      </c>
      <c r="H999" s="1">
        <f>VLOOKUP($B999, '[1]QMSM_AG Mapping'!$A:$G, 7, 0)</f>
        <v>0</v>
      </c>
      <c r="I999">
        <v>0</v>
      </c>
      <c r="J999" s="14">
        <v>20628.490000000002</v>
      </c>
      <c r="K999" s="14">
        <v>14679.39</v>
      </c>
      <c r="L999" s="14">
        <v>13549.33</v>
      </c>
      <c r="M999" s="14">
        <v>30093.769999999997</v>
      </c>
      <c r="N999" s="14">
        <v>11479.64</v>
      </c>
      <c r="O999" s="14">
        <v>12531.28</v>
      </c>
      <c r="P999" s="14">
        <v>15374.11</v>
      </c>
      <c r="Q999" s="14">
        <v>13469.96</v>
      </c>
      <c r="R999" s="14">
        <v>16173.56</v>
      </c>
      <c r="S999" s="14">
        <v>19540.849999999999</v>
      </c>
      <c r="T999" s="14">
        <v>30198.97</v>
      </c>
      <c r="U999" s="14">
        <v>20490.36</v>
      </c>
      <c r="W999" s="14" cm="1">
        <f t="array" ref="W999">INDEX(J999:U999, 1, MONTH($W$1))</f>
        <v>20490.36</v>
      </c>
      <c r="X999" s="14" cm="1">
        <f t="array" ref="X999">SUMPRODUCT((J999:U999) *(($J$1:$U$1)&lt;=$X$1))</f>
        <v>218209.71000000002</v>
      </c>
      <c r="AA999">
        <f t="shared" si="154"/>
        <v>0</v>
      </c>
      <c r="AC999">
        <f t="shared" si="155"/>
        <v>0</v>
      </c>
      <c r="AD999">
        <f t="shared" si="156"/>
        <v>0</v>
      </c>
      <c r="AE999">
        <f t="shared" si="157"/>
        <v>0</v>
      </c>
      <c r="AF999">
        <f t="shared" si="158"/>
        <v>0</v>
      </c>
      <c r="AG999">
        <f t="shared" si="159"/>
        <v>0</v>
      </c>
      <c r="AI999" s="15">
        <f t="shared" si="160"/>
        <v>218209.71000000002</v>
      </c>
      <c r="AJ999" s="15"/>
      <c r="AK999" t="str">
        <f>IFERROR(VLOOKUP($B999, 'Combined Budget 2025 EUR'!$B:$L, 10, 0), IFERROR(VLOOKUP($B999, 'Combined Budget 2025 CHF'!$B:$L, 10, 0), "N/A"))</f>
        <v>N/A</v>
      </c>
      <c r="AL999" t="str">
        <f>IFERROR(VLOOKUP($B999, 'Combined Budget 2025 EUR'!$B:$L, 11, 0), IFERROR(VLOOKUP($B999, 'Combined Budget 2025 CHF'!$B:$L, 11, 0), "N/A"))</f>
        <v>N/A</v>
      </c>
    </row>
    <row r="1000" spans="2:38" x14ac:dyDescent="0.25">
      <c r="B1000" s="1">
        <v>48002</v>
      </c>
      <c r="C1000" s="1" t="s">
        <v>1104</v>
      </c>
      <c r="D1000" s="1" t="str">
        <f>IFERROR(VLOOKUP($B1000, 'Combined Budget 2025 EUR'!$B:$G,3, 0),IFERROR(VLOOKUP($B1000, 'Combined Budget 2025 CHF'!$B:$G,3, 0),  IFERROR(VLOOKUP($B1000, '[1]QMSM_AG Mapping'!$A:$G, 3,0), "Check")))</f>
        <v>eCommerce</v>
      </c>
      <c r="E1000" s="1">
        <f>IFERROR(VLOOKUP($B1000, 'Combined Budget 2025 EUR'!$B:$G,5, 0), IFERROR(VLOOKUP($B1000, 'Combined Budget 2025 CHF'!$B:$G,5, 0),IFERROR(VLOOKUP($B1000, '[1]QMSM_AG Mapping'!$A:$E, 5,0), "Check")))</f>
        <v>0</v>
      </c>
      <c r="F1000" s="1">
        <f t="shared" si="153"/>
        <v>0</v>
      </c>
      <c r="G1000" s="13">
        <f>VLOOKUP($B1000, '[1]QMSM_AG Mapping'!$A:$G, 6, 0)</f>
        <v>0</v>
      </c>
      <c r="H1000" s="1">
        <f>VLOOKUP($B1000, '[1]QMSM_AG Mapping'!$A:$G, 7, 0)</f>
        <v>0</v>
      </c>
      <c r="I1000">
        <v>0</v>
      </c>
      <c r="J1000" s="14">
        <v>3188.1</v>
      </c>
      <c r="K1000" s="14">
        <v>1086.44</v>
      </c>
      <c r="L1000" s="14">
        <v>1052.51</v>
      </c>
      <c r="M1000" s="14">
        <v>3702.29</v>
      </c>
      <c r="N1000" s="14">
        <v>2286.17</v>
      </c>
      <c r="O1000" s="14">
        <v>1682.17</v>
      </c>
      <c r="P1000" s="14">
        <v>2681.35</v>
      </c>
      <c r="Q1000" s="14">
        <v>987.62</v>
      </c>
      <c r="R1000" s="14">
        <v>3328.12</v>
      </c>
      <c r="S1000" s="14">
        <v>2582.89</v>
      </c>
      <c r="T1000" s="14">
        <v>3633.94</v>
      </c>
      <c r="U1000" s="14">
        <v>2863.11</v>
      </c>
      <c r="W1000" s="14" cm="1">
        <f t="array" ref="W1000">INDEX(J1000:U1000, 1, MONTH($W$1))</f>
        <v>2863.11</v>
      </c>
      <c r="X1000" s="14" cm="1">
        <f t="array" ref="X1000">SUMPRODUCT((J1000:U1000) *(($J$1:$U$1)&lt;=$X$1))</f>
        <v>29074.71</v>
      </c>
      <c r="AA1000">
        <f t="shared" si="154"/>
        <v>0</v>
      </c>
      <c r="AC1000">
        <f t="shared" si="155"/>
        <v>0</v>
      </c>
      <c r="AD1000">
        <f t="shared" si="156"/>
        <v>0</v>
      </c>
      <c r="AE1000">
        <f t="shared" si="157"/>
        <v>0</v>
      </c>
      <c r="AF1000">
        <f t="shared" si="158"/>
        <v>0</v>
      </c>
      <c r="AG1000">
        <f t="shared" si="159"/>
        <v>0</v>
      </c>
      <c r="AI1000" s="15">
        <f t="shared" si="160"/>
        <v>29074.71</v>
      </c>
      <c r="AJ1000" s="15"/>
      <c r="AK1000" t="str">
        <f>IFERROR(VLOOKUP($B1000, 'Combined Budget 2025 EUR'!$B:$L, 10, 0), IFERROR(VLOOKUP($B1000, 'Combined Budget 2025 CHF'!$B:$L, 10, 0), "N/A"))</f>
        <v>N/A</v>
      </c>
      <c r="AL1000" t="str">
        <f>IFERROR(VLOOKUP($B1000, 'Combined Budget 2025 EUR'!$B:$L, 11, 0), IFERROR(VLOOKUP($B1000, 'Combined Budget 2025 CHF'!$B:$L, 11, 0), "N/A"))</f>
        <v>N/A</v>
      </c>
    </row>
    <row r="1001" spans="2:38" x14ac:dyDescent="0.25">
      <c r="B1001" s="1">
        <v>48003</v>
      </c>
      <c r="C1001" s="1" t="s">
        <v>1105</v>
      </c>
      <c r="D1001" s="1" t="str">
        <f>IFERROR(VLOOKUP($B1001, 'Combined Budget 2025 EUR'!$B:$G,3, 0),IFERROR(VLOOKUP($B1001, 'Combined Budget 2025 CHF'!$B:$G,3, 0),  IFERROR(VLOOKUP($B1001, '[1]QMSM_AG Mapping'!$A:$G, 3,0), "Check")))</f>
        <v>eCommerce</v>
      </c>
      <c r="E1001" s="1">
        <f>IFERROR(VLOOKUP($B1001, 'Combined Budget 2025 EUR'!$B:$G,5, 0), IFERROR(VLOOKUP($B1001, 'Combined Budget 2025 CHF'!$B:$G,5, 0),IFERROR(VLOOKUP($B1001, '[1]QMSM_AG Mapping'!$A:$E, 5,0), "Check")))</f>
        <v>0</v>
      </c>
      <c r="F1001" s="1">
        <f t="shared" si="153"/>
        <v>0</v>
      </c>
      <c r="G1001" s="13">
        <f>VLOOKUP($B1001, '[1]QMSM_AG Mapping'!$A:$G, 6, 0)</f>
        <v>0</v>
      </c>
      <c r="H1001" s="1">
        <f>VLOOKUP($B1001, '[1]QMSM_AG Mapping'!$A:$G, 7, 0)</f>
        <v>0</v>
      </c>
      <c r="I1001">
        <v>0</v>
      </c>
      <c r="J1001" s="14">
        <v>769</v>
      </c>
      <c r="K1001" s="14">
        <v>3130</v>
      </c>
      <c r="L1001" s="14">
        <v>1657</v>
      </c>
      <c r="M1001" s="14">
        <v>4148.95</v>
      </c>
      <c r="N1001" s="14">
        <v>839</v>
      </c>
      <c r="O1001" s="14">
        <v>606.04</v>
      </c>
      <c r="P1001" s="14">
        <v>3753.44</v>
      </c>
      <c r="Q1001" s="14">
        <v>1298.2</v>
      </c>
      <c r="R1001" s="14">
        <v>1513.25</v>
      </c>
      <c r="S1001" s="14">
        <v>2211</v>
      </c>
      <c r="T1001" s="14">
        <v>2528</v>
      </c>
      <c r="U1001" s="14">
        <v>2763</v>
      </c>
      <c r="W1001" s="14" cm="1">
        <f t="array" ref="W1001">INDEX(J1001:U1001, 1, MONTH($W$1))</f>
        <v>2763</v>
      </c>
      <c r="X1001" s="14" cm="1">
        <f t="array" ref="X1001">SUMPRODUCT((J1001:U1001) *(($J$1:$U$1)&lt;=$X$1))</f>
        <v>25216.880000000005</v>
      </c>
      <c r="AA1001">
        <f t="shared" si="154"/>
        <v>0</v>
      </c>
      <c r="AC1001">
        <f t="shared" si="155"/>
        <v>0</v>
      </c>
      <c r="AD1001">
        <f t="shared" si="156"/>
        <v>0</v>
      </c>
      <c r="AE1001">
        <f t="shared" si="157"/>
        <v>0</v>
      </c>
      <c r="AF1001">
        <f t="shared" si="158"/>
        <v>0</v>
      </c>
      <c r="AG1001">
        <f t="shared" si="159"/>
        <v>0</v>
      </c>
      <c r="AI1001" s="15">
        <f t="shared" si="160"/>
        <v>25216.880000000005</v>
      </c>
      <c r="AJ1001" s="15"/>
      <c r="AK1001" t="str">
        <f>IFERROR(VLOOKUP($B1001, 'Combined Budget 2025 EUR'!$B:$L, 10, 0), IFERROR(VLOOKUP($B1001, 'Combined Budget 2025 CHF'!$B:$L, 10, 0), "N/A"))</f>
        <v>N/A</v>
      </c>
      <c r="AL1001" t="str">
        <f>IFERROR(VLOOKUP($B1001, 'Combined Budget 2025 EUR'!$B:$L, 11, 0), IFERROR(VLOOKUP($B1001, 'Combined Budget 2025 CHF'!$B:$L, 11, 0), "N/A"))</f>
        <v>N/A</v>
      </c>
    </row>
    <row r="1002" spans="2:38" x14ac:dyDescent="0.25">
      <c r="B1002" s="1">
        <v>48004</v>
      </c>
      <c r="C1002" s="1" t="s">
        <v>1106</v>
      </c>
      <c r="D1002" s="1" t="str">
        <f>IFERROR(VLOOKUP($B1002, 'Combined Budget 2025 EUR'!$B:$G,3, 0),IFERROR(VLOOKUP($B1002, 'Combined Budget 2025 CHF'!$B:$G,3, 0),  IFERROR(VLOOKUP($B1002, '[1]QMSM_AG Mapping'!$A:$G, 3,0), "Check")))</f>
        <v>eCommerce</v>
      </c>
      <c r="E1002" s="1">
        <f>IFERROR(VLOOKUP($B1002, 'Combined Budget 2025 EUR'!$B:$G,5, 0), IFERROR(VLOOKUP($B1002, 'Combined Budget 2025 CHF'!$B:$G,5, 0),IFERROR(VLOOKUP($B1002, '[1]QMSM_AG Mapping'!$A:$E, 5,0), "Check")))</f>
        <v>0</v>
      </c>
      <c r="F1002" s="1">
        <f t="shared" si="153"/>
        <v>0</v>
      </c>
      <c r="G1002" s="13">
        <f>VLOOKUP($B1002, '[1]QMSM_AG Mapping'!$A:$G, 6, 0)</f>
        <v>0</v>
      </c>
      <c r="H1002" s="1">
        <f>VLOOKUP($B1002, '[1]QMSM_AG Mapping'!$A:$G, 7, 0)</f>
        <v>0</v>
      </c>
      <c r="I1002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248.76</v>
      </c>
      <c r="O1002" s="14">
        <v>105.37</v>
      </c>
      <c r="P1002" s="14">
        <v>0</v>
      </c>
      <c r="Q1002" s="14">
        <v>0</v>
      </c>
      <c r="R1002" s="14">
        <v>421.49</v>
      </c>
      <c r="S1002" s="14">
        <v>126.45</v>
      </c>
      <c r="T1002" s="14">
        <v>240.49</v>
      </c>
      <c r="U1002" s="14">
        <v>506.91</v>
      </c>
      <c r="W1002" s="14" cm="1">
        <f t="array" ref="W1002">INDEX(J1002:U1002, 1, MONTH($W$1))</f>
        <v>506.91</v>
      </c>
      <c r="X1002" s="14" cm="1">
        <f t="array" ref="X1002">SUMPRODUCT((J1002:U1002) *(($J$1:$U$1)&lt;=$X$1))</f>
        <v>1649.47</v>
      </c>
      <c r="AA1002">
        <f t="shared" si="154"/>
        <v>0</v>
      </c>
      <c r="AC1002">
        <f t="shared" si="155"/>
        <v>0</v>
      </c>
      <c r="AD1002">
        <f t="shared" si="156"/>
        <v>0</v>
      </c>
      <c r="AE1002">
        <f t="shared" si="157"/>
        <v>0</v>
      </c>
      <c r="AF1002">
        <f t="shared" si="158"/>
        <v>0</v>
      </c>
      <c r="AG1002">
        <f t="shared" si="159"/>
        <v>0</v>
      </c>
      <c r="AI1002" s="15">
        <f t="shared" si="160"/>
        <v>1649.47</v>
      </c>
      <c r="AJ1002" s="15"/>
      <c r="AK1002" t="str">
        <f>IFERROR(VLOOKUP($B1002, 'Combined Budget 2025 EUR'!$B:$L, 10, 0), IFERROR(VLOOKUP($B1002, 'Combined Budget 2025 CHF'!$B:$L, 10, 0), "N/A"))</f>
        <v>N/A</v>
      </c>
      <c r="AL1002" t="str">
        <f>IFERROR(VLOOKUP($B1002, 'Combined Budget 2025 EUR'!$B:$L, 11, 0), IFERROR(VLOOKUP($B1002, 'Combined Budget 2025 CHF'!$B:$L, 11, 0), "N/A"))</f>
        <v>N/A</v>
      </c>
    </row>
    <row r="1003" spans="2:38" x14ac:dyDescent="0.25">
      <c r="B1003" s="1">
        <v>48005</v>
      </c>
      <c r="C1003" s="1" t="s">
        <v>1107</v>
      </c>
      <c r="D1003" s="1" t="str">
        <f>IFERROR(VLOOKUP($B1003, 'Combined Budget 2025 EUR'!$B:$G,3, 0),IFERROR(VLOOKUP($B1003, 'Combined Budget 2025 CHF'!$B:$G,3, 0),  IFERROR(VLOOKUP($B1003, '[1]QMSM_AG Mapping'!$A:$G, 3,0), "Check")))</f>
        <v>eCommerce</v>
      </c>
      <c r="E1003" s="1">
        <f>IFERROR(VLOOKUP($B1003, 'Combined Budget 2025 EUR'!$B:$G,5, 0), IFERROR(VLOOKUP($B1003, 'Combined Budget 2025 CHF'!$B:$G,5, 0),IFERROR(VLOOKUP($B1003, '[1]QMSM_AG Mapping'!$A:$E, 5,0), "Check")))</f>
        <v>0</v>
      </c>
      <c r="F1003" s="1">
        <f t="shared" si="153"/>
        <v>0</v>
      </c>
      <c r="G1003" s="13">
        <f>VLOOKUP($B1003, '[1]QMSM_AG Mapping'!$A:$G, 6, 0)</f>
        <v>0</v>
      </c>
      <c r="H1003" s="1">
        <f>VLOOKUP($B1003, '[1]QMSM_AG Mapping'!$A:$G, 7, 0)</f>
        <v>0</v>
      </c>
      <c r="I1003">
        <v>0</v>
      </c>
      <c r="J1003" s="14">
        <v>0</v>
      </c>
      <c r="K1003" s="14">
        <v>0</v>
      </c>
      <c r="L1003" s="14">
        <v>519.01</v>
      </c>
      <c r="M1003" s="14">
        <v>742.15</v>
      </c>
      <c r="N1003" s="14">
        <v>0</v>
      </c>
      <c r="O1003" s="14">
        <v>0</v>
      </c>
      <c r="P1003" s="14">
        <v>0</v>
      </c>
      <c r="Q1003" s="14">
        <v>1233.23</v>
      </c>
      <c r="R1003" s="14">
        <v>0</v>
      </c>
      <c r="S1003" s="14">
        <v>169.42</v>
      </c>
      <c r="T1003" s="14">
        <v>1367.77</v>
      </c>
      <c r="U1003" s="14">
        <v>271.07</v>
      </c>
      <c r="W1003" s="14" cm="1">
        <f t="array" ref="W1003">INDEX(J1003:U1003, 1, MONTH($W$1))</f>
        <v>271.07</v>
      </c>
      <c r="X1003" s="14" cm="1">
        <f t="array" ref="X1003">SUMPRODUCT((J1003:U1003) *(($J$1:$U$1)&lt;=$X$1))</f>
        <v>4302.6499999999996</v>
      </c>
      <c r="AA1003">
        <f t="shared" si="154"/>
        <v>0</v>
      </c>
      <c r="AC1003">
        <f t="shared" si="155"/>
        <v>0</v>
      </c>
      <c r="AD1003">
        <f t="shared" si="156"/>
        <v>0</v>
      </c>
      <c r="AE1003">
        <f t="shared" si="157"/>
        <v>0</v>
      </c>
      <c r="AF1003">
        <f t="shared" si="158"/>
        <v>0</v>
      </c>
      <c r="AG1003">
        <f t="shared" si="159"/>
        <v>0</v>
      </c>
      <c r="AI1003" s="15">
        <f t="shared" si="160"/>
        <v>4302.6499999999996</v>
      </c>
      <c r="AJ1003" s="15"/>
      <c r="AK1003" t="str">
        <f>IFERROR(VLOOKUP($B1003, 'Combined Budget 2025 EUR'!$B:$L, 10, 0), IFERROR(VLOOKUP($B1003, 'Combined Budget 2025 CHF'!$B:$L, 10, 0), "N/A"))</f>
        <v>N/A</v>
      </c>
      <c r="AL1003" t="str">
        <f>IFERROR(VLOOKUP($B1003, 'Combined Budget 2025 EUR'!$B:$L, 11, 0), IFERROR(VLOOKUP($B1003, 'Combined Budget 2025 CHF'!$B:$L, 11, 0), "N/A"))</f>
        <v>N/A</v>
      </c>
    </row>
    <row r="1004" spans="2:38" x14ac:dyDescent="0.25">
      <c r="B1004" s="1">
        <v>48006</v>
      </c>
      <c r="C1004" s="1" t="s">
        <v>1108</v>
      </c>
      <c r="D1004" s="1" t="str">
        <f>IFERROR(VLOOKUP($B1004, 'Combined Budget 2025 EUR'!$B:$G,3, 0),IFERROR(VLOOKUP($B1004, 'Combined Budget 2025 CHF'!$B:$G,3, 0),  IFERROR(VLOOKUP($B1004, '[1]QMSM_AG Mapping'!$A:$G, 3,0), "Check")))</f>
        <v>eCommerce</v>
      </c>
      <c r="E1004" s="1">
        <f>IFERROR(VLOOKUP($B1004, 'Combined Budget 2025 EUR'!$B:$G,5, 0), IFERROR(VLOOKUP($B1004, 'Combined Budget 2025 CHF'!$B:$G,5, 0),IFERROR(VLOOKUP($B1004, '[1]QMSM_AG Mapping'!$A:$E, 5,0), "Check")))</f>
        <v>0</v>
      </c>
      <c r="F1004" s="1">
        <f t="shared" si="153"/>
        <v>0</v>
      </c>
      <c r="G1004" s="13">
        <f>VLOOKUP($B1004, '[1]QMSM_AG Mapping'!$A:$G, 6, 0)</f>
        <v>0</v>
      </c>
      <c r="H1004" s="1">
        <f>VLOOKUP($B1004, '[1]QMSM_AG Mapping'!$A:$G, 7, 0)</f>
        <v>0</v>
      </c>
      <c r="I1004">
        <v>0</v>
      </c>
      <c r="J1004" s="14">
        <v>0</v>
      </c>
      <c r="K1004" s="14">
        <v>301.66000000000003</v>
      </c>
      <c r="L1004" s="14">
        <v>0</v>
      </c>
      <c r="M1004" s="14">
        <v>0</v>
      </c>
      <c r="N1004" s="14">
        <v>0</v>
      </c>
      <c r="O1004" s="14">
        <v>0</v>
      </c>
      <c r="P1004" s="14">
        <v>300.88</v>
      </c>
      <c r="Q1004" s="14">
        <v>0</v>
      </c>
      <c r="R1004" s="14">
        <v>0</v>
      </c>
      <c r="S1004" s="14">
        <v>0</v>
      </c>
      <c r="T1004" s="14">
        <v>793.71</v>
      </c>
      <c r="U1004" s="14">
        <v>0</v>
      </c>
      <c r="W1004" s="14" cm="1">
        <f t="array" ref="W1004">INDEX(J1004:U1004, 1, MONTH($W$1))</f>
        <v>0</v>
      </c>
      <c r="X1004" s="14" cm="1">
        <f t="array" ref="X1004">SUMPRODUCT((J1004:U1004) *(($J$1:$U$1)&lt;=$X$1))</f>
        <v>1396.25</v>
      </c>
      <c r="AA1004">
        <f t="shared" si="154"/>
        <v>0</v>
      </c>
      <c r="AC1004">
        <f t="shared" si="155"/>
        <v>0</v>
      </c>
      <c r="AD1004">
        <f t="shared" si="156"/>
        <v>0</v>
      </c>
      <c r="AE1004">
        <f t="shared" si="157"/>
        <v>0</v>
      </c>
      <c r="AF1004">
        <f t="shared" si="158"/>
        <v>0</v>
      </c>
      <c r="AG1004">
        <f t="shared" si="159"/>
        <v>0</v>
      </c>
      <c r="AI1004" s="15">
        <f t="shared" si="160"/>
        <v>1396.25</v>
      </c>
      <c r="AJ1004" s="15"/>
      <c r="AK1004" t="str">
        <f>IFERROR(VLOOKUP($B1004, 'Combined Budget 2025 EUR'!$B:$L, 10, 0), IFERROR(VLOOKUP($B1004, 'Combined Budget 2025 CHF'!$B:$L, 10, 0), "N/A"))</f>
        <v>N/A</v>
      </c>
      <c r="AL1004" t="str">
        <f>IFERROR(VLOOKUP($B1004, 'Combined Budget 2025 EUR'!$B:$L, 11, 0), IFERROR(VLOOKUP($B1004, 'Combined Budget 2025 CHF'!$B:$L, 11, 0), "N/A"))</f>
        <v>N/A</v>
      </c>
    </row>
    <row r="1005" spans="2:38" x14ac:dyDescent="0.25">
      <c r="B1005" s="1">
        <v>48007</v>
      </c>
      <c r="C1005" s="1" t="s">
        <v>1109</v>
      </c>
      <c r="D1005" s="1" t="str">
        <f>IFERROR(VLOOKUP($B1005, 'Combined Budget 2025 EUR'!$B:$G,3, 0),IFERROR(VLOOKUP($B1005, 'Combined Budget 2025 CHF'!$B:$G,3, 0),  IFERROR(VLOOKUP($B1005, '[1]QMSM_AG Mapping'!$A:$G, 3,0), "Check")))</f>
        <v>eCommerce</v>
      </c>
      <c r="E1005" s="1">
        <f>IFERROR(VLOOKUP($B1005, 'Combined Budget 2025 EUR'!$B:$G,5, 0), IFERROR(VLOOKUP($B1005, 'Combined Budget 2025 CHF'!$B:$G,5, 0),IFERROR(VLOOKUP($B1005, '[1]QMSM_AG Mapping'!$A:$E, 5,0), "Check")))</f>
        <v>0</v>
      </c>
      <c r="F1005" s="1">
        <f t="shared" si="153"/>
        <v>0</v>
      </c>
      <c r="G1005" s="13">
        <f>VLOOKUP($B1005, '[1]QMSM_AG Mapping'!$A:$G, 6, 0)</f>
        <v>0</v>
      </c>
      <c r="H1005" s="1">
        <f>VLOOKUP($B1005, '[1]QMSM_AG Mapping'!$A:$G, 7, 0)</f>
        <v>0</v>
      </c>
      <c r="I1005">
        <v>0</v>
      </c>
      <c r="J1005" s="14">
        <v>706.97</v>
      </c>
      <c r="K1005" s="14">
        <v>215</v>
      </c>
      <c r="L1005" s="14">
        <v>993.9</v>
      </c>
      <c r="M1005" s="14">
        <v>2745.35</v>
      </c>
      <c r="N1005" s="14">
        <v>81.67</v>
      </c>
      <c r="O1005" s="14">
        <v>1622.14</v>
      </c>
      <c r="P1005" s="14">
        <v>696.84</v>
      </c>
      <c r="Q1005" s="14">
        <v>81.67</v>
      </c>
      <c r="R1005" s="14">
        <v>262.70999999999998</v>
      </c>
      <c r="S1005" s="14">
        <v>1812.28</v>
      </c>
      <c r="T1005" s="14">
        <v>1142.81</v>
      </c>
      <c r="U1005" s="14">
        <v>46.78</v>
      </c>
      <c r="W1005" s="14" cm="1">
        <f t="array" ref="W1005">INDEX(J1005:U1005, 1, MONTH($W$1))</f>
        <v>46.78</v>
      </c>
      <c r="X1005" s="14" cm="1">
        <f t="array" ref="X1005">SUMPRODUCT((J1005:U1005) *(($J$1:$U$1)&lt;=$X$1))</f>
        <v>10408.120000000001</v>
      </c>
      <c r="AA1005">
        <f t="shared" si="154"/>
        <v>0</v>
      </c>
      <c r="AC1005">
        <f t="shared" si="155"/>
        <v>0</v>
      </c>
      <c r="AD1005">
        <f t="shared" si="156"/>
        <v>0</v>
      </c>
      <c r="AE1005">
        <f t="shared" si="157"/>
        <v>0</v>
      </c>
      <c r="AF1005">
        <f t="shared" si="158"/>
        <v>0</v>
      </c>
      <c r="AG1005">
        <f t="shared" si="159"/>
        <v>0</v>
      </c>
      <c r="AI1005" s="15">
        <f t="shared" si="160"/>
        <v>10408.120000000001</v>
      </c>
      <c r="AJ1005" s="15"/>
      <c r="AK1005" t="str">
        <f>IFERROR(VLOOKUP($B1005, 'Combined Budget 2025 EUR'!$B:$L, 10, 0), IFERROR(VLOOKUP($B1005, 'Combined Budget 2025 CHF'!$B:$L, 10, 0), "N/A"))</f>
        <v>N/A</v>
      </c>
      <c r="AL1005" t="str">
        <f>IFERROR(VLOOKUP($B1005, 'Combined Budget 2025 EUR'!$B:$L, 11, 0), IFERROR(VLOOKUP($B1005, 'Combined Budget 2025 CHF'!$B:$L, 11, 0), "N/A"))</f>
        <v>N/A</v>
      </c>
    </row>
    <row r="1006" spans="2:38" x14ac:dyDescent="0.25">
      <c r="B1006" s="1">
        <v>48008</v>
      </c>
      <c r="C1006" s="1" t="s">
        <v>1110</v>
      </c>
      <c r="D1006" s="1" t="str">
        <f>IFERROR(VLOOKUP($B1006, 'Combined Budget 2025 EUR'!$B:$G,3, 0),IFERROR(VLOOKUP($B1006, 'Combined Budget 2025 CHF'!$B:$G,3, 0),  IFERROR(VLOOKUP($B1006, '[1]QMSM_AG Mapping'!$A:$G, 3,0), "Check")))</f>
        <v>eCommerce</v>
      </c>
      <c r="E1006" s="1">
        <f>IFERROR(VLOOKUP($B1006, 'Combined Budget 2025 EUR'!$B:$G,5, 0), IFERROR(VLOOKUP($B1006, 'Combined Budget 2025 CHF'!$B:$G,5, 0),IFERROR(VLOOKUP($B1006, '[1]QMSM_AG Mapping'!$A:$E, 5,0), "Check")))</f>
        <v>0</v>
      </c>
      <c r="F1006" s="1">
        <f t="shared" si="153"/>
        <v>0</v>
      </c>
      <c r="G1006" s="13">
        <f>VLOOKUP($B1006, '[1]QMSM_AG Mapping'!$A:$G, 6, 0)</f>
        <v>0</v>
      </c>
      <c r="H1006" s="1">
        <f>VLOOKUP($B1006, '[1]QMSM_AG Mapping'!$A:$G, 7, 0)</f>
        <v>0</v>
      </c>
      <c r="I1006">
        <v>0</v>
      </c>
      <c r="J1006" s="14">
        <v>0</v>
      </c>
      <c r="K1006" s="14">
        <v>0</v>
      </c>
      <c r="L1006" s="14">
        <v>0</v>
      </c>
      <c r="M1006" s="14">
        <v>79.03</v>
      </c>
      <c r="N1006" s="14">
        <v>76.61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79.03</v>
      </c>
      <c r="U1006" s="14">
        <v>0</v>
      </c>
      <c r="W1006" s="14" cm="1">
        <f t="array" ref="W1006">INDEX(J1006:U1006, 1, MONTH($W$1))</f>
        <v>0</v>
      </c>
      <c r="X1006" s="14" cm="1">
        <f t="array" ref="X1006">SUMPRODUCT((J1006:U1006) *(($J$1:$U$1)&lt;=$X$1))</f>
        <v>234.67</v>
      </c>
      <c r="AA1006">
        <f t="shared" si="154"/>
        <v>0</v>
      </c>
      <c r="AC1006">
        <f t="shared" si="155"/>
        <v>0</v>
      </c>
      <c r="AD1006">
        <f t="shared" si="156"/>
        <v>0</v>
      </c>
      <c r="AE1006">
        <f t="shared" si="157"/>
        <v>0</v>
      </c>
      <c r="AF1006">
        <f t="shared" si="158"/>
        <v>0</v>
      </c>
      <c r="AG1006">
        <f t="shared" si="159"/>
        <v>0</v>
      </c>
      <c r="AI1006" s="15">
        <f t="shared" si="160"/>
        <v>234.67</v>
      </c>
      <c r="AJ1006" s="15"/>
      <c r="AK1006" t="str">
        <f>IFERROR(VLOOKUP($B1006, 'Combined Budget 2025 EUR'!$B:$L, 10, 0), IFERROR(VLOOKUP($B1006, 'Combined Budget 2025 CHF'!$B:$L, 10, 0), "N/A"))</f>
        <v>N/A</v>
      </c>
      <c r="AL1006" t="str">
        <f>IFERROR(VLOOKUP($B1006, 'Combined Budget 2025 EUR'!$B:$L, 11, 0), IFERROR(VLOOKUP($B1006, 'Combined Budget 2025 CHF'!$B:$L, 11, 0), "N/A"))</f>
        <v>N/A</v>
      </c>
    </row>
    <row r="1007" spans="2:38" x14ac:dyDescent="0.25">
      <c r="B1007" s="1">
        <v>48009</v>
      </c>
      <c r="C1007" s="1" t="s">
        <v>1111</v>
      </c>
      <c r="D1007" s="1" t="str">
        <f>IFERROR(VLOOKUP($B1007, 'Combined Budget 2025 EUR'!$B:$G,3, 0),IFERROR(VLOOKUP($B1007, 'Combined Budget 2025 CHF'!$B:$G,3, 0),  IFERROR(VLOOKUP($B1007, '[1]QMSM_AG Mapping'!$A:$G, 3,0), "Check")))</f>
        <v>eCommerce</v>
      </c>
      <c r="E1007" s="1">
        <f>IFERROR(VLOOKUP($B1007, 'Combined Budget 2025 EUR'!$B:$G,5, 0), IFERROR(VLOOKUP($B1007, 'Combined Budget 2025 CHF'!$B:$G,5, 0),IFERROR(VLOOKUP($B1007, '[1]QMSM_AG Mapping'!$A:$E, 5,0), "Check")))</f>
        <v>0</v>
      </c>
      <c r="F1007" s="1">
        <f t="shared" si="153"/>
        <v>0</v>
      </c>
      <c r="G1007" s="13">
        <f>VLOOKUP($B1007, '[1]QMSM_AG Mapping'!$A:$G, 6, 0)</f>
        <v>0</v>
      </c>
      <c r="H1007" s="1">
        <f>VLOOKUP($B1007, '[1]QMSM_AG Mapping'!$A:$G, 7, 0)</f>
        <v>0</v>
      </c>
      <c r="I1007">
        <v>0</v>
      </c>
      <c r="J1007" s="14">
        <v>1479.82</v>
      </c>
      <c r="K1007" s="14">
        <v>0</v>
      </c>
      <c r="L1007" s="14">
        <v>0</v>
      </c>
      <c r="M1007" s="14">
        <v>2308.2600000000002</v>
      </c>
      <c r="N1007" s="14">
        <v>849.23</v>
      </c>
      <c r="O1007" s="14">
        <v>0</v>
      </c>
      <c r="P1007" s="14">
        <v>138.02000000000001</v>
      </c>
      <c r="Q1007" s="14">
        <v>667.93</v>
      </c>
      <c r="R1007" s="14">
        <v>2087.16</v>
      </c>
      <c r="S1007" s="14">
        <v>433.89</v>
      </c>
      <c r="T1007" s="14">
        <v>627.27</v>
      </c>
      <c r="U1007" s="14">
        <v>0</v>
      </c>
      <c r="W1007" s="14" cm="1">
        <f t="array" ref="W1007">INDEX(J1007:U1007, 1, MONTH($W$1))</f>
        <v>0</v>
      </c>
      <c r="X1007" s="14" cm="1">
        <f t="array" ref="X1007">SUMPRODUCT((J1007:U1007) *(($J$1:$U$1)&lt;=$X$1))</f>
        <v>8591.58</v>
      </c>
      <c r="AA1007">
        <f t="shared" si="154"/>
        <v>0</v>
      </c>
      <c r="AC1007">
        <f t="shared" si="155"/>
        <v>0</v>
      </c>
      <c r="AD1007">
        <f t="shared" si="156"/>
        <v>0</v>
      </c>
      <c r="AE1007">
        <f t="shared" si="157"/>
        <v>0</v>
      </c>
      <c r="AF1007">
        <f t="shared" si="158"/>
        <v>0</v>
      </c>
      <c r="AG1007">
        <f t="shared" si="159"/>
        <v>0</v>
      </c>
      <c r="AI1007" s="15">
        <f t="shared" si="160"/>
        <v>8591.58</v>
      </c>
      <c r="AJ1007" s="15"/>
      <c r="AK1007" t="str">
        <f>IFERROR(VLOOKUP($B1007, 'Combined Budget 2025 EUR'!$B:$L, 10, 0), IFERROR(VLOOKUP($B1007, 'Combined Budget 2025 CHF'!$B:$L, 10, 0), "N/A"))</f>
        <v>N/A</v>
      </c>
      <c r="AL1007" t="str">
        <f>IFERROR(VLOOKUP($B1007, 'Combined Budget 2025 EUR'!$B:$L, 11, 0), IFERROR(VLOOKUP($B1007, 'Combined Budget 2025 CHF'!$B:$L, 11, 0), "N/A"))</f>
        <v>N/A</v>
      </c>
    </row>
    <row r="1008" spans="2:38" x14ac:dyDescent="0.25">
      <c r="B1008" s="1">
        <v>48010</v>
      </c>
      <c r="C1008" s="1" t="s">
        <v>1112</v>
      </c>
      <c r="D1008" s="1" t="str">
        <f>IFERROR(VLOOKUP($B1008, 'Combined Budget 2025 EUR'!$B:$G,3, 0),IFERROR(VLOOKUP($B1008, 'Combined Budget 2025 CHF'!$B:$G,3, 0),  IFERROR(VLOOKUP($B1008, '[1]QMSM_AG Mapping'!$A:$G, 3,0), "Check")))</f>
        <v>eCommerce</v>
      </c>
      <c r="E1008" s="1">
        <f>IFERROR(VLOOKUP($B1008, 'Combined Budget 2025 EUR'!$B:$G,5, 0), IFERROR(VLOOKUP($B1008, 'Combined Budget 2025 CHF'!$B:$G,5, 0),IFERROR(VLOOKUP($B1008, '[1]QMSM_AG Mapping'!$A:$E, 5,0), "Check")))</f>
        <v>0</v>
      </c>
      <c r="F1008" s="1">
        <f t="shared" si="153"/>
        <v>0</v>
      </c>
      <c r="G1008" s="13">
        <f>VLOOKUP($B1008, '[1]QMSM_AG Mapping'!$A:$G, 6, 0)</f>
        <v>0</v>
      </c>
      <c r="H1008" s="1">
        <f>VLOOKUP($B1008, '[1]QMSM_AG Mapping'!$A:$G, 7, 0)</f>
        <v>0</v>
      </c>
      <c r="I1008">
        <v>0</v>
      </c>
      <c r="J1008" s="14">
        <v>0</v>
      </c>
      <c r="K1008" s="14">
        <v>0</v>
      </c>
      <c r="L1008" s="14">
        <v>0</v>
      </c>
      <c r="M1008" s="14">
        <v>0</v>
      </c>
      <c r="N1008" s="14">
        <v>345.46</v>
      </c>
      <c r="O1008" s="14">
        <v>0</v>
      </c>
      <c r="P1008" s="14">
        <v>0</v>
      </c>
      <c r="Q1008" s="14">
        <v>0</v>
      </c>
      <c r="R1008" s="14">
        <v>214.88</v>
      </c>
      <c r="S1008" s="14">
        <v>152.41999999999999</v>
      </c>
      <c r="T1008" s="14">
        <v>0</v>
      </c>
      <c r="U1008" s="14">
        <v>0</v>
      </c>
      <c r="W1008" s="14" cm="1">
        <f t="array" ref="W1008">INDEX(J1008:U1008, 1, MONTH($W$1))</f>
        <v>0</v>
      </c>
      <c r="X1008" s="14" cm="1">
        <f t="array" ref="X1008">SUMPRODUCT((J1008:U1008) *(($J$1:$U$1)&lt;=$X$1))</f>
        <v>712.75999999999988</v>
      </c>
      <c r="AA1008">
        <f t="shared" si="154"/>
        <v>0</v>
      </c>
      <c r="AC1008">
        <f t="shared" si="155"/>
        <v>0</v>
      </c>
      <c r="AD1008">
        <f t="shared" si="156"/>
        <v>0</v>
      </c>
      <c r="AE1008">
        <f t="shared" si="157"/>
        <v>0</v>
      </c>
      <c r="AF1008">
        <f t="shared" si="158"/>
        <v>0</v>
      </c>
      <c r="AG1008">
        <f t="shared" si="159"/>
        <v>0</v>
      </c>
      <c r="AI1008" s="15">
        <f t="shared" si="160"/>
        <v>712.75999999999988</v>
      </c>
      <c r="AJ1008" s="15"/>
      <c r="AK1008" t="str">
        <f>IFERROR(VLOOKUP($B1008, 'Combined Budget 2025 EUR'!$B:$L, 10, 0), IFERROR(VLOOKUP($B1008, 'Combined Budget 2025 CHF'!$B:$L, 10, 0), "N/A"))</f>
        <v>N/A</v>
      </c>
      <c r="AL1008" t="str">
        <f>IFERROR(VLOOKUP($B1008, 'Combined Budget 2025 EUR'!$B:$L, 11, 0), IFERROR(VLOOKUP($B1008, 'Combined Budget 2025 CHF'!$B:$L, 11, 0), "N/A"))</f>
        <v>N/A</v>
      </c>
    </row>
    <row r="1009" spans="2:38" x14ac:dyDescent="0.25">
      <c r="B1009" s="1">
        <v>48011</v>
      </c>
      <c r="C1009" s="1" t="s">
        <v>1113</v>
      </c>
      <c r="D1009" s="1" t="str">
        <f>IFERROR(VLOOKUP($B1009, 'Combined Budget 2025 EUR'!$B:$G,3, 0),IFERROR(VLOOKUP($B1009, 'Combined Budget 2025 CHF'!$B:$G,3, 0),  IFERROR(VLOOKUP($B1009, '[1]QMSM_AG Mapping'!$A:$G, 3,0), "Check")))</f>
        <v>eCommerce</v>
      </c>
      <c r="E1009" s="1">
        <f>IFERROR(VLOOKUP($B1009, 'Combined Budget 2025 EUR'!$B:$G,5, 0), IFERROR(VLOOKUP($B1009, 'Combined Budget 2025 CHF'!$B:$G,5, 0),IFERROR(VLOOKUP($B1009, '[1]QMSM_AG Mapping'!$A:$E, 5,0), "Check")))</f>
        <v>0</v>
      </c>
      <c r="F1009" s="1">
        <f t="shared" si="153"/>
        <v>0</v>
      </c>
      <c r="G1009" s="13">
        <f>VLOOKUP($B1009, '[1]QMSM_AG Mapping'!$A:$G, 6, 0)</f>
        <v>0</v>
      </c>
      <c r="H1009" s="1">
        <f>VLOOKUP($B1009, '[1]QMSM_AG Mapping'!$A:$G, 7, 0)</f>
        <v>0</v>
      </c>
      <c r="I1009">
        <v>0</v>
      </c>
      <c r="J1009" s="14">
        <v>0</v>
      </c>
      <c r="K1009" s="14">
        <v>314.75</v>
      </c>
      <c r="L1009" s="14">
        <v>0</v>
      </c>
      <c r="M1009" s="14">
        <v>213.12</v>
      </c>
      <c r="N1009" s="14">
        <v>160.66</v>
      </c>
      <c r="O1009" s="14">
        <v>0</v>
      </c>
      <c r="P1009" s="14">
        <v>359.24</v>
      </c>
      <c r="Q1009" s="14">
        <v>219.67</v>
      </c>
      <c r="R1009" s="14">
        <v>0</v>
      </c>
      <c r="S1009" s="14">
        <v>753.12</v>
      </c>
      <c r="T1009" s="14">
        <v>522.13</v>
      </c>
      <c r="U1009" s="14">
        <v>1993.44</v>
      </c>
      <c r="W1009" s="14" cm="1">
        <f t="array" ref="W1009">INDEX(J1009:U1009, 1, MONTH($W$1))</f>
        <v>1993.44</v>
      </c>
      <c r="X1009" s="14" cm="1">
        <f t="array" ref="X1009">SUMPRODUCT((J1009:U1009) *(($J$1:$U$1)&lt;=$X$1))</f>
        <v>4536.13</v>
      </c>
      <c r="AA1009">
        <f t="shared" si="154"/>
        <v>0</v>
      </c>
      <c r="AC1009">
        <f t="shared" si="155"/>
        <v>0</v>
      </c>
      <c r="AD1009">
        <f t="shared" si="156"/>
        <v>0</v>
      </c>
      <c r="AE1009">
        <f t="shared" si="157"/>
        <v>0</v>
      </c>
      <c r="AF1009">
        <f t="shared" si="158"/>
        <v>0</v>
      </c>
      <c r="AG1009">
        <f t="shared" si="159"/>
        <v>0</v>
      </c>
      <c r="AI1009" s="15">
        <f t="shared" si="160"/>
        <v>4536.13</v>
      </c>
      <c r="AJ1009" s="15"/>
      <c r="AK1009" t="str">
        <f>IFERROR(VLOOKUP($B1009, 'Combined Budget 2025 EUR'!$B:$L, 10, 0), IFERROR(VLOOKUP($B1009, 'Combined Budget 2025 CHF'!$B:$L, 10, 0), "N/A"))</f>
        <v>N/A</v>
      </c>
      <c r="AL1009" t="str">
        <f>IFERROR(VLOOKUP($B1009, 'Combined Budget 2025 EUR'!$B:$L, 11, 0), IFERROR(VLOOKUP($B1009, 'Combined Budget 2025 CHF'!$B:$L, 11, 0), "N/A"))</f>
        <v>N/A</v>
      </c>
    </row>
    <row r="1010" spans="2:38" x14ac:dyDescent="0.25">
      <c r="B1010" s="1">
        <v>48012</v>
      </c>
      <c r="C1010" s="1" t="s">
        <v>1114</v>
      </c>
      <c r="D1010" s="1" t="str">
        <f>IFERROR(VLOOKUP($B1010, 'Combined Budget 2025 EUR'!$B:$G,3, 0),IFERROR(VLOOKUP($B1010, 'Combined Budget 2025 CHF'!$B:$G,3, 0),  IFERROR(VLOOKUP($B1010, '[1]QMSM_AG Mapping'!$A:$G, 3,0), "Check")))</f>
        <v>eCommerce</v>
      </c>
      <c r="E1010" s="1">
        <f>IFERROR(VLOOKUP($B1010, 'Combined Budget 2025 EUR'!$B:$G,5, 0), IFERROR(VLOOKUP($B1010, 'Combined Budget 2025 CHF'!$B:$G,5, 0),IFERROR(VLOOKUP($B1010, '[1]QMSM_AG Mapping'!$A:$E, 5,0), "Check")))</f>
        <v>0</v>
      </c>
      <c r="F1010" s="1">
        <f t="shared" si="153"/>
        <v>0</v>
      </c>
      <c r="G1010" s="13">
        <f>VLOOKUP($B1010, '[1]QMSM_AG Mapping'!$A:$G, 6, 0)</f>
        <v>0</v>
      </c>
      <c r="H1010" s="1">
        <f>VLOOKUP($B1010, '[1]QMSM_AG Mapping'!$A:$G, 7, 0)</f>
        <v>0</v>
      </c>
      <c r="I1010">
        <v>0</v>
      </c>
      <c r="J1010" s="14">
        <v>0</v>
      </c>
      <c r="K1010" s="14">
        <v>0</v>
      </c>
      <c r="L1010" s="14">
        <v>0</v>
      </c>
      <c r="M1010" s="14">
        <v>0</v>
      </c>
      <c r="N1010" s="14">
        <v>389.49</v>
      </c>
      <c r="O1010" s="14">
        <v>0</v>
      </c>
      <c r="P1010" s="14">
        <v>0</v>
      </c>
      <c r="Q1010" s="14">
        <v>0</v>
      </c>
      <c r="R1010" s="14">
        <v>1896</v>
      </c>
      <c r="S1010" s="14">
        <v>349.6</v>
      </c>
      <c r="T1010" s="14">
        <v>0</v>
      </c>
      <c r="U1010" s="14">
        <v>334.4</v>
      </c>
      <c r="W1010" s="14" cm="1">
        <f t="array" ref="W1010">INDEX(J1010:U1010, 1, MONTH($W$1))</f>
        <v>334.4</v>
      </c>
      <c r="X1010" s="14" cm="1">
        <f t="array" ref="X1010">SUMPRODUCT((J1010:U1010) *(($J$1:$U$1)&lt;=$X$1))</f>
        <v>2969.49</v>
      </c>
      <c r="AA1010">
        <f t="shared" si="154"/>
        <v>0</v>
      </c>
      <c r="AC1010">
        <f t="shared" si="155"/>
        <v>0</v>
      </c>
      <c r="AD1010">
        <f t="shared" si="156"/>
        <v>0</v>
      </c>
      <c r="AE1010">
        <f t="shared" si="157"/>
        <v>0</v>
      </c>
      <c r="AF1010">
        <f t="shared" si="158"/>
        <v>0</v>
      </c>
      <c r="AG1010">
        <f t="shared" si="159"/>
        <v>0</v>
      </c>
      <c r="AI1010" s="15">
        <f t="shared" si="160"/>
        <v>2969.49</v>
      </c>
      <c r="AJ1010" s="15"/>
      <c r="AK1010" t="str">
        <f>IFERROR(VLOOKUP($B1010, 'Combined Budget 2025 EUR'!$B:$L, 10, 0), IFERROR(VLOOKUP($B1010, 'Combined Budget 2025 CHF'!$B:$L, 10, 0), "N/A"))</f>
        <v>N/A</v>
      </c>
      <c r="AL1010" t="str">
        <f>IFERROR(VLOOKUP($B1010, 'Combined Budget 2025 EUR'!$B:$L, 11, 0), IFERROR(VLOOKUP($B1010, 'Combined Budget 2025 CHF'!$B:$L, 11, 0), "N/A"))</f>
        <v>N/A</v>
      </c>
    </row>
    <row r="1011" spans="2:38" x14ac:dyDescent="0.25">
      <c r="B1011" s="1">
        <v>48013</v>
      </c>
      <c r="C1011" s="1" t="s">
        <v>1115</v>
      </c>
      <c r="D1011" s="1" t="str">
        <f>IFERROR(VLOOKUP($B1011, 'Combined Budget 2025 EUR'!$B:$G,3, 0),IFERROR(VLOOKUP($B1011, 'Combined Budget 2025 CHF'!$B:$G,3, 0),  IFERROR(VLOOKUP($B1011, '[1]QMSM_AG Mapping'!$A:$G, 3,0), "Check")))</f>
        <v>eCommerce</v>
      </c>
      <c r="E1011" s="1">
        <f>IFERROR(VLOOKUP($B1011, 'Combined Budget 2025 EUR'!$B:$G,5, 0), IFERROR(VLOOKUP($B1011, 'Combined Budget 2025 CHF'!$B:$G,5, 0),IFERROR(VLOOKUP($B1011, '[1]QMSM_AG Mapping'!$A:$E, 5,0), "Check")))</f>
        <v>0</v>
      </c>
      <c r="F1011" s="1">
        <f t="shared" si="153"/>
        <v>0</v>
      </c>
      <c r="G1011" s="13">
        <f>VLOOKUP($B1011, '[1]QMSM_AG Mapping'!$A:$G, 6, 0)</f>
        <v>0</v>
      </c>
      <c r="H1011" s="1">
        <f>VLOOKUP($B1011, '[1]QMSM_AG Mapping'!$A:$G, 7, 0)</f>
        <v>0</v>
      </c>
      <c r="I1011">
        <v>0</v>
      </c>
      <c r="J1011" s="14">
        <v>0</v>
      </c>
      <c r="K1011" s="14">
        <v>0</v>
      </c>
      <c r="L1011" s="14">
        <v>0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4">
        <v>304</v>
      </c>
      <c r="S1011" s="14">
        <v>0</v>
      </c>
      <c r="T1011" s="14">
        <v>0</v>
      </c>
      <c r="U1011" s="14">
        <v>0</v>
      </c>
      <c r="W1011" s="14" cm="1">
        <f t="array" ref="W1011">INDEX(J1011:U1011, 1, MONTH($W$1))</f>
        <v>0</v>
      </c>
      <c r="X1011" s="14" cm="1">
        <f t="array" ref="X1011">SUMPRODUCT((J1011:U1011) *(($J$1:$U$1)&lt;=$X$1))</f>
        <v>304</v>
      </c>
      <c r="AA1011">
        <f t="shared" si="154"/>
        <v>0</v>
      </c>
      <c r="AC1011">
        <f t="shared" si="155"/>
        <v>0</v>
      </c>
      <c r="AD1011">
        <f t="shared" si="156"/>
        <v>0</v>
      </c>
      <c r="AE1011">
        <f t="shared" si="157"/>
        <v>0</v>
      </c>
      <c r="AF1011">
        <f t="shared" si="158"/>
        <v>0</v>
      </c>
      <c r="AG1011">
        <f t="shared" si="159"/>
        <v>0</v>
      </c>
      <c r="AI1011" s="15">
        <f t="shared" si="160"/>
        <v>304</v>
      </c>
      <c r="AJ1011" s="15"/>
      <c r="AK1011" t="str">
        <f>IFERROR(VLOOKUP($B1011, 'Combined Budget 2025 EUR'!$B:$L, 10, 0), IFERROR(VLOOKUP($B1011, 'Combined Budget 2025 CHF'!$B:$L, 10, 0), "N/A"))</f>
        <v>N/A</v>
      </c>
      <c r="AL1011" t="str">
        <f>IFERROR(VLOOKUP($B1011, 'Combined Budget 2025 EUR'!$B:$L, 11, 0), IFERROR(VLOOKUP($B1011, 'Combined Budget 2025 CHF'!$B:$L, 11, 0), "N/A"))</f>
        <v>N/A</v>
      </c>
    </row>
    <row r="1012" spans="2:38" x14ac:dyDescent="0.25">
      <c r="B1012" s="1">
        <v>48014</v>
      </c>
      <c r="C1012" s="1" t="s">
        <v>1116</v>
      </c>
      <c r="D1012" s="1" t="str">
        <f>IFERROR(VLOOKUP($B1012, 'Combined Budget 2025 EUR'!$B:$G,3, 0),IFERROR(VLOOKUP($B1012, 'Combined Budget 2025 CHF'!$B:$G,3, 0),  IFERROR(VLOOKUP($B1012, '[1]QMSM_AG Mapping'!$A:$G, 3,0), "Check")))</f>
        <v>eCommerce</v>
      </c>
      <c r="E1012" s="1">
        <f>IFERROR(VLOOKUP($B1012, 'Combined Budget 2025 EUR'!$B:$G,5, 0), IFERROR(VLOOKUP($B1012, 'Combined Budget 2025 CHF'!$B:$G,5, 0),IFERROR(VLOOKUP($B1012, '[1]QMSM_AG Mapping'!$A:$E, 5,0), "Check")))</f>
        <v>0</v>
      </c>
      <c r="F1012" s="1">
        <f t="shared" si="153"/>
        <v>0</v>
      </c>
      <c r="G1012" s="13">
        <f>VLOOKUP($B1012, '[1]QMSM_AG Mapping'!$A:$G, 6, 0)</f>
        <v>0</v>
      </c>
      <c r="H1012" s="1">
        <f>VLOOKUP($B1012, '[1]QMSM_AG Mapping'!$A:$G, 7, 0)</f>
        <v>0</v>
      </c>
      <c r="I1012">
        <v>0</v>
      </c>
      <c r="J1012" s="14">
        <v>0</v>
      </c>
      <c r="K1012" s="14">
        <v>0</v>
      </c>
      <c r="L1012" s="14">
        <v>210.08</v>
      </c>
      <c r="M1012" s="14">
        <v>268.06</v>
      </c>
      <c r="N1012" s="14">
        <v>0</v>
      </c>
      <c r="O1012" s="14">
        <v>243.53</v>
      </c>
      <c r="P1012" s="14">
        <v>0</v>
      </c>
      <c r="Q1012" s="14">
        <v>0</v>
      </c>
      <c r="R1012" s="14">
        <v>164.71</v>
      </c>
      <c r="S1012" s="14">
        <v>0</v>
      </c>
      <c r="T1012" s="14">
        <v>769.75</v>
      </c>
      <c r="U1012" s="14">
        <v>166.39</v>
      </c>
      <c r="W1012" s="14" cm="1">
        <f t="array" ref="W1012">INDEX(J1012:U1012, 1, MONTH($W$1))</f>
        <v>166.39</v>
      </c>
      <c r="X1012" s="14" cm="1">
        <f t="array" ref="X1012">SUMPRODUCT((J1012:U1012) *(($J$1:$U$1)&lt;=$X$1))</f>
        <v>1822.52</v>
      </c>
      <c r="AA1012">
        <f t="shared" si="154"/>
        <v>0</v>
      </c>
      <c r="AC1012">
        <f t="shared" si="155"/>
        <v>0</v>
      </c>
      <c r="AD1012">
        <f t="shared" si="156"/>
        <v>0</v>
      </c>
      <c r="AE1012">
        <f t="shared" si="157"/>
        <v>0</v>
      </c>
      <c r="AF1012">
        <f t="shared" si="158"/>
        <v>0</v>
      </c>
      <c r="AG1012">
        <f t="shared" si="159"/>
        <v>0</v>
      </c>
      <c r="AI1012" s="15">
        <f t="shared" si="160"/>
        <v>1822.52</v>
      </c>
      <c r="AJ1012" s="15"/>
      <c r="AK1012" t="str">
        <f>IFERROR(VLOOKUP($B1012, 'Combined Budget 2025 EUR'!$B:$L, 10, 0), IFERROR(VLOOKUP($B1012, 'Combined Budget 2025 CHF'!$B:$L, 10, 0), "N/A"))</f>
        <v>N/A</v>
      </c>
      <c r="AL1012" t="str">
        <f>IFERROR(VLOOKUP($B1012, 'Combined Budget 2025 EUR'!$B:$L, 11, 0), IFERROR(VLOOKUP($B1012, 'Combined Budget 2025 CHF'!$B:$L, 11, 0), "N/A"))</f>
        <v>N/A</v>
      </c>
    </row>
    <row r="1013" spans="2:38" x14ac:dyDescent="0.25">
      <c r="B1013" s="1">
        <v>48015</v>
      </c>
      <c r="C1013" s="1" t="s">
        <v>1117</v>
      </c>
      <c r="D1013" s="1" t="str">
        <f>IFERROR(VLOOKUP($B1013, 'Combined Budget 2025 EUR'!$B:$G,3, 0),IFERROR(VLOOKUP($B1013, 'Combined Budget 2025 CHF'!$B:$G,3, 0),  IFERROR(VLOOKUP($B1013, '[1]QMSM_AG Mapping'!$A:$G, 3,0), "Check")))</f>
        <v>eCommerce</v>
      </c>
      <c r="E1013" s="1">
        <f>IFERROR(VLOOKUP($B1013, 'Combined Budget 2025 EUR'!$B:$G,5, 0), IFERROR(VLOOKUP($B1013, 'Combined Budget 2025 CHF'!$B:$G,5, 0),IFERROR(VLOOKUP($B1013, '[1]QMSM_AG Mapping'!$A:$E, 5,0), "Check")))</f>
        <v>0</v>
      </c>
      <c r="F1013" s="1">
        <f t="shared" si="153"/>
        <v>0</v>
      </c>
      <c r="G1013" s="13">
        <f>VLOOKUP($B1013, '[1]QMSM_AG Mapping'!$A:$G, 6, 0)</f>
        <v>0</v>
      </c>
      <c r="H1013" s="1">
        <f>VLOOKUP($B1013, '[1]QMSM_AG Mapping'!$A:$G, 7, 0)</f>
        <v>0</v>
      </c>
      <c r="I1013">
        <v>0</v>
      </c>
      <c r="J1013" s="14">
        <v>478.45</v>
      </c>
      <c r="K1013" s="14">
        <v>0</v>
      </c>
      <c r="L1013" s="14">
        <v>86.21</v>
      </c>
      <c r="M1013" s="14">
        <v>170.69</v>
      </c>
      <c r="N1013" s="14">
        <v>0</v>
      </c>
      <c r="O1013" s="14">
        <v>129.31</v>
      </c>
      <c r="P1013" s="14">
        <v>0</v>
      </c>
      <c r="Q1013" s="14">
        <v>0</v>
      </c>
      <c r="R1013" s="14">
        <v>0</v>
      </c>
      <c r="S1013" s="14">
        <v>86.21</v>
      </c>
      <c r="T1013" s="14">
        <v>0</v>
      </c>
      <c r="U1013" s="14">
        <v>0</v>
      </c>
      <c r="W1013" s="14" cm="1">
        <f t="array" ref="W1013">INDEX(J1013:U1013, 1, MONTH($W$1))</f>
        <v>0</v>
      </c>
      <c r="X1013" s="14" cm="1">
        <f t="array" ref="X1013">SUMPRODUCT((J1013:U1013) *(($J$1:$U$1)&lt;=$X$1))</f>
        <v>950.86999999999989</v>
      </c>
      <c r="AA1013">
        <f t="shared" si="154"/>
        <v>0</v>
      </c>
      <c r="AC1013">
        <f t="shared" si="155"/>
        <v>0</v>
      </c>
      <c r="AD1013">
        <f t="shared" si="156"/>
        <v>0</v>
      </c>
      <c r="AE1013">
        <f t="shared" si="157"/>
        <v>0</v>
      </c>
      <c r="AF1013">
        <f t="shared" si="158"/>
        <v>0</v>
      </c>
      <c r="AG1013">
        <f t="shared" si="159"/>
        <v>0</v>
      </c>
      <c r="AI1013" s="15">
        <f t="shared" si="160"/>
        <v>950.86999999999989</v>
      </c>
      <c r="AJ1013" s="15"/>
      <c r="AK1013" t="str">
        <f>IFERROR(VLOOKUP($B1013, 'Combined Budget 2025 EUR'!$B:$L, 10, 0), IFERROR(VLOOKUP($B1013, 'Combined Budget 2025 CHF'!$B:$L, 10, 0), "N/A"))</f>
        <v>N/A</v>
      </c>
      <c r="AL1013" t="str">
        <f>IFERROR(VLOOKUP($B1013, 'Combined Budget 2025 EUR'!$B:$L, 11, 0), IFERROR(VLOOKUP($B1013, 'Combined Budget 2025 CHF'!$B:$L, 11, 0), "N/A"))</f>
        <v>N/A</v>
      </c>
    </row>
    <row r="1014" spans="2:38" x14ac:dyDescent="0.25">
      <c r="B1014" s="1">
        <v>48016</v>
      </c>
      <c r="C1014" s="1" t="s">
        <v>1118</v>
      </c>
      <c r="D1014" s="1" t="str">
        <f>IFERROR(VLOOKUP($B1014, 'Combined Budget 2025 EUR'!$B:$G,3, 0),IFERROR(VLOOKUP($B1014, 'Combined Budget 2025 CHF'!$B:$G,3, 0),  IFERROR(VLOOKUP($B1014, '[1]QMSM_AG Mapping'!$A:$G, 3,0), "Check")))</f>
        <v>eCommerce</v>
      </c>
      <c r="E1014" s="1">
        <f>IFERROR(VLOOKUP($B1014, 'Combined Budget 2025 EUR'!$B:$G,5, 0), IFERROR(VLOOKUP($B1014, 'Combined Budget 2025 CHF'!$B:$G,5, 0),IFERROR(VLOOKUP($B1014, '[1]QMSM_AG Mapping'!$A:$E, 5,0), "Check")))</f>
        <v>0</v>
      </c>
      <c r="F1014" s="1">
        <f t="shared" si="153"/>
        <v>0</v>
      </c>
      <c r="G1014" s="13">
        <f>VLOOKUP($B1014, '[1]QMSM_AG Mapping'!$A:$G, 6, 0)</f>
        <v>0</v>
      </c>
      <c r="H1014" s="1">
        <f>VLOOKUP($B1014, '[1]QMSM_AG Mapping'!$A:$G, 7, 0)</f>
        <v>0</v>
      </c>
      <c r="I1014">
        <v>0</v>
      </c>
      <c r="J1014" s="14">
        <v>489.52</v>
      </c>
      <c r="K1014" s="14">
        <v>194.5</v>
      </c>
      <c r="L1014" s="14">
        <v>0</v>
      </c>
      <c r="M1014" s="14">
        <v>74.89</v>
      </c>
      <c r="N1014" s="14">
        <v>138.21</v>
      </c>
      <c r="O1014" s="14">
        <v>0</v>
      </c>
      <c r="P1014" s="14">
        <v>182.93</v>
      </c>
      <c r="Q1014" s="14">
        <v>1733.1</v>
      </c>
      <c r="R1014" s="14">
        <v>0</v>
      </c>
      <c r="S1014" s="14">
        <v>365.85</v>
      </c>
      <c r="T1014" s="14">
        <v>1159.3599999999999</v>
      </c>
      <c r="U1014" s="14">
        <v>0</v>
      </c>
      <c r="W1014" s="14" cm="1">
        <f t="array" ref="W1014">INDEX(J1014:U1014, 1, MONTH($W$1))</f>
        <v>0</v>
      </c>
      <c r="X1014" s="14" cm="1">
        <f t="array" ref="X1014">SUMPRODUCT((J1014:U1014) *(($J$1:$U$1)&lt;=$X$1))</f>
        <v>4338.3599999999997</v>
      </c>
      <c r="AA1014">
        <f t="shared" si="154"/>
        <v>0</v>
      </c>
      <c r="AC1014">
        <f t="shared" si="155"/>
        <v>0</v>
      </c>
      <c r="AD1014">
        <f t="shared" si="156"/>
        <v>0</v>
      </c>
      <c r="AE1014">
        <f t="shared" si="157"/>
        <v>0</v>
      </c>
      <c r="AF1014">
        <f t="shared" si="158"/>
        <v>0</v>
      </c>
      <c r="AG1014">
        <f t="shared" si="159"/>
        <v>0</v>
      </c>
      <c r="AI1014" s="15">
        <f t="shared" si="160"/>
        <v>4338.3599999999997</v>
      </c>
      <c r="AJ1014" s="15"/>
      <c r="AK1014" t="str">
        <f>IFERROR(VLOOKUP($B1014, 'Combined Budget 2025 EUR'!$B:$L, 10, 0), IFERROR(VLOOKUP($B1014, 'Combined Budget 2025 CHF'!$B:$L, 10, 0), "N/A"))</f>
        <v>N/A</v>
      </c>
      <c r="AL1014" t="str">
        <f>IFERROR(VLOOKUP($B1014, 'Combined Budget 2025 EUR'!$B:$L, 11, 0), IFERROR(VLOOKUP($B1014, 'Combined Budget 2025 CHF'!$B:$L, 11, 0), "N/A"))</f>
        <v>N/A</v>
      </c>
    </row>
    <row r="1015" spans="2:38" x14ac:dyDescent="0.25">
      <c r="B1015" s="1">
        <v>48017</v>
      </c>
      <c r="C1015" s="1" t="s">
        <v>1119</v>
      </c>
      <c r="D1015" s="1" t="str">
        <f>IFERROR(VLOOKUP($B1015, 'Combined Budget 2025 EUR'!$B:$G,3, 0),IFERROR(VLOOKUP($B1015, 'Combined Budget 2025 CHF'!$B:$G,3, 0),  IFERROR(VLOOKUP($B1015, '[1]QMSM_AG Mapping'!$A:$G, 3,0), "Check")))</f>
        <v>eCommerce</v>
      </c>
      <c r="E1015" s="1">
        <f>IFERROR(VLOOKUP($B1015, 'Combined Budget 2025 EUR'!$B:$G,5, 0), IFERROR(VLOOKUP($B1015, 'Combined Budget 2025 CHF'!$B:$G,5, 0),IFERROR(VLOOKUP($B1015, '[1]QMSM_AG Mapping'!$A:$E, 5,0), "Check")))</f>
        <v>0</v>
      </c>
      <c r="F1015" s="1">
        <f t="shared" si="153"/>
        <v>0</v>
      </c>
      <c r="G1015" s="13">
        <f>VLOOKUP($B1015, '[1]QMSM_AG Mapping'!$A:$G, 6, 0)</f>
        <v>0</v>
      </c>
      <c r="H1015" s="1">
        <f>VLOOKUP($B1015, '[1]QMSM_AG Mapping'!$A:$G, 7, 0)</f>
        <v>0</v>
      </c>
      <c r="I1015">
        <v>0</v>
      </c>
      <c r="J1015" s="14">
        <v>0</v>
      </c>
      <c r="K1015" s="14">
        <v>0</v>
      </c>
      <c r="L1015" s="14">
        <v>169.42</v>
      </c>
      <c r="M1015" s="14">
        <v>331.4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0</v>
      </c>
      <c r="W1015" s="14" cm="1">
        <f t="array" ref="W1015">INDEX(J1015:U1015, 1, MONTH($W$1))</f>
        <v>0</v>
      </c>
      <c r="X1015" s="14" cm="1">
        <f t="array" ref="X1015">SUMPRODUCT((J1015:U1015) *(($J$1:$U$1)&lt;=$X$1))</f>
        <v>500.81999999999994</v>
      </c>
      <c r="AA1015">
        <f t="shared" si="154"/>
        <v>0</v>
      </c>
      <c r="AC1015">
        <f t="shared" si="155"/>
        <v>0</v>
      </c>
      <c r="AD1015">
        <f t="shared" si="156"/>
        <v>0</v>
      </c>
      <c r="AE1015">
        <f t="shared" si="157"/>
        <v>0</v>
      </c>
      <c r="AF1015">
        <f t="shared" si="158"/>
        <v>0</v>
      </c>
      <c r="AG1015">
        <f t="shared" si="159"/>
        <v>0</v>
      </c>
      <c r="AI1015" s="15">
        <f t="shared" si="160"/>
        <v>500.81999999999994</v>
      </c>
      <c r="AJ1015" s="15"/>
      <c r="AK1015" t="str">
        <f>IFERROR(VLOOKUP($B1015, 'Combined Budget 2025 EUR'!$B:$L, 10, 0), IFERROR(VLOOKUP($B1015, 'Combined Budget 2025 CHF'!$B:$L, 10, 0), "N/A"))</f>
        <v>N/A</v>
      </c>
      <c r="AL1015" t="str">
        <f>IFERROR(VLOOKUP($B1015, 'Combined Budget 2025 EUR'!$B:$L, 11, 0), IFERROR(VLOOKUP($B1015, 'Combined Budget 2025 CHF'!$B:$L, 11, 0), "N/A"))</f>
        <v>N/A</v>
      </c>
    </row>
    <row r="1016" spans="2:38" x14ac:dyDescent="0.25">
      <c r="B1016" s="1">
        <v>48018</v>
      </c>
      <c r="C1016" s="1" t="s">
        <v>1120</v>
      </c>
      <c r="D1016" s="1" t="str">
        <f>IFERROR(VLOOKUP($B1016, 'Combined Budget 2025 EUR'!$B:$G,3, 0),IFERROR(VLOOKUP($B1016, 'Combined Budget 2025 CHF'!$B:$G,3, 0),  IFERROR(VLOOKUP($B1016, '[1]QMSM_AG Mapping'!$A:$G, 3,0), "Check")))</f>
        <v>eCommerce</v>
      </c>
      <c r="E1016" s="1">
        <f>IFERROR(VLOOKUP($B1016, 'Combined Budget 2025 EUR'!$B:$G,5, 0), IFERROR(VLOOKUP($B1016, 'Combined Budget 2025 CHF'!$B:$G,5, 0),IFERROR(VLOOKUP($B1016, '[1]QMSM_AG Mapping'!$A:$E, 5,0), "Check")))</f>
        <v>0</v>
      </c>
      <c r="F1016" s="1">
        <f t="shared" si="153"/>
        <v>0</v>
      </c>
      <c r="G1016" s="13">
        <f>VLOOKUP($B1016, '[1]QMSM_AG Mapping'!$A:$G, 6, 0)</f>
        <v>0</v>
      </c>
      <c r="H1016" s="1">
        <f>VLOOKUP($B1016, '[1]QMSM_AG Mapping'!$A:$G, 7, 0)</f>
        <v>0</v>
      </c>
      <c r="I1016">
        <v>0</v>
      </c>
      <c r="J1016" s="14">
        <v>0</v>
      </c>
      <c r="K1016" s="14">
        <v>0</v>
      </c>
      <c r="L1016" s="14">
        <v>0</v>
      </c>
      <c r="M1016" s="14">
        <v>208.4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79.83</v>
      </c>
      <c r="T1016" s="14">
        <v>0</v>
      </c>
      <c r="U1016" s="14">
        <v>0</v>
      </c>
      <c r="W1016" s="14" cm="1">
        <f t="array" ref="W1016">INDEX(J1016:U1016, 1, MONTH($W$1))</f>
        <v>0</v>
      </c>
      <c r="X1016" s="14" cm="1">
        <f t="array" ref="X1016">SUMPRODUCT((J1016:U1016) *(($J$1:$U$1)&lt;=$X$1))</f>
        <v>288.23</v>
      </c>
      <c r="AA1016">
        <f t="shared" si="154"/>
        <v>0</v>
      </c>
      <c r="AC1016">
        <f t="shared" si="155"/>
        <v>0</v>
      </c>
      <c r="AD1016">
        <f t="shared" si="156"/>
        <v>0</v>
      </c>
      <c r="AE1016">
        <f t="shared" si="157"/>
        <v>0</v>
      </c>
      <c r="AF1016">
        <f t="shared" si="158"/>
        <v>0</v>
      </c>
      <c r="AG1016">
        <f t="shared" si="159"/>
        <v>0</v>
      </c>
      <c r="AI1016" s="15">
        <f t="shared" si="160"/>
        <v>288.23</v>
      </c>
      <c r="AJ1016" s="15"/>
      <c r="AK1016" t="str">
        <f>IFERROR(VLOOKUP($B1016, 'Combined Budget 2025 EUR'!$B:$L, 10, 0), IFERROR(VLOOKUP($B1016, 'Combined Budget 2025 CHF'!$B:$L, 10, 0), "N/A"))</f>
        <v>N/A</v>
      </c>
      <c r="AL1016" t="str">
        <f>IFERROR(VLOOKUP($B1016, 'Combined Budget 2025 EUR'!$B:$L, 11, 0), IFERROR(VLOOKUP($B1016, 'Combined Budget 2025 CHF'!$B:$L, 11, 0), "N/A"))</f>
        <v>N/A</v>
      </c>
    </row>
    <row r="1017" spans="2:38" x14ac:dyDescent="0.25">
      <c r="B1017" s="1">
        <v>48019</v>
      </c>
      <c r="C1017" s="1" t="s">
        <v>1121</v>
      </c>
      <c r="D1017" s="1" t="str">
        <f>IFERROR(VLOOKUP($B1017, 'Combined Budget 2025 EUR'!$B:$G,3, 0),IFERROR(VLOOKUP($B1017, 'Combined Budget 2025 CHF'!$B:$G,3, 0),  IFERROR(VLOOKUP($B1017, '[1]QMSM_AG Mapping'!$A:$G, 3,0), "Check")))</f>
        <v>eCommerce</v>
      </c>
      <c r="E1017" s="1">
        <f>IFERROR(VLOOKUP($B1017, 'Combined Budget 2025 EUR'!$B:$G,5, 0), IFERROR(VLOOKUP($B1017, 'Combined Budget 2025 CHF'!$B:$G,5, 0),IFERROR(VLOOKUP($B1017, '[1]QMSM_AG Mapping'!$A:$E, 5,0), "Check")))</f>
        <v>0</v>
      </c>
      <c r="F1017" s="1">
        <f t="shared" si="153"/>
        <v>0</v>
      </c>
      <c r="G1017" s="13">
        <f>VLOOKUP($B1017, '[1]QMSM_AG Mapping'!$A:$G, 6, 0)</f>
        <v>0</v>
      </c>
      <c r="H1017" s="1">
        <f>VLOOKUP($B1017, '[1]QMSM_AG Mapping'!$A:$G, 7, 0)</f>
        <v>0</v>
      </c>
      <c r="I1017">
        <v>0</v>
      </c>
      <c r="J1017" s="14">
        <v>0</v>
      </c>
      <c r="K1017" s="14">
        <v>45.83</v>
      </c>
      <c r="L1017" s="14">
        <v>0</v>
      </c>
      <c r="M1017" s="14">
        <v>0</v>
      </c>
      <c r="N1017" s="14">
        <v>0</v>
      </c>
      <c r="O1017" s="14">
        <v>0</v>
      </c>
      <c r="P1017" s="14">
        <v>0</v>
      </c>
      <c r="Q1017" s="14">
        <v>0</v>
      </c>
      <c r="R1017" s="14">
        <v>190</v>
      </c>
      <c r="S1017" s="14">
        <v>0</v>
      </c>
      <c r="T1017" s="14">
        <v>0</v>
      </c>
      <c r="U1017" s="14">
        <v>0</v>
      </c>
      <c r="W1017" s="14" cm="1">
        <f t="array" ref="W1017">INDEX(J1017:U1017, 1, MONTH($W$1))</f>
        <v>0</v>
      </c>
      <c r="X1017" s="14" cm="1">
        <f t="array" ref="X1017">SUMPRODUCT((J1017:U1017) *(($J$1:$U$1)&lt;=$X$1))</f>
        <v>235.82999999999998</v>
      </c>
      <c r="AA1017">
        <f t="shared" si="154"/>
        <v>0</v>
      </c>
      <c r="AC1017">
        <f t="shared" si="155"/>
        <v>0</v>
      </c>
      <c r="AD1017">
        <f t="shared" si="156"/>
        <v>0</v>
      </c>
      <c r="AE1017">
        <f t="shared" si="157"/>
        <v>0</v>
      </c>
      <c r="AF1017">
        <f t="shared" si="158"/>
        <v>0</v>
      </c>
      <c r="AG1017">
        <f t="shared" si="159"/>
        <v>0</v>
      </c>
      <c r="AI1017" s="15">
        <f t="shared" si="160"/>
        <v>235.82999999999998</v>
      </c>
      <c r="AJ1017" s="15"/>
      <c r="AK1017" t="str">
        <f>IFERROR(VLOOKUP($B1017, 'Combined Budget 2025 EUR'!$B:$L, 10, 0), IFERROR(VLOOKUP($B1017, 'Combined Budget 2025 CHF'!$B:$L, 10, 0), "N/A"))</f>
        <v>N/A</v>
      </c>
      <c r="AL1017" t="str">
        <f>IFERROR(VLOOKUP($B1017, 'Combined Budget 2025 EUR'!$B:$L, 11, 0), IFERROR(VLOOKUP($B1017, 'Combined Budget 2025 CHF'!$B:$L, 11, 0), "N/A"))</f>
        <v>N/A</v>
      </c>
    </row>
    <row r="1018" spans="2:38" x14ac:dyDescent="0.25">
      <c r="B1018" s="1">
        <v>48020</v>
      </c>
      <c r="C1018" s="1" t="s">
        <v>1122</v>
      </c>
      <c r="D1018" s="1" t="str">
        <f>IFERROR(VLOOKUP($B1018, 'Combined Budget 2025 EUR'!$B:$G,3, 0),IFERROR(VLOOKUP($B1018, 'Combined Budget 2025 CHF'!$B:$G,3, 0),  IFERROR(VLOOKUP($B1018, '[1]QMSM_AG Mapping'!$A:$G, 3,0), "Check")))</f>
        <v>eCommerce</v>
      </c>
      <c r="E1018" s="1">
        <f>IFERROR(VLOOKUP($B1018, 'Combined Budget 2025 EUR'!$B:$G,5, 0), IFERROR(VLOOKUP($B1018, 'Combined Budget 2025 CHF'!$B:$G,5, 0),IFERROR(VLOOKUP($B1018, '[1]QMSM_AG Mapping'!$A:$E, 5,0), "Check")))</f>
        <v>0</v>
      </c>
      <c r="F1018" s="1">
        <f t="shared" si="153"/>
        <v>0</v>
      </c>
      <c r="G1018" s="13">
        <f>VLOOKUP($B1018, '[1]QMSM_AG Mapping'!$A:$G, 6, 0)</f>
        <v>0</v>
      </c>
      <c r="H1018" s="1">
        <f>VLOOKUP($B1018, '[1]QMSM_AG Mapping'!$A:$G, 7, 0)</f>
        <v>0</v>
      </c>
      <c r="I1018">
        <v>0</v>
      </c>
      <c r="J1018" s="14">
        <v>0</v>
      </c>
      <c r="K1018" s="14">
        <v>0</v>
      </c>
      <c r="L1018" s="14">
        <v>0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0</v>
      </c>
      <c r="T1018" s="14">
        <v>0</v>
      </c>
      <c r="U1018" s="14">
        <v>276.61</v>
      </c>
      <c r="W1018" s="14" cm="1">
        <f t="array" ref="W1018">INDEX(J1018:U1018, 1, MONTH($W$1))</f>
        <v>276.61</v>
      </c>
      <c r="X1018" s="14" cm="1">
        <f t="array" ref="X1018">SUMPRODUCT((J1018:U1018) *(($J$1:$U$1)&lt;=$X$1))</f>
        <v>276.61</v>
      </c>
      <c r="AA1018">
        <f t="shared" si="154"/>
        <v>0</v>
      </c>
      <c r="AC1018">
        <f t="shared" si="155"/>
        <v>0</v>
      </c>
      <c r="AD1018">
        <f t="shared" si="156"/>
        <v>0</v>
      </c>
      <c r="AE1018">
        <f t="shared" si="157"/>
        <v>0</v>
      </c>
      <c r="AF1018">
        <f t="shared" si="158"/>
        <v>0</v>
      </c>
      <c r="AG1018">
        <f t="shared" si="159"/>
        <v>0</v>
      </c>
      <c r="AI1018" s="15">
        <f t="shared" si="160"/>
        <v>276.61</v>
      </c>
      <c r="AJ1018" s="15"/>
      <c r="AK1018" t="str">
        <f>IFERROR(VLOOKUP($B1018, 'Combined Budget 2025 EUR'!$B:$L, 10, 0), IFERROR(VLOOKUP($B1018, 'Combined Budget 2025 CHF'!$B:$L, 10, 0), "N/A"))</f>
        <v>N/A</v>
      </c>
      <c r="AL1018" t="str">
        <f>IFERROR(VLOOKUP($B1018, 'Combined Budget 2025 EUR'!$B:$L, 11, 0), IFERROR(VLOOKUP($B1018, 'Combined Budget 2025 CHF'!$B:$L, 11, 0), "N/A"))</f>
        <v>N/A</v>
      </c>
    </row>
    <row r="1019" spans="2:38" x14ac:dyDescent="0.25">
      <c r="B1019" s="1">
        <v>48021</v>
      </c>
      <c r="C1019" s="1" t="s">
        <v>1123</v>
      </c>
      <c r="D1019" s="1" t="str">
        <f>IFERROR(VLOOKUP($B1019, 'Combined Budget 2025 EUR'!$B:$G,3, 0),IFERROR(VLOOKUP($B1019, 'Combined Budget 2025 CHF'!$B:$G,3, 0),  IFERROR(VLOOKUP($B1019, '[1]QMSM_AG Mapping'!$A:$G, 3,0), "Check")))</f>
        <v>eCommerce</v>
      </c>
      <c r="E1019" s="1">
        <f>IFERROR(VLOOKUP($B1019, 'Combined Budget 2025 EUR'!$B:$G,5, 0), IFERROR(VLOOKUP($B1019, 'Combined Budget 2025 CHF'!$B:$G,5, 0),IFERROR(VLOOKUP($B1019, '[1]QMSM_AG Mapping'!$A:$E, 5,0), "Check")))</f>
        <v>0</v>
      </c>
      <c r="F1019" s="1">
        <f t="shared" si="153"/>
        <v>0</v>
      </c>
      <c r="G1019" s="13">
        <f>VLOOKUP($B1019, '[1]QMSM_AG Mapping'!$A:$G, 6, 0)</f>
        <v>0</v>
      </c>
      <c r="H1019" s="1">
        <f>VLOOKUP($B1019, '[1]QMSM_AG Mapping'!$A:$G, 7, 0)</f>
        <v>0</v>
      </c>
      <c r="I1019">
        <v>0</v>
      </c>
      <c r="J1019" s="14">
        <v>0</v>
      </c>
      <c r="K1019" s="14">
        <v>0</v>
      </c>
      <c r="L1019" s="14">
        <v>0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4">
        <v>61.98</v>
      </c>
      <c r="S1019" s="14">
        <v>80.989999999999995</v>
      </c>
      <c r="T1019" s="14">
        <v>0</v>
      </c>
      <c r="U1019" s="14">
        <v>250.41</v>
      </c>
      <c r="W1019" s="14" cm="1">
        <f t="array" ref="W1019">INDEX(J1019:U1019, 1, MONTH($W$1))</f>
        <v>250.41</v>
      </c>
      <c r="X1019" s="14" cm="1">
        <f t="array" ref="X1019">SUMPRODUCT((J1019:U1019) *(($J$1:$U$1)&lt;=$X$1))</f>
        <v>393.38</v>
      </c>
      <c r="AA1019">
        <f t="shared" si="154"/>
        <v>0</v>
      </c>
      <c r="AC1019">
        <f t="shared" si="155"/>
        <v>0</v>
      </c>
      <c r="AD1019">
        <f t="shared" si="156"/>
        <v>0</v>
      </c>
      <c r="AE1019">
        <f t="shared" si="157"/>
        <v>0</v>
      </c>
      <c r="AF1019">
        <f t="shared" si="158"/>
        <v>0</v>
      </c>
      <c r="AG1019">
        <f t="shared" si="159"/>
        <v>0</v>
      </c>
      <c r="AI1019" s="15">
        <f t="shared" si="160"/>
        <v>393.38</v>
      </c>
      <c r="AJ1019" s="15"/>
      <c r="AK1019" t="str">
        <f>IFERROR(VLOOKUP($B1019, 'Combined Budget 2025 EUR'!$B:$L, 10, 0), IFERROR(VLOOKUP($B1019, 'Combined Budget 2025 CHF'!$B:$L, 10, 0), "N/A"))</f>
        <v>N/A</v>
      </c>
      <c r="AL1019" t="str">
        <f>IFERROR(VLOOKUP($B1019, 'Combined Budget 2025 EUR'!$B:$L, 11, 0), IFERROR(VLOOKUP($B1019, 'Combined Budget 2025 CHF'!$B:$L, 11, 0), "N/A"))</f>
        <v>N/A</v>
      </c>
    </row>
    <row r="1020" spans="2:38" x14ac:dyDescent="0.25">
      <c r="B1020" s="1">
        <v>48022</v>
      </c>
      <c r="C1020" s="1" t="s">
        <v>1124</v>
      </c>
      <c r="D1020" s="1" t="str">
        <f>IFERROR(VLOOKUP($B1020, 'Combined Budget 2025 EUR'!$B:$G,3, 0),IFERROR(VLOOKUP($B1020, 'Combined Budget 2025 CHF'!$B:$G,3, 0),  IFERROR(VLOOKUP($B1020, '[1]QMSM_AG Mapping'!$A:$G, 3,0), "Check")))</f>
        <v>eCommerce</v>
      </c>
      <c r="E1020" s="1">
        <f>IFERROR(VLOOKUP($B1020, 'Combined Budget 2025 EUR'!$B:$G,5, 0), IFERROR(VLOOKUP($B1020, 'Combined Budget 2025 CHF'!$B:$G,5, 0),IFERROR(VLOOKUP($B1020, '[1]QMSM_AG Mapping'!$A:$E, 5,0), "Check")))</f>
        <v>0</v>
      </c>
      <c r="F1020" s="1">
        <f t="shared" si="153"/>
        <v>0</v>
      </c>
      <c r="G1020" s="13">
        <f>VLOOKUP($B1020, '[1]QMSM_AG Mapping'!$A:$G, 6, 0)</f>
        <v>0</v>
      </c>
      <c r="H1020" s="1">
        <f>VLOOKUP($B1020, '[1]QMSM_AG Mapping'!$A:$G, 7, 0)</f>
        <v>0</v>
      </c>
      <c r="I1020">
        <v>0</v>
      </c>
      <c r="J1020" s="14">
        <v>401.63</v>
      </c>
      <c r="K1020" s="14">
        <v>0</v>
      </c>
      <c r="L1020" s="14">
        <v>124.39</v>
      </c>
      <c r="M1020" s="14">
        <v>254.47000000000003</v>
      </c>
      <c r="N1020" s="14">
        <v>0</v>
      </c>
      <c r="O1020" s="14">
        <v>236.34</v>
      </c>
      <c r="P1020" s="14">
        <v>0</v>
      </c>
      <c r="Q1020" s="14">
        <v>0</v>
      </c>
      <c r="R1020" s="14">
        <v>124.39</v>
      </c>
      <c r="S1020" s="14">
        <v>121.95</v>
      </c>
      <c r="T1020" s="14">
        <v>376.43</v>
      </c>
      <c r="U1020" s="14">
        <v>0</v>
      </c>
      <c r="W1020" s="14" cm="1">
        <f t="array" ref="W1020">INDEX(J1020:U1020, 1, MONTH($W$1))</f>
        <v>0</v>
      </c>
      <c r="X1020" s="14" cm="1">
        <f t="array" ref="X1020">SUMPRODUCT((J1020:U1020) *(($J$1:$U$1)&lt;=$X$1))</f>
        <v>1639.6000000000001</v>
      </c>
      <c r="AA1020">
        <f t="shared" si="154"/>
        <v>0</v>
      </c>
      <c r="AC1020">
        <f t="shared" si="155"/>
        <v>0</v>
      </c>
      <c r="AD1020">
        <f t="shared" si="156"/>
        <v>0</v>
      </c>
      <c r="AE1020">
        <f t="shared" si="157"/>
        <v>0</v>
      </c>
      <c r="AF1020">
        <f t="shared" si="158"/>
        <v>0</v>
      </c>
      <c r="AG1020">
        <f t="shared" si="159"/>
        <v>0</v>
      </c>
      <c r="AI1020" s="15">
        <f t="shared" si="160"/>
        <v>1639.6000000000001</v>
      </c>
      <c r="AJ1020" s="15"/>
      <c r="AK1020" t="str">
        <f>IFERROR(VLOOKUP($B1020, 'Combined Budget 2025 EUR'!$B:$L, 10, 0), IFERROR(VLOOKUP($B1020, 'Combined Budget 2025 CHF'!$B:$L, 10, 0), "N/A"))</f>
        <v>N/A</v>
      </c>
      <c r="AL1020" t="str">
        <f>IFERROR(VLOOKUP($B1020, 'Combined Budget 2025 EUR'!$B:$L, 11, 0), IFERROR(VLOOKUP($B1020, 'Combined Budget 2025 CHF'!$B:$L, 11, 0), "N/A"))</f>
        <v>N/A</v>
      </c>
    </row>
    <row r="1021" spans="2:38" x14ac:dyDescent="0.25">
      <c r="B1021" s="1">
        <v>48024</v>
      </c>
      <c r="C1021" s="1" t="s">
        <v>1125</v>
      </c>
      <c r="D1021" s="1" t="str">
        <f>IFERROR(VLOOKUP($B1021, 'Combined Budget 2025 EUR'!$B:$G,3, 0),IFERROR(VLOOKUP($B1021, 'Combined Budget 2025 CHF'!$B:$G,3, 0),  IFERROR(VLOOKUP($B1021, '[1]QMSM_AG Mapping'!$A:$G, 3,0), "Check")))</f>
        <v>eCommerce</v>
      </c>
      <c r="E1021" s="1">
        <f>IFERROR(VLOOKUP($B1021, 'Combined Budget 2025 EUR'!$B:$G,5, 0), IFERROR(VLOOKUP($B1021, 'Combined Budget 2025 CHF'!$B:$G,5, 0),IFERROR(VLOOKUP($B1021, '[1]QMSM_AG Mapping'!$A:$E, 5,0), "Check")))</f>
        <v>0</v>
      </c>
      <c r="F1021" s="1">
        <f t="shared" si="153"/>
        <v>0</v>
      </c>
      <c r="G1021" s="13">
        <f>VLOOKUP($B1021, '[1]QMSM_AG Mapping'!$A:$G, 6, 0)</f>
        <v>0</v>
      </c>
      <c r="H1021" s="1">
        <f>VLOOKUP($B1021, '[1]QMSM_AG Mapping'!$A:$G, 7, 0)</f>
        <v>0</v>
      </c>
      <c r="I1021">
        <v>0</v>
      </c>
      <c r="J1021" s="14">
        <v>0</v>
      </c>
      <c r="K1021" s="14">
        <v>0</v>
      </c>
      <c r="L1021" s="14">
        <v>0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0</v>
      </c>
      <c r="W1021" s="14" cm="1">
        <f t="array" ref="W1021">INDEX(J1021:U1021, 1, MONTH($W$1))</f>
        <v>0</v>
      </c>
      <c r="X1021" s="14" cm="1">
        <f t="array" ref="X1021">SUMPRODUCT((J1021:U1021) *(($J$1:$U$1)&lt;=$X$1))</f>
        <v>0</v>
      </c>
      <c r="AA1021">
        <f t="shared" si="154"/>
        <v>0</v>
      </c>
      <c r="AC1021">
        <f t="shared" si="155"/>
        <v>0</v>
      </c>
      <c r="AD1021">
        <f t="shared" si="156"/>
        <v>0</v>
      </c>
      <c r="AE1021">
        <f t="shared" si="157"/>
        <v>0</v>
      </c>
      <c r="AF1021">
        <f t="shared" si="158"/>
        <v>0</v>
      </c>
      <c r="AG1021">
        <f t="shared" si="159"/>
        <v>0</v>
      </c>
      <c r="AI1021" s="15">
        <f t="shared" si="160"/>
        <v>0</v>
      </c>
      <c r="AJ1021" s="15"/>
      <c r="AK1021" t="str">
        <f>IFERROR(VLOOKUP($B1021, 'Combined Budget 2025 EUR'!$B:$L, 10, 0), IFERROR(VLOOKUP($B1021, 'Combined Budget 2025 CHF'!$B:$L, 10, 0), "N/A"))</f>
        <v>N/A</v>
      </c>
      <c r="AL1021" t="str">
        <f>IFERROR(VLOOKUP($B1021, 'Combined Budget 2025 EUR'!$B:$L, 11, 0), IFERROR(VLOOKUP($B1021, 'Combined Budget 2025 CHF'!$B:$L, 11, 0), "N/A"))</f>
        <v>N/A</v>
      </c>
    </row>
    <row r="1022" spans="2:38" x14ac:dyDescent="0.25">
      <c r="B1022" s="1">
        <v>48025</v>
      </c>
      <c r="C1022" s="1" t="s">
        <v>1227</v>
      </c>
      <c r="D1022" s="1" t="str">
        <f>IFERROR(VLOOKUP($B1022, 'Combined Budget 2025 EUR'!$B:$G,3, 0),IFERROR(VLOOKUP($B1022, 'Combined Budget 2025 CHF'!$B:$G,3, 0),  IFERROR(VLOOKUP($B1022, '[1]QMSM_AG Mapping'!$A:$G, 3,0), "Check")))</f>
        <v>eCommerce</v>
      </c>
      <c r="E1022" s="1">
        <f>IFERROR(VLOOKUP($B1022, 'Combined Budget 2025 EUR'!$B:$G,5, 0), IFERROR(VLOOKUP($B1022, 'Combined Budget 2025 CHF'!$B:$G,5, 0),IFERROR(VLOOKUP($B1022, '[1]QMSM_AG Mapping'!$A:$E, 5,0), "Check")))</f>
        <v>0</v>
      </c>
      <c r="F1022" s="1">
        <f t="shared" si="153"/>
        <v>0</v>
      </c>
      <c r="G1022" s="13">
        <f>VLOOKUP($B1022, '[1]QMSM_AG Mapping'!$A:$G, 6, 0)</f>
        <v>0</v>
      </c>
      <c r="H1022" s="1">
        <f>VLOOKUP($B1022, '[1]QMSM_AG Mapping'!$A:$G, 7, 0)</f>
        <v>0</v>
      </c>
      <c r="I1022">
        <v>0</v>
      </c>
      <c r="J1022" s="14">
        <v>0</v>
      </c>
      <c r="K1022" s="14">
        <v>0</v>
      </c>
      <c r="L1022" s="14">
        <v>0</v>
      </c>
      <c r="M1022" s="14">
        <v>0</v>
      </c>
      <c r="N1022" s="14">
        <v>274.8</v>
      </c>
      <c r="O1022" s="14">
        <v>0</v>
      </c>
      <c r="P1022" s="14">
        <v>0</v>
      </c>
      <c r="Q1022" s="14">
        <v>0</v>
      </c>
      <c r="R1022" s="14">
        <v>0</v>
      </c>
      <c r="S1022" s="14">
        <v>0</v>
      </c>
      <c r="T1022" s="14">
        <v>0</v>
      </c>
      <c r="U1022" s="14">
        <v>0</v>
      </c>
      <c r="W1022" s="14" cm="1">
        <f t="array" ref="W1022">INDEX(J1022:U1022, 1, MONTH($W$1))</f>
        <v>0</v>
      </c>
      <c r="X1022" s="14" cm="1">
        <f t="array" ref="X1022">SUMPRODUCT((J1022:U1022) *(($J$1:$U$1)&lt;=$X$1))</f>
        <v>274.8</v>
      </c>
      <c r="AA1022">
        <f t="shared" si="154"/>
        <v>0</v>
      </c>
      <c r="AC1022">
        <f t="shared" si="155"/>
        <v>0</v>
      </c>
      <c r="AD1022">
        <f t="shared" si="156"/>
        <v>0</v>
      </c>
      <c r="AE1022">
        <f t="shared" si="157"/>
        <v>0</v>
      </c>
      <c r="AF1022">
        <f t="shared" si="158"/>
        <v>0</v>
      </c>
      <c r="AG1022">
        <f t="shared" si="159"/>
        <v>0</v>
      </c>
      <c r="AI1022" s="15">
        <f t="shared" si="160"/>
        <v>274.8</v>
      </c>
      <c r="AJ1022" s="15"/>
      <c r="AK1022" t="str">
        <f>IFERROR(VLOOKUP($B1022, 'Combined Budget 2025 EUR'!$B:$L, 10, 0), IFERROR(VLOOKUP($B1022, 'Combined Budget 2025 CHF'!$B:$L, 10, 0), "N/A"))</f>
        <v>N/A</v>
      </c>
      <c r="AL1022" t="str">
        <f>IFERROR(VLOOKUP($B1022, 'Combined Budget 2025 EUR'!$B:$L, 11, 0), IFERROR(VLOOKUP($B1022, 'Combined Budget 2025 CHF'!$B:$L, 11, 0), "N/A"))</f>
        <v>N/A</v>
      </c>
    </row>
    <row r="1023" spans="2:38" x14ac:dyDescent="0.25">
      <c r="B1023" s="1">
        <v>48026</v>
      </c>
      <c r="C1023" s="1" t="s">
        <v>1126</v>
      </c>
      <c r="D1023" s="1" t="str">
        <f>IFERROR(VLOOKUP($B1023, 'Combined Budget 2025 EUR'!$B:$G,3, 0),IFERROR(VLOOKUP($B1023, 'Combined Budget 2025 CHF'!$B:$G,3, 0),  IFERROR(VLOOKUP($B1023, '[1]QMSM_AG Mapping'!$A:$G, 3,0), "Check")))</f>
        <v>eCommerce</v>
      </c>
      <c r="E1023" s="1">
        <f>IFERROR(VLOOKUP($B1023, 'Combined Budget 2025 EUR'!$B:$G,5, 0), IFERROR(VLOOKUP($B1023, 'Combined Budget 2025 CHF'!$B:$G,5, 0),IFERROR(VLOOKUP($B1023, '[1]QMSM_AG Mapping'!$A:$E, 5,0), "Check")))</f>
        <v>0</v>
      </c>
      <c r="F1023" s="1">
        <f t="shared" si="153"/>
        <v>0</v>
      </c>
      <c r="G1023" s="13">
        <f>VLOOKUP($B1023, '[1]QMSM_AG Mapping'!$A:$G, 6, 0)</f>
        <v>0</v>
      </c>
      <c r="H1023" s="1">
        <f>VLOOKUP($B1023, '[1]QMSM_AG Mapping'!$A:$G, 7, 0)</f>
        <v>0</v>
      </c>
      <c r="I1023">
        <v>0</v>
      </c>
      <c r="J1023" s="14">
        <v>0</v>
      </c>
      <c r="K1023" s="14">
        <v>0</v>
      </c>
      <c r="L1023" s="14">
        <v>0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  <c r="U1023" s="14">
        <v>0</v>
      </c>
      <c r="W1023" s="14" cm="1">
        <f t="array" ref="W1023">INDEX(J1023:U1023, 1, MONTH($W$1))</f>
        <v>0</v>
      </c>
      <c r="X1023" s="14" cm="1">
        <f t="array" ref="X1023">SUMPRODUCT((J1023:U1023) *(($J$1:$U$1)&lt;=$X$1))</f>
        <v>0</v>
      </c>
      <c r="AA1023">
        <f t="shared" si="154"/>
        <v>0</v>
      </c>
      <c r="AC1023">
        <f t="shared" si="155"/>
        <v>0</v>
      </c>
      <c r="AD1023">
        <f t="shared" si="156"/>
        <v>0</v>
      </c>
      <c r="AE1023">
        <f t="shared" si="157"/>
        <v>0</v>
      </c>
      <c r="AF1023">
        <f t="shared" si="158"/>
        <v>0</v>
      </c>
      <c r="AG1023">
        <f t="shared" si="159"/>
        <v>0</v>
      </c>
      <c r="AI1023" s="15">
        <f t="shared" si="160"/>
        <v>0</v>
      </c>
      <c r="AJ1023" s="15"/>
      <c r="AK1023" t="str">
        <f>IFERROR(VLOOKUP($B1023, 'Combined Budget 2025 EUR'!$B:$L, 10, 0), IFERROR(VLOOKUP($B1023, 'Combined Budget 2025 CHF'!$B:$L, 10, 0), "N/A"))</f>
        <v>N/A</v>
      </c>
      <c r="AL1023" t="str">
        <f>IFERROR(VLOOKUP($B1023, 'Combined Budget 2025 EUR'!$B:$L, 11, 0), IFERROR(VLOOKUP($B1023, 'Combined Budget 2025 CHF'!$B:$L, 11, 0), "N/A"))</f>
        <v>N/A</v>
      </c>
    </row>
    <row r="1024" spans="2:38" x14ac:dyDescent="0.25">
      <c r="B1024" s="1">
        <v>48027</v>
      </c>
      <c r="C1024" s="1" t="s">
        <v>1127</v>
      </c>
      <c r="D1024" s="1" t="str">
        <f>IFERROR(VLOOKUP($B1024, 'Combined Budget 2025 EUR'!$B:$G,3, 0),IFERROR(VLOOKUP($B1024, 'Combined Budget 2025 CHF'!$B:$G,3, 0),  IFERROR(VLOOKUP($B1024, '[1]QMSM_AG Mapping'!$A:$G, 3,0), "Check")))</f>
        <v>eCommerce</v>
      </c>
      <c r="E1024" s="1">
        <f>IFERROR(VLOOKUP($B1024, 'Combined Budget 2025 EUR'!$B:$G,5, 0), IFERROR(VLOOKUP($B1024, 'Combined Budget 2025 CHF'!$B:$G,5, 0),IFERROR(VLOOKUP($B1024, '[1]QMSM_AG Mapping'!$A:$E, 5,0), "Check")))</f>
        <v>0</v>
      </c>
      <c r="F1024" s="1">
        <f t="shared" si="153"/>
        <v>0</v>
      </c>
      <c r="G1024" s="13">
        <f>VLOOKUP($B1024, '[1]QMSM_AG Mapping'!$A:$G, 6, 0)</f>
        <v>0</v>
      </c>
      <c r="H1024" s="1">
        <f>VLOOKUP($B1024, '[1]QMSM_AG Mapping'!$A:$G, 7, 0)</f>
        <v>0</v>
      </c>
      <c r="I102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0</v>
      </c>
      <c r="W1024" s="14" cm="1">
        <f t="array" ref="W1024">INDEX(J1024:U1024, 1, MONTH($W$1))</f>
        <v>0</v>
      </c>
      <c r="X1024" s="14" cm="1">
        <f t="array" ref="X1024">SUMPRODUCT((J1024:U1024) *(($J$1:$U$1)&lt;=$X$1))</f>
        <v>0</v>
      </c>
      <c r="AA1024">
        <f t="shared" si="154"/>
        <v>0</v>
      </c>
      <c r="AC1024">
        <f t="shared" si="155"/>
        <v>0</v>
      </c>
      <c r="AD1024">
        <f t="shared" si="156"/>
        <v>0</v>
      </c>
      <c r="AE1024">
        <f t="shared" si="157"/>
        <v>0</v>
      </c>
      <c r="AF1024">
        <f t="shared" si="158"/>
        <v>0</v>
      </c>
      <c r="AG1024">
        <f t="shared" si="159"/>
        <v>0</v>
      </c>
      <c r="AI1024" s="15">
        <f t="shared" si="160"/>
        <v>0</v>
      </c>
      <c r="AJ1024" s="15"/>
      <c r="AK1024" t="str">
        <f>IFERROR(VLOOKUP($B1024, 'Combined Budget 2025 EUR'!$B:$L, 10, 0), IFERROR(VLOOKUP($B1024, 'Combined Budget 2025 CHF'!$B:$L, 10, 0), "N/A"))</f>
        <v>N/A</v>
      </c>
      <c r="AL1024" t="str">
        <f>IFERROR(VLOOKUP($B1024, 'Combined Budget 2025 EUR'!$B:$L, 11, 0), IFERROR(VLOOKUP($B1024, 'Combined Budget 2025 CHF'!$B:$L, 11, 0), "N/A"))</f>
        <v>N/A</v>
      </c>
    </row>
    <row r="1025" spans="2:38" x14ac:dyDescent="0.25">
      <c r="B1025" s="1">
        <v>48028</v>
      </c>
      <c r="C1025" s="1" t="s">
        <v>1128</v>
      </c>
      <c r="D1025" s="1" t="str">
        <f>IFERROR(VLOOKUP($B1025, 'Combined Budget 2025 EUR'!$B:$G,3, 0),IFERROR(VLOOKUP($B1025, 'Combined Budget 2025 CHF'!$B:$G,3, 0),  IFERROR(VLOOKUP($B1025, '[1]QMSM_AG Mapping'!$A:$G, 3,0), "Check")))</f>
        <v>eCommerce</v>
      </c>
      <c r="E1025" s="1">
        <f>IFERROR(VLOOKUP($B1025, 'Combined Budget 2025 EUR'!$B:$G,5, 0), IFERROR(VLOOKUP($B1025, 'Combined Budget 2025 CHF'!$B:$G,5, 0),IFERROR(VLOOKUP($B1025, '[1]QMSM_AG Mapping'!$A:$E, 5,0), "Check")))</f>
        <v>0</v>
      </c>
      <c r="F1025" s="1">
        <f t="shared" si="153"/>
        <v>0</v>
      </c>
      <c r="G1025" s="13">
        <f>VLOOKUP($B1025, '[1]QMSM_AG Mapping'!$A:$G, 6, 0)</f>
        <v>0</v>
      </c>
      <c r="H1025" s="1">
        <f>VLOOKUP($B1025, '[1]QMSM_AG Mapping'!$A:$G, 7, 0)</f>
        <v>0</v>
      </c>
      <c r="I1025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W1025" s="14" cm="1">
        <f t="array" ref="W1025">INDEX(J1025:U1025, 1, MONTH($W$1))</f>
        <v>0</v>
      </c>
      <c r="X1025" s="14" cm="1">
        <f t="array" ref="X1025">SUMPRODUCT((J1025:U1025) *(($J$1:$U$1)&lt;=$X$1))</f>
        <v>0</v>
      </c>
      <c r="AA1025">
        <f t="shared" si="154"/>
        <v>0</v>
      </c>
      <c r="AC1025">
        <f t="shared" si="155"/>
        <v>0</v>
      </c>
      <c r="AD1025">
        <f t="shared" si="156"/>
        <v>0</v>
      </c>
      <c r="AE1025">
        <f t="shared" si="157"/>
        <v>0</v>
      </c>
      <c r="AF1025">
        <f t="shared" si="158"/>
        <v>0</v>
      </c>
      <c r="AG1025">
        <f t="shared" si="159"/>
        <v>0</v>
      </c>
      <c r="AI1025" s="15">
        <f t="shared" si="160"/>
        <v>0</v>
      </c>
      <c r="AJ1025" s="15"/>
      <c r="AK1025" t="str">
        <f>IFERROR(VLOOKUP($B1025, 'Combined Budget 2025 EUR'!$B:$L, 10, 0), IFERROR(VLOOKUP($B1025, 'Combined Budget 2025 CHF'!$B:$L, 10, 0), "N/A"))</f>
        <v>N/A</v>
      </c>
      <c r="AL1025" t="str">
        <f>IFERROR(VLOOKUP($B1025, 'Combined Budget 2025 EUR'!$B:$L, 11, 0), IFERROR(VLOOKUP($B1025, 'Combined Budget 2025 CHF'!$B:$L, 11, 0), "N/A"))</f>
        <v>N/A</v>
      </c>
    </row>
    <row r="1026" spans="2:38" x14ac:dyDescent="0.25">
      <c r="B1026" s="1">
        <v>51101</v>
      </c>
      <c r="C1026" s="1" t="s">
        <v>1129</v>
      </c>
      <c r="D1026" s="1" t="str">
        <f>IFERROR(VLOOKUP($B1026, 'Combined Budget 2025 EUR'!$B:$G,3, 0),IFERROR(VLOOKUP($B1026, 'Combined Budget 2025 CHF'!$B:$G,3, 0),  IFERROR(VLOOKUP($B1026, '[1]QMSM_AG Mapping'!$A:$G, 3,0), "Check")))</f>
        <v>Interco</v>
      </c>
      <c r="E1026" s="1">
        <f>IFERROR(VLOOKUP($B1026, 'Combined Budget 2025 EUR'!$B:$G,5, 0), IFERROR(VLOOKUP($B1026, 'Combined Budget 2025 CHF'!$B:$G,5, 0),IFERROR(VLOOKUP($B1026, '[1]QMSM_AG Mapping'!$A:$E, 5,0), "Check")))</f>
        <v>0</v>
      </c>
      <c r="F1026" s="1">
        <f t="shared" si="153"/>
        <v>0</v>
      </c>
      <c r="G1026" s="13">
        <f>VLOOKUP($B1026, '[1]QMSM_AG Mapping'!$A:$G, 6, 0)</f>
        <v>0</v>
      </c>
      <c r="H1026" s="1">
        <f>VLOOKUP($B1026, '[1]QMSM_AG Mapping'!$A:$G, 7, 0)</f>
        <v>0</v>
      </c>
      <c r="I1026">
        <v>0</v>
      </c>
      <c r="J1026" s="14">
        <v>12104.16</v>
      </c>
      <c r="K1026" s="14">
        <v>739.72</v>
      </c>
      <c r="L1026" s="14">
        <v>0</v>
      </c>
      <c r="M1026" s="14">
        <v>0</v>
      </c>
      <c r="N1026" s="14">
        <v>2021.33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W1026" s="14" cm="1">
        <f t="array" ref="W1026">INDEX(J1026:U1026, 1, MONTH($W$1))</f>
        <v>0</v>
      </c>
      <c r="X1026" s="14" cm="1">
        <f t="array" ref="X1026">SUMPRODUCT((J1026:U1026) *(($J$1:$U$1)&lt;=$X$1))</f>
        <v>14865.21</v>
      </c>
      <c r="AA1026">
        <f t="shared" si="154"/>
        <v>0</v>
      </c>
      <c r="AC1026">
        <f t="shared" si="155"/>
        <v>0</v>
      </c>
      <c r="AD1026">
        <f t="shared" si="156"/>
        <v>0</v>
      </c>
      <c r="AE1026">
        <f t="shared" si="157"/>
        <v>0</v>
      </c>
      <c r="AF1026">
        <f t="shared" si="158"/>
        <v>0</v>
      </c>
      <c r="AG1026">
        <f t="shared" si="159"/>
        <v>0</v>
      </c>
      <c r="AI1026" s="15">
        <f t="shared" si="160"/>
        <v>14865.21</v>
      </c>
      <c r="AJ1026" s="15"/>
      <c r="AK1026" t="str">
        <f>IFERROR(VLOOKUP($B1026, 'Combined Budget 2025 EUR'!$B:$L, 10, 0), IFERROR(VLOOKUP($B1026, 'Combined Budget 2025 CHF'!$B:$L, 10, 0), "N/A"))</f>
        <v>N/A</v>
      </c>
      <c r="AL1026" t="str">
        <f>IFERROR(VLOOKUP($B1026, 'Combined Budget 2025 EUR'!$B:$L, 11, 0), IFERROR(VLOOKUP($B1026, 'Combined Budget 2025 CHF'!$B:$L, 11, 0), "N/A"))</f>
        <v>N/A</v>
      </c>
    </row>
    <row r="1027" spans="2:38" x14ac:dyDescent="0.25">
      <c r="B1027" s="1">
        <v>51157</v>
      </c>
      <c r="C1027" s="1" t="s">
        <v>1228</v>
      </c>
      <c r="D1027" s="1" t="str">
        <f>IFERROR(VLOOKUP($B1027, 'Combined Budget 2025 EUR'!$B:$G,3, 0),IFERROR(VLOOKUP($B1027, 'Combined Budget 2025 CHF'!$B:$G,3, 0),  IFERROR(VLOOKUP($B1027, '[1]QMSM_AG Mapping'!$A:$G, 3,0), "Check")))</f>
        <v>Interco</v>
      </c>
      <c r="E1027" s="1">
        <f>IFERROR(VLOOKUP($B1027, 'Combined Budget 2025 EUR'!$B:$G,5, 0), IFERROR(VLOOKUP($B1027, 'Combined Budget 2025 CHF'!$B:$G,5, 0),IFERROR(VLOOKUP($B1027, '[1]QMSM_AG Mapping'!$A:$E, 5,0), "Check")))</f>
        <v>0</v>
      </c>
      <c r="F1027" s="1">
        <f t="shared" si="153"/>
        <v>0</v>
      </c>
      <c r="G1027" s="13">
        <f>VLOOKUP($B1027, '[1]QMSM_AG Mapping'!$A:$G, 6, 0)</f>
        <v>0</v>
      </c>
      <c r="H1027" s="1">
        <f>VLOOKUP($B1027, '[1]QMSM_AG Mapping'!$A:$G, 7, 0)</f>
        <v>0</v>
      </c>
      <c r="I1027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271.01</v>
      </c>
      <c r="P1027" s="14">
        <v>0</v>
      </c>
      <c r="Q1027" s="14">
        <v>0</v>
      </c>
      <c r="R1027" s="14">
        <v>0</v>
      </c>
      <c r="S1027" s="14">
        <v>1238</v>
      </c>
      <c r="T1027" s="14">
        <v>0</v>
      </c>
      <c r="U1027" s="14">
        <v>0</v>
      </c>
      <c r="W1027" s="14" cm="1">
        <f t="array" ref="W1027">INDEX(J1027:U1027, 1, MONTH($W$1))</f>
        <v>0</v>
      </c>
      <c r="X1027" s="14" cm="1">
        <f t="array" ref="X1027">SUMPRODUCT((J1027:U1027) *(($J$1:$U$1)&lt;=$X$1))</f>
        <v>1509.01</v>
      </c>
      <c r="AA1027">
        <f t="shared" si="154"/>
        <v>0</v>
      </c>
      <c r="AC1027">
        <f t="shared" si="155"/>
        <v>0</v>
      </c>
      <c r="AD1027">
        <f t="shared" si="156"/>
        <v>0</v>
      </c>
      <c r="AE1027">
        <f t="shared" si="157"/>
        <v>0</v>
      </c>
      <c r="AF1027">
        <f t="shared" si="158"/>
        <v>0</v>
      </c>
      <c r="AG1027">
        <f t="shared" si="159"/>
        <v>0</v>
      </c>
      <c r="AI1027" s="15">
        <f t="shared" si="160"/>
        <v>1509.01</v>
      </c>
      <c r="AJ1027" s="15"/>
      <c r="AK1027" t="str">
        <f>IFERROR(VLOOKUP($B1027, 'Combined Budget 2025 EUR'!$B:$L, 10, 0), IFERROR(VLOOKUP($B1027, 'Combined Budget 2025 CHF'!$B:$L, 10, 0), "N/A"))</f>
        <v>N/A</v>
      </c>
      <c r="AL1027" t="str">
        <f>IFERROR(VLOOKUP($B1027, 'Combined Budget 2025 EUR'!$B:$L, 11, 0), IFERROR(VLOOKUP($B1027, 'Combined Budget 2025 CHF'!$B:$L, 11, 0), "N/A"))</f>
        <v>N/A</v>
      </c>
    </row>
    <row r="1028" spans="2:38" x14ac:dyDescent="0.25">
      <c r="B1028" s="1">
        <v>51172</v>
      </c>
      <c r="C1028" s="1" t="s">
        <v>1130</v>
      </c>
      <c r="D1028" s="1" t="str">
        <f>IFERROR(VLOOKUP($B1028, 'Combined Budget 2025 EUR'!$B:$G,3, 0),IFERROR(VLOOKUP($B1028, 'Combined Budget 2025 CHF'!$B:$G,3, 0),  IFERROR(VLOOKUP($B1028, '[1]QMSM_AG Mapping'!$A:$G, 3,0), "Check")))</f>
        <v>Interco</v>
      </c>
      <c r="E1028" s="1">
        <f>IFERROR(VLOOKUP($B1028, 'Combined Budget 2025 EUR'!$B:$G,5, 0), IFERROR(VLOOKUP($B1028, 'Combined Budget 2025 CHF'!$B:$G,5, 0),IFERROR(VLOOKUP($B1028, '[1]QMSM_AG Mapping'!$A:$E, 5,0), "Check")))</f>
        <v>0</v>
      </c>
      <c r="F1028" s="1">
        <f t="shared" ref="F1028:F1038" si="161">IF(OR(E1028="Salon / Institute", E1028="Pharmacy", E1028="Clinic"), "Institutes / Clinic", IF(E1028="Parfümerie", "Retail", E1028))</f>
        <v>0</v>
      </c>
      <c r="G1028" s="13">
        <f>VLOOKUP($B1028, '[1]QMSM_AG Mapping'!$A:$G, 6, 0)</f>
        <v>0</v>
      </c>
      <c r="H1028" s="1">
        <f>VLOOKUP($B1028, '[1]QMSM_AG Mapping'!$A:$G, 7, 0)</f>
        <v>0</v>
      </c>
      <c r="I1028">
        <v>0</v>
      </c>
      <c r="J1028" s="14">
        <v>0</v>
      </c>
      <c r="K1028" s="14">
        <v>0</v>
      </c>
      <c r="L1028" s="14">
        <v>0</v>
      </c>
      <c r="M1028" s="14">
        <v>0</v>
      </c>
      <c r="N1028" s="14">
        <v>825.5</v>
      </c>
      <c r="O1028" s="14">
        <v>0</v>
      </c>
      <c r="P1028" s="14">
        <v>825.5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W1028" s="14" cm="1">
        <f t="array" ref="W1028">INDEX(J1028:U1028, 1, MONTH($W$1))</f>
        <v>0</v>
      </c>
      <c r="X1028" s="14" cm="1">
        <f t="array" ref="X1028">SUMPRODUCT((J1028:U1028) *(($J$1:$U$1)&lt;=$X$1))</f>
        <v>1651</v>
      </c>
      <c r="AA1028">
        <f t="shared" ref="AA1028:AA1038" si="162">IF(I1028="Yes", 1, 0)</f>
        <v>0</v>
      </c>
      <c r="AC1028">
        <f t="shared" ref="AC1028:AC1038" si="163">IFERROR(X1028/AB1028, 0)</f>
        <v>0</v>
      </c>
      <c r="AD1028">
        <f t="shared" ref="AD1028:AD1038" si="164">IF(G1028=$W$1, 1, 0)</f>
        <v>0</v>
      </c>
      <c r="AE1028">
        <f t="shared" ref="AE1028:AE1038" si="165">IF(G1028=$W$1, W1028, 0)</f>
        <v>0</v>
      </c>
      <c r="AF1028">
        <f t="shared" ref="AF1028:AF1038" si="166">IF(AND(H1028=2024, G1028&lt;=$W$1, X1028&gt;0), 1, 0)</f>
        <v>0</v>
      </c>
      <c r="AG1028">
        <f t="shared" ref="AG1028:AG1038" si="167">IF(AND(H1028=2024, G1028&lt;=$W$1), X1028, 0)</f>
        <v>0</v>
      </c>
      <c r="AI1028" s="15">
        <f t="shared" si="160"/>
        <v>1651</v>
      </c>
      <c r="AJ1028" s="15"/>
      <c r="AK1028" t="str">
        <f>IFERROR(VLOOKUP($B1028, 'Combined Budget 2025 EUR'!$B:$L, 10, 0), IFERROR(VLOOKUP($B1028, 'Combined Budget 2025 CHF'!$B:$L, 10, 0), "N/A"))</f>
        <v>N/A</v>
      </c>
      <c r="AL1028" t="str">
        <f>IFERROR(VLOOKUP($B1028, 'Combined Budget 2025 EUR'!$B:$L, 11, 0), IFERROR(VLOOKUP($B1028, 'Combined Budget 2025 CHF'!$B:$L, 11, 0), "N/A"))</f>
        <v>N/A</v>
      </c>
    </row>
    <row r="1029" spans="2:38" x14ac:dyDescent="0.25">
      <c r="B1029" s="1">
        <v>51175</v>
      </c>
      <c r="C1029" s="1" t="s">
        <v>1131</v>
      </c>
      <c r="D1029" s="1" t="str">
        <f>IFERROR(VLOOKUP($B1029, 'Combined Budget 2025 EUR'!$B:$G,3, 0),IFERROR(VLOOKUP($B1029, 'Combined Budget 2025 CHF'!$B:$G,3, 0),  IFERROR(VLOOKUP($B1029, '[1]QMSM_AG Mapping'!$A:$G, 3,0), "Check")))</f>
        <v>Interco</v>
      </c>
      <c r="E1029" s="1">
        <f>IFERROR(VLOOKUP($B1029, 'Combined Budget 2025 EUR'!$B:$G,5, 0), IFERROR(VLOOKUP($B1029, 'Combined Budget 2025 CHF'!$B:$G,5, 0),IFERROR(VLOOKUP($B1029, '[1]QMSM_AG Mapping'!$A:$E, 5,0), "Check")))</f>
        <v>0</v>
      </c>
      <c r="F1029" s="1">
        <f t="shared" si="161"/>
        <v>0</v>
      </c>
      <c r="G1029" s="13">
        <f>VLOOKUP($B1029, '[1]QMSM_AG Mapping'!$A:$G, 6, 0)</f>
        <v>0</v>
      </c>
      <c r="H1029" s="1">
        <f>VLOOKUP($B1029, '[1]QMSM_AG Mapping'!$A:$G, 7, 0)</f>
        <v>0</v>
      </c>
      <c r="I1029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W1029" s="14" cm="1">
        <f t="array" ref="W1029">INDEX(J1029:U1029, 1, MONTH($W$1))</f>
        <v>0</v>
      </c>
      <c r="X1029" s="14" cm="1">
        <f t="array" ref="X1029">SUMPRODUCT((J1029:U1029) *(($J$1:$U$1)&lt;=$X$1))</f>
        <v>0</v>
      </c>
      <c r="AA1029">
        <f t="shared" si="162"/>
        <v>0</v>
      </c>
      <c r="AC1029">
        <f t="shared" si="163"/>
        <v>0</v>
      </c>
      <c r="AD1029">
        <f t="shared" si="164"/>
        <v>0</v>
      </c>
      <c r="AE1029">
        <f t="shared" si="165"/>
        <v>0</v>
      </c>
      <c r="AF1029">
        <f t="shared" si="166"/>
        <v>0</v>
      </c>
      <c r="AG1029">
        <f t="shared" si="167"/>
        <v>0</v>
      </c>
      <c r="AI1029" s="15">
        <f t="shared" si="160"/>
        <v>0</v>
      </c>
      <c r="AJ1029" s="15"/>
      <c r="AK1029" t="str">
        <f>IFERROR(VLOOKUP($B1029, 'Combined Budget 2025 EUR'!$B:$L, 10, 0), IFERROR(VLOOKUP($B1029, 'Combined Budget 2025 CHF'!$B:$L, 10, 0), "N/A"))</f>
        <v>N/A</v>
      </c>
      <c r="AL1029" t="str">
        <f>IFERROR(VLOOKUP($B1029, 'Combined Budget 2025 EUR'!$B:$L, 11, 0), IFERROR(VLOOKUP($B1029, 'Combined Budget 2025 CHF'!$B:$L, 11, 0), "N/A"))</f>
        <v>N/A</v>
      </c>
    </row>
    <row r="1030" spans="2:38" x14ac:dyDescent="0.25">
      <c r="B1030" s="1">
        <v>51180</v>
      </c>
      <c r="C1030" s="1" t="s">
        <v>1132</v>
      </c>
      <c r="D1030" s="1" t="str">
        <f>IFERROR(VLOOKUP($B1030, 'Combined Budget 2025 EUR'!$B:$G,3, 0),IFERROR(VLOOKUP($B1030, 'Combined Budget 2025 CHF'!$B:$G,3, 0),  IFERROR(VLOOKUP($B1030, '[1]QMSM_AG Mapping'!$A:$G, 3,0), "Check")))</f>
        <v>Interco</v>
      </c>
      <c r="E1030" s="1">
        <f>IFERROR(VLOOKUP($B1030, 'Combined Budget 2025 EUR'!$B:$G,5, 0), IFERROR(VLOOKUP($B1030, 'Combined Budget 2025 CHF'!$B:$G,5, 0),IFERROR(VLOOKUP($B1030, '[1]QMSM_AG Mapping'!$A:$E, 5,0), "Check")))</f>
        <v>0</v>
      </c>
      <c r="F1030" s="1">
        <f t="shared" si="161"/>
        <v>0</v>
      </c>
      <c r="G1030" s="13">
        <f>VLOOKUP($B1030, '[1]QMSM_AG Mapping'!$A:$G, 6, 0)</f>
        <v>0</v>
      </c>
      <c r="H1030" s="1">
        <f>VLOOKUP($B1030, '[1]QMSM_AG Mapping'!$A:$G, 7, 0)</f>
        <v>0</v>
      </c>
      <c r="I1030">
        <v>0</v>
      </c>
      <c r="J1030" s="14">
        <v>-612.33000000000004</v>
      </c>
      <c r="K1030" s="14">
        <v>0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W1030" s="14" cm="1">
        <f t="array" ref="W1030">INDEX(J1030:U1030, 1, MONTH($W$1))</f>
        <v>0</v>
      </c>
      <c r="X1030" s="14" cm="1">
        <f t="array" ref="X1030">SUMPRODUCT((J1030:U1030) *(($J$1:$U$1)&lt;=$X$1))</f>
        <v>-612.33000000000004</v>
      </c>
      <c r="AA1030">
        <f t="shared" si="162"/>
        <v>0</v>
      </c>
      <c r="AC1030">
        <f t="shared" si="163"/>
        <v>0</v>
      </c>
      <c r="AD1030">
        <f t="shared" si="164"/>
        <v>0</v>
      </c>
      <c r="AE1030">
        <f t="shared" si="165"/>
        <v>0</v>
      </c>
      <c r="AF1030">
        <f t="shared" si="166"/>
        <v>0</v>
      </c>
      <c r="AG1030">
        <f t="shared" si="167"/>
        <v>0</v>
      </c>
      <c r="AI1030" s="15">
        <f t="shared" si="160"/>
        <v>-612.33000000000004</v>
      </c>
      <c r="AJ1030" s="15"/>
      <c r="AK1030" t="str">
        <f>IFERROR(VLOOKUP($B1030, 'Combined Budget 2025 EUR'!$B:$L, 10, 0), IFERROR(VLOOKUP($B1030, 'Combined Budget 2025 CHF'!$B:$L, 10, 0), "N/A"))</f>
        <v>N/A</v>
      </c>
      <c r="AL1030" t="str">
        <f>IFERROR(VLOOKUP($B1030, 'Combined Budget 2025 EUR'!$B:$L, 11, 0), IFERROR(VLOOKUP($B1030, 'Combined Budget 2025 CHF'!$B:$L, 11, 0), "N/A"))</f>
        <v>N/A</v>
      </c>
    </row>
    <row r="1031" spans="2:38" x14ac:dyDescent="0.25">
      <c r="B1031" s="1">
        <v>51186</v>
      </c>
      <c r="C1031" s="1" t="s">
        <v>1229</v>
      </c>
      <c r="D1031" s="1" t="str">
        <f>IFERROR(VLOOKUP($B1031, 'Combined Budget 2025 EUR'!$B:$G,3, 0),IFERROR(VLOOKUP($B1031, 'Combined Budget 2025 CHF'!$B:$G,3, 0),  IFERROR(VLOOKUP($B1031, '[1]QMSM_AG Mapping'!$A:$G, 3,0), "Check")))</f>
        <v>Interco</v>
      </c>
      <c r="E1031" s="1">
        <f>IFERROR(VLOOKUP($B1031, 'Combined Budget 2025 EUR'!$B:$G,5, 0), IFERROR(VLOOKUP($B1031, 'Combined Budget 2025 CHF'!$B:$G,5, 0),IFERROR(VLOOKUP($B1031, '[1]QMSM_AG Mapping'!$A:$E, 5,0), "Check")))</f>
        <v>0</v>
      </c>
      <c r="F1031" s="1">
        <f t="shared" si="161"/>
        <v>0</v>
      </c>
      <c r="G1031" s="13">
        <f>VLOOKUP($B1031, '[1]QMSM_AG Mapping'!$A:$G, 6, 0)</f>
        <v>0</v>
      </c>
      <c r="H1031" s="1">
        <f>VLOOKUP($B1031, '[1]QMSM_AG Mapping'!$A:$G, 7, 0)</f>
        <v>0</v>
      </c>
      <c r="I1031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370.75</v>
      </c>
      <c r="U1031" s="14">
        <v>0</v>
      </c>
      <c r="W1031" s="14" cm="1">
        <f t="array" ref="W1031">INDEX(J1031:U1031, 1, MONTH($W$1))</f>
        <v>0</v>
      </c>
      <c r="X1031" s="14" cm="1">
        <f t="array" ref="X1031">SUMPRODUCT((J1031:U1031) *(($J$1:$U$1)&lt;=$X$1))</f>
        <v>370.75</v>
      </c>
      <c r="AA1031">
        <f t="shared" si="162"/>
        <v>0</v>
      </c>
      <c r="AC1031">
        <f t="shared" si="163"/>
        <v>0</v>
      </c>
      <c r="AD1031">
        <f t="shared" si="164"/>
        <v>0</v>
      </c>
      <c r="AE1031">
        <f t="shared" si="165"/>
        <v>0</v>
      </c>
      <c r="AF1031">
        <f t="shared" si="166"/>
        <v>0</v>
      </c>
      <c r="AG1031">
        <f t="shared" si="167"/>
        <v>0</v>
      </c>
      <c r="AI1031" s="15">
        <f t="shared" si="160"/>
        <v>370.75</v>
      </c>
      <c r="AJ1031" s="15"/>
      <c r="AK1031" t="str">
        <f>IFERROR(VLOOKUP($B1031, 'Combined Budget 2025 EUR'!$B:$L, 10, 0), IFERROR(VLOOKUP($B1031, 'Combined Budget 2025 CHF'!$B:$L, 10, 0), "N/A"))</f>
        <v>N/A</v>
      </c>
      <c r="AL1031" t="str">
        <f>IFERROR(VLOOKUP($B1031, 'Combined Budget 2025 EUR'!$B:$L, 11, 0), IFERROR(VLOOKUP($B1031, 'Combined Budget 2025 CHF'!$B:$L, 11, 0), "N/A"))</f>
        <v>N/A</v>
      </c>
    </row>
    <row r="1032" spans="2:38" x14ac:dyDescent="0.25">
      <c r="B1032" s="1">
        <v>51200</v>
      </c>
      <c r="C1032" s="1" t="s">
        <v>1133</v>
      </c>
      <c r="D1032" s="1" t="str">
        <f>IFERROR(VLOOKUP($B1032, 'Combined Budget 2025 EUR'!$B:$G,3, 0),IFERROR(VLOOKUP($B1032, 'Combined Budget 2025 CHF'!$B:$G,3, 0),  IFERROR(VLOOKUP($B1032, '[1]QMSM_AG Mapping'!$A:$G, 3,0), "Check")))</f>
        <v>Interco</v>
      </c>
      <c r="E1032" s="1">
        <f>IFERROR(VLOOKUP($B1032, 'Combined Budget 2025 EUR'!$B:$G,5, 0), IFERROR(VLOOKUP($B1032, 'Combined Budget 2025 CHF'!$B:$G,5, 0),IFERROR(VLOOKUP($B1032, '[1]QMSM_AG Mapping'!$A:$E, 5,0), "Check")))</f>
        <v>0</v>
      </c>
      <c r="F1032" s="1">
        <f t="shared" si="161"/>
        <v>0</v>
      </c>
      <c r="G1032" s="13">
        <f>VLOOKUP($B1032, '[1]QMSM_AG Mapping'!$A:$G, 6, 0)</f>
        <v>0</v>
      </c>
      <c r="H1032" s="1">
        <f>VLOOKUP($B1032, '[1]QMSM_AG Mapping'!$A:$G, 7, 0)</f>
        <v>0</v>
      </c>
      <c r="I1032">
        <v>0</v>
      </c>
      <c r="J1032" s="14">
        <v>22652.560000000001</v>
      </c>
      <c r="K1032" s="14">
        <v>7452.24</v>
      </c>
      <c r="L1032" s="14">
        <v>3094.61</v>
      </c>
      <c r="M1032" s="14">
        <v>10927.49</v>
      </c>
      <c r="N1032" s="14">
        <v>10123.48</v>
      </c>
      <c r="O1032" s="14">
        <v>6441.41</v>
      </c>
      <c r="P1032" s="14">
        <v>11625.55</v>
      </c>
      <c r="Q1032" s="14">
        <v>11007.47</v>
      </c>
      <c r="R1032" s="14">
        <v>24269.3</v>
      </c>
      <c r="S1032" s="14">
        <v>9372.39</v>
      </c>
      <c r="T1032" s="14">
        <v>13035.16</v>
      </c>
      <c r="U1032" s="14">
        <v>7787.63</v>
      </c>
      <c r="W1032" s="14" cm="1">
        <f t="array" ref="W1032">INDEX(J1032:U1032, 1, MONTH($W$1))</f>
        <v>7787.63</v>
      </c>
      <c r="X1032" s="14" cm="1">
        <f t="array" ref="X1032">SUMPRODUCT((J1032:U1032) *(($J$1:$U$1)&lt;=$X$1))</f>
        <v>137789.29</v>
      </c>
      <c r="AA1032">
        <f t="shared" si="162"/>
        <v>0</v>
      </c>
      <c r="AC1032">
        <f t="shared" si="163"/>
        <v>0</v>
      </c>
      <c r="AD1032">
        <f t="shared" si="164"/>
        <v>0</v>
      </c>
      <c r="AE1032">
        <f t="shared" si="165"/>
        <v>0</v>
      </c>
      <c r="AF1032">
        <f t="shared" si="166"/>
        <v>0</v>
      </c>
      <c r="AG1032">
        <f t="shared" si="167"/>
        <v>0</v>
      </c>
      <c r="AI1032" s="15">
        <f t="shared" si="160"/>
        <v>137789.29</v>
      </c>
      <c r="AJ1032" s="15"/>
      <c r="AK1032" t="str">
        <f>IFERROR(VLOOKUP($B1032, 'Combined Budget 2025 EUR'!$B:$L, 10, 0), IFERROR(VLOOKUP($B1032, 'Combined Budget 2025 CHF'!$B:$L, 10, 0), "N/A"))</f>
        <v>N/A</v>
      </c>
      <c r="AL1032" t="str">
        <f>IFERROR(VLOOKUP($B1032, 'Combined Budget 2025 EUR'!$B:$L, 11, 0), IFERROR(VLOOKUP($B1032, 'Combined Budget 2025 CHF'!$B:$L, 11, 0), "N/A"))</f>
        <v>N/A</v>
      </c>
    </row>
    <row r="1033" spans="2:38" x14ac:dyDescent="0.25">
      <c r="B1033" s="1">
        <v>51202</v>
      </c>
      <c r="C1033" s="1" t="s">
        <v>1134</v>
      </c>
      <c r="D1033" s="1" t="str">
        <f>IFERROR(VLOOKUP($B1033, 'Combined Budget 2025 EUR'!$B:$G,3, 0),IFERROR(VLOOKUP($B1033, 'Combined Budget 2025 CHF'!$B:$G,3, 0),  IFERROR(VLOOKUP($B1033, '[1]QMSM_AG Mapping'!$A:$G, 3,0), "Check")))</f>
        <v>Interco</v>
      </c>
      <c r="E1033" s="1">
        <f>IFERROR(VLOOKUP($B1033, 'Combined Budget 2025 EUR'!$B:$G,5, 0), IFERROR(VLOOKUP($B1033, 'Combined Budget 2025 CHF'!$B:$G,5, 0),IFERROR(VLOOKUP($B1033, '[1]QMSM_AG Mapping'!$A:$E, 5,0), "Check")))</f>
        <v>0</v>
      </c>
      <c r="F1033" s="1">
        <f t="shared" si="161"/>
        <v>0</v>
      </c>
      <c r="G1033" s="13">
        <f>VLOOKUP($B1033, '[1]QMSM_AG Mapping'!$A:$G, 6, 0)</f>
        <v>0</v>
      </c>
      <c r="H1033" s="1">
        <f>VLOOKUP($B1033, '[1]QMSM_AG Mapping'!$A:$G, 7, 0)</f>
        <v>0</v>
      </c>
      <c r="I1033">
        <v>0</v>
      </c>
      <c r="J1033" s="14">
        <v>1829.92</v>
      </c>
      <c r="K1033" s="14">
        <v>1200.04</v>
      </c>
      <c r="L1033" s="14">
        <v>0</v>
      </c>
      <c r="M1033" s="14">
        <v>200.72</v>
      </c>
      <c r="N1033" s="14">
        <v>43.26</v>
      </c>
      <c r="O1033" s="14">
        <v>1495.15</v>
      </c>
      <c r="P1033" s="14">
        <v>132.03</v>
      </c>
      <c r="Q1033" s="14">
        <v>96.15</v>
      </c>
      <c r="R1033" s="14">
        <v>2642.4</v>
      </c>
      <c r="S1033" s="14">
        <v>651.6</v>
      </c>
      <c r="T1033" s="14">
        <v>443.5</v>
      </c>
      <c r="U1033" s="14">
        <v>0</v>
      </c>
      <c r="W1033" s="14" cm="1">
        <f t="array" ref="W1033">INDEX(J1033:U1033, 1, MONTH($W$1))</f>
        <v>0</v>
      </c>
      <c r="X1033" s="14" cm="1">
        <f t="array" ref="X1033">SUMPRODUCT((J1033:U1033) *(($J$1:$U$1)&lt;=$X$1))</f>
        <v>8734.77</v>
      </c>
      <c r="AA1033">
        <f t="shared" si="162"/>
        <v>0</v>
      </c>
      <c r="AC1033">
        <f t="shared" si="163"/>
        <v>0</v>
      </c>
      <c r="AD1033">
        <f t="shared" si="164"/>
        <v>0</v>
      </c>
      <c r="AE1033">
        <f t="shared" si="165"/>
        <v>0</v>
      </c>
      <c r="AF1033">
        <f t="shared" si="166"/>
        <v>0</v>
      </c>
      <c r="AG1033">
        <f t="shared" si="167"/>
        <v>0</v>
      </c>
      <c r="AI1033" s="15">
        <f t="shared" ref="AI1033:AI1038" si="168">SUM(J1033:U1033)</f>
        <v>8734.77</v>
      </c>
      <c r="AJ1033" s="15"/>
      <c r="AK1033" t="str">
        <f>IFERROR(VLOOKUP($B1033, 'Combined Budget 2025 EUR'!$B:$L, 10, 0), IFERROR(VLOOKUP($B1033, 'Combined Budget 2025 CHF'!$B:$L, 10, 0), "N/A"))</f>
        <v>N/A</v>
      </c>
      <c r="AL1033" t="str">
        <f>IFERROR(VLOOKUP($B1033, 'Combined Budget 2025 EUR'!$B:$L, 11, 0), IFERROR(VLOOKUP($B1033, 'Combined Budget 2025 CHF'!$B:$L, 11, 0), "N/A"))</f>
        <v>N/A</v>
      </c>
    </row>
    <row r="1034" spans="2:38" x14ac:dyDescent="0.25">
      <c r="B1034" s="1">
        <v>51206</v>
      </c>
      <c r="C1034" s="1" t="s">
        <v>1135</v>
      </c>
      <c r="D1034" s="1" t="str">
        <f>IFERROR(VLOOKUP($B1034, 'Combined Budget 2025 EUR'!$B:$G,3, 0),IFERROR(VLOOKUP($B1034, 'Combined Budget 2025 CHF'!$B:$G,3, 0),  IFERROR(VLOOKUP($B1034, '[1]QMSM_AG Mapping'!$A:$G, 3,0), "Check")))</f>
        <v>Interco</v>
      </c>
      <c r="E1034" s="1">
        <f>IFERROR(VLOOKUP($B1034, 'Combined Budget 2025 EUR'!$B:$G,5, 0), IFERROR(VLOOKUP($B1034, 'Combined Budget 2025 CHF'!$B:$G,5, 0),IFERROR(VLOOKUP($B1034, '[1]QMSM_AG Mapping'!$A:$E, 5,0), "Check")))</f>
        <v>0</v>
      </c>
      <c r="F1034" s="1">
        <f t="shared" si="161"/>
        <v>0</v>
      </c>
      <c r="G1034" s="13">
        <f>VLOOKUP($B1034, '[1]QMSM_AG Mapping'!$A:$G, 6, 0)</f>
        <v>0</v>
      </c>
      <c r="H1034" s="1">
        <f>VLOOKUP($B1034, '[1]QMSM_AG Mapping'!$A:$G, 7, 0)</f>
        <v>0</v>
      </c>
      <c r="I1034">
        <v>0</v>
      </c>
      <c r="J1034" s="14">
        <v>0</v>
      </c>
      <c r="K1034" s="14">
        <v>295.16000000000003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0</v>
      </c>
      <c r="W1034" s="14" cm="1">
        <f t="array" ref="W1034">INDEX(J1034:U1034, 1, MONTH($W$1))</f>
        <v>0</v>
      </c>
      <c r="X1034" s="14" cm="1">
        <f t="array" ref="X1034">SUMPRODUCT((J1034:U1034) *(($J$1:$U$1)&lt;=$X$1))</f>
        <v>295.16000000000003</v>
      </c>
      <c r="AA1034">
        <f t="shared" si="162"/>
        <v>0</v>
      </c>
      <c r="AC1034">
        <f t="shared" si="163"/>
        <v>0</v>
      </c>
      <c r="AD1034">
        <f t="shared" si="164"/>
        <v>0</v>
      </c>
      <c r="AE1034">
        <f t="shared" si="165"/>
        <v>0</v>
      </c>
      <c r="AF1034">
        <f t="shared" si="166"/>
        <v>0</v>
      </c>
      <c r="AG1034">
        <f t="shared" si="167"/>
        <v>0</v>
      </c>
      <c r="AI1034" s="15">
        <f t="shared" si="168"/>
        <v>295.16000000000003</v>
      </c>
      <c r="AJ1034" s="15"/>
      <c r="AK1034" t="str">
        <f>IFERROR(VLOOKUP($B1034, 'Combined Budget 2025 EUR'!$B:$L, 10, 0), IFERROR(VLOOKUP($B1034, 'Combined Budget 2025 CHF'!$B:$L, 10, 0), "N/A"))</f>
        <v>N/A</v>
      </c>
      <c r="AL1034" t="str">
        <f>IFERROR(VLOOKUP($B1034, 'Combined Budget 2025 EUR'!$B:$L, 11, 0), IFERROR(VLOOKUP($B1034, 'Combined Budget 2025 CHF'!$B:$L, 11, 0), "N/A"))</f>
        <v>N/A</v>
      </c>
    </row>
    <row r="1035" spans="2:38" x14ac:dyDescent="0.25">
      <c r="B1035" s="1">
        <v>51207</v>
      </c>
      <c r="C1035" s="1" t="s">
        <v>1136</v>
      </c>
      <c r="D1035" s="1" t="str">
        <f>IFERROR(VLOOKUP($B1035, 'Combined Budget 2025 EUR'!$B:$G,3, 0),IFERROR(VLOOKUP($B1035, 'Combined Budget 2025 CHF'!$B:$G,3, 0),  IFERROR(VLOOKUP($B1035, '[1]QMSM_AG Mapping'!$A:$G, 3,0), "Check")))</f>
        <v>Interco</v>
      </c>
      <c r="E1035" s="1">
        <f>IFERROR(VLOOKUP($B1035, 'Combined Budget 2025 EUR'!$B:$G,5, 0), IFERROR(VLOOKUP($B1035, 'Combined Budget 2025 CHF'!$B:$G,5, 0),IFERROR(VLOOKUP($B1035, '[1]QMSM_AG Mapping'!$A:$E, 5,0), "Check")))</f>
        <v>0</v>
      </c>
      <c r="F1035" s="1">
        <f t="shared" si="161"/>
        <v>0</v>
      </c>
      <c r="G1035" s="13">
        <f>VLOOKUP($B1035, '[1]QMSM_AG Mapping'!$A:$G, 6, 0)</f>
        <v>0</v>
      </c>
      <c r="H1035" s="1">
        <f>VLOOKUP($B1035, '[1]QMSM_AG Mapping'!$A:$G, 7, 0)</f>
        <v>0</v>
      </c>
      <c r="I1035">
        <v>0</v>
      </c>
      <c r="J1035" s="14">
        <v>40.76</v>
      </c>
      <c r="K1035" s="14">
        <v>0</v>
      </c>
      <c r="L1035" s="14">
        <v>0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0</v>
      </c>
      <c r="W1035" s="14" cm="1">
        <f t="array" ref="W1035">INDEX(J1035:U1035, 1, MONTH($W$1))</f>
        <v>0</v>
      </c>
      <c r="X1035" s="14" cm="1">
        <f t="array" ref="X1035">SUMPRODUCT((J1035:U1035) *(($J$1:$U$1)&lt;=$X$1))</f>
        <v>40.76</v>
      </c>
      <c r="AA1035">
        <f t="shared" si="162"/>
        <v>0</v>
      </c>
      <c r="AC1035">
        <f t="shared" si="163"/>
        <v>0</v>
      </c>
      <c r="AD1035">
        <f t="shared" si="164"/>
        <v>0</v>
      </c>
      <c r="AE1035">
        <f t="shared" si="165"/>
        <v>0</v>
      </c>
      <c r="AF1035">
        <f t="shared" si="166"/>
        <v>0</v>
      </c>
      <c r="AG1035">
        <f t="shared" si="167"/>
        <v>0</v>
      </c>
      <c r="AI1035" s="15">
        <f t="shared" si="168"/>
        <v>40.76</v>
      </c>
      <c r="AJ1035" s="15"/>
      <c r="AK1035" t="str">
        <f>IFERROR(VLOOKUP($B1035, 'Combined Budget 2025 EUR'!$B:$L, 10, 0), IFERROR(VLOOKUP($B1035, 'Combined Budget 2025 CHF'!$B:$L, 10, 0), "N/A"))</f>
        <v>N/A</v>
      </c>
      <c r="AL1035" t="str">
        <f>IFERROR(VLOOKUP($B1035, 'Combined Budget 2025 EUR'!$B:$L, 11, 0), IFERROR(VLOOKUP($B1035, 'Combined Budget 2025 CHF'!$B:$L, 11, 0), "N/A"))</f>
        <v>N/A</v>
      </c>
    </row>
    <row r="1036" spans="2:38" x14ac:dyDescent="0.25">
      <c r="B1036" s="1">
        <v>51209</v>
      </c>
      <c r="C1036" s="1" t="s">
        <v>1137</v>
      </c>
      <c r="D1036" s="1" t="str">
        <f>IFERROR(VLOOKUP($B1036, 'Combined Budget 2025 EUR'!$B:$G,3, 0),IFERROR(VLOOKUP($B1036, 'Combined Budget 2025 CHF'!$B:$G,3, 0),  IFERROR(VLOOKUP($B1036, '[1]QMSM_AG Mapping'!$A:$G, 3,0), "Check")))</f>
        <v>Interco</v>
      </c>
      <c r="E1036" s="1">
        <f>IFERROR(VLOOKUP($B1036, 'Combined Budget 2025 EUR'!$B:$G,5, 0), IFERROR(VLOOKUP($B1036, 'Combined Budget 2025 CHF'!$B:$G,5, 0),IFERROR(VLOOKUP($B1036, '[1]QMSM_AG Mapping'!$A:$E, 5,0), "Check")))</f>
        <v>0</v>
      </c>
      <c r="F1036" s="1">
        <f t="shared" si="161"/>
        <v>0</v>
      </c>
      <c r="G1036" s="13">
        <f>VLOOKUP($B1036, '[1]QMSM_AG Mapping'!$A:$G, 6, 0)</f>
        <v>0</v>
      </c>
      <c r="H1036" s="1">
        <f>VLOOKUP($B1036, '[1]QMSM_AG Mapping'!$A:$G, 7, 0)</f>
        <v>0</v>
      </c>
      <c r="I1036">
        <v>0</v>
      </c>
      <c r="J1036" s="14">
        <v>0</v>
      </c>
      <c r="K1036" s="14">
        <v>0</v>
      </c>
      <c r="L1036" s="14">
        <v>0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0</v>
      </c>
      <c r="W1036" s="14" cm="1">
        <f t="array" ref="W1036">INDEX(J1036:U1036, 1, MONTH($W$1))</f>
        <v>0</v>
      </c>
      <c r="X1036" s="14" cm="1">
        <f t="array" ref="X1036">SUMPRODUCT((J1036:U1036) *(($J$1:$U$1)&lt;=$X$1))</f>
        <v>0</v>
      </c>
      <c r="AA1036">
        <f t="shared" si="162"/>
        <v>0</v>
      </c>
      <c r="AC1036">
        <f t="shared" si="163"/>
        <v>0</v>
      </c>
      <c r="AD1036">
        <f t="shared" si="164"/>
        <v>0</v>
      </c>
      <c r="AE1036">
        <f t="shared" si="165"/>
        <v>0</v>
      </c>
      <c r="AF1036">
        <f t="shared" si="166"/>
        <v>0</v>
      </c>
      <c r="AG1036">
        <f t="shared" si="167"/>
        <v>0</v>
      </c>
      <c r="AI1036" s="15">
        <f t="shared" si="168"/>
        <v>0</v>
      </c>
      <c r="AJ1036" s="15"/>
      <c r="AK1036" t="str">
        <f>IFERROR(VLOOKUP($B1036, 'Combined Budget 2025 EUR'!$B:$L, 10, 0), IFERROR(VLOOKUP($B1036, 'Combined Budget 2025 CHF'!$B:$L, 10, 0), "N/A"))</f>
        <v>N/A</v>
      </c>
      <c r="AL1036" t="str">
        <f>IFERROR(VLOOKUP($B1036, 'Combined Budget 2025 EUR'!$B:$L, 11, 0), IFERROR(VLOOKUP($B1036, 'Combined Budget 2025 CHF'!$B:$L, 11, 0), "N/A"))</f>
        <v>N/A</v>
      </c>
    </row>
    <row r="1037" spans="2:38" x14ac:dyDescent="0.25">
      <c r="B1037" s="1">
        <v>51600</v>
      </c>
      <c r="C1037" s="1" t="s">
        <v>1138</v>
      </c>
      <c r="D1037" s="1" t="str">
        <f>IFERROR(VLOOKUP($B1037, 'Combined Budget 2025 EUR'!$B:$G,3, 0),IFERROR(VLOOKUP($B1037, 'Combined Budget 2025 CHF'!$B:$G,3, 0),  IFERROR(VLOOKUP($B1037, '[1]QMSM_AG Mapping'!$A:$G, 3,0), "Check")))</f>
        <v>Interco</v>
      </c>
      <c r="E1037" s="1">
        <f>IFERROR(VLOOKUP($B1037, 'Combined Budget 2025 EUR'!$B:$G,5, 0), IFERROR(VLOOKUP($B1037, 'Combined Budget 2025 CHF'!$B:$G,5, 0),IFERROR(VLOOKUP($B1037, '[1]QMSM_AG Mapping'!$A:$E, 5,0), "Check")))</f>
        <v>0</v>
      </c>
      <c r="F1037" s="1">
        <f t="shared" si="161"/>
        <v>0</v>
      </c>
      <c r="G1037" s="13">
        <f>VLOOKUP($B1037, '[1]QMSM_AG Mapping'!$A:$G, 6, 0)</f>
        <v>0</v>
      </c>
      <c r="H1037" s="1">
        <f>VLOOKUP($B1037, '[1]QMSM_AG Mapping'!$A:$G, 7, 0)</f>
        <v>0</v>
      </c>
      <c r="I1037">
        <v>0</v>
      </c>
      <c r="J1037" s="14">
        <v>1000</v>
      </c>
      <c r="K1037" s="14">
        <v>1000</v>
      </c>
      <c r="L1037" s="14">
        <v>1000</v>
      </c>
      <c r="M1037" s="14">
        <v>2000</v>
      </c>
      <c r="N1037" s="14">
        <v>1000</v>
      </c>
      <c r="O1037" s="14">
        <v>1000</v>
      </c>
      <c r="P1037" s="14">
        <v>1000</v>
      </c>
      <c r="Q1037" s="14">
        <v>1000</v>
      </c>
      <c r="R1037" s="14">
        <v>1000</v>
      </c>
      <c r="S1037" s="14">
        <v>1000</v>
      </c>
      <c r="T1037" s="14">
        <v>1000</v>
      </c>
      <c r="U1037" s="14">
        <v>1000</v>
      </c>
      <c r="W1037" s="14" cm="1">
        <f t="array" ref="W1037">INDEX(J1037:U1037, 1, MONTH($W$1))</f>
        <v>1000</v>
      </c>
      <c r="X1037" s="14" cm="1">
        <f t="array" ref="X1037">SUMPRODUCT((J1037:U1037) *(($J$1:$U$1)&lt;=$X$1))</f>
        <v>13000</v>
      </c>
      <c r="AA1037">
        <f t="shared" si="162"/>
        <v>0</v>
      </c>
      <c r="AC1037">
        <f t="shared" si="163"/>
        <v>0</v>
      </c>
      <c r="AD1037">
        <f t="shared" si="164"/>
        <v>0</v>
      </c>
      <c r="AE1037">
        <f t="shared" si="165"/>
        <v>0</v>
      </c>
      <c r="AF1037">
        <f t="shared" si="166"/>
        <v>0</v>
      </c>
      <c r="AG1037">
        <f t="shared" si="167"/>
        <v>0</v>
      </c>
      <c r="AI1037" s="15">
        <f t="shared" si="168"/>
        <v>13000</v>
      </c>
      <c r="AJ1037" s="15"/>
      <c r="AK1037" t="str">
        <f>IFERROR(VLOOKUP($B1037, 'Combined Budget 2025 EUR'!$B:$L, 10, 0), IFERROR(VLOOKUP($B1037, 'Combined Budget 2025 CHF'!$B:$L, 10, 0), "N/A"))</f>
        <v>N/A</v>
      </c>
      <c r="AL1037" t="str">
        <f>IFERROR(VLOOKUP($B1037, 'Combined Budget 2025 EUR'!$B:$L, 11, 0), IFERROR(VLOOKUP($B1037, 'Combined Budget 2025 CHF'!$B:$L, 11, 0), "N/A"))</f>
        <v>N/A</v>
      </c>
    </row>
    <row r="1038" spans="2:38" x14ac:dyDescent="0.25">
      <c r="B1038" s="1">
        <v>53000</v>
      </c>
      <c r="C1038" s="1" t="s">
        <v>1230</v>
      </c>
      <c r="D1038" s="1" t="str">
        <f>IFERROR(VLOOKUP($B1038, 'Combined Budget 2025 EUR'!$B:$G,3, 0),IFERROR(VLOOKUP($B1038, 'Combined Budget 2025 CHF'!$B:$G,3, 0),  IFERROR(VLOOKUP($B1038, '[1]QMSM_AG Mapping'!$A:$G, 3,0), "Check")))</f>
        <v>Interco</v>
      </c>
      <c r="E1038" s="1">
        <f>IFERROR(VLOOKUP($B1038, 'Combined Budget 2025 EUR'!$B:$G,5, 0), IFERROR(VLOOKUP($B1038, 'Combined Budget 2025 CHF'!$B:$G,5, 0),IFERROR(VLOOKUP($B1038, '[1]QMSM_AG Mapping'!$A:$E, 5,0), "Check")))</f>
        <v>0</v>
      </c>
      <c r="F1038" s="1">
        <f t="shared" si="161"/>
        <v>0</v>
      </c>
      <c r="G1038" s="13">
        <f>VLOOKUP($B1038, '[1]QMSM_AG Mapping'!$A:$G, 6, 0)</f>
        <v>0</v>
      </c>
      <c r="H1038" s="1">
        <f>VLOOKUP($B1038, '[1]QMSM_AG Mapping'!$A:$G, 7, 0)</f>
        <v>0</v>
      </c>
      <c r="I1038">
        <v>0</v>
      </c>
      <c r="J1038" s="14">
        <v>163.93</v>
      </c>
      <c r="K1038" s="14">
        <v>0</v>
      </c>
      <c r="L1038" s="14">
        <v>0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  <c r="U1038" s="14">
        <v>0</v>
      </c>
      <c r="W1038" s="14" cm="1">
        <f t="array" ref="W1038">INDEX(J1038:U1038, 1, MONTH($W$1))</f>
        <v>0</v>
      </c>
      <c r="X1038" s="14" cm="1">
        <f t="array" ref="X1038">SUMPRODUCT((J1038:U1038) *(($J$1:$U$1)&lt;=$X$1))</f>
        <v>163.93</v>
      </c>
      <c r="AA1038">
        <f t="shared" si="162"/>
        <v>0</v>
      </c>
      <c r="AC1038">
        <f t="shared" si="163"/>
        <v>0</v>
      </c>
      <c r="AD1038">
        <f t="shared" si="164"/>
        <v>0</v>
      </c>
      <c r="AE1038">
        <f t="shared" si="165"/>
        <v>0</v>
      </c>
      <c r="AF1038">
        <f t="shared" si="166"/>
        <v>0</v>
      </c>
      <c r="AG1038">
        <f t="shared" si="167"/>
        <v>0</v>
      </c>
      <c r="AI1038" s="15">
        <f t="shared" si="168"/>
        <v>163.93</v>
      </c>
      <c r="AJ1038" s="15"/>
      <c r="AK1038" t="str">
        <f>IFERROR(VLOOKUP($B1038, 'Combined Budget 2025 EUR'!$B:$L, 10, 0), IFERROR(VLOOKUP($B1038, 'Combined Budget 2025 CHF'!$B:$L, 10, 0), "N/A"))</f>
        <v>N/A</v>
      </c>
      <c r="AL1038" t="str">
        <f>IFERROR(VLOOKUP($B1038, 'Combined Budget 2025 EUR'!$B:$L, 11, 0), IFERROR(VLOOKUP($B1038, 'Combined Budget 2025 CHF'!$B:$L, 11, 0), "N/A"))</f>
        <v>N/A</v>
      </c>
    </row>
  </sheetData>
  <autoFilter ref="B2:AG1038" xr:uid="{AACFC10E-FBB3-4F21-ACF3-BB6F0587D352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7BE1-4749-4656-B18C-48C07B117B30}">
  <sheetPr filterMode="1">
    <tabColor rgb="FF92D050"/>
  </sheetPr>
  <dimension ref="B1:AK1095"/>
  <sheetViews>
    <sheetView topLeftCell="O1" workbookViewId="0">
      <selection activeCell="X692" sqref="X692"/>
    </sheetView>
  </sheetViews>
  <sheetFormatPr defaultColWidth="8.85546875" defaultRowHeight="15" x14ac:dyDescent="0.25"/>
  <cols>
    <col min="2" max="2" width="8.85546875" style="1"/>
    <col min="3" max="3" width="57.42578125" style="1" bestFit="1" customWidth="1"/>
    <col min="4" max="4" width="11.42578125" style="1" customWidth="1"/>
    <col min="5" max="5" width="14" style="1" bestFit="1" customWidth="1"/>
    <col min="6" max="8" width="14" style="1" customWidth="1"/>
    <col min="9" max="9" width="12.42578125" customWidth="1"/>
    <col min="10" max="10" width="16.42578125" bestFit="1" customWidth="1"/>
    <col min="11" max="12" width="15" bestFit="1" customWidth="1"/>
    <col min="13" max="13" width="16.42578125" bestFit="1" customWidth="1"/>
    <col min="14" max="14" width="15" bestFit="1" customWidth="1"/>
    <col min="15" max="15" width="15" style="14" bestFit="1" customWidth="1"/>
    <col min="16" max="16" width="16.42578125" style="14" bestFit="1" customWidth="1"/>
    <col min="17" max="17" width="18.140625" style="14" customWidth="1"/>
    <col min="18" max="18" width="12.85546875" bestFit="1" customWidth="1"/>
    <col min="19" max="19" width="15" bestFit="1" customWidth="1"/>
    <col min="20" max="20" width="14" bestFit="1" customWidth="1"/>
    <col min="21" max="21" width="13.140625" bestFit="1" customWidth="1"/>
    <col min="23" max="24" width="14.42578125" bestFit="1" customWidth="1"/>
    <col min="25" max="25" width="14.7109375" bestFit="1" customWidth="1"/>
    <col min="26" max="26" width="12.28515625" customWidth="1"/>
    <col min="27" max="27" width="11.42578125" customWidth="1"/>
    <col min="28" max="28" width="10.42578125" bestFit="1" customWidth="1"/>
    <col min="29" max="29" width="19.140625" bestFit="1" customWidth="1"/>
    <col min="30" max="30" width="18.42578125" bestFit="1" customWidth="1"/>
    <col min="31" max="31" width="14.85546875" bestFit="1" customWidth="1"/>
    <col min="32" max="32" width="16.28515625" bestFit="1" customWidth="1"/>
    <col min="33" max="33" width="18.42578125" bestFit="1" customWidth="1"/>
  </cols>
  <sheetData>
    <row r="1" spans="2:37" x14ac:dyDescent="0.25"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W1" s="12">
        <v>46022</v>
      </c>
      <c r="X1">
        <v>12</v>
      </c>
    </row>
    <row r="2" spans="2:37" x14ac:dyDescent="0.25">
      <c r="B2" t="s">
        <v>44</v>
      </c>
      <c r="C2" t="s">
        <v>45</v>
      </c>
      <c r="D2" s="1" t="s">
        <v>46</v>
      </c>
      <c r="E2" s="1" t="s">
        <v>48</v>
      </c>
      <c r="F2" s="1" t="s">
        <v>517</v>
      </c>
      <c r="G2" s="13" t="s">
        <v>714</v>
      </c>
      <c r="H2" s="1" t="s">
        <v>715</v>
      </c>
      <c r="I2" s="1" t="s">
        <v>50</v>
      </c>
      <c r="J2" s="12">
        <v>45658</v>
      </c>
      <c r="K2" s="12">
        <v>45689</v>
      </c>
      <c r="L2" s="12">
        <v>45717</v>
      </c>
      <c r="M2" s="12">
        <v>45748</v>
      </c>
      <c r="N2" s="12">
        <v>45778</v>
      </c>
      <c r="O2" s="12">
        <v>45809</v>
      </c>
      <c r="P2" s="12">
        <v>45839</v>
      </c>
      <c r="Q2" s="12">
        <v>45870</v>
      </c>
      <c r="R2" s="12">
        <v>45901</v>
      </c>
      <c r="S2" s="12">
        <v>45931</v>
      </c>
      <c r="T2" s="12">
        <v>45962</v>
      </c>
      <c r="U2" s="12">
        <v>45992</v>
      </c>
      <c r="W2" t="s">
        <v>716</v>
      </c>
      <c r="X2" t="s">
        <v>717</v>
      </c>
      <c r="Y2" t="s">
        <v>718</v>
      </c>
      <c r="Z2" t="s">
        <v>719</v>
      </c>
      <c r="AA2" t="s">
        <v>50</v>
      </c>
      <c r="AB2" t="s">
        <v>720</v>
      </c>
      <c r="AC2" t="s">
        <v>721</v>
      </c>
      <c r="AD2" t="s">
        <v>722</v>
      </c>
      <c r="AE2" t="s">
        <v>723</v>
      </c>
      <c r="AF2" t="s">
        <v>724</v>
      </c>
      <c r="AG2" t="s">
        <v>725</v>
      </c>
      <c r="AH2" t="s">
        <v>1139</v>
      </c>
      <c r="AI2" t="s">
        <v>1231</v>
      </c>
    </row>
    <row r="3" spans="2:37" hidden="1" x14ac:dyDescent="0.25">
      <c r="B3">
        <v>10016</v>
      </c>
      <c r="C3" t="s">
        <v>727</v>
      </c>
      <c r="D3" t="s">
        <v>728</v>
      </c>
      <c r="E3">
        <v>0</v>
      </c>
      <c r="F3">
        <v>0</v>
      </c>
      <c r="G3">
        <v>0</v>
      </c>
      <c r="H3">
        <v>0</v>
      </c>
      <c r="I3" t="s">
        <v>38</v>
      </c>
      <c r="J3" s="14">
        <v>84701.63</v>
      </c>
      <c r="K3" s="14">
        <v>52002.77</v>
      </c>
      <c r="L3" s="14">
        <v>54029.62</v>
      </c>
      <c r="M3" s="14">
        <v>72859.62</v>
      </c>
      <c r="N3" s="14">
        <v>0</v>
      </c>
      <c r="O3" s="14">
        <v>61036.89</v>
      </c>
      <c r="P3" s="14">
        <v>0</v>
      </c>
      <c r="Q3" s="14">
        <v>48482.15</v>
      </c>
      <c r="R3" s="14">
        <v>66092</v>
      </c>
      <c r="S3" s="14">
        <v>-180</v>
      </c>
      <c r="T3" s="14">
        <v>60560.94</v>
      </c>
      <c r="U3" s="14">
        <v>67962.62</v>
      </c>
      <c r="W3" s="14">
        <v>67962.62</v>
      </c>
      <c r="X3" s="14">
        <v>567548.24</v>
      </c>
      <c r="Y3">
        <v>1</v>
      </c>
      <c r="Z3">
        <v>1</v>
      </c>
      <c r="AA3">
        <v>0</v>
      </c>
      <c r="AB3">
        <v>9</v>
      </c>
      <c r="AC3">
        <v>63060.915555555555</v>
      </c>
      <c r="AD3">
        <v>0</v>
      </c>
      <c r="AE3">
        <v>0</v>
      </c>
      <c r="AF3">
        <v>0</v>
      </c>
      <c r="AG3">
        <v>0</v>
      </c>
      <c r="AH3" t="s">
        <v>38</v>
      </c>
      <c r="AI3" t="s">
        <v>38</v>
      </c>
      <c r="AK3" t="e">
        <f>VLOOKUP(B3, 'Performance Data'!$B:$B, 1, 0)</f>
        <v>#N/A</v>
      </c>
    </row>
    <row r="4" spans="2:37" hidden="1" x14ac:dyDescent="0.25">
      <c r="B4">
        <v>10018</v>
      </c>
      <c r="C4" t="s">
        <v>729</v>
      </c>
      <c r="D4" t="s">
        <v>728</v>
      </c>
      <c r="E4" t="s">
        <v>728</v>
      </c>
      <c r="F4">
        <v>0</v>
      </c>
      <c r="G4">
        <v>0</v>
      </c>
      <c r="H4">
        <v>0</v>
      </c>
      <c r="I4" t="s">
        <v>38</v>
      </c>
      <c r="J4" s="14">
        <v>27610.15</v>
      </c>
      <c r="K4" s="14">
        <v>41905.800000000003</v>
      </c>
      <c r="L4" s="14">
        <v>44027.72</v>
      </c>
      <c r="M4" s="14">
        <v>37270.480000000003</v>
      </c>
      <c r="N4" s="14">
        <v>27060.92</v>
      </c>
      <c r="O4" s="14">
        <v>31160.880000000001</v>
      </c>
      <c r="P4" s="14">
        <v>57968.85</v>
      </c>
      <c r="Q4" s="14">
        <v>31920.11</v>
      </c>
      <c r="R4" s="14">
        <v>36948.17</v>
      </c>
      <c r="S4" s="14">
        <v>42847.77</v>
      </c>
      <c r="T4" s="14">
        <v>49650.5</v>
      </c>
      <c r="U4" s="14">
        <v>19404.939999999999</v>
      </c>
      <c r="W4" s="14">
        <v>19404.939999999999</v>
      </c>
      <c r="X4" s="14">
        <v>447776.29</v>
      </c>
      <c r="Y4">
        <v>1</v>
      </c>
      <c r="Z4">
        <v>1</v>
      </c>
      <c r="AA4">
        <v>0</v>
      </c>
      <c r="AB4">
        <v>12</v>
      </c>
      <c r="AC4">
        <v>37314.690833333334</v>
      </c>
      <c r="AD4">
        <v>0</v>
      </c>
      <c r="AE4">
        <v>0</v>
      </c>
      <c r="AF4">
        <v>0</v>
      </c>
      <c r="AG4">
        <v>0</v>
      </c>
      <c r="AH4" t="s">
        <v>38</v>
      </c>
      <c r="AI4" t="s">
        <v>38</v>
      </c>
      <c r="AK4" t="e">
        <f>VLOOKUP(B4, 'Performance Data'!$B:$B, 1, 0)</f>
        <v>#N/A</v>
      </c>
    </row>
    <row r="5" spans="2:37" hidden="1" x14ac:dyDescent="0.25">
      <c r="B5">
        <v>10022</v>
      </c>
      <c r="C5" t="s">
        <v>730</v>
      </c>
      <c r="D5" t="s">
        <v>728</v>
      </c>
      <c r="E5" t="s">
        <v>728</v>
      </c>
      <c r="F5">
        <v>0</v>
      </c>
      <c r="G5">
        <v>0</v>
      </c>
      <c r="H5">
        <v>0</v>
      </c>
      <c r="I5" t="s">
        <v>38</v>
      </c>
      <c r="J5" s="14">
        <v>0</v>
      </c>
      <c r="K5" s="14">
        <v>102807.36</v>
      </c>
      <c r="L5" s="14">
        <v>0</v>
      </c>
      <c r="M5" s="14">
        <v>0</v>
      </c>
      <c r="N5" s="14">
        <v>112370.7</v>
      </c>
      <c r="O5" s="14">
        <v>0</v>
      </c>
      <c r="P5" s="14">
        <v>0</v>
      </c>
      <c r="Q5" s="14">
        <v>64694.16</v>
      </c>
      <c r="R5" s="14">
        <v>-2528.64</v>
      </c>
      <c r="S5" s="14">
        <v>0</v>
      </c>
      <c r="T5" s="14">
        <v>0</v>
      </c>
      <c r="U5" s="14">
        <v>0</v>
      </c>
      <c r="W5" s="14">
        <v>0</v>
      </c>
      <c r="X5" s="14">
        <v>277343.57999999996</v>
      </c>
      <c r="Y5">
        <v>0</v>
      </c>
      <c r="Z5">
        <v>1</v>
      </c>
      <c r="AA5">
        <v>0</v>
      </c>
      <c r="AB5">
        <v>3</v>
      </c>
      <c r="AC5">
        <v>92447.859999999986</v>
      </c>
      <c r="AD5">
        <v>0</v>
      </c>
      <c r="AE5">
        <v>0</v>
      </c>
      <c r="AF5">
        <v>0</v>
      </c>
      <c r="AG5">
        <v>0</v>
      </c>
      <c r="AH5" t="s">
        <v>38</v>
      </c>
      <c r="AI5" t="s">
        <v>38</v>
      </c>
      <c r="AK5" t="e">
        <f>VLOOKUP(B5, 'Performance Data'!$B:$B, 1, 0)</f>
        <v>#N/A</v>
      </c>
    </row>
    <row r="6" spans="2:37" hidden="1" x14ac:dyDescent="0.25">
      <c r="B6" s="45">
        <v>10024</v>
      </c>
      <c r="C6" s="45" t="s">
        <v>731</v>
      </c>
      <c r="D6" s="45" t="s">
        <v>728</v>
      </c>
      <c r="E6" s="45" t="s">
        <v>728</v>
      </c>
      <c r="F6" s="45">
        <v>0</v>
      </c>
      <c r="G6" s="45">
        <v>0</v>
      </c>
      <c r="H6" s="45">
        <v>0</v>
      </c>
      <c r="I6" t="s">
        <v>38</v>
      </c>
      <c r="J6" s="14">
        <v>0</v>
      </c>
      <c r="K6" s="14">
        <v>7890.6</v>
      </c>
      <c r="L6" s="14">
        <v>1989.39</v>
      </c>
      <c r="M6" s="14">
        <v>5556.52</v>
      </c>
      <c r="N6" s="14">
        <v>0</v>
      </c>
      <c r="O6" s="14">
        <v>1475.71</v>
      </c>
      <c r="P6" s="14">
        <v>10439.030000000001</v>
      </c>
      <c r="Q6" s="14">
        <v>-1116.7</v>
      </c>
      <c r="R6" s="14">
        <v>7224.11</v>
      </c>
      <c r="S6" s="14">
        <v>4832.1899999999996</v>
      </c>
      <c r="T6" s="14">
        <v>5846.06</v>
      </c>
      <c r="U6" s="14">
        <v>0</v>
      </c>
      <c r="W6" s="14">
        <v>0</v>
      </c>
      <c r="X6" s="14">
        <v>44136.909999999996</v>
      </c>
      <c r="Y6">
        <v>0</v>
      </c>
      <c r="Z6">
        <v>1</v>
      </c>
      <c r="AA6">
        <v>0</v>
      </c>
      <c r="AB6">
        <v>8</v>
      </c>
      <c r="AC6">
        <v>5517.1137499999995</v>
      </c>
      <c r="AD6">
        <v>0</v>
      </c>
      <c r="AE6">
        <v>0</v>
      </c>
      <c r="AF6">
        <v>0</v>
      </c>
      <c r="AG6">
        <v>0</v>
      </c>
      <c r="AH6" t="s">
        <v>38</v>
      </c>
      <c r="AI6" t="s">
        <v>38</v>
      </c>
      <c r="AK6" t="e">
        <f>VLOOKUP(B6, 'Performance Data'!$B:$B, 1, 0)</f>
        <v>#N/A</v>
      </c>
    </row>
    <row r="7" spans="2:37" hidden="1" x14ac:dyDescent="0.25">
      <c r="B7">
        <v>10031</v>
      </c>
      <c r="C7" t="s">
        <v>732</v>
      </c>
      <c r="D7" t="s">
        <v>728</v>
      </c>
      <c r="E7" t="s">
        <v>728</v>
      </c>
      <c r="F7">
        <v>0</v>
      </c>
      <c r="G7">
        <v>0</v>
      </c>
      <c r="H7">
        <v>0</v>
      </c>
      <c r="I7" t="s">
        <v>38</v>
      </c>
      <c r="J7" s="14">
        <v>3406.05</v>
      </c>
      <c r="K7" s="14">
        <v>6941.72</v>
      </c>
      <c r="L7" s="14">
        <v>1545.29</v>
      </c>
      <c r="M7" s="14">
        <v>2599.38</v>
      </c>
      <c r="N7" s="14">
        <v>3752.96</v>
      </c>
      <c r="O7" s="14">
        <v>0</v>
      </c>
      <c r="P7" s="14">
        <v>2208.38</v>
      </c>
      <c r="Q7" s="14">
        <v>3243.74</v>
      </c>
      <c r="R7" s="14">
        <v>2472.31</v>
      </c>
      <c r="S7" s="14">
        <v>4850.6400000000003</v>
      </c>
      <c r="T7" s="14">
        <v>10014.19</v>
      </c>
      <c r="U7" s="14">
        <v>4412.5</v>
      </c>
      <c r="W7" s="14">
        <v>4412.5</v>
      </c>
      <c r="X7" s="14">
        <v>45447.16</v>
      </c>
      <c r="Y7">
        <v>1</v>
      </c>
      <c r="Z7">
        <v>1</v>
      </c>
      <c r="AA7">
        <v>0</v>
      </c>
      <c r="AB7">
        <v>11</v>
      </c>
      <c r="AC7">
        <v>4131.5600000000004</v>
      </c>
      <c r="AD7">
        <v>0</v>
      </c>
      <c r="AE7">
        <v>0</v>
      </c>
      <c r="AF7">
        <v>0</v>
      </c>
      <c r="AG7">
        <v>0</v>
      </c>
      <c r="AH7" t="s">
        <v>38</v>
      </c>
      <c r="AI7" t="s">
        <v>38</v>
      </c>
      <c r="AK7" t="e">
        <f>VLOOKUP(B7, 'Performance Data'!$B:$B, 1, 0)</f>
        <v>#N/A</v>
      </c>
    </row>
    <row r="8" spans="2:37" hidden="1" x14ac:dyDescent="0.25">
      <c r="B8">
        <v>10033</v>
      </c>
      <c r="C8" t="s">
        <v>530</v>
      </c>
      <c r="D8" t="s">
        <v>23</v>
      </c>
      <c r="E8" t="s">
        <v>23</v>
      </c>
      <c r="F8" t="s">
        <v>531</v>
      </c>
      <c r="G8" s="48" t="s">
        <v>531</v>
      </c>
      <c r="H8" s="48">
        <v>0</v>
      </c>
      <c r="I8" t="s">
        <v>64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W8" s="14">
        <v>0</v>
      </c>
      <c r="X8" s="14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f>VLOOKUP(B8, 'Performance Data'!$B:$B, 1, 0)</f>
        <v>10033</v>
      </c>
    </row>
    <row r="9" spans="2:37" hidden="1" x14ac:dyDescent="0.25">
      <c r="B9">
        <v>10034</v>
      </c>
      <c r="C9" t="s">
        <v>733</v>
      </c>
      <c r="D9" t="s">
        <v>728</v>
      </c>
      <c r="E9" t="s">
        <v>728</v>
      </c>
      <c r="F9">
        <v>0</v>
      </c>
      <c r="G9">
        <v>0</v>
      </c>
      <c r="H9">
        <v>0</v>
      </c>
      <c r="I9" t="s">
        <v>38</v>
      </c>
      <c r="J9" s="14">
        <v>0</v>
      </c>
      <c r="K9" s="14">
        <v>0</v>
      </c>
      <c r="L9" s="14">
        <v>11436.14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7994.25</v>
      </c>
      <c r="S9" s="14">
        <v>636.74</v>
      </c>
      <c r="T9" s="14">
        <v>0</v>
      </c>
      <c r="U9" s="14">
        <v>0</v>
      </c>
      <c r="W9" s="14">
        <v>0</v>
      </c>
      <c r="X9" s="14">
        <v>20067.13</v>
      </c>
      <c r="Y9">
        <v>0</v>
      </c>
      <c r="Z9">
        <v>1</v>
      </c>
      <c r="AA9">
        <v>0</v>
      </c>
      <c r="AB9">
        <v>3</v>
      </c>
      <c r="AC9">
        <v>6689.043333333334</v>
      </c>
      <c r="AD9">
        <v>0</v>
      </c>
      <c r="AE9">
        <v>0</v>
      </c>
      <c r="AF9">
        <v>0</v>
      </c>
      <c r="AG9">
        <v>0</v>
      </c>
      <c r="AH9" t="s">
        <v>38</v>
      </c>
      <c r="AI9" t="s">
        <v>38</v>
      </c>
      <c r="AK9" t="e">
        <f>VLOOKUP(B9, 'Performance Data'!$B:$B, 1, 0)</f>
        <v>#N/A</v>
      </c>
    </row>
    <row r="10" spans="2:37" hidden="1" x14ac:dyDescent="0.25">
      <c r="B10">
        <v>10036</v>
      </c>
      <c r="C10" t="s">
        <v>734</v>
      </c>
      <c r="D10" t="s">
        <v>735</v>
      </c>
      <c r="E10" t="s">
        <v>735</v>
      </c>
      <c r="F10">
        <v>0</v>
      </c>
      <c r="G10">
        <v>0</v>
      </c>
      <c r="H10">
        <v>0</v>
      </c>
      <c r="I10" t="s">
        <v>38</v>
      </c>
      <c r="J10" s="14">
        <v>26632.84</v>
      </c>
      <c r="K10" s="14">
        <v>26384.799999999999</v>
      </c>
      <c r="L10" s="14">
        <v>38326.9</v>
      </c>
      <c r="M10" s="14">
        <v>2840.01</v>
      </c>
      <c r="N10" s="14">
        <v>36925.949999999997</v>
      </c>
      <c r="O10" s="14">
        <v>21338.02</v>
      </c>
      <c r="P10" s="14">
        <v>26584.080000000002</v>
      </c>
      <c r="Q10" s="14">
        <v>28693.91</v>
      </c>
      <c r="R10" s="14">
        <v>61860.75</v>
      </c>
      <c r="S10" s="14">
        <v>60748.73</v>
      </c>
      <c r="T10" s="14">
        <v>500</v>
      </c>
      <c r="U10" s="14">
        <v>19682.82</v>
      </c>
      <c r="W10" s="14">
        <v>19682.82</v>
      </c>
      <c r="X10" s="14">
        <v>350518.81</v>
      </c>
      <c r="Y10">
        <v>1</v>
      </c>
      <c r="Z10">
        <v>1</v>
      </c>
      <c r="AA10">
        <v>0</v>
      </c>
      <c r="AB10">
        <v>12</v>
      </c>
      <c r="AC10">
        <v>29209.900833333333</v>
      </c>
      <c r="AD10">
        <v>0</v>
      </c>
      <c r="AE10">
        <v>0</v>
      </c>
      <c r="AF10">
        <v>0</v>
      </c>
      <c r="AG10">
        <v>0</v>
      </c>
      <c r="AH10" t="s">
        <v>38</v>
      </c>
      <c r="AI10" t="s">
        <v>38</v>
      </c>
      <c r="AK10" t="e">
        <f>VLOOKUP(B10, 'Performance Data'!$B:$B, 1, 0)</f>
        <v>#N/A</v>
      </c>
    </row>
    <row r="11" spans="2:37" hidden="1" x14ac:dyDescent="0.25">
      <c r="B11">
        <v>10039</v>
      </c>
      <c r="C11" t="s">
        <v>736</v>
      </c>
      <c r="D11" t="s">
        <v>728</v>
      </c>
      <c r="E11" t="s">
        <v>728</v>
      </c>
      <c r="F11">
        <v>0</v>
      </c>
      <c r="G11">
        <v>0</v>
      </c>
      <c r="H11">
        <v>0</v>
      </c>
      <c r="I11" t="s">
        <v>38</v>
      </c>
      <c r="J11" s="14">
        <v>0</v>
      </c>
      <c r="K11" s="14">
        <v>0</v>
      </c>
      <c r="L11" s="14">
        <v>17758.330000000002</v>
      </c>
      <c r="M11" s="14">
        <v>0</v>
      </c>
      <c r="N11" s="14">
        <v>9280.76</v>
      </c>
      <c r="O11" s="14">
        <v>0</v>
      </c>
      <c r="P11" s="14">
        <v>0</v>
      </c>
      <c r="Q11" s="14">
        <v>6811.87</v>
      </c>
      <c r="R11" s="14">
        <v>0</v>
      </c>
      <c r="S11" s="14">
        <v>0</v>
      </c>
      <c r="T11" s="14">
        <v>6467.87</v>
      </c>
      <c r="U11" s="14">
        <v>0</v>
      </c>
      <c r="W11" s="14">
        <v>0</v>
      </c>
      <c r="X11" s="14">
        <v>40318.830000000009</v>
      </c>
      <c r="Y11">
        <v>0</v>
      </c>
      <c r="Z11">
        <v>1</v>
      </c>
      <c r="AA11">
        <v>0</v>
      </c>
      <c r="AB11">
        <v>4</v>
      </c>
      <c r="AC11">
        <v>10079.707500000002</v>
      </c>
      <c r="AD11">
        <v>0</v>
      </c>
      <c r="AE11">
        <v>0</v>
      </c>
      <c r="AF11">
        <v>0</v>
      </c>
      <c r="AG11">
        <v>0</v>
      </c>
      <c r="AH11" t="s">
        <v>38</v>
      </c>
      <c r="AI11" t="s">
        <v>38</v>
      </c>
      <c r="AK11" t="e">
        <f>VLOOKUP(B11, 'Performance Data'!$B:$B, 1, 0)</f>
        <v>#N/A</v>
      </c>
    </row>
    <row r="12" spans="2:37" hidden="1" x14ac:dyDescent="0.25">
      <c r="B12">
        <v>10040</v>
      </c>
      <c r="C12" t="s">
        <v>737</v>
      </c>
      <c r="D12" t="s">
        <v>728</v>
      </c>
      <c r="E12" t="s">
        <v>728</v>
      </c>
      <c r="F12">
        <v>0</v>
      </c>
      <c r="G12">
        <v>0</v>
      </c>
      <c r="H12">
        <v>0</v>
      </c>
      <c r="I12" t="s">
        <v>38</v>
      </c>
      <c r="J12" s="14">
        <v>0</v>
      </c>
      <c r="K12" s="14">
        <v>2462.0300000000002</v>
      </c>
      <c r="L12" s="14">
        <v>3810.84</v>
      </c>
      <c r="M12" s="14">
        <v>3733.02</v>
      </c>
      <c r="N12" s="14">
        <v>0</v>
      </c>
      <c r="O12" s="14">
        <v>4810.12</v>
      </c>
      <c r="P12" s="14">
        <v>0</v>
      </c>
      <c r="Q12" s="14">
        <v>3122.75</v>
      </c>
      <c r="R12" s="14">
        <v>0</v>
      </c>
      <c r="S12" s="14">
        <v>5705.62</v>
      </c>
      <c r="T12" s="14">
        <v>0</v>
      </c>
      <c r="U12" s="14">
        <v>7133.13</v>
      </c>
      <c r="W12" s="14">
        <v>7133.13</v>
      </c>
      <c r="X12" s="14">
        <v>30777.510000000002</v>
      </c>
      <c r="Y12">
        <v>1</v>
      </c>
      <c r="Z12">
        <v>1</v>
      </c>
      <c r="AA12">
        <v>0</v>
      </c>
      <c r="AB12">
        <v>7</v>
      </c>
      <c r="AC12">
        <v>4396.7871428571434</v>
      </c>
      <c r="AD12">
        <v>0</v>
      </c>
      <c r="AE12">
        <v>0</v>
      </c>
      <c r="AF12">
        <v>0</v>
      </c>
      <c r="AG12">
        <v>0</v>
      </c>
      <c r="AH12" t="s">
        <v>38</v>
      </c>
      <c r="AI12" t="s">
        <v>38</v>
      </c>
      <c r="AK12" t="e">
        <f>VLOOKUP(B12, 'Performance Data'!$B:$B, 1, 0)</f>
        <v>#N/A</v>
      </c>
    </row>
    <row r="13" spans="2:37" hidden="1" x14ac:dyDescent="0.25">
      <c r="B13">
        <v>10042</v>
      </c>
      <c r="C13" t="s">
        <v>1141</v>
      </c>
      <c r="D13" t="s">
        <v>728</v>
      </c>
      <c r="E13" t="s">
        <v>728</v>
      </c>
      <c r="F13">
        <v>0</v>
      </c>
      <c r="G13">
        <v>0</v>
      </c>
      <c r="H13">
        <v>0</v>
      </c>
      <c r="I13" t="s">
        <v>38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W13" s="14">
        <v>0</v>
      </c>
      <c r="X13" s="14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38</v>
      </c>
      <c r="AI13" t="s">
        <v>38</v>
      </c>
      <c r="AK13" t="e">
        <f>VLOOKUP(B13, 'Performance Data'!$B:$B, 1, 0)</f>
        <v>#N/A</v>
      </c>
    </row>
    <row r="14" spans="2:37" hidden="1" x14ac:dyDescent="0.25">
      <c r="B14">
        <v>10043</v>
      </c>
      <c r="C14" t="s">
        <v>738</v>
      </c>
      <c r="D14" t="s">
        <v>728</v>
      </c>
      <c r="E14" t="s">
        <v>728</v>
      </c>
      <c r="F14">
        <v>0</v>
      </c>
      <c r="G14">
        <v>0</v>
      </c>
      <c r="H14">
        <v>0</v>
      </c>
      <c r="I14" t="s">
        <v>38</v>
      </c>
      <c r="J14" s="14">
        <v>58636.71</v>
      </c>
      <c r="K14" s="14">
        <v>58840.46</v>
      </c>
      <c r="L14" s="14">
        <v>73323.789999999994</v>
      </c>
      <c r="M14" s="14">
        <v>25940.12</v>
      </c>
      <c r="N14" s="14">
        <v>0</v>
      </c>
      <c r="O14" s="14">
        <v>33912.82</v>
      </c>
      <c r="P14" s="14">
        <v>0</v>
      </c>
      <c r="Q14" s="14">
        <v>0</v>
      </c>
      <c r="R14" s="14">
        <v>26466.6</v>
      </c>
      <c r="S14" s="14">
        <v>25879.24</v>
      </c>
      <c r="T14" s="14">
        <v>125439.6</v>
      </c>
      <c r="U14" s="14">
        <v>0</v>
      </c>
      <c r="W14" s="14">
        <v>0</v>
      </c>
      <c r="X14" s="14">
        <v>428439.33999999997</v>
      </c>
      <c r="Y14">
        <v>0</v>
      </c>
      <c r="Z14">
        <v>1</v>
      </c>
      <c r="AA14">
        <v>0</v>
      </c>
      <c r="AB14">
        <v>8</v>
      </c>
      <c r="AC14">
        <v>53554.917499999996</v>
      </c>
      <c r="AD14">
        <v>0</v>
      </c>
      <c r="AE14">
        <v>0</v>
      </c>
      <c r="AF14">
        <v>0</v>
      </c>
      <c r="AG14">
        <v>0</v>
      </c>
      <c r="AH14" t="s">
        <v>38</v>
      </c>
      <c r="AI14" t="s">
        <v>38</v>
      </c>
      <c r="AK14" t="e">
        <f>VLOOKUP(B14, 'Performance Data'!$B:$B, 1, 0)</f>
        <v>#N/A</v>
      </c>
    </row>
    <row r="15" spans="2:37" hidden="1" x14ac:dyDescent="0.25">
      <c r="B15">
        <v>10044</v>
      </c>
      <c r="C15" t="s">
        <v>739</v>
      </c>
      <c r="D15" t="s">
        <v>728</v>
      </c>
      <c r="E15" t="s">
        <v>728</v>
      </c>
      <c r="F15">
        <v>0</v>
      </c>
      <c r="G15">
        <v>0</v>
      </c>
      <c r="H15">
        <v>0</v>
      </c>
      <c r="I15" t="s">
        <v>38</v>
      </c>
      <c r="J15" s="14">
        <v>5677.97</v>
      </c>
      <c r="K15" s="14">
        <v>0</v>
      </c>
      <c r="L15" s="14">
        <v>5025.87</v>
      </c>
      <c r="M15" s="14">
        <v>1598.02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W15" s="14">
        <v>0</v>
      </c>
      <c r="X15" s="14">
        <v>12301.86</v>
      </c>
      <c r="Y15">
        <v>0</v>
      </c>
      <c r="Z15">
        <v>1</v>
      </c>
      <c r="AA15">
        <v>0</v>
      </c>
      <c r="AB15">
        <v>3</v>
      </c>
      <c r="AC15">
        <v>4100.62</v>
      </c>
      <c r="AD15">
        <v>0</v>
      </c>
      <c r="AE15">
        <v>0</v>
      </c>
      <c r="AF15">
        <v>0</v>
      </c>
      <c r="AG15">
        <v>0</v>
      </c>
      <c r="AH15" t="s">
        <v>38</v>
      </c>
      <c r="AI15" t="s">
        <v>38</v>
      </c>
      <c r="AK15" t="e">
        <f>VLOOKUP(B15, 'Performance Data'!$B:$B, 1, 0)</f>
        <v>#N/A</v>
      </c>
    </row>
    <row r="16" spans="2:37" hidden="1" x14ac:dyDescent="0.25">
      <c r="B16">
        <v>10046</v>
      </c>
      <c r="C16" t="s">
        <v>740</v>
      </c>
      <c r="D16" t="s">
        <v>728</v>
      </c>
      <c r="E16" t="s">
        <v>728</v>
      </c>
      <c r="F16">
        <v>0</v>
      </c>
      <c r="G16">
        <v>0</v>
      </c>
      <c r="H16">
        <v>0</v>
      </c>
      <c r="I16" t="s">
        <v>38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18292.41</v>
      </c>
      <c r="P16" s="14">
        <v>0</v>
      </c>
      <c r="Q16" s="14">
        <v>-3672.75</v>
      </c>
      <c r="R16" s="14">
        <v>0</v>
      </c>
      <c r="S16" s="14">
        <v>0</v>
      </c>
      <c r="T16" s="14">
        <v>0</v>
      </c>
      <c r="U16" s="14">
        <v>0</v>
      </c>
      <c r="W16" s="14">
        <v>0</v>
      </c>
      <c r="X16" s="14">
        <v>14619.66</v>
      </c>
      <c r="Y16">
        <v>0</v>
      </c>
      <c r="Z16">
        <v>1</v>
      </c>
      <c r="AA16">
        <v>0</v>
      </c>
      <c r="AB16">
        <v>1</v>
      </c>
      <c r="AC16">
        <v>14619.66</v>
      </c>
      <c r="AD16">
        <v>0</v>
      </c>
      <c r="AE16">
        <v>0</v>
      </c>
      <c r="AF16">
        <v>0</v>
      </c>
      <c r="AG16">
        <v>0</v>
      </c>
      <c r="AH16" t="s">
        <v>38</v>
      </c>
      <c r="AI16" t="s">
        <v>38</v>
      </c>
      <c r="AK16" t="e">
        <f>VLOOKUP(B16, 'Performance Data'!$B:$B, 1, 0)</f>
        <v>#N/A</v>
      </c>
    </row>
    <row r="17" spans="2:37" hidden="1" x14ac:dyDescent="0.25">
      <c r="B17">
        <v>10047</v>
      </c>
      <c r="C17" t="s">
        <v>741</v>
      </c>
      <c r="D17" t="s">
        <v>728</v>
      </c>
      <c r="E17" t="s">
        <v>728</v>
      </c>
      <c r="F17">
        <v>0</v>
      </c>
      <c r="G17">
        <v>0</v>
      </c>
      <c r="H17">
        <v>0</v>
      </c>
      <c r="I17" t="s">
        <v>38</v>
      </c>
      <c r="J17" s="14">
        <v>0</v>
      </c>
      <c r="K17" s="14">
        <v>0</v>
      </c>
      <c r="L17" s="14">
        <v>0</v>
      </c>
      <c r="M17" s="14">
        <v>12445.01</v>
      </c>
      <c r="N17" s="14">
        <v>0</v>
      </c>
      <c r="O17" s="14">
        <v>1893.7</v>
      </c>
      <c r="P17" s="14">
        <v>0</v>
      </c>
      <c r="Q17" s="14">
        <v>0</v>
      </c>
      <c r="R17" s="14">
        <v>5284.84</v>
      </c>
      <c r="S17" s="14">
        <v>0</v>
      </c>
      <c r="T17" s="14">
        <v>1649.03</v>
      </c>
      <c r="U17" s="14">
        <v>0</v>
      </c>
      <c r="W17" s="14">
        <v>0</v>
      </c>
      <c r="X17" s="14">
        <v>21272.58</v>
      </c>
      <c r="Y17">
        <v>0</v>
      </c>
      <c r="Z17">
        <v>1</v>
      </c>
      <c r="AA17">
        <v>0</v>
      </c>
      <c r="AB17">
        <v>4</v>
      </c>
      <c r="AC17">
        <v>5318.1450000000004</v>
      </c>
      <c r="AD17">
        <v>0</v>
      </c>
      <c r="AE17">
        <v>0</v>
      </c>
      <c r="AF17">
        <v>0</v>
      </c>
      <c r="AG17">
        <v>0</v>
      </c>
      <c r="AH17" t="s">
        <v>38</v>
      </c>
      <c r="AI17" t="s">
        <v>38</v>
      </c>
      <c r="AK17" t="e">
        <f>VLOOKUP(B17, 'Performance Data'!$B:$B, 1, 0)</f>
        <v>#N/A</v>
      </c>
    </row>
    <row r="18" spans="2:37" hidden="1" x14ac:dyDescent="0.25">
      <c r="B18">
        <v>10048</v>
      </c>
      <c r="C18" t="s">
        <v>742</v>
      </c>
      <c r="D18" t="s">
        <v>36</v>
      </c>
      <c r="E18" t="s">
        <v>36</v>
      </c>
      <c r="F18" t="s">
        <v>545</v>
      </c>
      <c r="G18" t="s">
        <v>545</v>
      </c>
      <c r="H18">
        <v>0</v>
      </c>
      <c r="I18" t="s">
        <v>38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W18" s="14">
        <v>0</v>
      </c>
      <c r="X18" s="14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38</v>
      </c>
      <c r="AI18" t="s">
        <v>38</v>
      </c>
      <c r="AK18" t="e">
        <f>VLOOKUP(B18, 'Performance Data'!$B:$B, 1, 0)</f>
        <v>#N/A</v>
      </c>
    </row>
    <row r="19" spans="2:37" hidden="1" x14ac:dyDescent="0.25">
      <c r="B19" s="45">
        <v>10049</v>
      </c>
      <c r="C19" s="45" t="s">
        <v>743</v>
      </c>
      <c r="D19" s="45" t="s">
        <v>728</v>
      </c>
      <c r="E19" s="45" t="s">
        <v>728</v>
      </c>
      <c r="F19" s="45">
        <v>0</v>
      </c>
      <c r="G19" s="45">
        <v>0</v>
      </c>
      <c r="H19" s="45">
        <v>0</v>
      </c>
      <c r="I19" t="s">
        <v>38</v>
      </c>
      <c r="J19" s="14">
        <v>0</v>
      </c>
      <c r="K19" s="14">
        <v>0</v>
      </c>
      <c r="L19" s="14">
        <v>4032.29</v>
      </c>
      <c r="M19" s="14">
        <v>0</v>
      </c>
      <c r="N19" s="14">
        <v>2482.3200000000002</v>
      </c>
      <c r="O19" s="14">
        <v>13042.92</v>
      </c>
      <c r="P19" s="14">
        <v>17349.29</v>
      </c>
      <c r="Q19" s="14">
        <v>9066.77</v>
      </c>
      <c r="R19" s="14">
        <v>16574.14</v>
      </c>
      <c r="S19" s="14">
        <v>7405.3</v>
      </c>
      <c r="T19" s="14">
        <v>8816.66</v>
      </c>
      <c r="U19" s="14">
        <v>0</v>
      </c>
      <c r="W19" s="14">
        <v>0</v>
      </c>
      <c r="X19" s="14">
        <v>78769.69</v>
      </c>
      <c r="Y19">
        <v>0</v>
      </c>
      <c r="Z19">
        <v>1</v>
      </c>
      <c r="AA19">
        <v>0</v>
      </c>
      <c r="AB19">
        <v>8</v>
      </c>
      <c r="AC19">
        <v>9846.2112500000003</v>
      </c>
      <c r="AD19">
        <v>0</v>
      </c>
      <c r="AE19">
        <v>0</v>
      </c>
      <c r="AF19">
        <v>0</v>
      </c>
      <c r="AG19">
        <v>0</v>
      </c>
      <c r="AH19" t="s">
        <v>38</v>
      </c>
      <c r="AI19" t="s">
        <v>38</v>
      </c>
      <c r="AK19" t="e">
        <f>VLOOKUP(B19, 'Performance Data'!$B:$B, 1, 0)</f>
        <v>#N/A</v>
      </c>
    </row>
    <row r="20" spans="2:37" hidden="1" x14ac:dyDescent="0.25">
      <c r="B20">
        <v>10050</v>
      </c>
      <c r="C20" t="s">
        <v>744</v>
      </c>
      <c r="D20" s="45" t="s">
        <v>728</v>
      </c>
      <c r="E20" t="s">
        <v>728</v>
      </c>
      <c r="F20">
        <v>0</v>
      </c>
      <c r="G20">
        <v>0</v>
      </c>
      <c r="H20">
        <v>0</v>
      </c>
      <c r="I20" t="s">
        <v>38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W20" s="14">
        <v>0</v>
      </c>
      <c r="X20" s="14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38</v>
      </c>
      <c r="AI20" t="s">
        <v>38</v>
      </c>
      <c r="AK20" t="e">
        <f>VLOOKUP(B20, 'Performance Data'!$B:$B, 1, 0)</f>
        <v>#N/A</v>
      </c>
    </row>
    <row r="21" spans="2:37" hidden="1" x14ac:dyDescent="0.25">
      <c r="B21">
        <v>10051</v>
      </c>
      <c r="C21" t="s">
        <v>745</v>
      </c>
      <c r="D21" s="45" t="s">
        <v>728</v>
      </c>
      <c r="E21" t="s">
        <v>728</v>
      </c>
      <c r="F21">
        <v>0</v>
      </c>
      <c r="G21">
        <v>0</v>
      </c>
      <c r="H21">
        <v>0</v>
      </c>
      <c r="I21" t="s">
        <v>38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W21" s="14">
        <v>0</v>
      </c>
      <c r="X21" s="14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38</v>
      </c>
      <c r="AI21" t="s">
        <v>38</v>
      </c>
      <c r="AK21" t="e">
        <f>VLOOKUP(B21, 'Performance Data'!$B:$B, 1, 0)</f>
        <v>#N/A</v>
      </c>
    </row>
    <row r="22" spans="2:37" hidden="1" x14ac:dyDescent="0.25">
      <c r="B22">
        <v>10052</v>
      </c>
      <c r="C22" t="s">
        <v>746</v>
      </c>
      <c r="D22" s="45" t="s">
        <v>728</v>
      </c>
      <c r="E22" t="s">
        <v>728</v>
      </c>
      <c r="F22">
        <v>0</v>
      </c>
      <c r="G22">
        <v>0</v>
      </c>
      <c r="H22">
        <v>0</v>
      </c>
      <c r="I22" t="s">
        <v>38</v>
      </c>
      <c r="J22" s="14">
        <v>6347.66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W22" s="14">
        <v>0</v>
      </c>
      <c r="X22" s="14">
        <v>6347.66</v>
      </c>
      <c r="Y22">
        <v>0</v>
      </c>
      <c r="Z22">
        <v>1</v>
      </c>
      <c r="AA22">
        <v>0</v>
      </c>
      <c r="AB22">
        <v>1</v>
      </c>
      <c r="AC22">
        <v>6347.66</v>
      </c>
      <c r="AD22">
        <v>0</v>
      </c>
      <c r="AE22">
        <v>0</v>
      </c>
      <c r="AF22">
        <v>0</v>
      </c>
      <c r="AG22">
        <v>0</v>
      </c>
      <c r="AH22" t="s">
        <v>38</v>
      </c>
      <c r="AI22" t="s">
        <v>38</v>
      </c>
      <c r="AK22" t="e">
        <f>VLOOKUP(B22, 'Performance Data'!$B:$B, 1, 0)</f>
        <v>#N/A</v>
      </c>
    </row>
    <row r="23" spans="2:37" hidden="1" x14ac:dyDescent="0.25">
      <c r="B23">
        <v>10053</v>
      </c>
      <c r="C23" t="s">
        <v>747</v>
      </c>
      <c r="D23" s="45" t="s">
        <v>728</v>
      </c>
      <c r="E23" t="s">
        <v>728</v>
      </c>
      <c r="F23">
        <v>0</v>
      </c>
      <c r="G23">
        <v>0</v>
      </c>
      <c r="H23">
        <v>0</v>
      </c>
      <c r="I23" t="s">
        <v>38</v>
      </c>
      <c r="J23" s="14">
        <v>0</v>
      </c>
      <c r="K23" s="14">
        <v>3485.71</v>
      </c>
      <c r="L23" s="14">
        <v>0</v>
      </c>
      <c r="M23" s="14">
        <v>0</v>
      </c>
      <c r="N23" s="14">
        <v>0</v>
      </c>
      <c r="O23" s="14">
        <v>2989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W23" s="14">
        <v>0</v>
      </c>
      <c r="X23" s="14">
        <v>6474.71</v>
      </c>
      <c r="Y23">
        <v>0</v>
      </c>
      <c r="Z23">
        <v>1</v>
      </c>
      <c r="AA23">
        <v>0</v>
      </c>
      <c r="AB23">
        <v>2</v>
      </c>
      <c r="AC23">
        <v>3237.355</v>
      </c>
      <c r="AD23">
        <v>0</v>
      </c>
      <c r="AE23">
        <v>0</v>
      </c>
      <c r="AF23">
        <v>0</v>
      </c>
      <c r="AG23">
        <v>0</v>
      </c>
      <c r="AH23" t="s">
        <v>38</v>
      </c>
      <c r="AI23" t="s">
        <v>38</v>
      </c>
      <c r="AK23" t="e">
        <f>VLOOKUP(B23, 'Performance Data'!$B:$B, 1, 0)</f>
        <v>#N/A</v>
      </c>
    </row>
    <row r="24" spans="2:37" hidden="1" x14ac:dyDescent="0.25">
      <c r="B24">
        <v>10054</v>
      </c>
      <c r="C24" t="s">
        <v>1142</v>
      </c>
      <c r="D24" s="45" t="s">
        <v>728</v>
      </c>
      <c r="E24" t="s">
        <v>728</v>
      </c>
      <c r="F24">
        <v>0</v>
      </c>
      <c r="G24">
        <v>0</v>
      </c>
      <c r="H24">
        <v>0</v>
      </c>
      <c r="I24" t="s">
        <v>38</v>
      </c>
      <c r="J24" s="14">
        <v>0</v>
      </c>
      <c r="K24" s="14">
        <v>0</v>
      </c>
      <c r="L24" s="14">
        <v>0</v>
      </c>
      <c r="M24" s="14">
        <v>8014.69</v>
      </c>
      <c r="N24" s="14">
        <v>0</v>
      </c>
      <c r="O24" s="14">
        <v>0</v>
      </c>
      <c r="P24" s="14">
        <v>0</v>
      </c>
      <c r="Q24" s="14">
        <v>0</v>
      </c>
      <c r="R24" s="14">
        <v>4349.1499999999996</v>
      </c>
      <c r="S24" s="14">
        <v>0</v>
      </c>
      <c r="T24" s="14">
        <v>0</v>
      </c>
      <c r="U24" s="14">
        <v>0</v>
      </c>
      <c r="W24" s="14">
        <v>0</v>
      </c>
      <c r="X24" s="14">
        <v>12363.84</v>
      </c>
      <c r="Y24">
        <v>0</v>
      </c>
      <c r="Z24">
        <v>1</v>
      </c>
      <c r="AA24">
        <v>0</v>
      </c>
      <c r="AB24">
        <v>2</v>
      </c>
      <c r="AC24">
        <v>6181.92</v>
      </c>
      <c r="AD24">
        <v>0</v>
      </c>
      <c r="AE24">
        <v>0</v>
      </c>
      <c r="AF24">
        <v>0</v>
      </c>
      <c r="AG24">
        <v>0</v>
      </c>
      <c r="AH24" t="s">
        <v>38</v>
      </c>
      <c r="AI24" t="s">
        <v>38</v>
      </c>
      <c r="AK24" t="e">
        <f>VLOOKUP(B24, 'Performance Data'!$B:$B, 1, 0)</f>
        <v>#N/A</v>
      </c>
    </row>
    <row r="25" spans="2:37" hidden="1" x14ac:dyDescent="0.25">
      <c r="B25">
        <v>10055</v>
      </c>
      <c r="C25" t="s">
        <v>1143</v>
      </c>
      <c r="D25" s="45" t="s">
        <v>728</v>
      </c>
      <c r="E25" t="s">
        <v>728</v>
      </c>
      <c r="F25">
        <v>0</v>
      </c>
      <c r="G25">
        <v>0</v>
      </c>
      <c r="H25">
        <v>0</v>
      </c>
      <c r="I25" t="s">
        <v>38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W25" s="14">
        <v>0</v>
      </c>
      <c r="X25" s="14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38</v>
      </c>
      <c r="AI25" t="s">
        <v>38</v>
      </c>
      <c r="AK25" t="e">
        <f>VLOOKUP(B25, 'Performance Data'!$B:$B, 1, 0)</f>
        <v>#N/A</v>
      </c>
    </row>
    <row r="26" spans="2:37" hidden="1" x14ac:dyDescent="0.25">
      <c r="B26">
        <v>10056</v>
      </c>
      <c r="C26" t="s">
        <v>1144</v>
      </c>
      <c r="D26" s="45" t="s">
        <v>728</v>
      </c>
      <c r="E26" t="s">
        <v>728</v>
      </c>
      <c r="F26">
        <v>0</v>
      </c>
      <c r="G26">
        <v>0</v>
      </c>
      <c r="H26">
        <v>0</v>
      </c>
      <c r="I26" t="s">
        <v>38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W26" s="14">
        <v>0</v>
      </c>
      <c r="X26" s="14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38</v>
      </c>
      <c r="AI26" t="s">
        <v>38</v>
      </c>
      <c r="AK26" t="e">
        <f>VLOOKUP(B26, 'Performance Data'!$B:$B, 1, 0)</f>
        <v>#N/A</v>
      </c>
    </row>
    <row r="27" spans="2:37" hidden="1" x14ac:dyDescent="0.25">
      <c r="B27">
        <v>10057</v>
      </c>
      <c r="C27" t="s">
        <v>1145</v>
      </c>
      <c r="D27" s="45" t="s">
        <v>728</v>
      </c>
      <c r="E27" t="s">
        <v>728</v>
      </c>
      <c r="F27">
        <v>0</v>
      </c>
      <c r="G27">
        <v>0</v>
      </c>
      <c r="H27">
        <v>0</v>
      </c>
      <c r="I27" t="s">
        <v>38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W27" s="14">
        <v>0</v>
      </c>
      <c r="X27" s="14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38</v>
      </c>
      <c r="AI27" t="s">
        <v>38</v>
      </c>
      <c r="AK27" t="e">
        <f>VLOOKUP(B27, 'Performance Data'!$B:$B, 1, 0)</f>
        <v>#N/A</v>
      </c>
    </row>
    <row r="28" spans="2:37" hidden="1" x14ac:dyDescent="0.25">
      <c r="B28">
        <v>10058</v>
      </c>
      <c r="C28" t="s">
        <v>1232</v>
      </c>
      <c r="D28" s="45" t="s">
        <v>728</v>
      </c>
      <c r="E28" t="s">
        <v>728</v>
      </c>
      <c r="F28">
        <v>0</v>
      </c>
      <c r="G28">
        <v>0</v>
      </c>
      <c r="H28">
        <v>0</v>
      </c>
      <c r="I28" t="s">
        <v>64</v>
      </c>
      <c r="J28" s="14">
        <v>0</v>
      </c>
      <c r="K28" s="14">
        <v>0</v>
      </c>
      <c r="L28" s="14">
        <v>3675.79</v>
      </c>
      <c r="M28" s="14">
        <v>985.99</v>
      </c>
      <c r="N28" s="14">
        <v>0</v>
      </c>
      <c r="O28" s="14">
        <v>57354.07</v>
      </c>
      <c r="P28" s="14">
        <v>0</v>
      </c>
      <c r="Q28" s="14">
        <v>1998</v>
      </c>
      <c r="R28" s="14">
        <v>0</v>
      </c>
      <c r="S28" s="14">
        <v>6222.12</v>
      </c>
      <c r="T28" s="14">
        <v>57629.88</v>
      </c>
      <c r="U28" s="14">
        <v>88.34</v>
      </c>
      <c r="W28" s="14">
        <v>88.34</v>
      </c>
      <c r="X28" s="14">
        <v>127954.19</v>
      </c>
      <c r="Y28">
        <v>1</v>
      </c>
      <c r="Z28">
        <v>1</v>
      </c>
      <c r="AA28">
        <v>1</v>
      </c>
      <c r="AB28">
        <v>7</v>
      </c>
      <c r="AC28">
        <v>18279.170000000002</v>
      </c>
      <c r="AD28">
        <v>0</v>
      </c>
      <c r="AE28">
        <v>0</v>
      </c>
      <c r="AF28">
        <v>0</v>
      </c>
      <c r="AG28">
        <v>0</v>
      </c>
      <c r="AH28" t="s">
        <v>38</v>
      </c>
      <c r="AI28" t="s">
        <v>38</v>
      </c>
      <c r="AK28" t="e">
        <f>VLOOKUP(B28, 'Performance Data'!$B:$B, 1, 0)</f>
        <v>#N/A</v>
      </c>
    </row>
    <row r="29" spans="2:37" hidden="1" x14ac:dyDescent="0.25">
      <c r="B29">
        <v>10060</v>
      </c>
      <c r="C29" t="s">
        <v>1233</v>
      </c>
      <c r="D29" s="45" t="s">
        <v>728</v>
      </c>
      <c r="E29" t="s">
        <v>728</v>
      </c>
      <c r="F29">
        <v>0</v>
      </c>
      <c r="G29">
        <v>0</v>
      </c>
      <c r="H29">
        <v>0</v>
      </c>
      <c r="I29" t="s">
        <v>64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W29" s="14">
        <v>0</v>
      </c>
      <c r="X29" s="14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38</v>
      </c>
      <c r="AI29" t="s">
        <v>38</v>
      </c>
      <c r="AK29" t="e">
        <f>VLOOKUP(B29, 'Performance Data'!$B:$B, 1, 0)</f>
        <v>#N/A</v>
      </c>
    </row>
    <row r="30" spans="2:37" hidden="1" x14ac:dyDescent="0.25">
      <c r="B30">
        <v>10061</v>
      </c>
      <c r="C30" t="s">
        <v>1234</v>
      </c>
      <c r="D30" s="45" t="s">
        <v>728</v>
      </c>
      <c r="E30" t="s">
        <v>728</v>
      </c>
      <c r="F30">
        <v>0</v>
      </c>
      <c r="G30">
        <v>0</v>
      </c>
      <c r="H30">
        <v>0</v>
      </c>
      <c r="I30" t="s">
        <v>64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W30" s="14">
        <v>0</v>
      </c>
      <c r="X30" s="14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38</v>
      </c>
      <c r="AI30" t="s">
        <v>38</v>
      </c>
      <c r="AK30" t="e">
        <f>VLOOKUP(B30, 'Performance Data'!$B:$B, 1, 0)</f>
        <v>#N/A</v>
      </c>
    </row>
    <row r="31" spans="2:37" hidden="1" x14ac:dyDescent="0.25">
      <c r="B31">
        <v>10062</v>
      </c>
      <c r="C31" t="s">
        <v>1235</v>
      </c>
      <c r="D31" s="45" t="s">
        <v>728</v>
      </c>
      <c r="E31" t="s">
        <v>728</v>
      </c>
      <c r="F31">
        <v>0</v>
      </c>
      <c r="G31">
        <v>0</v>
      </c>
      <c r="H31">
        <v>0</v>
      </c>
      <c r="I31" t="s">
        <v>64</v>
      </c>
      <c r="J31" s="14">
        <v>0</v>
      </c>
      <c r="K31" s="14">
        <v>0</v>
      </c>
      <c r="L31" s="14">
        <v>0</v>
      </c>
      <c r="M31" s="14">
        <v>0</v>
      </c>
      <c r="N31" s="14">
        <v>66259.98</v>
      </c>
      <c r="O31" s="14">
        <v>0</v>
      </c>
      <c r="P31" s="14">
        <v>0</v>
      </c>
      <c r="Q31" s="14">
        <v>0</v>
      </c>
      <c r="R31" s="14">
        <v>0</v>
      </c>
      <c r="S31" s="14">
        <v>31107.45</v>
      </c>
      <c r="T31" s="14">
        <v>0</v>
      </c>
      <c r="U31" s="14">
        <v>0</v>
      </c>
      <c r="W31" s="14">
        <v>0</v>
      </c>
      <c r="X31" s="14">
        <v>97367.43</v>
      </c>
      <c r="Y31">
        <v>0</v>
      </c>
      <c r="Z31">
        <v>1</v>
      </c>
      <c r="AA31">
        <v>1</v>
      </c>
      <c r="AB31">
        <v>2</v>
      </c>
      <c r="AC31">
        <v>48683.714999999997</v>
      </c>
      <c r="AD31">
        <v>0</v>
      </c>
      <c r="AE31">
        <v>0</v>
      </c>
      <c r="AF31">
        <v>0</v>
      </c>
      <c r="AG31">
        <v>0</v>
      </c>
      <c r="AH31" t="s">
        <v>38</v>
      </c>
      <c r="AI31" t="s">
        <v>38</v>
      </c>
      <c r="AK31" t="e">
        <f>VLOOKUP(B31, 'Performance Data'!$B:$B, 1, 0)</f>
        <v>#N/A</v>
      </c>
    </row>
    <row r="32" spans="2:37" hidden="1" x14ac:dyDescent="0.25">
      <c r="B32">
        <v>10063</v>
      </c>
      <c r="C32" t="s">
        <v>1236</v>
      </c>
      <c r="D32" t="s">
        <v>728</v>
      </c>
      <c r="E32" t="s">
        <v>728</v>
      </c>
      <c r="F32">
        <v>0</v>
      </c>
      <c r="G32">
        <v>0</v>
      </c>
      <c r="H32">
        <v>0</v>
      </c>
      <c r="I32" t="s">
        <v>64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2303</v>
      </c>
      <c r="P32" s="14">
        <v>0</v>
      </c>
      <c r="Q32" s="14">
        <v>0</v>
      </c>
      <c r="R32" s="14">
        <v>2984.7</v>
      </c>
      <c r="S32" s="14">
        <v>1357.26</v>
      </c>
      <c r="T32" s="14">
        <v>0</v>
      </c>
      <c r="U32" s="14">
        <v>0</v>
      </c>
      <c r="W32" s="14">
        <v>0</v>
      </c>
      <c r="X32" s="14">
        <v>6644.96</v>
      </c>
      <c r="Y32">
        <v>0</v>
      </c>
      <c r="Z32">
        <v>1</v>
      </c>
      <c r="AA32">
        <v>1</v>
      </c>
      <c r="AB32">
        <v>3</v>
      </c>
      <c r="AC32">
        <v>2214.9866666666667</v>
      </c>
      <c r="AD32">
        <v>0</v>
      </c>
      <c r="AE32">
        <v>0</v>
      </c>
      <c r="AF32">
        <v>0</v>
      </c>
      <c r="AG32">
        <v>0</v>
      </c>
      <c r="AH32" t="s">
        <v>38</v>
      </c>
      <c r="AI32" t="s">
        <v>38</v>
      </c>
      <c r="AK32" t="e">
        <f>VLOOKUP(B32, 'Performance Data'!$B:$B, 1, 0)</f>
        <v>#N/A</v>
      </c>
    </row>
    <row r="33" spans="2:37" hidden="1" x14ac:dyDescent="0.25">
      <c r="B33" s="49">
        <v>10065</v>
      </c>
      <c r="C33" s="49" t="s">
        <v>1237</v>
      </c>
      <c r="D33" t="s">
        <v>728</v>
      </c>
      <c r="E33" t="s">
        <v>728</v>
      </c>
      <c r="F33">
        <v>0</v>
      </c>
      <c r="G33" s="50">
        <v>0</v>
      </c>
      <c r="H33">
        <v>45991</v>
      </c>
      <c r="I33" t="s">
        <v>64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2837.6</v>
      </c>
      <c r="U33" s="14">
        <v>49946.58</v>
      </c>
      <c r="W33" s="14">
        <v>49946.58</v>
      </c>
      <c r="X33" s="14">
        <v>52784.18</v>
      </c>
      <c r="Y33">
        <v>1</v>
      </c>
      <c r="Z33">
        <v>1</v>
      </c>
      <c r="AA33">
        <v>1</v>
      </c>
      <c r="AB33">
        <v>2</v>
      </c>
      <c r="AC33">
        <v>26392.09</v>
      </c>
      <c r="AD33">
        <v>0</v>
      </c>
      <c r="AE33">
        <v>0</v>
      </c>
      <c r="AF33">
        <v>1</v>
      </c>
      <c r="AG33">
        <v>52784.18</v>
      </c>
      <c r="AH33" t="s">
        <v>38</v>
      </c>
      <c r="AI33" t="s">
        <v>38</v>
      </c>
      <c r="AK33" t="e">
        <f>VLOOKUP(B33, 'Performance Data'!$B:$B, 1, 0)</f>
        <v>#N/A</v>
      </c>
    </row>
    <row r="34" spans="2:37" hidden="1" x14ac:dyDescent="0.25">
      <c r="B34">
        <v>10066</v>
      </c>
      <c r="C34" t="s">
        <v>1302</v>
      </c>
      <c r="D34" t="s">
        <v>728</v>
      </c>
      <c r="E34" t="s">
        <v>728</v>
      </c>
      <c r="F34">
        <v>0</v>
      </c>
      <c r="G34" s="48">
        <v>0</v>
      </c>
      <c r="H34" s="48">
        <v>0</v>
      </c>
      <c r="I34" t="s">
        <v>38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W34" s="14">
        <v>0</v>
      </c>
      <c r="X34" s="1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38</v>
      </c>
      <c r="AI34" t="s">
        <v>38</v>
      </c>
      <c r="AK34" t="e">
        <f>VLOOKUP(B34, 'Performance Data'!$B:$B, 1, 0)</f>
        <v>#N/A</v>
      </c>
    </row>
    <row r="35" spans="2:37" hidden="1" x14ac:dyDescent="0.25">
      <c r="B35">
        <v>10067</v>
      </c>
      <c r="C35" t="s">
        <v>1303</v>
      </c>
      <c r="D35" t="s">
        <v>728</v>
      </c>
      <c r="E35" t="s">
        <v>728</v>
      </c>
      <c r="F35">
        <v>0</v>
      </c>
      <c r="G35" s="48">
        <v>0</v>
      </c>
      <c r="H35" s="48">
        <v>45992</v>
      </c>
      <c r="I35" t="s">
        <v>64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1914.51</v>
      </c>
      <c r="W35" s="14">
        <v>1914.51</v>
      </c>
      <c r="X35" s="14">
        <v>1914.51</v>
      </c>
      <c r="Y35">
        <v>1</v>
      </c>
      <c r="Z35">
        <v>1</v>
      </c>
      <c r="AA35">
        <v>1</v>
      </c>
      <c r="AB35">
        <v>1</v>
      </c>
      <c r="AC35">
        <v>1914.51</v>
      </c>
      <c r="AD35">
        <v>0</v>
      </c>
      <c r="AE35">
        <v>0</v>
      </c>
      <c r="AF35">
        <v>0</v>
      </c>
      <c r="AG35">
        <v>0</v>
      </c>
      <c r="AH35" t="s">
        <v>38</v>
      </c>
      <c r="AI35" t="s">
        <v>38</v>
      </c>
      <c r="AK35" t="e">
        <f>VLOOKUP(B35, 'Performance Data'!$B:$B, 1, 0)</f>
        <v>#N/A</v>
      </c>
    </row>
    <row r="36" spans="2:37" hidden="1" x14ac:dyDescent="0.25">
      <c r="B36">
        <v>10068</v>
      </c>
      <c r="C36" t="s">
        <v>1304</v>
      </c>
      <c r="D36" t="s">
        <v>728</v>
      </c>
      <c r="E36" t="s">
        <v>728</v>
      </c>
      <c r="F36">
        <v>0</v>
      </c>
      <c r="G36" s="48">
        <v>0</v>
      </c>
      <c r="H36" s="48">
        <v>0</v>
      </c>
      <c r="I36" t="s">
        <v>64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W36" s="14">
        <v>0</v>
      </c>
      <c r="X36" s="14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38</v>
      </c>
      <c r="AI36" t="s">
        <v>38</v>
      </c>
      <c r="AK36" t="e">
        <f>VLOOKUP(B36, 'Performance Data'!$B:$B, 1, 0)</f>
        <v>#N/A</v>
      </c>
    </row>
    <row r="37" spans="2:37" ht="30" hidden="1" x14ac:dyDescent="0.25">
      <c r="B37">
        <v>20001</v>
      </c>
      <c r="C37" t="s">
        <v>281</v>
      </c>
      <c r="D37" t="s">
        <v>23</v>
      </c>
      <c r="E37" t="s">
        <v>23</v>
      </c>
      <c r="F37" t="s">
        <v>535</v>
      </c>
      <c r="G37" s="48" t="s">
        <v>106</v>
      </c>
      <c r="H37" s="48">
        <v>0</v>
      </c>
      <c r="I37" t="s">
        <v>38</v>
      </c>
      <c r="J37" s="14">
        <v>0</v>
      </c>
      <c r="K37" s="14">
        <v>0</v>
      </c>
      <c r="L37" s="14">
        <v>257.42</v>
      </c>
      <c r="M37" s="14">
        <v>0</v>
      </c>
      <c r="N37" s="14">
        <v>0</v>
      </c>
      <c r="O37" s="14">
        <v>0</v>
      </c>
      <c r="P37" s="14">
        <v>75.63</v>
      </c>
      <c r="Q37" s="14">
        <v>0</v>
      </c>
      <c r="R37" s="14">
        <v>0</v>
      </c>
      <c r="S37" s="14">
        <v>0</v>
      </c>
      <c r="T37" s="14">
        <v>0</v>
      </c>
      <c r="U37" s="14">
        <v>477.02</v>
      </c>
      <c r="W37" s="14">
        <v>477.02</v>
      </c>
      <c r="X37" s="14">
        <v>810.06999999999994</v>
      </c>
      <c r="Y37">
        <v>1</v>
      </c>
      <c r="Z37">
        <v>1</v>
      </c>
      <c r="AA37">
        <v>0</v>
      </c>
      <c r="AB37">
        <v>3</v>
      </c>
      <c r="AC37">
        <v>270.02333333333331</v>
      </c>
      <c r="AD37">
        <v>0</v>
      </c>
      <c r="AE37">
        <v>0</v>
      </c>
      <c r="AF37">
        <v>0</v>
      </c>
      <c r="AG37">
        <v>0</v>
      </c>
      <c r="AH37" t="s">
        <v>679</v>
      </c>
      <c r="AI37" t="s">
        <v>1239</v>
      </c>
      <c r="AK37">
        <f>VLOOKUP(B37, 'Performance Data'!$B:$B, 1, 0)</f>
        <v>20001</v>
      </c>
    </row>
    <row r="38" spans="2:37" ht="30" hidden="1" x14ac:dyDescent="0.25">
      <c r="B38">
        <v>20004</v>
      </c>
      <c r="C38" t="s">
        <v>282</v>
      </c>
      <c r="D38" t="s">
        <v>23</v>
      </c>
      <c r="E38" t="s">
        <v>23</v>
      </c>
      <c r="F38" t="s">
        <v>535</v>
      </c>
      <c r="G38" s="48" t="s">
        <v>106</v>
      </c>
      <c r="H38" s="48">
        <v>0</v>
      </c>
      <c r="I38" t="s">
        <v>64</v>
      </c>
      <c r="J38" s="14">
        <v>0</v>
      </c>
      <c r="K38" s="14">
        <v>497.13</v>
      </c>
      <c r="L38" s="14">
        <v>0</v>
      </c>
      <c r="M38" s="14">
        <v>0</v>
      </c>
      <c r="N38" s="14">
        <v>964.24</v>
      </c>
      <c r="O38" s="14">
        <v>0</v>
      </c>
      <c r="P38" s="14">
        <v>0</v>
      </c>
      <c r="Q38" s="14">
        <v>265</v>
      </c>
      <c r="R38" s="14">
        <v>231.76</v>
      </c>
      <c r="S38" s="14">
        <v>405.58</v>
      </c>
      <c r="T38" s="14">
        <v>783.91</v>
      </c>
      <c r="U38" s="14">
        <v>354.96</v>
      </c>
      <c r="W38" s="14">
        <v>354.96</v>
      </c>
      <c r="X38" s="14">
        <v>3502.58</v>
      </c>
      <c r="Y38">
        <v>1</v>
      </c>
      <c r="Z38">
        <v>1</v>
      </c>
      <c r="AA38">
        <v>1</v>
      </c>
      <c r="AB38">
        <v>7</v>
      </c>
      <c r="AC38">
        <v>500.36857142857144</v>
      </c>
      <c r="AD38">
        <v>0</v>
      </c>
      <c r="AE38">
        <v>0</v>
      </c>
      <c r="AF38">
        <v>0</v>
      </c>
      <c r="AG38">
        <v>0</v>
      </c>
      <c r="AH38" t="s">
        <v>679</v>
      </c>
      <c r="AI38" t="s">
        <v>1239</v>
      </c>
      <c r="AK38">
        <f>VLOOKUP(B38, 'Performance Data'!$B:$B, 1, 0)</f>
        <v>20004</v>
      </c>
    </row>
    <row r="39" spans="2:37" ht="30" hidden="1" x14ac:dyDescent="0.25">
      <c r="B39">
        <v>20005</v>
      </c>
      <c r="C39" t="s">
        <v>160</v>
      </c>
      <c r="D39" t="s">
        <v>23</v>
      </c>
      <c r="E39" t="s">
        <v>23</v>
      </c>
      <c r="F39" t="s">
        <v>535</v>
      </c>
      <c r="G39" s="48" t="s">
        <v>106</v>
      </c>
      <c r="H39" s="48">
        <v>0</v>
      </c>
      <c r="I39" t="s">
        <v>64</v>
      </c>
      <c r="J39" s="14">
        <v>1103.76</v>
      </c>
      <c r="K39" s="14">
        <v>2244.6999999999998</v>
      </c>
      <c r="L39" s="14">
        <v>559.86</v>
      </c>
      <c r="M39" s="14">
        <v>600.51</v>
      </c>
      <c r="N39" s="14">
        <v>2379.33</v>
      </c>
      <c r="O39" s="14">
        <v>845.92</v>
      </c>
      <c r="P39" s="14">
        <v>1785.09</v>
      </c>
      <c r="Q39" s="14">
        <v>1248.74</v>
      </c>
      <c r="R39" s="14">
        <v>2812.51</v>
      </c>
      <c r="S39" s="14">
        <v>993.28</v>
      </c>
      <c r="T39" s="14">
        <v>682.84</v>
      </c>
      <c r="U39" s="14">
        <v>2055.52</v>
      </c>
      <c r="W39" s="14">
        <v>2055.52</v>
      </c>
      <c r="X39" s="14">
        <v>17312.060000000001</v>
      </c>
      <c r="Y39">
        <v>1</v>
      </c>
      <c r="Z39">
        <v>1</v>
      </c>
      <c r="AA39">
        <v>1</v>
      </c>
      <c r="AB39">
        <v>12</v>
      </c>
      <c r="AC39">
        <v>1442.6716666666669</v>
      </c>
      <c r="AD39">
        <v>0</v>
      </c>
      <c r="AE39">
        <v>0</v>
      </c>
      <c r="AF39">
        <v>0</v>
      </c>
      <c r="AG39">
        <v>0</v>
      </c>
      <c r="AH39" t="s">
        <v>174</v>
      </c>
      <c r="AI39" t="s">
        <v>1240</v>
      </c>
      <c r="AK39">
        <f>VLOOKUP(B39, 'Performance Data'!$B:$B, 1, 0)</f>
        <v>20005</v>
      </c>
    </row>
    <row r="40" spans="2:37" ht="30" hidden="1" x14ac:dyDescent="0.25">
      <c r="B40">
        <v>20007</v>
      </c>
      <c r="C40" t="s">
        <v>96</v>
      </c>
      <c r="D40" t="s">
        <v>23</v>
      </c>
      <c r="E40" t="s">
        <v>23</v>
      </c>
      <c r="F40" t="s">
        <v>535</v>
      </c>
      <c r="G40" s="48" t="s">
        <v>106</v>
      </c>
      <c r="H40" s="48">
        <v>0</v>
      </c>
      <c r="I40" t="s">
        <v>64</v>
      </c>
      <c r="J40" s="14">
        <v>632.94000000000005</v>
      </c>
      <c r="K40" s="14">
        <v>219.22</v>
      </c>
      <c r="L40" s="14">
        <v>606.54</v>
      </c>
      <c r="M40" s="14">
        <v>0</v>
      </c>
      <c r="N40" s="14">
        <v>0</v>
      </c>
      <c r="O40" s="14">
        <v>654.91999999999996</v>
      </c>
      <c r="P40" s="14">
        <v>0</v>
      </c>
      <c r="Q40" s="14">
        <v>0</v>
      </c>
      <c r="R40" s="14">
        <v>0</v>
      </c>
      <c r="S40" s="14">
        <v>466.89</v>
      </c>
      <c r="T40" s="14">
        <v>0</v>
      </c>
      <c r="U40" s="14">
        <v>385.2</v>
      </c>
      <c r="W40" s="14">
        <v>385.2</v>
      </c>
      <c r="X40" s="14">
        <v>2965.7099999999996</v>
      </c>
      <c r="Y40">
        <v>1</v>
      </c>
      <c r="Z40">
        <v>1</v>
      </c>
      <c r="AA40">
        <v>1</v>
      </c>
      <c r="AB40">
        <v>6</v>
      </c>
      <c r="AC40">
        <v>494.28499999999991</v>
      </c>
      <c r="AD40">
        <v>0</v>
      </c>
      <c r="AE40">
        <v>0</v>
      </c>
      <c r="AF40">
        <v>0</v>
      </c>
      <c r="AG40">
        <v>0</v>
      </c>
      <c r="AH40" t="s">
        <v>712</v>
      </c>
      <c r="AI40" t="s">
        <v>1239</v>
      </c>
      <c r="AK40">
        <f>VLOOKUP(B40, 'Performance Data'!$B:$B, 1, 0)</f>
        <v>20007</v>
      </c>
    </row>
    <row r="41" spans="2:37" hidden="1" x14ac:dyDescent="0.25">
      <c r="B41">
        <v>20009</v>
      </c>
      <c r="C41" t="s">
        <v>167</v>
      </c>
      <c r="D41" t="s">
        <v>23</v>
      </c>
      <c r="E41" t="s">
        <v>23</v>
      </c>
      <c r="F41" t="s">
        <v>533</v>
      </c>
      <c r="G41" s="48" t="s">
        <v>533</v>
      </c>
      <c r="H41" s="48">
        <v>0</v>
      </c>
      <c r="I41" t="s">
        <v>38</v>
      </c>
      <c r="J41" s="14">
        <v>1049.19</v>
      </c>
      <c r="K41" s="14">
        <v>1646.01</v>
      </c>
      <c r="L41" s="14">
        <v>1794.96</v>
      </c>
      <c r="M41" s="14">
        <v>1643.89</v>
      </c>
      <c r="N41" s="14">
        <v>4898.75</v>
      </c>
      <c r="O41" s="14">
        <v>1378.9</v>
      </c>
      <c r="P41" s="14">
        <v>2573.17</v>
      </c>
      <c r="Q41" s="14">
        <v>1700.04</v>
      </c>
      <c r="R41" s="14">
        <v>3241.12</v>
      </c>
      <c r="S41" s="14">
        <v>2555.12</v>
      </c>
      <c r="T41" s="14">
        <v>2985.56</v>
      </c>
      <c r="U41" s="14">
        <v>2023.84</v>
      </c>
      <c r="W41" s="14">
        <v>2023.84</v>
      </c>
      <c r="X41" s="14">
        <v>27490.55</v>
      </c>
      <c r="Y41">
        <v>1</v>
      </c>
      <c r="Z41">
        <v>1</v>
      </c>
      <c r="AA41">
        <v>0</v>
      </c>
      <c r="AB41">
        <v>12</v>
      </c>
      <c r="AC41">
        <v>2290.8791666666666</v>
      </c>
      <c r="AD41">
        <v>0</v>
      </c>
      <c r="AE41">
        <v>0</v>
      </c>
      <c r="AF41">
        <v>0</v>
      </c>
      <c r="AG41">
        <v>0</v>
      </c>
      <c r="AH41" t="s">
        <v>174</v>
      </c>
      <c r="AI41" t="s">
        <v>1240</v>
      </c>
      <c r="AK41">
        <f>VLOOKUP(B41, 'Performance Data'!$B:$B, 1, 0)</f>
        <v>20009</v>
      </c>
    </row>
    <row r="42" spans="2:37" ht="30" hidden="1" x14ac:dyDescent="0.25">
      <c r="B42">
        <v>20018</v>
      </c>
      <c r="C42" t="s">
        <v>63</v>
      </c>
      <c r="D42" t="s">
        <v>23</v>
      </c>
      <c r="E42" t="s">
        <v>23</v>
      </c>
      <c r="F42" t="s">
        <v>535</v>
      </c>
      <c r="G42" s="48" t="s">
        <v>106</v>
      </c>
      <c r="H42" s="48">
        <v>0</v>
      </c>
      <c r="I42" t="s">
        <v>64</v>
      </c>
      <c r="J42" s="14">
        <v>2550.25</v>
      </c>
      <c r="K42" s="14">
        <v>3924.42</v>
      </c>
      <c r="L42" s="14">
        <v>7749.11</v>
      </c>
      <c r="M42" s="14">
        <v>2246.3200000000002</v>
      </c>
      <c r="N42" s="14">
        <v>4798.3599999999997</v>
      </c>
      <c r="O42" s="14">
        <v>2109.0300000000002</v>
      </c>
      <c r="P42" s="14">
        <v>4425.78</v>
      </c>
      <c r="Q42" s="14">
        <v>899.61</v>
      </c>
      <c r="R42" s="14">
        <v>4739.26</v>
      </c>
      <c r="S42" s="14">
        <v>3964.27</v>
      </c>
      <c r="T42" s="14">
        <v>5157.2</v>
      </c>
      <c r="U42" s="14">
        <v>2664.59</v>
      </c>
      <c r="W42" s="14">
        <v>2664.59</v>
      </c>
      <c r="X42" s="14">
        <v>45228.2</v>
      </c>
      <c r="Y42">
        <v>1</v>
      </c>
      <c r="Z42">
        <v>1</v>
      </c>
      <c r="AA42">
        <v>1</v>
      </c>
      <c r="AB42">
        <v>12</v>
      </c>
      <c r="AC42">
        <v>3769.0166666666664</v>
      </c>
      <c r="AD42">
        <v>0</v>
      </c>
      <c r="AE42">
        <v>0</v>
      </c>
      <c r="AF42">
        <v>0</v>
      </c>
      <c r="AG42">
        <v>0</v>
      </c>
      <c r="AH42" t="s">
        <v>128</v>
      </c>
      <c r="AI42" t="s">
        <v>1242</v>
      </c>
      <c r="AK42">
        <f>VLOOKUP(B42, 'Performance Data'!$B:$B, 1, 0)</f>
        <v>20018</v>
      </c>
    </row>
    <row r="43" spans="2:37" hidden="1" x14ac:dyDescent="0.25">
      <c r="B43">
        <v>20020</v>
      </c>
      <c r="C43" t="s">
        <v>532</v>
      </c>
      <c r="D43" t="s">
        <v>23</v>
      </c>
      <c r="E43" t="s">
        <v>23</v>
      </c>
      <c r="F43">
        <v>0</v>
      </c>
      <c r="G43" s="50">
        <v>0</v>
      </c>
      <c r="H43" s="48">
        <v>0</v>
      </c>
      <c r="I43" t="s">
        <v>38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W43" s="14">
        <v>0</v>
      </c>
      <c r="X43" s="14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K43">
        <f>VLOOKUP(B43, 'Performance Data'!$B:$B, 1, 0)</f>
        <v>20020</v>
      </c>
    </row>
    <row r="44" spans="2:37" ht="30" hidden="1" x14ac:dyDescent="0.25">
      <c r="B44">
        <v>20022</v>
      </c>
      <c r="C44" t="s">
        <v>176</v>
      </c>
      <c r="D44" t="s">
        <v>23</v>
      </c>
      <c r="E44" t="s">
        <v>23</v>
      </c>
      <c r="F44" t="s">
        <v>535</v>
      </c>
      <c r="G44" s="48" t="s">
        <v>106</v>
      </c>
      <c r="H44" s="48">
        <v>0</v>
      </c>
      <c r="I44" t="s">
        <v>38</v>
      </c>
      <c r="J44" s="14">
        <v>0</v>
      </c>
      <c r="K44" s="14">
        <v>592.91999999999996</v>
      </c>
      <c r="L44" s="14">
        <v>4741.58</v>
      </c>
      <c r="M44" s="14">
        <v>-303.52999999999997</v>
      </c>
      <c r="N44" s="14">
        <v>236.47</v>
      </c>
      <c r="O44" s="14">
        <v>604.62</v>
      </c>
      <c r="P44" s="14">
        <v>2916.09</v>
      </c>
      <c r="Q44" s="14">
        <v>402.85</v>
      </c>
      <c r="R44" s="14">
        <v>1674.96</v>
      </c>
      <c r="S44" s="14">
        <v>3357.81</v>
      </c>
      <c r="T44" s="14">
        <v>3281.59</v>
      </c>
      <c r="U44" s="14">
        <v>1590.63</v>
      </c>
      <c r="W44" s="14">
        <v>1590.63</v>
      </c>
      <c r="X44" s="14">
        <v>19095.990000000002</v>
      </c>
      <c r="Y44">
        <v>1</v>
      </c>
      <c r="Z44">
        <v>1</v>
      </c>
      <c r="AA44">
        <v>0</v>
      </c>
      <c r="AB44">
        <v>10</v>
      </c>
      <c r="AC44">
        <v>1909.5990000000002</v>
      </c>
      <c r="AD44">
        <v>0</v>
      </c>
      <c r="AE44">
        <v>0</v>
      </c>
      <c r="AF44">
        <v>0</v>
      </c>
      <c r="AG44">
        <v>0</v>
      </c>
      <c r="AH44" t="s">
        <v>128</v>
      </c>
      <c r="AI44" t="s">
        <v>1242</v>
      </c>
      <c r="AK44">
        <f>VLOOKUP(B44, 'Performance Data'!$B:$B, 1, 0)</f>
        <v>20022</v>
      </c>
    </row>
    <row r="45" spans="2:37" hidden="1" x14ac:dyDescent="0.25">
      <c r="B45">
        <v>20024</v>
      </c>
      <c r="C45" t="s">
        <v>164</v>
      </c>
      <c r="D45" t="s">
        <v>23</v>
      </c>
      <c r="E45" t="s">
        <v>23</v>
      </c>
      <c r="F45" t="s">
        <v>533</v>
      </c>
      <c r="G45" s="48" t="s">
        <v>533</v>
      </c>
      <c r="H45" s="48">
        <v>0</v>
      </c>
      <c r="I45" t="s">
        <v>38</v>
      </c>
      <c r="J45" s="14">
        <v>2404.81</v>
      </c>
      <c r="K45" s="14">
        <v>2110.46</v>
      </c>
      <c r="L45" s="14">
        <v>1443.3</v>
      </c>
      <c r="M45" s="14">
        <v>3285.29</v>
      </c>
      <c r="N45" s="14">
        <v>1339.05</v>
      </c>
      <c r="O45" s="14">
        <v>2878.32</v>
      </c>
      <c r="P45" s="14">
        <v>1595.95</v>
      </c>
      <c r="Q45" s="14">
        <v>1961.99</v>
      </c>
      <c r="R45" s="14">
        <v>2590.0500000000002</v>
      </c>
      <c r="S45" s="14">
        <v>1939.78</v>
      </c>
      <c r="T45" s="14">
        <v>1598.07</v>
      </c>
      <c r="U45" s="14">
        <v>3579.35</v>
      </c>
      <c r="W45" s="14">
        <v>3579.35</v>
      </c>
      <c r="X45" s="14">
        <v>26726.42</v>
      </c>
      <c r="Y45">
        <v>1</v>
      </c>
      <c r="Z45">
        <v>1</v>
      </c>
      <c r="AA45">
        <v>0</v>
      </c>
      <c r="AB45">
        <v>12</v>
      </c>
      <c r="AC45">
        <v>2227.2016666666664</v>
      </c>
      <c r="AD45">
        <v>0</v>
      </c>
      <c r="AE45">
        <v>0</v>
      </c>
      <c r="AF45">
        <v>0</v>
      </c>
      <c r="AG45">
        <v>0</v>
      </c>
      <c r="AH45" t="s">
        <v>710</v>
      </c>
      <c r="AI45" t="s">
        <v>1240</v>
      </c>
      <c r="AK45">
        <f>VLOOKUP(B45, 'Performance Data'!$B:$B, 1, 0)</f>
        <v>20024</v>
      </c>
    </row>
    <row r="46" spans="2:37" ht="30" hidden="1" x14ac:dyDescent="0.25">
      <c r="B46">
        <v>20025</v>
      </c>
      <c r="C46" t="s">
        <v>534</v>
      </c>
      <c r="D46" t="s">
        <v>23</v>
      </c>
      <c r="E46" t="s">
        <v>23</v>
      </c>
      <c r="F46" t="s">
        <v>535</v>
      </c>
      <c r="G46" s="48" t="s">
        <v>106</v>
      </c>
      <c r="H46" s="48">
        <v>44562</v>
      </c>
      <c r="I46" t="s">
        <v>38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W46" s="14">
        <v>0</v>
      </c>
      <c r="X46" s="14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>
        <f>VLOOKUP(B46, 'Performance Data'!$B:$B, 1, 0)</f>
        <v>20025</v>
      </c>
    </row>
    <row r="47" spans="2:37" hidden="1" x14ac:dyDescent="0.25">
      <c r="B47">
        <v>20030</v>
      </c>
      <c r="C47" t="s">
        <v>749</v>
      </c>
      <c r="D47" t="s">
        <v>23</v>
      </c>
      <c r="E47" t="s">
        <v>23</v>
      </c>
      <c r="F47">
        <v>0</v>
      </c>
      <c r="G47" s="48">
        <v>0</v>
      </c>
      <c r="H47" s="48">
        <v>0</v>
      </c>
      <c r="I47" t="s">
        <v>38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W47" s="14">
        <v>0</v>
      </c>
      <c r="X47" s="14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 t="e">
        <f>VLOOKUP(B47, 'Performance Data'!$B:$B, 1, 0)</f>
        <v>#N/A</v>
      </c>
    </row>
    <row r="48" spans="2:37" ht="30" hidden="1" x14ac:dyDescent="0.25">
      <c r="B48">
        <v>20035</v>
      </c>
      <c r="C48" t="s">
        <v>198</v>
      </c>
      <c r="D48" t="s">
        <v>23</v>
      </c>
      <c r="E48" t="s">
        <v>23</v>
      </c>
      <c r="F48" t="s">
        <v>535</v>
      </c>
      <c r="G48" s="48" t="s">
        <v>106</v>
      </c>
      <c r="H48" s="48">
        <v>0</v>
      </c>
      <c r="I48" t="s">
        <v>38</v>
      </c>
      <c r="J48" s="14">
        <v>1287.8699999999999</v>
      </c>
      <c r="K48" s="14">
        <v>929.35</v>
      </c>
      <c r="L48" s="14">
        <v>0</v>
      </c>
      <c r="M48" s="14">
        <v>0</v>
      </c>
      <c r="N48" s="14">
        <v>1710.65</v>
      </c>
      <c r="O48" s="14">
        <v>0</v>
      </c>
      <c r="P48" s="14">
        <v>0</v>
      </c>
      <c r="Q48" s="14">
        <v>1039.52</v>
      </c>
      <c r="R48" s="14">
        <v>738.12</v>
      </c>
      <c r="S48" s="14">
        <v>654.57000000000005</v>
      </c>
      <c r="T48" s="14">
        <v>0</v>
      </c>
      <c r="U48" s="14">
        <v>952.91</v>
      </c>
      <c r="W48" s="14">
        <v>952.91</v>
      </c>
      <c r="X48" s="14">
        <v>7312.9899999999989</v>
      </c>
      <c r="Y48">
        <v>1</v>
      </c>
      <c r="Z48">
        <v>1</v>
      </c>
      <c r="AA48">
        <v>0</v>
      </c>
      <c r="AB48">
        <v>7</v>
      </c>
      <c r="AC48">
        <v>1044.712857142857</v>
      </c>
      <c r="AD48">
        <v>0</v>
      </c>
      <c r="AE48">
        <v>0</v>
      </c>
      <c r="AF48">
        <v>0</v>
      </c>
      <c r="AG48">
        <v>0</v>
      </c>
      <c r="AH48" t="s">
        <v>133</v>
      </c>
      <c r="AI48" t="s">
        <v>1242</v>
      </c>
      <c r="AK48">
        <f>VLOOKUP(B48, 'Performance Data'!$B:$B, 1, 0)</f>
        <v>20035</v>
      </c>
    </row>
    <row r="49" spans="2:37" hidden="1" x14ac:dyDescent="0.25">
      <c r="B49">
        <v>20040</v>
      </c>
      <c r="C49" t="s">
        <v>673</v>
      </c>
      <c r="D49" t="s">
        <v>23</v>
      </c>
      <c r="E49" t="s">
        <v>23</v>
      </c>
      <c r="F49" t="s">
        <v>533</v>
      </c>
      <c r="G49" s="48" t="s">
        <v>533</v>
      </c>
      <c r="H49" s="48">
        <v>0</v>
      </c>
      <c r="I49" t="s">
        <v>64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W49" s="14">
        <v>0</v>
      </c>
      <c r="X49" s="14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s">
        <v>679</v>
      </c>
      <c r="AI49" t="s">
        <v>1239</v>
      </c>
      <c r="AK49">
        <f>VLOOKUP(B49, 'Performance Data'!$B:$B, 1, 0)</f>
        <v>20040</v>
      </c>
    </row>
    <row r="50" spans="2:37" hidden="1" x14ac:dyDescent="0.25">
      <c r="B50">
        <v>20042</v>
      </c>
      <c r="C50" t="s">
        <v>750</v>
      </c>
      <c r="D50" t="s">
        <v>23</v>
      </c>
      <c r="E50" t="s">
        <v>23</v>
      </c>
      <c r="F50">
        <v>0</v>
      </c>
      <c r="G50" s="48">
        <v>0</v>
      </c>
      <c r="H50" s="48">
        <v>0</v>
      </c>
      <c r="I50" t="s">
        <v>64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W50" s="14">
        <v>0</v>
      </c>
      <c r="X50" s="14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K50" t="e">
        <f>VLOOKUP(B50, 'Performance Data'!$B:$B, 1, 0)</f>
        <v>#N/A</v>
      </c>
    </row>
    <row r="51" spans="2:37" hidden="1" x14ac:dyDescent="0.25">
      <c r="B51">
        <v>20043</v>
      </c>
      <c r="C51" t="s">
        <v>751</v>
      </c>
      <c r="D51" t="s">
        <v>23</v>
      </c>
      <c r="E51" t="s">
        <v>23</v>
      </c>
      <c r="F51">
        <v>0</v>
      </c>
      <c r="G51" s="48">
        <v>0</v>
      </c>
      <c r="H51" s="48">
        <v>0</v>
      </c>
      <c r="I51" t="s">
        <v>38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W51" s="14">
        <v>0</v>
      </c>
      <c r="X51" s="14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 t="e">
        <f>VLOOKUP(B51, 'Performance Data'!$B:$B, 1, 0)</f>
        <v>#N/A</v>
      </c>
    </row>
    <row r="52" spans="2:37" hidden="1" x14ac:dyDescent="0.25">
      <c r="B52">
        <v>20058</v>
      </c>
      <c r="C52" t="s">
        <v>536</v>
      </c>
      <c r="D52" t="s">
        <v>23</v>
      </c>
      <c r="E52" t="s">
        <v>23</v>
      </c>
      <c r="F52">
        <v>0</v>
      </c>
      <c r="G52" s="48">
        <v>0</v>
      </c>
      <c r="H52" s="48">
        <v>0</v>
      </c>
      <c r="I52" t="s">
        <v>38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W52" s="14">
        <v>0</v>
      </c>
      <c r="X52" s="14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>
        <f>VLOOKUP(B52, 'Performance Data'!$B:$B, 1, 0)</f>
        <v>20058</v>
      </c>
    </row>
    <row r="53" spans="2:37" hidden="1" x14ac:dyDescent="0.25">
      <c r="B53">
        <v>20059</v>
      </c>
      <c r="C53" t="s">
        <v>537</v>
      </c>
      <c r="D53" t="s">
        <v>23</v>
      </c>
      <c r="E53" t="s">
        <v>23</v>
      </c>
      <c r="F53">
        <v>0</v>
      </c>
      <c r="G53" s="48">
        <v>0</v>
      </c>
      <c r="H53" s="48">
        <v>0</v>
      </c>
      <c r="I53" t="s">
        <v>64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W53" s="14">
        <v>0</v>
      </c>
      <c r="X53" s="14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f>VLOOKUP(B53, 'Performance Data'!$B:$B, 1, 0)</f>
        <v>20059</v>
      </c>
    </row>
    <row r="54" spans="2:37" hidden="1" x14ac:dyDescent="0.25">
      <c r="B54">
        <v>20066</v>
      </c>
      <c r="C54" t="s">
        <v>538</v>
      </c>
      <c r="D54" t="s">
        <v>23</v>
      </c>
      <c r="E54" t="s">
        <v>23</v>
      </c>
      <c r="F54">
        <v>0</v>
      </c>
      <c r="G54" s="48">
        <v>0</v>
      </c>
      <c r="H54" s="48">
        <v>0</v>
      </c>
      <c r="I54" t="s">
        <v>64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W54" s="14">
        <v>0</v>
      </c>
      <c r="X54" s="1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K54">
        <f>VLOOKUP(B54, 'Performance Data'!$B:$B, 1, 0)</f>
        <v>20066</v>
      </c>
    </row>
    <row r="55" spans="2:37" ht="30" hidden="1" x14ac:dyDescent="0.25">
      <c r="B55">
        <v>20069</v>
      </c>
      <c r="C55" t="s">
        <v>199</v>
      </c>
      <c r="D55" t="s">
        <v>23</v>
      </c>
      <c r="E55" t="s">
        <v>23</v>
      </c>
      <c r="F55" t="s">
        <v>535</v>
      </c>
      <c r="G55" s="48" t="s">
        <v>106</v>
      </c>
      <c r="H55" s="48">
        <v>0</v>
      </c>
      <c r="I55" t="s">
        <v>64</v>
      </c>
      <c r="J55" s="14">
        <v>1986.46</v>
      </c>
      <c r="K55" s="14">
        <v>0</v>
      </c>
      <c r="L55" s="14">
        <v>497.8</v>
      </c>
      <c r="M55" s="14">
        <v>3927.76</v>
      </c>
      <c r="N55" s="14">
        <v>1850.8</v>
      </c>
      <c r="O55" s="14">
        <v>1242.49</v>
      </c>
      <c r="P55" s="14">
        <v>0</v>
      </c>
      <c r="Q55" s="14">
        <v>4184.03</v>
      </c>
      <c r="R55" s="14">
        <v>548.14</v>
      </c>
      <c r="S55" s="14">
        <v>3519.38</v>
      </c>
      <c r="T55" s="14">
        <v>171.42</v>
      </c>
      <c r="U55" s="14">
        <v>4135.17</v>
      </c>
      <c r="W55" s="14">
        <v>4135.17</v>
      </c>
      <c r="X55" s="14">
        <v>22063.449999999997</v>
      </c>
      <c r="Y55">
        <v>1</v>
      </c>
      <c r="Z55">
        <v>1</v>
      </c>
      <c r="AA55">
        <v>1</v>
      </c>
      <c r="AB55">
        <v>10</v>
      </c>
      <c r="AC55">
        <v>2206.3449999999998</v>
      </c>
      <c r="AD55">
        <v>0</v>
      </c>
      <c r="AE55">
        <v>0</v>
      </c>
      <c r="AF55">
        <v>0</v>
      </c>
      <c r="AG55">
        <v>0</v>
      </c>
      <c r="AH55" t="s">
        <v>133</v>
      </c>
      <c r="AI55" t="s">
        <v>1242</v>
      </c>
      <c r="AK55">
        <f>VLOOKUP(B55, 'Performance Data'!$B:$B, 1, 0)</f>
        <v>20069</v>
      </c>
    </row>
    <row r="56" spans="2:37" ht="30" hidden="1" x14ac:dyDescent="0.25">
      <c r="B56">
        <v>20070</v>
      </c>
      <c r="C56" t="s">
        <v>177</v>
      </c>
      <c r="D56" t="s">
        <v>23</v>
      </c>
      <c r="E56" t="s">
        <v>23</v>
      </c>
      <c r="F56" t="s">
        <v>535</v>
      </c>
      <c r="G56" s="48" t="s">
        <v>106</v>
      </c>
      <c r="H56" s="48">
        <v>0</v>
      </c>
      <c r="I56" t="s">
        <v>38</v>
      </c>
      <c r="J56" s="14">
        <v>2463.2399999999998</v>
      </c>
      <c r="K56" s="14">
        <v>2234.0100000000002</v>
      </c>
      <c r="L56" s="14">
        <v>2376.88</v>
      </c>
      <c r="M56" s="14">
        <v>2853.3</v>
      </c>
      <c r="N56" s="14">
        <v>4093.09</v>
      </c>
      <c r="O56" s="14">
        <v>3699.08</v>
      </c>
      <c r="P56" s="14">
        <v>2896.96</v>
      </c>
      <c r="Q56" s="14">
        <v>2569.91</v>
      </c>
      <c r="R56" s="14">
        <v>2830.1</v>
      </c>
      <c r="S56" s="14">
        <v>2065.6999999999998</v>
      </c>
      <c r="T56" s="14">
        <v>3300.91</v>
      </c>
      <c r="U56" s="14">
        <v>4129.82</v>
      </c>
      <c r="W56" s="14">
        <v>4129.82</v>
      </c>
      <c r="X56" s="14">
        <v>35513</v>
      </c>
      <c r="Y56">
        <v>1</v>
      </c>
      <c r="Z56">
        <v>1</v>
      </c>
      <c r="AA56">
        <v>0</v>
      </c>
      <c r="AB56">
        <v>12</v>
      </c>
      <c r="AC56">
        <v>2959.4166666666665</v>
      </c>
      <c r="AD56">
        <v>0</v>
      </c>
      <c r="AE56">
        <v>0</v>
      </c>
      <c r="AF56">
        <v>0</v>
      </c>
      <c r="AG56">
        <v>0</v>
      </c>
      <c r="AH56" t="s">
        <v>128</v>
      </c>
      <c r="AI56" t="s">
        <v>1242</v>
      </c>
      <c r="AK56">
        <f>VLOOKUP(B56, 'Performance Data'!$B:$B, 1, 0)</f>
        <v>20070</v>
      </c>
    </row>
    <row r="57" spans="2:37" hidden="1" x14ac:dyDescent="0.25">
      <c r="B57">
        <v>20071</v>
      </c>
      <c r="C57" t="s">
        <v>752</v>
      </c>
      <c r="D57" t="s">
        <v>23</v>
      </c>
      <c r="E57" t="s">
        <v>23</v>
      </c>
      <c r="F57">
        <v>0</v>
      </c>
      <c r="G57" s="48">
        <v>0</v>
      </c>
      <c r="H57" s="48">
        <v>0</v>
      </c>
      <c r="I57" t="s">
        <v>38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W57" s="14">
        <v>0</v>
      </c>
      <c r="X57" s="14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 t="e">
        <f>VLOOKUP(B57, 'Performance Data'!$B:$B, 1, 0)</f>
        <v>#N/A</v>
      </c>
    </row>
    <row r="58" spans="2:37" hidden="1" x14ac:dyDescent="0.25">
      <c r="B58">
        <v>20072</v>
      </c>
      <c r="C58" t="s">
        <v>753</v>
      </c>
      <c r="D58" t="s">
        <v>23</v>
      </c>
      <c r="E58" t="s">
        <v>23</v>
      </c>
      <c r="F58">
        <v>0</v>
      </c>
      <c r="G58" s="48">
        <v>0</v>
      </c>
      <c r="H58" s="48">
        <v>0</v>
      </c>
      <c r="I58" t="s">
        <v>38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W58" s="14">
        <v>0</v>
      </c>
      <c r="X58" s="14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 t="e">
        <f>VLOOKUP(B58, 'Performance Data'!$B:$B, 1, 0)</f>
        <v>#N/A</v>
      </c>
    </row>
    <row r="59" spans="2:37" ht="30" hidden="1" x14ac:dyDescent="0.25">
      <c r="B59">
        <v>20073</v>
      </c>
      <c r="C59" t="s">
        <v>266</v>
      </c>
      <c r="D59" t="s">
        <v>23</v>
      </c>
      <c r="E59" t="s">
        <v>23</v>
      </c>
      <c r="F59" t="s">
        <v>535</v>
      </c>
      <c r="G59" s="48" t="s">
        <v>106</v>
      </c>
      <c r="H59" s="48">
        <v>0</v>
      </c>
      <c r="I59" t="s">
        <v>64</v>
      </c>
      <c r="J59" s="14">
        <v>0</v>
      </c>
      <c r="K59" s="14">
        <v>0</v>
      </c>
      <c r="L59" s="14">
        <v>0</v>
      </c>
      <c r="M59" s="14">
        <v>514.28</v>
      </c>
      <c r="N59" s="14">
        <v>0</v>
      </c>
      <c r="O59" s="14">
        <v>318.83999999999997</v>
      </c>
      <c r="P59" s="14">
        <v>0</v>
      </c>
      <c r="Q59" s="14">
        <v>0</v>
      </c>
      <c r="R59" s="14">
        <v>0</v>
      </c>
      <c r="S59" s="14">
        <v>0</v>
      </c>
      <c r="T59" s="14">
        <v>436.96</v>
      </c>
      <c r="U59" s="14">
        <v>0</v>
      </c>
      <c r="W59" s="14">
        <v>0</v>
      </c>
      <c r="X59" s="14">
        <v>1270.08</v>
      </c>
      <c r="Y59">
        <v>0</v>
      </c>
      <c r="Z59">
        <v>1</v>
      </c>
      <c r="AA59">
        <v>1</v>
      </c>
      <c r="AB59">
        <v>3</v>
      </c>
      <c r="AC59">
        <v>423.35999999999996</v>
      </c>
      <c r="AD59">
        <v>0</v>
      </c>
      <c r="AE59">
        <v>0</v>
      </c>
      <c r="AF59">
        <v>0</v>
      </c>
      <c r="AG59">
        <v>0</v>
      </c>
      <c r="AH59" t="s">
        <v>712</v>
      </c>
      <c r="AI59" t="s">
        <v>1239</v>
      </c>
      <c r="AK59">
        <f>VLOOKUP(B59, 'Performance Data'!$B:$B, 1, 0)</f>
        <v>20073</v>
      </c>
    </row>
    <row r="60" spans="2:37" ht="30" hidden="1" x14ac:dyDescent="0.25">
      <c r="B60">
        <v>20079</v>
      </c>
      <c r="C60" t="s">
        <v>283</v>
      </c>
      <c r="D60" t="s">
        <v>23</v>
      </c>
      <c r="E60" t="s">
        <v>23</v>
      </c>
      <c r="F60" t="s">
        <v>535</v>
      </c>
      <c r="G60" s="48" t="s">
        <v>106</v>
      </c>
      <c r="H60" s="48">
        <v>0</v>
      </c>
      <c r="I60" t="s">
        <v>64</v>
      </c>
      <c r="J60" s="14">
        <v>0</v>
      </c>
      <c r="K60" s="14">
        <v>398.31</v>
      </c>
      <c r="L60" s="14">
        <v>487.41</v>
      </c>
      <c r="M60" s="14">
        <v>0</v>
      </c>
      <c r="N60" s="14">
        <v>0</v>
      </c>
      <c r="O60" s="14">
        <v>0</v>
      </c>
      <c r="P60" s="14">
        <v>375.12</v>
      </c>
      <c r="Q60" s="14">
        <v>0</v>
      </c>
      <c r="R60" s="14">
        <v>0</v>
      </c>
      <c r="S60" s="14">
        <v>552.58000000000004</v>
      </c>
      <c r="T60" s="14">
        <v>0</v>
      </c>
      <c r="U60" s="14">
        <v>0</v>
      </c>
      <c r="W60" s="14">
        <v>0</v>
      </c>
      <c r="X60" s="14">
        <v>1813.42</v>
      </c>
      <c r="Y60">
        <v>0</v>
      </c>
      <c r="Z60">
        <v>1</v>
      </c>
      <c r="AA60">
        <v>1</v>
      </c>
      <c r="AB60">
        <v>4</v>
      </c>
      <c r="AC60">
        <v>453.35500000000002</v>
      </c>
      <c r="AD60">
        <v>0</v>
      </c>
      <c r="AE60">
        <v>0</v>
      </c>
      <c r="AF60">
        <v>0</v>
      </c>
      <c r="AG60">
        <v>0</v>
      </c>
      <c r="AH60" t="s">
        <v>679</v>
      </c>
      <c r="AI60" t="s">
        <v>1239</v>
      </c>
      <c r="AK60">
        <f>VLOOKUP(B60, 'Performance Data'!$B:$B, 1, 0)</f>
        <v>20079</v>
      </c>
    </row>
    <row r="61" spans="2:37" hidden="1" x14ac:dyDescent="0.25">
      <c r="B61">
        <v>20080</v>
      </c>
      <c r="C61" t="s">
        <v>229</v>
      </c>
      <c r="D61" t="s">
        <v>23</v>
      </c>
      <c r="E61" t="s">
        <v>23</v>
      </c>
      <c r="F61" t="s">
        <v>533</v>
      </c>
      <c r="G61" s="48" t="s">
        <v>533</v>
      </c>
      <c r="H61" s="48">
        <v>0</v>
      </c>
      <c r="I61" t="s">
        <v>64</v>
      </c>
      <c r="J61" s="14">
        <v>485.05</v>
      </c>
      <c r="K61" s="14">
        <v>0</v>
      </c>
      <c r="L61" s="14">
        <v>1065.9000000000001</v>
      </c>
      <c r="M61" s="14">
        <v>816.79</v>
      </c>
      <c r="N61" s="14">
        <v>0</v>
      </c>
      <c r="O61" s="14">
        <v>773.46</v>
      </c>
      <c r="P61" s="14">
        <v>0</v>
      </c>
      <c r="Q61" s="14">
        <v>0</v>
      </c>
      <c r="R61" s="14">
        <v>0</v>
      </c>
      <c r="S61" s="14">
        <v>2135</v>
      </c>
      <c r="T61" s="14">
        <v>371.09</v>
      </c>
      <c r="U61" s="14">
        <v>447.72</v>
      </c>
      <c r="W61" s="14">
        <v>447.72</v>
      </c>
      <c r="X61" s="14">
        <v>6095.01</v>
      </c>
      <c r="Y61">
        <v>1</v>
      </c>
      <c r="Z61">
        <v>1</v>
      </c>
      <c r="AA61">
        <v>1</v>
      </c>
      <c r="AB61">
        <v>7</v>
      </c>
      <c r="AC61">
        <v>870.71571428571428</v>
      </c>
      <c r="AD61">
        <v>0</v>
      </c>
      <c r="AE61">
        <v>0</v>
      </c>
      <c r="AF61">
        <v>0</v>
      </c>
      <c r="AG61">
        <v>0</v>
      </c>
      <c r="AH61" t="s">
        <v>712</v>
      </c>
      <c r="AI61" t="s">
        <v>1239</v>
      </c>
      <c r="AK61">
        <f>VLOOKUP(B61, 'Performance Data'!$B:$B, 1, 0)</f>
        <v>20080</v>
      </c>
    </row>
    <row r="62" spans="2:37" hidden="1" x14ac:dyDescent="0.25">
      <c r="B62">
        <v>20082</v>
      </c>
      <c r="C62" t="s">
        <v>754</v>
      </c>
      <c r="D62" t="s">
        <v>23</v>
      </c>
      <c r="E62" t="s">
        <v>23</v>
      </c>
      <c r="F62">
        <v>0</v>
      </c>
      <c r="G62" s="48">
        <v>0</v>
      </c>
      <c r="H62" s="48">
        <v>0</v>
      </c>
      <c r="I62" t="s">
        <v>64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W62" s="14">
        <v>0</v>
      </c>
      <c r="X62" s="14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 t="e">
        <f>VLOOKUP(B62, 'Performance Data'!$B:$B, 1, 0)</f>
        <v>#N/A</v>
      </c>
    </row>
    <row r="63" spans="2:37" hidden="1" x14ac:dyDescent="0.25">
      <c r="B63">
        <v>20083</v>
      </c>
      <c r="C63" t="s">
        <v>755</v>
      </c>
      <c r="D63" t="s">
        <v>23</v>
      </c>
      <c r="E63" t="s">
        <v>23</v>
      </c>
      <c r="F63">
        <v>0</v>
      </c>
      <c r="G63" s="48">
        <v>0</v>
      </c>
      <c r="H63" s="48">
        <v>0</v>
      </c>
      <c r="I63" t="s">
        <v>64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W63" s="14">
        <v>0</v>
      </c>
      <c r="X63" s="14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K63" t="e">
        <f>VLOOKUP(B63, 'Performance Data'!$B:$B, 1, 0)</f>
        <v>#N/A</v>
      </c>
    </row>
    <row r="64" spans="2:37" hidden="1" x14ac:dyDescent="0.25">
      <c r="B64">
        <v>20085</v>
      </c>
      <c r="C64" t="s">
        <v>756</v>
      </c>
      <c r="D64" t="s">
        <v>23</v>
      </c>
      <c r="E64" t="s">
        <v>23</v>
      </c>
      <c r="F64">
        <v>0</v>
      </c>
      <c r="G64" s="48">
        <v>0</v>
      </c>
      <c r="H64" s="48">
        <v>0</v>
      </c>
      <c r="I64" t="s">
        <v>38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W64" s="14">
        <v>0</v>
      </c>
      <c r="X64" s="1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 t="e">
        <f>VLOOKUP(B64, 'Performance Data'!$B:$B, 1, 0)</f>
        <v>#N/A</v>
      </c>
    </row>
    <row r="65" spans="2:37" ht="30" hidden="1" x14ac:dyDescent="0.25">
      <c r="B65">
        <v>20093</v>
      </c>
      <c r="C65" t="s">
        <v>143</v>
      </c>
      <c r="D65" t="s">
        <v>23</v>
      </c>
      <c r="E65" t="s">
        <v>23</v>
      </c>
      <c r="F65" t="s">
        <v>535</v>
      </c>
      <c r="G65" s="48" t="s">
        <v>106</v>
      </c>
      <c r="H65" s="48">
        <v>0</v>
      </c>
      <c r="I65" t="s">
        <v>38</v>
      </c>
      <c r="J65" s="14">
        <v>0</v>
      </c>
      <c r="K65" s="14">
        <v>568.98</v>
      </c>
      <c r="L65" s="14">
        <v>0</v>
      </c>
      <c r="M65" s="14">
        <v>487.14</v>
      </c>
      <c r="N65" s="14">
        <v>1469.62</v>
      </c>
      <c r="O65" s="14">
        <v>0</v>
      </c>
      <c r="P65" s="14">
        <v>762.62</v>
      </c>
      <c r="Q65" s="14">
        <v>210.81</v>
      </c>
      <c r="R65" s="14">
        <v>236.47</v>
      </c>
      <c r="S65" s="14">
        <v>877.4</v>
      </c>
      <c r="T65" s="14">
        <v>528.87</v>
      </c>
      <c r="U65" s="14">
        <v>717.98</v>
      </c>
      <c r="W65" s="14">
        <v>717.98</v>
      </c>
      <c r="X65" s="14">
        <v>5859.8899999999994</v>
      </c>
      <c r="Y65">
        <v>1</v>
      </c>
      <c r="Z65">
        <v>1</v>
      </c>
      <c r="AA65">
        <v>0</v>
      </c>
      <c r="AB65">
        <v>9</v>
      </c>
      <c r="AC65">
        <v>651.09888888888884</v>
      </c>
      <c r="AD65">
        <v>0</v>
      </c>
      <c r="AE65">
        <v>0</v>
      </c>
      <c r="AF65">
        <v>0</v>
      </c>
      <c r="AG65">
        <v>0</v>
      </c>
      <c r="AH65" t="s">
        <v>712</v>
      </c>
      <c r="AI65" t="s">
        <v>1239</v>
      </c>
      <c r="AK65">
        <f>VLOOKUP(B65, 'Performance Data'!$B:$B, 1, 0)</f>
        <v>20093</v>
      </c>
    </row>
    <row r="66" spans="2:37" ht="30" hidden="1" x14ac:dyDescent="0.25">
      <c r="B66">
        <v>20097</v>
      </c>
      <c r="C66" t="s">
        <v>120</v>
      </c>
      <c r="D66" t="s">
        <v>23</v>
      </c>
      <c r="E66" t="s">
        <v>23</v>
      </c>
      <c r="F66" t="s">
        <v>535</v>
      </c>
      <c r="G66" s="48" t="s">
        <v>106</v>
      </c>
      <c r="H66" s="48">
        <v>0</v>
      </c>
      <c r="I66" t="s">
        <v>64</v>
      </c>
      <c r="J66" s="14">
        <v>655.69</v>
      </c>
      <c r="K66" s="14">
        <v>4831.68</v>
      </c>
      <c r="L66" s="14">
        <v>0</v>
      </c>
      <c r="M66" s="14">
        <v>1950.58</v>
      </c>
      <c r="N66" s="14">
        <v>4429.1400000000003</v>
      </c>
      <c r="O66" s="14">
        <v>0</v>
      </c>
      <c r="P66" s="14">
        <v>3772.71</v>
      </c>
      <c r="Q66" s="14">
        <v>1237.68</v>
      </c>
      <c r="R66" s="14">
        <v>1621.56</v>
      </c>
      <c r="S66" s="14">
        <v>4486.53</v>
      </c>
      <c r="T66" s="14">
        <v>857.1</v>
      </c>
      <c r="U66" s="14">
        <v>3410.97</v>
      </c>
      <c r="W66" s="14">
        <v>3410.97</v>
      </c>
      <c r="X66" s="14">
        <v>27253.64</v>
      </c>
      <c r="Y66">
        <v>1</v>
      </c>
      <c r="Z66">
        <v>1</v>
      </c>
      <c r="AA66">
        <v>1</v>
      </c>
      <c r="AB66">
        <v>10</v>
      </c>
      <c r="AC66">
        <v>2725.364</v>
      </c>
      <c r="AD66">
        <v>0</v>
      </c>
      <c r="AE66">
        <v>0</v>
      </c>
      <c r="AF66">
        <v>0</v>
      </c>
      <c r="AG66">
        <v>0</v>
      </c>
      <c r="AH66" t="s">
        <v>128</v>
      </c>
      <c r="AI66" t="s">
        <v>1242</v>
      </c>
      <c r="AK66">
        <f>VLOOKUP(B66, 'Performance Data'!$B:$B, 1, 0)</f>
        <v>20097</v>
      </c>
    </row>
    <row r="67" spans="2:37" ht="30" hidden="1" x14ac:dyDescent="0.25">
      <c r="B67">
        <v>20104</v>
      </c>
      <c r="C67" t="s">
        <v>674</v>
      </c>
      <c r="D67" t="s">
        <v>23</v>
      </c>
      <c r="E67" t="s">
        <v>23</v>
      </c>
      <c r="F67" t="s">
        <v>535</v>
      </c>
      <c r="G67" s="48" t="s">
        <v>106</v>
      </c>
      <c r="H67" s="48">
        <v>0</v>
      </c>
      <c r="I67" t="s">
        <v>38</v>
      </c>
      <c r="J67" s="14">
        <v>0</v>
      </c>
      <c r="K67" s="14">
        <v>83.44</v>
      </c>
      <c r="L67" s="14">
        <v>0</v>
      </c>
      <c r="M67" s="14">
        <v>0</v>
      </c>
      <c r="N67" s="14">
        <v>442.37</v>
      </c>
      <c r="O67" s="14">
        <v>0</v>
      </c>
      <c r="P67" s="14">
        <v>0</v>
      </c>
      <c r="Q67" s="14">
        <v>303.55</v>
      </c>
      <c r="R67" s="14">
        <v>0</v>
      </c>
      <c r="S67" s="14">
        <v>0</v>
      </c>
      <c r="T67" s="14">
        <v>419.43</v>
      </c>
      <c r="U67" s="14">
        <v>0</v>
      </c>
      <c r="W67" s="14">
        <v>0</v>
      </c>
      <c r="X67" s="14">
        <v>1248.79</v>
      </c>
      <c r="Y67">
        <v>0</v>
      </c>
      <c r="Z67">
        <v>1</v>
      </c>
      <c r="AA67">
        <v>0</v>
      </c>
      <c r="AB67">
        <v>4</v>
      </c>
      <c r="AC67">
        <v>312.19749999999999</v>
      </c>
      <c r="AD67">
        <v>0</v>
      </c>
      <c r="AE67">
        <v>0</v>
      </c>
      <c r="AF67">
        <v>0</v>
      </c>
      <c r="AG67">
        <v>0</v>
      </c>
      <c r="AH67" t="s">
        <v>679</v>
      </c>
      <c r="AI67" t="s">
        <v>1239</v>
      </c>
      <c r="AK67">
        <f>VLOOKUP(B67, 'Performance Data'!$B:$B, 1, 0)</f>
        <v>20104</v>
      </c>
    </row>
    <row r="68" spans="2:37" ht="30" hidden="1" x14ac:dyDescent="0.25">
      <c r="B68">
        <v>20106</v>
      </c>
      <c r="C68" t="s">
        <v>156</v>
      </c>
      <c r="D68" t="s">
        <v>23</v>
      </c>
      <c r="E68" t="s">
        <v>23</v>
      </c>
      <c r="F68" t="s">
        <v>535</v>
      </c>
      <c r="G68" s="48" t="s">
        <v>106</v>
      </c>
      <c r="H68" s="48">
        <v>0</v>
      </c>
      <c r="I68" t="s">
        <v>38</v>
      </c>
      <c r="J68" s="14">
        <v>1056.31</v>
      </c>
      <c r="K68" s="14">
        <v>1048.1199999999999</v>
      </c>
      <c r="L68" s="14">
        <v>1445.37</v>
      </c>
      <c r="M68" s="14">
        <v>4266.72</v>
      </c>
      <c r="N68" s="14">
        <v>0</v>
      </c>
      <c r="O68" s="14">
        <v>1240.76</v>
      </c>
      <c r="P68" s="14">
        <v>3744.22</v>
      </c>
      <c r="Q68" s="14">
        <v>322.68</v>
      </c>
      <c r="R68" s="14">
        <v>2704.16</v>
      </c>
      <c r="S68" s="14">
        <v>212.75</v>
      </c>
      <c r="T68" s="14">
        <v>1353.36</v>
      </c>
      <c r="U68" s="14">
        <v>1618.32</v>
      </c>
      <c r="W68" s="14">
        <v>1618.32</v>
      </c>
      <c r="X68" s="14">
        <v>19012.77</v>
      </c>
      <c r="Y68">
        <v>1</v>
      </c>
      <c r="Z68">
        <v>1</v>
      </c>
      <c r="AA68">
        <v>0</v>
      </c>
      <c r="AB68">
        <v>11</v>
      </c>
      <c r="AC68">
        <v>1728.4336363636364</v>
      </c>
      <c r="AD68">
        <v>0</v>
      </c>
      <c r="AE68">
        <v>0</v>
      </c>
      <c r="AF68">
        <v>0</v>
      </c>
      <c r="AG68">
        <v>0</v>
      </c>
      <c r="AH68" t="s">
        <v>128</v>
      </c>
      <c r="AI68" t="s">
        <v>1242</v>
      </c>
      <c r="AK68">
        <f>VLOOKUP(B68, 'Performance Data'!$B:$B, 1, 0)</f>
        <v>20106</v>
      </c>
    </row>
    <row r="69" spans="2:37" ht="30" hidden="1" x14ac:dyDescent="0.25">
      <c r="B69">
        <v>20108</v>
      </c>
      <c r="C69" t="s">
        <v>148</v>
      </c>
      <c r="D69" t="s">
        <v>23</v>
      </c>
      <c r="E69" t="s">
        <v>23</v>
      </c>
      <c r="F69" t="s">
        <v>535</v>
      </c>
      <c r="G69" s="48" t="s">
        <v>106</v>
      </c>
      <c r="H69" s="48">
        <v>0</v>
      </c>
      <c r="I69" t="s">
        <v>64</v>
      </c>
      <c r="J69" s="14">
        <v>330.95</v>
      </c>
      <c r="K69" s="14">
        <v>1663.11</v>
      </c>
      <c r="L69" s="14">
        <v>1707.31</v>
      </c>
      <c r="M69" s="14">
        <v>1006.8</v>
      </c>
      <c r="N69" s="14">
        <v>0</v>
      </c>
      <c r="O69" s="14">
        <v>1288.7</v>
      </c>
      <c r="P69" s="14">
        <v>1259.3399999999999</v>
      </c>
      <c r="Q69" s="14">
        <v>0</v>
      </c>
      <c r="R69" s="14">
        <v>717.14</v>
      </c>
      <c r="S69" s="14">
        <v>2244.09</v>
      </c>
      <c r="T69" s="14">
        <v>1395.19</v>
      </c>
      <c r="U69" s="14">
        <v>330.36</v>
      </c>
      <c r="W69" s="14">
        <v>330.36</v>
      </c>
      <c r="X69" s="14">
        <v>11942.990000000002</v>
      </c>
      <c r="Y69">
        <v>1</v>
      </c>
      <c r="Z69">
        <v>1</v>
      </c>
      <c r="AA69">
        <v>1</v>
      </c>
      <c r="AB69">
        <v>10</v>
      </c>
      <c r="AC69">
        <v>1194.2990000000002</v>
      </c>
      <c r="AD69">
        <v>0</v>
      </c>
      <c r="AE69">
        <v>0</v>
      </c>
      <c r="AF69">
        <v>0</v>
      </c>
      <c r="AG69">
        <v>0</v>
      </c>
      <c r="AH69" t="s">
        <v>174</v>
      </c>
      <c r="AI69" t="s">
        <v>1240</v>
      </c>
      <c r="AK69">
        <f>VLOOKUP(B69, 'Performance Data'!$B:$B, 1, 0)</f>
        <v>20108</v>
      </c>
    </row>
    <row r="70" spans="2:37" hidden="1" x14ac:dyDescent="0.25">
      <c r="B70">
        <v>20109</v>
      </c>
      <c r="C70" t="s">
        <v>757</v>
      </c>
      <c r="D70" t="s">
        <v>23</v>
      </c>
      <c r="E70" t="s">
        <v>23</v>
      </c>
      <c r="F70">
        <v>0</v>
      </c>
      <c r="G70" s="48">
        <v>0</v>
      </c>
      <c r="H70" s="48">
        <v>0</v>
      </c>
      <c r="I70" t="s">
        <v>64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W70" s="14">
        <v>0</v>
      </c>
      <c r="X70" s="14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K70" t="e">
        <f>VLOOKUP(B70, 'Performance Data'!$B:$B, 1, 0)</f>
        <v>#N/A</v>
      </c>
    </row>
    <row r="71" spans="2:37" hidden="1" x14ac:dyDescent="0.25">
      <c r="B71">
        <v>20110</v>
      </c>
      <c r="C71" t="s">
        <v>758</v>
      </c>
      <c r="D71" t="s">
        <v>23</v>
      </c>
      <c r="E71" t="s">
        <v>23</v>
      </c>
      <c r="F71">
        <v>0</v>
      </c>
      <c r="G71" s="48">
        <v>0</v>
      </c>
      <c r="H71" s="48">
        <v>0</v>
      </c>
      <c r="I71" t="s">
        <v>38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W71" s="14">
        <v>0</v>
      </c>
      <c r="X71" s="14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K71" t="e">
        <f>VLOOKUP(B71, 'Performance Data'!$B:$B, 1, 0)</f>
        <v>#N/A</v>
      </c>
    </row>
    <row r="72" spans="2:37" ht="30" hidden="1" x14ac:dyDescent="0.25">
      <c r="B72">
        <v>20115</v>
      </c>
      <c r="C72" t="s">
        <v>675</v>
      </c>
      <c r="D72" t="s">
        <v>23</v>
      </c>
      <c r="E72" t="s">
        <v>23</v>
      </c>
      <c r="F72" t="s">
        <v>535</v>
      </c>
      <c r="G72" s="48" t="s">
        <v>106</v>
      </c>
      <c r="H72" s="48">
        <v>0</v>
      </c>
      <c r="I72" t="s">
        <v>64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W72" s="14">
        <v>0</v>
      </c>
      <c r="X72" s="14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679</v>
      </c>
      <c r="AI72" t="s">
        <v>1239</v>
      </c>
      <c r="AK72">
        <f>VLOOKUP(B72, 'Performance Data'!$B:$B, 1, 0)</f>
        <v>20115</v>
      </c>
    </row>
    <row r="73" spans="2:37" hidden="1" x14ac:dyDescent="0.25">
      <c r="B73">
        <v>20121</v>
      </c>
      <c r="C73" t="s">
        <v>539</v>
      </c>
      <c r="D73" t="s">
        <v>23</v>
      </c>
      <c r="E73" t="s">
        <v>23</v>
      </c>
      <c r="F73">
        <v>0</v>
      </c>
      <c r="G73" s="48">
        <v>0</v>
      </c>
      <c r="H73" s="48">
        <v>0</v>
      </c>
      <c r="I73" t="s">
        <v>64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W73" s="14">
        <v>0</v>
      </c>
      <c r="X73" s="14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K73">
        <f>VLOOKUP(B73, 'Performance Data'!$B:$B, 1, 0)</f>
        <v>20121</v>
      </c>
    </row>
    <row r="74" spans="2:37" hidden="1" x14ac:dyDescent="0.25">
      <c r="B74">
        <v>20128</v>
      </c>
      <c r="C74" t="s">
        <v>540</v>
      </c>
      <c r="D74" t="s">
        <v>23</v>
      </c>
      <c r="E74" t="s">
        <v>23</v>
      </c>
      <c r="F74">
        <v>0</v>
      </c>
      <c r="G74" s="48">
        <v>0</v>
      </c>
      <c r="H74" s="48">
        <v>0</v>
      </c>
      <c r="I74" t="s">
        <v>64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W74" s="14">
        <v>0</v>
      </c>
      <c r="X74" s="1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K74">
        <f>VLOOKUP(B74, 'Performance Data'!$B:$B, 1, 0)</f>
        <v>20128</v>
      </c>
    </row>
    <row r="75" spans="2:37" ht="30" hidden="1" x14ac:dyDescent="0.25">
      <c r="B75">
        <v>20129</v>
      </c>
      <c r="C75" t="s">
        <v>204</v>
      </c>
      <c r="D75" t="s">
        <v>23</v>
      </c>
      <c r="E75" t="s">
        <v>23</v>
      </c>
      <c r="F75" t="s">
        <v>535</v>
      </c>
      <c r="G75" s="48" t="s">
        <v>106</v>
      </c>
      <c r="H75" s="48">
        <v>0</v>
      </c>
      <c r="I75" t="s">
        <v>38</v>
      </c>
      <c r="J75" s="14">
        <v>656.19</v>
      </c>
      <c r="K75" s="14">
        <v>0</v>
      </c>
      <c r="L75" s="14">
        <v>3001.32</v>
      </c>
      <c r="M75" s="14">
        <v>0</v>
      </c>
      <c r="N75" s="14">
        <v>331.42</v>
      </c>
      <c r="O75" s="14">
        <v>516.92999999999995</v>
      </c>
      <c r="P75" s="14">
        <v>316.39</v>
      </c>
      <c r="Q75" s="14">
        <v>797.11</v>
      </c>
      <c r="R75" s="14">
        <v>0</v>
      </c>
      <c r="S75" s="14">
        <v>1207.6099999999999</v>
      </c>
      <c r="T75" s="14">
        <v>495.78</v>
      </c>
      <c r="U75" s="14">
        <v>1014.84</v>
      </c>
      <c r="W75" s="14">
        <v>1014.84</v>
      </c>
      <c r="X75" s="14">
        <v>8337.59</v>
      </c>
      <c r="Y75">
        <v>1</v>
      </c>
      <c r="Z75">
        <v>1</v>
      </c>
      <c r="AA75">
        <v>0</v>
      </c>
      <c r="AB75">
        <v>9</v>
      </c>
      <c r="AC75">
        <v>926.39888888888891</v>
      </c>
      <c r="AD75">
        <v>0</v>
      </c>
      <c r="AE75">
        <v>0</v>
      </c>
      <c r="AF75">
        <v>0</v>
      </c>
      <c r="AG75">
        <v>0</v>
      </c>
      <c r="AH75" t="s">
        <v>174</v>
      </c>
      <c r="AI75" t="s">
        <v>1240</v>
      </c>
      <c r="AK75">
        <f>VLOOKUP(B75, 'Performance Data'!$B:$B, 1, 0)</f>
        <v>20129</v>
      </c>
    </row>
    <row r="76" spans="2:37" ht="30" hidden="1" x14ac:dyDescent="0.25">
      <c r="B76">
        <v>20130</v>
      </c>
      <c r="C76" t="s">
        <v>205</v>
      </c>
      <c r="D76" t="s">
        <v>23</v>
      </c>
      <c r="E76" t="s">
        <v>23</v>
      </c>
      <c r="F76" t="s">
        <v>535</v>
      </c>
      <c r="G76" s="48" t="s">
        <v>106</v>
      </c>
      <c r="H76" s="48">
        <v>0</v>
      </c>
      <c r="I76" t="s">
        <v>38</v>
      </c>
      <c r="J76" s="14">
        <v>1253.77</v>
      </c>
      <c r="K76" s="14">
        <v>0</v>
      </c>
      <c r="L76" s="14">
        <v>1110.5899999999999</v>
      </c>
      <c r="M76" s="14">
        <v>549.49</v>
      </c>
      <c r="N76" s="14">
        <v>0</v>
      </c>
      <c r="O76" s="14">
        <v>1830.1</v>
      </c>
      <c r="P76" s="14">
        <v>1629.57</v>
      </c>
      <c r="Q76" s="14">
        <v>0</v>
      </c>
      <c r="R76" s="14">
        <v>1415.42</v>
      </c>
      <c r="S76" s="14">
        <v>779.29</v>
      </c>
      <c r="T76" s="14">
        <v>0</v>
      </c>
      <c r="U76" s="14">
        <v>1947.46</v>
      </c>
      <c r="W76" s="14">
        <v>1947.46</v>
      </c>
      <c r="X76" s="14">
        <v>10515.689999999999</v>
      </c>
      <c r="Y76">
        <v>1</v>
      </c>
      <c r="Z76">
        <v>1</v>
      </c>
      <c r="AA76">
        <v>0</v>
      </c>
      <c r="AB76">
        <v>8</v>
      </c>
      <c r="AC76">
        <v>1314.4612499999998</v>
      </c>
      <c r="AD76">
        <v>0</v>
      </c>
      <c r="AE76">
        <v>0</v>
      </c>
      <c r="AF76">
        <v>0</v>
      </c>
      <c r="AG76">
        <v>0</v>
      </c>
      <c r="AH76" t="s">
        <v>174</v>
      </c>
      <c r="AI76" t="s">
        <v>1240</v>
      </c>
      <c r="AK76">
        <f>VLOOKUP(B76, 'Performance Data'!$B:$B, 1, 0)</f>
        <v>20130</v>
      </c>
    </row>
    <row r="77" spans="2:37" hidden="1" x14ac:dyDescent="0.25">
      <c r="B77">
        <v>20131</v>
      </c>
      <c r="C77" t="s">
        <v>759</v>
      </c>
      <c r="D77" t="s">
        <v>23</v>
      </c>
      <c r="E77" t="s">
        <v>23</v>
      </c>
      <c r="F77">
        <v>0</v>
      </c>
      <c r="G77" s="48">
        <v>0</v>
      </c>
      <c r="H77" s="48">
        <v>0</v>
      </c>
      <c r="I77" t="s">
        <v>64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W77" s="14">
        <v>0</v>
      </c>
      <c r="X77" s="14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 t="e">
        <f>VLOOKUP(B77, 'Performance Data'!$B:$B, 1, 0)</f>
        <v>#N/A</v>
      </c>
    </row>
    <row r="78" spans="2:37" ht="30" hidden="1" x14ac:dyDescent="0.25">
      <c r="B78">
        <v>20132</v>
      </c>
      <c r="C78" t="s">
        <v>172</v>
      </c>
      <c r="D78" t="s">
        <v>23</v>
      </c>
      <c r="E78" t="s">
        <v>23</v>
      </c>
      <c r="F78" t="s">
        <v>535</v>
      </c>
      <c r="G78" s="48" t="s">
        <v>106</v>
      </c>
      <c r="H78" s="48">
        <v>0</v>
      </c>
      <c r="I78" t="s">
        <v>38</v>
      </c>
      <c r="J78" s="14">
        <v>6381.85</v>
      </c>
      <c r="K78" s="14">
        <v>0</v>
      </c>
      <c r="L78" s="14">
        <v>4024.13</v>
      </c>
      <c r="M78" s="14">
        <v>7975.5</v>
      </c>
      <c r="N78" s="14">
        <v>2776.54</v>
      </c>
      <c r="O78" s="14">
        <v>4388.96</v>
      </c>
      <c r="P78" s="14">
        <v>4841.76</v>
      </c>
      <c r="Q78" s="14">
        <v>0</v>
      </c>
      <c r="R78" s="14">
        <v>2776.39</v>
      </c>
      <c r="S78" s="14">
        <v>911.62</v>
      </c>
      <c r="T78" s="14">
        <v>4125.9399999999996</v>
      </c>
      <c r="U78" s="14">
        <v>6277.55</v>
      </c>
      <c r="W78" s="14">
        <v>6277.55</v>
      </c>
      <c r="X78" s="14">
        <v>44480.240000000005</v>
      </c>
      <c r="Y78">
        <v>1</v>
      </c>
      <c r="Z78">
        <v>1</v>
      </c>
      <c r="AA78">
        <v>0</v>
      </c>
      <c r="AB78">
        <v>10</v>
      </c>
      <c r="AC78">
        <v>4448.0240000000003</v>
      </c>
      <c r="AD78">
        <v>0</v>
      </c>
      <c r="AE78">
        <v>0</v>
      </c>
      <c r="AF78">
        <v>0</v>
      </c>
      <c r="AG78">
        <v>0</v>
      </c>
      <c r="AH78" t="s">
        <v>128</v>
      </c>
      <c r="AI78" t="s">
        <v>1242</v>
      </c>
      <c r="AK78">
        <f>VLOOKUP(B78, 'Performance Data'!$B:$B, 1, 0)</f>
        <v>20132</v>
      </c>
    </row>
    <row r="79" spans="2:37" hidden="1" x14ac:dyDescent="0.25">
      <c r="B79">
        <v>20134</v>
      </c>
      <c r="C79" t="s">
        <v>284</v>
      </c>
      <c r="D79" t="s">
        <v>23</v>
      </c>
      <c r="E79" t="s">
        <v>23</v>
      </c>
      <c r="F79">
        <v>0</v>
      </c>
      <c r="G79" s="48">
        <v>0</v>
      </c>
      <c r="H79" s="48">
        <v>0</v>
      </c>
      <c r="I79" t="s">
        <v>64</v>
      </c>
      <c r="J79" s="14">
        <v>303.3</v>
      </c>
      <c r="K79" s="14">
        <v>0</v>
      </c>
      <c r="L79" s="14">
        <v>309.58999999999997</v>
      </c>
      <c r="M79" s="14">
        <v>0</v>
      </c>
      <c r="N79" s="14">
        <v>0</v>
      </c>
      <c r="O79" s="14">
        <v>0</v>
      </c>
      <c r="P79" s="14">
        <v>0</v>
      </c>
      <c r="Q79" s="14">
        <v>419.44</v>
      </c>
      <c r="R79" s="14">
        <v>418.49</v>
      </c>
      <c r="S79" s="14">
        <v>0</v>
      </c>
      <c r="T79" s="14">
        <v>0</v>
      </c>
      <c r="U79" s="14">
        <v>0</v>
      </c>
      <c r="W79" s="14">
        <v>0</v>
      </c>
      <c r="X79" s="14">
        <v>1450.82</v>
      </c>
      <c r="Y79">
        <v>0</v>
      </c>
      <c r="Z79">
        <v>1</v>
      </c>
      <c r="AA79">
        <v>1</v>
      </c>
      <c r="AB79">
        <v>4</v>
      </c>
      <c r="AC79">
        <v>362.70499999999998</v>
      </c>
      <c r="AD79">
        <v>0</v>
      </c>
      <c r="AE79">
        <v>0</v>
      </c>
      <c r="AF79">
        <v>0</v>
      </c>
      <c r="AG79">
        <v>0</v>
      </c>
      <c r="AH79" t="s">
        <v>679</v>
      </c>
      <c r="AI79" t="s">
        <v>1239</v>
      </c>
      <c r="AK79">
        <f>VLOOKUP(B79, 'Performance Data'!$B:$B, 1, 0)</f>
        <v>20134</v>
      </c>
    </row>
    <row r="80" spans="2:37" hidden="1" x14ac:dyDescent="0.25">
      <c r="B80">
        <v>20136</v>
      </c>
      <c r="C80" t="s">
        <v>285</v>
      </c>
      <c r="D80" t="s">
        <v>23</v>
      </c>
      <c r="E80" t="s">
        <v>23</v>
      </c>
      <c r="F80">
        <v>0</v>
      </c>
      <c r="G80" s="48">
        <v>0</v>
      </c>
      <c r="H80" s="48">
        <v>0</v>
      </c>
      <c r="I80" t="s">
        <v>64</v>
      </c>
      <c r="J80" s="14">
        <v>0</v>
      </c>
      <c r="K80" s="14">
        <v>0</v>
      </c>
      <c r="L80" s="14">
        <v>0</v>
      </c>
      <c r="M80" s="14">
        <v>369.08</v>
      </c>
      <c r="N80" s="14">
        <v>0</v>
      </c>
      <c r="O80" s="14">
        <v>0</v>
      </c>
      <c r="P80" s="14">
        <v>314.63</v>
      </c>
      <c r="Q80" s="14">
        <v>0</v>
      </c>
      <c r="R80" s="14">
        <v>0</v>
      </c>
      <c r="S80" s="14">
        <v>0</v>
      </c>
      <c r="T80" s="14">
        <v>320.66000000000003</v>
      </c>
      <c r="U80" s="14">
        <v>0</v>
      </c>
      <c r="W80" s="14">
        <v>0</v>
      </c>
      <c r="X80" s="14">
        <v>1004.3700000000001</v>
      </c>
      <c r="Y80">
        <v>0</v>
      </c>
      <c r="Z80">
        <v>1</v>
      </c>
      <c r="AA80">
        <v>1</v>
      </c>
      <c r="AB80">
        <v>3</v>
      </c>
      <c r="AC80">
        <v>334.79</v>
      </c>
      <c r="AD80">
        <v>0</v>
      </c>
      <c r="AE80">
        <v>0</v>
      </c>
      <c r="AF80">
        <v>0</v>
      </c>
      <c r="AG80">
        <v>0</v>
      </c>
      <c r="AH80" t="s">
        <v>679</v>
      </c>
      <c r="AI80" t="s">
        <v>1239</v>
      </c>
      <c r="AK80">
        <f>VLOOKUP(B80, 'Performance Data'!$B:$B, 1, 0)</f>
        <v>20136</v>
      </c>
    </row>
    <row r="81" spans="2:37" hidden="1" x14ac:dyDescent="0.25">
      <c r="B81">
        <v>20138</v>
      </c>
      <c r="C81" t="s">
        <v>760</v>
      </c>
      <c r="D81" t="s">
        <v>23</v>
      </c>
      <c r="E81" t="s">
        <v>23</v>
      </c>
      <c r="F81">
        <v>0</v>
      </c>
      <c r="G81" s="48">
        <v>0</v>
      </c>
      <c r="H81" s="48">
        <v>0</v>
      </c>
      <c r="I81" t="s">
        <v>64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W81" s="14">
        <v>0</v>
      </c>
      <c r="X81" s="14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K81" t="e">
        <f>VLOOKUP(B81, 'Performance Data'!$B:$B, 1, 0)</f>
        <v>#N/A</v>
      </c>
    </row>
    <row r="82" spans="2:37" hidden="1" x14ac:dyDescent="0.25">
      <c r="B82">
        <v>20141</v>
      </c>
      <c r="C82" t="s">
        <v>541</v>
      </c>
      <c r="D82" t="s">
        <v>23</v>
      </c>
      <c r="E82" t="s">
        <v>23</v>
      </c>
      <c r="F82">
        <v>0</v>
      </c>
      <c r="G82" s="48">
        <v>0</v>
      </c>
      <c r="H82" s="48">
        <v>0</v>
      </c>
      <c r="I82" t="s">
        <v>38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W82" s="14">
        <v>0</v>
      </c>
      <c r="X82" s="14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K82">
        <f>VLOOKUP(B82, 'Performance Data'!$B:$B, 1, 0)</f>
        <v>20141</v>
      </c>
    </row>
    <row r="83" spans="2:37" ht="30" hidden="1" x14ac:dyDescent="0.25">
      <c r="B83">
        <v>20142</v>
      </c>
      <c r="C83" t="s">
        <v>192</v>
      </c>
      <c r="D83" t="s">
        <v>23</v>
      </c>
      <c r="E83" t="s">
        <v>23</v>
      </c>
      <c r="F83" t="s">
        <v>535</v>
      </c>
      <c r="G83" s="48" t="s">
        <v>106</v>
      </c>
      <c r="H83" s="48">
        <v>0</v>
      </c>
      <c r="I83" t="s">
        <v>38</v>
      </c>
      <c r="J83" s="14">
        <v>3966.82</v>
      </c>
      <c r="K83" s="14">
        <v>3354.47</v>
      </c>
      <c r="L83" s="14">
        <v>6528.43</v>
      </c>
      <c r="M83" s="14">
        <v>4294.8999999999996</v>
      </c>
      <c r="N83" s="14">
        <v>4035.24</v>
      </c>
      <c r="O83" s="14">
        <v>5023.43</v>
      </c>
      <c r="P83" s="14">
        <v>5896.99</v>
      </c>
      <c r="Q83" s="14">
        <v>4657.21</v>
      </c>
      <c r="R83" s="14">
        <v>6661</v>
      </c>
      <c r="S83" s="14">
        <v>3702.47</v>
      </c>
      <c r="T83" s="14">
        <v>7840.04</v>
      </c>
      <c r="U83" s="14">
        <v>3192.67</v>
      </c>
      <c r="W83" s="14">
        <v>3192.67</v>
      </c>
      <c r="X83" s="14">
        <v>59153.67</v>
      </c>
      <c r="Y83">
        <v>1</v>
      </c>
      <c r="Z83">
        <v>1</v>
      </c>
      <c r="AA83">
        <v>0</v>
      </c>
      <c r="AB83">
        <v>12</v>
      </c>
      <c r="AC83">
        <v>4929.4724999999999</v>
      </c>
      <c r="AD83">
        <v>0</v>
      </c>
      <c r="AE83">
        <v>0</v>
      </c>
      <c r="AF83">
        <v>0</v>
      </c>
      <c r="AG83">
        <v>0</v>
      </c>
      <c r="AH83" t="s">
        <v>710</v>
      </c>
      <c r="AI83" t="s">
        <v>1240</v>
      </c>
      <c r="AK83">
        <f>VLOOKUP(B83, 'Performance Data'!$B:$B, 1, 0)</f>
        <v>20142</v>
      </c>
    </row>
    <row r="84" spans="2:37" hidden="1" x14ac:dyDescent="0.25">
      <c r="B84">
        <v>20143</v>
      </c>
      <c r="C84" t="s">
        <v>761</v>
      </c>
      <c r="D84" t="s">
        <v>23</v>
      </c>
      <c r="E84" t="s">
        <v>23</v>
      </c>
      <c r="F84">
        <v>0</v>
      </c>
      <c r="G84" s="48">
        <v>0</v>
      </c>
      <c r="H84" s="48">
        <v>0</v>
      </c>
      <c r="I84" t="s">
        <v>64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W84" s="14">
        <v>0</v>
      </c>
      <c r="X84" s="1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K84" t="e">
        <f>VLOOKUP(B84, 'Performance Data'!$B:$B, 1, 0)</f>
        <v>#N/A</v>
      </c>
    </row>
    <row r="85" spans="2:37" ht="30" hidden="1" x14ac:dyDescent="0.25">
      <c r="B85">
        <v>20145</v>
      </c>
      <c r="C85" t="s">
        <v>286</v>
      </c>
      <c r="D85" t="s">
        <v>23</v>
      </c>
      <c r="E85" t="s">
        <v>23</v>
      </c>
      <c r="F85" t="s">
        <v>535</v>
      </c>
      <c r="G85" s="48" t="s">
        <v>106</v>
      </c>
      <c r="H85" s="48">
        <v>0</v>
      </c>
      <c r="I85" t="s">
        <v>64</v>
      </c>
      <c r="J85" s="14">
        <v>200.43</v>
      </c>
      <c r="K85" s="14">
        <v>1678.64</v>
      </c>
      <c r="L85" s="14">
        <v>507.89</v>
      </c>
      <c r="M85" s="14">
        <v>612.66</v>
      </c>
      <c r="N85" s="14">
        <v>0</v>
      </c>
      <c r="O85" s="14">
        <v>0</v>
      </c>
      <c r="P85" s="14">
        <v>1727.81</v>
      </c>
      <c r="Q85" s="14">
        <v>1123.55</v>
      </c>
      <c r="R85" s="14">
        <v>0</v>
      </c>
      <c r="S85" s="14">
        <v>0</v>
      </c>
      <c r="T85" s="14">
        <v>746.05</v>
      </c>
      <c r="U85" s="14">
        <v>1295.8</v>
      </c>
      <c r="W85" s="14">
        <v>1295.8</v>
      </c>
      <c r="X85" s="14">
        <v>7892.8300000000008</v>
      </c>
      <c r="Y85">
        <v>1</v>
      </c>
      <c r="Z85">
        <v>1</v>
      </c>
      <c r="AA85">
        <v>1</v>
      </c>
      <c r="AB85">
        <v>8</v>
      </c>
      <c r="AC85">
        <v>986.6037500000001</v>
      </c>
      <c r="AD85">
        <v>0</v>
      </c>
      <c r="AE85">
        <v>0</v>
      </c>
      <c r="AF85">
        <v>0</v>
      </c>
      <c r="AG85">
        <v>0</v>
      </c>
      <c r="AH85" t="s">
        <v>679</v>
      </c>
      <c r="AI85" t="s">
        <v>1239</v>
      </c>
      <c r="AK85">
        <f>VLOOKUP(B85, 'Performance Data'!$B:$B, 1, 0)</f>
        <v>20145</v>
      </c>
    </row>
    <row r="86" spans="2:37" ht="30" hidden="1" x14ac:dyDescent="0.25">
      <c r="B86">
        <v>20147</v>
      </c>
      <c r="C86" t="s">
        <v>126</v>
      </c>
      <c r="D86" t="s">
        <v>23</v>
      </c>
      <c r="E86" t="s">
        <v>23</v>
      </c>
      <c r="F86" t="s">
        <v>535</v>
      </c>
      <c r="G86" s="48" t="s">
        <v>106</v>
      </c>
      <c r="H86" s="48">
        <v>0</v>
      </c>
      <c r="I86" t="s">
        <v>38</v>
      </c>
      <c r="J86" s="14">
        <v>4490.1400000000003</v>
      </c>
      <c r="K86" s="14">
        <v>4391.17</v>
      </c>
      <c r="L86" s="14">
        <v>5644.6</v>
      </c>
      <c r="M86" s="14">
        <v>1948.87</v>
      </c>
      <c r="N86" s="14">
        <v>5006.74</v>
      </c>
      <c r="O86" s="14">
        <v>4953.2</v>
      </c>
      <c r="P86" s="14">
        <v>4006.67</v>
      </c>
      <c r="Q86" s="14">
        <v>885.96</v>
      </c>
      <c r="R86" s="14">
        <v>3067.63</v>
      </c>
      <c r="S86" s="14">
        <v>5047.16</v>
      </c>
      <c r="T86" s="14">
        <v>4549.8900000000003</v>
      </c>
      <c r="U86" s="14">
        <v>3814.27</v>
      </c>
      <c r="W86" s="14">
        <v>3814.27</v>
      </c>
      <c r="X86" s="14">
        <v>47806.299999999996</v>
      </c>
      <c r="Y86">
        <v>1</v>
      </c>
      <c r="Z86">
        <v>1</v>
      </c>
      <c r="AA86">
        <v>0</v>
      </c>
      <c r="AB86">
        <v>12</v>
      </c>
      <c r="AC86">
        <v>3983.8583333333331</v>
      </c>
      <c r="AD86">
        <v>0</v>
      </c>
      <c r="AE86">
        <v>0</v>
      </c>
      <c r="AF86">
        <v>0</v>
      </c>
      <c r="AG86">
        <v>0</v>
      </c>
      <c r="AH86" t="s">
        <v>128</v>
      </c>
      <c r="AI86" t="s">
        <v>1242</v>
      </c>
      <c r="AK86">
        <f>VLOOKUP(B86, 'Performance Data'!$B:$B, 1, 0)</f>
        <v>20147</v>
      </c>
    </row>
    <row r="87" spans="2:37" hidden="1" x14ac:dyDescent="0.25">
      <c r="B87">
        <v>20148</v>
      </c>
      <c r="C87" t="s">
        <v>241</v>
      </c>
      <c r="D87" t="s">
        <v>23</v>
      </c>
      <c r="E87" t="s">
        <v>23</v>
      </c>
      <c r="F87" t="s">
        <v>545</v>
      </c>
      <c r="G87" s="48" t="s">
        <v>545</v>
      </c>
      <c r="H87" s="48">
        <v>0</v>
      </c>
      <c r="I87" t="s">
        <v>38</v>
      </c>
      <c r="J87" s="14">
        <v>671.8</v>
      </c>
      <c r="K87" s="14">
        <v>8173.95</v>
      </c>
      <c r="L87" s="14">
        <v>494.1</v>
      </c>
      <c r="M87" s="14">
        <v>9096.25</v>
      </c>
      <c r="N87" s="14">
        <v>5358.97</v>
      </c>
      <c r="O87" s="14">
        <v>375.62</v>
      </c>
      <c r="P87" s="14">
        <v>6260.97</v>
      </c>
      <c r="Q87" s="14">
        <v>4941.6099999999997</v>
      </c>
      <c r="R87" s="14">
        <v>0</v>
      </c>
      <c r="S87" s="14">
        <v>10811.32</v>
      </c>
      <c r="T87" s="14">
        <v>8400.85</v>
      </c>
      <c r="U87" s="14">
        <v>15185.37</v>
      </c>
      <c r="W87" s="14">
        <v>15185.37</v>
      </c>
      <c r="X87" s="14">
        <v>69770.81</v>
      </c>
      <c r="Y87">
        <v>1</v>
      </c>
      <c r="Z87">
        <v>1</v>
      </c>
      <c r="AA87">
        <v>0</v>
      </c>
      <c r="AB87">
        <v>11</v>
      </c>
      <c r="AC87">
        <v>6342.800909090909</v>
      </c>
      <c r="AD87">
        <v>0</v>
      </c>
      <c r="AE87">
        <v>0</v>
      </c>
      <c r="AF87">
        <v>0</v>
      </c>
      <c r="AG87">
        <v>0</v>
      </c>
      <c r="AH87" t="s">
        <v>128</v>
      </c>
      <c r="AI87" t="s">
        <v>1242</v>
      </c>
      <c r="AK87">
        <f>VLOOKUP(B87, 'Performance Data'!$B:$B, 1, 0)</f>
        <v>20148</v>
      </c>
    </row>
    <row r="88" spans="2:37" hidden="1" x14ac:dyDescent="0.25">
      <c r="B88">
        <v>20150</v>
      </c>
      <c r="C88" t="s">
        <v>542</v>
      </c>
      <c r="D88" t="s">
        <v>23</v>
      </c>
      <c r="E88" t="s">
        <v>23</v>
      </c>
      <c r="F88">
        <v>0</v>
      </c>
      <c r="G88" s="48">
        <v>0</v>
      </c>
      <c r="H88" s="48">
        <v>0</v>
      </c>
      <c r="I88" t="s">
        <v>64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W88" s="14">
        <v>0</v>
      </c>
      <c r="X88" s="14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K88">
        <f>VLOOKUP(B88, 'Performance Data'!$B:$B, 1, 0)</f>
        <v>20150</v>
      </c>
    </row>
    <row r="89" spans="2:37" hidden="1" x14ac:dyDescent="0.25">
      <c r="B89">
        <v>20152</v>
      </c>
      <c r="C89" t="s">
        <v>762</v>
      </c>
      <c r="D89" t="s">
        <v>23</v>
      </c>
      <c r="E89" t="s">
        <v>23</v>
      </c>
      <c r="F89">
        <v>0</v>
      </c>
      <c r="G89" s="48">
        <v>0</v>
      </c>
      <c r="H89" s="48">
        <v>0</v>
      </c>
      <c r="I89" t="s">
        <v>38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W89" s="14">
        <v>0</v>
      </c>
      <c r="X89" s="14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K89" t="e">
        <f>VLOOKUP(B89, 'Performance Data'!$B:$B, 1, 0)</f>
        <v>#N/A</v>
      </c>
    </row>
    <row r="90" spans="2:37" ht="30" hidden="1" x14ac:dyDescent="0.25">
      <c r="B90">
        <v>20153</v>
      </c>
      <c r="C90" t="s">
        <v>543</v>
      </c>
      <c r="D90" t="s">
        <v>23</v>
      </c>
      <c r="E90" t="s">
        <v>23</v>
      </c>
      <c r="F90" t="s">
        <v>535</v>
      </c>
      <c r="G90" s="48" t="s">
        <v>106</v>
      </c>
      <c r="H90" s="48">
        <v>0</v>
      </c>
      <c r="I90" t="s">
        <v>64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W90" s="14">
        <v>0</v>
      </c>
      <c r="X90" s="14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K90">
        <f>VLOOKUP(B90, 'Performance Data'!$B:$B, 1, 0)</f>
        <v>20153</v>
      </c>
    </row>
    <row r="91" spans="2:37" hidden="1" x14ac:dyDescent="0.25">
      <c r="B91">
        <v>20155</v>
      </c>
      <c r="C91" t="s">
        <v>677</v>
      </c>
      <c r="D91" t="s">
        <v>23</v>
      </c>
      <c r="E91" t="s">
        <v>23</v>
      </c>
      <c r="F91">
        <v>0</v>
      </c>
      <c r="G91" s="48">
        <v>0</v>
      </c>
      <c r="H91" s="48">
        <v>0</v>
      </c>
      <c r="I91" t="s">
        <v>38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W91" s="14">
        <v>0</v>
      </c>
      <c r="X91" s="14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s">
        <v>679</v>
      </c>
      <c r="AI91" t="s">
        <v>1239</v>
      </c>
      <c r="AK91">
        <f>VLOOKUP(B91, 'Performance Data'!$B:$B, 1, 0)</f>
        <v>20155</v>
      </c>
    </row>
    <row r="92" spans="2:37" hidden="1" x14ac:dyDescent="0.25">
      <c r="B92">
        <v>20156</v>
      </c>
      <c r="C92" t="s">
        <v>763</v>
      </c>
      <c r="D92" t="s">
        <v>23</v>
      </c>
      <c r="E92" t="s">
        <v>23</v>
      </c>
      <c r="F92">
        <v>0</v>
      </c>
      <c r="G92" s="48">
        <v>0</v>
      </c>
      <c r="H92" s="48">
        <v>0</v>
      </c>
      <c r="I92" t="s">
        <v>38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W92" s="14">
        <v>0</v>
      </c>
      <c r="X92" s="14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K92" t="e">
        <f>VLOOKUP(B92, 'Performance Data'!$B:$B, 1, 0)</f>
        <v>#N/A</v>
      </c>
    </row>
    <row r="93" spans="2:37" hidden="1" x14ac:dyDescent="0.25">
      <c r="B93">
        <v>20160</v>
      </c>
      <c r="C93" t="s">
        <v>764</v>
      </c>
      <c r="D93" t="s">
        <v>23</v>
      </c>
      <c r="E93" t="s">
        <v>23</v>
      </c>
      <c r="F93">
        <v>0</v>
      </c>
      <c r="G93" s="48">
        <v>0</v>
      </c>
      <c r="H93" s="48">
        <v>0</v>
      </c>
      <c r="I93" t="s">
        <v>64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W93" s="14">
        <v>0</v>
      </c>
      <c r="X93" s="14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K93" t="e">
        <f>VLOOKUP(B93, 'Performance Data'!$B:$B, 1, 0)</f>
        <v>#N/A</v>
      </c>
    </row>
    <row r="94" spans="2:37" ht="30" hidden="1" x14ac:dyDescent="0.25">
      <c r="B94">
        <v>20161</v>
      </c>
      <c r="C94" t="s">
        <v>168</v>
      </c>
      <c r="D94" t="s">
        <v>23</v>
      </c>
      <c r="E94" t="s">
        <v>23</v>
      </c>
      <c r="F94" t="s">
        <v>535</v>
      </c>
      <c r="G94" s="48" t="s">
        <v>106</v>
      </c>
      <c r="H94" s="48">
        <v>0</v>
      </c>
      <c r="I94" t="s">
        <v>64</v>
      </c>
      <c r="J94" s="14">
        <v>563.74</v>
      </c>
      <c r="K94" s="14">
        <v>771.92</v>
      </c>
      <c r="L94" s="14">
        <v>652.74</v>
      </c>
      <c r="M94" s="14">
        <v>0</v>
      </c>
      <c r="N94" s="14">
        <v>1952.81</v>
      </c>
      <c r="O94" s="14">
        <v>0</v>
      </c>
      <c r="P94" s="14">
        <v>4523.92</v>
      </c>
      <c r="Q94" s="14">
        <v>390</v>
      </c>
      <c r="R94" s="14">
        <v>700.78</v>
      </c>
      <c r="S94" s="14">
        <v>4473.51</v>
      </c>
      <c r="T94" s="14">
        <v>1693.05</v>
      </c>
      <c r="U94" s="14">
        <v>0</v>
      </c>
      <c r="W94" s="14">
        <v>0</v>
      </c>
      <c r="X94" s="14">
        <v>15722.470000000001</v>
      </c>
      <c r="Y94">
        <v>0</v>
      </c>
      <c r="Z94">
        <v>1</v>
      </c>
      <c r="AA94">
        <v>1</v>
      </c>
      <c r="AB94">
        <v>9</v>
      </c>
      <c r="AC94">
        <v>1746.9411111111112</v>
      </c>
      <c r="AD94">
        <v>0</v>
      </c>
      <c r="AE94">
        <v>0</v>
      </c>
      <c r="AF94">
        <v>0</v>
      </c>
      <c r="AG94">
        <v>0</v>
      </c>
      <c r="AH94" t="s">
        <v>174</v>
      </c>
      <c r="AI94" t="s">
        <v>1240</v>
      </c>
      <c r="AK94">
        <f>VLOOKUP(B94, 'Performance Data'!$B:$B, 1, 0)</f>
        <v>20161</v>
      </c>
    </row>
    <row r="95" spans="2:37" hidden="1" x14ac:dyDescent="0.25">
      <c r="B95">
        <v>20162</v>
      </c>
      <c r="C95" t="s">
        <v>765</v>
      </c>
      <c r="D95" t="s">
        <v>23</v>
      </c>
      <c r="E95" t="s">
        <v>23</v>
      </c>
      <c r="F95">
        <v>0</v>
      </c>
      <c r="G95" s="48">
        <v>0</v>
      </c>
      <c r="H95" s="48">
        <v>0</v>
      </c>
      <c r="I95" t="s">
        <v>64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W95" s="14">
        <v>0</v>
      </c>
      <c r="X95" s="14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K95" t="e">
        <f>VLOOKUP(B95, 'Performance Data'!$B:$B, 1, 0)</f>
        <v>#N/A</v>
      </c>
    </row>
    <row r="96" spans="2:37" ht="30" hidden="1" x14ac:dyDescent="0.25">
      <c r="B96">
        <v>20163</v>
      </c>
      <c r="C96" t="s">
        <v>248</v>
      </c>
      <c r="D96" t="s">
        <v>23</v>
      </c>
      <c r="E96" t="s">
        <v>23</v>
      </c>
      <c r="F96" t="s">
        <v>535</v>
      </c>
      <c r="G96" s="48" t="s">
        <v>106</v>
      </c>
      <c r="H96" s="48">
        <v>0</v>
      </c>
      <c r="I96" t="s">
        <v>64</v>
      </c>
      <c r="J96" s="14">
        <v>739.98</v>
      </c>
      <c r="K96" s="14">
        <v>1721.31</v>
      </c>
      <c r="L96" s="14">
        <v>2517.75</v>
      </c>
      <c r="M96" s="14">
        <v>1134.23</v>
      </c>
      <c r="N96" s="14">
        <v>4507.63</v>
      </c>
      <c r="O96" s="14">
        <v>0</v>
      </c>
      <c r="P96" s="14">
        <v>1603.92</v>
      </c>
      <c r="Q96" s="14">
        <v>2586.87</v>
      </c>
      <c r="R96" s="14">
        <v>1520.41</v>
      </c>
      <c r="S96" s="14">
        <v>0</v>
      </c>
      <c r="T96" s="14">
        <v>2279.1</v>
      </c>
      <c r="U96" s="14">
        <v>1738.71</v>
      </c>
      <c r="W96" s="14">
        <v>1738.71</v>
      </c>
      <c r="X96" s="14">
        <v>20349.91</v>
      </c>
      <c r="Y96">
        <v>1</v>
      </c>
      <c r="Z96">
        <v>1</v>
      </c>
      <c r="AA96">
        <v>1</v>
      </c>
      <c r="AB96">
        <v>10</v>
      </c>
      <c r="AC96">
        <v>2034.991</v>
      </c>
      <c r="AD96">
        <v>0</v>
      </c>
      <c r="AE96">
        <v>0</v>
      </c>
      <c r="AF96">
        <v>0</v>
      </c>
      <c r="AG96">
        <v>0</v>
      </c>
      <c r="AH96" t="s">
        <v>710</v>
      </c>
      <c r="AI96" t="s">
        <v>1240</v>
      </c>
      <c r="AK96">
        <f>VLOOKUP(B96, 'Performance Data'!$B:$B, 1, 0)</f>
        <v>20163</v>
      </c>
    </row>
    <row r="97" spans="2:37" hidden="1" x14ac:dyDescent="0.25">
      <c r="B97">
        <v>20164</v>
      </c>
      <c r="C97" t="s">
        <v>544</v>
      </c>
      <c r="D97" t="s">
        <v>23</v>
      </c>
      <c r="E97" t="s">
        <v>23</v>
      </c>
      <c r="F97">
        <v>0</v>
      </c>
      <c r="G97" s="48">
        <v>0</v>
      </c>
      <c r="H97" s="48">
        <v>0</v>
      </c>
      <c r="I97" t="s">
        <v>64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W97" s="14">
        <v>0</v>
      </c>
      <c r="X97" s="14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K97">
        <f>VLOOKUP(B97, 'Performance Data'!$B:$B, 1, 0)</f>
        <v>20164</v>
      </c>
    </row>
    <row r="98" spans="2:37" hidden="1" x14ac:dyDescent="0.25">
      <c r="B98">
        <v>20168</v>
      </c>
      <c r="C98" t="s">
        <v>766</v>
      </c>
      <c r="D98" t="s">
        <v>23</v>
      </c>
      <c r="E98" t="s">
        <v>23</v>
      </c>
      <c r="F98">
        <v>0</v>
      </c>
      <c r="G98" s="48">
        <v>0</v>
      </c>
      <c r="H98" s="48">
        <v>0</v>
      </c>
      <c r="I98" t="s">
        <v>38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W98" s="14">
        <v>0</v>
      </c>
      <c r="X98" s="14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K98" t="e">
        <f>VLOOKUP(B98, 'Performance Data'!$B:$B, 1, 0)</f>
        <v>#N/A</v>
      </c>
    </row>
    <row r="99" spans="2:37" ht="30" hidden="1" x14ac:dyDescent="0.25">
      <c r="B99">
        <v>20169</v>
      </c>
      <c r="C99" t="s">
        <v>76</v>
      </c>
      <c r="D99" t="s">
        <v>23</v>
      </c>
      <c r="E99" t="s">
        <v>23</v>
      </c>
      <c r="F99" t="s">
        <v>535</v>
      </c>
      <c r="G99" s="48" t="s">
        <v>106</v>
      </c>
      <c r="H99" s="48">
        <v>0</v>
      </c>
      <c r="I99" t="s">
        <v>64</v>
      </c>
      <c r="J99" s="14">
        <v>2089.42</v>
      </c>
      <c r="K99" s="14">
        <v>432.79</v>
      </c>
      <c r="L99" s="14">
        <v>1966.33</v>
      </c>
      <c r="M99" s="14">
        <v>1559.58</v>
      </c>
      <c r="N99" s="14">
        <v>2670.45</v>
      </c>
      <c r="O99" s="14">
        <v>505.34</v>
      </c>
      <c r="P99" s="14">
        <v>0</v>
      </c>
      <c r="Q99" s="14">
        <v>1389.5</v>
      </c>
      <c r="R99" s="14">
        <v>2509.19</v>
      </c>
      <c r="S99" s="14">
        <v>1168.8599999999999</v>
      </c>
      <c r="T99" s="14">
        <v>1505.48</v>
      </c>
      <c r="U99" s="14">
        <v>233.95</v>
      </c>
      <c r="W99" s="14">
        <v>233.95</v>
      </c>
      <c r="X99" s="14">
        <v>16030.890000000001</v>
      </c>
      <c r="Y99">
        <v>1</v>
      </c>
      <c r="Z99">
        <v>1</v>
      </c>
      <c r="AA99">
        <v>1</v>
      </c>
      <c r="AB99">
        <v>11</v>
      </c>
      <c r="AC99">
        <v>1457.3536363636365</v>
      </c>
      <c r="AD99">
        <v>0</v>
      </c>
      <c r="AE99">
        <v>0</v>
      </c>
      <c r="AF99">
        <v>0</v>
      </c>
      <c r="AG99">
        <v>0</v>
      </c>
      <c r="AH99" t="s">
        <v>174</v>
      </c>
      <c r="AI99" t="s">
        <v>1240</v>
      </c>
      <c r="AK99">
        <f>VLOOKUP(B99, 'Performance Data'!$B:$B, 1, 0)</f>
        <v>20169</v>
      </c>
    </row>
    <row r="100" spans="2:37" ht="30" hidden="1" x14ac:dyDescent="0.25">
      <c r="B100">
        <v>20171</v>
      </c>
      <c r="C100" t="s">
        <v>173</v>
      </c>
      <c r="D100" t="s">
        <v>23</v>
      </c>
      <c r="E100" t="s">
        <v>23</v>
      </c>
      <c r="F100" t="s">
        <v>535</v>
      </c>
      <c r="G100" s="48" t="s">
        <v>106</v>
      </c>
      <c r="H100" s="48">
        <v>0</v>
      </c>
      <c r="I100" t="s">
        <v>64</v>
      </c>
      <c r="J100" s="14">
        <v>592.91999999999996</v>
      </c>
      <c r="K100" s="14">
        <v>1547.45</v>
      </c>
      <c r="L100" s="14">
        <v>402.48</v>
      </c>
      <c r="M100" s="14">
        <v>1024.1099999999999</v>
      </c>
      <c r="N100" s="14">
        <v>535.91</v>
      </c>
      <c r="O100" s="14">
        <v>613.22</v>
      </c>
      <c r="P100" s="14">
        <v>0</v>
      </c>
      <c r="Q100" s="14">
        <v>937.79</v>
      </c>
      <c r="R100" s="14">
        <v>0</v>
      </c>
      <c r="S100" s="14">
        <v>456.33</v>
      </c>
      <c r="T100" s="14">
        <v>3495.88</v>
      </c>
      <c r="U100" s="14">
        <v>0</v>
      </c>
      <c r="W100" s="14">
        <v>0</v>
      </c>
      <c r="X100" s="14">
        <v>9606.09</v>
      </c>
      <c r="Y100">
        <v>0</v>
      </c>
      <c r="Z100">
        <v>1</v>
      </c>
      <c r="AA100">
        <v>1</v>
      </c>
      <c r="AB100">
        <v>9</v>
      </c>
      <c r="AC100">
        <v>1067.3433333333332</v>
      </c>
      <c r="AD100">
        <v>0</v>
      </c>
      <c r="AE100">
        <v>0</v>
      </c>
      <c r="AF100">
        <v>0</v>
      </c>
      <c r="AG100">
        <v>0</v>
      </c>
      <c r="AH100" t="s">
        <v>174</v>
      </c>
      <c r="AI100" t="s">
        <v>1240</v>
      </c>
      <c r="AK100">
        <f>VLOOKUP(B100, 'Performance Data'!$B:$B, 1, 0)</f>
        <v>20171</v>
      </c>
    </row>
    <row r="101" spans="2:37" hidden="1" x14ac:dyDescent="0.25">
      <c r="B101">
        <v>20172</v>
      </c>
      <c r="C101" t="s">
        <v>129</v>
      </c>
      <c r="D101" t="s">
        <v>23</v>
      </c>
      <c r="E101" t="s">
        <v>23</v>
      </c>
      <c r="F101" t="s">
        <v>676</v>
      </c>
      <c r="G101" s="48" t="s">
        <v>676</v>
      </c>
      <c r="H101" s="48">
        <v>0</v>
      </c>
      <c r="I101" t="s">
        <v>64</v>
      </c>
      <c r="J101" s="14">
        <v>0</v>
      </c>
      <c r="K101" s="14">
        <v>1153.83</v>
      </c>
      <c r="L101" s="14">
        <v>0</v>
      </c>
      <c r="M101" s="14">
        <v>3789.73</v>
      </c>
      <c r="N101" s="14">
        <v>2286.35</v>
      </c>
      <c r="O101" s="14">
        <v>1604.38</v>
      </c>
      <c r="P101" s="14">
        <v>0</v>
      </c>
      <c r="Q101" s="14">
        <v>2237.83</v>
      </c>
      <c r="R101" s="14">
        <v>2858.87</v>
      </c>
      <c r="S101" s="14">
        <v>1150.32</v>
      </c>
      <c r="T101" s="14">
        <v>3142.63</v>
      </c>
      <c r="U101" s="14">
        <v>933.59</v>
      </c>
      <c r="W101" s="14">
        <v>933.59</v>
      </c>
      <c r="X101" s="14">
        <v>19157.530000000002</v>
      </c>
      <c r="Y101">
        <v>1</v>
      </c>
      <c r="Z101">
        <v>1</v>
      </c>
      <c r="AA101">
        <v>1</v>
      </c>
      <c r="AB101">
        <v>9</v>
      </c>
      <c r="AC101">
        <v>2128.6144444444449</v>
      </c>
      <c r="AD101">
        <v>0</v>
      </c>
      <c r="AE101">
        <v>0</v>
      </c>
      <c r="AF101">
        <v>0</v>
      </c>
      <c r="AG101">
        <v>0</v>
      </c>
      <c r="AH101" t="s">
        <v>710</v>
      </c>
      <c r="AI101" t="s">
        <v>1240</v>
      </c>
      <c r="AK101">
        <f>VLOOKUP(B101, 'Performance Data'!$B:$B, 1, 0)</f>
        <v>20172</v>
      </c>
    </row>
    <row r="102" spans="2:37" ht="30" hidden="1" x14ac:dyDescent="0.25">
      <c r="B102">
        <v>20173</v>
      </c>
      <c r="C102" t="s">
        <v>85</v>
      </c>
      <c r="D102" t="s">
        <v>23</v>
      </c>
      <c r="E102" t="s">
        <v>23</v>
      </c>
      <c r="F102" t="s">
        <v>535</v>
      </c>
      <c r="G102" s="48" t="s">
        <v>106</v>
      </c>
      <c r="H102" s="48">
        <v>0</v>
      </c>
      <c r="I102" t="s">
        <v>38</v>
      </c>
      <c r="J102" s="14">
        <v>256.64</v>
      </c>
      <c r="K102" s="14">
        <v>640.61</v>
      </c>
      <c r="L102" s="14">
        <v>2496.48</v>
      </c>
      <c r="M102" s="14">
        <v>601.53</v>
      </c>
      <c r="N102" s="14">
        <v>1145.48</v>
      </c>
      <c r="O102" s="14">
        <v>316.48</v>
      </c>
      <c r="P102" s="14">
        <v>1931.09</v>
      </c>
      <c r="Q102" s="14">
        <v>1570.14</v>
      </c>
      <c r="R102" s="14">
        <v>1433.26</v>
      </c>
      <c r="S102" s="14">
        <v>2135.9699999999998</v>
      </c>
      <c r="T102" s="14">
        <v>0</v>
      </c>
      <c r="U102" s="14">
        <v>2265.73</v>
      </c>
      <c r="W102" s="14">
        <v>2265.73</v>
      </c>
      <c r="X102" s="14">
        <v>14793.409999999998</v>
      </c>
      <c r="Y102">
        <v>1</v>
      </c>
      <c r="Z102">
        <v>1</v>
      </c>
      <c r="AA102">
        <v>0</v>
      </c>
      <c r="AB102">
        <v>11</v>
      </c>
      <c r="AC102">
        <v>1344.8554545454544</v>
      </c>
      <c r="AD102">
        <v>0</v>
      </c>
      <c r="AE102">
        <v>0</v>
      </c>
      <c r="AF102">
        <v>0</v>
      </c>
      <c r="AG102">
        <v>0</v>
      </c>
      <c r="AH102" t="s">
        <v>141</v>
      </c>
      <c r="AI102" t="s">
        <v>1239</v>
      </c>
      <c r="AK102">
        <f>VLOOKUP(B102, 'Performance Data'!$B:$B, 1, 0)</f>
        <v>20173</v>
      </c>
    </row>
    <row r="103" spans="2:37" ht="30" hidden="1" x14ac:dyDescent="0.25">
      <c r="B103">
        <v>20188</v>
      </c>
      <c r="C103" t="s">
        <v>218</v>
      </c>
      <c r="D103" t="s">
        <v>23</v>
      </c>
      <c r="E103" t="s">
        <v>23</v>
      </c>
      <c r="F103" t="s">
        <v>535</v>
      </c>
      <c r="G103" s="48" t="s">
        <v>106</v>
      </c>
      <c r="H103" s="48">
        <v>0</v>
      </c>
      <c r="I103" t="s">
        <v>64</v>
      </c>
      <c r="J103" s="14">
        <v>0</v>
      </c>
      <c r="K103" s="14">
        <v>1060.28</v>
      </c>
      <c r="L103" s="14">
        <v>0</v>
      </c>
      <c r="M103" s="14">
        <v>0</v>
      </c>
      <c r="N103" s="14">
        <v>755.21</v>
      </c>
      <c r="O103" s="14">
        <v>0</v>
      </c>
      <c r="P103" s="14">
        <v>0</v>
      </c>
      <c r="Q103" s="14">
        <v>0</v>
      </c>
      <c r="R103" s="14">
        <v>1381.14</v>
      </c>
      <c r="S103" s="14">
        <v>435.74</v>
      </c>
      <c r="T103" s="14">
        <v>0</v>
      </c>
      <c r="U103" s="14">
        <v>898.26</v>
      </c>
      <c r="W103" s="14">
        <v>898.26</v>
      </c>
      <c r="X103" s="14">
        <v>4530.63</v>
      </c>
      <c r="Y103">
        <v>1</v>
      </c>
      <c r="Z103">
        <v>1</v>
      </c>
      <c r="AA103">
        <v>1</v>
      </c>
      <c r="AB103">
        <v>5</v>
      </c>
      <c r="AC103">
        <v>906.12599999999998</v>
      </c>
      <c r="AD103">
        <v>0</v>
      </c>
      <c r="AE103">
        <v>0</v>
      </c>
      <c r="AF103">
        <v>0</v>
      </c>
      <c r="AG103">
        <v>0</v>
      </c>
      <c r="AH103" t="s">
        <v>141</v>
      </c>
      <c r="AI103" t="s">
        <v>1239</v>
      </c>
      <c r="AK103">
        <f>VLOOKUP(B103, 'Performance Data'!$B:$B, 1, 0)</f>
        <v>20188</v>
      </c>
    </row>
    <row r="104" spans="2:37" hidden="1" x14ac:dyDescent="0.25">
      <c r="B104">
        <v>20194</v>
      </c>
      <c r="C104" t="s">
        <v>767</v>
      </c>
      <c r="D104" t="s">
        <v>23</v>
      </c>
      <c r="E104" t="s">
        <v>23</v>
      </c>
      <c r="F104">
        <v>0</v>
      </c>
      <c r="G104" s="48">
        <v>0</v>
      </c>
      <c r="H104" s="48">
        <v>0</v>
      </c>
      <c r="I104" t="s">
        <v>38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W104" s="14">
        <v>0</v>
      </c>
      <c r="X104" s="1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K104" t="e">
        <f>VLOOKUP(B104, 'Performance Data'!$B:$B, 1, 0)</f>
        <v>#N/A</v>
      </c>
    </row>
    <row r="105" spans="2:37" ht="30" hidden="1" x14ac:dyDescent="0.25">
      <c r="B105">
        <v>20198</v>
      </c>
      <c r="C105" t="s">
        <v>219</v>
      </c>
      <c r="D105" t="s">
        <v>23</v>
      </c>
      <c r="E105" t="s">
        <v>23</v>
      </c>
      <c r="F105" t="s">
        <v>535</v>
      </c>
      <c r="G105" s="48" t="s">
        <v>106</v>
      </c>
      <c r="H105" s="48">
        <v>0</v>
      </c>
      <c r="I105" t="s">
        <v>38</v>
      </c>
      <c r="J105" s="14">
        <v>0</v>
      </c>
      <c r="K105" s="14">
        <v>1393.8</v>
      </c>
      <c r="L105" s="14">
        <v>0</v>
      </c>
      <c r="M105" s="14">
        <v>1047.25</v>
      </c>
      <c r="N105" s="14">
        <v>0</v>
      </c>
      <c r="O105" s="14">
        <v>447.78</v>
      </c>
      <c r="P105" s="14">
        <v>148.22999999999999</v>
      </c>
      <c r="Q105" s="14">
        <v>0</v>
      </c>
      <c r="R105" s="14">
        <v>0</v>
      </c>
      <c r="S105" s="14">
        <v>584.66999999999996</v>
      </c>
      <c r="T105" s="14">
        <v>393.2</v>
      </c>
      <c r="U105" s="14">
        <v>271.8</v>
      </c>
      <c r="W105" s="14">
        <v>271.8</v>
      </c>
      <c r="X105" s="14">
        <v>4286.7299999999996</v>
      </c>
      <c r="Y105">
        <v>1</v>
      </c>
      <c r="Z105">
        <v>1</v>
      </c>
      <c r="AA105">
        <v>0</v>
      </c>
      <c r="AB105">
        <v>7</v>
      </c>
      <c r="AC105">
        <v>612.39</v>
      </c>
      <c r="AD105">
        <v>0</v>
      </c>
      <c r="AE105">
        <v>0</v>
      </c>
      <c r="AF105">
        <v>0</v>
      </c>
      <c r="AG105">
        <v>0</v>
      </c>
      <c r="AH105" t="s">
        <v>141</v>
      </c>
      <c r="AI105" t="s">
        <v>1239</v>
      </c>
      <c r="AK105">
        <f>VLOOKUP(B105, 'Performance Data'!$B:$B, 1, 0)</f>
        <v>20198</v>
      </c>
    </row>
    <row r="106" spans="2:37" ht="30" hidden="1" x14ac:dyDescent="0.25">
      <c r="B106">
        <v>20201</v>
      </c>
      <c r="C106" t="s">
        <v>230</v>
      </c>
      <c r="D106" t="s">
        <v>23</v>
      </c>
      <c r="E106" t="s">
        <v>23</v>
      </c>
      <c r="F106" t="s">
        <v>535</v>
      </c>
      <c r="G106" s="48" t="s">
        <v>106</v>
      </c>
      <c r="H106" s="48">
        <v>0</v>
      </c>
      <c r="I106" t="s">
        <v>64</v>
      </c>
      <c r="J106" s="14">
        <v>0</v>
      </c>
      <c r="K106" s="14">
        <v>1241.71</v>
      </c>
      <c r="L106" s="14">
        <v>73.56</v>
      </c>
      <c r="M106" s="14">
        <v>663.97</v>
      </c>
      <c r="N106" s="14">
        <v>1178.42</v>
      </c>
      <c r="O106" s="14">
        <v>169.48</v>
      </c>
      <c r="P106" s="14">
        <v>0</v>
      </c>
      <c r="Q106" s="14">
        <v>407.97</v>
      </c>
      <c r="R106" s="14">
        <v>1325.94</v>
      </c>
      <c r="S106" s="14">
        <v>426.32</v>
      </c>
      <c r="T106" s="14">
        <v>0</v>
      </c>
      <c r="U106" s="14">
        <v>485.34</v>
      </c>
      <c r="W106" s="14">
        <v>485.34</v>
      </c>
      <c r="X106" s="14">
        <v>5972.7099999999991</v>
      </c>
      <c r="Y106">
        <v>1</v>
      </c>
      <c r="Z106">
        <v>1</v>
      </c>
      <c r="AA106">
        <v>1</v>
      </c>
      <c r="AB106">
        <v>9</v>
      </c>
      <c r="AC106">
        <v>663.6344444444444</v>
      </c>
      <c r="AD106">
        <v>0</v>
      </c>
      <c r="AE106">
        <v>0</v>
      </c>
      <c r="AF106">
        <v>0</v>
      </c>
      <c r="AG106">
        <v>0</v>
      </c>
      <c r="AH106" t="s">
        <v>712</v>
      </c>
      <c r="AI106" t="s">
        <v>1239</v>
      </c>
      <c r="AK106">
        <f>VLOOKUP(B106, 'Performance Data'!$B:$B, 1, 0)</f>
        <v>20201</v>
      </c>
    </row>
    <row r="107" spans="2:37" hidden="1" x14ac:dyDescent="0.25">
      <c r="B107">
        <v>20206</v>
      </c>
      <c r="C107" t="s">
        <v>242</v>
      </c>
      <c r="D107" t="s">
        <v>23</v>
      </c>
      <c r="E107" t="s">
        <v>23</v>
      </c>
      <c r="F107" t="s">
        <v>676</v>
      </c>
      <c r="G107" s="48" t="s">
        <v>676</v>
      </c>
      <c r="H107" s="48">
        <v>0</v>
      </c>
      <c r="I107" t="s">
        <v>38</v>
      </c>
      <c r="J107" s="14">
        <v>2350</v>
      </c>
      <c r="K107" s="14">
        <v>3725.1000000000004</v>
      </c>
      <c r="L107" s="14">
        <v>4061.45</v>
      </c>
      <c r="M107" s="14">
        <v>17203.009999999998</v>
      </c>
      <c r="N107" s="14">
        <v>5330.84</v>
      </c>
      <c r="O107" s="14">
        <v>2887.12</v>
      </c>
      <c r="P107" s="14">
        <v>3695.71</v>
      </c>
      <c r="Q107" s="14">
        <v>2165.65</v>
      </c>
      <c r="R107" s="14">
        <v>3336.99</v>
      </c>
      <c r="S107" s="14">
        <v>6798.24</v>
      </c>
      <c r="T107" s="14">
        <v>7773.3</v>
      </c>
      <c r="U107" s="14">
        <v>897.94</v>
      </c>
      <c r="W107" s="14">
        <v>897.94</v>
      </c>
      <c r="X107" s="14">
        <v>60225.35</v>
      </c>
      <c r="Y107">
        <v>1</v>
      </c>
      <c r="Z107">
        <v>1</v>
      </c>
      <c r="AA107">
        <v>0</v>
      </c>
      <c r="AB107">
        <v>12</v>
      </c>
      <c r="AC107">
        <v>5018.7791666666662</v>
      </c>
      <c r="AD107">
        <v>0</v>
      </c>
      <c r="AE107">
        <v>0</v>
      </c>
      <c r="AF107">
        <v>0</v>
      </c>
      <c r="AG107">
        <v>0</v>
      </c>
      <c r="AH107" t="s">
        <v>128</v>
      </c>
      <c r="AI107" t="s">
        <v>1242</v>
      </c>
      <c r="AK107">
        <f>VLOOKUP(B107, 'Performance Data'!$B:$B, 1, 0)</f>
        <v>20206</v>
      </c>
    </row>
    <row r="108" spans="2:37" hidden="1" x14ac:dyDescent="0.25">
      <c r="B108">
        <v>20223</v>
      </c>
      <c r="C108" t="s">
        <v>768</v>
      </c>
      <c r="D108" t="s">
        <v>23</v>
      </c>
      <c r="E108" t="s">
        <v>23</v>
      </c>
      <c r="F108">
        <v>0</v>
      </c>
      <c r="G108" s="48">
        <v>0</v>
      </c>
      <c r="H108" s="48">
        <v>0</v>
      </c>
      <c r="I108" t="s">
        <v>38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W108" s="14">
        <v>0</v>
      </c>
      <c r="X108" s="14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K108" t="e">
        <f>VLOOKUP(B108, 'Performance Data'!$B:$B, 1, 0)</f>
        <v>#N/A</v>
      </c>
    </row>
    <row r="109" spans="2:37" ht="30" hidden="1" x14ac:dyDescent="0.25">
      <c r="B109">
        <v>20227</v>
      </c>
      <c r="C109" t="s">
        <v>287</v>
      </c>
      <c r="D109" t="s">
        <v>23</v>
      </c>
      <c r="E109" t="s">
        <v>23</v>
      </c>
      <c r="F109" t="s">
        <v>535</v>
      </c>
      <c r="G109" s="48" t="s">
        <v>106</v>
      </c>
      <c r="H109" s="48">
        <v>0</v>
      </c>
      <c r="I109" t="s">
        <v>64</v>
      </c>
      <c r="J109" s="14">
        <v>0</v>
      </c>
      <c r="K109" s="14">
        <v>0</v>
      </c>
      <c r="L109" s="14">
        <v>806</v>
      </c>
      <c r="M109" s="14">
        <v>315</v>
      </c>
      <c r="N109" s="14">
        <v>427.06</v>
      </c>
      <c r="O109" s="14">
        <v>0</v>
      </c>
      <c r="P109" s="14">
        <v>0</v>
      </c>
      <c r="Q109" s="14">
        <v>0</v>
      </c>
      <c r="R109" s="14">
        <v>497.52</v>
      </c>
      <c r="S109" s="14">
        <v>0</v>
      </c>
      <c r="T109" s="14">
        <v>457.81</v>
      </c>
      <c r="U109" s="14">
        <v>0</v>
      </c>
      <c r="W109" s="14">
        <v>0</v>
      </c>
      <c r="X109" s="14">
        <v>2503.39</v>
      </c>
      <c r="Y109">
        <v>0</v>
      </c>
      <c r="Z109">
        <v>1</v>
      </c>
      <c r="AA109">
        <v>1</v>
      </c>
      <c r="AB109">
        <v>5</v>
      </c>
      <c r="AC109">
        <v>500.678</v>
      </c>
      <c r="AD109">
        <v>0</v>
      </c>
      <c r="AE109">
        <v>0</v>
      </c>
      <c r="AF109">
        <v>0</v>
      </c>
      <c r="AG109">
        <v>0</v>
      </c>
      <c r="AH109" t="s">
        <v>679</v>
      </c>
      <c r="AI109" t="s">
        <v>1239</v>
      </c>
      <c r="AK109">
        <f>VLOOKUP(B109, 'Performance Data'!$B:$B, 1, 0)</f>
        <v>20227</v>
      </c>
    </row>
    <row r="110" spans="2:37" hidden="1" x14ac:dyDescent="0.25">
      <c r="B110">
        <v>20230</v>
      </c>
      <c r="C110" t="s">
        <v>769</v>
      </c>
      <c r="D110" t="s">
        <v>23</v>
      </c>
      <c r="E110" t="s">
        <v>23</v>
      </c>
      <c r="F110">
        <v>0</v>
      </c>
      <c r="G110" s="48">
        <v>0</v>
      </c>
      <c r="H110" s="48">
        <v>0</v>
      </c>
      <c r="I110" t="s">
        <v>64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W110" s="14">
        <v>0</v>
      </c>
      <c r="X110" s="14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K110" t="e">
        <f>VLOOKUP(B110, 'Performance Data'!$B:$B, 1, 0)</f>
        <v>#N/A</v>
      </c>
    </row>
    <row r="111" spans="2:37" hidden="1" x14ac:dyDescent="0.25">
      <c r="B111">
        <v>20231</v>
      </c>
      <c r="C111" t="s">
        <v>546</v>
      </c>
      <c r="D111" t="s">
        <v>23</v>
      </c>
      <c r="E111" t="s">
        <v>23</v>
      </c>
      <c r="F111">
        <v>0</v>
      </c>
      <c r="G111" s="48">
        <v>0</v>
      </c>
      <c r="H111" s="48">
        <v>0</v>
      </c>
      <c r="I111" t="s">
        <v>38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W111" s="14">
        <v>0</v>
      </c>
      <c r="X111" s="14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K111">
        <f>VLOOKUP(B111, 'Performance Data'!$B:$B, 1, 0)</f>
        <v>20231</v>
      </c>
    </row>
    <row r="112" spans="2:37" ht="30" hidden="1" x14ac:dyDescent="0.25">
      <c r="B112">
        <v>20232</v>
      </c>
      <c r="C112" t="s">
        <v>200</v>
      </c>
      <c r="D112" t="s">
        <v>23</v>
      </c>
      <c r="E112" t="s">
        <v>23</v>
      </c>
      <c r="F112" t="s">
        <v>535</v>
      </c>
      <c r="G112" s="48" t="s">
        <v>106</v>
      </c>
      <c r="H112" s="48">
        <v>0</v>
      </c>
      <c r="I112" t="s">
        <v>64</v>
      </c>
      <c r="J112" s="14">
        <v>675.71</v>
      </c>
      <c r="K112" s="14">
        <v>995.68</v>
      </c>
      <c r="L112" s="14">
        <v>2197.91</v>
      </c>
      <c r="M112" s="14">
        <v>236.47</v>
      </c>
      <c r="N112" s="14">
        <v>1001.96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W112" s="14">
        <v>0</v>
      </c>
      <c r="X112" s="14">
        <v>5107.7299999999996</v>
      </c>
      <c r="Y112">
        <v>0</v>
      </c>
      <c r="Z112">
        <v>1</v>
      </c>
      <c r="AA112">
        <v>1</v>
      </c>
      <c r="AB112">
        <v>5</v>
      </c>
      <c r="AC112">
        <v>1021.5459999999999</v>
      </c>
      <c r="AD112">
        <v>0</v>
      </c>
      <c r="AE112">
        <v>0</v>
      </c>
      <c r="AF112">
        <v>0</v>
      </c>
      <c r="AG112">
        <v>0</v>
      </c>
      <c r="AH112" t="s">
        <v>133</v>
      </c>
      <c r="AI112" t="s">
        <v>1242</v>
      </c>
      <c r="AK112">
        <f>VLOOKUP(B112, 'Performance Data'!$B:$B, 1, 0)</f>
        <v>20232</v>
      </c>
    </row>
    <row r="113" spans="2:37" hidden="1" x14ac:dyDescent="0.25">
      <c r="B113">
        <v>20234</v>
      </c>
      <c r="C113" t="s">
        <v>547</v>
      </c>
      <c r="D113" t="s">
        <v>23</v>
      </c>
      <c r="E113" t="s">
        <v>23</v>
      </c>
      <c r="F113">
        <v>0</v>
      </c>
      <c r="G113" s="48">
        <v>0</v>
      </c>
      <c r="H113" s="48">
        <v>0</v>
      </c>
      <c r="I113" t="s">
        <v>38</v>
      </c>
      <c r="J113" s="14">
        <v>0</v>
      </c>
      <c r="K113" s="14">
        <v>0</v>
      </c>
      <c r="L113" s="14">
        <v>0</v>
      </c>
      <c r="M113" s="14">
        <v>522.9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W113" s="14">
        <v>0</v>
      </c>
      <c r="X113" s="14">
        <v>522.9</v>
      </c>
      <c r="Y113">
        <v>0</v>
      </c>
      <c r="Z113">
        <v>1</v>
      </c>
      <c r="AA113">
        <v>0</v>
      </c>
      <c r="AB113">
        <v>1</v>
      </c>
      <c r="AC113">
        <v>522.9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K113">
        <f>VLOOKUP(B113, 'Performance Data'!$B:$B, 1, 0)</f>
        <v>20234</v>
      </c>
    </row>
    <row r="114" spans="2:37" hidden="1" x14ac:dyDescent="0.25">
      <c r="B114">
        <v>20236</v>
      </c>
      <c r="C114" t="s">
        <v>549</v>
      </c>
      <c r="D114" t="s">
        <v>23</v>
      </c>
      <c r="E114" t="s">
        <v>23</v>
      </c>
      <c r="F114">
        <v>0</v>
      </c>
      <c r="G114" s="48">
        <v>0</v>
      </c>
      <c r="H114" s="48">
        <v>0</v>
      </c>
      <c r="I114" t="s">
        <v>64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W114" s="14">
        <v>0</v>
      </c>
      <c r="X114" s="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>
        <f>VLOOKUP(B114, 'Performance Data'!$B:$B, 1, 0)</f>
        <v>20236</v>
      </c>
    </row>
    <row r="115" spans="2:37" hidden="1" x14ac:dyDescent="0.25">
      <c r="B115">
        <v>20238</v>
      </c>
      <c r="C115" t="s">
        <v>550</v>
      </c>
      <c r="D115" t="s">
        <v>23</v>
      </c>
      <c r="E115" t="s">
        <v>23</v>
      </c>
      <c r="F115">
        <v>0</v>
      </c>
      <c r="G115" s="48">
        <v>0</v>
      </c>
      <c r="H115" s="48">
        <v>0</v>
      </c>
      <c r="I115" t="s">
        <v>64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W115" s="14">
        <v>0</v>
      </c>
      <c r="X115" s="14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K115">
        <f>VLOOKUP(B115, 'Performance Data'!$B:$B, 1, 0)</f>
        <v>20238</v>
      </c>
    </row>
    <row r="116" spans="2:37" hidden="1" x14ac:dyDescent="0.25">
      <c r="B116">
        <v>20245</v>
      </c>
      <c r="C116" t="s">
        <v>178</v>
      </c>
      <c r="D116" t="s">
        <v>23</v>
      </c>
      <c r="E116" t="s">
        <v>23</v>
      </c>
      <c r="F116" t="s">
        <v>545</v>
      </c>
      <c r="G116" s="48" t="s">
        <v>545</v>
      </c>
      <c r="H116" s="48">
        <v>0</v>
      </c>
      <c r="I116" t="s">
        <v>38</v>
      </c>
      <c r="J116" s="14">
        <v>18289</v>
      </c>
      <c r="K116" s="14">
        <v>13290.6</v>
      </c>
      <c r="L116" s="14">
        <v>16923.38</v>
      </c>
      <c r="M116" s="14">
        <v>30744.37</v>
      </c>
      <c r="N116" s="14">
        <v>16531.080000000002</v>
      </c>
      <c r="O116" s="14">
        <v>9379.74</v>
      </c>
      <c r="P116" s="14">
        <v>12476.63</v>
      </c>
      <c r="Q116" s="14">
        <v>23233.42</v>
      </c>
      <c r="R116" s="14">
        <v>8228.77</v>
      </c>
      <c r="S116" s="14">
        <v>23505.69</v>
      </c>
      <c r="T116" s="14">
        <v>22710.12</v>
      </c>
      <c r="U116" s="14">
        <v>14196.43</v>
      </c>
      <c r="W116" s="14">
        <v>14196.43</v>
      </c>
      <c r="X116" s="14">
        <v>209509.22999999998</v>
      </c>
      <c r="Y116">
        <v>1</v>
      </c>
      <c r="Z116">
        <v>1</v>
      </c>
      <c r="AA116">
        <v>0</v>
      </c>
      <c r="AB116">
        <v>12</v>
      </c>
      <c r="AC116">
        <v>17459.102499999997</v>
      </c>
      <c r="AD116">
        <v>0</v>
      </c>
      <c r="AE116">
        <v>0</v>
      </c>
      <c r="AF116">
        <v>0</v>
      </c>
      <c r="AG116">
        <v>0</v>
      </c>
      <c r="AH116" t="s">
        <v>128</v>
      </c>
      <c r="AI116" t="s">
        <v>1242</v>
      </c>
      <c r="AK116">
        <f>VLOOKUP(B116, 'Performance Data'!$B:$B, 1, 0)</f>
        <v>20245</v>
      </c>
    </row>
    <row r="117" spans="2:37" hidden="1" x14ac:dyDescent="0.25">
      <c r="B117">
        <v>20246</v>
      </c>
      <c r="C117" t="s">
        <v>770</v>
      </c>
      <c r="D117" t="s">
        <v>23</v>
      </c>
      <c r="E117" t="s">
        <v>23</v>
      </c>
      <c r="F117">
        <v>0</v>
      </c>
      <c r="G117" s="48">
        <v>0</v>
      </c>
      <c r="H117" s="48">
        <v>0</v>
      </c>
      <c r="I117" t="s">
        <v>64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W117" s="14">
        <v>0</v>
      </c>
      <c r="X117" s="14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K117" t="e">
        <f>VLOOKUP(B117, 'Performance Data'!$B:$B, 1, 0)</f>
        <v>#N/A</v>
      </c>
    </row>
    <row r="118" spans="2:37" ht="30" hidden="1" x14ac:dyDescent="0.25">
      <c r="B118">
        <v>20251</v>
      </c>
      <c r="C118" t="s">
        <v>77</v>
      </c>
      <c r="D118" t="s">
        <v>23</v>
      </c>
      <c r="E118" t="s">
        <v>23</v>
      </c>
      <c r="F118" t="s">
        <v>535</v>
      </c>
      <c r="G118" s="48" t="s">
        <v>106</v>
      </c>
      <c r="H118" s="48">
        <v>0</v>
      </c>
      <c r="I118" t="s">
        <v>64</v>
      </c>
      <c r="J118" s="14">
        <v>630.45000000000005</v>
      </c>
      <c r="K118" s="14">
        <v>0</v>
      </c>
      <c r="L118" s="14">
        <v>776.34</v>
      </c>
      <c r="M118" s="14">
        <v>1257.44</v>
      </c>
      <c r="N118" s="14">
        <v>467.13</v>
      </c>
      <c r="O118" s="14">
        <v>488.58</v>
      </c>
      <c r="P118" s="14">
        <v>715.4</v>
      </c>
      <c r="Q118" s="14">
        <v>595.42999999999995</v>
      </c>
      <c r="R118" s="14">
        <v>236.47</v>
      </c>
      <c r="S118" s="14">
        <v>985</v>
      </c>
      <c r="T118" s="14">
        <v>685.68</v>
      </c>
      <c r="U118" s="14">
        <v>311.52999999999997</v>
      </c>
      <c r="W118" s="14">
        <v>311.52999999999997</v>
      </c>
      <c r="X118" s="14">
        <v>7149.4500000000007</v>
      </c>
      <c r="Y118">
        <v>1</v>
      </c>
      <c r="Z118">
        <v>1</v>
      </c>
      <c r="AA118">
        <v>1</v>
      </c>
      <c r="AB118">
        <v>11</v>
      </c>
      <c r="AC118">
        <v>649.95000000000005</v>
      </c>
      <c r="AD118">
        <v>0</v>
      </c>
      <c r="AE118">
        <v>0</v>
      </c>
      <c r="AF118">
        <v>0</v>
      </c>
      <c r="AG118">
        <v>0</v>
      </c>
      <c r="AH118" t="s">
        <v>174</v>
      </c>
      <c r="AI118" t="s">
        <v>1240</v>
      </c>
      <c r="AK118">
        <f>VLOOKUP(B118, 'Performance Data'!$B:$B, 1, 0)</f>
        <v>20251</v>
      </c>
    </row>
    <row r="119" spans="2:37" hidden="1" x14ac:dyDescent="0.25">
      <c r="B119">
        <v>20252</v>
      </c>
      <c r="C119" t="s">
        <v>771</v>
      </c>
      <c r="D119" t="s">
        <v>23</v>
      </c>
      <c r="E119" t="s">
        <v>23</v>
      </c>
      <c r="F119">
        <v>0</v>
      </c>
      <c r="G119" s="48">
        <v>0</v>
      </c>
      <c r="H119" s="48">
        <v>0</v>
      </c>
      <c r="I119" t="s">
        <v>64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W119" s="14">
        <v>0</v>
      </c>
      <c r="X119" s="14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K119" t="e">
        <f>VLOOKUP(B119, 'Performance Data'!$B:$B, 1, 0)</f>
        <v>#N/A</v>
      </c>
    </row>
    <row r="120" spans="2:37" ht="30" hidden="1" x14ac:dyDescent="0.25">
      <c r="B120">
        <v>20253</v>
      </c>
      <c r="C120" t="s">
        <v>169</v>
      </c>
      <c r="D120" t="s">
        <v>23</v>
      </c>
      <c r="E120" t="s">
        <v>23</v>
      </c>
      <c r="F120" t="s">
        <v>535</v>
      </c>
      <c r="G120" s="48" t="s">
        <v>106</v>
      </c>
      <c r="H120" s="48">
        <v>0</v>
      </c>
      <c r="I120" t="s">
        <v>64</v>
      </c>
      <c r="J120" s="14">
        <v>0</v>
      </c>
      <c r="K120" s="14">
        <v>547.9</v>
      </c>
      <c r="L120" s="14">
        <v>614.76</v>
      </c>
      <c r="M120" s="14">
        <v>0</v>
      </c>
      <c r="N120" s="14">
        <v>0</v>
      </c>
      <c r="O120" s="14">
        <v>435.55</v>
      </c>
      <c r="P120" s="14">
        <v>0</v>
      </c>
      <c r="Q120" s="14">
        <v>0</v>
      </c>
      <c r="R120" s="14">
        <v>270.26</v>
      </c>
      <c r="S120" s="14">
        <v>0</v>
      </c>
      <c r="T120" s="14">
        <v>0</v>
      </c>
      <c r="U120" s="14">
        <v>0</v>
      </c>
      <c r="W120" s="14">
        <v>0</v>
      </c>
      <c r="X120" s="14">
        <v>1868.4699999999998</v>
      </c>
      <c r="Y120">
        <v>0</v>
      </c>
      <c r="Z120">
        <v>1</v>
      </c>
      <c r="AA120">
        <v>1</v>
      </c>
      <c r="AB120">
        <v>4</v>
      </c>
      <c r="AC120">
        <v>467.11749999999995</v>
      </c>
      <c r="AD120">
        <v>0</v>
      </c>
      <c r="AE120">
        <v>0</v>
      </c>
      <c r="AF120">
        <v>0</v>
      </c>
      <c r="AG120">
        <v>0</v>
      </c>
      <c r="AH120" t="s">
        <v>712</v>
      </c>
      <c r="AI120" t="s">
        <v>1239</v>
      </c>
      <c r="AK120">
        <f>VLOOKUP(B120, 'Performance Data'!$B:$B, 1, 0)</f>
        <v>20253</v>
      </c>
    </row>
    <row r="121" spans="2:37" ht="30" hidden="1" x14ac:dyDescent="0.25">
      <c r="B121">
        <v>20255</v>
      </c>
      <c r="C121" t="s">
        <v>157</v>
      </c>
      <c r="D121" t="s">
        <v>23</v>
      </c>
      <c r="E121" t="s">
        <v>23</v>
      </c>
      <c r="F121" t="s">
        <v>535</v>
      </c>
      <c r="G121" s="48" t="s">
        <v>106</v>
      </c>
      <c r="H121" s="48">
        <v>0</v>
      </c>
      <c r="I121" t="s">
        <v>38</v>
      </c>
      <c r="J121" s="14">
        <v>1461.33</v>
      </c>
      <c r="K121" s="14">
        <v>2763.21</v>
      </c>
      <c r="L121" s="14">
        <v>1042.69</v>
      </c>
      <c r="M121" s="14">
        <v>4750.1099999999997</v>
      </c>
      <c r="N121" s="14">
        <v>8443.31</v>
      </c>
      <c r="O121" s="14">
        <v>296.45999999999998</v>
      </c>
      <c r="P121" s="14">
        <v>807.3</v>
      </c>
      <c r="Q121" s="14">
        <v>3049.73</v>
      </c>
      <c r="R121" s="14">
        <v>0</v>
      </c>
      <c r="S121" s="14">
        <v>0</v>
      </c>
      <c r="T121" s="14">
        <v>3485.87</v>
      </c>
      <c r="U121" s="14">
        <v>0</v>
      </c>
      <c r="W121" s="14">
        <v>0</v>
      </c>
      <c r="X121" s="14">
        <v>26100.01</v>
      </c>
      <c r="Y121">
        <v>0</v>
      </c>
      <c r="Z121">
        <v>1</v>
      </c>
      <c r="AA121">
        <v>0</v>
      </c>
      <c r="AB121">
        <v>9</v>
      </c>
      <c r="AC121">
        <v>2900.0011111111107</v>
      </c>
      <c r="AD121">
        <v>0</v>
      </c>
      <c r="AE121">
        <v>0</v>
      </c>
      <c r="AF121">
        <v>0</v>
      </c>
      <c r="AG121">
        <v>0</v>
      </c>
      <c r="AH121" t="s">
        <v>128</v>
      </c>
      <c r="AI121" t="s">
        <v>1242</v>
      </c>
      <c r="AK121">
        <f>VLOOKUP(B121, 'Performance Data'!$B:$B, 1, 0)</f>
        <v>20255</v>
      </c>
    </row>
    <row r="122" spans="2:37" hidden="1" x14ac:dyDescent="0.25">
      <c r="B122">
        <v>20257</v>
      </c>
      <c r="C122" t="s">
        <v>772</v>
      </c>
      <c r="D122" t="s">
        <v>23</v>
      </c>
      <c r="E122" t="s">
        <v>23</v>
      </c>
      <c r="F122">
        <v>0</v>
      </c>
      <c r="G122" s="48">
        <v>0</v>
      </c>
      <c r="H122" s="48">
        <v>0</v>
      </c>
      <c r="I122" t="s">
        <v>64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W122" s="14">
        <v>0</v>
      </c>
      <c r="X122" s="14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K122" t="e">
        <f>VLOOKUP(B122, 'Performance Data'!$B:$B, 1, 0)</f>
        <v>#N/A</v>
      </c>
    </row>
    <row r="123" spans="2:37" ht="30" hidden="1" x14ac:dyDescent="0.25">
      <c r="B123">
        <v>20263</v>
      </c>
      <c r="C123" t="s">
        <v>121</v>
      </c>
      <c r="D123" t="s">
        <v>23</v>
      </c>
      <c r="E123" t="s">
        <v>23</v>
      </c>
      <c r="F123" t="s">
        <v>535</v>
      </c>
      <c r="G123" s="48" t="s">
        <v>106</v>
      </c>
      <c r="H123" s="48">
        <v>0</v>
      </c>
      <c r="I123" t="s">
        <v>38</v>
      </c>
      <c r="J123" s="14">
        <v>3917.44</v>
      </c>
      <c r="K123" s="14">
        <v>2273.34</v>
      </c>
      <c r="L123" s="14">
        <v>2643.3</v>
      </c>
      <c r="M123" s="14">
        <v>2230.35</v>
      </c>
      <c r="N123" s="14">
        <v>3972.18</v>
      </c>
      <c r="O123" s="14">
        <v>2679.04</v>
      </c>
      <c r="P123" s="14">
        <v>1576.07</v>
      </c>
      <c r="Q123" s="14">
        <v>4287.1899999999996</v>
      </c>
      <c r="R123" s="14">
        <v>1690.91</v>
      </c>
      <c r="S123" s="14">
        <v>3040.41</v>
      </c>
      <c r="T123" s="14">
        <v>11859.5</v>
      </c>
      <c r="U123" s="14">
        <v>633.01</v>
      </c>
      <c r="W123" s="14">
        <v>633.01</v>
      </c>
      <c r="X123" s="14">
        <v>40802.74</v>
      </c>
      <c r="Y123">
        <v>1</v>
      </c>
      <c r="Z123">
        <v>1</v>
      </c>
      <c r="AA123">
        <v>0</v>
      </c>
      <c r="AB123">
        <v>12</v>
      </c>
      <c r="AC123">
        <v>3400.228333333333</v>
      </c>
      <c r="AD123">
        <v>0</v>
      </c>
      <c r="AE123">
        <v>0</v>
      </c>
      <c r="AF123">
        <v>0</v>
      </c>
      <c r="AG123">
        <v>0</v>
      </c>
      <c r="AH123" t="s">
        <v>128</v>
      </c>
      <c r="AI123" t="s">
        <v>1242</v>
      </c>
      <c r="AK123">
        <f>VLOOKUP(B123, 'Performance Data'!$B:$B, 1, 0)</f>
        <v>20263</v>
      </c>
    </row>
    <row r="124" spans="2:37" ht="30" hidden="1" x14ac:dyDescent="0.25">
      <c r="B124">
        <v>20266</v>
      </c>
      <c r="C124" t="s">
        <v>122</v>
      </c>
      <c r="D124" t="s">
        <v>23</v>
      </c>
      <c r="E124" t="s">
        <v>23</v>
      </c>
      <c r="F124" t="s">
        <v>535</v>
      </c>
      <c r="G124" s="48" t="s">
        <v>106</v>
      </c>
      <c r="H124" s="48">
        <v>0</v>
      </c>
      <c r="I124" t="s">
        <v>38</v>
      </c>
      <c r="J124" s="14">
        <v>6153.85</v>
      </c>
      <c r="K124" s="14">
        <v>5773.82</v>
      </c>
      <c r="L124" s="14">
        <v>2927.12</v>
      </c>
      <c r="M124" s="14">
        <v>6974.14</v>
      </c>
      <c r="N124" s="14">
        <v>5808.82</v>
      </c>
      <c r="O124" s="14">
        <v>1788.59</v>
      </c>
      <c r="P124" s="14">
        <v>3847.67</v>
      </c>
      <c r="Q124" s="14">
        <v>3770.31</v>
      </c>
      <c r="R124" s="14">
        <v>1560.79</v>
      </c>
      <c r="S124" s="14">
        <v>4633.46</v>
      </c>
      <c r="T124" s="14">
        <v>8762.17</v>
      </c>
      <c r="U124" s="14">
        <v>9045.4699999999993</v>
      </c>
      <c r="W124" s="14">
        <v>9045.4699999999993</v>
      </c>
      <c r="X124" s="14">
        <v>61046.21</v>
      </c>
      <c r="Y124">
        <v>1</v>
      </c>
      <c r="Z124">
        <v>1</v>
      </c>
      <c r="AA124">
        <v>0</v>
      </c>
      <c r="AB124">
        <v>12</v>
      </c>
      <c r="AC124">
        <v>5087.1841666666669</v>
      </c>
      <c r="AD124">
        <v>0</v>
      </c>
      <c r="AE124">
        <v>0</v>
      </c>
      <c r="AF124">
        <v>0</v>
      </c>
      <c r="AG124">
        <v>0</v>
      </c>
      <c r="AH124" t="s">
        <v>128</v>
      </c>
      <c r="AI124" t="s">
        <v>1242</v>
      </c>
      <c r="AK124">
        <f>VLOOKUP(B124, 'Performance Data'!$B:$B, 1, 0)</f>
        <v>20266</v>
      </c>
    </row>
    <row r="125" spans="2:37" ht="30" hidden="1" x14ac:dyDescent="0.25">
      <c r="B125">
        <v>20269</v>
      </c>
      <c r="C125" t="s">
        <v>206</v>
      </c>
      <c r="D125" t="s">
        <v>23</v>
      </c>
      <c r="E125" t="s">
        <v>23</v>
      </c>
      <c r="F125" t="s">
        <v>535</v>
      </c>
      <c r="G125" s="48" t="s">
        <v>106</v>
      </c>
      <c r="H125" s="48">
        <v>0</v>
      </c>
      <c r="I125" t="s">
        <v>38</v>
      </c>
      <c r="J125" s="14">
        <v>0</v>
      </c>
      <c r="K125" s="14">
        <v>0</v>
      </c>
      <c r="L125" s="14">
        <v>324.2</v>
      </c>
      <c r="M125" s="14">
        <v>1649.9</v>
      </c>
      <c r="N125" s="14">
        <v>0</v>
      </c>
      <c r="O125" s="14">
        <v>455.27</v>
      </c>
      <c r="P125" s="14">
        <v>1280.1600000000001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W125" s="14">
        <v>0</v>
      </c>
      <c r="X125" s="14">
        <v>3709.5299999999997</v>
      </c>
      <c r="Y125">
        <v>0</v>
      </c>
      <c r="Z125">
        <v>1</v>
      </c>
      <c r="AA125">
        <v>0</v>
      </c>
      <c r="AB125">
        <v>4</v>
      </c>
      <c r="AC125">
        <v>927.38249999999994</v>
      </c>
      <c r="AD125">
        <v>0</v>
      </c>
      <c r="AE125">
        <v>0</v>
      </c>
      <c r="AF125">
        <v>0</v>
      </c>
      <c r="AG125">
        <v>0</v>
      </c>
      <c r="AH125" t="s">
        <v>174</v>
      </c>
      <c r="AI125" t="s">
        <v>1240</v>
      </c>
      <c r="AK125">
        <f>VLOOKUP(B125, 'Performance Data'!$B:$B, 1, 0)</f>
        <v>20269</v>
      </c>
    </row>
    <row r="126" spans="2:37" ht="30" hidden="1" x14ac:dyDescent="0.25">
      <c r="B126">
        <v>20270</v>
      </c>
      <c r="C126" t="s">
        <v>86</v>
      </c>
      <c r="D126" t="s">
        <v>23</v>
      </c>
      <c r="E126" t="s">
        <v>23</v>
      </c>
      <c r="F126" t="s">
        <v>535</v>
      </c>
      <c r="G126" s="48" t="s">
        <v>106</v>
      </c>
      <c r="H126" s="48">
        <v>0</v>
      </c>
      <c r="I126" t="s">
        <v>64</v>
      </c>
      <c r="J126" s="14">
        <v>0</v>
      </c>
      <c r="K126" s="14">
        <v>0</v>
      </c>
      <c r="L126" s="14">
        <v>1607.54</v>
      </c>
      <c r="M126" s="14">
        <v>421.17</v>
      </c>
      <c r="N126" s="14">
        <v>0</v>
      </c>
      <c r="O126" s="14">
        <v>1303.1099999999999</v>
      </c>
      <c r="P126" s="14">
        <v>318.41000000000003</v>
      </c>
      <c r="Q126" s="14">
        <v>1193.77</v>
      </c>
      <c r="R126" s="14">
        <v>528.41</v>
      </c>
      <c r="S126" s="14">
        <v>0</v>
      </c>
      <c r="T126" s="14">
        <v>1611.9</v>
      </c>
      <c r="U126" s="14">
        <v>0</v>
      </c>
      <c r="W126" s="14">
        <v>0</v>
      </c>
      <c r="X126" s="14">
        <v>6984.3099999999995</v>
      </c>
      <c r="Y126">
        <v>0</v>
      </c>
      <c r="Z126">
        <v>1</v>
      </c>
      <c r="AA126">
        <v>1</v>
      </c>
      <c r="AB126">
        <v>7</v>
      </c>
      <c r="AC126">
        <v>997.75857142857137</v>
      </c>
      <c r="AD126">
        <v>0</v>
      </c>
      <c r="AE126">
        <v>0</v>
      </c>
      <c r="AF126">
        <v>0</v>
      </c>
      <c r="AG126">
        <v>0</v>
      </c>
      <c r="AH126" t="s">
        <v>141</v>
      </c>
      <c r="AI126" t="s">
        <v>1239</v>
      </c>
      <c r="AK126">
        <f>VLOOKUP(B126, 'Performance Data'!$B:$B, 1, 0)</f>
        <v>20270</v>
      </c>
    </row>
    <row r="127" spans="2:37" hidden="1" x14ac:dyDescent="0.25">
      <c r="B127">
        <v>20272</v>
      </c>
      <c r="C127" t="s">
        <v>551</v>
      </c>
      <c r="D127" t="s">
        <v>23</v>
      </c>
      <c r="E127" t="s">
        <v>23</v>
      </c>
      <c r="F127">
        <v>0</v>
      </c>
      <c r="G127" s="48">
        <v>0</v>
      </c>
      <c r="H127" s="48">
        <v>0</v>
      </c>
      <c r="I127" t="s">
        <v>64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W127" s="14">
        <v>0</v>
      </c>
      <c r="X127" s="14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K127">
        <f>VLOOKUP(B127, 'Performance Data'!$B:$B, 1, 0)</f>
        <v>20272</v>
      </c>
    </row>
    <row r="128" spans="2:37" ht="30" hidden="1" x14ac:dyDescent="0.25">
      <c r="B128">
        <v>20276</v>
      </c>
      <c r="C128" t="s">
        <v>231</v>
      </c>
      <c r="D128" t="s">
        <v>23</v>
      </c>
      <c r="E128" t="s">
        <v>23</v>
      </c>
      <c r="F128" t="s">
        <v>535</v>
      </c>
      <c r="G128" s="48" t="s">
        <v>106</v>
      </c>
      <c r="H128" s="48">
        <v>0</v>
      </c>
      <c r="I128" t="s">
        <v>64</v>
      </c>
      <c r="J128" s="14">
        <v>523.12</v>
      </c>
      <c r="K128" s="14">
        <v>0</v>
      </c>
      <c r="L128" s="14">
        <v>327.92</v>
      </c>
      <c r="M128" s="14">
        <v>0</v>
      </c>
      <c r="N128" s="14">
        <v>560.25</v>
      </c>
      <c r="O128" s="14">
        <v>322.20999999999998</v>
      </c>
      <c r="P128" s="14">
        <v>259.02999999999997</v>
      </c>
      <c r="Q128" s="14">
        <v>743.8</v>
      </c>
      <c r="R128" s="14">
        <v>0</v>
      </c>
      <c r="S128" s="14">
        <v>590.13</v>
      </c>
      <c r="T128" s="14">
        <v>0</v>
      </c>
      <c r="U128" s="14">
        <v>562.28</v>
      </c>
      <c r="W128" s="14">
        <v>562.28</v>
      </c>
      <c r="X128" s="14">
        <v>3888.74</v>
      </c>
      <c r="Y128">
        <v>1</v>
      </c>
      <c r="Z128">
        <v>1</v>
      </c>
      <c r="AA128">
        <v>1</v>
      </c>
      <c r="AB128">
        <v>8</v>
      </c>
      <c r="AC128">
        <v>486.09249999999997</v>
      </c>
      <c r="AD128">
        <v>0</v>
      </c>
      <c r="AE128">
        <v>0</v>
      </c>
      <c r="AF128">
        <v>0</v>
      </c>
      <c r="AG128">
        <v>0</v>
      </c>
      <c r="AH128" t="s">
        <v>712</v>
      </c>
      <c r="AI128" t="s">
        <v>1239</v>
      </c>
      <c r="AK128">
        <f>VLOOKUP(B128, 'Performance Data'!$B:$B, 1, 0)</f>
        <v>20276</v>
      </c>
    </row>
    <row r="129" spans="2:37" hidden="1" x14ac:dyDescent="0.25">
      <c r="B129">
        <v>20284</v>
      </c>
      <c r="C129" t="s">
        <v>773</v>
      </c>
      <c r="D129" t="s">
        <v>23</v>
      </c>
      <c r="E129" t="s">
        <v>23</v>
      </c>
      <c r="F129">
        <v>0</v>
      </c>
      <c r="G129" s="48">
        <v>0</v>
      </c>
      <c r="H129" s="48">
        <v>0</v>
      </c>
      <c r="I129" t="s">
        <v>64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W129" s="14">
        <v>0</v>
      </c>
      <c r="X129" s="14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K129" t="e">
        <f>VLOOKUP(B129, 'Performance Data'!$B:$B, 1, 0)</f>
        <v>#N/A</v>
      </c>
    </row>
    <row r="130" spans="2:37" hidden="1" x14ac:dyDescent="0.25">
      <c r="B130">
        <v>20285</v>
      </c>
      <c r="C130" t="s">
        <v>552</v>
      </c>
      <c r="D130" t="s">
        <v>23</v>
      </c>
      <c r="E130" t="s">
        <v>23</v>
      </c>
      <c r="F130">
        <v>0</v>
      </c>
      <c r="G130" s="48">
        <v>0</v>
      </c>
      <c r="H130" s="48">
        <v>0</v>
      </c>
      <c r="I130" t="s">
        <v>64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W130" s="14">
        <v>0</v>
      </c>
      <c r="X130" s="14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K130">
        <f>VLOOKUP(B130, 'Performance Data'!$B:$B, 1, 0)</f>
        <v>20285</v>
      </c>
    </row>
    <row r="131" spans="2:37" hidden="1" x14ac:dyDescent="0.25">
      <c r="B131">
        <v>20294</v>
      </c>
      <c r="C131" t="s">
        <v>553</v>
      </c>
      <c r="D131" t="s">
        <v>23</v>
      </c>
      <c r="E131" t="s">
        <v>23</v>
      </c>
      <c r="F131">
        <v>0</v>
      </c>
      <c r="G131" s="48">
        <v>0</v>
      </c>
      <c r="H131" s="48">
        <v>0</v>
      </c>
      <c r="I131" t="s">
        <v>64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W131" s="14">
        <v>0</v>
      </c>
      <c r="X131" s="14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K131">
        <f>VLOOKUP(B131, 'Performance Data'!$B:$B, 1, 0)</f>
        <v>20294</v>
      </c>
    </row>
    <row r="132" spans="2:37" ht="30" hidden="1" x14ac:dyDescent="0.25">
      <c r="B132">
        <v>20295</v>
      </c>
      <c r="C132" t="s">
        <v>179</v>
      </c>
      <c r="D132" t="s">
        <v>23</v>
      </c>
      <c r="E132" t="s">
        <v>23</v>
      </c>
      <c r="F132" t="s">
        <v>535</v>
      </c>
      <c r="G132" s="48" t="s">
        <v>106</v>
      </c>
      <c r="H132" s="48">
        <v>0</v>
      </c>
      <c r="I132" t="s">
        <v>64</v>
      </c>
      <c r="J132" s="14">
        <v>3226.42</v>
      </c>
      <c r="K132" s="14">
        <v>2724.34</v>
      </c>
      <c r="L132" s="14">
        <v>2392.54</v>
      </c>
      <c r="M132" s="14">
        <v>2191.0300000000002</v>
      </c>
      <c r="N132" s="14">
        <v>1036.92</v>
      </c>
      <c r="O132" s="14">
        <v>2750.18</v>
      </c>
      <c r="P132" s="14">
        <v>2703.32</v>
      </c>
      <c r="Q132" s="14">
        <v>3180.95</v>
      </c>
      <c r="R132" s="14">
        <v>2235.77</v>
      </c>
      <c r="S132" s="14">
        <v>1832.78</v>
      </c>
      <c r="T132" s="14">
        <v>2396.5500000000002</v>
      </c>
      <c r="U132" s="14">
        <v>392.26</v>
      </c>
      <c r="W132" s="14">
        <v>392.26</v>
      </c>
      <c r="X132" s="14">
        <v>27063.059999999998</v>
      </c>
      <c r="Y132">
        <v>1</v>
      </c>
      <c r="Z132">
        <v>1</v>
      </c>
      <c r="AA132">
        <v>1</v>
      </c>
      <c r="AB132">
        <v>12</v>
      </c>
      <c r="AC132">
        <v>2255.2549999999997</v>
      </c>
      <c r="AD132">
        <v>0</v>
      </c>
      <c r="AE132">
        <v>0</v>
      </c>
      <c r="AF132">
        <v>0</v>
      </c>
      <c r="AG132">
        <v>0</v>
      </c>
      <c r="AH132" t="s">
        <v>128</v>
      </c>
      <c r="AI132" t="s">
        <v>1242</v>
      </c>
      <c r="AK132">
        <f>VLOOKUP(B132, 'Performance Data'!$B:$B, 1, 0)</f>
        <v>20295</v>
      </c>
    </row>
    <row r="133" spans="2:37" ht="30" hidden="1" x14ac:dyDescent="0.25">
      <c r="B133">
        <v>20300</v>
      </c>
      <c r="C133" t="s">
        <v>288</v>
      </c>
      <c r="D133" t="s">
        <v>23</v>
      </c>
      <c r="E133" t="s">
        <v>23</v>
      </c>
      <c r="F133" t="s">
        <v>535</v>
      </c>
      <c r="G133" s="48" t="s">
        <v>106</v>
      </c>
      <c r="H133" s="48">
        <v>0</v>
      </c>
      <c r="I133" t="s">
        <v>38</v>
      </c>
      <c r="J133" s="14">
        <v>0</v>
      </c>
      <c r="K133" s="14">
        <v>613.09</v>
      </c>
      <c r="L133" s="14">
        <v>0</v>
      </c>
      <c r="M133" s="14">
        <v>0</v>
      </c>
      <c r="N133" s="14">
        <v>0</v>
      </c>
      <c r="O133" s="14">
        <v>0</v>
      </c>
      <c r="P133" s="14">
        <v>346.48</v>
      </c>
      <c r="Q133" s="14">
        <v>0</v>
      </c>
      <c r="R133" s="14">
        <v>0</v>
      </c>
      <c r="S133" s="14">
        <v>0</v>
      </c>
      <c r="T133" s="14">
        <v>0</v>
      </c>
      <c r="U133" s="14">
        <v>307.61</v>
      </c>
      <c r="W133" s="14">
        <v>307.61</v>
      </c>
      <c r="X133" s="14">
        <v>1267.18</v>
      </c>
      <c r="Y133">
        <v>1</v>
      </c>
      <c r="Z133">
        <v>1</v>
      </c>
      <c r="AA133">
        <v>0</v>
      </c>
      <c r="AB133">
        <v>3</v>
      </c>
      <c r="AC133">
        <v>422.39333333333337</v>
      </c>
      <c r="AD133">
        <v>0</v>
      </c>
      <c r="AE133">
        <v>0</v>
      </c>
      <c r="AF133">
        <v>0</v>
      </c>
      <c r="AG133">
        <v>0</v>
      </c>
      <c r="AH133" t="s">
        <v>679</v>
      </c>
      <c r="AI133" t="s">
        <v>1239</v>
      </c>
      <c r="AK133">
        <f>VLOOKUP(B133, 'Performance Data'!$B:$B, 1, 0)</f>
        <v>20300</v>
      </c>
    </row>
    <row r="134" spans="2:37" ht="30" hidden="1" x14ac:dyDescent="0.25">
      <c r="B134">
        <v>20301</v>
      </c>
      <c r="C134" t="s">
        <v>289</v>
      </c>
      <c r="D134" t="s">
        <v>23</v>
      </c>
      <c r="E134" t="s">
        <v>23</v>
      </c>
      <c r="F134" t="s">
        <v>535</v>
      </c>
      <c r="G134" s="48" t="s">
        <v>106</v>
      </c>
      <c r="H134" s="48">
        <v>0</v>
      </c>
      <c r="I134" t="s">
        <v>64</v>
      </c>
      <c r="J134" s="14">
        <v>0</v>
      </c>
      <c r="K134" s="14">
        <v>0</v>
      </c>
      <c r="L134" s="14">
        <v>1287.24</v>
      </c>
      <c r="M134" s="14">
        <v>0</v>
      </c>
      <c r="N134" s="14">
        <v>0</v>
      </c>
      <c r="O134" s="14">
        <v>230.6</v>
      </c>
      <c r="P134" s="14">
        <v>331.42</v>
      </c>
      <c r="Q134" s="14">
        <v>0</v>
      </c>
      <c r="R134" s="14">
        <v>0</v>
      </c>
      <c r="S134" s="14">
        <v>0</v>
      </c>
      <c r="T134" s="14">
        <v>313.33999999999997</v>
      </c>
      <c r="U134" s="14">
        <v>0</v>
      </c>
      <c r="W134" s="14">
        <v>0</v>
      </c>
      <c r="X134" s="14">
        <v>2162.6</v>
      </c>
      <c r="Y134">
        <v>0</v>
      </c>
      <c r="Z134">
        <v>1</v>
      </c>
      <c r="AA134">
        <v>1</v>
      </c>
      <c r="AB134">
        <v>4</v>
      </c>
      <c r="AC134">
        <v>540.65</v>
      </c>
      <c r="AD134">
        <v>0</v>
      </c>
      <c r="AE134">
        <v>0</v>
      </c>
      <c r="AF134">
        <v>0</v>
      </c>
      <c r="AG134">
        <v>0</v>
      </c>
      <c r="AH134" t="s">
        <v>679</v>
      </c>
      <c r="AI134" t="s">
        <v>1239</v>
      </c>
      <c r="AK134">
        <f>VLOOKUP(B134, 'Performance Data'!$B:$B, 1, 0)</f>
        <v>20301</v>
      </c>
    </row>
    <row r="135" spans="2:37" hidden="1" x14ac:dyDescent="0.25">
      <c r="B135">
        <v>20302</v>
      </c>
      <c r="C135" t="s">
        <v>678</v>
      </c>
      <c r="D135" t="s">
        <v>23</v>
      </c>
      <c r="E135" t="s">
        <v>23</v>
      </c>
      <c r="F135">
        <v>0</v>
      </c>
      <c r="G135" s="48">
        <v>0</v>
      </c>
      <c r="H135" s="48">
        <v>0</v>
      </c>
      <c r="I135" t="s">
        <v>64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W135" s="14">
        <v>0</v>
      </c>
      <c r="X135" s="14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">
        <v>679</v>
      </c>
      <c r="AI135" t="s">
        <v>1239</v>
      </c>
      <c r="AK135">
        <f>VLOOKUP(B135, 'Performance Data'!$B:$B, 1, 0)</f>
        <v>20302</v>
      </c>
    </row>
    <row r="136" spans="2:37" ht="30" hidden="1" x14ac:dyDescent="0.25">
      <c r="B136">
        <v>20309</v>
      </c>
      <c r="C136" t="s">
        <v>193</v>
      </c>
      <c r="D136" t="s">
        <v>23</v>
      </c>
      <c r="E136" t="s">
        <v>23</v>
      </c>
      <c r="F136" t="s">
        <v>535</v>
      </c>
      <c r="G136" s="48" t="s">
        <v>106</v>
      </c>
      <c r="H136" s="48">
        <v>0</v>
      </c>
      <c r="I136" t="s">
        <v>38</v>
      </c>
      <c r="J136" s="14">
        <v>1570.38</v>
      </c>
      <c r="K136" s="14">
        <v>1044.8</v>
      </c>
      <c r="L136" s="14">
        <v>1306.19</v>
      </c>
      <c r="M136" s="14">
        <v>2440.56</v>
      </c>
      <c r="N136" s="14">
        <v>1110.73</v>
      </c>
      <c r="O136" s="14">
        <v>1383.94</v>
      </c>
      <c r="P136" s="14">
        <v>1387.77</v>
      </c>
      <c r="Q136" s="14">
        <v>1951.53</v>
      </c>
      <c r="R136" s="14">
        <v>1025.02</v>
      </c>
      <c r="S136" s="14">
        <v>1555.18</v>
      </c>
      <c r="T136" s="14">
        <v>1073.79</v>
      </c>
      <c r="U136" s="14">
        <v>1382.54</v>
      </c>
      <c r="W136" s="14">
        <v>1382.54</v>
      </c>
      <c r="X136" s="14">
        <v>17232.430000000004</v>
      </c>
      <c r="Y136">
        <v>1</v>
      </c>
      <c r="Z136">
        <v>1</v>
      </c>
      <c r="AA136">
        <v>0</v>
      </c>
      <c r="AB136">
        <v>12</v>
      </c>
      <c r="AC136">
        <v>1436.0358333333336</v>
      </c>
      <c r="AD136">
        <v>0</v>
      </c>
      <c r="AE136">
        <v>0</v>
      </c>
      <c r="AF136">
        <v>0</v>
      </c>
      <c r="AG136">
        <v>0</v>
      </c>
      <c r="AH136" t="s">
        <v>710</v>
      </c>
      <c r="AI136" t="s">
        <v>1240</v>
      </c>
      <c r="AK136">
        <f>VLOOKUP(B136, 'Performance Data'!$B:$B, 1, 0)</f>
        <v>20309</v>
      </c>
    </row>
    <row r="137" spans="2:37" ht="30" hidden="1" x14ac:dyDescent="0.25">
      <c r="B137">
        <v>20312</v>
      </c>
      <c r="C137" t="s">
        <v>207</v>
      </c>
      <c r="D137" t="s">
        <v>23</v>
      </c>
      <c r="E137" t="s">
        <v>23</v>
      </c>
      <c r="F137" t="s">
        <v>535</v>
      </c>
      <c r="G137" s="48" t="s">
        <v>106</v>
      </c>
      <c r="H137" s="48">
        <v>0</v>
      </c>
      <c r="I137" t="s">
        <v>64</v>
      </c>
      <c r="J137" s="14">
        <v>0</v>
      </c>
      <c r="K137" s="14">
        <v>0</v>
      </c>
      <c r="L137" s="14">
        <v>1434.9</v>
      </c>
      <c r="M137" s="14">
        <v>4568.3</v>
      </c>
      <c r="N137" s="14">
        <v>0</v>
      </c>
      <c r="O137" s="14">
        <v>0</v>
      </c>
      <c r="P137" s="14">
        <v>814.87</v>
      </c>
      <c r="Q137" s="14">
        <v>0</v>
      </c>
      <c r="R137" s="14">
        <v>2151.5100000000002</v>
      </c>
      <c r="S137" s="14">
        <v>1130.6400000000001</v>
      </c>
      <c r="T137" s="14">
        <v>1315.58</v>
      </c>
      <c r="U137" s="14">
        <v>1345.3</v>
      </c>
      <c r="W137" s="14">
        <v>1345.3</v>
      </c>
      <c r="X137" s="14">
        <v>12761.1</v>
      </c>
      <c r="Y137">
        <v>1</v>
      </c>
      <c r="Z137">
        <v>1</v>
      </c>
      <c r="AA137">
        <v>1</v>
      </c>
      <c r="AB137">
        <v>7</v>
      </c>
      <c r="AC137">
        <v>1823.0142857142857</v>
      </c>
      <c r="AD137">
        <v>0</v>
      </c>
      <c r="AE137">
        <v>0</v>
      </c>
      <c r="AF137">
        <v>0</v>
      </c>
      <c r="AG137">
        <v>0</v>
      </c>
      <c r="AH137" t="s">
        <v>174</v>
      </c>
      <c r="AI137" t="s">
        <v>1240</v>
      </c>
      <c r="AK137">
        <f>VLOOKUP(B137, 'Performance Data'!$B:$B, 1, 0)</f>
        <v>20312</v>
      </c>
    </row>
    <row r="138" spans="2:37" ht="30" hidden="1" x14ac:dyDescent="0.25">
      <c r="B138">
        <v>20313</v>
      </c>
      <c r="C138" t="s">
        <v>249</v>
      </c>
      <c r="D138" t="s">
        <v>23</v>
      </c>
      <c r="E138" t="s">
        <v>23</v>
      </c>
      <c r="F138" t="s">
        <v>535</v>
      </c>
      <c r="G138" s="48" t="s">
        <v>106</v>
      </c>
      <c r="H138" s="48">
        <v>0</v>
      </c>
      <c r="I138" t="s">
        <v>38</v>
      </c>
      <c r="J138" s="14">
        <v>0</v>
      </c>
      <c r="K138" s="14">
        <v>0</v>
      </c>
      <c r="L138" s="14">
        <v>2586.27</v>
      </c>
      <c r="M138" s="14">
        <v>0</v>
      </c>
      <c r="N138" s="14">
        <v>3128.76</v>
      </c>
      <c r="O138" s="14">
        <v>0</v>
      </c>
      <c r="P138" s="14">
        <v>1284.55</v>
      </c>
      <c r="Q138" s="14">
        <v>0</v>
      </c>
      <c r="R138" s="14">
        <v>1505.97</v>
      </c>
      <c r="S138" s="14">
        <v>685.68</v>
      </c>
      <c r="T138" s="14">
        <v>1550.09</v>
      </c>
      <c r="U138" s="14">
        <v>0</v>
      </c>
      <c r="W138" s="14">
        <v>0</v>
      </c>
      <c r="X138" s="14">
        <v>10741.320000000002</v>
      </c>
      <c r="Y138">
        <v>0</v>
      </c>
      <c r="Z138">
        <v>1</v>
      </c>
      <c r="AA138">
        <v>0</v>
      </c>
      <c r="AB138">
        <v>6</v>
      </c>
      <c r="AC138">
        <v>1790.2200000000003</v>
      </c>
      <c r="AD138">
        <v>0</v>
      </c>
      <c r="AE138">
        <v>0</v>
      </c>
      <c r="AF138">
        <v>0</v>
      </c>
      <c r="AG138">
        <v>0</v>
      </c>
      <c r="AH138" t="s">
        <v>710</v>
      </c>
      <c r="AI138" t="s">
        <v>1240</v>
      </c>
      <c r="AK138">
        <f>VLOOKUP(B138, 'Performance Data'!$B:$B, 1, 0)</f>
        <v>20313</v>
      </c>
    </row>
    <row r="139" spans="2:37" hidden="1" x14ac:dyDescent="0.25">
      <c r="B139">
        <v>20316</v>
      </c>
      <c r="C139" t="s">
        <v>554</v>
      </c>
      <c r="D139" t="s">
        <v>23</v>
      </c>
      <c r="E139" t="s">
        <v>23</v>
      </c>
      <c r="F139">
        <v>0</v>
      </c>
      <c r="G139" s="48">
        <v>0</v>
      </c>
      <c r="H139" s="48">
        <v>0</v>
      </c>
      <c r="I139" t="s">
        <v>64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W139" s="14">
        <v>0</v>
      </c>
      <c r="X139" s="14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K139">
        <f>VLOOKUP(B139, 'Performance Data'!$B:$B, 1, 0)</f>
        <v>20316</v>
      </c>
    </row>
    <row r="140" spans="2:37" ht="30" hidden="1" x14ac:dyDescent="0.25">
      <c r="B140">
        <v>20317</v>
      </c>
      <c r="C140" t="s">
        <v>194</v>
      </c>
      <c r="D140" t="s">
        <v>23</v>
      </c>
      <c r="E140" t="s">
        <v>23</v>
      </c>
      <c r="F140" t="s">
        <v>535</v>
      </c>
      <c r="G140" s="48" t="s">
        <v>106</v>
      </c>
      <c r="H140" s="48">
        <v>0</v>
      </c>
      <c r="I140" t="s">
        <v>64</v>
      </c>
      <c r="J140" s="14">
        <v>3649.35</v>
      </c>
      <c r="K140" s="14">
        <v>1175.99</v>
      </c>
      <c r="L140" s="14">
        <v>247.05</v>
      </c>
      <c r="M140" s="14">
        <v>2358.84</v>
      </c>
      <c r="N140" s="14">
        <v>2193.48</v>
      </c>
      <c r="O140" s="14">
        <v>1280.8699999999999</v>
      </c>
      <c r="P140" s="14">
        <v>171.42</v>
      </c>
      <c r="Q140" s="14">
        <v>2501.77</v>
      </c>
      <c r="R140" s="14">
        <v>1279.28</v>
      </c>
      <c r="S140" s="14">
        <v>2065.9299999999998</v>
      </c>
      <c r="T140" s="14">
        <v>0</v>
      </c>
      <c r="U140" s="14">
        <v>2251.4499999999998</v>
      </c>
      <c r="W140" s="14">
        <v>2251.4499999999998</v>
      </c>
      <c r="X140" s="14">
        <v>19175.430000000004</v>
      </c>
      <c r="Y140">
        <v>1</v>
      </c>
      <c r="Z140">
        <v>1</v>
      </c>
      <c r="AA140">
        <v>1</v>
      </c>
      <c r="AB140">
        <v>11</v>
      </c>
      <c r="AC140">
        <v>1743.2209090909093</v>
      </c>
      <c r="AD140">
        <v>0</v>
      </c>
      <c r="AE140">
        <v>0</v>
      </c>
      <c r="AF140">
        <v>0</v>
      </c>
      <c r="AG140">
        <v>0</v>
      </c>
      <c r="AH140" t="s">
        <v>710</v>
      </c>
      <c r="AI140" t="s">
        <v>1240</v>
      </c>
      <c r="AK140">
        <f>VLOOKUP(B140, 'Performance Data'!$B:$B, 1, 0)</f>
        <v>20317</v>
      </c>
    </row>
    <row r="141" spans="2:37" hidden="1" x14ac:dyDescent="0.25">
      <c r="B141">
        <v>20318</v>
      </c>
      <c r="C141" t="s">
        <v>555</v>
      </c>
      <c r="D141" t="s">
        <v>23</v>
      </c>
      <c r="E141" t="s">
        <v>23</v>
      </c>
      <c r="F141" t="s">
        <v>545</v>
      </c>
      <c r="G141" s="48" t="s">
        <v>545</v>
      </c>
      <c r="H141" s="48">
        <v>0</v>
      </c>
      <c r="I141" t="s">
        <v>64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W141" s="14">
        <v>0</v>
      </c>
      <c r="X141" s="14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K141">
        <f>VLOOKUP(B141, 'Performance Data'!$B:$B, 1, 0)</f>
        <v>20318</v>
      </c>
    </row>
    <row r="142" spans="2:37" hidden="1" x14ac:dyDescent="0.25">
      <c r="B142">
        <v>20322</v>
      </c>
      <c r="C142" t="s">
        <v>774</v>
      </c>
      <c r="D142" t="s">
        <v>23</v>
      </c>
      <c r="E142" t="s">
        <v>23</v>
      </c>
      <c r="F142">
        <v>0</v>
      </c>
      <c r="G142" s="48">
        <v>0</v>
      </c>
      <c r="H142" s="48">
        <v>0</v>
      </c>
      <c r="I142" t="s">
        <v>64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W142" s="14">
        <v>0</v>
      </c>
      <c r="X142" s="14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K142" t="e">
        <f>VLOOKUP(B142, 'Performance Data'!$B:$B, 1, 0)</f>
        <v>#N/A</v>
      </c>
    </row>
    <row r="143" spans="2:37" hidden="1" x14ac:dyDescent="0.25">
      <c r="B143">
        <v>20325</v>
      </c>
      <c r="C143" t="s">
        <v>556</v>
      </c>
      <c r="D143" t="s">
        <v>23</v>
      </c>
      <c r="E143" t="s">
        <v>23</v>
      </c>
      <c r="F143">
        <v>0</v>
      </c>
      <c r="G143" s="48">
        <v>0</v>
      </c>
      <c r="H143" s="48">
        <v>0</v>
      </c>
      <c r="I143" t="s">
        <v>38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W143" s="14">
        <v>0</v>
      </c>
      <c r="X143" s="14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K143">
        <f>VLOOKUP(B143, 'Performance Data'!$B:$B, 1, 0)</f>
        <v>20325</v>
      </c>
    </row>
    <row r="144" spans="2:37" hidden="1" x14ac:dyDescent="0.25">
      <c r="B144">
        <v>20326</v>
      </c>
      <c r="C144" t="s">
        <v>558</v>
      </c>
      <c r="D144" t="s">
        <v>23</v>
      </c>
      <c r="E144" t="s">
        <v>23</v>
      </c>
      <c r="F144">
        <v>0</v>
      </c>
      <c r="G144" s="48">
        <v>0</v>
      </c>
      <c r="H144" s="48">
        <v>0</v>
      </c>
      <c r="I144" t="s">
        <v>38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W144" s="14">
        <v>0</v>
      </c>
      <c r="X144" s="1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K144">
        <f>VLOOKUP(B144, 'Performance Data'!$B:$B, 1, 0)</f>
        <v>20326</v>
      </c>
    </row>
    <row r="145" spans="2:37" ht="30" hidden="1" x14ac:dyDescent="0.25">
      <c r="B145">
        <v>20331</v>
      </c>
      <c r="C145" t="s">
        <v>232</v>
      </c>
      <c r="D145" t="s">
        <v>23</v>
      </c>
      <c r="E145" t="s">
        <v>23</v>
      </c>
      <c r="F145" t="s">
        <v>535</v>
      </c>
      <c r="G145" s="48" t="s">
        <v>106</v>
      </c>
      <c r="H145" s="48">
        <v>0</v>
      </c>
      <c r="I145" t="s">
        <v>64</v>
      </c>
      <c r="J145" s="14">
        <v>0</v>
      </c>
      <c r="K145" s="14">
        <v>412.61</v>
      </c>
      <c r="L145" s="14">
        <v>0</v>
      </c>
      <c r="M145" s="14">
        <v>705.27</v>
      </c>
      <c r="N145" s="14">
        <v>1249.6500000000001</v>
      </c>
      <c r="O145" s="14">
        <v>0</v>
      </c>
      <c r="P145" s="14">
        <v>0</v>
      </c>
      <c r="Q145" s="14">
        <v>491.49</v>
      </c>
      <c r="R145" s="14">
        <v>1331.85</v>
      </c>
      <c r="S145" s="14">
        <v>1355.57</v>
      </c>
      <c r="T145" s="14">
        <v>1086.8</v>
      </c>
      <c r="U145" s="14">
        <v>741.52</v>
      </c>
      <c r="W145" s="14">
        <v>741.52</v>
      </c>
      <c r="X145" s="14">
        <v>7374.76</v>
      </c>
      <c r="Y145">
        <v>1</v>
      </c>
      <c r="Z145">
        <v>1</v>
      </c>
      <c r="AA145">
        <v>1</v>
      </c>
      <c r="AB145">
        <v>8</v>
      </c>
      <c r="AC145">
        <v>921.84500000000003</v>
      </c>
      <c r="AD145">
        <v>0</v>
      </c>
      <c r="AE145">
        <v>0</v>
      </c>
      <c r="AF145">
        <v>0</v>
      </c>
      <c r="AG145">
        <v>0</v>
      </c>
      <c r="AH145" t="s">
        <v>712</v>
      </c>
      <c r="AI145" t="s">
        <v>1239</v>
      </c>
      <c r="AK145">
        <f>VLOOKUP(B145, 'Performance Data'!$B:$B, 1, 0)</f>
        <v>20331</v>
      </c>
    </row>
    <row r="146" spans="2:37" ht="30" hidden="1" x14ac:dyDescent="0.25">
      <c r="B146">
        <v>20332</v>
      </c>
      <c r="C146" t="s">
        <v>208</v>
      </c>
      <c r="D146" t="s">
        <v>23</v>
      </c>
      <c r="E146" t="s">
        <v>23</v>
      </c>
      <c r="F146" t="s">
        <v>535</v>
      </c>
      <c r="G146" s="48" t="s">
        <v>106</v>
      </c>
      <c r="H146" s="48">
        <v>0</v>
      </c>
      <c r="I146" t="s">
        <v>64</v>
      </c>
      <c r="J146" s="14">
        <v>478.81</v>
      </c>
      <c r="K146" s="14">
        <v>0</v>
      </c>
      <c r="L146" s="14">
        <v>0</v>
      </c>
      <c r="M146" s="14">
        <v>1124.53</v>
      </c>
      <c r="N146" s="14">
        <v>0</v>
      </c>
      <c r="O146" s="14">
        <v>1012.27</v>
      </c>
      <c r="P146" s="14">
        <v>0</v>
      </c>
      <c r="Q146" s="14">
        <v>0</v>
      </c>
      <c r="R146" s="14">
        <v>0</v>
      </c>
      <c r="S146" s="14">
        <v>0</v>
      </c>
      <c r="T146" s="14">
        <v>1402.91</v>
      </c>
      <c r="U146" s="14">
        <v>0</v>
      </c>
      <c r="W146" s="14">
        <v>0</v>
      </c>
      <c r="X146" s="14">
        <v>4018.5199999999995</v>
      </c>
      <c r="Y146">
        <v>0</v>
      </c>
      <c r="Z146">
        <v>1</v>
      </c>
      <c r="AA146">
        <v>1</v>
      </c>
      <c r="AB146">
        <v>4</v>
      </c>
      <c r="AC146">
        <v>1004.6299999999999</v>
      </c>
      <c r="AD146">
        <v>0</v>
      </c>
      <c r="AE146">
        <v>0</v>
      </c>
      <c r="AF146">
        <v>0</v>
      </c>
      <c r="AG146">
        <v>0</v>
      </c>
      <c r="AH146" t="s">
        <v>174</v>
      </c>
      <c r="AI146" t="s">
        <v>1240</v>
      </c>
      <c r="AK146">
        <f>VLOOKUP(B146, 'Performance Data'!$B:$B, 1, 0)</f>
        <v>20332</v>
      </c>
    </row>
    <row r="147" spans="2:37" ht="30" hidden="1" x14ac:dyDescent="0.25">
      <c r="B147">
        <v>20333</v>
      </c>
      <c r="C147" t="s">
        <v>290</v>
      </c>
      <c r="D147" t="s">
        <v>23</v>
      </c>
      <c r="E147" t="s">
        <v>23</v>
      </c>
      <c r="F147" t="s">
        <v>535</v>
      </c>
      <c r="G147" s="48" t="s">
        <v>106</v>
      </c>
      <c r="H147" s="48">
        <v>0</v>
      </c>
      <c r="I147" t="s">
        <v>64</v>
      </c>
      <c r="J147" s="14">
        <v>0</v>
      </c>
      <c r="K147" s="14">
        <v>1611.52</v>
      </c>
      <c r="L147" s="14">
        <v>444.69</v>
      </c>
      <c r="M147" s="14">
        <v>0</v>
      </c>
      <c r="N147" s="14">
        <v>0</v>
      </c>
      <c r="O147" s="14">
        <v>1212.3399999999999</v>
      </c>
      <c r="P147" s="14">
        <v>0</v>
      </c>
      <c r="Q147" s="14">
        <v>0</v>
      </c>
      <c r="R147" s="14">
        <v>0</v>
      </c>
      <c r="S147" s="14">
        <v>0</v>
      </c>
      <c r="T147" s="14">
        <v>1736.17</v>
      </c>
      <c r="U147" s="14">
        <v>0</v>
      </c>
      <c r="W147" s="14">
        <v>0</v>
      </c>
      <c r="X147" s="14">
        <v>5004.72</v>
      </c>
      <c r="Y147">
        <v>0</v>
      </c>
      <c r="Z147">
        <v>1</v>
      </c>
      <c r="AA147">
        <v>1</v>
      </c>
      <c r="AB147">
        <v>4</v>
      </c>
      <c r="AC147">
        <v>1251.18</v>
      </c>
      <c r="AD147">
        <v>0</v>
      </c>
      <c r="AE147">
        <v>0</v>
      </c>
      <c r="AF147">
        <v>0</v>
      </c>
      <c r="AG147">
        <v>0</v>
      </c>
      <c r="AH147" t="s">
        <v>679</v>
      </c>
      <c r="AI147" t="s">
        <v>1242</v>
      </c>
      <c r="AK147">
        <f>VLOOKUP(B147, 'Performance Data'!$B:$B, 1, 0)</f>
        <v>20333</v>
      </c>
    </row>
    <row r="148" spans="2:37" hidden="1" x14ac:dyDescent="0.25">
      <c r="B148">
        <v>20334</v>
      </c>
      <c r="C148" t="s">
        <v>162</v>
      </c>
      <c r="D148" t="s">
        <v>23</v>
      </c>
      <c r="E148" t="s">
        <v>23</v>
      </c>
      <c r="F148" t="s">
        <v>533</v>
      </c>
      <c r="G148" s="48" t="s">
        <v>533</v>
      </c>
      <c r="H148" s="48">
        <v>0</v>
      </c>
      <c r="I148" t="s">
        <v>64</v>
      </c>
      <c r="J148" s="14">
        <v>456.06</v>
      </c>
      <c r="K148" s="14">
        <v>1702.52</v>
      </c>
      <c r="L148" s="14">
        <v>2644.65</v>
      </c>
      <c r="M148" s="14">
        <v>4003.2</v>
      </c>
      <c r="N148" s="14">
        <v>2343.87</v>
      </c>
      <c r="O148" s="14">
        <v>1504.36</v>
      </c>
      <c r="P148" s="14">
        <v>2947.07</v>
      </c>
      <c r="Q148" s="14">
        <v>2192.83</v>
      </c>
      <c r="R148" s="14">
        <v>3077.56</v>
      </c>
      <c r="S148" s="14">
        <v>3349.09</v>
      </c>
      <c r="T148" s="14">
        <v>6139.63</v>
      </c>
      <c r="U148" s="14">
        <v>2865.37</v>
      </c>
      <c r="W148" s="14">
        <v>2865.37</v>
      </c>
      <c r="X148" s="14">
        <v>33226.21</v>
      </c>
      <c r="Y148">
        <v>1</v>
      </c>
      <c r="Z148">
        <v>1</v>
      </c>
      <c r="AA148">
        <v>1</v>
      </c>
      <c r="AB148">
        <v>12</v>
      </c>
      <c r="AC148">
        <v>2768.8508333333334</v>
      </c>
      <c r="AD148">
        <v>0</v>
      </c>
      <c r="AE148">
        <v>0</v>
      </c>
      <c r="AF148">
        <v>0</v>
      </c>
      <c r="AG148">
        <v>0</v>
      </c>
      <c r="AH148" t="s">
        <v>128</v>
      </c>
      <c r="AI148" t="s">
        <v>1242</v>
      </c>
      <c r="AK148">
        <f>VLOOKUP(B148, 'Performance Data'!$B:$B, 1, 0)</f>
        <v>20334</v>
      </c>
    </row>
    <row r="149" spans="2:37" hidden="1" x14ac:dyDescent="0.25">
      <c r="B149">
        <v>20336</v>
      </c>
      <c r="C149" t="s">
        <v>775</v>
      </c>
      <c r="D149" t="s">
        <v>23</v>
      </c>
      <c r="E149" t="s">
        <v>23</v>
      </c>
      <c r="F149">
        <v>0</v>
      </c>
      <c r="G149" s="48">
        <v>0</v>
      </c>
      <c r="H149" s="48">
        <v>0</v>
      </c>
      <c r="I149" t="s">
        <v>64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W149" s="14">
        <v>0</v>
      </c>
      <c r="X149" s="14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K149" t="e">
        <f>VLOOKUP(B149, 'Performance Data'!$B:$B, 1, 0)</f>
        <v>#N/A</v>
      </c>
    </row>
    <row r="150" spans="2:37" hidden="1" x14ac:dyDescent="0.25">
      <c r="B150">
        <v>20337</v>
      </c>
      <c r="C150" t="s">
        <v>776</v>
      </c>
      <c r="D150" t="s">
        <v>23</v>
      </c>
      <c r="E150" t="s">
        <v>23</v>
      </c>
      <c r="F150">
        <v>0</v>
      </c>
      <c r="G150" s="48">
        <v>0</v>
      </c>
      <c r="H150" s="48">
        <v>0</v>
      </c>
      <c r="I150" t="s">
        <v>38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W150" s="14">
        <v>0</v>
      </c>
      <c r="X150" s="14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K150" t="e">
        <f>VLOOKUP(B150, 'Performance Data'!$B:$B, 1, 0)</f>
        <v>#N/A</v>
      </c>
    </row>
    <row r="151" spans="2:37" hidden="1" x14ac:dyDescent="0.25">
      <c r="B151">
        <v>20340</v>
      </c>
      <c r="C151" t="s">
        <v>134</v>
      </c>
      <c r="D151" t="s">
        <v>23</v>
      </c>
      <c r="E151" t="s">
        <v>23</v>
      </c>
      <c r="F151" t="s">
        <v>533</v>
      </c>
      <c r="G151" s="48" t="s">
        <v>533</v>
      </c>
      <c r="H151" s="48">
        <v>0</v>
      </c>
      <c r="I151" t="s">
        <v>64</v>
      </c>
      <c r="J151" s="14">
        <v>333.01</v>
      </c>
      <c r="K151" s="14">
        <v>0</v>
      </c>
      <c r="L151" s="14">
        <v>1312.92</v>
      </c>
      <c r="M151" s="14">
        <v>0</v>
      </c>
      <c r="N151" s="14">
        <v>3742.26</v>
      </c>
      <c r="O151" s="14">
        <v>0</v>
      </c>
      <c r="P151" s="14">
        <v>4215.43</v>
      </c>
      <c r="Q151" s="14">
        <v>0</v>
      </c>
      <c r="R151" s="14">
        <v>0</v>
      </c>
      <c r="S151" s="14">
        <v>1400.85</v>
      </c>
      <c r="T151" s="14">
        <v>0</v>
      </c>
      <c r="U151" s="14">
        <v>4728.3599999999997</v>
      </c>
      <c r="W151" s="14">
        <v>4728.3599999999997</v>
      </c>
      <c r="X151" s="14">
        <v>15732.830000000002</v>
      </c>
      <c r="Y151">
        <v>1</v>
      </c>
      <c r="Z151">
        <v>1</v>
      </c>
      <c r="AA151">
        <v>1</v>
      </c>
      <c r="AB151">
        <v>6</v>
      </c>
      <c r="AC151">
        <v>2622.1383333333338</v>
      </c>
      <c r="AD151">
        <v>0</v>
      </c>
      <c r="AE151">
        <v>0</v>
      </c>
      <c r="AF151">
        <v>0</v>
      </c>
      <c r="AG151">
        <v>0</v>
      </c>
      <c r="AH151" t="s">
        <v>174</v>
      </c>
      <c r="AI151" t="s">
        <v>1240</v>
      </c>
      <c r="AK151">
        <f>VLOOKUP(B151, 'Performance Data'!$B:$B, 1, 0)</f>
        <v>20340</v>
      </c>
    </row>
    <row r="152" spans="2:37" hidden="1" x14ac:dyDescent="0.25">
      <c r="B152">
        <v>20344</v>
      </c>
      <c r="C152" t="s">
        <v>559</v>
      </c>
      <c r="D152" t="s">
        <v>23</v>
      </c>
      <c r="E152" t="s">
        <v>23</v>
      </c>
      <c r="F152">
        <v>0</v>
      </c>
      <c r="G152" s="48">
        <v>0</v>
      </c>
      <c r="H152" s="48">
        <v>0</v>
      </c>
      <c r="I152" t="s">
        <v>38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W152" s="14">
        <v>0</v>
      </c>
      <c r="X152" s="14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K152">
        <f>VLOOKUP(B152, 'Performance Data'!$B:$B, 1, 0)</f>
        <v>20344</v>
      </c>
    </row>
    <row r="153" spans="2:37" ht="30" hidden="1" x14ac:dyDescent="0.25">
      <c r="B153">
        <v>20345</v>
      </c>
      <c r="C153" t="s">
        <v>195</v>
      </c>
      <c r="D153" t="s">
        <v>23</v>
      </c>
      <c r="E153" t="s">
        <v>23</v>
      </c>
      <c r="F153" t="s">
        <v>535</v>
      </c>
      <c r="G153" s="48" t="s">
        <v>106</v>
      </c>
      <c r="H153" s="48">
        <v>0</v>
      </c>
      <c r="I153" t="s">
        <v>64</v>
      </c>
      <c r="J153" s="14">
        <v>6427.4500000000007</v>
      </c>
      <c r="K153" s="14">
        <v>2285.98</v>
      </c>
      <c r="L153" s="14">
        <v>4990.16</v>
      </c>
      <c r="M153" s="14">
        <v>6690.73</v>
      </c>
      <c r="N153" s="14">
        <v>5608.65</v>
      </c>
      <c r="O153" s="14">
        <v>2100.4</v>
      </c>
      <c r="P153" s="14">
        <v>6750.42</v>
      </c>
      <c r="Q153" s="14">
        <v>0</v>
      </c>
      <c r="R153" s="14">
        <v>6303.91</v>
      </c>
      <c r="S153" s="14">
        <v>7340.95</v>
      </c>
      <c r="T153" s="14">
        <v>5203.6899999999996</v>
      </c>
      <c r="U153" s="14">
        <v>4325.84</v>
      </c>
      <c r="W153" s="14">
        <v>4325.84</v>
      </c>
      <c r="X153" s="14">
        <v>58028.179999999993</v>
      </c>
      <c r="Y153">
        <v>1</v>
      </c>
      <c r="Z153">
        <v>1</v>
      </c>
      <c r="AA153">
        <v>1</v>
      </c>
      <c r="AB153">
        <v>11</v>
      </c>
      <c r="AC153">
        <v>5275.2890909090902</v>
      </c>
      <c r="AD153">
        <v>0</v>
      </c>
      <c r="AE153">
        <v>0</v>
      </c>
      <c r="AF153">
        <v>0</v>
      </c>
      <c r="AG153">
        <v>0</v>
      </c>
      <c r="AH153" t="s">
        <v>710</v>
      </c>
      <c r="AI153" t="s">
        <v>1240</v>
      </c>
      <c r="AK153">
        <f>VLOOKUP(B153, 'Performance Data'!$B:$B, 1, 0)</f>
        <v>20345</v>
      </c>
    </row>
    <row r="154" spans="2:37" ht="30" hidden="1" x14ac:dyDescent="0.25">
      <c r="B154">
        <v>20346</v>
      </c>
      <c r="C154" t="s">
        <v>201</v>
      </c>
      <c r="D154" t="s">
        <v>23</v>
      </c>
      <c r="E154" t="s">
        <v>23</v>
      </c>
      <c r="F154" t="s">
        <v>535</v>
      </c>
      <c r="G154" s="48" t="s">
        <v>106</v>
      </c>
      <c r="H154" s="48">
        <v>0</v>
      </c>
      <c r="I154" t="s">
        <v>64</v>
      </c>
      <c r="J154" s="14">
        <v>1312.89</v>
      </c>
      <c r="K154" s="14">
        <v>628.05999999999995</v>
      </c>
      <c r="L154" s="14">
        <v>1564.06</v>
      </c>
      <c r="M154" s="14">
        <v>1545.99</v>
      </c>
      <c r="N154" s="14">
        <v>976.47</v>
      </c>
      <c r="O154" s="14">
        <v>275.39999999999998</v>
      </c>
      <c r="P154" s="14">
        <v>1489.02</v>
      </c>
      <c r="Q154" s="14">
        <v>1178.68</v>
      </c>
      <c r="R154" s="14">
        <v>626.04999999999995</v>
      </c>
      <c r="S154" s="14">
        <v>923.43</v>
      </c>
      <c r="T154" s="14">
        <v>828.38</v>
      </c>
      <c r="U154" s="14">
        <v>613.63</v>
      </c>
      <c r="W154" s="14">
        <v>613.63</v>
      </c>
      <c r="X154" s="14">
        <v>11962.059999999998</v>
      </c>
      <c r="Y154">
        <v>1</v>
      </c>
      <c r="Z154">
        <v>1</v>
      </c>
      <c r="AA154">
        <v>1</v>
      </c>
      <c r="AB154">
        <v>12</v>
      </c>
      <c r="AC154">
        <v>996.83833333333314</v>
      </c>
      <c r="AD154">
        <v>0</v>
      </c>
      <c r="AE154">
        <v>0</v>
      </c>
      <c r="AF154">
        <v>0</v>
      </c>
      <c r="AG154">
        <v>0</v>
      </c>
      <c r="AH154" t="s">
        <v>133</v>
      </c>
      <c r="AI154" t="s">
        <v>1242</v>
      </c>
      <c r="AK154">
        <f>VLOOKUP(B154, 'Performance Data'!$B:$B, 1, 0)</f>
        <v>20346</v>
      </c>
    </row>
    <row r="155" spans="2:37" ht="30" hidden="1" x14ac:dyDescent="0.25">
      <c r="B155">
        <v>20347</v>
      </c>
      <c r="C155" t="s">
        <v>136</v>
      </c>
      <c r="D155" t="s">
        <v>23</v>
      </c>
      <c r="E155" t="s">
        <v>23</v>
      </c>
      <c r="F155" t="s">
        <v>535</v>
      </c>
      <c r="G155" s="48" t="s">
        <v>106</v>
      </c>
      <c r="H155" s="48">
        <v>0</v>
      </c>
      <c r="I155" t="s">
        <v>38</v>
      </c>
      <c r="J155" s="14">
        <v>640.27</v>
      </c>
      <c r="K155" s="14">
        <v>0</v>
      </c>
      <c r="L155" s="14">
        <v>999.8</v>
      </c>
      <c r="M155" s="14">
        <v>1184.92</v>
      </c>
      <c r="N155" s="14">
        <v>0</v>
      </c>
      <c r="O155" s="14">
        <v>1135.25</v>
      </c>
      <c r="P155" s="14">
        <v>539.98</v>
      </c>
      <c r="Q155" s="14">
        <v>0</v>
      </c>
      <c r="R155" s="14">
        <v>2051.6</v>
      </c>
      <c r="S155" s="14">
        <v>0</v>
      </c>
      <c r="T155" s="14">
        <v>531.09</v>
      </c>
      <c r="U155" s="14">
        <v>585.30999999999995</v>
      </c>
      <c r="W155" s="14">
        <v>585.30999999999995</v>
      </c>
      <c r="X155" s="14">
        <v>7668.2199999999993</v>
      </c>
      <c r="Y155">
        <v>1</v>
      </c>
      <c r="Z155">
        <v>1</v>
      </c>
      <c r="AA155">
        <v>0</v>
      </c>
      <c r="AB155">
        <v>8</v>
      </c>
      <c r="AC155">
        <v>958.52749999999992</v>
      </c>
      <c r="AD155">
        <v>0</v>
      </c>
      <c r="AE155">
        <v>0</v>
      </c>
      <c r="AF155">
        <v>0</v>
      </c>
      <c r="AG155">
        <v>0</v>
      </c>
      <c r="AH155" t="s">
        <v>141</v>
      </c>
      <c r="AI155" t="s">
        <v>1239</v>
      </c>
      <c r="AK155">
        <f>VLOOKUP(B155, 'Performance Data'!$B:$B, 1, 0)</f>
        <v>20347</v>
      </c>
    </row>
    <row r="156" spans="2:37" hidden="1" x14ac:dyDescent="0.25">
      <c r="B156">
        <v>20348</v>
      </c>
      <c r="C156" t="s">
        <v>777</v>
      </c>
      <c r="D156" t="s">
        <v>23</v>
      </c>
      <c r="E156" t="s">
        <v>23</v>
      </c>
      <c r="F156">
        <v>0</v>
      </c>
      <c r="G156" s="48">
        <v>0</v>
      </c>
      <c r="H156" s="48">
        <v>0</v>
      </c>
      <c r="I156" t="s">
        <v>64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W156" s="14">
        <v>0</v>
      </c>
      <c r="X156" s="14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K156" t="e">
        <f>VLOOKUP(B156, 'Performance Data'!$B:$B, 1, 0)</f>
        <v>#N/A</v>
      </c>
    </row>
    <row r="157" spans="2:37" ht="30" hidden="1" x14ac:dyDescent="0.25">
      <c r="B157">
        <v>20349</v>
      </c>
      <c r="C157" t="s">
        <v>149</v>
      </c>
      <c r="D157" t="s">
        <v>23</v>
      </c>
      <c r="E157" t="s">
        <v>23</v>
      </c>
      <c r="F157" t="s">
        <v>535</v>
      </c>
      <c r="G157" s="48" t="s">
        <v>106</v>
      </c>
      <c r="H157" s="48">
        <v>0</v>
      </c>
      <c r="I157" t="s">
        <v>38</v>
      </c>
      <c r="J157" s="14">
        <v>0</v>
      </c>
      <c r="K157" s="14">
        <v>1454.9499999999998</v>
      </c>
      <c r="L157" s="14">
        <v>671.05</v>
      </c>
      <c r="M157" s="14">
        <v>1590.04</v>
      </c>
      <c r="N157" s="14">
        <v>1440.04</v>
      </c>
      <c r="O157" s="14">
        <v>515.27</v>
      </c>
      <c r="P157" s="14">
        <v>1344.34</v>
      </c>
      <c r="Q157" s="14">
        <v>1193.97</v>
      </c>
      <c r="R157" s="14">
        <v>1173.72</v>
      </c>
      <c r="S157" s="14">
        <v>1099.67</v>
      </c>
      <c r="T157" s="14">
        <v>495.75</v>
      </c>
      <c r="U157" s="14">
        <v>1181.94</v>
      </c>
      <c r="W157" s="14">
        <v>1181.94</v>
      </c>
      <c r="X157" s="14">
        <v>12160.74</v>
      </c>
      <c r="Y157">
        <v>1</v>
      </c>
      <c r="Z157">
        <v>1</v>
      </c>
      <c r="AA157">
        <v>0</v>
      </c>
      <c r="AB157">
        <v>11</v>
      </c>
      <c r="AC157">
        <v>1105.5218181818182</v>
      </c>
      <c r="AD157">
        <v>0</v>
      </c>
      <c r="AE157">
        <v>0</v>
      </c>
      <c r="AF157">
        <v>0</v>
      </c>
      <c r="AG157">
        <v>0</v>
      </c>
      <c r="AH157" t="s">
        <v>141</v>
      </c>
      <c r="AI157" t="s">
        <v>1239</v>
      </c>
      <c r="AK157">
        <f>VLOOKUP(B157, 'Performance Data'!$B:$B, 1, 0)</f>
        <v>20349</v>
      </c>
    </row>
    <row r="158" spans="2:37" hidden="1" x14ac:dyDescent="0.25">
      <c r="B158">
        <v>20350</v>
      </c>
      <c r="C158" t="s">
        <v>560</v>
      </c>
      <c r="D158" t="s">
        <v>23</v>
      </c>
      <c r="E158" t="s">
        <v>23</v>
      </c>
      <c r="F158">
        <v>0</v>
      </c>
      <c r="G158" s="48">
        <v>0</v>
      </c>
      <c r="H158" s="48">
        <v>0</v>
      </c>
      <c r="I158" t="s">
        <v>64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W158" s="14">
        <v>0</v>
      </c>
      <c r="X158" s="14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K158">
        <f>VLOOKUP(B158, 'Performance Data'!$B:$B, 1, 0)</f>
        <v>20350</v>
      </c>
    </row>
    <row r="159" spans="2:37" ht="30" hidden="1" x14ac:dyDescent="0.25">
      <c r="B159">
        <v>20351</v>
      </c>
      <c r="C159" t="s">
        <v>220</v>
      </c>
      <c r="D159" t="s">
        <v>23</v>
      </c>
      <c r="E159" t="s">
        <v>23</v>
      </c>
      <c r="F159" t="s">
        <v>535</v>
      </c>
      <c r="G159" s="48" t="s">
        <v>106</v>
      </c>
      <c r="H159" s="48">
        <v>0</v>
      </c>
      <c r="I159" t="s">
        <v>38</v>
      </c>
      <c r="J159" s="14">
        <v>0</v>
      </c>
      <c r="K159" s="14">
        <v>0</v>
      </c>
      <c r="L159" s="14">
        <v>0</v>
      </c>
      <c r="M159" s="14">
        <v>0</v>
      </c>
      <c r="N159" s="14">
        <v>592.91999999999996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406.77</v>
      </c>
      <c r="U159" s="14">
        <v>0</v>
      </c>
      <c r="W159" s="14">
        <v>0</v>
      </c>
      <c r="X159" s="14">
        <v>999.68999999999994</v>
      </c>
      <c r="Y159">
        <v>0</v>
      </c>
      <c r="Z159">
        <v>1</v>
      </c>
      <c r="AA159">
        <v>0</v>
      </c>
      <c r="AB159">
        <v>2</v>
      </c>
      <c r="AC159">
        <v>499.84499999999997</v>
      </c>
      <c r="AD159">
        <v>0</v>
      </c>
      <c r="AE159">
        <v>0</v>
      </c>
      <c r="AF159">
        <v>0</v>
      </c>
      <c r="AG159">
        <v>0</v>
      </c>
      <c r="AH159" t="s">
        <v>141</v>
      </c>
      <c r="AI159" t="s">
        <v>1239</v>
      </c>
      <c r="AK159">
        <f>VLOOKUP(B159, 'Performance Data'!$B:$B, 1, 0)</f>
        <v>20351</v>
      </c>
    </row>
    <row r="160" spans="2:37" hidden="1" x14ac:dyDescent="0.25">
      <c r="B160">
        <v>20353</v>
      </c>
      <c r="C160" t="s">
        <v>291</v>
      </c>
      <c r="D160" t="s">
        <v>23</v>
      </c>
      <c r="E160" t="s">
        <v>23</v>
      </c>
      <c r="F160">
        <v>0</v>
      </c>
      <c r="G160" s="48">
        <v>0</v>
      </c>
      <c r="H160" s="48">
        <v>0</v>
      </c>
      <c r="I160" t="s">
        <v>38</v>
      </c>
      <c r="J160" s="14">
        <v>0</v>
      </c>
      <c r="K160" s="14">
        <v>98.5</v>
      </c>
      <c r="L160" s="14">
        <v>0</v>
      </c>
      <c r="M160" s="14">
        <v>0</v>
      </c>
      <c r="N160" s="14">
        <v>0</v>
      </c>
      <c r="O160" s="14">
        <v>330.58</v>
      </c>
      <c r="P160" s="14">
        <v>0</v>
      </c>
      <c r="Q160" s="14">
        <v>0</v>
      </c>
      <c r="R160" s="14">
        <v>148.22999999999999</v>
      </c>
      <c r="S160" s="14">
        <v>0</v>
      </c>
      <c r="T160" s="14">
        <v>347.64</v>
      </c>
      <c r="U160" s="14">
        <v>0</v>
      </c>
      <c r="W160" s="14">
        <v>0</v>
      </c>
      <c r="X160" s="14">
        <v>924.94999999999993</v>
      </c>
      <c r="Y160">
        <v>0</v>
      </c>
      <c r="Z160">
        <v>1</v>
      </c>
      <c r="AA160">
        <v>0</v>
      </c>
      <c r="AB160">
        <v>4</v>
      </c>
      <c r="AC160">
        <v>231.23749999999998</v>
      </c>
      <c r="AD160">
        <v>0</v>
      </c>
      <c r="AE160">
        <v>0</v>
      </c>
      <c r="AF160">
        <v>0</v>
      </c>
      <c r="AG160">
        <v>0</v>
      </c>
      <c r="AH160" t="s">
        <v>679</v>
      </c>
      <c r="AI160" t="s">
        <v>1239</v>
      </c>
      <c r="AK160">
        <f>VLOOKUP(B160, 'Performance Data'!$B:$B, 1, 0)</f>
        <v>20353</v>
      </c>
    </row>
    <row r="161" spans="2:37" hidden="1" x14ac:dyDescent="0.25">
      <c r="B161">
        <v>20357</v>
      </c>
      <c r="C161" t="s">
        <v>778</v>
      </c>
      <c r="D161" t="s">
        <v>23</v>
      </c>
      <c r="E161" t="s">
        <v>23</v>
      </c>
      <c r="F161">
        <v>0</v>
      </c>
      <c r="G161" s="48">
        <v>0</v>
      </c>
      <c r="H161" s="48">
        <v>0</v>
      </c>
      <c r="I161" t="s">
        <v>64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W161" s="14">
        <v>0</v>
      </c>
      <c r="X161" s="14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K161" t="e">
        <f>VLOOKUP(B161, 'Performance Data'!$B:$B, 1, 0)</f>
        <v>#N/A</v>
      </c>
    </row>
    <row r="162" spans="2:37" hidden="1" x14ac:dyDescent="0.25">
      <c r="B162">
        <v>20358</v>
      </c>
      <c r="C162" t="s">
        <v>561</v>
      </c>
      <c r="D162" t="s">
        <v>23</v>
      </c>
      <c r="E162" t="s">
        <v>23</v>
      </c>
      <c r="F162">
        <v>0</v>
      </c>
      <c r="G162" s="48">
        <v>0</v>
      </c>
      <c r="H162" s="48">
        <v>0</v>
      </c>
      <c r="I162" t="s">
        <v>64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W162" s="14">
        <v>0</v>
      </c>
      <c r="X162" s="14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K162">
        <f>VLOOKUP(B162, 'Performance Data'!$B:$B, 1, 0)</f>
        <v>20358</v>
      </c>
    </row>
    <row r="163" spans="2:37" hidden="1" x14ac:dyDescent="0.25">
      <c r="B163">
        <v>20360</v>
      </c>
      <c r="C163" t="s">
        <v>562</v>
      </c>
      <c r="D163" t="s">
        <v>23</v>
      </c>
      <c r="E163" t="s">
        <v>23</v>
      </c>
      <c r="F163">
        <v>0</v>
      </c>
      <c r="G163" s="48">
        <v>0</v>
      </c>
      <c r="H163" s="48">
        <v>0</v>
      </c>
      <c r="I163" t="s">
        <v>38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W163" s="14">
        <v>0</v>
      </c>
      <c r="X163" s="14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K163">
        <f>VLOOKUP(B163, 'Performance Data'!$B:$B, 1, 0)</f>
        <v>20360</v>
      </c>
    </row>
    <row r="164" spans="2:37" ht="30" hidden="1" x14ac:dyDescent="0.25">
      <c r="B164">
        <v>20363</v>
      </c>
      <c r="C164" t="s">
        <v>680</v>
      </c>
      <c r="D164" t="s">
        <v>23</v>
      </c>
      <c r="E164" t="s">
        <v>23</v>
      </c>
      <c r="F164" t="s">
        <v>535</v>
      </c>
      <c r="G164" s="48" t="s">
        <v>106</v>
      </c>
      <c r="H164" s="48">
        <v>0</v>
      </c>
      <c r="I164" t="s">
        <v>64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W164" s="14">
        <v>0</v>
      </c>
      <c r="X164" s="1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679</v>
      </c>
      <c r="AI164" t="s">
        <v>1240</v>
      </c>
      <c r="AK164">
        <f>VLOOKUP(B164, 'Performance Data'!$B:$B, 1, 0)</f>
        <v>20363</v>
      </c>
    </row>
    <row r="165" spans="2:37" ht="30" hidden="1" x14ac:dyDescent="0.25">
      <c r="B165">
        <v>20364</v>
      </c>
      <c r="C165" t="s">
        <v>292</v>
      </c>
      <c r="D165" t="s">
        <v>23</v>
      </c>
      <c r="E165" t="s">
        <v>23</v>
      </c>
      <c r="F165" t="s">
        <v>535</v>
      </c>
      <c r="G165" s="48" t="s">
        <v>106</v>
      </c>
      <c r="H165" s="48">
        <v>0</v>
      </c>
      <c r="I165" t="s">
        <v>64</v>
      </c>
      <c r="J165" s="14">
        <v>0</v>
      </c>
      <c r="K165" s="14">
        <v>0</v>
      </c>
      <c r="L165" s="14">
        <v>1092.3800000000001</v>
      </c>
      <c r="M165" s="14">
        <v>0</v>
      </c>
      <c r="N165" s="14">
        <v>0</v>
      </c>
      <c r="O165" s="14">
        <v>0</v>
      </c>
      <c r="P165" s="14">
        <v>1178.01</v>
      </c>
      <c r="Q165" s="14">
        <v>86.91</v>
      </c>
      <c r="R165" s="14">
        <v>0</v>
      </c>
      <c r="S165" s="14">
        <v>0</v>
      </c>
      <c r="T165" s="14">
        <v>0</v>
      </c>
      <c r="U165" s="14">
        <v>1499.37</v>
      </c>
      <c r="W165" s="14">
        <v>1499.37</v>
      </c>
      <c r="X165" s="14">
        <v>3856.67</v>
      </c>
      <c r="Y165">
        <v>1</v>
      </c>
      <c r="Z165">
        <v>1</v>
      </c>
      <c r="AA165">
        <v>1</v>
      </c>
      <c r="AB165">
        <v>4</v>
      </c>
      <c r="AC165">
        <v>964.16750000000002</v>
      </c>
      <c r="AD165">
        <v>0</v>
      </c>
      <c r="AE165">
        <v>0</v>
      </c>
      <c r="AF165">
        <v>0</v>
      </c>
      <c r="AG165">
        <v>0</v>
      </c>
      <c r="AH165" t="s">
        <v>679</v>
      </c>
      <c r="AI165" t="s">
        <v>1239</v>
      </c>
      <c r="AK165">
        <f>VLOOKUP(B165, 'Performance Data'!$B:$B, 1, 0)</f>
        <v>20364</v>
      </c>
    </row>
    <row r="166" spans="2:37" hidden="1" x14ac:dyDescent="0.25">
      <c r="B166">
        <v>20369</v>
      </c>
      <c r="C166" t="s">
        <v>779</v>
      </c>
      <c r="D166" t="s">
        <v>23</v>
      </c>
      <c r="E166" t="s">
        <v>23</v>
      </c>
      <c r="F166">
        <v>0</v>
      </c>
      <c r="G166" s="48">
        <v>0</v>
      </c>
      <c r="H166" s="48">
        <v>0</v>
      </c>
      <c r="I166" t="s">
        <v>38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W166" s="14">
        <v>0</v>
      </c>
      <c r="X166" s="14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 t="e">
        <f>VLOOKUP(B166, 'Performance Data'!$B:$B, 1, 0)</f>
        <v>#N/A</v>
      </c>
    </row>
    <row r="167" spans="2:37" hidden="1" x14ac:dyDescent="0.25">
      <c r="B167">
        <v>20370</v>
      </c>
      <c r="C167" t="s">
        <v>158</v>
      </c>
      <c r="D167" t="s">
        <v>23</v>
      </c>
      <c r="E167" t="s">
        <v>23</v>
      </c>
      <c r="F167" t="s">
        <v>533</v>
      </c>
      <c r="G167" s="48" t="s">
        <v>533</v>
      </c>
      <c r="H167" s="48">
        <v>0</v>
      </c>
      <c r="I167" t="s">
        <v>38</v>
      </c>
      <c r="J167" s="14">
        <v>2475.4</v>
      </c>
      <c r="K167" s="14">
        <v>443.31</v>
      </c>
      <c r="L167" s="14">
        <v>3831.16</v>
      </c>
      <c r="M167" s="14">
        <v>805.57</v>
      </c>
      <c r="N167" s="14">
        <v>2866.92</v>
      </c>
      <c r="O167" s="14">
        <v>807.5</v>
      </c>
      <c r="P167" s="14">
        <v>5069.8</v>
      </c>
      <c r="Q167" s="14">
        <v>1545.73</v>
      </c>
      <c r="R167" s="14">
        <v>2037.84</v>
      </c>
      <c r="S167" s="14">
        <v>5172.16</v>
      </c>
      <c r="T167" s="14">
        <v>5591.52</v>
      </c>
      <c r="U167" s="14">
        <v>0</v>
      </c>
      <c r="W167" s="14">
        <v>0</v>
      </c>
      <c r="X167" s="14">
        <v>30646.91</v>
      </c>
      <c r="Y167">
        <v>0</v>
      </c>
      <c r="Z167">
        <v>1</v>
      </c>
      <c r="AA167">
        <v>0</v>
      </c>
      <c r="AB167">
        <v>11</v>
      </c>
      <c r="AC167">
        <v>2786.0827272727274</v>
      </c>
      <c r="AD167">
        <v>0</v>
      </c>
      <c r="AE167">
        <v>0</v>
      </c>
      <c r="AF167">
        <v>0</v>
      </c>
      <c r="AG167">
        <v>0</v>
      </c>
      <c r="AH167" t="s">
        <v>128</v>
      </c>
      <c r="AI167" t="s">
        <v>1242</v>
      </c>
      <c r="AK167">
        <f>VLOOKUP(B167, 'Performance Data'!$B:$B, 1, 0)</f>
        <v>20370</v>
      </c>
    </row>
    <row r="168" spans="2:37" ht="30" hidden="1" x14ac:dyDescent="0.25">
      <c r="B168">
        <v>20371</v>
      </c>
      <c r="C168" t="s">
        <v>221</v>
      </c>
      <c r="D168" t="s">
        <v>23</v>
      </c>
      <c r="E168" t="s">
        <v>23</v>
      </c>
      <c r="F168" t="s">
        <v>535</v>
      </c>
      <c r="G168" s="48" t="s">
        <v>106</v>
      </c>
      <c r="H168" s="48">
        <v>0</v>
      </c>
      <c r="I168" t="s">
        <v>64</v>
      </c>
      <c r="J168" s="14">
        <v>788.14</v>
      </c>
      <c r="K168" s="14">
        <v>843.16</v>
      </c>
      <c r="L168" s="14">
        <v>783.4</v>
      </c>
      <c r="M168" s="14">
        <v>1003.94</v>
      </c>
      <c r="N168" s="14">
        <v>0</v>
      </c>
      <c r="O168" s="14">
        <v>567.22</v>
      </c>
      <c r="P168" s="14">
        <v>352.77</v>
      </c>
      <c r="Q168" s="14">
        <v>309.57</v>
      </c>
      <c r="R168" s="14">
        <v>1059.8699999999999</v>
      </c>
      <c r="S168" s="14">
        <v>425</v>
      </c>
      <c r="T168" s="14">
        <v>0</v>
      </c>
      <c r="U168" s="14">
        <v>849.56</v>
      </c>
      <c r="W168" s="14">
        <v>849.56</v>
      </c>
      <c r="X168" s="14">
        <v>6982.6299999999992</v>
      </c>
      <c r="Y168">
        <v>1</v>
      </c>
      <c r="Z168">
        <v>1</v>
      </c>
      <c r="AA168">
        <v>1</v>
      </c>
      <c r="AB168">
        <v>10</v>
      </c>
      <c r="AC168">
        <v>698.26299999999992</v>
      </c>
      <c r="AD168">
        <v>0</v>
      </c>
      <c r="AE168">
        <v>0</v>
      </c>
      <c r="AF168">
        <v>0</v>
      </c>
      <c r="AG168">
        <v>0</v>
      </c>
      <c r="AH168" t="s">
        <v>141</v>
      </c>
      <c r="AI168" t="s">
        <v>1239</v>
      </c>
      <c r="AK168">
        <f>VLOOKUP(B168, 'Performance Data'!$B:$B, 1, 0)</f>
        <v>20371</v>
      </c>
    </row>
    <row r="169" spans="2:37" ht="30" hidden="1" x14ac:dyDescent="0.25">
      <c r="B169">
        <v>20374</v>
      </c>
      <c r="C169" t="s">
        <v>681</v>
      </c>
      <c r="D169" t="s">
        <v>23</v>
      </c>
      <c r="E169" t="s">
        <v>23</v>
      </c>
      <c r="F169" t="s">
        <v>535</v>
      </c>
      <c r="G169" s="48" t="s">
        <v>106</v>
      </c>
      <c r="H169" s="48">
        <v>0</v>
      </c>
      <c r="I169" t="s">
        <v>38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W169" s="14">
        <v>0</v>
      </c>
      <c r="X169" s="14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s">
        <v>679</v>
      </c>
      <c r="AI169" t="s">
        <v>1239</v>
      </c>
      <c r="AK169">
        <f>VLOOKUP(B169, 'Performance Data'!$B:$B, 1, 0)</f>
        <v>20374</v>
      </c>
    </row>
    <row r="170" spans="2:37" ht="30" hidden="1" x14ac:dyDescent="0.25">
      <c r="B170">
        <v>20376</v>
      </c>
      <c r="C170" t="s">
        <v>256</v>
      </c>
      <c r="D170" t="s">
        <v>23</v>
      </c>
      <c r="E170" t="s">
        <v>23</v>
      </c>
      <c r="F170" t="s">
        <v>535</v>
      </c>
      <c r="G170" s="48" t="s">
        <v>106</v>
      </c>
      <c r="H170" s="48">
        <v>0</v>
      </c>
      <c r="I170" t="s">
        <v>38</v>
      </c>
      <c r="J170" s="14">
        <v>0</v>
      </c>
      <c r="K170" s="14">
        <v>0</v>
      </c>
      <c r="L170" s="14">
        <v>1306.32</v>
      </c>
      <c r="M170" s="14">
        <v>0</v>
      </c>
      <c r="N170" s="14">
        <v>842.74</v>
      </c>
      <c r="O170" s="14">
        <v>563.73</v>
      </c>
      <c r="P170" s="14">
        <v>569.98</v>
      </c>
      <c r="Q170" s="14">
        <v>0</v>
      </c>
      <c r="R170" s="14">
        <v>974.79</v>
      </c>
      <c r="S170" s="14">
        <v>1932.17</v>
      </c>
      <c r="T170" s="14">
        <v>957.91</v>
      </c>
      <c r="U170" s="14">
        <v>308.14</v>
      </c>
      <c r="W170" s="14">
        <v>308.14</v>
      </c>
      <c r="X170" s="14">
        <v>7455.78</v>
      </c>
      <c r="Y170">
        <v>1</v>
      </c>
      <c r="Z170">
        <v>1</v>
      </c>
      <c r="AA170">
        <v>0</v>
      </c>
      <c r="AB170">
        <v>8</v>
      </c>
      <c r="AC170">
        <v>931.97249999999997</v>
      </c>
      <c r="AD170">
        <v>0</v>
      </c>
      <c r="AE170">
        <v>0</v>
      </c>
      <c r="AF170">
        <v>0</v>
      </c>
      <c r="AG170">
        <v>0</v>
      </c>
      <c r="AH170" t="s">
        <v>174</v>
      </c>
      <c r="AI170" t="s">
        <v>1240</v>
      </c>
      <c r="AK170">
        <f>VLOOKUP(B170, 'Performance Data'!$B:$B, 1, 0)</f>
        <v>20376</v>
      </c>
    </row>
    <row r="171" spans="2:37" ht="30" hidden="1" x14ac:dyDescent="0.25">
      <c r="B171">
        <v>20386</v>
      </c>
      <c r="C171" t="s">
        <v>293</v>
      </c>
      <c r="D171" t="s">
        <v>23</v>
      </c>
      <c r="E171" t="s">
        <v>23</v>
      </c>
      <c r="F171" t="s">
        <v>535</v>
      </c>
      <c r="G171" s="48" t="s">
        <v>106</v>
      </c>
      <c r="H171" s="48">
        <v>0</v>
      </c>
      <c r="I171" t="s">
        <v>64</v>
      </c>
      <c r="J171" s="14">
        <v>0</v>
      </c>
      <c r="K171" s="14">
        <v>350.56</v>
      </c>
      <c r="L171" s="14">
        <v>73.56</v>
      </c>
      <c r="M171" s="14">
        <v>376.62</v>
      </c>
      <c r="N171" s="14">
        <v>462.74</v>
      </c>
      <c r="O171" s="14">
        <v>0</v>
      </c>
      <c r="P171" s="14">
        <v>749.22</v>
      </c>
      <c r="Q171" s="14">
        <v>0</v>
      </c>
      <c r="R171" s="14">
        <v>344.8</v>
      </c>
      <c r="S171" s="14">
        <v>155.04</v>
      </c>
      <c r="T171" s="14">
        <v>0</v>
      </c>
      <c r="U171" s="14">
        <v>348.26</v>
      </c>
      <c r="W171" s="14">
        <v>348.26</v>
      </c>
      <c r="X171" s="14">
        <v>2860.8</v>
      </c>
      <c r="Y171">
        <v>1</v>
      </c>
      <c r="Z171">
        <v>1</v>
      </c>
      <c r="AA171">
        <v>1</v>
      </c>
      <c r="AB171">
        <v>8</v>
      </c>
      <c r="AC171">
        <v>357.6</v>
      </c>
      <c r="AD171">
        <v>0</v>
      </c>
      <c r="AE171">
        <v>0</v>
      </c>
      <c r="AF171">
        <v>0</v>
      </c>
      <c r="AG171">
        <v>0</v>
      </c>
      <c r="AH171" t="s">
        <v>679</v>
      </c>
      <c r="AI171" t="s">
        <v>1239</v>
      </c>
      <c r="AK171">
        <f>VLOOKUP(B171, 'Performance Data'!$B:$B, 1, 0)</f>
        <v>20386</v>
      </c>
    </row>
    <row r="172" spans="2:37" hidden="1" x14ac:dyDescent="0.25">
      <c r="B172">
        <v>20388</v>
      </c>
      <c r="C172" t="s">
        <v>780</v>
      </c>
      <c r="D172" t="s">
        <v>23</v>
      </c>
      <c r="E172" t="s">
        <v>23</v>
      </c>
      <c r="F172">
        <v>0</v>
      </c>
      <c r="G172" s="48">
        <v>0</v>
      </c>
      <c r="H172" s="48">
        <v>0</v>
      </c>
      <c r="I172" t="s">
        <v>64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W172" s="14">
        <v>0</v>
      </c>
      <c r="X172" s="14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K172" t="e">
        <f>VLOOKUP(B172, 'Performance Data'!$B:$B, 1, 0)</f>
        <v>#N/A</v>
      </c>
    </row>
    <row r="173" spans="2:37" hidden="1" x14ac:dyDescent="0.25">
      <c r="B173">
        <v>20393</v>
      </c>
      <c r="C173" t="s">
        <v>781</v>
      </c>
      <c r="D173" t="s">
        <v>23</v>
      </c>
      <c r="E173" t="s">
        <v>23</v>
      </c>
      <c r="F173">
        <v>0</v>
      </c>
      <c r="G173" s="48">
        <v>0</v>
      </c>
      <c r="H173" s="48">
        <v>0</v>
      </c>
      <c r="I173" t="s">
        <v>64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W173" s="14">
        <v>0</v>
      </c>
      <c r="X173" s="14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K173" t="e">
        <f>VLOOKUP(B173, 'Performance Data'!$B:$B, 1, 0)</f>
        <v>#N/A</v>
      </c>
    </row>
    <row r="174" spans="2:37" hidden="1" x14ac:dyDescent="0.25">
      <c r="B174">
        <v>20395</v>
      </c>
      <c r="C174" t="s">
        <v>66</v>
      </c>
      <c r="D174" t="s">
        <v>23</v>
      </c>
      <c r="E174" t="s">
        <v>23</v>
      </c>
      <c r="F174" t="s">
        <v>533</v>
      </c>
      <c r="G174" s="48" t="s">
        <v>533</v>
      </c>
      <c r="H174" s="48">
        <v>0</v>
      </c>
      <c r="I174" t="s">
        <v>38</v>
      </c>
      <c r="J174" s="14">
        <v>83.19</v>
      </c>
      <c r="K174" s="14">
        <v>1681.01</v>
      </c>
      <c r="L174" s="14">
        <v>98.82</v>
      </c>
      <c r="M174" s="14">
        <v>4871.66</v>
      </c>
      <c r="N174" s="14">
        <v>5853.66</v>
      </c>
      <c r="O174" s="14">
        <v>3359.96</v>
      </c>
      <c r="P174" s="14">
        <v>5340.56</v>
      </c>
      <c r="Q174" s="14">
        <v>0</v>
      </c>
      <c r="R174" s="14">
        <v>6032.24</v>
      </c>
      <c r="S174" s="14">
        <v>3601.22</v>
      </c>
      <c r="T174" s="14">
        <v>4371.28</v>
      </c>
      <c r="U174" s="14">
        <v>3251.82</v>
      </c>
      <c r="W174" s="14">
        <v>3251.82</v>
      </c>
      <c r="X174" s="14">
        <v>38545.42</v>
      </c>
      <c r="Y174">
        <v>1</v>
      </c>
      <c r="Z174">
        <v>1</v>
      </c>
      <c r="AA174">
        <v>0</v>
      </c>
      <c r="AB174">
        <v>11</v>
      </c>
      <c r="AC174">
        <v>3504.1290909090908</v>
      </c>
      <c r="AD174">
        <v>0</v>
      </c>
      <c r="AE174">
        <v>0</v>
      </c>
      <c r="AF174">
        <v>0</v>
      </c>
      <c r="AG174">
        <v>0</v>
      </c>
      <c r="AH174" t="s">
        <v>128</v>
      </c>
      <c r="AI174" t="s">
        <v>1242</v>
      </c>
      <c r="AK174">
        <f>VLOOKUP(B174, 'Performance Data'!$B:$B, 1, 0)</f>
        <v>20395</v>
      </c>
    </row>
    <row r="175" spans="2:37" hidden="1" x14ac:dyDescent="0.25">
      <c r="B175">
        <v>20402</v>
      </c>
      <c r="C175" t="s">
        <v>563</v>
      </c>
      <c r="D175" t="s">
        <v>23</v>
      </c>
      <c r="E175" t="s">
        <v>23</v>
      </c>
      <c r="F175">
        <v>0</v>
      </c>
      <c r="G175" s="48">
        <v>0</v>
      </c>
      <c r="H175" s="48">
        <v>0</v>
      </c>
      <c r="I175" t="s">
        <v>38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W175" s="14">
        <v>0</v>
      </c>
      <c r="X175" s="14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K175">
        <f>VLOOKUP(B175, 'Performance Data'!$B:$B, 1, 0)</f>
        <v>20402</v>
      </c>
    </row>
    <row r="176" spans="2:37" hidden="1" x14ac:dyDescent="0.25">
      <c r="B176">
        <v>20404</v>
      </c>
      <c r="C176" t="s">
        <v>782</v>
      </c>
      <c r="D176" t="s">
        <v>23</v>
      </c>
      <c r="E176" t="s">
        <v>23</v>
      </c>
      <c r="F176">
        <v>0</v>
      </c>
      <c r="G176" s="48">
        <v>0</v>
      </c>
      <c r="H176" s="48">
        <v>0</v>
      </c>
      <c r="I176" t="s">
        <v>64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W176" s="14">
        <v>0</v>
      </c>
      <c r="X176" s="14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K176" t="e">
        <f>VLOOKUP(B176, 'Performance Data'!$B:$B, 1, 0)</f>
        <v>#N/A</v>
      </c>
    </row>
    <row r="177" spans="2:37" ht="30" hidden="1" x14ac:dyDescent="0.25">
      <c r="B177">
        <v>20413</v>
      </c>
      <c r="C177" t="s">
        <v>294</v>
      </c>
      <c r="D177" t="s">
        <v>23</v>
      </c>
      <c r="E177" t="s">
        <v>23</v>
      </c>
      <c r="F177" t="s">
        <v>535</v>
      </c>
      <c r="G177" s="48" t="s">
        <v>106</v>
      </c>
      <c r="H177" s="48">
        <v>0</v>
      </c>
      <c r="I177" t="s">
        <v>64</v>
      </c>
      <c r="J177" s="14">
        <v>0</v>
      </c>
      <c r="K177" s="14">
        <v>0</v>
      </c>
      <c r="L177" s="14">
        <v>578.80999999999995</v>
      </c>
      <c r="M177" s="14">
        <v>866.43</v>
      </c>
      <c r="N177" s="14">
        <v>0</v>
      </c>
      <c r="O177" s="14">
        <v>0</v>
      </c>
      <c r="P177" s="14">
        <v>0</v>
      </c>
      <c r="Q177" s="14">
        <v>1035.32</v>
      </c>
      <c r="R177" s="14">
        <v>384.88</v>
      </c>
      <c r="S177" s="14">
        <v>548.51</v>
      </c>
      <c r="T177" s="14">
        <v>0</v>
      </c>
      <c r="U177" s="14">
        <v>942.15</v>
      </c>
      <c r="W177" s="14">
        <v>942.15</v>
      </c>
      <c r="X177" s="14">
        <v>4356.0999999999995</v>
      </c>
      <c r="Y177">
        <v>1</v>
      </c>
      <c r="Z177">
        <v>1</v>
      </c>
      <c r="AA177">
        <v>1</v>
      </c>
      <c r="AB177">
        <v>6</v>
      </c>
      <c r="AC177">
        <v>726.01666666666654</v>
      </c>
      <c r="AD177">
        <v>0</v>
      </c>
      <c r="AE177">
        <v>0</v>
      </c>
      <c r="AF177">
        <v>0</v>
      </c>
      <c r="AG177">
        <v>0</v>
      </c>
      <c r="AH177" t="s">
        <v>679</v>
      </c>
      <c r="AI177" t="s">
        <v>1239</v>
      </c>
      <c r="AK177">
        <f>VLOOKUP(B177, 'Performance Data'!$B:$B, 1, 0)</f>
        <v>20413</v>
      </c>
    </row>
    <row r="178" spans="2:37" ht="30" hidden="1" x14ac:dyDescent="0.25">
      <c r="B178">
        <v>20414</v>
      </c>
      <c r="C178" t="s">
        <v>257</v>
      </c>
      <c r="D178" t="s">
        <v>23</v>
      </c>
      <c r="E178" t="s">
        <v>23</v>
      </c>
      <c r="F178" t="s">
        <v>535</v>
      </c>
      <c r="G178" s="48" t="s">
        <v>106</v>
      </c>
      <c r="H178" s="48">
        <v>0</v>
      </c>
      <c r="I178" t="s">
        <v>64</v>
      </c>
      <c r="J178" s="14">
        <v>774.65</v>
      </c>
      <c r="K178" s="14">
        <v>1388.59</v>
      </c>
      <c r="L178" s="14">
        <v>296.45999999999998</v>
      </c>
      <c r="M178" s="14">
        <v>1527.52</v>
      </c>
      <c r="N178" s="14">
        <v>0</v>
      </c>
      <c r="O178" s="14">
        <v>1228.8399999999999</v>
      </c>
      <c r="P178" s="14">
        <v>0</v>
      </c>
      <c r="Q178" s="14">
        <v>1202.6500000000001</v>
      </c>
      <c r="R178" s="14">
        <v>1640.44</v>
      </c>
      <c r="S178" s="14">
        <v>1300.33</v>
      </c>
      <c r="T178" s="14">
        <v>395.78</v>
      </c>
      <c r="U178" s="14">
        <v>2332.15</v>
      </c>
      <c r="W178" s="14">
        <v>2332.15</v>
      </c>
      <c r="X178" s="14">
        <v>12087.41</v>
      </c>
      <c r="Y178">
        <v>1</v>
      </c>
      <c r="Z178">
        <v>1</v>
      </c>
      <c r="AA178">
        <v>1</v>
      </c>
      <c r="AB178">
        <v>10</v>
      </c>
      <c r="AC178">
        <v>1208.741</v>
      </c>
      <c r="AD178">
        <v>0</v>
      </c>
      <c r="AE178">
        <v>0</v>
      </c>
      <c r="AF178">
        <v>0</v>
      </c>
      <c r="AG178">
        <v>0</v>
      </c>
      <c r="AH178" t="s">
        <v>174</v>
      </c>
      <c r="AI178" t="s">
        <v>1240</v>
      </c>
      <c r="AK178">
        <f>VLOOKUP(B178, 'Performance Data'!$B:$B, 1, 0)</f>
        <v>20414</v>
      </c>
    </row>
    <row r="179" spans="2:37" ht="30" hidden="1" x14ac:dyDescent="0.25">
      <c r="B179">
        <v>20417</v>
      </c>
      <c r="C179" t="s">
        <v>261</v>
      </c>
      <c r="D179" t="s">
        <v>23</v>
      </c>
      <c r="E179" t="s">
        <v>23</v>
      </c>
      <c r="F179" t="s">
        <v>535</v>
      </c>
      <c r="G179" s="48" t="s">
        <v>106</v>
      </c>
      <c r="H179" s="48">
        <v>0</v>
      </c>
      <c r="I179" t="s">
        <v>64</v>
      </c>
      <c r="J179" s="14">
        <v>315.17</v>
      </c>
      <c r="K179" s="14">
        <v>0</v>
      </c>
      <c r="L179" s="14">
        <v>0</v>
      </c>
      <c r="M179" s="14">
        <v>2182.71</v>
      </c>
      <c r="N179" s="14">
        <v>0</v>
      </c>
      <c r="O179" s="14">
        <v>0</v>
      </c>
      <c r="P179" s="14">
        <v>627.76</v>
      </c>
      <c r="Q179" s="14">
        <v>577.39</v>
      </c>
      <c r="R179" s="14">
        <v>668.39</v>
      </c>
      <c r="S179" s="14">
        <v>2029.34</v>
      </c>
      <c r="T179" s="14">
        <v>461.58</v>
      </c>
      <c r="U179" s="14">
        <v>0</v>
      </c>
      <c r="W179" s="14">
        <v>0</v>
      </c>
      <c r="X179" s="14">
        <v>6862.34</v>
      </c>
      <c r="Y179">
        <v>0</v>
      </c>
      <c r="Z179">
        <v>1</v>
      </c>
      <c r="AA179">
        <v>1</v>
      </c>
      <c r="AB179">
        <v>7</v>
      </c>
      <c r="AC179">
        <v>980.33428571428578</v>
      </c>
      <c r="AD179">
        <v>0</v>
      </c>
      <c r="AE179">
        <v>0</v>
      </c>
      <c r="AF179">
        <v>0</v>
      </c>
      <c r="AG179">
        <v>0</v>
      </c>
      <c r="AH179" t="s">
        <v>141</v>
      </c>
      <c r="AI179" t="s">
        <v>1239</v>
      </c>
      <c r="AK179">
        <f>VLOOKUP(B179, 'Performance Data'!$B:$B, 1, 0)</f>
        <v>20417</v>
      </c>
    </row>
    <row r="180" spans="2:37" hidden="1" x14ac:dyDescent="0.25">
      <c r="B180">
        <v>20429</v>
      </c>
      <c r="C180" t="s">
        <v>783</v>
      </c>
      <c r="D180" t="s">
        <v>23</v>
      </c>
      <c r="E180" t="s">
        <v>23</v>
      </c>
      <c r="F180">
        <v>0</v>
      </c>
      <c r="G180" s="48">
        <v>0</v>
      </c>
      <c r="H180" s="48">
        <v>0</v>
      </c>
      <c r="I180" t="s">
        <v>38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W180" s="14">
        <v>0</v>
      </c>
      <c r="X180" s="14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K180" t="e">
        <f>VLOOKUP(B180, 'Performance Data'!$B:$B, 1, 0)</f>
        <v>#N/A</v>
      </c>
    </row>
    <row r="181" spans="2:37" hidden="1" x14ac:dyDescent="0.25">
      <c r="B181">
        <v>20431</v>
      </c>
      <c r="C181" t="s">
        <v>565</v>
      </c>
      <c r="D181" t="s">
        <v>23</v>
      </c>
      <c r="E181" t="s">
        <v>23</v>
      </c>
      <c r="F181">
        <v>0</v>
      </c>
      <c r="G181" s="48">
        <v>0</v>
      </c>
      <c r="H181" s="48">
        <v>0</v>
      </c>
      <c r="I181" t="s">
        <v>38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W181" s="14">
        <v>0</v>
      </c>
      <c r="X181" s="14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K181">
        <f>VLOOKUP(B181, 'Performance Data'!$B:$B, 1, 0)</f>
        <v>20431</v>
      </c>
    </row>
    <row r="182" spans="2:37" ht="30" hidden="1" x14ac:dyDescent="0.25">
      <c r="B182">
        <v>20433</v>
      </c>
      <c r="C182" t="s">
        <v>250</v>
      </c>
      <c r="D182" t="s">
        <v>23</v>
      </c>
      <c r="E182" t="s">
        <v>23</v>
      </c>
      <c r="F182" t="s">
        <v>535</v>
      </c>
      <c r="G182" s="48" t="s">
        <v>106</v>
      </c>
      <c r="H182" s="48">
        <v>0</v>
      </c>
      <c r="I182" t="s">
        <v>64</v>
      </c>
      <c r="J182" s="14">
        <v>0</v>
      </c>
      <c r="K182" s="14">
        <v>6002.8899999999994</v>
      </c>
      <c r="L182" s="14">
        <v>2047.61</v>
      </c>
      <c r="M182" s="14">
        <v>3514.69</v>
      </c>
      <c r="N182" s="14">
        <v>759.83</v>
      </c>
      <c r="O182" s="14">
        <v>2135.79</v>
      </c>
      <c r="P182" s="14">
        <v>3059.8</v>
      </c>
      <c r="Q182" s="14">
        <v>0</v>
      </c>
      <c r="R182" s="14">
        <v>3299.44</v>
      </c>
      <c r="S182" s="14">
        <v>1668.42</v>
      </c>
      <c r="T182" s="14">
        <v>4240.43</v>
      </c>
      <c r="U182" s="14">
        <v>1316.49</v>
      </c>
      <c r="W182" s="14">
        <v>1316.49</v>
      </c>
      <c r="X182" s="14">
        <v>28045.389999999996</v>
      </c>
      <c r="Y182">
        <v>1</v>
      </c>
      <c r="Z182">
        <v>1</v>
      </c>
      <c r="AA182">
        <v>1</v>
      </c>
      <c r="AB182">
        <v>10</v>
      </c>
      <c r="AC182">
        <v>2804.5389999999998</v>
      </c>
      <c r="AD182">
        <v>0</v>
      </c>
      <c r="AE182">
        <v>0</v>
      </c>
      <c r="AF182">
        <v>0</v>
      </c>
      <c r="AG182">
        <v>0</v>
      </c>
      <c r="AH182" t="s">
        <v>710</v>
      </c>
      <c r="AI182" t="s">
        <v>1240</v>
      </c>
      <c r="AK182">
        <f>VLOOKUP(B182, 'Performance Data'!$B:$B, 1, 0)</f>
        <v>20433</v>
      </c>
    </row>
    <row r="183" spans="2:37" ht="30" hidden="1" x14ac:dyDescent="0.25">
      <c r="B183">
        <v>20434</v>
      </c>
      <c r="C183" t="s">
        <v>180</v>
      </c>
      <c r="D183" t="s">
        <v>23</v>
      </c>
      <c r="E183" t="s">
        <v>23</v>
      </c>
      <c r="F183" t="s">
        <v>535</v>
      </c>
      <c r="G183" s="48" t="s">
        <v>106</v>
      </c>
      <c r="H183" s="48">
        <v>0</v>
      </c>
      <c r="I183" t="s">
        <v>38</v>
      </c>
      <c r="J183" s="14">
        <v>3027.08</v>
      </c>
      <c r="K183" s="14">
        <v>0</v>
      </c>
      <c r="L183" s="14">
        <v>3174.26</v>
      </c>
      <c r="M183" s="14">
        <v>2199.7600000000002</v>
      </c>
      <c r="N183" s="14">
        <v>3506.32</v>
      </c>
      <c r="O183" s="14">
        <v>-521.46</v>
      </c>
      <c r="P183" s="14">
        <v>3224</v>
      </c>
      <c r="Q183" s="14">
        <v>0</v>
      </c>
      <c r="R183" s="14">
        <v>4123.92</v>
      </c>
      <c r="S183" s="14">
        <v>3692.75</v>
      </c>
      <c r="T183" s="14">
        <v>2448.13</v>
      </c>
      <c r="U183" s="14">
        <v>1472.99</v>
      </c>
      <c r="W183" s="14">
        <v>1472.99</v>
      </c>
      <c r="X183" s="14">
        <v>26347.75</v>
      </c>
      <c r="Y183">
        <v>1</v>
      </c>
      <c r="Z183">
        <v>1</v>
      </c>
      <c r="AA183">
        <v>0</v>
      </c>
      <c r="AB183">
        <v>9</v>
      </c>
      <c r="AC183">
        <v>2927.5277777777778</v>
      </c>
      <c r="AD183">
        <v>0</v>
      </c>
      <c r="AE183">
        <v>0</v>
      </c>
      <c r="AF183">
        <v>0</v>
      </c>
      <c r="AG183">
        <v>0</v>
      </c>
      <c r="AH183" t="s">
        <v>128</v>
      </c>
      <c r="AI183" t="s">
        <v>1242</v>
      </c>
      <c r="AK183">
        <f>VLOOKUP(B183, 'Performance Data'!$B:$B, 1, 0)</f>
        <v>20434</v>
      </c>
    </row>
    <row r="184" spans="2:37" ht="30" hidden="1" x14ac:dyDescent="0.25">
      <c r="B184">
        <v>20439</v>
      </c>
      <c r="C184" t="s">
        <v>682</v>
      </c>
      <c r="D184" t="s">
        <v>23</v>
      </c>
      <c r="E184" t="s">
        <v>23</v>
      </c>
      <c r="F184" t="s">
        <v>535</v>
      </c>
      <c r="G184" s="48" t="s">
        <v>106</v>
      </c>
      <c r="H184" s="48">
        <v>0</v>
      </c>
      <c r="I184" t="s">
        <v>64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W184" s="14">
        <v>0</v>
      </c>
      <c r="X184" s="1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">
        <v>679</v>
      </c>
      <c r="AI184" t="s">
        <v>1239</v>
      </c>
      <c r="AK184">
        <f>VLOOKUP(B184, 'Performance Data'!$B:$B, 1, 0)</f>
        <v>20439</v>
      </c>
    </row>
    <row r="185" spans="2:37" ht="30" hidden="1" x14ac:dyDescent="0.25">
      <c r="B185">
        <v>20441</v>
      </c>
      <c r="C185" t="s">
        <v>137</v>
      </c>
      <c r="D185" t="s">
        <v>23</v>
      </c>
      <c r="E185" t="s">
        <v>23</v>
      </c>
      <c r="F185" t="s">
        <v>535</v>
      </c>
      <c r="G185" s="48" t="s">
        <v>106</v>
      </c>
      <c r="H185" s="48">
        <v>0</v>
      </c>
      <c r="I185" t="s">
        <v>64</v>
      </c>
      <c r="J185" s="14">
        <v>1057.3699999999999</v>
      </c>
      <c r="K185" s="14">
        <v>0</v>
      </c>
      <c r="L185" s="14">
        <v>983.82</v>
      </c>
      <c r="M185" s="14">
        <v>913.53</v>
      </c>
      <c r="N185" s="14">
        <v>0</v>
      </c>
      <c r="O185" s="14">
        <v>723.51</v>
      </c>
      <c r="P185" s="14">
        <v>745.5</v>
      </c>
      <c r="Q185" s="14">
        <v>806.78</v>
      </c>
      <c r="R185" s="14">
        <v>509.8</v>
      </c>
      <c r="S185" s="14">
        <v>1039.5999999999999</v>
      </c>
      <c r="T185" s="14">
        <v>511.01</v>
      </c>
      <c r="U185" s="14">
        <v>0</v>
      </c>
      <c r="W185" s="14">
        <v>0</v>
      </c>
      <c r="X185" s="14">
        <v>7290.92</v>
      </c>
      <c r="Y185">
        <v>0</v>
      </c>
      <c r="Z185">
        <v>1</v>
      </c>
      <c r="AA185">
        <v>1</v>
      </c>
      <c r="AB185">
        <v>9</v>
      </c>
      <c r="AC185">
        <v>810.10222222222228</v>
      </c>
      <c r="AD185">
        <v>0</v>
      </c>
      <c r="AE185">
        <v>0</v>
      </c>
      <c r="AF185">
        <v>0</v>
      </c>
      <c r="AG185">
        <v>0</v>
      </c>
      <c r="AH185" t="s">
        <v>141</v>
      </c>
      <c r="AI185" t="s">
        <v>1239</v>
      </c>
      <c r="AK185">
        <f>VLOOKUP(B185, 'Performance Data'!$B:$B, 1, 0)</f>
        <v>20441</v>
      </c>
    </row>
    <row r="186" spans="2:37" hidden="1" x14ac:dyDescent="0.25">
      <c r="B186">
        <v>20443</v>
      </c>
      <c r="C186" t="s">
        <v>566</v>
      </c>
      <c r="D186" t="s">
        <v>23</v>
      </c>
      <c r="E186" t="s">
        <v>23</v>
      </c>
      <c r="F186">
        <v>0</v>
      </c>
      <c r="G186" s="48">
        <v>0</v>
      </c>
      <c r="H186" s="48">
        <v>0</v>
      </c>
      <c r="I186" t="s">
        <v>38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W186" s="14">
        <v>0</v>
      </c>
      <c r="X186" s="14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K186">
        <f>VLOOKUP(B186, 'Performance Data'!$B:$B, 1, 0)</f>
        <v>20443</v>
      </c>
    </row>
    <row r="187" spans="2:37" ht="30" hidden="1" x14ac:dyDescent="0.25">
      <c r="B187">
        <v>20444</v>
      </c>
      <c r="C187" t="s">
        <v>295</v>
      </c>
      <c r="D187" t="s">
        <v>23</v>
      </c>
      <c r="E187" t="s">
        <v>23</v>
      </c>
      <c r="F187" t="s">
        <v>535</v>
      </c>
      <c r="G187" s="48" t="s">
        <v>106</v>
      </c>
      <c r="H187" s="48">
        <v>0</v>
      </c>
      <c r="I187" t="s">
        <v>64</v>
      </c>
      <c r="J187" s="14">
        <v>580.19000000000005</v>
      </c>
      <c r="K187" s="14">
        <v>0</v>
      </c>
      <c r="L187" s="14">
        <v>2029.13</v>
      </c>
      <c r="M187" s="14">
        <v>0</v>
      </c>
      <c r="N187" s="14">
        <v>0</v>
      </c>
      <c r="O187" s="14">
        <v>0</v>
      </c>
      <c r="P187" s="14">
        <v>828.16</v>
      </c>
      <c r="Q187" s="14">
        <v>0</v>
      </c>
      <c r="R187" s="14">
        <v>0</v>
      </c>
      <c r="S187" s="14">
        <v>687.56</v>
      </c>
      <c r="T187" s="14">
        <v>0</v>
      </c>
      <c r="U187" s="14">
        <v>731.55</v>
      </c>
      <c r="W187" s="14">
        <v>731.55</v>
      </c>
      <c r="X187" s="14">
        <v>4856.59</v>
      </c>
      <c r="Y187">
        <v>1</v>
      </c>
      <c r="Z187">
        <v>1</v>
      </c>
      <c r="AA187">
        <v>1</v>
      </c>
      <c r="AB187">
        <v>5</v>
      </c>
      <c r="AC187">
        <v>971.31799999999998</v>
      </c>
      <c r="AD187">
        <v>0</v>
      </c>
      <c r="AE187">
        <v>0</v>
      </c>
      <c r="AF187">
        <v>0</v>
      </c>
      <c r="AG187">
        <v>0</v>
      </c>
      <c r="AH187" t="s">
        <v>679</v>
      </c>
      <c r="AI187" t="s">
        <v>1239</v>
      </c>
      <c r="AK187">
        <f>VLOOKUP(B187, 'Performance Data'!$B:$B, 1, 0)</f>
        <v>20444</v>
      </c>
    </row>
    <row r="188" spans="2:37" ht="30" hidden="1" x14ac:dyDescent="0.25">
      <c r="B188">
        <v>20445</v>
      </c>
      <c r="C188" t="s">
        <v>72</v>
      </c>
      <c r="D188" t="s">
        <v>23</v>
      </c>
      <c r="E188" t="s">
        <v>23</v>
      </c>
      <c r="F188" t="s">
        <v>535</v>
      </c>
      <c r="G188" s="48" t="s">
        <v>106</v>
      </c>
      <c r="H188" s="48">
        <v>0</v>
      </c>
      <c r="I188" t="s">
        <v>38</v>
      </c>
      <c r="J188" s="14">
        <v>4665.3599999999997</v>
      </c>
      <c r="K188" s="14">
        <v>287.40000000000009</v>
      </c>
      <c r="L188" s="14">
        <v>3311.54</v>
      </c>
      <c r="M188" s="14">
        <v>4192.71</v>
      </c>
      <c r="N188" s="14">
        <v>4272.91</v>
      </c>
      <c r="O188" s="14">
        <v>825.88</v>
      </c>
      <c r="P188" s="14">
        <v>3084.65</v>
      </c>
      <c r="Q188" s="14">
        <v>3740.51</v>
      </c>
      <c r="R188" s="14">
        <v>1738.61</v>
      </c>
      <c r="S188" s="14">
        <v>4992.47</v>
      </c>
      <c r="T188" s="14">
        <v>2912.39</v>
      </c>
      <c r="U188" s="14">
        <v>2135.21</v>
      </c>
      <c r="W188" s="14">
        <v>2135.21</v>
      </c>
      <c r="X188" s="14">
        <v>36159.64</v>
      </c>
      <c r="Y188">
        <v>1</v>
      </c>
      <c r="Z188">
        <v>1</v>
      </c>
      <c r="AA188">
        <v>0</v>
      </c>
      <c r="AB188">
        <v>12</v>
      </c>
      <c r="AC188">
        <v>3013.3033333333333</v>
      </c>
      <c r="AD188">
        <v>0</v>
      </c>
      <c r="AE188">
        <v>0</v>
      </c>
      <c r="AF188">
        <v>0</v>
      </c>
      <c r="AG188">
        <v>0</v>
      </c>
      <c r="AH188" t="s">
        <v>713</v>
      </c>
      <c r="AI188" t="s">
        <v>1239</v>
      </c>
      <c r="AK188">
        <f>VLOOKUP(B188, 'Performance Data'!$B:$B, 1, 0)</f>
        <v>20445</v>
      </c>
    </row>
    <row r="189" spans="2:37" hidden="1" x14ac:dyDescent="0.25">
      <c r="B189">
        <v>20447</v>
      </c>
      <c r="C189" t="s">
        <v>784</v>
      </c>
      <c r="D189" t="s">
        <v>23</v>
      </c>
      <c r="E189" t="s">
        <v>23</v>
      </c>
      <c r="F189">
        <v>0</v>
      </c>
      <c r="G189" s="48">
        <v>0</v>
      </c>
      <c r="H189" s="48">
        <v>0</v>
      </c>
      <c r="I189" t="s">
        <v>64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W189" s="14">
        <v>0</v>
      </c>
      <c r="X189" s="14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K189" t="e">
        <f>VLOOKUP(B189, 'Performance Data'!$B:$B, 1, 0)</f>
        <v>#N/A</v>
      </c>
    </row>
    <row r="190" spans="2:37" hidden="1" x14ac:dyDescent="0.25">
      <c r="B190">
        <v>20448</v>
      </c>
      <c r="C190" t="s">
        <v>252</v>
      </c>
      <c r="D190" t="s">
        <v>23</v>
      </c>
      <c r="E190" t="s">
        <v>23</v>
      </c>
      <c r="F190" t="s">
        <v>533</v>
      </c>
      <c r="G190" s="48" t="s">
        <v>533</v>
      </c>
      <c r="H190" s="48">
        <v>0</v>
      </c>
      <c r="I190" t="s">
        <v>64</v>
      </c>
      <c r="J190" s="14">
        <v>393.27</v>
      </c>
      <c r="K190" s="14">
        <v>1865.08</v>
      </c>
      <c r="L190" s="14">
        <v>1365.74</v>
      </c>
      <c r="M190" s="14">
        <v>1283.2</v>
      </c>
      <c r="N190" s="14">
        <v>3907.27</v>
      </c>
      <c r="O190" s="14">
        <v>848.05</v>
      </c>
      <c r="P190" s="14">
        <v>2935.7</v>
      </c>
      <c r="Q190" s="14">
        <v>0</v>
      </c>
      <c r="R190" s="14">
        <v>2236.42</v>
      </c>
      <c r="S190" s="14">
        <v>1989.07</v>
      </c>
      <c r="T190" s="14">
        <v>1076.48</v>
      </c>
      <c r="U190" s="14">
        <v>2207.85</v>
      </c>
      <c r="W190" s="14">
        <v>2207.85</v>
      </c>
      <c r="X190" s="14">
        <v>20108.129999999997</v>
      </c>
      <c r="Y190">
        <v>1</v>
      </c>
      <c r="Z190">
        <v>1</v>
      </c>
      <c r="AA190">
        <v>1</v>
      </c>
      <c r="AB190">
        <v>11</v>
      </c>
      <c r="AC190">
        <v>1828.0118181818179</v>
      </c>
      <c r="AD190">
        <v>0</v>
      </c>
      <c r="AE190">
        <v>0</v>
      </c>
      <c r="AF190">
        <v>0</v>
      </c>
      <c r="AG190">
        <v>0</v>
      </c>
      <c r="AH190" t="s">
        <v>133</v>
      </c>
      <c r="AI190" t="s">
        <v>1242</v>
      </c>
      <c r="AK190">
        <f>VLOOKUP(B190, 'Performance Data'!$B:$B, 1, 0)</f>
        <v>20448</v>
      </c>
    </row>
    <row r="191" spans="2:37" ht="30" hidden="1" x14ac:dyDescent="0.25">
      <c r="B191">
        <v>20449</v>
      </c>
      <c r="C191" t="s">
        <v>683</v>
      </c>
      <c r="D191" t="s">
        <v>23</v>
      </c>
      <c r="E191" t="s">
        <v>23</v>
      </c>
      <c r="F191" t="s">
        <v>535</v>
      </c>
      <c r="G191" s="48" t="s">
        <v>106</v>
      </c>
      <c r="H191" s="48">
        <v>0</v>
      </c>
      <c r="I191" t="s">
        <v>38</v>
      </c>
      <c r="J191" s="14">
        <v>477.98</v>
      </c>
      <c r="K191" s="14">
        <v>0</v>
      </c>
      <c r="L191" s="14">
        <v>0</v>
      </c>
      <c r="M191" s="14">
        <v>0</v>
      </c>
      <c r="N191" s="14">
        <v>379.16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88.24</v>
      </c>
      <c r="W191" s="14">
        <v>88.24</v>
      </c>
      <c r="X191" s="14">
        <v>945.38000000000011</v>
      </c>
      <c r="Y191">
        <v>1</v>
      </c>
      <c r="Z191">
        <v>1</v>
      </c>
      <c r="AA191">
        <v>0</v>
      </c>
      <c r="AB191">
        <v>3</v>
      </c>
      <c r="AC191">
        <v>315.12666666666672</v>
      </c>
      <c r="AD191">
        <v>0</v>
      </c>
      <c r="AE191">
        <v>0</v>
      </c>
      <c r="AF191">
        <v>0</v>
      </c>
      <c r="AG191">
        <v>0</v>
      </c>
      <c r="AH191" t="s">
        <v>679</v>
      </c>
      <c r="AI191" t="s">
        <v>1239</v>
      </c>
      <c r="AK191">
        <f>VLOOKUP(B191, 'Performance Data'!$B:$B, 1, 0)</f>
        <v>20449</v>
      </c>
    </row>
    <row r="192" spans="2:37" hidden="1" x14ac:dyDescent="0.25">
      <c r="B192">
        <v>20452</v>
      </c>
      <c r="C192" t="s">
        <v>567</v>
      </c>
      <c r="D192" t="s">
        <v>23</v>
      </c>
      <c r="E192" t="s">
        <v>23</v>
      </c>
      <c r="F192">
        <v>0</v>
      </c>
      <c r="G192" s="48">
        <v>0</v>
      </c>
      <c r="H192" s="48">
        <v>0</v>
      </c>
      <c r="I192" t="s">
        <v>64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W192" s="14">
        <v>0</v>
      </c>
      <c r="X192" s="14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K192">
        <f>VLOOKUP(B192, 'Performance Data'!$B:$B, 1, 0)</f>
        <v>20452</v>
      </c>
    </row>
    <row r="193" spans="2:37" ht="30" hidden="1" x14ac:dyDescent="0.25">
      <c r="B193">
        <v>20454</v>
      </c>
      <c r="C193" t="s">
        <v>262</v>
      </c>
      <c r="D193" t="s">
        <v>23</v>
      </c>
      <c r="E193" t="s">
        <v>23</v>
      </c>
      <c r="F193" t="s">
        <v>535</v>
      </c>
      <c r="G193" s="48" t="s">
        <v>106</v>
      </c>
      <c r="H193" s="48">
        <v>0</v>
      </c>
      <c r="I193" t="s">
        <v>64</v>
      </c>
      <c r="J193" s="14">
        <v>489.57</v>
      </c>
      <c r="K193" s="14">
        <v>977.23</v>
      </c>
      <c r="L193" s="14">
        <v>946.62</v>
      </c>
      <c r="M193" s="14">
        <v>2380.66</v>
      </c>
      <c r="N193" s="14">
        <v>437.13</v>
      </c>
      <c r="O193" s="14">
        <v>514.67999999999995</v>
      </c>
      <c r="P193" s="14">
        <v>2092.54</v>
      </c>
      <c r="Q193" s="14">
        <v>769.77</v>
      </c>
      <c r="R193" s="14">
        <v>988.07</v>
      </c>
      <c r="S193" s="14">
        <v>1638.49</v>
      </c>
      <c r="T193" s="14">
        <v>467.42</v>
      </c>
      <c r="U193" s="14">
        <v>565.49</v>
      </c>
      <c r="W193" s="14">
        <v>565.49</v>
      </c>
      <c r="X193" s="14">
        <v>12267.67</v>
      </c>
      <c r="Y193">
        <v>1</v>
      </c>
      <c r="Z193">
        <v>1</v>
      </c>
      <c r="AA193">
        <v>1</v>
      </c>
      <c r="AB193">
        <v>12</v>
      </c>
      <c r="AC193">
        <v>1022.3058333333333</v>
      </c>
      <c r="AD193">
        <v>0</v>
      </c>
      <c r="AE193">
        <v>0</v>
      </c>
      <c r="AF193">
        <v>0</v>
      </c>
      <c r="AG193">
        <v>0</v>
      </c>
      <c r="AH193" t="s">
        <v>141</v>
      </c>
      <c r="AI193" t="s">
        <v>1239</v>
      </c>
      <c r="AK193">
        <f>VLOOKUP(B193, 'Performance Data'!$B:$B, 1, 0)</f>
        <v>20454</v>
      </c>
    </row>
    <row r="194" spans="2:37" hidden="1" x14ac:dyDescent="0.25">
      <c r="B194">
        <v>20460</v>
      </c>
      <c r="C194" t="s">
        <v>785</v>
      </c>
      <c r="D194" t="s">
        <v>23</v>
      </c>
      <c r="E194" t="s">
        <v>23</v>
      </c>
      <c r="F194">
        <v>0</v>
      </c>
      <c r="G194" s="48">
        <v>0</v>
      </c>
      <c r="H194" s="48">
        <v>0</v>
      </c>
      <c r="I194" t="s">
        <v>64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W194" s="14">
        <v>0</v>
      </c>
      <c r="X194" s="1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K194" t="e">
        <f>VLOOKUP(B194, 'Performance Data'!$B:$B, 1, 0)</f>
        <v>#N/A</v>
      </c>
    </row>
    <row r="195" spans="2:37" ht="30" hidden="1" x14ac:dyDescent="0.25">
      <c r="B195">
        <v>20472</v>
      </c>
      <c r="C195" t="s">
        <v>226</v>
      </c>
      <c r="D195" t="s">
        <v>23</v>
      </c>
      <c r="E195" t="s">
        <v>23</v>
      </c>
      <c r="F195" t="s">
        <v>535</v>
      </c>
      <c r="G195" s="48" t="s">
        <v>106</v>
      </c>
      <c r="H195" s="48">
        <v>0</v>
      </c>
      <c r="I195" t="s">
        <v>64</v>
      </c>
      <c r="J195" s="14">
        <v>0</v>
      </c>
      <c r="K195" s="14">
        <v>0</v>
      </c>
      <c r="L195" s="14">
        <v>0</v>
      </c>
      <c r="M195" s="14">
        <v>905.45</v>
      </c>
      <c r="N195" s="14">
        <v>1107.3399999999999</v>
      </c>
      <c r="O195" s="14">
        <v>382.17</v>
      </c>
      <c r="P195" s="14">
        <v>819.52</v>
      </c>
      <c r="Q195" s="14">
        <v>0</v>
      </c>
      <c r="R195" s="14">
        <v>0</v>
      </c>
      <c r="S195" s="14">
        <v>0</v>
      </c>
      <c r="T195" s="14">
        <v>1091.67</v>
      </c>
      <c r="U195" s="14">
        <v>0</v>
      </c>
      <c r="W195" s="14">
        <v>0</v>
      </c>
      <c r="X195" s="14">
        <v>4306.1499999999996</v>
      </c>
      <c r="Y195">
        <v>0</v>
      </c>
      <c r="Z195">
        <v>1</v>
      </c>
      <c r="AA195">
        <v>1</v>
      </c>
      <c r="AB195">
        <v>5</v>
      </c>
      <c r="AC195">
        <v>861.2299999999999</v>
      </c>
      <c r="AD195">
        <v>0</v>
      </c>
      <c r="AE195">
        <v>0</v>
      </c>
      <c r="AF195">
        <v>0</v>
      </c>
      <c r="AG195">
        <v>0</v>
      </c>
      <c r="AH195" t="s">
        <v>711</v>
      </c>
      <c r="AI195" t="s">
        <v>1240</v>
      </c>
      <c r="AK195">
        <f>VLOOKUP(B195, 'Performance Data'!$B:$B, 1, 0)</f>
        <v>20472</v>
      </c>
    </row>
    <row r="196" spans="2:37" hidden="1" x14ac:dyDescent="0.25">
      <c r="B196">
        <v>20475</v>
      </c>
      <c r="C196" t="s">
        <v>142</v>
      </c>
      <c r="D196" t="s">
        <v>23</v>
      </c>
      <c r="E196" t="s">
        <v>23</v>
      </c>
      <c r="F196" t="s">
        <v>533</v>
      </c>
      <c r="G196" s="48" t="s">
        <v>533</v>
      </c>
      <c r="H196" s="48">
        <v>0</v>
      </c>
      <c r="I196" t="s">
        <v>64</v>
      </c>
      <c r="J196" s="14">
        <v>522.1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W196" s="14">
        <v>0</v>
      </c>
      <c r="X196" s="14">
        <v>522.1</v>
      </c>
      <c r="Y196">
        <v>0</v>
      </c>
      <c r="Z196">
        <v>1</v>
      </c>
      <c r="AA196">
        <v>1</v>
      </c>
      <c r="AB196">
        <v>1</v>
      </c>
      <c r="AC196">
        <v>522.1</v>
      </c>
      <c r="AD196">
        <v>0</v>
      </c>
      <c r="AE196">
        <v>0</v>
      </c>
      <c r="AF196">
        <v>0</v>
      </c>
      <c r="AG196">
        <v>0</v>
      </c>
      <c r="AH196" t="s">
        <v>711</v>
      </c>
      <c r="AI196" t="s">
        <v>1240</v>
      </c>
      <c r="AK196">
        <f>VLOOKUP(B196, 'Performance Data'!$B:$B, 1, 0)</f>
        <v>20475</v>
      </c>
    </row>
    <row r="197" spans="2:37" hidden="1" x14ac:dyDescent="0.25">
      <c r="B197">
        <v>20477</v>
      </c>
      <c r="C197" t="s">
        <v>786</v>
      </c>
      <c r="D197" t="s">
        <v>23</v>
      </c>
      <c r="E197" t="s">
        <v>23</v>
      </c>
      <c r="F197">
        <v>0</v>
      </c>
      <c r="G197" s="48">
        <v>0</v>
      </c>
      <c r="H197" s="48">
        <v>0</v>
      </c>
      <c r="I197" t="s">
        <v>38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W197" s="14">
        <v>0</v>
      </c>
      <c r="X197" s="14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K197" t="e">
        <f>VLOOKUP(B197, 'Performance Data'!$B:$B, 1, 0)</f>
        <v>#N/A</v>
      </c>
    </row>
    <row r="198" spans="2:37" hidden="1" x14ac:dyDescent="0.25">
      <c r="B198">
        <v>20503</v>
      </c>
      <c r="C198" t="s">
        <v>296</v>
      </c>
      <c r="D198" t="s">
        <v>23</v>
      </c>
      <c r="E198" t="s">
        <v>23</v>
      </c>
      <c r="F198">
        <v>0</v>
      </c>
      <c r="G198" s="48">
        <v>0</v>
      </c>
      <c r="H198" s="48">
        <v>0</v>
      </c>
      <c r="I198" t="s">
        <v>38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694.77</v>
      </c>
      <c r="T198" s="14">
        <v>0</v>
      </c>
      <c r="U198" s="14">
        <v>0</v>
      </c>
      <c r="W198" s="14">
        <v>0</v>
      </c>
      <c r="X198" s="14">
        <v>694.77</v>
      </c>
      <c r="Y198">
        <v>0</v>
      </c>
      <c r="Z198">
        <v>1</v>
      </c>
      <c r="AA198">
        <v>0</v>
      </c>
      <c r="AB198">
        <v>1</v>
      </c>
      <c r="AC198">
        <v>694.77</v>
      </c>
      <c r="AD198">
        <v>0</v>
      </c>
      <c r="AE198">
        <v>0</v>
      </c>
      <c r="AF198">
        <v>0</v>
      </c>
      <c r="AG198">
        <v>0</v>
      </c>
      <c r="AH198" t="s">
        <v>679</v>
      </c>
      <c r="AI198" t="s">
        <v>1239</v>
      </c>
      <c r="AK198">
        <f>VLOOKUP(B198, 'Performance Data'!$B:$B, 1, 0)</f>
        <v>20503</v>
      </c>
    </row>
    <row r="199" spans="2:37" hidden="1" x14ac:dyDescent="0.25">
      <c r="B199">
        <v>20505</v>
      </c>
      <c r="C199" t="s">
        <v>297</v>
      </c>
      <c r="D199" t="s">
        <v>23</v>
      </c>
      <c r="E199" t="s">
        <v>23</v>
      </c>
      <c r="F199">
        <v>0</v>
      </c>
      <c r="G199" s="48">
        <v>0</v>
      </c>
      <c r="H199" s="48">
        <v>0</v>
      </c>
      <c r="I199" t="s">
        <v>64</v>
      </c>
      <c r="J199" s="14">
        <v>324.19</v>
      </c>
      <c r="K199" s="14">
        <v>0</v>
      </c>
      <c r="L199" s="14">
        <v>0</v>
      </c>
      <c r="M199" s="14">
        <v>0</v>
      </c>
      <c r="N199" s="14">
        <v>0</v>
      </c>
      <c r="O199" s="14">
        <v>494.1</v>
      </c>
      <c r="P199" s="14">
        <v>0</v>
      </c>
      <c r="Q199" s="14">
        <v>0</v>
      </c>
      <c r="R199" s="14">
        <v>1265.3800000000001</v>
      </c>
      <c r="S199" s="14">
        <v>0</v>
      </c>
      <c r="T199" s="14">
        <v>0</v>
      </c>
      <c r="U199" s="14">
        <v>0</v>
      </c>
      <c r="W199" s="14">
        <v>0</v>
      </c>
      <c r="X199" s="14">
        <v>2083.67</v>
      </c>
      <c r="Y199">
        <v>0</v>
      </c>
      <c r="Z199">
        <v>1</v>
      </c>
      <c r="AA199">
        <v>1</v>
      </c>
      <c r="AB199">
        <v>3</v>
      </c>
      <c r="AC199">
        <v>694.55666666666673</v>
      </c>
      <c r="AD199">
        <v>0</v>
      </c>
      <c r="AE199">
        <v>0</v>
      </c>
      <c r="AF199">
        <v>0</v>
      </c>
      <c r="AG199">
        <v>0</v>
      </c>
      <c r="AH199" t="s">
        <v>679</v>
      </c>
      <c r="AI199" t="s">
        <v>1239</v>
      </c>
      <c r="AK199">
        <f>VLOOKUP(B199, 'Performance Data'!$B:$B, 1, 0)</f>
        <v>20505</v>
      </c>
    </row>
    <row r="200" spans="2:37" ht="30" hidden="1" x14ac:dyDescent="0.25">
      <c r="B200">
        <v>20507</v>
      </c>
      <c r="C200" t="s">
        <v>132</v>
      </c>
      <c r="D200" t="s">
        <v>23</v>
      </c>
      <c r="E200" t="s">
        <v>23</v>
      </c>
      <c r="F200" t="s">
        <v>535</v>
      </c>
      <c r="G200" s="48" t="s">
        <v>106</v>
      </c>
      <c r="H200" s="48">
        <v>0</v>
      </c>
      <c r="I200" t="s">
        <v>64</v>
      </c>
      <c r="J200" s="14">
        <v>646.91</v>
      </c>
      <c r="K200" s="14">
        <v>860.21</v>
      </c>
      <c r="L200" s="14">
        <v>1692.14</v>
      </c>
      <c r="M200" s="14">
        <v>353.14</v>
      </c>
      <c r="N200" s="14">
        <v>411.78</v>
      </c>
      <c r="O200" s="14">
        <v>847.54</v>
      </c>
      <c r="P200" s="14">
        <v>1418.95</v>
      </c>
      <c r="Q200" s="14">
        <v>3552.8</v>
      </c>
      <c r="R200" s="14">
        <v>700.78</v>
      </c>
      <c r="S200" s="14">
        <v>726.06</v>
      </c>
      <c r="T200" s="14">
        <v>2511.6799999999998</v>
      </c>
      <c r="U200" s="14">
        <v>0</v>
      </c>
      <c r="W200" s="14">
        <v>0</v>
      </c>
      <c r="X200" s="14">
        <v>13721.990000000002</v>
      </c>
      <c r="Y200">
        <v>0</v>
      </c>
      <c r="Z200">
        <v>1</v>
      </c>
      <c r="AA200">
        <v>1</v>
      </c>
      <c r="AB200">
        <v>11</v>
      </c>
      <c r="AC200">
        <v>1247.4536363636364</v>
      </c>
      <c r="AD200">
        <v>0</v>
      </c>
      <c r="AE200">
        <v>0</v>
      </c>
      <c r="AF200">
        <v>0</v>
      </c>
      <c r="AG200">
        <v>0</v>
      </c>
      <c r="AH200" t="s">
        <v>133</v>
      </c>
      <c r="AI200" t="s">
        <v>1242</v>
      </c>
      <c r="AK200">
        <f>VLOOKUP(B200, 'Performance Data'!$B:$B, 1, 0)</f>
        <v>20507</v>
      </c>
    </row>
    <row r="201" spans="2:37" ht="30" hidden="1" x14ac:dyDescent="0.25">
      <c r="B201">
        <v>20509</v>
      </c>
      <c r="C201" t="s">
        <v>181</v>
      </c>
      <c r="D201" t="s">
        <v>23</v>
      </c>
      <c r="E201" t="s">
        <v>23</v>
      </c>
      <c r="F201" t="s">
        <v>535</v>
      </c>
      <c r="G201" s="48" t="s">
        <v>106</v>
      </c>
      <c r="H201" s="48">
        <v>0</v>
      </c>
      <c r="I201" t="s">
        <v>38</v>
      </c>
      <c r="J201" s="14">
        <v>2343.8000000000002</v>
      </c>
      <c r="K201" s="14">
        <v>2335.41</v>
      </c>
      <c r="L201" s="14">
        <v>2237.0700000000002</v>
      </c>
      <c r="M201" s="14">
        <v>4642.67</v>
      </c>
      <c r="N201" s="14">
        <v>966.52</v>
      </c>
      <c r="O201" s="14">
        <v>1568.75</v>
      </c>
      <c r="P201" s="14">
        <v>2457.35</v>
      </c>
      <c r="Q201" s="14">
        <v>1796.7</v>
      </c>
      <c r="R201" s="14">
        <v>3658.4</v>
      </c>
      <c r="S201" s="14">
        <v>0</v>
      </c>
      <c r="T201" s="14">
        <v>2627.62</v>
      </c>
      <c r="U201" s="14">
        <v>966.02</v>
      </c>
      <c r="W201" s="14">
        <v>966.02</v>
      </c>
      <c r="X201" s="14">
        <v>25600.31</v>
      </c>
      <c r="Y201">
        <v>1</v>
      </c>
      <c r="Z201">
        <v>1</v>
      </c>
      <c r="AA201">
        <v>0</v>
      </c>
      <c r="AB201">
        <v>11</v>
      </c>
      <c r="AC201">
        <v>2327.300909090909</v>
      </c>
      <c r="AD201">
        <v>0</v>
      </c>
      <c r="AE201">
        <v>0</v>
      </c>
      <c r="AF201">
        <v>0</v>
      </c>
      <c r="AG201">
        <v>0</v>
      </c>
      <c r="AH201" t="s">
        <v>128</v>
      </c>
      <c r="AI201" t="s">
        <v>1242</v>
      </c>
      <c r="AK201">
        <f>VLOOKUP(B201, 'Performance Data'!$B:$B, 1, 0)</f>
        <v>20509</v>
      </c>
    </row>
    <row r="202" spans="2:37" ht="30" hidden="1" x14ac:dyDescent="0.25">
      <c r="B202">
        <v>20511</v>
      </c>
      <c r="C202" t="s">
        <v>138</v>
      </c>
      <c r="D202" t="s">
        <v>23</v>
      </c>
      <c r="E202" t="s">
        <v>23</v>
      </c>
      <c r="F202" t="s">
        <v>535</v>
      </c>
      <c r="G202" s="48" t="s">
        <v>106</v>
      </c>
      <c r="H202" s="48">
        <v>0</v>
      </c>
      <c r="I202" t="s">
        <v>64</v>
      </c>
      <c r="J202" s="14">
        <v>0</v>
      </c>
      <c r="K202" s="14">
        <v>0</v>
      </c>
      <c r="L202" s="14">
        <v>521.67999999999995</v>
      </c>
      <c r="M202" s="14">
        <v>1007.57</v>
      </c>
      <c r="N202" s="14">
        <v>0</v>
      </c>
      <c r="O202" s="14">
        <v>976.92</v>
      </c>
      <c r="P202" s="14">
        <v>233.94</v>
      </c>
      <c r="Q202" s="14">
        <v>0</v>
      </c>
      <c r="R202" s="14">
        <v>1747</v>
      </c>
      <c r="S202" s="14">
        <v>-580.29</v>
      </c>
      <c r="T202" s="14">
        <v>0</v>
      </c>
      <c r="U202" s="14">
        <v>953.5</v>
      </c>
      <c r="W202" s="14">
        <v>953.5</v>
      </c>
      <c r="X202" s="14">
        <v>4860.3200000000006</v>
      </c>
      <c r="Y202">
        <v>1</v>
      </c>
      <c r="Z202">
        <v>1</v>
      </c>
      <c r="AA202">
        <v>1</v>
      </c>
      <c r="AB202">
        <v>6</v>
      </c>
      <c r="AC202">
        <v>810.0533333333334</v>
      </c>
      <c r="AD202">
        <v>0</v>
      </c>
      <c r="AE202">
        <v>0</v>
      </c>
      <c r="AF202">
        <v>0</v>
      </c>
      <c r="AG202">
        <v>0</v>
      </c>
      <c r="AH202" t="s">
        <v>141</v>
      </c>
      <c r="AI202" t="s">
        <v>1239</v>
      </c>
      <c r="AK202">
        <f>VLOOKUP(B202, 'Performance Data'!$B:$B, 1, 0)</f>
        <v>20511</v>
      </c>
    </row>
    <row r="203" spans="2:37" hidden="1" x14ac:dyDescent="0.25">
      <c r="B203">
        <v>20513</v>
      </c>
      <c r="C203" t="s">
        <v>298</v>
      </c>
      <c r="D203" t="s">
        <v>23</v>
      </c>
      <c r="E203" t="s">
        <v>23</v>
      </c>
      <c r="F203">
        <v>0</v>
      </c>
      <c r="G203" s="48">
        <v>0</v>
      </c>
      <c r="H203" s="48">
        <v>0</v>
      </c>
      <c r="I203" t="s">
        <v>38</v>
      </c>
      <c r="J203" s="14">
        <v>305.06</v>
      </c>
      <c r="K203" s="14">
        <v>0</v>
      </c>
      <c r="L203" s="14">
        <v>0</v>
      </c>
      <c r="M203" s="14">
        <v>0</v>
      </c>
      <c r="N203" s="14">
        <v>286.98</v>
      </c>
      <c r="O203" s="14">
        <v>0</v>
      </c>
      <c r="P203" s="14">
        <v>0</v>
      </c>
      <c r="Q203" s="14">
        <v>0</v>
      </c>
      <c r="R203" s="14">
        <v>373.65</v>
      </c>
      <c r="S203" s="14">
        <v>0</v>
      </c>
      <c r="T203" s="14">
        <v>301.27999999999997</v>
      </c>
      <c r="U203" s="14">
        <v>0</v>
      </c>
      <c r="W203" s="14">
        <v>0</v>
      </c>
      <c r="X203" s="14">
        <v>1266.9699999999998</v>
      </c>
      <c r="Y203">
        <v>0</v>
      </c>
      <c r="Z203">
        <v>1</v>
      </c>
      <c r="AA203">
        <v>0</v>
      </c>
      <c r="AB203">
        <v>4</v>
      </c>
      <c r="AC203">
        <v>316.74249999999995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K203">
        <f>VLOOKUP(B203, 'Performance Data'!$B:$B, 1, 0)</f>
        <v>20513</v>
      </c>
    </row>
    <row r="204" spans="2:37" hidden="1" x14ac:dyDescent="0.25">
      <c r="B204">
        <v>20516</v>
      </c>
      <c r="C204" t="s">
        <v>568</v>
      </c>
      <c r="D204" t="s">
        <v>23</v>
      </c>
      <c r="E204" t="s">
        <v>23</v>
      </c>
      <c r="F204">
        <v>0</v>
      </c>
      <c r="G204" s="48">
        <v>0</v>
      </c>
      <c r="H204" s="48">
        <v>0</v>
      </c>
      <c r="I204" t="s">
        <v>38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W204" s="14">
        <v>0</v>
      </c>
      <c r="X204" s="1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K204">
        <f>VLOOKUP(B204, 'Performance Data'!$B:$B, 1, 0)</f>
        <v>20516</v>
      </c>
    </row>
    <row r="205" spans="2:37" ht="30" hidden="1" x14ac:dyDescent="0.25">
      <c r="B205">
        <v>20517</v>
      </c>
      <c r="C205" t="s">
        <v>87</v>
      </c>
      <c r="D205" t="s">
        <v>23</v>
      </c>
      <c r="E205" t="s">
        <v>23</v>
      </c>
      <c r="F205" t="s">
        <v>535</v>
      </c>
      <c r="G205" s="48" t="s">
        <v>106</v>
      </c>
      <c r="H205" s="48">
        <v>0</v>
      </c>
      <c r="I205" t="s">
        <v>64</v>
      </c>
      <c r="J205" s="14">
        <v>0</v>
      </c>
      <c r="K205" s="14">
        <v>579.4</v>
      </c>
      <c r="L205" s="14">
        <v>474.15</v>
      </c>
      <c r="M205" s="14">
        <v>0</v>
      </c>
      <c r="N205" s="14">
        <v>344.28</v>
      </c>
      <c r="O205" s="14">
        <v>0</v>
      </c>
      <c r="P205" s="14">
        <v>405.17</v>
      </c>
      <c r="Q205" s="14">
        <v>0</v>
      </c>
      <c r="R205" s="14">
        <v>305.13</v>
      </c>
      <c r="S205" s="14">
        <v>0</v>
      </c>
      <c r="T205" s="14">
        <v>883.91</v>
      </c>
      <c r="U205" s="14">
        <v>0</v>
      </c>
      <c r="W205" s="14">
        <v>0</v>
      </c>
      <c r="X205" s="14">
        <v>2992.04</v>
      </c>
      <c r="Y205">
        <v>0</v>
      </c>
      <c r="Z205">
        <v>1</v>
      </c>
      <c r="AA205">
        <v>1</v>
      </c>
      <c r="AB205">
        <v>6</v>
      </c>
      <c r="AC205">
        <v>498.67333333333335</v>
      </c>
      <c r="AD205">
        <v>0</v>
      </c>
      <c r="AE205">
        <v>0</v>
      </c>
      <c r="AF205">
        <v>0</v>
      </c>
      <c r="AG205">
        <v>0</v>
      </c>
      <c r="AH205" t="s">
        <v>141</v>
      </c>
      <c r="AI205" t="s">
        <v>1239</v>
      </c>
      <c r="AK205">
        <f>VLOOKUP(B205, 'Performance Data'!$B:$B, 1, 0)</f>
        <v>20517</v>
      </c>
    </row>
    <row r="206" spans="2:37" ht="30" hidden="1" x14ac:dyDescent="0.25">
      <c r="B206">
        <v>20519</v>
      </c>
      <c r="C206" t="s">
        <v>67</v>
      </c>
      <c r="D206" t="s">
        <v>23</v>
      </c>
      <c r="E206" t="s">
        <v>23</v>
      </c>
      <c r="F206" t="s">
        <v>535</v>
      </c>
      <c r="G206" s="48" t="s">
        <v>106</v>
      </c>
      <c r="H206" s="48">
        <v>0</v>
      </c>
      <c r="I206" t="s">
        <v>64</v>
      </c>
      <c r="J206" s="14">
        <v>1375.07</v>
      </c>
      <c r="K206" s="14">
        <v>560.88</v>
      </c>
      <c r="L206" s="14">
        <v>1677.3</v>
      </c>
      <c r="M206" s="14">
        <v>2858.85</v>
      </c>
      <c r="N206" s="14">
        <v>2354.5500000000002</v>
      </c>
      <c r="O206" s="14">
        <v>1488.31</v>
      </c>
      <c r="P206" s="14">
        <v>2282.64</v>
      </c>
      <c r="Q206" s="14">
        <v>1213.28</v>
      </c>
      <c r="R206" s="14">
        <v>700.78</v>
      </c>
      <c r="S206" s="14">
        <v>2214.9499999999998</v>
      </c>
      <c r="T206" s="14">
        <v>1547.1</v>
      </c>
      <c r="U206" s="14">
        <v>1380.85</v>
      </c>
      <c r="W206" s="14">
        <v>1380.85</v>
      </c>
      <c r="X206" s="14">
        <v>19654.559999999998</v>
      </c>
      <c r="Y206">
        <v>1</v>
      </c>
      <c r="Z206">
        <v>1</v>
      </c>
      <c r="AA206">
        <v>1</v>
      </c>
      <c r="AB206">
        <v>12</v>
      </c>
      <c r="AC206">
        <v>1637.8799999999999</v>
      </c>
      <c r="AD206">
        <v>0</v>
      </c>
      <c r="AE206">
        <v>0</v>
      </c>
      <c r="AF206">
        <v>0</v>
      </c>
      <c r="AG206">
        <v>0</v>
      </c>
      <c r="AH206" t="s">
        <v>128</v>
      </c>
      <c r="AI206" t="s">
        <v>1242</v>
      </c>
      <c r="AK206">
        <f>VLOOKUP(B206, 'Performance Data'!$B:$B, 1, 0)</f>
        <v>20519</v>
      </c>
    </row>
    <row r="207" spans="2:37" hidden="1" x14ac:dyDescent="0.25">
      <c r="B207">
        <v>20523</v>
      </c>
      <c r="C207" t="s">
        <v>569</v>
      </c>
      <c r="D207" t="s">
        <v>23</v>
      </c>
      <c r="E207" t="s">
        <v>23</v>
      </c>
      <c r="F207">
        <v>0</v>
      </c>
      <c r="G207" s="48">
        <v>0</v>
      </c>
      <c r="H207" s="48">
        <v>0</v>
      </c>
      <c r="I207" t="s">
        <v>38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W207" s="14">
        <v>0</v>
      </c>
      <c r="X207" s="14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K207">
        <f>VLOOKUP(B207, 'Performance Data'!$B:$B, 1, 0)</f>
        <v>20523</v>
      </c>
    </row>
    <row r="208" spans="2:37" ht="30" hidden="1" x14ac:dyDescent="0.25">
      <c r="B208">
        <v>20529</v>
      </c>
      <c r="C208" t="s">
        <v>299</v>
      </c>
      <c r="D208" t="s">
        <v>23</v>
      </c>
      <c r="E208" t="s">
        <v>23</v>
      </c>
      <c r="F208" t="s">
        <v>535</v>
      </c>
      <c r="G208" s="48" t="s">
        <v>106</v>
      </c>
      <c r="H208" s="48">
        <v>0</v>
      </c>
      <c r="I208" t="s">
        <v>38</v>
      </c>
      <c r="J208" s="14">
        <v>322.05</v>
      </c>
      <c r="K208" s="14">
        <v>0</v>
      </c>
      <c r="L208" s="14">
        <v>0</v>
      </c>
      <c r="M208" s="14">
        <v>536.04</v>
      </c>
      <c r="N208" s="14">
        <v>0</v>
      </c>
      <c r="O208" s="14">
        <v>0</v>
      </c>
      <c r="P208" s="14">
        <v>0</v>
      </c>
      <c r="Q208" s="14">
        <v>88.74</v>
      </c>
      <c r="R208" s="14">
        <v>590.87</v>
      </c>
      <c r="S208" s="14">
        <v>0</v>
      </c>
      <c r="T208" s="14">
        <v>0</v>
      </c>
      <c r="U208" s="14">
        <v>535.96</v>
      </c>
      <c r="W208" s="14">
        <v>535.96</v>
      </c>
      <c r="X208" s="14">
        <v>2073.66</v>
      </c>
      <c r="Y208">
        <v>1</v>
      </c>
      <c r="Z208">
        <v>1</v>
      </c>
      <c r="AA208">
        <v>0</v>
      </c>
      <c r="AB208">
        <v>5</v>
      </c>
      <c r="AC208">
        <v>414.73199999999997</v>
      </c>
      <c r="AD208">
        <v>0</v>
      </c>
      <c r="AE208">
        <v>0</v>
      </c>
      <c r="AF208">
        <v>0</v>
      </c>
      <c r="AG208">
        <v>0</v>
      </c>
      <c r="AH208" t="s">
        <v>679</v>
      </c>
      <c r="AI208" t="s">
        <v>1239</v>
      </c>
      <c r="AK208">
        <f>VLOOKUP(B208, 'Performance Data'!$B:$B, 1, 0)</f>
        <v>20529</v>
      </c>
    </row>
    <row r="209" spans="2:37" hidden="1" x14ac:dyDescent="0.25">
      <c r="B209">
        <v>20531</v>
      </c>
      <c r="C209" t="s">
        <v>570</v>
      </c>
      <c r="D209" t="s">
        <v>23</v>
      </c>
      <c r="E209" t="s">
        <v>23</v>
      </c>
      <c r="F209">
        <v>0</v>
      </c>
      <c r="G209" s="48">
        <v>0</v>
      </c>
      <c r="H209" s="48">
        <v>0</v>
      </c>
      <c r="I209" t="s">
        <v>64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W209" s="14">
        <v>0</v>
      </c>
      <c r="X209" s="14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K209">
        <f>VLOOKUP(B209, 'Performance Data'!$B:$B, 1, 0)</f>
        <v>20531</v>
      </c>
    </row>
    <row r="210" spans="2:37" hidden="1" x14ac:dyDescent="0.25">
      <c r="B210">
        <v>20532</v>
      </c>
      <c r="C210" t="s">
        <v>787</v>
      </c>
      <c r="D210" t="s">
        <v>23</v>
      </c>
      <c r="E210" t="s">
        <v>23</v>
      </c>
      <c r="F210">
        <v>0</v>
      </c>
      <c r="G210" s="48">
        <v>0</v>
      </c>
      <c r="H210" s="48">
        <v>0</v>
      </c>
      <c r="I210" t="s">
        <v>64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W210" s="14">
        <v>0</v>
      </c>
      <c r="X210" s="14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K210" t="e">
        <f>VLOOKUP(B210, 'Performance Data'!$B:$B, 1, 0)</f>
        <v>#N/A</v>
      </c>
    </row>
    <row r="211" spans="2:37" hidden="1" x14ac:dyDescent="0.25">
      <c r="B211">
        <v>20533</v>
      </c>
      <c r="C211" t="s">
        <v>73</v>
      </c>
      <c r="D211" t="s">
        <v>23</v>
      </c>
      <c r="E211" t="s">
        <v>23</v>
      </c>
      <c r="F211" t="s">
        <v>533</v>
      </c>
      <c r="G211" s="48" t="s">
        <v>533</v>
      </c>
      <c r="H211" s="48">
        <v>0</v>
      </c>
      <c r="I211" t="s">
        <v>64</v>
      </c>
      <c r="J211" s="14">
        <v>1279.17</v>
      </c>
      <c r="K211" s="14">
        <v>0</v>
      </c>
      <c r="L211" s="14">
        <v>1216.49</v>
      </c>
      <c r="M211" s="14">
        <v>0</v>
      </c>
      <c r="N211" s="14">
        <v>0</v>
      </c>
      <c r="O211" s="14">
        <v>557.65</v>
      </c>
      <c r="P211" s="14">
        <v>844.81</v>
      </c>
      <c r="Q211" s="14">
        <v>0</v>
      </c>
      <c r="R211" s="14">
        <v>0</v>
      </c>
      <c r="S211" s="14">
        <v>1145.5</v>
      </c>
      <c r="T211" s="14">
        <v>1478.48</v>
      </c>
      <c r="U211" s="14">
        <v>0</v>
      </c>
      <c r="W211" s="14">
        <v>0</v>
      </c>
      <c r="X211" s="14">
        <v>6522.1</v>
      </c>
      <c r="Y211">
        <v>0</v>
      </c>
      <c r="Z211">
        <v>1</v>
      </c>
      <c r="AA211">
        <v>1</v>
      </c>
      <c r="AB211">
        <v>6</v>
      </c>
      <c r="AC211">
        <v>1087.0166666666667</v>
      </c>
      <c r="AD211">
        <v>0</v>
      </c>
      <c r="AE211">
        <v>0</v>
      </c>
      <c r="AF211">
        <v>0</v>
      </c>
      <c r="AG211">
        <v>0</v>
      </c>
      <c r="AH211" t="s">
        <v>133</v>
      </c>
      <c r="AI211" t="s">
        <v>1242</v>
      </c>
      <c r="AK211">
        <f>VLOOKUP(B211, 'Performance Data'!$B:$B, 1, 0)</f>
        <v>20533</v>
      </c>
    </row>
    <row r="212" spans="2:37" hidden="1" x14ac:dyDescent="0.25">
      <c r="B212">
        <v>20536</v>
      </c>
      <c r="C212" t="s">
        <v>243</v>
      </c>
      <c r="D212" t="s">
        <v>23</v>
      </c>
      <c r="E212" t="s">
        <v>23</v>
      </c>
      <c r="F212" t="s">
        <v>533</v>
      </c>
      <c r="G212" s="48" t="s">
        <v>533</v>
      </c>
      <c r="H212" s="48">
        <v>0</v>
      </c>
      <c r="I212" t="s">
        <v>38</v>
      </c>
      <c r="J212" s="14">
        <v>1000.47</v>
      </c>
      <c r="K212" s="14">
        <v>1484.48</v>
      </c>
      <c r="L212" s="14">
        <v>2338.4699999999998</v>
      </c>
      <c r="M212" s="14">
        <v>1824.85</v>
      </c>
      <c r="N212" s="14">
        <v>3385.33</v>
      </c>
      <c r="O212" s="14">
        <v>635.45000000000005</v>
      </c>
      <c r="P212" s="14">
        <v>2696.85</v>
      </c>
      <c r="Q212" s="14">
        <v>917.64</v>
      </c>
      <c r="R212" s="14">
        <v>826.38</v>
      </c>
      <c r="S212" s="14">
        <v>3282.9</v>
      </c>
      <c r="T212" s="14">
        <v>430.12</v>
      </c>
      <c r="U212" s="14">
        <v>585.78</v>
      </c>
      <c r="W212" s="14">
        <v>585.78</v>
      </c>
      <c r="X212" s="14">
        <v>19408.719999999998</v>
      </c>
      <c r="Y212">
        <v>1</v>
      </c>
      <c r="Z212">
        <v>1</v>
      </c>
      <c r="AA212">
        <v>0</v>
      </c>
      <c r="AB212">
        <v>12</v>
      </c>
      <c r="AC212">
        <v>1617.3933333333332</v>
      </c>
      <c r="AD212">
        <v>0</v>
      </c>
      <c r="AE212">
        <v>0</v>
      </c>
      <c r="AF212">
        <v>0</v>
      </c>
      <c r="AG212">
        <v>0</v>
      </c>
      <c r="AH212" t="s">
        <v>128</v>
      </c>
      <c r="AI212" t="s">
        <v>1242</v>
      </c>
      <c r="AK212">
        <f>VLOOKUP(B212, 'Performance Data'!$B:$B, 1, 0)</f>
        <v>20536</v>
      </c>
    </row>
    <row r="213" spans="2:37" ht="30" hidden="1" x14ac:dyDescent="0.25">
      <c r="B213">
        <v>20539</v>
      </c>
      <c r="C213" t="s">
        <v>300</v>
      </c>
      <c r="D213" t="s">
        <v>23</v>
      </c>
      <c r="E213" t="s">
        <v>23</v>
      </c>
      <c r="F213" t="s">
        <v>535</v>
      </c>
      <c r="G213" s="48" t="s">
        <v>106</v>
      </c>
      <c r="H213" s="48">
        <v>0</v>
      </c>
      <c r="I213" t="s">
        <v>64</v>
      </c>
      <c r="J213" s="14">
        <v>0</v>
      </c>
      <c r="K213" s="14">
        <v>0</v>
      </c>
      <c r="L213" s="14">
        <v>455.58</v>
      </c>
      <c r="M213" s="14">
        <v>0</v>
      </c>
      <c r="N213" s="14">
        <v>0</v>
      </c>
      <c r="O213" s="14">
        <v>0</v>
      </c>
      <c r="P213" s="14">
        <v>0</v>
      </c>
      <c r="Q213" s="14">
        <v>379.62</v>
      </c>
      <c r="R213" s="14">
        <v>0</v>
      </c>
      <c r="S213" s="14">
        <v>0</v>
      </c>
      <c r="T213" s="14">
        <v>0</v>
      </c>
      <c r="U213" s="14">
        <v>0</v>
      </c>
      <c r="W213" s="14">
        <v>0</v>
      </c>
      <c r="X213" s="14">
        <v>835.2</v>
      </c>
      <c r="Y213">
        <v>0</v>
      </c>
      <c r="Z213">
        <v>1</v>
      </c>
      <c r="AA213">
        <v>1</v>
      </c>
      <c r="AB213">
        <v>2</v>
      </c>
      <c r="AC213">
        <v>417.6</v>
      </c>
      <c r="AD213">
        <v>0</v>
      </c>
      <c r="AE213">
        <v>0</v>
      </c>
      <c r="AF213">
        <v>0</v>
      </c>
      <c r="AG213">
        <v>0</v>
      </c>
      <c r="AH213" t="s">
        <v>679</v>
      </c>
      <c r="AI213" t="s">
        <v>1239</v>
      </c>
      <c r="AK213">
        <f>VLOOKUP(B213, 'Performance Data'!$B:$B, 1, 0)</f>
        <v>20539</v>
      </c>
    </row>
    <row r="214" spans="2:37" hidden="1" x14ac:dyDescent="0.25">
      <c r="B214">
        <v>20540</v>
      </c>
      <c r="C214" t="s">
        <v>788</v>
      </c>
      <c r="D214" t="s">
        <v>23</v>
      </c>
      <c r="E214" t="s">
        <v>23</v>
      </c>
      <c r="F214">
        <v>0</v>
      </c>
      <c r="G214" s="48">
        <v>0</v>
      </c>
      <c r="H214" s="48">
        <v>0</v>
      </c>
      <c r="I214" t="s">
        <v>64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W214" s="14">
        <v>0</v>
      </c>
      <c r="X214" s="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K214" t="e">
        <f>VLOOKUP(B214, 'Performance Data'!$B:$B, 1, 0)</f>
        <v>#N/A</v>
      </c>
    </row>
    <row r="215" spans="2:37" ht="30" hidden="1" x14ac:dyDescent="0.25">
      <c r="B215">
        <v>20542</v>
      </c>
      <c r="C215" t="s">
        <v>571</v>
      </c>
      <c r="D215" t="s">
        <v>23</v>
      </c>
      <c r="E215" t="s">
        <v>23</v>
      </c>
      <c r="F215" t="s">
        <v>535</v>
      </c>
      <c r="G215" s="48" t="s">
        <v>106</v>
      </c>
      <c r="H215" s="48">
        <v>0</v>
      </c>
      <c r="I215" t="s">
        <v>38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W215" s="14">
        <v>0</v>
      </c>
      <c r="X215" s="14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K215">
        <f>VLOOKUP(B215, 'Performance Data'!$B:$B, 1, 0)</f>
        <v>20542</v>
      </c>
    </row>
    <row r="216" spans="2:37" ht="30" hidden="1" x14ac:dyDescent="0.25">
      <c r="B216">
        <v>20545</v>
      </c>
      <c r="C216" t="s">
        <v>572</v>
      </c>
      <c r="D216" t="s">
        <v>23</v>
      </c>
      <c r="E216" t="s">
        <v>23</v>
      </c>
      <c r="F216" t="s">
        <v>557</v>
      </c>
      <c r="G216" s="48" t="s">
        <v>106</v>
      </c>
      <c r="H216" s="48">
        <v>0</v>
      </c>
      <c r="I216" t="s">
        <v>64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W216" s="14">
        <v>0</v>
      </c>
      <c r="X216" s="14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K216">
        <f>VLOOKUP(B216, 'Performance Data'!$B:$B, 1, 0)</f>
        <v>20545</v>
      </c>
    </row>
    <row r="217" spans="2:37" ht="30" hidden="1" x14ac:dyDescent="0.25">
      <c r="B217">
        <v>20547</v>
      </c>
      <c r="C217" t="s">
        <v>573</v>
      </c>
      <c r="D217" t="s">
        <v>23</v>
      </c>
      <c r="E217" t="s">
        <v>23</v>
      </c>
      <c r="F217" t="s">
        <v>535</v>
      </c>
      <c r="G217" s="48" t="s">
        <v>106</v>
      </c>
      <c r="H217" s="48">
        <v>0</v>
      </c>
      <c r="I217" t="s">
        <v>64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W217" s="14">
        <v>0</v>
      </c>
      <c r="X217" s="14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K217">
        <f>VLOOKUP(B217, 'Performance Data'!$B:$B, 1, 0)</f>
        <v>20547</v>
      </c>
    </row>
    <row r="218" spans="2:37" hidden="1" x14ac:dyDescent="0.25">
      <c r="B218">
        <v>20550</v>
      </c>
      <c r="C218" t="s">
        <v>789</v>
      </c>
      <c r="D218" t="s">
        <v>23</v>
      </c>
      <c r="E218" t="s">
        <v>23</v>
      </c>
      <c r="F218">
        <v>0</v>
      </c>
      <c r="G218" s="48">
        <v>0</v>
      </c>
      <c r="H218" s="48">
        <v>0</v>
      </c>
      <c r="I218" t="s">
        <v>64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W218" s="14">
        <v>0</v>
      </c>
      <c r="X218" s="14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 t="e">
        <f>VLOOKUP(B218, 'Performance Data'!$B:$B, 1, 0)</f>
        <v>#N/A</v>
      </c>
    </row>
    <row r="219" spans="2:37" hidden="1" x14ac:dyDescent="0.25">
      <c r="B219">
        <v>20556</v>
      </c>
      <c r="C219" t="s">
        <v>301</v>
      </c>
      <c r="D219" t="s">
        <v>23</v>
      </c>
      <c r="E219" t="s">
        <v>23</v>
      </c>
      <c r="F219">
        <v>0</v>
      </c>
      <c r="G219" s="48">
        <v>0</v>
      </c>
      <c r="H219" s="48">
        <v>0</v>
      </c>
      <c r="I219" t="s">
        <v>64</v>
      </c>
      <c r="J219" s="14">
        <v>0</v>
      </c>
      <c r="K219" s="14">
        <v>387.31</v>
      </c>
      <c r="L219" s="14">
        <v>0</v>
      </c>
      <c r="M219" s="14">
        <v>0</v>
      </c>
      <c r="N219" s="14">
        <v>378.61</v>
      </c>
      <c r="O219" s="14">
        <v>0</v>
      </c>
      <c r="P219" s="14">
        <v>0</v>
      </c>
      <c r="Q219" s="14">
        <v>404.48</v>
      </c>
      <c r="R219" s="14">
        <v>483.99</v>
      </c>
      <c r="S219" s="14">
        <v>0</v>
      </c>
      <c r="T219" s="14">
        <v>0</v>
      </c>
      <c r="U219" s="14">
        <v>332.74</v>
      </c>
      <c r="W219" s="14">
        <v>332.74</v>
      </c>
      <c r="X219" s="14">
        <v>1987.13</v>
      </c>
      <c r="Y219">
        <v>1</v>
      </c>
      <c r="Z219">
        <v>1</v>
      </c>
      <c r="AA219">
        <v>1</v>
      </c>
      <c r="AB219">
        <v>5</v>
      </c>
      <c r="AC219">
        <v>397.42600000000004</v>
      </c>
      <c r="AD219">
        <v>0</v>
      </c>
      <c r="AE219">
        <v>0</v>
      </c>
      <c r="AF219">
        <v>0</v>
      </c>
      <c r="AG219">
        <v>0</v>
      </c>
      <c r="AH219" t="s">
        <v>679</v>
      </c>
      <c r="AI219" t="s">
        <v>1239</v>
      </c>
      <c r="AK219">
        <f>VLOOKUP(B219, 'Performance Data'!$B:$B, 1, 0)</f>
        <v>20556</v>
      </c>
    </row>
    <row r="220" spans="2:37" ht="30" hidden="1" x14ac:dyDescent="0.25">
      <c r="B220">
        <v>20568</v>
      </c>
      <c r="C220" t="s">
        <v>302</v>
      </c>
      <c r="D220" t="s">
        <v>23</v>
      </c>
      <c r="E220" t="s">
        <v>23</v>
      </c>
      <c r="F220" t="s">
        <v>535</v>
      </c>
      <c r="G220" s="48" t="s">
        <v>106</v>
      </c>
      <c r="H220" s="48">
        <v>0</v>
      </c>
      <c r="I220" t="s">
        <v>64</v>
      </c>
      <c r="J220" s="14">
        <v>423.84</v>
      </c>
      <c r="K220" s="14">
        <v>504.45</v>
      </c>
      <c r="L220" s="14">
        <v>526.44000000000005</v>
      </c>
      <c r="M220" s="14">
        <v>0</v>
      </c>
      <c r="N220" s="14">
        <v>881.61</v>
      </c>
      <c r="O220" s="14">
        <v>0</v>
      </c>
      <c r="P220" s="14">
        <v>444.72</v>
      </c>
      <c r="Q220" s="14">
        <v>0</v>
      </c>
      <c r="R220" s="14">
        <v>823.59</v>
      </c>
      <c r="S220" s="14">
        <v>402.4</v>
      </c>
      <c r="T220" s="14">
        <v>430.21</v>
      </c>
      <c r="U220" s="14">
        <v>404.96</v>
      </c>
      <c r="W220" s="14">
        <v>404.96</v>
      </c>
      <c r="X220" s="14">
        <v>4842.22</v>
      </c>
      <c r="Y220">
        <v>1</v>
      </c>
      <c r="Z220">
        <v>1</v>
      </c>
      <c r="AA220">
        <v>1</v>
      </c>
      <c r="AB220">
        <v>9</v>
      </c>
      <c r="AC220">
        <v>538.0244444444445</v>
      </c>
      <c r="AD220">
        <v>0</v>
      </c>
      <c r="AE220">
        <v>0</v>
      </c>
      <c r="AF220">
        <v>0</v>
      </c>
      <c r="AG220">
        <v>0</v>
      </c>
      <c r="AH220" t="s">
        <v>679</v>
      </c>
      <c r="AI220" t="s">
        <v>1239</v>
      </c>
      <c r="AK220">
        <f>VLOOKUP(B220, 'Performance Data'!$B:$B, 1, 0)</f>
        <v>20568</v>
      </c>
    </row>
    <row r="221" spans="2:37" hidden="1" x14ac:dyDescent="0.25">
      <c r="B221">
        <v>20569</v>
      </c>
      <c r="C221" t="s">
        <v>790</v>
      </c>
      <c r="D221" t="s">
        <v>23</v>
      </c>
      <c r="E221" t="s">
        <v>23</v>
      </c>
      <c r="F221">
        <v>0</v>
      </c>
      <c r="G221" s="48">
        <v>0</v>
      </c>
      <c r="H221" s="48">
        <v>0</v>
      </c>
      <c r="I221" t="s">
        <v>64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W221" s="14">
        <v>0</v>
      </c>
      <c r="X221" s="14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K221" t="e">
        <f>VLOOKUP(B221, 'Performance Data'!$B:$B, 1, 0)</f>
        <v>#N/A</v>
      </c>
    </row>
    <row r="222" spans="2:37" ht="30" hidden="1" x14ac:dyDescent="0.25">
      <c r="B222">
        <v>20570</v>
      </c>
      <c r="C222" t="s">
        <v>222</v>
      </c>
      <c r="D222" t="s">
        <v>23</v>
      </c>
      <c r="E222" t="s">
        <v>23</v>
      </c>
      <c r="F222" t="s">
        <v>535</v>
      </c>
      <c r="G222" s="48" t="s">
        <v>106</v>
      </c>
      <c r="H222" s="48">
        <v>0</v>
      </c>
      <c r="I222" t="s">
        <v>64</v>
      </c>
      <c r="J222" s="14">
        <v>392.43</v>
      </c>
      <c r="K222" s="14">
        <v>797.2</v>
      </c>
      <c r="L222" s="14">
        <v>1200.9100000000001</v>
      </c>
      <c r="M222" s="14">
        <v>709.58</v>
      </c>
      <c r="N222" s="14">
        <v>1193.76</v>
      </c>
      <c r="O222" s="14">
        <v>923.12</v>
      </c>
      <c r="P222" s="14">
        <v>661.87</v>
      </c>
      <c r="Q222" s="14">
        <v>720.81</v>
      </c>
      <c r="R222" s="14">
        <v>483.31</v>
      </c>
      <c r="S222" s="14">
        <v>745.1</v>
      </c>
      <c r="T222" s="14">
        <v>1753.32</v>
      </c>
      <c r="U222" s="14">
        <v>918.28</v>
      </c>
      <c r="W222" s="14">
        <v>918.28</v>
      </c>
      <c r="X222" s="14">
        <v>10499.690000000002</v>
      </c>
      <c r="Y222">
        <v>1</v>
      </c>
      <c r="Z222">
        <v>1</v>
      </c>
      <c r="AA222">
        <v>1</v>
      </c>
      <c r="AB222">
        <v>12</v>
      </c>
      <c r="AC222">
        <v>874.97416666666686</v>
      </c>
      <c r="AD222">
        <v>0</v>
      </c>
      <c r="AE222">
        <v>0</v>
      </c>
      <c r="AF222">
        <v>0</v>
      </c>
      <c r="AG222">
        <v>0</v>
      </c>
      <c r="AH222" t="s">
        <v>141</v>
      </c>
      <c r="AI222" t="s">
        <v>1239</v>
      </c>
      <c r="AK222">
        <f>VLOOKUP(B222, 'Performance Data'!$B:$B, 1, 0)</f>
        <v>20570</v>
      </c>
    </row>
    <row r="223" spans="2:37" ht="30" hidden="1" x14ac:dyDescent="0.25">
      <c r="B223">
        <v>20573</v>
      </c>
      <c r="C223" t="s">
        <v>182</v>
      </c>
      <c r="D223" t="s">
        <v>23</v>
      </c>
      <c r="E223" t="s">
        <v>23</v>
      </c>
      <c r="F223" t="s">
        <v>535</v>
      </c>
      <c r="G223" s="48" t="s">
        <v>106</v>
      </c>
      <c r="H223" s="48">
        <v>0</v>
      </c>
      <c r="I223" t="s">
        <v>38</v>
      </c>
      <c r="J223" s="14">
        <v>1189.06</v>
      </c>
      <c r="K223" s="14">
        <v>0</v>
      </c>
      <c r="L223" s="14">
        <v>1861.31</v>
      </c>
      <c r="M223" s="14">
        <v>855.12</v>
      </c>
      <c r="N223" s="14">
        <v>1592.17</v>
      </c>
      <c r="O223" s="14">
        <v>1877.26</v>
      </c>
      <c r="P223" s="14">
        <v>2696.19</v>
      </c>
      <c r="Q223" s="14">
        <v>758.17</v>
      </c>
      <c r="R223" s="14">
        <v>2952.07</v>
      </c>
      <c r="S223" s="14">
        <v>1133.22</v>
      </c>
      <c r="T223" s="14">
        <v>3011.8</v>
      </c>
      <c r="U223" s="14">
        <v>892.31</v>
      </c>
      <c r="W223" s="14">
        <v>892.31</v>
      </c>
      <c r="X223" s="14">
        <v>18818.68</v>
      </c>
      <c r="Y223">
        <v>1</v>
      </c>
      <c r="Z223">
        <v>1</v>
      </c>
      <c r="AA223">
        <v>0</v>
      </c>
      <c r="AB223">
        <v>11</v>
      </c>
      <c r="AC223">
        <v>1710.7890909090909</v>
      </c>
      <c r="AD223">
        <v>0</v>
      </c>
      <c r="AE223">
        <v>0</v>
      </c>
      <c r="AF223">
        <v>0</v>
      </c>
      <c r="AG223">
        <v>0</v>
      </c>
      <c r="AH223" t="s">
        <v>128</v>
      </c>
      <c r="AI223" t="s">
        <v>1242</v>
      </c>
      <c r="AK223">
        <f>VLOOKUP(B223, 'Performance Data'!$B:$B, 1, 0)</f>
        <v>20573</v>
      </c>
    </row>
    <row r="224" spans="2:37" ht="30" hidden="1" x14ac:dyDescent="0.25">
      <c r="B224">
        <v>20576</v>
      </c>
      <c r="C224" t="s">
        <v>139</v>
      </c>
      <c r="D224" t="s">
        <v>23</v>
      </c>
      <c r="E224" t="s">
        <v>23</v>
      </c>
      <c r="F224" t="s">
        <v>535</v>
      </c>
      <c r="G224" s="48" t="s">
        <v>106</v>
      </c>
      <c r="H224" s="48">
        <v>0</v>
      </c>
      <c r="I224" t="s">
        <v>38</v>
      </c>
      <c r="J224" s="14">
        <v>707.35</v>
      </c>
      <c r="K224" s="14">
        <v>0</v>
      </c>
      <c r="L224" s="14">
        <v>1116.5</v>
      </c>
      <c r="M224" s="14">
        <v>1088.81</v>
      </c>
      <c r="N224" s="14">
        <v>931.35</v>
      </c>
      <c r="O224" s="14">
        <v>1390.64</v>
      </c>
      <c r="P224" s="14">
        <v>1221.3900000000001</v>
      </c>
      <c r="Q224" s="14">
        <v>914.72</v>
      </c>
      <c r="R224" s="14">
        <v>624.37</v>
      </c>
      <c r="S224" s="14">
        <v>517.98</v>
      </c>
      <c r="T224" s="14">
        <v>1306.3699999999999</v>
      </c>
      <c r="U224" s="14">
        <v>1800.33</v>
      </c>
      <c r="W224" s="14">
        <v>1800.33</v>
      </c>
      <c r="X224" s="14">
        <v>11619.81</v>
      </c>
      <c r="Y224">
        <v>1</v>
      </c>
      <c r="Z224">
        <v>1</v>
      </c>
      <c r="AA224">
        <v>0</v>
      </c>
      <c r="AB224">
        <v>11</v>
      </c>
      <c r="AC224">
        <v>1056.3463636363635</v>
      </c>
      <c r="AD224">
        <v>0</v>
      </c>
      <c r="AE224">
        <v>0</v>
      </c>
      <c r="AF224">
        <v>0</v>
      </c>
      <c r="AG224">
        <v>0</v>
      </c>
      <c r="AH224" t="s">
        <v>141</v>
      </c>
      <c r="AI224" t="s">
        <v>1239</v>
      </c>
      <c r="AK224">
        <f>VLOOKUP(B224, 'Performance Data'!$B:$B, 1, 0)</f>
        <v>20576</v>
      </c>
    </row>
    <row r="225" spans="2:37" ht="30" hidden="1" x14ac:dyDescent="0.25">
      <c r="B225">
        <v>20577</v>
      </c>
      <c r="C225" t="s">
        <v>303</v>
      </c>
      <c r="D225" t="s">
        <v>23</v>
      </c>
      <c r="E225" t="s">
        <v>23</v>
      </c>
      <c r="F225" t="s">
        <v>535</v>
      </c>
      <c r="G225" s="48" t="s">
        <v>106</v>
      </c>
      <c r="H225" s="48">
        <v>0</v>
      </c>
      <c r="I225" t="s">
        <v>64</v>
      </c>
      <c r="J225" s="14">
        <v>429.17</v>
      </c>
      <c r="K225" s="14">
        <v>0</v>
      </c>
      <c r="L225" s="14">
        <v>475.91</v>
      </c>
      <c r="M225" s="14">
        <v>18.09</v>
      </c>
      <c r="N225" s="14">
        <v>1059.3599999999999</v>
      </c>
      <c r="O225" s="14">
        <v>0</v>
      </c>
      <c r="P225" s="14">
        <v>513.02</v>
      </c>
      <c r="Q225" s="14">
        <v>0</v>
      </c>
      <c r="R225" s="14">
        <v>0</v>
      </c>
      <c r="S225" s="14">
        <v>148.24</v>
      </c>
      <c r="T225" s="14">
        <v>752.31</v>
      </c>
      <c r="U225" s="14">
        <v>0</v>
      </c>
      <c r="W225" s="14">
        <v>0</v>
      </c>
      <c r="X225" s="14">
        <v>3396.1</v>
      </c>
      <c r="Y225">
        <v>0</v>
      </c>
      <c r="Z225">
        <v>1</v>
      </c>
      <c r="AA225">
        <v>1</v>
      </c>
      <c r="AB225">
        <v>7</v>
      </c>
      <c r="AC225">
        <v>485.15714285714284</v>
      </c>
      <c r="AD225">
        <v>0</v>
      </c>
      <c r="AE225">
        <v>0</v>
      </c>
      <c r="AF225">
        <v>0</v>
      </c>
      <c r="AG225">
        <v>0</v>
      </c>
      <c r="AH225" t="s">
        <v>679</v>
      </c>
      <c r="AI225" t="s">
        <v>1239</v>
      </c>
      <c r="AK225">
        <f>VLOOKUP(B225, 'Performance Data'!$B:$B, 1, 0)</f>
        <v>20577</v>
      </c>
    </row>
    <row r="226" spans="2:37" hidden="1" x14ac:dyDescent="0.25">
      <c r="B226">
        <v>20580</v>
      </c>
      <c r="C226" t="s">
        <v>684</v>
      </c>
      <c r="D226" t="s">
        <v>23</v>
      </c>
      <c r="E226" t="s">
        <v>23</v>
      </c>
      <c r="F226">
        <v>0</v>
      </c>
      <c r="G226" s="48">
        <v>0</v>
      </c>
      <c r="H226" s="48">
        <v>0</v>
      </c>
      <c r="I226" t="s">
        <v>38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W226" s="14">
        <v>0</v>
      </c>
      <c r="X226" s="14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">
        <v>679</v>
      </c>
      <c r="AI226" t="s">
        <v>1239</v>
      </c>
      <c r="AK226">
        <f>VLOOKUP(B226, 'Performance Data'!$B:$B, 1, 0)</f>
        <v>20580</v>
      </c>
    </row>
    <row r="227" spans="2:37" hidden="1" x14ac:dyDescent="0.25">
      <c r="B227">
        <v>20590</v>
      </c>
      <c r="C227" t="s">
        <v>78</v>
      </c>
      <c r="D227" t="s">
        <v>23</v>
      </c>
      <c r="E227" t="s">
        <v>23</v>
      </c>
      <c r="F227" t="s">
        <v>533</v>
      </c>
      <c r="G227" s="48" t="s">
        <v>533</v>
      </c>
      <c r="H227" s="48">
        <v>0</v>
      </c>
      <c r="I227" t="s">
        <v>64</v>
      </c>
      <c r="J227" s="14">
        <v>1081.4100000000001</v>
      </c>
      <c r="K227" s="14">
        <v>882.34</v>
      </c>
      <c r="L227" s="14">
        <v>723.58</v>
      </c>
      <c r="M227" s="14">
        <v>1414.4</v>
      </c>
      <c r="N227" s="14">
        <v>742.67</v>
      </c>
      <c r="O227" s="14">
        <v>1572.6</v>
      </c>
      <c r="P227" s="14">
        <v>876.81</v>
      </c>
      <c r="Q227" s="14">
        <v>576.91999999999996</v>
      </c>
      <c r="R227" s="14">
        <v>1049.98</v>
      </c>
      <c r="S227" s="14">
        <v>1412.85</v>
      </c>
      <c r="T227" s="14">
        <v>689.37</v>
      </c>
      <c r="U227" s="14">
        <v>1472.24</v>
      </c>
      <c r="W227" s="14">
        <v>1472.24</v>
      </c>
      <c r="X227" s="14">
        <v>12495.17</v>
      </c>
      <c r="Y227">
        <v>1</v>
      </c>
      <c r="Z227">
        <v>1</v>
      </c>
      <c r="AA227">
        <v>1</v>
      </c>
      <c r="AB227">
        <v>12</v>
      </c>
      <c r="AC227">
        <v>1041.2641666666666</v>
      </c>
      <c r="AD227">
        <v>0</v>
      </c>
      <c r="AE227">
        <v>0</v>
      </c>
      <c r="AF227">
        <v>0</v>
      </c>
      <c r="AG227">
        <v>0</v>
      </c>
      <c r="AH227" t="s">
        <v>174</v>
      </c>
      <c r="AI227" t="s">
        <v>1240</v>
      </c>
      <c r="AK227">
        <f>VLOOKUP(B227, 'Performance Data'!$B:$B, 1, 0)</f>
        <v>20590</v>
      </c>
    </row>
    <row r="228" spans="2:37" hidden="1" x14ac:dyDescent="0.25">
      <c r="B228">
        <v>20591</v>
      </c>
      <c r="C228" t="s">
        <v>685</v>
      </c>
      <c r="D228" t="s">
        <v>23</v>
      </c>
      <c r="E228" t="s">
        <v>23</v>
      </c>
      <c r="F228">
        <v>0</v>
      </c>
      <c r="G228" s="48">
        <v>0</v>
      </c>
      <c r="H228" s="48">
        <v>0</v>
      </c>
      <c r="I228" t="s">
        <v>38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W228" s="14">
        <v>0</v>
      </c>
      <c r="X228" s="14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s">
        <v>679</v>
      </c>
      <c r="AI228" t="s">
        <v>1239</v>
      </c>
      <c r="AK228">
        <f>VLOOKUP(B228, 'Performance Data'!$B:$B, 1, 0)</f>
        <v>20591</v>
      </c>
    </row>
    <row r="229" spans="2:37" hidden="1" x14ac:dyDescent="0.25">
      <c r="B229">
        <v>20592</v>
      </c>
      <c r="C229" t="s">
        <v>273</v>
      </c>
      <c r="D229" t="s">
        <v>23</v>
      </c>
      <c r="E229" t="s">
        <v>23</v>
      </c>
      <c r="F229">
        <v>0</v>
      </c>
      <c r="G229" s="48">
        <v>0</v>
      </c>
      <c r="H229" s="48">
        <v>0</v>
      </c>
      <c r="I229" t="s">
        <v>38</v>
      </c>
      <c r="J229" s="14">
        <v>0</v>
      </c>
      <c r="K229" s="14">
        <v>175.17</v>
      </c>
      <c r="L229" s="14">
        <v>0</v>
      </c>
      <c r="M229" s="14">
        <v>231.24</v>
      </c>
      <c r="N229" s="14">
        <v>0</v>
      </c>
      <c r="O229" s="14">
        <v>305.39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W229" s="14">
        <v>0</v>
      </c>
      <c r="X229" s="14">
        <v>711.8</v>
      </c>
      <c r="Y229">
        <v>0</v>
      </c>
      <c r="Z229">
        <v>1</v>
      </c>
      <c r="AA229">
        <v>0</v>
      </c>
      <c r="AB229">
        <v>3</v>
      </c>
      <c r="AC229">
        <v>237.26666666666665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f>VLOOKUP(B229, 'Performance Data'!$B:$B, 1, 0)</f>
        <v>20592</v>
      </c>
    </row>
    <row r="230" spans="2:37" hidden="1" x14ac:dyDescent="0.25">
      <c r="B230">
        <v>20596</v>
      </c>
      <c r="C230" t="s">
        <v>574</v>
      </c>
      <c r="D230" t="s">
        <v>23</v>
      </c>
      <c r="E230" t="s">
        <v>23</v>
      </c>
      <c r="F230">
        <v>0</v>
      </c>
      <c r="G230" s="48">
        <v>0</v>
      </c>
      <c r="H230" s="48">
        <v>0</v>
      </c>
      <c r="I230" t="s">
        <v>38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W230" s="14">
        <v>0</v>
      </c>
      <c r="X230" s="14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K230">
        <f>VLOOKUP(B230, 'Performance Data'!$B:$B, 1, 0)</f>
        <v>20596</v>
      </c>
    </row>
    <row r="231" spans="2:37" hidden="1" x14ac:dyDescent="0.25">
      <c r="B231">
        <v>20598</v>
      </c>
      <c r="C231" t="s">
        <v>123</v>
      </c>
      <c r="D231" t="s">
        <v>23</v>
      </c>
      <c r="E231" t="s">
        <v>23</v>
      </c>
      <c r="F231" t="s">
        <v>533</v>
      </c>
      <c r="G231" s="48" t="s">
        <v>533</v>
      </c>
      <c r="H231" s="48">
        <v>0</v>
      </c>
      <c r="I231" t="s">
        <v>64</v>
      </c>
      <c r="J231" s="14">
        <v>2801.81</v>
      </c>
      <c r="K231" s="14">
        <v>4836.46</v>
      </c>
      <c r="L231" s="14">
        <v>10153.35</v>
      </c>
      <c r="M231" s="14">
        <v>3778.69</v>
      </c>
      <c r="N231" s="14">
        <v>2580.7600000000002</v>
      </c>
      <c r="O231" s="14">
        <v>7811.86</v>
      </c>
      <c r="P231" s="14">
        <v>5758.36</v>
      </c>
      <c r="Q231" s="14">
        <v>6980.19</v>
      </c>
      <c r="R231" s="14">
        <v>7712.73</v>
      </c>
      <c r="S231" s="14">
        <v>2020.34</v>
      </c>
      <c r="T231" s="14">
        <v>12272.78</v>
      </c>
      <c r="U231" s="14">
        <v>4157.24</v>
      </c>
      <c r="W231" s="14">
        <v>4157.24</v>
      </c>
      <c r="X231" s="14">
        <v>70864.570000000007</v>
      </c>
      <c r="Y231">
        <v>1</v>
      </c>
      <c r="Z231">
        <v>1</v>
      </c>
      <c r="AA231">
        <v>1</v>
      </c>
      <c r="AB231">
        <v>12</v>
      </c>
      <c r="AC231">
        <v>5905.3808333333336</v>
      </c>
      <c r="AD231">
        <v>0</v>
      </c>
      <c r="AE231">
        <v>0</v>
      </c>
      <c r="AF231">
        <v>0</v>
      </c>
      <c r="AG231">
        <v>0</v>
      </c>
      <c r="AH231" t="s">
        <v>128</v>
      </c>
      <c r="AI231" t="s">
        <v>1242</v>
      </c>
      <c r="AK231">
        <f>VLOOKUP(B231, 'Performance Data'!$B:$B, 1, 0)</f>
        <v>20598</v>
      </c>
    </row>
    <row r="232" spans="2:37" hidden="1" x14ac:dyDescent="0.25">
      <c r="B232">
        <v>20599</v>
      </c>
      <c r="C232" t="s">
        <v>791</v>
      </c>
      <c r="D232" t="s">
        <v>23</v>
      </c>
      <c r="E232" t="s">
        <v>23</v>
      </c>
      <c r="F232">
        <v>0</v>
      </c>
      <c r="G232" s="48">
        <v>0</v>
      </c>
      <c r="H232" s="48">
        <v>0</v>
      </c>
      <c r="I232" t="s">
        <v>64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W232" s="14">
        <v>0</v>
      </c>
      <c r="X232" s="14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K232" t="e">
        <f>VLOOKUP(B232, 'Performance Data'!$B:$B, 1, 0)</f>
        <v>#N/A</v>
      </c>
    </row>
    <row r="233" spans="2:37" hidden="1" x14ac:dyDescent="0.25">
      <c r="B233">
        <v>20601</v>
      </c>
      <c r="C233" t="s">
        <v>183</v>
      </c>
      <c r="D233" t="s">
        <v>23</v>
      </c>
      <c r="E233" t="s">
        <v>23</v>
      </c>
      <c r="F233" t="s">
        <v>545</v>
      </c>
      <c r="G233" s="48" t="s">
        <v>545</v>
      </c>
      <c r="H233" s="48">
        <v>0</v>
      </c>
      <c r="I233" t="s">
        <v>64</v>
      </c>
      <c r="J233" s="14">
        <v>2202.83</v>
      </c>
      <c r="K233" s="14">
        <v>13416.99</v>
      </c>
      <c r="L233" s="14">
        <v>3976.06</v>
      </c>
      <c r="M233" s="14">
        <v>2785.1</v>
      </c>
      <c r="N233" s="14">
        <v>13911.53</v>
      </c>
      <c r="O233" s="14">
        <v>10346.780000000001</v>
      </c>
      <c r="P233" s="14">
        <v>9119.57</v>
      </c>
      <c r="Q233" s="14">
        <v>4542.3900000000003</v>
      </c>
      <c r="R233" s="14">
        <v>2072.2600000000002</v>
      </c>
      <c r="S233" s="14">
        <v>16815.36</v>
      </c>
      <c r="T233" s="14">
        <v>7970.1</v>
      </c>
      <c r="U233" s="14">
        <v>7358.79</v>
      </c>
      <c r="W233" s="14">
        <v>7358.79</v>
      </c>
      <c r="X233" s="14">
        <v>94517.759999999995</v>
      </c>
      <c r="Y233">
        <v>1</v>
      </c>
      <c r="Z233">
        <v>1</v>
      </c>
      <c r="AA233">
        <v>1</v>
      </c>
      <c r="AB233">
        <v>12</v>
      </c>
      <c r="AC233">
        <v>7876.48</v>
      </c>
      <c r="AD233">
        <v>0</v>
      </c>
      <c r="AE233">
        <v>0</v>
      </c>
      <c r="AF233">
        <v>0</v>
      </c>
      <c r="AG233">
        <v>0</v>
      </c>
      <c r="AH233" t="s">
        <v>128</v>
      </c>
      <c r="AI233" t="s">
        <v>1242</v>
      </c>
      <c r="AK233">
        <f>VLOOKUP(B233, 'Performance Data'!$B:$B, 1, 0)</f>
        <v>20601</v>
      </c>
    </row>
    <row r="234" spans="2:37" hidden="1" x14ac:dyDescent="0.25">
      <c r="B234">
        <v>20602</v>
      </c>
      <c r="C234" t="s">
        <v>792</v>
      </c>
      <c r="D234" t="s">
        <v>23</v>
      </c>
      <c r="E234" t="s">
        <v>23</v>
      </c>
      <c r="F234">
        <v>0</v>
      </c>
      <c r="G234" s="48">
        <v>0</v>
      </c>
      <c r="H234" s="48">
        <v>0</v>
      </c>
      <c r="I234" t="s">
        <v>64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W234" s="14">
        <v>0</v>
      </c>
      <c r="X234" s="1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K234" t="e">
        <f>VLOOKUP(B234, 'Performance Data'!$B:$B, 1, 0)</f>
        <v>#N/A</v>
      </c>
    </row>
    <row r="235" spans="2:37" hidden="1" x14ac:dyDescent="0.25">
      <c r="B235">
        <v>20607</v>
      </c>
      <c r="C235" t="s">
        <v>575</v>
      </c>
      <c r="D235" t="s">
        <v>23</v>
      </c>
      <c r="E235" t="s">
        <v>23</v>
      </c>
      <c r="F235">
        <v>0</v>
      </c>
      <c r="G235" s="48">
        <v>0</v>
      </c>
      <c r="H235" s="48">
        <v>0</v>
      </c>
      <c r="I235" t="s">
        <v>38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W235" s="14">
        <v>0</v>
      </c>
      <c r="X235" s="14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K235">
        <f>VLOOKUP(B235, 'Performance Data'!$B:$B, 1, 0)</f>
        <v>20607</v>
      </c>
    </row>
    <row r="236" spans="2:37" hidden="1" x14ac:dyDescent="0.25">
      <c r="B236">
        <v>20610</v>
      </c>
      <c r="C236" t="s">
        <v>576</v>
      </c>
      <c r="D236" t="s">
        <v>23</v>
      </c>
      <c r="E236" t="s">
        <v>23</v>
      </c>
      <c r="F236">
        <v>0</v>
      </c>
      <c r="G236" s="48">
        <v>0</v>
      </c>
      <c r="H236" s="48">
        <v>0</v>
      </c>
      <c r="I236" t="s">
        <v>64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W236" s="14">
        <v>0</v>
      </c>
      <c r="X236" s="14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K236">
        <f>VLOOKUP(B236, 'Performance Data'!$B:$B, 1, 0)</f>
        <v>20610</v>
      </c>
    </row>
    <row r="237" spans="2:37" ht="30" hidden="1" x14ac:dyDescent="0.25">
      <c r="B237">
        <v>20613</v>
      </c>
      <c r="C237" t="s">
        <v>184</v>
      </c>
      <c r="D237" t="s">
        <v>23</v>
      </c>
      <c r="E237" t="s">
        <v>23</v>
      </c>
      <c r="F237" t="s">
        <v>535</v>
      </c>
      <c r="G237" s="48" t="s">
        <v>106</v>
      </c>
      <c r="H237" s="48">
        <v>0</v>
      </c>
      <c r="I237" t="s">
        <v>64</v>
      </c>
      <c r="J237" s="14">
        <v>1838.03</v>
      </c>
      <c r="K237" s="14">
        <v>2502.91</v>
      </c>
      <c r="L237" s="14">
        <v>922.06</v>
      </c>
      <c r="M237" s="14">
        <v>4268.26</v>
      </c>
      <c r="N237" s="14">
        <v>3770.6</v>
      </c>
      <c r="O237" s="14">
        <v>1674.79</v>
      </c>
      <c r="P237" s="14">
        <v>4817.18</v>
      </c>
      <c r="Q237" s="14">
        <v>974.2</v>
      </c>
      <c r="R237" s="14">
        <v>700.78</v>
      </c>
      <c r="S237" s="14">
        <v>2769.24</v>
      </c>
      <c r="T237" s="14">
        <v>2898.33</v>
      </c>
      <c r="U237" s="14">
        <v>7869.55</v>
      </c>
      <c r="W237" s="14">
        <v>7869.55</v>
      </c>
      <c r="X237" s="14">
        <v>35005.930000000008</v>
      </c>
      <c r="Y237">
        <v>1</v>
      </c>
      <c r="Z237">
        <v>1</v>
      </c>
      <c r="AA237">
        <v>1</v>
      </c>
      <c r="AB237">
        <v>12</v>
      </c>
      <c r="AC237">
        <v>2917.1608333333338</v>
      </c>
      <c r="AD237">
        <v>0</v>
      </c>
      <c r="AE237">
        <v>0</v>
      </c>
      <c r="AF237">
        <v>0</v>
      </c>
      <c r="AG237">
        <v>0</v>
      </c>
      <c r="AH237" t="s">
        <v>128</v>
      </c>
      <c r="AI237" t="s">
        <v>1242</v>
      </c>
      <c r="AK237">
        <f>VLOOKUP(B237, 'Performance Data'!$B:$B, 1, 0)</f>
        <v>20613</v>
      </c>
    </row>
    <row r="238" spans="2:37" ht="30" hidden="1" x14ac:dyDescent="0.25">
      <c r="B238">
        <v>20615</v>
      </c>
      <c r="C238" t="s">
        <v>197</v>
      </c>
      <c r="D238" t="s">
        <v>23</v>
      </c>
      <c r="E238" t="s">
        <v>23</v>
      </c>
      <c r="F238" t="s">
        <v>535</v>
      </c>
      <c r="G238" s="48" t="s">
        <v>106</v>
      </c>
      <c r="H238" s="48">
        <v>0</v>
      </c>
      <c r="I238" t="s">
        <v>38</v>
      </c>
      <c r="J238" s="14">
        <v>348.83</v>
      </c>
      <c r="K238" s="14">
        <v>2940.25</v>
      </c>
      <c r="L238" s="14">
        <v>3026.76</v>
      </c>
      <c r="M238" s="14">
        <v>4275.97</v>
      </c>
      <c r="N238" s="14">
        <v>3909.13</v>
      </c>
      <c r="O238" s="14">
        <v>2399.38</v>
      </c>
      <c r="P238" s="14">
        <v>7462.1</v>
      </c>
      <c r="Q238" s="14">
        <v>3215.57</v>
      </c>
      <c r="R238" s="14">
        <v>1380.12</v>
      </c>
      <c r="S238" s="14">
        <v>6625.34</v>
      </c>
      <c r="T238" s="14">
        <v>4338.18</v>
      </c>
      <c r="U238" s="14">
        <v>8103.32</v>
      </c>
      <c r="W238" s="14">
        <v>8103.32</v>
      </c>
      <c r="X238" s="14">
        <v>48024.950000000004</v>
      </c>
      <c r="Y238">
        <v>1</v>
      </c>
      <c r="Z238">
        <v>1</v>
      </c>
      <c r="AA238">
        <v>0</v>
      </c>
      <c r="AB238">
        <v>12</v>
      </c>
      <c r="AC238">
        <v>4002.0791666666669</v>
      </c>
      <c r="AD238">
        <v>0</v>
      </c>
      <c r="AE238">
        <v>0</v>
      </c>
      <c r="AF238">
        <v>0</v>
      </c>
      <c r="AG238">
        <v>0</v>
      </c>
      <c r="AH238" t="s">
        <v>713</v>
      </c>
      <c r="AI238" t="s">
        <v>1239</v>
      </c>
      <c r="AK238">
        <f>VLOOKUP(B238, 'Performance Data'!$B:$B, 1, 0)</f>
        <v>20615</v>
      </c>
    </row>
    <row r="239" spans="2:37" ht="30" hidden="1" x14ac:dyDescent="0.25">
      <c r="B239">
        <v>20617</v>
      </c>
      <c r="C239" t="s">
        <v>577</v>
      </c>
      <c r="D239" t="s">
        <v>23</v>
      </c>
      <c r="E239" t="s">
        <v>23</v>
      </c>
      <c r="F239" t="s">
        <v>535</v>
      </c>
      <c r="G239" s="48" t="s">
        <v>106</v>
      </c>
      <c r="H239" s="48">
        <v>0</v>
      </c>
      <c r="I239" t="s">
        <v>64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W239" s="14">
        <v>0</v>
      </c>
      <c r="X239" s="14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K239">
        <f>VLOOKUP(B239, 'Performance Data'!$B:$B, 1, 0)</f>
        <v>20617</v>
      </c>
    </row>
    <row r="240" spans="2:37" ht="30" hidden="1" x14ac:dyDescent="0.25">
      <c r="B240">
        <v>20619</v>
      </c>
      <c r="C240" t="s">
        <v>209</v>
      </c>
      <c r="D240" t="s">
        <v>23</v>
      </c>
      <c r="E240" t="s">
        <v>23</v>
      </c>
      <c r="F240" t="s">
        <v>535</v>
      </c>
      <c r="G240" s="48" t="s">
        <v>106</v>
      </c>
      <c r="H240" s="48">
        <v>0</v>
      </c>
      <c r="I240" t="s">
        <v>64</v>
      </c>
      <c r="J240" s="14">
        <v>0</v>
      </c>
      <c r="K240" s="14">
        <v>1305.06</v>
      </c>
      <c r="L240" s="14">
        <v>1001.35</v>
      </c>
      <c r="M240" s="14">
        <v>918.91</v>
      </c>
      <c r="N240" s="14">
        <v>0</v>
      </c>
      <c r="O240" s="14">
        <v>541.53</v>
      </c>
      <c r="P240" s="14">
        <v>1242.26</v>
      </c>
      <c r="Q240" s="14">
        <v>447.19</v>
      </c>
      <c r="R240" s="14">
        <v>603.84</v>
      </c>
      <c r="S240" s="14">
        <v>610.08000000000004</v>
      </c>
      <c r="T240" s="14">
        <v>0</v>
      </c>
      <c r="U240" s="14">
        <v>759.03</v>
      </c>
      <c r="W240" s="14">
        <v>759.03</v>
      </c>
      <c r="X240" s="14">
        <v>7429.2499999999991</v>
      </c>
      <c r="Y240">
        <v>1</v>
      </c>
      <c r="Z240">
        <v>1</v>
      </c>
      <c r="AA240">
        <v>1</v>
      </c>
      <c r="AB240">
        <v>9</v>
      </c>
      <c r="AC240">
        <v>825.47222222222217</v>
      </c>
      <c r="AD240">
        <v>0</v>
      </c>
      <c r="AE240">
        <v>0</v>
      </c>
      <c r="AF240">
        <v>0</v>
      </c>
      <c r="AG240">
        <v>0</v>
      </c>
      <c r="AH240" t="s">
        <v>174</v>
      </c>
      <c r="AI240" t="s">
        <v>1240</v>
      </c>
      <c r="AK240">
        <f>VLOOKUP(B240, 'Performance Data'!$B:$B, 1, 0)</f>
        <v>20619</v>
      </c>
    </row>
    <row r="241" spans="2:37" hidden="1" x14ac:dyDescent="0.25">
      <c r="B241">
        <v>20630</v>
      </c>
      <c r="C241" t="s">
        <v>793</v>
      </c>
      <c r="D241" t="s">
        <v>23</v>
      </c>
      <c r="E241" t="s">
        <v>23</v>
      </c>
      <c r="F241">
        <v>0</v>
      </c>
      <c r="G241" s="48">
        <v>0</v>
      </c>
      <c r="H241" s="48">
        <v>0</v>
      </c>
      <c r="I241" t="s">
        <v>64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W241" s="14">
        <v>0</v>
      </c>
      <c r="X241" s="14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K241" t="e">
        <f>VLOOKUP(B241, 'Performance Data'!$B:$B, 1, 0)</f>
        <v>#N/A</v>
      </c>
    </row>
    <row r="242" spans="2:37" hidden="1" x14ac:dyDescent="0.25">
      <c r="B242">
        <v>20635</v>
      </c>
      <c r="C242" t="s">
        <v>227</v>
      </c>
      <c r="D242" t="s">
        <v>23</v>
      </c>
      <c r="E242" t="s">
        <v>23</v>
      </c>
      <c r="F242" t="s">
        <v>533</v>
      </c>
      <c r="G242" s="48" t="s">
        <v>533</v>
      </c>
      <c r="H242" s="48">
        <v>0</v>
      </c>
      <c r="I242" t="s">
        <v>38</v>
      </c>
      <c r="J242" s="14">
        <v>0</v>
      </c>
      <c r="K242" s="14">
        <v>1616.43</v>
      </c>
      <c r="L242" s="14">
        <v>0</v>
      </c>
      <c r="M242" s="14">
        <v>1615.46</v>
      </c>
      <c r="N242" s="14">
        <v>0</v>
      </c>
      <c r="O242" s="14">
        <v>0</v>
      </c>
      <c r="P242" s="14">
        <v>0</v>
      </c>
      <c r="Q242" s="14">
        <v>1034.6300000000001</v>
      </c>
      <c r="R242" s="14">
        <v>444.69</v>
      </c>
      <c r="S242" s="14">
        <v>950.9</v>
      </c>
      <c r="T242" s="14">
        <v>0</v>
      </c>
      <c r="U242" s="14">
        <v>0</v>
      </c>
      <c r="W242" s="14">
        <v>0</v>
      </c>
      <c r="X242" s="14">
        <v>5662.11</v>
      </c>
      <c r="Y242">
        <v>0</v>
      </c>
      <c r="Z242">
        <v>1</v>
      </c>
      <c r="AA242">
        <v>0</v>
      </c>
      <c r="AB242">
        <v>5</v>
      </c>
      <c r="AC242">
        <v>1132.422</v>
      </c>
      <c r="AD242">
        <v>0</v>
      </c>
      <c r="AE242">
        <v>0</v>
      </c>
      <c r="AF242">
        <v>0</v>
      </c>
      <c r="AG242">
        <v>0</v>
      </c>
      <c r="AH242" t="s">
        <v>711</v>
      </c>
      <c r="AI242" t="s">
        <v>1240</v>
      </c>
      <c r="AK242">
        <f>VLOOKUP(B242, 'Performance Data'!$B:$B, 1, 0)</f>
        <v>20635</v>
      </c>
    </row>
    <row r="243" spans="2:37" ht="30" hidden="1" x14ac:dyDescent="0.25">
      <c r="B243">
        <v>20636</v>
      </c>
      <c r="C243" t="s">
        <v>274</v>
      </c>
      <c r="D243" t="s">
        <v>23</v>
      </c>
      <c r="E243" t="s">
        <v>23</v>
      </c>
      <c r="F243" t="s">
        <v>535</v>
      </c>
      <c r="G243" s="48" t="s">
        <v>106</v>
      </c>
      <c r="H243" s="48">
        <v>0</v>
      </c>
      <c r="I243" t="s">
        <v>38</v>
      </c>
      <c r="J243" s="14">
        <v>256.68</v>
      </c>
      <c r="K243" s="14">
        <v>0</v>
      </c>
      <c r="L243" s="14">
        <v>455.02</v>
      </c>
      <c r="M243" s="14">
        <v>0</v>
      </c>
      <c r="N243" s="14">
        <v>0</v>
      </c>
      <c r="O243" s="14">
        <v>0</v>
      </c>
      <c r="P243" s="14">
        <v>406.04</v>
      </c>
      <c r="Q243" s="14">
        <v>338.26</v>
      </c>
      <c r="R243" s="14">
        <v>101.93</v>
      </c>
      <c r="S243" s="14">
        <v>231.16</v>
      </c>
      <c r="T243" s="14">
        <v>0</v>
      </c>
      <c r="U243" s="14">
        <v>257.26</v>
      </c>
      <c r="W243" s="14">
        <v>257.26</v>
      </c>
      <c r="X243" s="14">
        <v>2046.3500000000001</v>
      </c>
      <c r="Y243">
        <v>1</v>
      </c>
      <c r="Z243">
        <v>1</v>
      </c>
      <c r="AA243">
        <v>0</v>
      </c>
      <c r="AB243">
        <v>7</v>
      </c>
      <c r="AC243">
        <v>292.33571428571429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K243">
        <f>VLOOKUP(B243, 'Performance Data'!$B:$B, 1, 0)</f>
        <v>20636</v>
      </c>
    </row>
    <row r="244" spans="2:37" hidden="1" x14ac:dyDescent="0.25">
      <c r="B244">
        <v>20641</v>
      </c>
      <c r="C244" t="s">
        <v>794</v>
      </c>
      <c r="D244" t="s">
        <v>23</v>
      </c>
      <c r="E244" t="s">
        <v>23</v>
      </c>
      <c r="F244">
        <v>0</v>
      </c>
      <c r="G244" s="48">
        <v>0</v>
      </c>
      <c r="H244" s="48">
        <v>0</v>
      </c>
      <c r="I244" t="s">
        <v>38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W244" s="14">
        <v>0</v>
      </c>
      <c r="X244" s="1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K244" t="e">
        <f>VLOOKUP(B244, 'Performance Data'!$B:$B, 1, 0)</f>
        <v>#N/A</v>
      </c>
    </row>
    <row r="245" spans="2:37" hidden="1" x14ac:dyDescent="0.25">
      <c r="B245">
        <v>20645</v>
      </c>
      <c r="C245" t="s">
        <v>79</v>
      </c>
      <c r="D245" t="s">
        <v>23</v>
      </c>
      <c r="E245" t="s">
        <v>23</v>
      </c>
      <c r="F245" t="s">
        <v>533</v>
      </c>
      <c r="G245" s="48" t="s">
        <v>533</v>
      </c>
      <c r="H245" s="48">
        <v>0</v>
      </c>
      <c r="I245" t="s">
        <v>38</v>
      </c>
      <c r="J245" s="14">
        <v>377.59</v>
      </c>
      <c r="K245" s="14">
        <v>433.1</v>
      </c>
      <c r="L245" s="14">
        <v>1060.8</v>
      </c>
      <c r="M245" s="14">
        <v>542</v>
      </c>
      <c r="N245" s="14">
        <v>890.93</v>
      </c>
      <c r="O245" s="14">
        <v>151.26</v>
      </c>
      <c r="P245" s="14">
        <v>1305.1300000000001</v>
      </c>
      <c r="Q245" s="14">
        <v>0</v>
      </c>
      <c r="R245" s="14">
        <v>578.33000000000004</v>
      </c>
      <c r="S245" s="14">
        <v>0</v>
      </c>
      <c r="T245" s="14">
        <v>896.54</v>
      </c>
      <c r="U245" s="14">
        <v>418.47</v>
      </c>
      <c r="W245" s="14">
        <v>418.47</v>
      </c>
      <c r="X245" s="14">
        <v>6654.15</v>
      </c>
      <c r="Y245">
        <v>1</v>
      </c>
      <c r="Z245">
        <v>1</v>
      </c>
      <c r="AA245">
        <v>0</v>
      </c>
      <c r="AB245">
        <v>10</v>
      </c>
      <c r="AC245">
        <v>665.41499999999996</v>
      </c>
      <c r="AD245">
        <v>0</v>
      </c>
      <c r="AE245">
        <v>0</v>
      </c>
      <c r="AF245">
        <v>0</v>
      </c>
      <c r="AG245">
        <v>0</v>
      </c>
      <c r="AH245" t="s">
        <v>174</v>
      </c>
      <c r="AI245" t="s">
        <v>1240</v>
      </c>
      <c r="AK245">
        <f>VLOOKUP(B245, 'Performance Data'!$B:$B, 1, 0)</f>
        <v>20645</v>
      </c>
    </row>
    <row r="246" spans="2:37" ht="30" hidden="1" x14ac:dyDescent="0.25">
      <c r="B246">
        <v>20646</v>
      </c>
      <c r="C246" t="s">
        <v>223</v>
      </c>
      <c r="D246" t="s">
        <v>23</v>
      </c>
      <c r="E246" t="s">
        <v>23</v>
      </c>
      <c r="F246" t="s">
        <v>535</v>
      </c>
      <c r="G246" s="48" t="s">
        <v>106</v>
      </c>
      <c r="H246" s="48">
        <v>0</v>
      </c>
      <c r="I246" t="s">
        <v>38</v>
      </c>
      <c r="J246" s="14">
        <v>1185.01</v>
      </c>
      <c r="K246" s="14">
        <v>936.04</v>
      </c>
      <c r="L246" s="14">
        <v>974.95</v>
      </c>
      <c r="M246" s="14">
        <v>1125.5899999999999</v>
      </c>
      <c r="N246" s="14">
        <v>311.07</v>
      </c>
      <c r="O246" s="14">
        <v>1076.4100000000001</v>
      </c>
      <c r="P246" s="14">
        <v>581.19000000000005</v>
      </c>
      <c r="Q246" s="14">
        <v>644.82000000000005</v>
      </c>
      <c r="R246" s="14">
        <v>1111.51</v>
      </c>
      <c r="S246" s="14">
        <v>737.16</v>
      </c>
      <c r="T246" s="14">
        <v>1077.1400000000001</v>
      </c>
      <c r="U246" s="14">
        <v>637.65</v>
      </c>
      <c r="W246" s="14">
        <v>637.65</v>
      </c>
      <c r="X246" s="14">
        <v>10398.539999999999</v>
      </c>
      <c r="Y246">
        <v>1</v>
      </c>
      <c r="Z246">
        <v>1</v>
      </c>
      <c r="AA246">
        <v>0</v>
      </c>
      <c r="AB246">
        <v>12</v>
      </c>
      <c r="AC246">
        <v>866.54499999999996</v>
      </c>
      <c r="AD246">
        <v>0</v>
      </c>
      <c r="AE246">
        <v>0</v>
      </c>
      <c r="AF246">
        <v>0</v>
      </c>
      <c r="AG246">
        <v>0</v>
      </c>
      <c r="AH246" t="s">
        <v>141</v>
      </c>
      <c r="AI246" t="s">
        <v>1239</v>
      </c>
      <c r="AK246">
        <f>VLOOKUP(B246, 'Performance Data'!$B:$B, 1, 0)</f>
        <v>20646</v>
      </c>
    </row>
    <row r="247" spans="2:37" ht="30" hidden="1" x14ac:dyDescent="0.25">
      <c r="B247">
        <v>20653</v>
      </c>
      <c r="C247" t="s">
        <v>304</v>
      </c>
      <c r="D247" t="s">
        <v>23</v>
      </c>
      <c r="E247" t="s">
        <v>23</v>
      </c>
      <c r="F247" t="s">
        <v>535</v>
      </c>
      <c r="G247" s="48" t="s">
        <v>106</v>
      </c>
      <c r="H247" s="48">
        <v>0</v>
      </c>
      <c r="I247" t="s">
        <v>64</v>
      </c>
      <c r="J247" s="14">
        <v>0</v>
      </c>
      <c r="K247" s="14">
        <v>336.53</v>
      </c>
      <c r="L247" s="14">
        <v>343.47</v>
      </c>
      <c r="M247" s="14">
        <v>0</v>
      </c>
      <c r="N247" s="14">
        <v>326.93</v>
      </c>
      <c r="O247" s="14">
        <v>0</v>
      </c>
      <c r="P247" s="14">
        <v>0</v>
      </c>
      <c r="Q247" s="14">
        <v>0</v>
      </c>
      <c r="R247" s="14">
        <v>0</v>
      </c>
      <c r="S247" s="14">
        <v>419.58</v>
      </c>
      <c r="T247" s="14">
        <v>0</v>
      </c>
      <c r="U247" s="14">
        <v>0</v>
      </c>
      <c r="W247" s="14">
        <v>0</v>
      </c>
      <c r="X247" s="14">
        <v>1426.51</v>
      </c>
      <c r="Y247">
        <v>0</v>
      </c>
      <c r="Z247">
        <v>1</v>
      </c>
      <c r="AA247">
        <v>1</v>
      </c>
      <c r="AB247">
        <v>4</v>
      </c>
      <c r="AC247">
        <v>356.6275</v>
      </c>
      <c r="AD247">
        <v>0</v>
      </c>
      <c r="AE247">
        <v>0</v>
      </c>
      <c r="AF247">
        <v>0</v>
      </c>
      <c r="AG247">
        <v>0</v>
      </c>
      <c r="AH247" t="s">
        <v>679</v>
      </c>
      <c r="AI247" t="s">
        <v>1239</v>
      </c>
      <c r="AK247">
        <f>VLOOKUP(B247, 'Performance Data'!$B:$B, 1, 0)</f>
        <v>20653</v>
      </c>
    </row>
    <row r="248" spans="2:37" hidden="1" x14ac:dyDescent="0.25">
      <c r="B248">
        <v>20656</v>
      </c>
      <c r="C248" t="s">
        <v>578</v>
      </c>
      <c r="D248" t="s">
        <v>23</v>
      </c>
      <c r="E248" t="s">
        <v>23</v>
      </c>
      <c r="F248">
        <v>0</v>
      </c>
      <c r="G248" s="48">
        <v>0</v>
      </c>
      <c r="H248" s="48">
        <v>0</v>
      </c>
      <c r="I248" t="s">
        <v>64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W248" s="14">
        <v>0</v>
      </c>
      <c r="X248" s="14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K248">
        <f>VLOOKUP(B248, 'Performance Data'!$B:$B, 1, 0)</f>
        <v>20656</v>
      </c>
    </row>
    <row r="249" spans="2:37" hidden="1" x14ac:dyDescent="0.25">
      <c r="B249">
        <v>20657</v>
      </c>
      <c r="C249" t="s">
        <v>579</v>
      </c>
      <c r="D249" t="s">
        <v>23</v>
      </c>
      <c r="E249" t="s">
        <v>23</v>
      </c>
      <c r="F249">
        <v>0</v>
      </c>
      <c r="G249" s="48">
        <v>0</v>
      </c>
      <c r="H249" s="48">
        <v>0</v>
      </c>
      <c r="I249" t="s">
        <v>38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W249" s="14">
        <v>0</v>
      </c>
      <c r="X249" s="14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K249">
        <f>VLOOKUP(B249, 'Performance Data'!$B:$B, 1, 0)</f>
        <v>20657</v>
      </c>
    </row>
    <row r="250" spans="2:37" hidden="1" x14ac:dyDescent="0.25">
      <c r="B250" s="9">
        <v>20658</v>
      </c>
      <c r="C250" t="s">
        <v>580</v>
      </c>
      <c r="D250" t="s">
        <v>23</v>
      </c>
      <c r="E250" t="s">
        <v>23</v>
      </c>
      <c r="F250">
        <v>0</v>
      </c>
      <c r="G250" s="50">
        <v>0</v>
      </c>
      <c r="H250" s="48">
        <v>0</v>
      </c>
      <c r="I250" t="s">
        <v>64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W250" s="14">
        <v>0</v>
      </c>
      <c r="X250" s="14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K250">
        <f>VLOOKUP(B250, 'Performance Data'!$B:$B, 1, 0)</f>
        <v>20658</v>
      </c>
    </row>
    <row r="251" spans="2:37" hidden="1" x14ac:dyDescent="0.25">
      <c r="B251">
        <v>20660</v>
      </c>
      <c r="C251" t="s">
        <v>795</v>
      </c>
      <c r="D251" t="s">
        <v>23</v>
      </c>
      <c r="E251" t="s">
        <v>23</v>
      </c>
      <c r="F251">
        <v>0</v>
      </c>
      <c r="G251" s="48">
        <v>0</v>
      </c>
      <c r="H251" s="48">
        <v>0</v>
      </c>
      <c r="I251" t="s">
        <v>38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W251" s="14">
        <v>0</v>
      </c>
      <c r="X251" s="14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K251" t="e">
        <f>VLOOKUP(B251, 'Performance Data'!$B:$B, 1, 0)</f>
        <v>#N/A</v>
      </c>
    </row>
    <row r="252" spans="2:37" hidden="1" x14ac:dyDescent="0.25">
      <c r="B252">
        <v>20666</v>
      </c>
      <c r="C252" t="s">
        <v>796</v>
      </c>
      <c r="D252" t="s">
        <v>23</v>
      </c>
      <c r="E252" t="s">
        <v>23</v>
      </c>
      <c r="F252">
        <v>0</v>
      </c>
      <c r="G252" s="48">
        <v>0</v>
      </c>
      <c r="H252" s="48">
        <v>0</v>
      </c>
      <c r="I252" t="s">
        <v>38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W252" s="14">
        <v>0</v>
      </c>
      <c r="X252" s="14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K252" t="e">
        <f>VLOOKUP(B252, 'Performance Data'!$B:$B, 1, 0)</f>
        <v>#N/A</v>
      </c>
    </row>
    <row r="253" spans="2:37" ht="30" hidden="1" x14ac:dyDescent="0.25">
      <c r="B253">
        <v>20668</v>
      </c>
      <c r="C253" t="s">
        <v>707</v>
      </c>
      <c r="D253" t="s">
        <v>23</v>
      </c>
      <c r="E253" t="s">
        <v>23</v>
      </c>
      <c r="F253" t="s">
        <v>535</v>
      </c>
      <c r="G253" s="48" t="s">
        <v>106</v>
      </c>
      <c r="H253" s="48">
        <v>45658</v>
      </c>
      <c r="I253" t="s">
        <v>38</v>
      </c>
      <c r="J253" s="14">
        <v>5165.26</v>
      </c>
      <c r="K253" s="14">
        <v>1838.03</v>
      </c>
      <c r="L253" s="14">
        <v>0</v>
      </c>
      <c r="M253" s="14">
        <v>1562.21</v>
      </c>
      <c r="N253" s="14">
        <v>1626.74</v>
      </c>
      <c r="O253" s="14">
        <v>1804.4</v>
      </c>
      <c r="P253" s="14">
        <v>571.91999999999996</v>
      </c>
      <c r="Q253" s="14">
        <v>1529.46</v>
      </c>
      <c r="R253" s="14">
        <v>879.33</v>
      </c>
      <c r="S253" s="14">
        <v>2569.37</v>
      </c>
      <c r="T253" s="14">
        <v>2605.41</v>
      </c>
      <c r="U253" s="14">
        <v>1824.75</v>
      </c>
      <c r="W253" s="14">
        <v>1824.75</v>
      </c>
      <c r="X253" s="14">
        <v>21976.880000000001</v>
      </c>
      <c r="Y253">
        <v>1</v>
      </c>
      <c r="Z253">
        <v>1</v>
      </c>
      <c r="AA253">
        <v>0</v>
      </c>
      <c r="AB253">
        <v>11</v>
      </c>
      <c r="AC253">
        <v>1997.8981818181819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K253">
        <f>VLOOKUP(B253, 'Performance Data'!$B:$B, 1, 0)</f>
        <v>20668</v>
      </c>
    </row>
    <row r="254" spans="2:37" ht="30" hidden="1" x14ac:dyDescent="0.25">
      <c r="B254">
        <v>20670</v>
      </c>
      <c r="C254" t="s">
        <v>275</v>
      </c>
      <c r="D254" t="s">
        <v>23</v>
      </c>
      <c r="E254" t="s">
        <v>23</v>
      </c>
      <c r="F254" t="s">
        <v>535</v>
      </c>
      <c r="G254" s="48" t="s">
        <v>106</v>
      </c>
      <c r="H254" s="48">
        <v>0</v>
      </c>
      <c r="I254" t="s">
        <v>64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664.48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W254" s="14">
        <v>0</v>
      </c>
      <c r="X254" s="14">
        <v>664.48</v>
      </c>
      <c r="Y254">
        <v>0</v>
      </c>
      <c r="Z254">
        <v>1</v>
      </c>
      <c r="AA254">
        <v>1</v>
      </c>
      <c r="AB254">
        <v>1</v>
      </c>
      <c r="AC254">
        <v>664.48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K254">
        <f>VLOOKUP(B254, 'Performance Data'!$B:$B, 1, 0)</f>
        <v>20670</v>
      </c>
    </row>
    <row r="255" spans="2:37" ht="30" hidden="1" x14ac:dyDescent="0.25">
      <c r="B255">
        <v>20672</v>
      </c>
      <c r="C255" t="s">
        <v>305</v>
      </c>
      <c r="D255" t="s">
        <v>23</v>
      </c>
      <c r="E255" t="s">
        <v>23</v>
      </c>
      <c r="F255" t="s">
        <v>535</v>
      </c>
      <c r="G255" s="48" t="s">
        <v>106</v>
      </c>
      <c r="H255" s="48">
        <v>0</v>
      </c>
      <c r="I255" t="s">
        <v>38</v>
      </c>
      <c r="J255" s="14">
        <v>0</v>
      </c>
      <c r="K255" s="14">
        <v>0</v>
      </c>
      <c r="L255" s="14">
        <v>0</v>
      </c>
      <c r="M255" s="14">
        <v>101.04</v>
      </c>
      <c r="N255" s="14">
        <v>0</v>
      </c>
      <c r="O255" s="14">
        <v>0</v>
      </c>
      <c r="P255" s="14">
        <v>0</v>
      </c>
      <c r="Q255" s="14">
        <v>0</v>
      </c>
      <c r="R255" s="14">
        <v>203.71</v>
      </c>
      <c r="S255" s="14">
        <v>0</v>
      </c>
      <c r="T255" s="14">
        <v>0</v>
      </c>
      <c r="U255" s="14">
        <v>0</v>
      </c>
      <c r="W255" s="14">
        <v>0</v>
      </c>
      <c r="X255" s="14">
        <v>304.75</v>
      </c>
      <c r="Y255">
        <v>0</v>
      </c>
      <c r="Z255">
        <v>1</v>
      </c>
      <c r="AA255">
        <v>0</v>
      </c>
      <c r="AB255">
        <v>2</v>
      </c>
      <c r="AC255">
        <v>152.375</v>
      </c>
      <c r="AD255">
        <v>0</v>
      </c>
      <c r="AE255">
        <v>0</v>
      </c>
      <c r="AF255">
        <v>0</v>
      </c>
      <c r="AG255">
        <v>0</v>
      </c>
      <c r="AH255" t="s">
        <v>679</v>
      </c>
      <c r="AI255" t="s">
        <v>1239</v>
      </c>
      <c r="AK255">
        <f>VLOOKUP(B255, 'Performance Data'!$B:$B, 1, 0)</f>
        <v>20672</v>
      </c>
    </row>
    <row r="256" spans="2:37" hidden="1" x14ac:dyDescent="0.25">
      <c r="B256">
        <v>20674</v>
      </c>
      <c r="C256" t="s">
        <v>124</v>
      </c>
      <c r="D256" t="s">
        <v>23</v>
      </c>
      <c r="E256" t="s">
        <v>23</v>
      </c>
      <c r="F256" t="s">
        <v>545</v>
      </c>
      <c r="G256" s="48" t="s">
        <v>545</v>
      </c>
      <c r="H256" s="48">
        <v>0</v>
      </c>
      <c r="I256" t="s">
        <v>38</v>
      </c>
      <c r="J256" s="14">
        <v>3046.22</v>
      </c>
      <c r="K256" s="14">
        <v>1284.7399999999998</v>
      </c>
      <c r="L256" s="14">
        <v>9117.36</v>
      </c>
      <c r="M256" s="14">
        <v>8678.0499999999993</v>
      </c>
      <c r="N256" s="14">
        <v>11811.7</v>
      </c>
      <c r="O256" s="14">
        <v>5928.06</v>
      </c>
      <c r="P256" s="14">
        <v>11430.59</v>
      </c>
      <c r="Q256" s="14">
        <v>3731.96</v>
      </c>
      <c r="R256" s="14">
        <v>10879.1</v>
      </c>
      <c r="S256" s="14">
        <v>6442.61</v>
      </c>
      <c r="T256" s="14">
        <v>15827.51</v>
      </c>
      <c r="U256" s="14">
        <v>4252.57</v>
      </c>
      <c r="W256" s="14">
        <v>4252.57</v>
      </c>
      <c r="X256" s="14">
        <v>92430.47</v>
      </c>
      <c r="Y256">
        <v>1</v>
      </c>
      <c r="Z256">
        <v>1</v>
      </c>
      <c r="AA256">
        <v>0</v>
      </c>
      <c r="AB256">
        <v>12</v>
      </c>
      <c r="AC256">
        <v>7702.5391666666665</v>
      </c>
      <c r="AD256">
        <v>0</v>
      </c>
      <c r="AE256">
        <v>0</v>
      </c>
      <c r="AF256">
        <v>0</v>
      </c>
      <c r="AG256">
        <v>0</v>
      </c>
      <c r="AH256" t="s">
        <v>128</v>
      </c>
      <c r="AI256" t="s">
        <v>1242</v>
      </c>
      <c r="AK256">
        <f>VLOOKUP(B256, 'Performance Data'!$B:$B, 1, 0)</f>
        <v>20674</v>
      </c>
    </row>
    <row r="257" spans="2:37" hidden="1" x14ac:dyDescent="0.25">
      <c r="B257">
        <v>20675</v>
      </c>
      <c r="C257" t="s">
        <v>797</v>
      </c>
      <c r="D257" t="s">
        <v>23</v>
      </c>
      <c r="E257" t="s">
        <v>23</v>
      </c>
      <c r="F257">
        <v>0</v>
      </c>
      <c r="G257" s="48">
        <v>0</v>
      </c>
      <c r="H257" s="48">
        <v>0</v>
      </c>
      <c r="I257" t="s">
        <v>38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W257" s="14">
        <v>0</v>
      </c>
      <c r="X257" s="14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K257" t="e">
        <f>VLOOKUP(B257, 'Performance Data'!$B:$B, 1, 0)</f>
        <v>#N/A</v>
      </c>
    </row>
    <row r="258" spans="2:37" hidden="1" x14ac:dyDescent="0.25">
      <c r="B258">
        <v>20677</v>
      </c>
      <c r="C258" t="s">
        <v>798</v>
      </c>
      <c r="D258" t="s">
        <v>23</v>
      </c>
      <c r="E258" t="s">
        <v>23</v>
      </c>
      <c r="F258">
        <v>0</v>
      </c>
      <c r="G258" s="48">
        <v>0</v>
      </c>
      <c r="H258" s="48">
        <v>0</v>
      </c>
      <c r="I258" t="s">
        <v>64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W258" s="14">
        <v>0</v>
      </c>
      <c r="X258" s="14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K258" t="e">
        <f>VLOOKUP(B258, 'Performance Data'!$B:$B, 1, 0)</f>
        <v>#N/A</v>
      </c>
    </row>
    <row r="259" spans="2:37" hidden="1" x14ac:dyDescent="0.25">
      <c r="B259">
        <v>20678</v>
      </c>
      <c r="C259" t="s">
        <v>799</v>
      </c>
      <c r="D259" t="s">
        <v>23</v>
      </c>
      <c r="E259" t="s">
        <v>23</v>
      </c>
      <c r="F259">
        <v>0</v>
      </c>
      <c r="G259" s="48">
        <v>0</v>
      </c>
      <c r="H259" s="48">
        <v>0</v>
      </c>
      <c r="I259" t="s">
        <v>38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W259" s="14">
        <v>0</v>
      </c>
      <c r="X259" s="14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K259" t="e">
        <f>VLOOKUP(B259, 'Performance Data'!$B:$B, 1, 0)</f>
        <v>#N/A</v>
      </c>
    </row>
    <row r="260" spans="2:37" ht="30" hidden="1" x14ac:dyDescent="0.25">
      <c r="B260">
        <v>20679</v>
      </c>
      <c r="C260" t="s">
        <v>185</v>
      </c>
      <c r="D260" t="s">
        <v>23</v>
      </c>
      <c r="E260" t="s">
        <v>23</v>
      </c>
      <c r="F260" t="s">
        <v>535</v>
      </c>
      <c r="G260" s="48" t="s">
        <v>106</v>
      </c>
      <c r="H260" s="48">
        <v>0</v>
      </c>
      <c r="I260" t="s">
        <v>64</v>
      </c>
      <c r="J260" s="14">
        <v>1823.15</v>
      </c>
      <c r="K260" s="14">
        <v>1773.0500000000002</v>
      </c>
      <c r="L260" s="14">
        <v>4640.83</v>
      </c>
      <c r="M260" s="14">
        <v>2281.62</v>
      </c>
      <c r="N260" s="14">
        <v>3663.44</v>
      </c>
      <c r="O260" s="14">
        <v>3375.85</v>
      </c>
      <c r="P260" s="14">
        <v>1978.25</v>
      </c>
      <c r="Q260" s="14">
        <v>2956.7</v>
      </c>
      <c r="R260" s="14">
        <v>2306.14</v>
      </c>
      <c r="S260" s="14">
        <v>1271.58</v>
      </c>
      <c r="T260" s="14">
        <v>1956.7</v>
      </c>
      <c r="U260" s="14">
        <v>1707.13</v>
      </c>
      <c r="W260" s="14">
        <v>1707.13</v>
      </c>
      <c r="X260" s="14">
        <v>29734.440000000002</v>
      </c>
      <c r="Y260">
        <v>1</v>
      </c>
      <c r="Z260">
        <v>1</v>
      </c>
      <c r="AA260">
        <v>1</v>
      </c>
      <c r="AB260">
        <v>12</v>
      </c>
      <c r="AC260">
        <v>2477.8700000000003</v>
      </c>
      <c r="AD260">
        <v>0</v>
      </c>
      <c r="AE260">
        <v>0</v>
      </c>
      <c r="AF260">
        <v>0</v>
      </c>
      <c r="AG260">
        <v>0</v>
      </c>
      <c r="AH260" t="s">
        <v>128</v>
      </c>
      <c r="AI260" t="s">
        <v>1242</v>
      </c>
      <c r="AK260">
        <f>VLOOKUP(B260, 'Performance Data'!$B:$B, 1, 0)</f>
        <v>20679</v>
      </c>
    </row>
    <row r="261" spans="2:37" hidden="1" x14ac:dyDescent="0.25">
      <c r="B261">
        <v>20680</v>
      </c>
      <c r="C261" t="s">
        <v>581</v>
      </c>
      <c r="D261" t="s">
        <v>23</v>
      </c>
      <c r="E261" t="s">
        <v>23</v>
      </c>
      <c r="F261">
        <v>0</v>
      </c>
      <c r="G261" s="48">
        <v>0</v>
      </c>
      <c r="H261" s="48">
        <v>0</v>
      </c>
      <c r="I261" t="s">
        <v>64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W261" s="14">
        <v>0</v>
      </c>
      <c r="X261" s="14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K261">
        <f>VLOOKUP(B261, 'Performance Data'!$B:$B, 1, 0)</f>
        <v>20680</v>
      </c>
    </row>
    <row r="262" spans="2:37" hidden="1" x14ac:dyDescent="0.25">
      <c r="B262">
        <v>20681</v>
      </c>
      <c r="C262" t="s">
        <v>582</v>
      </c>
      <c r="D262" t="s">
        <v>23</v>
      </c>
      <c r="E262" t="s">
        <v>23</v>
      </c>
      <c r="F262">
        <v>0</v>
      </c>
      <c r="G262" s="48">
        <v>0</v>
      </c>
      <c r="H262" s="48">
        <v>0</v>
      </c>
      <c r="I262" t="s">
        <v>38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W262" s="14">
        <v>0</v>
      </c>
      <c r="X262" s="14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K262">
        <f>VLOOKUP(B262, 'Performance Data'!$B:$B, 1, 0)</f>
        <v>20681</v>
      </c>
    </row>
    <row r="263" spans="2:37" hidden="1" x14ac:dyDescent="0.25">
      <c r="B263">
        <v>20684</v>
      </c>
      <c r="C263" t="s">
        <v>800</v>
      </c>
      <c r="D263" t="s">
        <v>23</v>
      </c>
      <c r="E263" t="s">
        <v>23</v>
      </c>
      <c r="F263">
        <v>0</v>
      </c>
      <c r="G263" s="48">
        <v>0</v>
      </c>
      <c r="H263" s="48">
        <v>0</v>
      </c>
      <c r="I263" t="s">
        <v>64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W263" s="14">
        <v>0</v>
      </c>
      <c r="X263" s="14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K263" t="e">
        <f>VLOOKUP(B263, 'Performance Data'!$B:$B, 1, 0)</f>
        <v>#N/A</v>
      </c>
    </row>
    <row r="264" spans="2:37" hidden="1" x14ac:dyDescent="0.25">
      <c r="B264">
        <v>20688</v>
      </c>
      <c r="C264" t="s">
        <v>306</v>
      </c>
      <c r="D264" t="s">
        <v>23</v>
      </c>
      <c r="E264" t="s">
        <v>23</v>
      </c>
      <c r="F264">
        <v>0</v>
      </c>
      <c r="G264" s="48">
        <v>0</v>
      </c>
      <c r="H264" s="48">
        <v>0</v>
      </c>
      <c r="I264" t="s">
        <v>64</v>
      </c>
      <c r="J264" s="14">
        <v>0</v>
      </c>
      <c r="K264" s="14">
        <v>0</v>
      </c>
      <c r="L264" s="14">
        <v>0</v>
      </c>
      <c r="M264" s="14">
        <v>675.37</v>
      </c>
      <c r="N264" s="14">
        <v>0</v>
      </c>
      <c r="O264" s="14">
        <v>246.39</v>
      </c>
      <c r="P264" s="14">
        <v>171.42</v>
      </c>
      <c r="Q264" s="14">
        <v>0</v>
      </c>
      <c r="R264" s="14">
        <v>315.58</v>
      </c>
      <c r="S264" s="14">
        <v>0</v>
      </c>
      <c r="T264" s="14">
        <v>698.67</v>
      </c>
      <c r="U264" s="14">
        <v>0</v>
      </c>
      <c r="W264" s="14">
        <v>0</v>
      </c>
      <c r="X264" s="14">
        <v>2107.4299999999998</v>
      </c>
      <c r="Y264">
        <v>0</v>
      </c>
      <c r="Z264">
        <v>1</v>
      </c>
      <c r="AA264">
        <v>1</v>
      </c>
      <c r="AB264">
        <v>5</v>
      </c>
      <c r="AC264">
        <v>421.48599999999999</v>
      </c>
      <c r="AD264">
        <v>0</v>
      </c>
      <c r="AE264">
        <v>0</v>
      </c>
      <c r="AF264">
        <v>0</v>
      </c>
      <c r="AG264">
        <v>0</v>
      </c>
      <c r="AH264" t="s">
        <v>679</v>
      </c>
      <c r="AI264" t="s">
        <v>1239</v>
      </c>
      <c r="AK264">
        <f>VLOOKUP(B264, 'Performance Data'!$B:$B, 1, 0)</f>
        <v>20688</v>
      </c>
    </row>
    <row r="265" spans="2:37" hidden="1" x14ac:dyDescent="0.25">
      <c r="B265" s="9">
        <v>20691</v>
      </c>
      <c r="C265" t="s">
        <v>583</v>
      </c>
      <c r="D265" t="s">
        <v>23</v>
      </c>
      <c r="E265" t="s">
        <v>23</v>
      </c>
      <c r="F265">
        <v>0</v>
      </c>
      <c r="G265" s="50">
        <v>0</v>
      </c>
      <c r="H265" s="48">
        <v>0</v>
      </c>
      <c r="I265" t="s">
        <v>38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W265" s="14">
        <v>0</v>
      </c>
      <c r="X265" s="14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K265">
        <f>VLOOKUP(B265, 'Performance Data'!$B:$B, 1, 0)</f>
        <v>20691</v>
      </c>
    </row>
    <row r="266" spans="2:37" ht="30" hidden="1" x14ac:dyDescent="0.25">
      <c r="B266">
        <v>20693</v>
      </c>
      <c r="C266" t="s">
        <v>147</v>
      </c>
      <c r="D266" t="s">
        <v>23</v>
      </c>
      <c r="E266" t="s">
        <v>23</v>
      </c>
      <c r="F266" t="s">
        <v>535</v>
      </c>
      <c r="G266" s="48" t="s">
        <v>106</v>
      </c>
      <c r="H266" s="48">
        <v>0</v>
      </c>
      <c r="I266" t="s">
        <v>64</v>
      </c>
      <c r="J266" s="14">
        <v>627.79</v>
      </c>
      <c r="K266" s="14">
        <v>0</v>
      </c>
      <c r="L266" s="14">
        <v>523.38</v>
      </c>
      <c r="M266" s="14">
        <v>585.24</v>
      </c>
      <c r="N266" s="14">
        <v>394.66</v>
      </c>
      <c r="O266" s="14">
        <v>842.76</v>
      </c>
      <c r="P266" s="14">
        <v>317.47000000000003</v>
      </c>
      <c r="Q266" s="14">
        <v>763.37</v>
      </c>
      <c r="R266" s="14">
        <v>714.72</v>
      </c>
      <c r="S266" s="14">
        <v>302.33999999999997</v>
      </c>
      <c r="T266" s="14">
        <v>1390.57</v>
      </c>
      <c r="U266" s="14">
        <v>638.47</v>
      </c>
      <c r="W266" s="14">
        <v>638.47</v>
      </c>
      <c r="X266" s="14">
        <v>7100.77</v>
      </c>
      <c r="Y266">
        <v>1</v>
      </c>
      <c r="Z266">
        <v>1</v>
      </c>
      <c r="AA266">
        <v>1</v>
      </c>
      <c r="AB266">
        <v>11</v>
      </c>
      <c r="AC266">
        <v>645.52454545454555</v>
      </c>
      <c r="AD266">
        <v>0</v>
      </c>
      <c r="AE266">
        <v>0</v>
      </c>
      <c r="AF266">
        <v>0</v>
      </c>
      <c r="AG266">
        <v>0</v>
      </c>
      <c r="AH266" t="s">
        <v>133</v>
      </c>
      <c r="AI266" t="s">
        <v>1242</v>
      </c>
      <c r="AK266">
        <f>VLOOKUP(B266, 'Performance Data'!$B:$B, 1, 0)</f>
        <v>20693</v>
      </c>
    </row>
    <row r="267" spans="2:37" hidden="1" x14ac:dyDescent="0.25">
      <c r="B267">
        <v>20696</v>
      </c>
      <c r="C267" t="s">
        <v>258</v>
      </c>
      <c r="D267" t="s">
        <v>23</v>
      </c>
      <c r="E267" t="s">
        <v>23</v>
      </c>
      <c r="F267" t="s">
        <v>545</v>
      </c>
      <c r="G267" s="48" t="s">
        <v>545</v>
      </c>
      <c r="H267" s="48">
        <v>0</v>
      </c>
      <c r="I267" t="s">
        <v>64</v>
      </c>
      <c r="J267" s="14">
        <v>1299.94</v>
      </c>
      <c r="K267" s="14">
        <v>391.25</v>
      </c>
      <c r="L267" s="14">
        <v>443.48</v>
      </c>
      <c r="M267" s="14">
        <v>396.35</v>
      </c>
      <c r="N267" s="14">
        <v>1212.3499999999999</v>
      </c>
      <c r="O267" s="14">
        <v>0</v>
      </c>
      <c r="P267" s="14">
        <v>755.02</v>
      </c>
      <c r="Q267" s="14">
        <v>0</v>
      </c>
      <c r="R267" s="14">
        <v>2756.36</v>
      </c>
      <c r="S267" s="14">
        <v>0</v>
      </c>
      <c r="T267" s="14">
        <v>1172.51</v>
      </c>
      <c r="U267" s="14">
        <v>976.39</v>
      </c>
      <c r="W267" s="14">
        <v>976.39</v>
      </c>
      <c r="X267" s="14">
        <v>9403.65</v>
      </c>
      <c r="Y267">
        <v>1</v>
      </c>
      <c r="Z267">
        <v>1</v>
      </c>
      <c r="AA267">
        <v>1</v>
      </c>
      <c r="AB267">
        <v>9</v>
      </c>
      <c r="AC267">
        <v>1044.8499999999999</v>
      </c>
      <c r="AD267">
        <v>0</v>
      </c>
      <c r="AE267">
        <v>0</v>
      </c>
      <c r="AF267">
        <v>0</v>
      </c>
      <c r="AG267">
        <v>0</v>
      </c>
      <c r="AH267" t="s">
        <v>174</v>
      </c>
      <c r="AI267" t="s">
        <v>1240</v>
      </c>
      <c r="AK267">
        <f>VLOOKUP(B267, 'Performance Data'!$B:$B, 1, 0)</f>
        <v>20696</v>
      </c>
    </row>
    <row r="268" spans="2:37" ht="30" hidden="1" x14ac:dyDescent="0.25">
      <c r="B268">
        <v>20697</v>
      </c>
      <c r="C268" t="s">
        <v>163</v>
      </c>
      <c r="D268" t="s">
        <v>23</v>
      </c>
      <c r="E268" t="s">
        <v>23</v>
      </c>
      <c r="F268" t="s">
        <v>535</v>
      </c>
      <c r="G268" s="48" t="s">
        <v>106</v>
      </c>
      <c r="H268" s="48">
        <v>45809</v>
      </c>
      <c r="I268" t="s">
        <v>38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5372.19</v>
      </c>
      <c r="P268" s="14">
        <v>1208.96</v>
      </c>
      <c r="Q268" s="14">
        <v>0</v>
      </c>
      <c r="R268" s="14">
        <v>650.29</v>
      </c>
      <c r="S268" s="14">
        <v>1453.72</v>
      </c>
      <c r="T268" s="14">
        <v>2005.93</v>
      </c>
      <c r="U268" s="14">
        <v>2015.29</v>
      </c>
      <c r="W268" s="14">
        <v>2015.29</v>
      </c>
      <c r="X268" s="14">
        <v>12706.380000000001</v>
      </c>
      <c r="Y268">
        <v>1</v>
      </c>
      <c r="Z268">
        <v>1</v>
      </c>
      <c r="AA268">
        <v>0</v>
      </c>
      <c r="AB268">
        <v>6</v>
      </c>
      <c r="AC268">
        <v>2117.73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K268">
        <f>VLOOKUP(B268, 'Performance Data'!$B:$B, 1, 0)</f>
        <v>20697</v>
      </c>
    </row>
    <row r="269" spans="2:37" ht="30" hidden="1" x14ac:dyDescent="0.25">
      <c r="B269">
        <v>20699</v>
      </c>
      <c r="C269" t="s">
        <v>307</v>
      </c>
      <c r="D269" t="s">
        <v>23</v>
      </c>
      <c r="E269" t="s">
        <v>23</v>
      </c>
      <c r="F269" t="s">
        <v>535</v>
      </c>
      <c r="G269" s="48" t="s">
        <v>106</v>
      </c>
      <c r="H269" s="48">
        <v>0</v>
      </c>
      <c r="I269" t="s">
        <v>64</v>
      </c>
      <c r="J269" s="14">
        <v>0</v>
      </c>
      <c r="K269" s="14">
        <v>0</v>
      </c>
      <c r="L269" s="14">
        <v>0</v>
      </c>
      <c r="M269" s="14">
        <v>676.74</v>
      </c>
      <c r="N269" s="14">
        <v>1063.8</v>
      </c>
      <c r="O269" s="14">
        <v>322.06</v>
      </c>
      <c r="P269" s="14">
        <v>0</v>
      </c>
      <c r="Q269" s="14">
        <v>718.54</v>
      </c>
      <c r="R269" s="14">
        <v>0</v>
      </c>
      <c r="S269" s="14">
        <v>0</v>
      </c>
      <c r="T269" s="14">
        <v>842.48</v>
      </c>
      <c r="U269" s="14">
        <v>0</v>
      </c>
      <c r="W269" s="14">
        <v>0</v>
      </c>
      <c r="X269" s="14">
        <v>3623.62</v>
      </c>
      <c r="Y269">
        <v>0</v>
      </c>
      <c r="Z269">
        <v>1</v>
      </c>
      <c r="AA269">
        <v>1</v>
      </c>
      <c r="AB269">
        <v>5</v>
      </c>
      <c r="AC269">
        <v>724.72399999999993</v>
      </c>
      <c r="AD269">
        <v>0</v>
      </c>
      <c r="AE269">
        <v>0</v>
      </c>
      <c r="AF269">
        <v>0</v>
      </c>
      <c r="AG269">
        <v>0</v>
      </c>
      <c r="AH269" t="s">
        <v>679</v>
      </c>
      <c r="AI269" t="s">
        <v>1239</v>
      </c>
      <c r="AK269">
        <f>VLOOKUP(B269, 'Performance Data'!$B:$B, 1, 0)</f>
        <v>20699</v>
      </c>
    </row>
    <row r="270" spans="2:37" hidden="1" x14ac:dyDescent="0.25">
      <c r="B270">
        <v>20700</v>
      </c>
      <c r="C270" t="s">
        <v>253</v>
      </c>
      <c r="D270" t="s">
        <v>23</v>
      </c>
      <c r="E270" t="s">
        <v>23</v>
      </c>
      <c r="F270" t="s">
        <v>564</v>
      </c>
      <c r="G270" s="48" t="s">
        <v>564</v>
      </c>
      <c r="H270" s="48">
        <v>0</v>
      </c>
      <c r="I270" t="s">
        <v>38</v>
      </c>
      <c r="J270" s="14">
        <v>2003.67</v>
      </c>
      <c r="K270" s="14">
        <v>1516.12</v>
      </c>
      <c r="L270" s="14">
        <v>2413.36</v>
      </c>
      <c r="M270" s="14">
        <v>0</v>
      </c>
      <c r="N270" s="14">
        <v>2899.68</v>
      </c>
      <c r="O270" s="14">
        <v>3401.43</v>
      </c>
      <c r="P270" s="14">
        <v>888.12</v>
      </c>
      <c r="Q270" s="14">
        <v>1939.4</v>
      </c>
      <c r="R270" s="14">
        <v>2250.89</v>
      </c>
      <c r="S270" s="14">
        <v>3683.52</v>
      </c>
      <c r="T270" s="14">
        <v>0</v>
      </c>
      <c r="U270" s="14">
        <v>3810.41</v>
      </c>
      <c r="W270" s="14">
        <v>3810.41</v>
      </c>
      <c r="X270" s="14">
        <v>24806.600000000002</v>
      </c>
      <c r="Y270">
        <v>1</v>
      </c>
      <c r="Z270">
        <v>1</v>
      </c>
      <c r="AA270">
        <v>0</v>
      </c>
      <c r="AB270">
        <v>10</v>
      </c>
      <c r="AC270">
        <v>2480.6600000000003</v>
      </c>
      <c r="AD270">
        <v>0</v>
      </c>
      <c r="AE270">
        <v>0</v>
      </c>
      <c r="AF270">
        <v>0</v>
      </c>
      <c r="AG270">
        <v>0</v>
      </c>
      <c r="AH270" t="s">
        <v>133</v>
      </c>
      <c r="AI270" t="s">
        <v>1242</v>
      </c>
      <c r="AK270">
        <f>VLOOKUP(B270, 'Performance Data'!$B:$B, 1, 0)</f>
        <v>20700</v>
      </c>
    </row>
    <row r="271" spans="2:37" hidden="1" x14ac:dyDescent="0.25">
      <c r="B271">
        <v>20704</v>
      </c>
      <c r="C271" t="s">
        <v>801</v>
      </c>
      <c r="D271" t="s">
        <v>23</v>
      </c>
      <c r="E271" t="s">
        <v>23</v>
      </c>
      <c r="F271">
        <v>0</v>
      </c>
      <c r="G271" s="48">
        <v>0</v>
      </c>
      <c r="H271" s="48">
        <v>0</v>
      </c>
      <c r="I271" t="s">
        <v>64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W271" s="14">
        <v>0</v>
      </c>
      <c r="X271" s="14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K271" t="e">
        <f>VLOOKUP(B271, 'Performance Data'!$B:$B, 1, 0)</f>
        <v>#N/A</v>
      </c>
    </row>
    <row r="272" spans="2:37" hidden="1" x14ac:dyDescent="0.25">
      <c r="B272">
        <v>20706</v>
      </c>
      <c r="C272" t="s">
        <v>802</v>
      </c>
      <c r="D272" t="s">
        <v>23</v>
      </c>
      <c r="E272" t="s">
        <v>23</v>
      </c>
      <c r="F272">
        <v>0</v>
      </c>
      <c r="G272" s="48">
        <v>0</v>
      </c>
      <c r="H272" s="48">
        <v>0</v>
      </c>
      <c r="I272" t="s">
        <v>38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W272" s="14">
        <v>0</v>
      </c>
      <c r="X272" s="14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K272" t="e">
        <f>VLOOKUP(B272, 'Performance Data'!$B:$B, 1, 0)</f>
        <v>#N/A</v>
      </c>
    </row>
    <row r="273" spans="2:37" hidden="1" x14ac:dyDescent="0.25">
      <c r="B273">
        <v>20707</v>
      </c>
      <c r="C273" t="s">
        <v>584</v>
      </c>
      <c r="D273" t="s">
        <v>23</v>
      </c>
      <c r="E273" t="s">
        <v>23</v>
      </c>
      <c r="F273">
        <v>0</v>
      </c>
      <c r="G273" s="48">
        <v>0</v>
      </c>
      <c r="H273" s="48">
        <v>0</v>
      </c>
      <c r="I273" t="s">
        <v>38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W273" s="14">
        <v>0</v>
      </c>
      <c r="X273" s="14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K273">
        <f>VLOOKUP(B273, 'Performance Data'!$B:$B, 1, 0)</f>
        <v>20707</v>
      </c>
    </row>
    <row r="274" spans="2:37" hidden="1" x14ac:dyDescent="0.25">
      <c r="B274">
        <v>20709</v>
      </c>
      <c r="C274" t="s">
        <v>585</v>
      </c>
      <c r="D274" t="s">
        <v>23</v>
      </c>
      <c r="E274" t="s">
        <v>23</v>
      </c>
      <c r="F274">
        <v>0</v>
      </c>
      <c r="G274" s="48">
        <v>0</v>
      </c>
      <c r="H274" s="48">
        <v>0</v>
      </c>
      <c r="I274" t="s">
        <v>64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W274" s="14">
        <v>0</v>
      </c>
      <c r="X274" s="1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K274">
        <f>VLOOKUP(B274, 'Performance Data'!$B:$B, 1, 0)</f>
        <v>20709</v>
      </c>
    </row>
    <row r="275" spans="2:37" ht="30" hidden="1" x14ac:dyDescent="0.25">
      <c r="B275">
        <v>20710</v>
      </c>
      <c r="C275" t="s">
        <v>196</v>
      </c>
      <c r="D275" t="s">
        <v>23</v>
      </c>
      <c r="E275" t="s">
        <v>23</v>
      </c>
      <c r="F275" t="s">
        <v>535</v>
      </c>
      <c r="G275" s="48" t="s">
        <v>106</v>
      </c>
      <c r="H275" s="48">
        <v>0</v>
      </c>
      <c r="I275" t="s">
        <v>64</v>
      </c>
      <c r="J275" s="14">
        <v>4761.76</v>
      </c>
      <c r="K275" s="14">
        <v>400.21</v>
      </c>
      <c r="L275" s="14">
        <v>4276.9799999999996</v>
      </c>
      <c r="M275" s="14">
        <v>0</v>
      </c>
      <c r="N275" s="14">
        <v>4044.3</v>
      </c>
      <c r="O275" s="14">
        <v>2260.5500000000002</v>
      </c>
      <c r="P275" s="14">
        <v>3139.17</v>
      </c>
      <c r="Q275" s="14">
        <v>813.16</v>
      </c>
      <c r="R275" s="14">
        <v>0</v>
      </c>
      <c r="S275" s="14">
        <v>3389.36</v>
      </c>
      <c r="T275" s="14">
        <v>1955.22</v>
      </c>
      <c r="U275" s="14">
        <v>1320.4</v>
      </c>
      <c r="W275" s="14">
        <v>1320.4</v>
      </c>
      <c r="X275" s="14">
        <v>26361.110000000004</v>
      </c>
      <c r="Y275">
        <v>1</v>
      </c>
      <c r="Z275">
        <v>1</v>
      </c>
      <c r="AA275">
        <v>1</v>
      </c>
      <c r="AB275">
        <v>10</v>
      </c>
      <c r="AC275">
        <v>2636.1110000000003</v>
      </c>
      <c r="AD275">
        <v>0</v>
      </c>
      <c r="AE275">
        <v>0</v>
      </c>
      <c r="AF275">
        <v>0</v>
      </c>
      <c r="AG275">
        <v>0</v>
      </c>
      <c r="AH275" t="s">
        <v>710</v>
      </c>
      <c r="AI275" t="s">
        <v>1240</v>
      </c>
      <c r="AK275">
        <f>VLOOKUP(B275, 'Performance Data'!$B:$B, 1, 0)</f>
        <v>20710</v>
      </c>
    </row>
    <row r="276" spans="2:37" hidden="1" x14ac:dyDescent="0.25">
      <c r="B276">
        <v>20713</v>
      </c>
      <c r="C276" t="s">
        <v>803</v>
      </c>
      <c r="D276" t="s">
        <v>23</v>
      </c>
      <c r="E276" t="s">
        <v>23</v>
      </c>
      <c r="F276">
        <v>0</v>
      </c>
      <c r="G276" s="48">
        <v>0</v>
      </c>
      <c r="H276" s="48">
        <v>0</v>
      </c>
      <c r="I276" t="s">
        <v>64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W276" s="14">
        <v>0</v>
      </c>
      <c r="X276" s="14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K276" t="e">
        <f>VLOOKUP(B276, 'Performance Data'!$B:$B, 1, 0)</f>
        <v>#N/A</v>
      </c>
    </row>
    <row r="277" spans="2:37" hidden="1" x14ac:dyDescent="0.25">
      <c r="B277">
        <v>20714</v>
      </c>
      <c r="C277" t="s">
        <v>308</v>
      </c>
      <c r="D277" t="s">
        <v>23</v>
      </c>
      <c r="E277" t="s">
        <v>23</v>
      </c>
      <c r="F277">
        <v>0</v>
      </c>
      <c r="G277" s="48">
        <v>0</v>
      </c>
      <c r="H277" s="48">
        <v>0</v>
      </c>
      <c r="I277" t="s">
        <v>38</v>
      </c>
      <c r="J277" s="14">
        <v>0</v>
      </c>
      <c r="K277" s="14">
        <v>564.99</v>
      </c>
      <c r="L277" s="14">
        <v>0</v>
      </c>
      <c r="M277" s="14">
        <v>804.58</v>
      </c>
      <c r="N277" s="14">
        <v>360.83</v>
      </c>
      <c r="O277" s="14">
        <v>0</v>
      </c>
      <c r="P277" s="14">
        <v>0</v>
      </c>
      <c r="Q277" s="14">
        <v>887.17</v>
      </c>
      <c r="R277" s="14">
        <v>296.32</v>
      </c>
      <c r="S277" s="14">
        <v>0</v>
      </c>
      <c r="T277" s="14">
        <v>984.01</v>
      </c>
      <c r="U277" s="14">
        <v>0</v>
      </c>
      <c r="W277" s="14">
        <v>0</v>
      </c>
      <c r="X277" s="14">
        <v>3897.9000000000005</v>
      </c>
      <c r="Y277">
        <v>0</v>
      </c>
      <c r="Z277">
        <v>1</v>
      </c>
      <c r="AA277">
        <v>0</v>
      </c>
      <c r="AB277">
        <v>6</v>
      </c>
      <c r="AC277">
        <v>649.65000000000009</v>
      </c>
      <c r="AD277">
        <v>0</v>
      </c>
      <c r="AE277">
        <v>0</v>
      </c>
      <c r="AF277">
        <v>0</v>
      </c>
      <c r="AG277">
        <v>0</v>
      </c>
      <c r="AH277" t="s">
        <v>679</v>
      </c>
      <c r="AI277" t="s">
        <v>1239</v>
      </c>
      <c r="AK277">
        <f>VLOOKUP(B277, 'Performance Data'!$B:$B, 1, 0)</f>
        <v>20714</v>
      </c>
    </row>
    <row r="278" spans="2:37" hidden="1" x14ac:dyDescent="0.25">
      <c r="B278">
        <v>20716</v>
      </c>
      <c r="C278" t="s">
        <v>804</v>
      </c>
      <c r="D278" t="s">
        <v>23</v>
      </c>
      <c r="E278" t="s">
        <v>23</v>
      </c>
      <c r="F278">
        <v>0</v>
      </c>
      <c r="G278" s="48">
        <v>0</v>
      </c>
      <c r="H278" s="48">
        <v>0</v>
      </c>
      <c r="I278" t="s">
        <v>38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W278" s="14">
        <v>0</v>
      </c>
      <c r="X278" s="14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K278" t="e">
        <f>VLOOKUP(B278, 'Performance Data'!$B:$B, 1, 0)</f>
        <v>#N/A</v>
      </c>
    </row>
    <row r="279" spans="2:37" hidden="1" x14ac:dyDescent="0.25">
      <c r="B279">
        <v>20720</v>
      </c>
      <c r="C279" t="s">
        <v>586</v>
      </c>
      <c r="D279" t="s">
        <v>23</v>
      </c>
      <c r="E279" t="s">
        <v>23</v>
      </c>
      <c r="F279">
        <v>0</v>
      </c>
      <c r="G279" s="48">
        <v>0</v>
      </c>
      <c r="H279" s="48">
        <v>0</v>
      </c>
      <c r="I279" t="s">
        <v>38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W279" s="14">
        <v>0</v>
      </c>
      <c r="X279" s="14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K279">
        <f>VLOOKUP(B279, 'Performance Data'!$B:$B, 1, 0)</f>
        <v>20720</v>
      </c>
    </row>
    <row r="280" spans="2:37" hidden="1" x14ac:dyDescent="0.25">
      <c r="B280">
        <v>20723</v>
      </c>
      <c r="C280" t="s">
        <v>502</v>
      </c>
      <c r="D280" t="s">
        <v>36</v>
      </c>
      <c r="E280" t="s">
        <v>36</v>
      </c>
      <c r="F280">
        <v>0</v>
      </c>
      <c r="G280" s="48">
        <v>0</v>
      </c>
      <c r="H280" s="48">
        <v>0</v>
      </c>
      <c r="I280" t="s">
        <v>64</v>
      </c>
      <c r="J280" s="14">
        <v>1620.11</v>
      </c>
      <c r="K280" s="14">
        <v>0</v>
      </c>
      <c r="L280" s="14">
        <v>0</v>
      </c>
      <c r="M280" s="14">
        <v>236.47</v>
      </c>
      <c r="N280" s="14">
        <v>1823.5</v>
      </c>
      <c r="O280" s="14">
        <v>0</v>
      </c>
      <c r="P280" s="14">
        <v>2371.92</v>
      </c>
      <c r="Q280" s="14">
        <v>0</v>
      </c>
      <c r="R280" s="14">
        <v>709.41</v>
      </c>
      <c r="S280" s="14">
        <v>0</v>
      </c>
      <c r="T280" s="14">
        <v>0</v>
      </c>
      <c r="U280" s="14">
        <v>2667.06</v>
      </c>
      <c r="W280" s="14">
        <v>2667.06</v>
      </c>
      <c r="X280" s="14">
        <v>9428.4699999999993</v>
      </c>
      <c r="Y280">
        <v>1</v>
      </c>
      <c r="Z280">
        <v>1</v>
      </c>
      <c r="AA280">
        <v>1</v>
      </c>
      <c r="AB280">
        <v>6</v>
      </c>
      <c r="AC280">
        <v>1571.4116666666666</v>
      </c>
      <c r="AD280">
        <v>0</v>
      </c>
      <c r="AE280">
        <v>0</v>
      </c>
      <c r="AF280">
        <v>0</v>
      </c>
      <c r="AG280">
        <v>0</v>
      </c>
      <c r="AH280" t="s">
        <v>133</v>
      </c>
      <c r="AI280" t="s">
        <v>1242</v>
      </c>
      <c r="AK280">
        <f>VLOOKUP(B280, 'Performance Data'!$B:$B, 1, 0)</f>
        <v>20723</v>
      </c>
    </row>
    <row r="281" spans="2:37" ht="30" hidden="1" x14ac:dyDescent="0.25">
      <c r="B281">
        <v>20724</v>
      </c>
      <c r="C281" t="s">
        <v>89</v>
      </c>
      <c r="D281" t="s">
        <v>23</v>
      </c>
      <c r="E281" t="s">
        <v>23</v>
      </c>
      <c r="F281" t="s">
        <v>535</v>
      </c>
      <c r="G281" s="48" t="s">
        <v>106</v>
      </c>
      <c r="H281" s="48">
        <v>0</v>
      </c>
      <c r="I281" t="s">
        <v>38</v>
      </c>
      <c r="J281" s="14">
        <v>995.75</v>
      </c>
      <c r="K281" s="14">
        <v>0</v>
      </c>
      <c r="L281" s="14">
        <v>998.29</v>
      </c>
      <c r="M281" s="14">
        <v>0</v>
      </c>
      <c r="N281" s="14">
        <v>0</v>
      </c>
      <c r="O281" s="14">
        <v>586.44000000000005</v>
      </c>
      <c r="P281" s="14">
        <v>1264.5</v>
      </c>
      <c r="Q281" s="14">
        <v>0</v>
      </c>
      <c r="R281" s="14">
        <v>896.44</v>
      </c>
      <c r="S281" s="14">
        <v>0</v>
      </c>
      <c r="T281" s="14">
        <v>0</v>
      </c>
      <c r="U281" s="14">
        <v>873.25</v>
      </c>
      <c r="W281" s="14">
        <v>873.25</v>
      </c>
      <c r="X281" s="14">
        <v>5614.67</v>
      </c>
      <c r="Y281">
        <v>1</v>
      </c>
      <c r="Z281">
        <v>1</v>
      </c>
      <c r="AA281">
        <v>0</v>
      </c>
      <c r="AB281">
        <v>6</v>
      </c>
      <c r="AC281">
        <v>935.77833333333331</v>
      </c>
      <c r="AD281">
        <v>0</v>
      </c>
      <c r="AE281">
        <v>0</v>
      </c>
      <c r="AF281">
        <v>0</v>
      </c>
      <c r="AG281">
        <v>0</v>
      </c>
      <c r="AH281" t="s">
        <v>141</v>
      </c>
      <c r="AI281" t="s">
        <v>1239</v>
      </c>
      <c r="AK281">
        <f>VLOOKUP(B281, 'Performance Data'!$B:$B, 1, 0)</f>
        <v>20724</v>
      </c>
    </row>
    <row r="282" spans="2:37" ht="30" hidden="1" x14ac:dyDescent="0.25">
      <c r="B282">
        <v>20725</v>
      </c>
      <c r="C282" t="s">
        <v>80</v>
      </c>
      <c r="D282" t="s">
        <v>23</v>
      </c>
      <c r="E282" t="s">
        <v>23</v>
      </c>
      <c r="F282" t="s">
        <v>535</v>
      </c>
      <c r="G282" s="48" t="s">
        <v>106</v>
      </c>
      <c r="H282" s="48">
        <v>0</v>
      </c>
      <c r="I282" t="s">
        <v>64</v>
      </c>
      <c r="J282" s="14">
        <v>1543.1</v>
      </c>
      <c r="K282" s="14">
        <v>829.09999999999991</v>
      </c>
      <c r="L282" s="14">
        <v>2561.06</v>
      </c>
      <c r="M282" s="14">
        <v>472.94</v>
      </c>
      <c r="N282" s="14">
        <v>0</v>
      </c>
      <c r="O282" s="14">
        <v>1767.42</v>
      </c>
      <c r="P282" s="14">
        <v>926.7</v>
      </c>
      <c r="Q282" s="14">
        <v>839.37</v>
      </c>
      <c r="R282" s="14">
        <v>1867.93</v>
      </c>
      <c r="S282" s="14">
        <v>296.48</v>
      </c>
      <c r="T282" s="14">
        <v>1285.6500000000001</v>
      </c>
      <c r="U282" s="14">
        <v>2889.82</v>
      </c>
      <c r="W282" s="14">
        <v>2889.82</v>
      </c>
      <c r="X282" s="14">
        <v>15279.57</v>
      </c>
      <c r="Y282">
        <v>1</v>
      </c>
      <c r="Z282">
        <v>1</v>
      </c>
      <c r="AA282">
        <v>1</v>
      </c>
      <c r="AB282">
        <v>11</v>
      </c>
      <c r="AC282">
        <v>1389.0518181818181</v>
      </c>
      <c r="AD282">
        <v>0</v>
      </c>
      <c r="AE282">
        <v>0</v>
      </c>
      <c r="AF282">
        <v>0</v>
      </c>
      <c r="AG282">
        <v>0</v>
      </c>
      <c r="AH282" t="s">
        <v>174</v>
      </c>
      <c r="AI282" t="s">
        <v>1240</v>
      </c>
      <c r="AK282">
        <f>VLOOKUP(B282, 'Performance Data'!$B:$B, 1, 0)</f>
        <v>20725</v>
      </c>
    </row>
    <row r="283" spans="2:37" ht="30" hidden="1" x14ac:dyDescent="0.25">
      <c r="B283">
        <v>20727</v>
      </c>
      <c r="C283" t="s">
        <v>686</v>
      </c>
      <c r="D283" t="s">
        <v>23</v>
      </c>
      <c r="E283" t="s">
        <v>23</v>
      </c>
      <c r="F283" t="s">
        <v>535</v>
      </c>
      <c r="G283" s="48" t="s">
        <v>106</v>
      </c>
      <c r="H283" s="48">
        <v>0</v>
      </c>
      <c r="I283" t="s">
        <v>38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W283" s="14">
        <v>0</v>
      </c>
      <c r="X283" s="14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s">
        <v>679</v>
      </c>
      <c r="AI283" t="s">
        <v>1239</v>
      </c>
      <c r="AK283">
        <f>VLOOKUP(B283, 'Performance Data'!$B:$B, 1, 0)</f>
        <v>20727</v>
      </c>
    </row>
    <row r="284" spans="2:37" hidden="1" x14ac:dyDescent="0.25">
      <c r="B284">
        <v>20728</v>
      </c>
      <c r="C284" t="s">
        <v>805</v>
      </c>
      <c r="D284" t="s">
        <v>23</v>
      </c>
      <c r="E284" t="s">
        <v>23</v>
      </c>
      <c r="F284">
        <v>0</v>
      </c>
      <c r="G284" s="48">
        <v>0</v>
      </c>
      <c r="H284" s="48">
        <v>0</v>
      </c>
      <c r="I284" t="s">
        <v>38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W284" s="14">
        <v>0</v>
      </c>
      <c r="X284" s="1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K284" t="e">
        <f>VLOOKUP(B284, 'Performance Data'!$B:$B, 1, 0)</f>
        <v>#N/A</v>
      </c>
    </row>
    <row r="285" spans="2:37" hidden="1" x14ac:dyDescent="0.25">
      <c r="B285">
        <v>20729</v>
      </c>
      <c r="C285" t="s">
        <v>806</v>
      </c>
      <c r="D285" t="s">
        <v>23</v>
      </c>
      <c r="E285" t="s">
        <v>23</v>
      </c>
      <c r="F285">
        <v>0</v>
      </c>
      <c r="G285" s="48">
        <v>0</v>
      </c>
      <c r="H285" s="48">
        <v>0</v>
      </c>
      <c r="I285" t="s">
        <v>64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W285" s="14">
        <v>0</v>
      </c>
      <c r="X285" s="14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K285" t="e">
        <f>VLOOKUP(B285, 'Performance Data'!$B:$B, 1, 0)</f>
        <v>#N/A</v>
      </c>
    </row>
    <row r="286" spans="2:37" hidden="1" x14ac:dyDescent="0.25">
      <c r="B286">
        <v>20731</v>
      </c>
      <c r="C286" t="s">
        <v>186</v>
      </c>
      <c r="D286" t="s">
        <v>23</v>
      </c>
      <c r="E286" t="s">
        <v>23</v>
      </c>
      <c r="F286" t="s">
        <v>545</v>
      </c>
      <c r="G286" s="48" t="s">
        <v>545</v>
      </c>
      <c r="H286" s="48">
        <v>0</v>
      </c>
      <c r="I286" t="s">
        <v>38</v>
      </c>
      <c r="J286" s="14">
        <v>78511.399999999994</v>
      </c>
      <c r="K286" s="14">
        <v>4189.3300000000017</v>
      </c>
      <c r="L286" s="14">
        <v>35618.699999999997</v>
      </c>
      <c r="M286" s="14">
        <v>5438.81</v>
      </c>
      <c r="N286" s="14">
        <v>33428.839999999997</v>
      </c>
      <c r="O286" s="14">
        <v>0</v>
      </c>
      <c r="P286" s="14">
        <v>22616.31</v>
      </c>
      <c r="Q286" s="14">
        <v>15918.6</v>
      </c>
      <c r="R286" s="14">
        <v>2801.7</v>
      </c>
      <c r="S286" s="14">
        <v>11806.79</v>
      </c>
      <c r="T286" s="14">
        <v>9142.2000000000007</v>
      </c>
      <c r="U286" s="14">
        <v>9525.42</v>
      </c>
      <c r="W286" s="14">
        <v>9525.42</v>
      </c>
      <c r="X286" s="14">
        <v>228998.10000000003</v>
      </c>
      <c r="Y286">
        <v>1</v>
      </c>
      <c r="Z286">
        <v>1</v>
      </c>
      <c r="AA286">
        <v>0</v>
      </c>
      <c r="AB286">
        <v>11</v>
      </c>
      <c r="AC286">
        <v>20818.009090909094</v>
      </c>
      <c r="AD286">
        <v>0</v>
      </c>
      <c r="AE286">
        <v>0</v>
      </c>
      <c r="AF286">
        <v>0</v>
      </c>
      <c r="AG286">
        <v>0</v>
      </c>
      <c r="AH286" t="s">
        <v>128</v>
      </c>
      <c r="AI286" t="s">
        <v>1242</v>
      </c>
      <c r="AK286">
        <f>VLOOKUP(B286, 'Performance Data'!$B:$B, 1, 0)</f>
        <v>20731</v>
      </c>
    </row>
    <row r="287" spans="2:37" hidden="1" x14ac:dyDescent="0.25">
      <c r="B287">
        <v>20732</v>
      </c>
      <c r="C287" t="s">
        <v>807</v>
      </c>
      <c r="D287" t="s">
        <v>23</v>
      </c>
      <c r="E287" t="s">
        <v>23</v>
      </c>
      <c r="F287">
        <v>0</v>
      </c>
      <c r="G287" s="48">
        <v>0</v>
      </c>
      <c r="H287" s="48">
        <v>0</v>
      </c>
      <c r="I287" t="s">
        <v>64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W287" s="14">
        <v>0</v>
      </c>
      <c r="X287" s="14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K287" t="e">
        <f>VLOOKUP(B287, 'Performance Data'!$B:$B, 1, 0)</f>
        <v>#N/A</v>
      </c>
    </row>
    <row r="288" spans="2:37" hidden="1" x14ac:dyDescent="0.25">
      <c r="B288">
        <v>20736</v>
      </c>
      <c r="C288" t="s">
        <v>202</v>
      </c>
      <c r="D288" t="s">
        <v>23</v>
      </c>
      <c r="E288" t="s">
        <v>23</v>
      </c>
      <c r="F288" t="s">
        <v>531</v>
      </c>
      <c r="G288" s="48" t="s">
        <v>531</v>
      </c>
      <c r="H288" s="48">
        <v>0</v>
      </c>
      <c r="I288" t="s">
        <v>64</v>
      </c>
      <c r="J288" s="14">
        <v>1315.51</v>
      </c>
      <c r="K288" s="14">
        <v>1129.75</v>
      </c>
      <c r="L288" s="14">
        <v>73.56</v>
      </c>
      <c r="M288" s="14">
        <v>0</v>
      </c>
      <c r="N288" s="14">
        <v>1986.43</v>
      </c>
      <c r="O288" s="14">
        <v>974.66</v>
      </c>
      <c r="P288" s="14">
        <v>1389.2</v>
      </c>
      <c r="Q288" s="14">
        <v>1162.21</v>
      </c>
      <c r="R288" s="14">
        <v>0</v>
      </c>
      <c r="S288" s="14">
        <v>1262</v>
      </c>
      <c r="T288" s="14">
        <v>1103.3699999999999</v>
      </c>
      <c r="U288" s="14">
        <v>1295.8399999999999</v>
      </c>
      <c r="W288" s="14">
        <v>1295.8399999999999</v>
      </c>
      <c r="X288" s="14">
        <v>11692.529999999999</v>
      </c>
      <c r="Y288">
        <v>1</v>
      </c>
      <c r="Z288">
        <v>1</v>
      </c>
      <c r="AA288">
        <v>1</v>
      </c>
      <c r="AB288">
        <v>10</v>
      </c>
      <c r="AC288">
        <v>1169.2529999999999</v>
      </c>
      <c r="AD288">
        <v>0</v>
      </c>
      <c r="AE288">
        <v>0</v>
      </c>
      <c r="AF288">
        <v>0</v>
      </c>
      <c r="AG288">
        <v>0</v>
      </c>
      <c r="AH288" t="s">
        <v>133</v>
      </c>
      <c r="AI288" t="s">
        <v>1242</v>
      </c>
      <c r="AK288">
        <f>VLOOKUP(B288, 'Performance Data'!$B:$B, 1, 0)</f>
        <v>20736</v>
      </c>
    </row>
    <row r="289" spans="2:37" hidden="1" x14ac:dyDescent="0.25">
      <c r="B289">
        <v>20738</v>
      </c>
      <c r="C289" t="s">
        <v>808</v>
      </c>
      <c r="D289" t="s">
        <v>23</v>
      </c>
      <c r="E289" t="s">
        <v>23</v>
      </c>
      <c r="F289">
        <v>0</v>
      </c>
      <c r="G289" s="48">
        <v>0</v>
      </c>
      <c r="H289" s="48">
        <v>0</v>
      </c>
      <c r="I289" t="s">
        <v>64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W289" s="14">
        <v>0</v>
      </c>
      <c r="X289" s="14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K289" t="e">
        <f>VLOOKUP(B289, 'Performance Data'!$B:$B, 1, 0)</f>
        <v>#N/A</v>
      </c>
    </row>
    <row r="290" spans="2:37" hidden="1" x14ac:dyDescent="0.25">
      <c r="B290">
        <v>20739</v>
      </c>
      <c r="C290" t="s">
        <v>809</v>
      </c>
      <c r="D290" t="s">
        <v>23</v>
      </c>
      <c r="E290" t="s">
        <v>23</v>
      </c>
      <c r="F290">
        <v>0</v>
      </c>
      <c r="G290" s="48">
        <v>0</v>
      </c>
      <c r="H290" s="48">
        <v>0</v>
      </c>
      <c r="I290" t="s">
        <v>64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W290" s="14">
        <v>0</v>
      </c>
      <c r="X290" s="14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K290" t="e">
        <f>VLOOKUP(B290, 'Performance Data'!$B:$B, 1, 0)</f>
        <v>#N/A</v>
      </c>
    </row>
    <row r="291" spans="2:37" ht="30" hidden="1" x14ac:dyDescent="0.25">
      <c r="B291">
        <v>20741</v>
      </c>
      <c r="C291" t="s">
        <v>687</v>
      </c>
      <c r="D291" t="s">
        <v>23</v>
      </c>
      <c r="E291" t="s">
        <v>23</v>
      </c>
      <c r="F291" t="s">
        <v>535</v>
      </c>
      <c r="G291" s="48" t="s">
        <v>106</v>
      </c>
      <c r="H291" s="48">
        <v>0</v>
      </c>
      <c r="I291" t="s">
        <v>64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W291" s="14">
        <v>0</v>
      </c>
      <c r="X291" s="14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">
        <v>679</v>
      </c>
      <c r="AI291" t="s">
        <v>1239</v>
      </c>
      <c r="AK291">
        <f>VLOOKUP(B291, 'Performance Data'!$B:$B, 1, 0)</f>
        <v>20741</v>
      </c>
    </row>
    <row r="292" spans="2:37" hidden="1" x14ac:dyDescent="0.25">
      <c r="B292">
        <v>20742</v>
      </c>
      <c r="C292" t="s">
        <v>587</v>
      </c>
      <c r="D292" t="s">
        <v>23</v>
      </c>
      <c r="E292" t="s">
        <v>23</v>
      </c>
      <c r="F292">
        <v>0</v>
      </c>
      <c r="G292" s="48">
        <v>0</v>
      </c>
      <c r="H292" s="48">
        <v>0</v>
      </c>
      <c r="I292" t="s">
        <v>64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W292" s="14">
        <v>0</v>
      </c>
      <c r="X292" s="14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K292">
        <f>VLOOKUP(B292, 'Performance Data'!$B:$B, 1, 0)</f>
        <v>20742</v>
      </c>
    </row>
    <row r="293" spans="2:37" hidden="1" x14ac:dyDescent="0.25">
      <c r="B293">
        <v>20743</v>
      </c>
      <c r="C293" t="s">
        <v>309</v>
      </c>
      <c r="D293" t="s">
        <v>23</v>
      </c>
      <c r="E293" t="s">
        <v>23</v>
      </c>
      <c r="F293">
        <v>0</v>
      </c>
      <c r="G293" s="48">
        <v>0</v>
      </c>
      <c r="H293" s="48">
        <v>0</v>
      </c>
      <c r="I293" t="s">
        <v>38</v>
      </c>
      <c r="J293" s="14">
        <v>0</v>
      </c>
      <c r="K293" s="14">
        <v>0</v>
      </c>
      <c r="L293" s="14">
        <v>0</v>
      </c>
      <c r="M293" s="14">
        <v>339.28</v>
      </c>
      <c r="N293" s="14">
        <v>0</v>
      </c>
      <c r="O293" s="14">
        <v>0</v>
      </c>
      <c r="P293" s="14">
        <v>0</v>
      </c>
      <c r="Q293" s="14">
        <v>0</v>
      </c>
      <c r="R293" s="14">
        <v>410.35</v>
      </c>
      <c r="S293" s="14">
        <v>0</v>
      </c>
      <c r="T293" s="14">
        <v>380.24</v>
      </c>
      <c r="U293" s="14">
        <v>0</v>
      </c>
      <c r="W293" s="14">
        <v>0</v>
      </c>
      <c r="X293" s="14">
        <v>1129.8699999999999</v>
      </c>
      <c r="Y293">
        <v>0</v>
      </c>
      <c r="Z293">
        <v>1</v>
      </c>
      <c r="AA293">
        <v>0</v>
      </c>
      <c r="AB293">
        <v>3</v>
      </c>
      <c r="AC293">
        <v>376.62333333333328</v>
      </c>
      <c r="AD293">
        <v>0</v>
      </c>
      <c r="AE293">
        <v>0</v>
      </c>
      <c r="AF293">
        <v>0</v>
      </c>
      <c r="AG293">
        <v>0</v>
      </c>
      <c r="AH293" t="s">
        <v>679</v>
      </c>
      <c r="AI293" t="s">
        <v>1239</v>
      </c>
      <c r="AK293">
        <f>VLOOKUP(B293, 'Performance Data'!$B:$B, 1, 0)</f>
        <v>20743</v>
      </c>
    </row>
    <row r="294" spans="2:37" ht="30" hidden="1" x14ac:dyDescent="0.25">
      <c r="B294">
        <v>20744</v>
      </c>
      <c r="C294" t="s">
        <v>81</v>
      </c>
      <c r="D294" t="s">
        <v>23</v>
      </c>
      <c r="E294" t="s">
        <v>23</v>
      </c>
      <c r="F294" t="s">
        <v>535</v>
      </c>
      <c r="G294" s="48" t="s">
        <v>106</v>
      </c>
      <c r="H294" s="48">
        <v>0</v>
      </c>
      <c r="I294" t="s">
        <v>38</v>
      </c>
      <c r="J294" s="14">
        <v>814.36</v>
      </c>
      <c r="K294" s="14">
        <v>0</v>
      </c>
      <c r="L294" s="14">
        <v>3004.25</v>
      </c>
      <c r="M294" s="14">
        <v>0</v>
      </c>
      <c r="N294" s="14">
        <v>2336.0700000000002</v>
      </c>
      <c r="O294" s="14">
        <v>0</v>
      </c>
      <c r="P294" s="14">
        <v>990.89</v>
      </c>
      <c r="Q294" s="14">
        <v>0</v>
      </c>
      <c r="R294" s="14">
        <v>2557.35</v>
      </c>
      <c r="S294" s="14">
        <v>1130.4000000000001</v>
      </c>
      <c r="T294" s="14">
        <v>1532.79</v>
      </c>
      <c r="U294" s="14">
        <v>0</v>
      </c>
      <c r="W294" s="14">
        <v>0</v>
      </c>
      <c r="X294" s="14">
        <v>12366.11</v>
      </c>
      <c r="Y294">
        <v>0</v>
      </c>
      <c r="Z294">
        <v>1</v>
      </c>
      <c r="AA294">
        <v>0</v>
      </c>
      <c r="AB294">
        <v>7</v>
      </c>
      <c r="AC294">
        <v>1766.5871428571429</v>
      </c>
      <c r="AD294">
        <v>0</v>
      </c>
      <c r="AE294">
        <v>0</v>
      </c>
      <c r="AF294">
        <v>0</v>
      </c>
      <c r="AG294">
        <v>0</v>
      </c>
      <c r="AH294" t="s">
        <v>174</v>
      </c>
      <c r="AI294" t="s">
        <v>1240</v>
      </c>
      <c r="AK294">
        <f>VLOOKUP(B294, 'Performance Data'!$B:$B, 1, 0)</f>
        <v>20744</v>
      </c>
    </row>
    <row r="295" spans="2:37" ht="30" hidden="1" x14ac:dyDescent="0.25">
      <c r="B295">
        <v>20745</v>
      </c>
      <c r="C295" t="s">
        <v>244</v>
      </c>
      <c r="D295" t="s">
        <v>23</v>
      </c>
      <c r="E295" t="s">
        <v>23</v>
      </c>
      <c r="F295" t="s">
        <v>535</v>
      </c>
      <c r="G295" s="48" t="s">
        <v>106</v>
      </c>
      <c r="H295" s="48">
        <v>0</v>
      </c>
      <c r="I295" t="s">
        <v>38</v>
      </c>
      <c r="J295" s="14">
        <v>4572.28</v>
      </c>
      <c r="K295" s="14">
        <v>1212.3499999999999</v>
      </c>
      <c r="L295" s="14">
        <v>3284.89</v>
      </c>
      <c r="M295" s="14">
        <v>4339.67</v>
      </c>
      <c r="N295" s="14">
        <v>2467.23</v>
      </c>
      <c r="O295" s="14">
        <v>1200.29</v>
      </c>
      <c r="P295" s="14">
        <v>7228.66</v>
      </c>
      <c r="Q295" s="14">
        <v>3869.32</v>
      </c>
      <c r="R295" s="14">
        <v>3864.22</v>
      </c>
      <c r="S295" s="14">
        <v>2130.96</v>
      </c>
      <c r="T295" s="14">
        <v>2297.0500000000002</v>
      </c>
      <c r="U295" s="14">
        <v>3839.55</v>
      </c>
      <c r="W295" s="14">
        <v>3839.55</v>
      </c>
      <c r="X295" s="14">
        <v>40306.470000000008</v>
      </c>
      <c r="Y295">
        <v>1</v>
      </c>
      <c r="Z295">
        <v>1</v>
      </c>
      <c r="AA295">
        <v>0</v>
      </c>
      <c r="AB295">
        <v>12</v>
      </c>
      <c r="AC295">
        <v>3358.8725000000009</v>
      </c>
      <c r="AD295">
        <v>0</v>
      </c>
      <c r="AE295">
        <v>0</v>
      </c>
      <c r="AF295">
        <v>0</v>
      </c>
      <c r="AG295">
        <v>0</v>
      </c>
      <c r="AH295" t="s">
        <v>128</v>
      </c>
      <c r="AI295" t="s">
        <v>1242</v>
      </c>
      <c r="AK295">
        <f>VLOOKUP(B295, 'Performance Data'!$B:$B, 1, 0)</f>
        <v>20745</v>
      </c>
    </row>
    <row r="296" spans="2:37" ht="30" hidden="1" x14ac:dyDescent="0.25">
      <c r="B296">
        <v>20746</v>
      </c>
      <c r="C296" t="s">
        <v>82</v>
      </c>
      <c r="D296" t="s">
        <v>23</v>
      </c>
      <c r="E296" t="s">
        <v>23</v>
      </c>
      <c r="F296" t="s">
        <v>535</v>
      </c>
      <c r="G296" s="48" t="s">
        <v>106</v>
      </c>
      <c r="H296" s="48">
        <v>0</v>
      </c>
      <c r="I296" t="s">
        <v>38</v>
      </c>
      <c r="J296" s="14">
        <v>0</v>
      </c>
      <c r="K296" s="14">
        <v>1145.28</v>
      </c>
      <c r="L296" s="14">
        <v>826.59</v>
      </c>
      <c r="M296" s="14">
        <v>630</v>
      </c>
      <c r="N296" s="14">
        <v>847.08</v>
      </c>
      <c r="O296" s="14">
        <v>0</v>
      </c>
      <c r="P296" s="14">
        <v>2568.8000000000002</v>
      </c>
      <c r="Q296" s="14">
        <v>320.66000000000003</v>
      </c>
      <c r="R296" s="14">
        <v>700.78</v>
      </c>
      <c r="S296" s="14">
        <v>1486.2</v>
      </c>
      <c r="T296" s="14">
        <v>801.66</v>
      </c>
      <c r="U296" s="14">
        <v>0</v>
      </c>
      <c r="W296" s="14">
        <v>0</v>
      </c>
      <c r="X296" s="14">
        <v>9327.0499999999993</v>
      </c>
      <c r="Y296">
        <v>0</v>
      </c>
      <c r="Z296">
        <v>1</v>
      </c>
      <c r="AA296">
        <v>0</v>
      </c>
      <c r="AB296">
        <v>9</v>
      </c>
      <c r="AC296">
        <v>1036.3388888888887</v>
      </c>
      <c r="AD296">
        <v>0</v>
      </c>
      <c r="AE296">
        <v>0</v>
      </c>
      <c r="AF296">
        <v>0</v>
      </c>
      <c r="AG296">
        <v>0</v>
      </c>
      <c r="AH296" t="s">
        <v>174</v>
      </c>
      <c r="AI296" t="s">
        <v>1240</v>
      </c>
      <c r="AK296">
        <f>VLOOKUP(B296, 'Performance Data'!$B:$B, 1, 0)</f>
        <v>20746</v>
      </c>
    </row>
    <row r="297" spans="2:37" hidden="1" x14ac:dyDescent="0.25">
      <c r="B297">
        <v>20749</v>
      </c>
      <c r="C297" t="s">
        <v>501</v>
      </c>
      <c r="D297" t="s">
        <v>36</v>
      </c>
      <c r="E297" t="s">
        <v>36</v>
      </c>
      <c r="F297">
        <v>0</v>
      </c>
      <c r="G297" s="48">
        <v>0</v>
      </c>
      <c r="H297" s="48">
        <v>0</v>
      </c>
      <c r="I297" t="s">
        <v>64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2626.58</v>
      </c>
      <c r="P297" s="14">
        <v>0</v>
      </c>
      <c r="Q297" s="14">
        <v>0</v>
      </c>
      <c r="R297" s="14">
        <v>2235.4899999999998</v>
      </c>
      <c r="S297" s="14">
        <v>1318.97</v>
      </c>
      <c r="T297" s="14">
        <v>0</v>
      </c>
      <c r="U297" s="14">
        <v>1687</v>
      </c>
      <c r="W297" s="14">
        <v>1687</v>
      </c>
      <c r="X297" s="14">
        <v>7868.04</v>
      </c>
      <c r="Y297">
        <v>1</v>
      </c>
      <c r="Z297">
        <v>1</v>
      </c>
      <c r="AA297">
        <v>1</v>
      </c>
      <c r="AB297">
        <v>4</v>
      </c>
      <c r="AC297">
        <v>1967.01</v>
      </c>
      <c r="AD297">
        <v>0</v>
      </c>
      <c r="AE297">
        <v>0</v>
      </c>
      <c r="AF297">
        <v>0</v>
      </c>
      <c r="AG297">
        <v>0</v>
      </c>
      <c r="AH297" t="s">
        <v>128</v>
      </c>
      <c r="AI297" t="s">
        <v>1242</v>
      </c>
      <c r="AK297">
        <f>VLOOKUP(B297, 'Performance Data'!$B:$B, 1, 0)</f>
        <v>20749</v>
      </c>
    </row>
    <row r="298" spans="2:37" ht="30" hidden="1" x14ac:dyDescent="0.25">
      <c r="B298">
        <v>20750</v>
      </c>
      <c r="C298" t="s">
        <v>259</v>
      </c>
      <c r="D298" t="s">
        <v>23</v>
      </c>
      <c r="E298" t="s">
        <v>23</v>
      </c>
      <c r="F298" t="s">
        <v>535</v>
      </c>
      <c r="G298" s="48" t="s">
        <v>106</v>
      </c>
      <c r="H298" s="48">
        <v>0</v>
      </c>
      <c r="I298" t="s">
        <v>38</v>
      </c>
      <c r="J298" s="14">
        <v>0</v>
      </c>
      <c r="K298" s="14">
        <v>718.47</v>
      </c>
      <c r="L298" s="14">
        <v>933.83</v>
      </c>
      <c r="M298" s="14">
        <v>228.99</v>
      </c>
      <c r="N298" s="14">
        <v>889.54</v>
      </c>
      <c r="O298" s="14">
        <v>0</v>
      </c>
      <c r="P298" s="14">
        <v>0</v>
      </c>
      <c r="Q298" s="14">
        <v>638.51</v>
      </c>
      <c r="R298" s="14">
        <v>657.41</v>
      </c>
      <c r="S298" s="14">
        <v>1085.99</v>
      </c>
      <c r="T298" s="14">
        <v>0</v>
      </c>
      <c r="U298" s="14">
        <v>379.44</v>
      </c>
      <c r="W298" s="14">
        <v>379.44</v>
      </c>
      <c r="X298" s="14">
        <v>5532.1799999999994</v>
      </c>
      <c r="Y298">
        <v>1</v>
      </c>
      <c r="Z298">
        <v>1</v>
      </c>
      <c r="AA298">
        <v>0</v>
      </c>
      <c r="AB298">
        <v>8</v>
      </c>
      <c r="AC298">
        <v>691.52249999999992</v>
      </c>
      <c r="AD298">
        <v>0</v>
      </c>
      <c r="AE298">
        <v>0</v>
      </c>
      <c r="AF298">
        <v>0</v>
      </c>
      <c r="AG298">
        <v>0</v>
      </c>
      <c r="AH298" t="s">
        <v>174</v>
      </c>
      <c r="AI298" t="s">
        <v>1240</v>
      </c>
      <c r="AK298">
        <f>VLOOKUP(B298, 'Performance Data'!$B:$B, 1, 0)</f>
        <v>20750</v>
      </c>
    </row>
    <row r="299" spans="2:37" hidden="1" x14ac:dyDescent="0.25">
      <c r="B299">
        <v>20751</v>
      </c>
      <c r="C299" t="s">
        <v>810</v>
      </c>
      <c r="D299" t="s">
        <v>23</v>
      </c>
      <c r="E299" t="s">
        <v>23</v>
      </c>
      <c r="F299">
        <v>0</v>
      </c>
      <c r="G299" s="48">
        <v>0</v>
      </c>
      <c r="H299" s="48">
        <v>0</v>
      </c>
      <c r="I299" t="s">
        <v>64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W299" s="14">
        <v>0</v>
      </c>
      <c r="X299" s="14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K299" t="e">
        <f>VLOOKUP(B299, 'Performance Data'!$B:$B, 1, 0)</f>
        <v>#N/A</v>
      </c>
    </row>
    <row r="300" spans="2:37" hidden="1" x14ac:dyDescent="0.25">
      <c r="B300">
        <v>20752</v>
      </c>
      <c r="C300" t="s">
        <v>811</v>
      </c>
      <c r="D300" t="s">
        <v>23</v>
      </c>
      <c r="E300" t="s">
        <v>23</v>
      </c>
      <c r="F300">
        <v>0</v>
      </c>
      <c r="G300" s="48">
        <v>0</v>
      </c>
      <c r="H300" s="48">
        <v>0</v>
      </c>
      <c r="I300" t="s">
        <v>38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W300" s="14">
        <v>0</v>
      </c>
      <c r="X300" s="14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K300" t="e">
        <f>VLOOKUP(B300, 'Performance Data'!$B:$B, 1, 0)</f>
        <v>#N/A</v>
      </c>
    </row>
    <row r="301" spans="2:37" hidden="1" x14ac:dyDescent="0.25">
      <c r="B301">
        <v>20753</v>
      </c>
      <c r="C301" t="s">
        <v>588</v>
      </c>
      <c r="D301" t="s">
        <v>23</v>
      </c>
      <c r="E301" t="s">
        <v>23</v>
      </c>
      <c r="F301">
        <v>0</v>
      </c>
      <c r="G301" s="48">
        <v>0</v>
      </c>
      <c r="H301" s="48">
        <v>0</v>
      </c>
      <c r="I301" t="s">
        <v>64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W301" s="14">
        <v>0</v>
      </c>
      <c r="X301" s="14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K301">
        <f>VLOOKUP(B301, 'Performance Data'!$B:$B, 1, 0)</f>
        <v>20753</v>
      </c>
    </row>
    <row r="302" spans="2:37" hidden="1" x14ac:dyDescent="0.25">
      <c r="B302">
        <v>20754</v>
      </c>
      <c r="C302" t="s">
        <v>812</v>
      </c>
      <c r="D302" t="s">
        <v>23</v>
      </c>
      <c r="E302" t="s">
        <v>23</v>
      </c>
      <c r="F302">
        <v>0</v>
      </c>
      <c r="G302" s="48">
        <v>0</v>
      </c>
      <c r="H302" s="48">
        <v>0</v>
      </c>
      <c r="I302" t="s">
        <v>38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W302" s="14">
        <v>0</v>
      </c>
      <c r="X302" s="14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K302" t="e">
        <f>VLOOKUP(B302, 'Performance Data'!$B:$B, 1, 0)</f>
        <v>#N/A</v>
      </c>
    </row>
    <row r="303" spans="2:37" ht="30" hidden="1" x14ac:dyDescent="0.25">
      <c r="B303">
        <v>20756</v>
      </c>
      <c r="C303" t="s">
        <v>688</v>
      </c>
      <c r="D303" t="s">
        <v>23</v>
      </c>
      <c r="E303" t="s">
        <v>23</v>
      </c>
      <c r="F303" t="s">
        <v>535</v>
      </c>
      <c r="G303" s="48" t="s">
        <v>106</v>
      </c>
      <c r="H303" s="48">
        <v>0</v>
      </c>
      <c r="I303" t="s">
        <v>64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W303" s="14">
        <v>0</v>
      </c>
      <c r="X303" s="14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s">
        <v>679</v>
      </c>
      <c r="AI303" t="s">
        <v>1239</v>
      </c>
      <c r="AK303">
        <f>VLOOKUP(B303, 'Performance Data'!$B:$B, 1, 0)</f>
        <v>20756</v>
      </c>
    </row>
    <row r="304" spans="2:37" hidden="1" x14ac:dyDescent="0.25">
      <c r="B304">
        <v>20757</v>
      </c>
      <c r="C304" t="s">
        <v>589</v>
      </c>
      <c r="D304" t="s">
        <v>23</v>
      </c>
      <c r="E304" t="s">
        <v>23</v>
      </c>
      <c r="F304">
        <v>0</v>
      </c>
      <c r="G304" s="48">
        <v>0</v>
      </c>
      <c r="H304" s="48">
        <v>0</v>
      </c>
      <c r="I304" t="s">
        <v>38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W304" s="14">
        <v>0</v>
      </c>
      <c r="X304" s="1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K304">
        <f>VLOOKUP(B304, 'Performance Data'!$B:$B, 1, 0)</f>
        <v>20757</v>
      </c>
    </row>
    <row r="305" spans="2:37" ht="30" hidden="1" x14ac:dyDescent="0.25">
      <c r="B305">
        <v>20759</v>
      </c>
      <c r="C305" t="s">
        <v>263</v>
      </c>
      <c r="D305" t="s">
        <v>23</v>
      </c>
      <c r="E305" t="s">
        <v>23</v>
      </c>
      <c r="F305" t="s">
        <v>535</v>
      </c>
      <c r="G305" s="48" t="s">
        <v>106</v>
      </c>
      <c r="H305" s="48">
        <v>0</v>
      </c>
      <c r="I305" t="s">
        <v>64</v>
      </c>
      <c r="J305" s="14">
        <v>0</v>
      </c>
      <c r="K305" s="14">
        <v>0</v>
      </c>
      <c r="L305" s="14">
        <v>1172.31</v>
      </c>
      <c r="M305" s="14">
        <v>472.94</v>
      </c>
      <c r="N305" s="14">
        <v>0</v>
      </c>
      <c r="O305" s="14">
        <v>721.67</v>
      </c>
      <c r="P305" s="14">
        <v>586.49</v>
      </c>
      <c r="Q305" s="14">
        <v>1082.7</v>
      </c>
      <c r="R305" s="14">
        <v>0</v>
      </c>
      <c r="S305" s="14">
        <v>1842.07</v>
      </c>
      <c r="T305" s="14">
        <v>687.22</v>
      </c>
      <c r="U305" s="14">
        <v>587.89</v>
      </c>
      <c r="W305" s="14">
        <v>587.89</v>
      </c>
      <c r="X305" s="14">
        <v>7153.29</v>
      </c>
      <c r="Y305">
        <v>1</v>
      </c>
      <c r="Z305">
        <v>1</v>
      </c>
      <c r="AA305">
        <v>1</v>
      </c>
      <c r="AB305">
        <v>8</v>
      </c>
      <c r="AC305">
        <v>894.16125</v>
      </c>
      <c r="AD305">
        <v>0</v>
      </c>
      <c r="AE305">
        <v>0</v>
      </c>
      <c r="AF305">
        <v>0</v>
      </c>
      <c r="AG305">
        <v>0</v>
      </c>
      <c r="AH305" t="s">
        <v>141</v>
      </c>
      <c r="AI305" t="s">
        <v>1239</v>
      </c>
      <c r="AK305">
        <f>VLOOKUP(B305, 'Performance Data'!$B:$B, 1, 0)</f>
        <v>20759</v>
      </c>
    </row>
    <row r="306" spans="2:37" hidden="1" x14ac:dyDescent="0.25">
      <c r="B306">
        <v>20761</v>
      </c>
      <c r="C306" t="s">
        <v>590</v>
      </c>
      <c r="D306" t="s">
        <v>23</v>
      </c>
      <c r="E306" t="s">
        <v>23</v>
      </c>
      <c r="F306">
        <v>0</v>
      </c>
      <c r="G306" s="48">
        <v>0</v>
      </c>
      <c r="H306" s="48">
        <v>0</v>
      </c>
      <c r="I306" t="s">
        <v>64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W306" s="14">
        <v>0</v>
      </c>
      <c r="X306" s="14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K306">
        <f>VLOOKUP(B306, 'Performance Data'!$B:$B, 1, 0)</f>
        <v>20761</v>
      </c>
    </row>
    <row r="307" spans="2:37" hidden="1" x14ac:dyDescent="0.25">
      <c r="B307">
        <v>20762</v>
      </c>
      <c r="C307" t="s">
        <v>310</v>
      </c>
      <c r="D307" t="s">
        <v>23</v>
      </c>
      <c r="E307" t="s">
        <v>23</v>
      </c>
      <c r="F307">
        <v>0</v>
      </c>
      <c r="G307" s="48">
        <v>0</v>
      </c>
      <c r="H307" s="48">
        <v>0</v>
      </c>
      <c r="I307" t="s">
        <v>64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215.23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W307" s="14">
        <v>0</v>
      </c>
      <c r="X307" s="14">
        <v>215.23</v>
      </c>
      <c r="Y307">
        <v>0</v>
      </c>
      <c r="Z307">
        <v>1</v>
      </c>
      <c r="AA307">
        <v>1</v>
      </c>
      <c r="AB307">
        <v>1</v>
      </c>
      <c r="AC307">
        <v>215.23</v>
      </c>
      <c r="AD307">
        <v>0</v>
      </c>
      <c r="AE307">
        <v>0</v>
      </c>
      <c r="AF307">
        <v>0</v>
      </c>
      <c r="AG307">
        <v>0</v>
      </c>
      <c r="AH307" t="s">
        <v>679</v>
      </c>
      <c r="AI307" t="s">
        <v>1239</v>
      </c>
      <c r="AK307">
        <f>VLOOKUP(B307, 'Performance Data'!$B:$B, 1, 0)</f>
        <v>20762</v>
      </c>
    </row>
    <row r="308" spans="2:37" hidden="1" x14ac:dyDescent="0.25">
      <c r="B308">
        <v>20764</v>
      </c>
      <c r="C308" t="s">
        <v>591</v>
      </c>
      <c r="D308" t="s">
        <v>23</v>
      </c>
      <c r="E308" t="s">
        <v>23</v>
      </c>
      <c r="F308">
        <v>0</v>
      </c>
      <c r="G308" s="48">
        <v>0</v>
      </c>
      <c r="H308" s="48">
        <v>0</v>
      </c>
      <c r="I308" t="s">
        <v>64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W308" s="14">
        <v>0</v>
      </c>
      <c r="X308" s="14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K308">
        <f>VLOOKUP(B308, 'Performance Data'!$B:$B, 1, 0)</f>
        <v>20764</v>
      </c>
    </row>
    <row r="309" spans="2:37" ht="30" hidden="1" x14ac:dyDescent="0.25">
      <c r="B309">
        <v>20765</v>
      </c>
      <c r="C309" t="s">
        <v>74</v>
      </c>
      <c r="D309" t="s">
        <v>23</v>
      </c>
      <c r="E309" t="s">
        <v>23</v>
      </c>
      <c r="F309" t="s">
        <v>535</v>
      </c>
      <c r="G309" s="48" t="s">
        <v>106</v>
      </c>
      <c r="H309" s="48">
        <v>0</v>
      </c>
      <c r="I309" t="s">
        <v>64</v>
      </c>
      <c r="J309" s="14">
        <v>2350.9699999999998</v>
      </c>
      <c r="K309" s="14">
        <v>850.24</v>
      </c>
      <c r="L309" s="14">
        <v>1158.81</v>
      </c>
      <c r="M309" s="14">
        <v>1314.07</v>
      </c>
      <c r="N309" s="14">
        <v>1753.13</v>
      </c>
      <c r="O309" s="14">
        <v>834.16</v>
      </c>
      <c r="P309" s="14">
        <v>1192.32</v>
      </c>
      <c r="Q309" s="14">
        <v>1223.67</v>
      </c>
      <c r="R309" s="14">
        <v>1151.29</v>
      </c>
      <c r="S309" s="14">
        <v>2770.86</v>
      </c>
      <c r="T309" s="14">
        <v>1861.15</v>
      </c>
      <c r="U309" s="14">
        <v>0</v>
      </c>
      <c r="W309" s="14">
        <v>0</v>
      </c>
      <c r="X309" s="14">
        <v>16460.670000000002</v>
      </c>
      <c r="Y309">
        <v>0</v>
      </c>
      <c r="Z309">
        <v>1</v>
      </c>
      <c r="AA309">
        <v>1</v>
      </c>
      <c r="AB309">
        <v>11</v>
      </c>
      <c r="AC309">
        <v>1496.4245454545455</v>
      </c>
      <c r="AD309">
        <v>0</v>
      </c>
      <c r="AE309">
        <v>0</v>
      </c>
      <c r="AF309">
        <v>0</v>
      </c>
      <c r="AG309">
        <v>0</v>
      </c>
      <c r="AH309" t="s">
        <v>133</v>
      </c>
      <c r="AI309" t="s">
        <v>1242</v>
      </c>
      <c r="AK309">
        <f>VLOOKUP(B309, 'Performance Data'!$B:$B, 1, 0)</f>
        <v>20765</v>
      </c>
    </row>
    <row r="310" spans="2:37" hidden="1" x14ac:dyDescent="0.25">
      <c r="B310">
        <v>20766</v>
      </c>
      <c r="C310" t="s">
        <v>813</v>
      </c>
      <c r="D310" t="s">
        <v>23</v>
      </c>
      <c r="E310" t="s">
        <v>23</v>
      </c>
      <c r="F310">
        <v>0</v>
      </c>
      <c r="G310" s="48">
        <v>0</v>
      </c>
      <c r="H310" s="48">
        <v>0</v>
      </c>
      <c r="I310" t="s">
        <v>38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W310" s="14">
        <v>0</v>
      </c>
      <c r="X310" s="14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K310" t="e">
        <f>VLOOKUP(B310, 'Performance Data'!$B:$B, 1, 0)</f>
        <v>#N/A</v>
      </c>
    </row>
    <row r="311" spans="2:37" ht="30" hidden="1" x14ac:dyDescent="0.25">
      <c r="B311">
        <v>20767</v>
      </c>
      <c r="C311" t="s">
        <v>251</v>
      </c>
      <c r="D311" t="s">
        <v>23</v>
      </c>
      <c r="E311" t="s">
        <v>23</v>
      </c>
      <c r="F311" t="s">
        <v>535</v>
      </c>
      <c r="G311" s="48" t="s">
        <v>106</v>
      </c>
      <c r="H311" s="48">
        <v>0</v>
      </c>
      <c r="I311" t="s">
        <v>64</v>
      </c>
      <c r="J311" s="14">
        <v>0</v>
      </c>
      <c r="K311" s="14">
        <v>2178.81</v>
      </c>
      <c r="L311" s="14">
        <v>0</v>
      </c>
      <c r="M311" s="14">
        <v>1600.71</v>
      </c>
      <c r="N311" s="14">
        <v>3529.23</v>
      </c>
      <c r="O311" s="14">
        <v>0</v>
      </c>
      <c r="P311" s="14">
        <v>4003.62</v>
      </c>
      <c r="Q311" s="14">
        <v>0</v>
      </c>
      <c r="R311" s="14">
        <v>700.78</v>
      </c>
      <c r="S311" s="14">
        <v>6496.97</v>
      </c>
      <c r="T311" s="14">
        <v>171.42</v>
      </c>
      <c r="U311" s="14">
        <v>0</v>
      </c>
      <c r="W311" s="14">
        <v>0</v>
      </c>
      <c r="X311" s="14">
        <v>18681.539999999997</v>
      </c>
      <c r="Y311">
        <v>0</v>
      </c>
      <c r="Z311">
        <v>1</v>
      </c>
      <c r="AA311">
        <v>1</v>
      </c>
      <c r="AB311">
        <v>7</v>
      </c>
      <c r="AC311">
        <v>2668.7914285714282</v>
      </c>
      <c r="AD311">
        <v>0</v>
      </c>
      <c r="AE311">
        <v>0</v>
      </c>
      <c r="AF311">
        <v>0</v>
      </c>
      <c r="AG311">
        <v>0</v>
      </c>
      <c r="AH311" t="s">
        <v>713</v>
      </c>
      <c r="AI311" t="s">
        <v>1239</v>
      </c>
      <c r="AK311">
        <f>VLOOKUP(B311, 'Performance Data'!$B:$B, 1, 0)</f>
        <v>20767</v>
      </c>
    </row>
    <row r="312" spans="2:37" hidden="1" x14ac:dyDescent="0.25">
      <c r="B312">
        <v>20768</v>
      </c>
      <c r="C312" t="s">
        <v>161</v>
      </c>
      <c r="D312" t="s">
        <v>23</v>
      </c>
      <c r="E312" t="s">
        <v>23</v>
      </c>
      <c r="F312" t="s">
        <v>533</v>
      </c>
      <c r="G312" s="48" t="s">
        <v>533</v>
      </c>
      <c r="H312" s="48">
        <v>0</v>
      </c>
      <c r="I312" t="s">
        <v>38</v>
      </c>
      <c r="J312" s="14">
        <v>3255.94</v>
      </c>
      <c r="K312" s="14">
        <v>2239.4300000000003</v>
      </c>
      <c r="L312" s="14">
        <v>1395.23</v>
      </c>
      <c r="M312" s="14">
        <v>2262.62</v>
      </c>
      <c r="N312" s="14">
        <v>2389.84</v>
      </c>
      <c r="O312" s="14">
        <v>3000.37</v>
      </c>
      <c r="P312" s="14">
        <v>5556.74</v>
      </c>
      <c r="Q312" s="14">
        <v>1744.1</v>
      </c>
      <c r="R312" s="14">
        <v>3028.76</v>
      </c>
      <c r="S312" s="14">
        <v>2223.6799999999998</v>
      </c>
      <c r="T312" s="14">
        <v>3216.61</v>
      </c>
      <c r="U312" s="14">
        <v>2063.86</v>
      </c>
      <c r="W312" s="14">
        <v>2063.86</v>
      </c>
      <c r="X312" s="14">
        <v>32377.18</v>
      </c>
      <c r="Y312">
        <v>1</v>
      </c>
      <c r="Z312">
        <v>1</v>
      </c>
      <c r="AA312">
        <v>0</v>
      </c>
      <c r="AB312">
        <v>12</v>
      </c>
      <c r="AC312">
        <v>2698.0983333333334</v>
      </c>
      <c r="AD312">
        <v>0</v>
      </c>
      <c r="AE312">
        <v>0</v>
      </c>
      <c r="AF312">
        <v>0</v>
      </c>
      <c r="AG312">
        <v>0</v>
      </c>
      <c r="AH312" t="s">
        <v>128</v>
      </c>
      <c r="AI312" t="s">
        <v>1242</v>
      </c>
      <c r="AK312">
        <f>VLOOKUP(B312, 'Performance Data'!$B:$B, 1, 0)</f>
        <v>20768</v>
      </c>
    </row>
    <row r="313" spans="2:37" ht="30" hidden="1" x14ac:dyDescent="0.25">
      <c r="B313">
        <v>20769</v>
      </c>
      <c r="C313" t="s">
        <v>592</v>
      </c>
      <c r="D313" t="s">
        <v>23</v>
      </c>
      <c r="E313" t="s">
        <v>23</v>
      </c>
      <c r="F313" t="s">
        <v>535</v>
      </c>
      <c r="G313" s="48" t="s">
        <v>106</v>
      </c>
      <c r="H313" s="48">
        <v>0</v>
      </c>
      <c r="I313" t="s">
        <v>64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W313" s="14">
        <v>0</v>
      </c>
      <c r="X313" s="14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K313">
        <f>VLOOKUP(B313, 'Performance Data'!$B:$B, 1, 0)</f>
        <v>20769</v>
      </c>
    </row>
    <row r="314" spans="2:37" hidden="1" x14ac:dyDescent="0.25">
      <c r="B314">
        <v>20772</v>
      </c>
      <c r="C314" t="s">
        <v>69</v>
      </c>
      <c r="D314" t="s">
        <v>23</v>
      </c>
      <c r="E314" t="s">
        <v>23</v>
      </c>
      <c r="F314" t="s">
        <v>545</v>
      </c>
      <c r="G314" s="48" t="s">
        <v>545</v>
      </c>
      <c r="H314" s="48">
        <v>0</v>
      </c>
      <c r="I314" t="s">
        <v>64</v>
      </c>
      <c r="J314" s="14">
        <v>4791.8999999999996</v>
      </c>
      <c r="K314" s="14">
        <v>11415.16</v>
      </c>
      <c r="L314" s="14">
        <v>22996.55</v>
      </c>
      <c r="M314" s="14">
        <v>10279.75</v>
      </c>
      <c r="N314" s="14">
        <v>4159.42</v>
      </c>
      <c r="O314" s="14">
        <v>3167.4</v>
      </c>
      <c r="P314" s="14">
        <v>12213.06</v>
      </c>
      <c r="Q314" s="14">
        <v>16219.17</v>
      </c>
      <c r="R314" s="14">
        <v>4005.37</v>
      </c>
      <c r="S314" s="14">
        <v>18666.86</v>
      </c>
      <c r="T314" s="14">
        <v>7015.26</v>
      </c>
      <c r="U314" s="14">
        <v>29061.51</v>
      </c>
      <c r="W314" s="14">
        <v>29061.51</v>
      </c>
      <c r="X314" s="14">
        <v>143991.41</v>
      </c>
      <c r="Y314">
        <v>1</v>
      </c>
      <c r="Z314">
        <v>1</v>
      </c>
      <c r="AA314">
        <v>1</v>
      </c>
      <c r="AB314">
        <v>12</v>
      </c>
      <c r="AC314">
        <v>11999.284166666666</v>
      </c>
      <c r="AD314">
        <v>0</v>
      </c>
      <c r="AE314">
        <v>0</v>
      </c>
      <c r="AF314">
        <v>0</v>
      </c>
      <c r="AG314">
        <v>0</v>
      </c>
      <c r="AH314" t="s">
        <v>128</v>
      </c>
      <c r="AI314" t="s">
        <v>1242</v>
      </c>
      <c r="AK314">
        <f>VLOOKUP(B314, 'Performance Data'!$B:$B, 1, 0)</f>
        <v>20772</v>
      </c>
    </row>
    <row r="315" spans="2:37" hidden="1" x14ac:dyDescent="0.25">
      <c r="B315">
        <v>20774</v>
      </c>
      <c r="C315" t="s">
        <v>311</v>
      </c>
      <c r="D315" t="s">
        <v>23</v>
      </c>
      <c r="E315" t="s">
        <v>23</v>
      </c>
      <c r="F315">
        <v>0</v>
      </c>
      <c r="G315" s="48">
        <v>0</v>
      </c>
      <c r="H315" s="48">
        <v>0</v>
      </c>
      <c r="I315" t="s">
        <v>38</v>
      </c>
      <c r="J315" s="14">
        <v>538.47</v>
      </c>
      <c r="K315" s="14">
        <v>0</v>
      </c>
      <c r="L315" s="14">
        <v>0</v>
      </c>
      <c r="M315" s="14">
        <v>703.76</v>
      </c>
      <c r="N315" s="14">
        <v>0</v>
      </c>
      <c r="O315" s="14">
        <v>0</v>
      </c>
      <c r="P315" s="14">
        <v>709.41</v>
      </c>
      <c r="Q315" s="14">
        <v>0</v>
      </c>
      <c r="R315" s="14">
        <v>0</v>
      </c>
      <c r="S315" s="14">
        <v>0</v>
      </c>
      <c r="T315" s="14">
        <v>0</v>
      </c>
      <c r="U315" s="14">
        <v>619.12</v>
      </c>
      <c r="W315" s="14">
        <v>619.12</v>
      </c>
      <c r="X315" s="14">
        <v>2570.7599999999998</v>
      </c>
      <c r="Y315">
        <v>1</v>
      </c>
      <c r="Z315">
        <v>1</v>
      </c>
      <c r="AA315">
        <v>0</v>
      </c>
      <c r="AB315">
        <v>4</v>
      </c>
      <c r="AC315">
        <v>642.68999999999994</v>
      </c>
      <c r="AD315">
        <v>0</v>
      </c>
      <c r="AE315">
        <v>0</v>
      </c>
      <c r="AF315">
        <v>0</v>
      </c>
      <c r="AG315">
        <v>0</v>
      </c>
      <c r="AH315" t="s">
        <v>679</v>
      </c>
      <c r="AI315" t="s">
        <v>1239</v>
      </c>
      <c r="AK315">
        <f>VLOOKUP(B315, 'Performance Data'!$B:$B, 1, 0)</f>
        <v>20774</v>
      </c>
    </row>
    <row r="316" spans="2:37" hidden="1" x14ac:dyDescent="0.25">
      <c r="B316">
        <v>20775</v>
      </c>
      <c r="C316" t="s">
        <v>814</v>
      </c>
      <c r="D316" t="s">
        <v>23</v>
      </c>
      <c r="E316" t="s">
        <v>23</v>
      </c>
      <c r="F316">
        <v>0</v>
      </c>
      <c r="G316" s="48">
        <v>0</v>
      </c>
      <c r="H316" s="48">
        <v>0</v>
      </c>
      <c r="I316" t="s">
        <v>64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W316" s="14">
        <v>0</v>
      </c>
      <c r="X316" s="14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K316" t="e">
        <f>VLOOKUP(B316, 'Performance Data'!$B:$B, 1, 0)</f>
        <v>#N/A</v>
      </c>
    </row>
    <row r="317" spans="2:37" ht="30" hidden="1" x14ac:dyDescent="0.25">
      <c r="B317">
        <v>20776</v>
      </c>
      <c r="C317" t="s">
        <v>312</v>
      </c>
      <c r="D317" t="s">
        <v>23</v>
      </c>
      <c r="E317" t="s">
        <v>23</v>
      </c>
      <c r="F317" t="s">
        <v>535</v>
      </c>
      <c r="G317" s="48" t="s">
        <v>106</v>
      </c>
      <c r="H317" s="48">
        <v>0</v>
      </c>
      <c r="I317" t="s">
        <v>38</v>
      </c>
      <c r="J317" s="14">
        <v>0</v>
      </c>
      <c r="K317" s="14">
        <v>0</v>
      </c>
      <c r="L317" s="14">
        <v>555.33000000000004</v>
      </c>
      <c r="M317" s="14">
        <v>0</v>
      </c>
      <c r="N317" s="14">
        <v>0</v>
      </c>
      <c r="O317" s="14">
        <v>0</v>
      </c>
      <c r="P317" s="14">
        <v>0</v>
      </c>
      <c r="Q317" s="14">
        <v>285.06</v>
      </c>
      <c r="R317" s="14">
        <v>0</v>
      </c>
      <c r="S317" s="14">
        <v>0</v>
      </c>
      <c r="T317" s="14">
        <v>521.46</v>
      </c>
      <c r="U317" s="14">
        <v>0</v>
      </c>
      <c r="W317" s="14">
        <v>0</v>
      </c>
      <c r="X317" s="14">
        <v>1361.8500000000001</v>
      </c>
      <c r="Y317">
        <v>0</v>
      </c>
      <c r="Z317">
        <v>1</v>
      </c>
      <c r="AA317">
        <v>0</v>
      </c>
      <c r="AB317">
        <v>3</v>
      </c>
      <c r="AC317">
        <v>453.95000000000005</v>
      </c>
      <c r="AD317">
        <v>0</v>
      </c>
      <c r="AE317">
        <v>0</v>
      </c>
      <c r="AF317">
        <v>0</v>
      </c>
      <c r="AG317">
        <v>0</v>
      </c>
      <c r="AH317" t="s">
        <v>679</v>
      </c>
      <c r="AI317" t="s">
        <v>1239</v>
      </c>
      <c r="AK317">
        <f>VLOOKUP(B317, 'Performance Data'!$B:$B, 1, 0)</f>
        <v>20776</v>
      </c>
    </row>
    <row r="318" spans="2:37" hidden="1" x14ac:dyDescent="0.25">
      <c r="B318">
        <v>20777</v>
      </c>
      <c r="C318" t="s">
        <v>593</v>
      </c>
      <c r="D318" t="s">
        <v>23</v>
      </c>
      <c r="E318" t="s">
        <v>23</v>
      </c>
      <c r="F318">
        <v>0</v>
      </c>
      <c r="G318" s="48">
        <v>0</v>
      </c>
      <c r="H318" s="48">
        <v>0</v>
      </c>
      <c r="I318" t="s">
        <v>38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W318" s="14">
        <v>0</v>
      </c>
      <c r="X318" s="14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K318">
        <f>VLOOKUP(B318, 'Performance Data'!$B:$B, 1, 0)</f>
        <v>20777</v>
      </c>
    </row>
    <row r="319" spans="2:37" ht="30" hidden="1" x14ac:dyDescent="0.25">
      <c r="B319">
        <v>20778</v>
      </c>
      <c r="C319" t="s">
        <v>75</v>
      </c>
      <c r="D319" t="s">
        <v>23</v>
      </c>
      <c r="E319" t="s">
        <v>23</v>
      </c>
      <c r="F319" t="s">
        <v>535</v>
      </c>
      <c r="G319" s="48" t="s">
        <v>106</v>
      </c>
      <c r="H319" s="48">
        <v>0</v>
      </c>
      <c r="I319" t="s">
        <v>38</v>
      </c>
      <c r="J319" s="14">
        <v>1441.89</v>
      </c>
      <c r="K319" s="14">
        <v>2663.46</v>
      </c>
      <c r="L319" s="14">
        <v>1604.07</v>
      </c>
      <c r="M319" s="14">
        <v>1111.2</v>
      </c>
      <c r="N319" s="14">
        <v>1929.46</v>
      </c>
      <c r="O319" s="14">
        <v>3375.92</v>
      </c>
      <c r="P319" s="14">
        <v>3191.38</v>
      </c>
      <c r="Q319" s="14">
        <v>1319.11</v>
      </c>
      <c r="R319" s="14">
        <v>2707.12</v>
      </c>
      <c r="S319" s="14">
        <v>2143.41</v>
      </c>
      <c r="T319" s="14">
        <v>4831.4399999999996</v>
      </c>
      <c r="U319" s="14">
        <v>1279</v>
      </c>
      <c r="W319" s="14">
        <v>1279</v>
      </c>
      <c r="X319" s="14">
        <v>27597.46</v>
      </c>
      <c r="Y319">
        <v>1</v>
      </c>
      <c r="Z319">
        <v>1</v>
      </c>
      <c r="AA319">
        <v>0</v>
      </c>
      <c r="AB319">
        <v>12</v>
      </c>
      <c r="AC319">
        <v>2299.7883333333334</v>
      </c>
      <c r="AD319">
        <v>0</v>
      </c>
      <c r="AE319">
        <v>0</v>
      </c>
      <c r="AF319">
        <v>0</v>
      </c>
      <c r="AG319">
        <v>0</v>
      </c>
      <c r="AH319" t="s">
        <v>133</v>
      </c>
      <c r="AI319" t="s">
        <v>1242</v>
      </c>
      <c r="AK319">
        <f>VLOOKUP(B319, 'Performance Data'!$B:$B, 1, 0)</f>
        <v>20778</v>
      </c>
    </row>
    <row r="320" spans="2:37" ht="30" hidden="1" x14ac:dyDescent="0.25">
      <c r="B320">
        <v>20779</v>
      </c>
      <c r="C320" t="s">
        <v>595</v>
      </c>
      <c r="D320" t="s">
        <v>23</v>
      </c>
      <c r="E320" t="s">
        <v>23</v>
      </c>
      <c r="F320" t="s">
        <v>535</v>
      </c>
      <c r="G320" s="48" t="s">
        <v>106</v>
      </c>
      <c r="H320" s="48">
        <v>0</v>
      </c>
      <c r="I320" t="s">
        <v>64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W320" s="14">
        <v>0</v>
      </c>
      <c r="X320" s="14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K320">
        <f>VLOOKUP(B320, 'Performance Data'!$B:$B, 1, 0)</f>
        <v>20779</v>
      </c>
    </row>
    <row r="321" spans="2:37" hidden="1" x14ac:dyDescent="0.25">
      <c r="B321">
        <v>20780</v>
      </c>
      <c r="C321" t="s">
        <v>596</v>
      </c>
      <c r="D321" t="s">
        <v>23</v>
      </c>
      <c r="E321" t="s">
        <v>23</v>
      </c>
      <c r="F321">
        <v>0</v>
      </c>
      <c r="G321" s="48">
        <v>0</v>
      </c>
      <c r="H321" s="48">
        <v>0</v>
      </c>
      <c r="I321" t="s">
        <v>38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W321" s="14">
        <v>0</v>
      </c>
      <c r="X321" s="14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K321">
        <f>VLOOKUP(B321, 'Performance Data'!$B:$B, 1, 0)</f>
        <v>20780</v>
      </c>
    </row>
    <row r="322" spans="2:37" ht="30" hidden="1" x14ac:dyDescent="0.25">
      <c r="B322">
        <v>20781</v>
      </c>
      <c r="C322" t="s">
        <v>130</v>
      </c>
      <c r="D322" t="s">
        <v>23</v>
      </c>
      <c r="E322" t="s">
        <v>23</v>
      </c>
      <c r="F322" t="s">
        <v>535</v>
      </c>
      <c r="G322" s="48" t="s">
        <v>106</v>
      </c>
      <c r="H322" s="48">
        <v>0</v>
      </c>
      <c r="I322" t="s">
        <v>64</v>
      </c>
      <c r="J322" s="14">
        <v>632.71</v>
      </c>
      <c r="K322" s="14">
        <v>1854.48</v>
      </c>
      <c r="L322" s="14">
        <v>49.41</v>
      </c>
      <c r="M322" s="14">
        <v>1323.79</v>
      </c>
      <c r="N322" s="14">
        <v>1889.64</v>
      </c>
      <c r="O322" s="14">
        <v>0</v>
      </c>
      <c r="P322" s="14">
        <v>1040.31</v>
      </c>
      <c r="Q322" s="14">
        <v>0</v>
      </c>
      <c r="R322" s="14">
        <v>1135.19</v>
      </c>
      <c r="S322" s="14">
        <v>0</v>
      </c>
      <c r="T322" s="14">
        <v>0</v>
      </c>
      <c r="U322" s="14">
        <v>813.13</v>
      </c>
      <c r="W322" s="14">
        <v>813.13</v>
      </c>
      <c r="X322" s="14">
        <v>8738.66</v>
      </c>
      <c r="Y322">
        <v>1</v>
      </c>
      <c r="Z322">
        <v>1</v>
      </c>
      <c r="AA322">
        <v>1</v>
      </c>
      <c r="AB322">
        <v>8</v>
      </c>
      <c r="AC322">
        <v>1092.3325</v>
      </c>
      <c r="AD322">
        <v>0</v>
      </c>
      <c r="AE322">
        <v>0</v>
      </c>
      <c r="AF322">
        <v>0</v>
      </c>
      <c r="AG322">
        <v>0</v>
      </c>
      <c r="AH322" t="s">
        <v>133</v>
      </c>
      <c r="AI322" t="s">
        <v>1242</v>
      </c>
      <c r="AK322">
        <f>VLOOKUP(B322, 'Performance Data'!$B:$B, 1, 0)</f>
        <v>20781</v>
      </c>
    </row>
    <row r="323" spans="2:37" hidden="1" x14ac:dyDescent="0.25">
      <c r="B323">
        <v>20784</v>
      </c>
      <c r="C323" t="s">
        <v>815</v>
      </c>
      <c r="D323" t="s">
        <v>23</v>
      </c>
      <c r="E323" t="s">
        <v>23</v>
      </c>
      <c r="F323">
        <v>0</v>
      </c>
      <c r="G323" s="48">
        <v>0</v>
      </c>
      <c r="H323" s="48">
        <v>0</v>
      </c>
      <c r="I323" t="s">
        <v>38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W323" s="14">
        <v>0</v>
      </c>
      <c r="X323" s="14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K323" t="e">
        <f>VLOOKUP(B323, 'Performance Data'!$B:$B, 1, 0)</f>
        <v>#N/A</v>
      </c>
    </row>
    <row r="324" spans="2:37" hidden="1" x14ac:dyDescent="0.25">
      <c r="B324">
        <v>20785</v>
      </c>
      <c r="C324" t="s">
        <v>597</v>
      </c>
      <c r="D324" t="s">
        <v>23</v>
      </c>
      <c r="E324" t="s">
        <v>23</v>
      </c>
      <c r="F324">
        <v>0</v>
      </c>
      <c r="G324" s="48">
        <v>0</v>
      </c>
      <c r="H324" s="48">
        <v>0</v>
      </c>
      <c r="I324" t="s">
        <v>64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W324" s="14">
        <v>0</v>
      </c>
      <c r="X324" s="1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K324">
        <f>VLOOKUP(B324, 'Performance Data'!$B:$B, 1, 0)</f>
        <v>20785</v>
      </c>
    </row>
    <row r="325" spans="2:37" hidden="1" x14ac:dyDescent="0.25">
      <c r="B325">
        <v>20787</v>
      </c>
      <c r="C325" t="s">
        <v>816</v>
      </c>
      <c r="D325" t="s">
        <v>23</v>
      </c>
      <c r="E325" t="s">
        <v>23</v>
      </c>
      <c r="F325">
        <v>0</v>
      </c>
      <c r="G325" s="48">
        <v>0</v>
      </c>
      <c r="H325" s="48">
        <v>0</v>
      </c>
      <c r="I325" t="s">
        <v>64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W325" s="14">
        <v>0</v>
      </c>
      <c r="X325" s="14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K325" t="e">
        <f>VLOOKUP(B325, 'Performance Data'!$B:$B, 1, 0)</f>
        <v>#N/A</v>
      </c>
    </row>
    <row r="326" spans="2:37" hidden="1" x14ac:dyDescent="0.25">
      <c r="B326">
        <v>20788</v>
      </c>
      <c r="C326" t="s">
        <v>313</v>
      </c>
      <c r="D326" t="s">
        <v>23</v>
      </c>
      <c r="E326" t="s">
        <v>23</v>
      </c>
      <c r="F326">
        <v>0</v>
      </c>
      <c r="G326" s="48">
        <v>0</v>
      </c>
      <c r="H326" s="48">
        <v>0</v>
      </c>
      <c r="I326" t="s">
        <v>38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180.88</v>
      </c>
      <c r="W326" s="14">
        <v>180.88</v>
      </c>
      <c r="X326" s="14">
        <v>180.88</v>
      </c>
      <c r="Y326">
        <v>1</v>
      </c>
      <c r="Z326">
        <v>1</v>
      </c>
      <c r="AA326">
        <v>0</v>
      </c>
      <c r="AB326">
        <v>1</v>
      </c>
      <c r="AC326">
        <v>180.88</v>
      </c>
      <c r="AD326">
        <v>0</v>
      </c>
      <c r="AE326">
        <v>0</v>
      </c>
      <c r="AF326">
        <v>0</v>
      </c>
      <c r="AG326">
        <v>0</v>
      </c>
      <c r="AH326" t="s">
        <v>679</v>
      </c>
      <c r="AI326" t="s">
        <v>1239</v>
      </c>
      <c r="AK326">
        <f>VLOOKUP(B326, 'Performance Data'!$B:$B, 1, 0)</f>
        <v>20788</v>
      </c>
    </row>
    <row r="327" spans="2:37" hidden="1" x14ac:dyDescent="0.25">
      <c r="B327">
        <v>20790</v>
      </c>
      <c r="C327" t="s">
        <v>598</v>
      </c>
      <c r="D327" t="s">
        <v>23</v>
      </c>
      <c r="E327" t="s">
        <v>23</v>
      </c>
      <c r="F327">
        <v>0</v>
      </c>
      <c r="G327" s="48">
        <v>0</v>
      </c>
      <c r="H327" s="48">
        <v>0</v>
      </c>
      <c r="I327" t="s">
        <v>64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W327" s="14">
        <v>0</v>
      </c>
      <c r="X327" s="14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K327">
        <f>VLOOKUP(B327, 'Performance Data'!$B:$B, 1, 0)</f>
        <v>20790</v>
      </c>
    </row>
    <row r="328" spans="2:37" ht="30" hidden="1" x14ac:dyDescent="0.25">
      <c r="B328">
        <v>20791</v>
      </c>
      <c r="C328" t="s">
        <v>254</v>
      </c>
      <c r="D328" t="s">
        <v>23</v>
      </c>
      <c r="E328" t="s">
        <v>23</v>
      </c>
      <c r="F328" t="s">
        <v>535</v>
      </c>
      <c r="G328" s="48" t="s">
        <v>106</v>
      </c>
      <c r="H328" s="48">
        <v>0</v>
      </c>
      <c r="I328" t="s">
        <v>38</v>
      </c>
      <c r="J328" s="14">
        <v>702.4</v>
      </c>
      <c r="K328" s="14">
        <v>0</v>
      </c>
      <c r="L328" s="14">
        <v>1170.93</v>
      </c>
      <c r="M328" s="14">
        <v>0</v>
      </c>
      <c r="N328" s="14">
        <v>1888.15</v>
      </c>
      <c r="O328" s="14">
        <v>0</v>
      </c>
      <c r="P328" s="14">
        <v>939.7</v>
      </c>
      <c r="Q328" s="14">
        <v>0</v>
      </c>
      <c r="R328" s="14">
        <v>0</v>
      </c>
      <c r="S328" s="14">
        <v>4320.9399999999996</v>
      </c>
      <c r="T328" s="14">
        <v>171.42</v>
      </c>
      <c r="U328" s="14">
        <v>0</v>
      </c>
      <c r="W328" s="14">
        <v>0</v>
      </c>
      <c r="X328" s="14">
        <v>9193.5399999999991</v>
      </c>
      <c r="Y328">
        <v>0</v>
      </c>
      <c r="Z328">
        <v>1</v>
      </c>
      <c r="AA328">
        <v>0</v>
      </c>
      <c r="AB328">
        <v>6</v>
      </c>
      <c r="AC328">
        <v>1532.2566666666664</v>
      </c>
      <c r="AD328">
        <v>0</v>
      </c>
      <c r="AE328">
        <v>0</v>
      </c>
      <c r="AF328">
        <v>0</v>
      </c>
      <c r="AG328">
        <v>0</v>
      </c>
      <c r="AH328" t="s">
        <v>133</v>
      </c>
      <c r="AI328" t="s">
        <v>1242</v>
      </c>
      <c r="AK328">
        <f>VLOOKUP(B328, 'Performance Data'!$B:$B, 1, 0)</f>
        <v>20791</v>
      </c>
    </row>
    <row r="329" spans="2:37" hidden="1" x14ac:dyDescent="0.25">
      <c r="B329">
        <v>20793</v>
      </c>
      <c r="C329" t="s">
        <v>599</v>
      </c>
      <c r="D329" t="s">
        <v>23</v>
      </c>
      <c r="E329" t="s">
        <v>23</v>
      </c>
      <c r="F329">
        <v>0</v>
      </c>
      <c r="G329" s="48">
        <v>0</v>
      </c>
      <c r="H329" s="48">
        <v>0</v>
      </c>
      <c r="I329" t="s">
        <v>38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W329" s="14">
        <v>0</v>
      </c>
      <c r="X329" s="14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K329">
        <f>VLOOKUP(B329, 'Performance Data'!$B:$B, 1, 0)</f>
        <v>20793</v>
      </c>
    </row>
    <row r="330" spans="2:37" hidden="1" x14ac:dyDescent="0.25">
      <c r="B330">
        <v>20794</v>
      </c>
      <c r="C330" t="s">
        <v>689</v>
      </c>
      <c r="D330" t="s">
        <v>23</v>
      </c>
      <c r="E330" t="s">
        <v>23</v>
      </c>
      <c r="F330">
        <v>0</v>
      </c>
      <c r="G330" s="48">
        <v>0</v>
      </c>
      <c r="H330" s="48">
        <v>0</v>
      </c>
      <c r="I330" t="s">
        <v>38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W330" s="14">
        <v>0</v>
      </c>
      <c r="X330" s="14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s">
        <v>679</v>
      </c>
      <c r="AI330" t="s">
        <v>1239</v>
      </c>
      <c r="AK330">
        <f>VLOOKUP(B330, 'Performance Data'!$B:$B, 1, 0)</f>
        <v>20794</v>
      </c>
    </row>
    <row r="331" spans="2:37" hidden="1" x14ac:dyDescent="0.25">
      <c r="B331">
        <v>20795</v>
      </c>
      <c r="C331" t="s">
        <v>600</v>
      </c>
      <c r="D331" t="s">
        <v>23</v>
      </c>
      <c r="E331" t="s">
        <v>23</v>
      </c>
      <c r="F331" t="s">
        <v>545</v>
      </c>
      <c r="G331" s="48" t="s">
        <v>545</v>
      </c>
      <c r="H331" s="48">
        <v>0</v>
      </c>
      <c r="I331" t="s">
        <v>38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W331" s="14">
        <v>0</v>
      </c>
      <c r="X331" s="14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K331">
        <f>VLOOKUP(B331, 'Performance Data'!$B:$B, 1, 0)</f>
        <v>20795</v>
      </c>
    </row>
    <row r="332" spans="2:37" hidden="1" x14ac:dyDescent="0.25">
      <c r="B332">
        <v>20797</v>
      </c>
      <c r="C332" t="s">
        <v>817</v>
      </c>
      <c r="D332" t="s">
        <v>23</v>
      </c>
      <c r="E332" t="s">
        <v>23</v>
      </c>
      <c r="F332">
        <v>0</v>
      </c>
      <c r="G332" s="48">
        <v>0</v>
      </c>
      <c r="H332" s="48">
        <v>0</v>
      </c>
      <c r="I332" t="s">
        <v>38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W332" s="14">
        <v>0</v>
      </c>
      <c r="X332" s="14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K332" t="e">
        <f>VLOOKUP(B332, 'Performance Data'!$B:$B, 1, 0)</f>
        <v>#N/A</v>
      </c>
    </row>
    <row r="333" spans="2:37" ht="30" hidden="1" x14ac:dyDescent="0.25">
      <c r="B333">
        <v>20798</v>
      </c>
      <c r="C333" t="s">
        <v>314</v>
      </c>
      <c r="D333" t="s">
        <v>23</v>
      </c>
      <c r="E333" t="s">
        <v>23</v>
      </c>
      <c r="F333" t="s">
        <v>535</v>
      </c>
      <c r="G333" s="48" t="s">
        <v>106</v>
      </c>
      <c r="H333" s="48">
        <v>0</v>
      </c>
      <c r="I333" t="s">
        <v>38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795.6</v>
      </c>
      <c r="Q333" s="14">
        <v>619.89</v>
      </c>
      <c r="R333" s="14">
        <v>0</v>
      </c>
      <c r="S333" s="14">
        <v>0</v>
      </c>
      <c r="T333" s="14">
        <v>428.55</v>
      </c>
      <c r="U333" s="14">
        <v>759.3</v>
      </c>
      <c r="W333" s="14">
        <v>759.3</v>
      </c>
      <c r="X333" s="14">
        <v>2603.34</v>
      </c>
      <c r="Y333">
        <v>1</v>
      </c>
      <c r="Z333">
        <v>1</v>
      </c>
      <c r="AA333">
        <v>0</v>
      </c>
      <c r="AB333">
        <v>4</v>
      </c>
      <c r="AC333">
        <v>650.83500000000004</v>
      </c>
      <c r="AD333">
        <v>0</v>
      </c>
      <c r="AE333">
        <v>0</v>
      </c>
      <c r="AF333">
        <v>0</v>
      </c>
      <c r="AG333">
        <v>0</v>
      </c>
      <c r="AH333" t="s">
        <v>679</v>
      </c>
      <c r="AI333" t="s">
        <v>1239</v>
      </c>
      <c r="AK333">
        <f>VLOOKUP(B333, 'Performance Data'!$B:$B, 1, 0)</f>
        <v>20798</v>
      </c>
    </row>
    <row r="334" spans="2:37" hidden="1" x14ac:dyDescent="0.25">
      <c r="B334">
        <v>20799</v>
      </c>
      <c r="C334" t="s">
        <v>276</v>
      </c>
      <c r="D334" t="s">
        <v>23</v>
      </c>
      <c r="E334" t="s">
        <v>23</v>
      </c>
      <c r="F334">
        <v>0</v>
      </c>
      <c r="G334" s="48">
        <v>0</v>
      </c>
      <c r="H334" s="48">
        <v>0</v>
      </c>
      <c r="I334" t="s">
        <v>38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161.07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W334" s="14">
        <v>0</v>
      </c>
      <c r="X334" s="14">
        <v>161.07</v>
      </c>
      <c r="Y334">
        <v>0</v>
      </c>
      <c r="Z334">
        <v>1</v>
      </c>
      <c r="AA334">
        <v>0</v>
      </c>
      <c r="AB334">
        <v>1</v>
      </c>
      <c r="AC334">
        <v>161.07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K334">
        <f>VLOOKUP(B334, 'Performance Data'!$B:$B, 1, 0)</f>
        <v>20799</v>
      </c>
    </row>
    <row r="335" spans="2:37" hidden="1" x14ac:dyDescent="0.25">
      <c r="B335">
        <v>20800</v>
      </c>
      <c r="C335" t="s">
        <v>818</v>
      </c>
      <c r="D335" t="s">
        <v>23</v>
      </c>
      <c r="E335" t="s">
        <v>23</v>
      </c>
      <c r="F335">
        <v>0</v>
      </c>
      <c r="G335" s="48">
        <v>0</v>
      </c>
      <c r="H335" s="48">
        <v>0</v>
      </c>
      <c r="I335" t="s">
        <v>64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W335" s="14">
        <v>0</v>
      </c>
      <c r="X335" s="14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K335" t="e">
        <f>VLOOKUP(B335, 'Performance Data'!$B:$B, 1, 0)</f>
        <v>#N/A</v>
      </c>
    </row>
    <row r="336" spans="2:37" hidden="1" x14ac:dyDescent="0.25">
      <c r="B336">
        <v>20801</v>
      </c>
      <c r="C336" t="s">
        <v>819</v>
      </c>
      <c r="D336" t="s">
        <v>23</v>
      </c>
      <c r="E336" t="s">
        <v>23</v>
      </c>
      <c r="F336">
        <v>0</v>
      </c>
      <c r="G336" s="48">
        <v>0</v>
      </c>
      <c r="H336" s="48">
        <v>0</v>
      </c>
      <c r="I336" t="s">
        <v>38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W336" s="14">
        <v>0</v>
      </c>
      <c r="X336" s="14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K336" t="e">
        <f>VLOOKUP(B336, 'Performance Data'!$B:$B, 1, 0)</f>
        <v>#N/A</v>
      </c>
    </row>
    <row r="337" spans="2:37" hidden="1" x14ac:dyDescent="0.25">
      <c r="B337">
        <v>20802</v>
      </c>
      <c r="C337" t="s">
        <v>820</v>
      </c>
      <c r="D337" t="s">
        <v>23</v>
      </c>
      <c r="E337" t="s">
        <v>23</v>
      </c>
      <c r="F337">
        <v>0</v>
      </c>
      <c r="G337" s="48">
        <v>0</v>
      </c>
      <c r="H337" s="48">
        <v>0</v>
      </c>
      <c r="I337" t="s">
        <v>64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W337" s="14">
        <v>0</v>
      </c>
      <c r="X337" s="14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K337" t="e">
        <f>VLOOKUP(B337, 'Performance Data'!$B:$B, 1, 0)</f>
        <v>#N/A</v>
      </c>
    </row>
    <row r="338" spans="2:37" hidden="1" x14ac:dyDescent="0.25">
      <c r="B338">
        <v>20804</v>
      </c>
      <c r="C338" t="s">
        <v>601</v>
      </c>
      <c r="D338" t="s">
        <v>23</v>
      </c>
      <c r="E338" t="s">
        <v>23</v>
      </c>
      <c r="F338">
        <v>0</v>
      </c>
      <c r="G338" s="48">
        <v>0</v>
      </c>
      <c r="H338" s="48">
        <v>0</v>
      </c>
      <c r="I338" t="s">
        <v>38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W338" s="14">
        <v>0</v>
      </c>
      <c r="X338" s="14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K338">
        <f>VLOOKUP(B338, 'Performance Data'!$B:$B, 1, 0)</f>
        <v>20804</v>
      </c>
    </row>
    <row r="339" spans="2:37" hidden="1" x14ac:dyDescent="0.25">
      <c r="B339">
        <v>20806</v>
      </c>
      <c r="C339" t="s">
        <v>821</v>
      </c>
      <c r="D339" t="s">
        <v>23</v>
      </c>
      <c r="E339" t="s">
        <v>23</v>
      </c>
      <c r="F339">
        <v>0</v>
      </c>
      <c r="G339" s="48">
        <v>0</v>
      </c>
      <c r="H339" s="48">
        <v>0</v>
      </c>
      <c r="I339" t="s">
        <v>64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W339" s="14">
        <v>0</v>
      </c>
      <c r="X339" s="14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K339" t="e">
        <f>VLOOKUP(B339, 'Performance Data'!$B:$B, 1, 0)</f>
        <v>#N/A</v>
      </c>
    </row>
    <row r="340" spans="2:37" hidden="1" x14ac:dyDescent="0.25">
      <c r="B340">
        <v>20807</v>
      </c>
      <c r="C340" t="s">
        <v>822</v>
      </c>
      <c r="D340" t="s">
        <v>23</v>
      </c>
      <c r="E340" t="s">
        <v>23</v>
      </c>
      <c r="F340">
        <v>0</v>
      </c>
      <c r="G340" s="48">
        <v>0</v>
      </c>
      <c r="H340" s="48">
        <v>0</v>
      </c>
      <c r="I340" t="s">
        <v>64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W340" s="14">
        <v>0</v>
      </c>
      <c r="X340" s="14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K340" t="e">
        <f>VLOOKUP(B340, 'Performance Data'!$B:$B, 1, 0)</f>
        <v>#N/A</v>
      </c>
    </row>
    <row r="341" spans="2:37" hidden="1" x14ac:dyDescent="0.25">
      <c r="B341">
        <v>20808</v>
      </c>
      <c r="C341" t="s">
        <v>187</v>
      </c>
      <c r="D341" t="s">
        <v>23</v>
      </c>
      <c r="E341" t="s">
        <v>23</v>
      </c>
      <c r="F341" t="s">
        <v>545</v>
      </c>
      <c r="G341" s="48" t="s">
        <v>545</v>
      </c>
      <c r="H341" s="48">
        <v>0</v>
      </c>
      <c r="I341" t="s">
        <v>38</v>
      </c>
      <c r="J341" s="14">
        <v>53666.2</v>
      </c>
      <c r="K341" s="14">
        <v>2859.5999999999985</v>
      </c>
      <c r="L341" s="14">
        <v>4729.32</v>
      </c>
      <c r="M341" s="14">
        <v>42063.48</v>
      </c>
      <c r="N341" s="14">
        <v>9648.7199999999993</v>
      </c>
      <c r="O341" s="14">
        <v>0</v>
      </c>
      <c r="P341" s="14">
        <v>13138.64</v>
      </c>
      <c r="Q341" s="14">
        <v>-263.54000000000002</v>
      </c>
      <c r="R341" s="14">
        <v>54157.4</v>
      </c>
      <c r="S341" s="14">
        <v>5536.1</v>
      </c>
      <c r="T341" s="14">
        <v>62205.93</v>
      </c>
      <c r="U341" s="14">
        <v>10678.7</v>
      </c>
      <c r="W341" s="14">
        <v>10678.7</v>
      </c>
      <c r="X341" s="14">
        <v>258420.55000000002</v>
      </c>
      <c r="Y341">
        <v>1</v>
      </c>
      <c r="Z341">
        <v>1</v>
      </c>
      <c r="AA341">
        <v>0</v>
      </c>
      <c r="AB341">
        <v>10</v>
      </c>
      <c r="AC341">
        <v>25842.055</v>
      </c>
      <c r="AD341">
        <v>0</v>
      </c>
      <c r="AE341">
        <v>0</v>
      </c>
      <c r="AF341">
        <v>0</v>
      </c>
      <c r="AG341">
        <v>0</v>
      </c>
      <c r="AH341" t="s">
        <v>128</v>
      </c>
      <c r="AI341" t="s">
        <v>1242</v>
      </c>
      <c r="AK341">
        <f>VLOOKUP(B341, 'Performance Data'!$B:$B, 1, 0)</f>
        <v>20808</v>
      </c>
    </row>
    <row r="342" spans="2:37" hidden="1" x14ac:dyDescent="0.25">
      <c r="B342">
        <v>20810</v>
      </c>
      <c r="C342" t="s">
        <v>823</v>
      </c>
      <c r="D342" t="s">
        <v>23</v>
      </c>
      <c r="E342" t="s">
        <v>23</v>
      </c>
      <c r="F342">
        <v>0</v>
      </c>
      <c r="G342" s="48">
        <v>0</v>
      </c>
      <c r="H342" s="48">
        <v>0</v>
      </c>
      <c r="I342" t="s">
        <v>38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W342" s="14">
        <v>0</v>
      </c>
      <c r="X342" s="14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K342" t="e">
        <f>VLOOKUP(B342, 'Performance Data'!$B:$B, 1, 0)</f>
        <v>#N/A</v>
      </c>
    </row>
    <row r="343" spans="2:37" ht="30" hidden="1" x14ac:dyDescent="0.25">
      <c r="B343">
        <v>20811</v>
      </c>
      <c r="C343" t="s">
        <v>210</v>
      </c>
      <c r="D343" t="s">
        <v>23</v>
      </c>
      <c r="E343" t="s">
        <v>23</v>
      </c>
      <c r="F343" t="s">
        <v>535</v>
      </c>
      <c r="G343" s="48" t="s">
        <v>106</v>
      </c>
      <c r="H343" s="48">
        <v>0</v>
      </c>
      <c r="I343" t="s">
        <v>38</v>
      </c>
      <c r="J343" s="14">
        <v>0</v>
      </c>
      <c r="K343" s="14">
        <v>0</v>
      </c>
      <c r="L343" s="14">
        <v>2201.1799999999998</v>
      </c>
      <c r="M343" s="14">
        <v>210</v>
      </c>
      <c r="N343" s="14">
        <v>735.36</v>
      </c>
      <c r="O343" s="14">
        <v>877.82</v>
      </c>
      <c r="P343" s="14">
        <v>0</v>
      </c>
      <c r="Q343" s="14">
        <v>318.41000000000003</v>
      </c>
      <c r="R343" s="14">
        <v>2971.01</v>
      </c>
      <c r="S343" s="14">
        <v>296.45999999999998</v>
      </c>
      <c r="T343" s="14">
        <v>0</v>
      </c>
      <c r="U343" s="14">
        <v>0</v>
      </c>
      <c r="W343" s="14">
        <v>0</v>
      </c>
      <c r="X343" s="14">
        <v>7610.2400000000007</v>
      </c>
      <c r="Y343">
        <v>0</v>
      </c>
      <c r="Z343">
        <v>1</v>
      </c>
      <c r="AA343">
        <v>0</v>
      </c>
      <c r="AB343">
        <v>7</v>
      </c>
      <c r="AC343">
        <v>1087.1771428571431</v>
      </c>
      <c r="AD343">
        <v>0</v>
      </c>
      <c r="AE343">
        <v>0</v>
      </c>
      <c r="AF343">
        <v>0</v>
      </c>
      <c r="AG343">
        <v>0</v>
      </c>
      <c r="AH343" t="s">
        <v>174</v>
      </c>
      <c r="AI343" t="s">
        <v>1240</v>
      </c>
      <c r="AK343">
        <f>VLOOKUP(B343, 'Performance Data'!$B:$B, 1, 0)</f>
        <v>20811</v>
      </c>
    </row>
    <row r="344" spans="2:37" hidden="1" x14ac:dyDescent="0.25">
      <c r="B344">
        <v>20812</v>
      </c>
      <c r="C344" t="s">
        <v>824</v>
      </c>
      <c r="D344" t="s">
        <v>23</v>
      </c>
      <c r="E344" t="s">
        <v>23</v>
      </c>
      <c r="F344">
        <v>0</v>
      </c>
      <c r="G344" s="48">
        <v>0</v>
      </c>
      <c r="H344" s="48">
        <v>0</v>
      </c>
      <c r="I344" t="s">
        <v>38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W344" s="14">
        <v>0</v>
      </c>
      <c r="X344" s="1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K344" t="e">
        <f>VLOOKUP(B344, 'Performance Data'!$B:$B, 1, 0)</f>
        <v>#N/A</v>
      </c>
    </row>
    <row r="345" spans="2:37" ht="30" hidden="1" x14ac:dyDescent="0.25">
      <c r="B345">
        <v>20814</v>
      </c>
      <c r="C345" t="s">
        <v>211</v>
      </c>
      <c r="D345" t="s">
        <v>23</v>
      </c>
      <c r="E345" t="s">
        <v>23</v>
      </c>
      <c r="F345" t="s">
        <v>535</v>
      </c>
      <c r="G345" s="48" t="s">
        <v>106</v>
      </c>
      <c r="H345" s="48">
        <v>0</v>
      </c>
      <c r="I345" t="s">
        <v>64</v>
      </c>
      <c r="J345" s="14">
        <v>570.1</v>
      </c>
      <c r="K345" s="14">
        <v>565.5</v>
      </c>
      <c r="L345" s="14">
        <v>488.41</v>
      </c>
      <c r="M345" s="14">
        <v>805.05</v>
      </c>
      <c r="N345" s="14">
        <v>1205.1199999999999</v>
      </c>
      <c r="O345" s="14">
        <v>0</v>
      </c>
      <c r="P345" s="14">
        <v>333.54</v>
      </c>
      <c r="Q345" s="14">
        <v>0</v>
      </c>
      <c r="R345" s="14">
        <v>0</v>
      </c>
      <c r="S345" s="14">
        <v>1319.91</v>
      </c>
      <c r="T345" s="14">
        <v>0</v>
      </c>
      <c r="U345" s="14">
        <v>317.23</v>
      </c>
      <c r="W345" s="14">
        <v>317.23</v>
      </c>
      <c r="X345" s="14">
        <v>5604.8600000000006</v>
      </c>
      <c r="Y345">
        <v>1</v>
      </c>
      <c r="Z345">
        <v>1</v>
      </c>
      <c r="AA345">
        <v>1</v>
      </c>
      <c r="AB345">
        <v>8</v>
      </c>
      <c r="AC345">
        <v>700.60750000000007</v>
      </c>
      <c r="AD345">
        <v>0</v>
      </c>
      <c r="AE345">
        <v>0</v>
      </c>
      <c r="AF345">
        <v>0</v>
      </c>
      <c r="AG345">
        <v>0</v>
      </c>
      <c r="AH345" t="s">
        <v>174</v>
      </c>
      <c r="AI345" t="s">
        <v>1240</v>
      </c>
      <c r="AK345">
        <f>VLOOKUP(B345, 'Performance Data'!$B:$B, 1, 0)</f>
        <v>20814</v>
      </c>
    </row>
    <row r="346" spans="2:37" ht="30" hidden="1" x14ac:dyDescent="0.25">
      <c r="B346">
        <v>20815</v>
      </c>
      <c r="C346" t="s">
        <v>690</v>
      </c>
      <c r="D346" t="s">
        <v>23</v>
      </c>
      <c r="E346" t="s">
        <v>23</v>
      </c>
      <c r="F346" t="s">
        <v>535</v>
      </c>
      <c r="G346" s="48" t="s">
        <v>106</v>
      </c>
      <c r="H346" s="48">
        <v>0</v>
      </c>
      <c r="I346" t="s">
        <v>38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W346" s="14">
        <v>0</v>
      </c>
      <c r="X346" s="14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">
        <v>679</v>
      </c>
      <c r="AI346" t="s">
        <v>1239</v>
      </c>
      <c r="AK346">
        <f>VLOOKUP(B346, 'Performance Data'!$B:$B, 1, 0)</f>
        <v>20815</v>
      </c>
    </row>
    <row r="347" spans="2:37" hidden="1" x14ac:dyDescent="0.25">
      <c r="B347">
        <v>20818</v>
      </c>
      <c r="C347" t="s">
        <v>825</v>
      </c>
      <c r="D347" t="s">
        <v>23</v>
      </c>
      <c r="E347" t="s">
        <v>23</v>
      </c>
      <c r="F347">
        <v>0</v>
      </c>
      <c r="G347" s="48">
        <v>0</v>
      </c>
      <c r="H347" s="48">
        <v>0</v>
      </c>
      <c r="I347" t="s">
        <v>64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W347" s="14">
        <v>0</v>
      </c>
      <c r="X347" s="14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K347" t="e">
        <f>VLOOKUP(B347, 'Performance Data'!$B:$B, 1, 0)</f>
        <v>#N/A</v>
      </c>
    </row>
    <row r="348" spans="2:37" hidden="1" x14ac:dyDescent="0.25">
      <c r="B348">
        <v>20822</v>
      </c>
      <c r="C348" t="s">
        <v>826</v>
      </c>
      <c r="D348" t="s">
        <v>23</v>
      </c>
      <c r="E348" t="s">
        <v>23</v>
      </c>
      <c r="F348">
        <v>0</v>
      </c>
      <c r="G348" s="51">
        <v>0</v>
      </c>
      <c r="H348" s="48">
        <v>0</v>
      </c>
      <c r="I348" t="s">
        <v>38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W348" s="14">
        <v>0</v>
      </c>
      <c r="X348" s="14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K348" t="e">
        <f>VLOOKUP(B348, 'Performance Data'!$B:$B, 1, 0)</f>
        <v>#N/A</v>
      </c>
    </row>
    <row r="349" spans="2:37" hidden="1" x14ac:dyDescent="0.25">
      <c r="B349">
        <v>20823</v>
      </c>
      <c r="C349" t="s">
        <v>277</v>
      </c>
      <c r="D349" t="s">
        <v>23</v>
      </c>
      <c r="E349" t="s">
        <v>23</v>
      </c>
      <c r="F349">
        <v>0</v>
      </c>
      <c r="G349" s="48">
        <v>0</v>
      </c>
      <c r="H349" s="48">
        <v>0</v>
      </c>
      <c r="I349" t="s">
        <v>64</v>
      </c>
      <c r="J349" s="14">
        <v>0</v>
      </c>
      <c r="K349" s="14">
        <v>0</v>
      </c>
      <c r="L349" s="14">
        <v>0</v>
      </c>
      <c r="M349" s="14">
        <v>461.89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W349" s="14">
        <v>0</v>
      </c>
      <c r="X349" s="14">
        <v>461.89</v>
      </c>
      <c r="Y349">
        <v>0</v>
      </c>
      <c r="Z349">
        <v>1</v>
      </c>
      <c r="AA349">
        <v>1</v>
      </c>
      <c r="AB349">
        <v>1</v>
      </c>
      <c r="AC349">
        <v>461.89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K349">
        <f>VLOOKUP(B349, 'Performance Data'!$B:$B, 1, 0)</f>
        <v>20823</v>
      </c>
    </row>
    <row r="350" spans="2:37" hidden="1" x14ac:dyDescent="0.25">
      <c r="B350">
        <v>20824</v>
      </c>
      <c r="C350" t="s">
        <v>827</v>
      </c>
      <c r="D350" t="s">
        <v>23</v>
      </c>
      <c r="E350" t="s">
        <v>23</v>
      </c>
      <c r="F350">
        <v>0</v>
      </c>
      <c r="G350" s="48">
        <v>0</v>
      </c>
      <c r="H350" s="48">
        <v>0</v>
      </c>
      <c r="I350" t="s">
        <v>358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W350" s="14">
        <v>0</v>
      </c>
      <c r="X350" s="14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K350" t="e">
        <f>VLOOKUP(B350, 'Performance Data'!$B:$B, 1, 0)</f>
        <v>#N/A</v>
      </c>
    </row>
    <row r="351" spans="2:37" ht="30" hidden="1" x14ac:dyDescent="0.25">
      <c r="B351">
        <v>20825</v>
      </c>
      <c r="C351" t="s">
        <v>267</v>
      </c>
      <c r="D351" t="s">
        <v>23</v>
      </c>
      <c r="E351" t="s">
        <v>23</v>
      </c>
      <c r="F351" t="s">
        <v>535</v>
      </c>
      <c r="G351" s="48" t="s">
        <v>106</v>
      </c>
      <c r="H351" s="48">
        <v>45536</v>
      </c>
      <c r="I351" t="s">
        <v>64</v>
      </c>
      <c r="J351" s="14">
        <v>1216.79</v>
      </c>
      <c r="K351" s="14">
        <v>1517.82</v>
      </c>
      <c r="L351" s="14">
        <v>515.19000000000005</v>
      </c>
      <c r="M351" s="14">
        <v>1372.69</v>
      </c>
      <c r="N351" s="14">
        <v>1619.98</v>
      </c>
      <c r="O351" s="14">
        <v>95.02</v>
      </c>
      <c r="P351" s="14">
        <v>224.37</v>
      </c>
      <c r="Q351" s="14">
        <v>0</v>
      </c>
      <c r="R351" s="14">
        <v>427.69</v>
      </c>
      <c r="S351" s="14">
        <v>590.92999999999995</v>
      </c>
      <c r="T351" s="14">
        <v>1876.61</v>
      </c>
      <c r="U351" s="14">
        <v>722.01</v>
      </c>
      <c r="W351" s="14">
        <v>722.01</v>
      </c>
      <c r="X351" s="14">
        <v>10179.1</v>
      </c>
      <c r="Y351">
        <v>1</v>
      </c>
      <c r="Z351">
        <v>1</v>
      </c>
      <c r="AA351">
        <v>1</v>
      </c>
      <c r="AB351">
        <v>11</v>
      </c>
      <c r="AC351">
        <v>925.37272727272727</v>
      </c>
      <c r="AD351">
        <v>0</v>
      </c>
      <c r="AE351">
        <v>0</v>
      </c>
      <c r="AF351">
        <v>0</v>
      </c>
      <c r="AG351">
        <v>0</v>
      </c>
      <c r="AH351" t="s">
        <v>146</v>
      </c>
      <c r="AI351">
        <v>0</v>
      </c>
      <c r="AK351">
        <f>VLOOKUP(B351, 'Performance Data'!$B:$B, 1, 0)</f>
        <v>20825</v>
      </c>
    </row>
    <row r="352" spans="2:37" hidden="1" x14ac:dyDescent="0.25">
      <c r="B352">
        <v>20826</v>
      </c>
      <c r="C352" t="s">
        <v>828</v>
      </c>
      <c r="D352" t="s">
        <v>23</v>
      </c>
      <c r="E352" t="s">
        <v>23</v>
      </c>
      <c r="F352">
        <v>0</v>
      </c>
      <c r="G352" s="48">
        <v>0</v>
      </c>
      <c r="H352" s="48">
        <v>0</v>
      </c>
      <c r="I352" t="s">
        <v>64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W352" s="14">
        <v>0</v>
      </c>
      <c r="X352" s="14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K352" t="e">
        <f>VLOOKUP(B352, 'Performance Data'!$B:$B, 1, 0)</f>
        <v>#N/A</v>
      </c>
    </row>
    <row r="353" spans="2:37" ht="30" hidden="1" x14ac:dyDescent="0.25">
      <c r="B353">
        <v>20828</v>
      </c>
      <c r="C353" t="s">
        <v>260</v>
      </c>
      <c r="D353" t="s">
        <v>23</v>
      </c>
      <c r="E353" t="s">
        <v>23</v>
      </c>
      <c r="F353" t="s">
        <v>535</v>
      </c>
      <c r="G353" s="48" t="s">
        <v>106</v>
      </c>
      <c r="H353" s="48">
        <v>0</v>
      </c>
      <c r="I353" t="s">
        <v>38</v>
      </c>
      <c r="J353" s="14">
        <v>3332.07</v>
      </c>
      <c r="K353" s="14">
        <v>0</v>
      </c>
      <c r="L353" s="14">
        <v>2679.31</v>
      </c>
      <c r="M353" s="14">
        <v>1103.19</v>
      </c>
      <c r="N353" s="14">
        <v>2542.35</v>
      </c>
      <c r="O353" s="14">
        <v>0</v>
      </c>
      <c r="P353" s="14">
        <v>844</v>
      </c>
      <c r="Q353" s="14">
        <v>0</v>
      </c>
      <c r="R353" s="14">
        <v>3084.2</v>
      </c>
      <c r="S353" s="14">
        <v>444.72</v>
      </c>
      <c r="T353" s="14">
        <v>1597.12</v>
      </c>
      <c r="U353" s="14">
        <v>0</v>
      </c>
      <c r="W353" s="14">
        <v>0</v>
      </c>
      <c r="X353" s="14">
        <v>15626.96</v>
      </c>
      <c r="Y353">
        <v>0</v>
      </c>
      <c r="Z353">
        <v>1</v>
      </c>
      <c r="AA353">
        <v>0</v>
      </c>
      <c r="AB353">
        <v>8</v>
      </c>
      <c r="AC353">
        <v>1953.37</v>
      </c>
      <c r="AD353">
        <v>0</v>
      </c>
      <c r="AE353">
        <v>0</v>
      </c>
      <c r="AF353">
        <v>0</v>
      </c>
      <c r="AG353">
        <v>0</v>
      </c>
      <c r="AH353" t="s">
        <v>174</v>
      </c>
      <c r="AI353" t="s">
        <v>1240</v>
      </c>
      <c r="AK353">
        <f>VLOOKUP(B353, 'Performance Data'!$B:$B, 1, 0)</f>
        <v>20828</v>
      </c>
    </row>
    <row r="354" spans="2:37" hidden="1" x14ac:dyDescent="0.25">
      <c r="B354">
        <v>20829</v>
      </c>
      <c r="C354" t="s">
        <v>602</v>
      </c>
      <c r="D354" t="s">
        <v>23</v>
      </c>
      <c r="E354" t="s">
        <v>23</v>
      </c>
      <c r="F354">
        <v>0</v>
      </c>
      <c r="G354" s="48">
        <v>0</v>
      </c>
      <c r="H354" s="48">
        <v>0</v>
      </c>
      <c r="I354" t="s">
        <v>38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W354" s="14">
        <v>0</v>
      </c>
      <c r="X354" s="1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K354">
        <f>VLOOKUP(B354, 'Performance Data'!$B:$B, 1, 0)</f>
        <v>20829</v>
      </c>
    </row>
    <row r="355" spans="2:37" ht="30" hidden="1" x14ac:dyDescent="0.25">
      <c r="B355">
        <v>20830</v>
      </c>
      <c r="C355" t="s">
        <v>245</v>
      </c>
      <c r="D355" t="s">
        <v>23</v>
      </c>
      <c r="E355" t="s">
        <v>23</v>
      </c>
      <c r="F355" t="s">
        <v>535</v>
      </c>
      <c r="G355" s="48" t="s">
        <v>106</v>
      </c>
      <c r="H355" s="48">
        <v>0</v>
      </c>
      <c r="I355" t="s">
        <v>38</v>
      </c>
      <c r="J355" s="14">
        <v>5015.74</v>
      </c>
      <c r="K355" s="14">
        <v>1482.47</v>
      </c>
      <c r="L355" s="14">
        <v>1978.7</v>
      </c>
      <c r="M355" s="14">
        <v>2001.7</v>
      </c>
      <c r="N355" s="14">
        <v>2466.6</v>
      </c>
      <c r="O355" s="14">
        <v>2053.14</v>
      </c>
      <c r="P355" s="14">
        <v>5178.41</v>
      </c>
      <c r="Q355" s="14">
        <v>4121.54</v>
      </c>
      <c r="R355" s="14">
        <v>1167.73</v>
      </c>
      <c r="S355" s="14">
        <v>7787.03</v>
      </c>
      <c r="T355" s="14">
        <v>2258.58</v>
      </c>
      <c r="U355" s="14">
        <v>750.32</v>
      </c>
      <c r="W355" s="14">
        <v>750.32</v>
      </c>
      <c r="X355" s="14">
        <v>36261.960000000006</v>
      </c>
      <c r="Y355">
        <v>1</v>
      </c>
      <c r="Z355">
        <v>1</v>
      </c>
      <c r="AA355">
        <v>0</v>
      </c>
      <c r="AB355">
        <v>12</v>
      </c>
      <c r="AC355">
        <v>3021.8300000000004</v>
      </c>
      <c r="AD355">
        <v>0</v>
      </c>
      <c r="AE355">
        <v>0</v>
      </c>
      <c r="AF355">
        <v>0</v>
      </c>
      <c r="AG355">
        <v>0</v>
      </c>
      <c r="AH355" t="s">
        <v>128</v>
      </c>
      <c r="AI355" t="s">
        <v>1242</v>
      </c>
      <c r="AK355">
        <f>VLOOKUP(B355, 'Performance Data'!$B:$B, 1, 0)</f>
        <v>20830</v>
      </c>
    </row>
    <row r="356" spans="2:37" hidden="1" x14ac:dyDescent="0.25">
      <c r="B356">
        <v>20832</v>
      </c>
      <c r="C356" t="s">
        <v>603</v>
      </c>
      <c r="D356" t="s">
        <v>23</v>
      </c>
      <c r="E356" t="s">
        <v>23</v>
      </c>
      <c r="F356">
        <v>0</v>
      </c>
      <c r="G356" s="48">
        <v>0</v>
      </c>
      <c r="H356" s="48">
        <v>0</v>
      </c>
      <c r="I356" t="s">
        <v>38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W356" s="14">
        <v>0</v>
      </c>
      <c r="X356" s="14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K356">
        <f>VLOOKUP(B356, 'Performance Data'!$B:$B, 1, 0)</f>
        <v>20832</v>
      </c>
    </row>
    <row r="357" spans="2:37" hidden="1" x14ac:dyDescent="0.25">
      <c r="B357">
        <v>20833</v>
      </c>
      <c r="C357" t="s">
        <v>691</v>
      </c>
      <c r="D357" t="s">
        <v>23</v>
      </c>
      <c r="E357" t="s">
        <v>23</v>
      </c>
      <c r="F357">
        <v>0</v>
      </c>
      <c r="G357" s="48">
        <v>0</v>
      </c>
      <c r="H357" s="48">
        <v>0</v>
      </c>
      <c r="I357" t="s">
        <v>64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W357" s="14">
        <v>0</v>
      </c>
      <c r="X357" s="14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t="s">
        <v>679</v>
      </c>
      <c r="AI357" t="s">
        <v>1239</v>
      </c>
      <c r="AK357">
        <f>VLOOKUP(B357, 'Performance Data'!$B:$B, 1, 0)</f>
        <v>20833</v>
      </c>
    </row>
    <row r="358" spans="2:37" ht="30" hidden="1" x14ac:dyDescent="0.25">
      <c r="B358">
        <v>20834</v>
      </c>
      <c r="C358" t="s">
        <v>692</v>
      </c>
      <c r="D358" t="s">
        <v>23</v>
      </c>
      <c r="E358" t="s">
        <v>23</v>
      </c>
      <c r="F358" t="s">
        <v>535</v>
      </c>
      <c r="G358" s="48" t="s">
        <v>106</v>
      </c>
      <c r="H358" s="48">
        <v>0</v>
      </c>
      <c r="I358" t="s">
        <v>38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W358" s="14">
        <v>0</v>
      </c>
      <c r="X358" s="14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t="s">
        <v>679</v>
      </c>
      <c r="AI358" t="s">
        <v>1239</v>
      </c>
      <c r="AK358">
        <f>VLOOKUP(B358, 'Performance Data'!$B:$B, 1, 0)</f>
        <v>20834</v>
      </c>
    </row>
    <row r="359" spans="2:37" hidden="1" x14ac:dyDescent="0.25">
      <c r="B359">
        <v>20835</v>
      </c>
      <c r="C359" t="s">
        <v>829</v>
      </c>
      <c r="D359" t="s">
        <v>23</v>
      </c>
      <c r="E359" t="s">
        <v>23</v>
      </c>
      <c r="F359">
        <v>0</v>
      </c>
      <c r="G359" s="48">
        <v>0</v>
      </c>
      <c r="H359" s="48">
        <v>0</v>
      </c>
      <c r="I359" t="s">
        <v>38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W359" s="14">
        <v>0</v>
      </c>
      <c r="X359" s="14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K359" t="e">
        <f>VLOOKUP(B359, 'Performance Data'!$B:$B, 1, 0)</f>
        <v>#N/A</v>
      </c>
    </row>
    <row r="360" spans="2:37" hidden="1" x14ac:dyDescent="0.25">
      <c r="B360">
        <v>20836</v>
      </c>
      <c r="C360" t="s">
        <v>604</v>
      </c>
      <c r="D360" t="s">
        <v>23</v>
      </c>
      <c r="E360" t="s">
        <v>23</v>
      </c>
      <c r="F360">
        <v>0</v>
      </c>
      <c r="G360" s="48">
        <v>0</v>
      </c>
      <c r="H360" s="48">
        <v>0</v>
      </c>
      <c r="I360" t="s">
        <v>38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W360" s="14">
        <v>0</v>
      </c>
      <c r="X360" s="14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K360">
        <f>VLOOKUP(B360, 'Performance Data'!$B:$B, 1, 0)</f>
        <v>20836</v>
      </c>
    </row>
    <row r="361" spans="2:37" hidden="1" x14ac:dyDescent="0.25">
      <c r="B361">
        <v>20837</v>
      </c>
      <c r="C361" t="s">
        <v>605</v>
      </c>
      <c r="D361" t="s">
        <v>23</v>
      </c>
      <c r="E361" t="s">
        <v>23</v>
      </c>
      <c r="F361">
        <v>0</v>
      </c>
      <c r="G361" s="48">
        <v>0</v>
      </c>
      <c r="H361" s="48">
        <v>0</v>
      </c>
      <c r="I361" t="s">
        <v>64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W361" s="14">
        <v>0</v>
      </c>
      <c r="X361" s="14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K361">
        <f>VLOOKUP(B361, 'Performance Data'!$B:$B, 1, 0)</f>
        <v>20837</v>
      </c>
    </row>
    <row r="362" spans="2:37" hidden="1" x14ac:dyDescent="0.25">
      <c r="B362">
        <v>20839</v>
      </c>
      <c r="C362" t="s">
        <v>606</v>
      </c>
      <c r="D362" t="s">
        <v>23</v>
      </c>
      <c r="E362" t="s">
        <v>23</v>
      </c>
      <c r="F362">
        <v>0</v>
      </c>
      <c r="G362" s="48">
        <v>0</v>
      </c>
      <c r="H362" s="48">
        <v>0</v>
      </c>
      <c r="I362" t="s">
        <v>38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W362" s="14">
        <v>0</v>
      </c>
      <c r="X362" s="14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K362">
        <f>VLOOKUP(B362, 'Performance Data'!$B:$B, 1, 0)</f>
        <v>20839</v>
      </c>
    </row>
    <row r="363" spans="2:37" ht="30" hidden="1" x14ac:dyDescent="0.25">
      <c r="B363">
        <v>20840</v>
      </c>
      <c r="C363" t="s">
        <v>315</v>
      </c>
      <c r="D363" t="s">
        <v>23</v>
      </c>
      <c r="E363" t="s">
        <v>23</v>
      </c>
      <c r="F363" t="s">
        <v>535</v>
      </c>
      <c r="G363" s="48" t="s">
        <v>106</v>
      </c>
      <c r="H363" s="48">
        <v>0</v>
      </c>
      <c r="I363" t="s">
        <v>64</v>
      </c>
      <c r="J363" s="14">
        <v>0</v>
      </c>
      <c r="K363" s="14">
        <v>0</v>
      </c>
      <c r="L363" s="14">
        <v>0</v>
      </c>
      <c r="M363" s="14">
        <v>295.39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W363" s="14">
        <v>0</v>
      </c>
      <c r="X363" s="14">
        <v>295.39</v>
      </c>
      <c r="Y363">
        <v>0</v>
      </c>
      <c r="Z363">
        <v>1</v>
      </c>
      <c r="AA363">
        <v>1</v>
      </c>
      <c r="AB363">
        <v>1</v>
      </c>
      <c r="AC363">
        <v>295.39</v>
      </c>
      <c r="AD363">
        <v>0</v>
      </c>
      <c r="AE363">
        <v>0</v>
      </c>
      <c r="AF363">
        <v>0</v>
      </c>
      <c r="AG363">
        <v>0</v>
      </c>
      <c r="AH363" t="s">
        <v>679</v>
      </c>
      <c r="AI363" t="s">
        <v>1239</v>
      </c>
      <c r="AK363">
        <f>VLOOKUP(B363, 'Performance Data'!$B:$B, 1, 0)</f>
        <v>20840</v>
      </c>
    </row>
    <row r="364" spans="2:37" hidden="1" x14ac:dyDescent="0.25">
      <c r="B364">
        <v>20841</v>
      </c>
      <c r="C364" t="s">
        <v>830</v>
      </c>
      <c r="D364" t="s">
        <v>23</v>
      </c>
      <c r="E364" t="s">
        <v>23</v>
      </c>
      <c r="F364">
        <v>0</v>
      </c>
      <c r="G364" s="48">
        <v>0</v>
      </c>
      <c r="H364" s="48">
        <v>0</v>
      </c>
      <c r="I364" t="s">
        <v>64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W364" s="14">
        <v>0</v>
      </c>
      <c r="X364" s="1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K364" t="e">
        <f>VLOOKUP(B364, 'Performance Data'!$B:$B, 1, 0)</f>
        <v>#N/A</v>
      </c>
    </row>
    <row r="365" spans="2:37" hidden="1" x14ac:dyDescent="0.25">
      <c r="B365">
        <v>20842</v>
      </c>
      <c r="C365" t="s">
        <v>607</v>
      </c>
      <c r="D365" t="s">
        <v>23</v>
      </c>
      <c r="E365" t="s">
        <v>23</v>
      </c>
      <c r="F365">
        <v>0</v>
      </c>
      <c r="G365" s="48">
        <v>0</v>
      </c>
      <c r="H365" s="48">
        <v>0</v>
      </c>
      <c r="I365" t="s">
        <v>64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W365" s="14">
        <v>0</v>
      </c>
      <c r="X365" s="14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K365">
        <f>VLOOKUP(B365, 'Performance Data'!$B:$B, 1, 0)</f>
        <v>20842</v>
      </c>
    </row>
    <row r="366" spans="2:37" hidden="1" x14ac:dyDescent="0.25">
      <c r="B366">
        <v>20844</v>
      </c>
      <c r="C366" t="s">
        <v>831</v>
      </c>
      <c r="D366" t="s">
        <v>23</v>
      </c>
      <c r="E366" t="s">
        <v>23</v>
      </c>
      <c r="F366">
        <v>0</v>
      </c>
      <c r="G366" s="48">
        <v>0</v>
      </c>
      <c r="H366" s="48">
        <v>0</v>
      </c>
      <c r="I366" t="s">
        <v>64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W366" s="14">
        <v>0</v>
      </c>
      <c r="X366" s="14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K366" t="e">
        <f>VLOOKUP(B366, 'Performance Data'!$B:$B, 1, 0)</f>
        <v>#N/A</v>
      </c>
    </row>
    <row r="367" spans="2:37" ht="30" hidden="1" x14ac:dyDescent="0.25">
      <c r="B367">
        <v>20845</v>
      </c>
      <c r="C367" t="s">
        <v>97</v>
      </c>
      <c r="D367" t="s">
        <v>23</v>
      </c>
      <c r="E367" t="s">
        <v>23</v>
      </c>
      <c r="F367" t="s">
        <v>535</v>
      </c>
      <c r="G367" s="48" t="s">
        <v>106</v>
      </c>
      <c r="H367" s="48">
        <v>0</v>
      </c>
      <c r="I367" t="s">
        <v>64</v>
      </c>
      <c r="J367" s="14">
        <v>409.53</v>
      </c>
      <c r="K367" s="14">
        <v>0</v>
      </c>
      <c r="L367" s="14">
        <v>554.74</v>
      </c>
      <c r="M367" s="14">
        <v>0</v>
      </c>
      <c r="N367" s="14">
        <v>0</v>
      </c>
      <c r="O367" s="14">
        <v>0</v>
      </c>
      <c r="P367" s="14">
        <v>191.52</v>
      </c>
      <c r="Q367" s="14">
        <v>270.26</v>
      </c>
      <c r="R367" s="14">
        <v>0</v>
      </c>
      <c r="S367" s="14">
        <v>0</v>
      </c>
      <c r="T367" s="14">
        <v>0</v>
      </c>
      <c r="U367" s="14">
        <v>0</v>
      </c>
      <c r="W367" s="14">
        <v>0</v>
      </c>
      <c r="X367" s="14">
        <v>1426.05</v>
      </c>
      <c r="Y367">
        <v>0</v>
      </c>
      <c r="Z367">
        <v>1</v>
      </c>
      <c r="AA367">
        <v>1</v>
      </c>
      <c r="AB367">
        <v>4</v>
      </c>
      <c r="AC367">
        <v>356.51249999999999</v>
      </c>
      <c r="AD367">
        <v>0</v>
      </c>
      <c r="AE367">
        <v>0</v>
      </c>
      <c r="AF367">
        <v>0</v>
      </c>
      <c r="AG367">
        <v>0</v>
      </c>
      <c r="AH367" t="s">
        <v>712</v>
      </c>
      <c r="AI367" t="s">
        <v>1239</v>
      </c>
      <c r="AK367">
        <f>VLOOKUP(B367, 'Performance Data'!$B:$B, 1, 0)</f>
        <v>20845</v>
      </c>
    </row>
    <row r="368" spans="2:37" hidden="1" x14ac:dyDescent="0.25">
      <c r="B368">
        <v>20846</v>
      </c>
      <c r="C368" t="s">
        <v>832</v>
      </c>
      <c r="D368" t="s">
        <v>23</v>
      </c>
      <c r="E368" t="s">
        <v>23</v>
      </c>
      <c r="F368">
        <v>0</v>
      </c>
      <c r="G368" s="48">
        <v>0</v>
      </c>
      <c r="H368" s="48">
        <v>0</v>
      </c>
      <c r="I368" t="s">
        <v>38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W368" s="14">
        <v>0</v>
      </c>
      <c r="X368" s="14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K368" t="e">
        <f>VLOOKUP(B368, 'Performance Data'!$B:$B, 1, 0)</f>
        <v>#N/A</v>
      </c>
    </row>
    <row r="369" spans="2:37" hidden="1" x14ac:dyDescent="0.25">
      <c r="B369">
        <v>20847</v>
      </c>
      <c r="C369" t="s">
        <v>316</v>
      </c>
      <c r="D369" t="s">
        <v>23</v>
      </c>
      <c r="E369" t="s">
        <v>23</v>
      </c>
      <c r="F369">
        <v>0</v>
      </c>
      <c r="G369" s="48">
        <v>0</v>
      </c>
      <c r="H369" s="48">
        <v>0</v>
      </c>
      <c r="I369" t="s">
        <v>64</v>
      </c>
      <c r="J369" s="14">
        <v>0</v>
      </c>
      <c r="K369" s="14">
        <v>0</v>
      </c>
      <c r="L369" s="14">
        <v>275.36</v>
      </c>
      <c r="M369" s="14">
        <v>0</v>
      </c>
      <c r="N369" s="14">
        <v>0</v>
      </c>
      <c r="O369" s="14">
        <v>235.51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W369" s="14">
        <v>0</v>
      </c>
      <c r="X369" s="14">
        <v>510.87</v>
      </c>
      <c r="Y369">
        <v>0</v>
      </c>
      <c r="Z369">
        <v>1</v>
      </c>
      <c r="AA369">
        <v>1</v>
      </c>
      <c r="AB369">
        <v>2</v>
      </c>
      <c r="AC369">
        <v>255.435</v>
      </c>
      <c r="AD369">
        <v>0</v>
      </c>
      <c r="AE369">
        <v>0</v>
      </c>
      <c r="AF369">
        <v>0</v>
      </c>
      <c r="AG369">
        <v>0</v>
      </c>
      <c r="AH369" t="s">
        <v>679</v>
      </c>
      <c r="AI369" t="s">
        <v>1239</v>
      </c>
      <c r="AK369">
        <f>VLOOKUP(B369, 'Performance Data'!$B:$B, 1, 0)</f>
        <v>20847</v>
      </c>
    </row>
    <row r="370" spans="2:37" hidden="1" x14ac:dyDescent="0.25">
      <c r="B370">
        <v>20848</v>
      </c>
      <c r="C370" t="s">
        <v>188</v>
      </c>
      <c r="D370" t="s">
        <v>23</v>
      </c>
      <c r="E370" t="s">
        <v>23</v>
      </c>
      <c r="F370" t="s">
        <v>545</v>
      </c>
      <c r="G370" s="48" t="s">
        <v>545</v>
      </c>
      <c r="H370" s="48">
        <v>0</v>
      </c>
      <c r="I370" t="s">
        <v>38</v>
      </c>
      <c r="J370" s="14">
        <v>5952.63</v>
      </c>
      <c r="K370" s="14">
        <v>5220.01</v>
      </c>
      <c r="L370" s="14">
        <v>6508.1</v>
      </c>
      <c r="M370" s="14">
        <v>6004.48</v>
      </c>
      <c r="N370" s="14">
        <v>4793.22</v>
      </c>
      <c r="O370" s="14">
        <v>9129.66</v>
      </c>
      <c r="P370" s="14">
        <v>8245.82</v>
      </c>
      <c r="Q370" s="14">
        <v>5124.8100000000004</v>
      </c>
      <c r="R370" s="14">
        <v>8623.35</v>
      </c>
      <c r="S370" s="14">
        <v>11473.5</v>
      </c>
      <c r="T370" s="14">
        <v>8872.2999999999993</v>
      </c>
      <c r="U370" s="14">
        <v>5963.74</v>
      </c>
      <c r="W370" s="14">
        <v>5963.74</v>
      </c>
      <c r="X370" s="14">
        <v>85911.62</v>
      </c>
      <c r="Y370">
        <v>1</v>
      </c>
      <c r="Z370">
        <v>1</v>
      </c>
      <c r="AA370">
        <v>0</v>
      </c>
      <c r="AB370">
        <v>12</v>
      </c>
      <c r="AC370">
        <v>7159.3016666666663</v>
      </c>
      <c r="AD370">
        <v>0</v>
      </c>
      <c r="AE370">
        <v>0</v>
      </c>
      <c r="AF370">
        <v>0</v>
      </c>
      <c r="AG370">
        <v>0</v>
      </c>
      <c r="AH370" t="s">
        <v>128</v>
      </c>
      <c r="AI370" t="s">
        <v>1242</v>
      </c>
      <c r="AK370">
        <f>VLOOKUP(B370, 'Performance Data'!$B:$B, 1, 0)</f>
        <v>20848</v>
      </c>
    </row>
    <row r="371" spans="2:37" hidden="1" x14ac:dyDescent="0.25">
      <c r="B371">
        <v>20849</v>
      </c>
      <c r="C371" t="s">
        <v>693</v>
      </c>
      <c r="D371" t="s">
        <v>23</v>
      </c>
      <c r="E371" t="s">
        <v>23</v>
      </c>
      <c r="F371">
        <v>0</v>
      </c>
      <c r="G371" s="48">
        <v>0</v>
      </c>
      <c r="H371" s="48">
        <v>0</v>
      </c>
      <c r="I371" t="s">
        <v>38</v>
      </c>
      <c r="J371" s="14">
        <v>402.17</v>
      </c>
      <c r="K371" s="14">
        <v>49.41</v>
      </c>
      <c r="L371" s="14">
        <v>49.41</v>
      </c>
      <c r="M371" s="14">
        <v>686.06</v>
      </c>
      <c r="N371" s="14">
        <v>154.86000000000001</v>
      </c>
      <c r="O371" s="14">
        <v>0</v>
      </c>
      <c r="P371" s="14">
        <v>264.25</v>
      </c>
      <c r="Q371" s="14">
        <v>0</v>
      </c>
      <c r="R371" s="14">
        <v>192.28</v>
      </c>
      <c r="S371" s="14">
        <v>0</v>
      </c>
      <c r="T371" s="14">
        <v>0</v>
      </c>
      <c r="U371" s="14">
        <v>0</v>
      </c>
      <c r="W371" s="14">
        <v>0</v>
      </c>
      <c r="X371" s="14">
        <v>1798.4399999999998</v>
      </c>
      <c r="Y371">
        <v>0</v>
      </c>
      <c r="Z371">
        <v>1</v>
      </c>
      <c r="AA371">
        <v>0</v>
      </c>
      <c r="AB371">
        <v>7</v>
      </c>
      <c r="AC371">
        <v>256.91999999999996</v>
      </c>
      <c r="AD371">
        <v>0</v>
      </c>
      <c r="AE371">
        <v>0</v>
      </c>
      <c r="AF371">
        <v>0</v>
      </c>
      <c r="AG371">
        <v>0</v>
      </c>
      <c r="AH371" t="s">
        <v>679</v>
      </c>
      <c r="AI371" t="s">
        <v>1239</v>
      </c>
      <c r="AK371">
        <f>VLOOKUP(B371, 'Performance Data'!$B:$B, 1, 0)</f>
        <v>20849</v>
      </c>
    </row>
    <row r="372" spans="2:37" hidden="1" x14ac:dyDescent="0.25">
      <c r="B372">
        <v>20850</v>
      </c>
      <c r="C372" t="s">
        <v>317</v>
      </c>
      <c r="D372" t="s">
        <v>23</v>
      </c>
      <c r="E372" t="s">
        <v>23</v>
      </c>
      <c r="F372">
        <v>0</v>
      </c>
      <c r="G372" s="48">
        <v>0</v>
      </c>
      <c r="H372" s="48">
        <v>0</v>
      </c>
      <c r="I372" t="s">
        <v>38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2130.5700000000002</v>
      </c>
      <c r="S372" s="14">
        <v>0</v>
      </c>
      <c r="T372" s="14">
        <v>0</v>
      </c>
      <c r="U372" s="14">
        <v>0</v>
      </c>
      <c r="W372" s="14">
        <v>0</v>
      </c>
      <c r="X372" s="14">
        <v>2130.5700000000002</v>
      </c>
      <c r="Y372">
        <v>0</v>
      </c>
      <c r="Z372">
        <v>1</v>
      </c>
      <c r="AA372">
        <v>0</v>
      </c>
      <c r="AB372">
        <v>1</v>
      </c>
      <c r="AC372">
        <v>2130.5700000000002</v>
      </c>
      <c r="AD372">
        <v>0</v>
      </c>
      <c r="AE372">
        <v>0</v>
      </c>
      <c r="AF372">
        <v>0</v>
      </c>
      <c r="AG372">
        <v>0</v>
      </c>
      <c r="AH372" t="s">
        <v>679</v>
      </c>
      <c r="AI372" t="s">
        <v>1239</v>
      </c>
      <c r="AK372">
        <f>VLOOKUP(B372, 'Performance Data'!$B:$B, 1, 0)</f>
        <v>20850</v>
      </c>
    </row>
    <row r="373" spans="2:37" hidden="1" x14ac:dyDescent="0.25">
      <c r="B373">
        <v>20851</v>
      </c>
      <c r="C373" t="s">
        <v>318</v>
      </c>
      <c r="D373" t="s">
        <v>23</v>
      </c>
      <c r="E373" t="s">
        <v>23</v>
      </c>
      <c r="F373">
        <v>0</v>
      </c>
      <c r="G373" s="48">
        <v>0</v>
      </c>
      <c r="H373" s="48">
        <v>0</v>
      </c>
      <c r="I373" t="s">
        <v>64</v>
      </c>
      <c r="J373" s="14">
        <v>0</v>
      </c>
      <c r="K373" s="14">
        <v>0</v>
      </c>
      <c r="L373" s="14">
        <v>536.29999999999995</v>
      </c>
      <c r="M373" s="14">
        <v>839.98</v>
      </c>
      <c r="N373" s="14">
        <v>452.33</v>
      </c>
      <c r="O373" s="14">
        <v>454.38</v>
      </c>
      <c r="P373" s="14">
        <v>0</v>
      </c>
      <c r="Q373" s="14">
        <v>0</v>
      </c>
      <c r="R373" s="14">
        <v>666.92</v>
      </c>
      <c r="S373" s="14">
        <v>0</v>
      </c>
      <c r="T373" s="14">
        <v>552.04999999999995</v>
      </c>
      <c r="U373" s="14">
        <v>483.45</v>
      </c>
      <c r="W373" s="14">
        <v>483.45</v>
      </c>
      <c r="X373" s="14">
        <v>3985.41</v>
      </c>
      <c r="Y373">
        <v>1</v>
      </c>
      <c r="Z373">
        <v>1</v>
      </c>
      <c r="AA373">
        <v>1</v>
      </c>
      <c r="AB373">
        <v>7</v>
      </c>
      <c r="AC373">
        <v>569.34428571428566</v>
      </c>
      <c r="AD373">
        <v>0</v>
      </c>
      <c r="AE373">
        <v>0</v>
      </c>
      <c r="AF373">
        <v>0</v>
      </c>
      <c r="AG373">
        <v>0</v>
      </c>
      <c r="AH373" t="s">
        <v>679</v>
      </c>
      <c r="AI373" t="s">
        <v>1239</v>
      </c>
      <c r="AK373">
        <f>VLOOKUP(B373, 'Performance Data'!$B:$B, 1, 0)</f>
        <v>20851</v>
      </c>
    </row>
    <row r="374" spans="2:37" hidden="1" x14ac:dyDescent="0.25">
      <c r="B374">
        <v>20852</v>
      </c>
      <c r="C374" t="s">
        <v>833</v>
      </c>
      <c r="D374" t="s">
        <v>23</v>
      </c>
      <c r="E374" t="s">
        <v>23</v>
      </c>
      <c r="F374">
        <v>0</v>
      </c>
      <c r="G374" s="48">
        <v>0</v>
      </c>
      <c r="H374" s="48">
        <v>0</v>
      </c>
      <c r="I374" t="s">
        <v>38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W374" s="14">
        <v>0</v>
      </c>
      <c r="X374" s="1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K374" t="e">
        <f>VLOOKUP(B374, 'Performance Data'!$B:$B, 1, 0)</f>
        <v>#N/A</v>
      </c>
    </row>
    <row r="375" spans="2:37" ht="30" hidden="1" x14ac:dyDescent="0.25">
      <c r="B375">
        <v>20853</v>
      </c>
      <c r="C375" t="s">
        <v>694</v>
      </c>
      <c r="D375" t="s">
        <v>23</v>
      </c>
      <c r="E375" t="s">
        <v>23</v>
      </c>
      <c r="F375" t="s">
        <v>535</v>
      </c>
      <c r="G375" s="48" t="s">
        <v>106</v>
      </c>
      <c r="H375" s="48">
        <v>0</v>
      </c>
      <c r="I375" t="s">
        <v>38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W375" s="14">
        <v>0</v>
      </c>
      <c r="X375" s="14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679</v>
      </c>
      <c r="AI375" t="s">
        <v>1239</v>
      </c>
      <c r="AK375">
        <f>VLOOKUP(B375, 'Performance Data'!$B:$B, 1, 0)</f>
        <v>20853</v>
      </c>
    </row>
    <row r="376" spans="2:37" hidden="1" x14ac:dyDescent="0.25">
      <c r="B376">
        <v>20854</v>
      </c>
      <c r="C376" t="s">
        <v>834</v>
      </c>
      <c r="D376" t="s">
        <v>23</v>
      </c>
      <c r="E376" t="s">
        <v>23</v>
      </c>
      <c r="F376">
        <v>0</v>
      </c>
      <c r="G376" s="48">
        <v>0</v>
      </c>
      <c r="H376" s="48">
        <v>0</v>
      </c>
      <c r="I376" t="s">
        <v>38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W376" s="14">
        <v>0</v>
      </c>
      <c r="X376" s="14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K376" t="e">
        <f>VLOOKUP(B376, 'Performance Data'!$B:$B, 1, 0)</f>
        <v>#N/A</v>
      </c>
    </row>
    <row r="377" spans="2:37" hidden="1" x14ac:dyDescent="0.25">
      <c r="B377">
        <v>20855</v>
      </c>
      <c r="C377" t="s">
        <v>835</v>
      </c>
      <c r="D377" t="s">
        <v>23</v>
      </c>
      <c r="E377" t="s">
        <v>23</v>
      </c>
      <c r="F377">
        <v>0</v>
      </c>
      <c r="G377" s="48">
        <v>0</v>
      </c>
      <c r="H377" s="48">
        <v>0</v>
      </c>
      <c r="I377" t="s">
        <v>64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W377" s="14">
        <v>0</v>
      </c>
      <c r="X377" s="14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K377" t="e">
        <f>VLOOKUP(B377, 'Performance Data'!$B:$B, 1, 0)</f>
        <v>#N/A</v>
      </c>
    </row>
    <row r="378" spans="2:37" hidden="1" x14ac:dyDescent="0.25">
      <c r="B378">
        <v>20856</v>
      </c>
      <c r="C378" t="s">
        <v>836</v>
      </c>
      <c r="D378" t="s">
        <v>23</v>
      </c>
      <c r="E378" t="s">
        <v>23</v>
      </c>
      <c r="F378">
        <v>0</v>
      </c>
      <c r="G378" s="48">
        <v>0</v>
      </c>
      <c r="H378" s="48">
        <v>0</v>
      </c>
      <c r="I378" t="s">
        <v>38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W378" s="14">
        <v>0</v>
      </c>
      <c r="X378" s="14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K378" t="e">
        <f>VLOOKUP(B378, 'Performance Data'!$B:$B, 1, 0)</f>
        <v>#N/A</v>
      </c>
    </row>
    <row r="379" spans="2:37" ht="30" hidden="1" x14ac:dyDescent="0.25">
      <c r="B379">
        <v>20857</v>
      </c>
      <c r="C379" t="s">
        <v>140</v>
      </c>
      <c r="D379" t="s">
        <v>23</v>
      </c>
      <c r="E379" t="s">
        <v>23</v>
      </c>
      <c r="F379" t="s">
        <v>535</v>
      </c>
      <c r="G379" s="48" t="s">
        <v>106</v>
      </c>
      <c r="H379" s="48">
        <v>0</v>
      </c>
      <c r="I379" t="s">
        <v>38</v>
      </c>
      <c r="J379" s="14">
        <v>365.06</v>
      </c>
      <c r="K379" s="14">
        <v>1359.52</v>
      </c>
      <c r="L379" s="14">
        <v>660.18</v>
      </c>
      <c r="M379" s="14">
        <v>1059.42</v>
      </c>
      <c r="N379" s="14">
        <v>311.3</v>
      </c>
      <c r="O379" s="14">
        <v>679.25</v>
      </c>
      <c r="P379" s="14">
        <v>2426.64</v>
      </c>
      <c r="Q379" s="14">
        <v>1092.9100000000001</v>
      </c>
      <c r="R379" s="14">
        <v>709.41</v>
      </c>
      <c r="S379" s="14">
        <v>890.39</v>
      </c>
      <c r="T379" s="14">
        <v>631.80999999999995</v>
      </c>
      <c r="U379" s="14">
        <v>0</v>
      </c>
      <c r="W379" s="14">
        <v>0</v>
      </c>
      <c r="X379" s="14">
        <v>10185.889999999998</v>
      </c>
      <c r="Y379">
        <v>0</v>
      </c>
      <c r="Z379">
        <v>1</v>
      </c>
      <c r="AA379">
        <v>0</v>
      </c>
      <c r="AB379">
        <v>11</v>
      </c>
      <c r="AC379">
        <v>925.98999999999978</v>
      </c>
      <c r="AD379">
        <v>0</v>
      </c>
      <c r="AE379">
        <v>0</v>
      </c>
      <c r="AF379">
        <v>0</v>
      </c>
      <c r="AG379">
        <v>0</v>
      </c>
      <c r="AH379" t="s">
        <v>141</v>
      </c>
      <c r="AI379" t="s">
        <v>1239</v>
      </c>
      <c r="AK379">
        <f>VLOOKUP(B379, 'Performance Data'!$B:$B, 1, 0)</f>
        <v>20857</v>
      </c>
    </row>
    <row r="380" spans="2:37" hidden="1" x14ac:dyDescent="0.25">
      <c r="B380">
        <v>20858</v>
      </c>
      <c r="C380" t="s">
        <v>837</v>
      </c>
      <c r="D380" t="s">
        <v>23</v>
      </c>
      <c r="E380" t="s">
        <v>23</v>
      </c>
      <c r="F380">
        <v>0</v>
      </c>
      <c r="G380" s="48">
        <v>0</v>
      </c>
      <c r="H380" s="48">
        <v>0</v>
      </c>
      <c r="I380" t="s">
        <v>38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W380" s="14">
        <v>0</v>
      </c>
      <c r="X380" s="14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K380" t="e">
        <f>VLOOKUP(B380, 'Performance Data'!$B:$B, 1, 0)</f>
        <v>#N/A</v>
      </c>
    </row>
    <row r="381" spans="2:37" hidden="1" x14ac:dyDescent="0.25">
      <c r="B381">
        <v>20859</v>
      </c>
      <c r="C381" t="s">
        <v>608</v>
      </c>
      <c r="D381" t="s">
        <v>23</v>
      </c>
      <c r="E381" t="s">
        <v>23</v>
      </c>
      <c r="F381">
        <v>0</v>
      </c>
      <c r="G381" s="48">
        <v>0</v>
      </c>
      <c r="H381" s="48">
        <v>0</v>
      </c>
      <c r="I381" t="s">
        <v>38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W381" s="14">
        <v>0</v>
      </c>
      <c r="X381" s="14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K381">
        <f>VLOOKUP(B381, 'Performance Data'!$B:$B, 1, 0)</f>
        <v>20859</v>
      </c>
    </row>
    <row r="382" spans="2:37" hidden="1" x14ac:dyDescent="0.25">
      <c r="B382">
        <v>20860</v>
      </c>
      <c r="C382" t="s">
        <v>838</v>
      </c>
      <c r="D382" t="s">
        <v>23</v>
      </c>
      <c r="E382" t="s">
        <v>23</v>
      </c>
      <c r="F382">
        <v>0</v>
      </c>
      <c r="G382" s="48">
        <v>0</v>
      </c>
      <c r="H382" s="48">
        <v>0</v>
      </c>
      <c r="I382" t="s">
        <v>64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W382" s="14">
        <v>0</v>
      </c>
      <c r="X382" s="14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K382" t="e">
        <f>VLOOKUP(B382, 'Performance Data'!$B:$B, 1, 0)</f>
        <v>#N/A</v>
      </c>
    </row>
    <row r="383" spans="2:37" ht="30" hidden="1" x14ac:dyDescent="0.25">
      <c r="B383">
        <v>20861</v>
      </c>
      <c r="C383" t="s">
        <v>319</v>
      </c>
      <c r="D383" t="s">
        <v>23</v>
      </c>
      <c r="E383" t="s">
        <v>23</v>
      </c>
      <c r="F383" t="s">
        <v>535</v>
      </c>
      <c r="G383" s="48" t="s">
        <v>106</v>
      </c>
      <c r="H383" s="48">
        <v>0</v>
      </c>
      <c r="I383" t="s">
        <v>38</v>
      </c>
      <c r="J383" s="14">
        <v>115.88</v>
      </c>
      <c r="K383" s="14">
        <v>0</v>
      </c>
      <c r="L383" s="14">
        <v>92.13</v>
      </c>
      <c r="M383" s="14">
        <v>0</v>
      </c>
      <c r="N383" s="14">
        <v>0</v>
      </c>
      <c r="O383" s="14">
        <v>226.25</v>
      </c>
      <c r="P383" s="14">
        <v>0</v>
      </c>
      <c r="Q383" s="14">
        <v>98.82</v>
      </c>
      <c r="R383" s="14">
        <v>158.21</v>
      </c>
      <c r="S383" s="14">
        <v>0</v>
      </c>
      <c r="T383" s="14">
        <v>58.98</v>
      </c>
      <c r="U383" s="14">
        <v>141.18</v>
      </c>
      <c r="W383" s="14">
        <v>141.18</v>
      </c>
      <c r="X383" s="14">
        <v>891.45</v>
      </c>
      <c r="Y383">
        <v>1</v>
      </c>
      <c r="Z383">
        <v>1</v>
      </c>
      <c r="AA383">
        <v>0</v>
      </c>
      <c r="AB383">
        <v>7</v>
      </c>
      <c r="AC383">
        <v>127.35000000000001</v>
      </c>
      <c r="AD383">
        <v>0</v>
      </c>
      <c r="AE383">
        <v>0</v>
      </c>
      <c r="AF383">
        <v>0</v>
      </c>
      <c r="AG383">
        <v>0</v>
      </c>
      <c r="AH383" t="s">
        <v>679</v>
      </c>
      <c r="AI383" t="s">
        <v>1239</v>
      </c>
      <c r="AK383">
        <f>VLOOKUP(B383, 'Performance Data'!$B:$B, 1, 0)</f>
        <v>20861</v>
      </c>
    </row>
    <row r="384" spans="2:37" hidden="1" x14ac:dyDescent="0.25">
      <c r="B384">
        <v>20862</v>
      </c>
      <c r="C384" t="s">
        <v>609</v>
      </c>
      <c r="D384" t="s">
        <v>23</v>
      </c>
      <c r="E384" t="s">
        <v>23</v>
      </c>
      <c r="F384">
        <v>0</v>
      </c>
      <c r="G384" s="48">
        <v>0</v>
      </c>
      <c r="H384" s="48">
        <v>0</v>
      </c>
      <c r="I384" t="s">
        <v>38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W384" s="14">
        <v>0</v>
      </c>
      <c r="X384" s="1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K384">
        <f>VLOOKUP(B384, 'Performance Data'!$B:$B, 1, 0)</f>
        <v>20862</v>
      </c>
    </row>
    <row r="385" spans="2:37" hidden="1" x14ac:dyDescent="0.25">
      <c r="B385">
        <v>20863</v>
      </c>
      <c r="C385" t="s">
        <v>839</v>
      </c>
      <c r="D385" t="s">
        <v>23</v>
      </c>
      <c r="E385" t="s">
        <v>23</v>
      </c>
      <c r="F385">
        <v>0</v>
      </c>
      <c r="G385" s="48">
        <v>0</v>
      </c>
      <c r="H385" s="48">
        <v>0</v>
      </c>
      <c r="I385" t="s">
        <v>38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W385" s="14">
        <v>0</v>
      </c>
      <c r="X385" s="14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K385" t="e">
        <f>VLOOKUP(B385, 'Performance Data'!$B:$B, 1, 0)</f>
        <v>#N/A</v>
      </c>
    </row>
    <row r="386" spans="2:37" hidden="1" x14ac:dyDescent="0.25">
      <c r="B386">
        <v>20864</v>
      </c>
      <c r="C386" t="s">
        <v>840</v>
      </c>
      <c r="D386" t="s">
        <v>23</v>
      </c>
      <c r="E386" t="s">
        <v>23</v>
      </c>
      <c r="F386">
        <v>0</v>
      </c>
      <c r="G386" s="48">
        <v>0</v>
      </c>
      <c r="H386" s="48">
        <v>0</v>
      </c>
      <c r="I386" t="s">
        <v>38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W386" s="14">
        <v>0</v>
      </c>
      <c r="X386" s="14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K386" t="e">
        <f>VLOOKUP(B386, 'Performance Data'!$B:$B, 1, 0)</f>
        <v>#N/A</v>
      </c>
    </row>
    <row r="387" spans="2:37" hidden="1" x14ac:dyDescent="0.25">
      <c r="B387">
        <v>20865</v>
      </c>
      <c r="C387" t="s">
        <v>841</v>
      </c>
      <c r="D387" t="s">
        <v>23</v>
      </c>
      <c r="E387" t="s">
        <v>23</v>
      </c>
      <c r="F387">
        <v>0</v>
      </c>
      <c r="G387" s="48">
        <v>0</v>
      </c>
      <c r="H387" s="48">
        <v>0</v>
      </c>
      <c r="I387" t="s">
        <v>64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W387" s="14">
        <v>0</v>
      </c>
      <c r="X387" s="14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K387" t="e">
        <f>VLOOKUP(B387, 'Performance Data'!$B:$B, 1, 0)</f>
        <v>#N/A</v>
      </c>
    </row>
    <row r="388" spans="2:37" ht="30" hidden="1" x14ac:dyDescent="0.25">
      <c r="B388">
        <v>20866</v>
      </c>
      <c r="C388" t="s">
        <v>212</v>
      </c>
      <c r="D388" t="s">
        <v>23</v>
      </c>
      <c r="E388" t="s">
        <v>23</v>
      </c>
      <c r="F388" t="s">
        <v>535</v>
      </c>
      <c r="G388" s="48" t="s">
        <v>106</v>
      </c>
      <c r="H388" s="48">
        <v>0</v>
      </c>
      <c r="I388" t="s">
        <v>38</v>
      </c>
      <c r="J388" s="14">
        <v>806.46</v>
      </c>
      <c r="K388" s="14">
        <v>317.58</v>
      </c>
      <c r="L388" s="14">
        <v>41.72</v>
      </c>
      <c r="M388" s="14">
        <v>0</v>
      </c>
      <c r="N388" s="14">
        <v>675.84</v>
      </c>
      <c r="O388" s="14">
        <v>0</v>
      </c>
      <c r="P388" s="14">
        <v>0</v>
      </c>
      <c r="Q388" s="14">
        <v>903.63</v>
      </c>
      <c r="R388" s="14">
        <v>0</v>
      </c>
      <c r="S388" s="14">
        <v>592.52</v>
      </c>
      <c r="T388" s="14">
        <v>658.91</v>
      </c>
      <c r="U388" s="14">
        <v>479.09</v>
      </c>
      <c r="W388" s="14">
        <v>479.09</v>
      </c>
      <c r="X388" s="14">
        <v>4475.75</v>
      </c>
      <c r="Y388">
        <v>1</v>
      </c>
      <c r="Z388">
        <v>1</v>
      </c>
      <c r="AA388">
        <v>0</v>
      </c>
      <c r="AB388">
        <v>8</v>
      </c>
      <c r="AC388">
        <v>559.46875</v>
      </c>
      <c r="AD388">
        <v>0</v>
      </c>
      <c r="AE388">
        <v>0</v>
      </c>
      <c r="AF388">
        <v>0</v>
      </c>
      <c r="AG388">
        <v>0</v>
      </c>
      <c r="AH388" t="s">
        <v>174</v>
      </c>
      <c r="AI388" t="s">
        <v>1240</v>
      </c>
      <c r="AK388">
        <f>VLOOKUP(B388, 'Performance Data'!$B:$B, 1, 0)</f>
        <v>20866</v>
      </c>
    </row>
    <row r="389" spans="2:37" hidden="1" x14ac:dyDescent="0.25">
      <c r="B389">
        <v>20868</v>
      </c>
      <c r="C389" t="s">
        <v>842</v>
      </c>
      <c r="D389" t="s">
        <v>23</v>
      </c>
      <c r="E389" t="s">
        <v>23</v>
      </c>
      <c r="F389">
        <v>0</v>
      </c>
      <c r="G389" s="48">
        <v>0</v>
      </c>
      <c r="H389" s="48">
        <v>0</v>
      </c>
      <c r="I389" t="s">
        <v>64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W389" s="14">
        <v>0</v>
      </c>
      <c r="X389" s="14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K389" t="e">
        <f>VLOOKUP(B389, 'Performance Data'!$B:$B, 1, 0)</f>
        <v>#N/A</v>
      </c>
    </row>
    <row r="390" spans="2:37" hidden="1" x14ac:dyDescent="0.25">
      <c r="B390">
        <v>20869</v>
      </c>
      <c r="C390" t="s">
        <v>843</v>
      </c>
      <c r="D390" t="s">
        <v>23</v>
      </c>
      <c r="E390" t="s">
        <v>23</v>
      </c>
      <c r="F390">
        <v>0</v>
      </c>
      <c r="G390" s="48">
        <v>0</v>
      </c>
      <c r="H390" s="48">
        <v>0</v>
      </c>
      <c r="I390" t="s">
        <v>64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W390" s="14">
        <v>0</v>
      </c>
      <c r="X390" s="14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K390" t="e">
        <f>VLOOKUP(B390, 'Performance Data'!$B:$B, 1, 0)</f>
        <v>#N/A</v>
      </c>
    </row>
    <row r="391" spans="2:37" hidden="1" x14ac:dyDescent="0.25">
      <c r="B391">
        <v>20870</v>
      </c>
      <c r="C391" t="s">
        <v>844</v>
      </c>
      <c r="D391" t="s">
        <v>23</v>
      </c>
      <c r="E391" t="s">
        <v>23</v>
      </c>
      <c r="F391">
        <v>0</v>
      </c>
      <c r="G391" s="48">
        <v>0</v>
      </c>
      <c r="H391" s="48">
        <v>0</v>
      </c>
      <c r="I391" t="s">
        <v>38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W391" s="14">
        <v>0</v>
      </c>
      <c r="X391" s="14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K391" t="e">
        <f>VLOOKUP(B391, 'Performance Data'!$B:$B, 1, 0)</f>
        <v>#N/A</v>
      </c>
    </row>
    <row r="392" spans="2:37" hidden="1" x14ac:dyDescent="0.25">
      <c r="B392">
        <v>20871</v>
      </c>
      <c r="C392" t="s">
        <v>610</v>
      </c>
      <c r="D392" t="s">
        <v>23</v>
      </c>
      <c r="E392" t="s">
        <v>23</v>
      </c>
      <c r="F392">
        <v>0</v>
      </c>
      <c r="G392" s="48">
        <v>0</v>
      </c>
      <c r="H392" s="48">
        <v>0</v>
      </c>
      <c r="I392" t="s">
        <v>64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W392" s="14">
        <v>0</v>
      </c>
      <c r="X392" s="14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K392">
        <f>VLOOKUP(B392, 'Performance Data'!$B:$B, 1, 0)</f>
        <v>20871</v>
      </c>
    </row>
    <row r="393" spans="2:37" ht="30" hidden="1" x14ac:dyDescent="0.25">
      <c r="B393">
        <v>20872</v>
      </c>
      <c r="C393" t="s">
        <v>90</v>
      </c>
      <c r="D393" t="s">
        <v>23</v>
      </c>
      <c r="E393" t="s">
        <v>23</v>
      </c>
      <c r="F393" t="s">
        <v>535</v>
      </c>
      <c r="G393" s="48" t="s">
        <v>106</v>
      </c>
      <c r="H393" s="48">
        <v>0</v>
      </c>
      <c r="I393" t="s">
        <v>38</v>
      </c>
      <c r="J393" s="14">
        <v>1421.45</v>
      </c>
      <c r="K393" s="14">
        <v>0</v>
      </c>
      <c r="L393" s="14">
        <v>1293.76</v>
      </c>
      <c r="M393" s="14">
        <v>553.63</v>
      </c>
      <c r="N393" s="14">
        <v>0</v>
      </c>
      <c r="O393" s="14">
        <v>0</v>
      </c>
      <c r="P393" s="14">
        <v>1873.42</v>
      </c>
      <c r="Q393" s="14">
        <v>0</v>
      </c>
      <c r="R393" s="14">
        <v>236.47</v>
      </c>
      <c r="S393" s="14">
        <v>0</v>
      </c>
      <c r="T393" s="14">
        <v>2024.82</v>
      </c>
      <c r="U393" s="14">
        <v>93.28</v>
      </c>
      <c r="W393" s="14">
        <v>93.28</v>
      </c>
      <c r="X393" s="14">
        <v>7496.83</v>
      </c>
      <c r="Y393">
        <v>1</v>
      </c>
      <c r="Z393">
        <v>1</v>
      </c>
      <c r="AA393">
        <v>0</v>
      </c>
      <c r="AB393">
        <v>7</v>
      </c>
      <c r="AC393">
        <v>1070.9757142857143</v>
      </c>
      <c r="AD393">
        <v>0</v>
      </c>
      <c r="AE393">
        <v>0</v>
      </c>
      <c r="AF393">
        <v>0</v>
      </c>
      <c r="AG393">
        <v>0</v>
      </c>
      <c r="AH393" t="s">
        <v>141</v>
      </c>
      <c r="AI393" t="s">
        <v>1239</v>
      </c>
      <c r="AK393">
        <f>VLOOKUP(B393, 'Performance Data'!$B:$B, 1, 0)</f>
        <v>20872</v>
      </c>
    </row>
    <row r="394" spans="2:37" hidden="1" x14ac:dyDescent="0.25">
      <c r="B394">
        <v>20873</v>
      </c>
      <c r="C394" t="s">
        <v>845</v>
      </c>
      <c r="D394" t="s">
        <v>23</v>
      </c>
      <c r="E394" t="s">
        <v>23</v>
      </c>
      <c r="F394">
        <v>0</v>
      </c>
      <c r="G394" s="48">
        <v>0</v>
      </c>
      <c r="H394" s="48">
        <v>0</v>
      </c>
      <c r="I394" t="s">
        <v>38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W394" s="14">
        <v>0</v>
      </c>
      <c r="X394" s="1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K394" t="e">
        <f>VLOOKUP(B394, 'Performance Data'!$B:$B, 1, 0)</f>
        <v>#N/A</v>
      </c>
    </row>
    <row r="395" spans="2:37" hidden="1" x14ac:dyDescent="0.25">
      <c r="B395">
        <v>20874</v>
      </c>
      <c r="C395" t="s">
        <v>320</v>
      </c>
      <c r="D395" t="s">
        <v>23</v>
      </c>
      <c r="E395" t="s">
        <v>23</v>
      </c>
      <c r="F395">
        <v>0</v>
      </c>
      <c r="G395" s="48">
        <v>0</v>
      </c>
      <c r="H395" s="48">
        <v>0</v>
      </c>
      <c r="I395" t="s">
        <v>38</v>
      </c>
      <c r="J395" s="14">
        <v>372.04</v>
      </c>
      <c r="K395" s="14">
        <v>0</v>
      </c>
      <c r="L395" s="14">
        <v>0</v>
      </c>
      <c r="M395" s="14">
        <v>0</v>
      </c>
      <c r="N395" s="14">
        <v>739.18</v>
      </c>
      <c r="O395" s="14">
        <v>0</v>
      </c>
      <c r="P395" s="14">
        <v>301.73</v>
      </c>
      <c r="Q395" s="14">
        <v>0</v>
      </c>
      <c r="R395" s="14">
        <v>0</v>
      </c>
      <c r="S395" s="14">
        <v>0</v>
      </c>
      <c r="T395" s="14">
        <v>310.08</v>
      </c>
      <c r="U395" s="14">
        <v>0</v>
      </c>
      <c r="W395" s="14">
        <v>0</v>
      </c>
      <c r="X395" s="14">
        <v>1723.03</v>
      </c>
      <c r="Y395">
        <v>0</v>
      </c>
      <c r="Z395">
        <v>1</v>
      </c>
      <c r="AA395">
        <v>0</v>
      </c>
      <c r="AB395">
        <v>4</v>
      </c>
      <c r="AC395">
        <v>430.75749999999999</v>
      </c>
      <c r="AD395">
        <v>0</v>
      </c>
      <c r="AE395">
        <v>0</v>
      </c>
      <c r="AF395">
        <v>0</v>
      </c>
      <c r="AG395">
        <v>0</v>
      </c>
      <c r="AH395" t="s">
        <v>679</v>
      </c>
      <c r="AI395" t="s">
        <v>1239</v>
      </c>
      <c r="AK395">
        <f>VLOOKUP(B395, 'Performance Data'!$B:$B, 1, 0)</f>
        <v>20874</v>
      </c>
    </row>
    <row r="396" spans="2:37" ht="30" hidden="1" x14ac:dyDescent="0.25">
      <c r="B396">
        <v>20875</v>
      </c>
      <c r="C396" t="s">
        <v>695</v>
      </c>
      <c r="D396" t="s">
        <v>23</v>
      </c>
      <c r="E396" t="s">
        <v>23</v>
      </c>
      <c r="F396" t="s">
        <v>535</v>
      </c>
      <c r="G396" s="48" t="s">
        <v>106</v>
      </c>
      <c r="H396" s="48">
        <v>0</v>
      </c>
      <c r="I396" t="s">
        <v>64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W396" s="14">
        <v>0</v>
      </c>
      <c r="X396" s="14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679</v>
      </c>
      <c r="AI396" t="s">
        <v>1239</v>
      </c>
      <c r="AK396">
        <f>VLOOKUP(B396, 'Performance Data'!$B:$B, 1, 0)</f>
        <v>20875</v>
      </c>
    </row>
    <row r="397" spans="2:37" hidden="1" x14ac:dyDescent="0.25">
      <c r="B397">
        <v>20876</v>
      </c>
      <c r="C397" t="s">
        <v>846</v>
      </c>
      <c r="D397" t="s">
        <v>23</v>
      </c>
      <c r="E397" t="s">
        <v>23</v>
      </c>
      <c r="F397">
        <v>0</v>
      </c>
      <c r="G397" s="48">
        <v>0</v>
      </c>
      <c r="H397" s="48">
        <v>0</v>
      </c>
      <c r="I397" t="s">
        <v>64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W397" s="14">
        <v>0</v>
      </c>
      <c r="X397" s="14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K397" t="e">
        <f>VLOOKUP(B397, 'Performance Data'!$B:$B, 1, 0)</f>
        <v>#N/A</v>
      </c>
    </row>
    <row r="398" spans="2:37" ht="30" hidden="1" x14ac:dyDescent="0.25">
      <c r="B398">
        <v>20877</v>
      </c>
      <c r="C398" t="s">
        <v>131</v>
      </c>
      <c r="D398" t="s">
        <v>23</v>
      </c>
      <c r="E398" t="s">
        <v>23</v>
      </c>
      <c r="F398" t="s">
        <v>535</v>
      </c>
      <c r="G398" s="48" t="s">
        <v>106</v>
      </c>
      <c r="H398" s="48">
        <v>0</v>
      </c>
      <c r="I398" t="s">
        <v>38</v>
      </c>
      <c r="J398" s="14">
        <v>1485.04</v>
      </c>
      <c r="K398" s="14">
        <v>1050.1100000000001</v>
      </c>
      <c r="L398" s="14">
        <v>2237.94</v>
      </c>
      <c r="M398" s="14">
        <v>2701.91</v>
      </c>
      <c r="N398" s="14">
        <v>2693.32</v>
      </c>
      <c r="O398" s="14">
        <v>2614.34</v>
      </c>
      <c r="P398" s="14">
        <v>1294.8599999999999</v>
      </c>
      <c r="Q398" s="14">
        <v>1359.74</v>
      </c>
      <c r="R398" s="14">
        <v>4467.26</v>
      </c>
      <c r="S398" s="14">
        <v>4003.99</v>
      </c>
      <c r="T398" s="14">
        <v>3522.59</v>
      </c>
      <c r="U398" s="14">
        <v>4080.58</v>
      </c>
      <c r="W398" s="14">
        <v>4080.58</v>
      </c>
      <c r="X398" s="14">
        <v>31511.68</v>
      </c>
      <c r="Y398">
        <v>1</v>
      </c>
      <c r="Z398">
        <v>1</v>
      </c>
      <c r="AA398">
        <v>0</v>
      </c>
      <c r="AB398">
        <v>12</v>
      </c>
      <c r="AC398">
        <v>2625.9733333333334</v>
      </c>
      <c r="AD398">
        <v>0</v>
      </c>
      <c r="AE398">
        <v>0</v>
      </c>
      <c r="AF398">
        <v>0</v>
      </c>
      <c r="AG398">
        <v>0</v>
      </c>
      <c r="AH398" t="s">
        <v>133</v>
      </c>
      <c r="AI398" t="s">
        <v>1242</v>
      </c>
      <c r="AK398">
        <f>VLOOKUP(B398, 'Performance Data'!$B:$B, 1, 0)</f>
        <v>20877</v>
      </c>
    </row>
    <row r="399" spans="2:37" hidden="1" x14ac:dyDescent="0.25">
      <c r="B399">
        <v>20878</v>
      </c>
      <c r="C399" t="s">
        <v>847</v>
      </c>
      <c r="D399" t="s">
        <v>23</v>
      </c>
      <c r="E399" t="s">
        <v>23</v>
      </c>
      <c r="F399">
        <v>0</v>
      </c>
      <c r="G399" s="48">
        <v>0</v>
      </c>
      <c r="H399" s="48">
        <v>0</v>
      </c>
      <c r="I399" t="s">
        <v>38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W399" s="14">
        <v>0</v>
      </c>
      <c r="X399" s="14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K399" t="e">
        <f>VLOOKUP(B399, 'Performance Data'!$B:$B, 1, 0)</f>
        <v>#N/A</v>
      </c>
    </row>
    <row r="400" spans="2:37" ht="30" hidden="1" x14ac:dyDescent="0.25">
      <c r="B400">
        <v>20879</v>
      </c>
      <c r="C400" t="s">
        <v>321</v>
      </c>
      <c r="D400" t="s">
        <v>23</v>
      </c>
      <c r="E400" t="s">
        <v>23</v>
      </c>
      <c r="F400" t="s">
        <v>535</v>
      </c>
      <c r="G400" s="48" t="s">
        <v>106</v>
      </c>
      <c r="H400" s="48">
        <v>0</v>
      </c>
      <c r="I400" t="s">
        <v>38</v>
      </c>
      <c r="J400" s="14">
        <v>0</v>
      </c>
      <c r="K400" s="14">
        <v>579.5</v>
      </c>
      <c r="L400" s="14">
        <v>0</v>
      </c>
      <c r="M400" s="14">
        <v>0</v>
      </c>
      <c r="N400" s="14">
        <v>0</v>
      </c>
      <c r="O400" s="14">
        <v>0</v>
      </c>
      <c r="P400" s="14">
        <v>697.75</v>
      </c>
      <c r="Q400" s="14">
        <v>0</v>
      </c>
      <c r="R400" s="14">
        <v>240.37</v>
      </c>
      <c r="S400" s="14">
        <v>669.75</v>
      </c>
      <c r="T400" s="14">
        <v>0</v>
      </c>
      <c r="U400" s="14">
        <v>202.16</v>
      </c>
      <c r="W400" s="14">
        <v>202.16</v>
      </c>
      <c r="X400" s="14">
        <v>2389.5299999999997</v>
      </c>
      <c r="Y400">
        <v>1</v>
      </c>
      <c r="Z400">
        <v>1</v>
      </c>
      <c r="AA400">
        <v>0</v>
      </c>
      <c r="AB400">
        <v>5</v>
      </c>
      <c r="AC400">
        <v>477.90599999999995</v>
      </c>
      <c r="AD400">
        <v>0</v>
      </c>
      <c r="AE400">
        <v>0</v>
      </c>
      <c r="AF400">
        <v>0</v>
      </c>
      <c r="AG400">
        <v>0</v>
      </c>
      <c r="AH400" t="s">
        <v>679</v>
      </c>
      <c r="AI400" t="s">
        <v>1239</v>
      </c>
      <c r="AK400">
        <f>VLOOKUP(B400, 'Performance Data'!$B:$B, 1, 0)</f>
        <v>20879</v>
      </c>
    </row>
    <row r="401" spans="2:37" hidden="1" x14ac:dyDescent="0.25">
      <c r="B401">
        <v>20880</v>
      </c>
      <c r="C401" t="s">
        <v>848</v>
      </c>
      <c r="D401" t="s">
        <v>23</v>
      </c>
      <c r="E401" t="s">
        <v>23</v>
      </c>
      <c r="F401">
        <v>0</v>
      </c>
      <c r="G401" s="48">
        <v>0</v>
      </c>
      <c r="H401" s="48">
        <v>0</v>
      </c>
      <c r="I401" t="s">
        <v>64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W401" s="14">
        <v>0</v>
      </c>
      <c r="X401" s="14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K401" t="e">
        <f>VLOOKUP(B401, 'Performance Data'!$B:$B, 1, 0)</f>
        <v>#N/A</v>
      </c>
    </row>
    <row r="402" spans="2:37" hidden="1" x14ac:dyDescent="0.25">
      <c r="B402">
        <v>20881</v>
      </c>
      <c r="C402" t="s">
        <v>70</v>
      </c>
      <c r="D402" t="s">
        <v>23</v>
      </c>
      <c r="E402" t="s">
        <v>23</v>
      </c>
      <c r="F402" t="s">
        <v>545</v>
      </c>
      <c r="G402" s="48" t="s">
        <v>545</v>
      </c>
      <c r="H402" s="48">
        <v>0</v>
      </c>
      <c r="I402" t="s">
        <v>38</v>
      </c>
      <c r="J402" s="14">
        <v>1191.4100000000001</v>
      </c>
      <c r="K402" s="14">
        <v>779.99</v>
      </c>
      <c r="L402" s="14">
        <v>751.75</v>
      </c>
      <c r="M402" s="14">
        <v>1420.32</v>
      </c>
      <c r="N402" s="14">
        <v>4501.96</v>
      </c>
      <c r="O402" s="14">
        <v>369.07</v>
      </c>
      <c r="P402" s="14">
        <v>3348.03</v>
      </c>
      <c r="Q402" s="14">
        <v>531.96</v>
      </c>
      <c r="R402" s="14">
        <v>654.95000000000005</v>
      </c>
      <c r="S402" s="14">
        <v>1791.77</v>
      </c>
      <c r="T402" s="14">
        <v>622.66999999999996</v>
      </c>
      <c r="U402" s="14">
        <v>649.70000000000005</v>
      </c>
      <c r="W402" s="14">
        <v>649.70000000000005</v>
      </c>
      <c r="X402" s="14">
        <v>16613.580000000002</v>
      </c>
      <c r="Y402">
        <v>1</v>
      </c>
      <c r="Z402">
        <v>1</v>
      </c>
      <c r="AA402">
        <v>0</v>
      </c>
      <c r="AB402">
        <v>12</v>
      </c>
      <c r="AC402">
        <v>1384.4650000000001</v>
      </c>
      <c r="AD402">
        <v>0</v>
      </c>
      <c r="AE402">
        <v>0</v>
      </c>
      <c r="AF402">
        <v>0</v>
      </c>
      <c r="AG402">
        <v>0</v>
      </c>
      <c r="AH402" t="s">
        <v>128</v>
      </c>
      <c r="AI402" t="s">
        <v>1242</v>
      </c>
      <c r="AK402">
        <f>VLOOKUP(B402, 'Performance Data'!$B:$B, 1, 0)</f>
        <v>20881</v>
      </c>
    </row>
    <row r="403" spans="2:37" hidden="1" x14ac:dyDescent="0.25">
      <c r="B403">
        <v>20882</v>
      </c>
      <c r="C403" t="s">
        <v>696</v>
      </c>
      <c r="D403" t="s">
        <v>23</v>
      </c>
      <c r="E403" t="s">
        <v>23</v>
      </c>
      <c r="F403">
        <v>0</v>
      </c>
      <c r="G403" s="48">
        <v>0</v>
      </c>
      <c r="H403" s="48">
        <v>0</v>
      </c>
      <c r="I403" t="s">
        <v>64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W403" s="14">
        <v>0</v>
      </c>
      <c r="X403" s="14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679</v>
      </c>
      <c r="AI403" t="s">
        <v>1239</v>
      </c>
      <c r="AK403">
        <f>VLOOKUP(B403, 'Performance Data'!$B:$B, 1, 0)</f>
        <v>20882</v>
      </c>
    </row>
    <row r="404" spans="2:37" hidden="1" x14ac:dyDescent="0.25">
      <c r="B404">
        <v>20883</v>
      </c>
      <c r="C404" t="s">
        <v>849</v>
      </c>
      <c r="D404" t="s">
        <v>23</v>
      </c>
      <c r="E404" t="s">
        <v>23</v>
      </c>
      <c r="F404">
        <v>0</v>
      </c>
      <c r="G404" s="48">
        <v>0</v>
      </c>
      <c r="H404" s="48">
        <v>0</v>
      </c>
      <c r="I404" t="s">
        <v>38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W404" s="14">
        <v>0</v>
      </c>
      <c r="X404" s="1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K404" t="e">
        <f>VLOOKUP(B404, 'Performance Data'!$B:$B, 1, 0)</f>
        <v>#N/A</v>
      </c>
    </row>
    <row r="405" spans="2:37" hidden="1" x14ac:dyDescent="0.25">
      <c r="B405">
        <v>20884</v>
      </c>
      <c r="C405" t="s">
        <v>850</v>
      </c>
      <c r="D405" t="s">
        <v>23</v>
      </c>
      <c r="E405" t="s">
        <v>23</v>
      </c>
      <c r="F405">
        <v>0</v>
      </c>
      <c r="G405" s="48">
        <v>0</v>
      </c>
      <c r="H405" s="48">
        <v>0</v>
      </c>
      <c r="I405" t="s">
        <v>38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W405" s="14">
        <v>0</v>
      </c>
      <c r="X405" s="14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K405" t="e">
        <f>VLOOKUP(B405, 'Performance Data'!$B:$B, 1, 0)</f>
        <v>#N/A</v>
      </c>
    </row>
    <row r="406" spans="2:37" hidden="1" x14ac:dyDescent="0.25">
      <c r="B406">
        <v>20885</v>
      </c>
      <c r="C406" t="s">
        <v>851</v>
      </c>
      <c r="D406" t="s">
        <v>23</v>
      </c>
      <c r="E406" t="s">
        <v>23</v>
      </c>
      <c r="F406">
        <v>0</v>
      </c>
      <c r="G406" s="48">
        <v>0</v>
      </c>
      <c r="H406" s="48">
        <v>0</v>
      </c>
      <c r="I406" t="s">
        <v>38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W406" s="14">
        <v>0</v>
      </c>
      <c r="X406" s="14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K406" t="e">
        <f>VLOOKUP(B406, 'Performance Data'!$B:$B, 1, 0)</f>
        <v>#N/A</v>
      </c>
    </row>
    <row r="407" spans="2:37" ht="30" hidden="1" x14ac:dyDescent="0.25">
      <c r="B407">
        <v>20886</v>
      </c>
      <c r="C407" t="s">
        <v>224</v>
      </c>
      <c r="D407" t="s">
        <v>23</v>
      </c>
      <c r="E407" t="s">
        <v>23</v>
      </c>
      <c r="F407" t="s">
        <v>535</v>
      </c>
      <c r="G407" s="48" t="s">
        <v>106</v>
      </c>
      <c r="H407" s="48">
        <v>0</v>
      </c>
      <c r="I407" t="s">
        <v>38</v>
      </c>
      <c r="J407" s="14">
        <v>1093.3499999999999</v>
      </c>
      <c r="K407" s="14">
        <v>356.92</v>
      </c>
      <c r="L407" s="14">
        <v>321</v>
      </c>
      <c r="M407" s="14">
        <v>591.62</v>
      </c>
      <c r="N407" s="14">
        <v>449.53</v>
      </c>
      <c r="O407" s="14">
        <v>727.68</v>
      </c>
      <c r="P407" s="14">
        <v>739.57</v>
      </c>
      <c r="Q407" s="14">
        <v>0</v>
      </c>
      <c r="R407" s="14">
        <v>1546.86</v>
      </c>
      <c r="S407" s="14">
        <v>532.39</v>
      </c>
      <c r="T407" s="14">
        <v>443.64</v>
      </c>
      <c r="U407" s="14">
        <v>974.56</v>
      </c>
      <c r="W407" s="14">
        <v>974.56</v>
      </c>
      <c r="X407" s="14">
        <v>7777.1200000000008</v>
      </c>
      <c r="Y407">
        <v>1</v>
      </c>
      <c r="Z407">
        <v>1</v>
      </c>
      <c r="AA407">
        <v>0</v>
      </c>
      <c r="AB407">
        <v>11</v>
      </c>
      <c r="AC407">
        <v>707.01090909090919</v>
      </c>
      <c r="AD407">
        <v>0</v>
      </c>
      <c r="AE407">
        <v>0</v>
      </c>
      <c r="AF407">
        <v>0</v>
      </c>
      <c r="AG407">
        <v>0</v>
      </c>
      <c r="AH407" t="s">
        <v>141</v>
      </c>
      <c r="AI407" t="s">
        <v>1239</v>
      </c>
      <c r="AK407">
        <f>VLOOKUP(B407, 'Performance Data'!$B:$B, 1, 0)</f>
        <v>20886</v>
      </c>
    </row>
    <row r="408" spans="2:37" hidden="1" x14ac:dyDescent="0.25">
      <c r="B408">
        <v>20887</v>
      </c>
      <c r="C408" t="s">
        <v>852</v>
      </c>
      <c r="D408" t="s">
        <v>23</v>
      </c>
      <c r="E408" t="s">
        <v>23</v>
      </c>
      <c r="F408">
        <v>0</v>
      </c>
      <c r="G408" s="48">
        <v>0</v>
      </c>
      <c r="H408" s="48">
        <v>0</v>
      </c>
      <c r="I408" t="s">
        <v>38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W408" s="14">
        <v>0</v>
      </c>
      <c r="X408" s="14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K408" t="e">
        <f>VLOOKUP(B408, 'Performance Data'!$B:$B, 1, 0)</f>
        <v>#N/A</v>
      </c>
    </row>
    <row r="409" spans="2:37" ht="30" hidden="1" x14ac:dyDescent="0.25">
      <c r="B409">
        <v>20888</v>
      </c>
      <c r="C409" t="s">
        <v>697</v>
      </c>
      <c r="D409" t="s">
        <v>23</v>
      </c>
      <c r="E409" t="s">
        <v>23</v>
      </c>
      <c r="F409" t="s">
        <v>535</v>
      </c>
      <c r="G409" s="48" t="s">
        <v>106</v>
      </c>
      <c r="H409" s="48">
        <v>0</v>
      </c>
      <c r="I409" t="s">
        <v>38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W409" s="14">
        <v>0</v>
      </c>
      <c r="X409" s="14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679</v>
      </c>
      <c r="AI409" t="s">
        <v>1239</v>
      </c>
      <c r="AK409">
        <f>VLOOKUP(B409, 'Performance Data'!$B:$B, 1, 0)</f>
        <v>20888</v>
      </c>
    </row>
    <row r="410" spans="2:37" hidden="1" x14ac:dyDescent="0.25">
      <c r="B410">
        <v>20889</v>
      </c>
      <c r="C410" t="s">
        <v>853</v>
      </c>
      <c r="D410" t="s">
        <v>23</v>
      </c>
      <c r="E410" t="s">
        <v>23</v>
      </c>
      <c r="F410">
        <v>0</v>
      </c>
      <c r="G410" s="48">
        <v>0</v>
      </c>
      <c r="H410" s="48">
        <v>0</v>
      </c>
      <c r="I410" t="s">
        <v>38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W410" s="14">
        <v>0</v>
      </c>
      <c r="X410" s="14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K410" t="e">
        <f>VLOOKUP(B410, 'Performance Data'!$B:$B, 1, 0)</f>
        <v>#N/A</v>
      </c>
    </row>
    <row r="411" spans="2:37" hidden="1" x14ac:dyDescent="0.25">
      <c r="B411">
        <v>20890</v>
      </c>
      <c r="C411" t="s">
        <v>854</v>
      </c>
      <c r="D411" t="s">
        <v>23</v>
      </c>
      <c r="E411" t="s">
        <v>23</v>
      </c>
      <c r="F411">
        <v>0</v>
      </c>
      <c r="G411" s="48">
        <v>0</v>
      </c>
      <c r="H411" s="48">
        <v>0</v>
      </c>
      <c r="I411" t="s">
        <v>38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W411" s="14">
        <v>0</v>
      </c>
      <c r="X411" s="14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K411" t="e">
        <f>VLOOKUP(B411, 'Performance Data'!$B:$B, 1, 0)</f>
        <v>#N/A</v>
      </c>
    </row>
    <row r="412" spans="2:37" hidden="1" x14ac:dyDescent="0.25">
      <c r="B412">
        <v>20891</v>
      </c>
      <c r="C412" t="s">
        <v>855</v>
      </c>
      <c r="D412" t="s">
        <v>23</v>
      </c>
      <c r="E412" t="s">
        <v>23</v>
      </c>
      <c r="F412">
        <v>0</v>
      </c>
      <c r="G412" s="48">
        <v>0</v>
      </c>
      <c r="H412" s="48">
        <v>0</v>
      </c>
      <c r="I412" t="s">
        <v>38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W412" s="14">
        <v>0</v>
      </c>
      <c r="X412" s="14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 t="e">
        <f>VLOOKUP(B412, 'Performance Data'!$B:$B, 1, 0)</f>
        <v>#N/A</v>
      </c>
    </row>
    <row r="413" spans="2:37" hidden="1" x14ac:dyDescent="0.25">
      <c r="B413">
        <v>20892</v>
      </c>
      <c r="C413" t="s">
        <v>611</v>
      </c>
      <c r="D413" t="s">
        <v>23</v>
      </c>
      <c r="E413" t="s">
        <v>23</v>
      </c>
      <c r="F413">
        <v>0</v>
      </c>
      <c r="G413" s="48">
        <v>0</v>
      </c>
      <c r="H413" s="48">
        <v>0</v>
      </c>
      <c r="I413" t="s">
        <v>64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W413" s="14">
        <v>0</v>
      </c>
      <c r="X413" s="14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K413">
        <f>VLOOKUP(B413, 'Performance Data'!$B:$B, 1, 0)</f>
        <v>20892</v>
      </c>
    </row>
    <row r="414" spans="2:37" hidden="1" x14ac:dyDescent="0.25">
      <c r="B414">
        <v>20893</v>
      </c>
      <c r="C414" t="s">
        <v>856</v>
      </c>
      <c r="D414" t="s">
        <v>23</v>
      </c>
      <c r="E414" t="s">
        <v>23</v>
      </c>
      <c r="F414">
        <v>0</v>
      </c>
      <c r="G414" s="48">
        <v>0</v>
      </c>
      <c r="H414" s="48">
        <v>0</v>
      </c>
      <c r="I414" t="s">
        <v>38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W414" s="14">
        <v>0</v>
      </c>
      <c r="X414" s="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K414" t="e">
        <f>VLOOKUP(B414, 'Performance Data'!$B:$B, 1, 0)</f>
        <v>#N/A</v>
      </c>
    </row>
    <row r="415" spans="2:37" hidden="1" x14ac:dyDescent="0.25">
      <c r="B415">
        <v>20894</v>
      </c>
      <c r="C415" t="s">
        <v>612</v>
      </c>
      <c r="D415" t="s">
        <v>23</v>
      </c>
      <c r="E415" t="s">
        <v>23</v>
      </c>
      <c r="F415">
        <v>0</v>
      </c>
      <c r="G415" s="48">
        <v>0</v>
      </c>
      <c r="H415" s="48">
        <v>0</v>
      </c>
      <c r="I415" t="s">
        <v>38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W415" s="14">
        <v>0</v>
      </c>
      <c r="X415" s="14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K415">
        <f>VLOOKUP(B415, 'Performance Data'!$B:$B, 1, 0)</f>
        <v>20894</v>
      </c>
    </row>
    <row r="416" spans="2:37" hidden="1" x14ac:dyDescent="0.25">
      <c r="B416">
        <v>20895</v>
      </c>
      <c r="C416" t="s">
        <v>857</v>
      </c>
      <c r="D416" t="s">
        <v>23</v>
      </c>
      <c r="E416" t="s">
        <v>23</v>
      </c>
      <c r="F416">
        <v>0</v>
      </c>
      <c r="G416" s="48">
        <v>0</v>
      </c>
      <c r="H416" s="48">
        <v>0</v>
      </c>
      <c r="I416" t="s">
        <v>38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W416" s="14">
        <v>0</v>
      </c>
      <c r="X416" s="14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K416" t="e">
        <f>VLOOKUP(B416, 'Performance Data'!$B:$B, 1, 0)</f>
        <v>#N/A</v>
      </c>
    </row>
    <row r="417" spans="2:37" ht="30" hidden="1" x14ac:dyDescent="0.25">
      <c r="B417">
        <v>20896</v>
      </c>
      <c r="C417" t="s">
        <v>698</v>
      </c>
      <c r="D417" t="s">
        <v>23</v>
      </c>
      <c r="E417" t="s">
        <v>23</v>
      </c>
      <c r="F417" t="s">
        <v>535</v>
      </c>
      <c r="G417" s="48" t="s">
        <v>106</v>
      </c>
      <c r="H417" s="48">
        <v>0</v>
      </c>
      <c r="I417" t="s">
        <v>64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W417" s="14">
        <v>0</v>
      </c>
      <c r="X417" s="14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t="s">
        <v>679</v>
      </c>
      <c r="AI417" t="s">
        <v>1239</v>
      </c>
      <c r="AK417">
        <f>VLOOKUP(B417, 'Performance Data'!$B:$B, 1, 0)</f>
        <v>20896</v>
      </c>
    </row>
    <row r="418" spans="2:37" hidden="1" x14ac:dyDescent="0.25">
      <c r="B418">
        <v>20897</v>
      </c>
      <c r="C418" t="s">
        <v>858</v>
      </c>
      <c r="D418" t="s">
        <v>23</v>
      </c>
      <c r="E418" t="s">
        <v>23</v>
      </c>
      <c r="F418">
        <v>0</v>
      </c>
      <c r="G418" s="48">
        <v>0</v>
      </c>
      <c r="H418" s="48">
        <v>0</v>
      </c>
      <c r="I418" t="s">
        <v>38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W418" s="14">
        <v>0</v>
      </c>
      <c r="X418" s="14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K418" t="e">
        <f>VLOOKUP(B418, 'Performance Data'!$B:$B, 1, 0)</f>
        <v>#N/A</v>
      </c>
    </row>
    <row r="419" spans="2:37" ht="30" hidden="1" x14ac:dyDescent="0.25">
      <c r="B419">
        <v>20898</v>
      </c>
      <c r="C419" t="s">
        <v>246</v>
      </c>
      <c r="D419" t="s">
        <v>23</v>
      </c>
      <c r="E419" t="s">
        <v>23</v>
      </c>
      <c r="F419" t="s">
        <v>535</v>
      </c>
      <c r="G419" s="48" t="s">
        <v>106</v>
      </c>
      <c r="H419" s="48">
        <v>0</v>
      </c>
      <c r="I419" t="s">
        <v>64</v>
      </c>
      <c r="J419" s="14">
        <v>5225.93</v>
      </c>
      <c r="K419" s="14">
        <v>287.40000000000009</v>
      </c>
      <c r="L419" s="14">
        <v>4112.1899999999996</v>
      </c>
      <c r="M419" s="14">
        <v>5929.54</v>
      </c>
      <c r="N419" s="14">
        <v>8093.95</v>
      </c>
      <c r="O419" s="14">
        <v>711.86</v>
      </c>
      <c r="P419" s="14">
        <v>1006.17</v>
      </c>
      <c r="Q419" s="14">
        <v>786.57</v>
      </c>
      <c r="R419" s="14">
        <v>2999.49</v>
      </c>
      <c r="S419" s="14">
        <v>5455.15</v>
      </c>
      <c r="T419" s="14">
        <v>1292.02</v>
      </c>
      <c r="U419" s="14">
        <v>4111.6400000000003</v>
      </c>
      <c r="W419" s="14">
        <v>4111.6400000000003</v>
      </c>
      <c r="X419" s="14">
        <v>40011.909999999996</v>
      </c>
      <c r="Y419">
        <v>1</v>
      </c>
      <c r="Z419">
        <v>1</v>
      </c>
      <c r="AA419">
        <v>1</v>
      </c>
      <c r="AB419">
        <v>12</v>
      </c>
      <c r="AC419">
        <v>3334.3258333333329</v>
      </c>
      <c r="AD419">
        <v>0</v>
      </c>
      <c r="AE419">
        <v>0</v>
      </c>
      <c r="AF419">
        <v>0</v>
      </c>
      <c r="AG419">
        <v>0</v>
      </c>
      <c r="AH419" t="s">
        <v>128</v>
      </c>
      <c r="AI419" t="s">
        <v>1242</v>
      </c>
      <c r="AK419">
        <f>VLOOKUP(B419, 'Performance Data'!$B:$B, 1, 0)</f>
        <v>20898</v>
      </c>
    </row>
    <row r="420" spans="2:37" hidden="1" x14ac:dyDescent="0.25">
      <c r="B420">
        <v>20899</v>
      </c>
      <c r="C420" t="s">
        <v>613</v>
      </c>
      <c r="D420" t="s">
        <v>23</v>
      </c>
      <c r="E420" t="s">
        <v>23</v>
      </c>
      <c r="F420">
        <v>0</v>
      </c>
      <c r="G420" s="48">
        <v>0</v>
      </c>
      <c r="H420" s="48">
        <v>0</v>
      </c>
      <c r="I420" t="s">
        <v>64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W420" s="14">
        <v>0</v>
      </c>
      <c r="X420" s="14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K420">
        <f>VLOOKUP(B420, 'Performance Data'!$B:$B, 1, 0)</f>
        <v>20899</v>
      </c>
    </row>
    <row r="421" spans="2:37" hidden="1" x14ac:dyDescent="0.25">
      <c r="B421">
        <v>20900</v>
      </c>
      <c r="C421" t="s">
        <v>614</v>
      </c>
      <c r="D421" t="s">
        <v>23</v>
      </c>
      <c r="E421" t="s">
        <v>23</v>
      </c>
      <c r="F421">
        <v>0</v>
      </c>
      <c r="G421" s="48">
        <v>0</v>
      </c>
      <c r="H421" s="48">
        <v>0</v>
      </c>
      <c r="I421" t="s">
        <v>64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W421" s="14">
        <v>0</v>
      </c>
      <c r="X421" s="14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K421">
        <f>VLOOKUP(B421, 'Performance Data'!$B:$B, 1, 0)</f>
        <v>20900</v>
      </c>
    </row>
    <row r="422" spans="2:37" ht="30" hidden="1" x14ac:dyDescent="0.25">
      <c r="B422">
        <v>20901</v>
      </c>
      <c r="C422" t="s">
        <v>265</v>
      </c>
      <c r="D422" t="s">
        <v>23</v>
      </c>
      <c r="E422" t="s">
        <v>23</v>
      </c>
      <c r="F422" t="s">
        <v>535</v>
      </c>
      <c r="G422" s="48" t="s">
        <v>106</v>
      </c>
      <c r="H422" s="48">
        <v>0</v>
      </c>
      <c r="I422" t="s">
        <v>64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654.45000000000005</v>
      </c>
      <c r="T422" s="14">
        <v>0</v>
      </c>
      <c r="U422" s="14">
        <v>0</v>
      </c>
      <c r="W422" s="14">
        <v>0</v>
      </c>
      <c r="X422" s="14">
        <v>654.45000000000005</v>
      </c>
      <c r="Y422">
        <v>0</v>
      </c>
      <c r="Z422">
        <v>1</v>
      </c>
      <c r="AA422">
        <v>1</v>
      </c>
      <c r="AB422">
        <v>1</v>
      </c>
      <c r="AC422">
        <v>654.45000000000005</v>
      </c>
      <c r="AD422">
        <v>0</v>
      </c>
      <c r="AE422">
        <v>0</v>
      </c>
      <c r="AF422">
        <v>0</v>
      </c>
      <c r="AG422">
        <v>0</v>
      </c>
      <c r="AH422" t="s">
        <v>1243</v>
      </c>
      <c r="AI422" t="s">
        <v>1242</v>
      </c>
      <c r="AK422">
        <f>VLOOKUP(B422, 'Performance Data'!$B:$B, 1, 0)</f>
        <v>20901</v>
      </c>
    </row>
    <row r="423" spans="2:37" ht="30" hidden="1" x14ac:dyDescent="0.25">
      <c r="B423">
        <v>20902</v>
      </c>
      <c r="C423" t="s">
        <v>322</v>
      </c>
      <c r="D423" t="s">
        <v>23</v>
      </c>
      <c r="E423" t="s">
        <v>23</v>
      </c>
      <c r="F423" t="s">
        <v>535</v>
      </c>
      <c r="G423" s="48" t="s">
        <v>106</v>
      </c>
      <c r="H423" s="48">
        <v>0</v>
      </c>
      <c r="I423" t="s">
        <v>64</v>
      </c>
      <c r="J423" s="14">
        <v>0</v>
      </c>
      <c r="K423" s="14">
        <v>390.43</v>
      </c>
      <c r="L423" s="14">
        <v>302.37</v>
      </c>
      <c r="M423" s="14">
        <v>0</v>
      </c>
      <c r="N423" s="14">
        <v>0</v>
      </c>
      <c r="O423" s="14">
        <v>347.06</v>
      </c>
      <c r="P423" s="14">
        <v>0</v>
      </c>
      <c r="Q423" s="14">
        <v>389.75</v>
      </c>
      <c r="R423" s="14">
        <v>410.24</v>
      </c>
      <c r="S423" s="14">
        <v>0</v>
      </c>
      <c r="T423" s="14">
        <v>311.98</v>
      </c>
      <c r="U423" s="14">
        <v>0</v>
      </c>
      <c r="W423" s="14">
        <v>0</v>
      </c>
      <c r="X423" s="14">
        <v>2151.83</v>
      </c>
      <c r="Y423">
        <v>0</v>
      </c>
      <c r="Z423">
        <v>1</v>
      </c>
      <c r="AA423">
        <v>1</v>
      </c>
      <c r="AB423">
        <v>6</v>
      </c>
      <c r="AC423">
        <v>358.63833333333332</v>
      </c>
      <c r="AD423">
        <v>0</v>
      </c>
      <c r="AE423">
        <v>0</v>
      </c>
      <c r="AF423">
        <v>0</v>
      </c>
      <c r="AG423">
        <v>0</v>
      </c>
      <c r="AH423" t="s">
        <v>679</v>
      </c>
      <c r="AI423" t="s">
        <v>1239</v>
      </c>
      <c r="AK423">
        <f>VLOOKUP(B423, 'Performance Data'!$B:$B, 1, 0)</f>
        <v>20902</v>
      </c>
    </row>
    <row r="424" spans="2:37" hidden="1" x14ac:dyDescent="0.25">
      <c r="B424">
        <v>20903</v>
      </c>
      <c r="C424" t="s">
        <v>859</v>
      </c>
      <c r="D424" t="s">
        <v>23</v>
      </c>
      <c r="E424" t="s">
        <v>23</v>
      </c>
      <c r="F424">
        <v>0</v>
      </c>
      <c r="G424" s="50">
        <v>0</v>
      </c>
      <c r="H424" s="48">
        <v>0</v>
      </c>
      <c r="I424" t="s">
        <v>64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W424" s="14">
        <v>0</v>
      </c>
      <c r="X424" s="1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K424" t="e">
        <f>VLOOKUP(B424, 'Performance Data'!$B:$B, 1, 0)</f>
        <v>#N/A</v>
      </c>
    </row>
    <row r="425" spans="2:37" hidden="1" x14ac:dyDescent="0.25">
      <c r="B425">
        <v>20904</v>
      </c>
      <c r="C425" t="s">
        <v>860</v>
      </c>
      <c r="D425" t="s">
        <v>23</v>
      </c>
      <c r="E425" t="s">
        <v>23</v>
      </c>
      <c r="F425">
        <v>0</v>
      </c>
      <c r="G425" s="48">
        <v>0</v>
      </c>
      <c r="H425" s="48">
        <v>0</v>
      </c>
      <c r="I425" t="s">
        <v>38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W425" s="14">
        <v>0</v>
      </c>
      <c r="X425" s="14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K425" t="e">
        <f>VLOOKUP(B425, 'Performance Data'!$B:$B, 1, 0)</f>
        <v>#N/A</v>
      </c>
    </row>
    <row r="426" spans="2:37" hidden="1" x14ac:dyDescent="0.25">
      <c r="B426">
        <v>20905</v>
      </c>
      <c r="C426" t="s">
        <v>861</v>
      </c>
      <c r="D426" t="s">
        <v>23</v>
      </c>
      <c r="E426" t="s">
        <v>23</v>
      </c>
      <c r="F426">
        <v>0</v>
      </c>
      <c r="G426" s="48">
        <v>0</v>
      </c>
      <c r="H426" s="48">
        <v>0</v>
      </c>
      <c r="I426" t="s">
        <v>64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W426" s="14">
        <v>0</v>
      </c>
      <c r="X426" s="14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K426" t="e">
        <f>VLOOKUP(B426, 'Performance Data'!$B:$B, 1, 0)</f>
        <v>#N/A</v>
      </c>
    </row>
    <row r="427" spans="2:37" hidden="1" x14ac:dyDescent="0.25">
      <c r="B427">
        <v>20906</v>
      </c>
      <c r="C427" t="s">
        <v>213</v>
      </c>
      <c r="D427" t="s">
        <v>23</v>
      </c>
      <c r="E427" t="s">
        <v>23</v>
      </c>
      <c r="F427" t="s">
        <v>531</v>
      </c>
      <c r="G427" s="50" t="s">
        <v>531</v>
      </c>
      <c r="H427" s="48">
        <v>44228</v>
      </c>
      <c r="I427" t="s">
        <v>64</v>
      </c>
      <c r="J427" s="14">
        <v>1184.92</v>
      </c>
      <c r="K427" s="14">
        <v>0</v>
      </c>
      <c r="L427" s="14">
        <v>197.64</v>
      </c>
      <c r="M427" s="14">
        <v>592.09</v>
      </c>
      <c r="N427" s="14">
        <v>1309.23</v>
      </c>
      <c r="O427" s="14">
        <v>1044.44</v>
      </c>
      <c r="P427" s="14">
        <v>1624.44</v>
      </c>
      <c r="Q427" s="14">
        <v>101.76</v>
      </c>
      <c r="R427" s="14">
        <v>696.68</v>
      </c>
      <c r="S427" s="14">
        <v>592.96</v>
      </c>
      <c r="T427" s="14">
        <v>755.16</v>
      </c>
      <c r="U427" s="14">
        <v>692.33</v>
      </c>
      <c r="W427" s="14">
        <v>692.33</v>
      </c>
      <c r="X427" s="14">
        <v>8791.6500000000015</v>
      </c>
      <c r="Y427">
        <v>1</v>
      </c>
      <c r="Z427">
        <v>1</v>
      </c>
      <c r="AA427">
        <v>1</v>
      </c>
      <c r="AB427">
        <v>11</v>
      </c>
      <c r="AC427">
        <v>799.24090909090921</v>
      </c>
      <c r="AD427">
        <v>0</v>
      </c>
      <c r="AE427">
        <v>0</v>
      </c>
      <c r="AF427">
        <v>0</v>
      </c>
      <c r="AG427">
        <v>0</v>
      </c>
      <c r="AH427" t="s">
        <v>174</v>
      </c>
      <c r="AI427" t="s">
        <v>1240</v>
      </c>
      <c r="AK427">
        <f>VLOOKUP(B427, 'Performance Data'!$B:$B, 1, 0)</f>
        <v>20906</v>
      </c>
    </row>
    <row r="428" spans="2:37" ht="30" hidden="1" x14ac:dyDescent="0.25">
      <c r="B428">
        <v>20907</v>
      </c>
      <c r="C428" t="s">
        <v>323</v>
      </c>
      <c r="D428" t="s">
        <v>23</v>
      </c>
      <c r="E428" t="s">
        <v>23</v>
      </c>
      <c r="F428" t="s">
        <v>535</v>
      </c>
      <c r="G428" s="50" t="s">
        <v>106</v>
      </c>
      <c r="H428" s="48">
        <v>0</v>
      </c>
      <c r="I428" t="s">
        <v>38</v>
      </c>
      <c r="J428" s="14">
        <v>403.85</v>
      </c>
      <c r="K428" s="14">
        <v>0</v>
      </c>
      <c r="L428" s="14">
        <v>134.47</v>
      </c>
      <c r="M428" s="14">
        <v>0</v>
      </c>
      <c r="N428" s="14">
        <v>0</v>
      </c>
      <c r="O428" s="14">
        <v>185.97</v>
      </c>
      <c r="P428" s="14">
        <v>0</v>
      </c>
      <c r="Q428" s="14">
        <v>0</v>
      </c>
      <c r="R428" s="14">
        <v>0</v>
      </c>
      <c r="S428" s="14">
        <v>0</v>
      </c>
      <c r="T428" s="14">
        <v>99.66</v>
      </c>
      <c r="U428" s="14">
        <v>0</v>
      </c>
      <c r="W428" s="14">
        <v>0</v>
      </c>
      <c r="X428" s="14">
        <v>823.95</v>
      </c>
      <c r="Y428">
        <v>0</v>
      </c>
      <c r="Z428">
        <v>1</v>
      </c>
      <c r="AA428">
        <v>0</v>
      </c>
      <c r="AB428">
        <v>4</v>
      </c>
      <c r="AC428">
        <v>205.98750000000001</v>
      </c>
      <c r="AD428">
        <v>0</v>
      </c>
      <c r="AE428">
        <v>0</v>
      </c>
      <c r="AF428">
        <v>0</v>
      </c>
      <c r="AG428">
        <v>0</v>
      </c>
      <c r="AH428" t="s">
        <v>679</v>
      </c>
      <c r="AI428" t="s">
        <v>1239</v>
      </c>
      <c r="AK428">
        <f>VLOOKUP(B428, 'Performance Data'!$B:$B, 1, 0)</f>
        <v>20907</v>
      </c>
    </row>
    <row r="429" spans="2:37" hidden="1" x14ac:dyDescent="0.25">
      <c r="B429">
        <v>20908</v>
      </c>
      <c r="C429" t="s">
        <v>699</v>
      </c>
      <c r="D429" t="s">
        <v>23</v>
      </c>
      <c r="E429" t="s">
        <v>23</v>
      </c>
      <c r="F429">
        <v>0</v>
      </c>
      <c r="G429" s="50">
        <v>0</v>
      </c>
      <c r="H429" s="48">
        <v>0</v>
      </c>
      <c r="I429" t="s">
        <v>64</v>
      </c>
      <c r="J429" s="14">
        <v>0</v>
      </c>
      <c r="K429" s="14">
        <v>0</v>
      </c>
      <c r="L429" s="14">
        <v>0</v>
      </c>
      <c r="M429" s="14">
        <v>0</v>
      </c>
      <c r="N429" s="14">
        <v>2003.08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W429" s="14">
        <v>0</v>
      </c>
      <c r="X429" s="14">
        <v>2003.08</v>
      </c>
      <c r="Y429">
        <v>0</v>
      </c>
      <c r="Z429">
        <v>1</v>
      </c>
      <c r="AA429">
        <v>1</v>
      </c>
      <c r="AB429">
        <v>1</v>
      </c>
      <c r="AC429">
        <v>2003.08</v>
      </c>
      <c r="AD429">
        <v>0</v>
      </c>
      <c r="AE429">
        <v>0</v>
      </c>
      <c r="AF429">
        <v>0</v>
      </c>
      <c r="AG429">
        <v>0</v>
      </c>
      <c r="AH429" t="s">
        <v>679</v>
      </c>
      <c r="AI429" t="s">
        <v>1239</v>
      </c>
      <c r="AK429">
        <f>VLOOKUP(B429, 'Performance Data'!$B:$B, 1, 0)</f>
        <v>20908</v>
      </c>
    </row>
    <row r="430" spans="2:37" ht="30" hidden="1" x14ac:dyDescent="0.25">
      <c r="B430">
        <v>20910</v>
      </c>
      <c r="C430" t="s">
        <v>91</v>
      </c>
      <c r="D430" t="s">
        <v>23</v>
      </c>
      <c r="E430" t="s">
        <v>23</v>
      </c>
      <c r="F430" t="s">
        <v>535</v>
      </c>
      <c r="G430" s="50" t="s">
        <v>106</v>
      </c>
      <c r="H430" s="48">
        <v>44197</v>
      </c>
      <c r="I430" t="s">
        <v>64</v>
      </c>
      <c r="J430" s="14">
        <v>0</v>
      </c>
      <c r="K430" s="14">
        <v>1200.7</v>
      </c>
      <c r="L430" s="14">
        <v>537.71</v>
      </c>
      <c r="M430" s="14">
        <v>98.82</v>
      </c>
      <c r="N430" s="14">
        <v>208.42</v>
      </c>
      <c r="O430" s="14">
        <v>514.34</v>
      </c>
      <c r="P430" s="14">
        <v>390.93</v>
      </c>
      <c r="Q430" s="14">
        <v>0</v>
      </c>
      <c r="R430" s="14">
        <v>430.6</v>
      </c>
      <c r="S430" s="14">
        <v>342.22</v>
      </c>
      <c r="T430" s="14">
        <v>316.97000000000003</v>
      </c>
      <c r="U430" s="14">
        <v>113.44</v>
      </c>
      <c r="W430" s="14">
        <v>113.44</v>
      </c>
      <c r="X430" s="14">
        <v>4154.1499999999996</v>
      </c>
      <c r="Y430">
        <v>1</v>
      </c>
      <c r="Z430">
        <v>1</v>
      </c>
      <c r="AA430">
        <v>1</v>
      </c>
      <c r="AB430">
        <v>10</v>
      </c>
      <c r="AC430">
        <v>415.41499999999996</v>
      </c>
      <c r="AD430">
        <v>0</v>
      </c>
      <c r="AE430">
        <v>0</v>
      </c>
      <c r="AF430">
        <v>0</v>
      </c>
      <c r="AG430">
        <v>0</v>
      </c>
      <c r="AH430" t="s">
        <v>141</v>
      </c>
      <c r="AI430" t="s">
        <v>1239</v>
      </c>
      <c r="AK430">
        <f>VLOOKUP(B430, 'Performance Data'!$B:$B, 1, 0)</f>
        <v>20910</v>
      </c>
    </row>
    <row r="431" spans="2:37" hidden="1" x14ac:dyDescent="0.25">
      <c r="B431">
        <v>20911</v>
      </c>
      <c r="C431" t="s">
        <v>278</v>
      </c>
      <c r="D431" t="s">
        <v>23</v>
      </c>
      <c r="E431" t="s">
        <v>23</v>
      </c>
      <c r="F431">
        <v>0</v>
      </c>
      <c r="G431" s="50">
        <v>0</v>
      </c>
      <c r="H431" s="48">
        <v>44228</v>
      </c>
      <c r="I431" t="s">
        <v>64</v>
      </c>
      <c r="J431" s="14">
        <v>0</v>
      </c>
      <c r="K431" s="14">
        <v>1843.8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W431" s="14">
        <v>0</v>
      </c>
      <c r="X431" s="14">
        <v>1843.8</v>
      </c>
      <c r="Y431">
        <v>0</v>
      </c>
      <c r="Z431">
        <v>1</v>
      </c>
      <c r="AA431">
        <v>1</v>
      </c>
      <c r="AB431">
        <v>1</v>
      </c>
      <c r="AC431">
        <v>1843.8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K431">
        <f>VLOOKUP(B431, 'Performance Data'!$B:$B, 1, 0)</f>
        <v>20911</v>
      </c>
    </row>
    <row r="432" spans="2:37" ht="30" hidden="1" x14ac:dyDescent="0.25">
      <c r="B432">
        <v>20912</v>
      </c>
      <c r="C432" t="s">
        <v>189</v>
      </c>
      <c r="D432" t="s">
        <v>23</v>
      </c>
      <c r="E432" t="s">
        <v>23</v>
      </c>
      <c r="F432" t="s">
        <v>535</v>
      </c>
      <c r="G432" s="50" t="s">
        <v>106</v>
      </c>
      <c r="H432" s="48">
        <v>44228</v>
      </c>
      <c r="I432" t="s">
        <v>38</v>
      </c>
      <c r="J432" s="14">
        <v>7568.04</v>
      </c>
      <c r="K432" s="14">
        <v>1154.1400000000001</v>
      </c>
      <c r="L432" s="14">
        <v>1902.84</v>
      </c>
      <c r="M432" s="14">
        <v>5632.73</v>
      </c>
      <c r="N432" s="14">
        <v>976.28</v>
      </c>
      <c r="O432" s="14">
        <v>2628.89</v>
      </c>
      <c r="P432" s="14">
        <v>3409.7</v>
      </c>
      <c r="Q432" s="14">
        <v>0</v>
      </c>
      <c r="R432" s="14">
        <v>3427.85</v>
      </c>
      <c r="S432" s="14">
        <v>4599.95</v>
      </c>
      <c r="T432" s="14">
        <v>2213.06</v>
      </c>
      <c r="U432" s="14">
        <v>1554.84</v>
      </c>
      <c r="W432" s="14">
        <v>1554.84</v>
      </c>
      <c r="X432" s="14">
        <v>35068.319999999992</v>
      </c>
      <c r="Y432">
        <v>1</v>
      </c>
      <c r="Z432">
        <v>1</v>
      </c>
      <c r="AA432">
        <v>0</v>
      </c>
      <c r="AB432">
        <v>11</v>
      </c>
      <c r="AC432">
        <v>3188.0290909090904</v>
      </c>
      <c r="AD432">
        <v>0</v>
      </c>
      <c r="AE432">
        <v>0</v>
      </c>
      <c r="AF432">
        <v>0</v>
      </c>
      <c r="AG432">
        <v>0</v>
      </c>
      <c r="AH432" t="s">
        <v>128</v>
      </c>
      <c r="AI432" t="s">
        <v>1242</v>
      </c>
      <c r="AK432">
        <f>VLOOKUP(B432, 'Performance Data'!$B:$B, 1, 0)</f>
        <v>20912</v>
      </c>
    </row>
    <row r="433" spans="2:37" ht="30" hidden="1" x14ac:dyDescent="0.25">
      <c r="B433">
        <v>20913</v>
      </c>
      <c r="C433" t="s">
        <v>700</v>
      </c>
      <c r="D433" t="s">
        <v>23</v>
      </c>
      <c r="E433" t="s">
        <v>23</v>
      </c>
      <c r="F433" t="s">
        <v>535</v>
      </c>
      <c r="G433" s="50" t="s">
        <v>106</v>
      </c>
      <c r="H433" s="48">
        <v>44256</v>
      </c>
      <c r="I433" t="s">
        <v>64</v>
      </c>
      <c r="J433" s="14">
        <v>0</v>
      </c>
      <c r="K433" s="14">
        <v>1230.52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1178.99</v>
      </c>
      <c r="T433" s="14">
        <v>0</v>
      </c>
      <c r="U433" s="14">
        <v>0</v>
      </c>
      <c r="W433" s="14">
        <v>0</v>
      </c>
      <c r="X433" s="14">
        <v>2409.5100000000002</v>
      </c>
      <c r="Y433">
        <v>0</v>
      </c>
      <c r="Z433">
        <v>1</v>
      </c>
      <c r="AA433">
        <v>1</v>
      </c>
      <c r="AB433">
        <v>2</v>
      </c>
      <c r="AC433">
        <v>1204.7550000000001</v>
      </c>
      <c r="AD433">
        <v>0</v>
      </c>
      <c r="AE433">
        <v>0</v>
      </c>
      <c r="AF433">
        <v>0</v>
      </c>
      <c r="AG433">
        <v>0</v>
      </c>
      <c r="AH433" t="s">
        <v>679</v>
      </c>
      <c r="AI433" t="s">
        <v>1239</v>
      </c>
      <c r="AK433">
        <f>VLOOKUP(B433, 'Performance Data'!$B:$B, 1, 0)</f>
        <v>20913</v>
      </c>
    </row>
    <row r="434" spans="2:37" hidden="1" x14ac:dyDescent="0.25">
      <c r="B434">
        <v>20915</v>
      </c>
      <c r="C434" t="s">
        <v>615</v>
      </c>
      <c r="D434" t="s">
        <v>23</v>
      </c>
      <c r="E434" t="s">
        <v>23</v>
      </c>
      <c r="F434">
        <v>0</v>
      </c>
      <c r="G434" s="50">
        <v>0</v>
      </c>
      <c r="H434" s="48">
        <v>44256</v>
      </c>
      <c r="I434" t="s">
        <v>38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W434" s="14">
        <v>0</v>
      </c>
      <c r="X434" s="1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K434">
        <f>VLOOKUP(B434, 'Performance Data'!$B:$B, 1, 0)</f>
        <v>20915</v>
      </c>
    </row>
    <row r="435" spans="2:37" hidden="1" x14ac:dyDescent="0.25">
      <c r="B435">
        <v>20916</v>
      </c>
      <c r="C435" t="s">
        <v>506</v>
      </c>
      <c r="D435" t="s">
        <v>36</v>
      </c>
      <c r="E435" t="s">
        <v>36</v>
      </c>
      <c r="F435">
        <v>0</v>
      </c>
      <c r="G435" s="50">
        <v>0</v>
      </c>
      <c r="H435" s="48">
        <v>0</v>
      </c>
      <c r="I435" t="s">
        <v>64</v>
      </c>
      <c r="J435" s="14">
        <v>0</v>
      </c>
      <c r="K435" s="14">
        <v>1605.87</v>
      </c>
      <c r="L435" s="14">
        <v>0</v>
      </c>
      <c r="M435" s="14">
        <v>1418.82</v>
      </c>
      <c r="N435" s="14">
        <v>2685.69</v>
      </c>
      <c r="O435" s="14">
        <v>0</v>
      </c>
      <c r="P435" s="14">
        <v>1519.35</v>
      </c>
      <c r="Q435" s="14">
        <v>704.37</v>
      </c>
      <c r="R435" s="14">
        <v>3208.67</v>
      </c>
      <c r="S435" s="14">
        <v>852.74</v>
      </c>
      <c r="T435" s="14">
        <v>0</v>
      </c>
      <c r="U435" s="14">
        <v>0</v>
      </c>
      <c r="W435" s="14">
        <v>0</v>
      </c>
      <c r="X435" s="14">
        <v>11995.51</v>
      </c>
      <c r="Y435">
        <v>0</v>
      </c>
      <c r="Z435">
        <v>1</v>
      </c>
      <c r="AA435">
        <v>1</v>
      </c>
      <c r="AB435">
        <v>7</v>
      </c>
      <c r="AC435">
        <v>1713.6442857142858</v>
      </c>
      <c r="AD435">
        <v>0</v>
      </c>
      <c r="AE435">
        <v>0</v>
      </c>
      <c r="AF435">
        <v>0</v>
      </c>
      <c r="AG435">
        <v>0</v>
      </c>
      <c r="AH435" t="s">
        <v>711</v>
      </c>
      <c r="AI435" t="s">
        <v>1240</v>
      </c>
      <c r="AK435">
        <f>VLOOKUP(B435, 'Performance Data'!$B:$B, 1, 0)</f>
        <v>20916</v>
      </c>
    </row>
    <row r="436" spans="2:37" hidden="1" x14ac:dyDescent="0.25">
      <c r="B436">
        <v>20917</v>
      </c>
      <c r="C436" t="s">
        <v>190</v>
      </c>
      <c r="D436" t="s">
        <v>23</v>
      </c>
      <c r="E436" t="s">
        <v>23</v>
      </c>
      <c r="F436" t="s">
        <v>545</v>
      </c>
      <c r="G436" s="50" t="s">
        <v>545</v>
      </c>
      <c r="H436" s="48">
        <v>44317</v>
      </c>
      <c r="I436" t="s">
        <v>64</v>
      </c>
      <c r="J436" s="14">
        <v>2490.4299999999998</v>
      </c>
      <c r="K436" s="14">
        <v>3856.27</v>
      </c>
      <c r="L436" s="14">
        <v>4365.63</v>
      </c>
      <c r="M436" s="14">
        <v>3022.33</v>
      </c>
      <c r="N436" s="14">
        <v>-142.13999999999999</v>
      </c>
      <c r="O436" s="14">
        <v>3029.96</v>
      </c>
      <c r="P436" s="14">
        <v>4585.17</v>
      </c>
      <c r="Q436" s="14">
        <v>1878.43</v>
      </c>
      <c r="R436" s="14">
        <v>2979.77</v>
      </c>
      <c r="S436" s="14">
        <v>1634.14</v>
      </c>
      <c r="T436" s="14">
        <v>7782.19</v>
      </c>
      <c r="U436" s="14">
        <v>12837.3</v>
      </c>
      <c r="W436" s="14">
        <v>12837.3</v>
      </c>
      <c r="X436" s="14">
        <v>48319.479999999996</v>
      </c>
      <c r="Y436">
        <v>1</v>
      </c>
      <c r="Z436">
        <v>1</v>
      </c>
      <c r="AA436">
        <v>1</v>
      </c>
      <c r="AB436">
        <v>11</v>
      </c>
      <c r="AC436">
        <v>4392.6799999999994</v>
      </c>
      <c r="AD436">
        <v>0</v>
      </c>
      <c r="AE436">
        <v>0</v>
      </c>
      <c r="AF436">
        <v>0</v>
      </c>
      <c r="AG436">
        <v>0</v>
      </c>
      <c r="AH436" t="s">
        <v>128</v>
      </c>
      <c r="AI436" t="s">
        <v>1242</v>
      </c>
      <c r="AK436">
        <f>VLOOKUP(B436, 'Performance Data'!$B:$B, 1, 0)</f>
        <v>20917</v>
      </c>
    </row>
    <row r="437" spans="2:37" ht="30" hidden="1" x14ac:dyDescent="0.25">
      <c r="B437">
        <v>20918</v>
      </c>
      <c r="C437" t="s">
        <v>83</v>
      </c>
      <c r="D437" t="s">
        <v>23</v>
      </c>
      <c r="E437" t="s">
        <v>23</v>
      </c>
      <c r="F437" t="s">
        <v>535</v>
      </c>
      <c r="G437" s="50" t="s">
        <v>106</v>
      </c>
      <c r="H437" s="48">
        <v>44348</v>
      </c>
      <c r="I437" t="s">
        <v>64</v>
      </c>
      <c r="J437" s="14">
        <v>208.1</v>
      </c>
      <c r="K437" s="14">
        <v>1928.53</v>
      </c>
      <c r="L437" s="14">
        <v>0</v>
      </c>
      <c r="M437" s="14">
        <v>2806.39</v>
      </c>
      <c r="N437" s="14">
        <v>0</v>
      </c>
      <c r="O437" s="14">
        <v>0</v>
      </c>
      <c r="P437" s="14">
        <v>1325.05</v>
      </c>
      <c r="Q437" s="14">
        <v>7057.25</v>
      </c>
      <c r="R437" s="14">
        <v>0</v>
      </c>
      <c r="S437" s="14">
        <v>1419.11</v>
      </c>
      <c r="T437" s="14">
        <v>0</v>
      </c>
      <c r="U437" s="14">
        <v>0</v>
      </c>
      <c r="W437" s="14">
        <v>0</v>
      </c>
      <c r="X437" s="14">
        <v>14744.43</v>
      </c>
      <c r="Y437">
        <v>0</v>
      </c>
      <c r="Z437">
        <v>1</v>
      </c>
      <c r="AA437">
        <v>1</v>
      </c>
      <c r="AB437">
        <v>6</v>
      </c>
      <c r="AC437">
        <v>2457.4050000000002</v>
      </c>
      <c r="AD437">
        <v>0</v>
      </c>
      <c r="AE437">
        <v>0</v>
      </c>
      <c r="AF437">
        <v>0</v>
      </c>
      <c r="AG437">
        <v>0</v>
      </c>
      <c r="AH437" t="s">
        <v>174</v>
      </c>
      <c r="AI437" t="s">
        <v>1240</v>
      </c>
      <c r="AK437">
        <f>VLOOKUP(B437, 'Performance Data'!$B:$B, 1, 0)</f>
        <v>20918</v>
      </c>
    </row>
    <row r="438" spans="2:37" hidden="1" x14ac:dyDescent="0.25">
      <c r="B438">
        <v>20919</v>
      </c>
      <c r="C438" t="s">
        <v>616</v>
      </c>
      <c r="D438" t="s">
        <v>23</v>
      </c>
      <c r="E438" t="s">
        <v>23</v>
      </c>
      <c r="F438">
        <v>0</v>
      </c>
      <c r="G438" s="50">
        <v>0</v>
      </c>
      <c r="H438" s="48">
        <v>44409</v>
      </c>
      <c r="I438" t="s">
        <v>64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W438" s="14">
        <v>0</v>
      </c>
      <c r="X438" s="14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K438">
        <f>VLOOKUP(B438, 'Performance Data'!$B:$B, 1, 0)</f>
        <v>20919</v>
      </c>
    </row>
    <row r="439" spans="2:37" ht="30" hidden="1" x14ac:dyDescent="0.25">
      <c r="B439">
        <v>20920</v>
      </c>
      <c r="C439" t="s">
        <v>135</v>
      </c>
      <c r="D439" t="s">
        <v>23</v>
      </c>
      <c r="E439" t="s">
        <v>23</v>
      </c>
      <c r="F439" t="s">
        <v>535</v>
      </c>
      <c r="G439" s="50" t="s">
        <v>106</v>
      </c>
      <c r="H439" s="48">
        <v>44378</v>
      </c>
      <c r="I439" t="s">
        <v>64</v>
      </c>
      <c r="J439" s="14">
        <v>1681.81</v>
      </c>
      <c r="K439" s="14">
        <v>988.94</v>
      </c>
      <c r="L439" s="14">
        <v>475.95</v>
      </c>
      <c r="M439" s="14">
        <v>1269.33</v>
      </c>
      <c r="N439" s="14">
        <v>825.6</v>
      </c>
      <c r="O439" s="14">
        <v>308.75</v>
      </c>
      <c r="P439" s="14">
        <v>1837.77</v>
      </c>
      <c r="Q439" s="14">
        <v>439.05</v>
      </c>
      <c r="R439" s="14">
        <v>0</v>
      </c>
      <c r="S439" s="14">
        <v>1777.79</v>
      </c>
      <c r="T439" s="14">
        <v>0</v>
      </c>
      <c r="U439" s="14">
        <v>1498.3</v>
      </c>
      <c r="W439" s="14">
        <v>1498.3</v>
      </c>
      <c r="X439" s="14">
        <v>11103.289999999999</v>
      </c>
      <c r="Y439">
        <v>1</v>
      </c>
      <c r="Z439">
        <v>1</v>
      </c>
      <c r="AA439">
        <v>1</v>
      </c>
      <c r="AB439">
        <v>10</v>
      </c>
      <c r="AC439">
        <v>1110.329</v>
      </c>
      <c r="AD439">
        <v>0</v>
      </c>
      <c r="AE439">
        <v>0</v>
      </c>
      <c r="AF439">
        <v>0</v>
      </c>
      <c r="AG439">
        <v>0</v>
      </c>
      <c r="AH439" t="s">
        <v>174</v>
      </c>
      <c r="AI439" t="s">
        <v>1240</v>
      </c>
      <c r="AK439">
        <f>VLOOKUP(B439, 'Performance Data'!$B:$B, 1, 0)</f>
        <v>20920</v>
      </c>
    </row>
    <row r="440" spans="2:37" hidden="1" x14ac:dyDescent="0.25">
      <c r="B440">
        <v>20921</v>
      </c>
      <c r="C440" t="s">
        <v>617</v>
      </c>
      <c r="D440" t="s">
        <v>23</v>
      </c>
      <c r="E440" t="s">
        <v>23</v>
      </c>
      <c r="F440">
        <v>0</v>
      </c>
      <c r="G440" s="50">
        <v>0</v>
      </c>
      <c r="H440" s="48">
        <v>44378</v>
      </c>
      <c r="I440" t="s">
        <v>38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W440" s="14">
        <v>0</v>
      </c>
      <c r="X440" s="14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K440">
        <f>VLOOKUP(B440, 'Performance Data'!$B:$B, 1, 0)</f>
        <v>20921</v>
      </c>
    </row>
    <row r="441" spans="2:37" hidden="1" x14ac:dyDescent="0.25">
      <c r="B441">
        <v>20922</v>
      </c>
      <c r="C441" t="s">
        <v>324</v>
      </c>
      <c r="D441" t="s">
        <v>23</v>
      </c>
      <c r="E441" t="s">
        <v>23</v>
      </c>
      <c r="F441">
        <v>0</v>
      </c>
      <c r="G441" s="50">
        <v>0</v>
      </c>
      <c r="H441" s="48">
        <v>44348</v>
      </c>
      <c r="I441" t="s">
        <v>64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1577.1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257.13</v>
      </c>
      <c r="W441" s="14">
        <v>257.13</v>
      </c>
      <c r="X441" s="14">
        <v>1834.23</v>
      </c>
      <c r="Y441">
        <v>1</v>
      </c>
      <c r="Z441">
        <v>1</v>
      </c>
      <c r="AA441">
        <v>1</v>
      </c>
      <c r="AB441">
        <v>2</v>
      </c>
      <c r="AC441">
        <v>917.11500000000001</v>
      </c>
      <c r="AD441">
        <v>0</v>
      </c>
      <c r="AE441">
        <v>0</v>
      </c>
      <c r="AF441">
        <v>0</v>
      </c>
      <c r="AG441">
        <v>0</v>
      </c>
      <c r="AH441" t="s">
        <v>679</v>
      </c>
      <c r="AI441" t="s">
        <v>1239</v>
      </c>
      <c r="AK441">
        <f>VLOOKUP(B441, 'Performance Data'!$B:$B, 1, 0)</f>
        <v>20922</v>
      </c>
    </row>
    <row r="442" spans="2:37" hidden="1" x14ac:dyDescent="0.25">
      <c r="B442">
        <v>20923</v>
      </c>
      <c r="C442" t="s">
        <v>166</v>
      </c>
      <c r="D442" t="s">
        <v>23</v>
      </c>
      <c r="E442" t="s">
        <v>23</v>
      </c>
      <c r="F442" t="s">
        <v>545</v>
      </c>
      <c r="G442" s="50" t="s">
        <v>545</v>
      </c>
      <c r="H442" s="48">
        <v>44621</v>
      </c>
      <c r="I442" t="s">
        <v>64</v>
      </c>
      <c r="J442" s="14">
        <v>820.84</v>
      </c>
      <c r="K442" s="14">
        <v>345.87</v>
      </c>
      <c r="L442" s="14">
        <v>2008.24</v>
      </c>
      <c r="M442" s="14">
        <v>1512.61</v>
      </c>
      <c r="N442" s="14">
        <v>2300.4499999999998</v>
      </c>
      <c r="O442" s="14">
        <v>693.27</v>
      </c>
      <c r="P442" s="14">
        <v>1170.22</v>
      </c>
      <c r="Q442" s="14">
        <v>720.5</v>
      </c>
      <c r="R442" s="14">
        <v>411.42</v>
      </c>
      <c r="S442" s="14">
        <v>0</v>
      </c>
      <c r="T442" s="14">
        <v>4067.13</v>
      </c>
      <c r="U442" s="14">
        <v>746.72</v>
      </c>
      <c r="W442" s="14">
        <v>746.72</v>
      </c>
      <c r="X442" s="14">
        <v>14797.269999999999</v>
      </c>
      <c r="Y442">
        <v>1</v>
      </c>
      <c r="Z442">
        <v>1</v>
      </c>
      <c r="AA442">
        <v>1</v>
      </c>
      <c r="AB442">
        <v>11</v>
      </c>
      <c r="AC442">
        <v>1345.2063636363634</v>
      </c>
      <c r="AD442">
        <v>0</v>
      </c>
      <c r="AE442">
        <v>0</v>
      </c>
      <c r="AF442">
        <v>0</v>
      </c>
      <c r="AG442">
        <v>0</v>
      </c>
      <c r="AH442" t="s">
        <v>133</v>
      </c>
      <c r="AI442" t="s">
        <v>1242</v>
      </c>
      <c r="AK442">
        <f>VLOOKUP(B442, 'Performance Data'!$B:$B, 1, 0)</f>
        <v>20923</v>
      </c>
    </row>
    <row r="443" spans="2:37" ht="30" hidden="1" x14ac:dyDescent="0.25">
      <c r="B443">
        <v>20924</v>
      </c>
      <c r="C443" t="s">
        <v>170</v>
      </c>
      <c r="D443" t="s">
        <v>23</v>
      </c>
      <c r="E443" t="s">
        <v>23</v>
      </c>
      <c r="F443" t="s">
        <v>535</v>
      </c>
      <c r="G443" s="50" t="s">
        <v>106</v>
      </c>
      <c r="H443" s="48">
        <v>44440</v>
      </c>
      <c r="I443" t="s">
        <v>38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W443" s="14">
        <v>0</v>
      </c>
      <c r="X443" s="14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">
        <v>712</v>
      </c>
      <c r="AI443" t="s">
        <v>1239</v>
      </c>
      <c r="AK443">
        <f>VLOOKUP(B443, 'Performance Data'!$B:$B, 1, 0)</f>
        <v>20924</v>
      </c>
    </row>
    <row r="444" spans="2:37" hidden="1" x14ac:dyDescent="0.25">
      <c r="B444">
        <v>20925</v>
      </c>
      <c r="C444" t="s">
        <v>325</v>
      </c>
      <c r="D444" t="s">
        <v>23</v>
      </c>
      <c r="E444" t="s">
        <v>23</v>
      </c>
      <c r="F444">
        <v>0</v>
      </c>
      <c r="G444" s="50">
        <v>0</v>
      </c>
      <c r="H444" s="48">
        <v>44409</v>
      </c>
      <c r="I444" t="s">
        <v>64</v>
      </c>
      <c r="J444" s="14">
        <v>413.95</v>
      </c>
      <c r="K444" s="14">
        <v>0</v>
      </c>
      <c r="L444" s="14">
        <v>407.34</v>
      </c>
      <c r="M444" s="14">
        <v>324.12</v>
      </c>
      <c r="N444" s="14">
        <v>495.85</v>
      </c>
      <c r="O444" s="14">
        <v>408.38</v>
      </c>
      <c r="P444" s="14">
        <v>547.22</v>
      </c>
      <c r="Q444" s="14">
        <v>1046.5</v>
      </c>
      <c r="R444" s="14">
        <v>0</v>
      </c>
      <c r="S444" s="14">
        <v>2568.0500000000002</v>
      </c>
      <c r="T444" s="14">
        <v>949.29</v>
      </c>
      <c r="U444" s="14">
        <v>805.76</v>
      </c>
      <c r="W444" s="14">
        <v>805.76</v>
      </c>
      <c r="X444" s="14">
        <v>7966.46</v>
      </c>
      <c r="Y444">
        <v>1</v>
      </c>
      <c r="Z444">
        <v>1</v>
      </c>
      <c r="AA444">
        <v>1</v>
      </c>
      <c r="AB444">
        <v>10</v>
      </c>
      <c r="AC444">
        <v>796.64599999999996</v>
      </c>
      <c r="AD444">
        <v>0</v>
      </c>
      <c r="AE444">
        <v>0</v>
      </c>
      <c r="AF444">
        <v>0</v>
      </c>
      <c r="AG444">
        <v>0</v>
      </c>
      <c r="AH444" t="s">
        <v>679</v>
      </c>
      <c r="AI444" t="s">
        <v>1240</v>
      </c>
      <c r="AK444">
        <f>VLOOKUP(B444, 'Performance Data'!$B:$B, 1, 0)</f>
        <v>20925</v>
      </c>
    </row>
    <row r="445" spans="2:37" hidden="1" x14ac:dyDescent="0.25">
      <c r="B445">
        <v>20926</v>
      </c>
      <c r="C445" t="s">
        <v>326</v>
      </c>
      <c r="D445" t="s">
        <v>23</v>
      </c>
      <c r="E445" t="s">
        <v>23</v>
      </c>
      <c r="F445">
        <v>0</v>
      </c>
      <c r="G445" s="50">
        <v>0</v>
      </c>
      <c r="H445" s="48">
        <v>44409</v>
      </c>
      <c r="I445" t="s">
        <v>64</v>
      </c>
      <c r="J445" s="14">
        <v>0</v>
      </c>
      <c r="K445" s="14">
        <v>0</v>
      </c>
      <c r="L445" s="14">
        <v>0</v>
      </c>
      <c r="M445" s="14">
        <v>470.46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W445" s="14">
        <v>0</v>
      </c>
      <c r="X445" s="14">
        <v>470.46</v>
      </c>
      <c r="Y445">
        <v>0</v>
      </c>
      <c r="Z445">
        <v>1</v>
      </c>
      <c r="AA445">
        <v>1</v>
      </c>
      <c r="AB445">
        <v>1</v>
      </c>
      <c r="AC445">
        <v>470.46</v>
      </c>
      <c r="AD445">
        <v>0</v>
      </c>
      <c r="AE445">
        <v>0</v>
      </c>
      <c r="AF445">
        <v>0</v>
      </c>
      <c r="AG445">
        <v>0</v>
      </c>
      <c r="AH445" t="s">
        <v>679</v>
      </c>
      <c r="AI445" t="s">
        <v>1239</v>
      </c>
      <c r="AK445">
        <f>VLOOKUP(B445, 'Performance Data'!$B:$B, 1, 0)</f>
        <v>20926</v>
      </c>
    </row>
    <row r="446" spans="2:37" hidden="1" x14ac:dyDescent="0.25">
      <c r="B446">
        <v>20927</v>
      </c>
      <c r="C446" t="s">
        <v>619</v>
      </c>
      <c r="D446" t="s">
        <v>23</v>
      </c>
      <c r="E446" t="s">
        <v>23</v>
      </c>
      <c r="F446">
        <v>0</v>
      </c>
      <c r="G446" s="50">
        <v>0</v>
      </c>
      <c r="H446" s="48">
        <v>44440</v>
      </c>
      <c r="I446" t="s">
        <v>64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W446" s="14">
        <v>0</v>
      </c>
      <c r="X446" s="14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K446">
        <f>VLOOKUP(B446, 'Performance Data'!$B:$B, 1, 0)</f>
        <v>20927</v>
      </c>
    </row>
    <row r="447" spans="2:37" hidden="1" x14ac:dyDescent="0.25">
      <c r="B447">
        <v>20928</v>
      </c>
      <c r="C447" t="s">
        <v>701</v>
      </c>
      <c r="D447" t="s">
        <v>23</v>
      </c>
      <c r="E447" t="s">
        <v>23</v>
      </c>
      <c r="F447">
        <v>0</v>
      </c>
      <c r="G447" s="50">
        <v>0</v>
      </c>
      <c r="H447" s="48">
        <v>44440</v>
      </c>
      <c r="I447" t="s">
        <v>64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394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W447" s="14">
        <v>0</v>
      </c>
      <c r="X447" s="14">
        <v>394</v>
      </c>
      <c r="Y447">
        <v>0</v>
      </c>
      <c r="Z447">
        <v>1</v>
      </c>
      <c r="AA447">
        <v>1</v>
      </c>
      <c r="AB447">
        <v>1</v>
      </c>
      <c r="AC447">
        <v>394</v>
      </c>
      <c r="AD447">
        <v>0</v>
      </c>
      <c r="AE447">
        <v>0</v>
      </c>
      <c r="AF447">
        <v>0</v>
      </c>
      <c r="AG447">
        <v>0</v>
      </c>
      <c r="AH447" t="s">
        <v>679</v>
      </c>
      <c r="AI447" t="s">
        <v>1239</v>
      </c>
      <c r="AK447">
        <f>VLOOKUP(B447, 'Performance Data'!$B:$B, 1, 0)</f>
        <v>20928</v>
      </c>
    </row>
    <row r="448" spans="2:37" hidden="1" x14ac:dyDescent="0.25">
      <c r="B448">
        <v>20929</v>
      </c>
      <c r="C448" t="s">
        <v>214</v>
      </c>
      <c r="D448" t="s">
        <v>23</v>
      </c>
      <c r="E448" t="s">
        <v>23</v>
      </c>
      <c r="F448" t="s">
        <v>564</v>
      </c>
      <c r="G448" s="50" t="s">
        <v>564</v>
      </c>
      <c r="H448" s="48">
        <v>44440</v>
      </c>
      <c r="I448" t="s">
        <v>38</v>
      </c>
      <c r="J448" s="14">
        <v>0</v>
      </c>
      <c r="K448" s="14">
        <v>4216.51</v>
      </c>
      <c r="L448" s="14">
        <v>98.82</v>
      </c>
      <c r="M448" s="14">
        <v>1899.94</v>
      </c>
      <c r="N448" s="14">
        <v>638.29999999999995</v>
      </c>
      <c r="O448" s="14">
        <v>0</v>
      </c>
      <c r="P448" s="14">
        <v>2914.98</v>
      </c>
      <c r="Q448" s="14">
        <v>2423.6799999999998</v>
      </c>
      <c r="R448" s="14">
        <v>0</v>
      </c>
      <c r="S448" s="14">
        <v>0</v>
      </c>
      <c r="T448" s="14">
        <v>2382.64</v>
      </c>
      <c r="U448" s="14">
        <v>0</v>
      </c>
      <c r="W448" s="14">
        <v>0</v>
      </c>
      <c r="X448" s="14">
        <v>14574.87</v>
      </c>
      <c r="Y448">
        <v>0</v>
      </c>
      <c r="Z448">
        <v>1</v>
      </c>
      <c r="AA448">
        <v>0</v>
      </c>
      <c r="AB448">
        <v>7</v>
      </c>
      <c r="AC448">
        <v>2082.1242857142856</v>
      </c>
      <c r="AD448">
        <v>0</v>
      </c>
      <c r="AE448">
        <v>0</v>
      </c>
      <c r="AF448">
        <v>0</v>
      </c>
      <c r="AG448">
        <v>0</v>
      </c>
      <c r="AH448" t="s">
        <v>174</v>
      </c>
      <c r="AI448" t="s">
        <v>1240</v>
      </c>
      <c r="AK448">
        <f>VLOOKUP(B448, 'Performance Data'!$B:$B, 1, 0)</f>
        <v>20929</v>
      </c>
    </row>
    <row r="449" spans="2:37" hidden="1" x14ac:dyDescent="0.25">
      <c r="B449">
        <v>20930</v>
      </c>
      <c r="C449" t="s">
        <v>621</v>
      </c>
      <c r="D449" t="s">
        <v>23</v>
      </c>
      <c r="E449" t="s">
        <v>23</v>
      </c>
      <c r="F449">
        <v>0</v>
      </c>
      <c r="G449" s="50">
        <v>0</v>
      </c>
      <c r="H449" s="48">
        <v>44440</v>
      </c>
      <c r="I449" t="s">
        <v>64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W449" s="14">
        <v>0</v>
      </c>
      <c r="X449" s="14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K449">
        <f>VLOOKUP(B449, 'Performance Data'!$B:$B, 1, 0)</f>
        <v>20930</v>
      </c>
    </row>
    <row r="450" spans="2:37" hidden="1" x14ac:dyDescent="0.25">
      <c r="B450">
        <v>20931</v>
      </c>
      <c r="C450" t="s">
        <v>702</v>
      </c>
      <c r="D450" t="s">
        <v>23</v>
      </c>
      <c r="E450" t="s">
        <v>23</v>
      </c>
      <c r="F450">
        <v>0</v>
      </c>
      <c r="G450" s="50">
        <v>0</v>
      </c>
      <c r="H450" s="48">
        <v>44470</v>
      </c>
      <c r="I450" t="s">
        <v>64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W450" s="14">
        <v>0</v>
      </c>
      <c r="X450" s="14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 t="s">
        <v>679</v>
      </c>
      <c r="AI450" t="s">
        <v>1239</v>
      </c>
      <c r="AK450">
        <f>VLOOKUP(B450, 'Performance Data'!$B:$B, 1, 0)</f>
        <v>20931</v>
      </c>
    </row>
    <row r="451" spans="2:37" hidden="1" x14ac:dyDescent="0.25">
      <c r="B451">
        <v>20932</v>
      </c>
      <c r="C451" t="s">
        <v>247</v>
      </c>
      <c r="D451" t="s">
        <v>23</v>
      </c>
      <c r="E451" t="s">
        <v>23</v>
      </c>
      <c r="F451" t="s">
        <v>564</v>
      </c>
      <c r="G451" s="50" t="s">
        <v>564</v>
      </c>
      <c r="H451" s="48">
        <v>44501</v>
      </c>
      <c r="I451" t="s">
        <v>64</v>
      </c>
      <c r="J451" s="14">
        <v>3849.57</v>
      </c>
      <c r="K451" s="14">
        <v>0</v>
      </c>
      <c r="L451" s="14">
        <v>3445.04</v>
      </c>
      <c r="M451" s="14">
        <v>3011.71</v>
      </c>
      <c r="N451" s="14">
        <v>0</v>
      </c>
      <c r="O451" s="14">
        <v>4505.91</v>
      </c>
      <c r="P451" s="14">
        <v>0</v>
      </c>
      <c r="Q451" s="14">
        <v>3781</v>
      </c>
      <c r="R451" s="14">
        <v>0</v>
      </c>
      <c r="S451" s="14">
        <v>4470.1899999999996</v>
      </c>
      <c r="T451" s="14">
        <v>0</v>
      </c>
      <c r="U451" s="14">
        <v>4156.3500000000004</v>
      </c>
      <c r="W451" s="14">
        <v>4156.3500000000004</v>
      </c>
      <c r="X451" s="14">
        <v>27219.769999999997</v>
      </c>
      <c r="Y451">
        <v>1</v>
      </c>
      <c r="Z451">
        <v>1</v>
      </c>
      <c r="AA451">
        <v>1</v>
      </c>
      <c r="AB451">
        <v>7</v>
      </c>
      <c r="AC451">
        <v>3888.5385714285708</v>
      </c>
      <c r="AD451">
        <v>0</v>
      </c>
      <c r="AE451">
        <v>0</v>
      </c>
      <c r="AF451">
        <v>0</v>
      </c>
      <c r="AG451">
        <v>0</v>
      </c>
      <c r="AH451" t="s">
        <v>128</v>
      </c>
      <c r="AI451" t="s">
        <v>1242</v>
      </c>
      <c r="AK451">
        <f>VLOOKUP(B451, 'Performance Data'!$B:$B, 1, 0)</f>
        <v>20932</v>
      </c>
    </row>
    <row r="452" spans="2:37" hidden="1" x14ac:dyDescent="0.25">
      <c r="B452">
        <v>20933</v>
      </c>
      <c r="C452" t="s">
        <v>125</v>
      </c>
      <c r="D452" t="s">
        <v>23</v>
      </c>
      <c r="E452" t="s">
        <v>23</v>
      </c>
      <c r="F452" t="s">
        <v>545</v>
      </c>
      <c r="G452" s="50" t="s">
        <v>545</v>
      </c>
      <c r="H452" s="48">
        <v>44470</v>
      </c>
      <c r="I452" t="s">
        <v>38</v>
      </c>
      <c r="J452" s="14">
        <v>3475.05</v>
      </c>
      <c r="K452" s="14">
        <v>1360.8999999999996</v>
      </c>
      <c r="L452" s="14">
        <v>1525.63</v>
      </c>
      <c r="M452" s="14">
        <v>5886.75</v>
      </c>
      <c r="N452" s="14">
        <v>1016.18</v>
      </c>
      <c r="O452" s="14">
        <v>1672.44</v>
      </c>
      <c r="P452" s="14">
        <v>596.99</v>
      </c>
      <c r="Q452" s="14">
        <v>3238.56</v>
      </c>
      <c r="R452" s="14">
        <v>1179.1099999999999</v>
      </c>
      <c r="S452" s="14">
        <v>1890.45</v>
      </c>
      <c r="T452" s="14">
        <v>4233.01</v>
      </c>
      <c r="U452" s="14">
        <v>2126.9899999999998</v>
      </c>
      <c r="W452" s="14">
        <v>2126.9899999999998</v>
      </c>
      <c r="X452" s="14">
        <v>28202.059999999998</v>
      </c>
      <c r="Y452">
        <v>1</v>
      </c>
      <c r="Z452">
        <v>1</v>
      </c>
      <c r="AA452">
        <v>0</v>
      </c>
      <c r="AB452">
        <v>12</v>
      </c>
      <c r="AC452">
        <v>2350.1716666666666</v>
      </c>
      <c r="AD452">
        <v>0</v>
      </c>
      <c r="AE452">
        <v>0</v>
      </c>
      <c r="AF452">
        <v>0</v>
      </c>
      <c r="AG452">
        <v>0</v>
      </c>
      <c r="AH452" t="s">
        <v>128</v>
      </c>
      <c r="AI452" t="s">
        <v>1242</v>
      </c>
      <c r="AK452">
        <f>VLOOKUP(B452, 'Performance Data'!$B:$B, 1, 0)</f>
        <v>20933</v>
      </c>
    </row>
    <row r="453" spans="2:37" ht="30" hidden="1" x14ac:dyDescent="0.25">
      <c r="B453">
        <v>20934</v>
      </c>
      <c r="C453" t="s">
        <v>95</v>
      </c>
      <c r="D453" t="s">
        <v>23</v>
      </c>
      <c r="E453" t="s">
        <v>23</v>
      </c>
      <c r="F453" t="s">
        <v>535</v>
      </c>
      <c r="G453" s="50" t="s">
        <v>106</v>
      </c>
      <c r="H453" s="48">
        <v>44501</v>
      </c>
      <c r="I453" t="s">
        <v>38</v>
      </c>
      <c r="J453" s="14">
        <v>0</v>
      </c>
      <c r="K453" s="14">
        <v>280.17</v>
      </c>
      <c r="L453" s="14">
        <v>204.49</v>
      </c>
      <c r="M453" s="14">
        <v>0</v>
      </c>
      <c r="N453" s="14">
        <v>0</v>
      </c>
      <c r="O453" s="14">
        <v>181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W453" s="14">
        <v>0</v>
      </c>
      <c r="X453" s="14">
        <v>665.66000000000008</v>
      </c>
      <c r="Y453">
        <v>0</v>
      </c>
      <c r="Z453">
        <v>1</v>
      </c>
      <c r="AA453">
        <v>0</v>
      </c>
      <c r="AB453">
        <v>3</v>
      </c>
      <c r="AC453">
        <v>221.88666666666668</v>
      </c>
      <c r="AD453">
        <v>0</v>
      </c>
      <c r="AE453">
        <v>0</v>
      </c>
      <c r="AF453">
        <v>0</v>
      </c>
      <c r="AG453">
        <v>0</v>
      </c>
      <c r="AH453" t="s">
        <v>711</v>
      </c>
      <c r="AI453" t="s">
        <v>1240</v>
      </c>
      <c r="AK453">
        <f>VLOOKUP(B453, 'Performance Data'!$B:$B, 1, 0)</f>
        <v>20934</v>
      </c>
    </row>
    <row r="454" spans="2:37" hidden="1" x14ac:dyDescent="0.25">
      <c r="B454">
        <v>20936</v>
      </c>
      <c r="C454" t="s">
        <v>622</v>
      </c>
      <c r="D454" t="s">
        <v>23</v>
      </c>
      <c r="E454" t="s">
        <v>23</v>
      </c>
      <c r="F454">
        <v>0</v>
      </c>
      <c r="G454" s="50">
        <v>0</v>
      </c>
      <c r="H454" s="48">
        <v>44501</v>
      </c>
      <c r="I454" t="s">
        <v>64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W454" s="14">
        <v>0</v>
      </c>
      <c r="X454" s="1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K454">
        <f>VLOOKUP(B454, 'Performance Data'!$B:$B, 1, 0)</f>
        <v>20936</v>
      </c>
    </row>
    <row r="455" spans="2:37" ht="30" hidden="1" x14ac:dyDescent="0.25">
      <c r="B455">
        <v>20937</v>
      </c>
      <c r="C455" t="s">
        <v>228</v>
      </c>
      <c r="D455" t="s">
        <v>23</v>
      </c>
      <c r="E455" t="s">
        <v>23</v>
      </c>
      <c r="F455" t="s">
        <v>535</v>
      </c>
      <c r="G455" s="50" t="s">
        <v>106</v>
      </c>
      <c r="H455" s="48">
        <v>44562</v>
      </c>
      <c r="I455" t="s">
        <v>64</v>
      </c>
      <c r="J455" s="14">
        <v>0</v>
      </c>
      <c r="K455" s="14">
        <v>461.43</v>
      </c>
      <c r="L455" s="14">
        <v>142.97999999999999</v>
      </c>
      <c r="M455" s="14">
        <v>236.47</v>
      </c>
      <c r="N455" s="14">
        <v>821.11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W455" s="14">
        <v>0</v>
      </c>
      <c r="X455" s="14">
        <v>1661.99</v>
      </c>
      <c r="Y455">
        <v>0</v>
      </c>
      <c r="Z455">
        <v>1</v>
      </c>
      <c r="AA455">
        <v>1</v>
      </c>
      <c r="AB455">
        <v>4</v>
      </c>
      <c r="AC455">
        <v>415.4975</v>
      </c>
      <c r="AD455">
        <v>0</v>
      </c>
      <c r="AE455">
        <v>0</v>
      </c>
      <c r="AF455">
        <v>0</v>
      </c>
      <c r="AG455">
        <v>0</v>
      </c>
      <c r="AH455" t="s">
        <v>711</v>
      </c>
      <c r="AI455" t="s">
        <v>1240</v>
      </c>
      <c r="AK455">
        <f>VLOOKUP(B455, 'Performance Data'!$B:$B, 1, 0)</f>
        <v>20937</v>
      </c>
    </row>
    <row r="456" spans="2:37" ht="30" hidden="1" x14ac:dyDescent="0.25">
      <c r="B456">
        <v>20939</v>
      </c>
      <c r="C456" t="s">
        <v>215</v>
      </c>
      <c r="D456" t="s">
        <v>23</v>
      </c>
      <c r="E456" t="s">
        <v>23</v>
      </c>
      <c r="F456" t="s">
        <v>535</v>
      </c>
      <c r="G456" s="50" t="s">
        <v>106</v>
      </c>
      <c r="H456" s="48">
        <v>44652</v>
      </c>
      <c r="I456" t="s">
        <v>64</v>
      </c>
      <c r="J456" s="14">
        <v>0</v>
      </c>
      <c r="K456" s="14">
        <v>0</v>
      </c>
      <c r="L456" s="14">
        <v>1148.72</v>
      </c>
      <c r="M456" s="14">
        <v>0</v>
      </c>
      <c r="N456" s="14">
        <v>1051.54</v>
      </c>
      <c r="O456" s="14">
        <v>0</v>
      </c>
      <c r="P456" s="14">
        <v>0</v>
      </c>
      <c r="Q456" s="14">
        <v>1437.83</v>
      </c>
      <c r="R456" s="14">
        <v>0</v>
      </c>
      <c r="S456" s="14">
        <v>419.99</v>
      </c>
      <c r="T456" s="14">
        <v>0</v>
      </c>
      <c r="U456" s="14">
        <v>981.73</v>
      </c>
      <c r="W456" s="14">
        <v>981.73</v>
      </c>
      <c r="X456" s="14">
        <v>5039.8099999999995</v>
      </c>
      <c r="Y456">
        <v>1</v>
      </c>
      <c r="Z456">
        <v>1</v>
      </c>
      <c r="AA456">
        <v>1</v>
      </c>
      <c r="AB456">
        <v>5</v>
      </c>
      <c r="AC456">
        <v>1007.9619999999999</v>
      </c>
      <c r="AD456">
        <v>0</v>
      </c>
      <c r="AE456">
        <v>0</v>
      </c>
      <c r="AF456">
        <v>0</v>
      </c>
      <c r="AG456">
        <v>0</v>
      </c>
      <c r="AH456" t="s">
        <v>174</v>
      </c>
      <c r="AI456" t="s">
        <v>1240</v>
      </c>
      <c r="AK456">
        <f>VLOOKUP(B456, 'Performance Data'!$B:$B, 1, 0)</f>
        <v>20939</v>
      </c>
    </row>
    <row r="457" spans="2:37" hidden="1" x14ac:dyDescent="0.25">
      <c r="B457">
        <v>20940</v>
      </c>
      <c r="C457" t="s">
        <v>191</v>
      </c>
      <c r="D457" t="s">
        <v>23</v>
      </c>
      <c r="E457" t="s">
        <v>23</v>
      </c>
      <c r="F457" t="s">
        <v>545</v>
      </c>
      <c r="G457" s="50" t="s">
        <v>545</v>
      </c>
      <c r="H457" s="48">
        <v>44593</v>
      </c>
      <c r="I457" t="s">
        <v>64</v>
      </c>
      <c r="J457" s="14">
        <v>4194.51</v>
      </c>
      <c r="K457" s="14">
        <v>1494.2800000000002</v>
      </c>
      <c r="L457" s="14">
        <v>2823.19</v>
      </c>
      <c r="M457" s="14">
        <v>6273.4</v>
      </c>
      <c r="N457" s="14">
        <v>11997.81</v>
      </c>
      <c r="O457" s="14">
        <v>7156.55</v>
      </c>
      <c r="P457" s="14">
        <v>11285.87</v>
      </c>
      <c r="Q457" s="14">
        <v>3588.43</v>
      </c>
      <c r="R457" s="14">
        <v>2616.96</v>
      </c>
      <c r="S457" s="14">
        <v>6256.31</v>
      </c>
      <c r="T457" s="14">
        <v>4146.4399999999996</v>
      </c>
      <c r="U457" s="14">
        <v>1990.32</v>
      </c>
      <c r="W457" s="14">
        <v>1990.32</v>
      </c>
      <c r="X457" s="14">
        <v>63824.070000000007</v>
      </c>
      <c r="Y457">
        <v>1</v>
      </c>
      <c r="Z457">
        <v>1</v>
      </c>
      <c r="AA457">
        <v>1</v>
      </c>
      <c r="AB457">
        <v>12</v>
      </c>
      <c r="AC457">
        <v>5318.6725000000006</v>
      </c>
      <c r="AD457">
        <v>0</v>
      </c>
      <c r="AE457">
        <v>0</v>
      </c>
      <c r="AF457">
        <v>0</v>
      </c>
      <c r="AG457">
        <v>0</v>
      </c>
      <c r="AH457" t="s">
        <v>128</v>
      </c>
      <c r="AI457" t="s">
        <v>1242</v>
      </c>
      <c r="AK457">
        <f>VLOOKUP(B457, 'Performance Data'!$B:$B, 1, 0)</f>
        <v>20940</v>
      </c>
    </row>
    <row r="458" spans="2:37" hidden="1" x14ac:dyDescent="0.25">
      <c r="B458">
        <v>20943</v>
      </c>
      <c r="C458" t="s">
        <v>623</v>
      </c>
      <c r="D458" t="s">
        <v>23</v>
      </c>
      <c r="E458" t="s">
        <v>23</v>
      </c>
      <c r="F458">
        <v>0</v>
      </c>
      <c r="G458" s="50">
        <v>0</v>
      </c>
      <c r="H458" s="48">
        <v>44593</v>
      </c>
      <c r="I458" t="s">
        <v>64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W458" s="14">
        <v>0</v>
      </c>
      <c r="X458" s="14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K458">
        <f>VLOOKUP(B458, 'Performance Data'!$B:$B, 1, 0)</f>
        <v>20943</v>
      </c>
    </row>
    <row r="459" spans="2:37" hidden="1" x14ac:dyDescent="0.25">
      <c r="B459">
        <v>20947</v>
      </c>
      <c r="C459" t="s">
        <v>279</v>
      </c>
      <c r="D459" t="s">
        <v>23</v>
      </c>
      <c r="E459" t="s">
        <v>23</v>
      </c>
      <c r="F459">
        <v>0</v>
      </c>
      <c r="G459" s="50">
        <v>0</v>
      </c>
      <c r="H459" s="48">
        <v>44713</v>
      </c>
      <c r="I459" t="s">
        <v>38</v>
      </c>
      <c r="J459" s="14">
        <v>0</v>
      </c>
      <c r="K459" s="14">
        <v>40.56</v>
      </c>
      <c r="L459" s="14">
        <v>266.76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W459" s="14">
        <v>0</v>
      </c>
      <c r="X459" s="14">
        <v>307.32</v>
      </c>
      <c r="Y459">
        <v>0</v>
      </c>
      <c r="Z459">
        <v>1</v>
      </c>
      <c r="AA459">
        <v>0</v>
      </c>
      <c r="AB459">
        <v>2</v>
      </c>
      <c r="AC459">
        <v>153.66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K459">
        <f>VLOOKUP(B459, 'Performance Data'!$B:$B, 1, 0)</f>
        <v>20947</v>
      </c>
    </row>
    <row r="460" spans="2:37" ht="30" hidden="1" x14ac:dyDescent="0.25">
      <c r="B460">
        <v>20948</v>
      </c>
      <c r="C460" t="s">
        <v>165</v>
      </c>
      <c r="D460" t="s">
        <v>23</v>
      </c>
      <c r="E460" t="s">
        <v>23</v>
      </c>
      <c r="F460" t="s">
        <v>535</v>
      </c>
      <c r="G460" s="50" t="s">
        <v>106</v>
      </c>
      <c r="H460" s="48">
        <v>44682</v>
      </c>
      <c r="I460" t="s">
        <v>38</v>
      </c>
      <c r="J460" s="14">
        <v>2598.04</v>
      </c>
      <c r="K460" s="14">
        <v>2115.31</v>
      </c>
      <c r="L460" s="14">
        <v>5188.1499999999996</v>
      </c>
      <c r="M460" s="14">
        <v>1986.5</v>
      </c>
      <c r="N460" s="14">
        <v>5292.6</v>
      </c>
      <c r="O460" s="14">
        <v>2882.3</v>
      </c>
      <c r="P460" s="14">
        <v>3224.27</v>
      </c>
      <c r="Q460" s="14">
        <v>2400.73</v>
      </c>
      <c r="R460" s="14">
        <v>2094.17</v>
      </c>
      <c r="S460" s="14">
        <v>3972.71</v>
      </c>
      <c r="T460" s="14">
        <v>4242.2299999999996</v>
      </c>
      <c r="U460" s="14">
        <v>3370.53</v>
      </c>
      <c r="W460" s="14">
        <v>3370.53</v>
      </c>
      <c r="X460" s="14">
        <v>39367.539999999994</v>
      </c>
      <c r="Y460">
        <v>1</v>
      </c>
      <c r="Z460">
        <v>1</v>
      </c>
      <c r="AA460">
        <v>0</v>
      </c>
      <c r="AB460">
        <v>12</v>
      </c>
      <c r="AC460">
        <v>3280.6283333333326</v>
      </c>
      <c r="AD460">
        <v>0</v>
      </c>
      <c r="AE460">
        <v>0</v>
      </c>
      <c r="AF460">
        <v>0</v>
      </c>
      <c r="AG460">
        <v>0</v>
      </c>
      <c r="AH460" t="s">
        <v>128</v>
      </c>
      <c r="AI460" t="s">
        <v>1242</v>
      </c>
      <c r="AK460">
        <f>VLOOKUP(B460, 'Performance Data'!$B:$B, 1, 0)</f>
        <v>20948</v>
      </c>
    </row>
    <row r="461" spans="2:37" hidden="1" x14ac:dyDescent="0.25">
      <c r="B461">
        <v>20949</v>
      </c>
      <c r="C461" t="s">
        <v>233</v>
      </c>
      <c r="D461" t="s">
        <v>23</v>
      </c>
      <c r="E461" t="s">
        <v>23</v>
      </c>
      <c r="F461" t="s">
        <v>535</v>
      </c>
      <c r="G461" s="12" t="s">
        <v>106</v>
      </c>
      <c r="H461" s="48">
        <v>44713</v>
      </c>
      <c r="I461" t="s">
        <v>64</v>
      </c>
      <c r="J461" s="14">
        <v>362.51</v>
      </c>
      <c r="K461" s="14">
        <v>0</v>
      </c>
      <c r="L461" s="14">
        <v>0</v>
      </c>
      <c r="M461" s="14">
        <v>0</v>
      </c>
      <c r="N461" s="14">
        <v>685.61</v>
      </c>
      <c r="O461" s="14">
        <v>0</v>
      </c>
      <c r="P461" s="14">
        <v>162.88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W461" s="14">
        <v>0</v>
      </c>
      <c r="X461" s="14">
        <v>1211</v>
      </c>
      <c r="Y461">
        <v>0</v>
      </c>
      <c r="Z461">
        <v>1</v>
      </c>
      <c r="AA461">
        <v>1</v>
      </c>
      <c r="AB461">
        <v>3</v>
      </c>
      <c r="AC461">
        <v>403.66666666666669</v>
      </c>
      <c r="AD461">
        <v>0</v>
      </c>
      <c r="AE461">
        <v>0</v>
      </c>
      <c r="AF461">
        <v>0</v>
      </c>
      <c r="AG461">
        <v>0</v>
      </c>
      <c r="AH461" t="s">
        <v>712</v>
      </c>
      <c r="AI461" t="s">
        <v>1239</v>
      </c>
      <c r="AK461">
        <f>VLOOKUP(B461, 'Performance Data'!$B:$B, 1, 0)</f>
        <v>20949</v>
      </c>
    </row>
    <row r="462" spans="2:37" ht="30" hidden="1" x14ac:dyDescent="0.25">
      <c r="B462">
        <v>20952</v>
      </c>
      <c r="C462" t="s">
        <v>225</v>
      </c>
      <c r="D462" t="s">
        <v>23</v>
      </c>
      <c r="E462" t="s">
        <v>23</v>
      </c>
      <c r="F462" t="s">
        <v>535</v>
      </c>
      <c r="G462" s="50" t="s">
        <v>106</v>
      </c>
      <c r="H462" s="48">
        <v>44713</v>
      </c>
      <c r="I462" t="s">
        <v>64</v>
      </c>
      <c r="J462" s="14">
        <v>0</v>
      </c>
      <c r="K462" s="14">
        <v>498.23</v>
      </c>
      <c r="L462" s="14">
        <v>0</v>
      </c>
      <c r="M462" s="14">
        <v>398.32</v>
      </c>
      <c r="N462" s="14">
        <v>0</v>
      </c>
      <c r="O462" s="14">
        <v>783.45</v>
      </c>
      <c r="P462" s="14">
        <v>0</v>
      </c>
      <c r="Q462" s="14">
        <v>75.63</v>
      </c>
      <c r="R462" s="14">
        <v>466.31</v>
      </c>
      <c r="S462" s="14">
        <v>467.9</v>
      </c>
      <c r="T462" s="14">
        <v>0</v>
      </c>
      <c r="U462" s="14">
        <v>0</v>
      </c>
      <c r="W462" s="14">
        <v>0</v>
      </c>
      <c r="X462" s="14">
        <v>2689.84</v>
      </c>
      <c r="Y462">
        <v>0</v>
      </c>
      <c r="Z462">
        <v>1</v>
      </c>
      <c r="AA462">
        <v>1</v>
      </c>
      <c r="AB462">
        <v>6</v>
      </c>
      <c r="AC462">
        <v>448.30666666666667</v>
      </c>
      <c r="AD462">
        <v>0</v>
      </c>
      <c r="AE462">
        <v>0</v>
      </c>
      <c r="AF462">
        <v>0</v>
      </c>
      <c r="AG462">
        <v>0</v>
      </c>
      <c r="AH462" t="s">
        <v>141</v>
      </c>
      <c r="AI462" t="s">
        <v>1239</v>
      </c>
      <c r="AK462">
        <f>VLOOKUP(B462, 'Performance Data'!$B:$B, 1, 0)</f>
        <v>20952</v>
      </c>
    </row>
    <row r="463" spans="2:37" ht="30" hidden="1" x14ac:dyDescent="0.25">
      <c r="B463">
        <v>20956</v>
      </c>
      <c r="C463" t="s">
        <v>171</v>
      </c>
      <c r="D463" t="s">
        <v>23</v>
      </c>
      <c r="E463" t="s">
        <v>23</v>
      </c>
      <c r="F463" t="s">
        <v>535</v>
      </c>
      <c r="G463" s="50" t="s">
        <v>106</v>
      </c>
      <c r="H463" s="48">
        <v>44743</v>
      </c>
      <c r="I463" t="s">
        <v>38</v>
      </c>
      <c r="J463" s="14">
        <v>390.83</v>
      </c>
      <c r="K463" s="14">
        <v>0</v>
      </c>
      <c r="L463" s="14">
        <v>311.67</v>
      </c>
      <c r="M463" s="14">
        <v>714.21</v>
      </c>
      <c r="N463" s="14">
        <v>563.25</v>
      </c>
      <c r="O463" s="14">
        <v>0</v>
      </c>
      <c r="P463" s="14">
        <v>0</v>
      </c>
      <c r="Q463" s="14">
        <v>0</v>
      </c>
      <c r="R463" s="14">
        <v>0</v>
      </c>
      <c r="S463" s="14">
        <v>910.86</v>
      </c>
      <c r="T463" s="14">
        <v>0</v>
      </c>
      <c r="U463" s="14">
        <v>0</v>
      </c>
      <c r="W463" s="14">
        <v>0</v>
      </c>
      <c r="X463" s="14">
        <v>2890.82</v>
      </c>
      <c r="Y463">
        <v>0</v>
      </c>
      <c r="Z463">
        <v>1</v>
      </c>
      <c r="AA463">
        <v>0</v>
      </c>
      <c r="AB463">
        <v>5</v>
      </c>
      <c r="AC463">
        <v>578.16399999999999</v>
      </c>
      <c r="AD463">
        <v>0</v>
      </c>
      <c r="AE463">
        <v>0</v>
      </c>
      <c r="AF463">
        <v>0</v>
      </c>
      <c r="AG463">
        <v>0</v>
      </c>
      <c r="AH463" t="s">
        <v>712</v>
      </c>
      <c r="AI463" t="s">
        <v>1239</v>
      </c>
      <c r="AK463">
        <f>VLOOKUP(B463, 'Performance Data'!$B:$B, 1, 0)</f>
        <v>20956</v>
      </c>
    </row>
    <row r="464" spans="2:37" hidden="1" x14ac:dyDescent="0.25">
      <c r="B464" s="45">
        <v>20960</v>
      </c>
      <c r="C464" s="45" t="s">
        <v>624</v>
      </c>
      <c r="D464" s="45" t="s">
        <v>23</v>
      </c>
      <c r="E464" s="45" t="s">
        <v>23</v>
      </c>
      <c r="F464" s="45" t="s">
        <v>564</v>
      </c>
      <c r="G464" s="52" t="s">
        <v>564</v>
      </c>
      <c r="H464" s="53">
        <v>44743</v>
      </c>
      <c r="I464" t="s">
        <v>64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W464" s="14">
        <v>0</v>
      </c>
      <c r="X464" s="1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K464">
        <f>VLOOKUP(B464, 'Performance Data'!$B:$B, 1, 0)</f>
        <v>20960</v>
      </c>
    </row>
    <row r="465" spans="2:37" hidden="1" x14ac:dyDescent="0.25">
      <c r="B465">
        <v>20962</v>
      </c>
      <c r="C465" t="s">
        <v>625</v>
      </c>
      <c r="D465" t="s">
        <v>23</v>
      </c>
      <c r="E465" t="s">
        <v>23</v>
      </c>
      <c r="F465">
        <v>0</v>
      </c>
      <c r="G465" s="50">
        <v>0</v>
      </c>
      <c r="H465" s="48">
        <v>44774</v>
      </c>
      <c r="I465" t="s">
        <v>38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W465" s="14">
        <v>0</v>
      </c>
      <c r="X465" s="14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K465">
        <f>VLOOKUP(B465, 'Performance Data'!$B:$B, 1, 0)</f>
        <v>20962</v>
      </c>
    </row>
    <row r="466" spans="2:37" hidden="1" x14ac:dyDescent="0.25">
      <c r="B466">
        <v>20963</v>
      </c>
      <c r="C466" t="s">
        <v>626</v>
      </c>
      <c r="D466" t="s">
        <v>23</v>
      </c>
      <c r="E466" t="s">
        <v>23</v>
      </c>
      <c r="F466">
        <v>0</v>
      </c>
      <c r="G466" s="50">
        <v>0</v>
      </c>
      <c r="H466" s="48">
        <v>44774</v>
      </c>
      <c r="I466" t="s">
        <v>64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W466" s="14">
        <v>0</v>
      </c>
      <c r="X466" s="14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K466">
        <f>VLOOKUP(B466, 'Performance Data'!$B:$B, 1, 0)</f>
        <v>20963</v>
      </c>
    </row>
    <row r="467" spans="2:37" hidden="1" x14ac:dyDescent="0.25">
      <c r="B467">
        <v>20964</v>
      </c>
      <c r="C467" t="s">
        <v>216</v>
      </c>
      <c r="D467" s="41" t="s">
        <v>23</v>
      </c>
      <c r="E467" t="s">
        <v>23</v>
      </c>
      <c r="F467" t="s">
        <v>535</v>
      </c>
      <c r="G467" s="12" t="s">
        <v>106</v>
      </c>
      <c r="H467" s="48">
        <v>44798</v>
      </c>
      <c r="I467" t="s">
        <v>38</v>
      </c>
      <c r="J467" s="14">
        <v>1730.91</v>
      </c>
      <c r="K467" s="14">
        <v>1479.54</v>
      </c>
      <c r="L467" s="14">
        <v>1690.08</v>
      </c>
      <c r="M467" s="14">
        <v>303.49</v>
      </c>
      <c r="N467" s="14">
        <v>544.66</v>
      </c>
      <c r="O467" s="14">
        <v>1179.1199999999999</v>
      </c>
      <c r="P467" s="14">
        <v>2179.0500000000002</v>
      </c>
      <c r="Q467" s="14">
        <v>0</v>
      </c>
      <c r="R467" s="14">
        <v>1627.04</v>
      </c>
      <c r="S467" s="14">
        <v>1265.5999999999999</v>
      </c>
      <c r="T467" s="14">
        <v>642.78</v>
      </c>
      <c r="U467" s="14">
        <v>1042.5899999999999</v>
      </c>
      <c r="W467" s="14">
        <v>1042.5899999999999</v>
      </c>
      <c r="X467" s="14">
        <v>13684.86</v>
      </c>
      <c r="Y467">
        <v>1</v>
      </c>
      <c r="Z467">
        <v>1</v>
      </c>
      <c r="AA467">
        <v>0</v>
      </c>
      <c r="AB467">
        <v>11</v>
      </c>
      <c r="AC467">
        <v>1244.078181818182</v>
      </c>
      <c r="AD467">
        <v>0</v>
      </c>
      <c r="AE467">
        <v>0</v>
      </c>
      <c r="AF467">
        <v>0</v>
      </c>
      <c r="AG467">
        <v>0</v>
      </c>
      <c r="AH467" t="s">
        <v>174</v>
      </c>
      <c r="AI467" t="s">
        <v>1240</v>
      </c>
      <c r="AK467">
        <f>VLOOKUP(B467, 'Performance Data'!$B:$B, 1, 0)</f>
        <v>20964</v>
      </c>
    </row>
    <row r="468" spans="2:37" ht="30" hidden="1" x14ac:dyDescent="0.25">
      <c r="B468" s="41">
        <v>20966</v>
      </c>
      <c r="C468" s="41" t="s">
        <v>234</v>
      </c>
      <c r="D468" s="41" t="s">
        <v>23</v>
      </c>
      <c r="E468" s="41" t="s">
        <v>23</v>
      </c>
      <c r="F468" s="41" t="s">
        <v>535</v>
      </c>
      <c r="G468" s="54" t="s">
        <v>106</v>
      </c>
      <c r="H468" s="55">
        <v>44805</v>
      </c>
      <c r="I468" t="s">
        <v>64</v>
      </c>
      <c r="J468" s="14">
        <v>389.26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W468" s="14">
        <v>0</v>
      </c>
      <c r="X468" s="14">
        <v>389.26</v>
      </c>
      <c r="Y468">
        <v>0</v>
      </c>
      <c r="Z468">
        <v>1</v>
      </c>
      <c r="AA468">
        <v>1</v>
      </c>
      <c r="AB468">
        <v>1</v>
      </c>
      <c r="AC468">
        <v>389.26</v>
      </c>
      <c r="AD468">
        <v>0</v>
      </c>
      <c r="AE468">
        <v>0</v>
      </c>
      <c r="AF468">
        <v>0</v>
      </c>
      <c r="AG468">
        <v>0</v>
      </c>
      <c r="AH468" t="s">
        <v>712</v>
      </c>
      <c r="AI468" t="s">
        <v>1239</v>
      </c>
      <c r="AK468">
        <f>VLOOKUP(B468, 'Performance Data'!$B:$B, 1, 0)</f>
        <v>20966</v>
      </c>
    </row>
    <row r="469" spans="2:37" hidden="1" x14ac:dyDescent="0.25">
      <c r="B469">
        <v>20968</v>
      </c>
      <c r="C469" t="s">
        <v>627</v>
      </c>
      <c r="D469" s="41" t="s">
        <v>23</v>
      </c>
      <c r="E469" s="41" t="s">
        <v>23</v>
      </c>
      <c r="F469" s="41">
        <v>0</v>
      </c>
      <c r="G469" s="12">
        <v>0</v>
      </c>
      <c r="H469">
        <v>44835</v>
      </c>
      <c r="I469" t="s">
        <v>64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W469" s="14">
        <v>0</v>
      </c>
      <c r="X469" s="14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K469">
        <f>VLOOKUP(B469, 'Performance Data'!$B:$B, 1, 0)</f>
        <v>20968</v>
      </c>
    </row>
    <row r="470" spans="2:37" hidden="1" x14ac:dyDescent="0.25">
      <c r="B470">
        <v>20969</v>
      </c>
      <c r="C470" t="s">
        <v>255</v>
      </c>
      <c r="D470" s="41" t="s">
        <v>23</v>
      </c>
      <c r="E470" t="s">
        <v>23</v>
      </c>
      <c r="F470" s="41" t="s">
        <v>535</v>
      </c>
      <c r="G470" t="s">
        <v>106</v>
      </c>
      <c r="H470">
        <v>45047</v>
      </c>
      <c r="I470" t="s">
        <v>64</v>
      </c>
      <c r="J470" s="14">
        <v>1759.03</v>
      </c>
      <c r="K470" s="14">
        <v>214.28</v>
      </c>
      <c r="L470" s="14">
        <v>970.38</v>
      </c>
      <c r="M470" s="14">
        <v>0</v>
      </c>
      <c r="N470" s="14">
        <v>1523</v>
      </c>
      <c r="O470" s="14">
        <v>361.23</v>
      </c>
      <c r="P470" s="14">
        <v>2630.3</v>
      </c>
      <c r="Q470" s="14">
        <v>525.39</v>
      </c>
      <c r="R470" s="14">
        <v>559.83000000000004</v>
      </c>
      <c r="S470" s="14">
        <v>977.66</v>
      </c>
      <c r="T470" s="14">
        <v>2556.9699999999998</v>
      </c>
      <c r="U470" s="14">
        <v>405.37</v>
      </c>
      <c r="W470" s="14">
        <v>405.37</v>
      </c>
      <c r="X470" s="14">
        <v>12483.44</v>
      </c>
      <c r="Y470">
        <v>1</v>
      </c>
      <c r="Z470">
        <v>1</v>
      </c>
      <c r="AA470">
        <v>1</v>
      </c>
      <c r="AB470">
        <v>11</v>
      </c>
      <c r="AC470">
        <v>1134.8581818181819</v>
      </c>
      <c r="AD470">
        <v>0</v>
      </c>
      <c r="AE470">
        <v>0</v>
      </c>
      <c r="AF470">
        <v>0</v>
      </c>
      <c r="AG470">
        <v>0</v>
      </c>
      <c r="AH470" t="s">
        <v>133</v>
      </c>
      <c r="AI470" t="s">
        <v>1242</v>
      </c>
      <c r="AK470">
        <f>VLOOKUP(B470, 'Performance Data'!$B:$B, 1, 0)</f>
        <v>20969</v>
      </c>
    </row>
    <row r="471" spans="2:37" hidden="1" x14ac:dyDescent="0.25">
      <c r="B471" s="41">
        <v>20975</v>
      </c>
      <c r="C471" s="41" t="s">
        <v>628</v>
      </c>
      <c r="D471" s="41" t="s">
        <v>23</v>
      </c>
      <c r="E471" s="41" t="s">
        <v>23</v>
      </c>
      <c r="F471" s="41">
        <v>0</v>
      </c>
      <c r="G471" s="54">
        <v>0</v>
      </c>
      <c r="H471" s="55">
        <v>44927</v>
      </c>
      <c r="I471" t="s">
        <v>64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W471" s="14">
        <v>0</v>
      </c>
      <c r="X471" s="14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K471">
        <f>VLOOKUP(B471, 'Performance Data'!$B:$B, 1, 0)</f>
        <v>20975</v>
      </c>
    </row>
    <row r="472" spans="2:37" hidden="1" x14ac:dyDescent="0.25">
      <c r="B472">
        <v>20978</v>
      </c>
      <c r="C472" t="s">
        <v>629</v>
      </c>
      <c r="D472" s="41" t="s">
        <v>23</v>
      </c>
      <c r="E472" s="41" t="s">
        <v>23</v>
      </c>
      <c r="F472" s="41" t="s">
        <v>535</v>
      </c>
      <c r="G472" s="12" t="s">
        <v>106</v>
      </c>
      <c r="H472">
        <v>45108</v>
      </c>
      <c r="I472" t="s">
        <v>64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W472" s="14">
        <v>0</v>
      </c>
      <c r="X472" s="14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K472">
        <f>VLOOKUP(B472, 'Performance Data'!$B:$B, 1, 0)</f>
        <v>20978</v>
      </c>
    </row>
    <row r="473" spans="2:37" hidden="1" x14ac:dyDescent="0.25">
      <c r="B473" s="41">
        <v>20979</v>
      </c>
      <c r="C473" s="41" t="s">
        <v>862</v>
      </c>
      <c r="D473" s="41" t="s">
        <v>23</v>
      </c>
      <c r="E473" s="41" t="s">
        <v>23</v>
      </c>
      <c r="F473" s="41">
        <v>0</v>
      </c>
      <c r="G473" s="54">
        <v>0</v>
      </c>
      <c r="H473" s="55">
        <v>0</v>
      </c>
      <c r="I473" t="s">
        <v>64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W473" s="14">
        <v>0</v>
      </c>
      <c r="X473" s="14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K473" t="e">
        <f>VLOOKUP(B473, 'Performance Data'!$B:$B, 1, 0)</f>
        <v>#N/A</v>
      </c>
    </row>
    <row r="474" spans="2:37" hidden="1" x14ac:dyDescent="0.25">
      <c r="B474">
        <v>20981</v>
      </c>
      <c r="C474" t="s">
        <v>84</v>
      </c>
      <c r="D474" s="41" t="s">
        <v>23</v>
      </c>
      <c r="E474" s="41" t="s">
        <v>23</v>
      </c>
      <c r="F474" s="41" t="s">
        <v>535</v>
      </c>
      <c r="G474" s="12" t="s">
        <v>106</v>
      </c>
      <c r="H474">
        <v>44986</v>
      </c>
      <c r="I474" t="s">
        <v>38</v>
      </c>
      <c r="J474" s="14">
        <v>409.85</v>
      </c>
      <c r="K474" s="14">
        <v>382.23</v>
      </c>
      <c r="L474" s="14">
        <v>0</v>
      </c>
      <c r="M474" s="14">
        <v>754.36</v>
      </c>
      <c r="N474" s="14">
        <v>833.08</v>
      </c>
      <c r="O474" s="14">
        <v>435.3</v>
      </c>
      <c r="P474" s="14">
        <v>353.68</v>
      </c>
      <c r="Q474" s="14">
        <v>889.38</v>
      </c>
      <c r="R474" s="14">
        <v>162.81</v>
      </c>
      <c r="S474" s="14">
        <v>1005.28</v>
      </c>
      <c r="T474" s="14">
        <v>171.42</v>
      </c>
      <c r="U474" s="14">
        <v>501.03</v>
      </c>
      <c r="W474" s="14">
        <v>501.03</v>
      </c>
      <c r="X474" s="14">
        <v>5898.42</v>
      </c>
      <c r="Y474">
        <v>1</v>
      </c>
      <c r="Z474">
        <v>1</v>
      </c>
      <c r="AA474">
        <v>0</v>
      </c>
      <c r="AB474">
        <v>11</v>
      </c>
      <c r="AC474">
        <v>536.22</v>
      </c>
      <c r="AD474">
        <v>0</v>
      </c>
      <c r="AE474">
        <v>0</v>
      </c>
      <c r="AF474">
        <v>0</v>
      </c>
      <c r="AG474">
        <v>0</v>
      </c>
      <c r="AH474" t="s">
        <v>174</v>
      </c>
      <c r="AI474" t="s">
        <v>1240</v>
      </c>
      <c r="AK474">
        <f>VLOOKUP(B474, 'Performance Data'!$B:$B, 1, 0)</f>
        <v>20981</v>
      </c>
    </row>
    <row r="475" spans="2:37" hidden="1" x14ac:dyDescent="0.25">
      <c r="B475">
        <v>20982</v>
      </c>
      <c r="C475" t="s">
        <v>98</v>
      </c>
      <c r="D475" s="41" t="s">
        <v>23</v>
      </c>
      <c r="E475" s="41" t="s">
        <v>23</v>
      </c>
      <c r="F475" s="41" t="s">
        <v>535</v>
      </c>
      <c r="G475" s="56" t="s">
        <v>106</v>
      </c>
      <c r="H475" s="8">
        <v>45017</v>
      </c>
      <c r="I475" t="s">
        <v>38</v>
      </c>
      <c r="J475" s="14">
        <v>124.91</v>
      </c>
      <c r="K475" s="14">
        <v>652.05999999999995</v>
      </c>
      <c r="L475" s="14">
        <v>0</v>
      </c>
      <c r="M475" s="14">
        <v>1590.11</v>
      </c>
      <c r="N475" s="14">
        <v>0</v>
      </c>
      <c r="O475" s="14">
        <v>0</v>
      </c>
      <c r="P475" s="14">
        <v>0</v>
      </c>
      <c r="Q475" s="14">
        <v>0</v>
      </c>
      <c r="R475" s="14">
        <v>698.48</v>
      </c>
      <c r="S475" s="14">
        <v>0</v>
      </c>
      <c r="T475" s="14">
        <v>0</v>
      </c>
      <c r="U475" s="14">
        <v>0</v>
      </c>
      <c r="W475" s="14">
        <v>0</v>
      </c>
      <c r="X475" s="14">
        <v>3065.56</v>
      </c>
      <c r="Y475">
        <v>0</v>
      </c>
      <c r="Z475">
        <v>1</v>
      </c>
      <c r="AA475">
        <v>0</v>
      </c>
      <c r="AB475">
        <v>4</v>
      </c>
      <c r="AC475">
        <v>766.39</v>
      </c>
      <c r="AD475">
        <v>0</v>
      </c>
      <c r="AE475">
        <v>0</v>
      </c>
      <c r="AF475">
        <v>0</v>
      </c>
      <c r="AG475">
        <v>0</v>
      </c>
      <c r="AH475" t="s">
        <v>712</v>
      </c>
      <c r="AI475" t="s">
        <v>1239</v>
      </c>
      <c r="AK475">
        <f>VLOOKUP(B475, 'Performance Data'!$B:$B, 1, 0)</f>
        <v>20982</v>
      </c>
    </row>
    <row r="476" spans="2:37" hidden="1" x14ac:dyDescent="0.25">
      <c r="B476">
        <v>20983</v>
      </c>
      <c r="C476" t="s">
        <v>280</v>
      </c>
      <c r="D476" s="41" t="s">
        <v>23</v>
      </c>
      <c r="E476" s="41" t="s">
        <v>23</v>
      </c>
      <c r="F476" s="41" t="s">
        <v>535</v>
      </c>
      <c r="G476" s="12" t="s">
        <v>106</v>
      </c>
      <c r="H476">
        <v>44986</v>
      </c>
      <c r="I476" t="s">
        <v>64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1017.4</v>
      </c>
      <c r="Q476" s="14">
        <v>0</v>
      </c>
      <c r="R476" s="14">
        <v>0</v>
      </c>
      <c r="S476" s="14">
        <v>42.02</v>
      </c>
      <c r="T476" s="14">
        <v>-42.02</v>
      </c>
      <c r="U476" s="14">
        <v>0</v>
      </c>
      <c r="W476" s="14">
        <v>0</v>
      </c>
      <c r="X476" s="14">
        <v>1017.4000000000001</v>
      </c>
      <c r="Y476">
        <v>0</v>
      </c>
      <c r="Z476">
        <v>1</v>
      </c>
      <c r="AA476">
        <v>1</v>
      </c>
      <c r="AB476">
        <v>2</v>
      </c>
      <c r="AC476">
        <v>508.70000000000005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K476">
        <f>VLOOKUP(B476, 'Performance Data'!$B:$B, 1, 0)</f>
        <v>20983</v>
      </c>
    </row>
    <row r="477" spans="2:37" hidden="1" x14ac:dyDescent="0.25">
      <c r="B477">
        <v>20984</v>
      </c>
      <c r="C477" t="s">
        <v>92</v>
      </c>
      <c r="D477" s="41" t="s">
        <v>23</v>
      </c>
      <c r="E477" s="41" t="s">
        <v>23</v>
      </c>
      <c r="F477" t="s">
        <v>535</v>
      </c>
      <c r="G477" s="12" t="s">
        <v>106</v>
      </c>
      <c r="H477">
        <v>45017</v>
      </c>
      <c r="I477" t="s">
        <v>38</v>
      </c>
      <c r="J477" s="14">
        <v>725.44</v>
      </c>
      <c r="K477" s="14">
        <v>835.12</v>
      </c>
      <c r="L477" s="14">
        <v>362.93</v>
      </c>
      <c r="M477" s="14">
        <v>1357.06</v>
      </c>
      <c r="N477" s="14">
        <v>0</v>
      </c>
      <c r="O477" s="14">
        <v>522.08000000000004</v>
      </c>
      <c r="P477" s="14">
        <v>0</v>
      </c>
      <c r="Q477" s="14">
        <v>0</v>
      </c>
      <c r="R477" s="14">
        <v>236.47</v>
      </c>
      <c r="S477" s="14">
        <v>1953.64</v>
      </c>
      <c r="T477" s="14">
        <v>2435.7600000000002</v>
      </c>
      <c r="U477" s="14">
        <v>351.93</v>
      </c>
      <c r="W477" s="14">
        <v>351.93</v>
      </c>
      <c r="X477" s="14">
        <v>8780.43</v>
      </c>
      <c r="Y477">
        <v>1</v>
      </c>
      <c r="Z477">
        <v>1</v>
      </c>
      <c r="AA477">
        <v>0</v>
      </c>
      <c r="AB477">
        <v>9</v>
      </c>
      <c r="AC477">
        <v>975.60333333333335</v>
      </c>
      <c r="AD477">
        <v>0</v>
      </c>
      <c r="AE477">
        <v>0</v>
      </c>
      <c r="AF477">
        <v>0</v>
      </c>
      <c r="AG477">
        <v>0</v>
      </c>
      <c r="AH477" t="s">
        <v>141</v>
      </c>
      <c r="AI477" t="s">
        <v>1239</v>
      </c>
      <c r="AK477">
        <f>VLOOKUP(B477, 'Performance Data'!$B:$B, 1, 0)</f>
        <v>20984</v>
      </c>
    </row>
    <row r="478" spans="2:37" hidden="1" x14ac:dyDescent="0.25">
      <c r="B478">
        <v>20985</v>
      </c>
      <c r="C478" t="s">
        <v>71</v>
      </c>
      <c r="D478" s="41" t="s">
        <v>23</v>
      </c>
      <c r="E478" s="41" t="s">
        <v>23</v>
      </c>
      <c r="F478" s="41" t="s">
        <v>535</v>
      </c>
      <c r="G478" s="12" t="s">
        <v>106</v>
      </c>
      <c r="H478">
        <v>45078</v>
      </c>
      <c r="I478" t="s">
        <v>64</v>
      </c>
      <c r="J478" s="14">
        <v>1992.32</v>
      </c>
      <c r="K478" s="14">
        <v>473.67</v>
      </c>
      <c r="L478" s="14">
        <v>1584.23</v>
      </c>
      <c r="M478" s="14">
        <v>472.94</v>
      </c>
      <c r="N478" s="14">
        <v>3348.97</v>
      </c>
      <c r="O478" s="14">
        <v>2996.72</v>
      </c>
      <c r="P478" s="14">
        <v>749.96</v>
      </c>
      <c r="Q478" s="14">
        <v>1362.44</v>
      </c>
      <c r="R478" s="14">
        <v>1852.16</v>
      </c>
      <c r="S478" s="14">
        <v>1353.95</v>
      </c>
      <c r="T478" s="14">
        <v>1157.98</v>
      </c>
      <c r="U478" s="14">
        <v>642.28</v>
      </c>
      <c r="W478" s="14">
        <v>642.28</v>
      </c>
      <c r="X478" s="14">
        <v>17987.62</v>
      </c>
      <c r="Y478">
        <v>1</v>
      </c>
      <c r="Z478">
        <v>1</v>
      </c>
      <c r="AA478">
        <v>1</v>
      </c>
      <c r="AB478">
        <v>12</v>
      </c>
      <c r="AC478">
        <v>1498.9683333333332</v>
      </c>
      <c r="AD478">
        <v>0</v>
      </c>
      <c r="AE478">
        <v>0</v>
      </c>
      <c r="AF478">
        <v>0</v>
      </c>
      <c r="AG478">
        <v>0</v>
      </c>
      <c r="AH478" t="s">
        <v>128</v>
      </c>
      <c r="AI478" t="s">
        <v>1242</v>
      </c>
      <c r="AK478">
        <f>VLOOKUP(B478, 'Performance Data'!$B:$B, 1, 0)</f>
        <v>20985</v>
      </c>
    </row>
    <row r="479" spans="2:37" hidden="1" x14ac:dyDescent="0.25">
      <c r="B479">
        <v>20986</v>
      </c>
      <c r="C479" t="s">
        <v>159</v>
      </c>
      <c r="D479" s="41" t="s">
        <v>23</v>
      </c>
      <c r="E479" t="s">
        <v>23</v>
      </c>
      <c r="F479" t="s">
        <v>535</v>
      </c>
      <c r="G479" s="12" t="s">
        <v>106</v>
      </c>
      <c r="H479" s="48">
        <v>45017</v>
      </c>
      <c r="I479" t="s">
        <v>38</v>
      </c>
      <c r="J479" s="14">
        <v>1771.43</v>
      </c>
      <c r="K479" s="14">
        <v>1963.56</v>
      </c>
      <c r="L479" s="14">
        <v>2338.11</v>
      </c>
      <c r="M479" s="14">
        <v>1474.68</v>
      </c>
      <c r="N479" s="14">
        <v>1030.1600000000001</v>
      </c>
      <c r="O479" s="14">
        <v>1263.51</v>
      </c>
      <c r="P479" s="14">
        <v>1886.94</v>
      </c>
      <c r="Q479" s="14">
        <v>1616.72</v>
      </c>
      <c r="R479" s="14">
        <v>1239.79</v>
      </c>
      <c r="S479" s="14">
        <v>3806.39</v>
      </c>
      <c r="T479" s="14">
        <v>2696.43</v>
      </c>
      <c r="U479" s="14">
        <v>0</v>
      </c>
      <c r="W479" s="14">
        <v>0</v>
      </c>
      <c r="X479" s="14">
        <v>21087.72</v>
      </c>
      <c r="Y479">
        <v>0</v>
      </c>
      <c r="Z479">
        <v>1</v>
      </c>
      <c r="AA479">
        <v>0</v>
      </c>
      <c r="AB479">
        <v>11</v>
      </c>
      <c r="AC479">
        <v>1917.0654545454547</v>
      </c>
      <c r="AD479">
        <v>0</v>
      </c>
      <c r="AE479">
        <v>0</v>
      </c>
      <c r="AF479">
        <v>0</v>
      </c>
      <c r="AG479">
        <v>0</v>
      </c>
      <c r="AH479" t="s">
        <v>133</v>
      </c>
      <c r="AI479" t="s">
        <v>1242</v>
      </c>
      <c r="AK479">
        <f>VLOOKUP(B479, 'Performance Data'!$B:$B, 1, 0)</f>
        <v>20986</v>
      </c>
    </row>
    <row r="480" spans="2:37" hidden="1" x14ac:dyDescent="0.25">
      <c r="B480">
        <v>20987</v>
      </c>
      <c r="C480" t="s">
        <v>863</v>
      </c>
      <c r="D480" s="41" t="s">
        <v>23</v>
      </c>
      <c r="E480" s="41" t="s">
        <v>23</v>
      </c>
      <c r="F480" s="41">
        <v>0</v>
      </c>
      <c r="G480" s="12">
        <v>0</v>
      </c>
      <c r="H480">
        <v>0</v>
      </c>
      <c r="I480" t="s">
        <v>38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W480" s="14">
        <v>0</v>
      </c>
      <c r="X480" s="14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K480" t="e">
        <f>VLOOKUP(B480, 'Performance Data'!$B:$B, 1, 0)</f>
        <v>#N/A</v>
      </c>
    </row>
    <row r="481" spans="2:37" hidden="1" x14ac:dyDescent="0.25">
      <c r="B481">
        <v>20989</v>
      </c>
      <c r="C481" t="s">
        <v>864</v>
      </c>
      <c r="D481" s="41" t="s">
        <v>23</v>
      </c>
      <c r="E481" s="41" t="s">
        <v>23</v>
      </c>
      <c r="F481" s="41">
        <v>0</v>
      </c>
      <c r="G481" s="12">
        <v>0</v>
      </c>
      <c r="H481">
        <v>0</v>
      </c>
      <c r="I481" t="s">
        <v>38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W481" s="14">
        <v>0</v>
      </c>
      <c r="X481" s="14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K481" t="e">
        <f>VLOOKUP(B481, 'Performance Data'!$B:$B, 1, 0)</f>
        <v>#N/A</v>
      </c>
    </row>
    <row r="482" spans="2:37" hidden="1" x14ac:dyDescent="0.25">
      <c r="B482">
        <v>20990</v>
      </c>
      <c r="C482" t="s">
        <v>264</v>
      </c>
      <c r="D482" s="41" t="s">
        <v>23</v>
      </c>
      <c r="E482" s="41" t="s">
        <v>23</v>
      </c>
      <c r="F482" s="41" t="s">
        <v>564</v>
      </c>
      <c r="G482" s="12" t="s">
        <v>564</v>
      </c>
      <c r="H482">
        <v>45170</v>
      </c>
      <c r="I482" t="s">
        <v>64</v>
      </c>
      <c r="J482" s="14">
        <v>0</v>
      </c>
      <c r="K482" s="14">
        <v>1168.94</v>
      </c>
      <c r="L482" s="14">
        <v>826.59</v>
      </c>
      <c r="M482" s="14">
        <v>1018.94</v>
      </c>
      <c r="N482" s="14">
        <v>0</v>
      </c>
      <c r="O482" s="14">
        <v>0</v>
      </c>
      <c r="P482" s="14">
        <v>4967.6899999999996</v>
      </c>
      <c r="Q482" s="14">
        <v>2269.23</v>
      </c>
      <c r="R482" s="14">
        <v>945.76</v>
      </c>
      <c r="S482" s="14">
        <v>502.27</v>
      </c>
      <c r="T482" s="14">
        <v>1028.52</v>
      </c>
      <c r="U482" s="14">
        <v>2284.33</v>
      </c>
      <c r="W482" s="14">
        <v>2284.33</v>
      </c>
      <c r="X482" s="14">
        <v>15012.27</v>
      </c>
      <c r="Y482">
        <v>1</v>
      </c>
      <c r="Z482">
        <v>1</v>
      </c>
      <c r="AA482">
        <v>1</v>
      </c>
      <c r="AB482">
        <v>9</v>
      </c>
      <c r="AC482">
        <v>1668.03</v>
      </c>
      <c r="AD482">
        <v>0</v>
      </c>
      <c r="AE482">
        <v>0</v>
      </c>
      <c r="AF482">
        <v>0</v>
      </c>
      <c r="AG482">
        <v>0</v>
      </c>
      <c r="AH482" t="s">
        <v>141</v>
      </c>
      <c r="AI482" t="s">
        <v>1239</v>
      </c>
      <c r="AK482">
        <f>VLOOKUP(B482, 'Performance Data'!$B:$B, 1, 0)</f>
        <v>20990</v>
      </c>
    </row>
    <row r="483" spans="2:37" hidden="1" x14ac:dyDescent="0.25">
      <c r="B483">
        <v>20991</v>
      </c>
      <c r="C483" t="s">
        <v>865</v>
      </c>
      <c r="D483" s="41" t="s">
        <v>23</v>
      </c>
      <c r="E483" s="41" t="s">
        <v>23</v>
      </c>
      <c r="F483" s="41">
        <v>0</v>
      </c>
      <c r="G483" s="12">
        <v>0</v>
      </c>
      <c r="H483">
        <v>0</v>
      </c>
      <c r="I483" t="s">
        <v>38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W483" s="14">
        <v>0</v>
      </c>
      <c r="X483" s="14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K483" t="e">
        <f>VLOOKUP(B483, 'Performance Data'!$B:$B, 1, 0)</f>
        <v>#N/A</v>
      </c>
    </row>
    <row r="484" spans="2:37" hidden="1" x14ac:dyDescent="0.25">
      <c r="B484">
        <v>20992</v>
      </c>
      <c r="C484" t="s">
        <v>93</v>
      </c>
      <c r="D484" s="41" t="s">
        <v>23</v>
      </c>
      <c r="E484" s="41" t="s">
        <v>23</v>
      </c>
      <c r="F484" s="41" t="s">
        <v>535</v>
      </c>
      <c r="G484" s="12" t="s">
        <v>106</v>
      </c>
      <c r="H484">
        <v>0</v>
      </c>
      <c r="I484" t="s">
        <v>38</v>
      </c>
      <c r="J484" s="14">
        <v>1201.3599999999999</v>
      </c>
      <c r="K484" s="14">
        <v>0</v>
      </c>
      <c r="L484" s="14">
        <v>1244.4100000000001</v>
      </c>
      <c r="M484" s="14">
        <v>2251.59</v>
      </c>
      <c r="N484" s="14">
        <v>1687.93</v>
      </c>
      <c r="O484" s="14">
        <v>780.98</v>
      </c>
      <c r="P484" s="14">
        <v>3145.77</v>
      </c>
      <c r="Q484" s="14">
        <v>0</v>
      </c>
      <c r="R484" s="14">
        <v>1837.74</v>
      </c>
      <c r="S484" s="14">
        <v>4383.29</v>
      </c>
      <c r="T484" s="14">
        <v>4528.8</v>
      </c>
      <c r="U484" s="14">
        <v>2867.99</v>
      </c>
      <c r="W484" s="14">
        <v>2867.99</v>
      </c>
      <c r="X484" s="14">
        <v>23929.86</v>
      </c>
      <c r="Y484">
        <v>1</v>
      </c>
      <c r="Z484">
        <v>1</v>
      </c>
      <c r="AA484">
        <v>0</v>
      </c>
      <c r="AB484">
        <v>10</v>
      </c>
      <c r="AC484">
        <v>2392.9859999999999</v>
      </c>
      <c r="AD484">
        <v>0</v>
      </c>
      <c r="AE484">
        <v>0</v>
      </c>
      <c r="AF484">
        <v>0</v>
      </c>
      <c r="AG484">
        <v>0</v>
      </c>
      <c r="AH484" t="s">
        <v>141</v>
      </c>
      <c r="AI484" t="s">
        <v>1239</v>
      </c>
      <c r="AK484">
        <f>VLOOKUP(B484, 'Performance Data'!$B:$B, 1, 0)</f>
        <v>20992</v>
      </c>
    </row>
    <row r="485" spans="2:37" hidden="1" x14ac:dyDescent="0.25">
      <c r="B485">
        <v>20993</v>
      </c>
      <c r="C485" t="s">
        <v>866</v>
      </c>
      <c r="D485" s="41" t="s">
        <v>23</v>
      </c>
      <c r="E485" s="41" t="s">
        <v>23</v>
      </c>
      <c r="F485" s="41">
        <v>0</v>
      </c>
      <c r="G485" s="57">
        <v>0</v>
      </c>
      <c r="H485">
        <v>0</v>
      </c>
      <c r="I485" t="s">
        <v>64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W485" s="14">
        <v>0</v>
      </c>
      <c r="X485" s="14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K485" t="e">
        <f>VLOOKUP(B485, 'Performance Data'!$B:$B, 1, 0)</f>
        <v>#N/A</v>
      </c>
    </row>
    <row r="486" spans="2:37" hidden="1" x14ac:dyDescent="0.25">
      <c r="B486">
        <v>20994</v>
      </c>
      <c r="C486" t="s">
        <v>867</v>
      </c>
      <c r="D486" s="41" t="s">
        <v>23</v>
      </c>
      <c r="E486" t="s">
        <v>23</v>
      </c>
      <c r="F486">
        <v>0</v>
      </c>
      <c r="G486">
        <v>0</v>
      </c>
      <c r="H486">
        <v>0</v>
      </c>
      <c r="I486" t="s">
        <v>64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W486" s="14">
        <v>0</v>
      </c>
      <c r="X486" s="14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K486" t="e">
        <f>VLOOKUP(B486, 'Performance Data'!$B:$B, 1, 0)</f>
        <v>#N/A</v>
      </c>
    </row>
    <row r="487" spans="2:37" hidden="1" x14ac:dyDescent="0.25">
      <c r="B487">
        <v>20995</v>
      </c>
      <c r="C487" t="s">
        <v>144</v>
      </c>
      <c r="D487" s="41" t="s">
        <v>23</v>
      </c>
      <c r="E487" t="s">
        <v>23</v>
      </c>
      <c r="F487" t="s">
        <v>535</v>
      </c>
      <c r="G487" t="s">
        <v>106</v>
      </c>
      <c r="H487">
        <v>45170</v>
      </c>
      <c r="I487" t="s">
        <v>38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754.88</v>
      </c>
      <c r="Q487" s="14">
        <v>0</v>
      </c>
      <c r="R487" s="14">
        <v>236.47</v>
      </c>
      <c r="S487" s="14">
        <v>1085.54</v>
      </c>
      <c r="T487" s="14">
        <v>0</v>
      </c>
      <c r="U487" s="14">
        <v>0</v>
      </c>
      <c r="W487" s="14">
        <v>0</v>
      </c>
      <c r="X487" s="14">
        <v>2076.89</v>
      </c>
      <c r="Y487">
        <v>0</v>
      </c>
      <c r="Z487">
        <v>1</v>
      </c>
      <c r="AA487">
        <v>0</v>
      </c>
      <c r="AB487">
        <v>3</v>
      </c>
      <c r="AC487">
        <v>692.29666666666662</v>
      </c>
      <c r="AD487">
        <v>0</v>
      </c>
      <c r="AE487">
        <v>0</v>
      </c>
      <c r="AF487">
        <v>0</v>
      </c>
      <c r="AG487">
        <v>0</v>
      </c>
      <c r="AH487" t="s">
        <v>712</v>
      </c>
      <c r="AI487" t="s">
        <v>1239</v>
      </c>
      <c r="AK487">
        <f>VLOOKUP(B487, 'Performance Data'!$B:$B, 1, 0)</f>
        <v>20995</v>
      </c>
    </row>
    <row r="488" spans="2:37" ht="30" hidden="1" x14ac:dyDescent="0.25">
      <c r="B488">
        <v>20997</v>
      </c>
      <c r="C488" t="s">
        <v>235</v>
      </c>
      <c r="D488" t="s">
        <v>23</v>
      </c>
      <c r="E488" t="s">
        <v>23</v>
      </c>
      <c r="F488" t="s">
        <v>535</v>
      </c>
      <c r="G488" s="48" t="s">
        <v>106</v>
      </c>
      <c r="H488" s="48">
        <v>45413</v>
      </c>
      <c r="I488" t="s">
        <v>64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W488" s="14">
        <v>0</v>
      </c>
      <c r="X488" s="14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146</v>
      </c>
      <c r="AI488">
        <v>0</v>
      </c>
      <c r="AK488">
        <f>VLOOKUP(B488, 'Performance Data'!$B:$B, 1, 0)</f>
        <v>20997</v>
      </c>
    </row>
    <row r="489" spans="2:37" hidden="1" x14ac:dyDescent="0.25">
      <c r="B489">
        <v>20998</v>
      </c>
      <c r="C489" t="s">
        <v>868</v>
      </c>
      <c r="D489" t="s">
        <v>23</v>
      </c>
      <c r="E489" t="s">
        <v>23</v>
      </c>
      <c r="F489">
        <v>0</v>
      </c>
      <c r="G489">
        <v>0</v>
      </c>
      <c r="H489" s="48">
        <v>0</v>
      </c>
      <c r="I489" t="s">
        <v>64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0</v>
      </c>
      <c r="W489" s="14">
        <v>0</v>
      </c>
      <c r="X489" s="14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K489" t="e">
        <f>VLOOKUP(B489, 'Performance Data'!$B:$B, 1, 0)</f>
        <v>#N/A</v>
      </c>
    </row>
    <row r="490" spans="2:37" hidden="1" x14ac:dyDescent="0.25">
      <c r="B490">
        <v>20999</v>
      </c>
      <c r="C490" t="s">
        <v>869</v>
      </c>
      <c r="D490" t="s">
        <v>23</v>
      </c>
      <c r="E490" t="s">
        <v>23</v>
      </c>
      <c r="F490">
        <v>0</v>
      </c>
      <c r="G490">
        <v>0</v>
      </c>
      <c r="H490" s="48">
        <v>0</v>
      </c>
      <c r="I490" t="s">
        <v>38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W490" s="14">
        <v>0</v>
      </c>
      <c r="X490" s="14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K490" t="e">
        <f>VLOOKUP(B490, 'Performance Data'!$B:$B, 1, 0)</f>
        <v>#N/A</v>
      </c>
    </row>
    <row r="491" spans="2:37" hidden="1" x14ac:dyDescent="0.25">
      <c r="B491">
        <v>21002</v>
      </c>
      <c r="C491" t="s">
        <v>459</v>
      </c>
      <c r="D491" t="s">
        <v>31</v>
      </c>
      <c r="E491" t="s">
        <v>31</v>
      </c>
      <c r="F491" t="s">
        <v>564</v>
      </c>
      <c r="G491" t="s">
        <v>564</v>
      </c>
      <c r="H491" s="48">
        <v>0</v>
      </c>
      <c r="I491" t="s">
        <v>38</v>
      </c>
      <c r="J491" s="14">
        <v>105.88</v>
      </c>
      <c r="K491" s="14">
        <v>0</v>
      </c>
      <c r="L491" s="14">
        <v>1499.61</v>
      </c>
      <c r="M491" s="14">
        <v>0</v>
      </c>
      <c r="N491" s="14">
        <v>297.52</v>
      </c>
      <c r="O491" s="14">
        <v>186.36</v>
      </c>
      <c r="P491" s="14">
        <v>0</v>
      </c>
      <c r="Q491" s="14">
        <v>0</v>
      </c>
      <c r="R491" s="14">
        <v>0</v>
      </c>
      <c r="S491" s="14">
        <v>1686.71</v>
      </c>
      <c r="T491" s="14">
        <v>0</v>
      </c>
      <c r="U491" s="14">
        <v>858.03</v>
      </c>
      <c r="W491" s="14">
        <v>858.03</v>
      </c>
      <c r="X491" s="14">
        <v>4634.1099999999997</v>
      </c>
      <c r="Y491">
        <v>1</v>
      </c>
      <c r="Z491">
        <v>1</v>
      </c>
      <c r="AA491">
        <v>0</v>
      </c>
      <c r="AB491">
        <v>6</v>
      </c>
      <c r="AC491">
        <v>772.35166666666657</v>
      </c>
      <c r="AD491">
        <v>0</v>
      </c>
      <c r="AE491">
        <v>0</v>
      </c>
      <c r="AF491">
        <v>0</v>
      </c>
      <c r="AG491">
        <v>0</v>
      </c>
      <c r="AH491" t="s">
        <v>712</v>
      </c>
      <c r="AI491" t="s">
        <v>1239</v>
      </c>
      <c r="AK491">
        <f>VLOOKUP(B491, 'Performance Data'!$B:$B, 1, 0)</f>
        <v>21002</v>
      </c>
    </row>
    <row r="492" spans="2:37" hidden="1" x14ac:dyDescent="0.25">
      <c r="B492">
        <v>21006</v>
      </c>
      <c r="C492" t="s">
        <v>462</v>
      </c>
      <c r="D492" t="s">
        <v>31</v>
      </c>
      <c r="E492" t="s">
        <v>31</v>
      </c>
      <c r="F492" t="s">
        <v>535</v>
      </c>
      <c r="G492" t="s">
        <v>106</v>
      </c>
      <c r="H492" s="48">
        <v>0</v>
      </c>
      <c r="I492" t="s">
        <v>64</v>
      </c>
      <c r="J492" s="14">
        <v>0</v>
      </c>
      <c r="K492" s="14">
        <v>0</v>
      </c>
      <c r="L492" s="14">
        <v>1209.8499999999999</v>
      </c>
      <c r="M492" s="14">
        <v>0</v>
      </c>
      <c r="N492" s="14">
        <v>0</v>
      </c>
      <c r="O492" s="14">
        <v>0</v>
      </c>
      <c r="P492" s="14">
        <v>0</v>
      </c>
      <c r="Q492" s="14">
        <v>1257.57</v>
      </c>
      <c r="R492" s="14">
        <v>0</v>
      </c>
      <c r="S492" s="14">
        <v>0</v>
      </c>
      <c r="T492" s="14">
        <v>562.91999999999996</v>
      </c>
      <c r="U492" s="14">
        <v>0</v>
      </c>
      <c r="W492" s="14">
        <v>0</v>
      </c>
      <c r="X492" s="14">
        <v>3030.34</v>
      </c>
      <c r="Y492">
        <v>0</v>
      </c>
      <c r="Z492">
        <v>1</v>
      </c>
      <c r="AA492">
        <v>1</v>
      </c>
      <c r="AB492">
        <v>3</v>
      </c>
      <c r="AC492">
        <v>1010.1133333333333</v>
      </c>
      <c r="AD492">
        <v>0</v>
      </c>
      <c r="AE492">
        <v>0</v>
      </c>
      <c r="AF492">
        <v>0</v>
      </c>
      <c r="AG492">
        <v>0</v>
      </c>
      <c r="AH492" t="s">
        <v>679</v>
      </c>
      <c r="AI492" t="s">
        <v>1239</v>
      </c>
      <c r="AK492">
        <f>VLOOKUP(B492, 'Performance Data'!$B:$B, 1, 0)</f>
        <v>21006</v>
      </c>
    </row>
    <row r="493" spans="2:37" hidden="1" x14ac:dyDescent="0.25">
      <c r="B493">
        <v>21007</v>
      </c>
      <c r="C493" t="s">
        <v>870</v>
      </c>
      <c r="D493" t="s">
        <v>31</v>
      </c>
      <c r="E493" t="s">
        <v>31</v>
      </c>
      <c r="F493">
        <v>0</v>
      </c>
      <c r="G493">
        <v>0</v>
      </c>
      <c r="H493" s="48">
        <v>0</v>
      </c>
      <c r="I493" t="s">
        <v>64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W493" s="14">
        <v>0</v>
      </c>
      <c r="X493" s="14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K493" t="e">
        <f>VLOOKUP(B493, 'Performance Data'!$B:$B, 1, 0)</f>
        <v>#N/A</v>
      </c>
    </row>
    <row r="494" spans="2:37" hidden="1" x14ac:dyDescent="0.25">
      <c r="B494">
        <v>21008</v>
      </c>
      <c r="C494" t="s">
        <v>440</v>
      </c>
      <c r="D494" t="s">
        <v>31</v>
      </c>
      <c r="E494" t="s">
        <v>31</v>
      </c>
      <c r="F494" t="s">
        <v>535</v>
      </c>
      <c r="G494" t="s">
        <v>106</v>
      </c>
      <c r="H494" s="48">
        <v>0</v>
      </c>
      <c r="I494" t="s">
        <v>64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W494" s="14">
        <v>0</v>
      </c>
      <c r="X494" s="1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133</v>
      </c>
      <c r="AI494" t="s">
        <v>1242</v>
      </c>
      <c r="AK494">
        <f>VLOOKUP(B494, 'Performance Data'!$B:$B, 1, 0)</f>
        <v>21008</v>
      </c>
    </row>
    <row r="495" spans="2:37" hidden="1" x14ac:dyDescent="0.25">
      <c r="B495">
        <v>21009</v>
      </c>
      <c r="C495" t="s">
        <v>446</v>
      </c>
      <c r="D495" t="s">
        <v>31</v>
      </c>
      <c r="E495" t="s">
        <v>31</v>
      </c>
      <c r="F495" t="s">
        <v>535</v>
      </c>
      <c r="G495" t="s">
        <v>106</v>
      </c>
      <c r="H495" s="48">
        <v>0</v>
      </c>
      <c r="I495" t="s">
        <v>38</v>
      </c>
      <c r="J495" s="14">
        <v>0</v>
      </c>
      <c r="K495" s="14">
        <v>482.82</v>
      </c>
      <c r="L495" s="14">
        <v>644.14</v>
      </c>
      <c r="M495" s="14">
        <v>540.98</v>
      </c>
      <c r="N495" s="14">
        <v>748.43</v>
      </c>
      <c r="O495" s="14">
        <v>0</v>
      </c>
      <c r="P495" s="14">
        <v>781.93</v>
      </c>
      <c r="Q495" s="14">
        <v>0</v>
      </c>
      <c r="R495" s="14">
        <v>0</v>
      </c>
      <c r="S495" s="14">
        <v>1026.01</v>
      </c>
      <c r="T495" s="14">
        <v>0</v>
      </c>
      <c r="U495" s="14">
        <v>715.19</v>
      </c>
      <c r="W495" s="14">
        <v>715.19</v>
      </c>
      <c r="X495" s="14">
        <v>4939.5</v>
      </c>
      <c r="Y495">
        <v>1</v>
      </c>
      <c r="Z495">
        <v>1</v>
      </c>
      <c r="AA495">
        <v>0</v>
      </c>
      <c r="AB495">
        <v>7</v>
      </c>
      <c r="AC495">
        <v>705.64285714285711</v>
      </c>
      <c r="AD495">
        <v>0</v>
      </c>
      <c r="AE495">
        <v>0</v>
      </c>
      <c r="AF495">
        <v>0</v>
      </c>
      <c r="AG495">
        <v>0</v>
      </c>
      <c r="AH495" t="s">
        <v>174</v>
      </c>
      <c r="AI495" t="s">
        <v>1240</v>
      </c>
      <c r="AK495">
        <f>VLOOKUP(B495, 'Performance Data'!$B:$B, 1, 0)</f>
        <v>21009</v>
      </c>
    </row>
    <row r="496" spans="2:37" hidden="1" x14ac:dyDescent="0.25">
      <c r="B496">
        <v>21010</v>
      </c>
      <c r="C496" t="s">
        <v>630</v>
      </c>
      <c r="D496" t="s">
        <v>31</v>
      </c>
      <c r="E496" t="s">
        <v>31</v>
      </c>
      <c r="F496">
        <v>0</v>
      </c>
      <c r="G496">
        <v>0</v>
      </c>
      <c r="H496" s="48">
        <v>0</v>
      </c>
      <c r="I496" t="s">
        <v>64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W496" s="14">
        <v>0</v>
      </c>
      <c r="X496" s="14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K496">
        <f>VLOOKUP(B496, 'Performance Data'!$B:$B, 1, 0)</f>
        <v>21010</v>
      </c>
    </row>
    <row r="497" spans="2:37" hidden="1" x14ac:dyDescent="0.25">
      <c r="B497">
        <v>21011</v>
      </c>
      <c r="C497" t="s">
        <v>631</v>
      </c>
      <c r="D497" t="s">
        <v>31</v>
      </c>
      <c r="E497" t="s">
        <v>31</v>
      </c>
      <c r="F497">
        <v>0</v>
      </c>
      <c r="G497">
        <v>0</v>
      </c>
      <c r="H497" s="48">
        <v>0</v>
      </c>
      <c r="I497" t="s">
        <v>64</v>
      </c>
      <c r="J497" s="14">
        <v>208.69</v>
      </c>
      <c r="K497" s="14">
        <v>43.81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W497" s="14">
        <v>0</v>
      </c>
      <c r="X497" s="14">
        <v>252.5</v>
      </c>
      <c r="Y497">
        <v>0</v>
      </c>
      <c r="Z497">
        <v>1</v>
      </c>
      <c r="AA497">
        <v>1</v>
      </c>
      <c r="AB497">
        <v>2</v>
      </c>
      <c r="AC497">
        <v>126.25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K497">
        <f>VLOOKUP(B497, 'Performance Data'!$B:$B, 1, 0)</f>
        <v>21011</v>
      </c>
    </row>
    <row r="498" spans="2:37" hidden="1" x14ac:dyDescent="0.25">
      <c r="B498">
        <v>21012</v>
      </c>
      <c r="C498" t="s">
        <v>452</v>
      </c>
      <c r="D498" t="s">
        <v>31</v>
      </c>
      <c r="E498" t="s">
        <v>31</v>
      </c>
      <c r="F498" t="s">
        <v>535</v>
      </c>
      <c r="G498" t="s">
        <v>106</v>
      </c>
      <c r="H498" s="48">
        <v>0</v>
      </c>
      <c r="I498" t="s">
        <v>64</v>
      </c>
      <c r="J498" s="14">
        <v>0</v>
      </c>
      <c r="K498" s="14">
        <v>0</v>
      </c>
      <c r="L498" s="14">
        <v>2326.12</v>
      </c>
      <c r="M498" s="14">
        <v>0</v>
      </c>
      <c r="N498" s="14">
        <v>0</v>
      </c>
      <c r="O498" s="14">
        <v>0</v>
      </c>
      <c r="P498" s="14">
        <v>0</v>
      </c>
      <c r="Q498" s="14">
        <v>1447.45</v>
      </c>
      <c r="R498" s="14">
        <v>0</v>
      </c>
      <c r="S498" s="14">
        <v>393.98</v>
      </c>
      <c r="T498" s="14">
        <v>0</v>
      </c>
      <c r="U498" s="14">
        <v>0</v>
      </c>
      <c r="W498" s="14">
        <v>0</v>
      </c>
      <c r="X498" s="14">
        <v>4167.5499999999993</v>
      </c>
      <c r="Y498">
        <v>0</v>
      </c>
      <c r="Z498">
        <v>1</v>
      </c>
      <c r="AA498">
        <v>1</v>
      </c>
      <c r="AB498">
        <v>3</v>
      </c>
      <c r="AC498">
        <v>1389.1833333333332</v>
      </c>
      <c r="AD498">
        <v>0</v>
      </c>
      <c r="AE498">
        <v>0</v>
      </c>
      <c r="AF498">
        <v>0</v>
      </c>
      <c r="AG498">
        <v>0</v>
      </c>
      <c r="AH498" t="s">
        <v>141</v>
      </c>
      <c r="AI498" t="s">
        <v>1239</v>
      </c>
      <c r="AK498">
        <f>VLOOKUP(B498, 'Performance Data'!$B:$B, 1, 0)</f>
        <v>21012</v>
      </c>
    </row>
    <row r="499" spans="2:37" hidden="1" x14ac:dyDescent="0.25">
      <c r="B499">
        <v>21013</v>
      </c>
      <c r="C499" t="s">
        <v>441</v>
      </c>
      <c r="D499" t="s">
        <v>31</v>
      </c>
      <c r="E499" t="s">
        <v>31</v>
      </c>
      <c r="F499" t="s">
        <v>535</v>
      </c>
      <c r="G499" t="s">
        <v>106</v>
      </c>
      <c r="H499" s="48">
        <v>0</v>
      </c>
      <c r="I499" t="s">
        <v>64</v>
      </c>
      <c r="J499" s="14">
        <v>4587.75</v>
      </c>
      <c r="K499" s="14">
        <v>0</v>
      </c>
      <c r="L499" s="14">
        <v>1732.65</v>
      </c>
      <c r="M499" s="14">
        <v>450.42</v>
      </c>
      <c r="N499" s="14">
        <v>1371.45</v>
      </c>
      <c r="O499" s="14">
        <v>3079.08</v>
      </c>
      <c r="P499" s="14">
        <v>2691.51</v>
      </c>
      <c r="Q499" s="14">
        <v>3114.15</v>
      </c>
      <c r="R499" s="14">
        <v>0</v>
      </c>
      <c r="S499" s="14">
        <v>2959.64</v>
      </c>
      <c r="T499" s="14">
        <v>-45</v>
      </c>
      <c r="U499" s="14">
        <v>1658.7</v>
      </c>
      <c r="W499" s="14">
        <v>1658.7</v>
      </c>
      <c r="X499" s="14">
        <v>21600.35</v>
      </c>
      <c r="Y499">
        <v>1</v>
      </c>
      <c r="Z499">
        <v>1</v>
      </c>
      <c r="AA499">
        <v>1</v>
      </c>
      <c r="AB499">
        <v>9</v>
      </c>
      <c r="AC499">
        <v>2400.0388888888888</v>
      </c>
      <c r="AD499">
        <v>0</v>
      </c>
      <c r="AE499">
        <v>0</v>
      </c>
      <c r="AF499">
        <v>0</v>
      </c>
      <c r="AG499">
        <v>0</v>
      </c>
      <c r="AH499" t="s">
        <v>133</v>
      </c>
      <c r="AI499" t="s">
        <v>1242</v>
      </c>
      <c r="AK499">
        <f>VLOOKUP(B499, 'Performance Data'!$B:$B, 1, 0)</f>
        <v>21013</v>
      </c>
    </row>
    <row r="500" spans="2:37" hidden="1" x14ac:dyDescent="0.25">
      <c r="B500">
        <v>21014</v>
      </c>
      <c r="C500" t="s">
        <v>442</v>
      </c>
      <c r="D500" t="s">
        <v>31</v>
      </c>
      <c r="E500" t="s">
        <v>31</v>
      </c>
      <c r="F500" t="s">
        <v>535</v>
      </c>
      <c r="G500" t="s">
        <v>106</v>
      </c>
      <c r="H500" s="48">
        <v>0</v>
      </c>
      <c r="I500" t="s">
        <v>64</v>
      </c>
      <c r="J500" s="14">
        <v>3302.99</v>
      </c>
      <c r="K500" s="14">
        <v>0</v>
      </c>
      <c r="L500" s="14">
        <v>0</v>
      </c>
      <c r="M500" s="14">
        <v>580.17999999999995</v>
      </c>
      <c r="N500" s="14">
        <v>1126.54</v>
      </c>
      <c r="O500" s="14">
        <v>0</v>
      </c>
      <c r="P500" s="14">
        <v>1613.81</v>
      </c>
      <c r="Q500" s="14">
        <v>1693.77</v>
      </c>
      <c r="R500" s="14">
        <v>0</v>
      </c>
      <c r="S500" s="14">
        <v>0</v>
      </c>
      <c r="T500" s="14">
        <v>2102.8200000000002</v>
      </c>
      <c r="U500" s="14">
        <v>0</v>
      </c>
      <c r="W500" s="14">
        <v>0</v>
      </c>
      <c r="X500" s="14">
        <v>10420.109999999999</v>
      </c>
      <c r="Y500">
        <v>0</v>
      </c>
      <c r="Z500">
        <v>1</v>
      </c>
      <c r="AA500">
        <v>1</v>
      </c>
      <c r="AB500">
        <v>6</v>
      </c>
      <c r="AC500">
        <v>1736.6849999999997</v>
      </c>
      <c r="AD500">
        <v>0</v>
      </c>
      <c r="AE500">
        <v>0</v>
      </c>
      <c r="AF500">
        <v>0</v>
      </c>
      <c r="AG500">
        <v>0</v>
      </c>
      <c r="AH500" t="s">
        <v>133</v>
      </c>
      <c r="AI500" t="s">
        <v>1242</v>
      </c>
      <c r="AK500">
        <f>VLOOKUP(B500, 'Performance Data'!$B:$B, 1, 0)</f>
        <v>21014</v>
      </c>
    </row>
    <row r="501" spans="2:37" hidden="1" x14ac:dyDescent="0.25">
      <c r="B501">
        <v>21015</v>
      </c>
      <c r="C501" t="s">
        <v>871</v>
      </c>
      <c r="D501" t="s">
        <v>31</v>
      </c>
      <c r="E501" t="s">
        <v>31</v>
      </c>
      <c r="F501">
        <v>0</v>
      </c>
      <c r="G501">
        <v>0</v>
      </c>
      <c r="H501" s="48">
        <v>0</v>
      </c>
      <c r="I501" t="s">
        <v>64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W501" s="14">
        <v>0</v>
      </c>
      <c r="X501" s="14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K501" t="e">
        <f>VLOOKUP(B501, 'Performance Data'!$B:$B, 1, 0)</f>
        <v>#N/A</v>
      </c>
    </row>
    <row r="502" spans="2:37" hidden="1" x14ac:dyDescent="0.25">
      <c r="B502">
        <v>21016</v>
      </c>
      <c r="C502" t="s">
        <v>463</v>
      </c>
      <c r="D502" t="s">
        <v>31</v>
      </c>
      <c r="E502" t="s">
        <v>31</v>
      </c>
      <c r="F502" t="s">
        <v>535</v>
      </c>
      <c r="G502" t="s">
        <v>106</v>
      </c>
      <c r="H502" s="48">
        <v>0</v>
      </c>
      <c r="I502" t="s">
        <v>38</v>
      </c>
      <c r="J502" s="14">
        <v>1956.68</v>
      </c>
      <c r="K502" s="14">
        <v>0</v>
      </c>
      <c r="L502" s="14">
        <v>0</v>
      </c>
      <c r="M502" s="14">
        <v>917.79</v>
      </c>
      <c r="N502" s="14">
        <v>0</v>
      </c>
      <c r="O502" s="14">
        <v>0</v>
      </c>
      <c r="P502" s="14">
        <v>0</v>
      </c>
      <c r="Q502" s="14">
        <v>0</v>
      </c>
      <c r="R502" s="14">
        <v>1412.49</v>
      </c>
      <c r="S502" s="14">
        <v>537.84</v>
      </c>
      <c r="T502" s="14">
        <v>0</v>
      </c>
      <c r="U502" s="14">
        <v>0</v>
      </c>
      <c r="W502" s="14">
        <v>0</v>
      </c>
      <c r="X502" s="14">
        <v>4824.8</v>
      </c>
      <c r="Y502">
        <v>0</v>
      </c>
      <c r="Z502">
        <v>1</v>
      </c>
      <c r="AA502">
        <v>0</v>
      </c>
      <c r="AB502">
        <v>4</v>
      </c>
      <c r="AC502">
        <v>1206.2</v>
      </c>
      <c r="AD502">
        <v>0</v>
      </c>
      <c r="AE502">
        <v>0</v>
      </c>
      <c r="AF502">
        <v>0</v>
      </c>
      <c r="AG502">
        <v>0</v>
      </c>
      <c r="AH502" t="s">
        <v>679</v>
      </c>
      <c r="AI502" t="s">
        <v>1239</v>
      </c>
      <c r="AK502">
        <f>VLOOKUP(B502, 'Performance Data'!$B:$B, 1, 0)</f>
        <v>21016</v>
      </c>
    </row>
    <row r="503" spans="2:37" hidden="1" x14ac:dyDescent="0.25">
      <c r="B503">
        <v>21020</v>
      </c>
      <c r="C503" t="s">
        <v>464</v>
      </c>
      <c r="D503" t="s">
        <v>31</v>
      </c>
      <c r="E503" t="s">
        <v>31</v>
      </c>
      <c r="F503">
        <v>0</v>
      </c>
      <c r="G503">
        <v>0</v>
      </c>
      <c r="H503" s="48">
        <v>0</v>
      </c>
      <c r="I503" t="s">
        <v>64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W503" s="14">
        <v>0</v>
      </c>
      <c r="X503" s="14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">
        <v>679</v>
      </c>
      <c r="AI503" t="s">
        <v>1239</v>
      </c>
      <c r="AK503">
        <f>VLOOKUP(B503, 'Performance Data'!$B:$B, 1, 0)</f>
        <v>21020</v>
      </c>
    </row>
    <row r="504" spans="2:37" hidden="1" x14ac:dyDescent="0.25">
      <c r="B504">
        <v>21021</v>
      </c>
      <c r="C504" t="s">
        <v>460</v>
      </c>
      <c r="D504" t="s">
        <v>31</v>
      </c>
      <c r="E504" t="s">
        <v>31</v>
      </c>
      <c r="F504" t="s">
        <v>535</v>
      </c>
      <c r="G504" s="12" t="s">
        <v>106</v>
      </c>
      <c r="H504" s="48">
        <v>0</v>
      </c>
      <c r="I504" t="s">
        <v>64</v>
      </c>
      <c r="J504" s="14">
        <v>0</v>
      </c>
      <c r="K504" s="14">
        <v>0</v>
      </c>
      <c r="L504" s="14">
        <v>474.38</v>
      </c>
      <c r="M504" s="14">
        <v>596.05999999999995</v>
      </c>
      <c r="N504" s="14">
        <v>0</v>
      </c>
      <c r="O504" s="14">
        <v>0</v>
      </c>
      <c r="P504" s="14">
        <v>556.83000000000004</v>
      </c>
      <c r="Q504" s="14">
        <v>0</v>
      </c>
      <c r="R504" s="14">
        <v>0</v>
      </c>
      <c r="S504" s="14">
        <v>644.14</v>
      </c>
      <c r="T504" s="14">
        <v>0</v>
      </c>
      <c r="U504" s="14">
        <v>0</v>
      </c>
      <c r="W504" s="14">
        <v>0</v>
      </c>
      <c r="X504" s="14">
        <v>2271.41</v>
      </c>
      <c r="Y504">
        <v>0</v>
      </c>
      <c r="Z504">
        <v>1</v>
      </c>
      <c r="AA504">
        <v>1</v>
      </c>
      <c r="AB504">
        <v>4</v>
      </c>
      <c r="AC504">
        <v>567.85249999999996</v>
      </c>
      <c r="AD504">
        <v>0</v>
      </c>
      <c r="AE504">
        <v>0</v>
      </c>
      <c r="AF504">
        <v>0</v>
      </c>
      <c r="AG504">
        <v>0</v>
      </c>
      <c r="AH504" t="s">
        <v>712</v>
      </c>
      <c r="AI504" t="s">
        <v>1239</v>
      </c>
      <c r="AK504">
        <f>VLOOKUP(B504, 'Performance Data'!$B:$B, 1, 0)</f>
        <v>21021</v>
      </c>
    </row>
    <row r="505" spans="2:37" hidden="1" x14ac:dyDescent="0.25">
      <c r="B505">
        <v>21022</v>
      </c>
      <c r="C505" t="s">
        <v>453</v>
      </c>
      <c r="D505" t="s">
        <v>31</v>
      </c>
      <c r="E505" t="s">
        <v>31</v>
      </c>
      <c r="F505" t="s">
        <v>535</v>
      </c>
      <c r="G505" t="s">
        <v>106</v>
      </c>
      <c r="H505" s="48">
        <v>0</v>
      </c>
      <c r="I505" t="s">
        <v>38</v>
      </c>
      <c r="J505" s="14">
        <v>1382.67</v>
      </c>
      <c r="K505" s="14">
        <v>0</v>
      </c>
      <c r="L505" s="14">
        <v>756.68</v>
      </c>
      <c r="M505" s="14">
        <v>0</v>
      </c>
      <c r="N505" s="14">
        <v>926.43</v>
      </c>
      <c r="O505" s="14">
        <v>827.21</v>
      </c>
      <c r="P505" s="14">
        <v>0</v>
      </c>
      <c r="Q505" s="14">
        <v>0</v>
      </c>
      <c r="R505" s="14">
        <v>1439.79</v>
      </c>
      <c r="S505" s="14">
        <v>0</v>
      </c>
      <c r="T505" s="14">
        <v>926.17</v>
      </c>
      <c r="U505" s="14">
        <v>0</v>
      </c>
      <c r="W505" s="14">
        <v>0</v>
      </c>
      <c r="X505" s="14">
        <v>6258.95</v>
      </c>
      <c r="Y505">
        <v>0</v>
      </c>
      <c r="Z505">
        <v>1</v>
      </c>
      <c r="AA505">
        <v>0</v>
      </c>
      <c r="AB505">
        <v>6</v>
      </c>
      <c r="AC505">
        <v>1043.1583333333333</v>
      </c>
      <c r="AD505">
        <v>0</v>
      </c>
      <c r="AE505">
        <v>0</v>
      </c>
      <c r="AF505">
        <v>0</v>
      </c>
      <c r="AG505">
        <v>0</v>
      </c>
      <c r="AH505" t="s">
        <v>141</v>
      </c>
      <c r="AI505" t="s">
        <v>1239</v>
      </c>
      <c r="AK505">
        <f>VLOOKUP(B505, 'Performance Data'!$B:$B, 1, 0)</f>
        <v>21022</v>
      </c>
    </row>
    <row r="506" spans="2:37" hidden="1" x14ac:dyDescent="0.25">
      <c r="B506">
        <v>21024</v>
      </c>
      <c r="C506" t="s">
        <v>454</v>
      </c>
      <c r="D506" t="s">
        <v>31</v>
      </c>
      <c r="E506" t="s">
        <v>31</v>
      </c>
      <c r="F506" t="s">
        <v>535</v>
      </c>
      <c r="G506" t="s">
        <v>106</v>
      </c>
      <c r="H506" s="48">
        <v>0</v>
      </c>
      <c r="I506" t="s">
        <v>38</v>
      </c>
      <c r="J506" s="14">
        <v>621.53</v>
      </c>
      <c r="K506" s="14">
        <v>1518.29</v>
      </c>
      <c r="L506" s="14">
        <v>1589.65</v>
      </c>
      <c r="M506" s="14">
        <v>225.21</v>
      </c>
      <c r="N506" s="14">
        <v>1072.69</v>
      </c>
      <c r="O506" s="14">
        <v>0</v>
      </c>
      <c r="P506" s="14">
        <v>0</v>
      </c>
      <c r="Q506" s="14">
        <v>557.70000000000005</v>
      </c>
      <c r="R506" s="14">
        <v>0</v>
      </c>
      <c r="S506" s="14">
        <v>799.43</v>
      </c>
      <c r="T506" s="14">
        <v>0</v>
      </c>
      <c r="U506" s="14">
        <v>470.1</v>
      </c>
      <c r="W506" s="14">
        <v>470.1</v>
      </c>
      <c r="X506" s="14">
        <v>6854.6</v>
      </c>
      <c r="Y506">
        <v>1</v>
      </c>
      <c r="Z506">
        <v>1</v>
      </c>
      <c r="AA506">
        <v>0</v>
      </c>
      <c r="AB506">
        <v>8</v>
      </c>
      <c r="AC506">
        <v>856.82500000000005</v>
      </c>
      <c r="AD506">
        <v>0</v>
      </c>
      <c r="AE506">
        <v>0</v>
      </c>
      <c r="AF506">
        <v>0</v>
      </c>
      <c r="AG506">
        <v>0</v>
      </c>
      <c r="AH506" t="s">
        <v>141</v>
      </c>
      <c r="AI506" t="s">
        <v>1239</v>
      </c>
      <c r="AK506">
        <f>VLOOKUP(B506, 'Performance Data'!$B:$B, 1, 0)</f>
        <v>21024</v>
      </c>
    </row>
    <row r="507" spans="2:37" hidden="1" x14ac:dyDescent="0.25">
      <c r="B507">
        <v>21025</v>
      </c>
      <c r="C507" t="s">
        <v>447</v>
      </c>
      <c r="D507" t="s">
        <v>31</v>
      </c>
      <c r="E507" t="s">
        <v>31</v>
      </c>
      <c r="F507" t="s">
        <v>535</v>
      </c>
      <c r="G507" t="s">
        <v>106</v>
      </c>
      <c r="H507" s="48">
        <v>44621</v>
      </c>
      <c r="I507" t="s">
        <v>38</v>
      </c>
      <c r="J507" s="14">
        <v>0</v>
      </c>
      <c r="K507" s="14">
        <v>380.73</v>
      </c>
      <c r="L507" s="14">
        <v>0</v>
      </c>
      <c r="M507" s="14">
        <v>521.42999999999995</v>
      </c>
      <c r="N507" s="14">
        <v>522.52</v>
      </c>
      <c r="O507" s="14">
        <v>340.4</v>
      </c>
      <c r="P507" s="14">
        <v>0</v>
      </c>
      <c r="Q507" s="14">
        <v>521.42999999999995</v>
      </c>
      <c r="R507" s="14">
        <v>0</v>
      </c>
      <c r="S507" s="14">
        <v>307.24</v>
      </c>
      <c r="T507" s="14">
        <v>0</v>
      </c>
      <c r="U507" s="14">
        <v>0</v>
      </c>
      <c r="W507" s="14">
        <v>0</v>
      </c>
      <c r="X507" s="14">
        <v>2593.75</v>
      </c>
      <c r="Y507">
        <v>0</v>
      </c>
      <c r="Z507">
        <v>1</v>
      </c>
      <c r="AA507">
        <v>0</v>
      </c>
      <c r="AB507">
        <v>6</v>
      </c>
      <c r="AC507">
        <v>432.29166666666669</v>
      </c>
      <c r="AD507">
        <v>0</v>
      </c>
      <c r="AE507">
        <v>0</v>
      </c>
      <c r="AF507">
        <v>0</v>
      </c>
      <c r="AG507">
        <v>0</v>
      </c>
      <c r="AH507" t="s">
        <v>174</v>
      </c>
      <c r="AI507" t="s">
        <v>1240</v>
      </c>
      <c r="AK507">
        <f>VLOOKUP(B507, 'Performance Data'!$B:$B, 1, 0)</f>
        <v>21025</v>
      </c>
    </row>
    <row r="508" spans="2:37" hidden="1" x14ac:dyDescent="0.25">
      <c r="B508">
        <v>21026</v>
      </c>
      <c r="C508" t="s">
        <v>872</v>
      </c>
      <c r="D508" t="s">
        <v>31</v>
      </c>
      <c r="E508" t="s">
        <v>31</v>
      </c>
      <c r="F508">
        <v>0</v>
      </c>
      <c r="G508">
        <v>0</v>
      </c>
      <c r="H508" s="48">
        <v>0</v>
      </c>
      <c r="I508" t="s">
        <v>38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0</v>
      </c>
      <c r="W508" s="14">
        <v>0</v>
      </c>
      <c r="X508" s="14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K508" t="e">
        <f>VLOOKUP(B508, 'Performance Data'!$B:$B, 1, 0)</f>
        <v>#N/A</v>
      </c>
    </row>
    <row r="509" spans="2:37" hidden="1" x14ac:dyDescent="0.25">
      <c r="B509">
        <v>21027</v>
      </c>
      <c r="C509" t="s">
        <v>448</v>
      </c>
      <c r="D509" t="s">
        <v>31</v>
      </c>
      <c r="E509" t="s">
        <v>31</v>
      </c>
      <c r="F509" t="s">
        <v>535</v>
      </c>
      <c r="G509" t="s">
        <v>106</v>
      </c>
      <c r="H509" s="48">
        <v>0</v>
      </c>
      <c r="I509" t="s">
        <v>38</v>
      </c>
      <c r="J509" s="14">
        <v>4060.34</v>
      </c>
      <c r="K509" s="14">
        <v>697.03</v>
      </c>
      <c r="L509" s="14">
        <v>862.85</v>
      </c>
      <c r="M509" s="14">
        <v>0</v>
      </c>
      <c r="N509" s="14">
        <v>2892.9</v>
      </c>
      <c r="O509" s="14">
        <v>0</v>
      </c>
      <c r="P509" s="14">
        <v>721.78</v>
      </c>
      <c r="Q509" s="14">
        <v>0</v>
      </c>
      <c r="R509" s="14">
        <v>0</v>
      </c>
      <c r="S509" s="14">
        <v>0</v>
      </c>
      <c r="T509" s="14">
        <v>0</v>
      </c>
      <c r="U509" s="14">
        <v>3238.33</v>
      </c>
      <c r="W509" s="14">
        <v>3238.33</v>
      </c>
      <c r="X509" s="14">
        <v>12473.230000000001</v>
      </c>
      <c r="Y509">
        <v>1</v>
      </c>
      <c r="Z509">
        <v>1</v>
      </c>
      <c r="AA509">
        <v>0</v>
      </c>
      <c r="AB509">
        <v>6</v>
      </c>
      <c r="AC509">
        <v>2078.8716666666669</v>
      </c>
      <c r="AD509">
        <v>0</v>
      </c>
      <c r="AE509">
        <v>0</v>
      </c>
      <c r="AF509">
        <v>0</v>
      </c>
      <c r="AG509">
        <v>0</v>
      </c>
      <c r="AH509" t="s">
        <v>174</v>
      </c>
      <c r="AI509" t="s">
        <v>1240</v>
      </c>
      <c r="AK509">
        <f>VLOOKUP(B509, 'Performance Data'!$B:$B, 1, 0)</f>
        <v>21027</v>
      </c>
    </row>
    <row r="510" spans="2:37" hidden="1" x14ac:dyDescent="0.25">
      <c r="B510">
        <v>21028</v>
      </c>
      <c r="C510" t="s">
        <v>632</v>
      </c>
      <c r="D510" t="s">
        <v>31</v>
      </c>
      <c r="E510" t="s">
        <v>31</v>
      </c>
      <c r="F510">
        <v>0</v>
      </c>
      <c r="G510">
        <v>0</v>
      </c>
      <c r="H510" s="48">
        <v>0</v>
      </c>
      <c r="I510" t="s">
        <v>64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W510" s="14">
        <v>0</v>
      </c>
      <c r="X510" s="14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K510">
        <f>VLOOKUP(B510, 'Performance Data'!$B:$B, 1, 0)</f>
        <v>21028</v>
      </c>
    </row>
    <row r="511" spans="2:37" hidden="1" x14ac:dyDescent="0.25">
      <c r="B511">
        <v>21029</v>
      </c>
      <c r="C511" t="s">
        <v>633</v>
      </c>
      <c r="D511" t="s">
        <v>31</v>
      </c>
      <c r="E511" t="s">
        <v>31</v>
      </c>
      <c r="F511">
        <v>0</v>
      </c>
      <c r="G511">
        <v>0</v>
      </c>
      <c r="H511" s="48">
        <v>0</v>
      </c>
      <c r="I511" t="s">
        <v>64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W511" s="14">
        <v>0</v>
      </c>
      <c r="X511" s="14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K511">
        <f>VLOOKUP(B511, 'Performance Data'!$B:$B, 1, 0)</f>
        <v>21029</v>
      </c>
    </row>
    <row r="512" spans="2:37" hidden="1" x14ac:dyDescent="0.25">
      <c r="B512">
        <v>21032</v>
      </c>
      <c r="C512" t="s">
        <v>873</v>
      </c>
      <c r="D512" t="s">
        <v>31</v>
      </c>
      <c r="E512" t="s">
        <v>31</v>
      </c>
      <c r="F512">
        <v>0</v>
      </c>
      <c r="G512">
        <v>0</v>
      </c>
      <c r="H512" s="48">
        <v>0</v>
      </c>
      <c r="I512" t="s">
        <v>64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W512" s="14">
        <v>0</v>
      </c>
      <c r="X512" s="14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K512" t="e">
        <f>VLOOKUP(B512, 'Performance Data'!$B:$B, 1, 0)</f>
        <v>#N/A</v>
      </c>
    </row>
    <row r="513" spans="2:37" hidden="1" x14ac:dyDescent="0.25">
      <c r="B513">
        <v>21034</v>
      </c>
      <c r="C513" t="s">
        <v>874</v>
      </c>
      <c r="D513" t="s">
        <v>31</v>
      </c>
      <c r="E513" t="s">
        <v>31</v>
      </c>
      <c r="F513">
        <v>0</v>
      </c>
      <c r="G513">
        <v>0</v>
      </c>
      <c r="H513" s="48">
        <v>0</v>
      </c>
      <c r="I513" t="s">
        <v>64</v>
      </c>
      <c r="J513" s="14">
        <v>0</v>
      </c>
      <c r="K513" s="14">
        <v>0</v>
      </c>
      <c r="L513" s="14">
        <v>0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W513" s="14">
        <v>0</v>
      </c>
      <c r="X513" s="14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K513" t="e">
        <f>VLOOKUP(B513, 'Performance Data'!$B:$B, 1, 0)</f>
        <v>#N/A</v>
      </c>
    </row>
    <row r="514" spans="2:37" hidden="1" x14ac:dyDescent="0.25">
      <c r="B514">
        <v>21035</v>
      </c>
      <c r="C514" t="s">
        <v>875</v>
      </c>
      <c r="D514" t="s">
        <v>31</v>
      </c>
      <c r="E514" t="s">
        <v>31</v>
      </c>
      <c r="F514">
        <v>0</v>
      </c>
      <c r="G514">
        <v>0</v>
      </c>
      <c r="H514" s="48">
        <v>0</v>
      </c>
      <c r="I514" t="s">
        <v>38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W514" s="14">
        <v>0</v>
      </c>
      <c r="X514" s="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K514" t="e">
        <f>VLOOKUP(B514, 'Performance Data'!$B:$B, 1, 0)</f>
        <v>#N/A</v>
      </c>
    </row>
    <row r="515" spans="2:37" hidden="1" x14ac:dyDescent="0.25">
      <c r="B515">
        <v>21036</v>
      </c>
      <c r="C515" t="s">
        <v>876</v>
      </c>
      <c r="D515" t="s">
        <v>31</v>
      </c>
      <c r="E515" t="s">
        <v>31</v>
      </c>
      <c r="F515">
        <v>0</v>
      </c>
      <c r="G515">
        <v>0</v>
      </c>
      <c r="H515" s="48">
        <v>0</v>
      </c>
      <c r="I515" t="s">
        <v>64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W515" s="14">
        <v>0</v>
      </c>
      <c r="X515" s="14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K515" t="e">
        <f>VLOOKUP(B515, 'Performance Data'!$B:$B, 1, 0)</f>
        <v>#N/A</v>
      </c>
    </row>
    <row r="516" spans="2:37" hidden="1" x14ac:dyDescent="0.25">
      <c r="B516">
        <v>21037</v>
      </c>
      <c r="C516" t="s">
        <v>634</v>
      </c>
      <c r="D516" t="s">
        <v>31</v>
      </c>
      <c r="E516" t="s">
        <v>31</v>
      </c>
      <c r="F516">
        <v>0</v>
      </c>
      <c r="G516">
        <v>0</v>
      </c>
      <c r="H516" s="48">
        <v>0</v>
      </c>
      <c r="I516" t="s">
        <v>64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W516" s="14">
        <v>0</v>
      </c>
      <c r="X516" s="14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K516">
        <f>VLOOKUP(B516, 'Performance Data'!$B:$B, 1, 0)</f>
        <v>21037</v>
      </c>
    </row>
    <row r="517" spans="2:37" hidden="1" x14ac:dyDescent="0.25">
      <c r="B517">
        <v>21038</v>
      </c>
      <c r="C517" t="s">
        <v>465</v>
      </c>
      <c r="D517" t="s">
        <v>31</v>
      </c>
      <c r="E517" t="s">
        <v>31</v>
      </c>
      <c r="F517">
        <v>0</v>
      </c>
      <c r="G517">
        <v>0</v>
      </c>
      <c r="H517" s="48">
        <v>0</v>
      </c>
      <c r="I517" t="s">
        <v>64</v>
      </c>
      <c r="J517" s="14">
        <v>0</v>
      </c>
      <c r="K517" s="14">
        <v>0</v>
      </c>
      <c r="L517" s="14">
        <v>0</v>
      </c>
      <c r="M517" s="14">
        <v>1867.8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W517" s="14">
        <v>0</v>
      </c>
      <c r="X517" s="14">
        <v>1867.8</v>
      </c>
      <c r="Y517">
        <v>0</v>
      </c>
      <c r="Z517">
        <v>1</v>
      </c>
      <c r="AA517">
        <v>1</v>
      </c>
      <c r="AB517">
        <v>1</v>
      </c>
      <c r="AC517">
        <v>1867.8</v>
      </c>
      <c r="AD517">
        <v>0</v>
      </c>
      <c r="AE517">
        <v>0</v>
      </c>
      <c r="AF517">
        <v>0</v>
      </c>
      <c r="AG517">
        <v>0</v>
      </c>
      <c r="AH517" t="s">
        <v>679</v>
      </c>
      <c r="AI517" t="s">
        <v>1239</v>
      </c>
      <c r="AK517">
        <f>VLOOKUP(B517, 'Performance Data'!$B:$B, 1, 0)</f>
        <v>21038</v>
      </c>
    </row>
    <row r="518" spans="2:37" hidden="1" x14ac:dyDescent="0.25">
      <c r="B518">
        <v>21041</v>
      </c>
      <c r="C518" t="s">
        <v>461</v>
      </c>
      <c r="D518" t="s">
        <v>31</v>
      </c>
      <c r="E518" t="s">
        <v>31</v>
      </c>
      <c r="F518" t="s">
        <v>535</v>
      </c>
      <c r="G518" s="12" t="s">
        <v>106</v>
      </c>
      <c r="H518" s="48">
        <v>0</v>
      </c>
      <c r="I518" t="s">
        <v>64</v>
      </c>
      <c r="J518" s="14">
        <v>765.87</v>
      </c>
      <c r="K518" s="14">
        <v>0</v>
      </c>
      <c r="L518" s="14">
        <v>103.76</v>
      </c>
      <c r="M518" s="14">
        <v>1962.5</v>
      </c>
      <c r="N518" s="14">
        <v>0</v>
      </c>
      <c r="O518" s="14">
        <v>737.62</v>
      </c>
      <c r="P518" s="14">
        <v>0</v>
      </c>
      <c r="Q518" s="14">
        <v>0</v>
      </c>
      <c r="R518" s="14">
        <v>1254.4100000000001</v>
      </c>
      <c r="S518" s="14">
        <v>0</v>
      </c>
      <c r="T518" s="14">
        <v>0</v>
      </c>
      <c r="U518" s="14">
        <v>0</v>
      </c>
      <c r="W518" s="14">
        <v>0</v>
      </c>
      <c r="X518" s="14">
        <v>4824.16</v>
      </c>
      <c r="Y518">
        <v>0</v>
      </c>
      <c r="Z518">
        <v>1</v>
      </c>
      <c r="AA518">
        <v>1</v>
      </c>
      <c r="AB518">
        <v>5</v>
      </c>
      <c r="AC518">
        <v>964.83199999999999</v>
      </c>
      <c r="AD518">
        <v>0</v>
      </c>
      <c r="AE518">
        <v>0</v>
      </c>
      <c r="AF518">
        <v>0</v>
      </c>
      <c r="AG518">
        <v>0</v>
      </c>
      <c r="AH518" t="s">
        <v>712</v>
      </c>
      <c r="AI518" t="s">
        <v>1239</v>
      </c>
      <c r="AK518">
        <f>VLOOKUP(B518, 'Performance Data'!$B:$B, 1, 0)</f>
        <v>21041</v>
      </c>
    </row>
    <row r="519" spans="2:37" hidden="1" x14ac:dyDescent="0.25">
      <c r="B519">
        <v>21042</v>
      </c>
      <c r="C519" t="s">
        <v>455</v>
      </c>
      <c r="D519" t="s">
        <v>31</v>
      </c>
      <c r="E519" t="s">
        <v>31</v>
      </c>
      <c r="F519" t="s">
        <v>535</v>
      </c>
      <c r="G519" t="s">
        <v>106</v>
      </c>
      <c r="H519" s="48">
        <v>0</v>
      </c>
      <c r="I519" t="s">
        <v>38</v>
      </c>
      <c r="J519" s="14">
        <v>583.6</v>
      </c>
      <c r="K519" s="14">
        <v>427.75</v>
      </c>
      <c r="L519" s="14">
        <v>155.63999999999999</v>
      </c>
      <c r="M519" s="14">
        <v>1392.33</v>
      </c>
      <c r="N519" s="14">
        <v>0</v>
      </c>
      <c r="O519" s="14">
        <v>597.69000000000005</v>
      </c>
      <c r="P519" s="14">
        <v>0</v>
      </c>
      <c r="Q519" s="14">
        <v>848.63</v>
      </c>
      <c r="R519" s="14">
        <v>0</v>
      </c>
      <c r="S519" s="14">
        <v>773.22</v>
      </c>
      <c r="T519" s="14">
        <v>0</v>
      </c>
      <c r="U519" s="14">
        <v>1208.23</v>
      </c>
      <c r="W519" s="14">
        <v>1208.23</v>
      </c>
      <c r="X519" s="14">
        <v>5987.09</v>
      </c>
      <c r="Y519">
        <v>1</v>
      </c>
      <c r="Z519">
        <v>1</v>
      </c>
      <c r="AA519">
        <v>0</v>
      </c>
      <c r="AB519">
        <v>8</v>
      </c>
      <c r="AC519">
        <v>748.38625000000002</v>
      </c>
      <c r="AD519">
        <v>0</v>
      </c>
      <c r="AE519">
        <v>0</v>
      </c>
      <c r="AF519">
        <v>0</v>
      </c>
      <c r="AG519">
        <v>0</v>
      </c>
      <c r="AH519" t="s">
        <v>141</v>
      </c>
      <c r="AI519" t="s">
        <v>1239</v>
      </c>
      <c r="AK519">
        <f>VLOOKUP(B519, 'Performance Data'!$B:$B, 1, 0)</f>
        <v>21042</v>
      </c>
    </row>
    <row r="520" spans="2:37" hidden="1" x14ac:dyDescent="0.25">
      <c r="B520">
        <v>21044</v>
      </c>
      <c r="C520" t="s">
        <v>877</v>
      </c>
      <c r="D520" t="s">
        <v>31</v>
      </c>
      <c r="E520" t="s">
        <v>31</v>
      </c>
      <c r="F520">
        <v>0</v>
      </c>
      <c r="G520">
        <v>0</v>
      </c>
      <c r="H520" s="48">
        <v>0</v>
      </c>
      <c r="I520" t="s">
        <v>64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W520" s="14">
        <v>0</v>
      </c>
      <c r="X520" s="14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K520" t="e">
        <f>VLOOKUP(B520, 'Performance Data'!$B:$B, 1, 0)</f>
        <v>#N/A</v>
      </c>
    </row>
    <row r="521" spans="2:37" hidden="1" x14ac:dyDescent="0.25">
      <c r="B521">
        <v>21045</v>
      </c>
      <c r="C521" t="s">
        <v>481</v>
      </c>
      <c r="D521" t="s">
        <v>31</v>
      </c>
      <c r="E521" t="s">
        <v>31</v>
      </c>
      <c r="F521" t="s">
        <v>564</v>
      </c>
      <c r="G521" t="s">
        <v>564</v>
      </c>
      <c r="H521" s="48">
        <v>44228</v>
      </c>
      <c r="I521" t="s">
        <v>64</v>
      </c>
      <c r="J521" s="14">
        <v>0</v>
      </c>
      <c r="K521" s="14">
        <v>0</v>
      </c>
      <c r="L521" s="14">
        <v>0</v>
      </c>
      <c r="M521" s="14">
        <v>0</v>
      </c>
      <c r="N521" s="14">
        <v>476.24</v>
      </c>
      <c r="O521" s="14">
        <v>0</v>
      </c>
      <c r="P521" s="14">
        <v>0</v>
      </c>
      <c r="Q521" s="14">
        <v>0</v>
      </c>
      <c r="R521" s="14">
        <v>3828.31</v>
      </c>
      <c r="S521" s="14">
        <v>0</v>
      </c>
      <c r="T521" s="14">
        <v>0</v>
      </c>
      <c r="U521" s="14">
        <v>0</v>
      </c>
      <c r="W521" s="14">
        <v>0</v>
      </c>
      <c r="X521" s="14">
        <v>4304.55</v>
      </c>
      <c r="Y521">
        <v>0</v>
      </c>
      <c r="Z521">
        <v>1</v>
      </c>
      <c r="AA521">
        <v>1</v>
      </c>
      <c r="AB521">
        <v>2</v>
      </c>
      <c r="AC521">
        <v>2152.2750000000001</v>
      </c>
      <c r="AD521">
        <v>0</v>
      </c>
      <c r="AE521">
        <v>0</v>
      </c>
      <c r="AF521">
        <v>0</v>
      </c>
      <c r="AG521">
        <v>0</v>
      </c>
      <c r="AH521" t="s">
        <v>712</v>
      </c>
      <c r="AI521" t="s">
        <v>1239</v>
      </c>
      <c r="AK521">
        <f>VLOOKUP(B521, 'Performance Data'!$B:$B, 1, 0)</f>
        <v>21045</v>
      </c>
    </row>
    <row r="522" spans="2:37" hidden="1" x14ac:dyDescent="0.25">
      <c r="B522">
        <v>21047</v>
      </c>
      <c r="C522" t="s">
        <v>443</v>
      </c>
      <c r="D522" t="s">
        <v>31</v>
      </c>
      <c r="E522" t="s">
        <v>31</v>
      </c>
      <c r="F522" t="s">
        <v>535</v>
      </c>
      <c r="G522" t="s">
        <v>106</v>
      </c>
      <c r="H522" s="48">
        <v>0</v>
      </c>
      <c r="I522" t="s">
        <v>64</v>
      </c>
      <c r="J522" s="14">
        <v>0</v>
      </c>
      <c r="K522" s="14">
        <v>1513.82</v>
      </c>
      <c r="L522" s="14">
        <v>0</v>
      </c>
      <c r="M522" s="14">
        <v>2427.12</v>
      </c>
      <c r="N522" s="14">
        <v>1830.93</v>
      </c>
      <c r="O522" s="14">
        <v>1108.0999999999999</v>
      </c>
      <c r="P522" s="14">
        <v>131.29</v>
      </c>
      <c r="Q522" s="14">
        <v>1798.81</v>
      </c>
      <c r="R522" s="14">
        <v>0</v>
      </c>
      <c r="S522" s="14">
        <v>1558.81</v>
      </c>
      <c r="T522" s="14">
        <v>0</v>
      </c>
      <c r="U522" s="14">
        <v>1629.92</v>
      </c>
      <c r="W522" s="14">
        <v>1629.92</v>
      </c>
      <c r="X522" s="14">
        <v>11998.8</v>
      </c>
      <c r="Y522">
        <v>1</v>
      </c>
      <c r="Z522">
        <v>1</v>
      </c>
      <c r="AA522">
        <v>1</v>
      </c>
      <c r="AB522">
        <v>8</v>
      </c>
      <c r="AC522">
        <v>1499.85</v>
      </c>
      <c r="AD522">
        <v>0</v>
      </c>
      <c r="AE522">
        <v>0</v>
      </c>
      <c r="AF522">
        <v>0</v>
      </c>
      <c r="AG522">
        <v>0</v>
      </c>
      <c r="AH522" t="s">
        <v>133</v>
      </c>
      <c r="AI522" t="s">
        <v>1242</v>
      </c>
      <c r="AK522">
        <f>VLOOKUP(B522, 'Performance Data'!$B:$B, 1, 0)</f>
        <v>21047</v>
      </c>
    </row>
    <row r="523" spans="2:37" hidden="1" x14ac:dyDescent="0.25">
      <c r="B523">
        <v>21049</v>
      </c>
      <c r="C523" t="s">
        <v>449</v>
      </c>
      <c r="D523" t="s">
        <v>31</v>
      </c>
      <c r="E523" t="s">
        <v>31</v>
      </c>
      <c r="F523" t="s">
        <v>535</v>
      </c>
      <c r="G523" t="s">
        <v>106</v>
      </c>
      <c r="H523" s="48">
        <v>0</v>
      </c>
      <c r="I523" t="s">
        <v>38</v>
      </c>
      <c r="J523" s="14">
        <v>2127.37</v>
      </c>
      <c r="K523" s="14">
        <v>799.35</v>
      </c>
      <c r="L523" s="14">
        <v>1883.11</v>
      </c>
      <c r="M523" s="14">
        <v>782.06</v>
      </c>
      <c r="N523" s="14">
        <v>1203.24</v>
      </c>
      <c r="O523" s="14">
        <v>0</v>
      </c>
      <c r="P523" s="14">
        <v>0</v>
      </c>
      <c r="Q523" s="14">
        <v>2659.44</v>
      </c>
      <c r="R523" s="14">
        <v>814.73</v>
      </c>
      <c r="S523" s="14">
        <v>777</v>
      </c>
      <c r="T523" s="14">
        <v>690.51</v>
      </c>
      <c r="U523" s="14">
        <v>390.51</v>
      </c>
      <c r="W523" s="14">
        <v>390.51</v>
      </c>
      <c r="X523" s="14">
        <v>12127.32</v>
      </c>
      <c r="Y523">
        <v>1</v>
      </c>
      <c r="Z523">
        <v>1</v>
      </c>
      <c r="AA523">
        <v>0</v>
      </c>
      <c r="AB523">
        <v>10</v>
      </c>
      <c r="AC523">
        <v>1212.732</v>
      </c>
      <c r="AD523">
        <v>0</v>
      </c>
      <c r="AE523">
        <v>0</v>
      </c>
      <c r="AF523">
        <v>0</v>
      </c>
      <c r="AG523">
        <v>0</v>
      </c>
      <c r="AH523" t="s">
        <v>174</v>
      </c>
      <c r="AI523" t="s">
        <v>1240</v>
      </c>
      <c r="AK523">
        <f>VLOOKUP(B523, 'Performance Data'!$B:$B, 1, 0)</f>
        <v>21049</v>
      </c>
    </row>
    <row r="524" spans="2:37" hidden="1" x14ac:dyDescent="0.25">
      <c r="B524">
        <v>21050</v>
      </c>
      <c r="C524" t="s">
        <v>428</v>
      </c>
      <c r="D524" t="s">
        <v>31</v>
      </c>
      <c r="E524" t="s">
        <v>31</v>
      </c>
      <c r="F524" t="s">
        <v>535</v>
      </c>
      <c r="G524" t="s">
        <v>106</v>
      </c>
      <c r="H524" s="48">
        <v>0</v>
      </c>
      <c r="I524" t="s">
        <v>64</v>
      </c>
      <c r="J524" s="14">
        <v>3067.6</v>
      </c>
      <c r="K524" s="14">
        <v>1967.83</v>
      </c>
      <c r="L524" s="14">
        <v>5432.05</v>
      </c>
      <c r="M524" s="14">
        <v>1459.38</v>
      </c>
      <c r="N524" s="14">
        <v>3897.43</v>
      </c>
      <c r="O524" s="14">
        <v>1502.85</v>
      </c>
      <c r="P524" s="14">
        <v>4547.76</v>
      </c>
      <c r="Q524" s="14">
        <v>0</v>
      </c>
      <c r="R524" s="14">
        <v>1816.12</v>
      </c>
      <c r="S524" s="14">
        <v>1766.08</v>
      </c>
      <c r="T524" s="14">
        <v>2814.53</v>
      </c>
      <c r="U524" s="14">
        <v>2278.77</v>
      </c>
      <c r="W524" s="14">
        <v>2278.77</v>
      </c>
      <c r="X524" s="14">
        <v>30550.399999999998</v>
      </c>
      <c r="Y524">
        <v>1</v>
      </c>
      <c r="Z524">
        <v>1</v>
      </c>
      <c r="AA524">
        <v>1</v>
      </c>
      <c r="AB524">
        <v>11</v>
      </c>
      <c r="AC524">
        <v>2777.3090909090906</v>
      </c>
      <c r="AD524">
        <v>0</v>
      </c>
      <c r="AE524">
        <v>0</v>
      </c>
      <c r="AF524">
        <v>0</v>
      </c>
      <c r="AG524">
        <v>0</v>
      </c>
      <c r="AH524" t="s">
        <v>128</v>
      </c>
      <c r="AI524" t="s">
        <v>1242</v>
      </c>
      <c r="AK524">
        <f>VLOOKUP(B524, 'Performance Data'!$B:$B, 1, 0)</f>
        <v>21050</v>
      </c>
    </row>
    <row r="525" spans="2:37" hidden="1" x14ac:dyDescent="0.25">
      <c r="B525">
        <v>21052</v>
      </c>
      <c r="C525" t="s">
        <v>635</v>
      </c>
      <c r="D525" t="s">
        <v>31</v>
      </c>
      <c r="E525" t="s">
        <v>31</v>
      </c>
      <c r="F525">
        <v>0</v>
      </c>
      <c r="G525">
        <v>0</v>
      </c>
      <c r="H525" s="48">
        <v>0</v>
      </c>
      <c r="I525" t="s">
        <v>64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0</v>
      </c>
      <c r="W525" s="14">
        <v>0</v>
      </c>
      <c r="X525" s="14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K525">
        <f>VLOOKUP(B525, 'Performance Data'!$B:$B, 1, 0)</f>
        <v>21052</v>
      </c>
    </row>
    <row r="526" spans="2:37" hidden="1" x14ac:dyDescent="0.25">
      <c r="B526">
        <v>21053</v>
      </c>
      <c r="C526" t="s">
        <v>466</v>
      </c>
      <c r="D526" t="s">
        <v>31</v>
      </c>
      <c r="E526" t="s">
        <v>31</v>
      </c>
      <c r="F526">
        <v>0</v>
      </c>
      <c r="G526">
        <v>0</v>
      </c>
      <c r="H526" s="48">
        <v>0</v>
      </c>
      <c r="I526" t="s">
        <v>64</v>
      </c>
      <c r="J526" s="14">
        <v>0</v>
      </c>
      <c r="K526" s="14">
        <v>0</v>
      </c>
      <c r="L526" s="14">
        <v>0</v>
      </c>
      <c r="M526" s="14">
        <v>1432.77</v>
      </c>
      <c r="N526" s="14">
        <v>957.68</v>
      </c>
      <c r="O526" s="14">
        <v>439.49</v>
      </c>
      <c r="P526" s="14">
        <v>546.78</v>
      </c>
      <c r="Q526" s="14">
        <v>0</v>
      </c>
      <c r="R526" s="14">
        <v>0</v>
      </c>
      <c r="S526" s="14">
        <v>513.78</v>
      </c>
      <c r="T526" s="14">
        <v>0</v>
      </c>
      <c r="U526" s="14">
        <v>0</v>
      </c>
      <c r="W526" s="14">
        <v>0</v>
      </c>
      <c r="X526" s="14">
        <v>3890.4999999999991</v>
      </c>
      <c r="Y526">
        <v>0</v>
      </c>
      <c r="Z526">
        <v>1</v>
      </c>
      <c r="AA526">
        <v>1</v>
      </c>
      <c r="AB526">
        <v>5</v>
      </c>
      <c r="AC526">
        <v>778.0999999999998</v>
      </c>
      <c r="AD526">
        <v>0</v>
      </c>
      <c r="AE526">
        <v>0</v>
      </c>
      <c r="AF526">
        <v>0</v>
      </c>
      <c r="AG526">
        <v>0</v>
      </c>
      <c r="AH526" t="s">
        <v>679</v>
      </c>
      <c r="AI526" t="s">
        <v>1239</v>
      </c>
      <c r="AK526">
        <f>VLOOKUP(B526, 'Performance Data'!$B:$B, 1, 0)</f>
        <v>21053</v>
      </c>
    </row>
    <row r="527" spans="2:37" hidden="1" x14ac:dyDescent="0.25">
      <c r="B527">
        <v>21054</v>
      </c>
      <c r="C527" t="s">
        <v>636</v>
      </c>
      <c r="D527" t="s">
        <v>31</v>
      </c>
      <c r="E527" t="s">
        <v>31</v>
      </c>
      <c r="F527" t="s">
        <v>535</v>
      </c>
      <c r="G527" t="s">
        <v>106</v>
      </c>
      <c r="H527" s="48">
        <v>0</v>
      </c>
      <c r="I527" t="s">
        <v>64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518.99</v>
      </c>
      <c r="Q527" s="14">
        <v>0</v>
      </c>
      <c r="R527" s="14">
        <v>0</v>
      </c>
      <c r="S527" s="14">
        <v>3123.15</v>
      </c>
      <c r="T527" s="14">
        <v>0</v>
      </c>
      <c r="U527" s="14">
        <v>0</v>
      </c>
      <c r="W527" s="14">
        <v>0</v>
      </c>
      <c r="X527" s="14">
        <v>3642.1400000000003</v>
      </c>
      <c r="Y527">
        <v>0</v>
      </c>
      <c r="Z527">
        <v>1</v>
      </c>
      <c r="AA527">
        <v>1</v>
      </c>
      <c r="AB527">
        <v>2</v>
      </c>
      <c r="AC527">
        <v>1821.0700000000002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K527">
        <f>VLOOKUP(B527, 'Performance Data'!$B:$B, 1, 0)</f>
        <v>21054</v>
      </c>
    </row>
    <row r="528" spans="2:37" hidden="1" x14ac:dyDescent="0.25">
      <c r="B528">
        <v>21057</v>
      </c>
      <c r="C528" t="s">
        <v>637</v>
      </c>
      <c r="D528" t="s">
        <v>31</v>
      </c>
      <c r="E528" t="s">
        <v>31</v>
      </c>
      <c r="F528">
        <v>0</v>
      </c>
      <c r="G528">
        <v>0</v>
      </c>
      <c r="H528" s="48">
        <v>0</v>
      </c>
      <c r="I528" t="s">
        <v>64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W528" s="14">
        <v>0</v>
      </c>
      <c r="X528" s="14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K528">
        <f>VLOOKUP(B528, 'Performance Data'!$B:$B, 1, 0)</f>
        <v>21057</v>
      </c>
    </row>
    <row r="529" spans="2:37" hidden="1" x14ac:dyDescent="0.25">
      <c r="B529">
        <v>21058</v>
      </c>
      <c r="C529" t="s">
        <v>638</v>
      </c>
      <c r="D529" t="s">
        <v>31</v>
      </c>
      <c r="E529" t="s">
        <v>31</v>
      </c>
      <c r="F529">
        <v>0</v>
      </c>
      <c r="G529">
        <v>0</v>
      </c>
      <c r="H529" s="48">
        <v>0</v>
      </c>
      <c r="I529" t="s">
        <v>64</v>
      </c>
      <c r="J529" s="14">
        <v>0</v>
      </c>
      <c r="K529" s="14">
        <v>0</v>
      </c>
      <c r="L529" s="14">
        <v>0</v>
      </c>
      <c r="M529" s="14">
        <v>739.83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857.93</v>
      </c>
      <c r="T529" s="14">
        <v>0</v>
      </c>
      <c r="U529" s="14">
        <v>0</v>
      </c>
      <c r="W529" s="14">
        <v>0</v>
      </c>
      <c r="X529" s="14">
        <v>1597.76</v>
      </c>
      <c r="Y529">
        <v>0</v>
      </c>
      <c r="Z529">
        <v>1</v>
      </c>
      <c r="AA529">
        <v>1</v>
      </c>
      <c r="AB529">
        <v>2</v>
      </c>
      <c r="AC529">
        <v>798.88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K529">
        <f>VLOOKUP(B529, 'Performance Data'!$B:$B, 1, 0)</f>
        <v>21058</v>
      </c>
    </row>
    <row r="530" spans="2:37" hidden="1" x14ac:dyDescent="0.25">
      <c r="B530">
        <v>21059</v>
      </c>
      <c r="C530" t="s">
        <v>456</v>
      </c>
      <c r="D530" t="s">
        <v>31</v>
      </c>
      <c r="E530" t="s">
        <v>31</v>
      </c>
      <c r="F530" t="s">
        <v>535</v>
      </c>
      <c r="G530" t="s">
        <v>106</v>
      </c>
      <c r="H530" s="48">
        <v>0</v>
      </c>
      <c r="I530" t="s">
        <v>64</v>
      </c>
      <c r="J530" s="14">
        <v>43.81</v>
      </c>
      <c r="K530" s="14">
        <v>781.57</v>
      </c>
      <c r="L530" s="14">
        <v>1999.99</v>
      </c>
      <c r="M530" s="14">
        <v>0</v>
      </c>
      <c r="N530" s="14">
        <v>941.88</v>
      </c>
      <c r="O530" s="14">
        <v>1498.18</v>
      </c>
      <c r="P530" s="14">
        <v>2253.5500000000002</v>
      </c>
      <c r="Q530" s="14">
        <v>194.72</v>
      </c>
      <c r="R530" s="14">
        <v>0</v>
      </c>
      <c r="S530" s="14">
        <v>2576.9</v>
      </c>
      <c r="T530" s="14">
        <v>0</v>
      </c>
      <c r="U530" s="14">
        <v>1683.01</v>
      </c>
      <c r="W530" s="14">
        <v>1683.01</v>
      </c>
      <c r="X530" s="14">
        <v>11973.61</v>
      </c>
      <c r="Y530">
        <v>1</v>
      </c>
      <c r="Z530">
        <v>1</v>
      </c>
      <c r="AA530">
        <v>1</v>
      </c>
      <c r="AB530">
        <v>9</v>
      </c>
      <c r="AC530">
        <v>1330.4011111111113</v>
      </c>
      <c r="AD530">
        <v>0</v>
      </c>
      <c r="AE530">
        <v>0</v>
      </c>
      <c r="AF530">
        <v>0</v>
      </c>
      <c r="AG530">
        <v>0</v>
      </c>
      <c r="AH530" t="s">
        <v>141</v>
      </c>
      <c r="AI530" t="s">
        <v>1239</v>
      </c>
      <c r="AK530">
        <f>VLOOKUP(B530, 'Performance Data'!$B:$B, 1, 0)</f>
        <v>21059</v>
      </c>
    </row>
    <row r="531" spans="2:37" hidden="1" x14ac:dyDescent="0.25">
      <c r="B531">
        <v>21061</v>
      </c>
      <c r="C531" t="s">
        <v>435</v>
      </c>
      <c r="D531" t="s">
        <v>31</v>
      </c>
      <c r="E531" t="s">
        <v>31</v>
      </c>
      <c r="F531" t="s">
        <v>535</v>
      </c>
      <c r="G531" t="s">
        <v>106</v>
      </c>
      <c r="H531" s="48">
        <v>0</v>
      </c>
      <c r="I531" t="s">
        <v>64</v>
      </c>
      <c r="J531" s="14">
        <v>0</v>
      </c>
      <c r="K531" s="14">
        <v>2871.36</v>
      </c>
      <c r="L531" s="14">
        <v>-79.41</v>
      </c>
      <c r="M531" s="14">
        <v>3311.16</v>
      </c>
      <c r="N531" s="14">
        <v>1371.45</v>
      </c>
      <c r="O531" s="14">
        <v>1451.08</v>
      </c>
      <c r="P531" s="14">
        <v>790.13</v>
      </c>
      <c r="Q531" s="14">
        <v>2656.83</v>
      </c>
      <c r="R531" s="14">
        <v>1378.07</v>
      </c>
      <c r="S531" s="14">
        <v>1551.5</v>
      </c>
      <c r="T531" s="14">
        <v>1210.07</v>
      </c>
      <c r="U531" s="14">
        <v>1992.59</v>
      </c>
      <c r="W531" s="14">
        <v>1992.59</v>
      </c>
      <c r="X531" s="14">
        <v>18504.829999999998</v>
      </c>
      <c r="Y531">
        <v>1</v>
      </c>
      <c r="Z531">
        <v>1</v>
      </c>
      <c r="AA531">
        <v>1</v>
      </c>
      <c r="AB531">
        <v>10</v>
      </c>
      <c r="AC531">
        <v>1850.4829999999997</v>
      </c>
      <c r="AD531">
        <v>0</v>
      </c>
      <c r="AE531">
        <v>0</v>
      </c>
      <c r="AF531">
        <v>0</v>
      </c>
      <c r="AG531">
        <v>0</v>
      </c>
      <c r="AH531" t="s">
        <v>710</v>
      </c>
      <c r="AI531" t="s">
        <v>1240</v>
      </c>
      <c r="AK531">
        <f>VLOOKUP(B531, 'Performance Data'!$B:$B, 1, 0)</f>
        <v>21061</v>
      </c>
    </row>
    <row r="532" spans="2:37" hidden="1" x14ac:dyDescent="0.25">
      <c r="B532">
        <v>21063</v>
      </c>
      <c r="C532" t="s">
        <v>436</v>
      </c>
      <c r="D532" t="s">
        <v>31</v>
      </c>
      <c r="E532" t="s">
        <v>31</v>
      </c>
      <c r="F532" t="s">
        <v>533</v>
      </c>
      <c r="G532" t="s">
        <v>533</v>
      </c>
      <c r="H532" s="48">
        <v>0</v>
      </c>
      <c r="I532" t="s">
        <v>64</v>
      </c>
      <c r="J532" s="14">
        <v>0</v>
      </c>
      <c r="K532" s="14">
        <v>1427.39</v>
      </c>
      <c r="L532" s="14">
        <v>1210.3900000000001</v>
      </c>
      <c r="M532" s="14">
        <v>545.70000000000005</v>
      </c>
      <c r="N532" s="14">
        <v>0</v>
      </c>
      <c r="O532" s="14">
        <v>2324.2199999999998</v>
      </c>
      <c r="P532" s="14">
        <v>960.42</v>
      </c>
      <c r="Q532" s="14">
        <v>0</v>
      </c>
      <c r="R532" s="14">
        <v>2089.4899999999998</v>
      </c>
      <c r="S532" s="14">
        <v>0</v>
      </c>
      <c r="T532" s="14">
        <v>0</v>
      </c>
      <c r="U532" s="14">
        <v>1710.2</v>
      </c>
      <c r="W532" s="14">
        <v>1710.2</v>
      </c>
      <c r="X532" s="14">
        <v>10267.810000000001</v>
      </c>
      <c r="Y532">
        <v>1</v>
      </c>
      <c r="Z532">
        <v>1</v>
      </c>
      <c r="AA532">
        <v>1</v>
      </c>
      <c r="AB532">
        <v>7</v>
      </c>
      <c r="AC532">
        <v>1466.8300000000002</v>
      </c>
      <c r="AD532">
        <v>0</v>
      </c>
      <c r="AE532">
        <v>0</v>
      </c>
      <c r="AF532">
        <v>0</v>
      </c>
      <c r="AG532">
        <v>0</v>
      </c>
      <c r="AH532" t="s">
        <v>710</v>
      </c>
      <c r="AI532" t="s">
        <v>1240</v>
      </c>
      <c r="AK532">
        <f>VLOOKUP(B532, 'Performance Data'!$B:$B, 1, 0)</f>
        <v>21063</v>
      </c>
    </row>
    <row r="533" spans="2:37" hidden="1" x14ac:dyDescent="0.25">
      <c r="B533">
        <v>21064</v>
      </c>
      <c r="C533" t="s">
        <v>429</v>
      </c>
      <c r="D533" t="s">
        <v>31</v>
      </c>
      <c r="E533" t="s">
        <v>31</v>
      </c>
      <c r="F533" t="s">
        <v>564</v>
      </c>
      <c r="G533" t="s">
        <v>564</v>
      </c>
      <c r="H533" s="48">
        <v>0</v>
      </c>
      <c r="I533" t="s">
        <v>38</v>
      </c>
      <c r="J533" s="14">
        <v>2997.94</v>
      </c>
      <c r="K533" s="14">
        <v>801.93</v>
      </c>
      <c r="L533" s="14">
        <v>0</v>
      </c>
      <c r="M533" s="14">
        <v>675.63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5650.54</v>
      </c>
      <c r="U533" s="14">
        <v>11279.36</v>
      </c>
      <c r="W533" s="14">
        <v>11279.36</v>
      </c>
      <c r="X533" s="14">
        <v>21405.4</v>
      </c>
      <c r="Y533">
        <v>1</v>
      </c>
      <c r="Z533">
        <v>1</v>
      </c>
      <c r="AA533">
        <v>0</v>
      </c>
      <c r="AB533">
        <v>5</v>
      </c>
      <c r="AC533">
        <v>4281.08</v>
      </c>
      <c r="AD533">
        <v>0</v>
      </c>
      <c r="AE533">
        <v>0</v>
      </c>
      <c r="AF533">
        <v>0</v>
      </c>
      <c r="AG533">
        <v>0</v>
      </c>
      <c r="AH533" t="s">
        <v>128</v>
      </c>
      <c r="AI533" t="s">
        <v>1242</v>
      </c>
      <c r="AK533">
        <f>VLOOKUP(B533, 'Performance Data'!$B:$B, 1, 0)</f>
        <v>21064</v>
      </c>
    </row>
    <row r="534" spans="2:37" hidden="1" x14ac:dyDescent="0.25">
      <c r="B534">
        <v>21066</v>
      </c>
      <c r="C534" t="s">
        <v>439</v>
      </c>
      <c r="D534" t="s">
        <v>31</v>
      </c>
      <c r="E534" t="s">
        <v>31</v>
      </c>
      <c r="F534" t="s">
        <v>535</v>
      </c>
      <c r="G534" t="s">
        <v>106</v>
      </c>
      <c r="H534" s="48">
        <v>0</v>
      </c>
      <c r="I534" t="s">
        <v>64</v>
      </c>
      <c r="J534" s="14">
        <v>4377.0200000000004</v>
      </c>
      <c r="K534" s="14">
        <v>3172.6</v>
      </c>
      <c r="L534" s="14">
        <v>0</v>
      </c>
      <c r="M534" s="14">
        <v>1821.36</v>
      </c>
      <c r="N534" s="14">
        <v>1093.24</v>
      </c>
      <c r="O534" s="14">
        <v>1369.19</v>
      </c>
      <c r="P534" s="14">
        <v>1320.96</v>
      </c>
      <c r="Q534" s="14">
        <v>0</v>
      </c>
      <c r="R534" s="14">
        <v>1242.2</v>
      </c>
      <c r="S534" s="14">
        <v>1210.7</v>
      </c>
      <c r="T534" s="14">
        <v>0</v>
      </c>
      <c r="U534" s="14">
        <v>0</v>
      </c>
      <c r="W534" s="14">
        <v>0</v>
      </c>
      <c r="X534" s="14">
        <v>15607.270000000004</v>
      </c>
      <c r="Y534">
        <v>0</v>
      </c>
      <c r="Z534">
        <v>1</v>
      </c>
      <c r="AA534">
        <v>1</v>
      </c>
      <c r="AB534">
        <v>8</v>
      </c>
      <c r="AC534">
        <v>1950.9087500000005</v>
      </c>
      <c r="AD534">
        <v>0</v>
      </c>
      <c r="AE534">
        <v>0</v>
      </c>
      <c r="AF534">
        <v>0</v>
      </c>
      <c r="AG534">
        <v>0</v>
      </c>
      <c r="AH534" t="s">
        <v>713</v>
      </c>
      <c r="AI534" t="s">
        <v>1239</v>
      </c>
      <c r="AK534">
        <f>VLOOKUP(B534, 'Performance Data'!$B:$B, 1, 0)</f>
        <v>21066</v>
      </c>
    </row>
    <row r="535" spans="2:37" hidden="1" x14ac:dyDescent="0.25">
      <c r="B535">
        <v>21067</v>
      </c>
      <c r="C535" t="s">
        <v>639</v>
      </c>
      <c r="D535" t="s">
        <v>31</v>
      </c>
      <c r="E535" t="s">
        <v>31</v>
      </c>
      <c r="F535">
        <v>0</v>
      </c>
      <c r="G535">
        <v>0</v>
      </c>
      <c r="H535" s="48">
        <v>0</v>
      </c>
      <c r="I535" t="s">
        <v>64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W535" s="14">
        <v>0</v>
      </c>
      <c r="X535" s="14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K535">
        <f>VLOOKUP(B535, 'Performance Data'!$B:$B, 1, 0)</f>
        <v>21067</v>
      </c>
    </row>
    <row r="536" spans="2:37" hidden="1" x14ac:dyDescent="0.25">
      <c r="B536">
        <v>21068</v>
      </c>
      <c r="C536" t="s">
        <v>430</v>
      </c>
      <c r="D536" t="s">
        <v>31</v>
      </c>
      <c r="E536" t="s">
        <v>31</v>
      </c>
      <c r="F536" t="s">
        <v>564</v>
      </c>
      <c r="G536" t="s">
        <v>564</v>
      </c>
      <c r="H536" s="48">
        <v>0</v>
      </c>
      <c r="I536" t="s">
        <v>64</v>
      </c>
      <c r="J536" s="14">
        <v>0</v>
      </c>
      <c r="K536" s="14">
        <v>0</v>
      </c>
      <c r="L536" s="14">
        <v>0</v>
      </c>
      <c r="M536" s="14">
        <v>9630.6</v>
      </c>
      <c r="N536" s="14">
        <v>8271.6</v>
      </c>
      <c r="O536" s="14">
        <v>2627.31</v>
      </c>
      <c r="P536" s="14">
        <v>6318.31</v>
      </c>
      <c r="Q536" s="14">
        <v>3639.03</v>
      </c>
      <c r="R536" s="14">
        <v>2557.6799999999998</v>
      </c>
      <c r="S536" s="14">
        <v>2672.72</v>
      </c>
      <c r="T536" s="14">
        <v>0</v>
      </c>
      <c r="U536" s="14">
        <v>0</v>
      </c>
      <c r="W536" s="14">
        <v>0</v>
      </c>
      <c r="X536" s="14">
        <v>35717.25</v>
      </c>
      <c r="Y536">
        <v>0</v>
      </c>
      <c r="Z536">
        <v>1</v>
      </c>
      <c r="AA536">
        <v>1</v>
      </c>
      <c r="AB536">
        <v>7</v>
      </c>
      <c r="AC536">
        <v>5102.4642857142853</v>
      </c>
      <c r="AD536">
        <v>0</v>
      </c>
      <c r="AE536">
        <v>0</v>
      </c>
      <c r="AF536">
        <v>0</v>
      </c>
      <c r="AG536">
        <v>0</v>
      </c>
      <c r="AH536" t="s">
        <v>128</v>
      </c>
      <c r="AI536" t="s">
        <v>1242</v>
      </c>
      <c r="AK536">
        <f>VLOOKUP(B536, 'Performance Data'!$B:$B, 1, 0)</f>
        <v>21068</v>
      </c>
    </row>
    <row r="537" spans="2:37" hidden="1" x14ac:dyDescent="0.25">
      <c r="B537">
        <v>21069</v>
      </c>
      <c r="C537" t="s">
        <v>437</v>
      </c>
      <c r="D537" t="s">
        <v>31</v>
      </c>
      <c r="E537" t="s">
        <v>31</v>
      </c>
      <c r="F537" t="s">
        <v>535</v>
      </c>
      <c r="G537" t="s">
        <v>106</v>
      </c>
      <c r="H537" s="48">
        <v>0</v>
      </c>
      <c r="I537" t="s">
        <v>38</v>
      </c>
      <c r="J537" s="14">
        <v>0</v>
      </c>
      <c r="K537" s="14">
        <v>1339.85</v>
      </c>
      <c r="L537" s="14">
        <v>2211.86</v>
      </c>
      <c r="M537" s="14">
        <v>1978.42</v>
      </c>
      <c r="N537" s="14">
        <v>3480.78</v>
      </c>
      <c r="O537" s="14">
        <v>4783.1400000000003</v>
      </c>
      <c r="P537" s="14">
        <v>896.88</v>
      </c>
      <c r="Q537" s="14">
        <v>0</v>
      </c>
      <c r="R537" s="14">
        <v>3587.47</v>
      </c>
      <c r="S537" s="14">
        <v>1991.14</v>
      </c>
      <c r="T537" s="14">
        <v>2999.56</v>
      </c>
      <c r="U537" s="14">
        <v>0</v>
      </c>
      <c r="W537" s="14">
        <v>0</v>
      </c>
      <c r="X537" s="14">
        <v>23269.1</v>
      </c>
      <c r="Y537">
        <v>0</v>
      </c>
      <c r="Z537">
        <v>1</v>
      </c>
      <c r="AA537">
        <v>0</v>
      </c>
      <c r="AB537">
        <v>9</v>
      </c>
      <c r="AC537">
        <v>2585.4555555555553</v>
      </c>
      <c r="AD537">
        <v>0</v>
      </c>
      <c r="AE537">
        <v>0</v>
      </c>
      <c r="AF537">
        <v>0</v>
      </c>
      <c r="AG537">
        <v>0</v>
      </c>
      <c r="AH537" t="s">
        <v>710</v>
      </c>
      <c r="AI537" t="s">
        <v>1240</v>
      </c>
      <c r="AK537">
        <f>VLOOKUP(B537, 'Performance Data'!$B:$B, 1, 0)</f>
        <v>21069</v>
      </c>
    </row>
    <row r="538" spans="2:37" hidden="1" x14ac:dyDescent="0.25">
      <c r="B538">
        <v>21072</v>
      </c>
      <c r="C538" t="s">
        <v>458</v>
      </c>
      <c r="D538" t="s">
        <v>31</v>
      </c>
      <c r="E538" t="s">
        <v>31</v>
      </c>
      <c r="F538" t="s">
        <v>535</v>
      </c>
      <c r="G538" t="s">
        <v>106</v>
      </c>
      <c r="H538" s="48">
        <v>0</v>
      </c>
      <c r="I538" t="s">
        <v>38</v>
      </c>
      <c r="J538" s="14">
        <v>207.52</v>
      </c>
      <c r="K538" s="14">
        <v>0</v>
      </c>
      <c r="L538" s="14">
        <v>0</v>
      </c>
      <c r="M538" s="14">
        <v>0</v>
      </c>
      <c r="N538" s="14">
        <v>1160.26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W538" s="14">
        <v>0</v>
      </c>
      <c r="X538" s="14">
        <v>1367.78</v>
      </c>
      <c r="Y538">
        <v>0</v>
      </c>
      <c r="Z538">
        <v>1</v>
      </c>
      <c r="AA538">
        <v>0</v>
      </c>
      <c r="AB538">
        <v>2</v>
      </c>
      <c r="AC538">
        <v>683.89</v>
      </c>
      <c r="AD538">
        <v>0</v>
      </c>
      <c r="AE538">
        <v>0</v>
      </c>
      <c r="AF538">
        <v>0</v>
      </c>
      <c r="AG538">
        <v>0</v>
      </c>
      <c r="AH538" t="s">
        <v>711</v>
      </c>
      <c r="AI538" t="s">
        <v>1240</v>
      </c>
      <c r="AK538">
        <f>VLOOKUP(B538, 'Performance Data'!$B:$B, 1, 0)</f>
        <v>21072</v>
      </c>
    </row>
    <row r="539" spans="2:37" hidden="1" x14ac:dyDescent="0.25">
      <c r="B539">
        <v>21073</v>
      </c>
      <c r="C539" t="s">
        <v>878</v>
      </c>
      <c r="D539" t="s">
        <v>31</v>
      </c>
      <c r="E539" t="s">
        <v>31</v>
      </c>
      <c r="F539">
        <v>0</v>
      </c>
      <c r="G539">
        <v>0</v>
      </c>
      <c r="H539" s="48">
        <v>0</v>
      </c>
      <c r="I539" t="s">
        <v>38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W539" s="14">
        <v>0</v>
      </c>
      <c r="X539" s="14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K539" t="e">
        <f>VLOOKUP(B539, 'Performance Data'!$B:$B, 1, 0)</f>
        <v>#N/A</v>
      </c>
    </row>
    <row r="540" spans="2:37" hidden="1" x14ac:dyDescent="0.25">
      <c r="B540">
        <v>21074</v>
      </c>
      <c r="C540" t="s">
        <v>438</v>
      </c>
      <c r="D540" t="s">
        <v>31</v>
      </c>
      <c r="E540" t="s">
        <v>31</v>
      </c>
      <c r="F540" t="s">
        <v>535</v>
      </c>
      <c r="G540" t="s">
        <v>106</v>
      </c>
      <c r="H540" s="48">
        <v>0</v>
      </c>
      <c r="I540" t="s">
        <v>38</v>
      </c>
      <c r="J540" s="14">
        <v>-3717.39</v>
      </c>
      <c r="K540" s="14">
        <v>-84.7</v>
      </c>
      <c r="L540" s="14">
        <v>4329</v>
      </c>
      <c r="M540" s="14">
        <v>0</v>
      </c>
      <c r="N540" s="14">
        <v>0</v>
      </c>
      <c r="O540" s="14">
        <v>0</v>
      </c>
      <c r="P540" s="14">
        <v>0</v>
      </c>
      <c r="Q540" s="14">
        <v>6071.73</v>
      </c>
      <c r="R540" s="14">
        <v>2510.2199999999998</v>
      </c>
      <c r="S540" s="14">
        <v>0</v>
      </c>
      <c r="T540" s="14">
        <v>6924.86</v>
      </c>
      <c r="U540" s="14">
        <v>0</v>
      </c>
      <c r="W540" s="14">
        <v>0</v>
      </c>
      <c r="X540" s="14">
        <v>16033.719999999998</v>
      </c>
      <c r="Y540">
        <v>0</v>
      </c>
      <c r="Z540">
        <v>1</v>
      </c>
      <c r="AA540">
        <v>0</v>
      </c>
      <c r="AB540">
        <v>4</v>
      </c>
      <c r="AC540">
        <v>4008.4299999999994</v>
      </c>
      <c r="AD540">
        <v>0</v>
      </c>
      <c r="AE540">
        <v>0</v>
      </c>
      <c r="AF540">
        <v>0</v>
      </c>
      <c r="AG540">
        <v>0</v>
      </c>
      <c r="AH540" t="s">
        <v>710</v>
      </c>
      <c r="AI540" t="s">
        <v>1240</v>
      </c>
      <c r="AK540">
        <f>VLOOKUP(B540, 'Performance Data'!$B:$B, 1, 0)</f>
        <v>21074</v>
      </c>
    </row>
    <row r="541" spans="2:37" hidden="1" x14ac:dyDescent="0.25">
      <c r="B541">
        <v>21075</v>
      </c>
      <c r="C541" t="s">
        <v>457</v>
      </c>
      <c r="D541" t="s">
        <v>31</v>
      </c>
      <c r="E541" t="s">
        <v>31</v>
      </c>
      <c r="F541" t="s">
        <v>594</v>
      </c>
      <c r="G541" t="s">
        <v>106</v>
      </c>
      <c r="H541" s="48">
        <v>0</v>
      </c>
      <c r="I541" t="s">
        <v>64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W541" s="14">
        <v>0</v>
      </c>
      <c r="X541" s="14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 t="s">
        <v>141</v>
      </c>
      <c r="AI541" t="s">
        <v>1239</v>
      </c>
      <c r="AK541">
        <f>VLOOKUP(B541, 'Performance Data'!$B:$B, 1, 0)</f>
        <v>21075</v>
      </c>
    </row>
    <row r="542" spans="2:37" hidden="1" x14ac:dyDescent="0.25">
      <c r="B542">
        <v>21078</v>
      </c>
      <c r="C542" t="s">
        <v>431</v>
      </c>
      <c r="D542" t="s">
        <v>31</v>
      </c>
      <c r="E542" t="s">
        <v>31</v>
      </c>
      <c r="F542" t="s">
        <v>535</v>
      </c>
      <c r="G542" t="s">
        <v>106</v>
      </c>
      <c r="H542" s="48">
        <v>0</v>
      </c>
      <c r="I542" t="s">
        <v>38</v>
      </c>
      <c r="J542" s="14">
        <v>0</v>
      </c>
      <c r="K542" s="14">
        <v>922.49</v>
      </c>
      <c r="L542" s="14">
        <v>0</v>
      </c>
      <c r="M542" s="14">
        <v>1079.76</v>
      </c>
      <c r="N542" s="14">
        <v>0</v>
      </c>
      <c r="O542" s="14">
        <v>0</v>
      </c>
      <c r="P542" s="14">
        <v>5611.93</v>
      </c>
      <c r="Q542" s="14">
        <v>242.24</v>
      </c>
      <c r="R542" s="14">
        <v>0</v>
      </c>
      <c r="S542" s="14">
        <v>0</v>
      </c>
      <c r="T542" s="14">
        <v>0</v>
      </c>
      <c r="U542" s="14">
        <v>0</v>
      </c>
      <c r="W542" s="14">
        <v>0</v>
      </c>
      <c r="X542" s="14">
        <v>7856.42</v>
      </c>
      <c r="Y542">
        <v>0</v>
      </c>
      <c r="Z542">
        <v>1</v>
      </c>
      <c r="AA542">
        <v>0</v>
      </c>
      <c r="AB542">
        <v>4</v>
      </c>
      <c r="AC542">
        <v>1964.105</v>
      </c>
      <c r="AD542">
        <v>0</v>
      </c>
      <c r="AE542">
        <v>0</v>
      </c>
      <c r="AF542">
        <v>0</v>
      </c>
      <c r="AG542">
        <v>0</v>
      </c>
      <c r="AH542" t="s">
        <v>128</v>
      </c>
      <c r="AI542" t="s">
        <v>1242</v>
      </c>
      <c r="AK542">
        <f>VLOOKUP(B542, 'Performance Data'!$B:$B, 1, 0)</f>
        <v>21078</v>
      </c>
    </row>
    <row r="543" spans="2:37" hidden="1" x14ac:dyDescent="0.25">
      <c r="B543">
        <v>21081</v>
      </c>
      <c r="C543" t="s">
        <v>640</v>
      </c>
      <c r="D543" t="s">
        <v>31</v>
      </c>
      <c r="E543" t="s">
        <v>31</v>
      </c>
      <c r="F543">
        <v>0</v>
      </c>
      <c r="G543">
        <v>0</v>
      </c>
      <c r="H543" s="48">
        <v>0</v>
      </c>
      <c r="I543" t="s">
        <v>64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W543" s="14">
        <v>0</v>
      </c>
      <c r="X543" s="14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K543">
        <f>VLOOKUP(B543, 'Performance Data'!$B:$B, 1, 0)</f>
        <v>21081</v>
      </c>
    </row>
    <row r="544" spans="2:37" hidden="1" x14ac:dyDescent="0.25">
      <c r="B544">
        <v>21082</v>
      </c>
      <c r="C544" t="s">
        <v>879</v>
      </c>
      <c r="D544" t="s">
        <v>31</v>
      </c>
      <c r="E544" t="s">
        <v>31</v>
      </c>
      <c r="F544">
        <v>0</v>
      </c>
      <c r="G544">
        <v>0</v>
      </c>
      <c r="H544" s="48">
        <v>0</v>
      </c>
      <c r="I544" t="s">
        <v>64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W544" s="14">
        <v>0</v>
      </c>
      <c r="X544" s="1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K544" t="e">
        <f>VLOOKUP(B544, 'Performance Data'!$B:$B, 1, 0)</f>
        <v>#N/A</v>
      </c>
    </row>
    <row r="545" spans="2:37" hidden="1" x14ac:dyDescent="0.25">
      <c r="B545">
        <v>21083</v>
      </c>
      <c r="C545" t="s">
        <v>450</v>
      </c>
      <c r="D545" t="s">
        <v>31</v>
      </c>
      <c r="E545" t="s">
        <v>31</v>
      </c>
      <c r="F545" t="s">
        <v>535</v>
      </c>
      <c r="G545" s="12" t="s">
        <v>106</v>
      </c>
      <c r="H545" s="48">
        <v>0</v>
      </c>
      <c r="I545" t="s">
        <v>38</v>
      </c>
      <c r="J545" s="14">
        <v>1228.74</v>
      </c>
      <c r="K545" s="14">
        <v>0</v>
      </c>
      <c r="L545" s="14">
        <v>1751.23</v>
      </c>
      <c r="M545" s="14">
        <v>1021.22</v>
      </c>
      <c r="N545" s="14">
        <v>0</v>
      </c>
      <c r="O545" s="14">
        <v>509.79</v>
      </c>
      <c r="P545" s="14">
        <v>0</v>
      </c>
      <c r="Q545" s="14">
        <v>1211.08</v>
      </c>
      <c r="R545" s="14">
        <v>0</v>
      </c>
      <c r="S545" s="14">
        <v>547.41</v>
      </c>
      <c r="T545" s="14">
        <v>449.44</v>
      </c>
      <c r="U545" s="14">
        <v>0</v>
      </c>
      <c r="W545" s="14">
        <v>0</v>
      </c>
      <c r="X545" s="14">
        <v>6718.91</v>
      </c>
      <c r="Y545">
        <v>0</v>
      </c>
      <c r="Z545">
        <v>1</v>
      </c>
      <c r="AA545">
        <v>0</v>
      </c>
      <c r="AB545">
        <v>7</v>
      </c>
      <c r="AC545">
        <v>959.84428571428566</v>
      </c>
      <c r="AD545">
        <v>0</v>
      </c>
      <c r="AE545">
        <v>0</v>
      </c>
      <c r="AF545">
        <v>0</v>
      </c>
      <c r="AG545">
        <v>0</v>
      </c>
      <c r="AH545" t="s">
        <v>174</v>
      </c>
      <c r="AI545" t="s">
        <v>1240</v>
      </c>
      <c r="AK545">
        <f>VLOOKUP(B545, 'Performance Data'!$B:$B, 1, 0)</f>
        <v>21083</v>
      </c>
    </row>
    <row r="546" spans="2:37" hidden="1" x14ac:dyDescent="0.25">
      <c r="B546">
        <v>21084</v>
      </c>
      <c r="C546" t="s">
        <v>880</v>
      </c>
      <c r="D546" t="s">
        <v>31</v>
      </c>
      <c r="E546" t="s">
        <v>31</v>
      </c>
      <c r="F546">
        <v>0</v>
      </c>
      <c r="G546" s="12">
        <v>0</v>
      </c>
      <c r="H546" s="48">
        <v>0</v>
      </c>
      <c r="I546" t="s">
        <v>38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W546" s="14">
        <v>0</v>
      </c>
      <c r="X546" s="14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K546" t="e">
        <f>VLOOKUP(B546, 'Performance Data'!$B:$B, 1, 0)</f>
        <v>#N/A</v>
      </c>
    </row>
    <row r="547" spans="2:37" hidden="1" x14ac:dyDescent="0.25">
      <c r="B547">
        <v>21085</v>
      </c>
      <c r="C547" t="s">
        <v>432</v>
      </c>
      <c r="D547" t="s">
        <v>31</v>
      </c>
      <c r="E547" t="s">
        <v>31</v>
      </c>
      <c r="F547" t="s">
        <v>535</v>
      </c>
      <c r="G547" t="s">
        <v>106</v>
      </c>
      <c r="H547" s="48">
        <v>0</v>
      </c>
      <c r="I547" t="s">
        <v>38</v>
      </c>
      <c r="J547" s="14">
        <v>787.74</v>
      </c>
      <c r="K547" s="14">
        <v>-60.84</v>
      </c>
      <c r="L547" s="14">
        <v>0</v>
      </c>
      <c r="M547" s="14">
        <v>3976.61</v>
      </c>
      <c r="N547" s="14">
        <v>0</v>
      </c>
      <c r="O547" s="14">
        <v>0</v>
      </c>
      <c r="P547" s="14">
        <v>0</v>
      </c>
      <c r="Q547" s="14">
        <v>0</v>
      </c>
      <c r="R547" s="14">
        <v>7831.7</v>
      </c>
      <c r="S547" s="14">
        <v>0</v>
      </c>
      <c r="T547" s="14">
        <v>231.93</v>
      </c>
      <c r="U547" s="14">
        <v>266.52</v>
      </c>
      <c r="W547" s="14">
        <v>266.52</v>
      </c>
      <c r="X547" s="14">
        <v>13033.66</v>
      </c>
      <c r="Y547">
        <v>1</v>
      </c>
      <c r="Z547">
        <v>1</v>
      </c>
      <c r="AA547">
        <v>0</v>
      </c>
      <c r="AB547">
        <v>5</v>
      </c>
      <c r="AC547">
        <v>2606.732</v>
      </c>
      <c r="AD547">
        <v>0</v>
      </c>
      <c r="AE547">
        <v>0</v>
      </c>
      <c r="AF547">
        <v>0</v>
      </c>
      <c r="AG547">
        <v>0</v>
      </c>
      <c r="AH547" t="s">
        <v>128</v>
      </c>
      <c r="AI547" t="s">
        <v>1242</v>
      </c>
      <c r="AK547">
        <f>VLOOKUP(B547, 'Performance Data'!$B:$B, 1, 0)</f>
        <v>21085</v>
      </c>
    </row>
    <row r="548" spans="2:37" hidden="1" x14ac:dyDescent="0.25">
      <c r="B548">
        <v>21086</v>
      </c>
      <c r="C548" t="s">
        <v>881</v>
      </c>
      <c r="D548" t="s">
        <v>31</v>
      </c>
      <c r="E548" t="s">
        <v>31</v>
      </c>
      <c r="F548">
        <v>0</v>
      </c>
      <c r="G548" s="12">
        <v>0</v>
      </c>
      <c r="H548" s="48">
        <v>44197</v>
      </c>
      <c r="I548" t="s">
        <v>64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W548" s="14">
        <v>0</v>
      </c>
      <c r="X548" s="14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K548" t="e">
        <f>VLOOKUP(B548, 'Performance Data'!$B:$B, 1, 0)</f>
        <v>#N/A</v>
      </c>
    </row>
    <row r="549" spans="2:37" hidden="1" x14ac:dyDescent="0.25">
      <c r="B549">
        <v>21087</v>
      </c>
      <c r="C549" t="s">
        <v>467</v>
      </c>
      <c r="D549" t="s">
        <v>31</v>
      </c>
      <c r="E549" t="s">
        <v>31</v>
      </c>
      <c r="F549" t="s">
        <v>535</v>
      </c>
      <c r="G549" t="s">
        <v>106</v>
      </c>
      <c r="H549" s="48">
        <v>44256</v>
      </c>
      <c r="I549" t="s">
        <v>64</v>
      </c>
      <c r="J549" s="14">
        <v>0</v>
      </c>
      <c r="K549" s="14">
        <v>0</v>
      </c>
      <c r="L549" s="14">
        <v>0</v>
      </c>
      <c r="M549" s="14">
        <v>366.34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632.1</v>
      </c>
      <c r="T549" s="14">
        <v>0</v>
      </c>
      <c r="U549" s="14">
        <v>0</v>
      </c>
      <c r="W549" s="14">
        <v>0</v>
      </c>
      <c r="X549" s="14">
        <v>998.44</v>
      </c>
      <c r="Y549">
        <v>0</v>
      </c>
      <c r="Z549">
        <v>1</v>
      </c>
      <c r="AA549">
        <v>1</v>
      </c>
      <c r="AB549">
        <v>2</v>
      </c>
      <c r="AC549">
        <v>499.22</v>
      </c>
      <c r="AD549">
        <v>0</v>
      </c>
      <c r="AE549">
        <v>0</v>
      </c>
      <c r="AF549">
        <v>0</v>
      </c>
      <c r="AG549">
        <v>0</v>
      </c>
      <c r="AH549" t="s">
        <v>679</v>
      </c>
      <c r="AI549" t="s">
        <v>1240</v>
      </c>
      <c r="AK549">
        <f>VLOOKUP(B549, 'Performance Data'!$B:$B, 1, 0)</f>
        <v>21087</v>
      </c>
    </row>
    <row r="550" spans="2:37" hidden="1" x14ac:dyDescent="0.25">
      <c r="B550">
        <v>21088</v>
      </c>
      <c r="C550" t="s">
        <v>468</v>
      </c>
      <c r="D550" t="s">
        <v>31</v>
      </c>
      <c r="E550" t="s">
        <v>31</v>
      </c>
      <c r="F550" t="s">
        <v>535</v>
      </c>
      <c r="G550" s="12" t="s">
        <v>106</v>
      </c>
      <c r="H550" s="48">
        <v>0</v>
      </c>
      <c r="I550" t="s">
        <v>64</v>
      </c>
      <c r="J550" s="14">
        <v>0</v>
      </c>
      <c r="K550" s="14">
        <v>0</v>
      </c>
      <c r="L550" s="14">
        <v>0</v>
      </c>
      <c r="M550" s="14">
        <v>992.88</v>
      </c>
      <c r="N550" s="14">
        <v>0</v>
      </c>
      <c r="O550" s="14">
        <v>0</v>
      </c>
      <c r="P550" s="14">
        <v>1357.78</v>
      </c>
      <c r="Q550" s="14">
        <v>0</v>
      </c>
      <c r="R550" s="14">
        <v>0</v>
      </c>
      <c r="S550" s="14">
        <v>0</v>
      </c>
      <c r="T550" s="14">
        <v>934.44</v>
      </c>
      <c r="U550" s="14">
        <v>0</v>
      </c>
      <c r="W550" s="14">
        <v>0</v>
      </c>
      <c r="X550" s="14">
        <v>3285.1</v>
      </c>
      <c r="Y550">
        <v>0</v>
      </c>
      <c r="Z550">
        <v>1</v>
      </c>
      <c r="AA550">
        <v>1</v>
      </c>
      <c r="AB550">
        <v>3</v>
      </c>
      <c r="AC550">
        <v>1095.0333333333333</v>
      </c>
      <c r="AD550">
        <v>0</v>
      </c>
      <c r="AE550">
        <v>0</v>
      </c>
      <c r="AF550">
        <v>0</v>
      </c>
      <c r="AG550">
        <v>0</v>
      </c>
      <c r="AH550" t="s">
        <v>679</v>
      </c>
      <c r="AI550" t="s">
        <v>1239</v>
      </c>
      <c r="AK550">
        <f>VLOOKUP(B550, 'Performance Data'!$B:$B, 1, 0)</f>
        <v>21088</v>
      </c>
    </row>
    <row r="551" spans="2:37" hidden="1" x14ac:dyDescent="0.25">
      <c r="B551">
        <v>21089</v>
      </c>
      <c r="C551" t="s">
        <v>641</v>
      </c>
      <c r="D551" t="s">
        <v>31</v>
      </c>
      <c r="E551" t="s">
        <v>31</v>
      </c>
      <c r="F551">
        <v>0</v>
      </c>
      <c r="G551" s="12">
        <v>0</v>
      </c>
      <c r="H551" s="48">
        <v>44317</v>
      </c>
      <c r="I551" t="s">
        <v>38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W551" s="14">
        <v>0</v>
      </c>
      <c r="X551" s="14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K551">
        <f>VLOOKUP(B551, 'Performance Data'!$B:$B, 1, 0)</f>
        <v>21089</v>
      </c>
    </row>
    <row r="552" spans="2:37" hidden="1" x14ac:dyDescent="0.25">
      <c r="B552">
        <v>21090</v>
      </c>
      <c r="C552" t="s">
        <v>882</v>
      </c>
      <c r="D552" t="s">
        <v>31</v>
      </c>
      <c r="E552" t="s">
        <v>31</v>
      </c>
      <c r="F552">
        <v>0</v>
      </c>
      <c r="G552" s="12">
        <v>0</v>
      </c>
      <c r="H552" s="48">
        <v>0</v>
      </c>
      <c r="I552" t="s">
        <v>38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0</v>
      </c>
      <c r="Q552" s="14">
        <v>0</v>
      </c>
      <c r="R552" s="14">
        <v>0</v>
      </c>
      <c r="S552" s="14">
        <v>0</v>
      </c>
      <c r="T552" s="14">
        <v>0</v>
      </c>
      <c r="U552" s="14">
        <v>0</v>
      </c>
      <c r="W552" s="14">
        <v>0</v>
      </c>
      <c r="X552" s="14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K552" t="e">
        <f>VLOOKUP(B552, 'Performance Data'!$B:$B, 1, 0)</f>
        <v>#N/A</v>
      </c>
    </row>
    <row r="553" spans="2:37" hidden="1" x14ac:dyDescent="0.25">
      <c r="B553">
        <v>21091</v>
      </c>
      <c r="C553" t="s">
        <v>642</v>
      </c>
      <c r="D553" t="s">
        <v>31</v>
      </c>
      <c r="E553" t="s">
        <v>31</v>
      </c>
      <c r="F553">
        <v>0</v>
      </c>
      <c r="G553" s="12">
        <v>0</v>
      </c>
      <c r="H553" s="48">
        <v>44440</v>
      </c>
      <c r="I553" t="s">
        <v>64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W553" s="14">
        <v>0</v>
      </c>
      <c r="X553" s="14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K553">
        <f>VLOOKUP(B553, 'Performance Data'!$B:$B, 1, 0)</f>
        <v>21091</v>
      </c>
    </row>
    <row r="554" spans="2:37" hidden="1" x14ac:dyDescent="0.25">
      <c r="B554">
        <v>21092</v>
      </c>
      <c r="C554" t="s">
        <v>433</v>
      </c>
      <c r="D554" t="s">
        <v>31</v>
      </c>
      <c r="E554" t="s">
        <v>31</v>
      </c>
      <c r="F554" t="s">
        <v>545</v>
      </c>
      <c r="G554" s="12" t="s">
        <v>545</v>
      </c>
      <c r="H554" s="48">
        <v>44440</v>
      </c>
      <c r="I554" t="s">
        <v>38</v>
      </c>
      <c r="J554" s="14">
        <v>3561.72</v>
      </c>
      <c r="K554" s="14">
        <v>6298.26</v>
      </c>
      <c r="L554" s="14">
        <v>6084.84</v>
      </c>
      <c r="M554" s="14">
        <v>5588.48</v>
      </c>
      <c r="N554" s="14">
        <v>9333.35</v>
      </c>
      <c r="O554" s="14">
        <v>4668.21</v>
      </c>
      <c r="P554" s="14">
        <v>6098.56</v>
      </c>
      <c r="Q554" s="14">
        <v>4668.7700000000004</v>
      </c>
      <c r="R554" s="14">
        <v>8517.7900000000009</v>
      </c>
      <c r="S554" s="14">
        <v>7328.55</v>
      </c>
      <c r="T554" s="14">
        <v>14961.14</v>
      </c>
      <c r="U554" s="14">
        <v>3813.55</v>
      </c>
      <c r="W554" s="14">
        <v>3813.55</v>
      </c>
      <c r="X554" s="14">
        <v>80923.220000000016</v>
      </c>
      <c r="Y554">
        <v>1</v>
      </c>
      <c r="Z554">
        <v>1</v>
      </c>
      <c r="AA554">
        <v>0</v>
      </c>
      <c r="AB554">
        <v>12</v>
      </c>
      <c r="AC554">
        <v>6743.6016666666683</v>
      </c>
      <c r="AD554">
        <v>0</v>
      </c>
      <c r="AE554">
        <v>0</v>
      </c>
      <c r="AF554">
        <v>0</v>
      </c>
      <c r="AG554">
        <v>0</v>
      </c>
      <c r="AH554" t="s">
        <v>128</v>
      </c>
      <c r="AI554" t="s">
        <v>1242</v>
      </c>
      <c r="AK554">
        <f>VLOOKUP(B554, 'Performance Data'!$B:$B, 1, 0)</f>
        <v>21092</v>
      </c>
    </row>
    <row r="555" spans="2:37" hidden="1" x14ac:dyDescent="0.25">
      <c r="B555">
        <v>21094</v>
      </c>
      <c r="C555" t="s">
        <v>643</v>
      </c>
      <c r="D555" t="s">
        <v>31</v>
      </c>
      <c r="E555" t="s">
        <v>31</v>
      </c>
      <c r="F555">
        <v>0</v>
      </c>
      <c r="G555" s="12">
        <v>0</v>
      </c>
      <c r="H555" s="48">
        <v>44470</v>
      </c>
      <c r="I555" t="s">
        <v>64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W555" s="14">
        <v>0</v>
      </c>
      <c r="X555" s="14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K555">
        <f>VLOOKUP(B555, 'Performance Data'!$B:$B, 1, 0)</f>
        <v>21094</v>
      </c>
    </row>
    <row r="556" spans="2:37" hidden="1" x14ac:dyDescent="0.25">
      <c r="B556">
        <v>21095</v>
      </c>
      <c r="C556" t="s">
        <v>644</v>
      </c>
      <c r="D556" t="s">
        <v>31</v>
      </c>
      <c r="E556" t="s">
        <v>31</v>
      </c>
      <c r="F556" t="s">
        <v>535</v>
      </c>
      <c r="G556" s="12" t="s">
        <v>106</v>
      </c>
      <c r="H556" s="48">
        <v>44501</v>
      </c>
      <c r="I556" t="s">
        <v>64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W556" s="14">
        <v>0</v>
      </c>
      <c r="X556" s="14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K556">
        <f>VLOOKUP(B556, 'Performance Data'!$B:$B, 1, 0)</f>
        <v>21095</v>
      </c>
    </row>
    <row r="557" spans="2:37" hidden="1" x14ac:dyDescent="0.25">
      <c r="B557">
        <v>21096</v>
      </c>
      <c r="C557" t="s">
        <v>883</v>
      </c>
      <c r="D557" t="s">
        <v>31</v>
      </c>
      <c r="E557" t="s">
        <v>31</v>
      </c>
      <c r="F557">
        <v>0</v>
      </c>
      <c r="G557" s="12">
        <v>0</v>
      </c>
      <c r="H557" s="48">
        <v>44531</v>
      </c>
      <c r="I557" t="s">
        <v>64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W557" s="14">
        <v>0</v>
      </c>
      <c r="X557" s="14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K557" t="e">
        <f>VLOOKUP(B557, 'Performance Data'!$B:$B, 1, 0)</f>
        <v>#N/A</v>
      </c>
    </row>
    <row r="558" spans="2:37" hidden="1" x14ac:dyDescent="0.25">
      <c r="B558">
        <v>21097</v>
      </c>
      <c r="C558" t="s">
        <v>645</v>
      </c>
      <c r="D558" t="s">
        <v>31</v>
      </c>
      <c r="E558" t="s">
        <v>31</v>
      </c>
      <c r="F558">
        <v>0</v>
      </c>
      <c r="G558" s="12">
        <v>0</v>
      </c>
      <c r="H558" s="48">
        <v>44593</v>
      </c>
      <c r="I558" t="s">
        <v>64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W558" s="14">
        <v>0</v>
      </c>
      <c r="X558" s="14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K558">
        <f>VLOOKUP(B558, 'Performance Data'!$B:$B, 1, 0)</f>
        <v>21097</v>
      </c>
    </row>
    <row r="559" spans="2:37" ht="30" hidden="1" x14ac:dyDescent="0.25">
      <c r="B559">
        <v>21098</v>
      </c>
      <c r="C559" t="s">
        <v>451</v>
      </c>
      <c r="D559" t="s">
        <v>31</v>
      </c>
      <c r="E559" t="s">
        <v>31</v>
      </c>
      <c r="F559" t="s">
        <v>535</v>
      </c>
      <c r="G559" s="50" t="s">
        <v>106</v>
      </c>
      <c r="H559" s="48">
        <v>44621</v>
      </c>
      <c r="I559" t="s">
        <v>64</v>
      </c>
      <c r="J559" s="14">
        <v>1930.28</v>
      </c>
      <c r="K559" s="14">
        <v>2531.8200000000002</v>
      </c>
      <c r="L559" s="14">
        <v>1565.61</v>
      </c>
      <c r="M559" s="14">
        <v>1968.04</v>
      </c>
      <c r="N559" s="14">
        <v>2682.26</v>
      </c>
      <c r="O559" s="14">
        <v>311.27999999999997</v>
      </c>
      <c r="P559" s="14">
        <v>1971.25</v>
      </c>
      <c r="Q559" s="14">
        <v>1788.99</v>
      </c>
      <c r="R559" s="14">
        <v>2200.5500000000002</v>
      </c>
      <c r="S559" s="14">
        <v>1114.05</v>
      </c>
      <c r="T559" s="14">
        <v>609.79999999999995</v>
      </c>
      <c r="U559" s="14">
        <v>824.62</v>
      </c>
      <c r="W559" s="14">
        <v>824.62</v>
      </c>
      <c r="X559" s="14">
        <v>19498.55</v>
      </c>
      <c r="Y559">
        <v>1</v>
      </c>
      <c r="Z559">
        <v>1</v>
      </c>
      <c r="AA559">
        <v>1</v>
      </c>
      <c r="AB559">
        <v>12</v>
      </c>
      <c r="AC559">
        <v>1624.8791666666666</v>
      </c>
      <c r="AD559">
        <v>0</v>
      </c>
      <c r="AE559">
        <v>0</v>
      </c>
      <c r="AF559">
        <v>0</v>
      </c>
      <c r="AG559">
        <v>0</v>
      </c>
      <c r="AH559" t="s">
        <v>174</v>
      </c>
      <c r="AI559" t="s">
        <v>1240</v>
      </c>
      <c r="AK559">
        <f>VLOOKUP(B559, 'Performance Data'!$B:$B, 1, 0)</f>
        <v>21098</v>
      </c>
    </row>
    <row r="560" spans="2:37" hidden="1" x14ac:dyDescent="0.25">
      <c r="B560">
        <v>21100</v>
      </c>
      <c r="C560" t="s">
        <v>646</v>
      </c>
      <c r="D560" t="s">
        <v>31</v>
      </c>
      <c r="E560" t="s">
        <v>31</v>
      </c>
      <c r="F560">
        <v>0</v>
      </c>
      <c r="G560" s="12">
        <v>0</v>
      </c>
      <c r="H560" s="48">
        <v>44835</v>
      </c>
      <c r="I560" t="s">
        <v>64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W560" s="14">
        <v>0</v>
      </c>
      <c r="X560" s="14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K560">
        <f>VLOOKUP(B560, 'Performance Data'!$B:$B, 1, 0)</f>
        <v>21100</v>
      </c>
    </row>
    <row r="561" spans="2:37" hidden="1" x14ac:dyDescent="0.25">
      <c r="B561">
        <v>21101</v>
      </c>
      <c r="C561" t="s">
        <v>482</v>
      </c>
      <c r="D561" t="s">
        <v>31</v>
      </c>
      <c r="E561" t="s">
        <v>31</v>
      </c>
      <c r="F561" t="s">
        <v>564</v>
      </c>
      <c r="G561" s="12" t="s">
        <v>564</v>
      </c>
      <c r="H561" s="48">
        <v>44958</v>
      </c>
      <c r="I561" t="s">
        <v>64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W561" s="14">
        <v>0</v>
      </c>
      <c r="X561" s="14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t="s">
        <v>712</v>
      </c>
      <c r="AI561" t="s">
        <v>1239</v>
      </c>
      <c r="AK561">
        <f>VLOOKUP(B561, 'Performance Data'!$B:$B, 1, 0)</f>
        <v>21101</v>
      </c>
    </row>
    <row r="562" spans="2:37" hidden="1" x14ac:dyDescent="0.25">
      <c r="B562">
        <v>21102</v>
      </c>
      <c r="C562" t="s">
        <v>480</v>
      </c>
      <c r="D562" t="s">
        <v>31</v>
      </c>
      <c r="E562" t="s">
        <v>31</v>
      </c>
      <c r="F562" t="s">
        <v>535</v>
      </c>
      <c r="G562" s="12" t="s">
        <v>106</v>
      </c>
      <c r="H562" s="48">
        <v>44958</v>
      </c>
      <c r="I562" t="s">
        <v>64</v>
      </c>
      <c r="J562" s="14">
        <v>0</v>
      </c>
      <c r="K562" s="14">
        <v>0</v>
      </c>
      <c r="L562" s="14">
        <v>0</v>
      </c>
      <c r="M562" s="14">
        <v>3344.55</v>
      </c>
      <c r="N562" s="14">
        <v>0</v>
      </c>
      <c r="O562" s="14">
        <v>2259.7800000000002</v>
      </c>
      <c r="P562" s="14">
        <v>0</v>
      </c>
      <c r="Q562" s="14">
        <v>545.22</v>
      </c>
      <c r="R562" s="14">
        <v>450.42</v>
      </c>
      <c r="S562" s="14">
        <v>519.88</v>
      </c>
      <c r="T562" s="14">
        <v>0</v>
      </c>
      <c r="U562" s="14">
        <v>0</v>
      </c>
      <c r="W562" s="14">
        <v>0</v>
      </c>
      <c r="X562" s="14">
        <v>7119.85</v>
      </c>
      <c r="Y562">
        <v>0</v>
      </c>
      <c r="Z562">
        <v>1</v>
      </c>
      <c r="AA562">
        <v>1</v>
      </c>
      <c r="AB562">
        <v>5</v>
      </c>
      <c r="AC562">
        <v>1423.97</v>
      </c>
      <c r="AD562">
        <v>0</v>
      </c>
      <c r="AE562">
        <v>0</v>
      </c>
      <c r="AF562">
        <v>0</v>
      </c>
      <c r="AG562">
        <v>0</v>
      </c>
      <c r="AH562" t="s">
        <v>174</v>
      </c>
      <c r="AI562" t="s">
        <v>1240</v>
      </c>
      <c r="AK562">
        <f>VLOOKUP(B562, 'Performance Data'!$B:$B, 1, 0)</f>
        <v>21102</v>
      </c>
    </row>
    <row r="563" spans="2:37" hidden="1" x14ac:dyDescent="0.25">
      <c r="B563">
        <v>21103</v>
      </c>
      <c r="C563" t="s">
        <v>483</v>
      </c>
      <c r="D563" t="s">
        <v>31</v>
      </c>
      <c r="E563" t="s">
        <v>31</v>
      </c>
      <c r="F563" t="s">
        <v>545</v>
      </c>
      <c r="G563" s="12" t="s">
        <v>545</v>
      </c>
      <c r="H563" s="48">
        <v>45108</v>
      </c>
      <c r="I563" t="s">
        <v>64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W563" s="14">
        <v>0</v>
      </c>
      <c r="X563" s="14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 t="s">
        <v>712</v>
      </c>
      <c r="AI563" t="s">
        <v>1239</v>
      </c>
      <c r="AK563">
        <f>VLOOKUP(B563, 'Performance Data'!$B:$B, 1, 0)</f>
        <v>21103</v>
      </c>
    </row>
    <row r="564" spans="2:37" hidden="1" x14ac:dyDescent="0.25">
      <c r="B564">
        <v>21104</v>
      </c>
      <c r="C564" t="s">
        <v>444</v>
      </c>
      <c r="D564" t="s">
        <v>31</v>
      </c>
      <c r="E564" t="s">
        <v>31</v>
      </c>
      <c r="F564" t="s">
        <v>535</v>
      </c>
      <c r="G564" s="12" t="s">
        <v>106</v>
      </c>
      <c r="H564" s="48">
        <v>45078</v>
      </c>
      <c r="I564" t="s">
        <v>64</v>
      </c>
      <c r="J564" s="14">
        <v>472.24</v>
      </c>
      <c r="K564" s="14">
        <v>3435.06</v>
      </c>
      <c r="L564" s="14">
        <v>3473.97</v>
      </c>
      <c r="M564" s="14">
        <v>494.9</v>
      </c>
      <c r="N564" s="14">
        <v>4288.67</v>
      </c>
      <c r="O564" s="14">
        <v>2201.09</v>
      </c>
      <c r="P564" s="14">
        <v>4012.7</v>
      </c>
      <c r="Q564" s="14">
        <v>0</v>
      </c>
      <c r="R564" s="14">
        <v>3671.58</v>
      </c>
      <c r="S564" s="14">
        <v>4206.32</v>
      </c>
      <c r="T564" s="14">
        <v>1961.56</v>
      </c>
      <c r="U564" s="14">
        <v>509.08</v>
      </c>
      <c r="W564" s="14">
        <v>509.08</v>
      </c>
      <c r="X564" s="14">
        <v>28727.170000000002</v>
      </c>
      <c r="Y564">
        <v>1</v>
      </c>
      <c r="Z564">
        <v>1</v>
      </c>
      <c r="AA564">
        <v>1</v>
      </c>
      <c r="AB564">
        <v>11</v>
      </c>
      <c r="AC564">
        <v>2611.5609090909093</v>
      </c>
      <c r="AD564">
        <v>0</v>
      </c>
      <c r="AE564">
        <v>0</v>
      </c>
      <c r="AF564">
        <v>0</v>
      </c>
      <c r="AG564">
        <v>0</v>
      </c>
      <c r="AH564" t="s">
        <v>133</v>
      </c>
      <c r="AI564" t="s">
        <v>1242</v>
      </c>
      <c r="AK564">
        <f>VLOOKUP(B564, 'Performance Data'!$B:$B, 1, 0)</f>
        <v>21104</v>
      </c>
    </row>
    <row r="565" spans="2:37" hidden="1" x14ac:dyDescent="0.25">
      <c r="B565">
        <v>21105</v>
      </c>
      <c r="C565" t="s">
        <v>445</v>
      </c>
      <c r="D565" t="s">
        <v>31</v>
      </c>
      <c r="E565" t="s">
        <v>31</v>
      </c>
      <c r="F565" t="s">
        <v>535</v>
      </c>
      <c r="G565" s="12" t="s">
        <v>106</v>
      </c>
      <c r="H565" s="48">
        <v>45078</v>
      </c>
      <c r="I565" t="s">
        <v>64</v>
      </c>
      <c r="J565" s="14">
        <v>1195.79</v>
      </c>
      <c r="K565" s="14">
        <v>0</v>
      </c>
      <c r="L565" s="14">
        <v>1819.75</v>
      </c>
      <c r="M565" s="14">
        <v>1428.94</v>
      </c>
      <c r="N565" s="14">
        <v>0</v>
      </c>
      <c r="O565" s="14">
        <v>287.73</v>
      </c>
      <c r="P565" s="14">
        <v>967.45</v>
      </c>
      <c r="Q565" s="14">
        <v>0</v>
      </c>
      <c r="R565" s="14">
        <v>525.16</v>
      </c>
      <c r="S565" s="14">
        <v>0</v>
      </c>
      <c r="T565" s="14">
        <v>2220.39</v>
      </c>
      <c r="U565" s="14">
        <v>563.01</v>
      </c>
      <c r="W565" s="14">
        <v>563.01</v>
      </c>
      <c r="X565" s="14">
        <v>9008.2199999999993</v>
      </c>
      <c r="Y565">
        <v>1</v>
      </c>
      <c r="Z565">
        <v>1</v>
      </c>
      <c r="AA565">
        <v>1</v>
      </c>
      <c r="AB565">
        <v>8</v>
      </c>
      <c r="AC565">
        <v>1126.0274999999999</v>
      </c>
      <c r="AD565">
        <v>0</v>
      </c>
      <c r="AE565">
        <v>0</v>
      </c>
      <c r="AF565">
        <v>0</v>
      </c>
      <c r="AG565">
        <v>0</v>
      </c>
      <c r="AH565" t="s">
        <v>133</v>
      </c>
      <c r="AI565" t="s">
        <v>1242</v>
      </c>
      <c r="AK565">
        <f>VLOOKUP(B565, 'Performance Data'!$B:$B, 1, 0)</f>
        <v>21105</v>
      </c>
    </row>
    <row r="566" spans="2:37" hidden="1" x14ac:dyDescent="0.25">
      <c r="B566">
        <v>21106</v>
      </c>
      <c r="C566" t="s">
        <v>434</v>
      </c>
      <c r="D566" t="s">
        <v>31</v>
      </c>
      <c r="E566" t="s">
        <v>31</v>
      </c>
      <c r="F566" t="s">
        <v>535</v>
      </c>
      <c r="G566" s="12" t="s">
        <v>106</v>
      </c>
      <c r="H566" s="48">
        <v>45108</v>
      </c>
      <c r="I566" t="s">
        <v>64</v>
      </c>
      <c r="J566" s="14">
        <v>0</v>
      </c>
      <c r="K566" s="14">
        <v>3264.75</v>
      </c>
      <c r="L566" s="14">
        <v>5172.9399999999996</v>
      </c>
      <c r="M566" s="14">
        <v>0</v>
      </c>
      <c r="N566" s="14">
        <v>414.58</v>
      </c>
      <c r="O566" s="14">
        <v>3516.77</v>
      </c>
      <c r="P566" s="14">
        <v>1444.41</v>
      </c>
      <c r="Q566" s="14">
        <v>0</v>
      </c>
      <c r="R566" s="14">
        <v>4239.34</v>
      </c>
      <c r="S566" s="14">
        <v>1812.87</v>
      </c>
      <c r="T566" s="14">
        <v>0</v>
      </c>
      <c r="U566" s="14">
        <v>1720</v>
      </c>
      <c r="W566" s="14">
        <v>1720</v>
      </c>
      <c r="X566" s="14">
        <v>21585.66</v>
      </c>
      <c r="Y566">
        <v>1</v>
      </c>
      <c r="Z566">
        <v>1</v>
      </c>
      <c r="AA566">
        <v>1</v>
      </c>
      <c r="AB566">
        <v>8</v>
      </c>
      <c r="AC566">
        <v>2698.2075</v>
      </c>
      <c r="AD566">
        <v>0</v>
      </c>
      <c r="AE566">
        <v>0</v>
      </c>
      <c r="AF566">
        <v>0</v>
      </c>
      <c r="AG566">
        <v>0</v>
      </c>
      <c r="AH566" t="s">
        <v>128</v>
      </c>
      <c r="AI566" t="s">
        <v>1242</v>
      </c>
      <c r="AK566">
        <f>VLOOKUP(B566, 'Performance Data'!$B:$B, 1, 0)</f>
        <v>21106</v>
      </c>
    </row>
    <row r="567" spans="2:37" hidden="1" x14ac:dyDescent="0.25">
      <c r="B567">
        <v>21107</v>
      </c>
      <c r="C567" t="s">
        <v>484</v>
      </c>
      <c r="D567" t="s">
        <v>31</v>
      </c>
      <c r="E567" t="s">
        <v>31</v>
      </c>
      <c r="F567" t="s">
        <v>535</v>
      </c>
      <c r="G567" s="12" t="s">
        <v>106</v>
      </c>
      <c r="H567" s="48">
        <v>45170</v>
      </c>
      <c r="I567" t="s">
        <v>64</v>
      </c>
      <c r="J567" s="14">
        <v>713.97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1952.46</v>
      </c>
      <c r="U567" s="14">
        <v>0</v>
      </c>
      <c r="W567" s="14">
        <v>0</v>
      </c>
      <c r="X567" s="14">
        <v>2666.4300000000003</v>
      </c>
      <c r="Y567">
        <v>0</v>
      </c>
      <c r="Z567">
        <v>1</v>
      </c>
      <c r="AA567">
        <v>1</v>
      </c>
      <c r="AB567">
        <v>2</v>
      </c>
      <c r="AC567">
        <v>1333.2150000000001</v>
      </c>
      <c r="AD567">
        <v>0</v>
      </c>
      <c r="AE567">
        <v>0</v>
      </c>
      <c r="AF567">
        <v>0</v>
      </c>
      <c r="AG567">
        <v>0</v>
      </c>
      <c r="AH567" t="s">
        <v>712</v>
      </c>
      <c r="AI567" t="s">
        <v>1239</v>
      </c>
      <c r="AK567">
        <f>VLOOKUP(B567, 'Performance Data'!$B:$B, 1, 0)</f>
        <v>21107</v>
      </c>
    </row>
    <row r="568" spans="2:37" hidden="1" x14ac:dyDescent="0.25">
      <c r="B568">
        <v>21108</v>
      </c>
      <c r="C568" t="s">
        <v>470</v>
      </c>
      <c r="D568" t="s">
        <v>31</v>
      </c>
      <c r="E568" t="s">
        <v>31</v>
      </c>
      <c r="F568" t="s">
        <v>535</v>
      </c>
      <c r="G568" s="12" t="s">
        <v>106</v>
      </c>
      <c r="H568" s="48">
        <v>45292</v>
      </c>
      <c r="I568" t="s">
        <v>64</v>
      </c>
      <c r="J568" s="14">
        <v>770.65</v>
      </c>
      <c r="K568" s="14">
        <v>846.27</v>
      </c>
      <c r="L568" s="14">
        <v>629.07000000000005</v>
      </c>
      <c r="M568" s="14">
        <v>225.21</v>
      </c>
      <c r="N568" s="14">
        <v>1485.22</v>
      </c>
      <c r="O568" s="14">
        <v>0</v>
      </c>
      <c r="P568" s="14">
        <v>0</v>
      </c>
      <c r="Q568" s="14">
        <v>1502.45</v>
      </c>
      <c r="R568" s="14">
        <v>0</v>
      </c>
      <c r="S568" s="14">
        <v>0</v>
      </c>
      <c r="T568" s="14">
        <v>1765.77</v>
      </c>
      <c r="U568" s="14">
        <v>528.77</v>
      </c>
      <c r="W568" s="14">
        <v>528.77</v>
      </c>
      <c r="X568" s="14">
        <v>7753.41</v>
      </c>
      <c r="Y568">
        <v>1</v>
      </c>
      <c r="Z568">
        <v>1</v>
      </c>
      <c r="AA568">
        <v>1</v>
      </c>
      <c r="AB568">
        <v>8</v>
      </c>
      <c r="AC568">
        <v>969.17624999999998</v>
      </c>
      <c r="AD568">
        <v>0</v>
      </c>
      <c r="AE568">
        <v>0</v>
      </c>
      <c r="AF568">
        <v>0</v>
      </c>
      <c r="AG568">
        <v>0</v>
      </c>
      <c r="AH568" t="s">
        <v>146</v>
      </c>
      <c r="AI568">
        <v>0</v>
      </c>
      <c r="AK568">
        <f>VLOOKUP(B568, 'Performance Data'!$B:$B, 1, 0)</f>
        <v>21108</v>
      </c>
    </row>
    <row r="569" spans="2:37" hidden="1" x14ac:dyDescent="0.25">
      <c r="B569">
        <v>21109</v>
      </c>
      <c r="C569" t="s">
        <v>471</v>
      </c>
      <c r="D569" t="s">
        <v>31</v>
      </c>
      <c r="E569" t="s">
        <v>31</v>
      </c>
      <c r="F569" t="s">
        <v>535</v>
      </c>
      <c r="G569" s="12" t="s">
        <v>106</v>
      </c>
      <c r="H569" s="48">
        <v>45352</v>
      </c>
      <c r="I569" t="s">
        <v>38</v>
      </c>
      <c r="J569" s="14">
        <v>0</v>
      </c>
      <c r="K569" s="14">
        <v>0</v>
      </c>
      <c r="L569" s="14">
        <v>1944.22</v>
      </c>
      <c r="M569" s="14">
        <v>0</v>
      </c>
      <c r="N569" s="14">
        <v>1766.66</v>
      </c>
      <c r="O569" s="14">
        <v>0</v>
      </c>
      <c r="P569" s="14">
        <v>303.24</v>
      </c>
      <c r="Q569" s="14">
        <v>0</v>
      </c>
      <c r="R569" s="14">
        <v>0</v>
      </c>
      <c r="S569" s="14">
        <v>344.89</v>
      </c>
      <c r="T569" s="14">
        <v>0</v>
      </c>
      <c r="U569" s="14">
        <v>0</v>
      </c>
      <c r="W569" s="14">
        <v>0</v>
      </c>
      <c r="X569" s="14">
        <v>4359.01</v>
      </c>
      <c r="Y569">
        <v>0</v>
      </c>
      <c r="Z569">
        <v>1</v>
      </c>
      <c r="AA569">
        <v>0</v>
      </c>
      <c r="AB569">
        <v>4</v>
      </c>
      <c r="AC569">
        <v>1089.7525000000001</v>
      </c>
      <c r="AD569">
        <v>0</v>
      </c>
      <c r="AE569">
        <v>0</v>
      </c>
      <c r="AF569">
        <v>0</v>
      </c>
      <c r="AG569">
        <v>0</v>
      </c>
      <c r="AH569" t="s">
        <v>146</v>
      </c>
      <c r="AI569">
        <v>0</v>
      </c>
      <c r="AK569">
        <f>VLOOKUP(B569, 'Performance Data'!$B:$B, 1, 0)</f>
        <v>21109</v>
      </c>
    </row>
    <row r="570" spans="2:37" hidden="1" x14ac:dyDescent="0.25">
      <c r="B570">
        <v>21110</v>
      </c>
      <c r="C570" t="s">
        <v>472</v>
      </c>
      <c r="D570" t="s">
        <v>31</v>
      </c>
      <c r="E570" t="s">
        <v>31</v>
      </c>
      <c r="F570" t="s">
        <v>535</v>
      </c>
      <c r="G570" s="12" t="s">
        <v>106</v>
      </c>
      <c r="H570" s="48">
        <v>45566</v>
      </c>
      <c r="I570" t="s">
        <v>38</v>
      </c>
      <c r="J570" s="14">
        <v>3214.96</v>
      </c>
      <c r="K570" s="14">
        <v>0</v>
      </c>
      <c r="L570" s="14">
        <v>3525.67</v>
      </c>
      <c r="M570" s="14">
        <v>0</v>
      </c>
      <c r="N570" s="14">
        <v>789.84</v>
      </c>
      <c r="O570" s="14">
        <v>0</v>
      </c>
      <c r="P570" s="14">
        <v>0</v>
      </c>
      <c r="Q570" s="14">
        <v>0</v>
      </c>
      <c r="R570" s="14">
        <v>879.42</v>
      </c>
      <c r="S570" s="14">
        <v>0</v>
      </c>
      <c r="T570" s="14">
        <v>0</v>
      </c>
      <c r="U570" s="14">
        <v>2354.59</v>
      </c>
      <c r="W570" s="14">
        <v>2354.59</v>
      </c>
      <c r="X570" s="14">
        <v>10764.48</v>
      </c>
      <c r="Y570">
        <v>1</v>
      </c>
      <c r="Z570">
        <v>1</v>
      </c>
      <c r="AA570">
        <v>0</v>
      </c>
      <c r="AB570">
        <v>5</v>
      </c>
      <c r="AC570">
        <v>2152.8959999999997</v>
      </c>
      <c r="AD570">
        <v>0</v>
      </c>
      <c r="AE570">
        <v>0</v>
      </c>
      <c r="AF570">
        <v>0</v>
      </c>
      <c r="AG570">
        <v>0</v>
      </c>
      <c r="AH570" t="s">
        <v>146</v>
      </c>
      <c r="AI570">
        <v>0</v>
      </c>
      <c r="AK570">
        <f>VLOOKUP(B570, 'Performance Data'!$B:$B, 1, 0)</f>
        <v>21110</v>
      </c>
    </row>
    <row r="571" spans="2:37" hidden="1" x14ac:dyDescent="0.25">
      <c r="B571">
        <v>21111</v>
      </c>
      <c r="C571" t="s">
        <v>473</v>
      </c>
      <c r="D571" t="s">
        <v>31</v>
      </c>
      <c r="E571" t="s">
        <v>31</v>
      </c>
      <c r="F571" t="s">
        <v>535</v>
      </c>
      <c r="G571" s="12" t="s">
        <v>106</v>
      </c>
      <c r="H571" s="48">
        <v>45474</v>
      </c>
      <c r="I571" t="s">
        <v>64</v>
      </c>
      <c r="J571" s="14">
        <v>1103.26</v>
      </c>
      <c r="K571" s="14">
        <v>652.16999999999996</v>
      </c>
      <c r="L571" s="14">
        <v>0</v>
      </c>
      <c r="M571" s="14">
        <v>1126.48</v>
      </c>
      <c r="N571" s="14">
        <v>885.1</v>
      </c>
      <c r="O571" s="14">
        <v>0</v>
      </c>
      <c r="P571" s="14">
        <v>0</v>
      </c>
      <c r="Q571" s="14">
        <v>1225.03</v>
      </c>
      <c r="R571" s="14">
        <v>0</v>
      </c>
      <c r="S571" s="14">
        <v>1644.8</v>
      </c>
      <c r="T571" s="14">
        <v>698.48</v>
      </c>
      <c r="U571" s="14">
        <v>0</v>
      </c>
      <c r="W571" s="14">
        <v>0</v>
      </c>
      <c r="X571" s="14">
        <v>7335.32</v>
      </c>
      <c r="Y571">
        <v>0</v>
      </c>
      <c r="Z571">
        <v>1</v>
      </c>
      <c r="AA571">
        <v>1</v>
      </c>
      <c r="AB571">
        <v>7</v>
      </c>
      <c r="AC571">
        <v>1047.9028571428571</v>
      </c>
      <c r="AD571">
        <v>0</v>
      </c>
      <c r="AE571">
        <v>0</v>
      </c>
      <c r="AF571">
        <v>1</v>
      </c>
      <c r="AG571">
        <v>7335.32</v>
      </c>
      <c r="AH571" t="s">
        <v>146</v>
      </c>
      <c r="AI571">
        <v>0</v>
      </c>
      <c r="AK571">
        <f>VLOOKUP(B571, 'Performance Data'!$B:$B, 1, 0)</f>
        <v>21111</v>
      </c>
    </row>
    <row r="572" spans="2:37" hidden="1" x14ac:dyDescent="0.25">
      <c r="B572">
        <v>21112</v>
      </c>
      <c r="C572" t="s">
        <v>474</v>
      </c>
      <c r="D572" s="58" t="s">
        <v>31</v>
      </c>
      <c r="E572" t="s">
        <v>31</v>
      </c>
      <c r="F572" t="s">
        <v>535</v>
      </c>
      <c r="G572" s="12" t="s">
        <v>106</v>
      </c>
      <c r="H572" s="48">
        <v>45536</v>
      </c>
      <c r="I572" t="s">
        <v>64</v>
      </c>
      <c r="J572" s="14">
        <v>118.96</v>
      </c>
      <c r="K572" s="14">
        <v>958.57</v>
      </c>
      <c r="L572" s="14">
        <v>-5017.43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W572" s="14">
        <v>0</v>
      </c>
      <c r="X572" s="14">
        <v>-3939.9000000000005</v>
      </c>
      <c r="Y572">
        <v>0</v>
      </c>
      <c r="Z572">
        <v>0</v>
      </c>
      <c r="AA572">
        <v>1</v>
      </c>
      <c r="AB572">
        <v>2</v>
      </c>
      <c r="AC572">
        <v>-1969.9500000000003</v>
      </c>
      <c r="AD572">
        <v>0</v>
      </c>
      <c r="AE572">
        <v>0</v>
      </c>
      <c r="AF572">
        <v>1</v>
      </c>
      <c r="AG572">
        <v>-3939.9000000000005</v>
      </c>
      <c r="AH572" t="s">
        <v>146</v>
      </c>
      <c r="AI572">
        <v>0</v>
      </c>
      <c r="AK572">
        <f>VLOOKUP(B572, 'Performance Data'!$B:$B, 1, 0)</f>
        <v>21112</v>
      </c>
    </row>
    <row r="573" spans="2:37" hidden="1" x14ac:dyDescent="0.25">
      <c r="B573" s="49">
        <v>21113</v>
      </c>
      <c r="C573" s="49" t="s">
        <v>475</v>
      </c>
      <c r="D573" s="58" t="s">
        <v>31</v>
      </c>
      <c r="E573" t="s">
        <v>31</v>
      </c>
      <c r="F573" t="s">
        <v>535</v>
      </c>
      <c r="G573" s="12" t="s">
        <v>106</v>
      </c>
      <c r="H573">
        <v>45597</v>
      </c>
      <c r="I573" t="s">
        <v>64</v>
      </c>
      <c r="J573" s="14">
        <v>2680.56</v>
      </c>
      <c r="K573" s="14">
        <v>0</v>
      </c>
      <c r="L573" s="14">
        <v>325.60000000000002</v>
      </c>
      <c r="M573" s="14">
        <v>0</v>
      </c>
      <c r="N573" s="14">
        <v>2552.3200000000002</v>
      </c>
      <c r="O573" s="14">
        <v>0</v>
      </c>
      <c r="P573" s="14">
        <v>2282.4899999999998</v>
      </c>
      <c r="Q573" s="14">
        <v>0</v>
      </c>
      <c r="R573" s="14">
        <v>2010.45</v>
      </c>
      <c r="S573" s="14">
        <v>0</v>
      </c>
      <c r="T573" s="14">
        <v>3261.26</v>
      </c>
      <c r="U573" s="14">
        <v>2219.88</v>
      </c>
      <c r="W573" s="14">
        <v>2219.88</v>
      </c>
      <c r="X573" s="14">
        <v>15332.560000000001</v>
      </c>
      <c r="Y573">
        <v>1</v>
      </c>
      <c r="Z573">
        <v>1</v>
      </c>
      <c r="AA573">
        <v>1</v>
      </c>
      <c r="AB573">
        <v>7</v>
      </c>
      <c r="AC573">
        <v>2190.3657142857146</v>
      </c>
      <c r="AD573">
        <v>0</v>
      </c>
      <c r="AE573">
        <v>0</v>
      </c>
      <c r="AF573">
        <v>1</v>
      </c>
      <c r="AG573">
        <v>15332.560000000001</v>
      </c>
      <c r="AH573" t="s">
        <v>146</v>
      </c>
      <c r="AI573">
        <v>0</v>
      </c>
      <c r="AK573">
        <f>VLOOKUP(B573, 'Performance Data'!$B:$B, 1, 0)</f>
        <v>21113</v>
      </c>
    </row>
    <row r="574" spans="2:37" hidden="1" x14ac:dyDescent="0.25">
      <c r="B574">
        <v>21114</v>
      </c>
      <c r="C574" t="s">
        <v>476</v>
      </c>
      <c r="D574" t="s">
        <v>31</v>
      </c>
      <c r="E574" t="s">
        <v>31</v>
      </c>
      <c r="F574" t="s">
        <v>535</v>
      </c>
      <c r="G574" t="s">
        <v>106</v>
      </c>
      <c r="H574">
        <v>45778</v>
      </c>
      <c r="I574" t="s">
        <v>64</v>
      </c>
      <c r="J574" s="14">
        <v>0</v>
      </c>
      <c r="K574" s="14">
        <v>0</v>
      </c>
      <c r="L574" s="14">
        <v>0</v>
      </c>
      <c r="M574" s="14">
        <v>0</v>
      </c>
      <c r="N574" s="14">
        <v>7137.03</v>
      </c>
      <c r="O574" s="14">
        <v>6737.75</v>
      </c>
      <c r="P574" s="14">
        <v>1692</v>
      </c>
      <c r="Q574" s="14">
        <v>60.56</v>
      </c>
      <c r="R574" s="14">
        <v>3378.15</v>
      </c>
      <c r="S574" s="14">
        <v>1452.55</v>
      </c>
      <c r="T574" s="14">
        <v>0</v>
      </c>
      <c r="U574" s="14">
        <v>0</v>
      </c>
      <c r="W574" s="14">
        <v>0</v>
      </c>
      <c r="X574" s="14">
        <v>20458.039999999997</v>
      </c>
      <c r="Y574">
        <v>0</v>
      </c>
      <c r="Z574">
        <v>1</v>
      </c>
      <c r="AA574">
        <v>1</v>
      </c>
      <c r="AB574">
        <v>6</v>
      </c>
      <c r="AC574">
        <v>3409.6733333333327</v>
      </c>
      <c r="AD574">
        <v>0</v>
      </c>
      <c r="AE574">
        <v>0</v>
      </c>
      <c r="AF574">
        <v>0</v>
      </c>
      <c r="AG574">
        <v>0</v>
      </c>
      <c r="AH574" t="s">
        <v>38</v>
      </c>
      <c r="AI574" t="s">
        <v>38</v>
      </c>
      <c r="AK574">
        <f>VLOOKUP(B574, 'Performance Data'!$B:$B, 1, 0)</f>
        <v>21114</v>
      </c>
    </row>
    <row r="575" spans="2:37" hidden="1" x14ac:dyDescent="0.25">
      <c r="B575">
        <v>21115</v>
      </c>
      <c r="C575" t="s">
        <v>1305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43.08</v>
      </c>
      <c r="W575" s="14">
        <v>43.08</v>
      </c>
      <c r="X575" s="14">
        <v>43.08</v>
      </c>
      <c r="Y575">
        <v>1</v>
      </c>
      <c r="Z575">
        <v>1</v>
      </c>
      <c r="AA575">
        <v>1</v>
      </c>
      <c r="AB575">
        <v>1</v>
      </c>
      <c r="AC575">
        <v>43.08</v>
      </c>
      <c r="AD575">
        <v>0</v>
      </c>
      <c r="AE575">
        <v>0</v>
      </c>
      <c r="AF575">
        <v>0</v>
      </c>
      <c r="AG575">
        <v>0</v>
      </c>
      <c r="AH575" t="s">
        <v>38</v>
      </c>
      <c r="AI575" t="s">
        <v>38</v>
      </c>
      <c r="AK575" t="e">
        <f>VLOOKUP(B575, 'Performance Data'!$B:$B, 1, 0)</f>
        <v>#N/A</v>
      </c>
    </row>
    <row r="576" spans="2:37" hidden="1" x14ac:dyDescent="0.25">
      <c r="B576">
        <v>21116</v>
      </c>
      <c r="C576" t="s">
        <v>477</v>
      </c>
      <c r="D576" t="s">
        <v>31</v>
      </c>
      <c r="E576" t="s">
        <v>31</v>
      </c>
      <c r="F576" t="s">
        <v>535</v>
      </c>
      <c r="G576" t="s">
        <v>106</v>
      </c>
      <c r="H576">
        <v>45955</v>
      </c>
      <c r="I576" t="s">
        <v>38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3441.95</v>
      </c>
      <c r="T576" s="14">
        <v>0</v>
      </c>
      <c r="U576" s="14">
        <v>1193.28</v>
      </c>
      <c r="W576" s="14">
        <v>1193.28</v>
      </c>
      <c r="X576" s="14">
        <v>4635.2299999999996</v>
      </c>
      <c r="Y576">
        <v>1</v>
      </c>
      <c r="Z576">
        <v>1</v>
      </c>
      <c r="AA576">
        <v>0</v>
      </c>
      <c r="AB576">
        <v>2</v>
      </c>
      <c r="AC576">
        <v>2317.6149999999998</v>
      </c>
      <c r="AD576">
        <v>0</v>
      </c>
      <c r="AE576">
        <v>0</v>
      </c>
      <c r="AF576">
        <v>0</v>
      </c>
      <c r="AG576">
        <v>0</v>
      </c>
      <c r="AH576" t="s">
        <v>38</v>
      </c>
      <c r="AI576" t="s">
        <v>38</v>
      </c>
      <c r="AK576">
        <f>VLOOKUP(B576, 'Performance Data'!$B:$B, 1, 0)</f>
        <v>21116</v>
      </c>
    </row>
    <row r="577" spans="2:37" ht="30" hidden="1" x14ac:dyDescent="0.25">
      <c r="B577">
        <v>21117</v>
      </c>
      <c r="C577" t="s">
        <v>485</v>
      </c>
      <c r="D577" t="s">
        <v>31</v>
      </c>
      <c r="E577" t="s">
        <v>31</v>
      </c>
      <c r="F577" t="s">
        <v>535</v>
      </c>
      <c r="G577" s="48" t="s">
        <v>106</v>
      </c>
      <c r="H577" s="48">
        <v>45991</v>
      </c>
      <c r="I577" t="s">
        <v>64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671.46</v>
      </c>
      <c r="U577" s="14">
        <v>0</v>
      </c>
      <c r="W577" s="14">
        <v>0</v>
      </c>
      <c r="X577" s="14">
        <v>671.46</v>
      </c>
      <c r="Y577">
        <v>0</v>
      </c>
      <c r="Z577">
        <v>1</v>
      </c>
      <c r="AA577">
        <v>1</v>
      </c>
      <c r="AB577">
        <v>1</v>
      </c>
      <c r="AC577">
        <v>671.46</v>
      </c>
      <c r="AD577">
        <v>0</v>
      </c>
      <c r="AE577">
        <v>0</v>
      </c>
      <c r="AF577">
        <v>0</v>
      </c>
      <c r="AG577">
        <v>0</v>
      </c>
      <c r="AH577" t="s">
        <v>38</v>
      </c>
      <c r="AI577" t="s">
        <v>38</v>
      </c>
      <c r="AK577">
        <f>VLOOKUP(B577, 'Performance Data'!$B:$B, 1, 0)</f>
        <v>21117</v>
      </c>
    </row>
    <row r="578" spans="2:37" ht="30" hidden="1" x14ac:dyDescent="0.25">
      <c r="B578">
        <v>21800</v>
      </c>
      <c r="C578" t="s">
        <v>469</v>
      </c>
      <c r="D578" t="s">
        <v>31</v>
      </c>
      <c r="E578" t="s">
        <v>31</v>
      </c>
      <c r="F578" t="s">
        <v>535</v>
      </c>
      <c r="G578" s="48" t="s">
        <v>106</v>
      </c>
      <c r="H578" s="48">
        <v>0</v>
      </c>
      <c r="I578" t="s">
        <v>64</v>
      </c>
      <c r="J578" s="14">
        <v>0</v>
      </c>
      <c r="K578" s="14">
        <v>0</v>
      </c>
      <c r="L578" s="14">
        <v>0</v>
      </c>
      <c r="M578" s="14">
        <v>0</v>
      </c>
      <c r="N578" s="14">
        <v>257.98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W578" s="14">
        <v>0</v>
      </c>
      <c r="X578" s="14">
        <v>257.98</v>
      </c>
      <c r="Y578">
        <v>0</v>
      </c>
      <c r="Z578">
        <v>1</v>
      </c>
      <c r="AA578">
        <v>1</v>
      </c>
      <c r="AB578">
        <v>1</v>
      </c>
      <c r="AC578">
        <v>257.98</v>
      </c>
      <c r="AD578">
        <v>0</v>
      </c>
      <c r="AE578">
        <v>0</v>
      </c>
      <c r="AF578">
        <v>0</v>
      </c>
      <c r="AG578">
        <v>0</v>
      </c>
      <c r="AH578" t="s">
        <v>679</v>
      </c>
      <c r="AI578" t="s">
        <v>1239</v>
      </c>
      <c r="AK578">
        <f>VLOOKUP(B578, 'Performance Data'!$B:$B, 1, 0)</f>
        <v>21800</v>
      </c>
    </row>
    <row r="579" spans="2:37" hidden="1" x14ac:dyDescent="0.25">
      <c r="B579">
        <v>21990</v>
      </c>
      <c r="C579" t="s">
        <v>884</v>
      </c>
      <c r="D579" t="s">
        <v>735</v>
      </c>
      <c r="E579" t="s">
        <v>735</v>
      </c>
      <c r="F579">
        <v>0</v>
      </c>
      <c r="G579" s="48">
        <v>0</v>
      </c>
      <c r="H579" s="48">
        <v>0</v>
      </c>
      <c r="I579" t="s">
        <v>64</v>
      </c>
      <c r="J579" s="14">
        <v>1000</v>
      </c>
      <c r="K579" s="14">
        <v>59684.78</v>
      </c>
      <c r="L579" s="14">
        <v>1000</v>
      </c>
      <c r="M579" s="14">
        <v>1000</v>
      </c>
      <c r="N579" s="14">
        <v>1000</v>
      </c>
      <c r="O579" s="14">
        <v>60271.85</v>
      </c>
      <c r="P579" s="14">
        <v>1000</v>
      </c>
      <c r="Q579" s="14">
        <v>1000</v>
      </c>
      <c r="R579" s="14">
        <v>1000</v>
      </c>
      <c r="S579" s="14">
        <v>58341.41</v>
      </c>
      <c r="T579" s="14">
        <v>1000</v>
      </c>
      <c r="U579" s="14">
        <v>1000</v>
      </c>
      <c r="W579" s="14">
        <v>1000</v>
      </c>
      <c r="X579" s="14">
        <v>187298.04</v>
      </c>
      <c r="Y579">
        <v>1</v>
      </c>
      <c r="Z579">
        <v>1</v>
      </c>
      <c r="AA579">
        <v>1</v>
      </c>
      <c r="AB579">
        <v>12</v>
      </c>
      <c r="AC579">
        <v>15608.17</v>
      </c>
      <c r="AD579">
        <v>0</v>
      </c>
      <c r="AE579">
        <v>0</v>
      </c>
      <c r="AF579">
        <v>0</v>
      </c>
      <c r="AG579">
        <v>0</v>
      </c>
      <c r="AH579" t="s">
        <v>38</v>
      </c>
      <c r="AI579" t="s">
        <v>38</v>
      </c>
      <c r="AK579" t="e">
        <f>VLOOKUP(B579, 'Performance Data'!$B:$B, 1, 0)</f>
        <v>#N/A</v>
      </c>
    </row>
    <row r="580" spans="2:37" hidden="1" x14ac:dyDescent="0.25">
      <c r="B580">
        <v>21998</v>
      </c>
      <c r="C580" t="s">
        <v>1146</v>
      </c>
      <c r="D580" t="s">
        <v>735</v>
      </c>
      <c r="E580" t="s">
        <v>735</v>
      </c>
      <c r="F580">
        <v>0</v>
      </c>
      <c r="G580" s="48">
        <v>0</v>
      </c>
      <c r="H580" s="48">
        <v>0</v>
      </c>
      <c r="I580" t="s">
        <v>64</v>
      </c>
      <c r="J580" s="14">
        <v>0</v>
      </c>
      <c r="K580" s="14">
        <v>0</v>
      </c>
      <c r="L580" s="14">
        <v>44.94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W580" s="14">
        <v>0</v>
      </c>
      <c r="X580" s="14">
        <v>44.94</v>
      </c>
      <c r="Y580">
        <v>0</v>
      </c>
      <c r="Z580">
        <v>1</v>
      </c>
      <c r="AA580">
        <v>1</v>
      </c>
      <c r="AB580">
        <v>1</v>
      </c>
      <c r="AC580">
        <v>44.94</v>
      </c>
      <c r="AD580">
        <v>0</v>
      </c>
      <c r="AE580">
        <v>0</v>
      </c>
      <c r="AF580">
        <v>0</v>
      </c>
      <c r="AG580">
        <v>0</v>
      </c>
      <c r="AH580" t="s">
        <v>38</v>
      </c>
      <c r="AI580" t="s">
        <v>38</v>
      </c>
      <c r="AK580" t="e">
        <f>VLOOKUP(B580, 'Performance Data'!$B:$B, 1, 0)</f>
        <v>#N/A</v>
      </c>
    </row>
    <row r="581" spans="2:37" ht="30" hidden="1" x14ac:dyDescent="0.25">
      <c r="B581">
        <v>23000</v>
      </c>
      <c r="C581" t="s">
        <v>384</v>
      </c>
      <c r="D581" t="s">
        <v>27</v>
      </c>
      <c r="E581" t="s">
        <v>27</v>
      </c>
      <c r="F581" t="s">
        <v>535</v>
      </c>
      <c r="G581" s="48" t="s">
        <v>106</v>
      </c>
      <c r="H581" s="48">
        <v>0</v>
      </c>
      <c r="I581" t="s">
        <v>64</v>
      </c>
      <c r="J581" s="14">
        <v>1537.6</v>
      </c>
      <c r="K581" s="14">
        <v>5010.3900000000003</v>
      </c>
      <c r="L581" s="14">
        <v>809.22</v>
      </c>
      <c r="M581" s="14">
        <v>1067.29</v>
      </c>
      <c r="N581" s="14">
        <v>1741.51</v>
      </c>
      <c r="O581" s="14">
        <v>425.14</v>
      </c>
      <c r="P581" s="14">
        <v>2636.65</v>
      </c>
      <c r="Q581" s="14">
        <v>361.11</v>
      </c>
      <c r="R581" s="14">
        <v>1881.21</v>
      </c>
      <c r="S581" s="14">
        <v>2900.64</v>
      </c>
      <c r="T581" s="14">
        <v>3388.06</v>
      </c>
      <c r="U581" s="14">
        <v>3522.24</v>
      </c>
      <c r="W581" s="14">
        <v>3522.24</v>
      </c>
      <c r="X581" s="14">
        <v>25281.059999999998</v>
      </c>
      <c r="Y581">
        <v>1</v>
      </c>
      <c r="Z581">
        <v>1</v>
      </c>
      <c r="AA581">
        <v>1</v>
      </c>
      <c r="AB581">
        <v>12</v>
      </c>
      <c r="AC581">
        <v>2106.7549999999997</v>
      </c>
      <c r="AD581">
        <v>0</v>
      </c>
      <c r="AE581">
        <v>0</v>
      </c>
      <c r="AF581">
        <v>0</v>
      </c>
      <c r="AG581">
        <v>0</v>
      </c>
      <c r="AH581" t="s">
        <v>133</v>
      </c>
      <c r="AI581" t="s">
        <v>1242</v>
      </c>
      <c r="AK581">
        <f>VLOOKUP(B581, 'Performance Data'!$B:$B, 1, 0)</f>
        <v>23000</v>
      </c>
    </row>
    <row r="582" spans="2:37" ht="30" hidden="1" x14ac:dyDescent="0.25">
      <c r="B582">
        <v>23001</v>
      </c>
      <c r="C582" t="s">
        <v>374</v>
      </c>
      <c r="D582" t="s">
        <v>27</v>
      </c>
      <c r="E582" t="s">
        <v>27</v>
      </c>
      <c r="F582" t="s">
        <v>535</v>
      </c>
      <c r="G582" s="48" t="s">
        <v>106</v>
      </c>
      <c r="H582" s="48">
        <v>0</v>
      </c>
      <c r="I582" t="s">
        <v>64</v>
      </c>
      <c r="J582" s="14">
        <v>841.5</v>
      </c>
      <c r="K582" s="14">
        <v>0</v>
      </c>
      <c r="L582" s="14">
        <v>10361.790000000001</v>
      </c>
      <c r="M582" s="14">
        <v>472.94</v>
      </c>
      <c r="N582" s="14">
        <v>7979.47</v>
      </c>
      <c r="O582" s="14">
        <v>10457.33</v>
      </c>
      <c r="P582" s="14">
        <v>6005.88</v>
      </c>
      <c r="Q582" s="14">
        <v>5131.92</v>
      </c>
      <c r="R582" s="14">
        <v>11920.44</v>
      </c>
      <c r="S582" s="14">
        <v>14254.52</v>
      </c>
      <c r="T582" s="14">
        <v>13832.16</v>
      </c>
      <c r="U582" s="14">
        <v>15540.85</v>
      </c>
      <c r="W582" s="14">
        <v>15540.85</v>
      </c>
      <c r="X582" s="14">
        <v>96798.8</v>
      </c>
      <c r="Y582">
        <v>1</v>
      </c>
      <c r="Z582">
        <v>1</v>
      </c>
      <c r="AA582">
        <v>1</v>
      </c>
      <c r="AB582">
        <v>11</v>
      </c>
      <c r="AC582">
        <v>8799.8909090909092</v>
      </c>
      <c r="AD582">
        <v>0</v>
      </c>
      <c r="AE582">
        <v>0</v>
      </c>
      <c r="AF582">
        <v>0</v>
      </c>
      <c r="AG582">
        <v>0</v>
      </c>
      <c r="AH582" t="s">
        <v>128</v>
      </c>
      <c r="AI582" t="s">
        <v>1242</v>
      </c>
      <c r="AK582">
        <f>VLOOKUP(B582, 'Performance Data'!$B:$B, 1, 0)</f>
        <v>23001</v>
      </c>
    </row>
    <row r="583" spans="2:37" ht="30" hidden="1" x14ac:dyDescent="0.25">
      <c r="B583">
        <v>23002</v>
      </c>
      <c r="C583" t="s">
        <v>365</v>
      </c>
      <c r="D583" t="s">
        <v>27</v>
      </c>
      <c r="E583" t="s">
        <v>27</v>
      </c>
      <c r="F583" t="s">
        <v>535</v>
      </c>
      <c r="G583" s="48" t="s">
        <v>106</v>
      </c>
      <c r="H583" s="48">
        <v>0</v>
      </c>
      <c r="I583" t="s">
        <v>64</v>
      </c>
      <c r="J583" s="14">
        <v>0</v>
      </c>
      <c r="K583" s="14">
        <v>0</v>
      </c>
      <c r="L583" s="14">
        <v>1394.32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W583" s="14">
        <v>0</v>
      </c>
      <c r="X583" s="14">
        <v>1394.32</v>
      </c>
      <c r="Y583">
        <v>0</v>
      </c>
      <c r="Z583">
        <v>1</v>
      </c>
      <c r="AA583">
        <v>1</v>
      </c>
      <c r="AB583">
        <v>1</v>
      </c>
      <c r="AC583">
        <v>1394.32</v>
      </c>
      <c r="AD583">
        <v>0</v>
      </c>
      <c r="AE583">
        <v>0</v>
      </c>
      <c r="AF583">
        <v>0</v>
      </c>
      <c r="AG583">
        <v>0</v>
      </c>
      <c r="AH583" t="s">
        <v>141</v>
      </c>
      <c r="AI583" t="s">
        <v>1239</v>
      </c>
      <c r="AK583">
        <f>VLOOKUP(B583, 'Performance Data'!$B:$B, 1, 0)</f>
        <v>23002</v>
      </c>
    </row>
    <row r="584" spans="2:37" ht="30" hidden="1" x14ac:dyDescent="0.25">
      <c r="B584">
        <v>23003</v>
      </c>
      <c r="C584" t="s">
        <v>332</v>
      </c>
      <c r="D584" t="s">
        <v>27</v>
      </c>
      <c r="E584" t="s">
        <v>27</v>
      </c>
      <c r="F584" t="s">
        <v>535</v>
      </c>
      <c r="G584" s="48" t="s">
        <v>106</v>
      </c>
      <c r="H584" s="48">
        <v>0</v>
      </c>
      <c r="I584" t="s">
        <v>64</v>
      </c>
      <c r="J584" s="14">
        <v>3251.58</v>
      </c>
      <c r="K584" s="14">
        <v>2036.81</v>
      </c>
      <c r="L584" s="14">
        <v>4817.6899999999996</v>
      </c>
      <c r="M584" s="14">
        <v>2441.5</v>
      </c>
      <c r="N584" s="14">
        <v>3417.08</v>
      </c>
      <c r="O584" s="14">
        <v>2089.14</v>
      </c>
      <c r="P584" s="14">
        <v>2116.04</v>
      </c>
      <c r="Q584" s="14">
        <v>2293.86</v>
      </c>
      <c r="R584" s="14">
        <v>3374.77</v>
      </c>
      <c r="S584" s="14">
        <v>148.24</v>
      </c>
      <c r="T584" s="14">
        <v>4556.99</v>
      </c>
      <c r="U584" s="14">
        <v>2887.78</v>
      </c>
      <c r="W584" s="14">
        <v>2887.78</v>
      </c>
      <c r="X584" s="14">
        <v>33431.480000000003</v>
      </c>
      <c r="Y584">
        <v>1</v>
      </c>
      <c r="Z584">
        <v>1</v>
      </c>
      <c r="AA584">
        <v>1</v>
      </c>
      <c r="AB584">
        <v>12</v>
      </c>
      <c r="AC584">
        <v>2785.9566666666669</v>
      </c>
      <c r="AD584">
        <v>0</v>
      </c>
      <c r="AE584">
        <v>0</v>
      </c>
      <c r="AF584">
        <v>0</v>
      </c>
      <c r="AG584">
        <v>0</v>
      </c>
      <c r="AH584" t="s">
        <v>128</v>
      </c>
      <c r="AI584" t="s">
        <v>1242</v>
      </c>
      <c r="AK584">
        <f>VLOOKUP(B584, 'Performance Data'!$B:$B, 1, 0)</f>
        <v>23003</v>
      </c>
    </row>
    <row r="585" spans="2:37" hidden="1" x14ac:dyDescent="0.25">
      <c r="B585">
        <v>23004</v>
      </c>
      <c r="C585" t="s">
        <v>885</v>
      </c>
      <c r="D585" t="s">
        <v>27</v>
      </c>
      <c r="E585" t="s">
        <v>27</v>
      </c>
      <c r="F585">
        <v>0</v>
      </c>
      <c r="G585" s="48">
        <v>0</v>
      </c>
      <c r="H585" s="48">
        <v>0</v>
      </c>
      <c r="I585" t="s">
        <v>64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W585" s="14">
        <v>0</v>
      </c>
      <c r="X585" s="14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K585" t="e">
        <f>VLOOKUP(B585, 'Performance Data'!$B:$B, 1, 0)</f>
        <v>#N/A</v>
      </c>
    </row>
    <row r="586" spans="2:37" ht="30" hidden="1" x14ac:dyDescent="0.25">
      <c r="B586">
        <v>23005</v>
      </c>
      <c r="C586" t="s">
        <v>333</v>
      </c>
      <c r="D586" t="s">
        <v>27</v>
      </c>
      <c r="E586" t="s">
        <v>27</v>
      </c>
      <c r="F586" t="s">
        <v>535</v>
      </c>
      <c r="G586" s="48" t="s">
        <v>106</v>
      </c>
      <c r="H586" s="48">
        <v>0</v>
      </c>
      <c r="I586" t="s">
        <v>64</v>
      </c>
      <c r="J586" s="14">
        <v>3671.71</v>
      </c>
      <c r="K586" s="14">
        <v>4962.79</v>
      </c>
      <c r="L586" s="14">
        <v>2789.47</v>
      </c>
      <c r="M586" s="14">
        <v>7907.57</v>
      </c>
      <c r="N586" s="14">
        <v>3419.79</v>
      </c>
      <c r="O586" s="14">
        <v>1107.4000000000001</v>
      </c>
      <c r="P586" s="14">
        <v>6652.51</v>
      </c>
      <c r="Q586" s="14">
        <v>0</v>
      </c>
      <c r="R586" s="14">
        <v>5687.24</v>
      </c>
      <c r="S586" s="14">
        <v>5462.81</v>
      </c>
      <c r="T586" s="14">
        <v>257.13</v>
      </c>
      <c r="U586" s="14">
        <v>5128.16</v>
      </c>
      <c r="W586" s="14">
        <v>5128.16</v>
      </c>
      <c r="X586" s="14">
        <v>47046.58</v>
      </c>
      <c r="Y586">
        <v>1</v>
      </c>
      <c r="Z586">
        <v>1</v>
      </c>
      <c r="AA586">
        <v>1</v>
      </c>
      <c r="AB586">
        <v>11</v>
      </c>
      <c r="AC586">
        <v>4276.9618181818187</v>
      </c>
      <c r="AD586">
        <v>0</v>
      </c>
      <c r="AE586">
        <v>0</v>
      </c>
      <c r="AF586">
        <v>0</v>
      </c>
      <c r="AG586">
        <v>0</v>
      </c>
      <c r="AH586" t="s">
        <v>128</v>
      </c>
      <c r="AI586" t="s">
        <v>1242</v>
      </c>
      <c r="AK586">
        <f>VLOOKUP(B586, 'Performance Data'!$B:$B, 1, 0)</f>
        <v>23005</v>
      </c>
    </row>
    <row r="587" spans="2:37" ht="30" hidden="1" x14ac:dyDescent="0.25">
      <c r="B587">
        <v>23006</v>
      </c>
      <c r="C587" t="s">
        <v>353</v>
      </c>
      <c r="D587" t="s">
        <v>27</v>
      </c>
      <c r="E587" t="s">
        <v>27</v>
      </c>
      <c r="F587" t="s">
        <v>535</v>
      </c>
      <c r="G587" s="48" t="s">
        <v>106</v>
      </c>
      <c r="H587" s="48">
        <v>0</v>
      </c>
      <c r="I587" t="s">
        <v>64</v>
      </c>
      <c r="J587" s="14">
        <v>2224.5500000000002</v>
      </c>
      <c r="K587" s="14">
        <v>2555.66</v>
      </c>
      <c r="L587" s="14">
        <v>1709.55</v>
      </c>
      <c r="M587" s="14">
        <v>2167.65</v>
      </c>
      <c r="N587" s="14">
        <v>1848.59</v>
      </c>
      <c r="O587" s="14">
        <v>1595.82</v>
      </c>
      <c r="P587" s="14">
        <v>1266.3900000000001</v>
      </c>
      <c r="Q587" s="14">
        <v>2914.01</v>
      </c>
      <c r="R587" s="14">
        <v>2055.0100000000002</v>
      </c>
      <c r="S587" s="14">
        <v>1289.18</v>
      </c>
      <c r="T587" s="14">
        <v>1666.4</v>
      </c>
      <c r="U587" s="14">
        <v>2412.52</v>
      </c>
      <c r="W587" s="14">
        <v>2412.52</v>
      </c>
      <c r="X587" s="14">
        <v>23705.33</v>
      </c>
      <c r="Y587">
        <v>1</v>
      </c>
      <c r="Z587">
        <v>1</v>
      </c>
      <c r="AA587">
        <v>1</v>
      </c>
      <c r="AB587">
        <v>12</v>
      </c>
      <c r="AC587">
        <v>1975.4441666666669</v>
      </c>
      <c r="AD587">
        <v>0</v>
      </c>
      <c r="AE587">
        <v>0</v>
      </c>
      <c r="AF587">
        <v>0</v>
      </c>
      <c r="AG587">
        <v>0</v>
      </c>
      <c r="AH587" t="s">
        <v>133</v>
      </c>
      <c r="AI587" t="s">
        <v>1242</v>
      </c>
      <c r="AK587">
        <f>VLOOKUP(B587, 'Performance Data'!$B:$B, 1, 0)</f>
        <v>23006</v>
      </c>
    </row>
    <row r="588" spans="2:37" ht="30" hidden="1" x14ac:dyDescent="0.25">
      <c r="B588">
        <v>23007</v>
      </c>
      <c r="C588" t="s">
        <v>334</v>
      </c>
      <c r="D588" t="s">
        <v>27</v>
      </c>
      <c r="E588" t="s">
        <v>27</v>
      </c>
      <c r="F588" t="s">
        <v>535</v>
      </c>
      <c r="G588" s="48" t="s">
        <v>106</v>
      </c>
      <c r="H588" s="48">
        <v>0</v>
      </c>
      <c r="I588" t="s">
        <v>38</v>
      </c>
      <c r="J588" s="14">
        <v>6736.09</v>
      </c>
      <c r="K588" s="14">
        <v>2405.0299999999997</v>
      </c>
      <c r="L588" s="14">
        <v>4397</v>
      </c>
      <c r="M588" s="14">
        <v>5738.98</v>
      </c>
      <c r="N588" s="14">
        <v>4318.0200000000004</v>
      </c>
      <c r="O588" s="14">
        <v>4098.04</v>
      </c>
      <c r="P588" s="14">
        <v>2245.59</v>
      </c>
      <c r="Q588" s="14">
        <v>2211.87</v>
      </c>
      <c r="R588" s="14">
        <v>5798.82</v>
      </c>
      <c r="S588" s="14">
        <v>6352.91</v>
      </c>
      <c r="T588" s="14">
        <v>2564.83</v>
      </c>
      <c r="U588" s="14">
        <v>3228.69</v>
      </c>
      <c r="W588" s="14">
        <v>3228.69</v>
      </c>
      <c r="X588" s="14">
        <v>50095.87000000001</v>
      </c>
      <c r="Y588">
        <v>1</v>
      </c>
      <c r="Z588">
        <v>1</v>
      </c>
      <c r="AA588">
        <v>0</v>
      </c>
      <c r="AB588">
        <v>12</v>
      </c>
      <c r="AC588">
        <v>4174.6558333333342</v>
      </c>
      <c r="AD588">
        <v>0</v>
      </c>
      <c r="AE588">
        <v>0</v>
      </c>
      <c r="AF588">
        <v>0</v>
      </c>
      <c r="AG588">
        <v>0</v>
      </c>
      <c r="AH588" t="s">
        <v>128</v>
      </c>
      <c r="AI588" t="s">
        <v>1242</v>
      </c>
      <c r="AK588">
        <f>VLOOKUP(B588, 'Performance Data'!$B:$B, 1, 0)</f>
        <v>23007</v>
      </c>
    </row>
    <row r="589" spans="2:37" ht="30" hidden="1" x14ac:dyDescent="0.25">
      <c r="B589">
        <v>23008</v>
      </c>
      <c r="C589" t="s">
        <v>414</v>
      </c>
      <c r="D589" t="s">
        <v>27</v>
      </c>
      <c r="E589" t="s">
        <v>27</v>
      </c>
      <c r="F589" t="s">
        <v>535</v>
      </c>
      <c r="G589" s="48" t="s">
        <v>106</v>
      </c>
      <c r="H589" s="48">
        <v>0</v>
      </c>
      <c r="I589" t="s">
        <v>38</v>
      </c>
      <c r="J589" s="14">
        <v>439.56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532.62</v>
      </c>
      <c r="Q589" s="14">
        <v>0</v>
      </c>
      <c r="R589" s="14">
        <v>0</v>
      </c>
      <c r="S589" s="14">
        <v>605.04</v>
      </c>
      <c r="T589" s="14">
        <v>0</v>
      </c>
      <c r="U589" s="14">
        <v>0</v>
      </c>
      <c r="W589" s="14">
        <v>0</v>
      </c>
      <c r="X589" s="14">
        <v>1577.22</v>
      </c>
      <c r="Y589">
        <v>0</v>
      </c>
      <c r="Z589">
        <v>1</v>
      </c>
      <c r="AA589">
        <v>0</v>
      </c>
      <c r="AB589">
        <v>3</v>
      </c>
      <c r="AC589">
        <v>525.74</v>
      </c>
      <c r="AD589">
        <v>0</v>
      </c>
      <c r="AE589">
        <v>0</v>
      </c>
      <c r="AF589">
        <v>0</v>
      </c>
      <c r="AG589">
        <v>0</v>
      </c>
      <c r="AH589" t="s">
        <v>679</v>
      </c>
      <c r="AI589" t="s">
        <v>1242</v>
      </c>
      <c r="AK589">
        <f>VLOOKUP(B589, 'Performance Data'!$B:$B, 1, 0)</f>
        <v>23008</v>
      </c>
    </row>
    <row r="590" spans="2:37" hidden="1" x14ac:dyDescent="0.25">
      <c r="B590">
        <v>23009</v>
      </c>
      <c r="C590" t="s">
        <v>375</v>
      </c>
      <c r="D590" t="s">
        <v>27</v>
      </c>
      <c r="E590" t="s">
        <v>27</v>
      </c>
      <c r="F590" t="s">
        <v>545</v>
      </c>
      <c r="G590" s="48" t="s">
        <v>545</v>
      </c>
      <c r="H590" s="48">
        <v>0</v>
      </c>
      <c r="I590" t="s">
        <v>38</v>
      </c>
      <c r="J590" s="14">
        <v>3715.16</v>
      </c>
      <c r="K590" s="14">
        <v>28890.449999999997</v>
      </c>
      <c r="L590" s="14">
        <v>21817.01</v>
      </c>
      <c r="M590" s="14">
        <v>18308.39</v>
      </c>
      <c r="N590" s="14">
        <v>27611.16</v>
      </c>
      <c r="O590" s="14">
        <v>12258.97</v>
      </c>
      <c r="P590" s="14">
        <v>39769.83</v>
      </c>
      <c r="Q590" s="14">
        <v>14006.52</v>
      </c>
      <c r="R590" s="14">
        <v>5776.04</v>
      </c>
      <c r="S590" s="14">
        <v>33161.56</v>
      </c>
      <c r="T590" s="14">
        <v>22667.37</v>
      </c>
      <c r="U590" s="14">
        <v>35274.74</v>
      </c>
      <c r="W590" s="14">
        <v>35274.74</v>
      </c>
      <c r="X590" s="14">
        <v>263257.2</v>
      </c>
      <c r="Y590">
        <v>1</v>
      </c>
      <c r="Z590">
        <v>1</v>
      </c>
      <c r="AA590">
        <v>0</v>
      </c>
      <c r="AB590">
        <v>12</v>
      </c>
      <c r="AC590">
        <v>21938.100000000002</v>
      </c>
      <c r="AD590">
        <v>0</v>
      </c>
      <c r="AE590">
        <v>0</v>
      </c>
      <c r="AF590">
        <v>0</v>
      </c>
      <c r="AG590">
        <v>0</v>
      </c>
      <c r="AH590" t="s">
        <v>128</v>
      </c>
      <c r="AI590" t="s">
        <v>1242</v>
      </c>
      <c r="AK590">
        <f>VLOOKUP(B590, 'Performance Data'!$B:$B, 1, 0)</f>
        <v>23009</v>
      </c>
    </row>
    <row r="591" spans="2:37" ht="30" hidden="1" x14ac:dyDescent="0.25">
      <c r="B591">
        <v>23010</v>
      </c>
      <c r="C591" t="s">
        <v>395</v>
      </c>
      <c r="D591" t="s">
        <v>27</v>
      </c>
      <c r="E591" t="s">
        <v>27</v>
      </c>
      <c r="F591" t="s">
        <v>535</v>
      </c>
      <c r="G591" s="48" t="s">
        <v>106</v>
      </c>
      <c r="H591" s="48">
        <v>0</v>
      </c>
      <c r="I591" t="s">
        <v>38</v>
      </c>
      <c r="J591" s="14">
        <v>1199.46</v>
      </c>
      <c r="K591" s="14">
        <v>434.03</v>
      </c>
      <c r="L591" s="14">
        <v>338.27</v>
      </c>
      <c r="M591" s="14">
        <v>1107.8</v>
      </c>
      <c r="N591" s="14">
        <v>710.99</v>
      </c>
      <c r="O591" s="14">
        <v>1129.77</v>
      </c>
      <c r="P591" s="14">
        <v>1065.08</v>
      </c>
      <c r="Q591" s="14">
        <v>801.24</v>
      </c>
      <c r="R591" s="14">
        <v>1366.51</v>
      </c>
      <c r="S591" s="14">
        <v>1126.28</v>
      </c>
      <c r="T591" s="14">
        <v>2745.85</v>
      </c>
      <c r="U591" s="14">
        <v>1402.44</v>
      </c>
      <c r="W591" s="14">
        <v>1402.44</v>
      </c>
      <c r="X591" s="14">
        <v>13427.720000000001</v>
      </c>
      <c r="Y591">
        <v>1</v>
      </c>
      <c r="Z591">
        <v>1</v>
      </c>
      <c r="AA591">
        <v>0</v>
      </c>
      <c r="AB591">
        <v>12</v>
      </c>
      <c r="AC591">
        <v>1118.9766666666667</v>
      </c>
      <c r="AD591">
        <v>0</v>
      </c>
      <c r="AE591">
        <v>0</v>
      </c>
      <c r="AF591">
        <v>0</v>
      </c>
      <c r="AG591">
        <v>0</v>
      </c>
      <c r="AH591" t="s">
        <v>174</v>
      </c>
      <c r="AI591" t="s">
        <v>1240</v>
      </c>
      <c r="AK591">
        <f>VLOOKUP(B591, 'Performance Data'!$B:$B, 1, 0)</f>
        <v>23010</v>
      </c>
    </row>
    <row r="592" spans="2:37" ht="30" hidden="1" x14ac:dyDescent="0.25">
      <c r="B592">
        <v>23011</v>
      </c>
      <c r="C592" t="s">
        <v>335</v>
      </c>
      <c r="D592" t="s">
        <v>27</v>
      </c>
      <c r="E592" t="s">
        <v>27</v>
      </c>
      <c r="F592" t="s">
        <v>535</v>
      </c>
      <c r="G592" s="48" t="s">
        <v>106</v>
      </c>
      <c r="H592" s="48">
        <v>0</v>
      </c>
      <c r="I592" t="s">
        <v>64</v>
      </c>
      <c r="J592" s="14">
        <v>3044.64</v>
      </c>
      <c r="K592" s="14">
        <v>5832.02</v>
      </c>
      <c r="L592" s="14">
        <v>879.14</v>
      </c>
      <c r="M592" s="14">
        <v>3250.67</v>
      </c>
      <c r="N592" s="14">
        <v>4803.4399999999996</v>
      </c>
      <c r="O592" s="14">
        <v>3795.56</v>
      </c>
      <c r="P592" s="14">
        <v>4733.97</v>
      </c>
      <c r="Q592" s="14">
        <v>3998.19</v>
      </c>
      <c r="R592" s="14">
        <v>4105.34</v>
      </c>
      <c r="S592" s="14">
        <v>4440.55</v>
      </c>
      <c r="T592" s="14">
        <v>5277.05</v>
      </c>
      <c r="U592" s="14">
        <v>3623.54</v>
      </c>
      <c r="W592" s="14">
        <v>3623.54</v>
      </c>
      <c r="X592" s="14">
        <v>47784.110000000008</v>
      </c>
      <c r="Y592">
        <v>1</v>
      </c>
      <c r="Z592">
        <v>1</v>
      </c>
      <c r="AA592">
        <v>1</v>
      </c>
      <c r="AB592">
        <v>12</v>
      </c>
      <c r="AC592">
        <v>3982.0091666666672</v>
      </c>
      <c r="AD592">
        <v>0</v>
      </c>
      <c r="AE592">
        <v>0</v>
      </c>
      <c r="AF592">
        <v>0</v>
      </c>
      <c r="AG592">
        <v>0</v>
      </c>
      <c r="AH592" t="s">
        <v>128</v>
      </c>
      <c r="AI592" t="s">
        <v>1242</v>
      </c>
      <c r="AK592">
        <f>VLOOKUP(B592, 'Performance Data'!$B:$B, 1, 0)</f>
        <v>23011</v>
      </c>
    </row>
    <row r="593" spans="2:37" ht="30" hidden="1" x14ac:dyDescent="0.25">
      <c r="B593">
        <v>23012</v>
      </c>
      <c r="C593" t="s">
        <v>385</v>
      </c>
      <c r="D593" t="s">
        <v>27</v>
      </c>
      <c r="E593" t="s">
        <v>27</v>
      </c>
      <c r="F593" t="s">
        <v>535</v>
      </c>
      <c r="G593" s="48" t="s">
        <v>106</v>
      </c>
      <c r="H593" s="48">
        <v>0</v>
      </c>
      <c r="I593" t="s">
        <v>38</v>
      </c>
      <c r="J593" s="14">
        <v>683.85</v>
      </c>
      <c r="K593" s="14">
        <v>1219.18</v>
      </c>
      <c r="L593" s="14">
        <v>49.41</v>
      </c>
      <c r="M593" s="14">
        <v>2721.11</v>
      </c>
      <c r="N593" s="14">
        <v>0</v>
      </c>
      <c r="O593" s="14">
        <v>1225.79</v>
      </c>
      <c r="P593" s="14">
        <v>1576.7</v>
      </c>
      <c r="Q593" s="14">
        <v>2033.64</v>
      </c>
      <c r="R593" s="14">
        <v>709.41</v>
      </c>
      <c r="S593" s="14">
        <v>1821.22</v>
      </c>
      <c r="T593" s="14">
        <v>407.89</v>
      </c>
      <c r="U593" s="14">
        <v>625.82000000000005</v>
      </c>
      <c r="W593" s="14">
        <v>625.82000000000005</v>
      </c>
      <c r="X593" s="14">
        <v>13074.019999999999</v>
      </c>
      <c r="Y593">
        <v>1</v>
      </c>
      <c r="Z593">
        <v>1</v>
      </c>
      <c r="AA593">
        <v>0</v>
      </c>
      <c r="AB593">
        <v>11</v>
      </c>
      <c r="AC593">
        <v>1188.5472727272727</v>
      </c>
      <c r="AD593">
        <v>0</v>
      </c>
      <c r="AE593">
        <v>0</v>
      </c>
      <c r="AF593">
        <v>0</v>
      </c>
      <c r="AG593">
        <v>0</v>
      </c>
      <c r="AH593" t="s">
        <v>133</v>
      </c>
      <c r="AI593" t="s">
        <v>1242</v>
      </c>
      <c r="AK593">
        <f>VLOOKUP(B593, 'Performance Data'!$B:$B, 1, 0)</f>
        <v>23012</v>
      </c>
    </row>
    <row r="594" spans="2:37" ht="30" hidden="1" x14ac:dyDescent="0.25">
      <c r="B594">
        <v>23013</v>
      </c>
      <c r="C594" t="s">
        <v>354</v>
      </c>
      <c r="D594" t="s">
        <v>27</v>
      </c>
      <c r="E594" t="s">
        <v>27</v>
      </c>
      <c r="F594" t="s">
        <v>535</v>
      </c>
      <c r="G594" s="48" t="s">
        <v>106</v>
      </c>
      <c r="H594" s="48">
        <v>0</v>
      </c>
      <c r="I594" t="s">
        <v>38</v>
      </c>
      <c r="J594" s="14">
        <v>2562.94</v>
      </c>
      <c r="K594" s="14">
        <v>287.39999999999998</v>
      </c>
      <c r="L594" s="14">
        <v>572.76</v>
      </c>
      <c r="M594" s="14">
        <v>1688.38</v>
      </c>
      <c r="N594" s="14">
        <v>2814.64</v>
      </c>
      <c r="O594" s="14">
        <v>148.22999999999999</v>
      </c>
      <c r="P594" s="14">
        <v>2597.15</v>
      </c>
      <c r="Q594" s="14">
        <v>632.76</v>
      </c>
      <c r="R594" s="14">
        <v>0</v>
      </c>
      <c r="S594" s="14">
        <v>2679.82</v>
      </c>
      <c r="T594" s="14">
        <v>857.1</v>
      </c>
      <c r="U594" s="14">
        <v>649.9</v>
      </c>
      <c r="W594" s="14">
        <v>649.9</v>
      </c>
      <c r="X594" s="14">
        <v>15491.08</v>
      </c>
      <c r="Y594">
        <v>1</v>
      </c>
      <c r="Z594">
        <v>1</v>
      </c>
      <c r="AA594">
        <v>0</v>
      </c>
      <c r="AB594">
        <v>11</v>
      </c>
      <c r="AC594">
        <v>1408.28</v>
      </c>
      <c r="AD594">
        <v>0</v>
      </c>
      <c r="AE594">
        <v>0</v>
      </c>
      <c r="AF594">
        <v>0</v>
      </c>
      <c r="AG594">
        <v>0</v>
      </c>
      <c r="AH594" t="s">
        <v>133</v>
      </c>
      <c r="AI594" t="s">
        <v>1242</v>
      </c>
      <c r="AK594">
        <f>VLOOKUP(B594, 'Performance Data'!$B:$B, 1, 0)</f>
        <v>23013</v>
      </c>
    </row>
    <row r="595" spans="2:37" ht="30" hidden="1" x14ac:dyDescent="0.25">
      <c r="B595">
        <v>23014</v>
      </c>
      <c r="C595" t="s">
        <v>386</v>
      </c>
      <c r="D595" t="s">
        <v>27</v>
      </c>
      <c r="E595" t="s">
        <v>27</v>
      </c>
      <c r="F595" t="s">
        <v>535</v>
      </c>
      <c r="G595" s="48" t="s">
        <v>106</v>
      </c>
      <c r="H595" s="48">
        <v>0</v>
      </c>
      <c r="I595" t="s">
        <v>38</v>
      </c>
      <c r="J595" s="14">
        <v>1303.81</v>
      </c>
      <c r="K595" s="14">
        <v>779.66</v>
      </c>
      <c r="L595" s="14">
        <v>2314.38</v>
      </c>
      <c r="M595" s="14">
        <v>975.9</v>
      </c>
      <c r="N595" s="14">
        <v>2880.69</v>
      </c>
      <c r="O595" s="14">
        <v>629.16</v>
      </c>
      <c r="P595" s="14">
        <v>2010.08</v>
      </c>
      <c r="Q595" s="14">
        <v>0</v>
      </c>
      <c r="R595" s="14">
        <v>1750.91</v>
      </c>
      <c r="S595" s="14">
        <v>837.1</v>
      </c>
      <c r="T595" s="14">
        <v>1515.3</v>
      </c>
      <c r="U595" s="14">
        <v>884.57</v>
      </c>
      <c r="W595" s="14">
        <v>884.57</v>
      </c>
      <c r="X595" s="14">
        <v>15881.56</v>
      </c>
      <c r="Y595">
        <v>1</v>
      </c>
      <c r="Z595">
        <v>1</v>
      </c>
      <c r="AA595">
        <v>0</v>
      </c>
      <c r="AB595">
        <v>11</v>
      </c>
      <c r="AC595">
        <v>1443.7781818181818</v>
      </c>
      <c r="AD595">
        <v>0</v>
      </c>
      <c r="AE595">
        <v>0</v>
      </c>
      <c r="AF595">
        <v>0</v>
      </c>
      <c r="AG595">
        <v>0</v>
      </c>
      <c r="AH595" t="s">
        <v>133</v>
      </c>
      <c r="AI595" t="s">
        <v>1242</v>
      </c>
      <c r="AK595">
        <f>VLOOKUP(B595, 'Performance Data'!$B:$B, 1, 0)</f>
        <v>23014</v>
      </c>
    </row>
    <row r="596" spans="2:37" ht="30" hidden="1" x14ac:dyDescent="0.25">
      <c r="B596">
        <v>23015</v>
      </c>
      <c r="C596" t="s">
        <v>355</v>
      </c>
      <c r="D596" t="s">
        <v>27</v>
      </c>
      <c r="E596" t="s">
        <v>27</v>
      </c>
      <c r="F596" t="s">
        <v>535</v>
      </c>
      <c r="G596" s="48" t="s">
        <v>106</v>
      </c>
      <c r="H596" s="48">
        <v>0</v>
      </c>
      <c r="I596" t="s">
        <v>64</v>
      </c>
      <c r="J596" s="14">
        <v>633.17999999999995</v>
      </c>
      <c r="K596" s="14">
        <v>0</v>
      </c>
      <c r="L596" s="14">
        <v>1322.82</v>
      </c>
      <c r="M596" s="14">
        <v>0</v>
      </c>
      <c r="N596" s="14">
        <v>2626.86</v>
      </c>
      <c r="O596" s="14">
        <v>0</v>
      </c>
      <c r="P596" s="14">
        <v>1637.12</v>
      </c>
      <c r="Q596" s="14">
        <v>0</v>
      </c>
      <c r="R596" s="14">
        <v>2458.23</v>
      </c>
      <c r="S596" s="14">
        <v>1150.3499999999999</v>
      </c>
      <c r="T596" s="14">
        <v>2855.55</v>
      </c>
      <c r="U596" s="14">
        <v>0</v>
      </c>
      <c r="W596" s="14">
        <v>0</v>
      </c>
      <c r="X596" s="14">
        <v>12684.11</v>
      </c>
      <c r="Y596">
        <v>0</v>
      </c>
      <c r="Z596">
        <v>1</v>
      </c>
      <c r="AA596">
        <v>1</v>
      </c>
      <c r="AB596">
        <v>7</v>
      </c>
      <c r="AC596">
        <v>1812.0157142857145</v>
      </c>
      <c r="AD596">
        <v>0</v>
      </c>
      <c r="AE596">
        <v>0</v>
      </c>
      <c r="AF596">
        <v>0</v>
      </c>
      <c r="AG596">
        <v>0</v>
      </c>
      <c r="AH596" t="s">
        <v>133</v>
      </c>
      <c r="AI596" t="s">
        <v>1242</v>
      </c>
      <c r="AK596">
        <f>VLOOKUP(B596, 'Performance Data'!$B:$B, 1, 0)</f>
        <v>23015</v>
      </c>
    </row>
    <row r="597" spans="2:37" hidden="1" x14ac:dyDescent="0.25">
      <c r="B597">
        <v>23016</v>
      </c>
      <c r="C597" t="s">
        <v>886</v>
      </c>
      <c r="D597" t="s">
        <v>27</v>
      </c>
      <c r="E597" t="s">
        <v>27</v>
      </c>
      <c r="F597">
        <v>0</v>
      </c>
      <c r="G597" s="48">
        <v>0</v>
      </c>
      <c r="H597" s="48">
        <v>0</v>
      </c>
      <c r="I597" t="s">
        <v>38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W597" s="14">
        <v>0</v>
      </c>
      <c r="X597" s="14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K597" t="e">
        <f>VLOOKUP(B597, 'Performance Data'!$B:$B, 1, 0)</f>
        <v>#N/A</v>
      </c>
    </row>
    <row r="598" spans="2:37" hidden="1" x14ac:dyDescent="0.25">
      <c r="B598">
        <v>23017</v>
      </c>
      <c r="C598" t="s">
        <v>887</v>
      </c>
      <c r="D598" t="s">
        <v>27</v>
      </c>
      <c r="E598" t="s">
        <v>27</v>
      </c>
      <c r="F598">
        <v>0</v>
      </c>
      <c r="G598" s="48">
        <v>0</v>
      </c>
      <c r="H598" s="48">
        <v>0</v>
      </c>
      <c r="I598" t="s">
        <v>38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W598" s="14">
        <v>0</v>
      </c>
      <c r="X598" s="14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K598" t="e">
        <f>VLOOKUP(B598, 'Performance Data'!$B:$B, 1, 0)</f>
        <v>#N/A</v>
      </c>
    </row>
    <row r="599" spans="2:37" ht="30" hidden="1" x14ac:dyDescent="0.25">
      <c r="B599">
        <v>23018</v>
      </c>
      <c r="C599" t="s">
        <v>396</v>
      </c>
      <c r="D599" t="s">
        <v>27</v>
      </c>
      <c r="E599" t="s">
        <v>27</v>
      </c>
      <c r="F599" t="s">
        <v>535</v>
      </c>
      <c r="G599" s="48" t="s">
        <v>106</v>
      </c>
      <c r="H599" s="48">
        <v>0</v>
      </c>
      <c r="I599" t="s">
        <v>38</v>
      </c>
      <c r="J599" s="14">
        <v>793</v>
      </c>
      <c r="K599" s="14">
        <v>0</v>
      </c>
      <c r="L599" s="14">
        <v>863.31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W599" s="14">
        <v>0</v>
      </c>
      <c r="X599" s="14">
        <v>1656.31</v>
      </c>
      <c r="Y599">
        <v>0</v>
      </c>
      <c r="Z599">
        <v>1</v>
      </c>
      <c r="AA599">
        <v>0</v>
      </c>
      <c r="AB599">
        <v>2</v>
      </c>
      <c r="AC599">
        <v>828.15499999999997</v>
      </c>
      <c r="AD599">
        <v>0</v>
      </c>
      <c r="AE599">
        <v>0</v>
      </c>
      <c r="AF599">
        <v>0</v>
      </c>
      <c r="AG599">
        <v>0</v>
      </c>
      <c r="AH599" t="s">
        <v>174</v>
      </c>
      <c r="AI599" t="s">
        <v>1240</v>
      </c>
      <c r="AK599">
        <f>VLOOKUP(B599, 'Performance Data'!$B:$B, 1, 0)</f>
        <v>23018</v>
      </c>
    </row>
    <row r="600" spans="2:37" hidden="1" x14ac:dyDescent="0.25">
      <c r="B600">
        <v>23019</v>
      </c>
      <c r="C600" t="s">
        <v>647</v>
      </c>
      <c r="D600" t="s">
        <v>27</v>
      </c>
      <c r="E600" t="s">
        <v>27</v>
      </c>
      <c r="F600">
        <v>0</v>
      </c>
      <c r="G600" s="48">
        <v>0</v>
      </c>
      <c r="H600" s="48">
        <v>0</v>
      </c>
      <c r="I600" t="s">
        <v>38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W600" s="14">
        <v>0</v>
      </c>
      <c r="X600" s="14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K600">
        <f>VLOOKUP(B600, 'Performance Data'!$B:$B, 1, 0)</f>
        <v>23019</v>
      </c>
    </row>
    <row r="601" spans="2:37" ht="30" hidden="1" x14ac:dyDescent="0.25">
      <c r="B601">
        <v>23020</v>
      </c>
      <c r="C601" t="s">
        <v>351</v>
      </c>
      <c r="D601" t="s">
        <v>27</v>
      </c>
      <c r="E601" t="s">
        <v>27</v>
      </c>
      <c r="F601" t="s">
        <v>535</v>
      </c>
      <c r="G601" s="48" t="s">
        <v>106</v>
      </c>
      <c r="H601" s="48">
        <v>0</v>
      </c>
      <c r="I601" t="s">
        <v>64</v>
      </c>
      <c r="J601" s="14">
        <v>1852.77</v>
      </c>
      <c r="K601" s="14">
        <v>2485.16</v>
      </c>
      <c r="L601" s="14">
        <v>1598.49</v>
      </c>
      <c r="M601" s="14">
        <v>1060.32</v>
      </c>
      <c r="N601" s="14">
        <v>2879.98</v>
      </c>
      <c r="O601" s="14">
        <v>1452.13</v>
      </c>
      <c r="P601" s="14">
        <v>1599.63</v>
      </c>
      <c r="Q601" s="14">
        <v>2654.61</v>
      </c>
      <c r="R601" s="14">
        <v>1601.35</v>
      </c>
      <c r="S601" s="14">
        <v>1301.3499999999999</v>
      </c>
      <c r="T601" s="14">
        <v>3372.65</v>
      </c>
      <c r="U601" s="14">
        <v>2116.7199999999998</v>
      </c>
      <c r="W601" s="14">
        <v>2116.7199999999998</v>
      </c>
      <c r="X601" s="14">
        <v>23975.16</v>
      </c>
      <c r="Y601">
        <v>1</v>
      </c>
      <c r="Z601">
        <v>1</v>
      </c>
      <c r="AA601">
        <v>1</v>
      </c>
      <c r="AB601">
        <v>12</v>
      </c>
      <c r="AC601">
        <v>1997.93</v>
      </c>
      <c r="AD601">
        <v>0</v>
      </c>
      <c r="AE601">
        <v>0</v>
      </c>
      <c r="AF601">
        <v>0</v>
      </c>
      <c r="AG601">
        <v>0</v>
      </c>
      <c r="AH601" t="s">
        <v>710</v>
      </c>
      <c r="AI601" t="s">
        <v>1240</v>
      </c>
      <c r="AK601">
        <f>VLOOKUP(B601, 'Performance Data'!$B:$B, 1, 0)</f>
        <v>23020</v>
      </c>
    </row>
    <row r="602" spans="2:37" hidden="1" x14ac:dyDescent="0.25">
      <c r="B602">
        <v>23021</v>
      </c>
      <c r="C602" t="s">
        <v>648</v>
      </c>
      <c r="D602" t="s">
        <v>27</v>
      </c>
      <c r="E602" t="s">
        <v>27</v>
      </c>
      <c r="F602">
        <v>0</v>
      </c>
      <c r="G602" s="48">
        <v>0</v>
      </c>
      <c r="H602" s="48">
        <v>0</v>
      </c>
      <c r="I602" t="s">
        <v>64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W602" s="14">
        <v>0</v>
      </c>
      <c r="X602" s="14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K602">
        <f>VLOOKUP(B602, 'Performance Data'!$B:$B, 1, 0)</f>
        <v>23021</v>
      </c>
    </row>
    <row r="603" spans="2:37" hidden="1" x14ac:dyDescent="0.25">
      <c r="B603">
        <v>23022</v>
      </c>
      <c r="C603" t="s">
        <v>888</v>
      </c>
      <c r="D603" t="s">
        <v>27</v>
      </c>
      <c r="E603" t="s">
        <v>27</v>
      </c>
      <c r="F603">
        <v>0</v>
      </c>
      <c r="G603" s="48">
        <v>0</v>
      </c>
      <c r="H603" s="48">
        <v>0</v>
      </c>
      <c r="I603" t="s">
        <v>64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W603" s="14">
        <v>0</v>
      </c>
      <c r="X603" s="14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K603" t="e">
        <f>VLOOKUP(B603, 'Performance Data'!$B:$B, 1, 0)</f>
        <v>#N/A</v>
      </c>
    </row>
    <row r="604" spans="2:37" hidden="1" x14ac:dyDescent="0.25">
      <c r="B604">
        <v>23023</v>
      </c>
      <c r="C604" t="s">
        <v>649</v>
      </c>
      <c r="D604" t="s">
        <v>27</v>
      </c>
      <c r="E604" t="s">
        <v>27</v>
      </c>
      <c r="F604">
        <v>0</v>
      </c>
      <c r="G604" s="48">
        <v>0</v>
      </c>
      <c r="H604" s="48">
        <v>0</v>
      </c>
      <c r="I604" t="s">
        <v>64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W604" s="14">
        <v>0</v>
      </c>
      <c r="X604" s="1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K604">
        <f>VLOOKUP(B604, 'Performance Data'!$B:$B, 1, 0)</f>
        <v>23023</v>
      </c>
    </row>
    <row r="605" spans="2:37" ht="30" hidden="1" x14ac:dyDescent="0.25">
      <c r="B605">
        <v>23024</v>
      </c>
      <c r="C605" t="s">
        <v>366</v>
      </c>
      <c r="D605" t="s">
        <v>27</v>
      </c>
      <c r="E605" t="s">
        <v>27</v>
      </c>
      <c r="F605" t="s">
        <v>535</v>
      </c>
      <c r="G605" s="48" t="s">
        <v>106</v>
      </c>
      <c r="H605" s="48">
        <v>0</v>
      </c>
      <c r="I605" t="s">
        <v>64</v>
      </c>
      <c r="J605" s="14">
        <v>721.73</v>
      </c>
      <c r="K605" s="14">
        <v>641.08000000000004</v>
      </c>
      <c r="L605" s="14">
        <v>670.05</v>
      </c>
      <c r="M605" s="14">
        <v>210.06</v>
      </c>
      <c r="N605" s="14">
        <v>0</v>
      </c>
      <c r="O605" s="14">
        <v>2520</v>
      </c>
      <c r="P605" s="14">
        <v>1627.06</v>
      </c>
      <c r="Q605" s="14">
        <v>0</v>
      </c>
      <c r="R605" s="14">
        <v>2799.6</v>
      </c>
      <c r="S605" s="14">
        <v>0</v>
      </c>
      <c r="T605" s="14">
        <v>685.71</v>
      </c>
      <c r="U605" s="14">
        <v>760.91</v>
      </c>
      <c r="W605" s="14">
        <v>760.91</v>
      </c>
      <c r="X605" s="14">
        <v>10636.2</v>
      </c>
      <c r="Y605">
        <v>1</v>
      </c>
      <c r="Z605">
        <v>1</v>
      </c>
      <c r="AA605">
        <v>1</v>
      </c>
      <c r="AB605">
        <v>9</v>
      </c>
      <c r="AC605">
        <v>1181.8000000000002</v>
      </c>
      <c r="AD605">
        <v>0</v>
      </c>
      <c r="AE605">
        <v>0</v>
      </c>
      <c r="AF605">
        <v>0</v>
      </c>
      <c r="AG605">
        <v>0</v>
      </c>
      <c r="AH605" t="s">
        <v>141</v>
      </c>
      <c r="AI605" t="s">
        <v>1239</v>
      </c>
      <c r="AK605">
        <f>VLOOKUP(B605, 'Performance Data'!$B:$B, 1, 0)</f>
        <v>23024</v>
      </c>
    </row>
    <row r="606" spans="2:37" hidden="1" x14ac:dyDescent="0.25">
      <c r="B606">
        <v>23025</v>
      </c>
      <c r="C606" t="s">
        <v>889</v>
      </c>
      <c r="D606" t="s">
        <v>27</v>
      </c>
      <c r="E606" t="s">
        <v>27</v>
      </c>
      <c r="F606">
        <v>0</v>
      </c>
      <c r="G606" s="48">
        <v>0</v>
      </c>
      <c r="H606" s="48">
        <v>0</v>
      </c>
      <c r="I606" t="s">
        <v>38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W606" s="14">
        <v>0</v>
      </c>
      <c r="X606" s="14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K606" t="e">
        <f>VLOOKUP(B606, 'Performance Data'!$B:$B, 1, 0)</f>
        <v>#N/A</v>
      </c>
    </row>
    <row r="607" spans="2:37" hidden="1" x14ac:dyDescent="0.25">
      <c r="B607">
        <v>23026</v>
      </c>
      <c r="C607" t="s">
        <v>650</v>
      </c>
      <c r="D607" t="s">
        <v>27</v>
      </c>
      <c r="E607" t="s">
        <v>27</v>
      </c>
      <c r="F607">
        <v>0</v>
      </c>
      <c r="G607" s="48">
        <v>0</v>
      </c>
      <c r="H607" s="48">
        <v>0</v>
      </c>
      <c r="I607" s="8" t="s">
        <v>64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W607" s="14">
        <v>0</v>
      </c>
      <c r="X607" s="14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K607">
        <f>VLOOKUP(B607, 'Performance Data'!$B:$B, 1, 0)</f>
        <v>23026</v>
      </c>
    </row>
    <row r="608" spans="2:37" hidden="1" x14ac:dyDescent="0.25">
      <c r="B608">
        <v>23027</v>
      </c>
      <c r="C608" t="s">
        <v>651</v>
      </c>
      <c r="D608" t="s">
        <v>27</v>
      </c>
      <c r="E608" t="s">
        <v>27</v>
      </c>
      <c r="F608">
        <v>0</v>
      </c>
      <c r="G608" s="48">
        <v>0</v>
      </c>
      <c r="H608" s="48">
        <v>0</v>
      </c>
      <c r="I608" t="s">
        <v>64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W608" s="14">
        <v>0</v>
      </c>
      <c r="X608" s="14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K608">
        <f>VLOOKUP(B608, 'Performance Data'!$B:$B, 1, 0)</f>
        <v>23027</v>
      </c>
    </row>
    <row r="609" spans="2:37" hidden="1" x14ac:dyDescent="0.25">
      <c r="B609">
        <v>23028</v>
      </c>
      <c r="C609" t="s">
        <v>652</v>
      </c>
      <c r="D609" t="s">
        <v>27</v>
      </c>
      <c r="E609" t="s">
        <v>27</v>
      </c>
      <c r="F609">
        <v>0</v>
      </c>
      <c r="G609" s="48">
        <v>0</v>
      </c>
      <c r="H609" s="48">
        <v>0</v>
      </c>
      <c r="I609" t="s">
        <v>38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4">
        <v>0</v>
      </c>
      <c r="U609" s="14">
        <v>0</v>
      </c>
      <c r="W609" s="14">
        <v>0</v>
      </c>
      <c r="X609" s="14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K609">
        <f>VLOOKUP(B609, 'Performance Data'!$B:$B, 1, 0)</f>
        <v>23028</v>
      </c>
    </row>
    <row r="610" spans="2:37" ht="30" hidden="1" x14ac:dyDescent="0.25">
      <c r="B610">
        <v>23029</v>
      </c>
      <c r="C610" t="s">
        <v>352</v>
      </c>
      <c r="D610" t="s">
        <v>27</v>
      </c>
      <c r="E610" t="s">
        <v>27</v>
      </c>
      <c r="F610" t="s">
        <v>535</v>
      </c>
      <c r="G610" s="48" t="s">
        <v>106</v>
      </c>
      <c r="H610" s="48">
        <v>0</v>
      </c>
      <c r="I610" t="s">
        <v>64</v>
      </c>
      <c r="J610" s="14">
        <v>1763.77</v>
      </c>
      <c r="K610" s="14">
        <v>2210.8000000000002</v>
      </c>
      <c r="L610" s="14">
        <v>1672.51</v>
      </c>
      <c r="M610" s="14">
        <v>1574.7</v>
      </c>
      <c r="N610" s="14">
        <v>3669.66</v>
      </c>
      <c r="O610" s="14">
        <v>2864.03</v>
      </c>
      <c r="P610" s="14">
        <v>1061.49</v>
      </c>
      <c r="Q610" s="14">
        <v>2690.48</v>
      </c>
      <c r="R610" s="14">
        <v>2841.77</v>
      </c>
      <c r="S610" s="14">
        <v>2166.64</v>
      </c>
      <c r="T610" s="14">
        <v>2605.42</v>
      </c>
      <c r="U610" s="14">
        <v>1101.17</v>
      </c>
      <c r="W610" s="14">
        <v>1101.17</v>
      </c>
      <c r="X610" s="14">
        <v>26222.439999999995</v>
      </c>
      <c r="Y610">
        <v>1</v>
      </c>
      <c r="Z610">
        <v>1</v>
      </c>
      <c r="AA610">
        <v>1</v>
      </c>
      <c r="AB610">
        <v>12</v>
      </c>
      <c r="AC610">
        <v>2185.2033333333329</v>
      </c>
      <c r="AD610">
        <v>0</v>
      </c>
      <c r="AE610">
        <v>0</v>
      </c>
      <c r="AF610">
        <v>0</v>
      </c>
      <c r="AG610">
        <v>0</v>
      </c>
      <c r="AH610" t="s">
        <v>713</v>
      </c>
      <c r="AI610" t="s">
        <v>1239</v>
      </c>
      <c r="AK610">
        <f>VLOOKUP(B610, 'Performance Data'!$B:$B, 1, 0)</f>
        <v>23029</v>
      </c>
    </row>
    <row r="611" spans="2:37" ht="30" hidden="1" x14ac:dyDescent="0.25">
      <c r="B611">
        <v>23031</v>
      </c>
      <c r="C611" t="s">
        <v>336</v>
      </c>
      <c r="D611" t="s">
        <v>27</v>
      </c>
      <c r="E611" t="s">
        <v>27</v>
      </c>
      <c r="F611" t="s">
        <v>535</v>
      </c>
      <c r="G611" s="48" t="s">
        <v>106</v>
      </c>
      <c r="H611" s="48">
        <v>0</v>
      </c>
      <c r="I611" t="s">
        <v>38</v>
      </c>
      <c r="J611" s="14">
        <v>3332.21</v>
      </c>
      <c r="K611" s="14">
        <v>2193.36</v>
      </c>
      <c r="L611" s="14">
        <v>968.04</v>
      </c>
      <c r="M611" s="14">
        <v>275.57</v>
      </c>
      <c r="N611" s="14">
        <v>1052.76</v>
      </c>
      <c r="O611" s="14">
        <v>1046.6300000000001</v>
      </c>
      <c r="P611" s="14">
        <v>1987.75</v>
      </c>
      <c r="Q611" s="14">
        <v>1064.28</v>
      </c>
      <c r="R611" s="14">
        <v>1922.49</v>
      </c>
      <c r="S611" s="14">
        <v>0</v>
      </c>
      <c r="T611" s="14">
        <v>1874.14</v>
      </c>
      <c r="U611" s="14">
        <v>990.46</v>
      </c>
      <c r="W611" s="14">
        <v>990.46</v>
      </c>
      <c r="X611" s="14">
        <v>16707.689999999999</v>
      </c>
      <c r="Y611">
        <v>1</v>
      </c>
      <c r="Z611">
        <v>1</v>
      </c>
      <c r="AA611">
        <v>0</v>
      </c>
      <c r="AB611">
        <v>11</v>
      </c>
      <c r="AC611">
        <v>1518.880909090909</v>
      </c>
      <c r="AD611">
        <v>0</v>
      </c>
      <c r="AE611">
        <v>0</v>
      </c>
      <c r="AF611">
        <v>0</v>
      </c>
      <c r="AG611">
        <v>0</v>
      </c>
      <c r="AH611" t="s">
        <v>128</v>
      </c>
      <c r="AI611" t="s">
        <v>1242</v>
      </c>
      <c r="AK611">
        <f>VLOOKUP(B611, 'Performance Data'!$B:$B, 1, 0)</f>
        <v>23031</v>
      </c>
    </row>
    <row r="612" spans="2:37" ht="30" hidden="1" x14ac:dyDescent="0.25">
      <c r="B612">
        <v>23035</v>
      </c>
      <c r="C612" t="s">
        <v>337</v>
      </c>
      <c r="D612" t="s">
        <v>27</v>
      </c>
      <c r="E612" t="s">
        <v>27</v>
      </c>
      <c r="F612" t="s">
        <v>535</v>
      </c>
      <c r="G612" s="48" t="s">
        <v>106</v>
      </c>
      <c r="H612" s="48">
        <v>0</v>
      </c>
      <c r="I612" t="s">
        <v>38</v>
      </c>
      <c r="J612" s="14">
        <v>3578.33</v>
      </c>
      <c r="K612" s="14">
        <v>1188.96</v>
      </c>
      <c r="L612" s="14">
        <v>3565.46</v>
      </c>
      <c r="M612" s="14">
        <v>2761.09</v>
      </c>
      <c r="N612" s="14">
        <v>4966.1400000000003</v>
      </c>
      <c r="O612" s="14">
        <v>2675.25</v>
      </c>
      <c r="P612" s="14">
        <v>0</v>
      </c>
      <c r="Q612" s="14">
        <v>4160.1899999999996</v>
      </c>
      <c r="R612" s="14">
        <v>5149.49</v>
      </c>
      <c r="S612" s="14">
        <v>3285.4</v>
      </c>
      <c r="T612" s="14">
        <v>4431.62</v>
      </c>
      <c r="U612" s="14">
        <v>946.85</v>
      </c>
      <c r="W612" s="14">
        <v>946.85</v>
      </c>
      <c r="X612" s="14">
        <v>36708.78</v>
      </c>
      <c r="Y612">
        <v>1</v>
      </c>
      <c r="Z612">
        <v>1</v>
      </c>
      <c r="AA612">
        <v>0</v>
      </c>
      <c r="AB612">
        <v>11</v>
      </c>
      <c r="AC612">
        <v>3337.161818181818</v>
      </c>
      <c r="AD612">
        <v>0</v>
      </c>
      <c r="AE612">
        <v>0</v>
      </c>
      <c r="AF612">
        <v>0</v>
      </c>
      <c r="AG612">
        <v>0</v>
      </c>
      <c r="AH612" t="s">
        <v>128</v>
      </c>
      <c r="AI612" t="s">
        <v>1242</v>
      </c>
      <c r="AK612">
        <f>VLOOKUP(B612, 'Performance Data'!$B:$B, 1, 0)</f>
        <v>23035</v>
      </c>
    </row>
    <row r="613" spans="2:37" hidden="1" x14ac:dyDescent="0.25">
      <c r="B613" s="8">
        <v>23037</v>
      </c>
      <c r="C613" s="8" t="s">
        <v>360</v>
      </c>
      <c r="D613" s="8" t="s">
        <v>27</v>
      </c>
      <c r="E613" s="8" t="s">
        <v>27</v>
      </c>
      <c r="F613" s="8" t="s">
        <v>535</v>
      </c>
      <c r="G613" s="56" t="s">
        <v>106</v>
      </c>
      <c r="H613" s="8">
        <v>0</v>
      </c>
      <c r="I613" t="s">
        <v>64</v>
      </c>
      <c r="J613" s="14">
        <v>787.17</v>
      </c>
      <c r="K613" s="14">
        <v>553.59</v>
      </c>
      <c r="L613" s="14">
        <v>1334.22</v>
      </c>
      <c r="M613" s="14">
        <v>1392.69</v>
      </c>
      <c r="N613" s="14">
        <v>1434.54</v>
      </c>
      <c r="O613" s="14">
        <v>-782.1</v>
      </c>
      <c r="P613" s="14">
        <v>1058.81</v>
      </c>
      <c r="Q613" s="14">
        <v>1246.6300000000001</v>
      </c>
      <c r="R613" s="14">
        <v>0</v>
      </c>
      <c r="S613" s="14">
        <v>0</v>
      </c>
      <c r="T613" s="14">
        <v>922.65</v>
      </c>
      <c r="U613" s="14">
        <v>0</v>
      </c>
      <c r="W613" s="14">
        <v>0</v>
      </c>
      <c r="X613" s="14">
        <v>7948.2</v>
      </c>
      <c r="Y613">
        <v>0</v>
      </c>
      <c r="Z613">
        <v>1</v>
      </c>
      <c r="AA613">
        <v>1</v>
      </c>
      <c r="AB613">
        <v>8</v>
      </c>
      <c r="AC613">
        <v>993.52499999999998</v>
      </c>
      <c r="AD613">
        <v>0</v>
      </c>
      <c r="AE613">
        <v>0</v>
      </c>
      <c r="AF613">
        <v>0</v>
      </c>
      <c r="AG613">
        <v>0</v>
      </c>
      <c r="AH613" t="s">
        <v>174</v>
      </c>
      <c r="AI613" t="s">
        <v>1240</v>
      </c>
      <c r="AK613">
        <f>VLOOKUP(B613, 'Performance Data'!$B:$B, 1, 0)</f>
        <v>23037</v>
      </c>
    </row>
    <row r="614" spans="2:37" ht="30" hidden="1" x14ac:dyDescent="0.25">
      <c r="B614">
        <v>23038</v>
      </c>
      <c r="C614" t="s">
        <v>376</v>
      </c>
      <c r="D614" t="s">
        <v>27</v>
      </c>
      <c r="E614" t="s">
        <v>27</v>
      </c>
      <c r="F614" t="s">
        <v>535</v>
      </c>
      <c r="G614" s="50" t="s">
        <v>106</v>
      </c>
      <c r="H614" s="48">
        <v>0</v>
      </c>
      <c r="I614" t="s">
        <v>64</v>
      </c>
      <c r="J614" s="14">
        <v>3102.98</v>
      </c>
      <c r="K614" s="14">
        <v>2630.6800000000003</v>
      </c>
      <c r="L614" s="14">
        <v>2547.42</v>
      </c>
      <c r="M614" s="14">
        <v>2934.12</v>
      </c>
      <c r="N614" s="14">
        <v>1842.15</v>
      </c>
      <c r="O614" s="14">
        <v>3023.66</v>
      </c>
      <c r="P614" s="14">
        <v>1965.88</v>
      </c>
      <c r="Q614" s="14">
        <v>2815.32</v>
      </c>
      <c r="R614" s="14">
        <v>2788.62</v>
      </c>
      <c r="S614" s="14">
        <v>4610.8599999999997</v>
      </c>
      <c r="T614" s="14">
        <v>3830.08</v>
      </c>
      <c r="U614" s="14">
        <v>3635.64</v>
      </c>
      <c r="W614" s="14">
        <v>3635.64</v>
      </c>
      <c r="X614" s="14">
        <v>35727.409999999996</v>
      </c>
      <c r="Y614">
        <v>1</v>
      </c>
      <c r="Z614">
        <v>1</v>
      </c>
      <c r="AA614">
        <v>1</v>
      </c>
      <c r="AB614">
        <v>12</v>
      </c>
      <c r="AC614">
        <v>2977.2841666666664</v>
      </c>
      <c r="AD614">
        <v>0</v>
      </c>
      <c r="AE614">
        <v>0</v>
      </c>
      <c r="AF614">
        <v>0</v>
      </c>
      <c r="AG614">
        <v>0</v>
      </c>
      <c r="AH614" t="s">
        <v>128</v>
      </c>
      <c r="AI614" t="s">
        <v>1242</v>
      </c>
      <c r="AK614">
        <f>VLOOKUP(B614, 'Performance Data'!$B:$B, 1, 0)</f>
        <v>23038</v>
      </c>
    </row>
    <row r="615" spans="2:37" hidden="1" x14ac:dyDescent="0.25">
      <c r="B615">
        <v>23039</v>
      </c>
      <c r="C615" t="s">
        <v>653</v>
      </c>
      <c r="D615" t="s">
        <v>27</v>
      </c>
      <c r="E615" t="s">
        <v>27</v>
      </c>
      <c r="F615">
        <v>0</v>
      </c>
      <c r="G615" s="48">
        <v>0</v>
      </c>
      <c r="H615" s="48">
        <v>0</v>
      </c>
      <c r="I615" t="s">
        <v>64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W615" s="14">
        <v>0</v>
      </c>
      <c r="X615" s="14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K615">
        <f>VLOOKUP(B615, 'Performance Data'!$B:$B, 1, 0)</f>
        <v>23039</v>
      </c>
    </row>
    <row r="616" spans="2:37" ht="30" hidden="1" x14ac:dyDescent="0.25">
      <c r="B616">
        <v>23040</v>
      </c>
      <c r="C616" t="s">
        <v>415</v>
      </c>
      <c r="D616" t="s">
        <v>27</v>
      </c>
      <c r="E616" t="s">
        <v>27</v>
      </c>
      <c r="F616" t="s">
        <v>535</v>
      </c>
      <c r="G616" s="48" t="s">
        <v>106</v>
      </c>
      <c r="H616" s="48">
        <v>0</v>
      </c>
      <c r="I616" t="s">
        <v>38</v>
      </c>
      <c r="J616" s="14">
        <v>0</v>
      </c>
      <c r="K616" s="14">
        <v>901.63</v>
      </c>
      <c r="L616" s="14">
        <v>148.22999999999999</v>
      </c>
      <c r="M616" s="14">
        <v>1098.22</v>
      </c>
      <c r="N616" s="14">
        <v>0</v>
      </c>
      <c r="O616" s="14">
        <v>902.02</v>
      </c>
      <c r="P616" s="14">
        <v>197.64</v>
      </c>
      <c r="Q616" s="14">
        <v>761.43</v>
      </c>
      <c r="R616" s="14">
        <v>517.29</v>
      </c>
      <c r="S616" s="14">
        <v>0</v>
      </c>
      <c r="T616" s="14">
        <v>0</v>
      </c>
      <c r="U616" s="14">
        <v>0</v>
      </c>
      <c r="W616" s="14">
        <v>0</v>
      </c>
      <c r="X616" s="14">
        <v>4526.4599999999991</v>
      </c>
      <c r="Y616">
        <v>0</v>
      </c>
      <c r="Z616">
        <v>1</v>
      </c>
      <c r="AA616">
        <v>0</v>
      </c>
      <c r="AB616">
        <v>7</v>
      </c>
      <c r="AC616">
        <v>646.63714285714275</v>
      </c>
      <c r="AD616">
        <v>0</v>
      </c>
      <c r="AE616">
        <v>0</v>
      </c>
      <c r="AF616">
        <v>0</v>
      </c>
      <c r="AG616">
        <v>0</v>
      </c>
      <c r="AH616" t="s">
        <v>679</v>
      </c>
      <c r="AI616" t="s">
        <v>1242</v>
      </c>
      <c r="AK616">
        <f>VLOOKUP(B616, 'Performance Data'!$B:$B, 1, 0)</f>
        <v>23040</v>
      </c>
    </row>
    <row r="617" spans="2:37" ht="30" hidden="1" x14ac:dyDescent="0.25">
      <c r="B617">
        <v>23041</v>
      </c>
      <c r="C617" t="s">
        <v>369</v>
      </c>
      <c r="D617" t="s">
        <v>27</v>
      </c>
      <c r="E617" t="s">
        <v>27</v>
      </c>
      <c r="F617" t="s">
        <v>535</v>
      </c>
      <c r="G617" s="48" t="s">
        <v>106</v>
      </c>
      <c r="H617" s="48">
        <v>45566</v>
      </c>
      <c r="I617" t="s">
        <v>38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1334.54</v>
      </c>
      <c r="T617" s="14">
        <v>0</v>
      </c>
      <c r="U617" s="14">
        <v>0</v>
      </c>
      <c r="W617" s="14">
        <v>0</v>
      </c>
      <c r="X617" s="14">
        <v>1334.54</v>
      </c>
      <c r="Y617">
        <v>0</v>
      </c>
      <c r="Z617">
        <v>1</v>
      </c>
      <c r="AA617">
        <v>0</v>
      </c>
      <c r="AB617">
        <v>1</v>
      </c>
      <c r="AC617">
        <v>1334.54</v>
      </c>
      <c r="AD617">
        <v>0</v>
      </c>
      <c r="AE617">
        <v>0</v>
      </c>
      <c r="AF617">
        <v>0</v>
      </c>
      <c r="AG617">
        <v>0</v>
      </c>
      <c r="AH617" t="s">
        <v>146</v>
      </c>
      <c r="AI617">
        <v>0</v>
      </c>
      <c r="AK617">
        <f>VLOOKUP(B617, 'Performance Data'!$B:$B, 1, 0)</f>
        <v>23041</v>
      </c>
    </row>
    <row r="618" spans="2:37" hidden="1" x14ac:dyDescent="0.25">
      <c r="B618">
        <v>23042</v>
      </c>
      <c r="C618" t="s">
        <v>890</v>
      </c>
      <c r="D618" t="s">
        <v>27</v>
      </c>
      <c r="E618" t="s">
        <v>27</v>
      </c>
      <c r="F618">
        <v>0</v>
      </c>
      <c r="G618" s="12">
        <v>0</v>
      </c>
      <c r="H618" s="48">
        <v>44197</v>
      </c>
      <c r="I618" t="s">
        <v>64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W618" s="14">
        <v>0</v>
      </c>
      <c r="X618" s="14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K618" t="e">
        <f>VLOOKUP(B618, 'Performance Data'!$B:$B, 1, 0)</f>
        <v>#N/A</v>
      </c>
    </row>
    <row r="619" spans="2:37" ht="30" hidden="1" x14ac:dyDescent="0.25">
      <c r="B619">
        <v>23043</v>
      </c>
      <c r="C619" t="s">
        <v>387</v>
      </c>
      <c r="D619" t="s">
        <v>27</v>
      </c>
      <c r="E619" t="s">
        <v>27</v>
      </c>
      <c r="F619" t="s">
        <v>535</v>
      </c>
      <c r="G619" s="48" t="s">
        <v>106</v>
      </c>
      <c r="H619" s="48">
        <v>0</v>
      </c>
      <c r="I619" t="s">
        <v>64</v>
      </c>
      <c r="J619" s="14">
        <v>1862.31</v>
      </c>
      <c r="K619" s="14">
        <v>1649.31</v>
      </c>
      <c r="L619" s="14">
        <v>2357.4499999999998</v>
      </c>
      <c r="M619" s="14">
        <v>2115.87</v>
      </c>
      <c r="N619" s="14">
        <v>0</v>
      </c>
      <c r="O619" s="14">
        <v>2354.3200000000002</v>
      </c>
      <c r="P619" s="14">
        <v>1807.8</v>
      </c>
      <c r="Q619" s="14">
        <v>589.91</v>
      </c>
      <c r="R619" s="14">
        <v>0</v>
      </c>
      <c r="S619" s="14">
        <v>4241.28</v>
      </c>
      <c r="T619" s="14">
        <v>4182.1899999999996</v>
      </c>
      <c r="U619" s="14">
        <v>765.32</v>
      </c>
      <c r="W619" s="14">
        <v>765.32</v>
      </c>
      <c r="X619" s="14">
        <v>21925.759999999998</v>
      </c>
      <c r="Y619">
        <v>1</v>
      </c>
      <c r="Z619">
        <v>1</v>
      </c>
      <c r="AA619">
        <v>1</v>
      </c>
      <c r="AB619">
        <v>10</v>
      </c>
      <c r="AC619">
        <v>2192.576</v>
      </c>
      <c r="AD619">
        <v>0</v>
      </c>
      <c r="AE619">
        <v>0</v>
      </c>
      <c r="AF619">
        <v>0</v>
      </c>
      <c r="AG619">
        <v>0</v>
      </c>
      <c r="AH619" t="s">
        <v>133</v>
      </c>
      <c r="AI619" t="s">
        <v>1242</v>
      </c>
      <c r="AK619">
        <f>VLOOKUP(B619, 'Performance Data'!$B:$B, 1, 0)</f>
        <v>23043</v>
      </c>
    </row>
    <row r="620" spans="2:37" hidden="1" x14ac:dyDescent="0.25">
      <c r="B620">
        <v>23044</v>
      </c>
      <c r="C620" t="s">
        <v>654</v>
      </c>
      <c r="D620" t="s">
        <v>27</v>
      </c>
      <c r="E620" t="s">
        <v>27</v>
      </c>
      <c r="F620">
        <v>0</v>
      </c>
      <c r="G620" s="48">
        <v>0</v>
      </c>
      <c r="H620" s="48">
        <v>0</v>
      </c>
      <c r="I620" t="s">
        <v>38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W620" s="14">
        <v>0</v>
      </c>
      <c r="X620" s="14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K620">
        <f>VLOOKUP(B620, 'Performance Data'!$B:$B, 1, 0)</f>
        <v>23044</v>
      </c>
    </row>
    <row r="621" spans="2:37" hidden="1" x14ac:dyDescent="0.25">
      <c r="B621">
        <v>23045</v>
      </c>
      <c r="C621" t="s">
        <v>655</v>
      </c>
      <c r="D621" t="s">
        <v>27</v>
      </c>
      <c r="E621" t="s">
        <v>27</v>
      </c>
      <c r="F621">
        <v>0</v>
      </c>
      <c r="G621" s="48">
        <v>0</v>
      </c>
      <c r="H621" s="48">
        <v>0</v>
      </c>
      <c r="I621" t="s">
        <v>64</v>
      </c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W621" s="14">
        <v>0</v>
      </c>
      <c r="X621" s="14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K621">
        <f>VLOOKUP(B621, 'Performance Data'!$B:$B, 1, 0)</f>
        <v>23045</v>
      </c>
    </row>
    <row r="622" spans="2:37" ht="30" hidden="1" x14ac:dyDescent="0.25">
      <c r="B622">
        <v>23047</v>
      </c>
      <c r="C622" t="s">
        <v>402</v>
      </c>
      <c r="D622" t="s">
        <v>27</v>
      </c>
      <c r="E622" t="s">
        <v>27</v>
      </c>
      <c r="F622" t="s">
        <v>535</v>
      </c>
      <c r="G622" s="48" t="s">
        <v>106</v>
      </c>
      <c r="H622" s="48">
        <v>45383</v>
      </c>
      <c r="I622" t="s">
        <v>64</v>
      </c>
      <c r="J622" s="14">
        <v>1739.46</v>
      </c>
      <c r="K622" s="14">
        <v>1723.98</v>
      </c>
      <c r="L622" s="14">
        <v>1527.62</v>
      </c>
      <c r="M622" s="14">
        <v>2647.9</v>
      </c>
      <c r="N622" s="14">
        <v>2667.91</v>
      </c>
      <c r="O622" s="14">
        <v>2217.54</v>
      </c>
      <c r="P622" s="14">
        <v>1097.51</v>
      </c>
      <c r="Q622" s="14">
        <v>2100.98</v>
      </c>
      <c r="R622" s="14">
        <v>1962.53</v>
      </c>
      <c r="S622" s="14">
        <v>2530.2600000000002</v>
      </c>
      <c r="T622" s="14">
        <v>2691.16</v>
      </c>
      <c r="U622" s="14">
        <v>2157.39</v>
      </c>
      <c r="W622" s="14">
        <v>2157.39</v>
      </c>
      <c r="X622" s="14">
        <v>25064.240000000002</v>
      </c>
      <c r="Y622">
        <v>1</v>
      </c>
      <c r="Z622">
        <v>1</v>
      </c>
      <c r="AA622">
        <v>1</v>
      </c>
      <c r="AB622">
        <v>12</v>
      </c>
      <c r="AC622">
        <v>2088.686666666667</v>
      </c>
      <c r="AD622">
        <v>0</v>
      </c>
      <c r="AE622">
        <v>0</v>
      </c>
      <c r="AF622">
        <v>0</v>
      </c>
      <c r="AG622">
        <v>0</v>
      </c>
      <c r="AH622" t="s">
        <v>146</v>
      </c>
      <c r="AI622">
        <v>0</v>
      </c>
      <c r="AK622">
        <f>VLOOKUP(B622, 'Performance Data'!$B:$B, 1, 0)</f>
        <v>23047</v>
      </c>
    </row>
    <row r="623" spans="2:37" ht="30" hidden="1" x14ac:dyDescent="0.25">
      <c r="B623">
        <v>23048</v>
      </c>
      <c r="C623" t="s">
        <v>388</v>
      </c>
      <c r="D623" t="s">
        <v>27</v>
      </c>
      <c r="E623" t="s">
        <v>27</v>
      </c>
      <c r="F623" t="s">
        <v>535</v>
      </c>
      <c r="G623" s="48" t="s">
        <v>106</v>
      </c>
      <c r="H623" s="48">
        <v>0</v>
      </c>
      <c r="I623" t="s">
        <v>64</v>
      </c>
      <c r="J623" s="14">
        <v>2052.85</v>
      </c>
      <c r="K623" s="14">
        <v>1353.58</v>
      </c>
      <c r="L623" s="14">
        <v>1617.2</v>
      </c>
      <c r="M623" s="14">
        <v>1303.48</v>
      </c>
      <c r="N623" s="14">
        <v>1436.77</v>
      </c>
      <c r="O623" s="14">
        <v>1855.35</v>
      </c>
      <c r="P623" s="14">
        <v>2563.48</v>
      </c>
      <c r="Q623" s="14">
        <v>1729.19</v>
      </c>
      <c r="R623" s="14">
        <v>1231.27</v>
      </c>
      <c r="S623" s="14">
        <v>1098.06</v>
      </c>
      <c r="T623" s="14">
        <v>1648.98</v>
      </c>
      <c r="U623" s="14">
        <v>0</v>
      </c>
      <c r="W623" s="14">
        <v>0</v>
      </c>
      <c r="X623" s="14">
        <v>17890.210000000003</v>
      </c>
      <c r="Y623">
        <v>0</v>
      </c>
      <c r="Z623">
        <v>1</v>
      </c>
      <c r="AA623">
        <v>1</v>
      </c>
      <c r="AB623">
        <v>11</v>
      </c>
      <c r="AC623">
        <v>1626.3827272727276</v>
      </c>
      <c r="AD623">
        <v>0</v>
      </c>
      <c r="AE623">
        <v>0</v>
      </c>
      <c r="AF623">
        <v>0</v>
      </c>
      <c r="AG623">
        <v>0</v>
      </c>
      <c r="AH623" t="s">
        <v>133</v>
      </c>
      <c r="AI623" t="s">
        <v>1242</v>
      </c>
      <c r="AK623">
        <f>VLOOKUP(B623, 'Performance Data'!$B:$B, 1, 0)</f>
        <v>23048</v>
      </c>
    </row>
    <row r="624" spans="2:37" ht="30" hidden="1" x14ac:dyDescent="0.25">
      <c r="B624">
        <v>23049</v>
      </c>
      <c r="C624" t="s">
        <v>338</v>
      </c>
      <c r="D624" t="s">
        <v>27</v>
      </c>
      <c r="E624" t="s">
        <v>27</v>
      </c>
      <c r="F624" t="s">
        <v>535</v>
      </c>
      <c r="G624" s="48" t="s">
        <v>106</v>
      </c>
      <c r="H624" s="48">
        <v>0</v>
      </c>
      <c r="I624" t="s">
        <v>64</v>
      </c>
      <c r="J624" s="14">
        <v>604.04</v>
      </c>
      <c r="K624" s="14">
        <v>908.82</v>
      </c>
      <c r="L624" s="14">
        <v>1646.28</v>
      </c>
      <c r="M624" s="14">
        <v>3548.5</v>
      </c>
      <c r="N624" s="14">
        <v>2381.8000000000002</v>
      </c>
      <c r="O624" s="14">
        <v>7633.98</v>
      </c>
      <c r="P624" s="14">
        <v>650.86</v>
      </c>
      <c r="Q624" s="14">
        <v>2177.69</v>
      </c>
      <c r="R624" s="14">
        <v>709.41</v>
      </c>
      <c r="S624" s="14">
        <v>2935.6</v>
      </c>
      <c r="T624" s="14">
        <v>4272.71</v>
      </c>
      <c r="U624" s="14">
        <v>3167.4</v>
      </c>
      <c r="W624" s="14">
        <v>3167.4</v>
      </c>
      <c r="X624" s="14">
        <v>30637.089999999997</v>
      </c>
      <c r="Y624">
        <v>1</v>
      </c>
      <c r="Z624">
        <v>1</v>
      </c>
      <c r="AA624">
        <v>1</v>
      </c>
      <c r="AB624">
        <v>12</v>
      </c>
      <c r="AC624">
        <v>2553.0908333333332</v>
      </c>
      <c r="AD624">
        <v>0</v>
      </c>
      <c r="AE624">
        <v>0</v>
      </c>
      <c r="AF624">
        <v>0</v>
      </c>
      <c r="AG624">
        <v>0</v>
      </c>
      <c r="AH624" t="s">
        <v>128</v>
      </c>
      <c r="AI624" t="s">
        <v>1242</v>
      </c>
      <c r="AK624">
        <f>VLOOKUP(B624, 'Performance Data'!$B:$B, 1, 0)</f>
        <v>23049</v>
      </c>
    </row>
    <row r="625" spans="2:37" hidden="1" x14ac:dyDescent="0.25">
      <c r="B625">
        <v>23050</v>
      </c>
      <c r="C625" t="s">
        <v>891</v>
      </c>
      <c r="D625" t="s">
        <v>27</v>
      </c>
      <c r="E625" t="s">
        <v>27</v>
      </c>
      <c r="F625">
        <v>0</v>
      </c>
      <c r="G625" s="48">
        <v>0</v>
      </c>
      <c r="H625" s="48">
        <v>0</v>
      </c>
      <c r="I625" t="s">
        <v>64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W625" s="14">
        <v>0</v>
      </c>
      <c r="X625" s="14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K625" t="e">
        <f>VLOOKUP(B625, 'Performance Data'!$B:$B, 1, 0)</f>
        <v>#N/A</v>
      </c>
    </row>
    <row r="626" spans="2:37" hidden="1" x14ac:dyDescent="0.25">
      <c r="B626">
        <v>23051</v>
      </c>
      <c r="C626" t="s">
        <v>656</v>
      </c>
      <c r="D626" t="s">
        <v>27</v>
      </c>
      <c r="E626" t="s">
        <v>27</v>
      </c>
      <c r="F626">
        <v>0</v>
      </c>
      <c r="G626" s="48">
        <v>0</v>
      </c>
      <c r="H626" s="48">
        <v>0</v>
      </c>
      <c r="I626" t="s">
        <v>38</v>
      </c>
      <c r="J626" s="14">
        <v>0</v>
      </c>
      <c r="K626" s="14">
        <v>5581.27</v>
      </c>
      <c r="L626" s="14">
        <v>2737.92</v>
      </c>
      <c r="M626" s="14">
        <v>3484.26</v>
      </c>
      <c r="N626" s="14">
        <v>3247.93</v>
      </c>
      <c r="O626" s="14">
        <v>3090.67</v>
      </c>
      <c r="P626" s="14">
        <v>826.87</v>
      </c>
      <c r="Q626" s="14">
        <v>0</v>
      </c>
      <c r="R626" s="14">
        <v>6316.46</v>
      </c>
      <c r="S626" s="14">
        <v>4175.97</v>
      </c>
      <c r="T626" s="14">
        <v>0</v>
      </c>
      <c r="U626" s="14">
        <v>4065.59</v>
      </c>
      <c r="W626" s="14">
        <v>4065.59</v>
      </c>
      <c r="X626" s="14">
        <v>33526.94</v>
      </c>
      <c r="Y626">
        <v>1</v>
      </c>
      <c r="Z626">
        <v>1</v>
      </c>
      <c r="AA626">
        <v>0</v>
      </c>
      <c r="AB626">
        <v>9</v>
      </c>
      <c r="AC626">
        <v>3725.215555555556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K626">
        <f>VLOOKUP(B626, 'Performance Data'!$B:$B, 1, 0)</f>
        <v>23051</v>
      </c>
    </row>
    <row r="627" spans="2:37" hidden="1" x14ac:dyDescent="0.25">
      <c r="B627">
        <v>23055</v>
      </c>
      <c r="C627" t="s">
        <v>657</v>
      </c>
      <c r="D627" t="s">
        <v>27</v>
      </c>
      <c r="E627" t="s">
        <v>27</v>
      </c>
      <c r="F627">
        <v>0</v>
      </c>
      <c r="G627" s="48">
        <v>0</v>
      </c>
      <c r="H627" s="48">
        <v>0</v>
      </c>
      <c r="I627" t="s">
        <v>38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W627" s="14">
        <v>0</v>
      </c>
      <c r="X627" s="14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K627">
        <f>VLOOKUP(B627, 'Performance Data'!$B:$B, 1, 0)</f>
        <v>23055</v>
      </c>
    </row>
    <row r="628" spans="2:37" ht="30" hidden="1" x14ac:dyDescent="0.25">
      <c r="B628">
        <v>23056</v>
      </c>
      <c r="C628" t="s">
        <v>339</v>
      </c>
      <c r="D628" t="s">
        <v>27</v>
      </c>
      <c r="E628" t="s">
        <v>27</v>
      </c>
      <c r="F628" t="s">
        <v>535</v>
      </c>
      <c r="G628" s="48" t="s">
        <v>106</v>
      </c>
      <c r="H628" s="48">
        <v>0</v>
      </c>
      <c r="I628" t="s">
        <v>64</v>
      </c>
      <c r="J628" s="14">
        <v>4740.71</v>
      </c>
      <c r="K628" s="14">
        <v>5330.13</v>
      </c>
      <c r="L628" s="14">
        <v>761.72</v>
      </c>
      <c r="M628" s="14">
        <v>3759.22</v>
      </c>
      <c r="N628" s="14">
        <v>2967.19</v>
      </c>
      <c r="O628" s="14">
        <v>6335.47</v>
      </c>
      <c r="P628" s="14">
        <v>7215.78</v>
      </c>
      <c r="Q628" s="14">
        <v>1372.9</v>
      </c>
      <c r="R628" s="14">
        <v>1706.44</v>
      </c>
      <c r="S628" s="14">
        <v>700.78</v>
      </c>
      <c r="T628" s="14">
        <v>8702.34</v>
      </c>
      <c r="U628" s="14">
        <v>5135.92</v>
      </c>
      <c r="W628" s="14">
        <v>5135.92</v>
      </c>
      <c r="X628" s="14">
        <v>48728.599999999991</v>
      </c>
      <c r="Y628">
        <v>1</v>
      </c>
      <c r="Z628">
        <v>1</v>
      </c>
      <c r="AA628">
        <v>1</v>
      </c>
      <c r="AB628">
        <v>12</v>
      </c>
      <c r="AC628">
        <v>4060.7166666666658</v>
      </c>
      <c r="AD628">
        <v>0</v>
      </c>
      <c r="AE628">
        <v>0</v>
      </c>
      <c r="AF628">
        <v>0</v>
      </c>
      <c r="AG628">
        <v>0</v>
      </c>
      <c r="AH628" t="s">
        <v>128</v>
      </c>
      <c r="AI628" t="s">
        <v>1242</v>
      </c>
      <c r="AK628">
        <f>VLOOKUP(B628, 'Performance Data'!$B:$B, 1, 0)</f>
        <v>23056</v>
      </c>
    </row>
    <row r="629" spans="2:37" hidden="1" x14ac:dyDescent="0.25">
      <c r="B629">
        <v>23057</v>
      </c>
      <c r="C629" t="s">
        <v>892</v>
      </c>
      <c r="D629" t="s">
        <v>27</v>
      </c>
      <c r="E629" t="s">
        <v>27</v>
      </c>
      <c r="F629">
        <v>0</v>
      </c>
      <c r="G629" s="48">
        <v>0</v>
      </c>
      <c r="H629" s="48">
        <v>0</v>
      </c>
      <c r="I629" t="s">
        <v>64</v>
      </c>
      <c r="J629" s="14">
        <v>0</v>
      </c>
      <c r="K629" s="14">
        <v>0</v>
      </c>
      <c r="L629" s="14">
        <v>0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W629" s="14">
        <v>0</v>
      </c>
      <c r="X629" s="14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K629" t="e">
        <f>VLOOKUP(B629, 'Performance Data'!$B:$B, 1, 0)</f>
        <v>#N/A</v>
      </c>
    </row>
    <row r="630" spans="2:37" ht="30" hidden="1" x14ac:dyDescent="0.25">
      <c r="B630">
        <v>23058</v>
      </c>
      <c r="C630" t="s">
        <v>340</v>
      </c>
      <c r="D630" t="s">
        <v>27</v>
      </c>
      <c r="E630" t="s">
        <v>27</v>
      </c>
      <c r="F630" t="s">
        <v>535</v>
      </c>
      <c r="G630" s="48" t="s">
        <v>106</v>
      </c>
      <c r="H630" s="48">
        <v>0</v>
      </c>
      <c r="I630" t="s">
        <v>64</v>
      </c>
      <c r="J630" s="14">
        <v>5292.9</v>
      </c>
      <c r="K630" s="14">
        <v>4606.04</v>
      </c>
      <c r="L630" s="14">
        <v>4266.43</v>
      </c>
      <c r="M630" s="14">
        <v>3494.94</v>
      </c>
      <c r="N630" s="14">
        <v>5402.2</v>
      </c>
      <c r="O630" s="14">
        <v>3537.99</v>
      </c>
      <c r="P630" s="14">
        <v>6176.55</v>
      </c>
      <c r="Q630" s="14">
        <v>0</v>
      </c>
      <c r="R630" s="14">
        <v>7105.54</v>
      </c>
      <c r="S630" s="14">
        <v>2659.6</v>
      </c>
      <c r="T630" s="14">
        <v>6247.84</v>
      </c>
      <c r="U630" s="14">
        <v>1257.99</v>
      </c>
      <c r="W630" s="14">
        <v>1257.99</v>
      </c>
      <c r="X630" s="14">
        <v>50048.02</v>
      </c>
      <c r="Y630">
        <v>1</v>
      </c>
      <c r="Z630">
        <v>1</v>
      </c>
      <c r="AA630">
        <v>1</v>
      </c>
      <c r="AB630">
        <v>11</v>
      </c>
      <c r="AC630">
        <v>4549.82</v>
      </c>
      <c r="AD630">
        <v>0</v>
      </c>
      <c r="AE630">
        <v>0</v>
      </c>
      <c r="AF630">
        <v>0</v>
      </c>
      <c r="AG630">
        <v>0</v>
      </c>
      <c r="AH630" t="s">
        <v>128</v>
      </c>
      <c r="AI630" t="s">
        <v>1242</v>
      </c>
      <c r="AK630">
        <f>VLOOKUP(B630, 'Performance Data'!$B:$B, 1, 0)</f>
        <v>23058</v>
      </c>
    </row>
    <row r="631" spans="2:37" ht="30" hidden="1" x14ac:dyDescent="0.25">
      <c r="B631">
        <v>23061</v>
      </c>
      <c r="C631" t="s">
        <v>343</v>
      </c>
      <c r="D631" t="s">
        <v>27</v>
      </c>
      <c r="E631" t="s">
        <v>27</v>
      </c>
      <c r="F631" t="s">
        <v>535</v>
      </c>
      <c r="G631" s="48" t="s">
        <v>106</v>
      </c>
      <c r="H631" s="48">
        <v>0</v>
      </c>
      <c r="I631" t="s">
        <v>38</v>
      </c>
      <c r="J631" s="14">
        <v>1211.42</v>
      </c>
      <c r="K631" s="14">
        <v>2602.3700000000003</v>
      </c>
      <c r="L631" s="14">
        <v>8462.2800000000007</v>
      </c>
      <c r="M631" s="14">
        <v>3124.39</v>
      </c>
      <c r="N631" s="14">
        <v>3269.46</v>
      </c>
      <c r="O631" s="14">
        <v>1545.31</v>
      </c>
      <c r="P631" s="14">
        <v>5975.74</v>
      </c>
      <c r="Q631" s="14">
        <v>4043.86</v>
      </c>
      <c r="R631" s="14">
        <v>3376.63</v>
      </c>
      <c r="S631" s="14">
        <v>7246.32</v>
      </c>
      <c r="T631" s="14">
        <v>1158.78</v>
      </c>
      <c r="U631" s="14">
        <v>3330.34</v>
      </c>
      <c r="W631" s="14">
        <v>3330.34</v>
      </c>
      <c r="X631" s="14">
        <v>45346.899999999994</v>
      </c>
      <c r="Y631">
        <v>1</v>
      </c>
      <c r="Z631">
        <v>1</v>
      </c>
      <c r="AA631">
        <v>0</v>
      </c>
      <c r="AB631">
        <v>12</v>
      </c>
      <c r="AC631">
        <v>3778.9083333333328</v>
      </c>
      <c r="AD631">
        <v>0</v>
      </c>
      <c r="AE631">
        <v>0</v>
      </c>
      <c r="AF631">
        <v>0</v>
      </c>
      <c r="AG631">
        <v>0</v>
      </c>
      <c r="AH631" t="s">
        <v>128</v>
      </c>
      <c r="AI631" t="s">
        <v>1242</v>
      </c>
      <c r="AK631">
        <f>VLOOKUP(B631, 'Performance Data'!$B:$B, 1, 0)</f>
        <v>23061</v>
      </c>
    </row>
    <row r="632" spans="2:37" ht="30" hidden="1" x14ac:dyDescent="0.25">
      <c r="B632">
        <v>23062</v>
      </c>
      <c r="C632" t="s">
        <v>356</v>
      </c>
      <c r="D632" t="s">
        <v>27</v>
      </c>
      <c r="E632" t="s">
        <v>27</v>
      </c>
      <c r="F632" t="s">
        <v>535</v>
      </c>
      <c r="G632" s="48" t="s">
        <v>106</v>
      </c>
      <c r="H632" s="48">
        <v>0</v>
      </c>
      <c r="I632" t="s">
        <v>38</v>
      </c>
      <c r="J632" s="14">
        <v>540.04</v>
      </c>
      <c r="K632" s="14">
        <v>710.06</v>
      </c>
      <c r="L632" s="14">
        <v>1625.02</v>
      </c>
      <c r="M632" s="14">
        <v>-86.83</v>
      </c>
      <c r="N632" s="14">
        <v>0</v>
      </c>
      <c r="O632" s="14">
        <v>0</v>
      </c>
      <c r="P632" s="14">
        <v>-236.47</v>
      </c>
      <c r="Q632" s="14">
        <v>0</v>
      </c>
      <c r="R632" s="14">
        <v>0</v>
      </c>
      <c r="S632" s="14">
        <v>0</v>
      </c>
      <c r="T632" s="14">
        <v>0</v>
      </c>
      <c r="U632" s="14">
        <v>0</v>
      </c>
      <c r="W632" s="14">
        <v>0</v>
      </c>
      <c r="X632" s="14">
        <v>2551.8200000000002</v>
      </c>
      <c r="Y632">
        <v>0</v>
      </c>
      <c r="Z632">
        <v>1</v>
      </c>
      <c r="AA632">
        <v>0</v>
      </c>
      <c r="AB632">
        <v>3</v>
      </c>
      <c r="AC632">
        <v>850.60666666666668</v>
      </c>
      <c r="AD632">
        <v>0</v>
      </c>
      <c r="AE632">
        <v>0</v>
      </c>
      <c r="AF632">
        <v>0</v>
      </c>
      <c r="AG632">
        <v>0</v>
      </c>
      <c r="AH632" t="s">
        <v>133</v>
      </c>
      <c r="AI632" t="s">
        <v>1242</v>
      </c>
      <c r="AK632">
        <f>VLOOKUP(B632, 'Performance Data'!$B:$B, 1, 0)</f>
        <v>23062</v>
      </c>
    </row>
    <row r="633" spans="2:37" ht="30" hidden="1" x14ac:dyDescent="0.25">
      <c r="B633">
        <v>23063</v>
      </c>
      <c r="C633" t="s">
        <v>361</v>
      </c>
      <c r="D633" t="s">
        <v>27</v>
      </c>
      <c r="E633" t="s">
        <v>27</v>
      </c>
      <c r="F633" t="s">
        <v>535</v>
      </c>
      <c r="G633" s="48" t="s">
        <v>106</v>
      </c>
      <c r="H633" s="48">
        <v>0</v>
      </c>
      <c r="I633" t="s">
        <v>64</v>
      </c>
      <c r="J633" s="14">
        <v>0</v>
      </c>
      <c r="K633" s="14">
        <v>958.89</v>
      </c>
      <c r="L633" s="14">
        <v>0</v>
      </c>
      <c r="M633" s="14">
        <v>751.89</v>
      </c>
      <c r="N633" s="14">
        <v>0</v>
      </c>
      <c r="O633" s="14">
        <v>1303.49</v>
      </c>
      <c r="P633" s="14">
        <v>318.41000000000003</v>
      </c>
      <c r="Q633" s="14">
        <v>373.62</v>
      </c>
      <c r="R633" s="14">
        <v>672.07</v>
      </c>
      <c r="S633" s="14">
        <v>506.48</v>
      </c>
      <c r="T633" s="14">
        <v>0</v>
      </c>
      <c r="U633" s="14">
        <v>590.67999999999995</v>
      </c>
      <c r="W633" s="14">
        <v>590.67999999999995</v>
      </c>
      <c r="X633" s="14">
        <v>5475.5300000000007</v>
      </c>
      <c r="Y633">
        <v>1</v>
      </c>
      <c r="Z633">
        <v>1</v>
      </c>
      <c r="AA633">
        <v>1</v>
      </c>
      <c r="AB633">
        <v>8</v>
      </c>
      <c r="AC633">
        <v>684.44125000000008</v>
      </c>
      <c r="AD633">
        <v>0</v>
      </c>
      <c r="AE633">
        <v>0</v>
      </c>
      <c r="AF633">
        <v>0</v>
      </c>
      <c r="AG633">
        <v>0</v>
      </c>
      <c r="AH633" t="s">
        <v>174</v>
      </c>
      <c r="AI633" t="s">
        <v>1240</v>
      </c>
      <c r="AK633">
        <f>VLOOKUP(B633, 'Performance Data'!$B:$B, 1, 0)</f>
        <v>23063</v>
      </c>
    </row>
    <row r="634" spans="2:37" hidden="1" x14ac:dyDescent="0.25">
      <c r="B634">
        <v>23064</v>
      </c>
      <c r="C634" t="s">
        <v>344</v>
      </c>
      <c r="D634" t="s">
        <v>27</v>
      </c>
      <c r="E634" t="s">
        <v>27</v>
      </c>
      <c r="F634" t="s">
        <v>564</v>
      </c>
      <c r="G634" s="48" t="s">
        <v>564</v>
      </c>
      <c r="H634" s="48">
        <v>0</v>
      </c>
      <c r="I634" t="s">
        <v>64</v>
      </c>
      <c r="J634" s="14">
        <v>5825.14</v>
      </c>
      <c r="K634" s="14">
        <v>2421.65</v>
      </c>
      <c r="L634" s="14">
        <v>2476.5100000000002</v>
      </c>
      <c r="M634" s="14">
        <v>7050.64</v>
      </c>
      <c r="N634" s="14">
        <v>3933.3</v>
      </c>
      <c r="O634" s="14">
        <v>0</v>
      </c>
      <c r="P634" s="14">
        <v>6120.86</v>
      </c>
      <c r="Q634" s="14">
        <v>3013.87</v>
      </c>
      <c r="R634" s="14">
        <v>638.52</v>
      </c>
      <c r="S634" s="14">
        <v>2173.7600000000002</v>
      </c>
      <c r="T634" s="14">
        <v>1942.05</v>
      </c>
      <c r="U634" s="14">
        <v>7298.45</v>
      </c>
      <c r="W634" s="14">
        <v>7298.45</v>
      </c>
      <c r="X634" s="14">
        <v>42894.75</v>
      </c>
      <c r="Y634">
        <v>1</v>
      </c>
      <c r="Z634">
        <v>1</v>
      </c>
      <c r="AA634">
        <v>1</v>
      </c>
      <c r="AB634">
        <v>11</v>
      </c>
      <c r="AC634">
        <v>3899.5227272727275</v>
      </c>
      <c r="AD634">
        <v>0</v>
      </c>
      <c r="AE634">
        <v>0</v>
      </c>
      <c r="AF634">
        <v>0</v>
      </c>
      <c r="AG634">
        <v>0</v>
      </c>
      <c r="AH634" t="s">
        <v>128</v>
      </c>
      <c r="AI634" t="s">
        <v>1242</v>
      </c>
      <c r="AK634">
        <f>VLOOKUP(B634, 'Performance Data'!$B:$B, 1, 0)</f>
        <v>23064</v>
      </c>
    </row>
    <row r="635" spans="2:37" hidden="1" x14ac:dyDescent="0.25">
      <c r="B635">
        <v>23065</v>
      </c>
      <c r="C635" t="s">
        <v>658</v>
      </c>
      <c r="D635" t="s">
        <v>27</v>
      </c>
      <c r="E635" t="s">
        <v>27</v>
      </c>
      <c r="F635">
        <v>0</v>
      </c>
      <c r="G635" s="48">
        <v>0</v>
      </c>
      <c r="H635" s="48">
        <v>0</v>
      </c>
      <c r="I635" t="s">
        <v>64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W635" s="14">
        <v>0</v>
      </c>
      <c r="X635" s="14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K635">
        <f>VLOOKUP(B635, 'Performance Data'!$B:$B, 1, 0)</f>
        <v>23065</v>
      </c>
    </row>
    <row r="636" spans="2:37" hidden="1" x14ac:dyDescent="0.25">
      <c r="B636">
        <v>23066</v>
      </c>
      <c r="C636" t="s">
        <v>659</v>
      </c>
      <c r="D636" t="s">
        <v>27</v>
      </c>
      <c r="E636" t="s">
        <v>27</v>
      </c>
      <c r="F636">
        <v>0</v>
      </c>
      <c r="G636" s="48">
        <v>0</v>
      </c>
      <c r="H636" s="48">
        <v>0</v>
      </c>
      <c r="I636" t="s">
        <v>64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4">
        <v>0</v>
      </c>
      <c r="U636" s="14">
        <v>0</v>
      </c>
      <c r="W636" s="14">
        <v>0</v>
      </c>
      <c r="X636" s="14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K636">
        <f>VLOOKUP(B636, 'Performance Data'!$B:$B, 1, 0)</f>
        <v>23066</v>
      </c>
    </row>
    <row r="637" spans="2:37" hidden="1" x14ac:dyDescent="0.25">
      <c r="B637">
        <v>23067</v>
      </c>
      <c r="C637" t="s">
        <v>416</v>
      </c>
      <c r="D637" t="s">
        <v>27</v>
      </c>
      <c r="E637" t="s">
        <v>27</v>
      </c>
      <c r="F637">
        <v>0</v>
      </c>
      <c r="G637" s="48">
        <v>0</v>
      </c>
      <c r="H637" s="48">
        <v>0</v>
      </c>
      <c r="I637" t="s">
        <v>64</v>
      </c>
      <c r="J637" s="14">
        <v>0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W637" s="14">
        <v>0</v>
      </c>
      <c r="X637" s="14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 t="s">
        <v>679</v>
      </c>
      <c r="AI637" t="s">
        <v>1239</v>
      </c>
      <c r="AK637">
        <f>VLOOKUP(B637, 'Performance Data'!$B:$B, 1, 0)</f>
        <v>23067</v>
      </c>
    </row>
    <row r="638" spans="2:37" hidden="1" x14ac:dyDescent="0.25">
      <c r="B638">
        <v>23068</v>
      </c>
      <c r="C638" t="s">
        <v>424</v>
      </c>
      <c r="D638" t="s">
        <v>27</v>
      </c>
      <c r="E638" t="s">
        <v>27</v>
      </c>
      <c r="F638">
        <v>0</v>
      </c>
      <c r="G638" s="48">
        <v>0</v>
      </c>
      <c r="H638" s="48">
        <v>0</v>
      </c>
      <c r="I638" t="s">
        <v>64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4">
        <v>0</v>
      </c>
      <c r="U638" s="14">
        <v>0</v>
      </c>
      <c r="W638" s="14">
        <v>0</v>
      </c>
      <c r="X638" s="14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 t="s">
        <v>679</v>
      </c>
      <c r="AI638" t="s">
        <v>1239</v>
      </c>
      <c r="AK638">
        <f>VLOOKUP(B638, 'Performance Data'!$B:$B, 1, 0)</f>
        <v>23068</v>
      </c>
    </row>
    <row r="639" spans="2:37" ht="30" hidden="1" x14ac:dyDescent="0.25">
      <c r="B639">
        <v>23069</v>
      </c>
      <c r="C639" t="s">
        <v>389</v>
      </c>
      <c r="D639" t="s">
        <v>27</v>
      </c>
      <c r="E639" t="s">
        <v>27</v>
      </c>
      <c r="F639" t="s">
        <v>535</v>
      </c>
      <c r="G639" s="48" t="s">
        <v>106</v>
      </c>
      <c r="H639" s="48">
        <v>0</v>
      </c>
      <c r="I639" t="s">
        <v>64</v>
      </c>
      <c r="J639" s="14">
        <v>1941.83</v>
      </c>
      <c r="K639" s="14">
        <v>756.25</v>
      </c>
      <c r="L639" s="14">
        <v>135.6</v>
      </c>
      <c r="M639" s="14">
        <v>2430.64</v>
      </c>
      <c r="N639" s="14">
        <v>3127.62</v>
      </c>
      <c r="O639" s="14">
        <v>0</v>
      </c>
      <c r="P639" s="14">
        <v>2586.67</v>
      </c>
      <c r="Q639" s="14">
        <v>1407.57</v>
      </c>
      <c r="R639" s="14">
        <v>1643.68</v>
      </c>
      <c r="S639" s="14">
        <v>2317.7800000000002</v>
      </c>
      <c r="T639" s="14">
        <v>1787.24</v>
      </c>
      <c r="U639" s="14">
        <v>2122.69</v>
      </c>
      <c r="W639" s="14">
        <v>2122.69</v>
      </c>
      <c r="X639" s="14">
        <v>20257.57</v>
      </c>
      <c r="Y639">
        <v>1</v>
      </c>
      <c r="Z639">
        <v>1</v>
      </c>
      <c r="AA639">
        <v>1</v>
      </c>
      <c r="AB639">
        <v>11</v>
      </c>
      <c r="AC639">
        <v>1841.5972727272726</v>
      </c>
      <c r="AD639">
        <v>0</v>
      </c>
      <c r="AE639">
        <v>0</v>
      </c>
      <c r="AF639">
        <v>0</v>
      </c>
      <c r="AG639">
        <v>0</v>
      </c>
      <c r="AH639" t="s">
        <v>133</v>
      </c>
      <c r="AI639" t="s">
        <v>1242</v>
      </c>
      <c r="AK639">
        <f>VLOOKUP(B639, 'Performance Data'!$B:$B, 1, 0)</f>
        <v>23069</v>
      </c>
    </row>
    <row r="640" spans="2:37" hidden="1" x14ac:dyDescent="0.25">
      <c r="B640">
        <v>23073</v>
      </c>
      <c r="C640" t="s">
        <v>660</v>
      </c>
      <c r="D640" t="s">
        <v>27</v>
      </c>
      <c r="E640" t="s">
        <v>27</v>
      </c>
      <c r="F640">
        <v>0</v>
      </c>
      <c r="G640" s="48">
        <v>0</v>
      </c>
      <c r="H640" s="48">
        <v>0</v>
      </c>
      <c r="I640" t="s">
        <v>64</v>
      </c>
      <c r="J640" s="14">
        <v>0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0</v>
      </c>
      <c r="W640" s="14">
        <v>0</v>
      </c>
      <c r="X640" s="14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K640">
        <f>VLOOKUP(B640, 'Performance Data'!$B:$B, 1, 0)</f>
        <v>23073</v>
      </c>
    </row>
    <row r="641" spans="2:37" hidden="1" x14ac:dyDescent="0.25">
      <c r="B641">
        <v>23076</v>
      </c>
      <c r="C641" t="s">
        <v>893</v>
      </c>
      <c r="D641" t="s">
        <v>27</v>
      </c>
      <c r="E641" t="s">
        <v>27</v>
      </c>
      <c r="F641">
        <v>0</v>
      </c>
      <c r="G641" s="48">
        <v>0</v>
      </c>
      <c r="H641" s="48">
        <v>0</v>
      </c>
      <c r="I641" t="s">
        <v>64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W641" s="14">
        <v>0</v>
      </c>
      <c r="X641" s="14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K641" t="e">
        <f>VLOOKUP(B641, 'Performance Data'!$B:$B, 1, 0)</f>
        <v>#N/A</v>
      </c>
    </row>
    <row r="642" spans="2:37" ht="30" hidden="1" x14ac:dyDescent="0.25">
      <c r="B642">
        <v>23077</v>
      </c>
      <c r="C642" t="s">
        <v>345</v>
      </c>
      <c r="D642" t="s">
        <v>27</v>
      </c>
      <c r="E642" t="s">
        <v>27</v>
      </c>
      <c r="F642" t="s">
        <v>535</v>
      </c>
      <c r="G642" s="48" t="s">
        <v>106</v>
      </c>
      <c r="H642" s="48">
        <v>0</v>
      </c>
      <c r="I642" t="s">
        <v>64</v>
      </c>
      <c r="J642" s="14">
        <v>1526.76</v>
      </c>
      <c r="K642" s="14">
        <v>1807.71</v>
      </c>
      <c r="L642" s="14">
        <v>1617.75</v>
      </c>
      <c r="M642" s="14">
        <v>1425.75</v>
      </c>
      <c r="N642" s="14">
        <v>1733.35</v>
      </c>
      <c r="O642" s="14">
        <v>1075.2</v>
      </c>
      <c r="P642" s="14">
        <v>1168.76</v>
      </c>
      <c r="Q642" s="14">
        <v>2574.75</v>
      </c>
      <c r="R642" s="14">
        <v>1122.5899999999999</v>
      </c>
      <c r="S642" s="14">
        <v>3376.38</v>
      </c>
      <c r="T642" s="14">
        <v>1424.01</v>
      </c>
      <c r="U642" s="14">
        <v>2667.38</v>
      </c>
      <c r="W642" s="14">
        <v>2667.38</v>
      </c>
      <c r="X642" s="14">
        <v>21520.39</v>
      </c>
      <c r="Y642">
        <v>1</v>
      </c>
      <c r="Z642">
        <v>1</v>
      </c>
      <c r="AA642">
        <v>1</v>
      </c>
      <c r="AB642">
        <v>12</v>
      </c>
      <c r="AC642">
        <v>1793.3658333333333</v>
      </c>
      <c r="AD642">
        <v>0</v>
      </c>
      <c r="AE642">
        <v>0</v>
      </c>
      <c r="AF642">
        <v>0</v>
      </c>
      <c r="AG642">
        <v>0</v>
      </c>
      <c r="AH642" t="s">
        <v>128</v>
      </c>
      <c r="AI642" t="s">
        <v>1242</v>
      </c>
      <c r="AK642">
        <f>VLOOKUP(B642, 'Performance Data'!$B:$B, 1, 0)</f>
        <v>23077</v>
      </c>
    </row>
    <row r="643" spans="2:37" ht="30" hidden="1" x14ac:dyDescent="0.25">
      <c r="B643">
        <v>23078</v>
      </c>
      <c r="C643" t="s">
        <v>362</v>
      </c>
      <c r="D643" t="s">
        <v>27</v>
      </c>
      <c r="E643" t="s">
        <v>27</v>
      </c>
      <c r="F643" t="s">
        <v>535</v>
      </c>
      <c r="G643" s="48" t="s">
        <v>106</v>
      </c>
      <c r="H643" s="48">
        <v>0</v>
      </c>
      <c r="I643" t="s">
        <v>38</v>
      </c>
      <c r="J643" s="14">
        <v>1175.95</v>
      </c>
      <c r="K643" s="14">
        <v>0</v>
      </c>
      <c r="L643" s="14">
        <v>2022</v>
      </c>
      <c r="M643" s="14">
        <v>0</v>
      </c>
      <c r="N643" s="14">
        <v>1067.21</v>
      </c>
      <c r="O643" s="14">
        <v>1549.81</v>
      </c>
      <c r="P643" s="14">
        <v>1282.02</v>
      </c>
      <c r="Q643" s="14">
        <v>0</v>
      </c>
      <c r="R643" s="14">
        <v>1214.9000000000001</v>
      </c>
      <c r="S643" s="14">
        <v>0</v>
      </c>
      <c r="T643" s="14">
        <v>1885.41</v>
      </c>
      <c r="U643" s="14">
        <v>0</v>
      </c>
      <c r="W643" s="14">
        <v>0</v>
      </c>
      <c r="X643" s="14">
        <v>10197.299999999999</v>
      </c>
      <c r="Y643">
        <v>0</v>
      </c>
      <c r="Z643">
        <v>1</v>
      </c>
      <c r="AA643">
        <v>0</v>
      </c>
      <c r="AB643">
        <v>7</v>
      </c>
      <c r="AC643">
        <v>1456.7571428571428</v>
      </c>
      <c r="AD643">
        <v>0</v>
      </c>
      <c r="AE643">
        <v>0</v>
      </c>
      <c r="AF643">
        <v>0</v>
      </c>
      <c r="AG643">
        <v>0</v>
      </c>
      <c r="AH643" t="s">
        <v>174</v>
      </c>
      <c r="AI643" t="s">
        <v>1240</v>
      </c>
      <c r="AK643">
        <f>VLOOKUP(B643, 'Performance Data'!$B:$B, 1, 0)</f>
        <v>23078</v>
      </c>
    </row>
    <row r="644" spans="2:37" ht="30" hidden="1" x14ac:dyDescent="0.25">
      <c r="B644">
        <v>23080</v>
      </c>
      <c r="C644" t="s">
        <v>346</v>
      </c>
      <c r="D644" t="s">
        <v>27</v>
      </c>
      <c r="E644" t="s">
        <v>27</v>
      </c>
      <c r="F644" t="s">
        <v>535</v>
      </c>
      <c r="G644" s="48" t="s">
        <v>106</v>
      </c>
      <c r="H644" s="48">
        <v>0</v>
      </c>
      <c r="I644" t="s">
        <v>64</v>
      </c>
      <c r="J644" s="14">
        <v>1504.72</v>
      </c>
      <c r="K644" s="14">
        <v>1384.1</v>
      </c>
      <c r="L644" s="14">
        <v>296.45999999999998</v>
      </c>
      <c r="M644" s="14">
        <v>1190.58</v>
      </c>
      <c r="N644" s="14">
        <v>2520.88</v>
      </c>
      <c r="O644" s="14">
        <v>2161.0100000000002</v>
      </c>
      <c r="P644" s="14">
        <v>3008.11</v>
      </c>
      <c r="Q644" s="14">
        <v>1318.05</v>
      </c>
      <c r="R644" s="14">
        <v>3900.42</v>
      </c>
      <c r="S644" s="14">
        <v>597.15</v>
      </c>
      <c r="T644" s="14">
        <v>1725.34</v>
      </c>
      <c r="U644" s="14">
        <v>3017.72</v>
      </c>
      <c r="W644" s="14">
        <v>3017.72</v>
      </c>
      <c r="X644" s="14">
        <v>22624.540000000005</v>
      </c>
      <c r="Y644">
        <v>1</v>
      </c>
      <c r="Z644">
        <v>1</v>
      </c>
      <c r="AA644">
        <v>1</v>
      </c>
      <c r="AB644">
        <v>12</v>
      </c>
      <c r="AC644">
        <v>1885.3783333333338</v>
      </c>
      <c r="AD644">
        <v>0</v>
      </c>
      <c r="AE644">
        <v>0</v>
      </c>
      <c r="AF644">
        <v>0</v>
      </c>
      <c r="AG644">
        <v>0</v>
      </c>
      <c r="AH644" t="s">
        <v>128</v>
      </c>
      <c r="AI644" t="s">
        <v>1242</v>
      </c>
      <c r="AK644">
        <f>VLOOKUP(B644, 'Performance Data'!$B:$B, 1, 0)</f>
        <v>23080</v>
      </c>
    </row>
    <row r="645" spans="2:37" ht="30" hidden="1" x14ac:dyDescent="0.25">
      <c r="B645">
        <v>23082</v>
      </c>
      <c r="C645" t="s">
        <v>399</v>
      </c>
      <c r="D645" t="s">
        <v>27</v>
      </c>
      <c r="E645" t="s">
        <v>27</v>
      </c>
      <c r="F645" t="s">
        <v>535</v>
      </c>
      <c r="G645" s="48" t="s">
        <v>106</v>
      </c>
      <c r="H645" s="48">
        <v>0</v>
      </c>
      <c r="I645" t="s">
        <v>38</v>
      </c>
      <c r="J645" s="14">
        <v>0</v>
      </c>
      <c r="K645" s="14">
        <v>5510.7</v>
      </c>
      <c r="L645" s="14">
        <v>0</v>
      </c>
      <c r="M645" s="14">
        <v>0</v>
      </c>
      <c r="N645" s="14">
        <v>847.08</v>
      </c>
      <c r="O645" s="14">
        <v>2194.64</v>
      </c>
      <c r="P645" s="14">
        <v>0</v>
      </c>
      <c r="Q645" s="14">
        <v>0</v>
      </c>
      <c r="R645" s="14">
        <v>0</v>
      </c>
      <c r="S645" s="14">
        <v>4547.32</v>
      </c>
      <c r="T645" s="14">
        <v>0</v>
      </c>
      <c r="U645" s="14">
        <v>0</v>
      </c>
      <c r="W645" s="14">
        <v>0</v>
      </c>
      <c r="X645" s="14">
        <v>13099.74</v>
      </c>
      <c r="Y645">
        <v>0</v>
      </c>
      <c r="Z645">
        <v>1</v>
      </c>
      <c r="AA645">
        <v>0</v>
      </c>
      <c r="AB645">
        <v>4</v>
      </c>
      <c r="AC645">
        <v>3274.9349999999999</v>
      </c>
      <c r="AD645">
        <v>0</v>
      </c>
      <c r="AE645">
        <v>0</v>
      </c>
      <c r="AF645">
        <v>0</v>
      </c>
      <c r="AG645">
        <v>0</v>
      </c>
      <c r="AH645" t="s">
        <v>141</v>
      </c>
      <c r="AI645" t="s">
        <v>1239</v>
      </c>
      <c r="AK645">
        <f>VLOOKUP(B645, 'Performance Data'!$B:$B, 1, 0)</f>
        <v>23082</v>
      </c>
    </row>
    <row r="646" spans="2:37" ht="30" hidden="1" x14ac:dyDescent="0.25">
      <c r="B646">
        <v>23083</v>
      </c>
      <c r="C646" t="s">
        <v>417</v>
      </c>
      <c r="D646" t="s">
        <v>27</v>
      </c>
      <c r="E646" t="s">
        <v>27</v>
      </c>
      <c r="F646" t="s">
        <v>535</v>
      </c>
      <c r="G646" s="48" t="s">
        <v>106</v>
      </c>
      <c r="H646" s="48">
        <v>0</v>
      </c>
      <c r="I646" t="s">
        <v>64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W646" s="14">
        <v>0</v>
      </c>
      <c r="X646" s="14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 t="s">
        <v>679</v>
      </c>
      <c r="AI646" t="s">
        <v>1239</v>
      </c>
      <c r="AK646">
        <f>VLOOKUP(B646, 'Performance Data'!$B:$B, 1, 0)</f>
        <v>23083</v>
      </c>
    </row>
    <row r="647" spans="2:37" ht="30" hidden="1" x14ac:dyDescent="0.25">
      <c r="B647">
        <v>23084</v>
      </c>
      <c r="C647" t="s">
        <v>347</v>
      </c>
      <c r="D647" t="s">
        <v>27</v>
      </c>
      <c r="E647" t="s">
        <v>27</v>
      </c>
      <c r="F647" t="s">
        <v>535</v>
      </c>
      <c r="G647" s="48" t="s">
        <v>106</v>
      </c>
      <c r="H647" s="48">
        <v>0</v>
      </c>
      <c r="I647" t="s">
        <v>38</v>
      </c>
      <c r="J647" s="14">
        <v>1138.98</v>
      </c>
      <c r="K647" s="14">
        <v>1147.6099999999999</v>
      </c>
      <c r="L647" s="14">
        <v>1683.07</v>
      </c>
      <c r="M647" s="14">
        <v>2610.77</v>
      </c>
      <c r="N647" s="14">
        <v>1669.66</v>
      </c>
      <c r="O647" s="14">
        <v>846.67</v>
      </c>
      <c r="P647" s="14">
        <v>2119.69</v>
      </c>
      <c r="Q647" s="14">
        <v>970.94</v>
      </c>
      <c r="R647" s="14">
        <v>2283.5500000000002</v>
      </c>
      <c r="S647" s="14">
        <v>2001.93</v>
      </c>
      <c r="T647" s="14">
        <v>3711.6</v>
      </c>
      <c r="U647" s="14">
        <v>450.25</v>
      </c>
      <c r="W647" s="14">
        <v>450.25</v>
      </c>
      <c r="X647" s="14">
        <v>20634.72</v>
      </c>
      <c r="Y647">
        <v>1</v>
      </c>
      <c r="Z647">
        <v>1</v>
      </c>
      <c r="AA647">
        <v>0</v>
      </c>
      <c r="AB647">
        <v>12</v>
      </c>
      <c r="AC647">
        <v>1719.5600000000002</v>
      </c>
      <c r="AD647">
        <v>0</v>
      </c>
      <c r="AE647">
        <v>0</v>
      </c>
      <c r="AF647">
        <v>0</v>
      </c>
      <c r="AG647">
        <v>0</v>
      </c>
      <c r="AH647" t="s">
        <v>128</v>
      </c>
      <c r="AI647" t="s">
        <v>1242</v>
      </c>
      <c r="AK647">
        <f>VLOOKUP(B647, 'Performance Data'!$B:$B, 1, 0)</f>
        <v>23084</v>
      </c>
    </row>
    <row r="648" spans="2:37" ht="30" hidden="1" x14ac:dyDescent="0.25">
      <c r="B648">
        <v>23085</v>
      </c>
      <c r="C648" t="s">
        <v>367</v>
      </c>
      <c r="D648" t="s">
        <v>27</v>
      </c>
      <c r="E648" t="s">
        <v>27</v>
      </c>
      <c r="F648" t="s">
        <v>535</v>
      </c>
      <c r="G648" s="48" t="s">
        <v>106</v>
      </c>
      <c r="H648" s="48">
        <v>0</v>
      </c>
      <c r="I648" t="s">
        <v>38</v>
      </c>
      <c r="J648" s="14">
        <v>0</v>
      </c>
      <c r="K648" s="14">
        <v>2031.55</v>
      </c>
      <c r="L648" s="14">
        <v>1186.5899999999999</v>
      </c>
      <c r="M648" s="14">
        <v>0</v>
      </c>
      <c r="N648" s="14">
        <v>2438.66</v>
      </c>
      <c r="O648" s="14">
        <v>0</v>
      </c>
      <c r="P648" s="14">
        <v>318.41000000000003</v>
      </c>
      <c r="Q648" s="14">
        <v>0</v>
      </c>
      <c r="R648" s="14">
        <v>6401.55</v>
      </c>
      <c r="S648" s="14">
        <v>0</v>
      </c>
      <c r="T648" s="14">
        <v>0</v>
      </c>
      <c r="U648" s="14">
        <v>0</v>
      </c>
      <c r="W648" s="14">
        <v>0</v>
      </c>
      <c r="X648" s="14">
        <v>12376.759999999998</v>
      </c>
      <c r="Y648">
        <v>0</v>
      </c>
      <c r="Z648">
        <v>1</v>
      </c>
      <c r="AA648">
        <v>0</v>
      </c>
      <c r="AB648">
        <v>5</v>
      </c>
      <c r="AC648">
        <v>2475.3519999999999</v>
      </c>
      <c r="AD648">
        <v>0</v>
      </c>
      <c r="AE648">
        <v>0</v>
      </c>
      <c r="AF648">
        <v>0</v>
      </c>
      <c r="AG648">
        <v>0</v>
      </c>
      <c r="AH648" t="s">
        <v>141</v>
      </c>
      <c r="AI648" t="s">
        <v>1239</v>
      </c>
      <c r="AK648">
        <f>VLOOKUP(B648, 'Performance Data'!$B:$B, 1, 0)</f>
        <v>23085</v>
      </c>
    </row>
    <row r="649" spans="2:37" ht="30" hidden="1" x14ac:dyDescent="0.25">
      <c r="B649">
        <v>23086</v>
      </c>
      <c r="C649" t="s">
        <v>390</v>
      </c>
      <c r="D649" t="s">
        <v>27</v>
      </c>
      <c r="E649" t="s">
        <v>27</v>
      </c>
      <c r="F649" t="s">
        <v>535</v>
      </c>
      <c r="G649" s="48" t="s">
        <v>106</v>
      </c>
      <c r="H649" s="48">
        <v>0</v>
      </c>
      <c r="I649" t="s">
        <v>64</v>
      </c>
      <c r="J649" s="14">
        <v>1427.17</v>
      </c>
      <c r="K649" s="14">
        <v>1478.87</v>
      </c>
      <c r="L649" s="14">
        <v>2997.93</v>
      </c>
      <c r="M649" s="14">
        <v>1035.6500000000001</v>
      </c>
      <c r="N649" s="14">
        <v>847.08</v>
      </c>
      <c r="O649" s="14">
        <v>2508.66</v>
      </c>
      <c r="P649" s="14">
        <v>1339.44</v>
      </c>
      <c r="Q649" s="14">
        <v>98.82</v>
      </c>
      <c r="R649" s="14">
        <v>565.66999999999996</v>
      </c>
      <c r="S649" s="14">
        <v>1224.04</v>
      </c>
      <c r="T649" s="14">
        <v>2676.13</v>
      </c>
      <c r="U649" s="14">
        <v>0</v>
      </c>
      <c r="W649" s="14">
        <v>0</v>
      </c>
      <c r="X649" s="14">
        <v>16199.46</v>
      </c>
      <c r="Y649">
        <v>0</v>
      </c>
      <c r="Z649">
        <v>1</v>
      </c>
      <c r="AA649">
        <v>1</v>
      </c>
      <c r="AB649">
        <v>11</v>
      </c>
      <c r="AC649">
        <v>1472.6781818181817</v>
      </c>
      <c r="AD649">
        <v>0</v>
      </c>
      <c r="AE649">
        <v>0</v>
      </c>
      <c r="AF649">
        <v>0</v>
      </c>
      <c r="AG649">
        <v>0</v>
      </c>
      <c r="AH649" t="s">
        <v>133</v>
      </c>
      <c r="AI649" t="s">
        <v>1242</v>
      </c>
      <c r="AK649">
        <f>VLOOKUP(B649, 'Performance Data'!$B:$B, 1, 0)</f>
        <v>23086</v>
      </c>
    </row>
    <row r="650" spans="2:37" ht="30" hidden="1" x14ac:dyDescent="0.25">
      <c r="B650">
        <v>23087</v>
      </c>
      <c r="C650" t="s">
        <v>363</v>
      </c>
      <c r="D650" t="s">
        <v>27</v>
      </c>
      <c r="E650" t="s">
        <v>27</v>
      </c>
      <c r="F650" t="s">
        <v>535</v>
      </c>
      <c r="G650" s="50" t="s">
        <v>106</v>
      </c>
      <c r="H650" s="48">
        <v>0</v>
      </c>
      <c r="I650" t="s">
        <v>64</v>
      </c>
      <c r="J650" s="14">
        <v>0</v>
      </c>
      <c r="K650" s="14">
        <v>0</v>
      </c>
      <c r="L650" s="14">
        <v>1823.5</v>
      </c>
      <c r="M650" s="14">
        <v>622.77</v>
      </c>
      <c r="N650" s="14">
        <v>0</v>
      </c>
      <c r="O650" s="14">
        <v>0</v>
      </c>
      <c r="P650" s="14">
        <v>833.26</v>
      </c>
      <c r="Q650" s="14">
        <v>0</v>
      </c>
      <c r="R650" s="14">
        <v>1818.16</v>
      </c>
      <c r="S650" s="14">
        <v>0</v>
      </c>
      <c r="T650" s="14">
        <v>0</v>
      </c>
      <c r="U650" s="14">
        <v>0</v>
      </c>
      <c r="W650" s="14">
        <v>0</v>
      </c>
      <c r="X650" s="14">
        <v>5097.6899999999996</v>
      </c>
      <c r="Y650">
        <v>0</v>
      </c>
      <c r="Z650">
        <v>1</v>
      </c>
      <c r="AA650">
        <v>1</v>
      </c>
      <c r="AB650">
        <v>4</v>
      </c>
      <c r="AC650">
        <v>1274.4224999999999</v>
      </c>
      <c r="AD650">
        <v>0</v>
      </c>
      <c r="AE650">
        <v>0</v>
      </c>
      <c r="AF650">
        <v>0</v>
      </c>
      <c r="AG650">
        <v>0</v>
      </c>
      <c r="AH650" t="s">
        <v>174</v>
      </c>
      <c r="AI650" t="s">
        <v>1240</v>
      </c>
      <c r="AK650">
        <f>VLOOKUP(B650, 'Performance Data'!$B:$B, 1, 0)</f>
        <v>23087</v>
      </c>
    </row>
    <row r="651" spans="2:37" ht="30" hidden="1" x14ac:dyDescent="0.25">
      <c r="B651">
        <v>23088</v>
      </c>
      <c r="C651" t="s">
        <v>348</v>
      </c>
      <c r="D651" t="s">
        <v>27</v>
      </c>
      <c r="E651" t="s">
        <v>27</v>
      </c>
      <c r="F651" t="s">
        <v>535</v>
      </c>
      <c r="G651" s="50" t="s">
        <v>106</v>
      </c>
      <c r="H651" s="48">
        <v>0</v>
      </c>
      <c r="I651" t="s">
        <v>38</v>
      </c>
      <c r="J651" s="14">
        <v>4284.8500000000004</v>
      </c>
      <c r="K651" s="14">
        <v>3949.44</v>
      </c>
      <c r="L651" s="14">
        <v>4216.8500000000004</v>
      </c>
      <c r="M651" s="14">
        <v>10522.46</v>
      </c>
      <c r="N651" s="14">
        <v>5183.88</v>
      </c>
      <c r="O651" s="14">
        <v>4570.3100000000004</v>
      </c>
      <c r="P651" s="14">
        <v>5578.24</v>
      </c>
      <c r="Q651" s="14">
        <v>2454.46</v>
      </c>
      <c r="R651" s="14">
        <v>6711.2</v>
      </c>
      <c r="S651" s="14">
        <v>2955.03</v>
      </c>
      <c r="T651" s="14">
        <v>6309.66</v>
      </c>
      <c r="U651" s="14">
        <v>2678.36</v>
      </c>
      <c r="W651" s="14">
        <v>2678.36</v>
      </c>
      <c r="X651" s="14">
        <v>59414.739999999991</v>
      </c>
      <c r="Y651">
        <v>1</v>
      </c>
      <c r="Z651">
        <v>1</v>
      </c>
      <c r="AA651">
        <v>0</v>
      </c>
      <c r="AB651">
        <v>12</v>
      </c>
      <c r="AC651">
        <v>4951.2283333333326</v>
      </c>
      <c r="AD651">
        <v>0</v>
      </c>
      <c r="AE651">
        <v>0</v>
      </c>
      <c r="AF651">
        <v>0</v>
      </c>
      <c r="AG651">
        <v>0</v>
      </c>
      <c r="AH651" t="s">
        <v>128</v>
      </c>
      <c r="AI651" t="s">
        <v>1242</v>
      </c>
      <c r="AK651">
        <f>VLOOKUP(B651, 'Performance Data'!$B:$B, 1, 0)</f>
        <v>23088</v>
      </c>
    </row>
    <row r="652" spans="2:37" hidden="1" x14ac:dyDescent="0.25">
      <c r="B652">
        <v>23089</v>
      </c>
      <c r="C652" t="s">
        <v>661</v>
      </c>
      <c r="D652" t="s">
        <v>27</v>
      </c>
      <c r="E652" t="s">
        <v>27</v>
      </c>
      <c r="F652">
        <v>0</v>
      </c>
      <c r="G652" s="50">
        <v>0</v>
      </c>
      <c r="H652" s="48">
        <v>0</v>
      </c>
      <c r="I652" t="s">
        <v>64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W652" s="14">
        <v>0</v>
      </c>
      <c r="X652" s="14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K652">
        <f>VLOOKUP(B652, 'Performance Data'!$B:$B, 1, 0)</f>
        <v>23089</v>
      </c>
    </row>
    <row r="653" spans="2:37" ht="30" hidden="1" x14ac:dyDescent="0.25">
      <c r="B653">
        <v>23090</v>
      </c>
      <c r="C653" t="s">
        <v>397</v>
      </c>
      <c r="D653" t="s">
        <v>27</v>
      </c>
      <c r="E653" t="s">
        <v>27</v>
      </c>
      <c r="F653" t="s">
        <v>535</v>
      </c>
      <c r="G653" s="50" t="s">
        <v>106</v>
      </c>
      <c r="H653" s="48">
        <v>0</v>
      </c>
      <c r="I653" t="s">
        <v>64</v>
      </c>
      <c r="J653" s="14">
        <v>741.54</v>
      </c>
      <c r="K653" s="14">
        <v>1336.68</v>
      </c>
      <c r="L653" s="14">
        <v>0</v>
      </c>
      <c r="M653" s="14">
        <v>0</v>
      </c>
      <c r="N653" s="14">
        <v>456.58</v>
      </c>
      <c r="O653" s="14">
        <v>713.1</v>
      </c>
      <c r="P653" s="14">
        <v>0</v>
      </c>
      <c r="Q653" s="14">
        <v>0</v>
      </c>
      <c r="R653" s="14">
        <v>570.12</v>
      </c>
      <c r="S653" s="14">
        <v>1184.3800000000001</v>
      </c>
      <c r="T653" s="14">
        <v>570.12</v>
      </c>
      <c r="U653" s="14">
        <v>413.88</v>
      </c>
      <c r="W653" s="14">
        <v>413.88</v>
      </c>
      <c r="X653" s="14">
        <v>5986.4</v>
      </c>
      <c r="Y653">
        <v>1</v>
      </c>
      <c r="Z653">
        <v>1</v>
      </c>
      <c r="AA653">
        <v>1</v>
      </c>
      <c r="AB653">
        <v>8</v>
      </c>
      <c r="AC653">
        <v>748.3</v>
      </c>
      <c r="AD653">
        <v>0</v>
      </c>
      <c r="AE653">
        <v>0</v>
      </c>
      <c r="AF653">
        <v>0</v>
      </c>
      <c r="AG653">
        <v>0</v>
      </c>
      <c r="AH653" t="s">
        <v>174</v>
      </c>
      <c r="AI653" t="s">
        <v>1240</v>
      </c>
      <c r="AK653">
        <f>VLOOKUP(B653, 'Performance Data'!$B:$B, 1, 0)</f>
        <v>23090</v>
      </c>
    </row>
    <row r="654" spans="2:37" hidden="1" x14ac:dyDescent="0.25">
      <c r="B654">
        <v>23092</v>
      </c>
      <c r="C654" t="s">
        <v>894</v>
      </c>
      <c r="D654" t="s">
        <v>27</v>
      </c>
      <c r="E654" t="s">
        <v>27</v>
      </c>
      <c r="F654">
        <v>0</v>
      </c>
      <c r="G654" s="50">
        <v>0</v>
      </c>
      <c r="H654" s="48">
        <v>44256</v>
      </c>
      <c r="I654" t="s">
        <v>38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W654" s="14">
        <v>0</v>
      </c>
      <c r="X654" s="1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K654" t="e">
        <f>VLOOKUP(B654, 'Performance Data'!$B:$B, 1, 0)</f>
        <v>#N/A</v>
      </c>
    </row>
    <row r="655" spans="2:37" hidden="1" x14ac:dyDescent="0.25">
      <c r="B655">
        <v>23093</v>
      </c>
      <c r="C655" t="s">
        <v>418</v>
      </c>
      <c r="D655" t="s">
        <v>27</v>
      </c>
      <c r="E655" t="s">
        <v>27</v>
      </c>
      <c r="F655" t="s">
        <v>535</v>
      </c>
      <c r="G655" s="12" t="s">
        <v>106</v>
      </c>
      <c r="H655" s="48">
        <v>44287</v>
      </c>
      <c r="I655" t="s">
        <v>38</v>
      </c>
      <c r="J655" s="14">
        <v>1360.72</v>
      </c>
      <c r="K655" s="14">
        <v>1283.77</v>
      </c>
      <c r="L655" s="14">
        <v>0</v>
      </c>
      <c r="M655" s="14">
        <v>0</v>
      </c>
      <c r="N655" s="14">
        <v>0</v>
      </c>
      <c r="O655" s="14">
        <v>395.79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W655" s="14">
        <v>0</v>
      </c>
      <c r="X655" s="14">
        <v>3040.2799999999997</v>
      </c>
      <c r="Y655">
        <v>0</v>
      </c>
      <c r="Z655">
        <v>1</v>
      </c>
      <c r="AA655">
        <v>0</v>
      </c>
      <c r="AB655">
        <v>3</v>
      </c>
      <c r="AC655">
        <v>1013.4266666666666</v>
      </c>
      <c r="AD655">
        <v>0</v>
      </c>
      <c r="AE655">
        <v>0</v>
      </c>
      <c r="AF655">
        <v>0</v>
      </c>
      <c r="AG655">
        <v>0</v>
      </c>
      <c r="AH655" t="s">
        <v>679</v>
      </c>
      <c r="AI655" t="s">
        <v>1239</v>
      </c>
      <c r="AK655">
        <f>VLOOKUP(B655, 'Performance Data'!$B:$B, 1, 0)</f>
        <v>23093</v>
      </c>
    </row>
    <row r="656" spans="2:37" hidden="1" x14ac:dyDescent="0.25">
      <c r="B656">
        <v>23094</v>
      </c>
      <c r="C656" t="s">
        <v>662</v>
      </c>
      <c r="D656" t="s">
        <v>27</v>
      </c>
      <c r="E656" t="s">
        <v>27</v>
      </c>
      <c r="F656">
        <v>0</v>
      </c>
      <c r="G656" s="50">
        <v>0</v>
      </c>
      <c r="H656" s="48">
        <v>44317</v>
      </c>
      <c r="I656" t="s">
        <v>64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W656" s="14">
        <v>0</v>
      </c>
      <c r="X656" s="14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K656">
        <f>VLOOKUP(B656, 'Performance Data'!$B:$B, 1, 0)</f>
        <v>23094</v>
      </c>
    </row>
    <row r="657" spans="2:37" ht="30" hidden="1" x14ac:dyDescent="0.25">
      <c r="B657">
        <v>23095</v>
      </c>
      <c r="C657" t="s">
        <v>419</v>
      </c>
      <c r="D657" t="s">
        <v>27</v>
      </c>
      <c r="E657" t="s">
        <v>27</v>
      </c>
      <c r="F657" t="s">
        <v>535</v>
      </c>
      <c r="G657" s="50" t="s">
        <v>106</v>
      </c>
      <c r="H657" s="48">
        <v>44317</v>
      </c>
      <c r="I657" t="s">
        <v>64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244.77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541.82000000000005</v>
      </c>
      <c r="W657" s="14">
        <v>541.82000000000005</v>
      </c>
      <c r="X657" s="14">
        <v>786.59</v>
      </c>
      <c r="Y657">
        <v>1</v>
      </c>
      <c r="Z657">
        <v>1</v>
      </c>
      <c r="AA657">
        <v>1</v>
      </c>
      <c r="AB657">
        <v>2</v>
      </c>
      <c r="AC657">
        <v>393.29500000000002</v>
      </c>
      <c r="AD657">
        <v>0</v>
      </c>
      <c r="AE657">
        <v>0</v>
      </c>
      <c r="AF657">
        <v>0</v>
      </c>
      <c r="AG657">
        <v>0</v>
      </c>
      <c r="AH657" t="s">
        <v>679</v>
      </c>
      <c r="AI657" t="s">
        <v>1239</v>
      </c>
      <c r="AK657">
        <f>VLOOKUP(B657, 'Performance Data'!$B:$B, 1, 0)</f>
        <v>23095</v>
      </c>
    </row>
    <row r="658" spans="2:37" ht="30" hidden="1" x14ac:dyDescent="0.25">
      <c r="B658">
        <v>23096</v>
      </c>
      <c r="C658" t="s">
        <v>357</v>
      </c>
      <c r="D658" t="s">
        <v>27</v>
      </c>
      <c r="E658" t="s">
        <v>27</v>
      </c>
      <c r="F658" t="s">
        <v>535</v>
      </c>
      <c r="G658" s="50" t="s">
        <v>106</v>
      </c>
      <c r="H658" s="48">
        <v>44317</v>
      </c>
      <c r="I658" t="s">
        <v>38</v>
      </c>
      <c r="J658" s="14">
        <v>0</v>
      </c>
      <c r="K658" s="14">
        <v>0</v>
      </c>
      <c r="L658" s="14">
        <v>0</v>
      </c>
      <c r="M658" s="14">
        <v>592.91999999999996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W658" s="14">
        <v>0</v>
      </c>
      <c r="X658" s="14">
        <v>592.91999999999996</v>
      </c>
      <c r="Y658">
        <v>0</v>
      </c>
      <c r="Z658">
        <v>1</v>
      </c>
      <c r="AA658">
        <v>0</v>
      </c>
      <c r="AB658">
        <v>1</v>
      </c>
      <c r="AC658">
        <v>592.91999999999996</v>
      </c>
      <c r="AD658">
        <v>0</v>
      </c>
      <c r="AE658">
        <v>0</v>
      </c>
      <c r="AF658">
        <v>0</v>
      </c>
      <c r="AG658">
        <v>0</v>
      </c>
      <c r="AH658" t="s">
        <v>133</v>
      </c>
      <c r="AI658" t="s">
        <v>1242</v>
      </c>
      <c r="AK658">
        <f>VLOOKUP(B658, 'Performance Data'!$B:$B, 1, 0)</f>
        <v>23096</v>
      </c>
    </row>
    <row r="659" spans="2:37" ht="30" hidden="1" x14ac:dyDescent="0.25">
      <c r="B659">
        <v>23097</v>
      </c>
      <c r="C659" t="s">
        <v>403</v>
      </c>
      <c r="D659" t="s">
        <v>27</v>
      </c>
      <c r="E659" t="s">
        <v>27</v>
      </c>
      <c r="F659" t="s">
        <v>535</v>
      </c>
      <c r="G659" s="48" t="s">
        <v>106</v>
      </c>
      <c r="H659" s="48">
        <v>45444</v>
      </c>
      <c r="I659" t="s">
        <v>64</v>
      </c>
      <c r="J659" s="14">
        <v>589.83000000000004</v>
      </c>
      <c r="K659" s="14">
        <v>629.76</v>
      </c>
      <c r="L659" s="14">
        <v>1162.8699999999999</v>
      </c>
      <c r="M659" s="14">
        <v>0</v>
      </c>
      <c r="N659" s="14">
        <v>0</v>
      </c>
      <c r="O659" s="14">
        <v>488.58</v>
      </c>
      <c r="P659" s="14">
        <v>1095.26</v>
      </c>
      <c r="Q659" s="14">
        <v>779.58</v>
      </c>
      <c r="R659" s="14">
        <v>0</v>
      </c>
      <c r="S659" s="14">
        <v>0</v>
      </c>
      <c r="T659" s="14">
        <v>682.18</v>
      </c>
      <c r="U659" s="14">
        <v>0</v>
      </c>
      <c r="W659" s="14">
        <v>0</v>
      </c>
      <c r="X659" s="14">
        <v>5428.06</v>
      </c>
      <c r="Y659">
        <v>0</v>
      </c>
      <c r="Z659">
        <v>1</v>
      </c>
      <c r="AA659">
        <v>1</v>
      </c>
      <c r="AB659">
        <v>7</v>
      </c>
      <c r="AC659">
        <v>775.43714285714293</v>
      </c>
      <c r="AD659">
        <v>0</v>
      </c>
      <c r="AE659">
        <v>0</v>
      </c>
      <c r="AF659">
        <v>0</v>
      </c>
      <c r="AG659">
        <v>0</v>
      </c>
      <c r="AH659" t="s">
        <v>146</v>
      </c>
      <c r="AI659">
        <v>0</v>
      </c>
      <c r="AK659">
        <f>VLOOKUP(B659, 'Performance Data'!$B:$B, 1, 0)</f>
        <v>23097</v>
      </c>
    </row>
    <row r="660" spans="2:37" hidden="1" x14ac:dyDescent="0.25">
      <c r="B660">
        <v>23098</v>
      </c>
      <c r="C660" t="s">
        <v>663</v>
      </c>
      <c r="D660" t="s">
        <v>27</v>
      </c>
      <c r="E660" t="s">
        <v>27</v>
      </c>
      <c r="F660">
        <v>0</v>
      </c>
      <c r="G660" s="50">
        <v>0</v>
      </c>
      <c r="H660" s="48">
        <v>44378</v>
      </c>
      <c r="I660" t="s">
        <v>64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W660" s="14">
        <v>0</v>
      </c>
      <c r="X660" s="14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K660">
        <f>VLOOKUP(B660, 'Performance Data'!$B:$B, 1, 0)</f>
        <v>23098</v>
      </c>
    </row>
    <row r="661" spans="2:37" ht="30" hidden="1" x14ac:dyDescent="0.25">
      <c r="B661">
        <v>23099</v>
      </c>
      <c r="C661" t="s">
        <v>368</v>
      </c>
      <c r="D661" t="s">
        <v>27</v>
      </c>
      <c r="E661" t="s">
        <v>27</v>
      </c>
      <c r="F661" t="s">
        <v>535</v>
      </c>
      <c r="G661" s="50" t="s">
        <v>106</v>
      </c>
      <c r="H661" s="48">
        <v>44409</v>
      </c>
      <c r="I661" t="s">
        <v>38</v>
      </c>
      <c r="J661" s="14">
        <v>0</v>
      </c>
      <c r="K661" s="14">
        <v>0</v>
      </c>
      <c r="L661" s="14">
        <v>0</v>
      </c>
      <c r="M661" s="14">
        <v>0</v>
      </c>
      <c r="N661" s="14">
        <v>296.45999999999998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1687.95</v>
      </c>
      <c r="U661" s="14">
        <v>0</v>
      </c>
      <c r="W661" s="14">
        <v>0</v>
      </c>
      <c r="X661" s="14">
        <v>1984.41</v>
      </c>
      <c r="Y661">
        <v>0</v>
      </c>
      <c r="Z661">
        <v>1</v>
      </c>
      <c r="AA661">
        <v>0</v>
      </c>
      <c r="AB661">
        <v>2</v>
      </c>
      <c r="AC661">
        <v>992.20500000000004</v>
      </c>
      <c r="AD661">
        <v>0</v>
      </c>
      <c r="AE661">
        <v>0</v>
      </c>
      <c r="AF661">
        <v>0</v>
      </c>
      <c r="AG661">
        <v>0</v>
      </c>
      <c r="AH661" t="s">
        <v>712</v>
      </c>
      <c r="AI661" t="s">
        <v>1239</v>
      </c>
      <c r="AK661">
        <f>VLOOKUP(B661, 'Performance Data'!$B:$B, 1, 0)</f>
        <v>23099</v>
      </c>
    </row>
    <row r="662" spans="2:37" hidden="1" x14ac:dyDescent="0.25">
      <c r="B662">
        <v>23100</v>
      </c>
      <c r="C662" t="s">
        <v>664</v>
      </c>
      <c r="D662" t="s">
        <v>27</v>
      </c>
      <c r="E662" t="s">
        <v>27</v>
      </c>
      <c r="F662">
        <v>0</v>
      </c>
      <c r="G662" s="50">
        <v>0</v>
      </c>
      <c r="H662" s="48">
        <v>44440</v>
      </c>
      <c r="I662" t="s">
        <v>64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W662" s="14">
        <v>0</v>
      </c>
      <c r="X662" s="14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K662">
        <f>VLOOKUP(B662, 'Performance Data'!$B:$B, 1, 0)</f>
        <v>23100</v>
      </c>
    </row>
    <row r="663" spans="2:37" hidden="1" x14ac:dyDescent="0.25">
      <c r="B663">
        <v>23101</v>
      </c>
      <c r="C663" t="s">
        <v>895</v>
      </c>
      <c r="D663" t="s">
        <v>27</v>
      </c>
      <c r="E663" t="s">
        <v>27</v>
      </c>
      <c r="F663">
        <v>0</v>
      </c>
      <c r="G663" s="50">
        <v>0</v>
      </c>
      <c r="H663" s="48">
        <v>0</v>
      </c>
      <c r="I663" t="s">
        <v>64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W663" s="14">
        <v>0</v>
      </c>
      <c r="X663" s="14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K663" t="e">
        <f>VLOOKUP(B663, 'Performance Data'!$B:$B, 1, 0)</f>
        <v>#N/A</v>
      </c>
    </row>
    <row r="664" spans="2:37" hidden="1" x14ac:dyDescent="0.25">
      <c r="B664">
        <v>23102</v>
      </c>
      <c r="C664" t="s">
        <v>896</v>
      </c>
      <c r="D664" t="s">
        <v>27</v>
      </c>
      <c r="E664" t="s">
        <v>27</v>
      </c>
      <c r="F664">
        <v>0</v>
      </c>
      <c r="G664" s="50">
        <v>0</v>
      </c>
      <c r="H664" s="48">
        <v>44470</v>
      </c>
      <c r="I664" t="s">
        <v>64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W664" s="14">
        <v>0</v>
      </c>
      <c r="X664" s="1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K664" t="e">
        <f>VLOOKUP(B664, 'Performance Data'!$B:$B, 1, 0)</f>
        <v>#N/A</v>
      </c>
    </row>
    <row r="665" spans="2:37" ht="30" hidden="1" x14ac:dyDescent="0.25">
      <c r="B665">
        <v>23103</v>
      </c>
      <c r="C665" t="s">
        <v>420</v>
      </c>
      <c r="D665" t="s">
        <v>27</v>
      </c>
      <c r="E665" t="s">
        <v>27</v>
      </c>
      <c r="F665" t="s">
        <v>535</v>
      </c>
      <c r="G665" s="50" t="s">
        <v>106</v>
      </c>
      <c r="H665" s="48">
        <v>44593</v>
      </c>
      <c r="I665" t="s">
        <v>38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W665" s="14">
        <v>0</v>
      </c>
      <c r="X665" s="14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679</v>
      </c>
      <c r="AI665" t="s">
        <v>1242</v>
      </c>
      <c r="AK665">
        <f>VLOOKUP(B665, 'Performance Data'!$B:$B, 1, 0)</f>
        <v>23103</v>
      </c>
    </row>
    <row r="666" spans="2:37" ht="30" hidden="1" x14ac:dyDescent="0.25">
      <c r="B666">
        <v>23104</v>
      </c>
      <c r="C666" t="s">
        <v>359</v>
      </c>
      <c r="D666" t="s">
        <v>27</v>
      </c>
      <c r="E666" t="s">
        <v>27</v>
      </c>
      <c r="F666" t="s">
        <v>535</v>
      </c>
      <c r="G666" s="50" t="s">
        <v>106</v>
      </c>
      <c r="H666" s="48">
        <v>44593</v>
      </c>
      <c r="I666" t="s">
        <v>64</v>
      </c>
      <c r="J666" s="14">
        <v>1199.57</v>
      </c>
      <c r="K666" s="14">
        <v>649.53</v>
      </c>
      <c r="L666" s="14">
        <v>-286.43</v>
      </c>
      <c r="M666" s="14">
        <v>2509.39</v>
      </c>
      <c r="N666" s="14">
        <v>0</v>
      </c>
      <c r="O666" s="14">
        <v>1881.14</v>
      </c>
      <c r="P666" s="14">
        <v>1283.28</v>
      </c>
      <c r="Q666" s="14">
        <v>0</v>
      </c>
      <c r="R666" s="14">
        <v>2239.8200000000002</v>
      </c>
      <c r="S666" s="14">
        <v>0</v>
      </c>
      <c r="T666" s="14">
        <v>3685.01</v>
      </c>
      <c r="U666" s="14">
        <v>0</v>
      </c>
      <c r="W666" s="14">
        <v>0</v>
      </c>
      <c r="X666" s="14">
        <v>13161.31</v>
      </c>
      <c r="Y666">
        <v>0</v>
      </c>
      <c r="Z666">
        <v>1</v>
      </c>
      <c r="AA666">
        <v>1</v>
      </c>
      <c r="AB666">
        <v>7</v>
      </c>
      <c r="AC666">
        <v>1880.1871428571428</v>
      </c>
      <c r="AD666">
        <v>0</v>
      </c>
      <c r="AE666">
        <v>0</v>
      </c>
      <c r="AF666">
        <v>0</v>
      </c>
      <c r="AG666">
        <v>0</v>
      </c>
      <c r="AH666" t="s">
        <v>133</v>
      </c>
      <c r="AI666" t="s">
        <v>1242</v>
      </c>
      <c r="AK666">
        <f>VLOOKUP(B666, 'Performance Data'!$B:$B, 1, 0)</f>
        <v>23104</v>
      </c>
    </row>
    <row r="667" spans="2:37" hidden="1" x14ac:dyDescent="0.25">
      <c r="B667">
        <v>23105</v>
      </c>
      <c r="C667" t="s">
        <v>897</v>
      </c>
      <c r="D667" t="s">
        <v>27</v>
      </c>
      <c r="E667" t="s">
        <v>27</v>
      </c>
      <c r="F667">
        <v>0</v>
      </c>
      <c r="G667" s="50">
        <v>0</v>
      </c>
      <c r="H667" s="48">
        <v>0</v>
      </c>
      <c r="I667" t="s">
        <v>64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W667" s="14">
        <v>0</v>
      </c>
      <c r="X667" s="14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K667" t="e">
        <f>VLOOKUP(B667, 'Performance Data'!$B:$B, 1, 0)</f>
        <v>#N/A</v>
      </c>
    </row>
    <row r="668" spans="2:37" hidden="1" x14ac:dyDescent="0.25">
      <c r="B668">
        <v>23106</v>
      </c>
      <c r="C668" t="s">
        <v>364</v>
      </c>
      <c r="D668" t="s">
        <v>27</v>
      </c>
      <c r="E668" t="s">
        <v>27</v>
      </c>
      <c r="F668" t="s">
        <v>535</v>
      </c>
      <c r="G668" s="12" t="s">
        <v>106</v>
      </c>
      <c r="H668" s="48">
        <v>44593</v>
      </c>
      <c r="I668" t="s">
        <v>38</v>
      </c>
      <c r="J668" s="14">
        <v>1460.67</v>
      </c>
      <c r="K668" s="14">
        <v>0</v>
      </c>
      <c r="L668" s="14">
        <v>0</v>
      </c>
      <c r="M668" s="14">
        <v>296.45999999999998</v>
      </c>
      <c r="N668" s="14">
        <v>0</v>
      </c>
      <c r="O668" s="14">
        <v>788.26</v>
      </c>
      <c r="P668" s="14">
        <v>57.94</v>
      </c>
      <c r="Q668" s="14">
        <v>0</v>
      </c>
      <c r="R668" s="14">
        <v>834.47</v>
      </c>
      <c r="S668" s="14">
        <v>0</v>
      </c>
      <c r="T668" s="14">
        <v>960.6</v>
      </c>
      <c r="U668" s="14">
        <v>0</v>
      </c>
      <c r="W668" s="14">
        <v>0</v>
      </c>
      <c r="X668" s="14">
        <v>4398.4000000000005</v>
      </c>
      <c r="Y668">
        <v>0</v>
      </c>
      <c r="Z668">
        <v>1</v>
      </c>
      <c r="AA668">
        <v>0</v>
      </c>
      <c r="AB668">
        <v>6</v>
      </c>
      <c r="AC668">
        <v>733.06666666666672</v>
      </c>
      <c r="AD668">
        <v>0</v>
      </c>
      <c r="AE668">
        <v>0</v>
      </c>
      <c r="AF668">
        <v>0</v>
      </c>
      <c r="AG668">
        <v>0</v>
      </c>
      <c r="AH668" t="s">
        <v>174</v>
      </c>
      <c r="AI668" t="s">
        <v>1240</v>
      </c>
      <c r="AK668">
        <f>VLOOKUP(B668, 'Performance Data'!$B:$B, 1, 0)</f>
        <v>23106</v>
      </c>
    </row>
    <row r="669" spans="2:37" hidden="1" x14ac:dyDescent="0.25">
      <c r="B669">
        <v>23107</v>
      </c>
      <c r="C669" t="s">
        <v>349</v>
      </c>
      <c r="D669" t="s">
        <v>27</v>
      </c>
      <c r="E669" t="s">
        <v>27</v>
      </c>
      <c r="F669" t="s">
        <v>535</v>
      </c>
      <c r="G669" s="12" t="s">
        <v>106</v>
      </c>
      <c r="H669" s="48">
        <v>44593</v>
      </c>
      <c r="I669" t="s">
        <v>64</v>
      </c>
      <c r="J669" s="14">
        <v>1796.73</v>
      </c>
      <c r="K669" s="14">
        <v>3623.26</v>
      </c>
      <c r="L669" s="14">
        <v>3854.04</v>
      </c>
      <c r="M669" s="14">
        <v>6012.19</v>
      </c>
      <c r="N669" s="14">
        <v>2276.19</v>
      </c>
      <c r="O669" s="14">
        <v>2599.44</v>
      </c>
      <c r="P669" s="14">
        <v>2356.83</v>
      </c>
      <c r="Q669" s="14">
        <v>2894.23</v>
      </c>
      <c r="R669" s="14">
        <v>2546.94</v>
      </c>
      <c r="S669" s="14">
        <v>4627.79</v>
      </c>
      <c r="T669" s="14">
        <v>2369.65</v>
      </c>
      <c r="U669" s="14">
        <v>1745.02</v>
      </c>
      <c r="W669" s="14">
        <v>1745.02</v>
      </c>
      <c r="X669" s="14">
        <v>36702.30999999999</v>
      </c>
      <c r="Y669">
        <v>1</v>
      </c>
      <c r="Z669">
        <v>1</v>
      </c>
      <c r="AA669">
        <v>1</v>
      </c>
      <c r="AB669">
        <v>12</v>
      </c>
      <c r="AC669">
        <v>3058.5258333333327</v>
      </c>
      <c r="AD669">
        <v>0</v>
      </c>
      <c r="AE669">
        <v>0</v>
      </c>
      <c r="AF669">
        <v>0</v>
      </c>
      <c r="AG669">
        <v>0</v>
      </c>
      <c r="AH669" t="s">
        <v>128</v>
      </c>
      <c r="AI669" t="s">
        <v>1242</v>
      </c>
      <c r="AK669">
        <f>VLOOKUP(B669, 'Performance Data'!$B:$B, 1, 0)</f>
        <v>23107</v>
      </c>
    </row>
    <row r="670" spans="2:37" hidden="1" x14ac:dyDescent="0.25">
      <c r="B670">
        <v>23108</v>
      </c>
      <c r="C670" t="s">
        <v>665</v>
      </c>
      <c r="D670" t="s">
        <v>27</v>
      </c>
      <c r="E670" t="s">
        <v>27</v>
      </c>
      <c r="F670">
        <v>0</v>
      </c>
      <c r="G670">
        <v>0</v>
      </c>
      <c r="H670">
        <v>44593</v>
      </c>
      <c r="I670" t="s">
        <v>64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W670" s="14">
        <v>0</v>
      </c>
      <c r="X670" s="14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K670">
        <f>VLOOKUP(B670, 'Performance Data'!$B:$B, 1, 0)</f>
        <v>23108</v>
      </c>
    </row>
    <row r="671" spans="2:37" hidden="1" x14ac:dyDescent="0.25">
      <c r="B671">
        <v>23110</v>
      </c>
      <c r="C671" t="s">
        <v>425</v>
      </c>
      <c r="D671" t="s">
        <v>27</v>
      </c>
      <c r="E671" t="s">
        <v>27</v>
      </c>
      <c r="F671">
        <v>0</v>
      </c>
      <c r="G671" s="12">
        <v>0</v>
      </c>
      <c r="H671" s="48">
        <v>44958</v>
      </c>
      <c r="I671" s="8" t="s">
        <v>38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W671" s="14">
        <v>0</v>
      </c>
      <c r="X671" s="14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K671">
        <f>VLOOKUP(B671, 'Performance Data'!$B:$B, 1, 0)</f>
        <v>23110</v>
      </c>
    </row>
    <row r="672" spans="2:37" hidden="1" x14ac:dyDescent="0.25">
      <c r="B672">
        <v>23111</v>
      </c>
      <c r="C672" t="s">
        <v>350</v>
      </c>
      <c r="D672" t="s">
        <v>27</v>
      </c>
      <c r="E672" t="s">
        <v>27</v>
      </c>
      <c r="F672" t="s">
        <v>535</v>
      </c>
      <c r="G672" s="12" t="s">
        <v>106</v>
      </c>
      <c r="H672" s="48">
        <v>44986</v>
      </c>
      <c r="I672" t="s">
        <v>64</v>
      </c>
      <c r="J672" s="14">
        <v>3474.65</v>
      </c>
      <c r="K672" s="14">
        <v>4032.38</v>
      </c>
      <c r="L672" s="14">
        <v>4319.2700000000004</v>
      </c>
      <c r="M672" s="14">
        <v>4065.26</v>
      </c>
      <c r="N672" s="14">
        <v>3764.12</v>
      </c>
      <c r="O672" s="14">
        <v>3010.85</v>
      </c>
      <c r="P672" s="14">
        <v>4799.3100000000004</v>
      </c>
      <c r="Q672" s="14">
        <v>2309.83</v>
      </c>
      <c r="R672" s="14">
        <v>4461.91</v>
      </c>
      <c r="S672" s="14">
        <v>2349.0100000000002</v>
      </c>
      <c r="T672" s="14">
        <v>4328.21</v>
      </c>
      <c r="U672" s="14">
        <v>1611.39</v>
      </c>
      <c r="W672" s="14">
        <v>1611.39</v>
      </c>
      <c r="X672" s="14">
        <v>42526.19</v>
      </c>
      <c r="Y672">
        <v>1</v>
      </c>
      <c r="Z672">
        <v>1</v>
      </c>
      <c r="AA672">
        <v>1</v>
      </c>
      <c r="AB672">
        <v>12</v>
      </c>
      <c r="AC672">
        <v>3543.8491666666669</v>
      </c>
      <c r="AD672">
        <v>0</v>
      </c>
      <c r="AE672">
        <v>0</v>
      </c>
      <c r="AF672">
        <v>1</v>
      </c>
      <c r="AG672">
        <v>42526.19</v>
      </c>
      <c r="AH672" t="s">
        <v>128</v>
      </c>
      <c r="AI672" t="s">
        <v>1242</v>
      </c>
      <c r="AK672">
        <f>VLOOKUP(B672, 'Performance Data'!$B:$B, 1, 0)</f>
        <v>23111</v>
      </c>
    </row>
    <row r="673" spans="2:37" hidden="1" x14ac:dyDescent="0.25">
      <c r="B673" s="8">
        <v>23112</v>
      </c>
      <c r="C673" s="8" t="s">
        <v>426</v>
      </c>
      <c r="D673" s="8" t="s">
        <v>27</v>
      </c>
      <c r="E673" s="8" t="s">
        <v>27</v>
      </c>
      <c r="F673" s="8" t="s">
        <v>535</v>
      </c>
      <c r="G673" s="8" t="s">
        <v>106</v>
      </c>
      <c r="H673" s="8">
        <v>45444</v>
      </c>
      <c r="I673" t="s">
        <v>64</v>
      </c>
      <c r="J673" s="14">
        <v>0</v>
      </c>
      <c r="K673" s="14">
        <v>0</v>
      </c>
      <c r="L673" s="14">
        <v>0</v>
      </c>
      <c r="M673" s="14">
        <v>946.39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W673" s="14">
        <v>0</v>
      </c>
      <c r="X673" s="14">
        <v>946.39</v>
      </c>
      <c r="Y673">
        <v>0</v>
      </c>
      <c r="Z673">
        <v>1</v>
      </c>
      <c r="AA673">
        <v>1</v>
      </c>
      <c r="AB673">
        <v>1</v>
      </c>
      <c r="AC673">
        <v>946.39</v>
      </c>
      <c r="AD673">
        <v>0</v>
      </c>
      <c r="AE673">
        <v>0</v>
      </c>
      <c r="AF673">
        <v>1</v>
      </c>
      <c r="AG673">
        <v>946.39</v>
      </c>
      <c r="AH673" t="s">
        <v>146</v>
      </c>
      <c r="AI673">
        <v>0</v>
      </c>
      <c r="AK673">
        <f>VLOOKUP(B673, 'Performance Data'!$B:$B, 1, 0)</f>
        <v>23112</v>
      </c>
    </row>
    <row r="674" spans="2:37" hidden="1" x14ac:dyDescent="0.25">
      <c r="B674">
        <v>23114</v>
      </c>
      <c r="C674" t="s">
        <v>666</v>
      </c>
      <c r="D674" s="8" t="s">
        <v>27</v>
      </c>
      <c r="E674" t="s">
        <v>27</v>
      </c>
      <c r="F674" s="8">
        <v>0</v>
      </c>
      <c r="G674" s="12">
        <v>0</v>
      </c>
      <c r="H674" s="48">
        <v>0</v>
      </c>
      <c r="I674" t="s">
        <v>64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148.22999999999999</v>
      </c>
      <c r="U674" s="14">
        <v>0</v>
      </c>
      <c r="W674" s="14">
        <v>0</v>
      </c>
      <c r="X674" s="14">
        <v>148.22999999999999</v>
      </c>
      <c r="Y674">
        <v>0</v>
      </c>
      <c r="Z674">
        <v>1</v>
      </c>
      <c r="AA674">
        <v>1</v>
      </c>
      <c r="AB674">
        <v>1</v>
      </c>
      <c r="AC674">
        <v>148.22999999999999</v>
      </c>
      <c r="AD674">
        <v>0</v>
      </c>
      <c r="AE674">
        <v>0</v>
      </c>
      <c r="AF674">
        <v>1</v>
      </c>
      <c r="AG674">
        <v>148.22999999999999</v>
      </c>
      <c r="AH674">
        <v>0</v>
      </c>
      <c r="AI674">
        <v>0</v>
      </c>
      <c r="AK674">
        <f>VLOOKUP(B674, 'Performance Data'!$B:$B, 1, 0)</f>
        <v>23114</v>
      </c>
    </row>
    <row r="675" spans="2:37" hidden="1" x14ac:dyDescent="0.25">
      <c r="B675" s="49">
        <v>23115</v>
      </c>
      <c r="C675" s="59" t="s">
        <v>370</v>
      </c>
      <c r="D675" s="45" t="s">
        <v>27</v>
      </c>
      <c r="E675" t="s">
        <v>27</v>
      </c>
      <c r="F675" t="s">
        <v>535</v>
      </c>
      <c r="G675" s="12" t="s">
        <v>106</v>
      </c>
      <c r="H675">
        <v>45597</v>
      </c>
      <c r="I675" t="s">
        <v>38</v>
      </c>
      <c r="J675" s="14">
        <v>0</v>
      </c>
      <c r="K675" s="14">
        <v>0</v>
      </c>
      <c r="L675" s="14">
        <v>0</v>
      </c>
      <c r="M675" s="14">
        <v>101.44</v>
      </c>
      <c r="N675" s="14">
        <v>146.33000000000001</v>
      </c>
      <c r="O675" s="14">
        <v>532.5</v>
      </c>
      <c r="P675" s="14">
        <v>0</v>
      </c>
      <c r="Q675" s="14">
        <v>195.74</v>
      </c>
      <c r="R675" s="14">
        <v>364.23</v>
      </c>
      <c r="S675" s="14">
        <v>142.53</v>
      </c>
      <c r="T675" s="14">
        <v>301</v>
      </c>
      <c r="U675" s="14">
        <v>0</v>
      </c>
      <c r="W675" s="14">
        <v>0</v>
      </c>
      <c r="X675" s="14">
        <v>1783.77</v>
      </c>
      <c r="Y675">
        <v>0</v>
      </c>
      <c r="Z675">
        <v>1</v>
      </c>
      <c r="AA675">
        <v>0</v>
      </c>
      <c r="AB675">
        <v>7</v>
      </c>
      <c r="AC675">
        <v>254.82428571428571</v>
      </c>
      <c r="AD675">
        <v>0</v>
      </c>
      <c r="AE675">
        <v>0</v>
      </c>
      <c r="AF675">
        <v>1</v>
      </c>
      <c r="AG675">
        <v>1783.77</v>
      </c>
      <c r="AH675" t="s">
        <v>146</v>
      </c>
      <c r="AI675">
        <v>0</v>
      </c>
      <c r="AK675">
        <f>VLOOKUP(B675, 'Performance Data'!$B:$B, 1, 0)</f>
        <v>23115</v>
      </c>
    </row>
    <row r="676" spans="2:37" hidden="1" x14ac:dyDescent="0.25">
      <c r="B676">
        <v>23116</v>
      </c>
      <c r="C676" t="s">
        <v>371</v>
      </c>
      <c r="D676" s="8" t="s">
        <v>27</v>
      </c>
      <c r="E676" t="s">
        <v>27</v>
      </c>
      <c r="F676" s="8" t="s">
        <v>535</v>
      </c>
      <c r="G676" s="12" t="s">
        <v>106</v>
      </c>
      <c r="H676" s="48">
        <v>45689</v>
      </c>
      <c r="I676" t="s">
        <v>64</v>
      </c>
      <c r="J676" s="14">
        <v>0</v>
      </c>
      <c r="K676" s="14">
        <v>2658.39</v>
      </c>
      <c r="L676" s="14">
        <v>41.72</v>
      </c>
      <c r="M676" s="14">
        <v>0</v>
      </c>
      <c r="N676" s="14">
        <v>597.71</v>
      </c>
      <c r="O676" s="14">
        <v>0</v>
      </c>
      <c r="P676" s="14">
        <v>1191.3499999999999</v>
      </c>
      <c r="Q676" s="14">
        <v>0</v>
      </c>
      <c r="R676" s="14">
        <v>773.9</v>
      </c>
      <c r="S676" s="14">
        <v>1590.06</v>
      </c>
      <c r="T676" s="14">
        <v>0</v>
      </c>
      <c r="U676" s="14">
        <v>558.35</v>
      </c>
      <c r="W676" s="14">
        <v>558.35</v>
      </c>
      <c r="X676" s="14">
        <v>7411.48</v>
      </c>
      <c r="Y676">
        <v>1</v>
      </c>
      <c r="Z676">
        <v>1</v>
      </c>
      <c r="AA676">
        <v>1</v>
      </c>
      <c r="AB676">
        <v>7</v>
      </c>
      <c r="AC676">
        <v>1058.782857142857</v>
      </c>
      <c r="AD676">
        <v>0</v>
      </c>
      <c r="AE676">
        <v>0</v>
      </c>
      <c r="AF676">
        <v>1</v>
      </c>
      <c r="AG676">
        <v>7411.48</v>
      </c>
      <c r="AH676" t="s">
        <v>38</v>
      </c>
      <c r="AI676" t="s">
        <v>38</v>
      </c>
      <c r="AK676">
        <f>VLOOKUP(B676, 'Performance Data'!$B:$B, 1, 0)</f>
        <v>23116</v>
      </c>
    </row>
    <row r="677" spans="2:37" hidden="1" x14ac:dyDescent="0.25">
      <c r="B677" s="49">
        <v>23117</v>
      </c>
      <c r="C677" s="49" t="s">
        <v>404</v>
      </c>
      <c r="D677" s="8" t="s">
        <v>27</v>
      </c>
      <c r="E677" t="s">
        <v>27</v>
      </c>
      <c r="F677" s="8" t="s">
        <v>535</v>
      </c>
      <c r="G677" s="12" t="s">
        <v>106</v>
      </c>
      <c r="H677" s="48">
        <v>0</v>
      </c>
      <c r="I677" t="s">
        <v>64</v>
      </c>
      <c r="J677" s="14">
        <v>0</v>
      </c>
      <c r="K677" s="14">
        <v>170.08</v>
      </c>
      <c r="L677" s="14">
        <v>0</v>
      </c>
      <c r="M677" s="14">
        <v>277.33999999999997</v>
      </c>
      <c r="N677" s="14">
        <v>210</v>
      </c>
      <c r="O677" s="14">
        <v>0</v>
      </c>
      <c r="P677" s="14">
        <v>0</v>
      </c>
      <c r="Q677" s="14">
        <v>602.02</v>
      </c>
      <c r="R677" s="14">
        <v>0</v>
      </c>
      <c r="S677" s="14">
        <v>330.76</v>
      </c>
      <c r="T677" s="14">
        <v>0</v>
      </c>
      <c r="U677" s="14">
        <v>0</v>
      </c>
      <c r="W677" s="14">
        <v>0</v>
      </c>
      <c r="X677" s="14">
        <v>1590.2</v>
      </c>
      <c r="Y677">
        <v>0</v>
      </c>
      <c r="Z677">
        <v>1</v>
      </c>
      <c r="AA677">
        <v>1</v>
      </c>
      <c r="AB677">
        <v>5</v>
      </c>
      <c r="AC677">
        <v>318.04000000000002</v>
      </c>
      <c r="AD677">
        <v>0</v>
      </c>
      <c r="AE677">
        <v>0</v>
      </c>
      <c r="AF677">
        <v>1</v>
      </c>
      <c r="AG677">
        <v>1590.2</v>
      </c>
      <c r="AH677" t="s">
        <v>38</v>
      </c>
      <c r="AI677" t="s">
        <v>38</v>
      </c>
      <c r="AK677">
        <f>VLOOKUP(B677, 'Performance Data'!$B:$B, 1, 0)</f>
        <v>23117</v>
      </c>
    </row>
    <row r="678" spans="2:37" ht="30" hidden="1" x14ac:dyDescent="0.25">
      <c r="B678">
        <v>23118</v>
      </c>
      <c r="C678" t="s">
        <v>405</v>
      </c>
      <c r="D678" t="s">
        <v>27</v>
      </c>
      <c r="E678" t="s">
        <v>27</v>
      </c>
      <c r="F678" t="s">
        <v>535</v>
      </c>
      <c r="G678" s="48" t="s">
        <v>106</v>
      </c>
      <c r="H678" s="48">
        <v>45717</v>
      </c>
      <c r="I678" t="s">
        <v>64</v>
      </c>
      <c r="J678" s="14">
        <v>0</v>
      </c>
      <c r="K678" s="14">
        <v>0</v>
      </c>
      <c r="L678" s="14">
        <v>3021.41</v>
      </c>
      <c r="M678" s="14">
        <v>0</v>
      </c>
      <c r="N678" s="14">
        <v>646.16</v>
      </c>
      <c r="O678" s="14">
        <v>582.65</v>
      </c>
      <c r="P678" s="14">
        <v>318.41000000000003</v>
      </c>
      <c r="Q678" s="14">
        <v>527.14</v>
      </c>
      <c r="R678" s="14">
        <v>663.52</v>
      </c>
      <c r="S678" s="14">
        <v>209.52</v>
      </c>
      <c r="T678" s="14">
        <v>368.91</v>
      </c>
      <c r="U678" s="14">
        <v>0</v>
      </c>
      <c r="W678" s="14">
        <v>0</v>
      </c>
      <c r="X678" s="14">
        <v>6337.7199999999993</v>
      </c>
      <c r="Y678">
        <v>0</v>
      </c>
      <c r="Z678">
        <v>1</v>
      </c>
      <c r="AA678">
        <v>1</v>
      </c>
      <c r="AB678">
        <v>8</v>
      </c>
      <c r="AC678">
        <v>792.21499999999992</v>
      </c>
      <c r="AD678">
        <v>0</v>
      </c>
      <c r="AE678">
        <v>0</v>
      </c>
      <c r="AF678">
        <v>0</v>
      </c>
      <c r="AG678">
        <v>0</v>
      </c>
      <c r="AH678" t="s">
        <v>38</v>
      </c>
      <c r="AI678" t="s">
        <v>38</v>
      </c>
      <c r="AK678">
        <f>VLOOKUP(B678, 'Performance Data'!$B:$B, 1, 0)</f>
        <v>23118</v>
      </c>
    </row>
    <row r="679" spans="2:37" ht="30" hidden="1" x14ac:dyDescent="0.25">
      <c r="B679">
        <v>23119</v>
      </c>
      <c r="C679" t="s">
        <v>406</v>
      </c>
      <c r="D679" t="s">
        <v>27</v>
      </c>
      <c r="E679" t="s">
        <v>27</v>
      </c>
      <c r="F679" t="s">
        <v>535</v>
      </c>
      <c r="G679" s="48" t="s">
        <v>106</v>
      </c>
      <c r="H679" s="48">
        <v>45931</v>
      </c>
      <c r="I679" t="s">
        <v>64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7779.9</v>
      </c>
      <c r="T679" s="14">
        <v>0</v>
      </c>
      <c r="U679" s="14">
        <v>0</v>
      </c>
      <c r="W679" s="14">
        <v>0</v>
      </c>
      <c r="X679" s="14">
        <v>7779.9</v>
      </c>
      <c r="Y679">
        <v>0</v>
      </c>
      <c r="Z679">
        <v>1</v>
      </c>
      <c r="AA679">
        <v>1</v>
      </c>
      <c r="AB679">
        <v>1</v>
      </c>
      <c r="AC679">
        <v>7779.9</v>
      </c>
      <c r="AD679">
        <v>0</v>
      </c>
      <c r="AE679">
        <v>0</v>
      </c>
      <c r="AF679">
        <v>0</v>
      </c>
      <c r="AG679">
        <v>0</v>
      </c>
      <c r="AH679" t="s">
        <v>38</v>
      </c>
      <c r="AI679" t="s">
        <v>38</v>
      </c>
      <c r="AK679">
        <f>VLOOKUP(B679, 'Performance Data'!$B:$B, 1, 0)</f>
        <v>23119</v>
      </c>
    </row>
    <row r="680" spans="2:37" ht="30" hidden="1" x14ac:dyDescent="0.25">
      <c r="B680">
        <v>23120</v>
      </c>
      <c r="C680" t="s">
        <v>407</v>
      </c>
      <c r="D680" t="s">
        <v>27</v>
      </c>
      <c r="E680" t="s">
        <v>27</v>
      </c>
      <c r="F680" t="s">
        <v>535</v>
      </c>
      <c r="G680" s="48" t="s">
        <v>106</v>
      </c>
      <c r="H680" s="48">
        <v>45901</v>
      </c>
      <c r="I680" t="s">
        <v>38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4158.1099999999997</v>
      </c>
      <c r="S680" s="14">
        <v>4491.05</v>
      </c>
      <c r="T680" s="14">
        <v>3833.14</v>
      </c>
      <c r="U680" s="14">
        <v>265.68</v>
      </c>
      <c r="W680" s="14">
        <v>265.68</v>
      </c>
      <c r="X680" s="14">
        <v>12747.98</v>
      </c>
      <c r="Y680">
        <v>1</v>
      </c>
      <c r="Z680">
        <v>1</v>
      </c>
      <c r="AA680">
        <v>0</v>
      </c>
      <c r="AB680">
        <v>4</v>
      </c>
      <c r="AC680">
        <v>3186.9949999999999</v>
      </c>
      <c r="AD680">
        <v>0</v>
      </c>
      <c r="AE680">
        <v>0</v>
      </c>
      <c r="AF680">
        <v>0</v>
      </c>
      <c r="AG680">
        <v>0</v>
      </c>
      <c r="AH680" t="s">
        <v>38</v>
      </c>
      <c r="AI680" t="s">
        <v>38</v>
      </c>
      <c r="AK680">
        <f>VLOOKUP(B680, 'Performance Data'!$B:$B, 1, 0)</f>
        <v>23120</v>
      </c>
    </row>
    <row r="681" spans="2:37" ht="30" hidden="1" x14ac:dyDescent="0.25">
      <c r="B681">
        <v>23121</v>
      </c>
      <c r="C681" t="s">
        <v>1306</v>
      </c>
      <c r="D681" t="s">
        <v>27</v>
      </c>
      <c r="E681" t="s">
        <v>27</v>
      </c>
      <c r="F681" t="s">
        <v>535</v>
      </c>
      <c r="G681" s="48" t="s">
        <v>106</v>
      </c>
      <c r="H681" s="48">
        <v>45992</v>
      </c>
      <c r="I681" t="s">
        <v>64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2258.37</v>
      </c>
      <c r="W681" s="14">
        <v>2258.37</v>
      </c>
      <c r="X681" s="14">
        <v>2258.37</v>
      </c>
      <c r="Y681">
        <v>1</v>
      </c>
      <c r="Z681">
        <v>1</v>
      </c>
      <c r="AA681">
        <v>1</v>
      </c>
      <c r="AB681">
        <v>1</v>
      </c>
      <c r="AC681">
        <v>2258.37</v>
      </c>
      <c r="AD681">
        <v>0</v>
      </c>
      <c r="AE681">
        <v>0</v>
      </c>
      <c r="AF681">
        <v>0</v>
      </c>
      <c r="AG681">
        <v>0</v>
      </c>
      <c r="AH681" t="s">
        <v>38</v>
      </c>
      <c r="AI681" t="s">
        <v>38</v>
      </c>
      <c r="AK681">
        <f>VLOOKUP(B681, 'Performance Data'!$B:$B, 1, 0)</f>
        <v>23121</v>
      </c>
    </row>
    <row r="682" spans="2:37" ht="30" hidden="1" x14ac:dyDescent="0.25">
      <c r="B682">
        <v>23122</v>
      </c>
      <c r="C682" t="s">
        <v>408</v>
      </c>
      <c r="D682" t="s">
        <v>27</v>
      </c>
      <c r="E682" t="s">
        <v>27</v>
      </c>
      <c r="F682" t="s">
        <v>535</v>
      </c>
      <c r="G682" s="48" t="s">
        <v>106</v>
      </c>
      <c r="H682" s="48">
        <v>45991</v>
      </c>
      <c r="I682" t="s">
        <v>38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6247.13</v>
      </c>
      <c r="U682" s="14">
        <v>3168.89</v>
      </c>
      <c r="W682" s="14">
        <v>3168.89</v>
      </c>
      <c r="X682" s="14">
        <v>9416.02</v>
      </c>
      <c r="Y682">
        <v>1</v>
      </c>
      <c r="Z682">
        <v>1</v>
      </c>
      <c r="AA682">
        <v>0</v>
      </c>
      <c r="AB682">
        <v>2</v>
      </c>
      <c r="AC682">
        <v>4708.01</v>
      </c>
      <c r="AD682">
        <v>0</v>
      </c>
      <c r="AE682">
        <v>0</v>
      </c>
      <c r="AF682">
        <v>0</v>
      </c>
      <c r="AG682">
        <v>0</v>
      </c>
      <c r="AH682" t="s">
        <v>38</v>
      </c>
      <c r="AI682" t="s">
        <v>38</v>
      </c>
      <c r="AK682">
        <f>VLOOKUP(B682, 'Performance Data'!$B:$B, 1, 0)</f>
        <v>23122</v>
      </c>
    </row>
    <row r="683" spans="2:37" ht="30" hidden="1" x14ac:dyDescent="0.25">
      <c r="B683">
        <v>24000</v>
      </c>
      <c r="C683" t="s">
        <v>383</v>
      </c>
      <c r="D683" t="s">
        <v>27</v>
      </c>
      <c r="E683" t="s">
        <v>27</v>
      </c>
      <c r="F683" t="s">
        <v>535</v>
      </c>
      <c r="G683" s="48" t="s">
        <v>106</v>
      </c>
      <c r="H683" s="48">
        <v>0</v>
      </c>
      <c r="I683" t="s">
        <v>64</v>
      </c>
      <c r="J683" s="14">
        <v>0</v>
      </c>
      <c r="K683" s="14">
        <v>9535.84</v>
      </c>
      <c r="L683" s="14">
        <v>2885.19</v>
      </c>
      <c r="M683" s="14">
        <v>2187.4499999999998</v>
      </c>
      <c r="N683" s="14">
        <v>4249.57</v>
      </c>
      <c r="O683" s="14">
        <v>2643.01</v>
      </c>
      <c r="P683" s="14">
        <v>6873.12</v>
      </c>
      <c r="Q683" s="14">
        <v>-522.32000000000005</v>
      </c>
      <c r="R683" s="14">
        <v>0</v>
      </c>
      <c r="S683" s="14">
        <v>9748.73</v>
      </c>
      <c r="T683" s="14">
        <v>0</v>
      </c>
      <c r="U683" s="14">
        <v>11679.27</v>
      </c>
      <c r="W683" s="14">
        <v>11679.27</v>
      </c>
      <c r="X683" s="14">
        <v>49279.86</v>
      </c>
      <c r="Y683">
        <v>1</v>
      </c>
      <c r="Z683">
        <v>1</v>
      </c>
      <c r="AA683">
        <v>1</v>
      </c>
      <c r="AB683">
        <v>8</v>
      </c>
      <c r="AC683">
        <v>6159.9825000000001</v>
      </c>
      <c r="AD683">
        <v>0</v>
      </c>
      <c r="AE683">
        <v>0</v>
      </c>
      <c r="AF683">
        <v>0</v>
      </c>
      <c r="AG683">
        <v>0</v>
      </c>
      <c r="AH683" t="s">
        <v>710</v>
      </c>
      <c r="AI683" t="s">
        <v>1240</v>
      </c>
      <c r="AK683">
        <f>VLOOKUP(B683, 'Performance Data'!$B:$B, 1, 0)</f>
        <v>24000</v>
      </c>
    </row>
    <row r="684" spans="2:37" hidden="1" x14ac:dyDescent="0.25">
      <c r="B684">
        <v>24001</v>
      </c>
      <c r="C684" t="s">
        <v>898</v>
      </c>
      <c r="D684" t="s">
        <v>27</v>
      </c>
      <c r="E684" t="s">
        <v>27</v>
      </c>
      <c r="F684">
        <v>0</v>
      </c>
      <c r="G684" s="48">
        <v>0</v>
      </c>
      <c r="H684" s="48">
        <v>0</v>
      </c>
      <c r="I684" t="s">
        <v>38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W684" s="14">
        <v>0</v>
      </c>
      <c r="X684" s="1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K684" t="e">
        <f>VLOOKUP(B684, 'Performance Data'!$B:$B, 1, 0)</f>
        <v>#N/A</v>
      </c>
    </row>
    <row r="685" spans="2:37" ht="30" hidden="1" x14ac:dyDescent="0.25">
      <c r="B685">
        <v>24002</v>
      </c>
      <c r="C685" t="s">
        <v>377</v>
      </c>
      <c r="D685" t="s">
        <v>27</v>
      </c>
      <c r="E685" t="s">
        <v>27</v>
      </c>
      <c r="F685" t="s">
        <v>535</v>
      </c>
      <c r="G685" s="48" t="s">
        <v>106</v>
      </c>
      <c r="H685" s="48">
        <v>0</v>
      </c>
      <c r="I685" t="s">
        <v>64</v>
      </c>
      <c r="J685" s="14">
        <v>1177.52</v>
      </c>
      <c r="K685" s="14">
        <v>1576.53</v>
      </c>
      <c r="L685" s="14">
        <v>2516.62</v>
      </c>
      <c r="M685" s="14">
        <v>3479.91</v>
      </c>
      <c r="N685" s="14">
        <v>847.08</v>
      </c>
      <c r="O685" s="14">
        <v>1882.31</v>
      </c>
      <c r="P685" s="14">
        <v>1424.6</v>
      </c>
      <c r="Q685" s="14">
        <v>0</v>
      </c>
      <c r="R685" s="14">
        <v>3233.87</v>
      </c>
      <c r="S685" s="14">
        <v>932.26</v>
      </c>
      <c r="T685" s="14">
        <v>3363.93</v>
      </c>
      <c r="U685" s="14">
        <v>0</v>
      </c>
      <c r="W685" s="14">
        <v>0</v>
      </c>
      <c r="X685" s="14">
        <v>20434.629999999997</v>
      </c>
      <c r="Y685">
        <v>0</v>
      </c>
      <c r="Z685">
        <v>1</v>
      </c>
      <c r="AA685">
        <v>1</v>
      </c>
      <c r="AB685">
        <v>10</v>
      </c>
      <c r="AC685">
        <v>2043.4629999999997</v>
      </c>
      <c r="AD685">
        <v>0</v>
      </c>
      <c r="AE685">
        <v>0</v>
      </c>
      <c r="AF685">
        <v>0</v>
      </c>
      <c r="AG685">
        <v>0</v>
      </c>
      <c r="AH685" t="s">
        <v>128</v>
      </c>
      <c r="AI685" t="s">
        <v>1242</v>
      </c>
      <c r="AK685">
        <f>VLOOKUP(B685, 'Performance Data'!$B:$B, 1, 0)</f>
        <v>24002</v>
      </c>
    </row>
    <row r="686" spans="2:37" ht="30" hidden="1" x14ac:dyDescent="0.25">
      <c r="B686">
        <v>24003</v>
      </c>
      <c r="C686" t="s">
        <v>421</v>
      </c>
      <c r="D686" t="s">
        <v>27</v>
      </c>
      <c r="E686" t="s">
        <v>27</v>
      </c>
      <c r="F686" t="s">
        <v>535</v>
      </c>
      <c r="G686" s="48" t="s">
        <v>106</v>
      </c>
      <c r="H686" s="48">
        <v>0</v>
      </c>
      <c r="I686" t="s">
        <v>64</v>
      </c>
      <c r="J686" s="14">
        <v>0</v>
      </c>
      <c r="K686" s="14">
        <v>0</v>
      </c>
      <c r="L686" s="14">
        <v>0</v>
      </c>
      <c r="M686" s="14">
        <v>0</v>
      </c>
      <c r="N686" s="14">
        <v>302.14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166.78</v>
      </c>
      <c r="U686" s="14">
        <v>0</v>
      </c>
      <c r="W686" s="14">
        <v>0</v>
      </c>
      <c r="X686" s="14">
        <v>468.91999999999996</v>
      </c>
      <c r="Y686">
        <v>0</v>
      </c>
      <c r="Z686">
        <v>1</v>
      </c>
      <c r="AA686">
        <v>1</v>
      </c>
      <c r="AB686">
        <v>2</v>
      </c>
      <c r="AC686">
        <v>234.45999999999998</v>
      </c>
      <c r="AD686">
        <v>0</v>
      </c>
      <c r="AE686">
        <v>0</v>
      </c>
      <c r="AF686">
        <v>0</v>
      </c>
      <c r="AG686">
        <v>0</v>
      </c>
      <c r="AH686" t="s">
        <v>679</v>
      </c>
      <c r="AI686" t="s">
        <v>1239</v>
      </c>
      <c r="AK686">
        <f>VLOOKUP(B686, 'Performance Data'!$B:$B, 1, 0)</f>
        <v>24003</v>
      </c>
    </row>
    <row r="687" spans="2:37" hidden="1" x14ac:dyDescent="0.25">
      <c r="B687">
        <v>24004</v>
      </c>
      <c r="C687" t="s">
        <v>899</v>
      </c>
      <c r="D687" t="s">
        <v>27</v>
      </c>
      <c r="E687" t="s">
        <v>27</v>
      </c>
      <c r="F687">
        <v>0</v>
      </c>
      <c r="G687" s="48">
        <v>0</v>
      </c>
      <c r="H687" s="48">
        <v>0</v>
      </c>
      <c r="I687" t="s">
        <v>64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W687" s="14">
        <v>0</v>
      </c>
      <c r="X687" s="14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K687" t="e">
        <f>VLOOKUP(B687, 'Performance Data'!$B:$B, 1, 0)</f>
        <v>#N/A</v>
      </c>
    </row>
    <row r="688" spans="2:37" hidden="1" x14ac:dyDescent="0.25">
      <c r="B688">
        <v>24005</v>
      </c>
      <c r="C688" t="s">
        <v>900</v>
      </c>
      <c r="D688" t="s">
        <v>27</v>
      </c>
      <c r="E688" t="s">
        <v>27</v>
      </c>
      <c r="F688">
        <v>0</v>
      </c>
      <c r="G688" s="48">
        <v>0</v>
      </c>
      <c r="H688" s="48">
        <v>0</v>
      </c>
      <c r="I688" t="s">
        <v>38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W688" s="14">
        <v>0</v>
      </c>
      <c r="X688" s="14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K688" t="e">
        <f>VLOOKUP(B688, 'Performance Data'!$B:$B, 1, 0)</f>
        <v>#N/A</v>
      </c>
    </row>
    <row r="689" spans="2:37" ht="30" hidden="1" x14ac:dyDescent="0.25">
      <c r="B689">
        <v>24007</v>
      </c>
      <c r="C689" t="s">
        <v>378</v>
      </c>
      <c r="D689" t="s">
        <v>27</v>
      </c>
      <c r="E689" t="s">
        <v>27</v>
      </c>
      <c r="F689" t="s">
        <v>535</v>
      </c>
      <c r="G689" s="48" t="s">
        <v>106</v>
      </c>
      <c r="H689" s="48">
        <v>0</v>
      </c>
      <c r="I689" t="s">
        <v>64</v>
      </c>
      <c r="J689" s="14">
        <v>1178.21</v>
      </c>
      <c r="K689" s="14">
        <v>1080.99</v>
      </c>
      <c r="L689" s="14">
        <v>1674.84</v>
      </c>
      <c r="M689" s="14">
        <v>3858.6</v>
      </c>
      <c r="N689" s="14">
        <v>1772.16</v>
      </c>
      <c r="O689" s="14">
        <v>527.72</v>
      </c>
      <c r="P689" s="14">
        <v>318.41000000000003</v>
      </c>
      <c r="Q689" s="14">
        <v>1673.64</v>
      </c>
      <c r="R689" s="14">
        <v>1637.09</v>
      </c>
      <c r="S689" s="14">
        <v>1404.24</v>
      </c>
      <c r="T689" s="14">
        <v>3343.99</v>
      </c>
      <c r="U689" s="14">
        <v>255.61</v>
      </c>
      <c r="W689" s="14">
        <v>255.61</v>
      </c>
      <c r="X689" s="14">
        <v>18725.5</v>
      </c>
      <c r="Y689">
        <v>1</v>
      </c>
      <c r="Z689">
        <v>1</v>
      </c>
      <c r="AA689">
        <v>1</v>
      </c>
      <c r="AB689">
        <v>12</v>
      </c>
      <c r="AC689">
        <v>1560.4583333333333</v>
      </c>
      <c r="AD689">
        <v>0</v>
      </c>
      <c r="AE689">
        <v>0</v>
      </c>
      <c r="AF689">
        <v>0</v>
      </c>
      <c r="AG689">
        <v>0</v>
      </c>
      <c r="AH689" t="s">
        <v>128</v>
      </c>
      <c r="AI689" t="s">
        <v>1242</v>
      </c>
      <c r="AK689">
        <f>VLOOKUP(B689, 'Performance Data'!$B:$B, 1, 0)</f>
        <v>24007</v>
      </c>
    </row>
    <row r="690" spans="2:37" ht="30" hidden="1" x14ac:dyDescent="0.25">
      <c r="B690">
        <v>24009</v>
      </c>
      <c r="C690" t="s">
        <v>379</v>
      </c>
      <c r="D690" t="s">
        <v>27</v>
      </c>
      <c r="E690" t="s">
        <v>27</v>
      </c>
      <c r="F690" t="s">
        <v>535</v>
      </c>
      <c r="G690" s="48" t="s">
        <v>106</v>
      </c>
      <c r="H690" s="48">
        <v>0</v>
      </c>
      <c r="I690" t="s">
        <v>64</v>
      </c>
      <c r="J690" s="14">
        <v>1102.07</v>
      </c>
      <c r="K690" s="14">
        <v>2600.5300000000002</v>
      </c>
      <c r="L690" s="14">
        <v>4745.55</v>
      </c>
      <c r="M690" s="14">
        <v>1438.74</v>
      </c>
      <c r="N690" s="14">
        <v>2668.16</v>
      </c>
      <c r="O690" s="14">
        <v>5647.99</v>
      </c>
      <c r="P690" s="14">
        <v>3544.93</v>
      </c>
      <c r="Q690" s="14">
        <v>1217.24</v>
      </c>
      <c r="R690" s="14">
        <v>4110.3</v>
      </c>
      <c r="S690" s="14">
        <v>3076.65</v>
      </c>
      <c r="T690" s="14">
        <v>5161.29</v>
      </c>
      <c r="U690" s="14">
        <v>7689.68</v>
      </c>
      <c r="W690" s="14">
        <v>7689.68</v>
      </c>
      <c r="X690" s="14">
        <v>43003.130000000005</v>
      </c>
      <c r="Y690">
        <v>1</v>
      </c>
      <c r="Z690">
        <v>1</v>
      </c>
      <c r="AA690">
        <v>1</v>
      </c>
      <c r="AB690">
        <v>12</v>
      </c>
      <c r="AC690">
        <v>3583.5941666666672</v>
      </c>
      <c r="AD690">
        <v>0</v>
      </c>
      <c r="AE690">
        <v>0</v>
      </c>
      <c r="AF690">
        <v>0</v>
      </c>
      <c r="AG690">
        <v>0</v>
      </c>
      <c r="AH690" t="s">
        <v>128</v>
      </c>
      <c r="AI690" t="s">
        <v>1242</v>
      </c>
      <c r="AK690">
        <f>VLOOKUP(B690, 'Performance Data'!$B:$B, 1, 0)</f>
        <v>24009</v>
      </c>
    </row>
    <row r="691" spans="2:37" hidden="1" x14ac:dyDescent="0.25">
      <c r="B691">
        <v>24012</v>
      </c>
      <c r="C691" t="s">
        <v>901</v>
      </c>
      <c r="D691" t="s">
        <v>27</v>
      </c>
      <c r="E691" t="s">
        <v>27</v>
      </c>
      <c r="F691">
        <v>0</v>
      </c>
      <c r="G691" s="48">
        <v>0</v>
      </c>
      <c r="H691" s="48">
        <v>0</v>
      </c>
      <c r="I691" t="s">
        <v>64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W691" s="14">
        <v>0</v>
      </c>
      <c r="X691" s="14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K691" t="e">
        <f>VLOOKUP(B691, 'Performance Data'!$B:$B, 1, 0)</f>
        <v>#N/A</v>
      </c>
    </row>
    <row r="692" spans="2:37" ht="30" x14ac:dyDescent="0.25">
      <c r="B692">
        <v>24013</v>
      </c>
      <c r="C692" t="s">
        <v>422</v>
      </c>
      <c r="D692" t="s">
        <v>27</v>
      </c>
      <c r="E692" t="s">
        <v>27</v>
      </c>
      <c r="F692" t="s">
        <v>535</v>
      </c>
      <c r="G692" s="50" t="s">
        <v>106</v>
      </c>
      <c r="H692" s="48">
        <v>0</v>
      </c>
      <c r="I692" t="s">
        <v>38</v>
      </c>
      <c r="J692" s="14">
        <v>1096.29</v>
      </c>
      <c r="K692" s="14">
        <v>0</v>
      </c>
      <c r="L692" s="14">
        <v>559.99</v>
      </c>
      <c r="M692" s="14">
        <v>804.7</v>
      </c>
      <c r="N692" s="14">
        <v>0</v>
      </c>
      <c r="O692" s="14">
        <v>767.18</v>
      </c>
      <c r="P692" s="14">
        <v>921.89</v>
      </c>
      <c r="Q692" s="14">
        <v>577.21</v>
      </c>
      <c r="R692" s="14">
        <v>0</v>
      </c>
      <c r="S692" s="14">
        <v>785.63</v>
      </c>
      <c r="T692" s="14">
        <v>0</v>
      </c>
      <c r="U692" s="14">
        <v>1112.17</v>
      </c>
      <c r="W692" s="14">
        <v>1112.17</v>
      </c>
      <c r="X692" s="14">
        <v>6625.06</v>
      </c>
      <c r="Y692">
        <v>1</v>
      </c>
      <c r="Z692">
        <v>1</v>
      </c>
      <c r="AA692">
        <v>0</v>
      </c>
      <c r="AB692">
        <v>8</v>
      </c>
      <c r="AC692">
        <v>828.13250000000005</v>
      </c>
      <c r="AD692">
        <v>0</v>
      </c>
      <c r="AE692">
        <v>0</v>
      </c>
      <c r="AF692">
        <v>0</v>
      </c>
      <c r="AG692">
        <v>0</v>
      </c>
      <c r="AH692" t="s">
        <v>679</v>
      </c>
      <c r="AI692" t="s">
        <v>1240</v>
      </c>
      <c r="AK692">
        <f>VLOOKUP(B692, 'Performance Data'!$B:$B, 1, 0)</f>
        <v>24013</v>
      </c>
    </row>
    <row r="693" spans="2:37" ht="30" hidden="1" x14ac:dyDescent="0.25">
      <c r="B693">
        <v>24014</v>
      </c>
      <c r="C693" t="s">
        <v>398</v>
      </c>
      <c r="D693" t="s">
        <v>27</v>
      </c>
      <c r="E693" t="s">
        <v>27</v>
      </c>
      <c r="F693" t="s">
        <v>535</v>
      </c>
      <c r="G693" s="48" t="s">
        <v>106</v>
      </c>
      <c r="H693" s="48">
        <v>0</v>
      </c>
      <c r="I693" t="s">
        <v>38</v>
      </c>
      <c r="J693" s="14">
        <v>1524.27</v>
      </c>
      <c r="K693" s="14">
        <v>495.5</v>
      </c>
      <c r="L693" s="14">
        <v>1503.8</v>
      </c>
      <c r="M693" s="14">
        <v>0</v>
      </c>
      <c r="N693" s="14">
        <v>2962.61</v>
      </c>
      <c r="O693" s="14">
        <v>0</v>
      </c>
      <c r="P693" s="14">
        <v>1664.84</v>
      </c>
      <c r="Q693" s="14">
        <v>1626.2</v>
      </c>
      <c r="R693" s="14">
        <v>0</v>
      </c>
      <c r="S693" s="14">
        <v>1942.81</v>
      </c>
      <c r="T693" s="14">
        <v>2256.0100000000002</v>
      </c>
      <c r="U693" s="14">
        <v>820.49</v>
      </c>
      <c r="W693" s="14">
        <v>820.49</v>
      </c>
      <c r="X693" s="14">
        <v>14796.53</v>
      </c>
      <c r="Y693">
        <v>1</v>
      </c>
      <c r="Z693">
        <v>1</v>
      </c>
      <c r="AA693">
        <v>0</v>
      </c>
      <c r="AB693">
        <v>9</v>
      </c>
      <c r="AC693">
        <v>1644.058888888889</v>
      </c>
      <c r="AD693">
        <v>0</v>
      </c>
      <c r="AE693">
        <v>0</v>
      </c>
      <c r="AF693">
        <v>0</v>
      </c>
      <c r="AG693">
        <v>0</v>
      </c>
      <c r="AH693" t="s">
        <v>174</v>
      </c>
      <c r="AI693" t="s">
        <v>1240</v>
      </c>
      <c r="AK693">
        <f>VLOOKUP(B693, 'Performance Data'!$B:$B, 1, 0)</f>
        <v>24014</v>
      </c>
    </row>
    <row r="694" spans="2:37" ht="30" hidden="1" x14ac:dyDescent="0.25">
      <c r="B694">
        <v>24016</v>
      </c>
      <c r="C694" t="s">
        <v>380</v>
      </c>
      <c r="D694" t="s">
        <v>27</v>
      </c>
      <c r="E694" t="s">
        <v>27</v>
      </c>
      <c r="F694" t="s">
        <v>535</v>
      </c>
      <c r="G694" s="48" t="s">
        <v>106</v>
      </c>
      <c r="H694" s="48">
        <v>0</v>
      </c>
      <c r="I694" t="s">
        <v>38</v>
      </c>
      <c r="J694" s="14">
        <v>3758.84</v>
      </c>
      <c r="K694" s="14">
        <v>1668</v>
      </c>
      <c r="L694" s="14">
        <v>2852.57</v>
      </c>
      <c r="M694" s="14">
        <v>2302.92</v>
      </c>
      <c r="N694" s="14">
        <v>0</v>
      </c>
      <c r="O694" s="14">
        <v>-1729.37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W694" s="14">
        <v>0</v>
      </c>
      <c r="X694" s="14">
        <v>8852.9599999999991</v>
      </c>
      <c r="Y694">
        <v>0</v>
      </c>
      <c r="Z694">
        <v>1</v>
      </c>
      <c r="AA694">
        <v>0</v>
      </c>
      <c r="AB694">
        <v>4</v>
      </c>
      <c r="AC694">
        <v>2213.2399999999998</v>
      </c>
      <c r="AD694">
        <v>0</v>
      </c>
      <c r="AE694">
        <v>0</v>
      </c>
      <c r="AF694">
        <v>0</v>
      </c>
      <c r="AG694">
        <v>0</v>
      </c>
      <c r="AH694" t="s">
        <v>128</v>
      </c>
      <c r="AI694" t="s">
        <v>1242</v>
      </c>
      <c r="AK694">
        <f>VLOOKUP(B694, 'Performance Data'!$B:$B, 1, 0)</f>
        <v>24016</v>
      </c>
    </row>
    <row r="695" spans="2:37" ht="30" hidden="1" x14ac:dyDescent="0.25">
      <c r="B695">
        <v>24017</v>
      </c>
      <c r="C695" t="s">
        <v>391</v>
      </c>
      <c r="D695" t="s">
        <v>27</v>
      </c>
      <c r="E695" t="s">
        <v>27</v>
      </c>
      <c r="F695" t="s">
        <v>535</v>
      </c>
      <c r="G695" s="48" t="s">
        <v>106</v>
      </c>
      <c r="H695" s="48">
        <v>0</v>
      </c>
      <c r="I695" t="s">
        <v>38</v>
      </c>
      <c r="J695" s="14">
        <v>0</v>
      </c>
      <c r="K695" s="14">
        <v>594.29</v>
      </c>
      <c r="L695" s="14">
        <v>810.78</v>
      </c>
      <c r="M695" s="14">
        <v>0</v>
      </c>
      <c r="N695" s="14">
        <v>945.39</v>
      </c>
      <c r="O695" s="14">
        <v>611.66999999999996</v>
      </c>
      <c r="P695" s="14">
        <v>0</v>
      </c>
      <c r="Q695" s="14">
        <v>1302.07</v>
      </c>
      <c r="R695" s="14">
        <v>700.78</v>
      </c>
      <c r="S695" s="14">
        <v>0</v>
      </c>
      <c r="T695" s="14">
        <v>1096.55</v>
      </c>
      <c r="U695" s="14">
        <v>0</v>
      </c>
      <c r="W695" s="14">
        <v>0</v>
      </c>
      <c r="X695" s="14">
        <v>6061.53</v>
      </c>
      <c r="Y695">
        <v>0</v>
      </c>
      <c r="Z695">
        <v>1</v>
      </c>
      <c r="AA695">
        <v>0</v>
      </c>
      <c r="AB695">
        <v>7</v>
      </c>
      <c r="AC695">
        <v>865.93285714285707</v>
      </c>
      <c r="AD695">
        <v>0</v>
      </c>
      <c r="AE695">
        <v>0</v>
      </c>
      <c r="AF695">
        <v>0</v>
      </c>
      <c r="AG695">
        <v>0</v>
      </c>
      <c r="AH695" t="s">
        <v>133</v>
      </c>
      <c r="AI695" t="s">
        <v>1242</v>
      </c>
      <c r="AK695">
        <f>VLOOKUP(B695, 'Performance Data'!$B:$B, 1, 0)</f>
        <v>24017</v>
      </c>
    </row>
    <row r="696" spans="2:37" hidden="1" x14ac:dyDescent="0.25">
      <c r="B696">
        <v>24021</v>
      </c>
      <c r="C696" t="s">
        <v>667</v>
      </c>
      <c r="D696" t="s">
        <v>27</v>
      </c>
      <c r="E696" t="s">
        <v>27</v>
      </c>
      <c r="F696">
        <v>0</v>
      </c>
      <c r="G696" s="48">
        <v>0</v>
      </c>
      <c r="H696" s="48">
        <v>0</v>
      </c>
      <c r="I696" t="s">
        <v>38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W696" s="14">
        <v>0</v>
      </c>
      <c r="X696" s="14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K696">
        <f>VLOOKUP(B696, 'Performance Data'!$B:$B, 1, 0)</f>
        <v>24021</v>
      </c>
    </row>
    <row r="697" spans="2:37" ht="30" hidden="1" x14ac:dyDescent="0.25">
      <c r="B697">
        <v>24022</v>
      </c>
      <c r="C697" t="s">
        <v>392</v>
      </c>
      <c r="D697" t="s">
        <v>27</v>
      </c>
      <c r="E697" t="s">
        <v>27</v>
      </c>
      <c r="F697" t="s">
        <v>535</v>
      </c>
      <c r="G697" s="48" t="s">
        <v>106</v>
      </c>
      <c r="H697" s="48">
        <v>44256</v>
      </c>
      <c r="I697" t="s">
        <v>38</v>
      </c>
      <c r="J697" s="14">
        <v>1137.95</v>
      </c>
      <c r="K697" s="14">
        <v>512.26</v>
      </c>
      <c r="L697" s="14">
        <v>724.33</v>
      </c>
      <c r="M697" s="14">
        <v>2201.52</v>
      </c>
      <c r="N697" s="14">
        <v>549.20000000000005</v>
      </c>
      <c r="O697" s="14">
        <v>594.1</v>
      </c>
      <c r="P697" s="14">
        <v>1140.8599999999999</v>
      </c>
      <c r="Q697" s="14">
        <v>0</v>
      </c>
      <c r="R697" s="14">
        <v>843.13</v>
      </c>
      <c r="S697" s="14">
        <v>1945.87</v>
      </c>
      <c r="T697" s="14">
        <v>599.97</v>
      </c>
      <c r="U697" s="14">
        <v>860.95</v>
      </c>
      <c r="W697" s="14">
        <v>860.95</v>
      </c>
      <c r="X697" s="14">
        <v>11110.14</v>
      </c>
      <c r="Y697">
        <v>1</v>
      </c>
      <c r="Z697">
        <v>1</v>
      </c>
      <c r="AA697">
        <v>0</v>
      </c>
      <c r="AB697">
        <v>11</v>
      </c>
      <c r="AC697">
        <v>1010.0127272727273</v>
      </c>
      <c r="AD697">
        <v>0</v>
      </c>
      <c r="AE697">
        <v>0</v>
      </c>
      <c r="AF697">
        <v>0</v>
      </c>
      <c r="AG697">
        <v>0</v>
      </c>
      <c r="AH697" t="s">
        <v>133</v>
      </c>
      <c r="AI697" t="s">
        <v>1242</v>
      </c>
      <c r="AK697">
        <f>VLOOKUP(B697, 'Performance Data'!$B:$B, 1, 0)</f>
        <v>24022</v>
      </c>
    </row>
    <row r="698" spans="2:37" hidden="1" x14ac:dyDescent="0.25">
      <c r="B698">
        <v>24023</v>
      </c>
      <c r="C698" t="s">
        <v>902</v>
      </c>
      <c r="D698" t="s">
        <v>27</v>
      </c>
      <c r="E698" t="s">
        <v>27</v>
      </c>
      <c r="F698">
        <v>0</v>
      </c>
      <c r="G698" s="50">
        <v>0</v>
      </c>
      <c r="H698" s="48">
        <v>0</v>
      </c>
      <c r="I698" t="s">
        <v>64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W698" s="14">
        <v>0</v>
      </c>
      <c r="X698" s="14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K698" t="e">
        <f>VLOOKUP(B698, 'Performance Data'!$B:$B, 1, 0)</f>
        <v>#N/A</v>
      </c>
    </row>
    <row r="699" spans="2:37" ht="30" hidden="1" x14ac:dyDescent="0.25">
      <c r="B699">
        <v>24025</v>
      </c>
      <c r="C699" t="s">
        <v>381</v>
      </c>
      <c r="D699" t="s">
        <v>27</v>
      </c>
      <c r="E699" t="s">
        <v>27</v>
      </c>
      <c r="F699" t="s">
        <v>535</v>
      </c>
      <c r="G699" s="50" t="s">
        <v>106</v>
      </c>
      <c r="H699" s="48">
        <v>0</v>
      </c>
      <c r="I699" t="s">
        <v>64</v>
      </c>
      <c r="J699" s="14">
        <v>0</v>
      </c>
      <c r="K699" s="14">
        <v>2544.98</v>
      </c>
      <c r="L699" s="14">
        <v>400.02</v>
      </c>
      <c r="M699" s="14">
        <v>0</v>
      </c>
      <c r="N699" s="14">
        <v>1105.33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W699" s="14">
        <v>0</v>
      </c>
      <c r="X699" s="14">
        <v>4050.33</v>
      </c>
      <c r="Y699">
        <v>0</v>
      </c>
      <c r="Z699">
        <v>1</v>
      </c>
      <c r="AA699">
        <v>1</v>
      </c>
      <c r="AB699">
        <v>3</v>
      </c>
      <c r="AC699">
        <v>1350.11</v>
      </c>
      <c r="AD699">
        <v>0</v>
      </c>
      <c r="AE699">
        <v>0</v>
      </c>
      <c r="AF699">
        <v>0</v>
      </c>
      <c r="AG699">
        <v>0</v>
      </c>
      <c r="AH699" t="s">
        <v>128</v>
      </c>
      <c r="AI699" t="s">
        <v>1242</v>
      </c>
      <c r="AK699">
        <f>VLOOKUP(B699, 'Performance Data'!$B:$B, 1, 0)</f>
        <v>24025</v>
      </c>
    </row>
    <row r="700" spans="2:37" hidden="1" x14ac:dyDescent="0.25">
      <c r="B700">
        <v>24026</v>
      </c>
      <c r="C700" t="s">
        <v>668</v>
      </c>
      <c r="D700" t="s">
        <v>27</v>
      </c>
      <c r="E700" t="s">
        <v>27</v>
      </c>
      <c r="F700">
        <v>0</v>
      </c>
      <c r="G700" s="50">
        <v>0</v>
      </c>
      <c r="H700" s="48">
        <v>0</v>
      </c>
      <c r="I700" t="s">
        <v>64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W700" s="14">
        <v>0</v>
      </c>
      <c r="X700" s="14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K700">
        <f>VLOOKUP(B700, 'Performance Data'!$B:$B, 1, 0)</f>
        <v>24026</v>
      </c>
    </row>
    <row r="701" spans="2:37" ht="30" hidden="1" x14ac:dyDescent="0.25">
      <c r="B701">
        <v>24027</v>
      </c>
      <c r="C701" t="s">
        <v>382</v>
      </c>
      <c r="D701" t="s">
        <v>27</v>
      </c>
      <c r="E701" t="s">
        <v>27</v>
      </c>
      <c r="F701" t="s">
        <v>535</v>
      </c>
      <c r="G701" s="50" t="s">
        <v>106</v>
      </c>
      <c r="H701" s="48">
        <v>0</v>
      </c>
      <c r="I701" t="s">
        <v>64</v>
      </c>
      <c r="J701" s="14">
        <v>1935.87</v>
      </c>
      <c r="K701" s="14">
        <v>4413.6900000000005</v>
      </c>
      <c r="L701" s="14">
        <v>3856.22</v>
      </c>
      <c r="M701" s="14">
        <v>2429.6999999999998</v>
      </c>
      <c r="N701" s="14">
        <v>3828.93</v>
      </c>
      <c r="O701" s="14">
        <v>3647.4</v>
      </c>
      <c r="P701" s="14">
        <v>1629.08</v>
      </c>
      <c r="Q701" s="14">
        <v>2225.77</v>
      </c>
      <c r="R701" s="14">
        <v>3423.02</v>
      </c>
      <c r="S701" s="14">
        <v>3854</v>
      </c>
      <c r="T701" s="14">
        <v>5905.84</v>
      </c>
      <c r="U701" s="14">
        <v>7852.67</v>
      </c>
      <c r="W701" s="14">
        <v>7852.67</v>
      </c>
      <c r="X701" s="14">
        <v>45002.19</v>
      </c>
      <c r="Y701">
        <v>1</v>
      </c>
      <c r="Z701">
        <v>1</v>
      </c>
      <c r="AA701">
        <v>1</v>
      </c>
      <c r="AB701">
        <v>12</v>
      </c>
      <c r="AC701">
        <v>3750.1825000000003</v>
      </c>
      <c r="AD701">
        <v>0</v>
      </c>
      <c r="AE701">
        <v>0</v>
      </c>
      <c r="AF701">
        <v>0</v>
      </c>
      <c r="AG701">
        <v>0</v>
      </c>
      <c r="AH701" t="s">
        <v>128</v>
      </c>
      <c r="AI701" t="s">
        <v>1242</v>
      </c>
      <c r="AK701">
        <f>VLOOKUP(B701, 'Performance Data'!$B:$B, 1, 0)</f>
        <v>24027</v>
      </c>
    </row>
    <row r="702" spans="2:37" ht="30" hidden="1" x14ac:dyDescent="0.25">
      <c r="B702">
        <v>24028</v>
      </c>
      <c r="C702" t="s">
        <v>393</v>
      </c>
      <c r="D702" t="s">
        <v>27</v>
      </c>
      <c r="E702" t="s">
        <v>27</v>
      </c>
      <c r="F702" t="s">
        <v>535</v>
      </c>
      <c r="G702" s="50" t="s">
        <v>106</v>
      </c>
      <c r="H702" s="48">
        <v>0</v>
      </c>
      <c r="I702" t="s">
        <v>64</v>
      </c>
      <c r="J702" s="14">
        <v>0</v>
      </c>
      <c r="K702" s="14">
        <v>769.27</v>
      </c>
      <c r="L702" s="14">
        <v>1795.13</v>
      </c>
      <c r="M702" s="14">
        <v>544.21</v>
      </c>
      <c r="N702" s="14">
        <v>532.6</v>
      </c>
      <c r="O702" s="14">
        <v>571.91999999999996</v>
      </c>
      <c r="P702" s="14">
        <v>1363.22</v>
      </c>
      <c r="Q702" s="14">
        <v>0</v>
      </c>
      <c r="R702" s="14">
        <v>0</v>
      </c>
      <c r="S702" s="14">
        <v>509.46</v>
      </c>
      <c r="T702" s="14">
        <v>1519.31</v>
      </c>
      <c r="U702" s="14">
        <v>1830.05</v>
      </c>
      <c r="W702" s="14">
        <v>1830.05</v>
      </c>
      <c r="X702" s="14">
        <v>9435.17</v>
      </c>
      <c r="Y702">
        <v>1</v>
      </c>
      <c r="Z702">
        <v>1</v>
      </c>
      <c r="AA702">
        <v>1</v>
      </c>
      <c r="AB702">
        <v>9</v>
      </c>
      <c r="AC702">
        <v>1048.3522222222223</v>
      </c>
      <c r="AD702">
        <v>0</v>
      </c>
      <c r="AE702">
        <v>0</v>
      </c>
      <c r="AF702">
        <v>0</v>
      </c>
      <c r="AG702">
        <v>0</v>
      </c>
      <c r="AH702" t="s">
        <v>133</v>
      </c>
      <c r="AI702" t="s">
        <v>1242</v>
      </c>
      <c r="AK702">
        <f>VLOOKUP(B702, 'Performance Data'!$B:$B, 1, 0)</f>
        <v>24028</v>
      </c>
    </row>
    <row r="703" spans="2:37" hidden="1" x14ac:dyDescent="0.25">
      <c r="B703">
        <v>24029</v>
      </c>
      <c r="C703" t="s">
        <v>400</v>
      </c>
      <c r="D703" t="s">
        <v>27</v>
      </c>
      <c r="E703" t="s">
        <v>27</v>
      </c>
      <c r="F703" t="s">
        <v>535</v>
      </c>
      <c r="G703" s="12" t="s">
        <v>106</v>
      </c>
      <c r="H703" s="48">
        <v>44228</v>
      </c>
      <c r="I703" t="s">
        <v>64</v>
      </c>
      <c r="J703" s="14">
        <v>0</v>
      </c>
      <c r="K703" s="14">
        <v>502.69</v>
      </c>
      <c r="L703" s="14">
        <v>658.71</v>
      </c>
      <c r="M703" s="14">
        <v>1345.89</v>
      </c>
      <c r="N703" s="14">
        <v>0</v>
      </c>
      <c r="O703" s="14">
        <v>0</v>
      </c>
      <c r="P703" s="14">
        <v>436.05</v>
      </c>
      <c r="Q703" s="14">
        <v>0</v>
      </c>
      <c r="R703" s="14">
        <v>494</v>
      </c>
      <c r="S703" s="14">
        <v>0</v>
      </c>
      <c r="T703" s="14">
        <v>0</v>
      </c>
      <c r="U703" s="14">
        <v>0</v>
      </c>
      <c r="W703" s="14">
        <v>0</v>
      </c>
      <c r="X703" s="14">
        <v>3437.34</v>
      </c>
      <c r="Y703">
        <v>0</v>
      </c>
      <c r="Z703">
        <v>1</v>
      </c>
      <c r="AA703">
        <v>1</v>
      </c>
      <c r="AB703">
        <v>5</v>
      </c>
      <c r="AC703">
        <v>687.46800000000007</v>
      </c>
      <c r="AD703">
        <v>0</v>
      </c>
      <c r="AE703">
        <v>0</v>
      </c>
      <c r="AF703">
        <v>1</v>
      </c>
      <c r="AG703">
        <v>3437.34</v>
      </c>
      <c r="AH703" t="s">
        <v>141</v>
      </c>
      <c r="AI703" t="s">
        <v>1239</v>
      </c>
      <c r="AK703">
        <f>VLOOKUP(B703, 'Performance Data'!$B:$B, 1, 0)</f>
        <v>24029</v>
      </c>
    </row>
    <row r="704" spans="2:37" hidden="1" x14ac:dyDescent="0.25">
      <c r="B704">
        <v>24030</v>
      </c>
      <c r="C704" t="s">
        <v>903</v>
      </c>
      <c r="D704" t="s">
        <v>27</v>
      </c>
      <c r="E704" t="s">
        <v>27</v>
      </c>
      <c r="F704">
        <v>0</v>
      </c>
      <c r="G704">
        <v>0</v>
      </c>
      <c r="H704">
        <v>44228</v>
      </c>
      <c r="I704" t="s">
        <v>38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W704" s="14">
        <v>0</v>
      </c>
      <c r="X704" s="1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K704" t="e">
        <f>VLOOKUP(B704, 'Performance Data'!$B:$B, 1, 0)</f>
        <v>#N/A</v>
      </c>
    </row>
    <row r="705" spans="2:37" hidden="1" x14ac:dyDescent="0.25">
      <c r="B705">
        <v>24031</v>
      </c>
      <c r="C705" t="s">
        <v>394</v>
      </c>
      <c r="D705" t="s">
        <v>27</v>
      </c>
      <c r="E705" t="s">
        <v>27</v>
      </c>
      <c r="F705" t="s">
        <v>535</v>
      </c>
      <c r="G705" t="s">
        <v>106</v>
      </c>
      <c r="H705">
        <v>44228</v>
      </c>
      <c r="I705" t="s">
        <v>38</v>
      </c>
      <c r="J705" s="14">
        <v>0</v>
      </c>
      <c r="K705" s="14">
        <v>1131.8</v>
      </c>
      <c r="L705" s="14">
        <v>0</v>
      </c>
      <c r="M705" s="14">
        <v>1040.07</v>
      </c>
      <c r="N705" s="14">
        <v>559.09</v>
      </c>
      <c r="O705" s="14">
        <v>0</v>
      </c>
      <c r="P705" s="14">
        <v>965.1</v>
      </c>
      <c r="Q705" s="14">
        <v>769.46</v>
      </c>
      <c r="R705" s="14">
        <v>1747.99</v>
      </c>
      <c r="S705" s="14">
        <v>706.23</v>
      </c>
      <c r="T705" s="14">
        <v>2266.02</v>
      </c>
      <c r="U705" s="14">
        <v>0</v>
      </c>
      <c r="W705" s="14">
        <v>0</v>
      </c>
      <c r="X705" s="14">
        <v>9185.76</v>
      </c>
      <c r="Y705">
        <v>0</v>
      </c>
      <c r="Z705">
        <v>1</v>
      </c>
      <c r="AA705">
        <v>0</v>
      </c>
      <c r="AB705">
        <v>8</v>
      </c>
      <c r="AC705">
        <v>1148.22</v>
      </c>
      <c r="AD705">
        <v>0</v>
      </c>
      <c r="AE705">
        <v>0</v>
      </c>
      <c r="AF705">
        <v>0</v>
      </c>
      <c r="AG705">
        <v>0</v>
      </c>
      <c r="AH705" t="s">
        <v>133</v>
      </c>
      <c r="AI705" t="s">
        <v>1242</v>
      </c>
      <c r="AK705">
        <f>VLOOKUP(B705, 'Performance Data'!$B:$B, 1, 0)</f>
        <v>24031</v>
      </c>
    </row>
    <row r="706" spans="2:37" hidden="1" x14ac:dyDescent="0.25">
      <c r="B706">
        <v>24032</v>
      </c>
      <c r="C706" t="s">
        <v>401</v>
      </c>
      <c r="D706" t="s">
        <v>27</v>
      </c>
      <c r="E706" t="s">
        <v>27</v>
      </c>
      <c r="F706" t="s">
        <v>535</v>
      </c>
      <c r="G706" t="s">
        <v>106</v>
      </c>
      <c r="H706">
        <v>44378</v>
      </c>
      <c r="I706" t="s">
        <v>38</v>
      </c>
      <c r="J706" s="14">
        <v>655.15</v>
      </c>
      <c r="K706" s="14">
        <v>0</v>
      </c>
      <c r="L706" s="14">
        <v>1502.03</v>
      </c>
      <c r="M706" s="14">
        <v>0</v>
      </c>
      <c r="N706" s="14">
        <v>957.54</v>
      </c>
      <c r="O706" s="14">
        <v>1057.22</v>
      </c>
      <c r="P706" s="14">
        <v>0</v>
      </c>
      <c r="Q706" s="14">
        <v>964.18</v>
      </c>
      <c r="R706" s="14">
        <v>236.47</v>
      </c>
      <c r="S706" s="14">
        <v>693.93</v>
      </c>
      <c r="T706" s="14">
        <v>657.8</v>
      </c>
      <c r="U706" s="14">
        <v>338.81</v>
      </c>
      <c r="W706" s="14">
        <v>338.81</v>
      </c>
      <c r="X706" s="14">
        <v>7063.130000000001</v>
      </c>
      <c r="Y706">
        <v>1</v>
      </c>
      <c r="Z706">
        <v>1</v>
      </c>
      <c r="AA706">
        <v>0</v>
      </c>
      <c r="AB706">
        <v>9</v>
      </c>
      <c r="AC706">
        <v>784.79222222222234</v>
      </c>
      <c r="AD706">
        <v>0</v>
      </c>
      <c r="AE706">
        <v>0</v>
      </c>
      <c r="AF706">
        <v>0</v>
      </c>
      <c r="AG706">
        <v>0</v>
      </c>
      <c r="AH706" t="s">
        <v>141</v>
      </c>
      <c r="AI706" t="s">
        <v>1239</v>
      </c>
      <c r="AK706">
        <f>VLOOKUP(B706, 'Performance Data'!$B:$B, 1, 0)</f>
        <v>24032</v>
      </c>
    </row>
    <row r="707" spans="2:37" hidden="1" x14ac:dyDescent="0.25">
      <c r="B707">
        <v>24033</v>
      </c>
      <c r="C707" t="s">
        <v>423</v>
      </c>
      <c r="D707" t="s">
        <v>27</v>
      </c>
      <c r="E707" t="s">
        <v>27</v>
      </c>
      <c r="F707" t="s">
        <v>535</v>
      </c>
      <c r="G707" t="s">
        <v>106</v>
      </c>
      <c r="H707">
        <v>44440</v>
      </c>
      <c r="I707" t="s">
        <v>64</v>
      </c>
      <c r="J707" s="14">
        <v>1355.29</v>
      </c>
      <c r="K707" s="14">
        <v>756.59</v>
      </c>
      <c r="L707" s="14">
        <v>537.05999999999995</v>
      </c>
      <c r="M707" s="14">
        <v>1924.89</v>
      </c>
      <c r="N707" s="14">
        <v>0</v>
      </c>
      <c r="O707" s="14">
        <v>742.49</v>
      </c>
      <c r="P707" s="14">
        <v>661.87</v>
      </c>
      <c r="Q707" s="14">
        <v>403.27</v>
      </c>
      <c r="R707" s="14">
        <v>2271.13</v>
      </c>
      <c r="S707" s="14">
        <v>367.06</v>
      </c>
      <c r="T707" s="14">
        <v>601.66</v>
      </c>
      <c r="U707" s="14">
        <v>0</v>
      </c>
      <c r="W707" s="14">
        <v>0</v>
      </c>
      <c r="X707" s="14">
        <v>9621.31</v>
      </c>
      <c r="Y707">
        <v>0</v>
      </c>
      <c r="Z707">
        <v>1</v>
      </c>
      <c r="AA707">
        <v>1</v>
      </c>
      <c r="AB707">
        <v>10</v>
      </c>
      <c r="AC707">
        <v>962.13099999999997</v>
      </c>
      <c r="AD707">
        <v>0</v>
      </c>
      <c r="AE707">
        <v>0</v>
      </c>
      <c r="AF707">
        <v>0</v>
      </c>
      <c r="AG707">
        <v>0</v>
      </c>
      <c r="AH707" t="s">
        <v>679</v>
      </c>
      <c r="AI707" t="s">
        <v>1242</v>
      </c>
      <c r="AK707">
        <f>VLOOKUP(B707, 'Performance Data'!$B:$B, 1, 0)</f>
        <v>24033</v>
      </c>
    </row>
    <row r="708" spans="2:37" hidden="1" x14ac:dyDescent="0.25">
      <c r="B708">
        <v>24034</v>
      </c>
      <c r="C708" t="s">
        <v>409</v>
      </c>
      <c r="D708" t="s">
        <v>27</v>
      </c>
      <c r="E708" t="s">
        <v>27</v>
      </c>
      <c r="F708" t="s">
        <v>535</v>
      </c>
      <c r="G708" t="s">
        <v>106</v>
      </c>
      <c r="H708">
        <v>45778</v>
      </c>
      <c r="I708" t="s">
        <v>38</v>
      </c>
      <c r="J708" s="14">
        <v>0</v>
      </c>
      <c r="K708" s="14">
        <v>0</v>
      </c>
      <c r="L708" s="14">
        <v>0</v>
      </c>
      <c r="M708" s="14">
        <v>0</v>
      </c>
      <c r="N708" s="14">
        <v>12988.62</v>
      </c>
      <c r="O708" s="14">
        <v>1769.8</v>
      </c>
      <c r="P708" s="14">
        <v>3141.8</v>
      </c>
      <c r="Q708" s="14">
        <v>7312.89</v>
      </c>
      <c r="R708" s="14">
        <v>6095.64</v>
      </c>
      <c r="S708" s="14">
        <v>11658.08</v>
      </c>
      <c r="T708" s="14">
        <v>8993.1299999999992</v>
      </c>
      <c r="U708" s="14">
        <v>7443.8</v>
      </c>
      <c r="W708" s="14">
        <v>7443.8</v>
      </c>
      <c r="X708" s="14">
        <v>59403.76</v>
      </c>
      <c r="Y708">
        <v>1</v>
      </c>
      <c r="Z708">
        <v>1</v>
      </c>
      <c r="AA708">
        <v>0</v>
      </c>
      <c r="AB708">
        <v>8</v>
      </c>
      <c r="AC708">
        <v>7425.47</v>
      </c>
      <c r="AD708">
        <v>0</v>
      </c>
      <c r="AE708">
        <v>0</v>
      </c>
      <c r="AF708">
        <v>0</v>
      </c>
      <c r="AG708">
        <v>0</v>
      </c>
      <c r="AH708" t="s">
        <v>38</v>
      </c>
      <c r="AI708" t="s">
        <v>38</v>
      </c>
      <c r="AK708">
        <f>VLOOKUP(B708, 'Performance Data'!$B:$B, 1, 0)</f>
        <v>24034</v>
      </c>
    </row>
    <row r="709" spans="2:37" hidden="1" x14ac:dyDescent="0.25">
      <c r="B709">
        <v>25001</v>
      </c>
      <c r="C709" t="s">
        <v>1147</v>
      </c>
      <c r="D709" t="s">
        <v>905</v>
      </c>
      <c r="E709" t="s">
        <v>905</v>
      </c>
      <c r="F709">
        <v>0</v>
      </c>
      <c r="G709">
        <v>0</v>
      </c>
      <c r="H709">
        <v>0</v>
      </c>
      <c r="I709" t="s">
        <v>38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13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W709" s="14">
        <v>0</v>
      </c>
      <c r="X709" s="14">
        <v>13</v>
      </c>
      <c r="Y709">
        <v>0</v>
      </c>
      <c r="Z709">
        <v>1</v>
      </c>
      <c r="AA709">
        <v>0</v>
      </c>
      <c r="AB709">
        <v>1</v>
      </c>
      <c r="AC709">
        <v>13</v>
      </c>
      <c r="AD709">
        <v>0</v>
      </c>
      <c r="AE709">
        <v>0</v>
      </c>
      <c r="AF709">
        <v>0</v>
      </c>
      <c r="AG709">
        <v>0</v>
      </c>
      <c r="AH709" t="s">
        <v>38</v>
      </c>
      <c r="AI709" t="s">
        <v>38</v>
      </c>
      <c r="AK709" t="e">
        <f>VLOOKUP(B709, 'Performance Data'!$B:$B, 1, 0)</f>
        <v>#N/A</v>
      </c>
    </row>
    <row r="710" spans="2:37" hidden="1" x14ac:dyDescent="0.25">
      <c r="B710">
        <v>25005</v>
      </c>
      <c r="C710" t="s">
        <v>904</v>
      </c>
      <c r="D710" t="s">
        <v>905</v>
      </c>
      <c r="E710" t="s">
        <v>905</v>
      </c>
      <c r="F710">
        <v>0</v>
      </c>
      <c r="G710" s="12">
        <v>0</v>
      </c>
      <c r="H710" s="48">
        <v>0</v>
      </c>
      <c r="I710" t="s">
        <v>64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0</v>
      </c>
      <c r="W710" s="14">
        <v>0</v>
      </c>
      <c r="X710" s="14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38</v>
      </c>
      <c r="AI710" t="s">
        <v>38</v>
      </c>
      <c r="AK710" t="e">
        <f>VLOOKUP(B710, 'Performance Data'!$B:$B, 1, 0)</f>
        <v>#N/A</v>
      </c>
    </row>
    <row r="711" spans="2:37" hidden="1" x14ac:dyDescent="0.25">
      <c r="B711">
        <v>25006</v>
      </c>
      <c r="C711" t="s">
        <v>906</v>
      </c>
      <c r="D711" t="s">
        <v>905</v>
      </c>
      <c r="E711" t="s">
        <v>905</v>
      </c>
      <c r="F711">
        <v>0</v>
      </c>
      <c r="G711" s="12">
        <v>0</v>
      </c>
      <c r="H711" s="48">
        <v>0</v>
      </c>
      <c r="I711" t="s">
        <v>38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W711" s="14">
        <v>0</v>
      </c>
      <c r="X711" s="14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38</v>
      </c>
      <c r="AI711" t="s">
        <v>38</v>
      </c>
      <c r="AK711" t="e">
        <f>VLOOKUP(B711, 'Performance Data'!$B:$B, 1, 0)</f>
        <v>#N/A</v>
      </c>
    </row>
    <row r="712" spans="2:37" hidden="1" x14ac:dyDescent="0.25">
      <c r="B712">
        <v>25010</v>
      </c>
      <c r="C712" t="s">
        <v>1148</v>
      </c>
      <c r="D712" t="s">
        <v>905</v>
      </c>
      <c r="E712" t="s">
        <v>905</v>
      </c>
      <c r="F712">
        <v>0</v>
      </c>
      <c r="G712" s="12">
        <v>0</v>
      </c>
      <c r="H712" s="48">
        <v>0</v>
      </c>
      <c r="I712" t="s">
        <v>38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W712" s="14">
        <v>0</v>
      </c>
      <c r="X712" s="14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 t="s">
        <v>38</v>
      </c>
      <c r="AI712" t="s">
        <v>38</v>
      </c>
      <c r="AK712" t="e">
        <f>VLOOKUP(B712, 'Performance Data'!$B:$B, 1, 0)</f>
        <v>#N/A</v>
      </c>
    </row>
    <row r="713" spans="2:37" hidden="1" x14ac:dyDescent="0.25">
      <c r="B713">
        <v>25012</v>
      </c>
      <c r="C713" t="s">
        <v>1149</v>
      </c>
      <c r="D713" t="s">
        <v>905</v>
      </c>
      <c r="E713" t="s">
        <v>905</v>
      </c>
      <c r="F713">
        <v>0</v>
      </c>
      <c r="G713" s="12">
        <v>0</v>
      </c>
      <c r="H713" s="48">
        <v>0</v>
      </c>
      <c r="I713" t="s">
        <v>64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W713" s="14">
        <v>0</v>
      </c>
      <c r="X713" s="14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">
        <v>38</v>
      </c>
      <c r="AI713" t="s">
        <v>38</v>
      </c>
      <c r="AK713" t="e">
        <f>VLOOKUP(B713, 'Performance Data'!$B:$B, 1, 0)</f>
        <v>#N/A</v>
      </c>
    </row>
    <row r="714" spans="2:37" hidden="1" x14ac:dyDescent="0.25">
      <c r="B714">
        <v>25996</v>
      </c>
      <c r="C714" t="s">
        <v>1150</v>
      </c>
      <c r="D714" t="s">
        <v>905</v>
      </c>
      <c r="E714" t="s">
        <v>905</v>
      </c>
      <c r="F714">
        <v>0</v>
      </c>
      <c r="G714" s="12">
        <v>0</v>
      </c>
      <c r="H714" s="48">
        <v>0</v>
      </c>
      <c r="I714" t="s">
        <v>64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W714" s="14">
        <v>0</v>
      </c>
      <c r="X714" s="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 t="s">
        <v>38</v>
      </c>
      <c r="AI714" t="s">
        <v>38</v>
      </c>
      <c r="AK714" t="e">
        <f>VLOOKUP(B714, 'Performance Data'!$B:$B, 1, 0)</f>
        <v>#N/A</v>
      </c>
    </row>
    <row r="715" spans="2:37" hidden="1" x14ac:dyDescent="0.25">
      <c r="B715">
        <v>26001</v>
      </c>
      <c r="C715" t="s">
        <v>507</v>
      </c>
      <c r="D715" t="s">
        <v>36</v>
      </c>
      <c r="E715" t="s">
        <v>36</v>
      </c>
      <c r="F715">
        <v>0</v>
      </c>
      <c r="G715" s="12">
        <v>0</v>
      </c>
      <c r="H715" s="48">
        <v>44986</v>
      </c>
      <c r="I715" t="s">
        <v>38</v>
      </c>
      <c r="J715" s="14">
        <v>0</v>
      </c>
      <c r="K715" s="14">
        <v>0</v>
      </c>
      <c r="L715" s="14">
        <v>0</v>
      </c>
      <c r="M715" s="14">
        <v>0</v>
      </c>
      <c r="N715" s="14">
        <v>2089.39</v>
      </c>
      <c r="O715" s="14">
        <v>118.23</v>
      </c>
      <c r="P715" s="14">
        <v>0</v>
      </c>
      <c r="Q715" s="14">
        <v>148.22999999999999</v>
      </c>
      <c r="R715" s="14">
        <v>0</v>
      </c>
      <c r="S715" s="14">
        <v>2594.88</v>
      </c>
      <c r="T715" s="14">
        <v>0</v>
      </c>
      <c r="U715" s="14">
        <v>0</v>
      </c>
      <c r="W715" s="14">
        <v>0</v>
      </c>
      <c r="X715" s="14">
        <v>4950.7299999999996</v>
      </c>
      <c r="Y715">
        <v>0</v>
      </c>
      <c r="Z715">
        <v>1</v>
      </c>
      <c r="AA715">
        <v>0</v>
      </c>
      <c r="AB715">
        <v>4</v>
      </c>
      <c r="AC715">
        <v>1237.6824999999999</v>
      </c>
      <c r="AD715">
        <v>0</v>
      </c>
      <c r="AE715">
        <v>0</v>
      </c>
      <c r="AF715">
        <v>0</v>
      </c>
      <c r="AG715">
        <v>0</v>
      </c>
      <c r="AH715" t="s">
        <v>712</v>
      </c>
      <c r="AI715" t="s">
        <v>1239</v>
      </c>
      <c r="AK715">
        <f>VLOOKUP(B715, 'Performance Data'!$B:$B, 1, 0)</f>
        <v>26001</v>
      </c>
    </row>
    <row r="716" spans="2:37" hidden="1" x14ac:dyDescent="0.25">
      <c r="B716">
        <v>26002</v>
      </c>
      <c r="C716" t="s">
        <v>503</v>
      </c>
      <c r="D716" t="s">
        <v>36</v>
      </c>
      <c r="E716" t="s">
        <v>36</v>
      </c>
      <c r="F716">
        <v>0</v>
      </c>
      <c r="G716">
        <v>0</v>
      </c>
      <c r="H716">
        <v>44986</v>
      </c>
      <c r="I716" t="s">
        <v>64</v>
      </c>
      <c r="J716" s="14">
        <v>1947.26</v>
      </c>
      <c r="K716" s="14">
        <v>2143.6999999999998</v>
      </c>
      <c r="L716" s="14">
        <v>2164.13</v>
      </c>
      <c r="M716" s="14">
        <v>4024.37</v>
      </c>
      <c r="N716" s="14">
        <v>2472.15</v>
      </c>
      <c r="O716" s="14">
        <v>1576.01</v>
      </c>
      <c r="P716" s="14">
        <v>1974.37</v>
      </c>
      <c r="Q716" s="14">
        <v>2186.71</v>
      </c>
      <c r="R716" s="14">
        <v>1118.6300000000001</v>
      </c>
      <c r="S716" s="14">
        <v>2117.15</v>
      </c>
      <c r="T716" s="14">
        <v>2765.03</v>
      </c>
      <c r="U716" s="14">
        <v>588.09</v>
      </c>
      <c r="W716" s="14">
        <v>588.09</v>
      </c>
      <c r="X716" s="14">
        <v>25077.599999999999</v>
      </c>
      <c r="Y716">
        <v>1</v>
      </c>
      <c r="Z716">
        <v>1</v>
      </c>
      <c r="AA716">
        <v>1</v>
      </c>
      <c r="AB716">
        <v>12</v>
      </c>
      <c r="AC716">
        <v>2089.7999999999997</v>
      </c>
      <c r="AD716">
        <v>0</v>
      </c>
      <c r="AE716">
        <v>0</v>
      </c>
      <c r="AF716">
        <v>0</v>
      </c>
      <c r="AG716">
        <v>0</v>
      </c>
      <c r="AH716" t="s">
        <v>133</v>
      </c>
      <c r="AI716" t="s">
        <v>1242</v>
      </c>
      <c r="AK716">
        <f>VLOOKUP(B716, 'Performance Data'!$B:$B, 1, 0)</f>
        <v>26002</v>
      </c>
    </row>
    <row r="717" spans="2:37" hidden="1" x14ac:dyDescent="0.25">
      <c r="B717">
        <v>26003</v>
      </c>
      <c r="C717" t="s">
        <v>669</v>
      </c>
      <c r="D717" t="s">
        <v>36</v>
      </c>
      <c r="E717" t="s">
        <v>36</v>
      </c>
      <c r="F717" t="s">
        <v>535</v>
      </c>
      <c r="G717" t="s">
        <v>106</v>
      </c>
      <c r="H717">
        <v>44986</v>
      </c>
      <c r="I717" t="s">
        <v>38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0</v>
      </c>
      <c r="T717" s="14">
        <v>0</v>
      </c>
      <c r="U717" s="14">
        <v>0</v>
      </c>
      <c r="W717" s="14">
        <v>0</v>
      </c>
      <c r="X717" s="14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K717">
        <f>VLOOKUP(B717, 'Performance Data'!$B:$B, 1, 0)</f>
        <v>26003</v>
      </c>
    </row>
    <row r="718" spans="2:37" hidden="1" x14ac:dyDescent="0.25">
      <c r="B718">
        <v>26004</v>
      </c>
      <c r="C718" t="s">
        <v>504</v>
      </c>
      <c r="D718" t="s">
        <v>36</v>
      </c>
      <c r="E718" t="s">
        <v>36</v>
      </c>
      <c r="F718">
        <v>0</v>
      </c>
      <c r="G718">
        <v>0</v>
      </c>
      <c r="H718">
        <v>45139</v>
      </c>
      <c r="I718" t="s">
        <v>64</v>
      </c>
      <c r="J718" s="14">
        <v>1036.6099999999999</v>
      </c>
      <c r="K718" s="14">
        <v>1031.4000000000001</v>
      </c>
      <c r="L718" s="14">
        <v>1711.17</v>
      </c>
      <c r="M718" s="14">
        <v>980.63</v>
      </c>
      <c r="N718" s="14">
        <v>2378.98</v>
      </c>
      <c r="O718" s="14">
        <v>0</v>
      </c>
      <c r="P718" s="14">
        <v>4057.89</v>
      </c>
      <c r="Q718" s="14">
        <v>0</v>
      </c>
      <c r="R718" s="14">
        <v>2311.75</v>
      </c>
      <c r="S718" s="14">
        <v>805.15</v>
      </c>
      <c r="T718" s="14">
        <v>2209.64</v>
      </c>
      <c r="U718" s="14">
        <v>1370.01</v>
      </c>
      <c r="W718" s="14">
        <v>1370.01</v>
      </c>
      <c r="X718" s="14">
        <v>17893.23</v>
      </c>
      <c r="Y718">
        <v>1</v>
      </c>
      <c r="Z718">
        <v>1</v>
      </c>
      <c r="AA718">
        <v>1</v>
      </c>
      <c r="AB718">
        <v>10</v>
      </c>
      <c r="AC718">
        <v>1789.3229999999999</v>
      </c>
      <c r="AD718">
        <v>0</v>
      </c>
      <c r="AE718">
        <v>0</v>
      </c>
      <c r="AF718">
        <v>0</v>
      </c>
      <c r="AG718">
        <v>0</v>
      </c>
      <c r="AH718" t="s">
        <v>133</v>
      </c>
      <c r="AI718" t="s">
        <v>1242</v>
      </c>
      <c r="AK718">
        <f>VLOOKUP(B718, 'Performance Data'!$B:$B, 1, 0)</f>
        <v>26004</v>
      </c>
    </row>
    <row r="719" spans="2:37" hidden="1" x14ac:dyDescent="0.25">
      <c r="B719">
        <v>26005</v>
      </c>
      <c r="C719" t="s">
        <v>508</v>
      </c>
      <c r="D719" t="s">
        <v>36</v>
      </c>
      <c r="E719" t="s">
        <v>36</v>
      </c>
      <c r="F719">
        <v>0</v>
      </c>
      <c r="G719" s="12">
        <v>0</v>
      </c>
      <c r="H719">
        <v>45261</v>
      </c>
      <c r="I719" t="s">
        <v>64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W719" s="14">
        <v>0</v>
      </c>
      <c r="X719" s="14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 t="s">
        <v>712</v>
      </c>
      <c r="AI719" t="s">
        <v>1239</v>
      </c>
      <c r="AK719">
        <f>VLOOKUP(B719, 'Performance Data'!$B:$B, 1, 0)</f>
        <v>26005</v>
      </c>
    </row>
    <row r="720" spans="2:37" hidden="1" x14ac:dyDescent="0.25">
      <c r="B720">
        <v>26006</v>
      </c>
      <c r="C720" t="s">
        <v>509</v>
      </c>
      <c r="D720" t="s">
        <v>36</v>
      </c>
      <c r="E720" t="s">
        <v>36</v>
      </c>
      <c r="F720">
        <v>0</v>
      </c>
      <c r="G720">
        <v>0</v>
      </c>
      <c r="H720">
        <v>45200</v>
      </c>
      <c r="I720" t="s">
        <v>38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650.75</v>
      </c>
      <c r="S720" s="14">
        <v>0</v>
      </c>
      <c r="T720" s="14">
        <v>0</v>
      </c>
      <c r="U720" s="14">
        <v>0</v>
      </c>
      <c r="W720" s="14">
        <v>0</v>
      </c>
      <c r="X720" s="14">
        <v>650.75</v>
      </c>
      <c r="Y720">
        <v>0</v>
      </c>
      <c r="Z720">
        <v>1</v>
      </c>
      <c r="AA720">
        <v>0</v>
      </c>
      <c r="AB720">
        <v>1</v>
      </c>
      <c r="AC720">
        <v>650.75</v>
      </c>
      <c r="AD720">
        <v>0</v>
      </c>
      <c r="AE720">
        <v>0</v>
      </c>
      <c r="AF720">
        <v>0</v>
      </c>
      <c r="AG720">
        <v>0</v>
      </c>
      <c r="AH720" t="s">
        <v>712</v>
      </c>
      <c r="AI720" t="s">
        <v>1239</v>
      </c>
      <c r="AK720">
        <f>VLOOKUP(B720, 'Performance Data'!$B:$B, 1, 0)</f>
        <v>26006</v>
      </c>
    </row>
    <row r="721" spans="2:37" hidden="1" x14ac:dyDescent="0.25">
      <c r="B721">
        <v>26007</v>
      </c>
      <c r="C721" t="s">
        <v>703</v>
      </c>
      <c r="D721" t="s">
        <v>36</v>
      </c>
      <c r="E721" t="s">
        <v>36</v>
      </c>
      <c r="F721" t="s">
        <v>535</v>
      </c>
      <c r="G721" t="s">
        <v>106</v>
      </c>
      <c r="H721">
        <v>0</v>
      </c>
      <c r="I721" t="s">
        <v>64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W721" s="14">
        <v>0</v>
      </c>
      <c r="X721" s="14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146</v>
      </c>
      <c r="AI721">
        <v>0</v>
      </c>
      <c r="AK721">
        <f>VLOOKUP(B721, 'Performance Data'!$B:$B, 1, 0)</f>
        <v>26007</v>
      </c>
    </row>
    <row r="722" spans="2:37" hidden="1" x14ac:dyDescent="0.25">
      <c r="B722">
        <v>26008</v>
      </c>
      <c r="C722" t="s">
        <v>907</v>
      </c>
      <c r="D722">
        <v>0</v>
      </c>
      <c r="E722">
        <v>0</v>
      </c>
      <c r="F722">
        <v>0</v>
      </c>
      <c r="G722" s="12">
        <v>0</v>
      </c>
      <c r="H722">
        <v>0</v>
      </c>
      <c r="I722" t="s">
        <v>64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W722" s="14">
        <v>0</v>
      </c>
      <c r="X722" s="14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K722" t="e">
        <f>VLOOKUP(B722, 'Performance Data'!$B:$B, 1, 0)</f>
        <v>#N/A</v>
      </c>
    </row>
    <row r="723" spans="2:37" hidden="1" x14ac:dyDescent="0.25">
      <c r="B723">
        <v>26009</v>
      </c>
      <c r="C723" t="s">
        <v>908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64</v>
      </c>
      <c r="J723" s="14">
        <v>0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W723" s="14">
        <v>0</v>
      </c>
      <c r="X723" s="14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K723" t="e">
        <f>VLOOKUP(B723, 'Performance Data'!$B:$B, 1, 0)</f>
        <v>#N/A</v>
      </c>
    </row>
    <row r="724" spans="2:37" hidden="1" x14ac:dyDescent="0.25">
      <c r="B724">
        <v>26010</v>
      </c>
      <c r="C724" t="s">
        <v>510</v>
      </c>
      <c r="D724" t="s">
        <v>36</v>
      </c>
      <c r="E724" t="s">
        <v>36</v>
      </c>
      <c r="F724" t="s">
        <v>535</v>
      </c>
      <c r="G724" s="12" t="s">
        <v>106</v>
      </c>
      <c r="H724">
        <v>45413</v>
      </c>
      <c r="I724" t="s">
        <v>38</v>
      </c>
      <c r="J724" s="14">
        <v>524.94000000000005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W724" s="14">
        <v>0</v>
      </c>
      <c r="X724" s="14">
        <v>524.94000000000005</v>
      </c>
      <c r="Y724">
        <v>0</v>
      </c>
      <c r="Z724">
        <v>1</v>
      </c>
      <c r="AA724">
        <v>0</v>
      </c>
      <c r="AB724">
        <v>1</v>
      </c>
      <c r="AC724">
        <v>524.94000000000005</v>
      </c>
      <c r="AD724">
        <v>0</v>
      </c>
      <c r="AE724">
        <v>0</v>
      </c>
      <c r="AF724">
        <v>1</v>
      </c>
      <c r="AG724">
        <v>524.94000000000005</v>
      </c>
      <c r="AH724" t="s">
        <v>146</v>
      </c>
      <c r="AI724">
        <v>0</v>
      </c>
      <c r="AK724">
        <f>VLOOKUP(B724, 'Performance Data'!$B:$B, 1, 0)</f>
        <v>26010</v>
      </c>
    </row>
    <row r="725" spans="2:37" hidden="1" x14ac:dyDescent="0.25">
      <c r="B725">
        <v>26011</v>
      </c>
      <c r="C725" t="s">
        <v>704</v>
      </c>
      <c r="D725" t="s">
        <v>36</v>
      </c>
      <c r="E725" t="s">
        <v>36</v>
      </c>
      <c r="F725" t="s">
        <v>535</v>
      </c>
      <c r="G725" s="12" t="s">
        <v>106</v>
      </c>
      <c r="H725">
        <v>0</v>
      </c>
      <c r="I725" t="s">
        <v>64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W725" s="14">
        <v>0</v>
      </c>
      <c r="X725" s="14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 t="s">
        <v>146</v>
      </c>
      <c r="AI725">
        <v>0</v>
      </c>
      <c r="AK725">
        <f>VLOOKUP(B725, 'Performance Data'!$B:$B, 1, 0)</f>
        <v>26011</v>
      </c>
    </row>
    <row r="726" spans="2:37" hidden="1" x14ac:dyDescent="0.25">
      <c r="B726">
        <v>26012</v>
      </c>
      <c r="C726" t="s">
        <v>705</v>
      </c>
      <c r="D726" t="s">
        <v>36</v>
      </c>
      <c r="E726" t="s">
        <v>36</v>
      </c>
      <c r="F726" t="s">
        <v>535</v>
      </c>
      <c r="G726" t="s">
        <v>106</v>
      </c>
      <c r="H726">
        <v>0</v>
      </c>
      <c r="I726" t="s">
        <v>64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W726" s="14">
        <v>0</v>
      </c>
      <c r="X726" s="14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146</v>
      </c>
      <c r="AI726">
        <v>0</v>
      </c>
      <c r="AK726">
        <f>VLOOKUP(B726, 'Performance Data'!$B:$B, 1, 0)</f>
        <v>26012</v>
      </c>
    </row>
    <row r="727" spans="2:37" hidden="1" x14ac:dyDescent="0.25">
      <c r="B727">
        <v>26013</v>
      </c>
      <c r="C727" t="s">
        <v>511</v>
      </c>
      <c r="D727" t="s">
        <v>36</v>
      </c>
      <c r="E727" t="s">
        <v>36</v>
      </c>
      <c r="F727" t="s">
        <v>535</v>
      </c>
      <c r="G727" s="12" t="s">
        <v>106</v>
      </c>
      <c r="H727" s="48">
        <v>45474</v>
      </c>
      <c r="I727" t="s">
        <v>64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W727" s="14">
        <v>0</v>
      </c>
      <c r="X727" s="14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146</v>
      </c>
      <c r="AI727">
        <v>0</v>
      </c>
      <c r="AK727">
        <f>VLOOKUP(B727, 'Performance Data'!$B:$B, 1, 0)</f>
        <v>26013</v>
      </c>
    </row>
    <row r="728" spans="2:37" hidden="1" x14ac:dyDescent="0.25">
      <c r="B728">
        <v>26014</v>
      </c>
      <c r="C728" t="s">
        <v>1151</v>
      </c>
      <c r="D728">
        <v>0</v>
      </c>
      <c r="E728">
        <v>0</v>
      </c>
      <c r="F728">
        <v>0</v>
      </c>
      <c r="G728" s="12">
        <v>0</v>
      </c>
      <c r="H728" s="48">
        <v>0</v>
      </c>
      <c r="I728" t="s">
        <v>64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W728" s="14">
        <v>0</v>
      </c>
      <c r="X728" s="14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K728" t="e">
        <f>VLOOKUP(B728, 'Performance Data'!$B:$B, 1, 0)</f>
        <v>#N/A</v>
      </c>
    </row>
    <row r="729" spans="2:37" hidden="1" x14ac:dyDescent="0.25">
      <c r="B729">
        <v>26015</v>
      </c>
      <c r="C729" t="s">
        <v>512</v>
      </c>
      <c r="D729" t="s">
        <v>36</v>
      </c>
      <c r="E729" t="s">
        <v>36</v>
      </c>
      <c r="F729" t="s">
        <v>535</v>
      </c>
      <c r="G729" s="12" t="s">
        <v>106</v>
      </c>
      <c r="H729">
        <v>45717</v>
      </c>
      <c r="I729" t="s">
        <v>64</v>
      </c>
      <c r="J729" s="14">
        <v>0</v>
      </c>
      <c r="K729" s="14">
        <v>0</v>
      </c>
      <c r="L729" s="14">
        <v>24199.279999999999</v>
      </c>
      <c r="M729" s="14">
        <v>0</v>
      </c>
      <c r="N729" s="14">
        <v>977.34</v>
      </c>
      <c r="O729" s="14">
        <v>0</v>
      </c>
      <c r="P729" s="14">
        <v>0</v>
      </c>
      <c r="Q729" s="14">
        <v>612.08000000000004</v>
      </c>
      <c r="R729" s="14">
        <v>0</v>
      </c>
      <c r="S729" s="14">
        <v>0</v>
      </c>
      <c r="T729" s="14">
        <v>711.52</v>
      </c>
      <c r="U729" s="14">
        <v>993.48</v>
      </c>
      <c r="W729" s="14">
        <v>993.48</v>
      </c>
      <c r="X729" s="14">
        <v>27493.7</v>
      </c>
      <c r="Y729">
        <v>1</v>
      </c>
      <c r="Z729">
        <v>1</v>
      </c>
      <c r="AA729">
        <v>1</v>
      </c>
      <c r="AB729">
        <v>5</v>
      </c>
      <c r="AC729">
        <v>5498.74</v>
      </c>
      <c r="AD729">
        <v>0</v>
      </c>
      <c r="AE729">
        <v>0</v>
      </c>
      <c r="AF729">
        <v>1</v>
      </c>
      <c r="AG729">
        <v>27493.7</v>
      </c>
      <c r="AH729" t="s">
        <v>38</v>
      </c>
      <c r="AI729" t="s">
        <v>38</v>
      </c>
      <c r="AK729">
        <f>VLOOKUP(B729, 'Performance Data'!$B:$B, 1, 0)</f>
        <v>26015</v>
      </c>
    </row>
    <row r="730" spans="2:37" hidden="1" x14ac:dyDescent="0.25">
      <c r="B730">
        <v>26016</v>
      </c>
      <c r="C730" t="s">
        <v>513</v>
      </c>
      <c r="D730" t="s">
        <v>36</v>
      </c>
      <c r="E730" t="s">
        <v>36</v>
      </c>
      <c r="F730" t="s">
        <v>535</v>
      </c>
      <c r="G730" s="12" t="s">
        <v>106</v>
      </c>
      <c r="H730">
        <v>45748</v>
      </c>
      <c r="I730" t="s">
        <v>64</v>
      </c>
      <c r="J730" s="14">
        <v>0</v>
      </c>
      <c r="K730" s="14">
        <v>0</v>
      </c>
      <c r="L730" s="14">
        <v>0</v>
      </c>
      <c r="M730" s="14">
        <v>5623.1</v>
      </c>
      <c r="N730" s="14">
        <v>2670.71</v>
      </c>
      <c r="O730" s="14">
        <v>1328.99</v>
      </c>
      <c r="P730" s="14">
        <v>733.82</v>
      </c>
      <c r="Q730" s="14">
        <v>730.12</v>
      </c>
      <c r="R730" s="14">
        <v>1124.31</v>
      </c>
      <c r="S730" s="14">
        <v>2221.8000000000002</v>
      </c>
      <c r="T730" s="14">
        <v>0</v>
      </c>
      <c r="U730" s="14">
        <v>1037.69</v>
      </c>
      <c r="W730" s="14">
        <v>1037.69</v>
      </c>
      <c r="X730" s="14">
        <v>15470.540000000003</v>
      </c>
      <c r="Y730">
        <v>1</v>
      </c>
      <c r="Z730">
        <v>1</v>
      </c>
      <c r="AA730">
        <v>1</v>
      </c>
      <c r="AB730">
        <v>8</v>
      </c>
      <c r="AC730">
        <v>1933.8175000000003</v>
      </c>
      <c r="AD730">
        <v>0</v>
      </c>
      <c r="AE730">
        <v>0</v>
      </c>
      <c r="AF730">
        <v>0</v>
      </c>
      <c r="AG730">
        <v>0</v>
      </c>
      <c r="AH730" t="s">
        <v>38</v>
      </c>
      <c r="AI730" t="s">
        <v>38</v>
      </c>
      <c r="AK730">
        <f>VLOOKUP(B730, 'Performance Data'!$B:$B, 1, 0)</f>
        <v>26016</v>
      </c>
    </row>
    <row r="731" spans="2:37" hidden="1" x14ac:dyDescent="0.25">
      <c r="B731">
        <v>26500</v>
      </c>
      <c r="C731" t="s">
        <v>708</v>
      </c>
      <c r="D731" t="s">
        <v>36</v>
      </c>
      <c r="E731" t="s">
        <v>36</v>
      </c>
      <c r="F731" t="s">
        <v>618</v>
      </c>
      <c r="G731" t="s">
        <v>618</v>
      </c>
      <c r="H731">
        <v>0</v>
      </c>
      <c r="I731" t="s">
        <v>38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W731" s="14">
        <v>0</v>
      </c>
      <c r="X731" s="14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 t="s">
        <v>38</v>
      </c>
      <c r="AI731" t="s">
        <v>38</v>
      </c>
      <c r="AK731">
        <f>VLOOKUP(B731, 'Performance Data'!$B:$B, 1, 0)</f>
        <v>26500</v>
      </c>
    </row>
    <row r="732" spans="2:37" hidden="1" x14ac:dyDescent="0.25">
      <c r="B732">
        <v>27000</v>
      </c>
      <c r="C732" t="s">
        <v>489</v>
      </c>
      <c r="D732" t="s">
        <v>36</v>
      </c>
      <c r="E732" t="s">
        <v>36</v>
      </c>
      <c r="F732">
        <v>0</v>
      </c>
      <c r="G732" s="12">
        <v>0</v>
      </c>
      <c r="H732">
        <v>45078</v>
      </c>
      <c r="I732" t="s">
        <v>64</v>
      </c>
      <c r="J732" s="14">
        <v>0</v>
      </c>
      <c r="K732" s="14">
        <v>0</v>
      </c>
      <c r="L732" s="14">
        <v>3569.8</v>
      </c>
      <c r="M732" s="14">
        <v>2364.6999999999998</v>
      </c>
      <c r="N732" s="14">
        <v>-5934.5</v>
      </c>
      <c r="O732" s="14">
        <v>0</v>
      </c>
      <c r="P732" s="14">
        <v>0</v>
      </c>
      <c r="Q732" s="14">
        <v>13256.3</v>
      </c>
      <c r="R732" s="14">
        <v>0</v>
      </c>
      <c r="S732" s="14">
        <v>0</v>
      </c>
      <c r="T732" s="14">
        <v>1554.44</v>
      </c>
      <c r="U732" s="14">
        <v>0</v>
      </c>
      <c r="W732" s="14">
        <v>0</v>
      </c>
      <c r="X732" s="14">
        <v>14810.74</v>
      </c>
      <c r="Y732">
        <v>0</v>
      </c>
      <c r="Z732">
        <v>1</v>
      </c>
      <c r="AA732">
        <v>1</v>
      </c>
      <c r="AB732">
        <v>4</v>
      </c>
      <c r="AC732">
        <v>3702.6849999999999</v>
      </c>
      <c r="AD732">
        <v>0</v>
      </c>
      <c r="AE732">
        <v>0</v>
      </c>
      <c r="AF732">
        <v>0</v>
      </c>
      <c r="AG732">
        <v>0</v>
      </c>
      <c r="AH732" t="s">
        <v>712</v>
      </c>
      <c r="AI732" t="s">
        <v>1239</v>
      </c>
      <c r="AK732">
        <f>VLOOKUP(B732, 'Performance Data'!$B:$B, 1, 0)</f>
        <v>27000</v>
      </c>
    </row>
    <row r="733" spans="2:37" hidden="1" x14ac:dyDescent="0.25">
      <c r="B733">
        <v>27001</v>
      </c>
      <c r="C733" t="s">
        <v>495</v>
      </c>
      <c r="D733" t="s">
        <v>36</v>
      </c>
      <c r="E733" t="s">
        <v>36</v>
      </c>
      <c r="F733">
        <v>0</v>
      </c>
      <c r="G733" s="12">
        <v>0</v>
      </c>
      <c r="H733">
        <v>45200</v>
      </c>
      <c r="I733" t="s">
        <v>64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W733" s="14">
        <v>0</v>
      </c>
      <c r="X733" s="14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711</v>
      </c>
      <c r="AI733" t="s">
        <v>1240</v>
      </c>
      <c r="AK733">
        <f>VLOOKUP(B733, 'Performance Data'!$B:$B, 1, 0)</f>
        <v>27001</v>
      </c>
    </row>
    <row r="734" spans="2:37" hidden="1" x14ac:dyDescent="0.25">
      <c r="B734">
        <v>27002</v>
      </c>
      <c r="C734" t="s">
        <v>496</v>
      </c>
      <c r="D734" t="s">
        <v>36</v>
      </c>
      <c r="E734" t="s">
        <v>36</v>
      </c>
      <c r="F734">
        <v>0</v>
      </c>
      <c r="G734" s="12">
        <v>0</v>
      </c>
      <c r="H734">
        <v>45748</v>
      </c>
      <c r="I734" t="s">
        <v>64</v>
      </c>
      <c r="J734" s="14">
        <v>0</v>
      </c>
      <c r="K734" s="14">
        <v>0</v>
      </c>
      <c r="L734" s="14">
        <v>0</v>
      </c>
      <c r="M734" s="14">
        <v>2775.66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W734" s="14">
        <v>0</v>
      </c>
      <c r="X734" s="14">
        <v>2775.66</v>
      </c>
      <c r="Y734">
        <v>0</v>
      </c>
      <c r="Z734">
        <v>1</v>
      </c>
      <c r="AA734">
        <v>1</v>
      </c>
      <c r="AB734">
        <v>1</v>
      </c>
      <c r="AC734">
        <v>2775.66</v>
      </c>
      <c r="AD734">
        <v>0</v>
      </c>
      <c r="AE734">
        <v>0</v>
      </c>
      <c r="AF734">
        <v>1</v>
      </c>
      <c r="AG734">
        <v>2775.66</v>
      </c>
      <c r="AH734" t="s">
        <v>146</v>
      </c>
      <c r="AI734">
        <v>0</v>
      </c>
      <c r="AK734">
        <f>VLOOKUP(B734, 'Performance Data'!$B:$B, 1, 0)</f>
        <v>27002</v>
      </c>
    </row>
    <row r="735" spans="2:37" hidden="1" x14ac:dyDescent="0.25">
      <c r="B735">
        <v>27015</v>
      </c>
      <c r="C735" t="s">
        <v>490</v>
      </c>
      <c r="D735" t="s">
        <v>36</v>
      </c>
      <c r="E735" t="s">
        <v>36</v>
      </c>
      <c r="F735">
        <v>0</v>
      </c>
      <c r="G735">
        <v>0</v>
      </c>
      <c r="H735">
        <v>45323</v>
      </c>
      <c r="I735" t="s">
        <v>64</v>
      </c>
      <c r="J735" s="14">
        <v>0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746.48</v>
      </c>
      <c r="Q735" s="14">
        <v>-852.79</v>
      </c>
      <c r="R735" s="14">
        <v>311.3</v>
      </c>
      <c r="S735" s="14">
        <v>0</v>
      </c>
      <c r="T735" s="14">
        <v>0</v>
      </c>
      <c r="U735" s="14">
        <v>0</v>
      </c>
      <c r="W735" s="14">
        <v>0</v>
      </c>
      <c r="X735" s="14">
        <v>204.99000000000007</v>
      </c>
      <c r="Y735">
        <v>0</v>
      </c>
      <c r="Z735">
        <v>1</v>
      </c>
      <c r="AA735">
        <v>1</v>
      </c>
      <c r="AB735">
        <v>2</v>
      </c>
      <c r="AC735">
        <v>102.49500000000003</v>
      </c>
      <c r="AD735">
        <v>0</v>
      </c>
      <c r="AE735">
        <v>0</v>
      </c>
      <c r="AF735">
        <v>0</v>
      </c>
      <c r="AG735">
        <v>0</v>
      </c>
      <c r="AH735" t="s">
        <v>146</v>
      </c>
      <c r="AI735">
        <v>0</v>
      </c>
      <c r="AK735">
        <f>VLOOKUP(B735, 'Performance Data'!$B:$B, 1, 0)</f>
        <v>27015</v>
      </c>
    </row>
    <row r="736" spans="2:37" hidden="1" x14ac:dyDescent="0.25">
      <c r="B736">
        <v>27042</v>
      </c>
      <c r="C736" t="s">
        <v>1152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64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W736" s="14">
        <v>0</v>
      </c>
      <c r="X736" s="14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K736" t="e">
        <f>VLOOKUP(B736, 'Performance Data'!$B:$B, 1, 0)</f>
        <v>#N/A</v>
      </c>
    </row>
    <row r="737" spans="2:37" hidden="1" x14ac:dyDescent="0.25">
      <c r="B737">
        <v>27044</v>
      </c>
      <c r="C737" t="s">
        <v>491</v>
      </c>
      <c r="D737" t="s">
        <v>36</v>
      </c>
      <c r="E737" t="s">
        <v>36</v>
      </c>
      <c r="F737">
        <v>0</v>
      </c>
      <c r="G737">
        <v>0</v>
      </c>
      <c r="H737">
        <v>45505</v>
      </c>
      <c r="I737" t="s">
        <v>64</v>
      </c>
      <c r="J737" s="14">
        <v>0</v>
      </c>
      <c r="K737" s="14">
        <v>0</v>
      </c>
      <c r="L737" s="14">
        <v>0</v>
      </c>
      <c r="M737" s="14">
        <v>0</v>
      </c>
      <c r="N737" s="14">
        <v>505.99</v>
      </c>
      <c r="O737" s="14">
        <v>1231.8499999999999</v>
      </c>
      <c r="P737" s="14">
        <v>0</v>
      </c>
      <c r="Q737" s="14">
        <v>879.87</v>
      </c>
      <c r="R737" s="14">
        <v>1069.21</v>
      </c>
      <c r="S737" s="14">
        <v>-69.58</v>
      </c>
      <c r="T737" s="14">
        <v>0</v>
      </c>
      <c r="U737" s="14">
        <v>669.47</v>
      </c>
      <c r="W737" s="14">
        <v>669.47</v>
      </c>
      <c r="X737" s="14">
        <v>4286.8100000000004</v>
      </c>
      <c r="Y737">
        <v>1</v>
      </c>
      <c r="Z737">
        <v>1</v>
      </c>
      <c r="AA737">
        <v>1</v>
      </c>
      <c r="AB737">
        <v>5</v>
      </c>
      <c r="AC737">
        <v>857.36200000000008</v>
      </c>
      <c r="AD737">
        <v>0</v>
      </c>
      <c r="AE737">
        <v>0</v>
      </c>
      <c r="AF737">
        <v>0</v>
      </c>
      <c r="AG737">
        <v>0</v>
      </c>
      <c r="AH737" t="s">
        <v>146</v>
      </c>
      <c r="AI737">
        <v>0</v>
      </c>
      <c r="AK737">
        <f>VLOOKUP(B737, 'Performance Data'!$B:$B, 1, 0)</f>
        <v>27044</v>
      </c>
    </row>
    <row r="738" spans="2:37" hidden="1" x14ac:dyDescent="0.25">
      <c r="B738" s="49">
        <v>27045</v>
      </c>
      <c r="C738" s="59" t="s">
        <v>497</v>
      </c>
      <c r="D738" t="s">
        <v>36</v>
      </c>
      <c r="E738" t="s">
        <v>36</v>
      </c>
      <c r="F738">
        <v>0</v>
      </c>
      <c r="G738" s="12">
        <v>0</v>
      </c>
      <c r="H738">
        <v>45597</v>
      </c>
      <c r="I738" t="s">
        <v>64</v>
      </c>
      <c r="J738" s="14">
        <v>1742.5</v>
      </c>
      <c r="K738" s="14">
        <v>503.65</v>
      </c>
      <c r="L738" s="14">
        <v>0</v>
      </c>
      <c r="M738" s="14">
        <v>-195.84</v>
      </c>
      <c r="N738" s="14">
        <v>0</v>
      </c>
      <c r="O738" s="14">
        <v>685.76</v>
      </c>
      <c r="P738" s="14">
        <v>57.94</v>
      </c>
      <c r="Q738" s="14">
        <v>2599.5</v>
      </c>
      <c r="R738" s="14">
        <v>0</v>
      </c>
      <c r="S738" s="14">
        <v>0</v>
      </c>
      <c r="T738" s="14">
        <v>7462.25</v>
      </c>
      <c r="U738" s="14">
        <v>0</v>
      </c>
      <c r="W738" s="14">
        <v>0</v>
      </c>
      <c r="X738" s="14">
        <v>12855.76</v>
      </c>
      <c r="Y738">
        <v>0</v>
      </c>
      <c r="Z738">
        <v>1</v>
      </c>
      <c r="AA738">
        <v>1</v>
      </c>
      <c r="AB738">
        <v>6</v>
      </c>
      <c r="AC738">
        <v>2142.6266666666666</v>
      </c>
      <c r="AD738">
        <v>0</v>
      </c>
      <c r="AE738">
        <v>0</v>
      </c>
      <c r="AF738">
        <v>1</v>
      </c>
      <c r="AG738">
        <v>12855.76</v>
      </c>
      <c r="AH738" t="s">
        <v>146</v>
      </c>
      <c r="AI738">
        <v>0</v>
      </c>
      <c r="AK738">
        <f>VLOOKUP(B738, 'Performance Data'!$B:$B, 1, 0)</f>
        <v>27045</v>
      </c>
    </row>
    <row r="739" spans="2:37" hidden="1" x14ac:dyDescent="0.25">
      <c r="B739">
        <v>27046</v>
      </c>
      <c r="C739" t="s">
        <v>492</v>
      </c>
      <c r="D739" t="s">
        <v>36</v>
      </c>
      <c r="E739" t="s">
        <v>36</v>
      </c>
      <c r="F739" t="s">
        <v>620</v>
      </c>
      <c r="G739" s="12" t="s">
        <v>620</v>
      </c>
      <c r="H739" s="48">
        <v>45748</v>
      </c>
      <c r="I739" t="s">
        <v>64</v>
      </c>
      <c r="J739" s="14">
        <v>0</v>
      </c>
      <c r="K739" s="14">
        <v>0</v>
      </c>
      <c r="L739" s="14">
        <v>0</v>
      </c>
      <c r="M739" s="14">
        <v>6584.95</v>
      </c>
      <c r="N739" s="14">
        <v>0</v>
      </c>
      <c r="O739" s="14">
        <v>300.27999999999997</v>
      </c>
      <c r="P739" s="14">
        <v>270.81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W739" s="14">
        <v>0</v>
      </c>
      <c r="X739" s="14">
        <v>7156.04</v>
      </c>
      <c r="Y739">
        <v>0</v>
      </c>
      <c r="Z739">
        <v>1</v>
      </c>
      <c r="AA739">
        <v>1</v>
      </c>
      <c r="AB739">
        <v>3</v>
      </c>
      <c r="AC739">
        <v>2385.3466666666668</v>
      </c>
      <c r="AD739">
        <v>0</v>
      </c>
      <c r="AE739">
        <v>0</v>
      </c>
      <c r="AF739">
        <v>0</v>
      </c>
      <c r="AG739">
        <v>0</v>
      </c>
      <c r="AH739" t="s">
        <v>38</v>
      </c>
      <c r="AI739" t="s">
        <v>38</v>
      </c>
      <c r="AK739">
        <f>VLOOKUP(B739, 'Performance Data'!$B:$B, 1, 0)</f>
        <v>27046</v>
      </c>
    </row>
    <row r="740" spans="2:37" hidden="1" x14ac:dyDescent="0.25">
      <c r="B740">
        <v>27047</v>
      </c>
      <c r="C740" t="s">
        <v>1307</v>
      </c>
      <c r="D740" t="s">
        <v>36</v>
      </c>
      <c r="E740" t="s">
        <v>36</v>
      </c>
      <c r="F740" t="s">
        <v>535</v>
      </c>
      <c r="G740" s="12" t="s">
        <v>106</v>
      </c>
      <c r="H740" s="48">
        <v>45992</v>
      </c>
      <c r="I740" t="s">
        <v>64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5696.35</v>
      </c>
      <c r="W740" s="14">
        <v>5696.35</v>
      </c>
      <c r="X740" s="14">
        <v>5696.35</v>
      </c>
      <c r="Y740">
        <v>1</v>
      </c>
      <c r="Z740">
        <v>1</v>
      </c>
      <c r="AA740">
        <v>1</v>
      </c>
      <c r="AB740">
        <v>1</v>
      </c>
      <c r="AC740">
        <v>5696.35</v>
      </c>
      <c r="AD740">
        <v>0</v>
      </c>
      <c r="AE740">
        <v>0</v>
      </c>
      <c r="AF740">
        <v>0</v>
      </c>
      <c r="AG740">
        <v>0</v>
      </c>
      <c r="AH740" t="s">
        <v>38</v>
      </c>
      <c r="AI740" t="s">
        <v>38</v>
      </c>
      <c r="AK740">
        <f>VLOOKUP(B740, 'Performance Data'!$B:$B, 1, 0)</f>
        <v>27047</v>
      </c>
    </row>
    <row r="741" spans="2:37" hidden="1" x14ac:dyDescent="0.25">
      <c r="B741">
        <v>27100</v>
      </c>
      <c r="C741" t="s">
        <v>1153</v>
      </c>
      <c r="D741">
        <v>0</v>
      </c>
      <c r="E741">
        <v>0</v>
      </c>
      <c r="F741">
        <v>0</v>
      </c>
      <c r="G741" s="12">
        <v>0</v>
      </c>
      <c r="H741" s="48">
        <v>0</v>
      </c>
      <c r="I741" t="s">
        <v>64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W741" s="14">
        <v>0</v>
      </c>
      <c r="X741" s="14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K741" t="e">
        <f>VLOOKUP(B741, 'Performance Data'!$B:$B, 1, 0)</f>
        <v>#N/A</v>
      </c>
    </row>
    <row r="742" spans="2:37" hidden="1" x14ac:dyDescent="0.25">
      <c r="B742">
        <v>27200</v>
      </c>
      <c r="C742" t="s">
        <v>909</v>
      </c>
      <c r="D742" t="s">
        <v>905</v>
      </c>
      <c r="E742" t="s">
        <v>905</v>
      </c>
      <c r="F742">
        <v>0</v>
      </c>
      <c r="G742" s="12">
        <v>0</v>
      </c>
      <c r="H742" s="48">
        <v>0</v>
      </c>
      <c r="I742" t="s">
        <v>64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W742" s="14">
        <v>0</v>
      </c>
      <c r="X742" s="14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 t="s">
        <v>38</v>
      </c>
      <c r="AI742" t="s">
        <v>38</v>
      </c>
      <c r="AK742" t="e">
        <f>VLOOKUP(B742, 'Performance Data'!$B:$B, 1, 0)</f>
        <v>#N/A</v>
      </c>
    </row>
    <row r="743" spans="2:37" hidden="1" x14ac:dyDescent="0.25">
      <c r="B743" s="9">
        <v>28000</v>
      </c>
      <c r="C743" t="s">
        <v>1244</v>
      </c>
      <c r="D743" t="s">
        <v>728</v>
      </c>
      <c r="E743" t="s">
        <v>728</v>
      </c>
      <c r="F743">
        <v>0</v>
      </c>
      <c r="G743" s="12">
        <v>0</v>
      </c>
      <c r="H743" s="48">
        <v>0</v>
      </c>
      <c r="I743" t="s">
        <v>64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3341.93</v>
      </c>
      <c r="P743" s="14">
        <v>0</v>
      </c>
      <c r="Q743" s="14">
        <v>0</v>
      </c>
      <c r="R743" s="14">
        <v>0</v>
      </c>
      <c r="S743" s="14">
        <v>-906.28</v>
      </c>
      <c r="T743" s="14">
        <v>1134.45</v>
      </c>
      <c r="U743" s="14">
        <v>0</v>
      </c>
      <c r="W743" s="14">
        <v>0</v>
      </c>
      <c r="X743" s="14">
        <v>3570.0999999999995</v>
      </c>
      <c r="Y743">
        <v>0</v>
      </c>
      <c r="Z743">
        <v>1</v>
      </c>
      <c r="AA743">
        <v>1</v>
      </c>
      <c r="AB743">
        <v>2</v>
      </c>
      <c r="AC743">
        <v>1785.0499999999997</v>
      </c>
      <c r="AD743">
        <v>0</v>
      </c>
      <c r="AE743">
        <v>0</v>
      </c>
      <c r="AF743">
        <v>1</v>
      </c>
      <c r="AG743">
        <v>3570.0999999999995</v>
      </c>
      <c r="AH743" t="s">
        <v>38</v>
      </c>
      <c r="AI743" t="s">
        <v>38</v>
      </c>
      <c r="AK743" t="e">
        <f>VLOOKUP(B743, 'Performance Data'!$B:$B, 1, 0)</f>
        <v>#N/A</v>
      </c>
    </row>
    <row r="744" spans="2:37" hidden="1" x14ac:dyDescent="0.25">
      <c r="B744">
        <v>28500</v>
      </c>
      <c r="C744" t="s">
        <v>498</v>
      </c>
      <c r="D744" t="s">
        <v>36</v>
      </c>
      <c r="E744" t="s">
        <v>36</v>
      </c>
      <c r="F744" t="s">
        <v>620</v>
      </c>
      <c r="G744" t="s">
        <v>620</v>
      </c>
      <c r="H744">
        <v>45931</v>
      </c>
      <c r="I744" t="s">
        <v>64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5271.48</v>
      </c>
      <c r="T744" s="14">
        <v>2840.98</v>
      </c>
      <c r="U744" s="14">
        <v>86.72</v>
      </c>
      <c r="W744" s="14">
        <v>86.72</v>
      </c>
      <c r="X744" s="14">
        <v>8199.1799999999985</v>
      </c>
      <c r="Y744">
        <v>1</v>
      </c>
      <c r="Z744">
        <v>1</v>
      </c>
      <c r="AA744">
        <v>1</v>
      </c>
      <c r="AB744">
        <v>3</v>
      </c>
      <c r="AC744">
        <v>2733.0599999999995</v>
      </c>
      <c r="AD744">
        <v>0</v>
      </c>
      <c r="AE744">
        <v>0</v>
      </c>
      <c r="AF744">
        <v>0</v>
      </c>
      <c r="AG744">
        <v>0</v>
      </c>
      <c r="AH744" t="s">
        <v>38</v>
      </c>
      <c r="AI744" t="s">
        <v>38</v>
      </c>
      <c r="AK744">
        <f>VLOOKUP(B744, 'Performance Data'!$B:$B, 1, 0)</f>
        <v>28500</v>
      </c>
    </row>
    <row r="745" spans="2:37" hidden="1" x14ac:dyDescent="0.25">
      <c r="B745">
        <v>29000</v>
      </c>
      <c r="C745" t="s">
        <v>217</v>
      </c>
      <c r="D745" t="s">
        <v>23</v>
      </c>
      <c r="E745" t="s">
        <v>23</v>
      </c>
      <c r="F745" t="s">
        <v>535</v>
      </c>
      <c r="G745" t="s">
        <v>106</v>
      </c>
      <c r="H745">
        <v>45261</v>
      </c>
      <c r="I745" t="s">
        <v>64</v>
      </c>
      <c r="J745" s="14">
        <v>0</v>
      </c>
      <c r="K745" s="14">
        <v>439.49</v>
      </c>
      <c r="L745" s="14">
        <v>98.82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1072.99</v>
      </c>
      <c r="W745" s="14">
        <v>1072.99</v>
      </c>
      <c r="X745" s="14">
        <v>1611.3</v>
      </c>
      <c r="Y745">
        <v>1</v>
      </c>
      <c r="Z745">
        <v>1</v>
      </c>
      <c r="AA745">
        <v>1</v>
      </c>
      <c r="AB745">
        <v>3</v>
      </c>
      <c r="AC745">
        <v>537.1</v>
      </c>
      <c r="AD745">
        <v>0</v>
      </c>
      <c r="AE745">
        <v>0</v>
      </c>
      <c r="AF745">
        <v>0</v>
      </c>
      <c r="AG745">
        <v>0</v>
      </c>
      <c r="AH745" t="s">
        <v>174</v>
      </c>
      <c r="AI745" t="s">
        <v>1240</v>
      </c>
      <c r="AK745">
        <f>VLOOKUP(B745, 'Performance Data'!$B:$B, 1, 0)</f>
        <v>29000</v>
      </c>
    </row>
    <row r="746" spans="2:37" hidden="1" x14ac:dyDescent="0.25">
      <c r="B746">
        <v>29001</v>
      </c>
      <c r="C746" t="s">
        <v>203</v>
      </c>
      <c r="D746" t="s">
        <v>23</v>
      </c>
      <c r="E746" t="s">
        <v>23</v>
      </c>
      <c r="F746" t="s">
        <v>535</v>
      </c>
      <c r="G746" t="s">
        <v>106</v>
      </c>
      <c r="H746">
        <v>45231</v>
      </c>
      <c r="I746" t="s">
        <v>64</v>
      </c>
      <c r="J746" s="14">
        <v>823.13</v>
      </c>
      <c r="K746" s="14">
        <v>0</v>
      </c>
      <c r="L746" s="14">
        <v>53.93</v>
      </c>
      <c r="M746" s="14">
        <v>673.61</v>
      </c>
      <c r="N746" s="14">
        <v>705.75</v>
      </c>
      <c r="O746" s="14">
        <v>0</v>
      </c>
      <c r="P746" s="14">
        <v>278.91000000000003</v>
      </c>
      <c r="Q746" s="14">
        <v>203.61</v>
      </c>
      <c r="R746" s="14">
        <v>334.78</v>
      </c>
      <c r="S746" s="14">
        <v>0</v>
      </c>
      <c r="T746" s="14">
        <v>162.79</v>
      </c>
      <c r="U746" s="14">
        <v>0</v>
      </c>
      <c r="W746" s="14">
        <v>0</v>
      </c>
      <c r="X746" s="14">
        <v>3236.51</v>
      </c>
      <c r="Y746">
        <v>0</v>
      </c>
      <c r="Z746">
        <v>1</v>
      </c>
      <c r="AA746">
        <v>1</v>
      </c>
      <c r="AB746">
        <v>8</v>
      </c>
      <c r="AC746">
        <v>404.56375000000003</v>
      </c>
      <c r="AD746">
        <v>0</v>
      </c>
      <c r="AE746">
        <v>0</v>
      </c>
      <c r="AF746">
        <v>0</v>
      </c>
      <c r="AG746">
        <v>0</v>
      </c>
      <c r="AH746" t="s">
        <v>133</v>
      </c>
      <c r="AI746" t="s">
        <v>1242</v>
      </c>
      <c r="AK746">
        <f>VLOOKUP(B746, 'Performance Data'!$B:$B, 1, 0)</f>
        <v>29001</v>
      </c>
    </row>
    <row r="747" spans="2:37" hidden="1" x14ac:dyDescent="0.25">
      <c r="B747">
        <v>29002</v>
      </c>
      <c r="C747" t="s">
        <v>670</v>
      </c>
      <c r="D747" t="s">
        <v>23</v>
      </c>
      <c r="E747" t="s">
        <v>23</v>
      </c>
      <c r="F747" t="s">
        <v>535</v>
      </c>
      <c r="G747" t="s">
        <v>106</v>
      </c>
      <c r="H747">
        <v>45261</v>
      </c>
      <c r="I747" t="s">
        <v>64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W747" s="14">
        <v>0</v>
      </c>
      <c r="X747" s="14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K747">
        <f>VLOOKUP(B747, 'Performance Data'!$B:$B, 1, 0)</f>
        <v>29002</v>
      </c>
    </row>
    <row r="748" spans="2:37" hidden="1" x14ac:dyDescent="0.25">
      <c r="B748">
        <v>29003</v>
      </c>
      <c r="C748" t="s">
        <v>94</v>
      </c>
      <c r="D748" t="s">
        <v>23</v>
      </c>
      <c r="E748" t="s">
        <v>23</v>
      </c>
      <c r="F748" t="s">
        <v>535</v>
      </c>
      <c r="G748" t="s">
        <v>106</v>
      </c>
      <c r="H748">
        <v>45261</v>
      </c>
      <c r="I748" t="s">
        <v>64</v>
      </c>
      <c r="J748" s="14">
        <v>238.88</v>
      </c>
      <c r="K748" s="14">
        <v>0</v>
      </c>
      <c r="L748" s="14">
        <v>0</v>
      </c>
      <c r="M748" s="14">
        <v>236.47</v>
      </c>
      <c r="N748" s="14">
        <v>1035.33</v>
      </c>
      <c r="O748" s="14">
        <v>203.94</v>
      </c>
      <c r="P748" s="14">
        <v>0</v>
      </c>
      <c r="Q748" s="14">
        <v>-82.51</v>
      </c>
      <c r="R748" s="14">
        <v>294.41000000000003</v>
      </c>
      <c r="S748" s="14">
        <v>922.42</v>
      </c>
      <c r="T748" s="14">
        <v>472.38</v>
      </c>
      <c r="U748" s="14">
        <v>0</v>
      </c>
      <c r="W748" s="14">
        <v>0</v>
      </c>
      <c r="X748" s="14">
        <v>3321.32</v>
      </c>
      <c r="Y748">
        <v>0</v>
      </c>
      <c r="Z748">
        <v>1</v>
      </c>
      <c r="AA748">
        <v>1</v>
      </c>
      <c r="AB748">
        <v>7</v>
      </c>
      <c r="AC748">
        <v>474.47428571428571</v>
      </c>
      <c r="AD748">
        <v>0</v>
      </c>
      <c r="AE748">
        <v>0</v>
      </c>
      <c r="AF748">
        <v>0</v>
      </c>
      <c r="AG748">
        <v>0</v>
      </c>
      <c r="AH748" t="s">
        <v>141</v>
      </c>
      <c r="AI748" t="s">
        <v>1239</v>
      </c>
      <c r="AK748">
        <f>VLOOKUP(B748, 'Performance Data'!$B:$B, 1, 0)</f>
        <v>29003</v>
      </c>
    </row>
    <row r="749" spans="2:37" hidden="1" x14ac:dyDescent="0.25">
      <c r="B749">
        <v>29004</v>
      </c>
      <c r="C749" t="s">
        <v>709</v>
      </c>
      <c r="D749" t="s">
        <v>23</v>
      </c>
      <c r="E749" t="s">
        <v>23</v>
      </c>
      <c r="F749" t="s">
        <v>533</v>
      </c>
      <c r="G749" t="s">
        <v>533</v>
      </c>
      <c r="H749">
        <v>45658</v>
      </c>
      <c r="I749" t="s">
        <v>64</v>
      </c>
      <c r="J749" s="14">
        <v>2664.49</v>
      </c>
      <c r="K749" s="14">
        <v>1799.25</v>
      </c>
      <c r="L749" s="14">
        <v>0</v>
      </c>
      <c r="M749" s="14">
        <v>0</v>
      </c>
      <c r="N749" s="14">
        <v>0</v>
      </c>
      <c r="O749" s="14">
        <v>1207.1600000000001</v>
      </c>
      <c r="P749" s="14">
        <v>620.27</v>
      </c>
      <c r="Q749" s="14">
        <v>0</v>
      </c>
      <c r="R749" s="14">
        <v>826.66</v>
      </c>
      <c r="S749" s="14">
        <v>0</v>
      </c>
      <c r="T749" s="14">
        <v>743.92</v>
      </c>
      <c r="U749" s="14">
        <v>0</v>
      </c>
      <c r="W749" s="14">
        <v>0</v>
      </c>
      <c r="X749" s="14">
        <v>7861.75</v>
      </c>
      <c r="Y749">
        <v>0</v>
      </c>
      <c r="Z749">
        <v>1</v>
      </c>
      <c r="AA749">
        <v>1</v>
      </c>
      <c r="AB749">
        <v>6</v>
      </c>
      <c r="AC749">
        <v>1310.2916666666667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K749">
        <f>VLOOKUP(B749, 'Performance Data'!$B:$B, 1, 0)</f>
        <v>29004</v>
      </c>
    </row>
    <row r="750" spans="2:37" hidden="1" x14ac:dyDescent="0.25">
      <c r="B750">
        <v>29005</v>
      </c>
      <c r="C750" t="s">
        <v>910</v>
      </c>
      <c r="D750">
        <v>0</v>
      </c>
      <c r="E750">
        <v>0</v>
      </c>
      <c r="F750">
        <v>0</v>
      </c>
      <c r="G750" s="12">
        <v>0</v>
      </c>
      <c r="H750">
        <v>0</v>
      </c>
      <c r="I750" t="s">
        <v>64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W750" s="14">
        <v>0</v>
      </c>
      <c r="X750" s="14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K750" t="e">
        <f>VLOOKUP(B750, 'Performance Data'!$B:$B, 1, 0)</f>
        <v>#N/A</v>
      </c>
    </row>
    <row r="751" spans="2:37" hidden="1" x14ac:dyDescent="0.25">
      <c r="B751">
        <v>29007</v>
      </c>
      <c r="C751" t="s">
        <v>911</v>
      </c>
      <c r="D751">
        <v>0</v>
      </c>
      <c r="E751">
        <v>0</v>
      </c>
      <c r="F751">
        <v>0</v>
      </c>
      <c r="G751" s="12">
        <v>0</v>
      </c>
      <c r="H751">
        <v>0</v>
      </c>
      <c r="I751" t="s">
        <v>64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W751" s="14">
        <v>0</v>
      </c>
      <c r="X751" s="14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K751" t="e">
        <f>VLOOKUP(B751, 'Performance Data'!$B:$B, 1, 0)</f>
        <v>#N/A</v>
      </c>
    </row>
    <row r="752" spans="2:37" hidden="1" x14ac:dyDescent="0.25">
      <c r="B752">
        <v>29008</v>
      </c>
      <c r="C752" t="s">
        <v>912</v>
      </c>
      <c r="D752">
        <v>0</v>
      </c>
      <c r="E752">
        <v>0</v>
      </c>
      <c r="F752">
        <v>0</v>
      </c>
      <c r="G752" s="12">
        <v>0</v>
      </c>
      <c r="H752">
        <v>0</v>
      </c>
      <c r="I752" t="s">
        <v>64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W752" s="14">
        <v>0</v>
      </c>
      <c r="X752" s="14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K752" t="e">
        <f>VLOOKUP(B752, 'Performance Data'!$B:$B, 1, 0)</f>
        <v>#N/A</v>
      </c>
    </row>
    <row r="753" spans="2:37" hidden="1" x14ac:dyDescent="0.25">
      <c r="B753">
        <v>29009</v>
      </c>
      <c r="C753" t="s">
        <v>913</v>
      </c>
      <c r="D753">
        <v>0</v>
      </c>
      <c r="E753">
        <v>0</v>
      </c>
      <c r="F753">
        <v>0</v>
      </c>
      <c r="G753" s="12">
        <v>0</v>
      </c>
      <c r="H753">
        <v>0</v>
      </c>
      <c r="I753" t="s">
        <v>64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0</v>
      </c>
      <c r="T753" s="14">
        <v>0</v>
      </c>
      <c r="U753" s="14">
        <v>0</v>
      </c>
      <c r="W753" s="14">
        <v>0</v>
      </c>
      <c r="X753" s="14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K753" t="e">
        <f>VLOOKUP(B753, 'Performance Data'!$B:$B, 1, 0)</f>
        <v>#N/A</v>
      </c>
    </row>
    <row r="754" spans="2:37" hidden="1" x14ac:dyDescent="0.25">
      <c r="B754">
        <v>29010</v>
      </c>
      <c r="C754" t="s">
        <v>914</v>
      </c>
      <c r="D754">
        <v>0</v>
      </c>
      <c r="E754">
        <v>0</v>
      </c>
      <c r="F754">
        <v>0</v>
      </c>
      <c r="G754" s="12">
        <v>0</v>
      </c>
      <c r="H754">
        <v>0</v>
      </c>
      <c r="I754" t="s">
        <v>64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0</v>
      </c>
      <c r="W754" s="14">
        <v>0</v>
      </c>
      <c r="X754" s="1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K754" t="e">
        <f>VLOOKUP(B754, 'Performance Data'!$B:$B, 1, 0)</f>
        <v>#N/A</v>
      </c>
    </row>
    <row r="755" spans="2:37" hidden="1" x14ac:dyDescent="0.25">
      <c r="B755">
        <v>29011</v>
      </c>
      <c r="C755" t="s">
        <v>706</v>
      </c>
      <c r="D755" t="s">
        <v>23</v>
      </c>
      <c r="E755" t="s">
        <v>23</v>
      </c>
      <c r="F755">
        <v>0</v>
      </c>
      <c r="G755" s="12">
        <v>0</v>
      </c>
      <c r="H755">
        <v>0</v>
      </c>
      <c r="I755" t="s">
        <v>64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W755" s="14">
        <v>0</v>
      </c>
      <c r="X755" s="14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 t="s">
        <v>146</v>
      </c>
      <c r="AI755">
        <v>0</v>
      </c>
      <c r="AK755">
        <f>VLOOKUP(B755, 'Performance Data'!$B:$B, 1, 0)</f>
        <v>29011</v>
      </c>
    </row>
    <row r="756" spans="2:37" hidden="1" x14ac:dyDescent="0.25">
      <c r="B756" s="9">
        <v>29012</v>
      </c>
      <c r="C756" t="s">
        <v>328</v>
      </c>
      <c r="D756" t="s">
        <v>23</v>
      </c>
      <c r="E756" t="s">
        <v>23</v>
      </c>
      <c r="F756" t="s">
        <v>535</v>
      </c>
      <c r="G756" s="12" t="s">
        <v>106</v>
      </c>
      <c r="H756">
        <v>45352</v>
      </c>
      <c r="I756" t="s">
        <v>64</v>
      </c>
      <c r="J756" s="14">
        <v>194.07</v>
      </c>
      <c r="K756" s="14">
        <v>0</v>
      </c>
      <c r="L756" s="14">
        <v>367.93</v>
      </c>
      <c r="M756" s="14">
        <v>258.08999999999997</v>
      </c>
      <c r="N756" s="14">
        <v>406.87</v>
      </c>
      <c r="O756" s="14">
        <v>0</v>
      </c>
      <c r="P756" s="14">
        <v>238.1</v>
      </c>
      <c r="Q756" s="14">
        <v>302.27999999999997</v>
      </c>
      <c r="R756" s="14">
        <v>103.36</v>
      </c>
      <c r="S756" s="14">
        <v>449.72</v>
      </c>
      <c r="T756" s="14">
        <v>0</v>
      </c>
      <c r="U756" s="14">
        <v>633.09</v>
      </c>
      <c r="W756" s="14">
        <v>633.09</v>
      </c>
      <c r="X756" s="14">
        <v>2953.51</v>
      </c>
      <c r="Y756">
        <v>1</v>
      </c>
      <c r="Z756">
        <v>1</v>
      </c>
      <c r="AA756">
        <v>1</v>
      </c>
      <c r="AB756">
        <v>9</v>
      </c>
      <c r="AC756">
        <v>328.16777777777781</v>
      </c>
      <c r="AD756">
        <v>0</v>
      </c>
      <c r="AE756">
        <v>0</v>
      </c>
      <c r="AF756">
        <v>1</v>
      </c>
      <c r="AG756">
        <v>2953.51</v>
      </c>
      <c r="AH756" t="s">
        <v>146</v>
      </c>
      <c r="AI756">
        <v>0</v>
      </c>
      <c r="AK756">
        <f>VLOOKUP(B756, 'Performance Data'!$B:$B, 1, 0)</f>
        <v>29012</v>
      </c>
    </row>
    <row r="757" spans="2:37" hidden="1" x14ac:dyDescent="0.25">
      <c r="B757" s="9">
        <v>29013</v>
      </c>
      <c r="C757" t="s">
        <v>99</v>
      </c>
      <c r="D757" t="s">
        <v>23</v>
      </c>
      <c r="E757" t="s">
        <v>23</v>
      </c>
      <c r="F757" t="s">
        <v>533</v>
      </c>
      <c r="G757" s="12" t="s">
        <v>533</v>
      </c>
      <c r="H757">
        <v>45352</v>
      </c>
      <c r="I757" t="s">
        <v>64</v>
      </c>
      <c r="J757" s="14">
        <v>208.1</v>
      </c>
      <c r="K757" s="14">
        <v>8432.94</v>
      </c>
      <c r="L757" s="14">
        <v>-236.8</v>
      </c>
      <c r="M757" s="14">
        <v>5444.24</v>
      </c>
      <c r="N757" s="14">
        <v>0</v>
      </c>
      <c r="O757" s="14">
        <v>8694.36</v>
      </c>
      <c r="P757" s="14">
        <v>810.72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W757" s="14">
        <v>0</v>
      </c>
      <c r="X757" s="14">
        <v>23353.560000000005</v>
      </c>
      <c r="Y757">
        <v>0</v>
      </c>
      <c r="Z757">
        <v>1</v>
      </c>
      <c r="AA757">
        <v>1</v>
      </c>
      <c r="AB757">
        <v>5</v>
      </c>
      <c r="AC757">
        <v>4670.7120000000014</v>
      </c>
      <c r="AD757">
        <v>0</v>
      </c>
      <c r="AE757">
        <v>0</v>
      </c>
      <c r="AF757">
        <v>1</v>
      </c>
      <c r="AG757">
        <v>23353.560000000005</v>
      </c>
      <c r="AH757" t="s">
        <v>146</v>
      </c>
      <c r="AI757">
        <v>0</v>
      </c>
      <c r="AK757">
        <f>VLOOKUP(B757, 'Performance Data'!$B:$B, 1, 0)</f>
        <v>29013</v>
      </c>
    </row>
    <row r="758" spans="2:37" hidden="1" x14ac:dyDescent="0.25">
      <c r="B758" s="9">
        <v>29014</v>
      </c>
      <c r="C758" t="s">
        <v>100</v>
      </c>
      <c r="D758" t="s">
        <v>23</v>
      </c>
      <c r="E758" t="s">
        <v>23</v>
      </c>
      <c r="F758" t="s">
        <v>535</v>
      </c>
      <c r="G758" s="12" t="s">
        <v>106</v>
      </c>
      <c r="H758">
        <v>45352</v>
      </c>
      <c r="I758" t="s">
        <v>64</v>
      </c>
      <c r="J758" s="14">
        <v>208.1</v>
      </c>
      <c r="K758" s="14">
        <v>0</v>
      </c>
      <c r="L758" s="14">
        <v>810.78</v>
      </c>
      <c r="M758" s="14">
        <v>429.42</v>
      </c>
      <c r="N758" s="14">
        <v>1132.5899999999999</v>
      </c>
      <c r="O758" s="14">
        <v>0</v>
      </c>
      <c r="P758" s="14">
        <v>318.41000000000003</v>
      </c>
      <c r="Q758" s="14">
        <v>0</v>
      </c>
      <c r="R758" s="14">
        <v>0</v>
      </c>
      <c r="S758" s="14">
        <v>0</v>
      </c>
      <c r="T758" s="14">
        <v>0</v>
      </c>
      <c r="U758" s="14">
        <v>304.86</v>
      </c>
      <c r="W758" s="14">
        <v>304.86</v>
      </c>
      <c r="X758" s="14">
        <v>3204.16</v>
      </c>
      <c r="Y758">
        <v>1</v>
      </c>
      <c r="Z758">
        <v>1</v>
      </c>
      <c r="AA758">
        <v>1</v>
      </c>
      <c r="AB758">
        <v>6</v>
      </c>
      <c r="AC758">
        <v>534.02666666666664</v>
      </c>
      <c r="AD758">
        <v>0</v>
      </c>
      <c r="AE758">
        <v>0</v>
      </c>
      <c r="AF758">
        <v>1</v>
      </c>
      <c r="AG758">
        <v>3204.16</v>
      </c>
      <c r="AH758" t="s">
        <v>146</v>
      </c>
      <c r="AI758">
        <v>0</v>
      </c>
      <c r="AK758">
        <f>VLOOKUP(B758, 'Performance Data'!$B:$B, 1, 0)</f>
        <v>29014</v>
      </c>
    </row>
    <row r="759" spans="2:37" hidden="1" x14ac:dyDescent="0.25">
      <c r="B759" s="9">
        <v>29015</v>
      </c>
      <c r="C759" t="s">
        <v>145</v>
      </c>
      <c r="D759" t="s">
        <v>23</v>
      </c>
      <c r="E759" t="s">
        <v>23</v>
      </c>
      <c r="F759" t="s">
        <v>535</v>
      </c>
      <c r="G759" s="12" t="s">
        <v>106</v>
      </c>
      <c r="H759">
        <v>45383</v>
      </c>
      <c r="I759" t="s">
        <v>64</v>
      </c>
      <c r="J759" s="14">
        <v>0</v>
      </c>
      <c r="K759" s="14">
        <v>488.62</v>
      </c>
      <c r="L759" s="14">
        <v>396.78</v>
      </c>
      <c r="M759" s="14">
        <v>1036.93</v>
      </c>
      <c r="N759" s="14">
        <v>879.53</v>
      </c>
      <c r="O759" s="14">
        <v>396.5</v>
      </c>
      <c r="P759" s="14">
        <v>0</v>
      </c>
      <c r="Q759" s="14">
        <v>0</v>
      </c>
      <c r="R759" s="14">
        <v>0</v>
      </c>
      <c r="S759" s="14">
        <v>0</v>
      </c>
      <c r="T759" s="14">
        <v>468.79</v>
      </c>
      <c r="U759" s="14">
        <v>0</v>
      </c>
      <c r="W759" s="14">
        <v>0</v>
      </c>
      <c r="X759" s="14">
        <v>3667.1499999999996</v>
      </c>
      <c r="Y759">
        <v>0</v>
      </c>
      <c r="Z759">
        <v>1</v>
      </c>
      <c r="AA759">
        <v>1</v>
      </c>
      <c r="AB759">
        <v>6</v>
      </c>
      <c r="AC759">
        <v>611.19166666666661</v>
      </c>
      <c r="AD759">
        <v>0</v>
      </c>
      <c r="AE759">
        <v>0</v>
      </c>
      <c r="AF759">
        <v>1</v>
      </c>
      <c r="AG759">
        <v>3667.1499999999996</v>
      </c>
      <c r="AH759" t="s">
        <v>146</v>
      </c>
      <c r="AI759">
        <v>0</v>
      </c>
      <c r="AK759">
        <f>VLOOKUP(B759, 'Performance Data'!$B:$B, 1, 0)</f>
        <v>29015</v>
      </c>
    </row>
    <row r="760" spans="2:37" hidden="1" x14ac:dyDescent="0.25">
      <c r="B760" s="9">
        <v>29016</v>
      </c>
      <c r="C760" t="s">
        <v>150</v>
      </c>
      <c r="D760" t="s">
        <v>23</v>
      </c>
      <c r="E760" t="s">
        <v>23</v>
      </c>
      <c r="F760" t="s">
        <v>535</v>
      </c>
      <c r="G760" s="12" t="s">
        <v>106</v>
      </c>
      <c r="H760">
        <v>45413</v>
      </c>
      <c r="I760" t="s">
        <v>64</v>
      </c>
      <c r="J760" s="14">
        <v>0</v>
      </c>
      <c r="K760" s="14">
        <v>0</v>
      </c>
      <c r="L760" s="14">
        <v>0</v>
      </c>
      <c r="M760" s="14">
        <v>0</v>
      </c>
      <c r="N760" s="14">
        <v>692.26</v>
      </c>
      <c r="O760" s="14">
        <v>0</v>
      </c>
      <c r="P760" s="14">
        <v>318.41000000000003</v>
      </c>
      <c r="Q760" s="14">
        <v>0</v>
      </c>
      <c r="R760" s="14">
        <v>472.94</v>
      </c>
      <c r="S760" s="14">
        <v>0</v>
      </c>
      <c r="T760" s="14">
        <v>0</v>
      </c>
      <c r="U760" s="14">
        <v>0</v>
      </c>
      <c r="W760" s="14">
        <v>0</v>
      </c>
      <c r="X760" s="14">
        <v>1483.6100000000001</v>
      </c>
      <c r="Y760">
        <v>0</v>
      </c>
      <c r="Z760">
        <v>1</v>
      </c>
      <c r="AA760">
        <v>1</v>
      </c>
      <c r="AB760">
        <v>3</v>
      </c>
      <c r="AC760">
        <v>494.53666666666669</v>
      </c>
      <c r="AD760">
        <v>0</v>
      </c>
      <c r="AE760">
        <v>0</v>
      </c>
      <c r="AF760">
        <v>1</v>
      </c>
      <c r="AG760">
        <v>1483.6100000000001</v>
      </c>
      <c r="AH760" t="s">
        <v>146</v>
      </c>
      <c r="AI760">
        <v>0</v>
      </c>
      <c r="AK760">
        <f>VLOOKUP(B760, 'Performance Data'!$B:$B, 1, 0)</f>
        <v>29016</v>
      </c>
    </row>
    <row r="761" spans="2:37" hidden="1" x14ac:dyDescent="0.25">
      <c r="B761" s="9">
        <v>29017</v>
      </c>
      <c r="C761" t="s">
        <v>101</v>
      </c>
      <c r="D761" t="s">
        <v>23</v>
      </c>
      <c r="E761" t="s">
        <v>23</v>
      </c>
      <c r="F761" t="s">
        <v>535</v>
      </c>
      <c r="G761" s="12" t="s">
        <v>106</v>
      </c>
      <c r="H761">
        <v>45505</v>
      </c>
      <c r="I761" t="s">
        <v>64</v>
      </c>
      <c r="J761" s="14">
        <v>3382.39</v>
      </c>
      <c r="K761" s="14">
        <v>0</v>
      </c>
      <c r="L761" s="14">
        <v>2434.6799999999998</v>
      </c>
      <c r="M761" s="14">
        <v>5068.3999999999996</v>
      </c>
      <c r="N761" s="14">
        <v>3528.47</v>
      </c>
      <c r="O761" s="14">
        <v>0</v>
      </c>
      <c r="P761" s="14">
        <v>1592.5</v>
      </c>
      <c r="Q761" s="14">
        <v>1304.8399999999999</v>
      </c>
      <c r="R761" s="14">
        <v>3674.34</v>
      </c>
      <c r="S761" s="14">
        <v>2211.5700000000002</v>
      </c>
      <c r="T761" s="14">
        <v>458.62</v>
      </c>
      <c r="U761" s="14">
        <v>519.86</v>
      </c>
      <c r="W761" s="14">
        <v>519.86</v>
      </c>
      <c r="X761" s="14">
        <v>24175.67</v>
      </c>
      <c r="Y761">
        <v>1</v>
      </c>
      <c r="Z761">
        <v>1</v>
      </c>
      <c r="AA761">
        <v>1</v>
      </c>
      <c r="AB761">
        <v>10</v>
      </c>
      <c r="AC761">
        <v>2417.567</v>
      </c>
      <c r="AD761">
        <v>0</v>
      </c>
      <c r="AE761">
        <v>0</v>
      </c>
      <c r="AF761">
        <v>1</v>
      </c>
      <c r="AG761">
        <v>24175.67</v>
      </c>
      <c r="AH761" t="s">
        <v>146</v>
      </c>
      <c r="AI761">
        <v>0</v>
      </c>
      <c r="AK761">
        <f>VLOOKUP(B761, 'Performance Data'!$B:$B, 1, 0)</f>
        <v>29017</v>
      </c>
    </row>
    <row r="762" spans="2:37" hidden="1" x14ac:dyDescent="0.25">
      <c r="B762" s="9">
        <v>29019</v>
      </c>
      <c r="C762" t="s">
        <v>151</v>
      </c>
      <c r="D762" t="s">
        <v>23</v>
      </c>
      <c r="E762" t="s">
        <v>23</v>
      </c>
      <c r="F762" t="s">
        <v>535</v>
      </c>
      <c r="G762" s="12" t="s">
        <v>106</v>
      </c>
      <c r="H762">
        <v>45658</v>
      </c>
      <c r="I762" t="s">
        <v>64</v>
      </c>
      <c r="J762" s="14">
        <v>983.86</v>
      </c>
      <c r="K762" s="14">
        <v>0</v>
      </c>
      <c r="L762" s="14">
        <v>1285.54</v>
      </c>
      <c r="M762" s="14">
        <v>523.36</v>
      </c>
      <c r="N762" s="14">
        <v>0</v>
      </c>
      <c r="O762" s="14">
        <v>0</v>
      </c>
      <c r="P762" s="14">
        <v>688.98</v>
      </c>
      <c r="Q762" s="14">
        <v>0</v>
      </c>
      <c r="R762" s="14">
        <v>0</v>
      </c>
      <c r="S762" s="14">
        <v>126.05</v>
      </c>
      <c r="T762" s="14">
        <v>0</v>
      </c>
      <c r="U762" s="14">
        <v>597.49</v>
      </c>
      <c r="W762" s="14">
        <v>597.49</v>
      </c>
      <c r="X762" s="14">
        <v>4205.2800000000007</v>
      </c>
      <c r="Y762">
        <v>1</v>
      </c>
      <c r="Z762">
        <v>1</v>
      </c>
      <c r="AA762">
        <v>0</v>
      </c>
      <c r="AB762">
        <v>6</v>
      </c>
      <c r="AC762">
        <v>700.88000000000011</v>
      </c>
      <c r="AD762">
        <v>0</v>
      </c>
      <c r="AE762">
        <v>0</v>
      </c>
      <c r="AF762">
        <v>1</v>
      </c>
      <c r="AG762">
        <v>4205.2800000000007</v>
      </c>
      <c r="AH762" t="s">
        <v>38</v>
      </c>
      <c r="AI762" t="s">
        <v>38</v>
      </c>
      <c r="AK762">
        <f>VLOOKUP(B762, 'Performance Data'!$B:$B, 1, 0)</f>
        <v>29019</v>
      </c>
    </row>
    <row r="763" spans="2:37" hidden="1" x14ac:dyDescent="0.25">
      <c r="B763" s="9">
        <v>29020</v>
      </c>
      <c r="C763" t="s">
        <v>152</v>
      </c>
      <c r="D763" t="s">
        <v>23</v>
      </c>
      <c r="E763" t="s">
        <v>23</v>
      </c>
      <c r="F763" t="s">
        <v>535</v>
      </c>
      <c r="G763" s="12" t="s">
        <v>106</v>
      </c>
      <c r="H763">
        <v>45658</v>
      </c>
      <c r="I763" t="s">
        <v>64</v>
      </c>
      <c r="J763" s="14">
        <v>844.29</v>
      </c>
      <c r="K763" s="14">
        <v>0</v>
      </c>
      <c r="L763" s="14">
        <v>1218.75</v>
      </c>
      <c r="M763" s="14">
        <v>0</v>
      </c>
      <c r="N763" s="14">
        <v>0</v>
      </c>
      <c r="O763" s="14">
        <v>669.15</v>
      </c>
      <c r="P763" s="14">
        <v>0</v>
      </c>
      <c r="Q763" s="14">
        <v>0</v>
      </c>
      <c r="R763" s="14">
        <v>521.78</v>
      </c>
      <c r="S763" s="14">
        <v>126.05</v>
      </c>
      <c r="T763" s="14">
        <v>998.67</v>
      </c>
      <c r="U763" s="14">
        <v>384.78</v>
      </c>
      <c r="W763" s="14">
        <v>384.78</v>
      </c>
      <c r="X763" s="14">
        <v>4763.47</v>
      </c>
      <c r="Y763">
        <v>1</v>
      </c>
      <c r="Z763">
        <v>1</v>
      </c>
      <c r="AA763">
        <v>0</v>
      </c>
      <c r="AB763">
        <v>7</v>
      </c>
      <c r="AC763">
        <v>680.49571428571437</v>
      </c>
      <c r="AD763">
        <v>0</v>
      </c>
      <c r="AE763">
        <v>0</v>
      </c>
      <c r="AF763">
        <v>1</v>
      </c>
      <c r="AG763">
        <v>4763.47</v>
      </c>
      <c r="AH763" t="s">
        <v>38</v>
      </c>
      <c r="AI763" t="s">
        <v>38</v>
      </c>
      <c r="AK763">
        <f>VLOOKUP(B763, 'Performance Data'!$B:$B, 1, 0)</f>
        <v>29020</v>
      </c>
    </row>
    <row r="764" spans="2:37" hidden="1" x14ac:dyDescent="0.25">
      <c r="B764" s="9">
        <v>29021</v>
      </c>
      <c r="C764" t="s">
        <v>268</v>
      </c>
      <c r="D764" t="s">
        <v>23</v>
      </c>
      <c r="E764" t="s">
        <v>23</v>
      </c>
      <c r="F764" t="s">
        <v>535</v>
      </c>
      <c r="G764" s="12" t="s">
        <v>106</v>
      </c>
      <c r="H764">
        <v>45658</v>
      </c>
      <c r="I764" t="s">
        <v>64</v>
      </c>
      <c r="J764" s="14">
        <v>11352.24</v>
      </c>
      <c r="K764" s="14">
        <v>690.25</v>
      </c>
      <c r="L764" s="14">
        <v>561.63</v>
      </c>
      <c r="M764" s="14">
        <v>0</v>
      </c>
      <c r="N764" s="14">
        <v>0</v>
      </c>
      <c r="O764" s="14">
        <v>0</v>
      </c>
      <c r="P764" s="14">
        <v>496.43</v>
      </c>
      <c r="Q764" s="14">
        <v>1770.87</v>
      </c>
      <c r="R764" s="14">
        <v>1098.1500000000001</v>
      </c>
      <c r="S764" s="14">
        <v>0</v>
      </c>
      <c r="T764" s="14">
        <v>3623.77</v>
      </c>
      <c r="U764" s="14">
        <v>429.05</v>
      </c>
      <c r="W764" s="14">
        <v>429.05</v>
      </c>
      <c r="X764" s="14">
        <v>20022.389999999996</v>
      </c>
      <c r="Y764">
        <v>1</v>
      </c>
      <c r="Z764">
        <v>1</v>
      </c>
      <c r="AA764">
        <v>0</v>
      </c>
      <c r="AB764">
        <v>8</v>
      </c>
      <c r="AC764">
        <v>2502.7987499999995</v>
      </c>
      <c r="AD764">
        <v>0</v>
      </c>
      <c r="AE764">
        <v>0</v>
      </c>
      <c r="AF764">
        <v>1</v>
      </c>
      <c r="AG764">
        <v>20022.389999999996</v>
      </c>
      <c r="AH764" t="s">
        <v>38</v>
      </c>
      <c r="AI764" t="s">
        <v>38</v>
      </c>
      <c r="AK764">
        <f>VLOOKUP(B764, 'Performance Data'!$B:$B, 1, 0)</f>
        <v>29021</v>
      </c>
    </row>
    <row r="765" spans="2:37" hidden="1" x14ac:dyDescent="0.25">
      <c r="B765" s="11">
        <v>29022</v>
      </c>
      <c r="C765" s="1" t="s">
        <v>109</v>
      </c>
      <c r="D765" t="s">
        <v>23</v>
      </c>
      <c r="E765" t="s">
        <v>23</v>
      </c>
      <c r="F765" t="s">
        <v>535</v>
      </c>
      <c r="G765" s="12" t="s">
        <v>106</v>
      </c>
      <c r="H765">
        <v>45658</v>
      </c>
      <c r="I765" t="s">
        <v>64</v>
      </c>
      <c r="J765" s="14">
        <v>4681.6899999999996</v>
      </c>
      <c r="K765" s="14">
        <v>585.78</v>
      </c>
      <c r="L765" s="14">
        <v>2911.69</v>
      </c>
      <c r="M765" s="14">
        <v>3085.76</v>
      </c>
      <c r="N765" s="14">
        <v>0</v>
      </c>
      <c r="O765" s="14">
        <v>1789.93</v>
      </c>
      <c r="P765" s="14">
        <v>1856.16</v>
      </c>
      <c r="Q765" s="14">
        <v>906.62</v>
      </c>
      <c r="R765" s="14">
        <v>1640.67</v>
      </c>
      <c r="S765" s="14">
        <v>775.95</v>
      </c>
      <c r="T765" s="14">
        <v>257.13</v>
      </c>
      <c r="U765" s="14">
        <v>131.6</v>
      </c>
      <c r="W765" s="14">
        <v>131.6</v>
      </c>
      <c r="X765" s="14">
        <v>18622.980000000003</v>
      </c>
      <c r="Y765">
        <v>1</v>
      </c>
      <c r="Z765">
        <v>1</v>
      </c>
      <c r="AA765">
        <v>0</v>
      </c>
      <c r="AB765">
        <v>11</v>
      </c>
      <c r="AC765">
        <v>1692.998181818182</v>
      </c>
      <c r="AD765">
        <v>0</v>
      </c>
      <c r="AE765">
        <v>0</v>
      </c>
      <c r="AF765">
        <v>1</v>
      </c>
      <c r="AG765">
        <v>18622.980000000003</v>
      </c>
      <c r="AH765" t="s">
        <v>38</v>
      </c>
      <c r="AI765" t="s">
        <v>38</v>
      </c>
      <c r="AK765">
        <f>VLOOKUP(B765, 'Performance Data'!$B:$B, 1, 0)</f>
        <v>29022</v>
      </c>
    </row>
    <row r="766" spans="2:37" hidden="1" x14ac:dyDescent="0.25">
      <c r="B766" s="11">
        <v>29023</v>
      </c>
      <c r="C766" s="1" t="s">
        <v>236</v>
      </c>
      <c r="D766" t="s">
        <v>23</v>
      </c>
      <c r="E766" t="s">
        <v>23</v>
      </c>
      <c r="F766" t="s">
        <v>535</v>
      </c>
      <c r="G766" s="12" t="s">
        <v>106</v>
      </c>
      <c r="H766">
        <v>45689</v>
      </c>
      <c r="I766" t="s">
        <v>64</v>
      </c>
      <c r="J766" s="14">
        <v>0</v>
      </c>
      <c r="K766" s="14">
        <v>4924.4399999999996</v>
      </c>
      <c r="L766" s="14">
        <v>140.54</v>
      </c>
      <c r="M766" s="14">
        <v>0</v>
      </c>
      <c r="N766" s="14">
        <v>0</v>
      </c>
      <c r="O766" s="14">
        <v>0</v>
      </c>
      <c r="P766" s="14">
        <v>0</v>
      </c>
      <c r="Q766" s="14">
        <v>517.54999999999995</v>
      </c>
      <c r="R766" s="14">
        <v>0</v>
      </c>
      <c r="S766" s="14">
        <v>592.96</v>
      </c>
      <c r="T766" s="14">
        <v>257.13</v>
      </c>
      <c r="U766" s="14">
        <v>0</v>
      </c>
      <c r="W766" s="14">
        <v>0</v>
      </c>
      <c r="X766" s="14">
        <v>6432.62</v>
      </c>
      <c r="Y766">
        <v>0</v>
      </c>
      <c r="Z766">
        <v>1</v>
      </c>
      <c r="AA766">
        <v>0</v>
      </c>
      <c r="AB766">
        <v>5</v>
      </c>
      <c r="AC766">
        <v>1286.5239999999999</v>
      </c>
      <c r="AD766">
        <v>0</v>
      </c>
      <c r="AE766">
        <v>0</v>
      </c>
      <c r="AF766">
        <v>1</v>
      </c>
      <c r="AG766">
        <v>6432.62</v>
      </c>
      <c r="AH766" t="s">
        <v>38</v>
      </c>
      <c r="AI766" t="s">
        <v>38</v>
      </c>
      <c r="AK766">
        <f>VLOOKUP(B766, 'Performance Data'!$B:$B, 1, 0)</f>
        <v>29023</v>
      </c>
    </row>
    <row r="767" spans="2:37" hidden="1" x14ac:dyDescent="0.25">
      <c r="B767" s="9">
        <v>29024</v>
      </c>
      <c r="C767" t="s">
        <v>153</v>
      </c>
      <c r="D767" t="s">
        <v>23</v>
      </c>
      <c r="E767" t="s">
        <v>23</v>
      </c>
      <c r="F767" t="s">
        <v>535</v>
      </c>
      <c r="G767" s="12" t="s">
        <v>106</v>
      </c>
      <c r="H767">
        <v>45778</v>
      </c>
      <c r="I767" t="s">
        <v>64</v>
      </c>
      <c r="J767" s="14">
        <v>0</v>
      </c>
      <c r="K767" s="14">
        <v>0</v>
      </c>
      <c r="L767" s="14">
        <v>0</v>
      </c>
      <c r="M767" s="14">
        <v>0</v>
      </c>
      <c r="N767" s="14">
        <v>11459.17</v>
      </c>
      <c r="O767" s="14">
        <v>0</v>
      </c>
      <c r="P767" s="14">
        <v>13774.14</v>
      </c>
      <c r="Q767" s="14">
        <v>0</v>
      </c>
      <c r="R767" s="14">
        <v>13576.99</v>
      </c>
      <c r="S767" s="14">
        <v>10724.19</v>
      </c>
      <c r="T767" s="14">
        <v>-27.73</v>
      </c>
      <c r="U767" s="14">
        <v>0</v>
      </c>
      <c r="W767" s="14">
        <v>0</v>
      </c>
      <c r="X767" s="14">
        <v>49506.759999999995</v>
      </c>
      <c r="Y767">
        <v>0</v>
      </c>
      <c r="Z767">
        <v>1</v>
      </c>
      <c r="AA767">
        <v>0</v>
      </c>
      <c r="AB767">
        <v>4</v>
      </c>
      <c r="AC767">
        <v>12376.689999999999</v>
      </c>
      <c r="AD767">
        <v>0</v>
      </c>
      <c r="AE767">
        <v>0</v>
      </c>
      <c r="AF767">
        <v>1</v>
      </c>
      <c r="AG767">
        <v>49506.759999999995</v>
      </c>
      <c r="AH767" t="s">
        <v>38</v>
      </c>
      <c r="AI767" t="s">
        <v>38</v>
      </c>
      <c r="AK767">
        <f>VLOOKUP(B767, 'Performance Data'!$B:$B, 1, 0)</f>
        <v>29024</v>
      </c>
    </row>
    <row r="768" spans="2:37" hidden="1" x14ac:dyDescent="0.25">
      <c r="B768">
        <v>29025</v>
      </c>
      <c r="C768" t="s">
        <v>237</v>
      </c>
      <c r="D768" t="s">
        <v>23</v>
      </c>
      <c r="E768" t="s">
        <v>23</v>
      </c>
      <c r="F768" t="s">
        <v>535</v>
      </c>
      <c r="G768" t="s">
        <v>106</v>
      </c>
      <c r="H768">
        <v>45778</v>
      </c>
      <c r="I768" t="s">
        <v>64</v>
      </c>
      <c r="J768" s="14">
        <v>0</v>
      </c>
      <c r="K768" s="14">
        <v>0</v>
      </c>
      <c r="L768" s="14">
        <v>0</v>
      </c>
      <c r="M768" s="14">
        <v>0</v>
      </c>
      <c r="N768" s="14">
        <v>3000.73</v>
      </c>
      <c r="O768" s="14">
        <v>0</v>
      </c>
      <c r="P768" s="14">
        <v>896.48</v>
      </c>
      <c r="Q768" s="14">
        <v>301.52</v>
      </c>
      <c r="R768" s="14">
        <v>0</v>
      </c>
      <c r="S768" s="14">
        <v>451.77</v>
      </c>
      <c r="T768" s="14">
        <v>0</v>
      </c>
      <c r="U768" s="14">
        <v>0</v>
      </c>
      <c r="W768" s="14">
        <v>0</v>
      </c>
      <c r="X768" s="14">
        <v>4650.5</v>
      </c>
      <c r="Y768">
        <v>0</v>
      </c>
      <c r="Z768">
        <v>1</v>
      </c>
      <c r="AA768">
        <v>0</v>
      </c>
      <c r="AB768">
        <v>4</v>
      </c>
      <c r="AC768">
        <v>1162.625</v>
      </c>
      <c r="AD768">
        <v>0</v>
      </c>
      <c r="AE768">
        <v>0</v>
      </c>
      <c r="AF768">
        <v>0</v>
      </c>
      <c r="AG768">
        <v>0</v>
      </c>
      <c r="AH768" t="s">
        <v>38</v>
      </c>
      <c r="AI768" t="s">
        <v>38</v>
      </c>
      <c r="AK768">
        <f>VLOOKUP(B768, 'Performance Data'!$B:$B, 1, 0)</f>
        <v>29025</v>
      </c>
    </row>
    <row r="769" spans="2:37" hidden="1" x14ac:dyDescent="0.25">
      <c r="B769">
        <v>29026</v>
      </c>
      <c r="C769" t="s">
        <v>110</v>
      </c>
      <c r="D769" t="s">
        <v>23</v>
      </c>
      <c r="E769" t="s">
        <v>23</v>
      </c>
      <c r="F769" t="s">
        <v>620</v>
      </c>
      <c r="G769" t="s">
        <v>620</v>
      </c>
      <c r="H769">
        <v>45809</v>
      </c>
      <c r="I769" t="s">
        <v>64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2129.09</v>
      </c>
      <c r="P769" s="14">
        <v>2877.81</v>
      </c>
      <c r="Q769" s="14">
        <v>0</v>
      </c>
      <c r="R769" s="14">
        <v>1563.02</v>
      </c>
      <c r="S769" s="14">
        <v>444.72</v>
      </c>
      <c r="T769" s="14">
        <v>2392.77</v>
      </c>
      <c r="U769" s="14">
        <v>0</v>
      </c>
      <c r="W769" s="14">
        <v>0</v>
      </c>
      <c r="X769" s="14">
        <v>9407.41</v>
      </c>
      <c r="Y769">
        <v>0</v>
      </c>
      <c r="Z769">
        <v>1</v>
      </c>
      <c r="AA769">
        <v>0</v>
      </c>
      <c r="AB769">
        <v>5</v>
      </c>
      <c r="AC769">
        <v>1881.482</v>
      </c>
      <c r="AD769">
        <v>0</v>
      </c>
      <c r="AE769">
        <v>0</v>
      </c>
      <c r="AF769">
        <v>0</v>
      </c>
      <c r="AG769">
        <v>0</v>
      </c>
      <c r="AH769" t="s">
        <v>38</v>
      </c>
      <c r="AI769" t="s">
        <v>38</v>
      </c>
      <c r="AK769">
        <f>VLOOKUP(B769, 'Performance Data'!$B:$B, 1, 0)</f>
        <v>29026</v>
      </c>
    </row>
    <row r="770" spans="2:37" hidden="1" x14ac:dyDescent="0.25">
      <c r="B770">
        <v>29027</v>
      </c>
      <c r="C770" t="s">
        <v>238</v>
      </c>
      <c r="D770" t="s">
        <v>23</v>
      </c>
      <c r="E770" t="s">
        <v>23</v>
      </c>
      <c r="F770" t="s">
        <v>620</v>
      </c>
      <c r="G770" t="s">
        <v>620</v>
      </c>
      <c r="H770">
        <v>45809</v>
      </c>
      <c r="I770" t="s">
        <v>64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1476.03</v>
      </c>
      <c r="P770" s="14">
        <v>171.42</v>
      </c>
      <c r="Q770" s="14">
        <v>681.18</v>
      </c>
      <c r="R770" s="14">
        <v>0</v>
      </c>
      <c r="S770" s="14">
        <v>0</v>
      </c>
      <c r="T770" s="14">
        <v>0</v>
      </c>
      <c r="U770" s="14">
        <v>0</v>
      </c>
      <c r="W770" s="14">
        <v>0</v>
      </c>
      <c r="X770" s="14">
        <v>2328.63</v>
      </c>
      <c r="Y770">
        <v>0</v>
      </c>
      <c r="Z770">
        <v>1</v>
      </c>
      <c r="AA770">
        <v>0</v>
      </c>
      <c r="AB770">
        <v>3</v>
      </c>
      <c r="AC770">
        <v>776.21</v>
      </c>
      <c r="AD770">
        <v>0</v>
      </c>
      <c r="AE770">
        <v>0</v>
      </c>
      <c r="AF770">
        <v>0</v>
      </c>
      <c r="AG770">
        <v>0</v>
      </c>
      <c r="AH770" t="s">
        <v>38</v>
      </c>
      <c r="AI770" t="s">
        <v>38</v>
      </c>
      <c r="AK770">
        <f>VLOOKUP(B770, 'Performance Data'!$B:$B, 1, 0)</f>
        <v>29027</v>
      </c>
    </row>
    <row r="771" spans="2:37" hidden="1" x14ac:dyDescent="0.25">
      <c r="B771">
        <v>29028</v>
      </c>
      <c r="C771" t="s">
        <v>269</v>
      </c>
      <c r="D771" t="s">
        <v>23</v>
      </c>
      <c r="E771" t="s">
        <v>23</v>
      </c>
      <c r="F771" t="s">
        <v>620</v>
      </c>
      <c r="G771" t="s">
        <v>620</v>
      </c>
      <c r="H771">
        <v>45839</v>
      </c>
      <c r="I771" t="s">
        <v>64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2701.79</v>
      </c>
      <c r="Q771" s="14">
        <v>0</v>
      </c>
      <c r="R771" s="14">
        <v>334.86</v>
      </c>
      <c r="S771" s="14">
        <v>411.52</v>
      </c>
      <c r="T771" s="14">
        <v>206.21</v>
      </c>
      <c r="U771" s="14">
        <v>0</v>
      </c>
      <c r="W771" s="14">
        <v>0</v>
      </c>
      <c r="X771" s="14">
        <v>3654.38</v>
      </c>
      <c r="Y771">
        <v>0</v>
      </c>
      <c r="Z771">
        <v>1</v>
      </c>
      <c r="AA771">
        <v>0</v>
      </c>
      <c r="AB771">
        <v>4</v>
      </c>
      <c r="AC771">
        <v>913.59500000000003</v>
      </c>
      <c r="AD771">
        <v>0</v>
      </c>
      <c r="AE771">
        <v>0</v>
      </c>
      <c r="AF771">
        <v>0</v>
      </c>
      <c r="AG771">
        <v>0</v>
      </c>
      <c r="AH771" t="s">
        <v>38</v>
      </c>
      <c r="AI771" t="s">
        <v>38</v>
      </c>
      <c r="AK771">
        <f>VLOOKUP(B771, 'Performance Data'!$B:$B, 1, 0)</f>
        <v>29028</v>
      </c>
    </row>
    <row r="772" spans="2:37" hidden="1" x14ac:dyDescent="0.25">
      <c r="B772">
        <v>29029</v>
      </c>
      <c r="C772" t="s">
        <v>111</v>
      </c>
      <c r="D772" t="s">
        <v>23</v>
      </c>
      <c r="E772" t="s">
        <v>23</v>
      </c>
      <c r="F772" t="s">
        <v>620</v>
      </c>
      <c r="G772" t="s">
        <v>620</v>
      </c>
      <c r="H772">
        <v>45839</v>
      </c>
      <c r="I772" t="s">
        <v>64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188.89</v>
      </c>
      <c r="Q772" s="14">
        <v>0</v>
      </c>
      <c r="R772" s="14">
        <v>202.18</v>
      </c>
      <c r="S772" s="14">
        <v>0</v>
      </c>
      <c r="T772" s="14">
        <v>0</v>
      </c>
      <c r="U772" s="14">
        <v>0</v>
      </c>
      <c r="W772" s="14">
        <v>0</v>
      </c>
      <c r="X772" s="14">
        <v>391.07</v>
      </c>
      <c r="Y772">
        <v>0</v>
      </c>
      <c r="Z772">
        <v>1</v>
      </c>
      <c r="AA772">
        <v>0</v>
      </c>
      <c r="AB772">
        <v>2</v>
      </c>
      <c r="AC772">
        <v>195.535</v>
      </c>
      <c r="AD772">
        <v>0</v>
      </c>
      <c r="AE772">
        <v>0</v>
      </c>
      <c r="AF772">
        <v>0</v>
      </c>
      <c r="AG772">
        <v>0</v>
      </c>
      <c r="AH772" t="s">
        <v>38</v>
      </c>
      <c r="AI772" t="s">
        <v>38</v>
      </c>
      <c r="AK772">
        <f>VLOOKUP(B772, 'Performance Data'!$B:$B, 1, 0)</f>
        <v>29029</v>
      </c>
    </row>
    <row r="773" spans="2:37" hidden="1" x14ac:dyDescent="0.25">
      <c r="B773">
        <v>29030</v>
      </c>
      <c r="C773" t="s">
        <v>1308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W773" s="14">
        <v>0</v>
      </c>
      <c r="X773" s="14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 t="s">
        <v>38</v>
      </c>
      <c r="AI773" t="s">
        <v>38</v>
      </c>
      <c r="AK773" t="e">
        <f>VLOOKUP(B773, 'Performance Data'!$B:$B, 1, 0)</f>
        <v>#N/A</v>
      </c>
    </row>
    <row r="774" spans="2:37" hidden="1" x14ac:dyDescent="0.25">
      <c r="B774">
        <v>29031</v>
      </c>
      <c r="C774" t="s">
        <v>112</v>
      </c>
      <c r="D774" t="s">
        <v>23</v>
      </c>
      <c r="E774" t="s">
        <v>23</v>
      </c>
      <c r="F774" t="s">
        <v>620</v>
      </c>
      <c r="G774" t="s">
        <v>620</v>
      </c>
      <c r="H774">
        <v>45901</v>
      </c>
      <c r="I774" t="s">
        <v>64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5003.66</v>
      </c>
      <c r="S774" s="14">
        <v>138.65</v>
      </c>
      <c r="T774" s="14">
        <v>65.48</v>
      </c>
      <c r="U774" s="14">
        <v>358.3</v>
      </c>
      <c r="W774" s="14">
        <v>358.3</v>
      </c>
      <c r="X774" s="14">
        <v>5566.0899999999992</v>
      </c>
      <c r="Y774">
        <v>1</v>
      </c>
      <c r="Z774">
        <v>1</v>
      </c>
      <c r="AA774">
        <v>0</v>
      </c>
      <c r="AB774">
        <v>4</v>
      </c>
      <c r="AC774">
        <v>1391.5224999999998</v>
      </c>
      <c r="AD774">
        <v>0</v>
      </c>
      <c r="AE774">
        <v>0</v>
      </c>
      <c r="AF774">
        <v>0</v>
      </c>
      <c r="AG774">
        <v>0</v>
      </c>
      <c r="AH774" t="s">
        <v>38</v>
      </c>
      <c r="AI774" t="s">
        <v>38</v>
      </c>
      <c r="AK774">
        <f>VLOOKUP(B774, 'Performance Data'!$B:$B, 1, 0)</f>
        <v>29031</v>
      </c>
    </row>
    <row r="775" spans="2:37" hidden="1" x14ac:dyDescent="0.25">
      <c r="B775">
        <v>29033</v>
      </c>
      <c r="C775" t="s">
        <v>1309</v>
      </c>
      <c r="D775" t="s">
        <v>23</v>
      </c>
      <c r="E775" t="s">
        <v>23</v>
      </c>
      <c r="F775" t="s">
        <v>535</v>
      </c>
      <c r="G775" t="s">
        <v>106</v>
      </c>
      <c r="H775">
        <v>45992</v>
      </c>
      <c r="I775" t="s">
        <v>64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4910.37</v>
      </c>
      <c r="W775" s="14">
        <v>4910.37</v>
      </c>
      <c r="X775" s="14">
        <v>4910.37</v>
      </c>
      <c r="Y775">
        <v>1</v>
      </c>
      <c r="Z775">
        <v>1</v>
      </c>
      <c r="AA775">
        <v>0</v>
      </c>
      <c r="AB775">
        <v>1</v>
      </c>
      <c r="AC775">
        <v>4910.37</v>
      </c>
      <c r="AD775">
        <v>0</v>
      </c>
      <c r="AE775">
        <v>0</v>
      </c>
      <c r="AF775">
        <v>0</v>
      </c>
      <c r="AG775">
        <v>0</v>
      </c>
      <c r="AH775" t="s">
        <v>38</v>
      </c>
      <c r="AI775" t="s">
        <v>38</v>
      </c>
      <c r="AK775">
        <f>VLOOKUP(B775, 'Performance Data'!$B:$B, 1, 0)</f>
        <v>29033</v>
      </c>
    </row>
    <row r="776" spans="2:37" hidden="1" x14ac:dyDescent="0.25">
      <c r="B776">
        <v>30000</v>
      </c>
      <c r="C776" t="s">
        <v>915</v>
      </c>
      <c r="D776" t="s">
        <v>905</v>
      </c>
      <c r="E776" t="s">
        <v>905</v>
      </c>
      <c r="F776">
        <v>0</v>
      </c>
      <c r="G776">
        <v>0</v>
      </c>
      <c r="H776">
        <v>0</v>
      </c>
      <c r="I776" t="s">
        <v>38</v>
      </c>
      <c r="J776" s="14">
        <v>0</v>
      </c>
      <c r="K776" s="14">
        <v>1152.47</v>
      </c>
      <c r="L776" s="14">
        <v>169.88</v>
      </c>
      <c r="M776" s="14">
        <v>1039.6199999999999</v>
      </c>
      <c r="N776" s="14">
        <v>0</v>
      </c>
      <c r="O776" s="14">
        <v>943.02</v>
      </c>
      <c r="P776" s="14">
        <v>224.34</v>
      </c>
      <c r="Q776" s="14">
        <v>0</v>
      </c>
      <c r="R776" s="14">
        <v>728.67</v>
      </c>
      <c r="S776" s="14">
        <v>851.13</v>
      </c>
      <c r="T776" s="14">
        <v>862.59</v>
      </c>
      <c r="U776" s="14">
        <v>602.6</v>
      </c>
      <c r="W776" s="14">
        <v>602.6</v>
      </c>
      <c r="X776" s="14">
        <v>6574.3200000000006</v>
      </c>
      <c r="Y776">
        <v>1</v>
      </c>
      <c r="Z776">
        <v>1</v>
      </c>
      <c r="AA776">
        <v>0</v>
      </c>
      <c r="AB776">
        <v>9</v>
      </c>
      <c r="AC776">
        <v>730.48</v>
      </c>
      <c r="AD776">
        <v>0</v>
      </c>
      <c r="AE776">
        <v>0</v>
      </c>
      <c r="AF776">
        <v>0</v>
      </c>
      <c r="AG776">
        <v>0</v>
      </c>
      <c r="AH776" t="s">
        <v>38</v>
      </c>
      <c r="AI776" t="s">
        <v>38</v>
      </c>
      <c r="AK776" t="e">
        <f>VLOOKUP(B776, 'Performance Data'!$B:$B, 1, 0)</f>
        <v>#N/A</v>
      </c>
    </row>
    <row r="777" spans="2:37" hidden="1" x14ac:dyDescent="0.25">
      <c r="B777">
        <v>30007</v>
      </c>
      <c r="C777" t="s">
        <v>916</v>
      </c>
      <c r="D777" t="s">
        <v>905</v>
      </c>
      <c r="E777" t="s">
        <v>905</v>
      </c>
      <c r="F777">
        <v>0</v>
      </c>
      <c r="G777">
        <v>0</v>
      </c>
      <c r="H777">
        <v>0</v>
      </c>
      <c r="I777" t="s">
        <v>38</v>
      </c>
      <c r="J777" s="14">
        <v>220.64</v>
      </c>
      <c r="K777" s="14">
        <v>0</v>
      </c>
      <c r="L777" s="14">
        <v>318.01</v>
      </c>
      <c r="M777" s="14">
        <v>113.33</v>
      </c>
      <c r="N777" s="14">
        <v>196.13</v>
      </c>
      <c r="O777" s="14">
        <v>278.52999999999997</v>
      </c>
      <c r="P777" s="14">
        <v>0</v>
      </c>
      <c r="Q777" s="14">
        <v>379.37</v>
      </c>
      <c r="R777" s="14">
        <v>0</v>
      </c>
      <c r="S777" s="14">
        <v>100.5</v>
      </c>
      <c r="T777" s="14">
        <v>254.67</v>
      </c>
      <c r="U777" s="14">
        <v>172.09</v>
      </c>
      <c r="W777" s="14">
        <v>172.09</v>
      </c>
      <c r="X777" s="14">
        <v>2033.2699999999998</v>
      </c>
      <c r="Y777">
        <v>1</v>
      </c>
      <c r="Z777">
        <v>1</v>
      </c>
      <c r="AA777">
        <v>0</v>
      </c>
      <c r="AB777">
        <v>9</v>
      </c>
      <c r="AC777">
        <v>225.91888888888886</v>
      </c>
      <c r="AD777">
        <v>0</v>
      </c>
      <c r="AE777">
        <v>0</v>
      </c>
      <c r="AF777">
        <v>0</v>
      </c>
      <c r="AG777">
        <v>0</v>
      </c>
      <c r="AH777" t="s">
        <v>38</v>
      </c>
      <c r="AI777" t="s">
        <v>38</v>
      </c>
      <c r="AK777" t="e">
        <f>VLOOKUP(B777, 'Performance Data'!$B:$B, 1, 0)</f>
        <v>#N/A</v>
      </c>
    </row>
    <row r="778" spans="2:37" hidden="1" x14ac:dyDescent="0.25">
      <c r="B778">
        <v>30010</v>
      </c>
      <c r="C778" t="s">
        <v>917</v>
      </c>
      <c r="D778" t="s">
        <v>905</v>
      </c>
      <c r="E778" t="s">
        <v>905</v>
      </c>
      <c r="F778">
        <v>0</v>
      </c>
      <c r="G778">
        <v>0</v>
      </c>
      <c r="H778">
        <v>0</v>
      </c>
      <c r="I778" t="s">
        <v>38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W778" s="14">
        <v>0</v>
      </c>
      <c r="X778" s="14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t="s">
        <v>38</v>
      </c>
      <c r="AI778" t="s">
        <v>38</v>
      </c>
      <c r="AK778" t="e">
        <f>VLOOKUP(B778, 'Performance Data'!$B:$B, 1, 0)</f>
        <v>#N/A</v>
      </c>
    </row>
    <row r="779" spans="2:37" hidden="1" x14ac:dyDescent="0.25">
      <c r="B779">
        <v>30016</v>
      </c>
      <c r="C779" t="s">
        <v>918</v>
      </c>
      <c r="D779" t="s">
        <v>905</v>
      </c>
      <c r="E779" t="s">
        <v>905</v>
      </c>
      <c r="F779">
        <v>0</v>
      </c>
      <c r="G779">
        <v>0</v>
      </c>
      <c r="H779">
        <v>0</v>
      </c>
      <c r="I779" t="s">
        <v>38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W779" s="14">
        <v>0</v>
      </c>
      <c r="X779" s="14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t="s">
        <v>38</v>
      </c>
      <c r="AI779" t="s">
        <v>38</v>
      </c>
      <c r="AK779" t="e">
        <f>VLOOKUP(B779, 'Performance Data'!$B:$B, 1, 0)</f>
        <v>#N/A</v>
      </c>
    </row>
    <row r="780" spans="2:37" hidden="1" x14ac:dyDescent="0.25">
      <c r="B780">
        <v>30017</v>
      </c>
      <c r="C780" t="s">
        <v>919</v>
      </c>
      <c r="D780" t="s">
        <v>905</v>
      </c>
      <c r="E780" t="s">
        <v>905</v>
      </c>
      <c r="F780">
        <v>0</v>
      </c>
      <c r="G780" s="48">
        <v>0</v>
      </c>
      <c r="H780" s="48">
        <v>0</v>
      </c>
      <c r="I780" t="s">
        <v>38</v>
      </c>
      <c r="J780" s="14">
        <v>0</v>
      </c>
      <c r="K780" s="14">
        <v>0</v>
      </c>
      <c r="L780" s="14">
        <v>0</v>
      </c>
      <c r="M780" s="14">
        <v>68.16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75.599999999999994</v>
      </c>
      <c r="U780" s="14">
        <v>0</v>
      </c>
      <c r="W780" s="14">
        <v>0</v>
      </c>
      <c r="X780" s="14">
        <v>143.76</v>
      </c>
      <c r="Y780">
        <v>0</v>
      </c>
      <c r="Z780">
        <v>1</v>
      </c>
      <c r="AA780">
        <v>0</v>
      </c>
      <c r="AB780">
        <v>2</v>
      </c>
      <c r="AC780">
        <v>71.88</v>
      </c>
      <c r="AD780">
        <v>0</v>
      </c>
      <c r="AE780">
        <v>0</v>
      </c>
      <c r="AF780">
        <v>0</v>
      </c>
      <c r="AG780">
        <v>0</v>
      </c>
      <c r="AH780" t="s">
        <v>38</v>
      </c>
      <c r="AI780" t="s">
        <v>38</v>
      </c>
      <c r="AK780" t="e">
        <f>VLOOKUP(B780, 'Performance Data'!$B:$B, 1, 0)</f>
        <v>#N/A</v>
      </c>
    </row>
    <row r="781" spans="2:37" hidden="1" x14ac:dyDescent="0.25">
      <c r="B781">
        <v>30018</v>
      </c>
      <c r="C781" t="s">
        <v>920</v>
      </c>
      <c r="D781" t="s">
        <v>905</v>
      </c>
      <c r="E781" t="s">
        <v>905</v>
      </c>
      <c r="F781">
        <v>0</v>
      </c>
      <c r="G781" s="48">
        <v>0</v>
      </c>
      <c r="H781" s="48">
        <v>0</v>
      </c>
      <c r="I781" t="s">
        <v>38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W781" s="14">
        <v>0</v>
      </c>
      <c r="X781" s="14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t="s">
        <v>38</v>
      </c>
      <c r="AI781" t="s">
        <v>38</v>
      </c>
      <c r="AK781" t="e">
        <f>VLOOKUP(B781, 'Performance Data'!$B:$B, 1, 0)</f>
        <v>#N/A</v>
      </c>
    </row>
    <row r="782" spans="2:37" hidden="1" x14ac:dyDescent="0.25">
      <c r="B782">
        <v>30019</v>
      </c>
      <c r="C782" t="s">
        <v>921</v>
      </c>
      <c r="D782" t="s">
        <v>905</v>
      </c>
      <c r="E782" t="s">
        <v>905</v>
      </c>
      <c r="F782">
        <v>0</v>
      </c>
      <c r="G782">
        <v>0</v>
      </c>
      <c r="H782">
        <v>0</v>
      </c>
      <c r="I782" t="s">
        <v>38</v>
      </c>
      <c r="J782" s="14">
        <v>0</v>
      </c>
      <c r="K782" s="14">
        <v>206.27</v>
      </c>
      <c r="L782" s="14">
        <v>0</v>
      </c>
      <c r="M782" s="14">
        <v>-206.27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W782" s="14">
        <v>0</v>
      </c>
      <c r="X782" s="14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38</v>
      </c>
      <c r="AI782" t="s">
        <v>38</v>
      </c>
      <c r="AK782" t="e">
        <f>VLOOKUP(B782, 'Performance Data'!$B:$B, 1, 0)</f>
        <v>#N/A</v>
      </c>
    </row>
    <row r="783" spans="2:37" hidden="1" x14ac:dyDescent="0.25">
      <c r="B783">
        <v>30024</v>
      </c>
      <c r="C783" t="s">
        <v>922</v>
      </c>
      <c r="D783" t="s">
        <v>905</v>
      </c>
      <c r="E783" t="s">
        <v>905</v>
      </c>
      <c r="F783">
        <v>0</v>
      </c>
      <c r="G783">
        <v>0</v>
      </c>
      <c r="H783">
        <v>0</v>
      </c>
      <c r="I783" t="s">
        <v>38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W783" s="14">
        <v>0</v>
      </c>
      <c r="X783" s="14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t="s">
        <v>38</v>
      </c>
      <c r="AI783" t="s">
        <v>38</v>
      </c>
      <c r="AK783" t="e">
        <f>VLOOKUP(B783, 'Performance Data'!$B:$B, 1, 0)</f>
        <v>#N/A</v>
      </c>
    </row>
    <row r="784" spans="2:37" hidden="1" x14ac:dyDescent="0.25">
      <c r="B784">
        <v>30027</v>
      </c>
      <c r="C784" t="s">
        <v>923</v>
      </c>
      <c r="D784" t="s">
        <v>905</v>
      </c>
      <c r="E784" t="s">
        <v>905</v>
      </c>
      <c r="F784">
        <v>0</v>
      </c>
      <c r="G784">
        <v>0</v>
      </c>
      <c r="H784">
        <v>0</v>
      </c>
      <c r="I784" t="s">
        <v>38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19.5</v>
      </c>
      <c r="P784" s="14">
        <v>0</v>
      </c>
      <c r="Q784" s="14">
        <v>0</v>
      </c>
      <c r="R784" s="14">
        <v>0</v>
      </c>
      <c r="S784" s="14">
        <v>0</v>
      </c>
      <c r="T784" s="14">
        <v>55.46</v>
      </c>
      <c r="U784" s="14">
        <v>0</v>
      </c>
      <c r="W784" s="14">
        <v>0</v>
      </c>
      <c r="X784" s="14">
        <v>74.960000000000008</v>
      </c>
      <c r="Y784">
        <v>0</v>
      </c>
      <c r="Z784">
        <v>1</v>
      </c>
      <c r="AA784">
        <v>0</v>
      </c>
      <c r="AB784">
        <v>2</v>
      </c>
      <c r="AC784">
        <v>37.480000000000004</v>
      </c>
      <c r="AD784">
        <v>0</v>
      </c>
      <c r="AE784">
        <v>0</v>
      </c>
      <c r="AF784">
        <v>0</v>
      </c>
      <c r="AG784">
        <v>0</v>
      </c>
      <c r="AH784" t="s">
        <v>38</v>
      </c>
      <c r="AI784" t="s">
        <v>38</v>
      </c>
      <c r="AK784" t="e">
        <f>VLOOKUP(B784, 'Performance Data'!$B:$B, 1, 0)</f>
        <v>#N/A</v>
      </c>
    </row>
    <row r="785" spans="2:37" hidden="1" x14ac:dyDescent="0.25">
      <c r="B785">
        <v>30035</v>
      </c>
      <c r="C785" t="s">
        <v>924</v>
      </c>
      <c r="D785" t="s">
        <v>905</v>
      </c>
      <c r="E785" t="s">
        <v>905</v>
      </c>
      <c r="F785">
        <v>0</v>
      </c>
      <c r="G785">
        <v>0</v>
      </c>
      <c r="H785">
        <v>0</v>
      </c>
      <c r="I785" t="s">
        <v>38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W785" s="14">
        <v>0</v>
      </c>
      <c r="X785" s="14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t="s">
        <v>38</v>
      </c>
      <c r="AI785" t="s">
        <v>38</v>
      </c>
      <c r="AK785" t="e">
        <f>VLOOKUP(B785, 'Performance Data'!$B:$B, 1, 0)</f>
        <v>#N/A</v>
      </c>
    </row>
    <row r="786" spans="2:37" hidden="1" x14ac:dyDescent="0.25">
      <c r="B786">
        <v>30053</v>
      </c>
      <c r="C786" t="s">
        <v>925</v>
      </c>
      <c r="D786" t="s">
        <v>905</v>
      </c>
      <c r="E786" t="s">
        <v>905</v>
      </c>
      <c r="F786">
        <v>0</v>
      </c>
      <c r="G786">
        <v>0</v>
      </c>
      <c r="H786">
        <v>0</v>
      </c>
      <c r="I786" t="s">
        <v>38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W786" s="14">
        <v>0</v>
      </c>
      <c r="X786" s="14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t="s">
        <v>38</v>
      </c>
      <c r="AI786" t="s">
        <v>38</v>
      </c>
      <c r="AK786" t="e">
        <f>VLOOKUP(B786, 'Performance Data'!$B:$B, 1, 0)</f>
        <v>#N/A</v>
      </c>
    </row>
    <row r="787" spans="2:37" hidden="1" x14ac:dyDescent="0.25">
      <c r="B787">
        <v>30055</v>
      </c>
      <c r="C787" t="s">
        <v>926</v>
      </c>
      <c r="D787" t="s">
        <v>905</v>
      </c>
      <c r="E787" t="s">
        <v>905</v>
      </c>
      <c r="F787">
        <v>0</v>
      </c>
      <c r="G787">
        <v>0</v>
      </c>
      <c r="H787">
        <v>0</v>
      </c>
      <c r="I787" t="s">
        <v>38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W787" s="14">
        <v>0</v>
      </c>
      <c r="X787" s="14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 t="s">
        <v>38</v>
      </c>
      <c r="AI787" t="s">
        <v>38</v>
      </c>
      <c r="AK787" t="e">
        <f>VLOOKUP(B787, 'Performance Data'!$B:$B, 1, 0)</f>
        <v>#N/A</v>
      </c>
    </row>
    <row r="788" spans="2:37" hidden="1" x14ac:dyDescent="0.25">
      <c r="B788">
        <v>30065</v>
      </c>
      <c r="C788" t="s">
        <v>671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38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W788" s="14">
        <v>0</v>
      </c>
      <c r="X788" s="14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K788">
        <f>VLOOKUP(B788, 'Performance Data'!$B:$B, 1, 0)</f>
        <v>30065</v>
      </c>
    </row>
    <row r="789" spans="2:37" hidden="1" x14ac:dyDescent="0.25">
      <c r="B789">
        <v>30066</v>
      </c>
      <c r="C789" t="s">
        <v>329</v>
      </c>
      <c r="D789" t="s">
        <v>23</v>
      </c>
      <c r="E789" t="s">
        <v>23</v>
      </c>
      <c r="F789" t="s">
        <v>1269</v>
      </c>
      <c r="G789" t="s">
        <v>1269</v>
      </c>
      <c r="H789">
        <v>0</v>
      </c>
      <c r="I789" t="s">
        <v>38</v>
      </c>
      <c r="J789" s="14">
        <v>6781.71</v>
      </c>
      <c r="K789" s="14">
        <v>5160</v>
      </c>
      <c r="L789" s="14">
        <v>6834.44</v>
      </c>
      <c r="M789" s="14">
        <v>8040.56</v>
      </c>
      <c r="N789" s="14">
        <v>7053.29</v>
      </c>
      <c r="O789" s="14">
        <v>9268.51</v>
      </c>
      <c r="P789" s="14">
        <v>12046.33</v>
      </c>
      <c r="Q789" s="14">
        <v>13525.07</v>
      </c>
      <c r="R789" s="14">
        <v>9721.61</v>
      </c>
      <c r="S789" s="14">
        <v>6298.31</v>
      </c>
      <c r="T789" s="14">
        <v>7859.21</v>
      </c>
      <c r="U789" s="14">
        <v>25735.46</v>
      </c>
      <c r="W789" s="14">
        <v>25735.46</v>
      </c>
      <c r="X789" s="14">
        <v>118324.5</v>
      </c>
      <c r="Y789">
        <v>1</v>
      </c>
      <c r="Z789">
        <v>1</v>
      </c>
      <c r="AA789">
        <v>0</v>
      </c>
      <c r="AB789">
        <v>12</v>
      </c>
      <c r="AC789">
        <v>9860.375</v>
      </c>
      <c r="AD789">
        <v>0</v>
      </c>
      <c r="AE789">
        <v>0</v>
      </c>
      <c r="AF789">
        <v>0</v>
      </c>
      <c r="AG789">
        <v>0</v>
      </c>
      <c r="AH789" t="s">
        <v>128</v>
      </c>
      <c r="AI789" t="s">
        <v>1242</v>
      </c>
      <c r="AK789">
        <f>VLOOKUP(B789, 'Performance Data'!$B:$B, 1, 0)</f>
        <v>30066</v>
      </c>
    </row>
    <row r="790" spans="2:37" hidden="1" x14ac:dyDescent="0.25">
      <c r="B790">
        <v>30078</v>
      </c>
      <c r="C790" t="s">
        <v>927</v>
      </c>
      <c r="D790" t="s">
        <v>905</v>
      </c>
      <c r="E790" t="s">
        <v>905</v>
      </c>
      <c r="F790">
        <v>0</v>
      </c>
      <c r="G790">
        <v>0</v>
      </c>
      <c r="H790">
        <v>0</v>
      </c>
      <c r="I790" t="s">
        <v>38</v>
      </c>
      <c r="J790" s="14">
        <v>0</v>
      </c>
      <c r="K790" s="14">
        <v>0</v>
      </c>
      <c r="L790" s="14">
        <v>0</v>
      </c>
      <c r="M790" s="14">
        <v>669.46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-669.46</v>
      </c>
      <c r="T790" s="14">
        <v>0</v>
      </c>
      <c r="U790" s="14">
        <v>0</v>
      </c>
      <c r="W790" s="14">
        <v>0</v>
      </c>
      <c r="X790" s="14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 t="s">
        <v>38</v>
      </c>
      <c r="AI790" t="s">
        <v>38</v>
      </c>
      <c r="AK790" t="e">
        <f>VLOOKUP(B790, 'Performance Data'!$B:$B, 1, 0)</f>
        <v>#N/A</v>
      </c>
    </row>
    <row r="791" spans="2:37" hidden="1" x14ac:dyDescent="0.25">
      <c r="B791">
        <v>30079</v>
      </c>
      <c r="C791" t="s">
        <v>928</v>
      </c>
      <c r="D791" t="s">
        <v>905</v>
      </c>
      <c r="E791" t="s">
        <v>905</v>
      </c>
      <c r="F791">
        <v>0</v>
      </c>
      <c r="G791">
        <v>0</v>
      </c>
      <c r="H791">
        <v>0</v>
      </c>
      <c r="I791" t="s">
        <v>38</v>
      </c>
      <c r="J791" s="14">
        <v>0</v>
      </c>
      <c r="K791" s="14">
        <v>0</v>
      </c>
      <c r="L791" s="14">
        <v>0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</v>
      </c>
      <c r="W791" s="14">
        <v>0</v>
      </c>
      <c r="X791" s="14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t="s">
        <v>38</v>
      </c>
      <c r="AI791" t="s">
        <v>38</v>
      </c>
      <c r="AK791" t="e">
        <f>VLOOKUP(B791, 'Performance Data'!$B:$B, 1, 0)</f>
        <v>#N/A</v>
      </c>
    </row>
    <row r="792" spans="2:37" hidden="1" x14ac:dyDescent="0.25">
      <c r="B792">
        <v>30110</v>
      </c>
      <c r="C792" t="s">
        <v>929</v>
      </c>
      <c r="D792" t="s">
        <v>905</v>
      </c>
      <c r="E792" t="s">
        <v>905</v>
      </c>
      <c r="F792">
        <v>0</v>
      </c>
      <c r="G792">
        <v>0</v>
      </c>
      <c r="H792">
        <v>0</v>
      </c>
      <c r="I792" t="s">
        <v>38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0</v>
      </c>
      <c r="T792" s="14">
        <v>0</v>
      </c>
      <c r="U792" s="14">
        <v>0</v>
      </c>
      <c r="W792" s="14">
        <v>0</v>
      </c>
      <c r="X792" s="14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 t="s">
        <v>38</v>
      </c>
      <c r="AI792" t="s">
        <v>38</v>
      </c>
      <c r="AK792" t="e">
        <f>VLOOKUP(B792, 'Performance Data'!$B:$B, 1, 0)</f>
        <v>#N/A</v>
      </c>
    </row>
    <row r="793" spans="2:37" hidden="1" x14ac:dyDescent="0.25">
      <c r="B793">
        <v>30121</v>
      </c>
      <c r="C793" t="s">
        <v>930</v>
      </c>
      <c r="D793" t="s">
        <v>905</v>
      </c>
      <c r="E793" t="s">
        <v>905</v>
      </c>
      <c r="F793">
        <v>0</v>
      </c>
      <c r="G793">
        <v>0</v>
      </c>
      <c r="H793">
        <v>0</v>
      </c>
      <c r="I793" t="s">
        <v>38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W793" s="14">
        <v>0</v>
      </c>
      <c r="X793" s="14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">
        <v>38</v>
      </c>
      <c r="AI793" t="s">
        <v>38</v>
      </c>
      <c r="AK793" t="e">
        <f>VLOOKUP(B793, 'Performance Data'!$B:$B, 1, 0)</f>
        <v>#N/A</v>
      </c>
    </row>
    <row r="794" spans="2:37" hidden="1" x14ac:dyDescent="0.25">
      <c r="B794">
        <v>30150</v>
      </c>
      <c r="C794" t="s">
        <v>931</v>
      </c>
      <c r="D794" t="s">
        <v>905</v>
      </c>
      <c r="E794" t="s">
        <v>905</v>
      </c>
      <c r="F794">
        <v>0</v>
      </c>
      <c r="G794">
        <v>0</v>
      </c>
      <c r="H794">
        <v>0</v>
      </c>
      <c r="I794" t="s">
        <v>38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W794" s="14">
        <v>0</v>
      </c>
      <c r="X794" s="1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 t="s">
        <v>38</v>
      </c>
      <c r="AI794" t="s">
        <v>38</v>
      </c>
      <c r="AK794" t="e">
        <f>VLOOKUP(B794, 'Performance Data'!$B:$B, 1, 0)</f>
        <v>#N/A</v>
      </c>
    </row>
    <row r="795" spans="2:37" hidden="1" x14ac:dyDescent="0.25">
      <c r="B795">
        <v>30193</v>
      </c>
      <c r="C795" t="s">
        <v>932</v>
      </c>
      <c r="D795" t="s">
        <v>905</v>
      </c>
      <c r="E795" t="s">
        <v>905</v>
      </c>
      <c r="F795">
        <v>0</v>
      </c>
      <c r="G795">
        <v>0</v>
      </c>
      <c r="H795">
        <v>0</v>
      </c>
      <c r="I795" t="s">
        <v>38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0</v>
      </c>
      <c r="T795" s="14">
        <v>0</v>
      </c>
      <c r="U795" s="14">
        <v>0</v>
      </c>
      <c r="W795" s="14">
        <v>0</v>
      </c>
      <c r="X795" s="14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">
        <v>38</v>
      </c>
      <c r="AI795" t="s">
        <v>38</v>
      </c>
      <c r="AK795" t="e">
        <f>VLOOKUP(B795, 'Performance Data'!$B:$B, 1, 0)</f>
        <v>#N/A</v>
      </c>
    </row>
    <row r="796" spans="2:37" hidden="1" x14ac:dyDescent="0.25">
      <c r="B796">
        <v>30253</v>
      </c>
      <c r="C796" t="s">
        <v>933</v>
      </c>
      <c r="D796" t="s">
        <v>905</v>
      </c>
      <c r="E796" t="s">
        <v>905</v>
      </c>
      <c r="F796">
        <v>0</v>
      </c>
      <c r="G796">
        <v>0</v>
      </c>
      <c r="H796">
        <v>0</v>
      </c>
      <c r="I796" t="s">
        <v>38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W796" s="14">
        <v>0</v>
      </c>
      <c r="X796" s="14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 t="s">
        <v>38</v>
      </c>
      <c r="AI796" t="s">
        <v>38</v>
      </c>
      <c r="AK796" t="e">
        <f>VLOOKUP(B796, 'Performance Data'!$B:$B, 1, 0)</f>
        <v>#N/A</v>
      </c>
    </row>
    <row r="797" spans="2:37" hidden="1" x14ac:dyDescent="0.25">
      <c r="B797">
        <v>30259</v>
      </c>
      <c r="C797" t="s">
        <v>934</v>
      </c>
      <c r="D797" t="s">
        <v>905</v>
      </c>
      <c r="E797" t="s">
        <v>905</v>
      </c>
      <c r="F797">
        <v>0</v>
      </c>
      <c r="G797">
        <v>0</v>
      </c>
      <c r="H797">
        <v>0</v>
      </c>
      <c r="I797" t="s">
        <v>38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W797" s="14">
        <v>0</v>
      </c>
      <c r="X797" s="14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t="s">
        <v>38</v>
      </c>
      <c r="AI797" t="s">
        <v>38</v>
      </c>
      <c r="AK797" t="e">
        <f>VLOOKUP(B797, 'Performance Data'!$B:$B, 1, 0)</f>
        <v>#N/A</v>
      </c>
    </row>
    <row r="798" spans="2:37" hidden="1" x14ac:dyDescent="0.25">
      <c r="B798">
        <v>30273</v>
      </c>
      <c r="C798" t="s">
        <v>1245</v>
      </c>
      <c r="D798" t="s">
        <v>905</v>
      </c>
      <c r="E798" t="s">
        <v>905</v>
      </c>
      <c r="F798">
        <v>0</v>
      </c>
      <c r="G798">
        <v>0</v>
      </c>
      <c r="H798">
        <v>0</v>
      </c>
      <c r="I798" t="s">
        <v>38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W798" s="14">
        <v>0</v>
      </c>
      <c r="X798" s="14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 t="s">
        <v>38</v>
      </c>
      <c r="AI798" t="s">
        <v>38</v>
      </c>
      <c r="AK798" t="e">
        <f>VLOOKUP(B798, 'Performance Data'!$B:$B, 1, 0)</f>
        <v>#N/A</v>
      </c>
    </row>
    <row r="799" spans="2:37" hidden="1" x14ac:dyDescent="0.25">
      <c r="B799">
        <v>30276</v>
      </c>
      <c r="C799" t="s">
        <v>935</v>
      </c>
      <c r="D799" t="s">
        <v>905</v>
      </c>
      <c r="E799" t="s">
        <v>905</v>
      </c>
      <c r="F799">
        <v>0</v>
      </c>
      <c r="G799">
        <v>0</v>
      </c>
      <c r="H799">
        <v>0</v>
      </c>
      <c r="I799" t="s">
        <v>38</v>
      </c>
      <c r="J799" s="14">
        <v>261.08999999999997</v>
      </c>
      <c r="K799" s="14">
        <v>34.5</v>
      </c>
      <c r="L799" s="14">
        <v>211.64</v>
      </c>
      <c r="M799" s="14">
        <v>349.67</v>
      </c>
      <c r="N799" s="14">
        <v>0</v>
      </c>
      <c r="O799" s="14">
        <v>158.13</v>
      </c>
      <c r="P799" s="14">
        <v>490.01</v>
      </c>
      <c r="Q799" s="14">
        <v>363.18</v>
      </c>
      <c r="R799" s="14">
        <v>56.51</v>
      </c>
      <c r="S799" s="14">
        <v>158.46</v>
      </c>
      <c r="T799" s="14">
        <v>0</v>
      </c>
      <c r="U799" s="14">
        <v>0</v>
      </c>
      <c r="W799" s="14">
        <v>0</v>
      </c>
      <c r="X799" s="14">
        <v>2083.19</v>
      </c>
      <c r="Y799">
        <v>0</v>
      </c>
      <c r="Z799">
        <v>1</v>
      </c>
      <c r="AA799">
        <v>0</v>
      </c>
      <c r="AB799">
        <v>9</v>
      </c>
      <c r="AC799">
        <v>231.46555555555557</v>
      </c>
      <c r="AD799">
        <v>0</v>
      </c>
      <c r="AE799">
        <v>0</v>
      </c>
      <c r="AF799">
        <v>0</v>
      </c>
      <c r="AG799">
        <v>0</v>
      </c>
      <c r="AH799" t="s">
        <v>38</v>
      </c>
      <c r="AI799" t="s">
        <v>38</v>
      </c>
      <c r="AK799" t="e">
        <f>VLOOKUP(B799, 'Performance Data'!$B:$B, 1, 0)</f>
        <v>#N/A</v>
      </c>
    </row>
    <row r="800" spans="2:37" hidden="1" x14ac:dyDescent="0.25">
      <c r="B800">
        <v>30282</v>
      </c>
      <c r="C800" t="s">
        <v>936</v>
      </c>
      <c r="D800" t="s">
        <v>905</v>
      </c>
      <c r="E800" t="s">
        <v>905</v>
      </c>
      <c r="F800">
        <v>0</v>
      </c>
      <c r="G800">
        <v>0</v>
      </c>
      <c r="H800">
        <v>0</v>
      </c>
      <c r="I800" t="s">
        <v>38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W800" s="14">
        <v>0</v>
      </c>
      <c r="X800" s="14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38</v>
      </c>
      <c r="AI800" t="s">
        <v>38</v>
      </c>
      <c r="AK800" t="e">
        <f>VLOOKUP(B800, 'Performance Data'!$B:$B, 1, 0)</f>
        <v>#N/A</v>
      </c>
    </row>
    <row r="801" spans="2:37" hidden="1" x14ac:dyDescent="0.25">
      <c r="B801">
        <v>30288</v>
      </c>
      <c r="C801" t="s">
        <v>937</v>
      </c>
      <c r="D801" t="s">
        <v>905</v>
      </c>
      <c r="E801" t="s">
        <v>905</v>
      </c>
      <c r="F801">
        <v>0</v>
      </c>
      <c r="G801">
        <v>0</v>
      </c>
      <c r="H801">
        <v>0</v>
      </c>
      <c r="I801" t="s">
        <v>38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W801" s="14">
        <v>0</v>
      </c>
      <c r="X801" s="14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 t="s">
        <v>38</v>
      </c>
      <c r="AI801" t="s">
        <v>38</v>
      </c>
      <c r="AK801" t="e">
        <f>VLOOKUP(B801, 'Performance Data'!$B:$B, 1, 0)</f>
        <v>#N/A</v>
      </c>
    </row>
    <row r="802" spans="2:37" hidden="1" x14ac:dyDescent="0.25">
      <c r="B802">
        <v>30300</v>
      </c>
      <c r="C802" t="s">
        <v>1310</v>
      </c>
      <c r="D802" t="s">
        <v>905</v>
      </c>
      <c r="E802" t="s">
        <v>905</v>
      </c>
      <c r="F802">
        <v>0</v>
      </c>
      <c r="G802">
        <v>0</v>
      </c>
      <c r="H802">
        <v>0</v>
      </c>
      <c r="I802" t="s">
        <v>38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1201.26</v>
      </c>
      <c r="W802" s="14">
        <v>1201.26</v>
      </c>
      <c r="X802" s="14">
        <v>1201.26</v>
      </c>
      <c r="Y802">
        <v>1</v>
      </c>
      <c r="Z802">
        <v>1</v>
      </c>
      <c r="AA802">
        <v>0</v>
      </c>
      <c r="AB802">
        <v>1</v>
      </c>
      <c r="AC802">
        <v>1201.26</v>
      </c>
      <c r="AD802">
        <v>0</v>
      </c>
      <c r="AE802">
        <v>0</v>
      </c>
      <c r="AF802">
        <v>0</v>
      </c>
      <c r="AG802">
        <v>0</v>
      </c>
      <c r="AH802" t="s">
        <v>38</v>
      </c>
      <c r="AI802" t="s">
        <v>38</v>
      </c>
      <c r="AK802" t="e">
        <f>VLOOKUP(B802, 'Performance Data'!$B:$B, 1, 0)</f>
        <v>#N/A</v>
      </c>
    </row>
    <row r="803" spans="2:37" hidden="1" x14ac:dyDescent="0.25">
      <c r="B803">
        <v>30302</v>
      </c>
      <c r="C803" t="s">
        <v>938</v>
      </c>
      <c r="D803" t="s">
        <v>905</v>
      </c>
      <c r="E803" t="s">
        <v>905</v>
      </c>
      <c r="F803">
        <v>0</v>
      </c>
      <c r="G803">
        <v>0</v>
      </c>
      <c r="H803">
        <v>0</v>
      </c>
      <c r="I803" t="s">
        <v>38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W803" s="14">
        <v>0</v>
      </c>
      <c r="X803" s="14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">
        <v>38</v>
      </c>
      <c r="AI803" t="s">
        <v>38</v>
      </c>
      <c r="AK803" t="e">
        <f>VLOOKUP(B803, 'Performance Data'!$B:$B, 1, 0)</f>
        <v>#N/A</v>
      </c>
    </row>
    <row r="804" spans="2:37" hidden="1" x14ac:dyDescent="0.25">
      <c r="B804">
        <v>30303</v>
      </c>
      <c r="C804" t="s">
        <v>939</v>
      </c>
      <c r="D804" t="s">
        <v>905</v>
      </c>
      <c r="E804" t="s">
        <v>905</v>
      </c>
      <c r="F804">
        <v>0</v>
      </c>
      <c r="G804">
        <v>0</v>
      </c>
      <c r="H804">
        <v>0</v>
      </c>
      <c r="I804" t="s">
        <v>38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69.760000000000005</v>
      </c>
      <c r="T804" s="14">
        <v>0</v>
      </c>
      <c r="U804" s="14">
        <v>0</v>
      </c>
      <c r="W804" s="14">
        <v>0</v>
      </c>
      <c r="X804" s="14">
        <v>69.760000000000005</v>
      </c>
      <c r="Y804">
        <v>0</v>
      </c>
      <c r="Z804">
        <v>1</v>
      </c>
      <c r="AA804">
        <v>0</v>
      </c>
      <c r="AB804">
        <v>1</v>
      </c>
      <c r="AC804">
        <v>69.760000000000005</v>
      </c>
      <c r="AD804">
        <v>0</v>
      </c>
      <c r="AE804">
        <v>0</v>
      </c>
      <c r="AF804">
        <v>0</v>
      </c>
      <c r="AG804">
        <v>0</v>
      </c>
      <c r="AH804" t="s">
        <v>38</v>
      </c>
      <c r="AI804" t="s">
        <v>38</v>
      </c>
      <c r="AK804" t="e">
        <f>VLOOKUP(B804, 'Performance Data'!$B:$B, 1, 0)</f>
        <v>#N/A</v>
      </c>
    </row>
    <row r="805" spans="2:37" hidden="1" x14ac:dyDescent="0.25">
      <c r="B805">
        <v>30305</v>
      </c>
      <c r="C805" t="s">
        <v>1154</v>
      </c>
      <c r="D805" t="s">
        <v>905</v>
      </c>
      <c r="E805" t="s">
        <v>905</v>
      </c>
      <c r="F805">
        <v>0</v>
      </c>
      <c r="G805">
        <v>0</v>
      </c>
      <c r="H805">
        <v>0</v>
      </c>
      <c r="I805" t="s">
        <v>38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W805" s="14">
        <v>0</v>
      </c>
      <c r="X805" s="14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t="s">
        <v>38</v>
      </c>
      <c r="AI805" t="s">
        <v>38</v>
      </c>
      <c r="AK805" t="e">
        <f>VLOOKUP(B805, 'Performance Data'!$B:$B, 1, 0)</f>
        <v>#N/A</v>
      </c>
    </row>
    <row r="806" spans="2:37" hidden="1" x14ac:dyDescent="0.25">
      <c r="B806">
        <v>30306</v>
      </c>
      <c r="C806" t="s">
        <v>940</v>
      </c>
      <c r="D806" t="s">
        <v>905</v>
      </c>
      <c r="E806" t="s">
        <v>905</v>
      </c>
      <c r="F806">
        <v>0</v>
      </c>
      <c r="G806">
        <v>0</v>
      </c>
      <c r="H806">
        <v>0</v>
      </c>
      <c r="I806" t="s">
        <v>38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W806" s="14">
        <v>0</v>
      </c>
      <c r="X806" s="14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 t="s">
        <v>38</v>
      </c>
      <c r="AI806" t="s">
        <v>38</v>
      </c>
      <c r="AK806" t="e">
        <f>VLOOKUP(B806, 'Performance Data'!$B:$B, 1, 0)</f>
        <v>#N/A</v>
      </c>
    </row>
    <row r="807" spans="2:37" hidden="1" x14ac:dyDescent="0.25">
      <c r="B807">
        <v>30307</v>
      </c>
      <c r="C807" t="s">
        <v>941</v>
      </c>
      <c r="D807" t="s">
        <v>905</v>
      </c>
      <c r="E807" t="s">
        <v>905</v>
      </c>
      <c r="F807">
        <v>0</v>
      </c>
      <c r="G807">
        <v>0</v>
      </c>
      <c r="H807">
        <v>0</v>
      </c>
      <c r="I807" t="s">
        <v>38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</v>
      </c>
      <c r="W807" s="14">
        <v>0</v>
      </c>
      <c r="X807" s="14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">
        <v>38</v>
      </c>
      <c r="AI807" t="s">
        <v>38</v>
      </c>
      <c r="AK807" t="e">
        <f>VLOOKUP(B807, 'Performance Data'!$B:$B, 1, 0)</f>
        <v>#N/A</v>
      </c>
    </row>
    <row r="808" spans="2:37" hidden="1" x14ac:dyDescent="0.25">
      <c r="B808">
        <v>30308</v>
      </c>
      <c r="C808" t="s">
        <v>942</v>
      </c>
      <c r="D808" t="s">
        <v>905</v>
      </c>
      <c r="E808" t="s">
        <v>905</v>
      </c>
      <c r="F808">
        <v>0</v>
      </c>
      <c r="G808">
        <v>0</v>
      </c>
      <c r="H808">
        <v>0</v>
      </c>
      <c r="I808" t="s">
        <v>38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W808" s="14">
        <v>0</v>
      </c>
      <c r="X808" s="14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 t="s">
        <v>38</v>
      </c>
      <c r="AI808" t="s">
        <v>38</v>
      </c>
      <c r="AK808" t="e">
        <f>VLOOKUP(B808, 'Performance Data'!$B:$B, 1, 0)</f>
        <v>#N/A</v>
      </c>
    </row>
    <row r="809" spans="2:37" hidden="1" x14ac:dyDescent="0.25">
      <c r="B809">
        <v>30309</v>
      </c>
      <c r="C809" t="s">
        <v>943</v>
      </c>
      <c r="D809" t="s">
        <v>905</v>
      </c>
      <c r="E809" t="s">
        <v>905</v>
      </c>
      <c r="F809">
        <v>0</v>
      </c>
      <c r="G809">
        <v>0</v>
      </c>
      <c r="H809">
        <v>0</v>
      </c>
      <c r="I809" t="s">
        <v>38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W809" s="14">
        <v>0</v>
      </c>
      <c r="X809" s="14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 t="s">
        <v>38</v>
      </c>
      <c r="AI809" t="s">
        <v>38</v>
      </c>
      <c r="AK809" t="e">
        <f>VLOOKUP(B809, 'Performance Data'!$B:$B, 1, 0)</f>
        <v>#N/A</v>
      </c>
    </row>
    <row r="810" spans="2:37" hidden="1" x14ac:dyDescent="0.25">
      <c r="B810">
        <v>30311</v>
      </c>
      <c r="C810" t="s">
        <v>1246</v>
      </c>
      <c r="D810" t="s">
        <v>905</v>
      </c>
      <c r="E810" t="s">
        <v>905</v>
      </c>
      <c r="F810">
        <v>0</v>
      </c>
      <c r="G810">
        <v>0</v>
      </c>
      <c r="H810">
        <v>0</v>
      </c>
      <c r="I810" t="s">
        <v>38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807.42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W810" s="14">
        <v>0</v>
      </c>
      <c r="X810" s="14">
        <v>807.42</v>
      </c>
      <c r="Y810">
        <v>0</v>
      </c>
      <c r="Z810">
        <v>1</v>
      </c>
      <c r="AA810">
        <v>0</v>
      </c>
      <c r="AB810">
        <v>1</v>
      </c>
      <c r="AC810">
        <v>807.42</v>
      </c>
      <c r="AD810">
        <v>0</v>
      </c>
      <c r="AE810">
        <v>0</v>
      </c>
      <c r="AF810">
        <v>0</v>
      </c>
      <c r="AG810">
        <v>0</v>
      </c>
      <c r="AH810" t="s">
        <v>38</v>
      </c>
      <c r="AI810" t="s">
        <v>38</v>
      </c>
      <c r="AK810" t="e">
        <f>VLOOKUP(B810, 'Performance Data'!$B:$B, 1, 0)</f>
        <v>#N/A</v>
      </c>
    </row>
    <row r="811" spans="2:37" hidden="1" x14ac:dyDescent="0.25">
      <c r="B811">
        <v>30603</v>
      </c>
      <c r="C811" t="s">
        <v>1155</v>
      </c>
      <c r="D811" t="s">
        <v>905</v>
      </c>
      <c r="E811" t="s">
        <v>905</v>
      </c>
      <c r="F811">
        <v>0</v>
      </c>
      <c r="G811">
        <v>0</v>
      </c>
      <c r="H811">
        <v>0</v>
      </c>
      <c r="I811" t="s">
        <v>38</v>
      </c>
      <c r="J811" s="14">
        <v>14.34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61.99</v>
      </c>
      <c r="R811" s="14">
        <v>0</v>
      </c>
      <c r="S811" s="14">
        <v>0</v>
      </c>
      <c r="T811" s="14">
        <v>0</v>
      </c>
      <c r="U811" s="14">
        <v>0</v>
      </c>
      <c r="W811" s="14">
        <v>0</v>
      </c>
      <c r="X811" s="14">
        <v>76.33</v>
      </c>
      <c r="Y811">
        <v>0</v>
      </c>
      <c r="Z811">
        <v>1</v>
      </c>
      <c r="AA811">
        <v>0</v>
      </c>
      <c r="AB811">
        <v>2</v>
      </c>
      <c r="AC811">
        <v>38.164999999999999</v>
      </c>
      <c r="AD811">
        <v>0</v>
      </c>
      <c r="AE811">
        <v>0</v>
      </c>
      <c r="AF811">
        <v>0</v>
      </c>
      <c r="AG811">
        <v>0</v>
      </c>
      <c r="AH811" t="s">
        <v>38</v>
      </c>
      <c r="AI811" t="s">
        <v>38</v>
      </c>
      <c r="AK811" t="e">
        <f>VLOOKUP(B811, 'Performance Data'!$B:$B, 1, 0)</f>
        <v>#N/A</v>
      </c>
    </row>
    <row r="812" spans="2:37" hidden="1" x14ac:dyDescent="0.25">
      <c r="B812">
        <v>30604</v>
      </c>
      <c r="C812" t="s">
        <v>944</v>
      </c>
      <c r="D812" t="s">
        <v>905</v>
      </c>
      <c r="E812" t="s">
        <v>905</v>
      </c>
      <c r="F812">
        <v>0</v>
      </c>
      <c r="G812">
        <v>0</v>
      </c>
      <c r="H812">
        <v>0</v>
      </c>
      <c r="I812" t="s">
        <v>38</v>
      </c>
      <c r="J812" s="14">
        <v>54.47</v>
      </c>
      <c r="K812" s="14">
        <v>0</v>
      </c>
      <c r="L812" s="14">
        <v>0</v>
      </c>
      <c r="M812" s="14">
        <v>0</v>
      </c>
      <c r="N812" s="14">
        <v>115.3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103.76</v>
      </c>
      <c r="U812" s="14">
        <v>0</v>
      </c>
      <c r="W812" s="14">
        <v>0</v>
      </c>
      <c r="X812" s="14">
        <v>273.52999999999997</v>
      </c>
      <c r="Y812">
        <v>0</v>
      </c>
      <c r="Z812">
        <v>1</v>
      </c>
      <c r="AA812">
        <v>0</v>
      </c>
      <c r="AB812">
        <v>3</v>
      </c>
      <c r="AC812">
        <v>91.176666666666662</v>
      </c>
      <c r="AD812">
        <v>0</v>
      </c>
      <c r="AE812">
        <v>0</v>
      </c>
      <c r="AF812">
        <v>0</v>
      </c>
      <c r="AG812">
        <v>0</v>
      </c>
      <c r="AH812" t="s">
        <v>38</v>
      </c>
      <c r="AI812" t="s">
        <v>38</v>
      </c>
      <c r="AK812" t="e">
        <f>VLOOKUP(B812, 'Performance Data'!$B:$B, 1, 0)</f>
        <v>#N/A</v>
      </c>
    </row>
    <row r="813" spans="2:37" hidden="1" x14ac:dyDescent="0.25">
      <c r="B813">
        <v>30606</v>
      </c>
      <c r="C813" t="s">
        <v>945</v>
      </c>
      <c r="D813" t="s">
        <v>905</v>
      </c>
      <c r="E813" t="s">
        <v>905</v>
      </c>
      <c r="F813">
        <v>0</v>
      </c>
      <c r="G813">
        <v>0</v>
      </c>
      <c r="H813">
        <v>0</v>
      </c>
      <c r="I813" t="s">
        <v>38</v>
      </c>
      <c r="J813" s="14">
        <v>0</v>
      </c>
      <c r="K813" s="14">
        <v>55.04</v>
      </c>
      <c r="L813" s="14">
        <v>71.12</v>
      </c>
      <c r="M813" s="14">
        <v>0</v>
      </c>
      <c r="N813" s="14">
        <v>71.67</v>
      </c>
      <c r="O813" s="14">
        <v>101.84</v>
      </c>
      <c r="P813" s="14">
        <v>0</v>
      </c>
      <c r="Q813" s="14">
        <v>220.21</v>
      </c>
      <c r="R813" s="14">
        <v>30.88</v>
      </c>
      <c r="S813" s="14">
        <v>0</v>
      </c>
      <c r="T813" s="14">
        <v>0</v>
      </c>
      <c r="U813" s="14">
        <v>0</v>
      </c>
      <c r="W813" s="14">
        <v>0</v>
      </c>
      <c r="X813" s="14">
        <v>550.76</v>
      </c>
      <c r="Y813">
        <v>0</v>
      </c>
      <c r="Z813">
        <v>1</v>
      </c>
      <c r="AA813">
        <v>0</v>
      </c>
      <c r="AB813">
        <v>6</v>
      </c>
      <c r="AC813">
        <v>91.793333333333337</v>
      </c>
      <c r="AD813">
        <v>0</v>
      </c>
      <c r="AE813">
        <v>0</v>
      </c>
      <c r="AF813">
        <v>0</v>
      </c>
      <c r="AG813">
        <v>0</v>
      </c>
      <c r="AH813" t="s">
        <v>38</v>
      </c>
      <c r="AI813" t="s">
        <v>38</v>
      </c>
      <c r="AK813" t="e">
        <f>VLOOKUP(B813, 'Performance Data'!$B:$B, 1, 0)</f>
        <v>#N/A</v>
      </c>
    </row>
    <row r="814" spans="2:37" hidden="1" x14ac:dyDescent="0.25">
      <c r="B814">
        <v>30607</v>
      </c>
      <c r="C814" t="s">
        <v>1156</v>
      </c>
      <c r="D814" t="s">
        <v>905</v>
      </c>
      <c r="E814" t="s">
        <v>905</v>
      </c>
      <c r="F814">
        <v>0</v>
      </c>
      <c r="G814">
        <v>0</v>
      </c>
      <c r="H814">
        <v>0</v>
      </c>
      <c r="I814" t="s">
        <v>38</v>
      </c>
      <c r="J814" s="14">
        <v>19.02</v>
      </c>
      <c r="K814" s="14">
        <v>74.12</v>
      </c>
      <c r="L814" s="14">
        <v>0</v>
      </c>
      <c r="M814" s="14">
        <v>0</v>
      </c>
      <c r="N814" s="14">
        <v>0</v>
      </c>
      <c r="O814" s="14">
        <v>0</v>
      </c>
      <c r="P814" s="14">
        <v>15.37</v>
      </c>
      <c r="Q814" s="14">
        <v>0</v>
      </c>
      <c r="R814" s="14">
        <v>0</v>
      </c>
      <c r="S814" s="14">
        <v>12.61</v>
      </c>
      <c r="T814" s="14">
        <v>0</v>
      </c>
      <c r="U814" s="14">
        <v>0</v>
      </c>
      <c r="W814" s="14">
        <v>0</v>
      </c>
      <c r="X814" s="14">
        <v>121.12</v>
      </c>
      <c r="Y814">
        <v>0</v>
      </c>
      <c r="Z814">
        <v>1</v>
      </c>
      <c r="AA814">
        <v>0</v>
      </c>
      <c r="AB814">
        <v>4</v>
      </c>
      <c r="AC814">
        <v>30.28</v>
      </c>
      <c r="AD814">
        <v>0</v>
      </c>
      <c r="AE814">
        <v>0</v>
      </c>
      <c r="AF814">
        <v>0</v>
      </c>
      <c r="AG814">
        <v>0</v>
      </c>
      <c r="AH814" t="s">
        <v>38</v>
      </c>
      <c r="AI814" t="s">
        <v>38</v>
      </c>
      <c r="AK814" t="e">
        <f>VLOOKUP(B814, 'Performance Data'!$B:$B, 1, 0)</f>
        <v>#N/A</v>
      </c>
    </row>
    <row r="815" spans="2:37" hidden="1" x14ac:dyDescent="0.25">
      <c r="B815">
        <v>30615</v>
      </c>
      <c r="C815" t="s">
        <v>1157</v>
      </c>
      <c r="D815" t="s">
        <v>905</v>
      </c>
      <c r="E815" t="s">
        <v>905</v>
      </c>
      <c r="F815">
        <v>0</v>
      </c>
      <c r="G815">
        <v>0</v>
      </c>
      <c r="H815">
        <v>0</v>
      </c>
      <c r="I815" t="s">
        <v>38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W815" s="14">
        <v>0</v>
      </c>
      <c r="X815" s="14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">
        <v>38</v>
      </c>
      <c r="AI815" t="s">
        <v>38</v>
      </c>
      <c r="AK815" t="e">
        <f>VLOOKUP(B815, 'Performance Data'!$B:$B, 1, 0)</f>
        <v>#N/A</v>
      </c>
    </row>
    <row r="816" spans="2:37" hidden="1" x14ac:dyDescent="0.25">
      <c r="B816">
        <v>30618</v>
      </c>
      <c r="C816" t="s">
        <v>946</v>
      </c>
      <c r="D816" t="s">
        <v>905</v>
      </c>
      <c r="E816" t="s">
        <v>905</v>
      </c>
      <c r="F816">
        <v>0</v>
      </c>
      <c r="G816">
        <v>0</v>
      </c>
      <c r="H816">
        <v>0</v>
      </c>
      <c r="I816" t="s">
        <v>38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W816" s="14">
        <v>0</v>
      </c>
      <c r="X816" s="14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38</v>
      </c>
      <c r="AI816" t="s">
        <v>38</v>
      </c>
      <c r="AK816" t="e">
        <f>VLOOKUP(B816, 'Performance Data'!$B:$B, 1, 0)</f>
        <v>#N/A</v>
      </c>
    </row>
    <row r="817" spans="2:37" hidden="1" x14ac:dyDescent="0.25">
      <c r="B817">
        <v>30621</v>
      </c>
      <c r="C817" t="s">
        <v>947</v>
      </c>
      <c r="D817" t="s">
        <v>905</v>
      </c>
      <c r="E817" t="s">
        <v>905</v>
      </c>
      <c r="F817">
        <v>0</v>
      </c>
      <c r="G817" s="48">
        <v>0</v>
      </c>
      <c r="H817" s="48">
        <v>0</v>
      </c>
      <c r="I817" t="s">
        <v>38</v>
      </c>
      <c r="J817" s="14">
        <v>28.68</v>
      </c>
      <c r="K817" s="14">
        <v>25.65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25.56</v>
      </c>
      <c r="W817" s="14">
        <v>25.56</v>
      </c>
      <c r="X817" s="14">
        <v>79.89</v>
      </c>
      <c r="Y817">
        <v>1</v>
      </c>
      <c r="Z817">
        <v>1</v>
      </c>
      <c r="AA817">
        <v>0</v>
      </c>
      <c r="AB817">
        <v>3</v>
      </c>
      <c r="AC817">
        <v>26.63</v>
      </c>
      <c r="AD817">
        <v>0</v>
      </c>
      <c r="AE817">
        <v>0</v>
      </c>
      <c r="AF817">
        <v>0</v>
      </c>
      <c r="AG817">
        <v>0</v>
      </c>
      <c r="AH817" t="s">
        <v>38</v>
      </c>
      <c r="AI817" t="s">
        <v>38</v>
      </c>
      <c r="AK817" t="e">
        <f>VLOOKUP(B817, 'Performance Data'!$B:$B, 1, 0)</f>
        <v>#N/A</v>
      </c>
    </row>
    <row r="818" spans="2:37" hidden="1" x14ac:dyDescent="0.25">
      <c r="B818">
        <v>30623</v>
      </c>
      <c r="C818" t="s">
        <v>1158</v>
      </c>
      <c r="D818" t="s">
        <v>905</v>
      </c>
      <c r="E818" t="s">
        <v>905</v>
      </c>
      <c r="F818">
        <v>0</v>
      </c>
      <c r="G818" s="50">
        <v>0</v>
      </c>
      <c r="H818" s="48">
        <v>0</v>
      </c>
      <c r="I818" t="s">
        <v>38</v>
      </c>
      <c r="J818" s="14">
        <v>0</v>
      </c>
      <c r="K818" s="14">
        <v>0</v>
      </c>
      <c r="L818" s="14">
        <v>0</v>
      </c>
      <c r="M818" s="14">
        <v>15.36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W818" s="14">
        <v>0</v>
      </c>
      <c r="X818" s="14">
        <v>15.36</v>
      </c>
      <c r="Y818">
        <v>0</v>
      </c>
      <c r="Z818">
        <v>1</v>
      </c>
      <c r="AA818">
        <v>0</v>
      </c>
      <c r="AB818">
        <v>1</v>
      </c>
      <c r="AC818">
        <v>15.36</v>
      </c>
      <c r="AD818">
        <v>0</v>
      </c>
      <c r="AE818">
        <v>0</v>
      </c>
      <c r="AF818">
        <v>0</v>
      </c>
      <c r="AG818">
        <v>0</v>
      </c>
      <c r="AH818" t="s">
        <v>38</v>
      </c>
      <c r="AI818" t="s">
        <v>38</v>
      </c>
      <c r="AK818" t="e">
        <f>VLOOKUP(B818, 'Performance Data'!$B:$B, 1, 0)</f>
        <v>#N/A</v>
      </c>
    </row>
    <row r="819" spans="2:37" hidden="1" x14ac:dyDescent="0.25">
      <c r="B819">
        <v>30631</v>
      </c>
      <c r="C819" t="s">
        <v>948</v>
      </c>
      <c r="D819" t="s">
        <v>905</v>
      </c>
      <c r="E819" t="s">
        <v>905</v>
      </c>
      <c r="F819">
        <v>0</v>
      </c>
      <c r="G819">
        <v>0</v>
      </c>
      <c r="H819">
        <v>0</v>
      </c>
      <c r="I819" t="s">
        <v>38</v>
      </c>
      <c r="J819" s="14">
        <v>0</v>
      </c>
      <c r="K819" s="14">
        <v>0</v>
      </c>
      <c r="L819" s="14">
        <v>0</v>
      </c>
      <c r="M819" s="14">
        <v>39.200000000000003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70.760000000000005</v>
      </c>
      <c r="W819" s="14">
        <v>70.760000000000005</v>
      </c>
      <c r="X819" s="14">
        <v>109.96000000000001</v>
      </c>
      <c r="Y819">
        <v>1</v>
      </c>
      <c r="Z819">
        <v>1</v>
      </c>
      <c r="AA819">
        <v>0</v>
      </c>
      <c r="AB819">
        <v>2</v>
      </c>
      <c r="AC819">
        <v>54.980000000000004</v>
      </c>
      <c r="AD819">
        <v>0</v>
      </c>
      <c r="AE819">
        <v>0</v>
      </c>
      <c r="AF819">
        <v>0</v>
      </c>
      <c r="AG819">
        <v>0</v>
      </c>
      <c r="AH819" t="s">
        <v>38</v>
      </c>
      <c r="AI819" t="s">
        <v>38</v>
      </c>
      <c r="AK819" t="e">
        <f>VLOOKUP(B819, 'Performance Data'!$B:$B, 1, 0)</f>
        <v>#N/A</v>
      </c>
    </row>
    <row r="820" spans="2:37" hidden="1" x14ac:dyDescent="0.25">
      <c r="B820">
        <v>30634</v>
      </c>
      <c r="C820" t="s">
        <v>949</v>
      </c>
      <c r="D820" t="s">
        <v>905</v>
      </c>
      <c r="E820" t="s">
        <v>905</v>
      </c>
      <c r="F820">
        <v>0</v>
      </c>
      <c r="G820">
        <v>0</v>
      </c>
      <c r="H820">
        <v>0</v>
      </c>
      <c r="I820" t="s">
        <v>38</v>
      </c>
      <c r="J820" s="14">
        <v>385.28</v>
      </c>
      <c r="K820" s="14">
        <v>0</v>
      </c>
      <c r="L820" s="14">
        <v>0</v>
      </c>
      <c r="M820" s="14">
        <v>0</v>
      </c>
      <c r="N820" s="14">
        <v>64.97</v>
      </c>
      <c r="O820" s="14">
        <v>0</v>
      </c>
      <c r="P820" s="14">
        <v>141.44</v>
      </c>
      <c r="Q820" s="14">
        <v>47.66</v>
      </c>
      <c r="R820" s="14">
        <v>0</v>
      </c>
      <c r="S820" s="14">
        <v>0</v>
      </c>
      <c r="T820" s="14">
        <v>0</v>
      </c>
      <c r="U820" s="14">
        <v>132.56</v>
      </c>
      <c r="W820" s="14">
        <v>132.56</v>
      </c>
      <c r="X820" s="14">
        <v>771.91000000000008</v>
      </c>
      <c r="Y820">
        <v>1</v>
      </c>
      <c r="Z820">
        <v>1</v>
      </c>
      <c r="AA820">
        <v>0</v>
      </c>
      <c r="AB820">
        <v>5</v>
      </c>
      <c r="AC820">
        <v>154.38200000000001</v>
      </c>
      <c r="AD820">
        <v>0</v>
      </c>
      <c r="AE820">
        <v>0</v>
      </c>
      <c r="AF820">
        <v>0</v>
      </c>
      <c r="AG820">
        <v>0</v>
      </c>
      <c r="AH820" t="s">
        <v>38</v>
      </c>
      <c r="AI820" t="s">
        <v>38</v>
      </c>
      <c r="AK820" t="e">
        <f>VLOOKUP(B820, 'Performance Data'!$B:$B, 1, 0)</f>
        <v>#N/A</v>
      </c>
    </row>
    <row r="821" spans="2:37" hidden="1" x14ac:dyDescent="0.25">
      <c r="B821">
        <v>30652</v>
      </c>
      <c r="C821" t="s">
        <v>950</v>
      </c>
      <c r="D821" t="s">
        <v>905</v>
      </c>
      <c r="E821" t="s">
        <v>905</v>
      </c>
      <c r="F821">
        <v>0</v>
      </c>
      <c r="G821">
        <v>0</v>
      </c>
      <c r="H821">
        <v>0</v>
      </c>
      <c r="I821" t="s">
        <v>38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38.340000000000003</v>
      </c>
      <c r="T821" s="14">
        <v>0</v>
      </c>
      <c r="U821" s="14">
        <v>0</v>
      </c>
      <c r="W821" s="14">
        <v>0</v>
      </c>
      <c r="X821" s="14">
        <v>38.340000000000003</v>
      </c>
      <c r="Y821">
        <v>0</v>
      </c>
      <c r="Z821">
        <v>1</v>
      </c>
      <c r="AA821">
        <v>0</v>
      </c>
      <c r="AB821">
        <v>1</v>
      </c>
      <c r="AC821">
        <v>38.340000000000003</v>
      </c>
      <c r="AD821">
        <v>0</v>
      </c>
      <c r="AE821">
        <v>0</v>
      </c>
      <c r="AF821">
        <v>0</v>
      </c>
      <c r="AG821">
        <v>0</v>
      </c>
      <c r="AH821" t="s">
        <v>38</v>
      </c>
      <c r="AI821" t="s">
        <v>38</v>
      </c>
      <c r="AK821" t="e">
        <f>VLOOKUP(B821, 'Performance Data'!$B:$B, 1, 0)</f>
        <v>#N/A</v>
      </c>
    </row>
    <row r="822" spans="2:37" hidden="1" x14ac:dyDescent="0.25">
      <c r="B822">
        <v>30662</v>
      </c>
      <c r="C822" t="s">
        <v>951</v>
      </c>
      <c r="D822" t="s">
        <v>905</v>
      </c>
      <c r="E822" t="s">
        <v>905</v>
      </c>
      <c r="F822">
        <v>0</v>
      </c>
      <c r="G822">
        <v>0</v>
      </c>
      <c r="H822">
        <v>0</v>
      </c>
      <c r="I822" t="s">
        <v>38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W822" s="14">
        <v>0</v>
      </c>
      <c r="X822" s="14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 t="s">
        <v>38</v>
      </c>
      <c r="AI822" t="s">
        <v>38</v>
      </c>
      <c r="AK822" t="e">
        <f>VLOOKUP(B822, 'Performance Data'!$B:$B, 1, 0)</f>
        <v>#N/A</v>
      </c>
    </row>
    <row r="823" spans="2:37" hidden="1" x14ac:dyDescent="0.25">
      <c r="B823">
        <v>30664</v>
      </c>
      <c r="C823" t="s">
        <v>952</v>
      </c>
      <c r="D823" t="s">
        <v>905</v>
      </c>
      <c r="E823" t="s">
        <v>905</v>
      </c>
      <c r="F823">
        <v>0</v>
      </c>
      <c r="G823">
        <v>0</v>
      </c>
      <c r="H823">
        <v>0</v>
      </c>
      <c r="I823" t="s">
        <v>38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W823" s="14">
        <v>0</v>
      </c>
      <c r="X823" s="14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38</v>
      </c>
      <c r="AI823" t="s">
        <v>38</v>
      </c>
      <c r="AK823" t="e">
        <f>VLOOKUP(B823, 'Performance Data'!$B:$B, 1, 0)</f>
        <v>#N/A</v>
      </c>
    </row>
    <row r="824" spans="2:37" hidden="1" x14ac:dyDescent="0.25">
      <c r="B824">
        <v>30669</v>
      </c>
      <c r="C824" t="s">
        <v>953</v>
      </c>
      <c r="D824" t="s">
        <v>905</v>
      </c>
      <c r="E824" t="s">
        <v>905</v>
      </c>
      <c r="F824">
        <v>0</v>
      </c>
      <c r="G824">
        <v>0</v>
      </c>
      <c r="H824">
        <v>0</v>
      </c>
      <c r="I824" t="s">
        <v>38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W824" s="14">
        <v>0</v>
      </c>
      <c r="X824" s="1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38</v>
      </c>
      <c r="AI824" t="s">
        <v>38</v>
      </c>
      <c r="AK824" t="e">
        <f>VLOOKUP(B824, 'Performance Data'!$B:$B, 1, 0)</f>
        <v>#N/A</v>
      </c>
    </row>
    <row r="825" spans="2:37" hidden="1" x14ac:dyDescent="0.25">
      <c r="B825">
        <v>30670</v>
      </c>
      <c r="C825" t="s">
        <v>954</v>
      </c>
      <c r="D825" t="s">
        <v>905</v>
      </c>
      <c r="E825" t="s">
        <v>905</v>
      </c>
      <c r="F825">
        <v>0</v>
      </c>
      <c r="G825">
        <v>0</v>
      </c>
      <c r="H825">
        <v>0</v>
      </c>
      <c r="I825" t="s">
        <v>38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W825" s="14">
        <v>0</v>
      </c>
      <c r="X825" s="14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38</v>
      </c>
      <c r="AI825" t="s">
        <v>38</v>
      </c>
      <c r="AK825" t="e">
        <f>VLOOKUP(B825, 'Performance Data'!$B:$B, 1, 0)</f>
        <v>#N/A</v>
      </c>
    </row>
    <row r="826" spans="2:37" hidden="1" x14ac:dyDescent="0.25">
      <c r="B826">
        <v>30676</v>
      </c>
      <c r="C826" t="s">
        <v>330</v>
      </c>
      <c r="D826" t="s">
        <v>23</v>
      </c>
      <c r="E826" t="s">
        <v>23</v>
      </c>
      <c r="F826" t="s">
        <v>1269</v>
      </c>
      <c r="G826" t="s">
        <v>1269</v>
      </c>
      <c r="H826">
        <v>0</v>
      </c>
      <c r="I826" t="s">
        <v>38</v>
      </c>
      <c r="J826" s="14">
        <v>1063.6600000000001</v>
      </c>
      <c r="K826" s="14">
        <v>2171.84</v>
      </c>
      <c r="L826" s="14">
        <v>1818.28</v>
      </c>
      <c r="M826" s="14">
        <v>1396.64</v>
      </c>
      <c r="N826" s="14">
        <v>2280</v>
      </c>
      <c r="O826" s="14">
        <v>2625.95</v>
      </c>
      <c r="P826" s="14">
        <v>2138.81</v>
      </c>
      <c r="Q826" s="14">
        <v>5558.11</v>
      </c>
      <c r="R826" s="14">
        <v>1749.83</v>
      </c>
      <c r="S826" s="14">
        <v>2178.4</v>
      </c>
      <c r="T826" s="14">
        <v>1034.95</v>
      </c>
      <c r="U826" s="14">
        <v>7741.41</v>
      </c>
      <c r="W826" s="14">
        <v>7741.41</v>
      </c>
      <c r="X826" s="14">
        <v>31757.879999999997</v>
      </c>
      <c r="Y826">
        <v>1</v>
      </c>
      <c r="Z826">
        <v>1</v>
      </c>
      <c r="AA826">
        <v>0</v>
      </c>
      <c r="AB826">
        <v>12</v>
      </c>
      <c r="AC826">
        <v>2646.49</v>
      </c>
      <c r="AD826">
        <v>0</v>
      </c>
      <c r="AE826">
        <v>0</v>
      </c>
      <c r="AF826">
        <v>0</v>
      </c>
      <c r="AG826">
        <v>0</v>
      </c>
      <c r="AH826" t="s">
        <v>128</v>
      </c>
      <c r="AI826" t="s">
        <v>1242</v>
      </c>
      <c r="AK826">
        <f>VLOOKUP(B826, 'Performance Data'!$B:$B, 1, 0)</f>
        <v>30676</v>
      </c>
    </row>
    <row r="827" spans="2:37" hidden="1" x14ac:dyDescent="0.25">
      <c r="B827">
        <v>30678</v>
      </c>
      <c r="C827" t="s">
        <v>331</v>
      </c>
      <c r="D827" t="s">
        <v>23</v>
      </c>
      <c r="E827" t="s">
        <v>23</v>
      </c>
      <c r="F827" t="s">
        <v>1269</v>
      </c>
      <c r="G827" t="s">
        <v>1269</v>
      </c>
      <c r="H827">
        <v>44348</v>
      </c>
      <c r="I827" t="s">
        <v>38</v>
      </c>
      <c r="J827" s="14">
        <v>844.08</v>
      </c>
      <c r="K827" s="14">
        <v>1529.31</v>
      </c>
      <c r="L827" s="14">
        <v>1580.69</v>
      </c>
      <c r="M827" s="14">
        <v>1546.02</v>
      </c>
      <c r="N827" s="14">
        <v>865.2</v>
      </c>
      <c r="O827" s="14">
        <v>3353.02</v>
      </c>
      <c r="P827" s="14">
        <v>1610.73</v>
      </c>
      <c r="Q827" s="14">
        <v>3302.18</v>
      </c>
      <c r="R827" s="14">
        <v>1414.82</v>
      </c>
      <c r="S827" s="14">
        <v>1554</v>
      </c>
      <c r="T827" s="14">
        <v>447.28</v>
      </c>
      <c r="U827" s="14">
        <v>3955.54</v>
      </c>
      <c r="W827" s="14">
        <v>3955.54</v>
      </c>
      <c r="X827" s="14">
        <v>22002.87</v>
      </c>
      <c r="Y827">
        <v>1</v>
      </c>
      <c r="Z827">
        <v>1</v>
      </c>
      <c r="AA827">
        <v>0</v>
      </c>
      <c r="AB827">
        <v>12</v>
      </c>
      <c r="AC827">
        <v>1833.5725</v>
      </c>
      <c r="AD827">
        <v>0</v>
      </c>
      <c r="AE827">
        <v>0</v>
      </c>
      <c r="AF827">
        <v>0</v>
      </c>
      <c r="AG827">
        <v>0</v>
      </c>
      <c r="AH827" t="s">
        <v>128</v>
      </c>
      <c r="AI827" t="s">
        <v>1242</v>
      </c>
      <c r="AK827">
        <f>VLOOKUP(B827, 'Performance Data'!$B:$B, 1, 0)</f>
        <v>30678</v>
      </c>
    </row>
    <row r="828" spans="2:37" hidden="1" x14ac:dyDescent="0.25">
      <c r="B828">
        <v>30680</v>
      </c>
      <c r="C828" t="s">
        <v>955</v>
      </c>
      <c r="D828" t="s">
        <v>905</v>
      </c>
      <c r="E828" t="s">
        <v>905</v>
      </c>
      <c r="F828">
        <v>0</v>
      </c>
      <c r="G828">
        <v>0</v>
      </c>
      <c r="H828">
        <v>0</v>
      </c>
      <c r="I828" t="s">
        <v>38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W828" s="14">
        <v>0</v>
      </c>
      <c r="X828" s="14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t="s">
        <v>38</v>
      </c>
      <c r="AI828" t="s">
        <v>38</v>
      </c>
      <c r="AK828" t="e">
        <f>VLOOKUP(B828, 'Performance Data'!$B:$B, 1, 0)</f>
        <v>#N/A</v>
      </c>
    </row>
    <row r="829" spans="2:37" hidden="1" x14ac:dyDescent="0.25">
      <c r="B829">
        <v>30681</v>
      </c>
      <c r="C829" t="s">
        <v>956</v>
      </c>
      <c r="D829" t="s">
        <v>905</v>
      </c>
      <c r="E829" t="s">
        <v>905</v>
      </c>
      <c r="F829">
        <v>0</v>
      </c>
      <c r="G829">
        <v>0</v>
      </c>
      <c r="H829">
        <v>0</v>
      </c>
      <c r="I829" t="s">
        <v>38</v>
      </c>
      <c r="J829" s="14">
        <v>1872.38</v>
      </c>
      <c r="K829" s="14">
        <v>0</v>
      </c>
      <c r="L829" s="14">
        <v>687.26</v>
      </c>
      <c r="M829" s="14">
        <v>331.76</v>
      </c>
      <c r="N829" s="14">
        <v>997.91</v>
      </c>
      <c r="O829" s="14">
        <v>313.5</v>
      </c>
      <c r="P829" s="14">
        <v>133.05000000000001</v>
      </c>
      <c r="Q829" s="14">
        <v>60.99</v>
      </c>
      <c r="R829" s="14">
        <v>763.07</v>
      </c>
      <c r="S829" s="14">
        <v>847.69</v>
      </c>
      <c r="T829" s="14">
        <v>602.1</v>
      </c>
      <c r="U829" s="14">
        <v>66.72</v>
      </c>
      <c r="W829" s="14">
        <v>66.72</v>
      </c>
      <c r="X829" s="14">
        <v>6676.4300000000012</v>
      </c>
      <c r="Y829">
        <v>1</v>
      </c>
      <c r="Z829">
        <v>1</v>
      </c>
      <c r="AA829">
        <v>0</v>
      </c>
      <c r="AB829">
        <v>11</v>
      </c>
      <c r="AC829">
        <v>606.94818181818198</v>
      </c>
      <c r="AD829">
        <v>0</v>
      </c>
      <c r="AE829">
        <v>0</v>
      </c>
      <c r="AF829">
        <v>0</v>
      </c>
      <c r="AG829">
        <v>0</v>
      </c>
      <c r="AH829" t="s">
        <v>38</v>
      </c>
      <c r="AI829" t="s">
        <v>38</v>
      </c>
      <c r="AK829" t="e">
        <f>VLOOKUP(B829, 'Performance Data'!$B:$B, 1, 0)</f>
        <v>#N/A</v>
      </c>
    </row>
    <row r="830" spans="2:37" hidden="1" x14ac:dyDescent="0.25">
      <c r="B830">
        <v>30682</v>
      </c>
      <c r="C830" t="s">
        <v>957</v>
      </c>
      <c r="D830" t="s">
        <v>905</v>
      </c>
      <c r="E830" t="s">
        <v>905</v>
      </c>
      <c r="F830">
        <v>0</v>
      </c>
      <c r="G830">
        <v>0</v>
      </c>
      <c r="H830">
        <v>0</v>
      </c>
      <c r="I830" t="s">
        <v>38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W830" s="14">
        <v>0</v>
      </c>
      <c r="X830" s="14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t="s">
        <v>38</v>
      </c>
      <c r="AI830" t="s">
        <v>38</v>
      </c>
      <c r="AK830" t="e">
        <f>VLOOKUP(B830, 'Performance Data'!$B:$B, 1, 0)</f>
        <v>#N/A</v>
      </c>
    </row>
    <row r="831" spans="2:37" hidden="1" x14ac:dyDescent="0.25">
      <c r="B831">
        <v>30684</v>
      </c>
      <c r="C831" t="s">
        <v>958</v>
      </c>
      <c r="D831" t="s">
        <v>905</v>
      </c>
      <c r="E831" t="s">
        <v>905</v>
      </c>
      <c r="F831">
        <v>0</v>
      </c>
      <c r="G831">
        <v>0</v>
      </c>
      <c r="H831">
        <v>0</v>
      </c>
      <c r="I831" t="s">
        <v>38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W831" s="14">
        <v>0</v>
      </c>
      <c r="X831" s="14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38</v>
      </c>
      <c r="AI831" t="s">
        <v>38</v>
      </c>
      <c r="AK831" t="e">
        <f>VLOOKUP(B831, 'Performance Data'!$B:$B, 1, 0)</f>
        <v>#N/A</v>
      </c>
    </row>
    <row r="832" spans="2:37" hidden="1" x14ac:dyDescent="0.25">
      <c r="B832">
        <v>30686</v>
      </c>
      <c r="C832" t="s">
        <v>959</v>
      </c>
      <c r="D832" t="s">
        <v>905</v>
      </c>
      <c r="E832" t="s">
        <v>905</v>
      </c>
      <c r="F832">
        <v>0</v>
      </c>
      <c r="G832">
        <v>0</v>
      </c>
      <c r="H832">
        <v>0</v>
      </c>
      <c r="I832" t="s">
        <v>38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W832" s="14">
        <v>0</v>
      </c>
      <c r="X832" s="14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 t="s">
        <v>38</v>
      </c>
      <c r="AI832" t="s">
        <v>38</v>
      </c>
      <c r="AK832" t="e">
        <f>VLOOKUP(B832, 'Performance Data'!$B:$B, 1, 0)</f>
        <v>#N/A</v>
      </c>
    </row>
    <row r="833" spans="2:37" hidden="1" x14ac:dyDescent="0.25">
      <c r="B833">
        <v>30692</v>
      </c>
      <c r="C833" t="s">
        <v>960</v>
      </c>
      <c r="D833" t="s">
        <v>905</v>
      </c>
      <c r="E833" t="s">
        <v>905</v>
      </c>
      <c r="F833">
        <v>0</v>
      </c>
      <c r="G833">
        <v>0</v>
      </c>
      <c r="H833">
        <v>0</v>
      </c>
      <c r="I833" t="s">
        <v>38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W833" s="14">
        <v>0</v>
      </c>
      <c r="X833" s="14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t="s">
        <v>38</v>
      </c>
      <c r="AI833" t="s">
        <v>38</v>
      </c>
      <c r="AK833" t="e">
        <f>VLOOKUP(B833, 'Performance Data'!$B:$B, 1, 0)</f>
        <v>#N/A</v>
      </c>
    </row>
    <row r="834" spans="2:37" hidden="1" x14ac:dyDescent="0.25">
      <c r="B834">
        <v>30697</v>
      </c>
      <c r="C834" t="s">
        <v>961</v>
      </c>
      <c r="D834" t="s">
        <v>905</v>
      </c>
      <c r="E834" t="s">
        <v>905</v>
      </c>
      <c r="F834">
        <v>0</v>
      </c>
      <c r="G834">
        <v>0</v>
      </c>
      <c r="H834">
        <v>0</v>
      </c>
      <c r="I834" t="s">
        <v>38</v>
      </c>
      <c r="J834" s="14">
        <v>0</v>
      </c>
      <c r="K834" s="14">
        <v>230.36</v>
      </c>
      <c r="L834" s="14">
        <v>0</v>
      </c>
      <c r="M834" s="14">
        <v>303.70999999999998</v>
      </c>
      <c r="N834" s="14">
        <v>0</v>
      </c>
      <c r="O834" s="14">
        <v>0</v>
      </c>
      <c r="P834" s="14">
        <v>163.24</v>
      </c>
      <c r="Q834" s="14">
        <v>89</v>
      </c>
      <c r="R834" s="14">
        <v>181.6</v>
      </c>
      <c r="S834" s="14">
        <v>0</v>
      </c>
      <c r="T834" s="14">
        <v>0</v>
      </c>
      <c r="U834" s="14">
        <v>140.85</v>
      </c>
      <c r="W834" s="14">
        <v>140.85</v>
      </c>
      <c r="X834" s="14">
        <v>1108.76</v>
      </c>
      <c r="Y834">
        <v>1</v>
      </c>
      <c r="Z834">
        <v>1</v>
      </c>
      <c r="AA834">
        <v>0</v>
      </c>
      <c r="AB834">
        <v>6</v>
      </c>
      <c r="AC834">
        <v>184.79333333333332</v>
      </c>
      <c r="AD834">
        <v>0</v>
      </c>
      <c r="AE834">
        <v>0</v>
      </c>
      <c r="AF834">
        <v>0</v>
      </c>
      <c r="AG834">
        <v>0</v>
      </c>
      <c r="AH834" t="s">
        <v>38</v>
      </c>
      <c r="AI834" t="s">
        <v>38</v>
      </c>
      <c r="AK834" t="e">
        <f>VLOOKUP(B834, 'Performance Data'!$B:$B, 1, 0)</f>
        <v>#N/A</v>
      </c>
    </row>
    <row r="835" spans="2:37" hidden="1" x14ac:dyDescent="0.25">
      <c r="B835">
        <v>30698</v>
      </c>
      <c r="C835" t="s">
        <v>962</v>
      </c>
      <c r="D835" t="s">
        <v>905</v>
      </c>
      <c r="E835" t="s">
        <v>905</v>
      </c>
      <c r="F835">
        <v>0</v>
      </c>
      <c r="G835">
        <v>0</v>
      </c>
      <c r="H835">
        <v>0</v>
      </c>
      <c r="I835" t="s">
        <v>38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W835" s="14">
        <v>0</v>
      </c>
      <c r="X835" s="14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t="s">
        <v>38</v>
      </c>
      <c r="AI835" t="s">
        <v>38</v>
      </c>
      <c r="AK835" t="e">
        <f>VLOOKUP(B835, 'Performance Data'!$B:$B, 1, 0)</f>
        <v>#N/A</v>
      </c>
    </row>
    <row r="836" spans="2:37" hidden="1" x14ac:dyDescent="0.25">
      <c r="B836">
        <v>30703</v>
      </c>
      <c r="C836" t="s">
        <v>1159</v>
      </c>
      <c r="D836" t="s">
        <v>905</v>
      </c>
      <c r="E836" t="s">
        <v>905</v>
      </c>
      <c r="F836">
        <v>0</v>
      </c>
      <c r="G836">
        <v>0</v>
      </c>
      <c r="H836">
        <v>0</v>
      </c>
      <c r="I836" t="s">
        <v>38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W836" s="14">
        <v>0</v>
      </c>
      <c r="X836" s="14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 t="s">
        <v>38</v>
      </c>
      <c r="AI836" t="s">
        <v>38</v>
      </c>
      <c r="AK836" t="e">
        <f>VLOOKUP(B836, 'Performance Data'!$B:$B, 1, 0)</f>
        <v>#N/A</v>
      </c>
    </row>
    <row r="837" spans="2:37" hidden="1" x14ac:dyDescent="0.25">
      <c r="B837">
        <v>30705</v>
      </c>
      <c r="C837" t="s">
        <v>963</v>
      </c>
      <c r="D837" t="s">
        <v>905</v>
      </c>
      <c r="E837" t="s">
        <v>905</v>
      </c>
      <c r="F837">
        <v>0</v>
      </c>
      <c r="G837">
        <v>0</v>
      </c>
      <c r="H837">
        <v>0</v>
      </c>
      <c r="I837" t="s">
        <v>38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W837" s="14">
        <v>0</v>
      </c>
      <c r="X837" s="14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38</v>
      </c>
      <c r="AI837" t="s">
        <v>38</v>
      </c>
      <c r="AK837" t="e">
        <f>VLOOKUP(B837, 'Performance Data'!$B:$B, 1, 0)</f>
        <v>#N/A</v>
      </c>
    </row>
    <row r="838" spans="2:37" hidden="1" x14ac:dyDescent="0.25">
      <c r="B838">
        <v>30707</v>
      </c>
      <c r="C838" t="s">
        <v>964</v>
      </c>
      <c r="D838" t="s">
        <v>905</v>
      </c>
      <c r="E838" t="s">
        <v>905</v>
      </c>
      <c r="F838">
        <v>0</v>
      </c>
      <c r="G838">
        <v>0</v>
      </c>
      <c r="H838">
        <v>0</v>
      </c>
      <c r="I838" t="s">
        <v>38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W838" s="14">
        <v>0</v>
      </c>
      <c r="X838" s="14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38</v>
      </c>
      <c r="AI838" t="s">
        <v>38</v>
      </c>
      <c r="AK838" t="e">
        <f>VLOOKUP(B838, 'Performance Data'!$B:$B, 1, 0)</f>
        <v>#N/A</v>
      </c>
    </row>
    <row r="839" spans="2:37" hidden="1" x14ac:dyDescent="0.25">
      <c r="B839">
        <v>30711</v>
      </c>
      <c r="C839" t="s">
        <v>965</v>
      </c>
      <c r="D839" t="s">
        <v>905</v>
      </c>
      <c r="E839" t="s">
        <v>905</v>
      </c>
      <c r="F839">
        <v>0</v>
      </c>
      <c r="G839">
        <v>0</v>
      </c>
      <c r="H839">
        <v>0</v>
      </c>
      <c r="I839" t="s">
        <v>38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W839" s="14">
        <v>0</v>
      </c>
      <c r="X839" s="14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t="s">
        <v>38</v>
      </c>
      <c r="AI839" t="s">
        <v>38</v>
      </c>
      <c r="AK839" t="e">
        <f>VLOOKUP(B839, 'Performance Data'!$B:$B, 1, 0)</f>
        <v>#N/A</v>
      </c>
    </row>
    <row r="840" spans="2:37" hidden="1" x14ac:dyDescent="0.25">
      <c r="B840">
        <v>30712</v>
      </c>
      <c r="C840" t="s">
        <v>966</v>
      </c>
      <c r="D840" t="s">
        <v>905</v>
      </c>
      <c r="E840" t="s">
        <v>905</v>
      </c>
      <c r="F840">
        <v>0</v>
      </c>
      <c r="G840">
        <v>0</v>
      </c>
      <c r="H840">
        <v>0</v>
      </c>
      <c r="I840" t="s">
        <v>38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W840" s="14">
        <v>0</v>
      </c>
      <c r="X840" s="14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t="s">
        <v>38</v>
      </c>
      <c r="AI840" t="s">
        <v>38</v>
      </c>
      <c r="AK840" t="e">
        <f>VLOOKUP(B840, 'Performance Data'!$B:$B, 1, 0)</f>
        <v>#N/A</v>
      </c>
    </row>
    <row r="841" spans="2:37" hidden="1" x14ac:dyDescent="0.25">
      <c r="B841">
        <v>30714</v>
      </c>
      <c r="C841" t="s">
        <v>967</v>
      </c>
      <c r="D841" t="s">
        <v>905</v>
      </c>
      <c r="E841" t="s">
        <v>905</v>
      </c>
      <c r="F841">
        <v>0</v>
      </c>
      <c r="G841">
        <v>0</v>
      </c>
      <c r="H841">
        <v>0</v>
      </c>
      <c r="I841" t="s">
        <v>38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W841" s="14">
        <v>0</v>
      </c>
      <c r="X841" s="14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t="s">
        <v>38</v>
      </c>
      <c r="AI841" t="s">
        <v>38</v>
      </c>
      <c r="AK841" t="e">
        <f>VLOOKUP(B841, 'Performance Data'!$B:$B, 1, 0)</f>
        <v>#N/A</v>
      </c>
    </row>
    <row r="842" spans="2:37" hidden="1" x14ac:dyDescent="0.25">
      <c r="B842">
        <v>30715</v>
      </c>
      <c r="C842" t="s">
        <v>968</v>
      </c>
      <c r="D842" t="s">
        <v>905</v>
      </c>
      <c r="E842" t="s">
        <v>905</v>
      </c>
      <c r="F842">
        <v>0</v>
      </c>
      <c r="G842">
        <v>0</v>
      </c>
      <c r="H842">
        <v>0</v>
      </c>
      <c r="I842" t="s">
        <v>38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W842" s="14">
        <v>0</v>
      </c>
      <c r="X842" s="14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t="s">
        <v>38</v>
      </c>
      <c r="AI842" t="s">
        <v>38</v>
      </c>
      <c r="AK842" t="e">
        <f>VLOOKUP(B842, 'Performance Data'!$B:$B, 1, 0)</f>
        <v>#N/A</v>
      </c>
    </row>
    <row r="843" spans="2:37" hidden="1" x14ac:dyDescent="0.25">
      <c r="B843">
        <v>30716</v>
      </c>
      <c r="C843" t="s">
        <v>969</v>
      </c>
      <c r="D843" t="s">
        <v>905</v>
      </c>
      <c r="E843" t="s">
        <v>905</v>
      </c>
      <c r="F843">
        <v>0</v>
      </c>
      <c r="G843">
        <v>0</v>
      </c>
      <c r="H843">
        <v>0</v>
      </c>
      <c r="I843" t="s">
        <v>38</v>
      </c>
      <c r="J843" s="14">
        <v>0</v>
      </c>
      <c r="K843" s="14">
        <v>0</v>
      </c>
      <c r="L843" s="14">
        <v>141.96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206.63</v>
      </c>
      <c r="W843" s="14">
        <v>206.63</v>
      </c>
      <c r="X843" s="14">
        <v>348.59000000000003</v>
      </c>
      <c r="Y843">
        <v>1</v>
      </c>
      <c r="Z843">
        <v>1</v>
      </c>
      <c r="AA843">
        <v>0</v>
      </c>
      <c r="AB843">
        <v>2</v>
      </c>
      <c r="AC843">
        <v>174.29500000000002</v>
      </c>
      <c r="AD843">
        <v>0</v>
      </c>
      <c r="AE843">
        <v>0</v>
      </c>
      <c r="AF843">
        <v>0</v>
      </c>
      <c r="AG843">
        <v>0</v>
      </c>
      <c r="AH843" t="s">
        <v>38</v>
      </c>
      <c r="AI843" t="s">
        <v>38</v>
      </c>
      <c r="AK843" t="e">
        <f>VLOOKUP(B843, 'Performance Data'!$B:$B, 1, 0)</f>
        <v>#N/A</v>
      </c>
    </row>
    <row r="844" spans="2:37" hidden="1" x14ac:dyDescent="0.25">
      <c r="B844">
        <v>30717</v>
      </c>
      <c r="C844" t="s">
        <v>970</v>
      </c>
      <c r="D844" t="s">
        <v>905</v>
      </c>
      <c r="E844" t="s">
        <v>905</v>
      </c>
      <c r="F844">
        <v>0</v>
      </c>
      <c r="G844">
        <v>0</v>
      </c>
      <c r="H844">
        <v>0</v>
      </c>
      <c r="I844" t="s">
        <v>38</v>
      </c>
      <c r="J844" s="14">
        <v>57.36</v>
      </c>
      <c r="K844" s="14">
        <v>0</v>
      </c>
      <c r="L844" s="14">
        <v>0</v>
      </c>
      <c r="M844" s="14">
        <v>175.92</v>
      </c>
      <c r="N844" s="14">
        <v>0</v>
      </c>
      <c r="O844" s="14">
        <v>277.95999999999998</v>
      </c>
      <c r="P844" s="14">
        <v>0</v>
      </c>
      <c r="Q844" s="14">
        <v>312.95999999999998</v>
      </c>
      <c r="R844" s="14">
        <v>0</v>
      </c>
      <c r="S844" s="14">
        <v>0</v>
      </c>
      <c r="T844" s="14">
        <v>0</v>
      </c>
      <c r="U844" s="14">
        <v>0</v>
      </c>
      <c r="W844" s="14">
        <v>0</v>
      </c>
      <c r="X844" s="14">
        <v>824.19999999999993</v>
      </c>
      <c r="Y844">
        <v>0</v>
      </c>
      <c r="Z844">
        <v>1</v>
      </c>
      <c r="AA844">
        <v>0</v>
      </c>
      <c r="AB844">
        <v>4</v>
      </c>
      <c r="AC844">
        <v>206.04999999999998</v>
      </c>
      <c r="AD844">
        <v>0</v>
      </c>
      <c r="AE844">
        <v>0</v>
      </c>
      <c r="AF844">
        <v>0</v>
      </c>
      <c r="AG844">
        <v>0</v>
      </c>
      <c r="AH844" t="s">
        <v>38</v>
      </c>
      <c r="AI844" t="s">
        <v>38</v>
      </c>
      <c r="AK844" t="e">
        <f>VLOOKUP(B844, 'Performance Data'!$B:$B, 1, 0)</f>
        <v>#N/A</v>
      </c>
    </row>
    <row r="845" spans="2:37" hidden="1" x14ac:dyDescent="0.25">
      <c r="B845">
        <v>30718</v>
      </c>
      <c r="C845" t="s">
        <v>971</v>
      </c>
      <c r="D845" t="s">
        <v>905</v>
      </c>
      <c r="E845" t="s">
        <v>905</v>
      </c>
      <c r="F845">
        <v>0</v>
      </c>
      <c r="G845">
        <v>0</v>
      </c>
      <c r="H845">
        <v>0</v>
      </c>
      <c r="I845" t="s">
        <v>38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557.17999999999995</v>
      </c>
      <c r="W845" s="14">
        <v>557.17999999999995</v>
      </c>
      <c r="X845" s="14">
        <v>557.17999999999995</v>
      </c>
      <c r="Y845">
        <v>1</v>
      </c>
      <c r="Z845">
        <v>1</v>
      </c>
      <c r="AA845">
        <v>0</v>
      </c>
      <c r="AB845">
        <v>1</v>
      </c>
      <c r="AC845">
        <v>557.17999999999995</v>
      </c>
      <c r="AD845">
        <v>0</v>
      </c>
      <c r="AE845">
        <v>0</v>
      </c>
      <c r="AF845">
        <v>0</v>
      </c>
      <c r="AG845">
        <v>0</v>
      </c>
      <c r="AH845" t="s">
        <v>38</v>
      </c>
      <c r="AI845" t="s">
        <v>38</v>
      </c>
      <c r="AK845" t="e">
        <f>VLOOKUP(B845, 'Performance Data'!$B:$B, 1, 0)</f>
        <v>#N/A</v>
      </c>
    </row>
    <row r="846" spans="2:37" hidden="1" x14ac:dyDescent="0.25">
      <c r="B846">
        <v>30719</v>
      </c>
      <c r="C846" t="s">
        <v>972</v>
      </c>
      <c r="D846" t="s">
        <v>905</v>
      </c>
      <c r="E846" t="s">
        <v>905</v>
      </c>
      <c r="F846">
        <v>0</v>
      </c>
      <c r="G846">
        <v>0</v>
      </c>
      <c r="H846">
        <v>0</v>
      </c>
      <c r="I846" t="s">
        <v>38</v>
      </c>
      <c r="J846" s="14">
        <v>0</v>
      </c>
      <c r="K846" s="14">
        <v>0</v>
      </c>
      <c r="L846" s="14">
        <v>0</v>
      </c>
      <c r="M846" s="14">
        <v>0</v>
      </c>
      <c r="N846" s="14">
        <v>47</v>
      </c>
      <c r="O846" s="14">
        <v>0</v>
      </c>
      <c r="P846" s="14">
        <v>0</v>
      </c>
      <c r="Q846" s="14">
        <v>0</v>
      </c>
      <c r="R846" s="14">
        <v>57.09</v>
      </c>
      <c r="S846" s="14">
        <v>0</v>
      </c>
      <c r="T846" s="14">
        <v>0</v>
      </c>
      <c r="U846" s="14">
        <v>48.81</v>
      </c>
      <c r="W846" s="14">
        <v>48.81</v>
      </c>
      <c r="X846" s="14">
        <v>152.9</v>
      </c>
      <c r="Y846">
        <v>1</v>
      </c>
      <c r="Z846">
        <v>1</v>
      </c>
      <c r="AA846">
        <v>0</v>
      </c>
      <c r="AB846">
        <v>3</v>
      </c>
      <c r="AC846">
        <v>50.966666666666669</v>
      </c>
      <c r="AD846">
        <v>0</v>
      </c>
      <c r="AE846">
        <v>0</v>
      </c>
      <c r="AF846">
        <v>0</v>
      </c>
      <c r="AG846">
        <v>0</v>
      </c>
      <c r="AH846" t="s">
        <v>38</v>
      </c>
      <c r="AI846" t="s">
        <v>38</v>
      </c>
      <c r="AK846" t="e">
        <f>VLOOKUP(B846, 'Performance Data'!$B:$B, 1, 0)</f>
        <v>#N/A</v>
      </c>
    </row>
    <row r="847" spans="2:37" hidden="1" x14ac:dyDescent="0.25">
      <c r="B847">
        <v>30720</v>
      </c>
      <c r="C847" t="s">
        <v>973</v>
      </c>
      <c r="D847" t="s">
        <v>905</v>
      </c>
      <c r="E847" t="s">
        <v>905</v>
      </c>
      <c r="F847">
        <v>0</v>
      </c>
      <c r="G847">
        <v>0</v>
      </c>
      <c r="H847">
        <v>0</v>
      </c>
      <c r="I847" t="s">
        <v>38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W847" s="14">
        <v>0</v>
      </c>
      <c r="X847" s="14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 t="s">
        <v>38</v>
      </c>
      <c r="AI847" t="s">
        <v>38</v>
      </c>
      <c r="AK847" t="e">
        <f>VLOOKUP(B847, 'Performance Data'!$B:$B, 1, 0)</f>
        <v>#N/A</v>
      </c>
    </row>
    <row r="848" spans="2:37" hidden="1" x14ac:dyDescent="0.25">
      <c r="B848">
        <v>30721</v>
      </c>
      <c r="C848" t="s">
        <v>974</v>
      </c>
      <c r="D848" t="s">
        <v>905</v>
      </c>
      <c r="E848" t="s">
        <v>905</v>
      </c>
      <c r="F848">
        <v>0</v>
      </c>
      <c r="G848">
        <v>0</v>
      </c>
      <c r="H848">
        <v>0</v>
      </c>
      <c r="I848" t="s">
        <v>38</v>
      </c>
      <c r="J848" s="14">
        <v>0</v>
      </c>
      <c r="K848" s="14">
        <v>0</v>
      </c>
      <c r="L848" s="14">
        <v>138.44</v>
      </c>
      <c r="M848" s="14">
        <v>0</v>
      </c>
      <c r="N848" s="14">
        <v>166.47</v>
      </c>
      <c r="O848" s="14">
        <v>0</v>
      </c>
      <c r="P848" s="14">
        <v>0</v>
      </c>
      <c r="Q848" s="14">
        <v>0</v>
      </c>
      <c r="R848" s="14">
        <v>0</v>
      </c>
      <c r="S848" s="14">
        <v>213.23</v>
      </c>
      <c r="T848" s="14">
        <v>0</v>
      </c>
      <c r="U848" s="14">
        <v>0</v>
      </c>
      <c r="W848" s="14">
        <v>0</v>
      </c>
      <c r="X848" s="14">
        <v>518.14</v>
      </c>
      <c r="Y848">
        <v>0</v>
      </c>
      <c r="Z848">
        <v>1</v>
      </c>
      <c r="AA848">
        <v>0</v>
      </c>
      <c r="AB848">
        <v>3</v>
      </c>
      <c r="AC848">
        <v>172.71333333333334</v>
      </c>
      <c r="AD848">
        <v>0</v>
      </c>
      <c r="AE848">
        <v>0</v>
      </c>
      <c r="AF848">
        <v>0</v>
      </c>
      <c r="AG848">
        <v>0</v>
      </c>
      <c r="AH848" t="s">
        <v>38</v>
      </c>
      <c r="AI848" t="s">
        <v>38</v>
      </c>
      <c r="AK848" t="e">
        <f>VLOOKUP(B848, 'Performance Data'!$B:$B, 1, 0)</f>
        <v>#N/A</v>
      </c>
    </row>
    <row r="849" spans="2:37" hidden="1" x14ac:dyDescent="0.25">
      <c r="B849">
        <v>30722</v>
      </c>
      <c r="C849" t="s">
        <v>975</v>
      </c>
      <c r="D849" t="s">
        <v>905</v>
      </c>
      <c r="E849" t="s">
        <v>905</v>
      </c>
      <c r="F849">
        <v>0</v>
      </c>
      <c r="G849">
        <v>0</v>
      </c>
      <c r="H849">
        <v>0</v>
      </c>
      <c r="I849" t="s">
        <v>38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148.5</v>
      </c>
      <c r="S849" s="14">
        <v>0</v>
      </c>
      <c r="T849" s="14">
        <v>0</v>
      </c>
      <c r="U849" s="14">
        <v>0</v>
      </c>
      <c r="W849" s="14">
        <v>0</v>
      </c>
      <c r="X849" s="14">
        <v>148.5</v>
      </c>
      <c r="Y849">
        <v>0</v>
      </c>
      <c r="Z849">
        <v>1</v>
      </c>
      <c r="AA849">
        <v>0</v>
      </c>
      <c r="AB849">
        <v>1</v>
      </c>
      <c r="AC849">
        <v>148.5</v>
      </c>
      <c r="AD849">
        <v>0</v>
      </c>
      <c r="AE849">
        <v>0</v>
      </c>
      <c r="AF849">
        <v>0</v>
      </c>
      <c r="AG849">
        <v>0</v>
      </c>
      <c r="AH849" t="s">
        <v>38</v>
      </c>
      <c r="AI849" t="s">
        <v>38</v>
      </c>
      <c r="AK849" t="e">
        <f>VLOOKUP(B849, 'Performance Data'!$B:$B, 1, 0)</f>
        <v>#N/A</v>
      </c>
    </row>
    <row r="850" spans="2:37" hidden="1" x14ac:dyDescent="0.25">
      <c r="B850">
        <v>30723</v>
      </c>
      <c r="C850" t="s">
        <v>976</v>
      </c>
      <c r="D850" t="s">
        <v>905</v>
      </c>
      <c r="E850" t="s">
        <v>905</v>
      </c>
      <c r="F850">
        <v>0</v>
      </c>
      <c r="G850">
        <v>0</v>
      </c>
      <c r="H850">
        <v>0</v>
      </c>
      <c r="I850" t="s">
        <v>38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W850" s="14">
        <v>0</v>
      </c>
      <c r="X850" s="14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 t="s">
        <v>38</v>
      </c>
      <c r="AI850" t="s">
        <v>38</v>
      </c>
      <c r="AK850" t="e">
        <f>VLOOKUP(B850, 'Performance Data'!$B:$B, 1, 0)</f>
        <v>#N/A</v>
      </c>
    </row>
    <row r="851" spans="2:37" hidden="1" x14ac:dyDescent="0.25">
      <c r="B851">
        <v>30724</v>
      </c>
      <c r="C851" t="s">
        <v>977</v>
      </c>
      <c r="D851" t="s">
        <v>905</v>
      </c>
      <c r="E851" t="s">
        <v>905</v>
      </c>
      <c r="F851">
        <v>0</v>
      </c>
      <c r="G851">
        <v>0</v>
      </c>
      <c r="H851">
        <v>0</v>
      </c>
      <c r="I851" t="s">
        <v>38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W851" s="14">
        <v>0</v>
      </c>
      <c r="X851" s="14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 t="s">
        <v>38</v>
      </c>
      <c r="AI851" t="s">
        <v>38</v>
      </c>
      <c r="AK851" t="e">
        <f>VLOOKUP(B851, 'Performance Data'!$B:$B, 1, 0)</f>
        <v>#N/A</v>
      </c>
    </row>
    <row r="852" spans="2:37" hidden="1" x14ac:dyDescent="0.25">
      <c r="B852">
        <v>30725</v>
      </c>
      <c r="C852" t="s">
        <v>978</v>
      </c>
      <c r="D852" t="s">
        <v>905</v>
      </c>
      <c r="E852" t="s">
        <v>905</v>
      </c>
      <c r="F852">
        <v>0</v>
      </c>
      <c r="G852">
        <v>0</v>
      </c>
      <c r="H852">
        <v>0</v>
      </c>
      <c r="I852" t="s">
        <v>38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W852" s="14">
        <v>0</v>
      </c>
      <c r="X852" s="14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 t="s">
        <v>38</v>
      </c>
      <c r="AI852" t="s">
        <v>38</v>
      </c>
      <c r="AK852" t="e">
        <f>VLOOKUP(B852, 'Performance Data'!$B:$B, 1, 0)</f>
        <v>#N/A</v>
      </c>
    </row>
    <row r="853" spans="2:37" hidden="1" x14ac:dyDescent="0.25">
      <c r="B853">
        <v>30726</v>
      </c>
      <c r="C853" t="s">
        <v>979</v>
      </c>
      <c r="D853" t="s">
        <v>905</v>
      </c>
      <c r="E853" t="s">
        <v>905</v>
      </c>
      <c r="F853">
        <v>0</v>
      </c>
      <c r="G853">
        <v>0</v>
      </c>
      <c r="H853">
        <v>0</v>
      </c>
      <c r="I853" t="s">
        <v>38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211.2</v>
      </c>
      <c r="S853" s="14">
        <v>0</v>
      </c>
      <c r="T853" s="14">
        <v>0</v>
      </c>
      <c r="U853" s="14">
        <v>0</v>
      </c>
      <c r="W853" s="14">
        <v>0</v>
      </c>
      <c r="X853" s="14">
        <v>211.2</v>
      </c>
      <c r="Y853">
        <v>0</v>
      </c>
      <c r="Z853">
        <v>1</v>
      </c>
      <c r="AA853">
        <v>0</v>
      </c>
      <c r="AB853">
        <v>1</v>
      </c>
      <c r="AC853">
        <v>211.2</v>
      </c>
      <c r="AD853">
        <v>0</v>
      </c>
      <c r="AE853">
        <v>0</v>
      </c>
      <c r="AF853">
        <v>0</v>
      </c>
      <c r="AG853">
        <v>0</v>
      </c>
      <c r="AH853" t="s">
        <v>38</v>
      </c>
      <c r="AI853" t="s">
        <v>38</v>
      </c>
      <c r="AK853" t="e">
        <f>VLOOKUP(B853, 'Performance Data'!$B:$B, 1, 0)</f>
        <v>#N/A</v>
      </c>
    </row>
    <row r="854" spans="2:37" hidden="1" x14ac:dyDescent="0.25">
      <c r="B854">
        <v>30727</v>
      </c>
      <c r="C854" t="s">
        <v>980</v>
      </c>
      <c r="D854" t="s">
        <v>905</v>
      </c>
      <c r="E854" t="s">
        <v>905</v>
      </c>
      <c r="F854">
        <v>0</v>
      </c>
      <c r="G854">
        <v>0</v>
      </c>
      <c r="H854">
        <v>0</v>
      </c>
      <c r="I854" t="s">
        <v>38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W854" s="14">
        <v>0</v>
      </c>
      <c r="X854" s="1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 t="s">
        <v>38</v>
      </c>
      <c r="AI854" t="s">
        <v>38</v>
      </c>
      <c r="AK854" t="e">
        <f>VLOOKUP(B854, 'Performance Data'!$B:$B, 1, 0)</f>
        <v>#N/A</v>
      </c>
    </row>
    <row r="855" spans="2:37" hidden="1" x14ac:dyDescent="0.25">
      <c r="B855">
        <v>30728</v>
      </c>
      <c r="C855" t="s">
        <v>981</v>
      </c>
      <c r="D855" t="s">
        <v>905</v>
      </c>
      <c r="E855" t="s">
        <v>905</v>
      </c>
      <c r="F855">
        <v>0</v>
      </c>
      <c r="G855">
        <v>0</v>
      </c>
      <c r="H855">
        <v>0</v>
      </c>
      <c r="I855" t="s">
        <v>38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W855" s="14">
        <v>0</v>
      </c>
      <c r="X855" s="14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 t="s">
        <v>38</v>
      </c>
      <c r="AI855" t="s">
        <v>38</v>
      </c>
      <c r="AK855" t="e">
        <f>VLOOKUP(B855, 'Performance Data'!$B:$B, 1, 0)</f>
        <v>#N/A</v>
      </c>
    </row>
    <row r="856" spans="2:37" hidden="1" x14ac:dyDescent="0.25">
      <c r="B856">
        <v>30729</v>
      </c>
      <c r="C856" t="s">
        <v>982</v>
      </c>
      <c r="D856" t="s">
        <v>905</v>
      </c>
      <c r="E856" t="s">
        <v>905</v>
      </c>
      <c r="F856">
        <v>0</v>
      </c>
      <c r="G856">
        <v>0</v>
      </c>
      <c r="H856">
        <v>0</v>
      </c>
      <c r="I856" t="s">
        <v>38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W856" s="14">
        <v>0</v>
      </c>
      <c r="X856" s="14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 t="s">
        <v>38</v>
      </c>
      <c r="AI856" t="s">
        <v>38</v>
      </c>
      <c r="AK856" t="e">
        <f>VLOOKUP(B856, 'Performance Data'!$B:$B, 1, 0)</f>
        <v>#N/A</v>
      </c>
    </row>
    <row r="857" spans="2:37" hidden="1" x14ac:dyDescent="0.25">
      <c r="B857">
        <v>30730</v>
      </c>
      <c r="C857" t="s">
        <v>983</v>
      </c>
      <c r="D857" t="s">
        <v>905</v>
      </c>
      <c r="E857" t="s">
        <v>905</v>
      </c>
      <c r="F857">
        <v>0</v>
      </c>
      <c r="G857">
        <v>0</v>
      </c>
      <c r="H857">
        <v>0</v>
      </c>
      <c r="I857" t="s">
        <v>38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W857" s="14">
        <v>0</v>
      </c>
      <c r="X857" s="14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 t="s">
        <v>38</v>
      </c>
      <c r="AI857" t="s">
        <v>38</v>
      </c>
      <c r="AK857" t="e">
        <f>VLOOKUP(B857, 'Performance Data'!$B:$B, 1, 0)</f>
        <v>#N/A</v>
      </c>
    </row>
    <row r="858" spans="2:37" hidden="1" x14ac:dyDescent="0.25">
      <c r="B858">
        <v>30731</v>
      </c>
      <c r="C858" t="s">
        <v>984</v>
      </c>
      <c r="D858" t="s">
        <v>905</v>
      </c>
      <c r="E858" t="s">
        <v>905</v>
      </c>
      <c r="F858">
        <v>0</v>
      </c>
      <c r="G858">
        <v>0</v>
      </c>
      <c r="H858">
        <v>0</v>
      </c>
      <c r="I858" t="s">
        <v>38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W858" s="14">
        <v>0</v>
      </c>
      <c r="X858" s="14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 t="s">
        <v>38</v>
      </c>
      <c r="AI858" t="s">
        <v>38</v>
      </c>
      <c r="AK858" t="e">
        <f>VLOOKUP(B858, 'Performance Data'!$B:$B, 1, 0)</f>
        <v>#N/A</v>
      </c>
    </row>
    <row r="859" spans="2:37" hidden="1" x14ac:dyDescent="0.25">
      <c r="B859">
        <v>30732</v>
      </c>
      <c r="C859" t="s">
        <v>985</v>
      </c>
      <c r="D859" t="s">
        <v>905</v>
      </c>
      <c r="E859" t="s">
        <v>905</v>
      </c>
      <c r="F859">
        <v>0</v>
      </c>
      <c r="G859">
        <v>0</v>
      </c>
      <c r="H859">
        <v>0</v>
      </c>
      <c r="I859" t="s">
        <v>38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W859" s="14">
        <v>0</v>
      </c>
      <c r="X859" s="14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t="s">
        <v>38</v>
      </c>
      <c r="AI859" t="s">
        <v>38</v>
      </c>
      <c r="AK859" t="e">
        <f>VLOOKUP(B859, 'Performance Data'!$B:$B, 1, 0)</f>
        <v>#N/A</v>
      </c>
    </row>
    <row r="860" spans="2:37" hidden="1" x14ac:dyDescent="0.25">
      <c r="B860">
        <v>30733</v>
      </c>
      <c r="C860" t="s">
        <v>986</v>
      </c>
      <c r="D860" t="s">
        <v>905</v>
      </c>
      <c r="E860" t="s">
        <v>905</v>
      </c>
      <c r="F860">
        <v>0</v>
      </c>
      <c r="G860">
        <v>0</v>
      </c>
      <c r="H860">
        <v>0</v>
      </c>
      <c r="I860" t="s">
        <v>38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W860" s="14">
        <v>0</v>
      </c>
      <c r="X860" s="14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 t="s">
        <v>38</v>
      </c>
      <c r="AI860" t="s">
        <v>38</v>
      </c>
      <c r="AK860" t="e">
        <f>VLOOKUP(B860, 'Performance Data'!$B:$B, 1, 0)</f>
        <v>#N/A</v>
      </c>
    </row>
    <row r="861" spans="2:37" hidden="1" x14ac:dyDescent="0.25">
      <c r="B861">
        <v>30734</v>
      </c>
      <c r="C861" t="s">
        <v>987</v>
      </c>
      <c r="D861" t="s">
        <v>905</v>
      </c>
      <c r="E861" t="s">
        <v>905</v>
      </c>
      <c r="F861">
        <v>0</v>
      </c>
      <c r="G861">
        <v>0</v>
      </c>
      <c r="H861">
        <v>0</v>
      </c>
      <c r="I861" t="s">
        <v>38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W861" s="14">
        <v>0</v>
      </c>
      <c r="X861" s="14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 t="s">
        <v>38</v>
      </c>
      <c r="AI861" t="s">
        <v>38</v>
      </c>
      <c r="AK861" t="e">
        <f>VLOOKUP(B861, 'Performance Data'!$B:$B, 1, 0)</f>
        <v>#N/A</v>
      </c>
    </row>
    <row r="862" spans="2:37" hidden="1" x14ac:dyDescent="0.25">
      <c r="B862">
        <v>30735</v>
      </c>
      <c r="C862" t="s">
        <v>988</v>
      </c>
      <c r="D862" t="s">
        <v>905</v>
      </c>
      <c r="E862" t="s">
        <v>905</v>
      </c>
      <c r="F862">
        <v>0</v>
      </c>
      <c r="G862">
        <v>0</v>
      </c>
      <c r="H862">
        <v>0</v>
      </c>
      <c r="I862" t="s">
        <v>38</v>
      </c>
      <c r="J862" s="14">
        <v>0</v>
      </c>
      <c r="K862" s="14">
        <v>0</v>
      </c>
      <c r="L862" s="14">
        <v>141.18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W862" s="14">
        <v>0</v>
      </c>
      <c r="X862" s="14">
        <v>141.18</v>
      </c>
      <c r="Y862">
        <v>0</v>
      </c>
      <c r="Z862">
        <v>1</v>
      </c>
      <c r="AA862">
        <v>0</v>
      </c>
      <c r="AB862">
        <v>1</v>
      </c>
      <c r="AC862">
        <v>141.18</v>
      </c>
      <c r="AD862">
        <v>0</v>
      </c>
      <c r="AE862">
        <v>0</v>
      </c>
      <c r="AF862">
        <v>0</v>
      </c>
      <c r="AG862">
        <v>0</v>
      </c>
      <c r="AH862" t="s">
        <v>38</v>
      </c>
      <c r="AI862" t="s">
        <v>38</v>
      </c>
      <c r="AK862" t="e">
        <f>VLOOKUP(B862, 'Performance Data'!$B:$B, 1, 0)</f>
        <v>#N/A</v>
      </c>
    </row>
    <row r="863" spans="2:37" hidden="1" x14ac:dyDescent="0.25">
      <c r="B863">
        <v>30736</v>
      </c>
      <c r="C863" t="s">
        <v>989</v>
      </c>
      <c r="D863" t="s">
        <v>905</v>
      </c>
      <c r="E863" t="s">
        <v>905</v>
      </c>
      <c r="F863">
        <v>0</v>
      </c>
      <c r="G863">
        <v>0</v>
      </c>
      <c r="H863">
        <v>0</v>
      </c>
      <c r="I863" t="s">
        <v>38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W863" s="14">
        <v>0</v>
      </c>
      <c r="X863" s="14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 t="s">
        <v>38</v>
      </c>
      <c r="AI863" t="s">
        <v>38</v>
      </c>
      <c r="AK863" t="e">
        <f>VLOOKUP(B863, 'Performance Data'!$B:$B, 1, 0)</f>
        <v>#N/A</v>
      </c>
    </row>
    <row r="864" spans="2:37" hidden="1" x14ac:dyDescent="0.25">
      <c r="B864">
        <v>30737</v>
      </c>
      <c r="C864" t="s">
        <v>990</v>
      </c>
      <c r="D864" t="s">
        <v>905</v>
      </c>
      <c r="E864" t="s">
        <v>905</v>
      </c>
      <c r="F864">
        <v>0</v>
      </c>
      <c r="G864">
        <v>0</v>
      </c>
      <c r="H864">
        <v>0</v>
      </c>
      <c r="I864" t="s">
        <v>38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W864" s="14">
        <v>0</v>
      </c>
      <c r="X864" s="1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 t="s">
        <v>38</v>
      </c>
      <c r="AI864" t="s">
        <v>38</v>
      </c>
      <c r="AK864" t="e">
        <f>VLOOKUP(B864, 'Performance Data'!$B:$B, 1, 0)</f>
        <v>#N/A</v>
      </c>
    </row>
    <row r="865" spans="2:37" hidden="1" x14ac:dyDescent="0.25">
      <c r="B865">
        <v>30738</v>
      </c>
      <c r="C865" t="s">
        <v>991</v>
      </c>
      <c r="D865" t="s">
        <v>905</v>
      </c>
      <c r="E865" t="s">
        <v>905</v>
      </c>
      <c r="F865">
        <v>0</v>
      </c>
      <c r="G865">
        <v>0</v>
      </c>
      <c r="H865">
        <v>0</v>
      </c>
      <c r="I865" t="s">
        <v>38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W865" s="14">
        <v>0</v>
      </c>
      <c r="X865" s="14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 t="s">
        <v>38</v>
      </c>
      <c r="AI865" t="s">
        <v>38</v>
      </c>
      <c r="AK865" t="e">
        <f>VLOOKUP(B865, 'Performance Data'!$B:$B, 1, 0)</f>
        <v>#N/A</v>
      </c>
    </row>
    <row r="866" spans="2:37" hidden="1" x14ac:dyDescent="0.25">
      <c r="B866">
        <v>30739</v>
      </c>
      <c r="C866" t="s">
        <v>992</v>
      </c>
      <c r="D866" t="s">
        <v>905</v>
      </c>
      <c r="E866" t="s">
        <v>905</v>
      </c>
      <c r="F866">
        <v>0</v>
      </c>
      <c r="G866">
        <v>0</v>
      </c>
      <c r="H866">
        <v>0</v>
      </c>
      <c r="I866" t="s">
        <v>38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W866" s="14">
        <v>0</v>
      </c>
      <c r="X866" s="14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 t="s">
        <v>38</v>
      </c>
      <c r="AI866" t="s">
        <v>38</v>
      </c>
      <c r="AK866" t="e">
        <f>VLOOKUP(B866, 'Performance Data'!$B:$B, 1, 0)</f>
        <v>#N/A</v>
      </c>
    </row>
    <row r="867" spans="2:37" hidden="1" x14ac:dyDescent="0.25">
      <c r="B867">
        <v>30740</v>
      </c>
      <c r="C867" t="s">
        <v>993</v>
      </c>
      <c r="D867" t="s">
        <v>905</v>
      </c>
      <c r="E867" t="s">
        <v>905</v>
      </c>
      <c r="F867">
        <v>0</v>
      </c>
      <c r="G867">
        <v>0</v>
      </c>
      <c r="H867">
        <v>0</v>
      </c>
      <c r="I867" t="s">
        <v>38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W867" s="14">
        <v>0</v>
      </c>
      <c r="X867" s="14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 t="s">
        <v>38</v>
      </c>
      <c r="AI867" t="s">
        <v>38</v>
      </c>
      <c r="AK867" t="e">
        <f>VLOOKUP(B867, 'Performance Data'!$B:$B, 1, 0)</f>
        <v>#N/A</v>
      </c>
    </row>
    <row r="868" spans="2:37" hidden="1" x14ac:dyDescent="0.25">
      <c r="B868">
        <v>30741</v>
      </c>
      <c r="C868" t="s">
        <v>994</v>
      </c>
      <c r="D868" t="s">
        <v>905</v>
      </c>
      <c r="E868" t="s">
        <v>905</v>
      </c>
      <c r="F868">
        <v>0</v>
      </c>
      <c r="G868">
        <v>0</v>
      </c>
      <c r="H868">
        <v>0</v>
      </c>
      <c r="I868" t="s">
        <v>38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W868" s="14">
        <v>0</v>
      </c>
      <c r="X868" s="14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38</v>
      </c>
      <c r="AI868" t="s">
        <v>38</v>
      </c>
      <c r="AK868" t="e">
        <f>VLOOKUP(B868, 'Performance Data'!$B:$B, 1, 0)</f>
        <v>#N/A</v>
      </c>
    </row>
    <row r="869" spans="2:37" hidden="1" x14ac:dyDescent="0.25">
      <c r="B869">
        <v>30742</v>
      </c>
      <c r="C869" t="s">
        <v>995</v>
      </c>
      <c r="D869" t="s">
        <v>905</v>
      </c>
      <c r="E869" t="s">
        <v>905</v>
      </c>
      <c r="F869">
        <v>0</v>
      </c>
      <c r="G869">
        <v>0</v>
      </c>
      <c r="H869">
        <v>0</v>
      </c>
      <c r="I869" t="s">
        <v>38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W869" s="14">
        <v>0</v>
      </c>
      <c r="X869" s="14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 t="s">
        <v>38</v>
      </c>
      <c r="AI869" t="s">
        <v>38</v>
      </c>
      <c r="AK869" t="e">
        <f>VLOOKUP(B869, 'Performance Data'!$B:$B, 1, 0)</f>
        <v>#N/A</v>
      </c>
    </row>
    <row r="870" spans="2:37" hidden="1" x14ac:dyDescent="0.25">
      <c r="B870">
        <v>30743</v>
      </c>
      <c r="C870" t="s">
        <v>996</v>
      </c>
      <c r="D870" t="s">
        <v>905</v>
      </c>
      <c r="E870" t="s">
        <v>905</v>
      </c>
      <c r="F870">
        <v>0</v>
      </c>
      <c r="G870">
        <v>0</v>
      </c>
      <c r="H870">
        <v>0</v>
      </c>
      <c r="I870" t="s">
        <v>38</v>
      </c>
      <c r="J870" s="14">
        <v>0</v>
      </c>
      <c r="K870" s="14">
        <v>0</v>
      </c>
      <c r="L870" s="14">
        <v>0</v>
      </c>
      <c r="M870" s="14">
        <v>0</v>
      </c>
      <c r="N870" s="14">
        <v>0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W870" s="14">
        <v>0</v>
      </c>
      <c r="X870" s="14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 t="s">
        <v>38</v>
      </c>
      <c r="AI870" t="s">
        <v>38</v>
      </c>
      <c r="AK870" t="e">
        <f>VLOOKUP(B870, 'Performance Data'!$B:$B, 1, 0)</f>
        <v>#N/A</v>
      </c>
    </row>
    <row r="871" spans="2:37" hidden="1" x14ac:dyDescent="0.25">
      <c r="B871">
        <v>30745</v>
      </c>
      <c r="C871" t="s">
        <v>1160</v>
      </c>
      <c r="D871" t="s">
        <v>905</v>
      </c>
      <c r="E871" t="s">
        <v>905</v>
      </c>
      <c r="F871">
        <v>0</v>
      </c>
      <c r="G871">
        <v>0</v>
      </c>
      <c r="H871">
        <v>0</v>
      </c>
      <c r="I871" t="s">
        <v>38</v>
      </c>
      <c r="J871" s="14">
        <v>0</v>
      </c>
      <c r="K871" s="14">
        <v>0</v>
      </c>
      <c r="L871" s="14">
        <v>0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W871" s="14">
        <v>0</v>
      </c>
      <c r="X871" s="14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38</v>
      </c>
      <c r="AI871" t="s">
        <v>38</v>
      </c>
      <c r="AK871" t="e">
        <f>VLOOKUP(B871, 'Performance Data'!$B:$B, 1, 0)</f>
        <v>#N/A</v>
      </c>
    </row>
    <row r="872" spans="2:37" hidden="1" x14ac:dyDescent="0.25">
      <c r="B872">
        <v>30746</v>
      </c>
      <c r="C872" t="s">
        <v>1161</v>
      </c>
      <c r="D872" t="s">
        <v>905</v>
      </c>
      <c r="E872" t="s">
        <v>905</v>
      </c>
      <c r="F872">
        <v>0</v>
      </c>
      <c r="G872">
        <v>0</v>
      </c>
      <c r="H872">
        <v>0</v>
      </c>
      <c r="I872" t="s">
        <v>38</v>
      </c>
      <c r="J872" s="14">
        <v>58.54</v>
      </c>
      <c r="K872" s="14">
        <v>0</v>
      </c>
      <c r="L872" s="14">
        <v>0</v>
      </c>
      <c r="M872" s="14">
        <v>0</v>
      </c>
      <c r="N872" s="14">
        <v>0</v>
      </c>
      <c r="O872" s="14">
        <v>0</v>
      </c>
      <c r="P872" s="14">
        <v>34.5</v>
      </c>
      <c r="Q872" s="14">
        <v>21.34</v>
      </c>
      <c r="R872" s="14">
        <v>0</v>
      </c>
      <c r="S872" s="14">
        <v>25.2</v>
      </c>
      <c r="T872" s="14">
        <v>64.55</v>
      </c>
      <c r="U872" s="14">
        <v>0</v>
      </c>
      <c r="W872" s="14">
        <v>0</v>
      </c>
      <c r="X872" s="14">
        <v>204.13</v>
      </c>
      <c r="Y872">
        <v>0</v>
      </c>
      <c r="Z872">
        <v>1</v>
      </c>
      <c r="AA872">
        <v>0</v>
      </c>
      <c r="AB872">
        <v>5</v>
      </c>
      <c r="AC872">
        <v>40.826000000000001</v>
      </c>
      <c r="AD872">
        <v>0</v>
      </c>
      <c r="AE872">
        <v>0</v>
      </c>
      <c r="AF872">
        <v>0</v>
      </c>
      <c r="AG872">
        <v>0</v>
      </c>
      <c r="AH872" t="s">
        <v>38</v>
      </c>
      <c r="AI872" t="s">
        <v>38</v>
      </c>
      <c r="AK872" t="e">
        <f>VLOOKUP(B872, 'Performance Data'!$B:$B, 1, 0)</f>
        <v>#N/A</v>
      </c>
    </row>
    <row r="873" spans="2:37" hidden="1" x14ac:dyDescent="0.25">
      <c r="B873">
        <v>30747</v>
      </c>
      <c r="C873" t="s">
        <v>1162</v>
      </c>
      <c r="D873" t="s">
        <v>905</v>
      </c>
      <c r="E873" t="s">
        <v>905</v>
      </c>
      <c r="F873">
        <v>0</v>
      </c>
      <c r="G873">
        <v>0</v>
      </c>
      <c r="H873">
        <v>0</v>
      </c>
      <c r="I873" t="s">
        <v>38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W873" s="14">
        <v>0</v>
      </c>
      <c r="X873" s="14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38</v>
      </c>
      <c r="AI873" t="s">
        <v>38</v>
      </c>
      <c r="AK873" t="e">
        <f>VLOOKUP(B873, 'Performance Data'!$B:$B, 1, 0)</f>
        <v>#N/A</v>
      </c>
    </row>
    <row r="874" spans="2:37" hidden="1" x14ac:dyDescent="0.25">
      <c r="B874">
        <v>30748</v>
      </c>
      <c r="C874" t="s">
        <v>1163</v>
      </c>
      <c r="D874" t="s">
        <v>905</v>
      </c>
      <c r="E874" t="s">
        <v>905</v>
      </c>
      <c r="F874">
        <v>0</v>
      </c>
      <c r="G874">
        <v>0</v>
      </c>
      <c r="H874">
        <v>0</v>
      </c>
      <c r="I874" t="s">
        <v>38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W874" s="14">
        <v>0</v>
      </c>
      <c r="X874" s="1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 t="s">
        <v>38</v>
      </c>
      <c r="AI874" t="s">
        <v>38</v>
      </c>
      <c r="AK874" t="e">
        <f>VLOOKUP(B874, 'Performance Data'!$B:$B, 1, 0)</f>
        <v>#N/A</v>
      </c>
    </row>
    <row r="875" spans="2:37" hidden="1" x14ac:dyDescent="0.25">
      <c r="B875">
        <v>30753</v>
      </c>
      <c r="C875" t="s">
        <v>1164</v>
      </c>
      <c r="D875" t="s">
        <v>905</v>
      </c>
      <c r="E875" t="s">
        <v>905</v>
      </c>
      <c r="F875">
        <v>0</v>
      </c>
      <c r="G875">
        <v>0</v>
      </c>
      <c r="H875">
        <v>0</v>
      </c>
      <c r="I875" t="s">
        <v>38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W875" s="14">
        <v>0</v>
      </c>
      <c r="X875" s="14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 t="s">
        <v>38</v>
      </c>
      <c r="AI875" t="s">
        <v>38</v>
      </c>
      <c r="AK875" t="e">
        <f>VLOOKUP(B875, 'Performance Data'!$B:$B, 1, 0)</f>
        <v>#N/A</v>
      </c>
    </row>
    <row r="876" spans="2:37" hidden="1" x14ac:dyDescent="0.25">
      <c r="B876">
        <v>30754</v>
      </c>
      <c r="C876" t="s">
        <v>1165</v>
      </c>
      <c r="D876" t="s">
        <v>905</v>
      </c>
      <c r="E876" t="s">
        <v>905</v>
      </c>
      <c r="F876">
        <v>0</v>
      </c>
      <c r="G876">
        <v>0</v>
      </c>
      <c r="H876">
        <v>0</v>
      </c>
      <c r="I876" t="s">
        <v>38</v>
      </c>
      <c r="J876" s="14">
        <v>0</v>
      </c>
      <c r="K876" s="14">
        <v>0</v>
      </c>
      <c r="L876" s="14">
        <v>0</v>
      </c>
      <c r="M876" s="14">
        <v>0</v>
      </c>
      <c r="N876" s="14">
        <v>278.47000000000003</v>
      </c>
      <c r="O876" s="14">
        <v>-278.47000000000003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W876" s="14">
        <v>0</v>
      </c>
      <c r="X876" s="14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 t="s">
        <v>38</v>
      </c>
      <c r="AI876" t="s">
        <v>38</v>
      </c>
      <c r="AK876" t="e">
        <f>VLOOKUP(B876, 'Performance Data'!$B:$B, 1, 0)</f>
        <v>#N/A</v>
      </c>
    </row>
    <row r="877" spans="2:37" hidden="1" x14ac:dyDescent="0.25">
      <c r="B877">
        <v>30755</v>
      </c>
      <c r="C877" t="s">
        <v>1166</v>
      </c>
      <c r="D877" t="s">
        <v>905</v>
      </c>
      <c r="E877" t="s">
        <v>905</v>
      </c>
      <c r="F877">
        <v>0</v>
      </c>
      <c r="G877">
        <v>0</v>
      </c>
      <c r="H877">
        <v>0</v>
      </c>
      <c r="I877" t="s">
        <v>38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W877" s="14">
        <v>0</v>
      </c>
      <c r="X877" s="14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38</v>
      </c>
      <c r="AI877" t="s">
        <v>38</v>
      </c>
      <c r="AK877" t="e">
        <f>VLOOKUP(B877, 'Performance Data'!$B:$B, 1, 0)</f>
        <v>#N/A</v>
      </c>
    </row>
    <row r="878" spans="2:37" hidden="1" x14ac:dyDescent="0.25">
      <c r="B878">
        <v>30756</v>
      </c>
      <c r="C878" t="s">
        <v>1167</v>
      </c>
      <c r="D878" t="s">
        <v>905</v>
      </c>
      <c r="E878" t="s">
        <v>905</v>
      </c>
      <c r="F878">
        <v>0</v>
      </c>
      <c r="G878">
        <v>0</v>
      </c>
      <c r="H878">
        <v>0</v>
      </c>
      <c r="I878" t="s">
        <v>38</v>
      </c>
      <c r="J878" s="14">
        <v>38.28</v>
      </c>
      <c r="K878" s="14">
        <v>46.07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108.93</v>
      </c>
      <c r="R878" s="14">
        <v>20.86</v>
      </c>
      <c r="S878" s="14">
        <v>0</v>
      </c>
      <c r="T878" s="14">
        <v>0</v>
      </c>
      <c r="U878" s="14">
        <v>64.790000000000006</v>
      </c>
      <c r="W878" s="14">
        <v>64.790000000000006</v>
      </c>
      <c r="X878" s="14">
        <v>278.93</v>
      </c>
      <c r="Y878">
        <v>1</v>
      </c>
      <c r="Z878">
        <v>1</v>
      </c>
      <c r="AA878">
        <v>0</v>
      </c>
      <c r="AB878">
        <v>5</v>
      </c>
      <c r="AC878">
        <v>55.786000000000001</v>
      </c>
      <c r="AD878">
        <v>0</v>
      </c>
      <c r="AE878">
        <v>0</v>
      </c>
      <c r="AF878">
        <v>0</v>
      </c>
      <c r="AG878">
        <v>0</v>
      </c>
      <c r="AH878" t="s">
        <v>38</v>
      </c>
      <c r="AI878" t="s">
        <v>38</v>
      </c>
      <c r="AK878" t="e">
        <f>VLOOKUP(B878, 'Performance Data'!$B:$B, 1, 0)</f>
        <v>#N/A</v>
      </c>
    </row>
    <row r="879" spans="2:37" hidden="1" x14ac:dyDescent="0.25">
      <c r="B879">
        <v>30757</v>
      </c>
      <c r="C879" t="s">
        <v>1168</v>
      </c>
      <c r="D879" t="s">
        <v>905</v>
      </c>
      <c r="E879" t="s">
        <v>905</v>
      </c>
      <c r="F879">
        <v>0</v>
      </c>
      <c r="G879">
        <v>0</v>
      </c>
      <c r="H879">
        <v>0</v>
      </c>
      <c r="I879" t="s">
        <v>38</v>
      </c>
      <c r="J879" s="14">
        <v>0</v>
      </c>
      <c r="K879" s="14">
        <v>0</v>
      </c>
      <c r="L879" s="14">
        <v>0</v>
      </c>
      <c r="M879" s="14">
        <v>0</v>
      </c>
      <c r="N879" s="14">
        <v>27.19</v>
      </c>
      <c r="O879" s="14">
        <v>17.309999999999999</v>
      </c>
      <c r="P879" s="14">
        <v>30.86</v>
      </c>
      <c r="Q879" s="14">
        <v>0</v>
      </c>
      <c r="R879" s="14">
        <v>0</v>
      </c>
      <c r="S879" s="14">
        <v>34.46</v>
      </c>
      <c r="T879" s="14">
        <v>0</v>
      </c>
      <c r="U879" s="14">
        <v>0</v>
      </c>
      <c r="W879" s="14">
        <v>0</v>
      </c>
      <c r="X879" s="14">
        <v>109.82</v>
      </c>
      <c r="Y879">
        <v>0</v>
      </c>
      <c r="Z879">
        <v>1</v>
      </c>
      <c r="AA879">
        <v>0</v>
      </c>
      <c r="AB879">
        <v>4</v>
      </c>
      <c r="AC879">
        <v>27.454999999999998</v>
      </c>
      <c r="AD879">
        <v>0</v>
      </c>
      <c r="AE879">
        <v>0</v>
      </c>
      <c r="AF879">
        <v>0</v>
      </c>
      <c r="AG879">
        <v>0</v>
      </c>
      <c r="AH879" t="s">
        <v>38</v>
      </c>
      <c r="AI879" t="s">
        <v>38</v>
      </c>
      <c r="AK879" t="e">
        <f>VLOOKUP(B879, 'Performance Data'!$B:$B, 1, 0)</f>
        <v>#N/A</v>
      </c>
    </row>
    <row r="880" spans="2:37" hidden="1" x14ac:dyDescent="0.25">
      <c r="B880">
        <v>30758</v>
      </c>
      <c r="C880" t="s">
        <v>1169</v>
      </c>
      <c r="D880" t="s">
        <v>905</v>
      </c>
      <c r="E880" t="s">
        <v>905</v>
      </c>
      <c r="F880">
        <v>0</v>
      </c>
      <c r="G880">
        <v>0</v>
      </c>
      <c r="H880">
        <v>0</v>
      </c>
      <c r="I880" t="s">
        <v>38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W880" s="14">
        <v>0</v>
      </c>
      <c r="X880" s="14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 t="s">
        <v>38</v>
      </c>
      <c r="AI880" t="s">
        <v>38</v>
      </c>
      <c r="AK880" t="e">
        <f>VLOOKUP(B880, 'Performance Data'!$B:$B, 1, 0)</f>
        <v>#N/A</v>
      </c>
    </row>
    <row r="881" spans="2:37" hidden="1" x14ac:dyDescent="0.25">
      <c r="B881">
        <v>30759</v>
      </c>
      <c r="C881" t="s">
        <v>1170</v>
      </c>
      <c r="D881" t="s">
        <v>905</v>
      </c>
      <c r="E881" t="s">
        <v>905</v>
      </c>
      <c r="F881">
        <v>0</v>
      </c>
      <c r="G881">
        <v>0</v>
      </c>
      <c r="H881">
        <v>0</v>
      </c>
      <c r="I881" t="s">
        <v>38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W881" s="14">
        <v>0</v>
      </c>
      <c r="X881" s="14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 t="s">
        <v>38</v>
      </c>
      <c r="AI881" t="s">
        <v>38</v>
      </c>
      <c r="AK881" t="e">
        <f>VLOOKUP(B881, 'Performance Data'!$B:$B, 1, 0)</f>
        <v>#N/A</v>
      </c>
    </row>
    <row r="882" spans="2:37" hidden="1" x14ac:dyDescent="0.25">
      <c r="B882">
        <v>30761</v>
      </c>
      <c r="C882" t="s">
        <v>1171</v>
      </c>
      <c r="D882" t="s">
        <v>905</v>
      </c>
      <c r="E882" t="s">
        <v>905</v>
      </c>
      <c r="F882">
        <v>0</v>
      </c>
      <c r="G882">
        <v>0</v>
      </c>
      <c r="H882">
        <v>0</v>
      </c>
      <c r="I882" t="s">
        <v>38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W882" s="14">
        <v>0</v>
      </c>
      <c r="X882" s="14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 t="s">
        <v>38</v>
      </c>
      <c r="AI882" t="s">
        <v>38</v>
      </c>
      <c r="AK882" t="e">
        <f>VLOOKUP(B882, 'Performance Data'!$B:$B, 1, 0)</f>
        <v>#N/A</v>
      </c>
    </row>
    <row r="883" spans="2:37" hidden="1" x14ac:dyDescent="0.25">
      <c r="B883">
        <v>30762</v>
      </c>
      <c r="C883" t="s">
        <v>1172</v>
      </c>
      <c r="D883" t="s">
        <v>905</v>
      </c>
      <c r="E883" t="s">
        <v>905</v>
      </c>
      <c r="F883">
        <v>0</v>
      </c>
      <c r="G883">
        <v>0</v>
      </c>
      <c r="H883">
        <v>0</v>
      </c>
      <c r="I883" t="s">
        <v>38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W883" s="14">
        <v>0</v>
      </c>
      <c r="X883" s="14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 t="s">
        <v>38</v>
      </c>
      <c r="AI883" t="s">
        <v>38</v>
      </c>
      <c r="AK883" t="e">
        <f>VLOOKUP(B883, 'Performance Data'!$B:$B, 1, 0)</f>
        <v>#N/A</v>
      </c>
    </row>
    <row r="884" spans="2:37" hidden="1" x14ac:dyDescent="0.25">
      <c r="B884">
        <v>30764</v>
      </c>
      <c r="C884" t="s">
        <v>1173</v>
      </c>
      <c r="D884" t="s">
        <v>905</v>
      </c>
      <c r="E884" t="s">
        <v>905</v>
      </c>
      <c r="F884">
        <v>0</v>
      </c>
      <c r="G884">
        <v>0</v>
      </c>
      <c r="H884">
        <v>0</v>
      </c>
      <c r="I884" t="s">
        <v>38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W884" s="14">
        <v>0</v>
      </c>
      <c r="X884" s="1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 t="s">
        <v>38</v>
      </c>
      <c r="AI884" t="s">
        <v>38</v>
      </c>
      <c r="AK884" t="e">
        <f>VLOOKUP(B884, 'Performance Data'!$B:$B, 1, 0)</f>
        <v>#N/A</v>
      </c>
    </row>
    <row r="885" spans="2:37" hidden="1" x14ac:dyDescent="0.25">
      <c r="B885">
        <v>30765</v>
      </c>
      <c r="C885" t="s">
        <v>1247</v>
      </c>
      <c r="D885" t="s">
        <v>905</v>
      </c>
      <c r="E885" t="s">
        <v>905</v>
      </c>
      <c r="F885">
        <v>0</v>
      </c>
      <c r="G885">
        <v>0</v>
      </c>
      <c r="H885">
        <v>0</v>
      </c>
      <c r="I885" t="s">
        <v>38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70.72</v>
      </c>
      <c r="W885" s="14">
        <v>70.72</v>
      </c>
      <c r="X885" s="14">
        <v>70.72</v>
      </c>
      <c r="Y885">
        <v>1</v>
      </c>
      <c r="Z885">
        <v>1</v>
      </c>
      <c r="AA885">
        <v>0</v>
      </c>
      <c r="AB885">
        <v>1</v>
      </c>
      <c r="AC885">
        <v>70.72</v>
      </c>
      <c r="AD885">
        <v>0</v>
      </c>
      <c r="AE885">
        <v>0</v>
      </c>
      <c r="AF885">
        <v>0</v>
      </c>
      <c r="AG885">
        <v>0</v>
      </c>
      <c r="AH885" t="s">
        <v>38</v>
      </c>
      <c r="AI885" t="s">
        <v>38</v>
      </c>
      <c r="AK885" t="e">
        <f>VLOOKUP(B885, 'Performance Data'!$B:$B, 1, 0)</f>
        <v>#N/A</v>
      </c>
    </row>
    <row r="886" spans="2:37" hidden="1" x14ac:dyDescent="0.25">
      <c r="B886">
        <v>30766</v>
      </c>
      <c r="C886" t="s">
        <v>1248</v>
      </c>
      <c r="D886" t="s">
        <v>905</v>
      </c>
      <c r="E886" t="s">
        <v>905</v>
      </c>
      <c r="F886">
        <v>0</v>
      </c>
      <c r="G886">
        <v>0</v>
      </c>
      <c r="H886">
        <v>0</v>
      </c>
      <c r="I886" t="s">
        <v>38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W886" s="14">
        <v>0</v>
      </c>
      <c r="X886" s="14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 t="s">
        <v>38</v>
      </c>
      <c r="AI886" t="s">
        <v>38</v>
      </c>
      <c r="AK886" t="e">
        <f>VLOOKUP(B886, 'Performance Data'!$B:$B, 1, 0)</f>
        <v>#N/A</v>
      </c>
    </row>
    <row r="887" spans="2:37" hidden="1" x14ac:dyDescent="0.25">
      <c r="B887">
        <v>31006</v>
      </c>
      <c r="C887" t="s">
        <v>997</v>
      </c>
      <c r="D887" t="s">
        <v>905</v>
      </c>
      <c r="E887" t="s">
        <v>905</v>
      </c>
      <c r="F887">
        <v>0</v>
      </c>
      <c r="G887">
        <v>0</v>
      </c>
      <c r="H887">
        <v>0</v>
      </c>
      <c r="I887" t="s">
        <v>38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W887" s="14">
        <v>0</v>
      </c>
      <c r="X887" s="14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38</v>
      </c>
      <c r="AI887" t="s">
        <v>38</v>
      </c>
      <c r="AK887" t="e">
        <f>VLOOKUP(B887, 'Performance Data'!$B:$B, 1, 0)</f>
        <v>#N/A</v>
      </c>
    </row>
    <row r="888" spans="2:37" hidden="1" x14ac:dyDescent="0.25">
      <c r="B888">
        <v>31007</v>
      </c>
      <c r="C888" t="s">
        <v>998</v>
      </c>
      <c r="D888" t="s">
        <v>905</v>
      </c>
      <c r="E888" t="s">
        <v>905</v>
      </c>
      <c r="F888">
        <v>0</v>
      </c>
      <c r="G888">
        <v>0</v>
      </c>
      <c r="H888">
        <v>0</v>
      </c>
      <c r="I888" t="s">
        <v>38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W888" s="14">
        <v>0</v>
      </c>
      <c r="X888" s="14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38</v>
      </c>
      <c r="AI888" t="s">
        <v>38</v>
      </c>
      <c r="AK888" t="e">
        <f>VLOOKUP(B888, 'Performance Data'!$B:$B, 1, 0)</f>
        <v>#N/A</v>
      </c>
    </row>
    <row r="889" spans="2:37" hidden="1" x14ac:dyDescent="0.25">
      <c r="B889">
        <v>31026</v>
      </c>
      <c r="C889" t="s">
        <v>1174</v>
      </c>
      <c r="D889" t="s">
        <v>905</v>
      </c>
      <c r="E889" t="s">
        <v>905</v>
      </c>
      <c r="F889">
        <v>0</v>
      </c>
      <c r="G889">
        <v>0</v>
      </c>
      <c r="H889">
        <v>0</v>
      </c>
      <c r="I889" t="s">
        <v>38</v>
      </c>
      <c r="J889" s="14">
        <v>0</v>
      </c>
      <c r="K889" s="14">
        <v>0</v>
      </c>
      <c r="L889" s="14">
        <v>54.7</v>
      </c>
      <c r="M889" s="14">
        <v>1220.24</v>
      </c>
      <c r="N889" s="14">
        <v>293.58999999999997</v>
      </c>
      <c r="O889" s="14">
        <v>628.11</v>
      </c>
      <c r="P889" s="14">
        <v>811.18</v>
      </c>
      <c r="Q889" s="14">
        <v>58.11</v>
      </c>
      <c r="R889" s="14">
        <v>543.42999999999995</v>
      </c>
      <c r="S889" s="14">
        <v>202.5</v>
      </c>
      <c r="T889" s="14">
        <v>331.53</v>
      </c>
      <c r="U889" s="14">
        <v>4.5</v>
      </c>
      <c r="W889" s="14">
        <v>4.5</v>
      </c>
      <c r="X889" s="14">
        <v>4147.8899999999994</v>
      </c>
      <c r="Y889">
        <v>1</v>
      </c>
      <c r="Z889">
        <v>1</v>
      </c>
      <c r="AA889">
        <v>0</v>
      </c>
      <c r="AB889">
        <v>10</v>
      </c>
      <c r="AC889">
        <v>414.78899999999993</v>
      </c>
      <c r="AD889">
        <v>0</v>
      </c>
      <c r="AE889">
        <v>0</v>
      </c>
      <c r="AF889">
        <v>0</v>
      </c>
      <c r="AG889">
        <v>0</v>
      </c>
      <c r="AH889" t="s">
        <v>38</v>
      </c>
      <c r="AI889" t="s">
        <v>38</v>
      </c>
      <c r="AK889" t="e">
        <f>VLOOKUP(B889, 'Performance Data'!$B:$B, 1, 0)</f>
        <v>#N/A</v>
      </c>
    </row>
    <row r="890" spans="2:37" hidden="1" x14ac:dyDescent="0.25">
      <c r="B890">
        <v>31027</v>
      </c>
      <c r="C890" t="s">
        <v>999</v>
      </c>
      <c r="D890" t="s">
        <v>905</v>
      </c>
      <c r="E890" t="s">
        <v>905</v>
      </c>
      <c r="F890">
        <v>0</v>
      </c>
      <c r="G890">
        <v>0</v>
      </c>
      <c r="H890">
        <v>0</v>
      </c>
      <c r="I890" t="s">
        <v>38</v>
      </c>
      <c r="J890" s="14">
        <v>367.95</v>
      </c>
      <c r="K890" s="14">
        <v>54.1</v>
      </c>
      <c r="L890" s="14">
        <v>770.14</v>
      </c>
      <c r="M890" s="14">
        <v>580.98</v>
      </c>
      <c r="N890" s="14">
        <v>656.62</v>
      </c>
      <c r="O890" s="14">
        <v>323.19</v>
      </c>
      <c r="P890" s="14">
        <v>172.67</v>
      </c>
      <c r="Q890" s="14">
        <v>156.83000000000001</v>
      </c>
      <c r="R890" s="14">
        <v>1413.59</v>
      </c>
      <c r="S890" s="14">
        <v>596.99</v>
      </c>
      <c r="T890" s="14">
        <v>109.05</v>
      </c>
      <c r="U890" s="14">
        <v>536.86</v>
      </c>
      <c r="W890" s="14">
        <v>536.86</v>
      </c>
      <c r="X890" s="14">
        <v>5738.9699999999993</v>
      </c>
      <c r="Y890">
        <v>1</v>
      </c>
      <c r="Z890">
        <v>1</v>
      </c>
      <c r="AA890">
        <v>0</v>
      </c>
      <c r="AB890">
        <v>12</v>
      </c>
      <c r="AC890">
        <v>478.24749999999995</v>
      </c>
      <c r="AD890">
        <v>0</v>
      </c>
      <c r="AE890">
        <v>0</v>
      </c>
      <c r="AF890">
        <v>0</v>
      </c>
      <c r="AG890">
        <v>0</v>
      </c>
      <c r="AH890" t="s">
        <v>38</v>
      </c>
      <c r="AI890" t="s">
        <v>38</v>
      </c>
      <c r="AK890" t="e">
        <f>VLOOKUP(B890, 'Performance Data'!$B:$B, 1, 0)</f>
        <v>#N/A</v>
      </c>
    </row>
    <row r="891" spans="2:37" hidden="1" x14ac:dyDescent="0.25">
      <c r="B891">
        <v>31029</v>
      </c>
      <c r="C891" t="s">
        <v>1000</v>
      </c>
      <c r="D891" t="s">
        <v>905</v>
      </c>
      <c r="E891" t="s">
        <v>905</v>
      </c>
      <c r="F891">
        <v>0</v>
      </c>
      <c r="G891">
        <v>0</v>
      </c>
      <c r="H891">
        <v>0</v>
      </c>
      <c r="I891" t="s">
        <v>38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W891" s="14">
        <v>0</v>
      </c>
      <c r="X891" s="14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 t="s">
        <v>38</v>
      </c>
      <c r="AI891" t="s">
        <v>38</v>
      </c>
      <c r="AK891" t="e">
        <f>VLOOKUP(B891, 'Performance Data'!$B:$B, 1, 0)</f>
        <v>#N/A</v>
      </c>
    </row>
    <row r="892" spans="2:37" hidden="1" x14ac:dyDescent="0.25">
      <c r="B892">
        <v>31038</v>
      </c>
      <c r="C892" t="s">
        <v>1001</v>
      </c>
      <c r="D892" t="s">
        <v>905</v>
      </c>
      <c r="E892" t="s">
        <v>905</v>
      </c>
      <c r="F892">
        <v>0</v>
      </c>
      <c r="G892">
        <v>0</v>
      </c>
      <c r="H892">
        <v>0</v>
      </c>
      <c r="I892" t="s">
        <v>38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W892" s="14">
        <v>0</v>
      </c>
      <c r="X892" s="14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 t="s">
        <v>38</v>
      </c>
      <c r="AI892" t="s">
        <v>38</v>
      </c>
      <c r="AK892" t="e">
        <f>VLOOKUP(B892, 'Performance Data'!$B:$B, 1, 0)</f>
        <v>#N/A</v>
      </c>
    </row>
    <row r="893" spans="2:37" hidden="1" x14ac:dyDescent="0.25">
      <c r="B893">
        <v>31041</v>
      </c>
      <c r="C893" t="s">
        <v>1002</v>
      </c>
      <c r="D893" t="s">
        <v>905</v>
      </c>
      <c r="E893" t="s">
        <v>905</v>
      </c>
      <c r="F893">
        <v>0</v>
      </c>
      <c r="G893">
        <v>0</v>
      </c>
      <c r="H893">
        <v>0</v>
      </c>
      <c r="I893" t="s">
        <v>38</v>
      </c>
      <c r="J893" s="14">
        <v>0</v>
      </c>
      <c r="K893" s="14">
        <v>884.66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6869.73</v>
      </c>
      <c r="U893" s="14">
        <v>0</v>
      </c>
      <c r="W893" s="14">
        <v>0</v>
      </c>
      <c r="X893" s="14">
        <v>7754.3899999999994</v>
      </c>
      <c r="Y893">
        <v>0</v>
      </c>
      <c r="Z893">
        <v>1</v>
      </c>
      <c r="AA893">
        <v>0</v>
      </c>
      <c r="AB893">
        <v>2</v>
      </c>
      <c r="AC893">
        <v>3877.1949999999997</v>
      </c>
      <c r="AD893">
        <v>0</v>
      </c>
      <c r="AE893">
        <v>0</v>
      </c>
      <c r="AF893">
        <v>0</v>
      </c>
      <c r="AG893">
        <v>0</v>
      </c>
      <c r="AH893" t="s">
        <v>38</v>
      </c>
      <c r="AI893" t="s">
        <v>38</v>
      </c>
      <c r="AK893" t="e">
        <f>VLOOKUP(B893, 'Performance Data'!$B:$B, 1, 0)</f>
        <v>#N/A</v>
      </c>
    </row>
    <row r="894" spans="2:37" hidden="1" x14ac:dyDescent="0.25">
      <c r="B894">
        <v>31042</v>
      </c>
      <c r="C894" t="s">
        <v>1003</v>
      </c>
      <c r="D894" t="s">
        <v>905</v>
      </c>
      <c r="E894" t="s">
        <v>905</v>
      </c>
      <c r="F894">
        <v>0</v>
      </c>
      <c r="G894">
        <v>0</v>
      </c>
      <c r="H894">
        <v>0</v>
      </c>
      <c r="I894" t="s">
        <v>38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W894" s="14">
        <v>0</v>
      </c>
      <c r="X894" s="1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38</v>
      </c>
      <c r="AI894" t="s">
        <v>38</v>
      </c>
      <c r="AK894" t="e">
        <f>VLOOKUP(B894, 'Performance Data'!$B:$B, 1, 0)</f>
        <v>#N/A</v>
      </c>
    </row>
    <row r="895" spans="2:37" hidden="1" x14ac:dyDescent="0.25">
      <c r="B895">
        <v>31043</v>
      </c>
      <c r="C895" t="s">
        <v>1004</v>
      </c>
      <c r="D895" t="s">
        <v>905</v>
      </c>
      <c r="E895" t="s">
        <v>905</v>
      </c>
      <c r="F895">
        <v>0</v>
      </c>
      <c r="G895">
        <v>0</v>
      </c>
      <c r="H895">
        <v>0</v>
      </c>
      <c r="I895" t="s">
        <v>38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W895" s="14">
        <v>0</v>
      </c>
      <c r="X895" s="14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38</v>
      </c>
      <c r="AI895" t="s">
        <v>38</v>
      </c>
      <c r="AK895" t="e">
        <f>VLOOKUP(B895, 'Performance Data'!$B:$B, 1, 0)</f>
        <v>#N/A</v>
      </c>
    </row>
    <row r="896" spans="2:37" hidden="1" x14ac:dyDescent="0.25">
      <c r="B896">
        <v>31050</v>
      </c>
      <c r="C896" t="s">
        <v>1175</v>
      </c>
      <c r="D896" t="s">
        <v>905</v>
      </c>
      <c r="E896" t="s">
        <v>905</v>
      </c>
      <c r="F896">
        <v>0</v>
      </c>
      <c r="G896">
        <v>0</v>
      </c>
      <c r="H896">
        <v>0</v>
      </c>
      <c r="I896" t="s">
        <v>38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W896" s="14">
        <v>0</v>
      </c>
      <c r="X896" s="14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38</v>
      </c>
      <c r="AI896" t="s">
        <v>38</v>
      </c>
      <c r="AK896" t="e">
        <f>VLOOKUP(B896, 'Performance Data'!$B:$B, 1, 0)</f>
        <v>#N/A</v>
      </c>
    </row>
    <row r="897" spans="2:37" hidden="1" x14ac:dyDescent="0.25">
      <c r="B897">
        <v>31051</v>
      </c>
      <c r="C897" t="s">
        <v>1005</v>
      </c>
      <c r="D897" t="s">
        <v>905</v>
      </c>
      <c r="E897" t="s">
        <v>905</v>
      </c>
      <c r="F897">
        <v>0</v>
      </c>
      <c r="G897">
        <v>0</v>
      </c>
      <c r="H897">
        <v>0</v>
      </c>
      <c r="I897" t="s">
        <v>38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W897" s="14">
        <v>0</v>
      </c>
      <c r="X897" s="14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38</v>
      </c>
      <c r="AI897" t="s">
        <v>38</v>
      </c>
      <c r="AK897" t="e">
        <f>VLOOKUP(B897, 'Performance Data'!$B:$B, 1, 0)</f>
        <v>#N/A</v>
      </c>
    </row>
    <row r="898" spans="2:37" hidden="1" x14ac:dyDescent="0.25">
      <c r="B898">
        <v>31061</v>
      </c>
      <c r="C898" t="s">
        <v>1006</v>
      </c>
      <c r="D898" t="s">
        <v>905</v>
      </c>
      <c r="E898" t="s">
        <v>905</v>
      </c>
      <c r="F898">
        <v>0</v>
      </c>
      <c r="G898">
        <v>0</v>
      </c>
      <c r="H898">
        <v>0</v>
      </c>
      <c r="I898" t="s">
        <v>38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W898" s="14">
        <v>0</v>
      </c>
      <c r="X898" s="14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 t="s">
        <v>38</v>
      </c>
      <c r="AI898" t="s">
        <v>38</v>
      </c>
      <c r="AK898" t="e">
        <f>VLOOKUP(B898, 'Performance Data'!$B:$B, 1, 0)</f>
        <v>#N/A</v>
      </c>
    </row>
    <row r="899" spans="2:37" hidden="1" x14ac:dyDescent="0.25">
      <c r="B899">
        <v>31062</v>
      </c>
      <c r="C899" t="s">
        <v>1007</v>
      </c>
      <c r="D899" t="s">
        <v>905</v>
      </c>
      <c r="E899" t="s">
        <v>905</v>
      </c>
      <c r="F899">
        <v>0</v>
      </c>
      <c r="G899">
        <v>0</v>
      </c>
      <c r="H899">
        <v>0</v>
      </c>
      <c r="I899" t="s">
        <v>38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W899" s="14">
        <v>0</v>
      </c>
      <c r="X899" s="14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 t="s">
        <v>38</v>
      </c>
      <c r="AI899" t="s">
        <v>38</v>
      </c>
      <c r="AK899" t="e">
        <f>VLOOKUP(B899, 'Performance Data'!$B:$B, 1, 0)</f>
        <v>#N/A</v>
      </c>
    </row>
    <row r="900" spans="2:37" hidden="1" x14ac:dyDescent="0.25">
      <c r="B900">
        <v>31063</v>
      </c>
      <c r="C900" t="s">
        <v>1008</v>
      </c>
      <c r="D900" t="s">
        <v>905</v>
      </c>
      <c r="E900" t="s">
        <v>905</v>
      </c>
      <c r="F900">
        <v>0</v>
      </c>
      <c r="G900">
        <v>0</v>
      </c>
      <c r="H900">
        <v>0</v>
      </c>
      <c r="I900" t="s">
        <v>38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W900" s="14">
        <v>0</v>
      </c>
      <c r="X900" s="14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38</v>
      </c>
      <c r="AI900" t="s">
        <v>38</v>
      </c>
      <c r="AK900" t="e">
        <f>VLOOKUP(B900, 'Performance Data'!$B:$B, 1, 0)</f>
        <v>#N/A</v>
      </c>
    </row>
    <row r="901" spans="2:37" hidden="1" x14ac:dyDescent="0.25">
      <c r="B901">
        <v>31065</v>
      </c>
      <c r="C901" t="s">
        <v>1009</v>
      </c>
      <c r="D901" t="s">
        <v>905</v>
      </c>
      <c r="E901" t="s">
        <v>905</v>
      </c>
      <c r="F901">
        <v>0</v>
      </c>
      <c r="G901">
        <v>0</v>
      </c>
      <c r="H901">
        <v>0</v>
      </c>
      <c r="I901" t="s">
        <v>38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W901" s="14">
        <v>0</v>
      </c>
      <c r="X901" s="14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">
        <v>38</v>
      </c>
      <c r="AI901" t="s">
        <v>38</v>
      </c>
      <c r="AK901" t="e">
        <f>VLOOKUP(B901, 'Performance Data'!$B:$B, 1, 0)</f>
        <v>#N/A</v>
      </c>
    </row>
    <row r="902" spans="2:37" hidden="1" x14ac:dyDescent="0.25">
      <c r="B902">
        <v>31069</v>
      </c>
      <c r="C902" t="s">
        <v>1010</v>
      </c>
      <c r="D902" t="s">
        <v>905</v>
      </c>
      <c r="E902" t="s">
        <v>905</v>
      </c>
      <c r="F902">
        <v>0</v>
      </c>
      <c r="G902">
        <v>0</v>
      </c>
      <c r="H902">
        <v>0</v>
      </c>
      <c r="I902" t="s">
        <v>38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W902" s="14">
        <v>0</v>
      </c>
      <c r="X902" s="14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 t="s">
        <v>38</v>
      </c>
      <c r="AI902" t="s">
        <v>38</v>
      </c>
      <c r="AK902" t="e">
        <f>VLOOKUP(B902, 'Performance Data'!$B:$B, 1, 0)</f>
        <v>#N/A</v>
      </c>
    </row>
    <row r="903" spans="2:37" hidden="1" x14ac:dyDescent="0.25">
      <c r="B903">
        <v>31073</v>
      </c>
      <c r="C903" t="s">
        <v>1011</v>
      </c>
      <c r="D903" t="s">
        <v>905</v>
      </c>
      <c r="E903" t="s">
        <v>905</v>
      </c>
      <c r="F903">
        <v>0</v>
      </c>
      <c r="G903">
        <v>0</v>
      </c>
      <c r="H903">
        <v>0</v>
      </c>
      <c r="I903" t="s">
        <v>38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W903" s="14">
        <v>0</v>
      </c>
      <c r="X903" s="14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">
        <v>38</v>
      </c>
      <c r="AI903" t="s">
        <v>38</v>
      </c>
      <c r="AK903" t="e">
        <f>VLOOKUP(B903, 'Performance Data'!$B:$B, 1, 0)</f>
        <v>#N/A</v>
      </c>
    </row>
    <row r="904" spans="2:37" hidden="1" x14ac:dyDescent="0.25">
      <c r="B904">
        <v>31074</v>
      </c>
      <c r="C904" t="s">
        <v>1012</v>
      </c>
      <c r="D904" t="s">
        <v>905</v>
      </c>
      <c r="E904" t="s">
        <v>905</v>
      </c>
      <c r="F904">
        <v>0</v>
      </c>
      <c r="G904">
        <v>0</v>
      </c>
      <c r="H904">
        <v>0</v>
      </c>
      <c r="I904" t="s">
        <v>38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W904" s="14">
        <v>0</v>
      </c>
      <c r="X904" s="1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38</v>
      </c>
      <c r="AI904" t="s">
        <v>38</v>
      </c>
      <c r="AK904" t="e">
        <f>VLOOKUP(B904, 'Performance Data'!$B:$B, 1, 0)</f>
        <v>#N/A</v>
      </c>
    </row>
    <row r="905" spans="2:37" hidden="1" x14ac:dyDescent="0.25">
      <c r="B905">
        <v>31077</v>
      </c>
      <c r="C905" t="s">
        <v>1013</v>
      </c>
      <c r="D905" t="s">
        <v>905</v>
      </c>
      <c r="E905" t="s">
        <v>905</v>
      </c>
      <c r="F905">
        <v>0</v>
      </c>
      <c r="G905">
        <v>0</v>
      </c>
      <c r="H905">
        <v>0</v>
      </c>
      <c r="I905" t="s">
        <v>38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W905" s="14">
        <v>0</v>
      </c>
      <c r="X905" s="14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38</v>
      </c>
      <c r="AI905" t="s">
        <v>38</v>
      </c>
      <c r="AK905" t="e">
        <f>VLOOKUP(B905, 'Performance Data'!$B:$B, 1, 0)</f>
        <v>#N/A</v>
      </c>
    </row>
    <row r="906" spans="2:37" hidden="1" x14ac:dyDescent="0.25">
      <c r="B906">
        <v>31078</v>
      </c>
      <c r="C906" t="s">
        <v>1014</v>
      </c>
      <c r="D906" t="s">
        <v>905</v>
      </c>
      <c r="E906" t="s">
        <v>905</v>
      </c>
      <c r="F906">
        <v>0</v>
      </c>
      <c r="G906">
        <v>0</v>
      </c>
      <c r="H906">
        <v>0</v>
      </c>
      <c r="I906" t="s">
        <v>38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W906" s="14">
        <v>0</v>
      </c>
      <c r="X906" s="14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38</v>
      </c>
      <c r="AI906" t="s">
        <v>38</v>
      </c>
      <c r="AK906" t="e">
        <f>VLOOKUP(B906, 'Performance Data'!$B:$B, 1, 0)</f>
        <v>#N/A</v>
      </c>
    </row>
    <row r="907" spans="2:37" hidden="1" x14ac:dyDescent="0.25">
      <c r="B907">
        <v>31081</v>
      </c>
      <c r="C907" t="s">
        <v>1176</v>
      </c>
      <c r="D907" t="s">
        <v>905</v>
      </c>
      <c r="E907" t="s">
        <v>905</v>
      </c>
      <c r="F907">
        <v>0</v>
      </c>
      <c r="G907">
        <v>0</v>
      </c>
      <c r="H907">
        <v>0</v>
      </c>
      <c r="I907" t="s">
        <v>38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W907" s="14">
        <v>0</v>
      </c>
      <c r="X907" s="14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 t="s">
        <v>38</v>
      </c>
      <c r="AI907" t="s">
        <v>38</v>
      </c>
      <c r="AK907" t="e">
        <f>VLOOKUP(B907, 'Performance Data'!$B:$B, 1, 0)</f>
        <v>#N/A</v>
      </c>
    </row>
    <row r="908" spans="2:37" hidden="1" x14ac:dyDescent="0.25">
      <c r="B908">
        <v>31082</v>
      </c>
      <c r="C908" t="s">
        <v>1015</v>
      </c>
      <c r="D908" t="s">
        <v>905</v>
      </c>
      <c r="E908" t="s">
        <v>905</v>
      </c>
      <c r="F908">
        <v>0</v>
      </c>
      <c r="G908">
        <v>0</v>
      </c>
      <c r="H908">
        <v>0</v>
      </c>
      <c r="I908" t="s">
        <v>38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W908" s="14">
        <v>0</v>
      </c>
      <c r="X908" s="14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 t="s">
        <v>38</v>
      </c>
      <c r="AI908" t="s">
        <v>38</v>
      </c>
      <c r="AK908" t="e">
        <f>VLOOKUP(B908, 'Performance Data'!$B:$B, 1, 0)</f>
        <v>#N/A</v>
      </c>
    </row>
    <row r="909" spans="2:37" hidden="1" x14ac:dyDescent="0.25">
      <c r="B909">
        <v>31083</v>
      </c>
      <c r="C909" t="s">
        <v>1016</v>
      </c>
      <c r="D909" t="s">
        <v>905</v>
      </c>
      <c r="E909" t="s">
        <v>905</v>
      </c>
      <c r="F909">
        <v>0</v>
      </c>
      <c r="G909">
        <v>0</v>
      </c>
      <c r="H909">
        <v>0</v>
      </c>
      <c r="I909" t="s">
        <v>38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W909" s="14">
        <v>0</v>
      </c>
      <c r="X909" s="14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 t="s">
        <v>38</v>
      </c>
      <c r="AI909" t="s">
        <v>38</v>
      </c>
      <c r="AK909" t="e">
        <f>VLOOKUP(B909, 'Performance Data'!$B:$B, 1, 0)</f>
        <v>#N/A</v>
      </c>
    </row>
    <row r="910" spans="2:37" hidden="1" x14ac:dyDescent="0.25">
      <c r="B910">
        <v>31107</v>
      </c>
      <c r="C910" t="s">
        <v>1017</v>
      </c>
      <c r="D910" t="s">
        <v>905</v>
      </c>
      <c r="E910" t="s">
        <v>905</v>
      </c>
      <c r="F910">
        <v>0</v>
      </c>
      <c r="G910">
        <v>0</v>
      </c>
      <c r="H910">
        <v>0</v>
      </c>
      <c r="I910" t="s">
        <v>38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W910" s="14">
        <v>0</v>
      </c>
      <c r="X910" s="14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t="s">
        <v>38</v>
      </c>
      <c r="AI910" t="s">
        <v>38</v>
      </c>
      <c r="AK910" t="e">
        <f>VLOOKUP(B910, 'Performance Data'!$B:$B, 1, 0)</f>
        <v>#N/A</v>
      </c>
    </row>
    <row r="911" spans="2:37" hidden="1" x14ac:dyDescent="0.25">
      <c r="B911">
        <v>31108</v>
      </c>
      <c r="C911" t="s">
        <v>1018</v>
      </c>
      <c r="D911" t="s">
        <v>905</v>
      </c>
      <c r="E911" t="s">
        <v>905</v>
      </c>
      <c r="F911">
        <v>0</v>
      </c>
      <c r="G911">
        <v>0</v>
      </c>
      <c r="H911">
        <v>0</v>
      </c>
      <c r="I911" t="s">
        <v>38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W911" s="14">
        <v>0</v>
      </c>
      <c r="X911" s="14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38</v>
      </c>
      <c r="AI911" t="s">
        <v>38</v>
      </c>
      <c r="AK911" t="e">
        <f>VLOOKUP(B911, 'Performance Data'!$B:$B, 1, 0)</f>
        <v>#N/A</v>
      </c>
    </row>
    <row r="912" spans="2:37" hidden="1" x14ac:dyDescent="0.25">
      <c r="B912">
        <v>31119</v>
      </c>
      <c r="C912" t="s">
        <v>1019</v>
      </c>
      <c r="D912" t="s">
        <v>905</v>
      </c>
      <c r="E912" t="s">
        <v>905</v>
      </c>
      <c r="F912">
        <v>0</v>
      </c>
      <c r="G912">
        <v>0</v>
      </c>
      <c r="H912">
        <v>0</v>
      </c>
      <c r="I912" t="s">
        <v>38</v>
      </c>
      <c r="J912" s="14">
        <v>0</v>
      </c>
      <c r="K912" s="14">
        <v>0</v>
      </c>
      <c r="L912" s="14">
        <v>0</v>
      </c>
      <c r="M912" s="14">
        <v>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W912" s="14">
        <v>0</v>
      </c>
      <c r="X912" s="14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 t="s">
        <v>38</v>
      </c>
      <c r="AI912" t="s">
        <v>38</v>
      </c>
      <c r="AK912" t="e">
        <f>VLOOKUP(B912, 'Performance Data'!$B:$B, 1, 0)</f>
        <v>#N/A</v>
      </c>
    </row>
    <row r="913" spans="2:37" hidden="1" x14ac:dyDescent="0.25">
      <c r="B913">
        <v>31122</v>
      </c>
      <c r="C913" t="s">
        <v>1020</v>
      </c>
      <c r="D913" t="s">
        <v>905</v>
      </c>
      <c r="E913" t="s">
        <v>905</v>
      </c>
      <c r="F913">
        <v>0</v>
      </c>
      <c r="G913">
        <v>0</v>
      </c>
      <c r="H913">
        <v>0</v>
      </c>
      <c r="I913" t="s">
        <v>38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W913" s="14">
        <v>0</v>
      </c>
      <c r="X913" s="14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38</v>
      </c>
      <c r="AI913" t="s">
        <v>38</v>
      </c>
      <c r="AK913" t="e">
        <f>VLOOKUP(B913, 'Performance Data'!$B:$B, 1, 0)</f>
        <v>#N/A</v>
      </c>
    </row>
    <row r="914" spans="2:37" hidden="1" x14ac:dyDescent="0.25">
      <c r="B914">
        <v>31125</v>
      </c>
      <c r="C914" t="s">
        <v>1021</v>
      </c>
      <c r="D914" t="s">
        <v>905</v>
      </c>
      <c r="E914" t="s">
        <v>905</v>
      </c>
      <c r="F914">
        <v>0</v>
      </c>
      <c r="G914">
        <v>0</v>
      </c>
      <c r="H914">
        <v>0</v>
      </c>
      <c r="I914" t="s">
        <v>38</v>
      </c>
      <c r="J914" s="14">
        <v>0</v>
      </c>
      <c r="K914" s="14">
        <v>0</v>
      </c>
      <c r="L914" s="14">
        <v>0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W914" s="14">
        <v>0</v>
      </c>
      <c r="X914" s="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38</v>
      </c>
      <c r="AI914" t="s">
        <v>38</v>
      </c>
      <c r="AK914" t="e">
        <f>VLOOKUP(B914, 'Performance Data'!$B:$B, 1, 0)</f>
        <v>#N/A</v>
      </c>
    </row>
    <row r="915" spans="2:37" hidden="1" x14ac:dyDescent="0.25">
      <c r="B915">
        <v>31126</v>
      </c>
      <c r="C915" t="s">
        <v>1022</v>
      </c>
      <c r="D915" t="s">
        <v>905</v>
      </c>
      <c r="E915" t="s">
        <v>905</v>
      </c>
      <c r="F915">
        <v>0</v>
      </c>
      <c r="G915">
        <v>0</v>
      </c>
      <c r="H915">
        <v>0</v>
      </c>
      <c r="I915" t="s">
        <v>38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W915" s="14">
        <v>0</v>
      </c>
      <c r="X915" s="14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 t="s">
        <v>38</v>
      </c>
      <c r="AI915" t="s">
        <v>38</v>
      </c>
      <c r="AK915" t="e">
        <f>VLOOKUP(B915, 'Performance Data'!$B:$B, 1, 0)</f>
        <v>#N/A</v>
      </c>
    </row>
    <row r="916" spans="2:37" hidden="1" x14ac:dyDescent="0.25">
      <c r="B916">
        <v>31133</v>
      </c>
      <c r="C916" t="s">
        <v>1023</v>
      </c>
      <c r="D916" t="s">
        <v>905</v>
      </c>
      <c r="E916" t="s">
        <v>905</v>
      </c>
      <c r="F916">
        <v>0</v>
      </c>
      <c r="G916">
        <v>0</v>
      </c>
      <c r="H916">
        <v>0</v>
      </c>
      <c r="I916" t="s">
        <v>38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W916" s="14">
        <v>0</v>
      </c>
      <c r="X916" s="14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 t="s">
        <v>38</v>
      </c>
      <c r="AI916" t="s">
        <v>38</v>
      </c>
      <c r="AK916" t="e">
        <f>VLOOKUP(B916, 'Performance Data'!$B:$B, 1, 0)</f>
        <v>#N/A</v>
      </c>
    </row>
    <row r="917" spans="2:37" hidden="1" x14ac:dyDescent="0.25">
      <c r="B917">
        <v>31138</v>
      </c>
      <c r="C917" t="s">
        <v>1024</v>
      </c>
      <c r="D917" t="s">
        <v>905</v>
      </c>
      <c r="E917" t="s">
        <v>905</v>
      </c>
      <c r="F917">
        <v>0</v>
      </c>
      <c r="G917">
        <v>0</v>
      </c>
      <c r="H917">
        <v>0</v>
      </c>
      <c r="I917" t="s">
        <v>38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W917" s="14">
        <v>0</v>
      </c>
      <c r="X917" s="14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 t="s">
        <v>38</v>
      </c>
      <c r="AI917" t="s">
        <v>38</v>
      </c>
      <c r="AK917" t="e">
        <f>VLOOKUP(B917, 'Performance Data'!$B:$B, 1, 0)</f>
        <v>#N/A</v>
      </c>
    </row>
    <row r="918" spans="2:37" hidden="1" x14ac:dyDescent="0.25">
      <c r="B918">
        <v>31145</v>
      </c>
      <c r="C918" t="s">
        <v>1025</v>
      </c>
      <c r="D918" t="s">
        <v>905</v>
      </c>
      <c r="E918" t="s">
        <v>905</v>
      </c>
      <c r="F918">
        <v>0</v>
      </c>
      <c r="G918">
        <v>0</v>
      </c>
      <c r="H918">
        <v>0</v>
      </c>
      <c r="I918" t="s">
        <v>38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W918" s="14">
        <v>0</v>
      </c>
      <c r="X918" s="14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38</v>
      </c>
      <c r="AI918" t="s">
        <v>38</v>
      </c>
      <c r="AK918" t="e">
        <f>VLOOKUP(B918, 'Performance Data'!$B:$B, 1, 0)</f>
        <v>#N/A</v>
      </c>
    </row>
    <row r="919" spans="2:37" hidden="1" x14ac:dyDescent="0.25">
      <c r="B919">
        <v>31149</v>
      </c>
      <c r="C919" t="s">
        <v>1026</v>
      </c>
      <c r="D919" t="s">
        <v>905</v>
      </c>
      <c r="E919" t="s">
        <v>905</v>
      </c>
      <c r="F919">
        <v>0</v>
      </c>
      <c r="G919">
        <v>0</v>
      </c>
      <c r="H919">
        <v>0</v>
      </c>
      <c r="I919" t="s">
        <v>38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W919" s="14">
        <v>0</v>
      </c>
      <c r="X919" s="14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 t="s">
        <v>38</v>
      </c>
      <c r="AI919" t="s">
        <v>38</v>
      </c>
      <c r="AK919" t="e">
        <f>VLOOKUP(B919, 'Performance Data'!$B:$B, 1, 0)</f>
        <v>#N/A</v>
      </c>
    </row>
    <row r="920" spans="2:37" hidden="1" x14ac:dyDescent="0.25">
      <c r="B920">
        <v>31150</v>
      </c>
      <c r="C920" t="s">
        <v>1027</v>
      </c>
      <c r="D920" t="s">
        <v>905</v>
      </c>
      <c r="E920" t="s">
        <v>905</v>
      </c>
      <c r="F920">
        <v>0</v>
      </c>
      <c r="G920">
        <v>0</v>
      </c>
      <c r="H920">
        <v>0</v>
      </c>
      <c r="I920" t="s">
        <v>38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W920" s="14">
        <v>0</v>
      </c>
      <c r="X920" s="14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38</v>
      </c>
      <c r="AI920" t="s">
        <v>38</v>
      </c>
      <c r="AK920" t="e">
        <f>VLOOKUP(B920, 'Performance Data'!$B:$B, 1, 0)</f>
        <v>#N/A</v>
      </c>
    </row>
    <row r="921" spans="2:37" hidden="1" x14ac:dyDescent="0.25">
      <c r="B921">
        <v>31152</v>
      </c>
      <c r="C921" t="s">
        <v>1028</v>
      </c>
      <c r="D921" t="s">
        <v>905</v>
      </c>
      <c r="E921" t="s">
        <v>905</v>
      </c>
      <c r="F921">
        <v>0</v>
      </c>
      <c r="G921">
        <v>0</v>
      </c>
      <c r="H921">
        <v>0</v>
      </c>
      <c r="I921" t="s">
        <v>38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W921" s="14">
        <v>0</v>
      </c>
      <c r="X921" s="14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 t="s">
        <v>38</v>
      </c>
      <c r="AI921" t="s">
        <v>38</v>
      </c>
      <c r="AK921" t="e">
        <f>VLOOKUP(B921, 'Performance Data'!$B:$B, 1, 0)</f>
        <v>#N/A</v>
      </c>
    </row>
    <row r="922" spans="2:37" hidden="1" x14ac:dyDescent="0.25">
      <c r="B922">
        <v>31160</v>
      </c>
      <c r="C922" t="s">
        <v>1029</v>
      </c>
      <c r="D922" t="s">
        <v>905</v>
      </c>
      <c r="E922" t="s">
        <v>905</v>
      </c>
      <c r="F922">
        <v>0</v>
      </c>
      <c r="G922">
        <v>0</v>
      </c>
      <c r="H922">
        <v>0</v>
      </c>
      <c r="I922" t="s">
        <v>38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W922" s="14">
        <v>0</v>
      </c>
      <c r="X922" s="14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38</v>
      </c>
      <c r="AI922" t="s">
        <v>38</v>
      </c>
      <c r="AK922" t="e">
        <f>VLOOKUP(B922, 'Performance Data'!$B:$B, 1, 0)</f>
        <v>#N/A</v>
      </c>
    </row>
    <row r="923" spans="2:37" hidden="1" x14ac:dyDescent="0.25">
      <c r="B923">
        <v>31161</v>
      </c>
      <c r="C923" t="s">
        <v>1030</v>
      </c>
      <c r="D923" t="s">
        <v>905</v>
      </c>
      <c r="E923" t="s">
        <v>905</v>
      </c>
      <c r="F923">
        <v>0</v>
      </c>
      <c r="G923">
        <v>0</v>
      </c>
      <c r="H923">
        <v>0</v>
      </c>
      <c r="I923" t="s">
        <v>38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W923" s="14">
        <v>0</v>
      </c>
      <c r="X923" s="14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t="s">
        <v>38</v>
      </c>
      <c r="AI923" t="s">
        <v>38</v>
      </c>
      <c r="AK923" t="e">
        <f>VLOOKUP(B923, 'Performance Data'!$B:$B, 1, 0)</f>
        <v>#N/A</v>
      </c>
    </row>
    <row r="924" spans="2:37" hidden="1" x14ac:dyDescent="0.25">
      <c r="B924">
        <v>31171</v>
      </c>
      <c r="C924" t="s">
        <v>1031</v>
      </c>
      <c r="D924" t="s">
        <v>905</v>
      </c>
      <c r="E924" t="s">
        <v>905</v>
      </c>
      <c r="F924">
        <v>0</v>
      </c>
      <c r="G924">
        <v>0</v>
      </c>
      <c r="H924">
        <v>0</v>
      </c>
      <c r="I924" t="s">
        <v>38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W924" s="14">
        <v>0</v>
      </c>
      <c r="X924" s="1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 t="s">
        <v>38</v>
      </c>
      <c r="AI924" t="s">
        <v>38</v>
      </c>
      <c r="AK924" t="e">
        <f>VLOOKUP(B924, 'Performance Data'!$B:$B, 1, 0)</f>
        <v>#N/A</v>
      </c>
    </row>
    <row r="925" spans="2:37" hidden="1" x14ac:dyDescent="0.25">
      <c r="B925">
        <v>31174</v>
      </c>
      <c r="C925" t="s">
        <v>1032</v>
      </c>
      <c r="D925" t="s">
        <v>905</v>
      </c>
      <c r="E925" t="s">
        <v>905</v>
      </c>
      <c r="F925">
        <v>0</v>
      </c>
      <c r="G925">
        <v>0</v>
      </c>
      <c r="H925">
        <v>0</v>
      </c>
      <c r="I925" t="s">
        <v>38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W925" s="14">
        <v>0</v>
      </c>
      <c r="X925" s="14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 t="s">
        <v>38</v>
      </c>
      <c r="AI925" t="s">
        <v>38</v>
      </c>
      <c r="AK925" t="e">
        <f>VLOOKUP(B925, 'Performance Data'!$B:$B, 1, 0)</f>
        <v>#N/A</v>
      </c>
    </row>
    <row r="926" spans="2:37" hidden="1" x14ac:dyDescent="0.25">
      <c r="B926">
        <v>31177</v>
      </c>
      <c r="C926" t="s">
        <v>1033</v>
      </c>
      <c r="D926" t="s">
        <v>905</v>
      </c>
      <c r="E926" t="s">
        <v>905</v>
      </c>
      <c r="F926">
        <v>0</v>
      </c>
      <c r="G926">
        <v>0</v>
      </c>
      <c r="H926">
        <v>0</v>
      </c>
      <c r="I926" t="s">
        <v>38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W926" s="14">
        <v>0</v>
      </c>
      <c r="X926" s="14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 t="s">
        <v>38</v>
      </c>
      <c r="AI926" t="s">
        <v>38</v>
      </c>
      <c r="AK926" t="e">
        <f>VLOOKUP(B926, 'Performance Data'!$B:$B, 1, 0)</f>
        <v>#N/A</v>
      </c>
    </row>
    <row r="927" spans="2:37" hidden="1" x14ac:dyDescent="0.25">
      <c r="B927">
        <v>31179</v>
      </c>
      <c r="C927" t="s">
        <v>1034</v>
      </c>
      <c r="D927" t="s">
        <v>905</v>
      </c>
      <c r="E927" t="s">
        <v>905</v>
      </c>
      <c r="F927">
        <v>0</v>
      </c>
      <c r="G927">
        <v>0</v>
      </c>
      <c r="H927">
        <v>0</v>
      </c>
      <c r="I927" t="s">
        <v>38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W927" s="14">
        <v>0</v>
      </c>
      <c r="X927" s="14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 t="s">
        <v>38</v>
      </c>
      <c r="AI927" t="s">
        <v>38</v>
      </c>
      <c r="AK927" t="e">
        <f>VLOOKUP(B927, 'Performance Data'!$B:$B, 1, 0)</f>
        <v>#N/A</v>
      </c>
    </row>
    <row r="928" spans="2:37" hidden="1" x14ac:dyDescent="0.25">
      <c r="B928">
        <v>31189</v>
      </c>
      <c r="C928" t="s">
        <v>1035</v>
      </c>
      <c r="D928" t="s">
        <v>905</v>
      </c>
      <c r="E928" t="s">
        <v>905</v>
      </c>
      <c r="F928">
        <v>0</v>
      </c>
      <c r="G928">
        <v>0</v>
      </c>
      <c r="H928">
        <v>0</v>
      </c>
      <c r="I928" t="s">
        <v>38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W928" s="14">
        <v>0</v>
      </c>
      <c r="X928" s="14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">
        <v>38</v>
      </c>
      <c r="AI928" t="s">
        <v>38</v>
      </c>
      <c r="AK928" t="e">
        <f>VLOOKUP(B928, 'Performance Data'!$B:$B, 1, 0)</f>
        <v>#N/A</v>
      </c>
    </row>
    <row r="929" spans="2:37" hidden="1" x14ac:dyDescent="0.25">
      <c r="B929">
        <v>31191</v>
      </c>
      <c r="C929" t="s">
        <v>1036</v>
      </c>
      <c r="D929" t="s">
        <v>905</v>
      </c>
      <c r="E929" t="s">
        <v>905</v>
      </c>
      <c r="F929">
        <v>0</v>
      </c>
      <c r="G929">
        <v>0</v>
      </c>
      <c r="H929">
        <v>0</v>
      </c>
      <c r="I929" t="s">
        <v>38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W929" s="14">
        <v>0</v>
      </c>
      <c r="X929" s="14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 t="s">
        <v>38</v>
      </c>
      <c r="AI929" t="s">
        <v>38</v>
      </c>
      <c r="AK929" t="e">
        <f>VLOOKUP(B929, 'Performance Data'!$B:$B, 1, 0)</f>
        <v>#N/A</v>
      </c>
    </row>
    <row r="930" spans="2:37" hidden="1" x14ac:dyDescent="0.25">
      <c r="B930">
        <v>31201</v>
      </c>
      <c r="C930" t="s">
        <v>1037</v>
      </c>
      <c r="D930" t="s">
        <v>905</v>
      </c>
      <c r="E930" t="s">
        <v>905</v>
      </c>
      <c r="F930">
        <v>0</v>
      </c>
      <c r="G930">
        <v>0</v>
      </c>
      <c r="H930">
        <v>0</v>
      </c>
      <c r="I930" t="s">
        <v>38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W930" s="14">
        <v>0</v>
      </c>
      <c r="X930" s="14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 t="s">
        <v>38</v>
      </c>
      <c r="AI930" t="s">
        <v>38</v>
      </c>
      <c r="AK930" t="e">
        <f>VLOOKUP(B930, 'Performance Data'!$B:$B, 1, 0)</f>
        <v>#N/A</v>
      </c>
    </row>
    <row r="931" spans="2:37" hidden="1" x14ac:dyDescent="0.25">
      <c r="B931">
        <v>31202</v>
      </c>
      <c r="C931" t="s">
        <v>1038</v>
      </c>
      <c r="D931" t="s">
        <v>905</v>
      </c>
      <c r="E931" t="s">
        <v>905</v>
      </c>
      <c r="F931">
        <v>0</v>
      </c>
      <c r="G931">
        <v>0</v>
      </c>
      <c r="H931">
        <v>0</v>
      </c>
      <c r="I931" t="s">
        <v>38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W931" s="14">
        <v>0</v>
      </c>
      <c r="X931" s="14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 t="s">
        <v>38</v>
      </c>
      <c r="AI931" t="s">
        <v>38</v>
      </c>
      <c r="AK931" t="e">
        <f>VLOOKUP(B931, 'Performance Data'!$B:$B, 1, 0)</f>
        <v>#N/A</v>
      </c>
    </row>
    <row r="932" spans="2:37" hidden="1" x14ac:dyDescent="0.25">
      <c r="B932">
        <v>31203</v>
      </c>
      <c r="C932" t="s">
        <v>1039</v>
      </c>
      <c r="D932" t="s">
        <v>905</v>
      </c>
      <c r="E932" t="s">
        <v>905</v>
      </c>
      <c r="F932">
        <v>0</v>
      </c>
      <c r="G932">
        <v>0</v>
      </c>
      <c r="H932">
        <v>0</v>
      </c>
      <c r="I932" t="s">
        <v>38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W932" s="14">
        <v>0</v>
      </c>
      <c r="X932" s="14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 t="s">
        <v>38</v>
      </c>
      <c r="AI932" t="s">
        <v>38</v>
      </c>
      <c r="AK932" t="e">
        <f>VLOOKUP(B932, 'Performance Data'!$B:$B, 1, 0)</f>
        <v>#N/A</v>
      </c>
    </row>
    <row r="933" spans="2:37" hidden="1" x14ac:dyDescent="0.25">
      <c r="B933">
        <v>31204</v>
      </c>
      <c r="C933" t="s">
        <v>1040</v>
      </c>
      <c r="D933" t="s">
        <v>905</v>
      </c>
      <c r="E933" t="s">
        <v>905</v>
      </c>
      <c r="F933">
        <v>0</v>
      </c>
      <c r="G933">
        <v>0</v>
      </c>
      <c r="H933">
        <v>0</v>
      </c>
      <c r="I933" t="s">
        <v>38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W933" s="14">
        <v>0</v>
      </c>
      <c r="X933" s="14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">
        <v>38</v>
      </c>
      <c r="AI933" t="s">
        <v>38</v>
      </c>
      <c r="AK933" t="e">
        <f>VLOOKUP(B933, 'Performance Data'!$B:$B, 1, 0)</f>
        <v>#N/A</v>
      </c>
    </row>
    <row r="934" spans="2:37" hidden="1" x14ac:dyDescent="0.25">
      <c r="B934">
        <v>31206</v>
      </c>
      <c r="C934" t="s">
        <v>1041</v>
      </c>
      <c r="D934" t="s">
        <v>905</v>
      </c>
      <c r="E934" t="s">
        <v>905</v>
      </c>
      <c r="F934">
        <v>0</v>
      </c>
      <c r="G934">
        <v>0</v>
      </c>
      <c r="H934">
        <v>0</v>
      </c>
      <c r="I93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W934" s="14">
        <v>0</v>
      </c>
      <c r="X934" s="14">
        <v>0</v>
      </c>
      <c r="AA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 t="s">
        <v>38</v>
      </c>
      <c r="AI934" t="s">
        <v>38</v>
      </c>
      <c r="AK934" t="e">
        <f>VLOOKUP(B934, 'Performance Data'!$B:$B, 1, 0)</f>
        <v>#N/A</v>
      </c>
    </row>
    <row r="935" spans="2:37" hidden="1" x14ac:dyDescent="0.25">
      <c r="B935">
        <v>31207</v>
      </c>
      <c r="C935" t="s">
        <v>1042</v>
      </c>
      <c r="D935" t="s">
        <v>905</v>
      </c>
      <c r="E935" t="s">
        <v>905</v>
      </c>
      <c r="F935">
        <v>0</v>
      </c>
      <c r="G935">
        <v>0</v>
      </c>
      <c r="H935">
        <v>0</v>
      </c>
      <c r="I935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W935" s="14">
        <v>0</v>
      </c>
      <c r="X935" s="14">
        <v>0</v>
      </c>
      <c r="AA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38</v>
      </c>
      <c r="AI935" t="s">
        <v>38</v>
      </c>
      <c r="AK935" t="e">
        <f>VLOOKUP(B935, 'Performance Data'!$B:$B, 1, 0)</f>
        <v>#N/A</v>
      </c>
    </row>
    <row r="936" spans="2:37" hidden="1" x14ac:dyDescent="0.25">
      <c r="B936">
        <v>31208</v>
      </c>
      <c r="C936" t="s">
        <v>1043</v>
      </c>
      <c r="D936" t="s">
        <v>905</v>
      </c>
      <c r="E936" t="s">
        <v>905</v>
      </c>
      <c r="F936">
        <v>0</v>
      </c>
      <c r="G936">
        <v>0</v>
      </c>
      <c r="H936">
        <v>0</v>
      </c>
      <c r="I936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W936" s="14">
        <v>0</v>
      </c>
      <c r="X936" s="14">
        <v>0</v>
      </c>
      <c r="AA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 t="s">
        <v>38</v>
      </c>
      <c r="AI936" t="s">
        <v>38</v>
      </c>
      <c r="AK936" t="e">
        <f>VLOOKUP(B936, 'Performance Data'!$B:$B, 1, 0)</f>
        <v>#N/A</v>
      </c>
    </row>
    <row r="937" spans="2:37" hidden="1" x14ac:dyDescent="0.25">
      <c r="B937">
        <v>31209</v>
      </c>
      <c r="C937" t="s">
        <v>1044</v>
      </c>
      <c r="D937" t="s">
        <v>905</v>
      </c>
      <c r="E937" t="s">
        <v>905</v>
      </c>
      <c r="F937">
        <v>0</v>
      </c>
      <c r="G937">
        <v>0</v>
      </c>
      <c r="H937">
        <v>0</v>
      </c>
      <c r="I937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W937" s="14">
        <v>0</v>
      </c>
      <c r="X937" s="14">
        <v>0</v>
      </c>
      <c r="AA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 t="s">
        <v>38</v>
      </c>
      <c r="AI937" t="s">
        <v>38</v>
      </c>
      <c r="AK937" t="e">
        <f>VLOOKUP(B937, 'Performance Data'!$B:$B, 1, 0)</f>
        <v>#N/A</v>
      </c>
    </row>
    <row r="938" spans="2:37" hidden="1" x14ac:dyDescent="0.25">
      <c r="B938">
        <v>31211</v>
      </c>
      <c r="C938" t="s">
        <v>1045</v>
      </c>
      <c r="D938" t="s">
        <v>905</v>
      </c>
      <c r="E938" t="s">
        <v>905</v>
      </c>
      <c r="F938">
        <v>0</v>
      </c>
      <c r="G938">
        <v>0</v>
      </c>
      <c r="H938">
        <v>0</v>
      </c>
      <c r="I938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W938" s="14">
        <v>0</v>
      </c>
      <c r="X938" s="14">
        <v>0</v>
      </c>
      <c r="AA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 t="s">
        <v>38</v>
      </c>
      <c r="AI938" t="s">
        <v>38</v>
      </c>
      <c r="AK938" t="e">
        <f>VLOOKUP(B938, 'Performance Data'!$B:$B, 1, 0)</f>
        <v>#N/A</v>
      </c>
    </row>
    <row r="939" spans="2:37" hidden="1" x14ac:dyDescent="0.25">
      <c r="B939">
        <v>31212</v>
      </c>
      <c r="C939" t="s">
        <v>1046</v>
      </c>
      <c r="D939" t="s">
        <v>905</v>
      </c>
      <c r="E939" t="s">
        <v>905</v>
      </c>
      <c r="F939">
        <v>0</v>
      </c>
      <c r="G939">
        <v>0</v>
      </c>
      <c r="H939">
        <v>0</v>
      </c>
      <c r="I939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W939" s="14">
        <v>0</v>
      </c>
      <c r="X939" s="14">
        <v>0</v>
      </c>
      <c r="AA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 t="s">
        <v>38</v>
      </c>
      <c r="AI939" t="s">
        <v>38</v>
      </c>
      <c r="AK939" t="e">
        <f>VLOOKUP(B939, 'Performance Data'!$B:$B, 1, 0)</f>
        <v>#N/A</v>
      </c>
    </row>
    <row r="940" spans="2:37" hidden="1" x14ac:dyDescent="0.25">
      <c r="B940">
        <v>31213</v>
      </c>
      <c r="C940" t="s">
        <v>1047</v>
      </c>
      <c r="D940" t="s">
        <v>905</v>
      </c>
      <c r="E940" t="s">
        <v>905</v>
      </c>
      <c r="F940">
        <v>0</v>
      </c>
      <c r="G940">
        <v>0</v>
      </c>
      <c r="H940">
        <v>0</v>
      </c>
      <c r="I940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W940" s="14">
        <v>0</v>
      </c>
      <c r="X940" s="14">
        <v>0</v>
      </c>
      <c r="AA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 t="s">
        <v>38</v>
      </c>
      <c r="AI940" t="s">
        <v>38</v>
      </c>
      <c r="AK940" t="e">
        <f>VLOOKUP(B940, 'Performance Data'!$B:$B, 1, 0)</f>
        <v>#N/A</v>
      </c>
    </row>
    <row r="941" spans="2:37" hidden="1" x14ac:dyDescent="0.25">
      <c r="B941">
        <v>31214</v>
      </c>
      <c r="C941" t="s">
        <v>1048</v>
      </c>
      <c r="D941" t="s">
        <v>905</v>
      </c>
      <c r="E941" t="s">
        <v>905</v>
      </c>
      <c r="F941">
        <v>0</v>
      </c>
      <c r="G941">
        <v>0</v>
      </c>
      <c r="H941">
        <v>0</v>
      </c>
      <c r="I941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W941" s="14">
        <v>0</v>
      </c>
      <c r="X941" s="14">
        <v>0</v>
      </c>
      <c r="AA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 t="s">
        <v>38</v>
      </c>
      <c r="AI941" t="s">
        <v>38</v>
      </c>
      <c r="AK941" t="e">
        <f>VLOOKUP(B941, 'Performance Data'!$B:$B, 1, 0)</f>
        <v>#N/A</v>
      </c>
    </row>
    <row r="942" spans="2:37" hidden="1" x14ac:dyDescent="0.25">
      <c r="B942">
        <v>31215</v>
      </c>
      <c r="C942" t="s">
        <v>1049</v>
      </c>
      <c r="D942" t="s">
        <v>905</v>
      </c>
      <c r="E942" t="s">
        <v>905</v>
      </c>
      <c r="F942">
        <v>0</v>
      </c>
      <c r="G942">
        <v>0</v>
      </c>
      <c r="H942">
        <v>0</v>
      </c>
      <c r="I942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W942" s="14">
        <v>0</v>
      </c>
      <c r="X942" s="14">
        <v>0</v>
      </c>
      <c r="AA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 t="s">
        <v>38</v>
      </c>
      <c r="AI942" t="s">
        <v>38</v>
      </c>
      <c r="AK942" t="e">
        <f>VLOOKUP(B942, 'Performance Data'!$B:$B, 1, 0)</f>
        <v>#N/A</v>
      </c>
    </row>
    <row r="943" spans="2:37" hidden="1" x14ac:dyDescent="0.25">
      <c r="B943">
        <v>31216</v>
      </c>
      <c r="C943" t="s">
        <v>1050</v>
      </c>
      <c r="D943" t="s">
        <v>905</v>
      </c>
      <c r="E943" t="s">
        <v>905</v>
      </c>
      <c r="F943">
        <v>0</v>
      </c>
      <c r="G943">
        <v>0</v>
      </c>
      <c r="H943">
        <v>0</v>
      </c>
      <c r="I943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W943" s="14">
        <v>0</v>
      </c>
      <c r="X943" s="14">
        <v>0</v>
      </c>
      <c r="AA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 t="s">
        <v>38</v>
      </c>
      <c r="AI943" t="s">
        <v>38</v>
      </c>
      <c r="AK943" t="e">
        <f>VLOOKUP(B943, 'Performance Data'!$B:$B, 1, 0)</f>
        <v>#N/A</v>
      </c>
    </row>
    <row r="944" spans="2:37" hidden="1" x14ac:dyDescent="0.25">
      <c r="B944">
        <v>31217</v>
      </c>
      <c r="C944" t="s">
        <v>1051</v>
      </c>
      <c r="D944" t="s">
        <v>905</v>
      </c>
      <c r="E944" t="s">
        <v>905</v>
      </c>
      <c r="F944">
        <v>0</v>
      </c>
      <c r="G944">
        <v>0</v>
      </c>
      <c r="H944">
        <v>0</v>
      </c>
      <c r="I94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W944" s="14">
        <v>0</v>
      </c>
      <c r="X944" s="14">
        <v>0</v>
      </c>
      <c r="AA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 t="s">
        <v>38</v>
      </c>
      <c r="AI944" t="s">
        <v>38</v>
      </c>
      <c r="AK944" t="e">
        <f>VLOOKUP(B944, 'Performance Data'!$B:$B, 1, 0)</f>
        <v>#N/A</v>
      </c>
    </row>
    <row r="945" spans="2:37" hidden="1" x14ac:dyDescent="0.25">
      <c r="B945">
        <v>31218</v>
      </c>
      <c r="C945" t="s">
        <v>1052</v>
      </c>
      <c r="D945" t="s">
        <v>905</v>
      </c>
      <c r="E945" t="s">
        <v>905</v>
      </c>
      <c r="F945">
        <v>0</v>
      </c>
      <c r="G945">
        <v>0</v>
      </c>
      <c r="H945">
        <v>0</v>
      </c>
      <c r="I945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W945" s="14">
        <v>0</v>
      </c>
      <c r="X945" s="14">
        <v>0</v>
      </c>
      <c r="AA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 t="s">
        <v>38</v>
      </c>
      <c r="AI945" t="s">
        <v>38</v>
      </c>
      <c r="AK945" t="e">
        <f>VLOOKUP(B945, 'Performance Data'!$B:$B, 1, 0)</f>
        <v>#N/A</v>
      </c>
    </row>
    <row r="946" spans="2:37" hidden="1" x14ac:dyDescent="0.25">
      <c r="B946">
        <v>31219</v>
      </c>
      <c r="C946" t="s">
        <v>1053</v>
      </c>
      <c r="D946" t="s">
        <v>905</v>
      </c>
      <c r="E946" t="s">
        <v>905</v>
      </c>
      <c r="F946">
        <v>0</v>
      </c>
      <c r="G946">
        <v>0</v>
      </c>
      <c r="H946">
        <v>0</v>
      </c>
      <c r="I946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W946" s="14">
        <v>0</v>
      </c>
      <c r="X946" s="14">
        <v>0</v>
      </c>
      <c r="AA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">
        <v>38</v>
      </c>
      <c r="AI946" t="s">
        <v>38</v>
      </c>
      <c r="AK946" t="e">
        <f>VLOOKUP(B946, 'Performance Data'!$B:$B, 1, 0)</f>
        <v>#N/A</v>
      </c>
    </row>
    <row r="947" spans="2:37" hidden="1" x14ac:dyDescent="0.25">
      <c r="B947">
        <v>31220</v>
      </c>
      <c r="C947" t="s">
        <v>1054</v>
      </c>
      <c r="D947" t="s">
        <v>905</v>
      </c>
      <c r="E947" t="s">
        <v>905</v>
      </c>
      <c r="F947">
        <v>0</v>
      </c>
      <c r="G947">
        <v>0</v>
      </c>
      <c r="H947">
        <v>0</v>
      </c>
      <c r="I947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W947" s="14">
        <v>0</v>
      </c>
      <c r="X947" s="14">
        <v>0</v>
      </c>
      <c r="AA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 t="s">
        <v>38</v>
      </c>
      <c r="AI947" t="s">
        <v>38</v>
      </c>
      <c r="AK947" t="e">
        <f>VLOOKUP(B947, 'Performance Data'!$B:$B, 1, 0)</f>
        <v>#N/A</v>
      </c>
    </row>
    <row r="948" spans="2:37" hidden="1" x14ac:dyDescent="0.25">
      <c r="B948">
        <v>31221</v>
      </c>
      <c r="C948" t="s">
        <v>1055</v>
      </c>
      <c r="D948" t="s">
        <v>905</v>
      </c>
      <c r="E948" t="s">
        <v>905</v>
      </c>
      <c r="F948">
        <v>0</v>
      </c>
      <c r="G948">
        <v>0</v>
      </c>
      <c r="H948">
        <v>0</v>
      </c>
      <c r="I948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W948" s="14">
        <v>0</v>
      </c>
      <c r="X948" s="14">
        <v>0</v>
      </c>
      <c r="AA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">
        <v>38</v>
      </c>
      <c r="AI948" t="s">
        <v>38</v>
      </c>
      <c r="AK948" t="e">
        <f>VLOOKUP(B948, 'Performance Data'!$B:$B, 1, 0)</f>
        <v>#N/A</v>
      </c>
    </row>
    <row r="949" spans="2:37" hidden="1" x14ac:dyDescent="0.25">
      <c r="B949">
        <v>31223</v>
      </c>
      <c r="C949" t="s">
        <v>1056</v>
      </c>
      <c r="D949" t="s">
        <v>905</v>
      </c>
      <c r="E949" t="s">
        <v>905</v>
      </c>
      <c r="F949">
        <v>0</v>
      </c>
      <c r="G949">
        <v>0</v>
      </c>
      <c r="H949">
        <v>0</v>
      </c>
      <c r="I949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W949" s="14">
        <v>0</v>
      </c>
      <c r="X949" s="14">
        <v>0</v>
      </c>
      <c r="AA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 t="s">
        <v>38</v>
      </c>
      <c r="AI949" t="s">
        <v>38</v>
      </c>
      <c r="AK949" t="e">
        <f>VLOOKUP(B949, 'Performance Data'!$B:$B, 1, 0)</f>
        <v>#N/A</v>
      </c>
    </row>
    <row r="950" spans="2:37" hidden="1" x14ac:dyDescent="0.25">
      <c r="B950">
        <v>31224</v>
      </c>
      <c r="C950" t="s">
        <v>1057</v>
      </c>
      <c r="D950" t="s">
        <v>905</v>
      </c>
      <c r="E950" t="s">
        <v>905</v>
      </c>
      <c r="F950">
        <v>0</v>
      </c>
      <c r="G950">
        <v>0</v>
      </c>
      <c r="H950">
        <v>0</v>
      </c>
      <c r="I950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W950" s="14">
        <v>0</v>
      </c>
      <c r="X950" s="14">
        <v>0</v>
      </c>
      <c r="AA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 t="s">
        <v>38</v>
      </c>
      <c r="AI950" t="s">
        <v>38</v>
      </c>
      <c r="AK950" t="e">
        <f>VLOOKUP(B950, 'Performance Data'!$B:$B, 1, 0)</f>
        <v>#N/A</v>
      </c>
    </row>
    <row r="951" spans="2:37" hidden="1" x14ac:dyDescent="0.25">
      <c r="B951">
        <v>31225</v>
      </c>
      <c r="C951" t="s">
        <v>1058</v>
      </c>
      <c r="D951" t="s">
        <v>905</v>
      </c>
      <c r="E951" t="s">
        <v>905</v>
      </c>
      <c r="F951">
        <v>0</v>
      </c>
      <c r="G951">
        <v>0</v>
      </c>
      <c r="H951">
        <v>0</v>
      </c>
      <c r="I951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W951" s="14">
        <v>0</v>
      </c>
      <c r="X951" s="14">
        <v>0</v>
      </c>
      <c r="AA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 t="s">
        <v>38</v>
      </c>
      <c r="AI951" t="s">
        <v>38</v>
      </c>
      <c r="AK951" t="e">
        <f>VLOOKUP(B951, 'Performance Data'!$B:$B, 1, 0)</f>
        <v>#N/A</v>
      </c>
    </row>
    <row r="952" spans="2:37" hidden="1" x14ac:dyDescent="0.25">
      <c r="B952">
        <v>31226</v>
      </c>
      <c r="C952" t="s">
        <v>1059</v>
      </c>
      <c r="D952" t="s">
        <v>905</v>
      </c>
      <c r="E952" t="s">
        <v>905</v>
      </c>
      <c r="F952">
        <v>0</v>
      </c>
      <c r="G952">
        <v>0</v>
      </c>
      <c r="H952">
        <v>0</v>
      </c>
      <c r="I952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W952" s="14">
        <v>0</v>
      </c>
      <c r="X952" s="14">
        <v>0</v>
      </c>
      <c r="AA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 t="s">
        <v>38</v>
      </c>
      <c r="AI952" t="s">
        <v>38</v>
      </c>
      <c r="AK952" t="e">
        <f>VLOOKUP(B952, 'Performance Data'!$B:$B, 1, 0)</f>
        <v>#N/A</v>
      </c>
    </row>
    <row r="953" spans="2:37" hidden="1" x14ac:dyDescent="0.25">
      <c r="B953">
        <v>31227</v>
      </c>
      <c r="C953" t="s">
        <v>1060</v>
      </c>
      <c r="D953" t="s">
        <v>905</v>
      </c>
      <c r="E953" t="s">
        <v>905</v>
      </c>
      <c r="F953">
        <v>0</v>
      </c>
      <c r="G953">
        <v>0</v>
      </c>
      <c r="H953">
        <v>0</v>
      </c>
      <c r="I953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W953" s="14">
        <v>0</v>
      </c>
      <c r="X953" s="14">
        <v>0</v>
      </c>
      <c r="AA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 t="s">
        <v>38</v>
      </c>
      <c r="AI953" t="s">
        <v>38</v>
      </c>
      <c r="AK953" t="e">
        <f>VLOOKUP(B953, 'Performance Data'!$B:$B, 1, 0)</f>
        <v>#N/A</v>
      </c>
    </row>
    <row r="954" spans="2:37" hidden="1" x14ac:dyDescent="0.25">
      <c r="B954">
        <v>31228</v>
      </c>
      <c r="C954" t="s">
        <v>1061</v>
      </c>
      <c r="D954" t="s">
        <v>905</v>
      </c>
      <c r="E954" t="s">
        <v>905</v>
      </c>
      <c r="F954">
        <v>0</v>
      </c>
      <c r="G954">
        <v>0</v>
      </c>
      <c r="H954">
        <v>0</v>
      </c>
      <c r="I95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W954" s="14">
        <v>0</v>
      </c>
      <c r="X954" s="14">
        <v>0</v>
      </c>
      <c r="AA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 t="s">
        <v>38</v>
      </c>
      <c r="AI954" t="s">
        <v>38</v>
      </c>
      <c r="AK954" t="e">
        <f>VLOOKUP(B954, 'Performance Data'!$B:$B, 1, 0)</f>
        <v>#N/A</v>
      </c>
    </row>
    <row r="955" spans="2:37" hidden="1" x14ac:dyDescent="0.25">
      <c r="B955">
        <v>31229</v>
      </c>
      <c r="C955" t="s">
        <v>1062</v>
      </c>
      <c r="D955" t="s">
        <v>905</v>
      </c>
      <c r="E955" t="s">
        <v>905</v>
      </c>
      <c r="F955">
        <v>0</v>
      </c>
      <c r="G955">
        <v>0</v>
      </c>
      <c r="H955">
        <v>0</v>
      </c>
      <c r="I955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W955" s="14">
        <v>0</v>
      </c>
      <c r="X955" s="14">
        <v>0</v>
      </c>
      <c r="AA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38</v>
      </c>
      <c r="AI955" t="s">
        <v>38</v>
      </c>
      <c r="AK955" t="e">
        <f>VLOOKUP(B955, 'Performance Data'!$B:$B, 1, 0)</f>
        <v>#N/A</v>
      </c>
    </row>
    <row r="956" spans="2:37" hidden="1" x14ac:dyDescent="0.25">
      <c r="B956">
        <v>31230</v>
      </c>
      <c r="C956" t="s">
        <v>1063</v>
      </c>
      <c r="D956" t="s">
        <v>905</v>
      </c>
      <c r="E956" t="s">
        <v>905</v>
      </c>
      <c r="F956">
        <v>0</v>
      </c>
      <c r="G956">
        <v>0</v>
      </c>
      <c r="H956">
        <v>0</v>
      </c>
      <c r="I956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W956" s="14">
        <v>0</v>
      </c>
      <c r="X956" s="14">
        <v>0</v>
      </c>
      <c r="AA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 t="s">
        <v>38</v>
      </c>
      <c r="AI956" t="s">
        <v>38</v>
      </c>
      <c r="AK956" t="e">
        <f>VLOOKUP(B956, 'Performance Data'!$B:$B, 1, 0)</f>
        <v>#N/A</v>
      </c>
    </row>
    <row r="957" spans="2:37" hidden="1" x14ac:dyDescent="0.25">
      <c r="B957">
        <v>31231</v>
      </c>
      <c r="C957" t="s">
        <v>1064</v>
      </c>
      <c r="D957" t="s">
        <v>905</v>
      </c>
      <c r="E957" t="s">
        <v>905</v>
      </c>
      <c r="F957">
        <v>0</v>
      </c>
      <c r="G957">
        <v>0</v>
      </c>
      <c r="H957">
        <v>0</v>
      </c>
      <c r="I957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W957" s="14">
        <v>0</v>
      </c>
      <c r="X957" s="14">
        <v>0</v>
      </c>
      <c r="AA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">
        <v>38</v>
      </c>
      <c r="AI957" t="s">
        <v>38</v>
      </c>
      <c r="AK957" t="e">
        <f>VLOOKUP(B957, 'Performance Data'!$B:$B, 1, 0)</f>
        <v>#N/A</v>
      </c>
    </row>
    <row r="958" spans="2:37" hidden="1" x14ac:dyDescent="0.25">
      <c r="B958">
        <v>31232</v>
      </c>
      <c r="C958" t="s">
        <v>1065</v>
      </c>
      <c r="D958" t="s">
        <v>905</v>
      </c>
      <c r="E958" t="s">
        <v>905</v>
      </c>
      <c r="F958">
        <v>0</v>
      </c>
      <c r="G958">
        <v>0</v>
      </c>
      <c r="H958">
        <v>0</v>
      </c>
      <c r="I958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W958" s="14">
        <v>0</v>
      </c>
      <c r="X958" s="14">
        <v>0</v>
      </c>
      <c r="AA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38</v>
      </c>
      <c r="AI958" t="s">
        <v>38</v>
      </c>
      <c r="AK958" t="e">
        <f>VLOOKUP(B958, 'Performance Data'!$B:$B, 1, 0)</f>
        <v>#N/A</v>
      </c>
    </row>
    <row r="959" spans="2:37" hidden="1" x14ac:dyDescent="0.25">
      <c r="B959">
        <v>31233</v>
      </c>
      <c r="C959" t="s">
        <v>1066</v>
      </c>
      <c r="D959" t="s">
        <v>905</v>
      </c>
      <c r="E959" t="s">
        <v>905</v>
      </c>
      <c r="F959">
        <v>0</v>
      </c>
      <c r="G959">
        <v>0</v>
      </c>
      <c r="H959">
        <v>0</v>
      </c>
      <c r="I959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W959" s="14">
        <v>0</v>
      </c>
      <c r="X959" s="14">
        <v>0</v>
      </c>
      <c r="AA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 t="s">
        <v>38</v>
      </c>
      <c r="AI959" t="s">
        <v>38</v>
      </c>
      <c r="AK959" t="e">
        <f>VLOOKUP(B959, 'Performance Data'!$B:$B, 1, 0)</f>
        <v>#N/A</v>
      </c>
    </row>
    <row r="960" spans="2:37" hidden="1" x14ac:dyDescent="0.25">
      <c r="B960">
        <v>31234</v>
      </c>
      <c r="C960" t="s">
        <v>1067</v>
      </c>
      <c r="D960" t="s">
        <v>905</v>
      </c>
      <c r="E960" t="s">
        <v>905</v>
      </c>
      <c r="F960">
        <v>0</v>
      </c>
      <c r="G960">
        <v>0</v>
      </c>
      <c r="H960">
        <v>0</v>
      </c>
      <c r="I960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W960" s="14">
        <v>0</v>
      </c>
      <c r="X960" s="14">
        <v>0</v>
      </c>
      <c r="AA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 t="s">
        <v>38</v>
      </c>
      <c r="AI960" t="s">
        <v>38</v>
      </c>
      <c r="AK960" t="e">
        <f>VLOOKUP(B960, 'Performance Data'!$B:$B, 1, 0)</f>
        <v>#N/A</v>
      </c>
    </row>
    <row r="961" spans="2:37" hidden="1" x14ac:dyDescent="0.25">
      <c r="B961">
        <v>31235</v>
      </c>
      <c r="C961" t="s">
        <v>1068</v>
      </c>
      <c r="D961" t="s">
        <v>905</v>
      </c>
      <c r="E961" t="s">
        <v>905</v>
      </c>
      <c r="F961">
        <v>0</v>
      </c>
      <c r="G961">
        <v>0</v>
      </c>
      <c r="H961">
        <v>0</v>
      </c>
      <c r="I961">
        <v>0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W961" s="14">
        <v>0</v>
      </c>
      <c r="X961" s="14">
        <v>0</v>
      </c>
      <c r="AA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 t="s">
        <v>38</v>
      </c>
      <c r="AI961" t="s">
        <v>38</v>
      </c>
      <c r="AK961" t="e">
        <f>VLOOKUP(B961, 'Performance Data'!$B:$B, 1, 0)</f>
        <v>#N/A</v>
      </c>
    </row>
    <row r="962" spans="2:37" hidden="1" x14ac:dyDescent="0.25">
      <c r="B962">
        <v>31236</v>
      </c>
      <c r="C962" t="s">
        <v>1069</v>
      </c>
      <c r="D962" t="s">
        <v>905</v>
      </c>
      <c r="E962" t="s">
        <v>905</v>
      </c>
      <c r="F962">
        <v>0</v>
      </c>
      <c r="G962">
        <v>0</v>
      </c>
      <c r="H962">
        <v>0</v>
      </c>
      <c r="I962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W962" s="14">
        <v>0</v>
      </c>
      <c r="X962" s="14">
        <v>0</v>
      </c>
      <c r="AA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 t="s">
        <v>38</v>
      </c>
      <c r="AI962" t="s">
        <v>38</v>
      </c>
      <c r="AK962" t="e">
        <f>VLOOKUP(B962, 'Performance Data'!$B:$B, 1, 0)</f>
        <v>#N/A</v>
      </c>
    </row>
    <row r="963" spans="2:37" hidden="1" x14ac:dyDescent="0.25">
      <c r="B963">
        <v>31237</v>
      </c>
      <c r="C963" t="s">
        <v>1070</v>
      </c>
      <c r="D963" t="s">
        <v>905</v>
      </c>
      <c r="E963" t="s">
        <v>905</v>
      </c>
      <c r="F963">
        <v>0</v>
      </c>
      <c r="G963">
        <v>0</v>
      </c>
      <c r="H963">
        <v>0</v>
      </c>
      <c r="I963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W963" s="14">
        <v>0</v>
      </c>
      <c r="X963" s="14">
        <v>0</v>
      </c>
      <c r="AA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 t="s">
        <v>38</v>
      </c>
      <c r="AI963" t="s">
        <v>38</v>
      </c>
      <c r="AK963" t="e">
        <f>VLOOKUP(B963, 'Performance Data'!$B:$B, 1, 0)</f>
        <v>#N/A</v>
      </c>
    </row>
    <row r="964" spans="2:37" hidden="1" x14ac:dyDescent="0.25">
      <c r="B964">
        <v>31238</v>
      </c>
      <c r="C964" t="s">
        <v>1071</v>
      </c>
      <c r="D964" t="s">
        <v>905</v>
      </c>
      <c r="E964" t="s">
        <v>905</v>
      </c>
      <c r="F964">
        <v>0</v>
      </c>
      <c r="G964">
        <v>0</v>
      </c>
      <c r="H964">
        <v>0</v>
      </c>
      <c r="I96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W964" s="14">
        <v>0</v>
      </c>
      <c r="X964" s="14">
        <v>0</v>
      </c>
      <c r="AA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 t="s">
        <v>38</v>
      </c>
      <c r="AI964" t="s">
        <v>38</v>
      </c>
      <c r="AK964" t="e">
        <f>VLOOKUP(B964, 'Performance Data'!$B:$B, 1, 0)</f>
        <v>#N/A</v>
      </c>
    </row>
    <row r="965" spans="2:37" hidden="1" x14ac:dyDescent="0.25">
      <c r="B965">
        <v>31239</v>
      </c>
      <c r="C965" t="s">
        <v>1072</v>
      </c>
      <c r="D965" t="s">
        <v>905</v>
      </c>
      <c r="E965" t="s">
        <v>905</v>
      </c>
      <c r="F965">
        <v>0</v>
      </c>
      <c r="G965">
        <v>0</v>
      </c>
      <c r="H965">
        <v>0</v>
      </c>
      <c r="I965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W965" s="14">
        <v>0</v>
      </c>
      <c r="X965" s="14">
        <v>0</v>
      </c>
      <c r="AA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38</v>
      </c>
      <c r="AI965" t="s">
        <v>38</v>
      </c>
      <c r="AK965" t="e">
        <f>VLOOKUP(B965, 'Performance Data'!$B:$B, 1, 0)</f>
        <v>#N/A</v>
      </c>
    </row>
    <row r="966" spans="2:37" hidden="1" x14ac:dyDescent="0.25">
      <c r="B966">
        <v>31240</v>
      </c>
      <c r="C966" t="s">
        <v>1073</v>
      </c>
      <c r="D966" t="s">
        <v>905</v>
      </c>
      <c r="E966" t="s">
        <v>905</v>
      </c>
      <c r="F966">
        <v>0</v>
      </c>
      <c r="G966">
        <v>0</v>
      </c>
      <c r="H966">
        <v>0</v>
      </c>
      <c r="I966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105</v>
      </c>
      <c r="W966" s="14">
        <v>105</v>
      </c>
      <c r="X966" s="14">
        <v>105</v>
      </c>
      <c r="AA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 t="s">
        <v>38</v>
      </c>
      <c r="AI966" t="s">
        <v>38</v>
      </c>
      <c r="AK966" t="e">
        <f>VLOOKUP(B966, 'Performance Data'!$B:$B, 1, 0)</f>
        <v>#N/A</v>
      </c>
    </row>
    <row r="967" spans="2:37" hidden="1" x14ac:dyDescent="0.25">
      <c r="B967">
        <v>31241</v>
      </c>
      <c r="C967" t="s">
        <v>1074</v>
      </c>
      <c r="D967" t="s">
        <v>905</v>
      </c>
      <c r="E967" t="s">
        <v>905</v>
      </c>
      <c r="F967">
        <v>0</v>
      </c>
      <c r="G967">
        <v>0</v>
      </c>
      <c r="H967">
        <v>0</v>
      </c>
      <c r="I967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2</v>
      </c>
      <c r="W967" s="14">
        <v>2</v>
      </c>
      <c r="X967" s="14">
        <v>2</v>
      </c>
      <c r="AA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38</v>
      </c>
      <c r="AI967" t="s">
        <v>38</v>
      </c>
      <c r="AK967" t="e">
        <f>VLOOKUP(B967, 'Performance Data'!$B:$B, 1, 0)</f>
        <v>#N/A</v>
      </c>
    </row>
    <row r="968" spans="2:37" hidden="1" x14ac:dyDescent="0.25">
      <c r="B968">
        <v>31242</v>
      </c>
      <c r="C968" t="s">
        <v>1075</v>
      </c>
      <c r="D968" t="s">
        <v>905</v>
      </c>
      <c r="E968" t="s">
        <v>905</v>
      </c>
      <c r="F968">
        <v>0</v>
      </c>
      <c r="G968">
        <v>0</v>
      </c>
      <c r="H968">
        <v>0</v>
      </c>
      <c r="I968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W968" s="14">
        <v>0</v>
      </c>
      <c r="X968" s="14">
        <v>0</v>
      </c>
      <c r="AA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">
        <v>38</v>
      </c>
      <c r="AI968" t="s">
        <v>38</v>
      </c>
      <c r="AK968" t="e">
        <f>VLOOKUP(B968, 'Performance Data'!$B:$B, 1, 0)</f>
        <v>#N/A</v>
      </c>
    </row>
    <row r="969" spans="2:37" hidden="1" x14ac:dyDescent="0.25">
      <c r="B969">
        <v>31243</v>
      </c>
      <c r="C969" t="s">
        <v>1076</v>
      </c>
      <c r="D969" t="s">
        <v>905</v>
      </c>
      <c r="E969" t="s">
        <v>905</v>
      </c>
      <c r="F969">
        <v>0</v>
      </c>
      <c r="G969">
        <v>0</v>
      </c>
      <c r="H969">
        <v>0</v>
      </c>
      <c r="I969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W969" s="14">
        <v>0</v>
      </c>
      <c r="X969" s="14">
        <v>0</v>
      </c>
      <c r="AA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 t="s">
        <v>38</v>
      </c>
      <c r="AI969" t="s">
        <v>38</v>
      </c>
      <c r="AK969" t="e">
        <f>VLOOKUP(B969, 'Performance Data'!$B:$B, 1, 0)</f>
        <v>#N/A</v>
      </c>
    </row>
    <row r="970" spans="2:37" hidden="1" x14ac:dyDescent="0.25">
      <c r="B970">
        <v>31244</v>
      </c>
      <c r="C970" t="s">
        <v>1077</v>
      </c>
      <c r="D970" t="s">
        <v>905</v>
      </c>
      <c r="E970" t="s">
        <v>905</v>
      </c>
      <c r="F970">
        <v>0</v>
      </c>
      <c r="G970">
        <v>0</v>
      </c>
      <c r="H970">
        <v>0</v>
      </c>
      <c r="I970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W970" s="14">
        <v>0</v>
      </c>
      <c r="X970" s="14">
        <v>0</v>
      </c>
      <c r="AA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 t="s">
        <v>38</v>
      </c>
      <c r="AI970" t="s">
        <v>38</v>
      </c>
      <c r="AK970" t="e">
        <f>VLOOKUP(B970, 'Performance Data'!$B:$B, 1, 0)</f>
        <v>#N/A</v>
      </c>
    </row>
    <row r="971" spans="2:37" hidden="1" x14ac:dyDescent="0.25">
      <c r="B971">
        <v>31245</v>
      </c>
      <c r="C971" t="s">
        <v>1078</v>
      </c>
      <c r="D971" t="s">
        <v>905</v>
      </c>
      <c r="E971" t="s">
        <v>905</v>
      </c>
      <c r="F971">
        <v>0</v>
      </c>
      <c r="G971">
        <v>0</v>
      </c>
      <c r="H971">
        <v>0</v>
      </c>
      <c r="I971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W971" s="14">
        <v>0</v>
      </c>
      <c r="X971" s="14">
        <v>0</v>
      </c>
      <c r="AA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38</v>
      </c>
      <c r="AI971" t="s">
        <v>38</v>
      </c>
      <c r="AK971" t="e">
        <f>VLOOKUP(B971, 'Performance Data'!$B:$B, 1, 0)</f>
        <v>#N/A</v>
      </c>
    </row>
    <row r="972" spans="2:37" hidden="1" x14ac:dyDescent="0.25">
      <c r="B972">
        <v>31246</v>
      </c>
      <c r="C972" t="s">
        <v>1079</v>
      </c>
      <c r="D972" t="s">
        <v>905</v>
      </c>
      <c r="E972" t="s">
        <v>905</v>
      </c>
      <c r="F972">
        <v>0</v>
      </c>
      <c r="G972">
        <v>0</v>
      </c>
      <c r="H972">
        <v>0</v>
      </c>
      <c r="I972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W972" s="14">
        <v>0</v>
      </c>
      <c r="X972" s="14">
        <v>0</v>
      </c>
      <c r="AA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 t="s">
        <v>38</v>
      </c>
      <c r="AI972" t="s">
        <v>38</v>
      </c>
      <c r="AK972" t="e">
        <f>VLOOKUP(B972, 'Performance Data'!$B:$B, 1, 0)</f>
        <v>#N/A</v>
      </c>
    </row>
    <row r="973" spans="2:37" hidden="1" x14ac:dyDescent="0.25">
      <c r="B973">
        <v>31247</v>
      </c>
      <c r="C973" t="s">
        <v>1177</v>
      </c>
      <c r="D973" t="s">
        <v>905</v>
      </c>
      <c r="E973" t="s">
        <v>905</v>
      </c>
      <c r="F973">
        <v>0</v>
      </c>
      <c r="G973">
        <v>0</v>
      </c>
      <c r="H973">
        <v>0</v>
      </c>
      <c r="I973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W973" s="14">
        <v>0</v>
      </c>
      <c r="X973" s="14">
        <v>0</v>
      </c>
      <c r="AA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38</v>
      </c>
      <c r="AI973" t="s">
        <v>38</v>
      </c>
      <c r="AK973" t="e">
        <f>VLOOKUP(B973, 'Performance Data'!$B:$B, 1, 0)</f>
        <v>#N/A</v>
      </c>
    </row>
    <row r="974" spans="2:37" hidden="1" x14ac:dyDescent="0.25">
      <c r="B974">
        <v>31248</v>
      </c>
      <c r="C974" t="s">
        <v>1178</v>
      </c>
      <c r="D974" t="s">
        <v>905</v>
      </c>
      <c r="E974" t="s">
        <v>905</v>
      </c>
      <c r="F974">
        <v>0</v>
      </c>
      <c r="G974">
        <v>0</v>
      </c>
      <c r="H974">
        <v>0</v>
      </c>
      <c r="I97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W974" s="14">
        <v>0</v>
      </c>
      <c r="X974" s="14">
        <v>0</v>
      </c>
      <c r="AA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t="s">
        <v>38</v>
      </c>
      <c r="AI974" t="s">
        <v>38</v>
      </c>
      <c r="AK974" t="e">
        <f>VLOOKUP(B974, 'Performance Data'!$B:$B, 1, 0)</f>
        <v>#N/A</v>
      </c>
    </row>
    <row r="975" spans="2:37" hidden="1" x14ac:dyDescent="0.25">
      <c r="B975">
        <v>31249</v>
      </c>
      <c r="C975" t="s">
        <v>1179</v>
      </c>
      <c r="D975" t="s">
        <v>905</v>
      </c>
      <c r="E975" t="s">
        <v>905</v>
      </c>
      <c r="F975">
        <v>0</v>
      </c>
      <c r="G975" s="48">
        <v>0</v>
      </c>
      <c r="H975" s="48">
        <v>0</v>
      </c>
      <c r="I975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W975" s="14">
        <v>0</v>
      </c>
      <c r="X975" s="14">
        <v>0</v>
      </c>
      <c r="AA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 t="s">
        <v>38</v>
      </c>
      <c r="AI975" t="s">
        <v>38</v>
      </c>
      <c r="AK975" t="e">
        <f>VLOOKUP(B975, 'Performance Data'!$B:$B, 1, 0)</f>
        <v>#N/A</v>
      </c>
    </row>
    <row r="976" spans="2:37" hidden="1" x14ac:dyDescent="0.25">
      <c r="B976">
        <v>31250</v>
      </c>
      <c r="C976" t="s">
        <v>1180</v>
      </c>
      <c r="D976" t="s">
        <v>905</v>
      </c>
      <c r="E976" t="s">
        <v>905</v>
      </c>
      <c r="F976">
        <v>0</v>
      </c>
      <c r="G976" s="48">
        <v>0</v>
      </c>
      <c r="H976" s="48">
        <v>0</v>
      </c>
      <c r="I976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W976" s="14">
        <v>0</v>
      </c>
      <c r="X976" s="14">
        <v>0</v>
      </c>
      <c r="AA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38</v>
      </c>
      <c r="AI976" t="s">
        <v>38</v>
      </c>
      <c r="AK976" t="e">
        <f>VLOOKUP(B976, 'Performance Data'!$B:$B, 1, 0)</f>
        <v>#N/A</v>
      </c>
    </row>
    <row r="977" spans="2:37" hidden="1" x14ac:dyDescent="0.25">
      <c r="B977">
        <v>31251</v>
      </c>
      <c r="C977" t="s">
        <v>1181</v>
      </c>
      <c r="D977" t="s">
        <v>905</v>
      </c>
      <c r="E977" t="s">
        <v>905</v>
      </c>
      <c r="F977">
        <v>0</v>
      </c>
      <c r="G977" s="50">
        <v>0</v>
      </c>
      <c r="H977" s="48">
        <v>0</v>
      </c>
      <c r="I977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W977" s="14">
        <v>0</v>
      </c>
      <c r="X977" s="14">
        <v>0</v>
      </c>
      <c r="AA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 t="s">
        <v>38</v>
      </c>
      <c r="AI977" t="s">
        <v>38</v>
      </c>
      <c r="AK977" t="e">
        <f>VLOOKUP(B977, 'Performance Data'!$B:$B, 1, 0)</f>
        <v>#N/A</v>
      </c>
    </row>
    <row r="978" spans="2:37" hidden="1" x14ac:dyDescent="0.25">
      <c r="B978">
        <v>31252</v>
      </c>
      <c r="C978" t="s">
        <v>1182</v>
      </c>
      <c r="D978" t="s">
        <v>905</v>
      </c>
      <c r="E978" t="s">
        <v>905</v>
      </c>
      <c r="F978">
        <v>0</v>
      </c>
      <c r="G978" s="48">
        <v>0</v>
      </c>
      <c r="H978" s="48">
        <v>0</v>
      </c>
      <c r="I978">
        <v>0</v>
      </c>
      <c r="J978" s="14">
        <v>0</v>
      </c>
      <c r="K978" s="14">
        <v>0</v>
      </c>
      <c r="L978" s="14">
        <v>0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0</v>
      </c>
      <c r="W978" s="14">
        <v>0</v>
      </c>
      <c r="X978" s="14">
        <v>0</v>
      </c>
      <c r="AA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 t="s">
        <v>38</v>
      </c>
      <c r="AI978" t="s">
        <v>38</v>
      </c>
      <c r="AK978" t="e">
        <f>VLOOKUP(B978, 'Performance Data'!$B:$B, 1, 0)</f>
        <v>#N/A</v>
      </c>
    </row>
    <row r="979" spans="2:37" hidden="1" x14ac:dyDescent="0.25">
      <c r="B979">
        <v>31253</v>
      </c>
      <c r="C979" t="s">
        <v>1183</v>
      </c>
      <c r="D979" t="s">
        <v>905</v>
      </c>
      <c r="E979" t="s">
        <v>905</v>
      </c>
      <c r="F979">
        <v>0</v>
      </c>
      <c r="G979" s="50">
        <v>0</v>
      </c>
      <c r="H979" s="48">
        <v>0</v>
      </c>
      <c r="I979">
        <v>0</v>
      </c>
      <c r="J979" s="14">
        <v>0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W979" s="14">
        <v>0</v>
      </c>
      <c r="X979" s="14">
        <v>0</v>
      </c>
      <c r="AA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 t="s">
        <v>38</v>
      </c>
      <c r="AI979" t="s">
        <v>38</v>
      </c>
      <c r="AK979" t="e">
        <f>VLOOKUP(B979, 'Performance Data'!$B:$B, 1, 0)</f>
        <v>#N/A</v>
      </c>
    </row>
    <row r="980" spans="2:37" hidden="1" x14ac:dyDescent="0.25">
      <c r="B980">
        <v>31254</v>
      </c>
      <c r="C980" t="s">
        <v>1184</v>
      </c>
      <c r="D980" t="s">
        <v>905</v>
      </c>
      <c r="E980" t="s">
        <v>905</v>
      </c>
      <c r="F980">
        <v>0</v>
      </c>
      <c r="G980" s="50">
        <v>0</v>
      </c>
      <c r="H980" s="48">
        <v>0</v>
      </c>
      <c r="I980">
        <v>0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W980" s="14">
        <v>0</v>
      </c>
      <c r="X980" s="14">
        <v>0</v>
      </c>
      <c r="AA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 t="s">
        <v>38</v>
      </c>
      <c r="AI980" t="s">
        <v>38</v>
      </c>
      <c r="AK980" t="e">
        <f>VLOOKUP(B980, 'Performance Data'!$B:$B, 1, 0)</f>
        <v>#N/A</v>
      </c>
    </row>
    <row r="981" spans="2:37" hidden="1" x14ac:dyDescent="0.25">
      <c r="B981">
        <v>31255</v>
      </c>
      <c r="C981" t="s">
        <v>1185</v>
      </c>
      <c r="D981" t="s">
        <v>905</v>
      </c>
      <c r="E981" t="s">
        <v>905</v>
      </c>
      <c r="F981">
        <v>0</v>
      </c>
      <c r="G981" s="50">
        <v>0</v>
      </c>
      <c r="H981" s="48">
        <v>0</v>
      </c>
      <c r="I981">
        <v>0</v>
      </c>
      <c r="J981" s="14">
        <v>0</v>
      </c>
      <c r="K981" s="14">
        <v>0</v>
      </c>
      <c r="L981" s="14">
        <v>0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W981" s="14">
        <v>0</v>
      </c>
      <c r="X981" s="14">
        <v>0</v>
      </c>
      <c r="AA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 t="s">
        <v>38</v>
      </c>
      <c r="AI981" t="s">
        <v>38</v>
      </c>
      <c r="AK981" t="e">
        <f>VLOOKUP(B981, 'Performance Data'!$B:$B, 1, 0)</f>
        <v>#N/A</v>
      </c>
    </row>
    <row r="982" spans="2:37" hidden="1" x14ac:dyDescent="0.25">
      <c r="B982">
        <v>31256</v>
      </c>
      <c r="C982" t="s">
        <v>1249</v>
      </c>
      <c r="D982" t="s">
        <v>905</v>
      </c>
      <c r="E982" t="s">
        <v>905</v>
      </c>
      <c r="F982">
        <v>0</v>
      </c>
      <c r="G982" s="48">
        <v>0</v>
      </c>
      <c r="H982" s="48">
        <v>0</v>
      </c>
      <c r="I982">
        <v>0</v>
      </c>
      <c r="J982" s="14">
        <v>0</v>
      </c>
      <c r="K982" s="14">
        <v>0</v>
      </c>
      <c r="L982" s="14">
        <v>0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W982" s="14">
        <v>0</v>
      </c>
      <c r="X982" s="14">
        <v>0</v>
      </c>
      <c r="AA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 t="s">
        <v>38</v>
      </c>
      <c r="AI982" t="s">
        <v>38</v>
      </c>
      <c r="AK982" t="e">
        <f>VLOOKUP(B982, 'Performance Data'!$B:$B, 1, 0)</f>
        <v>#N/A</v>
      </c>
    </row>
    <row r="983" spans="2:37" hidden="1" x14ac:dyDescent="0.25">
      <c r="B983">
        <v>31258</v>
      </c>
      <c r="C983" t="s">
        <v>1311</v>
      </c>
      <c r="D983" t="s">
        <v>905</v>
      </c>
      <c r="E983" t="s">
        <v>905</v>
      </c>
      <c r="F983">
        <v>0</v>
      </c>
      <c r="G983" s="48">
        <v>0</v>
      </c>
      <c r="H983" s="48">
        <v>0</v>
      </c>
      <c r="I983">
        <v>0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W983" s="14">
        <v>0</v>
      </c>
      <c r="X983" s="14">
        <v>0</v>
      </c>
      <c r="AA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 t="s">
        <v>38</v>
      </c>
      <c r="AI983" t="s">
        <v>38</v>
      </c>
      <c r="AK983" t="e">
        <f>VLOOKUP(B983, 'Performance Data'!$B:$B, 1, 0)</f>
        <v>#N/A</v>
      </c>
    </row>
    <row r="984" spans="2:37" hidden="1" x14ac:dyDescent="0.25">
      <c r="B984">
        <v>31260</v>
      </c>
      <c r="C984" t="s">
        <v>1312</v>
      </c>
      <c r="D984" t="s">
        <v>905</v>
      </c>
      <c r="E984" t="s">
        <v>905</v>
      </c>
      <c r="F984">
        <v>0</v>
      </c>
      <c r="G984" s="48">
        <v>0</v>
      </c>
      <c r="H984" s="48">
        <v>0</v>
      </c>
      <c r="I98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W984" s="14">
        <v>0</v>
      </c>
      <c r="X984" s="14">
        <v>0</v>
      </c>
      <c r="AA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 t="s">
        <v>38</v>
      </c>
      <c r="AI984" t="s">
        <v>38</v>
      </c>
      <c r="AK984" t="e">
        <f>VLOOKUP(B984, 'Performance Data'!$B:$B, 1, 0)</f>
        <v>#N/A</v>
      </c>
    </row>
    <row r="985" spans="2:37" hidden="1" x14ac:dyDescent="0.25">
      <c r="B985">
        <v>32000</v>
      </c>
      <c r="C985" t="s">
        <v>1080</v>
      </c>
      <c r="D985" t="s">
        <v>905</v>
      </c>
      <c r="E985" t="s">
        <v>905</v>
      </c>
      <c r="F985">
        <v>0</v>
      </c>
      <c r="G985" s="50">
        <v>0</v>
      </c>
      <c r="H985" s="48">
        <v>0</v>
      </c>
      <c r="I985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795.42</v>
      </c>
      <c r="S985" s="14">
        <v>0</v>
      </c>
      <c r="T985" s="14">
        <v>952.87</v>
      </c>
      <c r="U985" s="14">
        <v>0</v>
      </c>
      <c r="W985" s="14">
        <v>0</v>
      </c>
      <c r="X985" s="14">
        <v>1748.29</v>
      </c>
      <c r="AA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 t="s">
        <v>38</v>
      </c>
      <c r="AI985" t="s">
        <v>38</v>
      </c>
      <c r="AK985" t="e">
        <f>VLOOKUP(B985, 'Performance Data'!$B:$B, 1, 0)</f>
        <v>#N/A</v>
      </c>
    </row>
    <row r="986" spans="2:37" hidden="1" x14ac:dyDescent="0.25">
      <c r="B986">
        <v>35940</v>
      </c>
      <c r="C986" t="s">
        <v>1081</v>
      </c>
      <c r="D986" t="s">
        <v>728</v>
      </c>
      <c r="E986" t="s">
        <v>728</v>
      </c>
      <c r="F986" t="s">
        <v>620</v>
      </c>
      <c r="G986" s="48" t="s">
        <v>620</v>
      </c>
      <c r="H986" s="48">
        <v>0</v>
      </c>
      <c r="I986">
        <v>0</v>
      </c>
      <c r="J986" s="14">
        <v>0</v>
      </c>
      <c r="K986" s="14">
        <v>0</v>
      </c>
      <c r="L986" s="14">
        <v>0</v>
      </c>
      <c r="M986" s="14">
        <v>6587.93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W986" s="14">
        <v>0</v>
      </c>
      <c r="X986" s="14">
        <v>6587.93</v>
      </c>
      <c r="AA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 t="s">
        <v>38</v>
      </c>
      <c r="AI986" t="s">
        <v>38</v>
      </c>
      <c r="AK986" t="e">
        <f>VLOOKUP(B986, 'Performance Data'!$B:$B, 1, 0)</f>
        <v>#N/A</v>
      </c>
    </row>
    <row r="987" spans="2:37" hidden="1" x14ac:dyDescent="0.25">
      <c r="B987">
        <v>35942</v>
      </c>
      <c r="C987" t="s">
        <v>1082</v>
      </c>
      <c r="D987" t="s">
        <v>728</v>
      </c>
      <c r="E987" t="s">
        <v>728</v>
      </c>
      <c r="F987" t="s">
        <v>620</v>
      </c>
      <c r="G987" t="s">
        <v>620</v>
      </c>
      <c r="H987">
        <v>0</v>
      </c>
      <c r="I987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W987" s="14">
        <v>0</v>
      </c>
      <c r="X987" s="14">
        <v>0</v>
      </c>
      <c r="AA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 t="s">
        <v>38</v>
      </c>
      <c r="AI987" t="s">
        <v>38</v>
      </c>
      <c r="AK987" t="e">
        <f>VLOOKUP(B987, 'Performance Data'!$B:$B, 1, 0)</f>
        <v>#N/A</v>
      </c>
    </row>
    <row r="988" spans="2:37" hidden="1" x14ac:dyDescent="0.25">
      <c r="B988">
        <v>35944</v>
      </c>
      <c r="C988" t="s">
        <v>1083</v>
      </c>
      <c r="D988" t="s">
        <v>728</v>
      </c>
      <c r="E988" t="s">
        <v>728</v>
      </c>
      <c r="F988" t="s">
        <v>620</v>
      </c>
      <c r="G988" s="48" t="s">
        <v>620</v>
      </c>
      <c r="H988" s="48">
        <v>44228</v>
      </c>
      <c r="I988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W988" s="14">
        <v>0</v>
      </c>
      <c r="X988" s="14">
        <v>0</v>
      </c>
      <c r="AA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 t="s">
        <v>38</v>
      </c>
      <c r="AI988" t="s">
        <v>38</v>
      </c>
      <c r="AK988" t="e">
        <f>VLOOKUP(B988, 'Performance Data'!$B:$B, 1, 0)</f>
        <v>#N/A</v>
      </c>
    </row>
    <row r="989" spans="2:37" hidden="1" x14ac:dyDescent="0.25">
      <c r="B989">
        <v>35945</v>
      </c>
      <c r="C989" t="s">
        <v>1084</v>
      </c>
      <c r="D989" t="s">
        <v>728</v>
      </c>
      <c r="E989" t="s">
        <v>728</v>
      </c>
      <c r="F989" t="s">
        <v>620</v>
      </c>
      <c r="G989" t="s">
        <v>620</v>
      </c>
      <c r="H989">
        <v>0</v>
      </c>
      <c r="I989">
        <v>0</v>
      </c>
      <c r="J989" s="14">
        <v>0</v>
      </c>
      <c r="K989" s="14">
        <v>0</v>
      </c>
      <c r="L989" s="14">
        <v>0</v>
      </c>
      <c r="M989" s="14">
        <v>6638.17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W989" s="14">
        <v>0</v>
      </c>
      <c r="X989" s="14">
        <v>6638.17</v>
      </c>
      <c r="AA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 t="s">
        <v>38</v>
      </c>
      <c r="AI989" t="s">
        <v>38</v>
      </c>
      <c r="AK989" t="e">
        <f>VLOOKUP(B989, 'Performance Data'!$B:$B, 1, 0)</f>
        <v>#N/A</v>
      </c>
    </row>
    <row r="990" spans="2:37" hidden="1" x14ac:dyDescent="0.25">
      <c r="B990">
        <v>35946</v>
      </c>
      <c r="C990" t="s">
        <v>505</v>
      </c>
      <c r="D990" t="s">
        <v>36</v>
      </c>
      <c r="E990" t="s">
        <v>36</v>
      </c>
      <c r="F990">
        <v>0</v>
      </c>
      <c r="G990">
        <v>0</v>
      </c>
      <c r="H990">
        <v>44348</v>
      </c>
      <c r="I990">
        <v>0</v>
      </c>
      <c r="J990" s="14">
        <v>1787.87</v>
      </c>
      <c r="K990" s="14">
        <v>1467.11</v>
      </c>
      <c r="L990" s="14">
        <v>0</v>
      </c>
      <c r="M990" s="14">
        <v>-411.42</v>
      </c>
      <c r="N990" s="14">
        <v>0</v>
      </c>
      <c r="O990" s="14">
        <v>4429.26</v>
      </c>
      <c r="P990" s="14">
        <v>75.63</v>
      </c>
      <c r="Q990" s="14">
        <v>1834.09</v>
      </c>
      <c r="R990" s="14">
        <v>472.94</v>
      </c>
      <c r="S990" s="14">
        <v>1256.18</v>
      </c>
      <c r="T990" s="14">
        <v>0</v>
      </c>
      <c r="U990" s="14">
        <v>514.26</v>
      </c>
      <c r="W990" s="14">
        <v>514.26</v>
      </c>
      <c r="X990" s="14">
        <v>11425.92</v>
      </c>
      <c r="AA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 t="s">
        <v>174</v>
      </c>
      <c r="AI990" t="s">
        <v>1240</v>
      </c>
      <c r="AK990">
        <f>VLOOKUP(B990, 'Performance Data'!$B:$B, 1, 0)</f>
        <v>35946</v>
      </c>
    </row>
    <row r="991" spans="2:37" hidden="1" x14ac:dyDescent="0.25">
      <c r="B991">
        <v>35947</v>
      </c>
      <c r="C991" t="s">
        <v>1085</v>
      </c>
      <c r="D991" t="s">
        <v>728</v>
      </c>
      <c r="E991" t="s">
        <v>728</v>
      </c>
      <c r="F991" t="s">
        <v>620</v>
      </c>
      <c r="G991" t="s">
        <v>620</v>
      </c>
      <c r="H991">
        <v>44348</v>
      </c>
      <c r="I991">
        <v>0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W991" s="14">
        <v>0</v>
      </c>
      <c r="X991" s="14">
        <v>0</v>
      </c>
      <c r="AA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 t="s">
        <v>38</v>
      </c>
      <c r="AI991" t="s">
        <v>38</v>
      </c>
      <c r="AK991" t="e">
        <f>VLOOKUP(B991, 'Performance Data'!$B:$B, 1, 0)</f>
        <v>#N/A</v>
      </c>
    </row>
    <row r="992" spans="2:37" hidden="1" x14ac:dyDescent="0.25">
      <c r="B992">
        <v>35948</v>
      </c>
      <c r="C992" t="s">
        <v>1086</v>
      </c>
      <c r="D992" t="s">
        <v>728</v>
      </c>
      <c r="E992" t="s">
        <v>728</v>
      </c>
      <c r="F992" t="s">
        <v>21</v>
      </c>
      <c r="G992" t="s">
        <v>21</v>
      </c>
      <c r="H992">
        <v>44348</v>
      </c>
      <c r="I992">
        <v>0</v>
      </c>
      <c r="J992" s="14">
        <v>0</v>
      </c>
      <c r="K992" s="14">
        <v>0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W992" s="14">
        <v>0</v>
      </c>
      <c r="X992" s="14">
        <v>0</v>
      </c>
      <c r="AA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 t="s">
        <v>38</v>
      </c>
      <c r="AI992" t="s">
        <v>38</v>
      </c>
      <c r="AK992" t="e">
        <f>VLOOKUP(B992, 'Performance Data'!$B:$B, 1, 0)</f>
        <v>#N/A</v>
      </c>
    </row>
    <row r="993" spans="2:37" hidden="1" x14ac:dyDescent="0.25">
      <c r="B993">
        <v>35950</v>
      </c>
      <c r="C993" t="s">
        <v>1087</v>
      </c>
      <c r="D993" t="s">
        <v>728</v>
      </c>
      <c r="E993" t="s">
        <v>728</v>
      </c>
      <c r="F993" t="s">
        <v>620</v>
      </c>
      <c r="G993" t="s">
        <v>620</v>
      </c>
      <c r="H993">
        <v>0</v>
      </c>
      <c r="I993"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W993" s="14">
        <v>0</v>
      </c>
      <c r="X993" s="14">
        <v>0</v>
      </c>
      <c r="AA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 t="s">
        <v>38</v>
      </c>
      <c r="AI993" t="s">
        <v>38</v>
      </c>
      <c r="AK993" t="e">
        <f>VLOOKUP(B993, 'Performance Data'!$B:$B, 1, 0)</f>
        <v>#N/A</v>
      </c>
    </row>
    <row r="994" spans="2:37" hidden="1" x14ac:dyDescent="0.25">
      <c r="B994">
        <v>35952</v>
      </c>
      <c r="C994" t="s">
        <v>1088</v>
      </c>
      <c r="D994" t="s">
        <v>728</v>
      </c>
      <c r="E994" t="s">
        <v>728</v>
      </c>
      <c r="F994" t="s">
        <v>620</v>
      </c>
      <c r="G994" t="s">
        <v>620</v>
      </c>
      <c r="H994">
        <v>0</v>
      </c>
      <c r="I994">
        <v>0</v>
      </c>
      <c r="J994" s="14">
        <v>0</v>
      </c>
      <c r="K994" s="14">
        <v>0</v>
      </c>
      <c r="L994" s="14">
        <v>0</v>
      </c>
      <c r="M994" s="14">
        <v>0</v>
      </c>
      <c r="N994" s="14">
        <v>2256.6799999999998</v>
      </c>
      <c r="O994" s="14">
        <v>0</v>
      </c>
      <c r="P994" s="14">
        <v>2125.2199999999998</v>
      </c>
      <c r="Q994" s="14">
        <v>287.36</v>
      </c>
      <c r="R994" s="14">
        <v>0</v>
      </c>
      <c r="S994" s="14">
        <v>1897.39</v>
      </c>
      <c r="T994" s="14">
        <v>0</v>
      </c>
      <c r="U994" s="14">
        <v>0</v>
      </c>
      <c r="W994" s="14">
        <v>0</v>
      </c>
      <c r="X994" s="14">
        <v>6566.65</v>
      </c>
      <c r="AA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 t="s">
        <v>38</v>
      </c>
      <c r="AI994" t="s">
        <v>38</v>
      </c>
      <c r="AK994" t="e">
        <f>VLOOKUP(B994, 'Performance Data'!$B:$B, 1, 0)</f>
        <v>#N/A</v>
      </c>
    </row>
    <row r="995" spans="2:37" hidden="1" x14ac:dyDescent="0.25">
      <c r="B995">
        <v>35953</v>
      </c>
      <c r="C995" t="s">
        <v>1089</v>
      </c>
      <c r="D995" t="s">
        <v>728</v>
      </c>
      <c r="E995" t="s">
        <v>728</v>
      </c>
      <c r="F995" t="s">
        <v>620</v>
      </c>
      <c r="G995" t="s">
        <v>620</v>
      </c>
      <c r="H995">
        <v>0</v>
      </c>
      <c r="I995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W995" s="14">
        <v>0</v>
      </c>
      <c r="X995" s="14">
        <v>0</v>
      </c>
      <c r="AA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 t="s">
        <v>38</v>
      </c>
      <c r="AI995" t="s">
        <v>38</v>
      </c>
      <c r="AK995" t="e">
        <f>VLOOKUP(B995, 'Performance Data'!$B:$B, 1, 0)</f>
        <v>#N/A</v>
      </c>
    </row>
    <row r="996" spans="2:37" hidden="1" x14ac:dyDescent="0.25">
      <c r="B996">
        <v>35954</v>
      </c>
      <c r="C996" t="s">
        <v>1090</v>
      </c>
      <c r="D996" t="s">
        <v>728</v>
      </c>
      <c r="E996" t="s">
        <v>728</v>
      </c>
      <c r="F996" t="s">
        <v>21</v>
      </c>
      <c r="G996" t="s">
        <v>21</v>
      </c>
      <c r="H996">
        <v>44743</v>
      </c>
      <c r="I996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W996" s="14">
        <v>0</v>
      </c>
      <c r="X996" s="14">
        <v>0</v>
      </c>
      <c r="AA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 t="s">
        <v>38</v>
      </c>
      <c r="AI996" t="s">
        <v>38</v>
      </c>
      <c r="AK996" t="e">
        <f>VLOOKUP(B996, 'Performance Data'!$B:$B, 1, 0)</f>
        <v>#N/A</v>
      </c>
    </row>
    <row r="997" spans="2:37" hidden="1" x14ac:dyDescent="0.25">
      <c r="B997" s="49">
        <v>35956</v>
      </c>
      <c r="C997" s="59" t="s">
        <v>1091</v>
      </c>
      <c r="D997" s="45" t="s">
        <v>728</v>
      </c>
      <c r="E997" t="s">
        <v>728</v>
      </c>
      <c r="F997" t="s">
        <v>620</v>
      </c>
      <c r="G997" t="s">
        <v>620</v>
      </c>
      <c r="H997">
        <v>0</v>
      </c>
      <c r="I997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W997" s="14">
        <v>0</v>
      </c>
      <c r="X997" s="14">
        <v>0</v>
      </c>
      <c r="AA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 t="s">
        <v>38</v>
      </c>
      <c r="AI997" t="s">
        <v>38</v>
      </c>
      <c r="AK997" t="e">
        <f>VLOOKUP(B997, 'Performance Data'!$B:$B, 1, 0)</f>
        <v>#N/A</v>
      </c>
    </row>
    <row r="998" spans="2:37" hidden="1" x14ac:dyDescent="0.25">
      <c r="B998">
        <v>35957</v>
      </c>
      <c r="C998" t="s">
        <v>1250</v>
      </c>
      <c r="D998" t="s">
        <v>728</v>
      </c>
      <c r="E998" t="s">
        <v>728</v>
      </c>
      <c r="F998">
        <v>0</v>
      </c>
      <c r="G998">
        <v>0</v>
      </c>
      <c r="H998">
        <v>0</v>
      </c>
      <c r="I998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W998" s="14">
        <v>0</v>
      </c>
      <c r="X998" s="14">
        <v>0</v>
      </c>
      <c r="AA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 t="s">
        <v>38</v>
      </c>
      <c r="AI998" t="s">
        <v>38</v>
      </c>
      <c r="AK998" t="e">
        <f>VLOOKUP(B998, 'Performance Data'!$B:$B, 1, 0)</f>
        <v>#N/A</v>
      </c>
    </row>
    <row r="999" spans="2:37" hidden="1" x14ac:dyDescent="0.25">
      <c r="B999">
        <v>36000</v>
      </c>
      <c r="C999" t="s">
        <v>1092</v>
      </c>
      <c r="D999" t="s">
        <v>23</v>
      </c>
      <c r="E999" t="s">
        <v>23</v>
      </c>
      <c r="F999" t="s">
        <v>21</v>
      </c>
      <c r="G999" t="s">
        <v>21</v>
      </c>
      <c r="H999">
        <v>0</v>
      </c>
      <c r="I999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W999" s="14">
        <v>0</v>
      </c>
      <c r="X999" s="14">
        <v>0</v>
      </c>
      <c r="AA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 t="s">
        <v>38</v>
      </c>
      <c r="AI999" t="s">
        <v>38</v>
      </c>
      <c r="AK999" t="e">
        <f>VLOOKUP(B999, 'Performance Data'!$B:$B, 1, 0)</f>
        <v>#N/A</v>
      </c>
    </row>
    <row r="1000" spans="2:37" hidden="1" x14ac:dyDescent="0.25">
      <c r="B1000">
        <v>36003</v>
      </c>
      <c r="C1000" t="s">
        <v>1093</v>
      </c>
      <c r="D1000" t="s">
        <v>905</v>
      </c>
      <c r="E1000" t="s">
        <v>905</v>
      </c>
      <c r="F1000">
        <v>0</v>
      </c>
      <c r="G1000">
        <v>0</v>
      </c>
      <c r="H1000">
        <v>0</v>
      </c>
      <c r="I1000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W1000" s="14">
        <v>0</v>
      </c>
      <c r="X1000" s="14">
        <v>0</v>
      </c>
      <c r="AA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t="s">
        <v>38</v>
      </c>
      <c r="AI1000" t="s">
        <v>38</v>
      </c>
      <c r="AK1000" t="e">
        <f>VLOOKUP(B1000, 'Performance Data'!$B:$B, 1, 0)</f>
        <v>#N/A</v>
      </c>
    </row>
    <row r="1001" spans="2:37" hidden="1" x14ac:dyDescent="0.25">
      <c r="B1001">
        <v>36006</v>
      </c>
      <c r="C1001" t="s">
        <v>1094</v>
      </c>
      <c r="D1001" t="s">
        <v>905</v>
      </c>
      <c r="E1001" t="s">
        <v>905</v>
      </c>
      <c r="F1001">
        <v>0</v>
      </c>
      <c r="G1001">
        <v>0</v>
      </c>
      <c r="H1001">
        <v>0</v>
      </c>
      <c r="I1001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W1001" s="14">
        <v>0</v>
      </c>
      <c r="X1001" s="14">
        <v>0</v>
      </c>
      <c r="AA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 t="s">
        <v>38</v>
      </c>
      <c r="AI1001" t="s">
        <v>38</v>
      </c>
      <c r="AK1001" t="e">
        <f>VLOOKUP(B1001, 'Performance Data'!$B:$B, 1, 0)</f>
        <v>#N/A</v>
      </c>
    </row>
    <row r="1002" spans="2:37" hidden="1" x14ac:dyDescent="0.25">
      <c r="B1002">
        <v>36037</v>
      </c>
      <c r="C1002" t="s">
        <v>1095</v>
      </c>
      <c r="D1002" t="s">
        <v>905</v>
      </c>
      <c r="E1002" t="s">
        <v>905</v>
      </c>
      <c r="F1002">
        <v>0</v>
      </c>
      <c r="G1002">
        <v>0</v>
      </c>
      <c r="H1002">
        <v>0</v>
      </c>
      <c r="I1002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W1002" s="14">
        <v>0</v>
      </c>
      <c r="X1002" s="14">
        <v>0</v>
      </c>
      <c r="AA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 t="s">
        <v>38</v>
      </c>
      <c r="AI1002" t="s">
        <v>38</v>
      </c>
      <c r="AK1002" t="e">
        <f>VLOOKUP(B1002, 'Performance Data'!$B:$B, 1, 0)</f>
        <v>#N/A</v>
      </c>
    </row>
    <row r="1003" spans="2:37" hidden="1" x14ac:dyDescent="0.25">
      <c r="B1003">
        <v>36039</v>
      </c>
      <c r="C1003" t="s">
        <v>1096</v>
      </c>
      <c r="D1003" t="s">
        <v>905</v>
      </c>
      <c r="E1003" t="s">
        <v>905</v>
      </c>
      <c r="F1003">
        <v>0</v>
      </c>
      <c r="G1003">
        <v>0</v>
      </c>
      <c r="H1003">
        <v>0</v>
      </c>
      <c r="I1003">
        <v>0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W1003" s="14">
        <v>0</v>
      </c>
      <c r="X1003" s="14">
        <v>0</v>
      </c>
      <c r="AA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 t="s">
        <v>38</v>
      </c>
      <c r="AI1003" t="s">
        <v>38</v>
      </c>
      <c r="AK1003" t="e">
        <f>VLOOKUP(B1003, 'Performance Data'!$B:$B, 1, 0)</f>
        <v>#N/A</v>
      </c>
    </row>
    <row r="1004" spans="2:37" hidden="1" x14ac:dyDescent="0.25">
      <c r="B1004">
        <v>36040</v>
      </c>
      <c r="C1004" t="s">
        <v>1097</v>
      </c>
      <c r="D1004" t="s">
        <v>905</v>
      </c>
      <c r="E1004" t="s">
        <v>905</v>
      </c>
      <c r="F1004">
        <v>0</v>
      </c>
      <c r="G1004">
        <v>0</v>
      </c>
      <c r="H1004">
        <v>0</v>
      </c>
      <c r="I100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W1004" s="14">
        <v>0</v>
      </c>
      <c r="X1004" s="14">
        <v>0</v>
      </c>
      <c r="AA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 t="s">
        <v>38</v>
      </c>
      <c r="AI1004" t="s">
        <v>38</v>
      </c>
      <c r="AK1004" t="e">
        <f>VLOOKUP(B1004, 'Performance Data'!$B:$B, 1, 0)</f>
        <v>#N/A</v>
      </c>
    </row>
    <row r="1005" spans="2:37" hidden="1" x14ac:dyDescent="0.25">
      <c r="B1005">
        <v>36041</v>
      </c>
      <c r="C1005" t="s">
        <v>1186</v>
      </c>
      <c r="D1005" t="s">
        <v>905</v>
      </c>
      <c r="E1005" t="s">
        <v>905</v>
      </c>
      <c r="F1005">
        <v>0</v>
      </c>
      <c r="G1005">
        <v>0</v>
      </c>
      <c r="H1005">
        <v>0</v>
      </c>
      <c r="I1005">
        <v>0</v>
      </c>
      <c r="J1005" s="14">
        <v>0</v>
      </c>
      <c r="K1005" s="14">
        <v>0</v>
      </c>
      <c r="L1005" s="14">
        <v>0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0</v>
      </c>
      <c r="W1005" s="14">
        <v>0</v>
      </c>
      <c r="X1005" s="14">
        <v>0</v>
      </c>
      <c r="AA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 t="s">
        <v>38</v>
      </c>
      <c r="AI1005" t="s">
        <v>38</v>
      </c>
      <c r="AK1005" t="e">
        <f>VLOOKUP(B1005, 'Performance Data'!$B:$B, 1, 0)</f>
        <v>#N/A</v>
      </c>
    </row>
    <row r="1006" spans="2:37" hidden="1" x14ac:dyDescent="0.25">
      <c r="B1006">
        <v>36042</v>
      </c>
      <c r="C1006" t="s">
        <v>1187</v>
      </c>
      <c r="D1006" t="s">
        <v>905</v>
      </c>
      <c r="E1006" t="s">
        <v>905</v>
      </c>
      <c r="F1006">
        <v>0</v>
      </c>
      <c r="G1006">
        <v>0</v>
      </c>
      <c r="H1006">
        <v>0</v>
      </c>
      <c r="I1006">
        <v>0</v>
      </c>
      <c r="J1006" s="14">
        <v>0</v>
      </c>
      <c r="K1006" s="14">
        <v>0</v>
      </c>
      <c r="L1006" s="14">
        <v>0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0</v>
      </c>
      <c r="W1006" s="14">
        <v>0</v>
      </c>
      <c r="X1006" s="14">
        <v>0</v>
      </c>
      <c r="AA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t="s">
        <v>38</v>
      </c>
      <c r="AI1006" t="s">
        <v>38</v>
      </c>
      <c r="AK1006" t="e">
        <f>VLOOKUP(B1006, 'Performance Data'!$B:$B, 1, 0)</f>
        <v>#N/A</v>
      </c>
    </row>
    <row r="1007" spans="2:37" hidden="1" x14ac:dyDescent="0.25">
      <c r="B1007">
        <v>36043</v>
      </c>
      <c r="C1007" t="s">
        <v>1251</v>
      </c>
      <c r="D1007" t="s">
        <v>905</v>
      </c>
      <c r="E1007" t="s">
        <v>905</v>
      </c>
      <c r="F1007">
        <v>0</v>
      </c>
      <c r="G1007">
        <v>0</v>
      </c>
      <c r="H1007">
        <v>0</v>
      </c>
      <c r="I1007">
        <v>0</v>
      </c>
      <c r="J1007" s="14">
        <v>0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190.59</v>
      </c>
      <c r="S1007" s="14">
        <v>0</v>
      </c>
      <c r="T1007" s="14">
        <v>0</v>
      </c>
      <c r="U1007" s="14">
        <v>0</v>
      </c>
      <c r="W1007" s="14">
        <v>0</v>
      </c>
      <c r="X1007" s="14">
        <v>190.59</v>
      </c>
      <c r="AA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 t="s">
        <v>38</v>
      </c>
      <c r="AI1007" t="s">
        <v>38</v>
      </c>
      <c r="AK1007" t="e">
        <f>VLOOKUP(B1007, 'Performance Data'!$B:$B, 1, 0)</f>
        <v>#N/A</v>
      </c>
    </row>
    <row r="1008" spans="2:37" hidden="1" x14ac:dyDescent="0.25">
      <c r="B1008">
        <v>36478</v>
      </c>
      <c r="C1008" t="s">
        <v>1252</v>
      </c>
      <c r="D1008" t="s">
        <v>728</v>
      </c>
      <c r="E1008" t="s">
        <v>728</v>
      </c>
      <c r="F1008">
        <v>0</v>
      </c>
      <c r="G1008">
        <v>0</v>
      </c>
      <c r="H1008">
        <v>0</v>
      </c>
      <c r="I1008">
        <v>0</v>
      </c>
      <c r="J1008" s="14">
        <v>0</v>
      </c>
      <c r="K1008" s="14">
        <v>0</v>
      </c>
      <c r="L1008" s="14">
        <v>0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0</v>
      </c>
      <c r="T1008" s="14">
        <v>0</v>
      </c>
      <c r="U1008" s="14">
        <v>0</v>
      </c>
      <c r="W1008" s="14">
        <v>0</v>
      </c>
      <c r="X1008" s="14">
        <v>0</v>
      </c>
      <c r="AA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 t="s">
        <v>38</v>
      </c>
      <c r="AI1008" t="s">
        <v>38</v>
      </c>
      <c r="AK1008" t="e">
        <f>VLOOKUP(B1008, 'Performance Data'!$B:$B, 1, 0)</f>
        <v>#N/A</v>
      </c>
    </row>
    <row r="1009" spans="2:37" hidden="1" x14ac:dyDescent="0.25">
      <c r="B1009">
        <v>41076</v>
      </c>
      <c r="C1009" t="s">
        <v>1098</v>
      </c>
      <c r="D1009" t="s">
        <v>23</v>
      </c>
      <c r="E1009" t="s">
        <v>23</v>
      </c>
      <c r="F1009" t="s">
        <v>21</v>
      </c>
      <c r="G1009" t="s">
        <v>21</v>
      </c>
      <c r="H1009">
        <v>0</v>
      </c>
      <c r="I1009">
        <v>0</v>
      </c>
      <c r="J1009" s="14">
        <v>126.05</v>
      </c>
      <c r="K1009" s="14">
        <v>0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0</v>
      </c>
      <c r="W1009" s="14">
        <v>0</v>
      </c>
      <c r="X1009" s="14">
        <v>126.05</v>
      </c>
      <c r="AA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 t="s">
        <v>38</v>
      </c>
      <c r="AI1009" t="s">
        <v>38</v>
      </c>
      <c r="AK1009" t="e">
        <f>VLOOKUP(B1009, 'Performance Data'!$B:$B, 1, 0)</f>
        <v>#N/A</v>
      </c>
    </row>
    <row r="1010" spans="2:37" hidden="1" x14ac:dyDescent="0.25">
      <c r="B1010">
        <v>41077</v>
      </c>
      <c r="C1010" t="s">
        <v>1188</v>
      </c>
      <c r="D1010" t="s">
        <v>23</v>
      </c>
      <c r="E1010" t="s">
        <v>23</v>
      </c>
      <c r="F1010" t="s">
        <v>21</v>
      </c>
      <c r="G1010" t="s">
        <v>21</v>
      </c>
      <c r="H1010">
        <v>0</v>
      </c>
      <c r="I1010">
        <v>0</v>
      </c>
      <c r="J1010" s="14">
        <v>0</v>
      </c>
      <c r="K1010" s="14">
        <v>0</v>
      </c>
      <c r="L1010" s="14">
        <v>0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0</v>
      </c>
      <c r="W1010" s="14">
        <v>0</v>
      </c>
      <c r="X1010" s="14">
        <v>0</v>
      </c>
      <c r="AA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 t="s">
        <v>38</v>
      </c>
      <c r="AI1010" t="s">
        <v>38</v>
      </c>
      <c r="AK1010" t="e">
        <f>VLOOKUP(B1010, 'Performance Data'!$B:$B, 1, 0)</f>
        <v>#N/A</v>
      </c>
    </row>
    <row r="1011" spans="2:37" hidden="1" x14ac:dyDescent="0.25">
      <c r="B1011">
        <v>41083</v>
      </c>
      <c r="C1011" t="s">
        <v>1189</v>
      </c>
      <c r="D1011" t="s">
        <v>23</v>
      </c>
      <c r="E1011" t="s">
        <v>23</v>
      </c>
      <c r="F1011" t="s">
        <v>21</v>
      </c>
      <c r="G1011" t="s">
        <v>21</v>
      </c>
      <c r="H1011">
        <v>0</v>
      </c>
      <c r="I1011">
        <v>0</v>
      </c>
      <c r="J1011" s="14">
        <v>100.84</v>
      </c>
      <c r="K1011" s="14">
        <v>0</v>
      </c>
      <c r="L1011" s="14">
        <v>0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0</v>
      </c>
      <c r="W1011" s="14">
        <v>0</v>
      </c>
      <c r="X1011" s="14">
        <v>100.84</v>
      </c>
      <c r="AA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">
        <v>38</v>
      </c>
      <c r="AI1011" t="s">
        <v>38</v>
      </c>
      <c r="AK1011" t="e">
        <f>VLOOKUP(B1011, 'Performance Data'!$B:$B, 1, 0)</f>
        <v>#N/A</v>
      </c>
    </row>
    <row r="1012" spans="2:37" hidden="1" x14ac:dyDescent="0.25">
      <c r="B1012">
        <v>41084</v>
      </c>
      <c r="C1012" t="s">
        <v>1190</v>
      </c>
      <c r="D1012" t="s">
        <v>23</v>
      </c>
      <c r="E1012" t="s">
        <v>23</v>
      </c>
      <c r="F1012" t="s">
        <v>21</v>
      </c>
      <c r="G1012" t="s">
        <v>21</v>
      </c>
      <c r="H1012">
        <v>0</v>
      </c>
      <c r="I1012">
        <v>0</v>
      </c>
      <c r="J1012" s="14">
        <v>100.84</v>
      </c>
      <c r="K1012" s="14">
        <v>100.84</v>
      </c>
      <c r="L1012" s="14">
        <v>100.84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W1012" s="14">
        <v>0</v>
      </c>
      <c r="X1012" s="14">
        <v>302.52</v>
      </c>
      <c r="AA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">
        <v>38</v>
      </c>
      <c r="AI1012" t="s">
        <v>38</v>
      </c>
      <c r="AK1012" t="e">
        <f>VLOOKUP(B1012, 'Performance Data'!$B:$B, 1, 0)</f>
        <v>#N/A</v>
      </c>
    </row>
    <row r="1013" spans="2:37" hidden="1" x14ac:dyDescent="0.25">
      <c r="B1013">
        <v>41097</v>
      </c>
      <c r="C1013" t="s">
        <v>1191</v>
      </c>
      <c r="D1013" t="s">
        <v>23</v>
      </c>
      <c r="E1013" t="s">
        <v>23</v>
      </c>
      <c r="F1013" t="s">
        <v>21</v>
      </c>
      <c r="G1013" t="s">
        <v>21</v>
      </c>
      <c r="H1013">
        <v>0</v>
      </c>
      <c r="I1013">
        <v>0</v>
      </c>
      <c r="J1013" s="14">
        <v>0</v>
      </c>
      <c r="K1013" s="14">
        <v>0</v>
      </c>
      <c r="L1013" s="14">
        <v>0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0</v>
      </c>
      <c r="T1013" s="14">
        <v>0</v>
      </c>
      <c r="U1013" s="14">
        <v>0</v>
      </c>
      <c r="W1013" s="14">
        <v>0</v>
      </c>
      <c r="X1013" s="14">
        <v>0</v>
      </c>
      <c r="AA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 t="s">
        <v>38</v>
      </c>
      <c r="AI1013" t="s">
        <v>38</v>
      </c>
      <c r="AK1013" t="e">
        <f>VLOOKUP(B1013, 'Performance Data'!$B:$B, 1, 0)</f>
        <v>#N/A</v>
      </c>
    </row>
    <row r="1014" spans="2:37" hidden="1" x14ac:dyDescent="0.25">
      <c r="B1014">
        <v>41112</v>
      </c>
      <c r="C1014" t="s">
        <v>1099</v>
      </c>
      <c r="D1014" t="s">
        <v>23</v>
      </c>
      <c r="E1014" t="s">
        <v>23</v>
      </c>
      <c r="F1014" t="s">
        <v>21</v>
      </c>
      <c r="G1014" t="s">
        <v>21</v>
      </c>
      <c r="H1014">
        <v>0</v>
      </c>
      <c r="I1014">
        <v>0</v>
      </c>
      <c r="J1014" s="14">
        <v>0</v>
      </c>
      <c r="K1014" s="14">
        <v>0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0</v>
      </c>
      <c r="W1014" s="14">
        <v>0</v>
      </c>
      <c r="X1014" s="14">
        <v>0</v>
      </c>
      <c r="AA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">
        <v>38</v>
      </c>
      <c r="AI1014" t="s">
        <v>38</v>
      </c>
      <c r="AK1014" t="e">
        <f>VLOOKUP(B1014, 'Performance Data'!$B:$B, 1, 0)</f>
        <v>#N/A</v>
      </c>
    </row>
    <row r="1015" spans="2:37" hidden="1" x14ac:dyDescent="0.25">
      <c r="B1015">
        <v>41119</v>
      </c>
      <c r="C1015" t="s">
        <v>1192</v>
      </c>
      <c r="D1015" t="s">
        <v>23</v>
      </c>
      <c r="E1015" t="s">
        <v>23</v>
      </c>
      <c r="F1015" t="s">
        <v>21</v>
      </c>
      <c r="G1015" t="s">
        <v>21</v>
      </c>
      <c r="H1015">
        <v>0</v>
      </c>
      <c r="I1015">
        <v>0</v>
      </c>
      <c r="J1015" s="14">
        <v>0</v>
      </c>
      <c r="K1015" s="14">
        <v>0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0</v>
      </c>
      <c r="W1015" s="14">
        <v>0</v>
      </c>
      <c r="X1015" s="14">
        <v>0</v>
      </c>
      <c r="AA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">
        <v>38</v>
      </c>
      <c r="AI1015" t="s">
        <v>38</v>
      </c>
      <c r="AK1015" t="e">
        <f>VLOOKUP(B1015, 'Performance Data'!$B:$B, 1, 0)</f>
        <v>#N/A</v>
      </c>
    </row>
    <row r="1016" spans="2:37" hidden="1" x14ac:dyDescent="0.25">
      <c r="B1016">
        <v>41120</v>
      </c>
      <c r="C1016" t="s">
        <v>1193</v>
      </c>
      <c r="D1016" t="s">
        <v>23</v>
      </c>
      <c r="E1016" t="s">
        <v>23</v>
      </c>
      <c r="F1016" t="s">
        <v>21</v>
      </c>
      <c r="G1016" t="s">
        <v>21</v>
      </c>
      <c r="H1016">
        <v>0</v>
      </c>
      <c r="I1016">
        <v>0</v>
      </c>
      <c r="J1016" s="14">
        <v>0</v>
      </c>
      <c r="K1016" s="14">
        <v>0</v>
      </c>
      <c r="L1016" s="14">
        <v>0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0</v>
      </c>
      <c r="W1016" s="14">
        <v>0</v>
      </c>
      <c r="X1016" s="14">
        <v>0</v>
      </c>
      <c r="AA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 t="s">
        <v>38</v>
      </c>
      <c r="AI1016" t="s">
        <v>38</v>
      </c>
      <c r="AK1016" t="e">
        <f>VLOOKUP(B1016, 'Performance Data'!$B:$B, 1, 0)</f>
        <v>#N/A</v>
      </c>
    </row>
    <row r="1017" spans="2:37" hidden="1" x14ac:dyDescent="0.25">
      <c r="B1017">
        <v>41287</v>
      </c>
      <c r="C1017" t="s">
        <v>1194</v>
      </c>
      <c r="D1017" t="s">
        <v>23</v>
      </c>
      <c r="E1017" t="s">
        <v>23</v>
      </c>
      <c r="F1017" t="s">
        <v>21</v>
      </c>
      <c r="G1017" t="s">
        <v>21</v>
      </c>
      <c r="H1017">
        <v>0</v>
      </c>
      <c r="I1017">
        <v>0</v>
      </c>
      <c r="J1017" s="14">
        <v>0</v>
      </c>
      <c r="K1017" s="14">
        <v>0</v>
      </c>
      <c r="L1017" s="14">
        <v>0</v>
      </c>
      <c r="M1017" s="14">
        <v>0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0</v>
      </c>
      <c r="T1017" s="14">
        <v>0</v>
      </c>
      <c r="U1017" s="14">
        <v>0</v>
      </c>
      <c r="W1017" s="14">
        <v>0</v>
      </c>
      <c r="X1017" s="14">
        <v>0</v>
      </c>
      <c r="AA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 t="s">
        <v>38</v>
      </c>
      <c r="AI1017" t="s">
        <v>38</v>
      </c>
      <c r="AK1017" t="e">
        <f>VLOOKUP(B1017, 'Performance Data'!$B:$B, 1, 0)</f>
        <v>#N/A</v>
      </c>
    </row>
    <row r="1018" spans="2:37" hidden="1" x14ac:dyDescent="0.25">
      <c r="B1018">
        <v>41293</v>
      </c>
      <c r="C1018" t="s">
        <v>1100</v>
      </c>
      <c r="D1018" t="s">
        <v>23</v>
      </c>
      <c r="E1018" t="s">
        <v>23</v>
      </c>
      <c r="F1018" t="s">
        <v>21</v>
      </c>
      <c r="G1018" t="s">
        <v>21</v>
      </c>
      <c r="H1018">
        <v>0</v>
      </c>
      <c r="I1018">
        <v>0</v>
      </c>
      <c r="J1018" s="14">
        <v>0</v>
      </c>
      <c r="K1018" s="14">
        <v>0</v>
      </c>
      <c r="L1018" s="14">
        <v>0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0</v>
      </c>
      <c r="T1018" s="14">
        <v>0</v>
      </c>
      <c r="U1018" s="14">
        <v>0</v>
      </c>
      <c r="W1018" s="14">
        <v>0</v>
      </c>
      <c r="X1018" s="14">
        <v>0</v>
      </c>
      <c r="AA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 t="s">
        <v>38</v>
      </c>
      <c r="AI1018" t="s">
        <v>38</v>
      </c>
      <c r="AK1018" t="e">
        <f>VLOOKUP(B1018, 'Performance Data'!$B:$B, 1, 0)</f>
        <v>#N/A</v>
      </c>
    </row>
    <row r="1019" spans="2:37" hidden="1" x14ac:dyDescent="0.25">
      <c r="B1019">
        <v>41315</v>
      </c>
      <c r="C1019" t="s">
        <v>1101</v>
      </c>
      <c r="D1019" t="s">
        <v>23</v>
      </c>
      <c r="E1019" t="s">
        <v>23</v>
      </c>
      <c r="F1019" t="s">
        <v>21</v>
      </c>
      <c r="G1019" t="s">
        <v>21</v>
      </c>
      <c r="H1019">
        <v>0</v>
      </c>
      <c r="I1019">
        <v>0</v>
      </c>
      <c r="J1019" s="14">
        <v>0</v>
      </c>
      <c r="K1019" s="14">
        <v>0</v>
      </c>
      <c r="L1019" s="14">
        <v>0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0</v>
      </c>
      <c r="T1019" s="14">
        <v>0</v>
      </c>
      <c r="U1019" s="14">
        <v>0</v>
      </c>
      <c r="W1019" s="14">
        <v>0</v>
      </c>
      <c r="X1019" s="14">
        <v>0</v>
      </c>
      <c r="AA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 t="s">
        <v>38</v>
      </c>
      <c r="AI1019" t="s">
        <v>38</v>
      </c>
      <c r="AK1019" t="e">
        <f>VLOOKUP(B1019, 'Performance Data'!$B:$B, 1, 0)</f>
        <v>#N/A</v>
      </c>
    </row>
    <row r="1020" spans="2:37" hidden="1" x14ac:dyDescent="0.25">
      <c r="B1020">
        <v>41869</v>
      </c>
      <c r="C1020" t="s">
        <v>1195</v>
      </c>
      <c r="D1020" t="s">
        <v>23</v>
      </c>
      <c r="E1020" t="s">
        <v>23</v>
      </c>
      <c r="F1020" t="s">
        <v>21</v>
      </c>
      <c r="G1020" t="s">
        <v>21</v>
      </c>
      <c r="H1020">
        <v>0</v>
      </c>
      <c r="I1020">
        <v>0</v>
      </c>
      <c r="J1020" s="14">
        <v>0</v>
      </c>
      <c r="K1020" s="14">
        <v>0</v>
      </c>
      <c r="L1020" s="14">
        <v>0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0</v>
      </c>
      <c r="T1020" s="14">
        <v>0</v>
      </c>
      <c r="U1020" s="14">
        <v>0</v>
      </c>
      <c r="W1020" s="14">
        <v>0</v>
      </c>
      <c r="X1020" s="14">
        <v>0</v>
      </c>
      <c r="AA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 t="s">
        <v>38</v>
      </c>
      <c r="AI1020" t="s">
        <v>38</v>
      </c>
      <c r="AK1020" t="e">
        <f>VLOOKUP(B1020, 'Performance Data'!$B:$B, 1, 0)</f>
        <v>#N/A</v>
      </c>
    </row>
    <row r="1021" spans="2:37" hidden="1" x14ac:dyDescent="0.25">
      <c r="B1021">
        <v>41914</v>
      </c>
      <c r="C1021" t="s">
        <v>1196</v>
      </c>
      <c r="D1021" t="s">
        <v>23</v>
      </c>
      <c r="E1021" t="s">
        <v>23</v>
      </c>
      <c r="F1021" t="s">
        <v>21</v>
      </c>
      <c r="G1021" t="s">
        <v>21</v>
      </c>
      <c r="H1021">
        <v>0</v>
      </c>
      <c r="I1021">
        <v>0</v>
      </c>
      <c r="J1021" s="14">
        <v>0</v>
      </c>
      <c r="K1021" s="14">
        <v>0</v>
      </c>
      <c r="L1021" s="14">
        <v>0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0</v>
      </c>
      <c r="W1021" s="14">
        <v>0</v>
      </c>
      <c r="X1021" s="14">
        <v>0</v>
      </c>
      <c r="AA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 t="s">
        <v>38</v>
      </c>
      <c r="AI1021" t="s">
        <v>38</v>
      </c>
      <c r="AK1021" t="e">
        <f>VLOOKUP(B1021, 'Performance Data'!$B:$B, 1, 0)</f>
        <v>#N/A</v>
      </c>
    </row>
    <row r="1022" spans="2:37" hidden="1" x14ac:dyDescent="0.25">
      <c r="B1022">
        <v>41968</v>
      </c>
      <c r="C1022" t="s">
        <v>1253</v>
      </c>
      <c r="D1022" t="s">
        <v>23</v>
      </c>
      <c r="E1022" t="s">
        <v>23</v>
      </c>
      <c r="F1022" t="s">
        <v>21</v>
      </c>
      <c r="G1022" t="s">
        <v>21</v>
      </c>
      <c r="H1022">
        <v>0</v>
      </c>
      <c r="I1022">
        <v>0</v>
      </c>
      <c r="J1022" s="14">
        <v>0</v>
      </c>
      <c r="K1022" s="14">
        <v>0</v>
      </c>
      <c r="L1022" s="14">
        <v>0</v>
      </c>
      <c r="M1022" s="14">
        <v>100.84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0</v>
      </c>
      <c r="T1022" s="14">
        <v>0</v>
      </c>
      <c r="U1022" s="14">
        <v>0</v>
      </c>
      <c r="W1022" s="14">
        <v>0</v>
      </c>
      <c r="X1022" s="14">
        <v>100.84</v>
      </c>
      <c r="AA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 t="s">
        <v>38</v>
      </c>
      <c r="AI1022" t="s">
        <v>38</v>
      </c>
      <c r="AK1022" t="e">
        <f>VLOOKUP(B1022, 'Performance Data'!$B:$B, 1, 0)</f>
        <v>#N/A</v>
      </c>
    </row>
    <row r="1023" spans="2:37" hidden="1" x14ac:dyDescent="0.25">
      <c r="B1023">
        <v>41969</v>
      </c>
      <c r="C1023" t="s">
        <v>1197</v>
      </c>
      <c r="D1023" t="s">
        <v>23</v>
      </c>
      <c r="E1023" t="s">
        <v>23</v>
      </c>
      <c r="F1023" t="s">
        <v>21</v>
      </c>
      <c r="G1023" t="s">
        <v>21</v>
      </c>
      <c r="H1023">
        <v>0</v>
      </c>
      <c r="I1023">
        <v>0</v>
      </c>
      <c r="J1023" s="14">
        <v>0</v>
      </c>
      <c r="K1023" s="14">
        <v>0</v>
      </c>
      <c r="L1023" s="14">
        <v>0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  <c r="U1023" s="14">
        <v>0</v>
      </c>
      <c r="W1023" s="14">
        <v>0</v>
      </c>
      <c r="X1023" s="14">
        <v>0</v>
      </c>
      <c r="AA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 t="s">
        <v>38</v>
      </c>
      <c r="AI1023" t="s">
        <v>38</v>
      </c>
      <c r="AK1023" t="e">
        <f>VLOOKUP(B1023, 'Performance Data'!$B:$B, 1, 0)</f>
        <v>#N/A</v>
      </c>
    </row>
    <row r="1024" spans="2:37" hidden="1" x14ac:dyDescent="0.25">
      <c r="B1024">
        <v>41970</v>
      </c>
      <c r="C1024" t="s">
        <v>1198</v>
      </c>
      <c r="D1024" t="s">
        <v>23</v>
      </c>
      <c r="E1024" t="s">
        <v>23</v>
      </c>
      <c r="F1024" t="s">
        <v>21</v>
      </c>
      <c r="G1024" t="s">
        <v>21</v>
      </c>
      <c r="H1024">
        <v>0</v>
      </c>
      <c r="I102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0</v>
      </c>
      <c r="W1024" s="14">
        <v>0</v>
      </c>
      <c r="X1024" s="14">
        <v>0</v>
      </c>
      <c r="AA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">
        <v>38</v>
      </c>
      <c r="AI1024" t="s">
        <v>38</v>
      </c>
      <c r="AK1024" t="e">
        <f>VLOOKUP(B1024, 'Performance Data'!$B:$B, 1, 0)</f>
        <v>#N/A</v>
      </c>
    </row>
    <row r="1025" spans="2:37" hidden="1" x14ac:dyDescent="0.25">
      <c r="B1025">
        <v>41971</v>
      </c>
      <c r="C1025" t="s">
        <v>1199</v>
      </c>
      <c r="D1025" t="s">
        <v>23</v>
      </c>
      <c r="E1025" t="s">
        <v>23</v>
      </c>
      <c r="F1025" t="s">
        <v>21</v>
      </c>
      <c r="G1025" t="s">
        <v>21</v>
      </c>
      <c r="H1025">
        <v>0</v>
      </c>
      <c r="I1025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W1025" s="14">
        <v>0</v>
      </c>
      <c r="X1025" s="14">
        <v>0</v>
      </c>
      <c r="AA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 t="s">
        <v>38</v>
      </c>
      <c r="AI1025" t="s">
        <v>38</v>
      </c>
      <c r="AK1025" t="e">
        <f>VLOOKUP(B1025, 'Performance Data'!$B:$B, 1, 0)</f>
        <v>#N/A</v>
      </c>
    </row>
    <row r="1026" spans="2:37" hidden="1" x14ac:dyDescent="0.25">
      <c r="B1026">
        <v>41972</v>
      </c>
      <c r="C1026" t="s">
        <v>1200</v>
      </c>
      <c r="D1026" t="s">
        <v>23</v>
      </c>
      <c r="E1026" t="s">
        <v>23</v>
      </c>
      <c r="F1026" t="s">
        <v>21</v>
      </c>
      <c r="G1026" t="s">
        <v>21</v>
      </c>
      <c r="H1026">
        <v>0</v>
      </c>
      <c r="I1026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W1026" s="14">
        <v>0</v>
      </c>
      <c r="X1026" s="14">
        <v>0</v>
      </c>
      <c r="AA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 t="s">
        <v>38</v>
      </c>
      <c r="AI1026" t="s">
        <v>38</v>
      </c>
      <c r="AK1026" t="e">
        <f>VLOOKUP(B1026, 'Performance Data'!$B:$B, 1, 0)</f>
        <v>#N/A</v>
      </c>
    </row>
    <row r="1027" spans="2:37" hidden="1" x14ac:dyDescent="0.25">
      <c r="B1027">
        <v>41973</v>
      </c>
      <c r="C1027" t="s">
        <v>1201</v>
      </c>
      <c r="D1027" t="s">
        <v>23</v>
      </c>
      <c r="E1027" t="s">
        <v>23</v>
      </c>
      <c r="F1027" t="s">
        <v>21</v>
      </c>
      <c r="G1027" t="s">
        <v>21</v>
      </c>
      <c r="H1027">
        <v>0</v>
      </c>
      <c r="I1027">
        <v>0</v>
      </c>
      <c r="J1027" s="14">
        <v>100.84</v>
      </c>
      <c r="K1027" s="14">
        <v>0</v>
      </c>
      <c r="L1027" s="14">
        <v>0</v>
      </c>
      <c r="M1027" s="14">
        <v>100.84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0</v>
      </c>
      <c r="W1027" s="14">
        <v>0</v>
      </c>
      <c r="X1027" s="14">
        <v>201.68</v>
      </c>
      <c r="AA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 t="s">
        <v>38</v>
      </c>
      <c r="AI1027" t="s">
        <v>38</v>
      </c>
      <c r="AK1027" t="e">
        <f>VLOOKUP(B1027, 'Performance Data'!$B:$B, 1, 0)</f>
        <v>#N/A</v>
      </c>
    </row>
    <row r="1028" spans="2:37" hidden="1" x14ac:dyDescent="0.25">
      <c r="B1028">
        <v>41974</v>
      </c>
      <c r="C1028" t="s">
        <v>1202</v>
      </c>
      <c r="D1028" t="s">
        <v>23</v>
      </c>
      <c r="E1028" t="s">
        <v>23</v>
      </c>
      <c r="F1028" t="s">
        <v>21</v>
      </c>
      <c r="G1028" t="s">
        <v>21</v>
      </c>
      <c r="H1028">
        <v>0</v>
      </c>
      <c r="I1028">
        <v>0</v>
      </c>
      <c r="J1028" s="14">
        <v>100.84</v>
      </c>
      <c r="K1028" s="14">
        <v>0</v>
      </c>
      <c r="L1028" s="14">
        <v>0</v>
      </c>
      <c r="M1028" s="14">
        <v>201.68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W1028" s="14">
        <v>0</v>
      </c>
      <c r="X1028" s="14">
        <v>302.52</v>
      </c>
      <c r="AA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 t="s">
        <v>38</v>
      </c>
      <c r="AI1028" t="s">
        <v>38</v>
      </c>
      <c r="AK1028" t="e">
        <f>VLOOKUP(B1028, 'Performance Data'!$B:$B, 1, 0)</f>
        <v>#N/A</v>
      </c>
    </row>
    <row r="1029" spans="2:37" hidden="1" x14ac:dyDescent="0.25">
      <c r="B1029">
        <v>41975</v>
      </c>
      <c r="C1029" t="s">
        <v>1203</v>
      </c>
      <c r="D1029" t="s">
        <v>23</v>
      </c>
      <c r="E1029" t="s">
        <v>23</v>
      </c>
      <c r="F1029" t="s">
        <v>21</v>
      </c>
      <c r="G1029" t="s">
        <v>21</v>
      </c>
      <c r="H1029">
        <v>0</v>
      </c>
      <c r="I1029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W1029" s="14">
        <v>0</v>
      </c>
      <c r="X1029" s="14">
        <v>0</v>
      </c>
      <c r="AA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">
        <v>38</v>
      </c>
      <c r="AI1029" t="s">
        <v>38</v>
      </c>
      <c r="AK1029" t="e">
        <f>VLOOKUP(B1029, 'Performance Data'!$B:$B, 1, 0)</f>
        <v>#N/A</v>
      </c>
    </row>
    <row r="1030" spans="2:37" hidden="1" x14ac:dyDescent="0.25">
      <c r="B1030">
        <v>41976</v>
      </c>
      <c r="C1030" t="s">
        <v>1204</v>
      </c>
      <c r="D1030" t="s">
        <v>23</v>
      </c>
      <c r="E1030" t="s">
        <v>23</v>
      </c>
      <c r="F1030" t="s">
        <v>21</v>
      </c>
      <c r="G1030" t="s">
        <v>21</v>
      </c>
      <c r="H1030">
        <v>0</v>
      </c>
      <c r="I1030">
        <v>0</v>
      </c>
      <c r="J1030" s="14">
        <v>0</v>
      </c>
      <c r="K1030" s="14">
        <v>100.84</v>
      </c>
      <c r="L1030" s="14">
        <v>0</v>
      </c>
      <c r="M1030" s="14">
        <v>100.84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W1030" s="14">
        <v>0</v>
      </c>
      <c r="X1030" s="14">
        <v>201.68</v>
      </c>
      <c r="AA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 t="s">
        <v>38</v>
      </c>
      <c r="AI1030" t="s">
        <v>38</v>
      </c>
      <c r="AK1030" t="e">
        <f>VLOOKUP(B1030, 'Performance Data'!$B:$B, 1, 0)</f>
        <v>#N/A</v>
      </c>
    </row>
    <row r="1031" spans="2:37" hidden="1" x14ac:dyDescent="0.25">
      <c r="B1031">
        <v>41977</v>
      </c>
      <c r="C1031" t="s">
        <v>1205</v>
      </c>
      <c r="D1031" t="s">
        <v>23</v>
      </c>
      <c r="E1031" t="s">
        <v>23</v>
      </c>
      <c r="F1031" t="s">
        <v>21</v>
      </c>
      <c r="G1031" t="s">
        <v>21</v>
      </c>
      <c r="H1031">
        <v>0</v>
      </c>
      <c r="I1031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W1031" s="14">
        <v>0</v>
      </c>
      <c r="X1031" s="14">
        <v>0</v>
      </c>
      <c r="AA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 t="s">
        <v>38</v>
      </c>
      <c r="AI1031" t="s">
        <v>38</v>
      </c>
      <c r="AK1031" t="e">
        <f>VLOOKUP(B1031, 'Performance Data'!$B:$B, 1, 0)</f>
        <v>#N/A</v>
      </c>
    </row>
    <row r="1032" spans="2:37" hidden="1" x14ac:dyDescent="0.25">
      <c r="B1032">
        <v>41978</v>
      </c>
      <c r="C1032" t="s">
        <v>1206</v>
      </c>
      <c r="D1032" t="s">
        <v>23</v>
      </c>
      <c r="E1032" t="s">
        <v>23</v>
      </c>
      <c r="F1032" t="s">
        <v>21</v>
      </c>
      <c r="G1032" t="s">
        <v>21</v>
      </c>
      <c r="H1032">
        <v>0</v>
      </c>
      <c r="I1032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</v>
      </c>
      <c r="W1032" s="14">
        <v>0</v>
      </c>
      <c r="X1032" s="14">
        <v>0</v>
      </c>
      <c r="AA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 t="s">
        <v>38</v>
      </c>
      <c r="AI1032" t="s">
        <v>38</v>
      </c>
      <c r="AK1032" t="e">
        <f>VLOOKUP(B1032, 'Performance Data'!$B:$B, 1, 0)</f>
        <v>#N/A</v>
      </c>
    </row>
    <row r="1033" spans="2:37" hidden="1" x14ac:dyDescent="0.25">
      <c r="B1033">
        <v>41979</v>
      </c>
      <c r="C1033" t="s">
        <v>1207</v>
      </c>
      <c r="D1033" t="s">
        <v>23</v>
      </c>
      <c r="E1033" t="s">
        <v>23</v>
      </c>
      <c r="F1033" t="s">
        <v>21</v>
      </c>
      <c r="G1033" t="s">
        <v>21</v>
      </c>
      <c r="H1033">
        <v>0</v>
      </c>
      <c r="I1033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W1033" s="14">
        <v>0</v>
      </c>
      <c r="X1033" s="14">
        <v>0</v>
      </c>
      <c r="AA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 t="s">
        <v>38</v>
      </c>
      <c r="AI1033" t="s">
        <v>38</v>
      </c>
      <c r="AK1033" t="e">
        <f>VLOOKUP(B1033, 'Performance Data'!$B:$B, 1, 0)</f>
        <v>#N/A</v>
      </c>
    </row>
    <row r="1034" spans="2:37" hidden="1" x14ac:dyDescent="0.25">
      <c r="B1034">
        <v>41980</v>
      </c>
      <c r="C1034" t="s">
        <v>1208</v>
      </c>
      <c r="D1034" t="s">
        <v>23</v>
      </c>
      <c r="E1034" t="s">
        <v>23</v>
      </c>
      <c r="F1034" t="s">
        <v>21</v>
      </c>
      <c r="G1034" t="s">
        <v>21</v>
      </c>
      <c r="H1034">
        <v>0</v>
      </c>
      <c r="I1034">
        <v>0</v>
      </c>
      <c r="J1034" s="14">
        <v>0</v>
      </c>
      <c r="K1034" s="14">
        <v>0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0</v>
      </c>
      <c r="W1034" s="14">
        <v>0</v>
      </c>
      <c r="X1034" s="14">
        <v>0</v>
      </c>
      <c r="AA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 t="s">
        <v>38</v>
      </c>
      <c r="AI1034" t="s">
        <v>38</v>
      </c>
      <c r="AK1034" t="e">
        <f>VLOOKUP(B1034, 'Performance Data'!$B:$B, 1, 0)</f>
        <v>#N/A</v>
      </c>
    </row>
    <row r="1035" spans="2:37" hidden="1" x14ac:dyDescent="0.25">
      <c r="B1035">
        <v>41981</v>
      </c>
      <c r="C1035" t="s">
        <v>1209</v>
      </c>
      <c r="D1035" t="s">
        <v>23</v>
      </c>
      <c r="E1035" t="s">
        <v>23</v>
      </c>
      <c r="F1035" t="s">
        <v>21</v>
      </c>
      <c r="G1035" t="s">
        <v>21</v>
      </c>
      <c r="H1035">
        <v>0</v>
      </c>
      <c r="I1035">
        <v>0</v>
      </c>
      <c r="J1035" s="14">
        <v>100.84</v>
      </c>
      <c r="K1035" s="14">
        <v>0</v>
      </c>
      <c r="L1035" s="14">
        <v>0</v>
      </c>
      <c r="M1035" s="14">
        <v>100.84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0</v>
      </c>
      <c r="W1035" s="14">
        <v>0</v>
      </c>
      <c r="X1035" s="14">
        <v>201.68</v>
      </c>
      <c r="AA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 t="s">
        <v>38</v>
      </c>
      <c r="AI1035" t="s">
        <v>38</v>
      </c>
      <c r="AK1035" t="e">
        <f>VLOOKUP(B1035, 'Performance Data'!$B:$B, 1, 0)</f>
        <v>#N/A</v>
      </c>
    </row>
    <row r="1036" spans="2:37" hidden="1" x14ac:dyDescent="0.25">
      <c r="B1036">
        <v>41982</v>
      </c>
      <c r="C1036" t="s">
        <v>1210</v>
      </c>
      <c r="D1036" t="s">
        <v>23</v>
      </c>
      <c r="E1036" t="s">
        <v>23</v>
      </c>
      <c r="F1036" t="s">
        <v>21</v>
      </c>
      <c r="G1036" t="s">
        <v>21</v>
      </c>
      <c r="H1036">
        <v>0</v>
      </c>
      <c r="I1036">
        <v>0</v>
      </c>
      <c r="J1036" s="14">
        <v>0</v>
      </c>
      <c r="K1036" s="14">
        <v>0</v>
      </c>
      <c r="L1036" s="14">
        <v>100.84</v>
      </c>
      <c r="M1036" s="14">
        <v>100.84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0</v>
      </c>
      <c r="W1036" s="14">
        <v>0</v>
      </c>
      <c r="X1036" s="14">
        <v>201.68</v>
      </c>
      <c r="AA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 t="s">
        <v>38</v>
      </c>
      <c r="AI1036" t="s">
        <v>38</v>
      </c>
      <c r="AK1036" t="e">
        <f>VLOOKUP(B1036, 'Performance Data'!$B:$B, 1, 0)</f>
        <v>#N/A</v>
      </c>
    </row>
    <row r="1037" spans="2:37" hidden="1" x14ac:dyDescent="0.25">
      <c r="B1037">
        <v>41983</v>
      </c>
      <c r="C1037" t="s">
        <v>1211</v>
      </c>
      <c r="D1037" t="s">
        <v>23</v>
      </c>
      <c r="E1037" t="s">
        <v>23</v>
      </c>
      <c r="F1037" t="s">
        <v>21</v>
      </c>
      <c r="G1037" t="s">
        <v>21</v>
      </c>
      <c r="H1037">
        <v>0</v>
      </c>
      <c r="I1037">
        <v>0</v>
      </c>
      <c r="J1037" s="14">
        <v>0</v>
      </c>
      <c r="K1037" s="14">
        <v>0</v>
      </c>
      <c r="L1037" s="14">
        <v>0</v>
      </c>
      <c r="M1037" s="14">
        <v>100.84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0</v>
      </c>
      <c r="W1037" s="14">
        <v>0</v>
      </c>
      <c r="X1037" s="14">
        <v>100.84</v>
      </c>
      <c r="AA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 t="s">
        <v>38</v>
      </c>
      <c r="AI1037" t="s">
        <v>38</v>
      </c>
      <c r="AK1037" t="e">
        <f>VLOOKUP(B1037, 'Performance Data'!$B:$B, 1, 0)</f>
        <v>#N/A</v>
      </c>
    </row>
    <row r="1038" spans="2:37" hidden="1" x14ac:dyDescent="0.25">
      <c r="B1038">
        <v>41984</v>
      </c>
      <c r="C1038" t="s">
        <v>1212</v>
      </c>
      <c r="D1038" t="s">
        <v>23</v>
      </c>
      <c r="E1038" t="s">
        <v>23</v>
      </c>
      <c r="F1038" t="s">
        <v>21</v>
      </c>
      <c r="G1038" t="s">
        <v>21</v>
      </c>
      <c r="H1038">
        <v>0</v>
      </c>
      <c r="I1038">
        <v>0</v>
      </c>
      <c r="J1038" s="14">
        <v>0</v>
      </c>
      <c r="K1038" s="14">
        <v>63.03</v>
      </c>
      <c r="L1038" s="14">
        <v>63.03</v>
      </c>
      <c r="M1038" s="14">
        <v>126.06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  <c r="U1038" s="14">
        <v>0</v>
      </c>
      <c r="W1038" s="14">
        <v>0</v>
      </c>
      <c r="X1038" s="14">
        <v>252.12</v>
      </c>
      <c r="AA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 t="s">
        <v>38</v>
      </c>
      <c r="AI1038" t="s">
        <v>38</v>
      </c>
      <c r="AK1038" t="e">
        <f>VLOOKUP(B1038, 'Performance Data'!$B:$B, 1, 0)</f>
        <v>#N/A</v>
      </c>
    </row>
    <row r="1039" spans="2:37" hidden="1" x14ac:dyDescent="0.25">
      <c r="B1039">
        <v>41985</v>
      </c>
      <c r="C1039" t="s">
        <v>1213</v>
      </c>
      <c r="D1039" t="s">
        <v>23</v>
      </c>
      <c r="E1039" t="s">
        <v>23</v>
      </c>
      <c r="F1039" t="s">
        <v>21</v>
      </c>
      <c r="G1039" t="s">
        <v>21</v>
      </c>
      <c r="H1039">
        <v>0</v>
      </c>
      <c r="I1039">
        <v>0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0</v>
      </c>
      <c r="T1039" s="14">
        <v>0</v>
      </c>
      <c r="U1039" s="14">
        <v>0</v>
      </c>
      <c r="W1039" s="14">
        <v>0</v>
      </c>
      <c r="X1039" s="14">
        <v>0</v>
      </c>
      <c r="AA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 t="s">
        <v>38</v>
      </c>
      <c r="AI1039" t="s">
        <v>38</v>
      </c>
      <c r="AK1039" t="e">
        <f>VLOOKUP(B1039, 'Performance Data'!$B:$B, 1, 0)</f>
        <v>#N/A</v>
      </c>
    </row>
    <row r="1040" spans="2:37" hidden="1" x14ac:dyDescent="0.25">
      <c r="B1040">
        <v>41986</v>
      </c>
      <c r="C1040" t="s">
        <v>1214</v>
      </c>
      <c r="D1040" t="s">
        <v>23</v>
      </c>
      <c r="E1040" t="s">
        <v>23</v>
      </c>
      <c r="F1040" t="s">
        <v>21</v>
      </c>
      <c r="G1040" t="s">
        <v>21</v>
      </c>
      <c r="H1040">
        <v>0</v>
      </c>
      <c r="I1040">
        <v>0</v>
      </c>
      <c r="J1040" s="14">
        <v>0</v>
      </c>
      <c r="K1040" s="14">
        <v>0</v>
      </c>
      <c r="L1040" s="14">
        <v>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W1040" s="14">
        <v>0</v>
      </c>
      <c r="X1040" s="14">
        <v>0</v>
      </c>
      <c r="AA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 t="s">
        <v>38</v>
      </c>
      <c r="AI1040" t="s">
        <v>38</v>
      </c>
      <c r="AK1040" t="e">
        <f>VLOOKUP(B1040, 'Performance Data'!$B:$B, 1, 0)</f>
        <v>#N/A</v>
      </c>
    </row>
    <row r="1041" spans="2:37" hidden="1" x14ac:dyDescent="0.25">
      <c r="B1041">
        <v>41987</v>
      </c>
      <c r="C1041" t="s">
        <v>1215</v>
      </c>
      <c r="D1041" t="s">
        <v>23</v>
      </c>
      <c r="E1041" t="s">
        <v>23</v>
      </c>
      <c r="F1041" t="s">
        <v>21</v>
      </c>
      <c r="G1041" t="s">
        <v>21</v>
      </c>
      <c r="H1041">
        <v>0</v>
      </c>
      <c r="I1041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0</v>
      </c>
      <c r="T1041" s="14">
        <v>0</v>
      </c>
      <c r="U1041" s="14">
        <v>0</v>
      </c>
      <c r="W1041" s="14">
        <v>0</v>
      </c>
      <c r="X1041" s="14">
        <v>0</v>
      </c>
      <c r="AA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 t="s">
        <v>38</v>
      </c>
      <c r="AI1041" t="s">
        <v>38</v>
      </c>
      <c r="AK1041" t="e">
        <f>VLOOKUP(B1041, 'Performance Data'!$B:$B, 1, 0)</f>
        <v>#N/A</v>
      </c>
    </row>
    <row r="1042" spans="2:37" hidden="1" x14ac:dyDescent="0.25">
      <c r="B1042">
        <v>41988</v>
      </c>
      <c r="C1042" t="s">
        <v>1216</v>
      </c>
      <c r="D1042" t="s">
        <v>23</v>
      </c>
      <c r="E1042" t="s">
        <v>23</v>
      </c>
      <c r="F1042" t="s">
        <v>21</v>
      </c>
      <c r="G1042" t="s">
        <v>21</v>
      </c>
      <c r="H1042">
        <v>0</v>
      </c>
      <c r="I1042">
        <v>0</v>
      </c>
      <c r="J1042" s="14">
        <v>0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W1042" s="14">
        <v>0</v>
      </c>
      <c r="X1042" s="14">
        <v>0</v>
      </c>
      <c r="AA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 t="s">
        <v>38</v>
      </c>
      <c r="AI1042" t="s">
        <v>38</v>
      </c>
      <c r="AK1042" t="e">
        <f>VLOOKUP(B1042, 'Performance Data'!$B:$B, 1, 0)</f>
        <v>#N/A</v>
      </c>
    </row>
    <row r="1043" spans="2:37" hidden="1" x14ac:dyDescent="0.25">
      <c r="B1043">
        <v>41990</v>
      </c>
      <c r="C1043" t="s">
        <v>1217</v>
      </c>
      <c r="D1043" t="s">
        <v>23</v>
      </c>
      <c r="E1043" t="s">
        <v>23</v>
      </c>
      <c r="F1043" t="s">
        <v>21</v>
      </c>
      <c r="G1043" t="s">
        <v>21</v>
      </c>
      <c r="H1043">
        <v>0</v>
      </c>
      <c r="I1043">
        <v>0</v>
      </c>
      <c r="J1043" s="14">
        <v>0</v>
      </c>
      <c r="K1043" s="14">
        <v>0</v>
      </c>
      <c r="L1043" s="14">
        <v>0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W1043" s="14">
        <v>0</v>
      </c>
      <c r="X1043" s="14">
        <v>0</v>
      </c>
      <c r="AA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 t="s">
        <v>38</v>
      </c>
      <c r="AI1043" t="s">
        <v>38</v>
      </c>
      <c r="AK1043" t="e">
        <f>VLOOKUP(B1043, 'Performance Data'!$B:$B, 1, 0)</f>
        <v>#N/A</v>
      </c>
    </row>
    <row r="1044" spans="2:37" hidden="1" x14ac:dyDescent="0.25">
      <c r="B1044">
        <v>41991</v>
      </c>
      <c r="C1044" t="s">
        <v>1218</v>
      </c>
      <c r="D1044" t="s">
        <v>23</v>
      </c>
      <c r="E1044" t="s">
        <v>23</v>
      </c>
      <c r="F1044" t="s">
        <v>21</v>
      </c>
      <c r="G1044" t="s">
        <v>21</v>
      </c>
      <c r="H1044">
        <v>0</v>
      </c>
      <c r="I1044">
        <v>0</v>
      </c>
      <c r="J1044" s="14">
        <v>0</v>
      </c>
      <c r="K1044" s="14">
        <v>0</v>
      </c>
      <c r="L1044" s="14">
        <v>0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0</v>
      </c>
      <c r="W1044" s="14">
        <v>0</v>
      </c>
      <c r="X1044" s="14">
        <v>0</v>
      </c>
      <c r="AA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 t="s">
        <v>38</v>
      </c>
      <c r="AI1044" t="s">
        <v>38</v>
      </c>
      <c r="AK1044" t="e">
        <f>VLOOKUP(B1044, 'Performance Data'!$B:$B, 1, 0)</f>
        <v>#N/A</v>
      </c>
    </row>
    <row r="1045" spans="2:37" hidden="1" x14ac:dyDescent="0.25">
      <c r="B1045">
        <v>41992</v>
      </c>
      <c r="C1045" t="s">
        <v>1219</v>
      </c>
      <c r="D1045" t="s">
        <v>23</v>
      </c>
      <c r="E1045" t="s">
        <v>23</v>
      </c>
      <c r="F1045" t="s">
        <v>21</v>
      </c>
      <c r="G1045" t="s">
        <v>21</v>
      </c>
      <c r="H1045">
        <v>0</v>
      </c>
      <c r="I1045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0</v>
      </c>
      <c r="W1045" s="14">
        <v>0</v>
      </c>
      <c r="X1045" s="14">
        <v>0</v>
      </c>
      <c r="AA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">
        <v>38</v>
      </c>
      <c r="AI1045" t="s">
        <v>38</v>
      </c>
      <c r="AK1045" t="e">
        <f>VLOOKUP(B1045, 'Performance Data'!$B:$B, 1, 0)</f>
        <v>#N/A</v>
      </c>
    </row>
    <row r="1046" spans="2:37" hidden="1" x14ac:dyDescent="0.25">
      <c r="B1046">
        <v>41993</v>
      </c>
      <c r="C1046" t="s">
        <v>1220</v>
      </c>
      <c r="D1046" t="s">
        <v>23</v>
      </c>
      <c r="E1046" t="s">
        <v>23</v>
      </c>
      <c r="F1046" t="s">
        <v>21</v>
      </c>
      <c r="G1046" t="s">
        <v>21</v>
      </c>
      <c r="H1046">
        <v>0</v>
      </c>
      <c r="I1046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0</v>
      </c>
      <c r="W1046" s="14">
        <v>0</v>
      </c>
      <c r="X1046" s="14">
        <v>0</v>
      </c>
      <c r="AA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 t="s">
        <v>38</v>
      </c>
      <c r="AI1046" t="s">
        <v>38</v>
      </c>
      <c r="AK1046" t="e">
        <f>VLOOKUP(B1046, 'Performance Data'!$B:$B, 1, 0)</f>
        <v>#N/A</v>
      </c>
    </row>
    <row r="1047" spans="2:37" hidden="1" x14ac:dyDescent="0.25">
      <c r="B1047">
        <v>41994</v>
      </c>
      <c r="C1047" t="s">
        <v>1221</v>
      </c>
      <c r="D1047" t="s">
        <v>23</v>
      </c>
      <c r="E1047" t="s">
        <v>23</v>
      </c>
      <c r="F1047" t="s">
        <v>21</v>
      </c>
      <c r="G1047" t="s">
        <v>21</v>
      </c>
      <c r="H1047">
        <v>0</v>
      </c>
      <c r="I1047">
        <v>0</v>
      </c>
      <c r="J1047" s="14">
        <v>0</v>
      </c>
      <c r="K1047" s="14">
        <v>0</v>
      </c>
      <c r="L1047" s="14">
        <v>0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0</v>
      </c>
      <c r="W1047" s="14">
        <v>0</v>
      </c>
      <c r="X1047" s="14">
        <v>0</v>
      </c>
      <c r="AA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 t="s">
        <v>38</v>
      </c>
      <c r="AI1047" t="s">
        <v>38</v>
      </c>
      <c r="AK1047" t="e">
        <f>VLOOKUP(B1047, 'Performance Data'!$B:$B, 1, 0)</f>
        <v>#N/A</v>
      </c>
    </row>
    <row r="1048" spans="2:37" hidden="1" x14ac:dyDescent="0.25">
      <c r="B1048">
        <v>41995</v>
      </c>
      <c r="C1048" t="s">
        <v>1222</v>
      </c>
      <c r="D1048" t="s">
        <v>23</v>
      </c>
      <c r="E1048" t="s">
        <v>23</v>
      </c>
      <c r="F1048" t="s">
        <v>21</v>
      </c>
      <c r="G1048" t="s">
        <v>21</v>
      </c>
      <c r="H1048">
        <v>0</v>
      </c>
      <c r="I1048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0</v>
      </c>
      <c r="W1048" s="14">
        <v>0</v>
      </c>
      <c r="X1048" s="14">
        <v>0</v>
      </c>
      <c r="AA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">
        <v>38</v>
      </c>
      <c r="AI1048" t="s">
        <v>38</v>
      </c>
      <c r="AK1048" t="e">
        <f>VLOOKUP(B1048, 'Performance Data'!$B:$B, 1, 0)</f>
        <v>#N/A</v>
      </c>
    </row>
    <row r="1049" spans="2:37" hidden="1" x14ac:dyDescent="0.25">
      <c r="B1049">
        <v>41996</v>
      </c>
      <c r="C1049" t="s">
        <v>1223</v>
      </c>
      <c r="D1049" t="s">
        <v>23</v>
      </c>
      <c r="E1049" t="s">
        <v>23</v>
      </c>
      <c r="F1049" t="s">
        <v>21</v>
      </c>
      <c r="G1049" t="s">
        <v>21</v>
      </c>
      <c r="H1049">
        <v>0</v>
      </c>
      <c r="I1049">
        <v>0</v>
      </c>
      <c r="J1049" s="14">
        <v>0</v>
      </c>
      <c r="K1049" s="14">
        <v>0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0</v>
      </c>
      <c r="W1049" s="14">
        <v>0</v>
      </c>
      <c r="X1049" s="14">
        <v>0</v>
      </c>
      <c r="AA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 t="s">
        <v>38</v>
      </c>
      <c r="AI1049" t="s">
        <v>38</v>
      </c>
      <c r="AK1049" t="e">
        <f>VLOOKUP(B1049, 'Performance Data'!$B:$B, 1, 0)</f>
        <v>#N/A</v>
      </c>
    </row>
    <row r="1050" spans="2:37" hidden="1" x14ac:dyDescent="0.25">
      <c r="B1050">
        <v>41997</v>
      </c>
      <c r="C1050" t="s">
        <v>1224</v>
      </c>
      <c r="D1050" t="s">
        <v>23</v>
      </c>
      <c r="E1050" t="s">
        <v>23</v>
      </c>
      <c r="F1050" t="s">
        <v>21</v>
      </c>
      <c r="G1050" t="s">
        <v>21</v>
      </c>
      <c r="H1050">
        <v>0</v>
      </c>
      <c r="I1050">
        <v>0</v>
      </c>
      <c r="J1050" s="14">
        <v>0</v>
      </c>
      <c r="K1050" s="14">
        <v>0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0</v>
      </c>
      <c r="W1050" s="14">
        <v>0</v>
      </c>
      <c r="X1050" s="14">
        <v>0</v>
      </c>
      <c r="AA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">
        <v>38</v>
      </c>
      <c r="AI1050" t="s">
        <v>38</v>
      </c>
      <c r="AK1050" t="e">
        <f>VLOOKUP(B1050, 'Performance Data'!$B:$B, 1, 0)</f>
        <v>#N/A</v>
      </c>
    </row>
    <row r="1051" spans="2:37" hidden="1" x14ac:dyDescent="0.25">
      <c r="B1051">
        <v>41998</v>
      </c>
      <c r="C1051" t="s">
        <v>1225</v>
      </c>
      <c r="D1051" t="s">
        <v>23</v>
      </c>
      <c r="E1051" t="s">
        <v>23</v>
      </c>
      <c r="F1051" t="s">
        <v>21</v>
      </c>
      <c r="G1051" t="s">
        <v>21</v>
      </c>
      <c r="H1051">
        <v>0</v>
      </c>
      <c r="I1051">
        <v>0</v>
      </c>
      <c r="J1051" s="14">
        <v>0</v>
      </c>
      <c r="K1051" s="14">
        <v>0</v>
      </c>
      <c r="L1051" s="14">
        <v>0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0</v>
      </c>
      <c r="T1051" s="14">
        <v>0</v>
      </c>
      <c r="U1051" s="14">
        <v>0</v>
      </c>
      <c r="W1051" s="14">
        <v>0</v>
      </c>
      <c r="X1051" s="14">
        <v>0</v>
      </c>
      <c r="AA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">
        <v>38</v>
      </c>
      <c r="AI1051" t="s">
        <v>38</v>
      </c>
      <c r="AK1051" t="e">
        <f>VLOOKUP(B1051, 'Performance Data'!$B:$B, 1, 0)</f>
        <v>#N/A</v>
      </c>
    </row>
    <row r="1052" spans="2:37" hidden="1" x14ac:dyDescent="0.25">
      <c r="B1052">
        <v>41999</v>
      </c>
      <c r="C1052" t="s">
        <v>1226</v>
      </c>
      <c r="D1052" t="s">
        <v>23</v>
      </c>
      <c r="E1052" t="s">
        <v>23</v>
      </c>
      <c r="F1052" t="s">
        <v>21</v>
      </c>
      <c r="G1052" t="s">
        <v>21</v>
      </c>
      <c r="H1052">
        <v>0</v>
      </c>
      <c r="I1052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W1052" s="14">
        <v>0</v>
      </c>
      <c r="X1052" s="14">
        <v>0</v>
      </c>
      <c r="AA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">
        <v>38</v>
      </c>
      <c r="AI1052" t="s">
        <v>38</v>
      </c>
      <c r="AK1052" t="e">
        <f>VLOOKUP(B1052, 'Performance Data'!$B:$B, 1, 0)</f>
        <v>#N/A</v>
      </c>
    </row>
    <row r="1053" spans="2:37" hidden="1" x14ac:dyDescent="0.25">
      <c r="B1053">
        <v>48001</v>
      </c>
      <c r="C1053" t="s">
        <v>1102</v>
      </c>
      <c r="D1053" t="s">
        <v>1103</v>
      </c>
      <c r="E1053" t="s">
        <v>1103</v>
      </c>
      <c r="F1053">
        <v>0</v>
      </c>
      <c r="G1053">
        <v>0</v>
      </c>
      <c r="H1053">
        <v>0</v>
      </c>
      <c r="I1053">
        <v>0</v>
      </c>
      <c r="J1053" s="14">
        <v>39277.17</v>
      </c>
      <c r="K1053" s="14">
        <v>38297.269999999997</v>
      </c>
      <c r="L1053" s="14">
        <v>30449.43</v>
      </c>
      <c r="M1053" s="14">
        <v>29511.119999999999</v>
      </c>
      <c r="N1053" s="14">
        <v>30316.55</v>
      </c>
      <c r="O1053" s="14">
        <v>30065.37</v>
      </c>
      <c r="P1053" s="14">
        <v>30642.7</v>
      </c>
      <c r="Q1053" s="14">
        <v>29838.31</v>
      </c>
      <c r="R1053" s="14">
        <v>29466.560000000001</v>
      </c>
      <c r="S1053" s="14">
        <v>42320.23</v>
      </c>
      <c r="T1053" s="14">
        <v>49510.74</v>
      </c>
      <c r="U1053" s="14">
        <v>33715.230000000003</v>
      </c>
      <c r="W1053" s="14">
        <v>33715.230000000003</v>
      </c>
      <c r="X1053" s="14">
        <v>413410.67999999993</v>
      </c>
      <c r="AA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">
        <v>38</v>
      </c>
      <c r="AI1053" t="s">
        <v>38</v>
      </c>
      <c r="AK1053" t="e">
        <f>VLOOKUP(B1053, 'Performance Data'!$B:$B, 1, 0)</f>
        <v>#N/A</v>
      </c>
    </row>
    <row r="1054" spans="2:37" hidden="1" x14ac:dyDescent="0.25">
      <c r="B1054">
        <v>48002</v>
      </c>
      <c r="C1054" t="s">
        <v>1104</v>
      </c>
      <c r="D1054" t="s">
        <v>1103</v>
      </c>
      <c r="E1054" t="s">
        <v>1103</v>
      </c>
      <c r="F1054">
        <v>0</v>
      </c>
      <c r="G1054">
        <v>0</v>
      </c>
      <c r="H1054">
        <v>0</v>
      </c>
      <c r="I1054">
        <v>0</v>
      </c>
      <c r="J1054" s="14">
        <v>5783.34</v>
      </c>
      <c r="K1054" s="14">
        <v>3095.82</v>
      </c>
      <c r="L1054" s="14">
        <v>4546.7</v>
      </c>
      <c r="M1054" s="14">
        <v>4262.5200000000004</v>
      </c>
      <c r="N1054" s="14">
        <v>6174.17</v>
      </c>
      <c r="O1054" s="14">
        <v>2825.83</v>
      </c>
      <c r="P1054" s="14">
        <v>3690.83</v>
      </c>
      <c r="Q1054" s="14">
        <v>3683.33</v>
      </c>
      <c r="R1054" s="14">
        <v>4164.1499999999996</v>
      </c>
      <c r="S1054" s="14">
        <v>3188.64</v>
      </c>
      <c r="T1054" s="14">
        <v>7093.84</v>
      </c>
      <c r="U1054" s="14">
        <v>3088.37</v>
      </c>
      <c r="W1054" s="14">
        <v>3088.37</v>
      </c>
      <c r="X1054" s="14">
        <v>51597.540000000015</v>
      </c>
      <c r="AA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">
        <v>38</v>
      </c>
      <c r="AI1054" t="s">
        <v>38</v>
      </c>
      <c r="AK1054" t="e">
        <f>VLOOKUP(B1054, 'Performance Data'!$B:$B, 1, 0)</f>
        <v>#N/A</v>
      </c>
    </row>
    <row r="1055" spans="2:37" hidden="1" x14ac:dyDescent="0.25">
      <c r="B1055">
        <v>48003</v>
      </c>
      <c r="C1055" t="s">
        <v>1105</v>
      </c>
      <c r="D1055" t="s">
        <v>1103</v>
      </c>
      <c r="E1055" t="s">
        <v>1103</v>
      </c>
      <c r="F1055">
        <v>0</v>
      </c>
      <c r="G1055">
        <v>0</v>
      </c>
      <c r="H1055">
        <v>0</v>
      </c>
      <c r="I1055">
        <v>0</v>
      </c>
      <c r="J1055" s="14">
        <v>2914</v>
      </c>
      <c r="K1055" s="14">
        <v>1026</v>
      </c>
      <c r="L1055" s="14">
        <v>2684</v>
      </c>
      <c r="M1055" s="14">
        <v>1858</v>
      </c>
      <c r="N1055" s="14">
        <v>2455</v>
      </c>
      <c r="O1055" s="14">
        <v>2730</v>
      </c>
      <c r="P1055" s="14">
        <v>360</v>
      </c>
      <c r="Q1055" s="14">
        <v>1022</v>
      </c>
      <c r="R1055" s="14">
        <v>3146</v>
      </c>
      <c r="S1055" s="14">
        <v>2197.8000000000002</v>
      </c>
      <c r="T1055" s="14">
        <v>1872</v>
      </c>
      <c r="U1055" s="14">
        <v>1485</v>
      </c>
      <c r="W1055" s="14">
        <v>1485</v>
      </c>
      <c r="X1055" s="14">
        <v>23749.8</v>
      </c>
      <c r="AA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 t="s">
        <v>38</v>
      </c>
      <c r="AI1055" t="s">
        <v>38</v>
      </c>
      <c r="AK1055" t="e">
        <f>VLOOKUP(B1055, 'Performance Data'!$B:$B, 1, 0)</f>
        <v>#N/A</v>
      </c>
    </row>
    <row r="1056" spans="2:37" hidden="1" x14ac:dyDescent="0.25">
      <c r="B1056">
        <v>48004</v>
      </c>
      <c r="C1056" t="s">
        <v>1106</v>
      </c>
      <c r="D1056" t="s">
        <v>1103</v>
      </c>
      <c r="E1056" t="s">
        <v>1103</v>
      </c>
      <c r="F1056">
        <v>0</v>
      </c>
      <c r="G1056">
        <v>0</v>
      </c>
      <c r="H1056">
        <v>0</v>
      </c>
      <c r="I1056">
        <v>0</v>
      </c>
      <c r="J1056" s="14">
        <v>123.96</v>
      </c>
      <c r="K1056" s="14">
        <v>440.49</v>
      </c>
      <c r="L1056" s="14">
        <v>571.9</v>
      </c>
      <c r="M1056" s="14">
        <v>519.82000000000005</v>
      </c>
      <c r="N1056" s="14">
        <v>141.32</v>
      </c>
      <c r="O1056" s="14">
        <v>0</v>
      </c>
      <c r="P1056" s="14">
        <v>369.42</v>
      </c>
      <c r="Q1056" s="14">
        <v>560.33000000000004</v>
      </c>
      <c r="R1056" s="14">
        <v>295.87</v>
      </c>
      <c r="S1056" s="14">
        <v>580.16</v>
      </c>
      <c r="T1056" s="14">
        <v>873.23</v>
      </c>
      <c r="U1056" s="14">
        <v>361.99</v>
      </c>
      <c r="W1056" s="14">
        <v>361.99</v>
      </c>
      <c r="X1056" s="14">
        <v>4838.49</v>
      </c>
      <c r="AA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">
        <v>38</v>
      </c>
      <c r="AI1056" t="s">
        <v>38</v>
      </c>
      <c r="AK1056" t="e">
        <f>VLOOKUP(B1056, 'Performance Data'!$B:$B, 1, 0)</f>
        <v>#N/A</v>
      </c>
    </row>
    <row r="1057" spans="2:37" hidden="1" x14ac:dyDescent="0.25">
      <c r="B1057">
        <v>48005</v>
      </c>
      <c r="C1057" t="s">
        <v>1107</v>
      </c>
      <c r="D1057" t="s">
        <v>1103</v>
      </c>
      <c r="E1057" t="s">
        <v>1103</v>
      </c>
      <c r="F1057">
        <v>0</v>
      </c>
      <c r="G1057">
        <v>0</v>
      </c>
      <c r="H1057">
        <v>0</v>
      </c>
      <c r="I1057">
        <v>0</v>
      </c>
      <c r="J1057" s="14">
        <v>301.64999999999998</v>
      </c>
      <c r="K1057" s="14">
        <v>2106.61</v>
      </c>
      <c r="L1057" s="14">
        <v>198.35</v>
      </c>
      <c r="M1057" s="14">
        <v>1337.19</v>
      </c>
      <c r="N1057" s="14">
        <v>832.23</v>
      </c>
      <c r="O1057" s="14">
        <v>1172.72</v>
      </c>
      <c r="P1057" s="14">
        <v>169.42</v>
      </c>
      <c r="Q1057" s="14">
        <v>529.75</v>
      </c>
      <c r="R1057" s="14">
        <v>807.44</v>
      </c>
      <c r="S1057" s="14">
        <v>1323.98</v>
      </c>
      <c r="T1057" s="14">
        <v>1743.79</v>
      </c>
      <c r="U1057" s="14">
        <v>80.989999999999995</v>
      </c>
      <c r="W1057" s="14">
        <v>80.989999999999995</v>
      </c>
      <c r="X1057" s="14">
        <v>10604.12</v>
      </c>
      <c r="AA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 t="s">
        <v>38</v>
      </c>
      <c r="AI1057" t="s">
        <v>38</v>
      </c>
      <c r="AK1057" t="e">
        <f>VLOOKUP(B1057, 'Performance Data'!$B:$B, 1, 0)</f>
        <v>#N/A</v>
      </c>
    </row>
    <row r="1058" spans="2:37" hidden="1" x14ac:dyDescent="0.25">
      <c r="B1058">
        <v>48006</v>
      </c>
      <c r="C1058" t="s">
        <v>1108</v>
      </c>
      <c r="D1058" t="s">
        <v>1103</v>
      </c>
      <c r="E1058" t="s">
        <v>1103</v>
      </c>
      <c r="F1058">
        <v>0</v>
      </c>
      <c r="G1058">
        <v>0</v>
      </c>
      <c r="H1058">
        <v>0</v>
      </c>
      <c r="I1058">
        <v>0</v>
      </c>
      <c r="J1058" s="14">
        <v>579.20000000000005</v>
      </c>
      <c r="K1058" s="14">
        <v>214.4</v>
      </c>
      <c r="L1058" s="14">
        <v>214.4</v>
      </c>
      <c r="M1058" s="14">
        <v>214.4</v>
      </c>
      <c r="N1058" s="14">
        <v>484</v>
      </c>
      <c r="O1058" s="14">
        <v>484</v>
      </c>
      <c r="P1058" s="14">
        <v>0</v>
      </c>
      <c r="Q1058" s="14">
        <v>0</v>
      </c>
      <c r="R1058" s="14">
        <v>900</v>
      </c>
      <c r="S1058" s="14">
        <v>0</v>
      </c>
      <c r="T1058" s="14">
        <v>214.4</v>
      </c>
      <c r="U1058" s="14">
        <v>0</v>
      </c>
      <c r="W1058" s="14">
        <v>0</v>
      </c>
      <c r="X1058" s="14">
        <v>3304.8</v>
      </c>
      <c r="AA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">
        <v>38</v>
      </c>
      <c r="AI1058" t="s">
        <v>38</v>
      </c>
      <c r="AK1058" t="e">
        <f>VLOOKUP(B1058, 'Performance Data'!$B:$B, 1, 0)</f>
        <v>#N/A</v>
      </c>
    </row>
    <row r="1059" spans="2:37" hidden="1" x14ac:dyDescent="0.25">
      <c r="B1059">
        <v>48007</v>
      </c>
      <c r="C1059" t="s">
        <v>1109</v>
      </c>
      <c r="D1059" t="s">
        <v>1103</v>
      </c>
      <c r="E1059" t="s">
        <v>1103</v>
      </c>
      <c r="F1059">
        <v>0</v>
      </c>
      <c r="G1059">
        <v>0</v>
      </c>
      <c r="H1059">
        <v>0</v>
      </c>
      <c r="I1059">
        <v>0</v>
      </c>
      <c r="J1059" s="14">
        <v>595.72</v>
      </c>
      <c r="K1059" s="14">
        <v>1585</v>
      </c>
      <c r="L1059" s="14">
        <v>1627.71</v>
      </c>
      <c r="M1059" s="14">
        <v>65</v>
      </c>
      <c r="N1059" s="14">
        <v>1150.83</v>
      </c>
      <c r="O1059" s="14">
        <v>1706.6599999999999</v>
      </c>
      <c r="P1059" s="14">
        <v>1510</v>
      </c>
      <c r="Q1059" s="14">
        <v>547.5</v>
      </c>
      <c r="R1059" s="14">
        <v>649.16999999999996</v>
      </c>
      <c r="S1059" s="14">
        <v>1324.17</v>
      </c>
      <c r="T1059" s="14">
        <v>1064.1600000000001</v>
      </c>
      <c r="U1059" s="14">
        <v>564.16999999999996</v>
      </c>
      <c r="W1059" s="14">
        <v>564.16999999999996</v>
      </c>
      <c r="X1059" s="14">
        <v>12390.09</v>
      </c>
      <c r="AA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 t="s">
        <v>38</v>
      </c>
      <c r="AI1059" t="s">
        <v>38</v>
      </c>
      <c r="AK1059" t="e">
        <f>VLOOKUP(B1059, 'Performance Data'!$B:$B, 1, 0)</f>
        <v>#N/A</v>
      </c>
    </row>
    <row r="1060" spans="2:37" hidden="1" x14ac:dyDescent="0.25">
      <c r="B1060">
        <v>48008</v>
      </c>
      <c r="C1060" t="s">
        <v>1110</v>
      </c>
      <c r="D1060" t="s">
        <v>1103</v>
      </c>
      <c r="E1060" t="s">
        <v>1103</v>
      </c>
      <c r="F1060">
        <v>0</v>
      </c>
      <c r="G1060">
        <v>0</v>
      </c>
      <c r="H1060">
        <v>0</v>
      </c>
      <c r="I1060">
        <v>0</v>
      </c>
      <c r="J1060" s="14">
        <v>0</v>
      </c>
      <c r="K1060" s="14">
        <v>0</v>
      </c>
      <c r="L1060" s="14">
        <v>304.83999999999997</v>
      </c>
      <c r="M1060" s="14">
        <v>79.03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79.03</v>
      </c>
      <c r="T1060" s="14">
        <v>0</v>
      </c>
      <c r="U1060" s="14">
        <v>364.52</v>
      </c>
      <c r="W1060" s="14">
        <v>364.52</v>
      </c>
      <c r="X1060" s="14">
        <v>827.42</v>
      </c>
      <c r="AA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">
        <v>38</v>
      </c>
      <c r="AI1060" t="s">
        <v>38</v>
      </c>
      <c r="AK1060" t="e">
        <f>VLOOKUP(B1060, 'Performance Data'!$B:$B, 1, 0)</f>
        <v>#N/A</v>
      </c>
    </row>
    <row r="1061" spans="2:37" hidden="1" x14ac:dyDescent="0.25">
      <c r="B1061">
        <v>48009</v>
      </c>
      <c r="C1061" t="s">
        <v>1111</v>
      </c>
      <c r="D1061" t="s">
        <v>1103</v>
      </c>
      <c r="E1061" t="s">
        <v>1103</v>
      </c>
      <c r="F1061">
        <v>0</v>
      </c>
      <c r="G1061">
        <v>0</v>
      </c>
      <c r="H1061">
        <v>0</v>
      </c>
      <c r="I1061">
        <v>0</v>
      </c>
      <c r="J1061" s="14">
        <v>1893.86</v>
      </c>
      <c r="K1061" s="14">
        <v>820.66</v>
      </c>
      <c r="L1061" s="14">
        <v>2131.4</v>
      </c>
      <c r="M1061" s="14">
        <v>468.6</v>
      </c>
      <c r="N1061" s="14">
        <v>1944.63</v>
      </c>
      <c r="O1061" s="14">
        <v>3290.91</v>
      </c>
      <c r="P1061" s="14">
        <v>1109.0899999999999</v>
      </c>
      <c r="Q1061" s="14">
        <v>1853.72</v>
      </c>
      <c r="R1061" s="14">
        <v>2433.89</v>
      </c>
      <c r="S1061" s="14">
        <v>1053.72</v>
      </c>
      <c r="T1061" s="14">
        <v>1703.3</v>
      </c>
      <c r="U1061" s="14">
        <v>1080.99</v>
      </c>
      <c r="W1061" s="14">
        <v>1080.99</v>
      </c>
      <c r="X1061" s="14">
        <v>19784.77</v>
      </c>
      <c r="AA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 t="s">
        <v>38</v>
      </c>
      <c r="AI1061" t="s">
        <v>38</v>
      </c>
      <c r="AK1061" t="e">
        <f>VLOOKUP(B1061, 'Performance Data'!$B:$B, 1, 0)</f>
        <v>#N/A</v>
      </c>
    </row>
    <row r="1062" spans="2:37" hidden="1" x14ac:dyDescent="0.25">
      <c r="B1062">
        <v>48010</v>
      </c>
      <c r="C1062" t="s">
        <v>1112</v>
      </c>
      <c r="D1062" t="s">
        <v>1103</v>
      </c>
      <c r="E1062" t="s">
        <v>1103</v>
      </c>
      <c r="F1062">
        <v>0</v>
      </c>
      <c r="G1062">
        <v>0</v>
      </c>
      <c r="H1062">
        <v>0</v>
      </c>
      <c r="I1062">
        <v>0</v>
      </c>
      <c r="J1062" s="14">
        <v>155.37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80.989999999999995</v>
      </c>
      <c r="R1062" s="14">
        <v>0</v>
      </c>
      <c r="S1062" s="14">
        <v>90.9</v>
      </c>
      <c r="T1062" s="14">
        <v>144.63</v>
      </c>
      <c r="U1062" s="14">
        <v>0</v>
      </c>
      <c r="W1062" s="14">
        <v>0</v>
      </c>
      <c r="X1062" s="14">
        <v>471.89</v>
      </c>
      <c r="AA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">
        <v>38</v>
      </c>
      <c r="AI1062" t="s">
        <v>38</v>
      </c>
      <c r="AK1062" t="e">
        <f>VLOOKUP(B1062, 'Performance Data'!$B:$B, 1, 0)</f>
        <v>#N/A</v>
      </c>
    </row>
    <row r="1063" spans="2:37" hidden="1" x14ac:dyDescent="0.25">
      <c r="B1063">
        <v>48011</v>
      </c>
      <c r="C1063" t="s">
        <v>1113</v>
      </c>
      <c r="D1063" t="s">
        <v>1103</v>
      </c>
      <c r="E1063" t="s">
        <v>1103</v>
      </c>
      <c r="F1063">
        <v>0</v>
      </c>
      <c r="G1063">
        <v>0</v>
      </c>
      <c r="H1063">
        <v>0</v>
      </c>
      <c r="I1063">
        <v>0</v>
      </c>
      <c r="J1063" s="14">
        <v>692.61</v>
      </c>
      <c r="K1063" s="14">
        <v>2492.1999999999998</v>
      </c>
      <c r="L1063" s="14">
        <v>139.34</v>
      </c>
      <c r="M1063" s="14">
        <v>407.18</v>
      </c>
      <c r="N1063" s="14">
        <v>767.22</v>
      </c>
      <c r="O1063" s="14">
        <v>767.22</v>
      </c>
      <c r="P1063" s="14">
        <v>1245.9000000000001</v>
      </c>
      <c r="Q1063" s="14">
        <v>913.11</v>
      </c>
      <c r="R1063" s="14">
        <v>1059.6300000000001</v>
      </c>
      <c r="S1063" s="14">
        <v>588.52</v>
      </c>
      <c r="T1063" s="14">
        <v>413.73</v>
      </c>
      <c r="U1063" s="14">
        <v>0</v>
      </c>
      <c r="W1063" s="14">
        <v>0</v>
      </c>
      <c r="X1063" s="14">
        <v>9486.66</v>
      </c>
      <c r="AA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38</v>
      </c>
      <c r="AI1063" t="s">
        <v>38</v>
      </c>
      <c r="AK1063" t="e">
        <f>VLOOKUP(B1063, 'Performance Data'!$B:$B, 1, 0)</f>
        <v>#N/A</v>
      </c>
    </row>
    <row r="1064" spans="2:37" hidden="1" x14ac:dyDescent="0.25">
      <c r="B1064">
        <v>48012</v>
      </c>
      <c r="C1064" t="s">
        <v>1114</v>
      </c>
      <c r="D1064" t="s">
        <v>1103</v>
      </c>
      <c r="E1064" t="s">
        <v>1103</v>
      </c>
      <c r="F1064">
        <v>0</v>
      </c>
      <c r="G1064">
        <v>0</v>
      </c>
      <c r="H1064">
        <v>0</v>
      </c>
      <c r="I1064">
        <v>0</v>
      </c>
      <c r="J1064" s="14">
        <v>1187.2</v>
      </c>
      <c r="K1064" s="14">
        <v>0</v>
      </c>
      <c r="L1064" s="14">
        <v>148</v>
      </c>
      <c r="M1064" s="14">
        <v>122.4</v>
      </c>
      <c r="N1064" s="14">
        <v>0</v>
      </c>
      <c r="O1064" s="14">
        <v>78.400000000000006</v>
      </c>
      <c r="P1064" s="14">
        <v>0</v>
      </c>
      <c r="Q1064" s="14">
        <v>0</v>
      </c>
      <c r="R1064" s="14">
        <v>0</v>
      </c>
      <c r="S1064" s="14">
        <v>529.6</v>
      </c>
      <c r="T1064" s="14">
        <v>78.400000000000006</v>
      </c>
      <c r="U1064" s="14">
        <v>156.80000000000001</v>
      </c>
      <c r="W1064" s="14">
        <v>156.80000000000001</v>
      </c>
      <c r="X1064" s="14">
        <v>2300.8000000000006</v>
      </c>
      <c r="AA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">
        <v>38</v>
      </c>
      <c r="AI1064" t="s">
        <v>38</v>
      </c>
      <c r="AK1064" t="e">
        <f>VLOOKUP(B1064, 'Performance Data'!$B:$B, 1, 0)</f>
        <v>#N/A</v>
      </c>
    </row>
    <row r="1065" spans="2:37" hidden="1" x14ac:dyDescent="0.25">
      <c r="B1065">
        <v>48013</v>
      </c>
      <c r="C1065" t="s">
        <v>1115</v>
      </c>
      <c r="D1065" t="s">
        <v>1103</v>
      </c>
      <c r="E1065" t="s">
        <v>1103</v>
      </c>
      <c r="F1065">
        <v>0</v>
      </c>
      <c r="G1065">
        <v>0</v>
      </c>
      <c r="H1065">
        <v>0</v>
      </c>
      <c r="I1065">
        <v>0</v>
      </c>
      <c r="J1065" s="14">
        <v>0</v>
      </c>
      <c r="K1065" s="14">
        <v>115.2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184.96</v>
      </c>
      <c r="S1065" s="14">
        <v>0</v>
      </c>
      <c r="T1065" s="14">
        <v>136</v>
      </c>
      <c r="U1065" s="14">
        <v>0</v>
      </c>
      <c r="W1065" s="14">
        <v>0</v>
      </c>
      <c r="X1065" s="14">
        <v>436.16</v>
      </c>
      <c r="AA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">
        <v>38</v>
      </c>
      <c r="AI1065" t="s">
        <v>38</v>
      </c>
      <c r="AK1065" t="e">
        <f>VLOOKUP(B1065, 'Performance Data'!$B:$B, 1, 0)</f>
        <v>#N/A</v>
      </c>
    </row>
    <row r="1066" spans="2:37" hidden="1" x14ac:dyDescent="0.25">
      <c r="B1066">
        <v>48014</v>
      </c>
      <c r="C1066" t="s">
        <v>1116</v>
      </c>
      <c r="D1066" t="s">
        <v>1103</v>
      </c>
      <c r="E1066" t="s">
        <v>1103</v>
      </c>
      <c r="F1066">
        <v>0</v>
      </c>
      <c r="G1066">
        <v>0</v>
      </c>
      <c r="H1066">
        <v>0</v>
      </c>
      <c r="I1066">
        <v>0</v>
      </c>
      <c r="J1066" s="14">
        <v>0</v>
      </c>
      <c r="K1066" s="14">
        <v>389.08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394.12</v>
      </c>
      <c r="T1066" s="14">
        <v>0</v>
      </c>
      <c r="U1066" s="14">
        <v>0</v>
      </c>
      <c r="W1066" s="14">
        <v>0</v>
      </c>
      <c r="X1066" s="14">
        <v>783.2</v>
      </c>
      <c r="AA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">
        <v>38</v>
      </c>
      <c r="AI1066" t="s">
        <v>38</v>
      </c>
      <c r="AK1066" t="e">
        <f>VLOOKUP(B1066, 'Performance Data'!$B:$B, 1, 0)</f>
        <v>#N/A</v>
      </c>
    </row>
    <row r="1067" spans="2:37" hidden="1" x14ac:dyDescent="0.25">
      <c r="B1067">
        <v>48015</v>
      </c>
      <c r="C1067" t="s">
        <v>1117</v>
      </c>
      <c r="D1067" t="s">
        <v>1103</v>
      </c>
      <c r="E1067" t="s">
        <v>1103</v>
      </c>
      <c r="F1067">
        <v>0</v>
      </c>
      <c r="G1067">
        <v>0</v>
      </c>
      <c r="H1067">
        <v>0</v>
      </c>
      <c r="I1067">
        <v>0</v>
      </c>
      <c r="J1067" s="14">
        <v>538.79</v>
      </c>
      <c r="K1067" s="14">
        <v>0</v>
      </c>
      <c r="L1067" s="14">
        <v>529.30999999999995</v>
      </c>
      <c r="M1067" s="14">
        <v>265.52</v>
      </c>
      <c r="N1067" s="14">
        <v>129.31</v>
      </c>
      <c r="O1067" s="14">
        <v>129.31</v>
      </c>
      <c r="P1067" s="14">
        <v>0</v>
      </c>
      <c r="Q1067" s="14">
        <v>114.66</v>
      </c>
      <c r="R1067" s="14">
        <v>0</v>
      </c>
      <c r="S1067" s="14">
        <v>47.41</v>
      </c>
      <c r="T1067" s="14">
        <v>308.62</v>
      </c>
      <c r="U1067" s="14">
        <v>0</v>
      </c>
      <c r="W1067" s="14">
        <v>0</v>
      </c>
      <c r="X1067" s="14">
        <v>2062.9299999999998</v>
      </c>
      <c r="AA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 t="s">
        <v>38</v>
      </c>
      <c r="AI1067" t="s">
        <v>38</v>
      </c>
      <c r="AK1067" t="e">
        <f>VLOOKUP(B1067, 'Performance Data'!$B:$B, 1, 0)</f>
        <v>#N/A</v>
      </c>
    </row>
    <row r="1068" spans="2:37" hidden="1" x14ac:dyDescent="0.25">
      <c r="B1068">
        <v>48016</v>
      </c>
      <c r="C1068" t="s">
        <v>1118</v>
      </c>
      <c r="D1068" t="s">
        <v>1103</v>
      </c>
      <c r="E1068" t="s">
        <v>1103</v>
      </c>
      <c r="F1068">
        <v>0</v>
      </c>
      <c r="G1068">
        <v>0</v>
      </c>
      <c r="H1068">
        <v>0</v>
      </c>
      <c r="I1068">
        <v>0</v>
      </c>
      <c r="J1068" s="14">
        <v>79.67</v>
      </c>
      <c r="K1068" s="14">
        <v>276.42</v>
      </c>
      <c r="L1068" s="14">
        <v>264.23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232.52</v>
      </c>
      <c r="T1068" s="14">
        <v>223.58</v>
      </c>
      <c r="U1068" s="14">
        <v>0</v>
      </c>
      <c r="W1068" s="14">
        <v>0</v>
      </c>
      <c r="X1068" s="14">
        <v>1076.42</v>
      </c>
      <c r="AA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 t="s">
        <v>38</v>
      </c>
      <c r="AI1068" t="s">
        <v>38</v>
      </c>
      <c r="AK1068" t="e">
        <f>VLOOKUP(B1068, 'Performance Data'!$B:$B, 1, 0)</f>
        <v>#N/A</v>
      </c>
    </row>
    <row r="1069" spans="2:37" hidden="1" x14ac:dyDescent="0.25">
      <c r="B1069">
        <v>48017</v>
      </c>
      <c r="C1069" t="s">
        <v>1119</v>
      </c>
      <c r="D1069" t="s">
        <v>1103</v>
      </c>
      <c r="E1069" t="s">
        <v>1103</v>
      </c>
      <c r="F1069">
        <v>0</v>
      </c>
      <c r="G1069">
        <v>0</v>
      </c>
      <c r="H1069">
        <v>0</v>
      </c>
      <c r="I1069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W1069" s="14">
        <v>0</v>
      </c>
      <c r="X1069" s="14">
        <v>0</v>
      </c>
      <c r="AA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">
        <v>38</v>
      </c>
      <c r="AI1069" t="s">
        <v>38</v>
      </c>
      <c r="AK1069" t="e">
        <f>VLOOKUP(B1069, 'Performance Data'!$B:$B, 1, 0)</f>
        <v>#N/A</v>
      </c>
    </row>
    <row r="1070" spans="2:37" hidden="1" x14ac:dyDescent="0.25">
      <c r="B1070">
        <v>48018</v>
      </c>
      <c r="C1070" t="s">
        <v>1120</v>
      </c>
      <c r="D1070" t="s">
        <v>1103</v>
      </c>
      <c r="E1070" t="s">
        <v>1103</v>
      </c>
      <c r="F1070">
        <v>0</v>
      </c>
      <c r="G1070">
        <v>0</v>
      </c>
      <c r="H1070">
        <v>0</v>
      </c>
      <c r="I1070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488.24</v>
      </c>
      <c r="W1070" s="14">
        <v>488.24</v>
      </c>
      <c r="X1070" s="14">
        <v>488.24</v>
      </c>
      <c r="AA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">
        <v>38</v>
      </c>
      <c r="AI1070" t="s">
        <v>38</v>
      </c>
      <c r="AK1070" t="e">
        <f>VLOOKUP(B1070, 'Performance Data'!$B:$B, 1, 0)</f>
        <v>#N/A</v>
      </c>
    </row>
    <row r="1071" spans="2:37" hidden="1" x14ac:dyDescent="0.25">
      <c r="B1071">
        <v>48019</v>
      </c>
      <c r="C1071" t="s">
        <v>1121</v>
      </c>
      <c r="D1071" t="s">
        <v>1103</v>
      </c>
      <c r="E1071" t="s">
        <v>1103</v>
      </c>
      <c r="F1071">
        <v>0</v>
      </c>
      <c r="G1071">
        <v>0</v>
      </c>
      <c r="H1071">
        <v>0</v>
      </c>
      <c r="I1071">
        <v>0</v>
      </c>
      <c r="J1071" s="14">
        <v>248.33</v>
      </c>
      <c r="K1071" s="14">
        <v>0</v>
      </c>
      <c r="L1071" s="14">
        <v>0</v>
      </c>
      <c r="M1071" s="14">
        <v>198.33</v>
      </c>
      <c r="N1071" s="14">
        <v>45.83</v>
      </c>
      <c r="O1071" s="14">
        <v>45.83</v>
      </c>
      <c r="P1071" s="14">
        <v>117.5</v>
      </c>
      <c r="Q1071" s="14">
        <v>0</v>
      </c>
      <c r="R1071" s="14">
        <v>0</v>
      </c>
      <c r="S1071" s="14">
        <v>540</v>
      </c>
      <c r="T1071" s="14">
        <v>0</v>
      </c>
      <c r="U1071" s="14">
        <v>0</v>
      </c>
      <c r="W1071" s="14">
        <v>0</v>
      </c>
      <c r="X1071" s="14">
        <v>1195.8200000000002</v>
      </c>
      <c r="AA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 t="s">
        <v>38</v>
      </c>
      <c r="AI1071" t="s">
        <v>38</v>
      </c>
      <c r="AK1071" t="e">
        <f>VLOOKUP(B1071, 'Performance Data'!$B:$B, 1, 0)</f>
        <v>#N/A</v>
      </c>
    </row>
    <row r="1072" spans="2:37" hidden="1" x14ac:dyDescent="0.25">
      <c r="B1072">
        <v>48020</v>
      </c>
      <c r="C1072" t="s">
        <v>1122</v>
      </c>
      <c r="D1072" t="s">
        <v>1103</v>
      </c>
      <c r="E1072" t="s">
        <v>1103</v>
      </c>
      <c r="F1072">
        <v>0</v>
      </c>
      <c r="G1072">
        <v>0</v>
      </c>
      <c r="H1072">
        <v>0</v>
      </c>
      <c r="I1072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79.03</v>
      </c>
      <c r="O1072" s="14">
        <v>79.03</v>
      </c>
      <c r="P1072" s="14">
        <v>0</v>
      </c>
      <c r="Q1072" s="14">
        <v>0</v>
      </c>
      <c r="R1072" s="14">
        <v>158.06</v>
      </c>
      <c r="S1072" s="14">
        <v>0</v>
      </c>
      <c r="T1072" s="14">
        <v>0</v>
      </c>
      <c r="U1072" s="14">
        <v>0</v>
      </c>
      <c r="W1072" s="14">
        <v>0</v>
      </c>
      <c r="X1072" s="14">
        <v>316.12</v>
      </c>
      <c r="AA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 t="s">
        <v>38</v>
      </c>
      <c r="AI1072" t="s">
        <v>38</v>
      </c>
      <c r="AK1072" t="e">
        <f>VLOOKUP(B1072, 'Performance Data'!$B:$B, 1, 0)</f>
        <v>#N/A</v>
      </c>
    </row>
    <row r="1073" spans="2:37" hidden="1" x14ac:dyDescent="0.25">
      <c r="B1073">
        <v>48021</v>
      </c>
      <c r="C1073" t="s">
        <v>1123</v>
      </c>
      <c r="D1073" t="s">
        <v>1103</v>
      </c>
      <c r="E1073" t="s">
        <v>1103</v>
      </c>
      <c r="F1073">
        <v>0</v>
      </c>
      <c r="G1073">
        <v>0</v>
      </c>
      <c r="H1073">
        <v>0</v>
      </c>
      <c r="I1073">
        <v>0</v>
      </c>
      <c r="J1073" s="14">
        <v>138.01</v>
      </c>
      <c r="K1073" s="14">
        <v>0</v>
      </c>
      <c r="L1073" s="14">
        <v>80.989999999999995</v>
      </c>
      <c r="M1073" s="14">
        <v>0</v>
      </c>
      <c r="N1073" s="14">
        <v>0</v>
      </c>
      <c r="O1073" s="14">
        <v>278.51</v>
      </c>
      <c r="P1073" s="14">
        <v>223.97</v>
      </c>
      <c r="Q1073" s="14">
        <v>231.4</v>
      </c>
      <c r="R1073" s="14">
        <v>268.60000000000002</v>
      </c>
      <c r="S1073" s="14">
        <v>0</v>
      </c>
      <c r="T1073" s="14">
        <v>0</v>
      </c>
      <c r="U1073" s="14">
        <v>242.98</v>
      </c>
      <c r="W1073" s="14">
        <v>242.98</v>
      </c>
      <c r="X1073" s="14">
        <v>1464.46</v>
      </c>
      <c r="AA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">
        <v>38</v>
      </c>
      <c r="AI1073" t="s">
        <v>38</v>
      </c>
      <c r="AK1073" t="e">
        <f>VLOOKUP(B1073, 'Performance Data'!$B:$B, 1, 0)</f>
        <v>#N/A</v>
      </c>
    </row>
    <row r="1074" spans="2:37" hidden="1" x14ac:dyDescent="0.25">
      <c r="B1074">
        <v>48022</v>
      </c>
      <c r="C1074" t="s">
        <v>1124</v>
      </c>
      <c r="D1074" t="s">
        <v>1103</v>
      </c>
      <c r="E1074" t="s">
        <v>1103</v>
      </c>
      <c r="F1074">
        <v>0</v>
      </c>
      <c r="G1074">
        <v>0</v>
      </c>
      <c r="H1074">
        <v>0</v>
      </c>
      <c r="I1074">
        <v>0</v>
      </c>
      <c r="J1074" s="14">
        <v>346.34</v>
      </c>
      <c r="K1074" s="14">
        <v>313.01</v>
      </c>
      <c r="L1074" s="14">
        <v>0</v>
      </c>
      <c r="M1074" s="14">
        <v>217.07</v>
      </c>
      <c r="N1074" s="14">
        <v>124.39</v>
      </c>
      <c r="O1074" s="14">
        <v>124.39</v>
      </c>
      <c r="P1074" s="14">
        <v>1304.8800000000001</v>
      </c>
      <c r="Q1074" s="14">
        <v>221.95</v>
      </c>
      <c r="R1074" s="14">
        <v>121.95</v>
      </c>
      <c r="S1074" s="14">
        <v>201.63</v>
      </c>
      <c r="T1074" s="14">
        <v>0</v>
      </c>
      <c r="U1074" s="14">
        <v>0</v>
      </c>
      <c r="W1074" s="14">
        <v>0</v>
      </c>
      <c r="X1074" s="14">
        <v>2975.6099999999997</v>
      </c>
      <c r="AA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 t="s">
        <v>38</v>
      </c>
      <c r="AI1074" t="s">
        <v>38</v>
      </c>
      <c r="AK1074" t="e">
        <f>VLOOKUP(B1074, 'Performance Data'!$B:$B, 1, 0)</f>
        <v>#N/A</v>
      </c>
    </row>
    <row r="1075" spans="2:37" hidden="1" x14ac:dyDescent="0.25">
      <c r="B1075">
        <v>48024</v>
      </c>
      <c r="C1075" t="s">
        <v>1125</v>
      </c>
      <c r="D1075" t="s">
        <v>1103</v>
      </c>
      <c r="E1075" t="s">
        <v>1103</v>
      </c>
      <c r="F1075">
        <v>0</v>
      </c>
      <c r="G1075">
        <v>0</v>
      </c>
      <c r="H1075">
        <v>0</v>
      </c>
      <c r="I1075">
        <v>0</v>
      </c>
      <c r="J1075" s="14">
        <v>0</v>
      </c>
      <c r="K1075" s="14">
        <v>0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W1075" s="14">
        <v>0</v>
      </c>
      <c r="X1075" s="14">
        <v>0</v>
      </c>
      <c r="AA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 t="s">
        <v>38</v>
      </c>
      <c r="AI1075" t="s">
        <v>38</v>
      </c>
      <c r="AK1075" t="e">
        <f>VLOOKUP(B1075, 'Performance Data'!$B:$B, 1, 0)</f>
        <v>#N/A</v>
      </c>
    </row>
    <row r="1076" spans="2:37" hidden="1" x14ac:dyDescent="0.25">
      <c r="B1076">
        <v>48025</v>
      </c>
      <c r="C1076" t="s">
        <v>1227</v>
      </c>
      <c r="D1076" t="s">
        <v>1103</v>
      </c>
      <c r="E1076" t="s">
        <v>1103</v>
      </c>
      <c r="F1076">
        <v>0</v>
      </c>
      <c r="G1076">
        <v>0</v>
      </c>
      <c r="H1076">
        <v>0</v>
      </c>
      <c r="I1076">
        <v>0</v>
      </c>
      <c r="J1076" s="14">
        <v>0</v>
      </c>
      <c r="K1076" s="14">
        <v>0</v>
      </c>
      <c r="L1076" s="14">
        <v>0</v>
      </c>
      <c r="M1076" s="14">
        <v>0</v>
      </c>
      <c r="N1076" s="14">
        <v>0</v>
      </c>
      <c r="O1076" s="14">
        <v>0</v>
      </c>
      <c r="P1076" s="14">
        <v>60.98</v>
      </c>
      <c r="Q1076" s="14">
        <v>96.75</v>
      </c>
      <c r="R1076" s="14">
        <v>0</v>
      </c>
      <c r="S1076" s="14">
        <v>0</v>
      </c>
      <c r="T1076" s="14">
        <v>0</v>
      </c>
      <c r="U1076" s="14">
        <v>63.41</v>
      </c>
      <c r="W1076" s="14">
        <v>63.41</v>
      </c>
      <c r="X1076" s="14">
        <v>221.14</v>
      </c>
      <c r="AA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">
        <v>38</v>
      </c>
      <c r="AI1076" t="s">
        <v>38</v>
      </c>
      <c r="AK1076" t="e">
        <f>VLOOKUP(B1076, 'Performance Data'!$B:$B, 1, 0)</f>
        <v>#N/A</v>
      </c>
    </row>
    <row r="1077" spans="2:37" hidden="1" x14ac:dyDescent="0.25">
      <c r="B1077">
        <v>48026</v>
      </c>
      <c r="C1077" t="s">
        <v>1126</v>
      </c>
      <c r="D1077" t="s">
        <v>1103</v>
      </c>
      <c r="E1077" t="s">
        <v>1103</v>
      </c>
      <c r="F1077">
        <v>0</v>
      </c>
      <c r="G1077">
        <v>0</v>
      </c>
      <c r="H1077">
        <v>0</v>
      </c>
      <c r="I1077">
        <v>0</v>
      </c>
      <c r="J1077" s="14">
        <v>0</v>
      </c>
      <c r="K1077" s="14">
        <v>0</v>
      </c>
      <c r="L1077" s="14">
        <v>0</v>
      </c>
      <c r="M1077" s="14">
        <v>0</v>
      </c>
      <c r="N1077" s="14">
        <v>0</v>
      </c>
      <c r="O1077" s="14">
        <v>748.33</v>
      </c>
      <c r="P1077" s="14">
        <v>0</v>
      </c>
      <c r="Q1077" s="14">
        <v>0</v>
      </c>
      <c r="R1077" s="14">
        <v>127.5</v>
      </c>
      <c r="S1077" s="14">
        <v>0</v>
      </c>
      <c r="T1077" s="14">
        <v>0</v>
      </c>
      <c r="U1077" s="14">
        <v>0</v>
      </c>
      <c r="W1077" s="14">
        <v>0</v>
      </c>
      <c r="X1077" s="14">
        <v>875.83</v>
      </c>
      <c r="AA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 t="s">
        <v>38</v>
      </c>
      <c r="AI1077" t="s">
        <v>38</v>
      </c>
      <c r="AK1077" t="e">
        <f>VLOOKUP(B1077, 'Performance Data'!$B:$B, 1, 0)</f>
        <v>#N/A</v>
      </c>
    </row>
    <row r="1078" spans="2:37" hidden="1" x14ac:dyDescent="0.25">
      <c r="B1078">
        <v>48027</v>
      </c>
      <c r="C1078" t="s">
        <v>1127</v>
      </c>
      <c r="D1078" t="s">
        <v>1103</v>
      </c>
      <c r="E1078" t="s">
        <v>1103</v>
      </c>
      <c r="F1078">
        <v>0</v>
      </c>
      <c r="G1078">
        <v>0</v>
      </c>
      <c r="H1078">
        <v>0</v>
      </c>
      <c r="I1078">
        <v>0</v>
      </c>
      <c r="J1078" s="14">
        <v>0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122.95</v>
      </c>
      <c r="S1078" s="14">
        <v>0</v>
      </c>
      <c r="T1078" s="14">
        <v>0</v>
      </c>
      <c r="U1078" s="14">
        <v>0</v>
      </c>
      <c r="W1078" s="14">
        <v>0</v>
      </c>
      <c r="X1078" s="14">
        <v>122.95</v>
      </c>
      <c r="AA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">
        <v>38</v>
      </c>
      <c r="AI1078" t="s">
        <v>38</v>
      </c>
      <c r="AK1078" t="e">
        <f>VLOOKUP(B1078, 'Performance Data'!$B:$B, 1, 0)</f>
        <v>#N/A</v>
      </c>
    </row>
    <row r="1079" spans="2:37" hidden="1" x14ac:dyDescent="0.25">
      <c r="B1079">
        <v>48028</v>
      </c>
      <c r="C1079" t="s">
        <v>1128</v>
      </c>
      <c r="D1079" t="s">
        <v>1103</v>
      </c>
      <c r="E1079" t="s">
        <v>1103</v>
      </c>
      <c r="F1079">
        <v>0</v>
      </c>
      <c r="G1079">
        <v>0</v>
      </c>
      <c r="H1079">
        <v>0</v>
      </c>
      <c r="I1079">
        <v>0</v>
      </c>
      <c r="J1079" s="14">
        <v>0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0</v>
      </c>
      <c r="W1079" s="14">
        <v>0</v>
      </c>
      <c r="X1079" s="14">
        <v>0</v>
      </c>
      <c r="AA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 t="s">
        <v>38</v>
      </c>
      <c r="AI1079" t="s">
        <v>38</v>
      </c>
      <c r="AK1079" t="e">
        <f>VLOOKUP(B1079, 'Performance Data'!$B:$B, 1, 0)</f>
        <v>#N/A</v>
      </c>
    </row>
    <row r="1080" spans="2:37" hidden="1" x14ac:dyDescent="0.25">
      <c r="B1080">
        <v>51101</v>
      </c>
      <c r="C1080" t="s">
        <v>1129</v>
      </c>
      <c r="D1080" t="s">
        <v>735</v>
      </c>
      <c r="E1080" t="s">
        <v>735</v>
      </c>
      <c r="F1080">
        <v>0</v>
      </c>
      <c r="G1080">
        <v>0</v>
      </c>
      <c r="H1080">
        <v>0</v>
      </c>
      <c r="I1080">
        <v>0</v>
      </c>
      <c r="J1080" s="14">
        <v>0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W1080" s="14">
        <v>0</v>
      </c>
      <c r="X1080" s="14">
        <v>0</v>
      </c>
      <c r="AA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 t="s">
        <v>38</v>
      </c>
      <c r="AI1080" t="s">
        <v>38</v>
      </c>
      <c r="AK1080" t="e">
        <f>VLOOKUP(B1080, 'Performance Data'!$B:$B, 1, 0)</f>
        <v>#N/A</v>
      </c>
    </row>
    <row r="1081" spans="2:37" hidden="1" x14ac:dyDescent="0.25">
      <c r="B1081">
        <v>51157</v>
      </c>
      <c r="C1081" t="s">
        <v>1228</v>
      </c>
      <c r="D1081" t="s">
        <v>735</v>
      </c>
      <c r="E1081" t="s">
        <v>735</v>
      </c>
      <c r="F1081">
        <v>0</v>
      </c>
      <c r="G1081">
        <v>0</v>
      </c>
      <c r="H1081">
        <v>0</v>
      </c>
      <c r="I1081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W1081" s="14">
        <v>0</v>
      </c>
      <c r="X1081" s="14">
        <v>0</v>
      </c>
      <c r="AA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">
        <v>38</v>
      </c>
      <c r="AI1081" t="s">
        <v>38</v>
      </c>
      <c r="AK1081" t="e">
        <f>VLOOKUP(B1081, 'Performance Data'!$B:$B, 1, 0)</f>
        <v>#N/A</v>
      </c>
    </row>
    <row r="1082" spans="2:37" hidden="1" x14ac:dyDescent="0.25">
      <c r="B1082">
        <v>51172</v>
      </c>
      <c r="C1082" t="s">
        <v>1130</v>
      </c>
      <c r="D1082" t="s">
        <v>735</v>
      </c>
      <c r="E1082" t="s">
        <v>735</v>
      </c>
      <c r="F1082">
        <v>0</v>
      </c>
      <c r="G1082">
        <v>0</v>
      </c>
      <c r="H1082">
        <v>0</v>
      </c>
      <c r="I1082">
        <v>0</v>
      </c>
      <c r="J1082" s="14">
        <v>0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862.7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W1082" s="14">
        <v>0</v>
      </c>
      <c r="X1082" s="14">
        <v>862.7</v>
      </c>
      <c r="AA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 t="s">
        <v>38</v>
      </c>
      <c r="AI1082" t="s">
        <v>38</v>
      </c>
      <c r="AK1082" t="e">
        <f>VLOOKUP(B1082, 'Performance Data'!$B:$B, 1, 0)</f>
        <v>#N/A</v>
      </c>
    </row>
    <row r="1083" spans="2:37" hidden="1" x14ac:dyDescent="0.25">
      <c r="B1083">
        <v>51175</v>
      </c>
      <c r="C1083" t="s">
        <v>1131</v>
      </c>
      <c r="D1083" t="s">
        <v>735</v>
      </c>
      <c r="E1083" t="s">
        <v>735</v>
      </c>
      <c r="F1083">
        <v>0</v>
      </c>
      <c r="G1083">
        <v>0</v>
      </c>
      <c r="H1083">
        <v>0</v>
      </c>
      <c r="I1083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W1083" s="14">
        <v>0</v>
      </c>
      <c r="X1083" s="14">
        <v>0</v>
      </c>
      <c r="AA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 t="s">
        <v>38</v>
      </c>
      <c r="AI1083" t="s">
        <v>38</v>
      </c>
      <c r="AK1083" t="e">
        <f>VLOOKUP(B1083, 'Performance Data'!$B:$B, 1, 0)</f>
        <v>#N/A</v>
      </c>
    </row>
    <row r="1084" spans="2:37" hidden="1" x14ac:dyDescent="0.25">
      <c r="B1084">
        <v>51180</v>
      </c>
      <c r="C1084" t="s">
        <v>1132</v>
      </c>
      <c r="D1084" t="s">
        <v>735</v>
      </c>
      <c r="E1084" t="s">
        <v>735</v>
      </c>
      <c r="F1084">
        <v>0</v>
      </c>
      <c r="G1084">
        <v>0</v>
      </c>
      <c r="H1084">
        <v>0</v>
      </c>
      <c r="I108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W1084" s="14">
        <v>0</v>
      </c>
      <c r="X1084" s="14">
        <v>0</v>
      </c>
      <c r="AA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">
        <v>38</v>
      </c>
      <c r="AI1084" t="s">
        <v>38</v>
      </c>
      <c r="AK1084" t="e">
        <f>VLOOKUP(B1084, 'Performance Data'!$B:$B, 1, 0)</f>
        <v>#N/A</v>
      </c>
    </row>
    <row r="1085" spans="2:37" hidden="1" x14ac:dyDescent="0.25">
      <c r="B1085" s="1">
        <v>51186</v>
      </c>
      <c r="C1085" s="1" t="s">
        <v>1229</v>
      </c>
      <c r="D1085" s="1" t="s">
        <v>735</v>
      </c>
      <c r="E1085" s="1" t="s">
        <v>735</v>
      </c>
      <c r="F1085" s="1">
        <v>0</v>
      </c>
      <c r="G1085" s="1">
        <v>0</v>
      </c>
      <c r="H1085" s="1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s="14">
        <v>0</v>
      </c>
      <c r="P1085" s="14">
        <v>0</v>
      </c>
      <c r="Q1085" s="14">
        <v>0</v>
      </c>
      <c r="R1085">
        <v>0</v>
      </c>
      <c r="S1085">
        <v>0</v>
      </c>
      <c r="T1085">
        <v>0</v>
      </c>
      <c r="U1085">
        <v>0</v>
      </c>
      <c r="W1085">
        <v>0</v>
      </c>
      <c r="X1085">
        <v>0</v>
      </c>
      <c r="AA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 t="s">
        <v>38</v>
      </c>
      <c r="AI1085" t="s">
        <v>38</v>
      </c>
      <c r="AK1085" t="e">
        <f>VLOOKUP(B1085, 'Performance Data'!$B:$B, 1, 0)</f>
        <v>#N/A</v>
      </c>
    </row>
    <row r="1086" spans="2:37" hidden="1" x14ac:dyDescent="0.25">
      <c r="B1086" s="1">
        <v>51193</v>
      </c>
      <c r="C1086" s="1" t="s">
        <v>1254</v>
      </c>
      <c r="D1086" s="1" t="s">
        <v>735</v>
      </c>
      <c r="E1086" s="1" t="s">
        <v>735</v>
      </c>
      <c r="F1086" s="1">
        <v>0</v>
      </c>
      <c r="G1086" s="1">
        <v>0</v>
      </c>
      <c r="H1086" s="1">
        <v>0</v>
      </c>
      <c r="I1086">
        <v>0</v>
      </c>
      <c r="J1086">
        <v>0</v>
      </c>
      <c r="K1086">
        <v>0</v>
      </c>
      <c r="L1086">
        <v>51.81</v>
      </c>
      <c r="M1086">
        <v>0</v>
      </c>
      <c r="N1086">
        <v>0</v>
      </c>
      <c r="O1086" s="14">
        <v>0</v>
      </c>
      <c r="P1086" s="14">
        <v>0</v>
      </c>
      <c r="Q1086" s="14">
        <v>0</v>
      </c>
      <c r="R1086">
        <v>0</v>
      </c>
      <c r="S1086">
        <v>0</v>
      </c>
      <c r="T1086">
        <v>0</v>
      </c>
      <c r="U1086">
        <v>0</v>
      </c>
      <c r="W1086">
        <v>0</v>
      </c>
      <c r="X1086">
        <v>51.81</v>
      </c>
      <c r="AA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 t="s">
        <v>38</v>
      </c>
      <c r="AI1086" t="s">
        <v>38</v>
      </c>
      <c r="AK1086" t="e">
        <f>VLOOKUP(B1086, 'Performance Data'!$B:$B, 1, 0)</f>
        <v>#N/A</v>
      </c>
    </row>
    <row r="1087" spans="2:37" hidden="1" x14ac:dyDescent="0.25">
      <c r="B1087" s="1">
        <v>51200</v>
      </c>
      <c r="C1087" s="1" t="s">
        <v>1133</v>
      </c>
      <c r="D1087" s="1" t="s">
        <v>735</v>
      </c>
      <c r="E1087" s="1" t="s">
        <v>735</v>
      </c>
      <c r="F1087" s="1">
        <v>0</v>
      </c>
      <c r="G1087" s="1">
        <v>0</v>
      </c>
      <c r="H1087" s="1">
        <v>0</v>
      </c>
      <c r="I1087">
        <v>0</v>
      </c>
      <c r="J1087">
        <v>28735.77</v>
      </c>
      <c r="K1087">
        <v>8932.7999999999993</v>
      </c>
      <c r="L1087">
        <v>10179.129999999999</v>
      </c>
      <c r="M1087">
        <v>10220.35</v>
      </c>
      <c r="N1087">
        <v>26694.23</v>
      </c>
      <c r="O1087" s="14">
        <v>27523.73</v>
      </c>
      <c r="P1087" s="14">
        <v>13574.28</v>
      </c>
      <c r="Q1087" s="14">
        <v>22443.51</v>
      </c>
      <c r="R1087">
        <v>21396.17</v>
      </c>
      <c r="S1087">
        <v>38252.74</v>
      </c>
      <c r="T1087">
        <v>8233.44</v>
      </c>
      <c r="U1087">
        <v>3832.32</v>
      </c>
      <c r="W1087">
        <v>3832.32</v>
      </c>
      <c r="X1087">
        <v>220018.46999999997</v>
      </c>
      <c r="AA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">
        <v>38</v>
      </c>
      <c r="AI1087" t="s">
        <v>38</v>
      </c>
      <c r="AK1087" t="e">
        <f>VLOOKUP(B1087, 'Performance Data'!$B:$B, 1, 0)</f>
        <v>#N/A</v>
      </c>
    </row>
    <row r="1088" spans="2:37" hidden="1" x14ac:dyDescent="0.25">
      <c r="B1088" s="1">
        <v>51202</v>
      </c>
      <c r="C1088" s="1" t="s">
        <v>1134</v>
      </c>
      <c r="D1088" s="1" t="s">
        <v>735</v>
      </c>
      <c r="E1088" s="1" t="s">
        <v>735</v>
      </c>
      <c r="F1088" s="1">
        <v>0</v>
      </c>
      <c r="G1088" s="1">
        <v>0</v>
      </c>
      <c r="H1088" s="1">
        <v>0</v>
      </c>
      <c r="I1088">
        <v>0</v>
      </c>
      <c r="J1088">
        <v>496.2</v>
      </c>
      <c r="K1088">
        <v>0</v>
      </c>
      <c r="L1088">
        <v>0</v>
      </c>
      <c r="M1088">
        <v>773.52</v>
      </c>
      <c r="N1088">
        <v>9.1</v>
      </c>
      <c r="O1088" s="14">
        <v>9.1</v>
      </c>
      <c r="P1088" s="14">
        <v>148.5</v>
      </c>
      <c r="Q1088" s="14">
        <v>0</v>
      </c>
      <c r="R1088">
        <v>0</v>
      </c>
      <c r="S1088">
        <v>0</v>
      </c>
      <c r="T1088">
        <v>0</v>
      </c>
      <c r="U1088">
        <v>0</v>
      </c>
      <c r="W1088">
        <v>0</v>
      </c>
      <c r="X1088">
        <v>1436.4199999999998</v>
      </c>
      <c r="AA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">
        <v>38</v>
      </c>
      <c r="AI1088" t="s">
        <v>38</v>
      </c>
      <c r="AK1088" t="e">
        <f>VLOOKUP(B1088, 'Performance Data'!$B:$B, 1, 0)</f>
        <v>#N/A</v>
      </c>
    </row>
    <row r="1089" spans="2:37" hidden="1" x14ac:dyDescent="0.25">
      <c r="B1089" s="1">
        <v>51206</v>
      </c>
      <c r="C1089" s="1" t="s">
        <v>1135</v>
      </c>
      <c r="D1089" s="1" t="s">
        <v>735</v>
      </c>
      <c r="E1089" s="1" t="s">
        <v>735</v>
      </c>
      <c r="F1089" s="1">
        <v>0</v>
      </c>
      <c r="G1089" s="1">
        <v>0</v>
      </c>
      <c r="H1089" s="1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s="14">
        <v>0</v>
      </c>
      <c r="P1089" s="14">
        <v>0</v>
      </c>
      <c r="Q1089" s="14">
        <v>0</v>
      </c>
      <c r="R1089">
        <v>0</v>
      </c>
      <c r="S1089">
        <v>0</v>
      </c>
      <c r="T1089">
        <v>0</v>
      </c>
      <c r="U1089">
        <v>0</v>
      </c>
      <c r="W1089">
        <v>0</v>
      </c>
      <c r="X1089">
        <v>0</v>
      </c>
      <c r="AA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 t="s">
        <v>38</v>
      </c>
      <c r="AI1089" t="s">
        <v>38</v>
      </c>
      <c r="AK1089" t="e">
        <f>VLOOKUP(B1089, 'Performance Data'!$B:$B, 1, 0)</f>
        <v>#N/A</v>
      </c>
    </row>
    <row r="1090" spans="2:37" hidden="1" x14ac:dyDescent="0.25">
      <c r="B1090" s="1">
        <v>51207</v>
      </c>
      <c r="C1090" s="1" t="s">
        <v>1136</v>
      </c>
      <c r="D1090" s="1" t="s">
        <v>735</v>
      </c>
      <c r="E1090" s="1" t="s">
        <v>735</v>
      </c>
      <c r="F1090" s="1">
        <v>0</v>
      </c>
      <c r="G1090" s="1">
        <v>0</v>
      </c>
      <c r="H1090" s="1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s="14">
        <v>0</v>
      </c>
      <c r="P1090" s="14">
        <v>0</v>
      </c>
      <c r="Q1090" s="14">
        <v>0</v>
      </c>
      <c r="R1090">
        <v>0</v>
      </c>
      <c r="S1090">
        <v>859.87</v>
      </c>
      <c r="T1090">
        <v>0</v>
      </c>
      <c r="U1090">
        <v>0</v>
      </c>
      <c r="W1090">
        <v>0</v>
      </c>
      <c r="X1090">
        <v>859.87</v>
      </c>
      <c r="AA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t="s">
        <v>38</v>
      </c>
      <c r="AI1090" t="s">
        <v>38</v>
      </c>
      <c r="AK1090" t="e">
        <f>VLOOKUP(B1090, 'Performance Data'!$B:$B, 1, 0)</f>
        <v>#N/A</v>
      </c>
    </row>
    <row r="1091" spans="2:37" hidden="1" x14ac:dyDescent="0.25">
      <c r="B1091" s="1">
        <v>51209</v>
      </c>
      <c r="C1091" s="1" t="s">
        <v>1137</v>
      </c>
      <c r="D1091" s="1" t="s">
        <v>735</v>
      </c>
      <c r="E1091" s="1" t="s">
        <v>735</v>
      </c>
      <c r="F1091" s="1">
        <v>0</v>
      </c>
      <c r="G1091" s="1">
        <v>0</v>
      </c>
      <c r="H1091" s="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s="14">
        <v>0</v>
      </c>
      <c r="P1091" s="14">
        <v>0</v>
      </c>
      <c r="Q1091" s="14">
        <v>0</v>
      </c>
      <c r="R1091">
        <v>0</v>
      </c>
      <c r="S1091">
        <v>0</v>
      </c>
      <c r="T1091">
        <v>0</v>
      </c>
      <c r="U1091">
        <v>0</v>
      </c>
      <c r="W1091">
        <v>0</v>
      </c>
      <c r="X1091">
        <v>0</v>
      </c>
      <c r="AA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 t="s">
        <v>38</v>
      </c>
      <c r="AI1091" t="s">
        <v>38</v>
      </c>
      <c r="AK1091" t="e">
        <f>VLOOKUP(B1091, 'Performance Data'!$B:$B, 1, 0)</f>
        <v>#N/A</v>
      </c>
    </row>
    <row r="1092" spans="2:37" hidden="1" x14ac:dyDescent="0.25">
      <c r="B1092" s="1">
        <v>51600</v>
      </c>
      <c r="C1092" s="1" t="s">
        <v>1138</v>
      </c>
      <c r="D1092" s="1" t="s">
        <v>735</v>
      </c>
      <c r="E1092" s="1" t="s">
        <v>735</v>
      </c>
      <c r="F1092" s="1">
        <v>0</v>
      </c>
      <c r="G1092" s="1">
        <v>0</v>
      </c>
      <c r="H1092" s="1">
        <v>0</v>
      </c>
      <c r="I1092">
        <v>0</v>
      </c>
      <c r="J1092">
        <v>1000</v>
      </c>
      <c r="K1092">
        <v>1000</v>
      </c>
      <c r="L1092">
        <v>1000</v>
      </c>
      <c r="M1092">
        <v>1000</v>
      </c>
      <c r="N1092">
        <v>1000</v>
      </c>
      <c r="O1092" s="14">
        <v>2000</v>
      </c>
      <c r="P1092" s="14">
        <v>1000</v>
      </c>
      <c r="Q1092" s="14">
        <v>1000</v>
      </c>
      <c r="R1092">
        <v>1000</v>
      </c>
      <c r="S1092">
        <v>1000</v>
      </c>
      <c r="T1092">
        <v>1000</v>
      </c>
      <c r="U1092">
        <v>1000</v>
      </c>
      <c r="W1092">
        <v>1000</v>
      </c>
      <c r="X1092">
        <v>13000</v>
      </c>
      <c r="AA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 t="s">
        <v>38</v>
      </c>
      <c r="AI1092" t="s">
        <v>38</v>
      </c>
      <c r="AK1092" t="e">
        <f>VLOOKUP(B1092, 'Performance Data'!$B:$B, 1, 0)</f>
        <v>#N/A</v>
      </c>
    </row>
    <row r="1093" spans="2:37" hidden="1" x14ac:dyDescent="0.25">
      <c r="B1093" s="1">
        <v>53000</v>
      </c>
      <c r="C1093" s="1" t="s">
        <v>1230</v>
      </c>
      <c r="D1093" s="1" t="s">
        <v>735</v>
      </c>
      <c r="E1093" s="1" t="s">
        <v>735</v>
      </c>
      <c r="F1093" s="1">
        <v>0</v>
      </c>
      <c r="G1093" s="1">
        <v>0</v>
      </c>
      <c r="H1093" s="1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s="14">
        <v>0</v>
      </c>
      <c r="P1093" s="14">
        <v>0</v>
      </c>
      <c r="Q1093" s="14">
        <v>0</v>
      </c>
      <c r="R1093">
        <v>0</v>
      </c>
      <c r="S1093">
        <v>0</v>
      </c>
      <c r="T1093">
        <v>0</v>
      </c>
      <c r="U1093">
        <v>0</v>
      </c>
      <c r="W1093">
        <v>0</v>
      </c>
      <c r="X1093">
        <v>0</v>
      </c>
      <c r="AA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">
        <v>38</v>
      </c>
      <c r="AI1093" t="s">
        <v>38</v>
      </c>
      <c r="AK1093" t="e">
        <f>VLOOKUP(B1093, 'Performance Data'!$B:$B, 1, 0)</f>
        <v>#N/A</v>
      </c>
    </row>
    <row r="1094" spans="2:37" hidden="1" x14ac:dyDescent="0.25">
      <c r="B1094" s="1">
        <v>53020</v>
      </c>
      <c r="C1094" s="1" t="s">
        <v>1255</v>
      </c>
      <c r="D1094" s="1" t="s">
        <v>735</v>
      </c>
      <c r="E1094" s="1" t="s">
        <v>735</v>
      </c>
      <c r="F1094" s="1">
        <v>0</v>
      </c>
      <c r="G1094" s="1">
        <v>0</v>
      </c>
      <c r="H1094" s="1">
        <v>0</v>
      </c>
      <c r="I1094">
        <v>0</v>
      </c>
      <c r="J1094">
        <v>0</v>
      </c>
      <c r="K1094">
        <v>0</v>
      </c>
      <c r="L1094">
        <v>1359.7</v>
      </c>
      <c r="M1094">
        <v>0</v>
      </c>
      <c r="N1094">
        <v>0</v>
      </c>
      <c r="O1094" s="14">
        <v>0</v>
      </c>
      <c r="P1094" s="14">
        <v>0</v>
      </c>
      <c r="Q1094" s="14">
        <v>0</v>
      </c>
      <c r="R1094">
        <v>0</v>
      </c>
      <c r="S1094">
        <v>0</v>
      </c>
      <c r="T1094">
        <v>0</v>
      </c>
      <c r="U1094">
        <v>0</v>
      </c>
      <c r="W1094">
        <v>0</v>
      </c>
      <c r="X1094">
        <v>1359.7</v>
      </c>
      <c r="AA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 t="s">
        <v>38</v>
      </c>
      <c r="AI1094" t="s">
        <v>38</v>
      </c>
      <c r="AK1094" t="e">
        <f>VLOOKUP(B1094, 'Performance Data'!$B:$B, 1, 0)</f>
        <v>#N/A</v>
      </c>
    </row>
    <row r="1095" spans="2:37" hidden="1" x14ac:dyDescent="0.25">
      <c r="B1095" s="1" t="s">
        <v>1256</v>
      </c>
      <c r="C1095" s="1" t="s">
        <v>1257</v>
      </c>
      <c r="D1095" s="1" t="s">
        <v>735</v>
      </c>
      <c r="E1095" s="1" t="s">
        <v>735</v>
      </c>
      <c r="F1095" s="1">
        <v>0</v>
      </c>
      <c r="G1095" s="1">
        <v>0</v>
      </c>
      <c r="H1095" s="1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s="14">
        <v>0</v>
      </c>
      <c r="P1095" s="14">
        <v>0</v>
      </c>
      <c r="Q1095" s="14">
        <v>0</v>
      </c>
      <c r="R1095">
        <v>0</v>
      </c>
      <c r="S1095">
        <v>0</v>
      </c>
      <c r="T1095">
        <v>0</v>
      </c>
      <c r="U1095">
        <v>0</v>
      </c>
      <c r="W1095">
        <v>0</v>
      </c>
      <c r="X1095">
        <v>0</v>
      </c>
      <c r="AA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">
        <v>38</v>
      </c>
      <c r="AI1095" t="s">
        <v>38</v>
      </c>
      <c r="AK1095" t="e">
        <f>VLOOKUP(B1095, 'Performance Data'!$B:$B, 1, 0)</f>
        <v>#N/A</v>
      </c>
    </row>
  </sheetData>
  <autoFilter ref="B2:AK1095" xr:uid="{EB017BE1-4749-4656-B18C-48C07B117B30}">
    <filterColumn colId="0">
      <filters>
        <filter val="24013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06EC-6D36-4F55-9919-F5C581266B65}">
  <dimension ref="B1:AQ653"/>
  <sheetViews>
    <sheetView topLeftCell="A605" workbookViewId="0">
      <selection activeCell="C620" sqref="C620"/>
    </sheetView>
  </sheetViews>
  <sheetFormatPr defaultColWidth="8.85546875" defaultRowHeight="15" x14ac:dyDescent="0.25"/>
  <cols>
    <col min="2" max="2" width="16.42578125" bestFit="1" customWidth="1"/>
    <col min="3" max="3" width="51.85546875" bestFit="1" customWidth="1"/>
    <col min="4" max="4" width="11" customWidth="1"/>
    <col min="5" max="5" width="25.7109375" bestFit="1" customWidth="1"/>
    <col min="6" max="9" width="21.140625" customWidth="1"/>
    <col min="10" max="11" width="13.7109375" bestFit="1" customWidth="1"/>
    <col min="12" max="12" width="16.42578125" bestFit="1" customWidth="1"/>
    <col min="13" max="15" width="9.85546875" bestFit="1" customWidth="1"/>
  </cols>
  <sheetData>
    <row r="1" spans="2:43" x14ac:dyDescent="0.25">
      <c r="D1">
        <v>3</v>
      </c>
      <c r="E1">
        <v>4</v>
      </c>
      <c r="F1">
        <v>10</v>
      </c>
      <c r="H1">
        <v>7</v>
      </c>
      <c r="J1">
        <v>5</v>
      </c>
      <c r="K1">
        <v>13</v>
      </c>
      <c r="M1">
        <v>20</v>
      </c>
      <c r="N1">
        <v>21</v>
      </c>
      <c r="O1">
        <v>22</v>
      </c>
      <c r="P1">
        <v>23</v>
      </c>
      <c r="Q1">
        <v>15</v>
      </c>
      <c r="R1" t="s">
        <v>1258</v>
      </c>
      <c r="S1" s="16">
        <v>6.5000000000000002E-2</v>
      </c>
      <c r="T1" s="16">
        <v>0.08</v>
      </c>
      <c r="U1" s="16">
        <v>0.105</v>
      </c>
      <c r="V1" s="16">
        <v>0.09</v>
      </c>
      <c r="W1" s="16">
        <v>0.09</v>
      </c>
      <c r="X1" s="16">
        <v>0.08</v>
      </c>
      <c r="Y1" s="16">
        <v>0.08</v>
      </c>
      <c r="Z1" s="16">
        <v>0.05</v>
      </c>
      <c r="AA1" s="16">
        <v>0.09</v>
      </c>
      <c r="AB1" s="16">
        <v>0.11</v>
      </c>
      <c r="AC1" s="16">
        <v>0.09</v>
      </c>
      <c r="AD1" s="16">
        <v>7.0000000000000007E-2</v>
      </c>
      <c r="AF1" s="16">
        <v>6.5000000000000002E-2</v>
      </c>
      <c r="AG1" s="16">
        <v>0.08</v>
      </c>
      <c r="AH1" s="16">
        <v>0.105</v>
      </c>
      <c r="AI1" s="16">
        <v>0.09</v>
      </c>
      <c r="AJ1" s="16">
        <v>0.09</v>
      </c>
      <c r="AK1" s="16">
        <v>0.08</v>
      </c>
      <c r="AL1" s="16">
        <v>0.08</v>
      </c>
      <c r="AM1" s="16">
        <v>0.05</v>
      </c>
      <c r="AN1" s="16">
        <v>0.09</v>
      </c>
      <c r="AO1" s="16">
        <v>0.11</v>
      </c>
      <c r="AP1" s="16">
        <v>0.09</v>
      </c>
      <c r="AQ1" s="16">
        <v>7.0000000000000007E-2</v>
      </c>
    </row>
    <row r="2" spans="2:43" x14ac:dyDescent="0.25">
      <c r="B2" t="s">
        <v>44</v>
      </c>
      <c r="C2" t="s">
        <v>45</v>
      </c>
      <c r="D2" t="s">
        <v>46</v>
      </c>
      <c r="E2" t="s">
        <v>47</v>
      </c>
      <c r="F2" t="s">
        <v>1259</v>
      </c>
      <c r="G2" t="s">
        <v>519</v>
      </c>
      <c r="H2" t="s">
        <v>1260</v>
      </c>
      <c r="I2" t="s">
        <v>1261</v>
      </c>
      <c r="J2" t="s">
        <v>1262</v>
      </c>
      <c r="K2" t="s">
        <v>51</v>
      </c>
      <c r="L2" t="s">
        <v>1263</v>
      </c>
      <c r="M2" s="17" t="s">
        <v>1264</v>
      </c>
      <c r="N2" s="17" t="s">
        <v>1265</v>
      </c>
      <c r="O2" s="17" t="s">
        <v>1266</v>
      </c>
      <c r="P2" s="17" t="s">
        <v>1267</v>
      </c>
      <c r="Q2" s="18" t="s">
        <v>61</v>
      </c>
      <c r="S2" s="12">
        <v>45682</v>
      </c>
      <c r="T2" s="12">
        <v>45713</v>
      </c>
      <c r="U2" s="12">
        <v>45741</v>
      </c>
      <c r="V2" s="12">
        <v>45772</v>
      </c>
      <c r="W2" s="12">
        <v>45802</v>
      </c>
      <c r="X2" s="12">
        <v>45833</v>
      </c>
      <c r="Y2" s="12">
        <v>45863</v>
      </c>
      <c r="Z2" s="12">
        <v>45894</v>
      </c>
      <c r="AA2" s="12">
        <v>45925</v>
      </c>
      <c r="AB2" s="12">
        <v>45955</v>
      </c>
      <c r="AC2" s="12">
        <v>45986</v>
      </c>
      <c r="AD2" s="12">
        <v>46016</v>
      </c>
      <c r="AF2" s="12">
        <v>45682</v>
      </c>
      <c r="AG2" s="12">
        <v>45713</v>
      </c>
      <c r="AH2" s="12">
        <v>45741</v>
      </c>
      <c r="AI2" s="12">
        <v>45772</v>
      </c>
      <c r="AJ2" s="12">
        <v>45802</v>
      </c>
      <c r="AK2" s="12">
        <v>45833</v>
      </c>
      <c r="AL2" s="12">
        <v>45863</v>
      </c>
      <c r="AM2" s="12">
        <v>45894</v>
      </c>
      <c r="AN2" s="12">
        <v>45925</v>
      </c>
      <c r="AO2" s="12">
        <v>45955</v>
      </c>
      <c r="AP2" s="12">
        <v>45986</v>
      </c>
      <c r="AQ2" s="12">
        <v>46016</v>
      </c>
    </row>
    <row r="3" spans="2:43" x14ac:dyDescent="0.25">
      <c r="B3">
        <v>10033</v>
      </c>
      <c r="C3" t="s">
        <v>530</v>
      </c>
      <c r="D3" t="s">
        <v>23</v>
      </c>
      <c r="E3" t="s">
        <v>21</v>
      </c>
      <c r="F3" t="s">
        <v>531</v>
      </c>
      <c r="G3" t="s">
        <v>358</v>
      </c>
      <c r="H3">
        <v>2023</v>
      </c>
      <c r="I3">
        <v>2024</v>
      </c>
      <c r="J3" t="s">
        <v>1268</v>
      </c>
      <c r="K3">
        <v>0</v>
      </c>
      <c r="L3">
        <v>0</v>
      </c>
      <c r="M3">
        <v>15074.4</v>
      </c>
      <c r="N3">
        <v>28875.11</v>
      </c>
      <c r="O3">
        <v>4283.7</v>
      </c>
      <c r="P3">
        <v>30000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F3">
        <f>S3</f>
        <v>0</v>
      </c>
      <c r="AG3">
        <f>SUM($S3:T3)</f>
        <v>0</v>
      </c>
      <c r="AH3">
        <f>SUM($S3:U3)</f>
        <v>0</v>
      </c>
      <c r="AI3">
        <f>SUM($S3:V3)</f>
        <v>0</v>
      </c>
      <c r="AJ3">
        <f>SUM($S3:W3)</f>
        <v>0</v>
      </c>
      <c r="AK3">
        <f>SUM($S3:X3)</f>
        <v>0</v>
      </c>
      <c r="AL3">
        <f>SUM($S3:Y3)</f>
        <v>0</v>
      </c>
      <c r="AM3">
        <f>SUM($S3:Z3)</f>
        <v>0</v>
      </c>
      <c r="AN3">
        <f>SUM($S3:AA3)</f>
        <v>0</v>
      </c>
      <c r="AO3">
        <f>SUM($S3:AB3)</f>
        <v>0</v>
      </c>
      <c r="AP3">
        <f>SUM($S3:AC3)</f>
        <v>0</v>
      </c>
      <c r="AQ3">
        <f>SUM($S3:AD3)</f>
        <v>0</v>
      </c>
    </row>
    <row r="4" spans="2:43" x14ac:dyDescent="0.25">
      <c r="B4">
        <v>20001</v>
      </c>
      <c r="C4" t="s">
        <v>281</v>
      </c>
      <c r="D4" t="s">
        <v>23</v>
      </c>
      <c r="E4" t="s">
        <v>18</v>
      </c>
      <c r="F4" t="s">
        <v>535</v>
      </c>
      <c r="G4" t="s">
        <v>358</v>
      </c>
      <c r="H4">
        <v>0</v>
      </c>
      <c r="I4">
        <v>2024</v>
      </c>
      <c r="J4" t="s">
        <v>679</v>
      </c>
      <c r="K4" t="s">
        <v>679</v>
      </c>
      <c r="L4" t="s">
        <v>1239</v>
      </c>
      <c r="M4">
        <v>448.37</v>
      </c>
      <c r="N4">
        <v>1208.81</v>
      </c>
      <c r="O4">
        <v>909.09</v>
      </c>
      <c r="P4">
        <v>1000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F4">
        <f t="shared" ref="AF4:AF67" si="0">S4</f>
        <v>0</v>
      </c>
      <c r="AG4">
        <f>SUM($S4:T4)</f>
        <v>0</v>
      </c>
      <c r="AH4">
        <f>SUM($S4:U4)</f>
        <v>0</v>
      </c>
      <c r="AI4">
        <f>SUM($S4:V4)</f>
        <v>0</v>
      </c>
      <c r="AJ4">
        <f>SUM($S4:W4)</f>
        <v>0</v>
      </c>
      <c r="AK4">
        <f>SUM($S4:X4)</f>
        <v>0</v>
      </c>
      <c r="AL4">
        <f>SUM($S4:Y4)</f>
        <v>0</v>
      </c>
      <c r="AM4">
        <f>SUM($S4:Z4)</f>
        <v>0</v>
      </c>
      <c r="AN4">
        <f>SUM($S4:AA4)</f>
        <v>0</v>
      </c>
      <c r="AO4">
        <f>SUM($S4:AB4)</f>
        <v>0</v>
      </c>
      <c r="AP4">
        <f>SUM($S4:AC4)</f>
        <v>0</v>
      </c>
      <c r="AQ4">
        <f>SUM($S4:AD4)</f>
        <v>0</v>
      </c>
    </row>
    <row r="5" spans="2:43" x14ac:dyDescent="0.25">
      <c r="B5">
        <v>20004</v>
      </c>
      <c r="C5" t="s">
        <v>282</v>
      </c>
      <c r="D5" t="s">
        <v>23</v>
      </c>
      <c r="E5" t="s">
        <v>18</v>
      </c>
      <c r="F5" t="s">
        <v>535</v>
      </c>
      <c r="G5" t="s">
        <v>64</v>
      </c>
      <c r="H5">
        <v>0</v>
      </c>
      <c r="I5" t="s">
        <v>38</v>
      </c>
      <c r="J5" t="s">
        <v>712</v>
      </c>
      <c r="K5" t="s">
        <v>679</v>
      </c>
      <c r="L5" t="s">
        <v>1239</v>
      </c>
      <c r="M5">
        <v>5603.78</v>
      </c>
      <c r="N5">
        <v>4652.83</v>
      </c>
      <c r="O5">
        <v>4691.88</v>
      </c>
      <c r="P5">
        <v>5000</v>
      </c>
      <c r="Q5">
        <v>4500</v>
      </c>
      <c r="S5">
        <v>292.5</v>
      </c>
      <c r="T5">
        <v>360</v>
      </c>
      <c r="U5">
        <v>472.5</v>
      </c>
      <c r="V5">
        <v>405</v>
      </c>
      <c r="W5">
        <v>405</v>
      </c>
      <c r="X5">
        <v>360</v>
      </c>
      <c r="Y5">
        <v>360</v>
      </c>
      <c r="Z5">
        <v>225</v>
      </c>
      <c r="AA5">
        <v>405</v>
      </c>
      <c r="AB5">
        <v>495</v>
      </c>
      <c r="AC5">
        <v>405</v>
      </c>
      <c r="AD5">
        <v>315</v>
      </c>
      <c r="AF5">
        <f t="shared" si="0"/>
        <v>292.5</v>
      </c>
      <c r="AG5">
        <f>SUM($S5:T5)</f>
        <v>652.5</v>
      </c>
      <c r="AH5">
        <f>SUM($S5:U5)</f>
        <v>1125</v>
      </c>
      <c r="AI5">
        <f>SUM($S5:V5)</f>
        <v>1530</v>
      </c>
      <c r="AJ5">
        <f>SUM($S5:W5)</f>
        <v>1935</v>
      </c>
      <c r="AK5">
        <f>SUM($S5:X5)</f>
        <v>2295</v>
      </c>
      <c r="AL5">
        <f>SUM($S5:Y5)</f>
        <v>2655</v>
      </c>
      <c r="AM5">
        <f>SUM($S5:Z5)</f>
        <v>2880</v>
      </c>
      <c r="AN5">
        <f>SUM($S5:AA5)</f>
        <v>3285</v>
      </c>
      <c r="AO5">
        <f>SUM($S5:AB5)</f>
        <v>3780</v>
      </c>
      <c r="AP5">
        <f>SUM($S5:AC5)</f>
        <v>4185</v>
      </c>
      <c r="AQ5">
        <f>SUM($S5:AD5)</f>
        <v>4500</v>
      </c>
    </row>
    <row r="6" spans="2:43" x14ac:dyDescent="0.25">
      <c r="B6">
        <v>20005</v>
      </c>
      <c r="C6" t="s">
        <v>160</v>
      </c>
      <c r="D6" t="s">
        <v>23</v>
      </c>
      <c r="E6" t="s">
        <v>18</v>
      </c>
      <c r="F6" t="s">
        <v>535</v>
      </c>
      <c r="G6" t="s">
        <v>64</v>
      </c>
      <c r="H6">
        <v>0</v>
      </c>
      <c r="I6" t="s">
        <v>38</v>
      </c>
      <c r="J6" t="s">
        <v>141</v>
      </c>
      <c r="K6" t="s">
        <v>174</v>
      </c>
      <c r="L6" t="s">
        <v>1240</v>
      </c>
      <c r="M6">
        <v>12843.43</v>
      </c>
      <c r="N6">
        <v>14745.16</v>
      </c>
      <c r="O6">
        <v>15727.2</v>
      </c>
      <c r="P6">
        <v>15500</v>
      </c>
      <c r="Q6">
        <v>16500</v>
      </c>
      <c r="S6">
        <v>1072.5</v>
      </c>
      <c r="T6">
        <v>1320</v>
      </c>
      <c r="U6">
        <v>1732.5</v>
      </c>
      <c r="V6">
        <v>1485</v>
      </c>
      <c r="W6">
        <v>1485</v>
      </c>
      <c r="X6">
        <v>1320</v>
      </c>
      <c r="Y6">
        <v>1320</v>
      </c>
      <c r="Z6">
        <v>825</v>
      </c>
      <c r="AA6">
        <v>1485</v>
      </c>
      <c r="AB6">
        <v>1815</v>
      </c>
      <c r="AC6">
        <v>1485</v>
      </c>
      <c r="AD6">
        <v>1155</v>
      </c>
      <c r="AF6">
        <f t="shared" si="0"/>
        <v>1072.5</v>
      </c>
      <c r="AG6">
        <f>SUM($S6:T6)</f>
        <v>2392.5</v>
      </c>
      <c r="AH6">
        <f>SUM($S6:U6)</f>
        <v>4125</v>
      </c>
      <c r="AI6">
        <f>SUM($S6:V6)</f>
        <v>5610</v>
      </c>
      <c r="AJ6">
        <f>SUM($S6:W6)</f>
        <v>7095</v>
      </c>
      <c r="AK6">
        <f>SUM($S6:X6)</f>
        <v>8415</v>
      </c>
      <c r="AL6">
        <f>SUM($S6:Y6)</f>
        <v>9735</v>
      </c>
      <c r="AM6">
        <f>SUM($S6:Z6)</f>
        <v>10560</v>
      </c>
      <c r="AN6">
        <f>SUM($S6:AA6)</f>
        <v>12045</v>
      </c>
      <c r="AO6">
        <f>SUM($S6:AB6)</f>
        <v>13860</v>
      </c>
      <c r="AP6">
        <f>SUM($S6:AC6)</f>
        <v>15345</v>
      </c>
      <c r="AQ6">
        <f>SUM($S6:AD6)</f>
        <v>16500</v>
      </c>
    </row>
    <row r="7" spans="2:43" x14ac:dyDescent="0.25">
      <c r="B7">
        <v>20007</v>
      </c>
      <c r="C7" t="s">
        <v>96</v>
      </c>
      <c r="D7" t="s">
        <v>23</v>
      </c>
      <c r="E7" t="s">
        <v>18</v>
      </c>
      <c r="F7" t="s">
        <v>535</v>
      </c>
      <c r="G7" t="s">
        <v>107</v>
      </c>
      <c r="H7">
        <v>0</v>
      </c>
      <c r="I7" t="s">
        <v>38</v>
      </c>
      <c r="J7" t="s">
        <v>679</v>
      </c>
      <c r="K7" t="s">
        <v>712</v>
      </c>
      <c r="L7" t="s">
        <v>1239</v>
      </c>
      <c r="M7">
        <v>2938.51</v>
      </c>
      <c r="N7">
        <v>4350.8100000000004</v>
      </c>
      <c r="O7">
        <v>4504.97</v>
      </c>
      <c r="P7">
        <v>4500</v>
      </c>
      <c r="Q7">
        <v>5000</v>
      </c>
      <c r="S7">
        <v>325</v>
      </c>
      <c r="T7">
        <v>400</v>
      </c>
      <c r="U7">
        <v>525</v>
      </c>
      <c r="V7">
        <v>450</v>
      </c>
      <c r="W7">
        <v>450</v>
      </c>
      <c r="X7">
        <v>400</v>
      </c>
      <c r="Y7">
        <v>400</v>
      </c>
      <c r="Z7">
        <v>250</v>
      </c>
      <c r="AA7">
        <v>450</v>
      </c>
      <c r="AB7">
        <v>550</v>
      </c>
      <c r="AC7">
        <v>450</v>
      </c>
      <c r="AD7">
        <v>350</v>
      </c>
      <c r="AF7">
        <f t="shared" si="0"/>
        <v>325</v>
      </c>
      <c r="AG7">
        <f>SUM($S7:T7)</f>
        <v>725</v>
      </c>
      <c r="AH7">
        <f>SUM($S7:U7)</f>
        <v>1250</v>
      </c>
      <c r="AI7">
        <f>SUM($S7:V7)</f>
        <v>1700</v>
      </c>
      <c r="AJ7">
        <f>SUM($S7:W7)</f>
        <v>2150</v>
      </c>
      <c r="AK7">
        <f>SUM($S7:X7)</f>
        <v>2550</v>
      </c>
      <c r="AL7">
        <f>SUM($S7:Y7)</f>
        <v>2950</v>
      </c>
      <c r="AM7">
        <f>SUM($S7:Z7)</f>
        <v>3200</v>
      </c>
      <c r="AN7">
        <f>SUM($S7:AA7)</f>
        <v>3650</v>
      </c>
      <c r="AO7">
        <f>SUM($S7:AB7)</f>
        <v>4200</v>
      </c>
      <c r="AP7">
        <f>SUM($S7:AC7)</f>
        <v>4650</v>
      </c>
      <c r="AQ7">
        <f>SUM($S7:AD7)</f>
        <v>5000</v>
      </c>
    </row>
    <row r="8" spans="2:43" x14ac:dyDescent="0.25">
      <c r="B8">
        <v>20009</v>
      </c>
      <c r="C8" t="s">
        <v>167</v>
      </c>
      <c r="D8" t="s">
        <v>23</v>
      </c>
      <c r="E8" t="s">
        <v>16</v>
      </c>
      <c r="F8" t="s">
        <v>533</v>
      </c>
      <c r="G8" t="s">
        <v>64</v>
      </c>
      <c r="H8">
        <v>0</v>
      </c>
      <c r="I8" t="s">
        <v>38</v>
      </c>
      <c r="J8" t="s">
        <v>174</v>
      </c>
      <c r="K8" t="s">
        <v>174</v>
      </c>
      <c r="L8" t="s">
        <v>1240</v>
      </c>
      <c r="M8">
        <v>13089.14</v>
      </c>
      <c r="N8">
        <v>16349.97</v>
      </c>
      <c r="O8">
        <v>10058.209999999999</v>
      </c>
      <c r="P8">
        <v>17500</v>
      </c>
      <c r="Q8">
        <v>10000</v>
      </c>
      <c r="S8">
        <v>650</v>
      </c>
      <c r="T8">
        <v>800</v>
      </c>
      <c r="U8">
        <v>1050</v>
      </c>
      <c r="V8">
        <v>900</v>
      </c>
      <c r="W8">
        <v>900</v>
      </c>
      <c r="X8">
        <v>800</v>
      </c>
      <c r="Y8">
        <v>800</v>
      </c>
      <c r="Z8">
        <v>500</v>
      </c>
      <c r="AA8">
        <v>900</v>
      </c>
      <c r="AB8">
        <v>1100</v>
      </c>
      <c r="AC8">
        <v>900</v>
      </c>
      <c r="AD8">
        <v>700</v>
      </c>
      <c r="AF8">
        <f t="shared" si="0"/>
        <v>650</v>
      </c>
      <c r="AG8">
        <f>SUM($S8:T8)</f>
        <v>1450</v>
      </c>
      <c r="AH8">
        <f>SUM($S8:U8)</f>
        <v>2500</v>
      </c>
      <c r="AI8">
        <f>SUM($S8:V8)</f>
        <v>3400</v>
      </c>
      <c r="AJ8">
        <f>SUM($S8:W8)</f>
        <v>4300</v>
      </c>
      <c r="AK8">
        <f>SUM($S8:X8)</f>
        <v>5100</v>
      </c>
      <c r="AL8">
        <f>SUM($S8:Y8)</f>
        <v>5900</v>
      </c>
      <c r="AM8">
        <f>SUM($S8:Z8)</f>
        <v>6400</v>
      </c>
      <c r="AN8">
        <f>SUM($S8:AA8)</f>
        <v>7300</v>
      </c>
      <c r="AO8">
        <f>SUM($S8:AB8)</f>
        <v>8400</v>
      </c>
      <c r="AP8">
        <f>SUM($S8:AC8)</f>
        <v>9300</v>
      </c>
      <c r="AQ8">
        <f>SUM($S8:AD8)</f>
        <v>10000</v>
      </c>
    </row>
    <row r="9" spans="2:43" x14ac:dyDescent="0.25">
      <c r="B9">
        <v>20018</v>
      </c>
      <c r="C9" t="s">
        <v>63</v>
      </c>
      <c r="D9" t="s">
        <v>23</v>
      </c>
      <c r="E9" t="s">
        <v>18</v>
      </c>
      <c r="F9" t="s">
        <v>535</v>
      </c>
      <c r="G9" t="s">
        <v>64</v>
      </c>
      <c r="H9">
        <v>0</v>
      </c>
      <c r="I9" t="s">
        <v>38</v>
      </c>
      <c r="J9" t="s">
        <v>710</v>
      </c>
      <c r="K9" t="s">
        <v>128</v>
      </c>
      <c r="L9" t="s">
        <v>1242</v>
      </c>
      <c r="M9">
        <v>34150.32</v>
      </c>
      <c r="N9">
        <v>37681.89</v>
      </c>
      <c r="O9">
        <v>33166.949999999997</v>
      </c>
      <c r="P9">
        <v>40000</v>
      </c>
      <c r="Q9">
        <v>35000</v>
      </c>
      <c r="S9">
        <v>2275</v>
      </c>
      <c r="T9">
        <v>2800</v>
      </c>
      <c r="U9">
        <v>3675</v>
      </c>
      <c r="V9">
        <v>3150</v>
      </c>
      <c r="W9">
        <v>3150</v>
      </c>
      <c r="X9">
        <v>2800</v>
      </c>
      <c r="Y9">
        <v>2800</v>
      </c>
      <c r="Z9">
        <v>1750</v>
      </c>
      <c r="AA9">
        <v>3150</v>
      </c>
      <c r="AB9">
        <v>3850</v>
      </c>
      <c r="AC9">
        <v>3150</v>
      </c>
      <c r="AD9">
        <v>2450</v>
      </c>
      <c r="AF9">
        <f t="shared" si="0"/>
        <v>2275</v>
      </c>
      <c r="AG9">
        <f>SUM($S9:T9)</f>
        <v>5075</v>
      </c>
      <c r="AH9">
        <f>SUM($S9:U9)</f>
        <v>8750</v>
      </c>
      <c r="AI9">
        <f>SUM($S9:V9)</f>
        <v>11900</v>
      </c>
      <c r="AJ9">
        <f>SUM($S9:W9)</f>
        <v>15050</v>
      </c>
      <c r="AK9">
        <f>SUM($S9:X9)</f>
        <v>17850</v>
      </c>
      <c r="AL9">
        <f>SUM($S9:Y9)</f>
        <v>20650</v>
      </c>
      <c r="AM9">
        <f>SUM($S9:Z9)</f>
        <v>22400</v>
      </c>
      <c r="AN9">
        <f>SUM($S9:AA9)</f>
        <v>25550</v>
      </c>
      <c r="AO9">
        <f>SUM($S9:AB9)</f>
        <v>29400</v>
      </c>
      <c r="AP9">
        <f>SUM($S9:AC9)</f>
        <v>32550</v>
      </c>
      <c r="AQ9">
        <f>SUM($S9:AD9)</f>
        <v>35000</v>
      </c>
    </row>
    <row r="10" spans="2:43" x14ac:dyDescent="0.25">
      <c r="B10">
        <v>20020</v>
      </c>
      <c r="C10" t="s">
        <v>532</v>
      </c>
      <c r="D10">
        <v>0</v>
      </c>
      <c r="E10">
        <v>0</v>
      </c>
      <c r="F10">
        <v>0</v>
      </c>
      <c r="G10">
        <v>0</v>
      </c>
      <c r="H10">
        <v>0</v>
      </c>
      <c r="I10">
        <v>2022</v>
      </c>
      <c r="J10">
        <v>0</v>
      </c>
      <c r="K10">
        <v>0</v>
      </c>
      <c r="L10">
        <v>0</v>
      </c>
      <c r="M10">
        <v>5813.57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F10">
        <f t="shared" si="0"/>
        <v>0</v>
      </c>
      <c r="AG10">
        <f>SUM($S10:T10)</f>
        <v>0</v>
      </c>
      <c r="AH10">
        <f>SUM($S10:U10)</f>
        <v>0</v>
      </c>
      <c r="AI10">
        <f>SUM($S10:V10)</f>
        <v>0</v>
      </c>
      <c r="AJ10">
        <f>SUM($S10:W10)</f>
        <v>0</v>
      </c>
      <c r="AK10">
        <f>SUM($S10:X10)</f>
        <v>0</v>
      </c>
      <c r="AL10">
        <f>SUM($S10:Y10)</f>
        <v>0</v>
      </c>
      <c r="AM10">
        <f>SUM($S10:Z10)</f>
        <v>0</v>
      </c>
      <c r="AN10">
        <f>SUM($S10:AA10)</f>
        <v>0</v>
      </c>
      <c r="AO10">
        <f>SUM($S10:AB10)</f>
        <v>0</v>
      </c>
      <c r="AP10">
        <f>SUM($S10:AC10)</f>
        <v>0</v>
      </c>
      <c r="AQ10">
        <f>SUM($S10:AD10)</f>
        <v>0</v>
      </c>
    </row>
    <row r="11" spans="2:43" x14ac:dyDescent="0.25">
      <c r="B11">
        <v>20022</v>
      </c>
      <c r="C11" t="s">
        <v>176</v>
      </c>
      <c r="D11" t="s">
        <v>23</v>
      </c>
      <c r="E11" t="s">
        <v>19</v>
      </c>
      <c r="F11" t="s">
        <v>535</v>
      </c>
      <c r="G11" t="s">
        <v>64</v>
      </c>
      <c r="H11">
        <v>0</v>
      </c>
      <c r="I11" t="s">
        <v>38</v>
      </c>
      <c r="J11" t="s">
        <v>710</v>
      </c>
      <c r="K11" t="s">
        <v>128</v>
      </c>
      <c r="L11" t="s">
        <v>1242</v>
      </c>
      <c r="M11">
        <v>22817.34</v>
      </c>
      <c r="N11">
        <v>30017.52</v>
      </c>
      <c r="O11">
        <v>33025.35</v>
      </c>
      <c r="P11">
        <v>32000</v>
      </c>
      <c r="Q11">
        <v>35000</v>
      </c>
      <c r="S11">
        <v>2275</v>
      </c>
      <c r="T11">
        <v>2800</v>
      </c>
      <c r="U11">
        <v>3675</v>
      </c>
      <c r="V11">
        <v>3150</v>
      </c>
      <c r="W11">
        <v>3150</v>
      </c>
      <c r="X11">
        <v>2800</v>
      </c>
      <c r="Y11">
        <v>2800</v>
      </c>
      <c r="Z11">
        <v>1750</v>
      </c>
      <c r="AA11">
        <v>3150</v>
      </c>
      <c r="AB11">
        <v>3850</v>
      </c>
      <c r="AC11">
        <v>3150</v>
      </c>
      <c r="AD11">
        <v>2450</v>
      </c>
      <c r="AF11">
        <f t="shared" si="0"/>
        <v>2275</v>
      </c>
      <c r="AG11">
        <f>SUM($S11:T11)</f>
        <v>5075</v>
      </c>
      <c r="AH11">
        <f>SUM($S11:U11)</f>
        <v>8750</v>
      </c>
      <c r="AI11">
        <f>SUM($S11:V11)</f>
        <v>11900</v>
      </c>
      <c r="AJ11">
        <f>SUM($S11:W11)</f>
        <v>15050</v>
      </c>
      <c r="AK11">
        <f>SUM($S11:X11)</f>
        <v>17850</v>
      </c>
      <c r="AL11">
        <f>SUM($S11:Y11)</f>
        <v>20650</v>
      </c>
      <c r="AM11">
        <f>SUM($S11:Z11)</f>
        <v>22400</v>
      </c>
      <c r="AN11">
        <f>SUM($S11:AA11)</f>
        <v>25550</v>
      </c>
      <c r="AO11">
        <f>SUM($S11:AB11)</f>
        <v>29400</v>
      </c>
      <c r="AP11">
        <f>SUM($S11:AC11)</f>
        <v>32550</v>
      </c>
      <c r="AQ11">
        <f>SUM($S11:AD11)</f>
        <v>35000</v>
      </c>
    </row>
    <row r="12" spans="2:43" x14ac:dyDescent="0.25">
      <c r="B12">
        <v>20024</v>
      </c>
      <c r="C12" t="s">
        <v>164</v>
      </c>
      <c r="D12" t="s">
        <v>23</v>
      </c>
      <c r="E12" t="s">
        <v>271</v>
      </c>
      <c r="F12" t="s">
        <v>533</v>
      </c>
      <c r="G12" t="s">
        <v>64</v>
      </c>
      <c r="H12">
        <v>0</v>
      </c>
      <c r="I12" t="s">
        <v>38</v>
      </c>
      <c r="J12" t="s">
        <v>128</v>
      </c>
      <c r="K12" t="s">
        <v>710</v>
      </c>
      <c r="L12" t="s">
        <v>1240</v>
      </c>
      <c r="M12">
        <v>21974.44</v>
      </c>
      <c r="N12">
        <v>23292.94</v>
      </c>
      <c r="O12">
        <v>26706.73</v>
      </c>
      <c r="P12">
        <v>26000</v>
      </c>
      <c r="Q12">
        <v>28000</v>
      </c>
      <c r="S12">
        <v>1820</v>
      </c>
      <c r="T12">
        <v>2240</v>
      </c>
      <c r="U12">
        <v>2940</v>
      </c>
      <c r="V12">
        <v>2520</v>
      </c>
      <c r="W12">
        <v>2520</v>
      </c>
      <c r="X12">
        <v>2240</v>
      </c>
      <c r="Y12">
        <v>2240</v>
      </c>
      <c r="Z12">
        <v>1400</v>
      </c>
      <c r="AA12">
        <v>2520</v>
      </c>
      <c r="AB12">
        <v>3080</v>
      </c>
      <c r="AC12">
        <v>2520</v>
      </c>
      <c r="AD12">
        <v>1960</v>
      </c>
      <c r="AF12">
        <f t="shared" si="0"/>
        <v>1820</v>
      </c>
      <c r="AG12">
        <f>SUM($S12:T12)</f>
        <v>4060</v>
      </c>
      <c r="AH12">
        <f>SUM($S12:U12)</f>
        <v>7000</v>
      </c>
      <c r="AI12">
        <f>SUM($S12:V12)</f>
        <v>9520</v>
      </c>
      <c r="AJ12">
        <f>SUM($S12:W12)</f>
        <v>12040</v>
      </c>
      <c r="AK12">
        <f>SUM($S12:X12)</f>
        <v>14280</v>
      </c>
      <c r="AL12">
        <f>SUM($S12:Y12)</f>
        <v>16520</v>
      </c>
      <c r="AM12">
        <f>SUM($S12:Z12)</f>
        <v>17920</v>
      </c>
      <c r="AN12">
        <f>SUM($S12:AA12)</f>
        <v>20440</v>
      </c>
      <c r="AO12">
        <f>SUM($S12:AB12)</f>
        <v>23520</v>
      </c>
      <c r="AP12">
        <f>SUM($S12:AC12)</f>
        <v>26040</v>
      </c>
      <c r="AQ12">
        <f>SUM($S12:AD12)</f>
        <v>28000</v>
      </c>
    </row>
    <row r="13" spans="2:43" x14ac:dyDescent="0.25">
      <c r="B13">
        <v>20025</v>
      </c>
      <c r="C13" t="s">
        <v>534</v>
      </c>
      <c r="D13">
        <v>0</v>
      </c>
      <c r="E13">
        <v>0</v>
      </c>
      <c r="F13" t="s">
        <v>535</v>
      </c>
      <c r="G13" t="s">
        <v>358</v>
      </c>
      <c r="H13">
        <v>0</v>
      </c>
      <c r="I13">
        <v>2024</v>
      </c>
      <c r="J13">
        <v>0</v>
      </c>
      <c r="K13">
        <v>0</v>
      </c>
      <c r="L13">
        <v>0</v>
      </c>
      <c r="M13">
        <v>18371.47</v>
      </c>
      <c r="N13">
        <v>5733.85</v>
      </c>
      <c r="O13">
        <v>0</v>
      </c>
      <c r="P13">
        <v>7000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F13">
        <f t="shared" si="0"/>
        <v>0</v>
      </c>
      <c r="AG13">
        <f>SUM($S13:T13)</f>
        <v>0</v>
      </c>
      <c r="AH13">
        <f>SUM($S13:U13)</f>
        <v>0</v>
      </c>
      <c r="AI13">
        <f>SUM($S13:V13)</f>
        <v>0</v>
      </c>
      <c r="AJ13">
        <f>SUM($S13:W13)</f>
        <v>0</v>
      </c>
      <c r="AK13">
        <f>SUM($S13:X13)</f>
        <v>0</v>
      </c>
      <c r="AL13">
        <f>SUM($S13:Y13)</f>
        <v>0</v>
      </c>
      <c r="AM13">
        <f>SUM($S13:Z13)</f>
        <v>0</v>
      </c>
      <c r="AN13">
        <f>SUM($S13:AA13)</f>
        <v>0</v>
      </c>
      <c r="AO13">
        <f>SUM($S13:AB13)</f>
        <v>0</v>
      </c>
      <c r="AP13">
        <f>SUM($S13:AC13)</f>
        <v>0</v>
      </c>
      <c r="AQ13">
        <f>SUM($S13:AD13)</f>
        <v>0</v>
      </c>
    </row>
    <row r="14" spans="2:43" x14ac:dyDescent="0.25">
      <c r="B14">
        <v>20030</v>
      </c>
      <c r="C14" t="s">
        <v>749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127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F14">
        <f t="shared" si="0"/>
        <v>0</v>
      </c>
      <c r="AG14">
        <f>SUM($S14:T14)</f>
        <v>0</v>
      </c>
      <c r="AH14">
        <f>SUM($S14:U14)</f>
        <v>0</v>
      </c>
      <c r="AI14">
        <f>SUM($S14:V14)</f>
        <v>0</v>
      </c>
      <c r="AJ14">
        <f>SUM($S14:W14)</f>
        <v>0</v>
      </c>
      <c r="AK14">
        <f>SUM($S14:X14)</f>
        <v>0</v>
      </c>
      <c r="AL14">
        <f>SUM($S14:Y14)</f>
        <v>0</v>
      </c>
      <c r="AM14">
        <f>SUM($S14:Z14)</f>
        <v>0</v>
      </c>
      <c r="AN14">
        <f>SUM($S14:AA14)</f>
        <v>0</v>
      </c>
      <c r="AO14">
        <f>SUM($S14:AB14)</f>
        <v>0</v>
      </c>
      <c r="AP14">
        <f>SUM($S14:AC14)</f>
        <v>0</v>
      </c>
      <c r="AQ14">
        <f>SUM($S14:AD14)</f>
        <v>0</v>
      </c>
    </row>
    <row r="15" spans="2:43" x14ac:dyDescent="0.25">
      <c r="B15">
        <v>20035</v>
      </c>
      <c r="C15" t="s">
        <v>198</v>
      </c>
      <c r="D15" t="s">
        <v>23</v>
      </c>
      <c r="E15" t="s">
        <v>19</v>
      </c>
      <c r="F15" t="s">
        <v>535</v>
      </c>
      <c r="G15" t="s">
        <v>64</v>
      </c>
      <c r="H15">
        <v>0</v>
      </c>
      <c r="I15" t="s">
        <v>38</v>
      </c>
      <c r="J15" t="s">
        <v>174</v>
      </c>
      <c r="K15" t="s">
        <v>133</v>
      </c>
      <c r="L15" t="s">
        <v>1242</v>
      </c>
      <c r="M15">
        <v>12215.86</v>
      </c>
      <c r="N15">
        <v>8734.84</v>
      </c>
      <c r="O15">
        <v>5336.77</v>
      </c>
      <c r="P15">
        <v>9500</v>
      </c>
      <c r="Q15">
        <v>5000</v>
      </c>
      <c r="S15">
        <v>325</v>
      </c>
      <c r="T15">
        <v>400</v>
      </c>
      <c r="U15">
        <v>525</v>
      </c>
      <c r="V15">
        <v>450</v>
      </c>
      <c r="W15">
        <v>450</v>
      </c>
      <c r="X15">
        <v>400</v>
      </c>
      <c r="Y15">
        <v>400</v>
      </c>
      <c r="Z15">
        <v>250</v>
      </c>
      <c r="AA15">
        <v>450</v>
      </c>
      <c r="AB15">
        <v>550</v>
      </c>
      <c r="AC15">
        <v>450</v>
      </c>
      <c r="AD15">
        <v>350</v>
      </c>
      <c r="AF15">
        <f t="shared" si="0"/>
        <v>325</v>
      </c>
      <c r="AG15">
        <f>SUM($S15:T15)</f>
        <v>725</v>
      </c>
      <c r="AH15">
        <f>SUM($S15:U15)</f>
        <v>1250</v>
      </c>
      <c r="AI15">
        <f>SUM($S15:V15)</f>
        <v>1700</v>
      </c>
      <c r="AJ15">
        <f>SUM($S15:W15)</f>
        <v>2150</v>
      </c>
      <c r="AK15">
        <f>SUM($S15:X15)</f>
        <v>2550</v>
      </c>
      <c r="AL15">
        <f>SUM($S15:Y15)</f>
        <v>2950</v>
      </c>
      <c r="AM15">
        <f>SUM($S15:Z15)</f>
        <v>3200</v>
      </c>
      <c r="AN15">
        <f>SUM($S15:AA15)</f>
        <v>3650</v>
      </c>
      <c r="AO15">
        <f>SUM($S15:AB15)</f>
        <v>4200</v>
      </c>
      <c r="AP15">
        <f>SUM($S15:AC15)</f>
        <v>4650</v>
      </c>
      <c r="AQ15">
        <f>SUM($S15:AD15)</f>
        <v>5000</v>
      </c>
    </row>
    <row r="16" spans="2:43" x14ac:dyDescent="0.25">
      <c r="B16">
        <v>20040</v>
      </c>
      <c r="C16" t="s">
        <v>673</v>
      </c>
      <c r="D16" t="s">
        <v>23</v>
      </c>
      <c r="E16" t="s">
        <v>18</v>
      </c>
      <c r="F16" t="s">
        <v>533</v>
      </c>
      <c r="G16" t="s">
        <v>548</v>
      </c>
      <c r="H16">
        <v>0</v>
      </c>
      <c r="I16">
        <v>2024</v>
      </c>
      <c r="J16" t="s">
        <v>679</v>
      </c>
      <c r="K16" t="s">
        <v>679</v>
      </c>
      <c r="L16" t="s">
        <v>1239</v>
      </c>
      <c r="M16">
        <v>606.04</v>
      </c>
      <c r="N16">
        <v>705.87</v>
      </c>
      <c r="O16">
        <v>355.95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>
        <f t="shared" si="0"/>
        <v>0</v>
      </c>
      <c r="AG16">
        <f>SUM($S16:T16)</f>
        <v>0</v>
      </c>
      <c r="AH16">
        <f>SUM($S16:U16)</f>
        <v>0</v>
      </c>
      <c r="AI16">
        <f>SUM($S16:V16)</f>
        <v>0</v>
      </c>
      <c r="AJ16">
        <f>SUM($S16:W16)</f>
        <v>0</v>
      </c>
      <c r="AK16">
        <f>SUM($S16:X16)</f>
        <v>0</v>
      </c>
      <c r="AL16">
        <f>SUM($S16:Y16)</f>
        <v>0</v>
      </c>
      <c r="AM16">
        <f>SUM($S16:Z16)</f>
        <v>0</v>
      </c>
      <c r="AN16">
        <f>SUM($S16:AA16)</f>
        <v>0</v>
      </c>
      <c r="AO16">
        <f>SUM($S16:AB16)</f>
        <v>0</v>
      </c>
      <c r="AP16">
        <f>SUM($S16:AC16)</f>
        <v>0</v>
      </c>
      <c r="AQ16">
        <f>SUM($S16:AD16)</f>
        <v>0</v>
      </c>
    </row>
    <row r="17" spans="2:43" x14ac:dyDescent="0.25">
      <c r="B17">
        <v>20042</v>
      </c>
      <c r="C17" t="s">
        <v>750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F17">
        <f t="shared" si="0"/>
        <v>0</v>
      </c>
      <c r="AG17">
        <f>SUM($S17:T17)</f>
        <v>0</v>
      </c>
      <c r="AH17">
        <f>SUM($S17:U17)</f>
        <v>0</v>
      </c>
      <c r="AI17">
        <f>SUM($S17:V17)</f>
        <v>0</v>
      </c>
      <c r="AJ17">
        <f>SUM($S17:W17)</f>
        <v>0</v>
      </c>
      <c r="AK17">
        <f>SUM($S17:X17)</f>
        <v>0</v>
      </c>
      <c r="AL17">
        <f>SUM($S17:Y17)</f>
        <v>0</v>
      </c>
      <c r="AM17">
        <f>SUM($S17:Z17)</f>
        <v>0</v>
      </c>
      <c r="AN17">
        <f>SUM($S17:AA17)</f>
        <v>0</v>
      </c>
      <c r="AO17">
        <f>SUM($S17:AB17)</f>
        <v>0</v>
      </c>
      <c r="AP17">
        <f>SUM($S17:AC17)</f>
        <v>0</v>
      </c>
      <c r="AQ17">
        <f>SUM($S17:AD17)</f>
        <v>0</v>
      </c>
    </row>
    <row r="18" spans="2:43" x14ac:dyDescent="0.25">
      <c r="B18">
        <v>20043</v>
      </c>
      <c r="C18" t="s">
        <v>751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f t="shared" si="0"/>
        <v>0</v>
      </c>
      <c r="AG18">
        <f>SUM($S18:T18)</f>
        <v>0</v>
      </c>
      <c r="AH18">
        <f>SUM($S18:U18)</f>
        <v>0</v>
      </c>
      <c r="AI18">
        <f>SUM($S18:V18)</f>
        <v>0</v>
      </c>
      <c r="AJ18">
        <f>SUM($S18:W18)</f>
        <v>0</v>
      </c>
      <c r="AK18">
        <f>SUM($S18:X18)</f>
        <v>0</v>
      </c>
      <c r="AL18">
        <f>SUM($S18:Y18)</f>
        <v>0</v>
      </c>
      <c r="AM18">
        <f>SUM($S18:Z18)</f>
        <v>0</v>
      </c>
      <c r="AN18">
        <f>SUM($S18:AA18)</f>
        <v>0</v>
      </c>
      <c r="AO18">
        <f>SUM($S18:AB18)</f>
        <v>0</v>
      </c>
      <c r="AP18">
        <f>SUM($S18:AC18)</f>
        <v>0</v>
      </c>
      <c r="AQ18">
        <f>SUM($S18:AD18)</f>
        <v>0</v>
      </c>
    </row>
    <row r="19" spans="2:43" x14ac:dyDescent="0.25">
      <c r="B19">
        <v>20058</v>
      </c>
      <c r="C19" t="s">
        <v>536</v>
      </c>
      <c r="D19">
        <v>0</v>
      </c>
      <c r="E19">
        <v>0</v>
      </c>
      <c r="F19">
        <v>0</v>
      </c>
      <c r="G19">
        <v>0</v>
      </c>
      <c r="H19">
        <v>0</v>
      </c>
      <c r="I19">
        <v>2023</v>
      </c>
      <c r="J19">
        <v>0</v>
      </c>
      <c r="K19">
        <v>0</v>
      </c>
      <c r="L19">
        <v>0</v>
      </c>
      <c r="M19">
        <v>6034.32</v>
      </c>
      <c r="N19">
        <v>1493.08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f t="shared" si="0"/>
        <v>0</v>
      </c>
      <c r="AG19">
        <f>SUM($S19:T19)</f>
        <v>0</v>
      </c>
      <c r="AH19">
        <f>SUM($S19:U19)</f>
        <v>0</v>
      </c>
      <c r="AI19">
        <f>SUM($S19:V19)</f>
        <v>0</v>
      </c>
      <c r="AJ19">
        <f>SUM($S19:W19)</f>
        <v>0</v>
      </c>
      <c r="AK19">
        <f>SUM($S19:X19)</f>
        <v>0</v>
      </c>
      <c r="AL19">
        <f>SUM($S19:Y19)</f>
        <v>0</v>
      </c>
      <c r="AM19">
        <f>SUM($S19:Z19)</f>
        <v>0</v>
      </c>
      <c r="AN19">
        <f>SUM($S19:AA19)</f>
        <v>0</v>
      </c>
      <c r="AO19">
        <f>SUM($S19:AB19)</f>
        <v>0</v>
      </c>
      <c r="AP19">
        <f>SUM($S19:AC19)</f>
        <v>0</v>
      </c>
      <c r="AQ19">
        <f>SUM($S19:AD19)</f>
        <v>0</v>
      </c>
    </row>
    <row r="20" spans="2:43" x14ac:dyDescent="0.25">
      <c r="B20">
        <v>20059</v>
      </c>
      <c r="C20" t="s">
        <v>537</v>
      </c>
      <c r="D20">
        <v>0</v>
      </c>
      <c r="E20">
        <v>0</v>
      </c>
      <c r="F20">
        <v>0</v>
      </c>
      <c r="G20">
        <v>0</v>
      </c>
      <c r="H20">
        <v>0</v>
      </c>
      <c r="I20">
        <v>2023</v>
      </c>
      <c r="J20">
        <v>0</v>
      </c>
      <c r="K20">
        <v>0</v>
      </c>
      <c r="L20">
        <v>0</v>
      </c>
      <c r="M20">
        <v>2671.47</v>
      </c>
      <c r="N20">
        <v>646.07000000000005</v>
      </c>
      <c r="O20">
        <v>0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f t="shared" si="0"/>
        <v>0</v>
      </c>
      <c r="AG20">
        <f>SUM($S20:T20)</f>
        <v>0</v>
      </c>
      <c r="AH20">
        <f>SUM($S20:U20)</f>
        <v>0</v>
      </c>
      <c r="AI20">
        <f>SUM($S20:V20)</f>
        <v>0</v>
      </c>
      <c r="AJ20">
        <f>SUM($S20:W20)</f>
        <v>0</v>
      </c>
      <c r="AK20">
        <f>SUM($S20:X20)</f>
        <v>0</v>
      </c>
      <c r="AL20">
        <f>SUM($S20:Y20)</f>
        <v>0</v>
      </c>
      <c r="AM20">
        <f>SUM($S20:Z20)</f>
        <v>0</v>
      </c>
      <c r="AN20">
        <f>SUM($S20:AA20)</f>
        <v>0</v>
      </c>
      <c r="AO20">
        <f>SUM($S20:AB20)</f>
        <v>0</v>
      </c>
      <c r="AP20">
        <f>SUM($S20:AC20)</f>
        <v>0</v>
      </c>
      <c r="AQ20">
        <f>SUM($S20:AD20)</f>
        <v>0</v>
      </c>
    </row>
    <row r="21" spans="2:43" x14ac:dyDescent="0.25">
      <c r="B21">
        <v>20066</v>
      </c>
      <c r="C21" t="s">
        <v>538</v>
      </c>
      <c r="D21">
        <v>0</v>
      </c>
      <c r="E21">
        <v>0</v>
      </c>
      <c r="F21">
        <v>0</v>
      </c>
      <c r="G21">
        <v>0</v>
      </c>
      <c r="H21">
        <v>0</v>
      </c>
      <c r="I21">
        <v>2022</v>
      </c>
      <c r="J21">
        <v>0</v>
      </c>
      <c r="K21">
        <v>0</v>
      </c>
      <c r="L21">
        <v>0</v>
      </c>
      <c r="M21">
        <v>4165.95</v>
      </c>
      <c r="N21">
        <v>-181.24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>
        <f t="shared" si="0"/>
        <v>0</v>
      </c>
      <c r="AG21">
        <f>SUM($S21:T21)</f>
        <v>0</v>
      </c>
      <c r="AH21">
        <f>SUM($S21:U21)</f>
        <v>0</v>
      </c>
      <c r="AI21">
        <f>SUM($S21:V21)</f>
        <v>0</v>
      </c>
      <c r="AJ21">
        <f>SUM($S21:W21)</f>
        <v>0</v>
      </c>
      <c r="AK21">
        <f>SUM($S21:X21)</f>
        <v>0</v>
      </c>
      <c r="AL21">
        <f>SUM($S21:Y21)</f>
        <v>0</v>
      </c>
      <c r="AM21">
        <f>SUM($S21:Z21)</f>
        <v>0</v>
      </c>
      <c r="AN21">
        <f>SUM($S21:AA21)</f>
        <v>0</v>
      </c>
      <c r="AO21">
        <f>SUM($S21:AB21)</f>
        <v>0</v>
      </c>
      <c r="AP21">
        <f>SUM($S21:AC21)</f>
        <v>0</v>
      </c>
      <c r="AQ21">
        <f>SUM($S21:AD21)</f>
        <v>0</v>
      </c>
    </row>
    <row r="22" spans="2:43" x14ac:dyDescent="0.25">
      <c r="B22">
        <v>20069</v>
      </c>
      <c r="C22" t="s">
        <v>199</v>
      </c>
      <c r="D22" t="s">
        <v>23</v>
      </c>
      <c r="E22" t="s">
        <v>19</v>
      </c>
      <c r="F22" t="s">
        <v>535</v>
      </c>
      <c r="G22" t="s">
        <v>64</v>
      </c>
      <c r="H22">
        <v>0</v>
      </c>
      <c r="I22" t="s">
        <v>38</v>
      </c>
      <c r="J22" t="s">
        <v>710</v>
      </c>
      <c r="K22" t="s">
        <v>133</v>
      </c>
      <c r="L22" t="s">
        <v>1242</v>
      </c>
      <c r="M22">
        <v>19937.580000000002</v>
      </c>
      <c r="N22">
        <v>22206.799999999999</v>
      </c>
      <c r="O22">
        <v>19803.919999999998</v>
      </c>
      <c r="P22">
        <v>25000</v>
      </c>
      <c r="Q22">
        <v>20000</v>
      </c>
      <c r="S22">
        <v>1300</v>
      </c>
      <c r="T22">
        <v>1600</v>
      </c>
      <c r="U22">
        <v>2100</v>
      </c>
      <c r="V22">
        <v>1800</v>
      </c>
      <c r="W22">
        <v>1800</v>
      </c>
      <c r="X22">
        <v>1600</v>
      </c>
      <c r="Y22">
        <v>1600</v>
      </c>
      <c r="Z22">
        <v>1000</v>
      </c>
      <c r="AA22">
        <v>1800</v>
      </c>
      <c r="AB22">
        <v>2200</v>
      </c>
      <c r="AC22">
        <v>1800</v>
      </c>
      <c r="AD22">
        <v>1400</v>
      </c>
      <c r="AF22">
        <f t="shared" si="0"/>
        <v>1300</v>
      </c>
      <c r="AG22">
        <f>SUM($S22:T22)</f>
        <v>2900</v>
      </c>
      <c r="AH22">
        <f>SUM($S22:U22)</f>
        <v>5000</v>
      </c>
      <c r="AI22">
        <f>SUM($S22:V22)</f>
        <v>6800</v>
      </c>
      <c r="AJ22">
        <f>SUM($S22:W22)</f>
        <v>8600</v>
      </c>
      <c r="AK22">
        <f>SUM($S22:X22)</f>
        <v>10200</v>
      </c>
      <c r="AL22">
        <f>SUM($S22:Y22)</f>
        <v>11800</v>
      </c>
      <c r="AM22">
        <f>SUM($S22:Z22)</f>
        <v>12800</v>
      </c>
      <c r="AN22">
        <f>SUM($S22:AA22)</f>
        <v>14600</v>
      </c>
      <c r="AO22">
        <f>SUM($S22:AB22)</f>
        <v>16800</v>
      </c>
      <c r="AP22">
        <f>SUM($S22:AC22)</f>
        <v>18600</v>
      </c>
      <c r="AQ22">
        <f>SUM($S22:AD22)</f>
        <v>20000</v>
      </c>
    </row>
    <row r="23" spans="2:43" x14ac:dyDescent="0.25">
      <c r="B23">
        <v>20070</v>
      </c>
      <c r="C23" t="s">
        <v>177</v>
      </c>
      <c r="D23" t="s">
        <v>23</v>
      </c>
      <c r="E23" t="s">
        <v>19</v>
      </c>
      <c r="F23" t="s">
        <v>535</v>
      </c>
      <c r="G23" t="s">
        <v>64</v>
      </c>
      <c r="H23">
        <v>0</v>
      </c>
      <c r="I23" t="s">
        <v>38</v>
      </c>
      <c r="J23" t="s">
        <v>128</v>
      </c>
      <c r="K23" t="s">
        <v>128</v>
      </c>
      <c r="L23" t="s">
        <v>1242</v>
      </c>
      <c r="M23">
        <v>25575.23</v>
      </c>
      <c r="N23">
        <v>32944.54</v>
      </c>
      <c r="O23">
        <v>32237.23</v>
      </c>
      <c r="P23">
        <v>35000</v>
      </c>
      <c r="Q23">
        <v>33000</v>
      </c>
      <c r="S23">
        <v>2145</v>
      </c>
      <c r="T23">
        <v>2640</v>
      </c>
      <c r="U23">
        <v>3465</v>
      </c>
      <c r="V23">
        <v>2970</v>
      </c>
      <c r="W23">
        <v>2970</v>
      </c>
      <c r="X23">
        <v>2640</v>
      </c>
      <c r="Y23">
        <v>2640</v>
      </c>
      <c r="Z23">
        <v>1650</v>
      </c>
      <c r="AA23">
        <v>2970</v>
      </c>
      <c r="AB23">
        <v>3630</v>
      </c>
      <c r="AC23">
        <v>2970</v>
      </c>
      <c r="AD23">
        <v>2310</v>
      </c>
      <c r="AF23">
        <f t="shared" si="0"/>
        <v>2145</v>
      </c>
      <c r="AG23">
        <f>SUM($S23:T23)</f>
        <v>4785</v>
      </c>
      <c r="AH23">
        <f>SUM($S23:U23)</f>
        <v>8250</v>
      </c>
      <c r="AI23">
        <f>SUM($S23:V23)</f>
        <v>11220</v>
      </c>
      <c r="AJ23">
        <f>SUM($S23:W23)</f>
        <v>14190</v>
      </c>
      <c r="AK23">
        <f>SUM($S23:X23)</f>
        <v>16830</v>
      </c>
      <c r="AL23">
        <f>SUM($S23:Y23)</f>
        <v>19470</v>
      </c>
      <c r="AM23">
        <f>SUM($S23:Z23)</f>
        <v>21120</v>
      </c>
      <c r="AN23">
        <f>SUM($S23:AA23)</f>
        <v>24090</v>
      </c>
      <c r="AO23">
        <f>SUM($S23:AB23)</f>
        <v>27720</v>
      </c>
      <c r="AP23">
        <f>SUM($S23:AC23)</f>
        <v>30690</v>
      </c>
      <c r="AQ23">
        <f>SUM($S23:AD23)</f>
        <v>33000</v>
      </c>
    </row>
    <row r="24" spans="2:43" x14ac:dyDescent="0.25">
      <c r="B24">
        <v>20071</v>
      </c>
      <c r="C24" t="s">
        <v>752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127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>
        <f t="shared" si="0"/>
        <v>0</v>
      </c>
      <c r="AG24">
        <f>SUM($S24:T24)</f>
        <v>0</v>
      </c>
      <c r="AH24">
        <f>SUM($S24:U24)</f>
        <v>0</v>
      </c>
      <c r="AI24">
        <f>SUM($S24:V24)</f>
        <v>0</v>
      </c>
      <c r="AJ24">
        <f>SUM($S24:W24)</f>
        <v>0</v>
      </c>
      <c r="AK24">
        <f>SUM($S24:X24)</f>
        <v>0</v>
      </c>
      <c r="AL24">
        <f>SUM($S24:Y24)</f>
        <v>0</v>
      </c>
      <c r="AM24">
        <f>SUM($S24:Z24)</f>
        <v>0</v>
      </c>
      <c r="AN24">
        <f>SUM($S24:AA24)</f>
        <v>0</v>
      </c>
      <c r="AO24">
        <f>SUM($S24:AB24)</f>
        <v>0</v>
      </c>
      <c r="AP24">
        <f>SUM($S24:AC24)</f>
        <v>0</v>
      </c>
      <c r="AQ24">
        <f>SUM($S24:AD24)</f>
        <v>0</v>
      </c>
    </row>
    <row r="25" spans="2:43" x14ac:dyDescent="0.25">
      <c r="B25">
        <v>20072</v>
      </c>
      <c r="C25" t="s">
        <v>753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>
        <f t="shared" si="0"/>
        <v>0</v>
      </c>
      <c r="AG25">
        <f>SUM($S25:T25)</f>
        <v>0</v>
      </c>
      <c r="AH25">
        <f>SUM($S25:U25)</f>
        <v>0</v>
      </c>
      <c r="AI25">
        <f>SUM($S25:V25)</f>
        <v>0</v>
      </c>
      <c r="AJ25">
        <f>SUM($S25:W25)</f>
        <v>0</v>
      </c>
      <c r="AK25">
        <f>SUM($S25:X25)</f>
        <v>0</v>
      </c>
      <c r="AL25">
        <f>SUM($S25:Y25)</f>
        <v>0</v>
      </c>
      <c r="AM25">
        <f>SUM($S25:Z25)</f>
        <v>0</v>
      </c>
      <c r="AN25">
        <f>SUM($S25:AA25)</f>
        <v>0</v>
      </c>
      <c r="AO25">
        <f>SUM($S25:AB25)</f>
        <v>0</v>
      </c>
      <c r="AP25">
        <f>SUM($S25:AC25)</f>
        <v>0</v>
      </c>
      <c r="AQ25">
        <f>SUM($S25:AD25)</f>
        <v>0</v>
      </c>
    </row>
    <row r="26" spans="2:43" x14ac:dyDescent="0.25">
      <c r="B26">
        <v>20073</v>
      </c>
      <c r="C26" t="s">
        <v>266</v>
      </c>
      <c r="D26" t="s">
        <v>23</v>
      </c>
      <c r="E26" t="s">
        <v>271</v>
      </c>
      <c r="F26" t="s">
        <v>535</v>
      </c>
      <c r="G26" t="s">
        <v>64</v>
      </c>
      <c r="H26">
        <v>0</v>
      </c>
      <c r="I26" t="s">
        <v>38</v>
      </c>
      <c r="J26" t="s">
        <v>712</v>
      </c>
      <c r="K26" t="s">
        <v>712</v>
      </c>
      <c r="L26" t="s">
        <v>1239</v>
      </c>
      <c r="M26">
        <v>5688.68</v>
      </c>
      <c r="N26">
        <v>3480.23</v>
      </c>
      <c r="O26">
        <v>2613.81</v>
      </c>
      <c r="P26">
        <v>4500</v>
      </c>
      <c r="Q26">
        <v>3000</v>
      </c>
      <c r="S26">
        <v>195</v>
      </c>
      <c r="T26">
        <v>240</v>
      </c>
      <c r="U26">
        <v>315</v>
      </c>
      <c r="V26">
        <v>270</v>
      </c>
      <c r="W26">
        <v>270</v>
      </c>
      <c r="X26">
        <v>240</v>
      </c>
      <c r="Y26">
        <v>240</v>
      </c>
      <c r="Z26">
        <v>150</v>
      </c>
      <c r="AA26">
        <v>270</v>
      </c>
      <c r="AB26">
        <v>330</v>
      </c>
      <c r="AC26">
        <v>270</v>
      </c>
      <c r="AD26">
        <v>210</v>
      </c>
      <c r="AF26">
        <f t="shared" si="0"/>
        <v>195</v>
      </c>
      <c r="AG26">
        <f>SUM($S26:T26)</f>
        <v>435</v>
      </c>
      <c r="AH26">
        <f>SUM($S26:U26)</f>
        <v>750</v>
      </c>
      <c r="AI26">
        <f>SUM($S26:V26)</f>
        <v>1020</v>
      </c>
      <c r="AJ26">
        <f>SUM($S26:W26)</f>
        <v>1290</v>
      </c>
      <c r="AK26">
        <f>SUM($S26:X26)</f>
        <v>1530</v>
      </c>
      <c r="AL26">
        <f>SUM($S26:Y26)</f>
        <v>1770</v>
      </c>
      <c r="AM26">
        <f>SUM($S26:Z26)</f>
        <v>1920</v>
      </c>
      <c r="AN26">
        <f>SUM($S26:AA26)</f>
        <v>2190</v>
      </c>
      <c r="AO26">
        <f>SUM($S26:AB26)</f>
        <v>2520</v>
      </c>
      <c r="AP26">
        <f>SUM($S26:AC26)</f>
        <v>2790</v>
      </c>
      <c r="AQ26">
        <f>SUM($S26:AD26)</f>
        <v>3000</v>
      </c>
    </row>
    <row r="27" spans="2:43" x14ac:dyDescent="0.25">
      <c r="B27">
        <v>20079</v>
      </c>
      <c r="C27" t="s">
        <v>283</v>
      </c>
      <c r="D27" t="s">
        <v>23</v>
      </c>
      <c r="E27" t="s">
        <v>16</v>
      </c>
      <c r="F27" t="s">
        <v>535</v>
      </c>
      <c r="G27" t="s">
        <v>64</v>
      </c>
      <c r="H27">
        <v>0</v>
      </c>
      <c r="I27" t="s">
        <v>38</v>
      </c>
      <c r="J27" t="s">
        <v>712</v>
      </c>
      <c r="K27" t="s">
        <v>679</v>
      </c>
      <c r="L27" t="s">
        <v>1239</v>
      </c>
      <c r="M27">
        <v>2885.52</v>
      </c>
      <c r="N27">
        <v>2430.5300000000002</v>
      </c>
      <c r="O27">
        <v>2532.94</v>
      </c>
      <c r="P27">
        <v>2500</v>
      </c>
      <c r="Q27">
        <v>2500</v>
      </c>
      <c r="S27">
        <v>162.5</v>
      </c>
      <c r="T27">
        <v>200</v>
      </c>
      <c r="U27">
        <v>262.5</v>
      </c>
      <c r="V27">
        <v>225</v>
      </c>
      <c r="W27">
        <v>225</v>
      </c>
      <c r="X27">
        <v>200</v>
      </c>
      <c r="Y27">
        <v>200</v>
      </c>
      <c r="Z27">
        <v>125</v>
      </c>
      <c r="AA27">
        <v>225</v>
      </c>
      <c r="AB27">
        <v>275</v>
      </c>
      <c r="AC27">
        <v>225</v>
      </c>
      <c r="AD27">
        <v>175</v>
      </c>
      <c r="AF27">
        <f t="shared" si="0"/>
        <v>162.5</v>
      </c>
      <c r="AG27">
        <f>SUM($S27:T27)</f>
        <v>362.5</v>
      </c>
      <c r="AH27">
        <f>SUM($S27:U27)</f>
        <v>625</v>
      </c>
      <c r="AI27">
        <f>SUM($S27:V27)</f>
        <v>850</v>
      </c>
      <c r="AJ27">
        <f>SUM($S27:W27)</f>
        <v>1075</v>
      </c>
      <c r="AK27">
        <f>SUM($S27:X27)</f>
        <v>1275</v>
      </c>
      <c r="AL27">
        <f>SUM($S27:Y27)</f>
        <v>1475</v>
      </c>
      <c r="AM27">
        <f>SUM($S27:Z27)</f>
        <v>1600</v>
      </c>
      <c r="AN27">
        <f>SUM($S27:AA27)</f>
        <v>1825</v>
      </c>
      <c r="AO27">
        <f>SUM($S27:AB27)</f>
        <v>2100</v>
      </c>
      <c r="AP27">
        <f>SUM($S27:AC27)</f>
        <v>2325</v>
      </c>
      <c r="AQ27">
        <f>SUM($S27:AD27)</f>
        <v>2500</v>
      </c>
    </row>
    <row r="28" spans="2:43" x14ac:dyDescent="0.25">
      <c r="B28">
        <v>20080</v>
      </c>
      <c r="C28" t="s">
        <v>229</v>
      </c>
      <c r="D28" t="s">
        <v>23</v>
      </c>
      <c r="E28" t="s">
        <v>19</v>
      </c>
      <c r="F28" t="s">
        <v>533</v>
      </c>
      <c r="G28" t="s">
        <v>64</v>
      </c>
      <c r="H28">
        <v>0</v>
      </c>
      <c r="I28" t="s">
        <v>38</v>
      </c>
      <c r="J28" t="s">
        <v>141</v>
      </c>
      <c r="K28" t="s">
        <v>712</v>
      </c>
      <c r="L28" t="s">
        <v>1239</v>
      </c>
      <c r="M28">
        <v>6051.9</v>
      </c>
      <c r="N28">
        <v>6729.21</v>
      </c>
      <c r="O28">
        <v>4771.8100000000004</v>
      </c>
      <c r="P28">
        <v>7000</v>
      </c>
      <c r="Q28">
        <v>4000</v>
      </c>
      <c r="S28">
        <v>260</v>
      </c>
      <c r="T28">
        <v>320</v>
      </c>
      <c r="U28">
        <v>420</v>
      </c>
      <c r="V28">
        <v>360</v>
      </c>
      <c r="W28">
        <v>360</v>
      </c>
      <c r="X28">
        <v>320</v>
      </c>
      <c r="Y28">
        <v>320</v>
      </c>
      <c r="Z28">
        <v>200</v>
      </c>
      <c r="AA28">
        <v>360</v>
      </c>
      <c r="AB28">
        <v>440</v>
      </c>
      <c r="AC28">
        <v>360</v>
      </c>
      <c r="AD28">
        <v>280</v>
      </c>
      <c r="AF28">
        <f t="shared" si="0"/>
        <v>260</v>
      </c>
      <c r="AG28">
        <f>SUM($S28:T28)</f>
        <v>580</v>
      </c>
      <c r="AH28">
        <f>SUM($S28:U28)</f>
        <v>1000</v>
      </c>
      <c r="AI28">
        <f>SUM($S28:V28)</f>
        <v>1360</v>
      </c>
      <c r="AJ28">
        <f>SUM($S28:W28)</f>
        <v>1720</v>
      </c>
      <c r="AK28">
        <f>SUM($S28:X28)</f>
        <v>2040</v>
      </c>
      <c r="AL28">
        <f>SUM($S28:Y28)</f>
        <v>2360</v>
      </c>
      <c r="AM28">
        <f>SUM($S28:Z28)</f>
        <v>2560</v>
      </c>
      <c r="AN28">
        <f>SUM($S28:AA28)</f>
        <v>2920</v>
      </c>
      <c r="AO28">
        <f>SUM($S28:AB28)</f>
        <v>3360</v>
      </c>
      <c r="AP28">
        <f>SUM($S28:AC28)</f>
        <v>3720</v>
      </c>
      <c r="AQ28">
        <f>SUM($S28:AD28)</f>
        <v>4000</v>
      </c>
    </row>
    <row r="29" spans="2:43" x14ac:dyDescent="0.25">
      <c r="B29">
        <v>20082</v>
      </c>
      <c r="C29" t="s">
        <v>754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127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>
        <f t="shared" si="0"/>
        <v>0</v>
      </c>
      <c r="AG29">
        <f>SUM($S29:T29)</f>
        <v>0</v>
      </c>
      <c r="AH29">
        <f>SUM($S29:U29)</f>
        <v>0</v>
      </c>
      <c r="AI29">
        <f>SUM($S29:V29)</f>
        <v>0</v>
      </c>
      <c r="AJ29">
        <f>SUM($S29:W29)</f>
        <v>0</v>
      </c>
      <c r="AK29">
        <f>SUM($S29:X29)</f>
        <v>0</v>
      </c>
      <c r="AL29">
        <f>SUM($S29:Y29)</f>
        <v>0</v>
      </c>
      <c r="AM29">
        <f>SUM($S29:Z29)</f>
        <v>0</v>
      </c>
      <c r="AN29">
        <f>SUM($S29:AA29)</f>
        <v>0</v>
      </c>
      <c r="AO29">
        <f>SUM($S29:AB29)</f>
        <v>0</v>
      </c>
      <c r="AP29">
        <f>SUM($S29:AC29)</f>
        <v>0</v>
      </c>
      <c r="AQ29">
        <f>SUM($S29:AD29)</f>
        <v>0</v>
      </c>
    </row>
    <row r="30" spans="2:43" x14ac:dyDescent="0.25">
      <c r="B30">
        <v>20083</v>
      </c>
      <c r="C30" t="s">
        <v>755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127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f t="shared" si="0"/>
        <v>0</v>
      </c>
      <c r="AG30">
        <f>SUM($S30:T30)</f>
        <v>0</v>
      </c>
      <c r="AH30">
        <f>SUM($S30:U30)</f>
        <v>0</v>
      </c>
      <c r="AI30">
        <f>SUM($S30:V30)</f>
        <v>0</v>
      </c>
      <c r="AJ30">
        <f>SUM($S30:W30)</f>
        <v>0</v>
      </c>
      <c r="AK30">
        <f>SUM($S30:X30)</f>
        <v>0</v>
      </c>
      <c r="AL30">
        <f>SUM($S30:Y30)</f>
        <v>0</v>
      </c>
      <c r="AM30">
        <f>SUM($S30:Z30)</f>
        <v>0</v>
      </c>
      <c r="AN30">
        <f>SUM($S30:AA30)</f>
        <v>0</v>
      </c>
      <c r="AO30">
        <f>SUM($S30:AB30)</f>
        <v>0</v>
      </c>
      <c r="AP30">
        <f>SUM($S30:AC30)</f>
        <v>0</v>
      </c>
      <c r="AQ30">
        <f>SUM($S30:AD30)</f>
        <v>0</v>
      </c>
    </row>
    <row r="31" spans="2:43" x14ac:dyDescent="0.25">
      <c r="B31">
        <v>20085</v>
      </c>
      <c r="C31" t="s">
        <v>756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127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f t="shared" si="0"/>
        <v>0</v>
      </c>
      <c r="AG31">
        <f>SUM($S31:T31)</f>
        <v>0</v>
      </c>
      <c r="AH31">
        <f>SUM($S31:U31)</f>
        <v>0</v>
      </c>
      <c r="AI31">
        <f>SUM($S31:V31)</f>
        <v>0</v>
      </c>
      <c r="AJ31">
        <f>SUM($S31:W31)</f>
        <v>0</v>
      </c>
      <c r="AK31">
        <f>SUM($S31:X31)</f>
        <v>0</v>
      </c>
      <c r="AL31">
        <f>SUM($S31:Y31)</f>
        <v>0</v>
      </c>
      <c r="AM31">
        <f>SUM($S31:Z31)</f>
        <v>0</v>
      </c>
      <c r="AN31">
        <f>SUM($S31:AA31)</f>
        <v>0</v>
      </c>
      <c r="AO31">
        <f>SUM($S31:AB31)</f>
        <v>0</v>
      </c>
      <c r="AP31">
        <f>SUM($S31:AC31)</f>
        <v>0</v>
      </c>
      <c r="AQ31">
        <f>SUM($S31:AD31)</f>
        <v>0</v>
      </c>
    </row>
    <row r="32" spans="2:43" x14ac:dyDescent="0.25">
      <c r="B32">
        <v>20093</v>
      </c>
      <c r="C32" t="s">
        <v>143</v>
      </c>
      <c r="D32" t="s">
        <v>23</v>
      </c>
      <c r="E32" t="s">
        <v>16</v>
      </c>
      <c r="F32" t="s">
        <v>535</v>
      </c>
      <c r="G32" t="s">
        <v>64</v>
      </c>
      <c r="H32">
        <v>0</v>
      </c>
      <c r="I32" t="s">
        <v>38</v>
      </c>
      <c r="J32" t="s">
        <v>712</v>
      </c>
      <c r="K32" t="s">
        <v>712</v>
      </c>
      <c r="L32" t="s">
        <v>1239</v>
      </c>
      <c r="M32">
        <v>3416.86</v>
      </c>
      <c r="N32">
        <v>3814.8</v>
      </c>
      <c r="O32">
        <v>4934.03</v>
      </c>
      <c r="P32">
        <v>4000</v>
      </c>
      <c r="Q32">
        <v>6000</v>
      </c>
      <c r="S32">
        <v>390</v>
      </c>
      <c r="T32">
        <v>480</v>
      </c>
      <c r="U32">
        <v>630</v>
      </c>
      <c r="V32">
        <v>540</v>
      </c>
      <c r="W32">
        <v>540</v>
      </c>
      <c r="X32">
        <v>480</v>
      </c>
      <c r="Y32">
        <v>480</v>
      </c>
      <c r="Z32">
        <v>300</v>
      </c>
      <c r="AA32">
        <v>540</v>
      </c>
      <c r="AB32">
        <v>660</v>
      </c>
      <c r="AC32">
        <v>540</v>
      </c>
      <c r="AD32">
        <v>420</v>
      </c>
      <c r="AF32">
        <f t="shared" si="0"/>
        <v>390</v>
      </c>
      <c r="AG32">
        <f>SUM($S32:T32)</f>
        <v>870</v>
      </c>
      <c r="AH32">
        <f>SUM($S32:U32)</f>
        <v>1500</v>
      </c>
      <c r="AI32">
        <f>SUM($S32:V32)</f>
        <v>2040</v>
      </c>
      <c r="AJ32">
        <f>SUM($S32:W32)</f>
        <v>2580</v>
      </c>
      <c r="AK32">
        <f>SUM($S32:X32)</f>
        <v>3060</v>
      </c>
      <c r="AL32">
        <f>SUM($S32:Y32)</f>
        <v>3540</v>
      </c>
      <c r="AM32">
        <f>SUM($S32:Z32)</f>
        <v>3840</v>
      </c>
      <c r="AN32">
        <f>SUM($S32:AA32)</f>
        <v>4380</v>
      </c>
      <c r="AO32">
        <f>SUM($S32:AB32)</f>
        <v>5040</v>
      </c>
      <c r="AP32">
        <f>SUM($S32:AC32)</f>
        <v>5580</v>
      </c>
      <c r="AQ32">
        <f>SUM($S32:AD32)</f>
        <v>6000</v>
      </c>
    </row>
    <row r="33" spans="2:43" x14ac:dyDescent="0.25">
      <c r="B33">
        <v>20097</v>
      </c>
      <c r="C33" t="s">
        <v>120</v>
      </c>
      <c r="D33" t="s">
        <v>23</v>
      </c>
      <c r="E33" t="s">
        <v>16</v>
      </c>
      <c r="F33" t="s">
        <v>535</v>
      </c>
      <c r="G33" t="s">
        <v>64</v>
      </c>
      <c r="H33">
        <v>0</v>
      </c>
      <c r="I33" t="s">
        <v>38</v>
      </c>
      <c r="J33" t="s">
        <v>710</v>
      </c>
      <c r="K33" t="s">
        <v>128</v>
      </c>
      <c r="L33" t="s">
        <v>1242</v>
      </c>
      <c r="M33">
        <v>19794.82</v>
      </c>
      <c r="N33">
        <v>27422.97</v>
      </c>
      <c r="O33">
        <v>40302.769999999997</v>
      </c>
      <c r="P33">
        <v>29000</v>
      </c>
      <c r="Q33">
        <v>43000</v>
      </c>
      <c r="S33">
        <v>2795</v>
      </c>
      <c r="T33">
        <v>3440</v>
      </c>
      <c r="U33">
        <v>4515</v>
      </c>
      <c r="V33">
        <v>3870</v>
      </c>
      <c r="W33">
        <v>3870</v>
      </c>
      <c r="X33">
        <v>3440</v>
      </c>
      <c r="Y33">
        <v>3440</v>
      </c>
      <c r="Z33">
        <v>2150</v>
      </c>
      <c r="AA33">
        <v>3870</v>
      </c>
      <c r="AB33">
        <v>4730</v>
      </c>
      <c r="AC33">
        <v>3870</v>
      </c>
      <c r="AD33">
        <v>3010</v>
      </c>
      <c r="AF33">
        <f t="shared" si="0"/>
        <v>2795</v>
      </c>
      <c r="AG33">
        <f>SUM($S33:T33)</f>
        <v>6235</v>
      </c>
      <c r="AH33">
        <f>SUM($S33:U33)</f>
        <v>10750</v>
      </c>
      <c r="AI33">
        <f>SUM($S33:V33)</f>
        <v>14620</v>
      </c>
      <c r="AJ33">
        <f>SUM($S33:W33)</f>
        <v>18490</v>
      </c>
      <c r="AK33">
        <f>SUM($S33:X33)</f>
        <v>21930</v>
      </c>
      <c r="AL33">
        <f>SUM($S33:Y33)</f>
        <v>25370</v>
      </c>
      <c r="AM33">
        <f>SUM($S33:Z33)</f>
        <v>27520</v>
      </c>
      <c r="AN33">
        <f>SUM($S33:AA33)</f>
        <v>31390</v>
      </c>
      <c r="AO33">
        <f>SUM($S33:AB33)</f>
        <v>36120</v>
      </c>
      <c r="AP33">
        <f>SUM($S33:AC33)</f>
        <v>39990</v>
      </c>
      <c r="AQ33">
        <f>SUM($S33:AD33)</f>
        <v>43000</v>
      </c>
    </row>
    <row r="34" spans="2:43" x14ac:dyDescent="0.25">
      <c r="B34">
        <v>20104</v>
      </c>
      <c r="C34" t="s">
        <v>674</v>
      </c>
      <c r="D34" t="s">
        <v>23</v>
      </c>
      <c r="E34" t="s">
        <v>18</v>
      </c>
      <c r="F34" t="s">
        <v>535</v>
      </c>
      <c r="G34" t="s">
        <v>64</v>
      </c>
      <c r="H34">
        <v>0</v>
      </c>
      <c r="I34">
        <v>2024</v>
      </c>
      <c r="J34" t="s">
        <v>679</v>
      </c>
      <c r="K34" t="s">
        <v>679</v>
      </c>
      <c r="L34" t="s">
        <v>1239</v>
      </c>
      <c r="M34">
        <v>2597.3200000000002</v>
      </c>
      <c r="N34">
        <v>1609.87</v>
      </c>
      <c r="O34">
        <v>1795.15</v>
      </c>
      <c r="P34">
        <v>1500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>
        <f t="shared" si="0"/>
        <v>0</v>
      </c>
      <c r="AG34">
        <f>SUM($S34:T34)</f>
        <v>0</v>
      </c>
      <c r="AH34">
        <f>SUM($S34:U34)</f>
        <v>0</v>
      </c>
      <c r="AI34">
        <f>SUM($S34:V34)</f>
        <v>0</v>
      </c>
      <c r="AJ34">
        <f>SUM($S34:W34)</f>
        <v>0</v>
      </c>
      <c r="AK34">
        <f>SUM($S34:X34)</f>
        <v>0</v>
      </c>
      <c r="AL34">
        <f>SUM($S34:Y34)</f>
        <v>0</v>
      </c>
      <c r="AM34">
        <f>SUM($S34:Z34)</f>
        <v>0</v>
      </c>
      <c r="AN34">
        <f>SUM($S34:AA34)</f>
        <v>0</v>
      </c>
      <c r="AO34">
        <f>SUM($S34:AB34)</f>
        <v>0</v>
      </c>
      <c r="AP34">
        <f>SUM($S34:AC34)</f>
        <v>0</v>
      </c>
      <c r="AQ34">
        <f>SUM($S34:AD34)</f>
        <v>0</v>
      </c>
    </row>
    <row r="35" spans="2:43" x14ac:dyDescent="0.25">
      <c r="B35">
        <v>20106</v>
      </c>
      <c r="C35" t="s">
        <v>156</v>
      </c>
      <c r="D35" t="s">
        <v>23</v>
      </c>
      <c r="E35" t="s">
        <v>16</v>
      </c>
      <c r="F35" t="s">
        <v>535</v>
      </c>
      <c r="G35" t="s">
        <v>64</v>
      </c>
      <c r="H35">
        <v>0</v>
      </c>
      <c r="I35" t="s">
        <v>38</v>
      </c>
      <c r="J35" t="s">
        <v>128</v>
      </c>
      <c r="K35" t="s">
        <v>128</v>
      </c>
      <c r="L35" t="s">
        <v>1242</v>
      </c>
      <c r="M35">
        <v>21034.84</v>
      </c>
      <c r="N35">
        <v>23256.36</v>
      </c>
      <c r="O35">
        <v>25750.07</v>
      </c>
      <c r="P35">
        <v>25000</v>
      </c>
      <c r="Q35">
        <v>27000</v>
      </c>
      <c r="S35">
        <v>1755</v>
      </c>
      <c r="T35">
        <v>2160</v>
      </c>
      <c r="U35">
        <v>2835</v>
      </c>
      <c r="V35">
        <v>2430</v>
      </c>
      <c r="W35">
        <v>2430</v>
      </c>
      <c r="X35">
        <v>2160</v>
      </c>
      <c r="Y35">
        <v>2160</v>
      </c>
      <c r="Z35">
        <v>1350</v>
      </c>
      <c r="AA35">
        <v>2430</v>
      </c>
      <c r="AB35">
        <v>2970</v>
      </c>
      <c r="AC35">
        <v>2430</v>
      </c>
      <c r="AD35">
        <v>1890</v>
      </c>
      <c r="AF35">
        <f t="shared" si="0"/>
        <v>1755</v>
      </c>
      <c r="AG35">
        <f>SUM($S35:T35)</f>
        <v>3915</v>
      </c>
      <c r="AH35">
        <f>SUM($S35:U35)</f>
        <v>6750</v>
      </c>
      <c r="AI35">
        <f>SUM($S35:V35)</f>
        <v>9180</v>
      </c>
      <c r="AJ35">
        <f>SUM($S35:W35)</f>
        <v>11610</v>
      </c>
      <c r="AK35">
        <f>SUM($S35:X35)</f>
        <v>13770</v>
      </c>
      <c r="AL35">
        <f>SUM($S35:Y35)</f>
        <v>15930</v>
      </c>
      <c r="AM35">
        <f>SUM($S35:Z35)</f>
        <v>17280</v>
      </c>
      <c r="AN35">
        <f>SUM($S35:AA35)</f>
        <v>19710</v>
      </c>
      <c r="AO35">
        <f>SUM($S35:AB35)</f>
        <v>22680</v>
      </c>
      <c r="AP35">
        <f>SUM($S35:AC35)</f>
        <v>25110</v>
      </c>
      <c r="AQ35">
        <f>SUM($S35:AD35)</f>
        <v>27000</v>
      </c>
    </row>
    <row r="36" spans="2:43" x14ac:dyDescent="0.25">
      <c r="B36">
        <v>20108</v>
      </c>
      <c r="C36" t="s">
        <v>148</v>
      </c>
      <c r="D36" t="s">
        <v>23</v>
      </c>
      <c r="E36" t="s">
        <v>18</v>
      </c>
      <c r="F36" t="s">
        <v>535</v>
      </c>
      <c r="G36" t="s">
        <v>64</v>
      </c>
      <c r="H36">
        <v>0</v>
      </c>
      <c r="I36" t="s">
        <v>38</v>
      </c>
      <c r="J36" t="s">
        <v>174</v>
      </c>
      <c r="K36" t="s">
        <v>174</v>
      </c>
      <c r="L36" t="s">
        <v>1240</v>
      </c>
      <c r="M36">
        <v>16091.17</v>
      </c>
      <c r="N36">
        <v>16180.14</v>
      </c>
      <c r="O36">
        <v>19485.78</v>
      </c>
      <c r="P36">
        <v>17000</v>
      </c>
      <c r="Q36">
        <v>20000</v>
      </c>
      <c r="S36">
        <v>1300</v>
      </c>
      <c r="T36">
        <v>1600</v>
      </c>
      <c r="U36">
        <v>2100</v>
      </c>
      <c r="V36">
        <v>1800</v>
      </c>
      <c r="W36">
        <v>1800</v>
      </c>
      <c r="X36">
        <v>1600</v>
      </c>
      <c r="Y36">
        <v>1600</v>
      </c>
      <c r="Z36">
        <v>1000</v>
      </c>
      <c r="AA36">
        <v>1800</v>
      </c>
      <c r="AB36">
        <v>2200</v>
      </c>
      <c r="AC36">
        <v>1800</v>
      </c>
      <c r="AD36">
        <v>1400</v>
      </c>
      <c r="AF36">
        <f t="shared" si="0"/>
        <v>1300</v>
      </c>
      <c r="AG36">
        <f>SUM($S36:T36)</f>
        <v>2900</v>
      </c>
      <c r="AH36">
        <f>SUM($S36:U36)</f>
        <v>5000</v>
      </c>
      <c r="AI36">
        <f>SUM($S36:V36)</f>
        <v>6800</v>
      </c>
      <c r="AJ36">
        <f>SUM($S36:W36)</f>
        <v>8600</v>
      </c>
      <c r="AK36">
        <f>SUM($S36:X36)</f>
        <v>10200</v>
      </c>
      <c r="AL36">
        <f>SUM($S36:Y36)</f>
        <v>11800</v>
      </c>
      <c r="AM36">
        <f>SUM($S36:Z36)</f>
        <v>12800</v>
      </c>
      <c r="AN36">
        <f>SUM($S36:AA36)</f>
        <v>14600</v>
      </c>
      <c r="AO36">
        <f>SUM($S36:AB36)</f>
        <v>16800</v>
      </c>
      <c r="AP36">
        <f>SUM($S36:AC36)</f>
        <v>18600</v>
      </c>
      <c r="AQ36">
        <f>SUM($S36:AD36)</f>
        <v>20000</v>
      </c>
    </row>
    <row r="37" spans="2:43" x14ac:dyDescent="0.25">
      <c r="B37">
        <v>20109</v>
      </c>
      <c r="C37" t="s">
        <v>757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127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>
        <f t="shared" si="0"/>
        <v>0</v>
      </c>
      <c r="AG37">
        <f>SUM($S37:T37)</f>
        <v>0</v>
      </c>
      <c r="AH37">
        <f>SUM($S37:U37)</f>
        <v>0</v>
      </c>
      <c r="AI37">
        <f>SUM($S37:V37)</f>
        <v>0</v>
      </c>
      <c r="AJ37">
        <f>SUM($S37:W37)</f>
        <v>0</v>
      </c>
      <c r="AK37">
        <f>SUM($S37:X37)</f>
        <v>0</v>
      </c>
      <c r="AL37">
        <f>SUM($S37:Y37)</f>
        <v>0</v>
      </c>
      <c r="AM37">
        <f>SUM($S37:Z37)</f>
        <v>0</v>
      </c>
      <c r="AN37">
        <f>SUM($S37:AA37)</f>
        <v>0</v>
      </c>
      <c r="AO37">
        <f>SUM($S37:AB37)</f>
        <v>0</v>
      </c>
      <c r="AP37">
        <f>SUM($S37:AC37)</f>
        <v>0</v>
      </c>
      <c r="AQ37">
        <f>SUM($S37:AD37)</f>
        <v>0</v>
      </c>
    </row>
    <row r="38" spans="2:43" x14ac:dyDescent="0.25">
      <c r="B38">
        <v>20110</v>
      </c>
      <c r="C38" t="s">
        <v>758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f t="shared" si="0"/>
        <v>0</v>
      </c>
      <c r="AG38">
        <f>SUM($S38:T38)</f>
        <v>0</v>
      </c>
      <c r="AH38">
        <f>SUM($S38:U38)</f>
        <v>0</v>
      </c>
      <c r="AI38">
        <f>SUM($S38:V38)</f>
        <v>0</v>
      </c>
      <c r="AJ38">
        <f>SUM($S38:W38)</f>
        <v>0</v>
      </c>
      <c r="AK38">
        <f>SUM($S38:X38)</f>
        <v>0</v>
      </c>
      <c r="AL38">
        <f>SUM($S38:Y38)</f>
        <v>0</v>
      </c>
      <c r="AM38">
        <f>SUM($S38:Z38)</f>
        <v>0</v>
      </c>
      <c r="AN38">
        <f>SUM($S38:AA38)</f>
        <v>0</v>
      </c>
      <c r="AO38">
        <f>SUM($S38:AB38)</f>
        <v>0</v>
      </c>
      <c r="AP38">
        <f>SUM($S38:AC38)</f>
        <v>0</v>
      </c>
      <c r="AQ38">
        <f>SUM($S38:AD38)</f>
        <v>0</v>
      </c>
    </row>
    <row r="39" spans="2:43" x14ac:dyDescent="0.25">
      <c r="B39">
        <v>20115</v>
      </c>
      <c r="C39" t="s">
        <v>675</v>
      </c>
      <c r="D39" t="s">
        <v>23</v>
      </c>
      <c r="E39" t="s">
        <v>16</v>
      </c>
      <c r="F39" t="s">
        <v>535</v>
      </c>
      <c r="G39" t="s">
        <v>64</v>
      </c>
      <c r="H39">
        <v>0</v>
      </c>
      <c r="I39" t="s">
        <v>38</v>
      </c>
      <c r="J39" t="s">
        <v>679</v>
      </c>
      <c r="K39" t="s">
        <v>679</v>
      </c>
      <c r="L39" t="s">
        <v>1239</v>
      </c>
      <c r="M39">
        <v>733.67</v>
      </c>
      <c r="N39">
        <v>1531.87</v>
      </c>
      <c r="O39">
        <v>698.81</v>
      </c>
      <c r="P39">
        <v>1500</v>
      </c>
      <c r="Q39">
        <v>500</v>
      </c>
      <c r="S39">
        <v>32.5</v>
      </c>
      <c r="T39">
        <v>40</v>
      </c>
      <c r="U39">
        <v>52.5</v>
      </c>
      <c r="V39">
        <v>45</v>
      </c>
      <c r="W39">
        <v>45</v>
      </c>
      <c r="X39">
        <v>40</v>
      </c>
      <c r="Y39">
        <v>40</v>
      </c>
      <c r="Z39">
        <v>25</v>
      </c>
      <c r="AA39">
        <v>45</v>
      </c>
      <c r="AB39">
        <v>55</v>
      </c>
      <c r="AC39">
        <v>45</v>
      </c>
      <c r="AD39">
        <v>35</v>
      </c>
      <c r="AF39">
        <f t="shared" si="0"/>
        <v>32.5</v>
      </c>
      <c r="AG39">
        <f>SUM($S39:T39)</f>
        <v>72.5</v>
      </c>
      <c r="AH39">
        <f>SUM($S39:U39)</f>
        <v>125</v>
      </c>
      <c r="AI39">
        <f>SUM($S39:V39)</f>
        <v>170</v>
      </c>
      <c r="AJ39">
        <f>SUM($S39:W39)</f>
        <v>215</v>
      </c>
      <c r="AK39">
        <f>SUM($S39:X39)</f>
        <v>255</v>
      </c>
      <c r="AL39">
        <f>SUM($S39:Y39)</f>
        <v>295</v>
      </c>
      <c r="AM39">
        <f>SUM($S39:Z39)</f>
        <v>320</v>
      </c>
      <c r="AN39">
        <f>SUM($S39:AA39)</f>
        <v>365</v>
      </c>
      <c r="AO39">
        <f>SUM($S39:AB39)</f>
        <v>420</v>
      </c>
      <c r="AP39">
        <f>SUM($S39:AC39)</f>
        <v>465</v>
      </c>
      <c r="AQ39">
        <f>SUM($S39:AD39)</f>
        <v>500</v>
      </c>
    </row>
    <row r="40" spans="2:43" x14ac:dyDescent="0.25">
      <c r="B40">
        <v>20121</v>
      </c>
      <c r="C40" t="s">
        <v>539</v>
      </c>
      <c r="D40">
        <v>0</v>
      </c>
      <c r="E40">
        <v>0</v>
      </c>
      <c r="F40">
        <v>0</v>
      </c>
      <c r="G40">
        <v>0</v>
      </c>
      <c r="H40">
        <v>0</v>
      </c>
      <c r="I40">
        <v>2022</v>
      </c>
      <c r="J40">
        <v>0</v>
      </c>
      <c r="K40">
        <v>0</v>
      </c>
      <c r="L40">
        <v>0</v>
      </c>
      <c r="M40">
        <v>1617.77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>
        <f t="shared" si="0"/>
        <v>0</v>
      </c>
      <c r="AG40">
        <f>SUM($S40:T40)</f>
        <v>0</v>
      </c>
      <c r="AH40">
        <f>SUM($S40:U40)</f>
        <v>0</v>
      </c>
      <c r="AI40">
        <f>SUM($S40:V40)</f>
        <v>0</v>
      </c>
      <c r="AJ40">
        <f>SUM($S40:W40)</f>
        <v>0</v>
      </c>
      <c r="AK40">
        <f>SUM($S40:X40)</f>
        <v>0</v>
      </c>
      <c r="AL40">
        <f>SUM($S40:Y40)</f>
        <v>0</v>
      </c>
      <c r="AM40">
        <f>SUM($S40:Z40)</f>
        <v>0</v>
      </c>
      <c r="AN40">
        <f>SUM($S40:AA40)</f>
        <v>0</v>
      </c>
      <c r="AO40">
        <f>SUM($S40:AB40)</f>
        <v>0</v>
      </c>
      <c r="AP40">
        <f>SUM($S40:AC40)</f>
        <v>0</v>
      </c>
      <c r="AQ40">
        <f>SUM($S40:AD40)</f>
        <v>0</v>
      </c>
    </row>
    <row r="41" spans="2:43" x14ac:dyDescent="0.25">
      <c r="B41">
        <v>20128</v>
      </c>
      <c r="C41" t="s">
        <v>540</v>
      </c>
      <c r="D41">
        <v>0</v>
      </c>
      <c r="E41">
        <v>0</v>
      </c>
      <c r="F41">
        <v>0</v>
      </c>
      <c r="G41">
        <v>0</v>
      </c>
      <c r="H41">
        <v>0</v>
      </c>
      <c r="I41">
        <v>2023</v>
      </c>
      <c r="J41">
        <v>0</v>
      </c>
      <c r="K41">
        <v>0</v>
      </c>
      <c r="L41">
        <v>0</v>
      </c>
      <c r="M41">
        <v>1487.7</v>
      </c>
      <c r="N41">
        <v>1764.51</v>
      </c>
      <c r="O41">
        <v>0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f t="shared" si="0"/>
        <v>0</v>
      </c>
      <c r="AG41">
        <f>SUM($S41:T41)</f>
        <v>0</v>
      </c>
      <c r="AH41">
        <f>SUM($S41:U41)</f>
        <v>0</v>
      </c>
      <c r="AI41">
        <f>SUM($S41:V41)</f>
        <v>0</v>
      </c>
      <c r="AJ41">
        <f>SUM($S41:W41)</f>
        <v>0</v>
      </c>
      <c r="AK41">
        <f>SUM($S41:X41)</f>
        <v>0</v>
      </c>
      <c r="AL41">
        <f>SUM($S41:Y41)</f>
        <v>0</v>
      </c>
      <c r="AM41">
        <f>SUM($S41:Z41)</f>
        <v>0</v>
      </c>
      <c r="AN41">
        <f>SUM($S41:AA41)</f>
        <v>0</v>
      </c>
      <c r="AO41">
        <f>SUM($S41:AB41)</f>
        <v>0</v>
      </c>
      <c r="AP41">
        <f>SUM($S41:AC41)</f>
        <v>0</v>
      </c>
      <c r="AQ41">
        <f>SUM($S41:AD41)</f>
        <v>0</v>
      </c>
    </row>
    <row r="42" spans="2:43" x14ac:dyDescent="0.25">
      <c r="B42">
        <v>20129</v>
      </c>
      <c r="C42" t="s">
        <v>204</v>
      </c>
      <c r="D42" t="s">
        <v>23</v>
      </c>
      <c r="E42" t="s">
        <v>19</v>
      </c>
      <c r="F42" t="s">
        <v>535</v>
      </c>
      <c r="G42" t="s">
        <v>64</v>
      </c>
      <c r="H42">
        <v>0</v>
      </c>
      <c r="I42" t="s">
        <v>38</v>
      </c>
      <c r="J42" t="s">
        <v>133</v>
      </c>
      <c r="K42" t="s">
        <v>174</v>
      </c>
      <c r="L42" t="s">
        <v>1240</v>
      </c>
      <c r="M42">
        <v>9760.14</v>
      </c>
      <c r="N42">
        <v>15491.01</v>
      </c>
      <c r="O42">
        <v>9074.58</v>
      </c>
      <c r="P42">
        <v>17000</v>
      </c>
      <c r="Q42">
        <v>9000</v>
      </c>
      <c r="S42">
        <v>585</v>
      </c>
      <c r="T42">
        <v>720</v>
      </c>
      <c r="U42">
        <v>945</v>
      </c>
      <c r="V42">
        <v>810</v>
      </c>
      <c r="W42">
        <v>810</v>
      </c>
      <c r="X42">
        <v>720</v>
      </c>
      <c r="Y42">
        <v>720</v>
      </c>
      <c r="Z42">
        <v>450</v>
      </c>
      <c r="AA42">
        <v>810</v>
      </c>
      <c r="AB42">
        <v>990</v>
      </c>
      <c r="AC42">
        <v>810</v>
      </c>
      <c r="AD42">
        <v>630</v>
      </c>
      <c r="AF42">
        <f t="shared" si="0"/>
        <v>585</v>
      </c>
      <c r="AG42">
        <f>SUM($S42:T42)</f>
        <v>1305</v>
      </c>
      <c r="AH42">
        <f>SUM($S42:U42)</f>
        <v>2250</v>
      </c>
      <c r="AI42">
        <f>SUM($S42:V42)</f>
        <v>3060</v>
      </c>
      <c r="AJ42">
        <f>SUM($S42:W42)</f>
        <v>3870</v>
      </c>
      <c r="AK42">
        <f>SUM($S42:X42)</f>
        <v>4590</v>
      </c>
      <c r="AL42">
        <f>SUM($S42:Y42)</f>
        <v>5310</v>
      </c>
      <c r="AM42">
        <f>SUM($S42:Z42)</f>
        <v>5760</v>
      </c>
      <c r="AN42">
        <f>SUM($S42:AA42)</f>
        <v>6570</v>
      </c>
      <c r="AO42">
        <f>SUM($S42:AB42)</f>
        <v>7560</v>
      </c>
      <c r="AP42">
        <f>SUM($S42:AC42)</f>
        <v>8370</v>
      </c>
      <c r="AQ42">
        <f>SUM($S42:AD42)</f>
        <v>9000</v>
      </c>
    </row>
    <row r="43" spans="2:43" x14ac:dyDescent="0.25">
      <c r="B43">
        <v>20130</v>
      </c>
      <c r="C43" t="s">
        <v>205</v>
      </c>
      <c r="D43" t="s">
        <v>23</v>
      </c>
      <c r="E43" t="s">
        <v>19</v>
      </c>
      <c r="F43" t="s">
        <v>535</v>
      </c>
      <c r="G43" t="s">
        <v>64</v>
      </c>
      <c r="H43">
        <v>0</v>
      </c>
      <c r="I43" t="s">
        <v>38</v>
      </c>
      <c r="J43" t="s">
        <v>174</v>
      </c>
      <c r="K43" t="s">
        <v>174</v>
      </c>
      <c r="L43" t="s">
        <v>1240</v>
      </c>
      <c r="M43">
        <v>12316.09</v>
      </c>
      <c r="N43">
        <v>11503.6</v>
      </c>
      <c r="O43">
        <v>9680.5</v>
      </c>
      <c r="P43">
        <v>13000</v>
      </c>
      <c r="Q43">
        <v>9000</v>
      </c>
      <c r="S43">
        <v>585</v>
      </c>
      <c r="T43">
        <v>720</v>
      </c>
      <c r="U43">
        <v>945</v>
      </c>
      <c r="V43">
        <v>810</v>
      </c>
      <c r="W43">
        <v>810</v>
      </c>
      <c r="X43">
        <v>720</v>
      </c>
      <c r="Y43">
        <v>720</v>
      </c>
      <c r="Z43">
        <v>450</v>
      </c>
      <c r="AA43">
        <v>810</v>
      </c>
      <c r="AB43">
        <v>990</v>
      </c>
      <c r="AC43">
        <v>810</v>
      </c>
      <c r="AD43">
        <v>630</v>
      </c>
      <c r="AF43">
        <f t="shared" si="0"/>
        <v>585</v>
      </c>
      <c r="AG43">
        <f>SUM($S43:T43)</f>
        <v>1305</v>
      </c>
      <c r="AH43">
        <f>SUM($S43:U43)</f>
        <v>2250</v>
      </c>
      <c r="AI43">
        <f>SUM($S43:V43)</f>
        <v>3060</v>
      </c>
      <c r="AJ43">
        <f>SUM($S43:W43)</f>
        <v>3870</v>
      </c>
      <c r="AK43">
        <f>SUM($S43:X43)</f>
        <v>4590</v>
      </c>
      <c r="AL43">
        <f>SUM($S43:Y43)</f>
        <v>5310</v>
      </c>
      <c r="AM43">
        <f>SUM($S43:Z43)</f>
        <v>5760</v>
      </c>
      <c r="AN43">
        <f>SUM($S43:AA43)</f>
        <v>6570</v>
      </c>
      <c r="AO43">
        <f>SUM($S43:AB43)</f>
        <v>7560</v>
      </c>
      <c r="AP43">
        <f>SUM($S43:AC43)</f>
        <v>8370</v>
      </c>
      <c r="AQ43">
        <f>SUM($S43:AD43)</f>
        <v>9000</v>
      </c>
    </row>
    <row r="44" spans="2:43" x14ac:dyDescent="0.25">
      <c r="B44">
        <v>20131</v>
      </c>
      <c r="C44" t="s">
        <v>759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>
        <f t="shared" si="0"/>
        <v>0</v>
      </c>
      <c r="AG44">
        <f>SUM($S44:T44)</f>
        <v>0</v>
      </c>
      <c r="AH44">
        <f>SUM($S44:U44)</f>
        <v>0</v>
      </c>
      <c r="AI44">
        <f>SUM($S44:V44)</f>
        <v>0</v>
      </c>
      <c r="AJ44">
        <f>SUM($S44:W44)</f>
        <v>0</v>
      </c>
      <c r="AK44">
        <f>SUM($S44:X44)</f>
        <v>0</v>
      </c>
      <c r="AL44">
        <f>SUM($S44:Y44)</f>
        <v>0</v>
      </c>
      <c r="AM44">
        <f>SUM($S44:Z44)</f>
        <v>0</v>
      </c>
      <c r="AN44">
        <f>SUM($S44:AA44)</f>
        <v>0</v>
      </c>
      <c r="AO44">
        <f>SUM($S44:AB44)</f>
        <v>0</v>
      </c>
      <c r="AP44">
        <f>SUM($S44:AC44)</f>
        <v>0</v>
      </c>
      <c r="AQ44">
        <f>SUM($S44:AD44)</f>
        <v>0</v>
      </c>
    </row>
    <row r="45" spans="2:43" x14ac:dyDescent="0.25">
      <c r="B45">
        <v>20132</v>
      </c>
      <c r="C45" t="s">
        <v>172</v>
      </c>
      <c r="D45" t="s">
        <v>23</v>
      </c>
      <c r="E45" t="s">
        <v>271</v>
      </c>
      <c r="F45" t="s">
        <v>535</v>
      </c>
      <c r="G45" t="s">
        <v>64</v>
      </c>
      <c r="H45">
        <v>0</v>
      </c>
      <c r="I45" t="s">
        <v>38</v>
      </c>
      <c r="J45" t="s">
        <v>128</v>
      </c>
      <c r="K45" t="s">
        <v>128</v>
      </c>
      <c r="L45" t="s">
        <v>1242</v>
      </c>
      <c r="M45">
        <v>21239.85</v>
      </c>
      <c r="N45">
        <v>26733.17</v>
      </c>
      <c r="O45">
        <v>39751.78</v>
      </c>
      <c r="P45">
        <v>29000</v>
      </c>
      <c r="Q45">
        <v>45000</v>
      </c>
      <c r="S45">
        <v>2925</v>
      </c>
      <c r="T45">
        <v>3600</v>
      </c>
      <c r="U45">
        <v>4725</v>
      </c>
      <c r="V45">
        <v>4050</v>
      </c>
      <c r="W45">
        <v>4050</v>
      </c>
      <c r="X45">
        <v>3600</v>
      </c>
      <c r="Y45">
        <v>3600</v>
      </c>
      <c r="Z45">
        <v>2250</v>
      </c>
      <c r="AA45">
        <v>4050</v>
      </c>
      <c r="AB45">
        <v>4950</v>
      </c>
      <c r="AC45">
        <v>4050</v>
      </c>
      <c r="AD45">
        <v>3150</v>
      </c>
      <c r="AF45">
        <f t="shared" si="0"/>
        <v>2925</v>
      </c>
      <c r="AG45">
        <f>SUM($S45:T45)</f>
        <v>6525</v>
      </c>
      <c r="AH45">
        <f>SUM($S45:U45)</f>
        <v>11250</v>
      </c>
      <c r="AI45">
        <f>SUM($S45:V45)</f>
        <v>15300</v>
      </c>
      <c r="AJ45">
        <f>SUM($S45:W45)</f>
        <v>19350</v>
      </c>
      <c r="AK45">
        <f>SUM($S45:X45)</f>
        <v>22950</v>
      </c>
      <c r="AL45">
        <f>SUM($S45:Y45)</f>
        <v>26550</v>
      </c>
      <c r="AM45">
        <f>SUM($S45:Z45)</f>
        <v>28800</v>
      </c>
      <c r="AN45">
        <f>SUM($S45:AA45)</f>
        <v>32850</v>
      </c>
      <c r="AO45">
        <f>SUM($S45:AB45)</f>
        <v>37800</v>
      </c>
      <c r="AP45">
        <f>SUM($S45:AC45)</f>
        <v>41850</v>
      </c>
      <c r="AQ45">
        <f>SUM($S45:AD45)</f>
        <v>45000</v>
      </c>
    </row>
    <row r="46" spans="2:43" x14ac:dyDescent="0.25">
      <c r="B46">
        <v>20134</v>
      </c>
      <c r="C46" t="s">
        <v>284</v>
      </c>
      <c r="D46" t="s">
        <v>23</v>
      </c>
      <c r="E46" t="s">
        <v>271</v>
      </c>
      <c r="F46">
        <v>0</v>
      </c>
      <c r="G46" t="s">
        <v>64</v>
      </c>
      <c r="H46">
        <v>0</v>
      </c>
      <c r="I46" t="s">
        <v>38</v>
      </c>
      <c r="J46" t="s">
        <v>712</v>
      </c>
      <c r="K46" t="s">
        <v>679</v>
      </c>
      <c r="L46" t="s">
        <v>1239</v>
      </c>
      <c r="M46">
        <v>9101.8799999999992</v>
      </c>
      <c r="N46">
        <v>3096.38</v>
      </c>
      <c r="O46">
        <v>1604.04</v>
      </c>
      <c r="P46">
        <v>4000</v>
      </c>
      <c r="Q46">
        <v>1500</v>
      </c>
      <c r="S46">
        <v>97.5</v>
      </c>
      <c r="T46">
        <v>120</v>
      </c>
      <c r="U46">
        <v>157.5</v>
      </c>
      <c r="V46">
        <v>135</v>
      </c>
      <c r="W46">
        <v>135</v>
      </c>
      <c r="X46">
        <v>120</v>
      </c>
      <c r="Y46">
        <v>120</v>
      </c>
      <c r="Z46">
        <v>75</v>
      </c>
      <c r="AA46">
        <v>135</v>
      </c>
      <c r="AB46">
        <v>165</v>
      </c>
      <c r="AC46">
        <v>135</v>
      </c>
      <c r="AD46">
        <v>105</v>
      </c>
      <c r="AF46">
        <f t="shared" si="0"/>
        <v>97.5</v>
      </c>
      <c r="AG46">
        <f>SUM($S46:T46)</f>
        <v>217.5</v>
      </c>
      <c r="AH46">
        <f>SUM($S46:U46)</f>
        <v>375</v>
      </c>
      <c r="AI46">
        <f>SUM($S46:V46)</f>
        <v>510</v>
      </c>
      <c r="AJ46">
        <f>SUM($S46:W46)</f>
        <v>645</v>
      </c>
      <c r="AK46">
        <f>SUM($S46:X46)</f>
        <v>765</v>
      </c>
      <c r="AL46">
        <f>SUM($S46:Y46)</f>
        <v>885</v>
      </c>
      <c r="AM46">
        <f>SUM($S46:Z46)</f>
        <v>960</v>
      </c>
      <c r="AN46">
        <f>SUM($S46:AA46)</f>
        <v>1095</v>
      </c>
      <c r="AO46">
        <f>SUM($S46:AB46)</f>
        <v>1260</v>
      </c>
      <c r="AP46">
        <f>SUM($S46:AC46)</f>
        <v>1395</v>
      </c>
      <c r="AQ46">
        <f>SUM($S46:AD46)</f>
        <v>1500</v>
      </c>
    </row>
    <row r="47" spans="2:43" x14ac:dyDescent="0.25">
      <c r="B47">
        <v>20136</v>
      </c>
      <c r="C47" t="s">
        <v>285</v>
      </c>
      <c r="D47" t="s">
        <v>23</v>
      </c>
      <c r="E47" t="s">
        <v>271</v>
      </c>
      <c r="F47">
        <v>0</v>
      </c>
      <c r="G47" t="s">
        <v>358</v>
      </c>
      <c r="H47">
        <v>0</v>
      </c>
      <c r="I47">
        <v>2024</v>
      </c>
      <c r="J47" t="s">
        <v>679</v>
      </c>
      <c r="K47" t="s">
        <v>679</v>
      </c>
      <c r="L47" t="s">
        <v>1239</v>
      </c>
      <c r="M47">
        <v>1692.25</v>
      </c>
      <c r="N47">
        <v>975.67</v>
      </c>
      <c r="O47">
        <v>660.97</v>
      </c>
      <c r="P47">
        <v>1000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f t="shared" si="0"/>
        <v>0</v>
      </c>
      <c r="AG47">
        <f>SUM($S47:T47)</f>
        <v>0</v>
      </c>
      <c r="AH47">
        <f>SUM($S47:U47)</f>
        <v>0</v>
      </c>
      <c r="AI47">
        <f>SUM($S47:V47)</f>
        <v>0</v>
      </c>
      <c r="AJ47">
        <f>SUM($S47:W47)</f>
        <v>0</v>
      </c>
      <c r="AK47">
        <f>SUM($S47:X47)</f>
        <v>0</v>
      </c>
      <c r="AL47">
        <f>SUM($S47:Y47)</f>
        <v>0</v>
      </c>
      <c r="AM47">
        <f>SUM($S47:Z47)</f>
        <v>0</v>
      </c>
      <c r="AN47">
        <f>SUM($S47:AA47)</f>
        <v>0</v>
      </c>
      <c r="AO47">
        <f>SUM($S47:AB47)</f>
        <v>0</v>
      </c>
      <c r="AP47">
        <f>SUM($S47:AC47)</f>
        <v>0</v>
      </c>
      <c r="AQ47">
        <f>SUM($S47:AD47)</f>
        <v>0</v>
      </c>
    </row>
    <row r="48" spans="2:43" x14ac:dyDescent="0.25">
      <c r="B48">
        <v>20138</v>
      </c>
      <c r="C48" t="s">
        <v>760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127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>
        <f t="shared" si="0"/>
        <v>0</v>
      </c>
      <c r="AG48">
        <f>SUM($S48:T48)</f>
        <v>0</v>
      </c>
      <c r="AH48">
        <f>SUM($S48:U48)</f>
        <v>0</v>
      </c>
      <c r="AI48">
        <f>SUM($S48:V48)</f>
        <v>0</v>
      </c>
      <c r="AJ48">
        <f>SUM($S48:W48)</f>
        <v>0</v>
      </c>
      <c r="AK48">
        <f>SUM($S48:X48)</f>
        <v>0</v>
      </c>
      <c r="AL48">
        <f>SUM($S48:Y48)</f>
        <v>0</v>
      </c>
      <c r="AM48">
        <f>SUM($S48:Z48)</f>
        <v>0</v>
      </c>
      <c r="AN48">
        <f>SUM($S48:AA48)</f>
        <v>0</v>
      </c>
      <c r="AO48">
        <f>SUM($S48:AB48)</f>
        <v>0</v>
      </c>
      <c r="AP48">
        <f>SUM($S48:AC48)</f>
        <v>0</v>
      </c>
      <c r="AQ48">
        <f>SUM($S48:AD48)</f>
        <v>0</v>
      </c>
    </row>
    <row r="49" spans="2:43" x14ac:dyDescent="0.25">
      <c r="B49">
        <v>20141</v>
      </c>
      <c r="C49" t="s">
        <v>541</v>
      </c>
      <c r="D49">
        <v>0</v>
      </c>
      <c r="E49">
        <v>0</v>
      </c>
      <c r="F49">
        <v>0</v>
      </c>
      <c r="G49">
        <v>0</v>
      </c>
      <c r="H49">
        <v>0</v>
      </c>
      <c r="I49">
        <v>2023</v>
      </c>
      <c r="J49">
        <v>0</v>
      </c>
      <c r="K49">
        <v>0</v>
      </c>
      <c r="L49">
        <v>0</v>
      </c>
      <c r="M49">
        <v>9066.9</v>
      </c>
      <c r="N49">
        <v>1272.44</v>
      </c>
      <c r="O49">
        <v>0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>
        <f t="shared" si="0"/>
        <v>0</v>
      </c>
      <c r="AG49">
        <f>SUM($S49:T49)</f>
        <v>0</v>
      </c>
      <c r="AH49">
        <f>SUM($S49:U49)</f>
        <v>0</v>
      </c>
      <c r="AI49">
        <f>SUM($S49:V49)</f>
        <v>0</v>
      </c>
      <c r="AJ49">
        <f>SUM($S49:W49)</f>
        <v>0</v>
      </c>
      <c r="AK49">
        <f>SUM($S49:X49)</f>
        <v>0</v>
      </c>
      <c r="AL49">
        <f>SUM($S49:Y49)</f>
        <v>0</v>
      </c>
      <c r="AM49">
        <f>SUM($S49:Z49)</f>
        <v>0</v>
      </c>
      <c r="AN49">
        <f>SUM($S49:AA49)</f>
        <v>0</v>
      </c>
      <c r="AO49">
        <f>SUM($S49:AB49)</f>
        <v>0</v>
      </c>
      <c r="AP49">
        <f>SUM($S49:AC49)</f>
        <v>0</v>
      </c>
      <c r="AQ49">
        <f>SUM($S49:AD49)</f>
        <v>0</v>
      </c>
    </row>
    <row r="50" spans="2:43" x14ac:dyDescent="0.25">
      <c r="B50">
        <v>20142</v>
      </c>
      <c r="C50" t="s">
        <v>192</v>
      </c>
      <c r="D50" t="s">
        <v>23</v>
      </c>
      <c r="E50" t="s">
        <v>19</v>
      </c>
      <c r="F50" t="s">
        <v>535</v>
      </c>
      <c r="G50" t="s">
        <v>64</v>
      </c>
      <c r="H50">
        <v>0</v>
      </c>
      <c r="I50" t="s">
        <v>38</v>
      </c>
      <c r="J50" t="s">
        <v>710</v>
      </c>
      <c r="K50" t="s">
        <v>710</v>
      </c>
      <c r="L50" t="s">
        <v>1240</v>
      </c>
      <c r="M50">
        <v>54309.24</v>
      </c>
      <c r="N50">
        <v>59941.82</v>
      </c>
      <c r="O50">
        <v>45650.87</v>
      </c>
      <c r="P50">
        <v>65000</v>
      </c>
      <c r="Q50">
        <v>40000</v>
      </c>
      <c r="S50">
        <v>2600</v>
      </c>
      <c r="T50">
        <v>3200</v>
      </c>
      <c r="U50">
        <v>4200</v>
      </c>
      <c r="V50">
        <v>3600</v>
      </c>
      <c r="W50">
        <v>3600</v>
      </c>
      <c r="X50">
        <v>3200</v>
      </c>
      <c r="Y50">
        <v>3200</v>
      </c>
      <c r="Z50">
        <v>2000</v>
      </c>
      <c r="AA50">
        <v>3600</v>
      </c>
      <c r="AB50">
        <v>4400</v>
      </c>
      <c r="AC50">
        <v>3600</v>
      </c>
      <c r="AD50">
        <v>2800</v>
      </c>
      <c r="AF50">
        <f t="shared" si="0"/>
        <v>2600</v>
      </c>
      <c r="AG50">
        <f>SUM($S50:T50)</f>
        <v>5800</v>
      </c>
      <c r="AH50">
        <f>SUM($S50:U50)</f>
        <v>10000</v>
      </c>
      <c r="AI50">
        <f>SUM($S50:V50)</f>
        <v>13600</v>
      </c>
      <c r="AJ50">
        <f>SUM($S50:W50)</f>
        <v>17200</v>
      </c>
      <c r="AK50">
        <f>SUM($S50:X50)</f>
        <v>20400</v>
      </c>
      <c r="AL50">
        <f>SUM($S50:Y50)</f>
        <v>23600</v>
      </c>
      <c r="AM50">
        <f>SUM($S50:Z50)</f>
        <v>25600</v>
      </c>
      <c r="AN50">
        <f>SUM($S50:AA50)</f>
        <v>29200</v>
      </c>
      <c r="AO50">
        <f>SUM($S50:AB50)</f>
        <v>33600</v>
      </c>
      <c r="AP50">
        <f>SUM($S50:AC50)</f>
        <v>37200</v>
      </c>
      <c r="AQ50">
        <f>SUM($S50:AD50)</f>
        <v>40000</v>
      </c>
    </row>
    <row r="51" spans="2:43" x14ac:dyDescent="0.25">
      <c r="B51">
        <v>20143</v>
      </c>
      <c r="C51" t="s">
        <v>761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>
        <f t="shared" si="0"/>
        <v>0</v>
      </c>
      <c r="AG51">
        <f>SUM($S51:T51)</f>
        <v>0</v>
      </c>
      <c r="AH51">
        <f>SUM($S51:U51)</f>
        <v>0</v>
      </c>
      <c r="AI51">
        <f>SUM($S51:V51)</f>
        <v>0</v>
      </c>
      <c r="AJ51">
        <f>SUM($S51:W51)</f>
        <v>0</v>
      </c>
      <c r="AK51">
        <f>SUM($S51:X51)</f>
        <v>0</v>
      </c>
      <c r="AL51">
        <f>SUM($S51:Y51)</f>
        <v>0</v>
      </c>
      <c r="AM51">
        <f>SUM($S51:Z51)</f>
        <v>0</v>
      </c>
      <c r="AN51">
        <f>SUM($S51:AA51)</f>
        <v>0</v>
      </c>
      <c r="AO51">
        <f>SUM($S51:AB51)</f>
        <v>0</v>
      </c>
      <c r="AP51">
        <f>SUM($S51:AC51)</f>
        <v>0</v>
      </c>
      <c r="AQ51">
        <f>SUM($S51:AD51)</f>
        <v>0</v>
      </c>
    </row>
    <row r="52" spans="2:43" x14ac:dyDescent="0.25">
      <c r="B52">
        <v>20145</v>
      </c>
      <c r="C52" t="s">
        <v>286</v>
      </c>
      <c r="D52" t="s">
        <v>23</v>
      </c>
      <c r="E52" t="s">
        <v>18</v>
      </c>
      <c r="F52" t="s">
        <v>535</v>
      </c>
      <c r="G52" t="s">
        <v>64</v>
      </c>
      <c r="H52">
        <v>0</v>
      </c>
      <c r="I52">
        <v>2024</v>
      </c>
      <c r="J52" t="s">
        <v>679</v>
      </c>
      <c r="K52" t="s">
        <v>679</v>
      </c>
      <c r="L52" t="s">
        <v>1239</v>
      </c>
      <c r="M52">
        <v>7444.99</v>
      </c>
      <c r="N52">
        <v>6318.33</v>
      </c>
      <c r="O52">
        <v>9147.27</v>
      </c>
      <c r="P52">
        <v>6500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>
        <f t="shared" si="0"/>
        <v>0</v>
      </c>
      <c r="AG52">
        <f>SUM($S52:T52)</f>
        <v>0</v>
      </c>
      <c r="AH52">
        <f>SUM($S52:U52)</f>
        <v>0</v>
      </c>
      <c r="AI52">
        <f>SUM($S52:V52)</f>
        <v>0</v>
      </c>
      <c r="AJ52">
        <f>SUM($S52:W52)</f>
        <v>0</v>
      </c>
      <c r="AK52">
        <f>SUM($S52:X52)</f>
        <v>0</v>
      </c>
      <c r="AL52">
        <f>SUM($S52:Y52)</f>
        <v>0</v>
      </c>
      <c r="AM52">
        <f>SUM($S52:Z52)</f>
        <v>0</v>
      </c>
      <c r="AN52">
        <f>SUM($S52:AA52)</f>
        <v>0</v>
      </c>
      <c r="AO52">
        <f>SUM($S52:AB52)</f>
        <v>0</v>
      </c>
      <c r="AP52">
        <f>SUM($S52:AC52)</f>
        <v>0</v>
      </c>
      <c r="AQ52">
        <f>SUM($S52:AD52)</f>
        <v>0</v>
      </c>
    </row>
    <row r="53" spans="2:43" x14ac:dyDescent="0.25">
      <c r="B53">
        <v>20147</v>
      </c>
      <c r="C53" t="s">
        <v>126</v>
      </c>
      <c r="D53" t="s">
        <v>23</v>
      </c>
      <c r="E53" t="s">
        <v>18</v>
      </c>
      <c r="F53" t="s">
        <v>535</v>
      </c>
      <c r="G53" t="s">
        <v>64</v>
      </c>
      <c r="H53">
        <v>0</v>
      </c>
      <c r="I53" t="s">
        <v>38</v>
      </c>
      <c r="J53" t="s">
        <v>128</v>
      </c>
      <c r="K53" t="s">
        <v>128</v>
      </c>
      <c r="L53" t="s">
        <v>1242</v>
      </c>
      <c r="M53">
        <v>15388.37</v>
      </c>
      <c r="N53">
        <v>25299.61</v>
      </c>
      <c r="O53">
        <v>30941.22</v>
      </c>
      <c r="P53">
        <v>26500</v>
      </c>
      <c r="Q53">
        <v>35000</v>
      </c>
      <c r="S53">
        <v>2275</v>
      </c>
      <c r="T53">
        <v>2800</v>
      </c>
      <c r="U53">
        <v>3675</v>
      </c>
      <c r="V53">
        <v>3150</v>
      </c>
      <c r="W53">
        <v>3150</v>
      </c>
      <c r="X53">
        <v>2800</v>
      </c>
      <c r="Y53">
        <v>2800</v>
      </c>
      <c r="Z53">
        <v>1750</v>
      </c>
      <c r="AA53">
        <v>3150</v>
      </c>
      <c r="AB53">
        <v>3850</v>
      </c>
      <c r="AC53">
        <v>3150</v>
      </c>
      <c r="AD53">
        <v>2450</v>
      </c>
      <c r="AF53">
        <f t="shared" si="0"/>
        <v>2275</v>
      </c>
      <c r="AG53">
        <f>SUM($S53:T53)</f>
        <v>5075</v>
      </c>
      <c r="AH53">
        <f>SUM($S53:U53)</f>
        <v>8750</v>
      </c>
      <c r="AI53">
        <f>SUM($S53:V53)</f>
        <v>11900</v>
      </c>
      <c r="AJ53">
        <f>SUM($S53:W53)</f>
        <v>15050</v>
      </c>
      <c r="AK53">
        <f>SUM($S53:X53)</f>
        <v>17850</v>
      </c>
      <c r="AL53">
        <f>SUM($S53:Y53)</f>
        <v>20650</v>
      </c>
      <c r="AM53">
        <f>SUM($S53:Z53)</f>
        <v>22400</v>
      </c>
      <c r="AN53">
        <f>SUM($S53:AA53)</f>
        <v>25550</v>
      </c>
      <c r="AO53">
        <f>SUM($S53:AB53)</f>
        <v>29400</v>
      </c>
      <c r="AP53">
        <f>SUM($S53:AC53)</f>
        <v>32550</v>
      </c>
      <c r="AQ53">
        <f>SUM($S53:AD53)</f>
        <v>35000</v>
      </c>
    </row>
    <row r="54" spans="2:43" x14ac:dyDescent="0.25">
      <c r="B54">
        <v>20148</v>
      </c>
      <c r="C54" t="s">
        <v>241</v>
      </c>
      <c r="D54" t="s">
        <v>23</v>
      </c>
      <c r="E54" t="s">
        <v>271</v>
      </c>
      <c r="F54" t="s">
        <v>545</v>
      </c>
      <c r="G54" t="s">
        <v>107</v>
      </c>
      <c r="H54">
        <v>0</v>
      </c>
      <c r="I54" t="s">
        <v>38</v>
      </c>
      <c r="J54" t="s">
        <v>128</v>
      </c>
      <c r="K54" t="s">
        <v>128</v>
      </c>
      <c r="L54" t="s">
        <v>1242</v>
      </c>
      <c r="M54">
        <v>71689.320000000007</v>
      </c>
      <c r="N54">
        <v>66995.38</v>
      </c>
      <c r="O54">
        <v>62631.07</v>
      </c>
      <c r="P54">
        <v>77000</v>
      </c>
      <c r="Q54">
        <v>66000</v>
      </c>
      <c r="S54">
        <v>4290</v>
      </c>
      <c r="T54">
        <v>5280</v>
      </c>
      <c r="U54">
        <v>6930</v>
      </c>
      <c r="V54">
        <v>5940</v>
      </c>
      <c r="W54">
        <v>5940</v>
      </c>
      <c r="X54">
        <v>5280</v>
      </c>
      <c r="Y54">
        <v>5280</v>
      </c>
      <c r="Z54">
        <v>3300</v>
      </c>
      <c r="AA54">
        <v>5940</v>
      </c>
      <c r="AB54">
        <v>7260</v>
      </c>
      <c r="AC54">
        <v>5940</v>
      </c>
      <c r="AD54">
        <v>4620</v>
      </c>
      <c r="AF54">
        <f t="shared" si="0"/>
        <v>4290</v>
      </c>
      <c r="AG54">
        <f>SUM($S54:T54)</f>
        <v>9570</v>
      </c>
      <c r="AH54">
        <f>SUM($S54:U54)</f>
        <v>16500</v>
      </c>
      <c r="AI54">
        <f>SUM($S54:V54)</f>
        <v>22440</v>
      </c>
      <c r="AJ54">
        <f>SUM($S54:W54)</f>
        <v>28380</v>
      </c>
      <c r="AK54">
        <f>SUM($S54:X54)</f>
        <v>33660</v>
      </c>
      <c r="AL54">
        <f>SUM($S54:Y54)</f>
        <v>38940</v>
      </c>
      <c r="AM54">
        <f>SUM($S54:Z54)</f>
        <v>42240</v>
      </c>
      <c r="AN54">
        <f>SUM($S54:AA54)</f>
        <v>48180</v>
      </c>
      <c r="AO54">
        <f>SUM($S54:AB54)</f>
        <v>55440</v>
      </c>
      <c r="AP54">
        <f>SUM($S54:AC54)</f>
        <v>61380</v>
      </c>
      <c r="AQ54">
        <f>SUM($S54:AD54)</f>
        <v>66000</v>
      </c>
    </row>
    <row r="55" spans="2:43" x14ac:dyDescent="0.25">
      <c r="B55">
        <v>20150</v>
      </c>
      <c r="C55" t="s">
        <v>542</v>
      </c>
      <c r="D55">
        <v>0</v>
      </c>
      <c r="E55">
        <v>0</v>
      </c>
      <c r="F55">
        <v>0</v>
      </c>
      <c r="G55">
        <v>0</v>
      </c>
      <c r="H55">
        <v>0</v>
      </c>
      <c r="I55">
        <v>2023</v>
      </c>
      <c r="J55">
        <v>0</v>
      </c>
      <c r="K55">
        <v>0</v>
      </c>
      <c r="L55">
        <v>0</v>
      </c>
      <c r="M55">
        <v>2512.0100000000002</v>
      </c>
      <c r="N55">
        <v>2363.71</v>
      </c>
      <c r="O55">
        <v>0</v>
      </c>
      <c r="P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>
        <f t="shared" si="0"/>
        <v>0</v>
      </c>
      <c r="AG55">
        <f>SUM($S55:T55)</f>
        <v>0</v>
      </c>
      <c r="AH55">
        <f>SUM($S55:U55)</f>
        <v>0</v>
      </c>
      <c r="AI55">
        <f>SUM($S55:V55)</f>
        <v>0</v>
      </c>
      <c r="AJ55">
        <f>SUM($S55:W55)</f>
        <v>0</v>
      </c>
      <c r="AK55">
        <f>SUM($S55:X55)</f>
        <v>0</v>
      </c>
      <c r="AL55">
        <f>SUM($S55:Y55)</f>
        <v>0</v>
      </c>
      <c r="AM55">
        <f>SUM($S55:Z55)</f>
        <v>0</v>
      </c>
      <c r="AN55">
        <f>SUM($S55:AA55)</f>
        <v>0</v>
      </c>
      <c r="AO55">
        <f>SUM($S55:AB55)</f>
        <v>0</v>
      </c>
      <c r="AP55">
        <f>SUM($S55:AC55)</f>
        <v>0</v>
      </c>
      <c r="AQ55">
        <f>SUM($S55:AD55)</f>
        <v>0</v>
      </c>
    </row>
    <row r="56" spans="2:43" x14ac:dyDescent="0.25">
      <c r="B56">
        <v>20152</v>
      </c>
      <c r="C56" t="s">
        <v>762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127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>
        <f t="shared" si="0"/>
        <v>0</v>
      </c>
      <c r="AG56">
        <f>SUM($S56:T56)</f>
        <v>0</v>
      </c>
      <c r="AH56">
        <f>SUM($S56:U56)</f>
        <v>0</v>
      </c>
      <c r="AI56">
        <f>SUM($S56:V56)</f>
        <v>0</v>
      </c>
      <c r="AJ56">
        <f>SUM($S56:W56)</f>
        <v>0</v>
      </c>
      <c r="AK56">
        <f>SUM($S56:X56)</f>
        <v>0</v>
      </c>
      <c r="AL56">
        <f>SUM($S56:Y56)</f>
        <v>0</v>
      </c>
      <c r="AM56">
        <f>SUM($S56:Z56)</f>
        <v>0</v>
      </c>
      <c r="AN56">
        <f>SUM($S56:AA56)</f>
        <v>0</v>
      </c>
      <c r="AO56">
        <f>SUM($S56:AB56)</f>
        <v>0</v>
      </c>
      <c r="AP56">
        <f>SUM($S56:AC56)</f>
        <v>0</v>
      </c>
      <c r="AQ56">
        <f>SUM($S56:AD56)</f>
        <v>0</v>
      </c>
    </row>
    <row r="57" spans="2:43" x14ac:dyDescent="0.25">
      <c r="B57">
        <v>20153</v>
      </c>
      <c r="C57" t="s">
        <v>543</v>
      </c>
      <c r="D57" t="s">
        <v>23</v>
      </c>
      <c r="E57" t="s">
        <v>18</v>
      </c>
      <c r="F57" t="s">
        <v>535</v>
      </c>
      <c r="G57" t="s">
        <v>358</v>
      </c>
      <c r="H57">
        <v>0</v>
      </c>
      <c r="I57">
        <v>2024</v>
      </c>
      <c r="J57" t="s">
        <v>174</v>
      </c>
      <c r="K57">
        <v>0</v>
      </c>
      <c r="L57">
        <v>0</v>
      </c>
      <c r="M57">
        <v>9052.58</v>
      </c>
      <c r="N57">
        <v>6874.99</v>
      </c>
      <c r="O57">
        <v>0</v>
      </c>
      <c r="P57">
        <v>7500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f t="shared" si="0"/>
        <v>0</v>
      </c>
      <c r="AG57">
        <f>SUM($S57:T57)</f>
        <v>0</v>
      </c>
      <c r="AH57">
        <f>SUM($S57:U57)</f>
        <v>0</v>
      </c>
      <c r="AI57">
        <f>SUM($S57:V57)</f>
        <v>0</v>
      </c>
      <c r="AJ57">
        <f>SUM($S57:W57)</f>
        <v>0</v>
      </c>
      <c r="AK57">
        <f>SUM($S57:X57)</f>
        <v>0</v>
      </c>
      <c r="AL57">
        <f>SUM($S57:Y57)</f>
        <v>0</v>
      </c>
      <c r="AM57">
        <f>SUM($S57:Z57)</f>
        <v>0</v>
      </c>
      <c r="AN57">
        <f>SUM($S57:AA57)</f>
        <v>0</v>
      </c>
      <c r="AO57">
        <f>SUM($S57:AB57)</f>
        <v>0</v>
      </c>
      <c r="AP57">
        <f>SUM($S57:AC57)</f>
        <v>0</v>
      </c>
      <c r="AQ57">
        <f>SUM($S57:AD57)</f>
        <v>0</v>
      </c>
    </row>
    <row r="58" spans="2:43" x14ac:dyDescent="0.25">
      <c r="B58">
        <v>20155</v>
      </c>
      <c r="C58" t="s">
        <v>677</v>
      </c>
      <c r="D58" t="s">
        <v>23</v>
      </c>
      <c r="E58" t="s">
        <v>16</v>
      </c>
      <c r="F58">
        <v>0</v>
      </c>
      <c r="G58" t="s">
        <v>358</v>
      </c>
      <c r="H58">
        <v>0</v>
      </c>
      <c r="I58">
        <v>2024</v>
      </c>
      <c r="J58" t="s">
        <v>679</v>
      </c>
      <c r="K58" t="s">
        <v>679</v>
      </c>
      <c r="L58" t="s">
        <v>1239</v>
      </c>
      <c r="M58">
        <v>4799.12</v>
      </c>
      <c r="N58">
        <v>1137.0899999999999</v>
      </c>
      <c r="O58">
        <v>0</v>
      </c>
      <c r="P58">
        <v>1000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>
        <f t="shared" si="0"/>
        <v>0</v>
      </c>
      <c r="AG58">
        <f>SUM($S58:T58)</f>
        <v>0</v>
      </c>
      <c r="AH58">
        <f>SUM($S58:U58)</f>
        <v>0</v>
      </c>
      <c r="AI58">
        <f>SUM($S58:V58)</f>
        <v>0</v>
      </c>
      <c r="AJ58">
        <f>SUM($S58:W58)</f>
        <v>0</v>
      </c>
      <c r="AK58">
        <f>SUM($S58:X58)</f>
        <v>0</v>
      </c>
      <c r="AL58">
        <f>SUM($S58:Y58)</f>
        <v>0</v>
      </c>
      <c r="AM58">
        <f>SUM($S58:Z58)</f>
        <v>0</v>
      </c>
      <c r="AN58">
        <f>SUM($S58:AA58)</f>
        <v>0</v>
      </c>
      <c r="AO58">
        <f>SUM($S58:AB58)</f>
        <v>0</v>
      </c>
      <c r="AP58">
        <f>SUM($S58:AC58)</f>
        <v>0</v>
      </c>
      <c r="AQ58">
        <f>SUM($S58:AD58)</f>
        <v>0</v>
      </c>
    </row>
    <row r="59" spans="2:43" x14ac:dyDescent="0.25">
      <c r="B59">
        <v>20156</v>
      </c>
      <c r="C59" t="s">
        <v>763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127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>
        <f t="shared" si="0"/>
        <v>0</v>
      </c>
      <c r="AG59">
        <f>SUM($S59:T59)</f>
        <v>0</v>
      </c>
      <c r="AH59">
        <f>SUM($S59:U59)</f>
        <v>0</v>
      </c>
      <c r="AI59">
        <f>SUM($S59:V59)</f>
        <v>0</v>
      </c>
      <c r="AJ59">
        <f>SUM($S59:W59)</f>
        <v>0</v>
      </c>
      <c r="AK59">
        <f>SUM($S59:X59)</f>
        <v>0</v>
      </c>
      <c r="AL59">
        <f>SUM($S59:Y59)</f>
        <v>0</v>
      </c>
      <c r="AM59">
        <f>SUM($S59:Z59)</f>
        <v>0</v>
      </c>
      <c r="AN59">
        <f>SUM($S59:AA59)</f>
        <v>0</v>
      </c>
      <c r="AO59">
        <f>SUM($S59:AB59)</f>
        <v>0</v>
      </c>
      <c r="AP59">
        <f>SUM($S59:AC59)</f>
        <v>0</v>
      </c>
      <c r="AQ59">
        <f>SUM($S59:AD59)</f>
        <v>0</v>
      </c>
    </row>
    <row r="60" spans="2:43" x14ac:dyDescent="0.25">
      <c r="B60">
        <v>20160</v>
      </c>
      <c r="C60" t="s">
        <v>764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127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f t="shared" si="0"/>
        <v>0</v>
      </c>
      <c r="AG60">
        <f>SUM($S60:T60)</f>
        <v>0</v>
      </c>
      <c r="AH60">
        <f>SUM($S60:U60)</f>
        <v>0</v>
      </c>
      <c r="AI60">
        <f>SUM($S60:V60)</f>
        <v>0</v>
      </c>
      <c r="AJ60">
        <f>SUM($S60:W60)</f>
        <v>0</v>
      </c>
      <c r="AK60">
        <f>SUM($S60:X60)</f>
        <v>0</v>
      </c>
      <c r="AL60">
        <f>SUM($S60:Y60)</f>
        <v>0</v>
      </c>
      <c r="AM60">
        <f>SUM($S60:Z60)</f>
        <v>0</v>
      </c>
      <c r="AN60">
        <f>SUM($S60:AA60)</f>
        <v>0</v>
      </c>
      <c r="AO60">
        <f>SUM($S60:AB60)</f>
        <v>0</v>
      </c>
      <c r="AP60">
        <f>SUM($S60:AC60)</f>
        <v>0</v>
      </c>
      <c r="AQ60">
        <f>SUM($S60:AD60)</f>
        <v>0</v>
      </c>
    </row>
    <row r="61" spans="2:43" x14ac:dyDescent="0.25">
      <c r="B61">
        <v>20161</v>
      </c>
      <c r="C61" t="s">
        <v>168</v>
      </c>
      <c r="D61" t="s">
        <v>23</v>
      </c>
      <c r="E61" t="s">
        <v>16</v>
      </c>
      <c r="F61" t="s">
        <v>535</v>
      </c>
      <c r="G61" t="s">
        <v>64</v>
      </c>
      <c r="H61">
        <v>0</v>
      </c>
      <c r="I61" t="s">
        <v>38</v>
      </c>
      <c r="J61" t="s">
        <v>174</v>
      </c>
      <c r="K61" t="s">
        <v>174</v>
      </c>
      <c r="L61" t="s">
        <v>1240</v>
      </c>
      <c r="M61">
        <v>12079.52</v>
      </c>
      <c r="N61">
        <v>9976.11</v>
      </c>
      <c r="O61">
        <v>8467.35</v>
      </c>
      <c r="P61">
        <v>11000</v>
      </c>
      <c r="Q61">
        <v>8000</v>
      </c>
      <c r="S61">
        <v>520</v>
      </c>
      <c r="T61">
        <v>640</v>
      </c>
      <c r="U61">
        <v>840</v>
      </c>
      <c r="V61">
        <v>720</v>
      </c>
      <c r="W61">
        <v>720</v>
      </c>
      <c r="X61">
        <v>640</v>
      </c>
      <c r="Y61">
        <v>640</v>
      </c>
      <c r="Z61">
        <v>400</v>
      </c>
      <c r="AA61">
        <v>720</v>
      </c>
      <c r="AB61">
        <v>880</v>
      </c>
      <c r="AC61">
        <v>720</v>
      </c>
      <c r="AD61">
        <v>560</v>
      </c>
      <c r="AF61">
        <f t="shared" si="0"/>
        <v>520</v>
      </c>
      <c r="AG61">
        <f>SUM($S61:T61)</f>
        <v>1160</v>
      </c>
      <c r="AH61">
        <f>SUM($S61:U61)</f>
        <v>2000</v>
      </c>
      <c r="AI61">
        <f>SUM($S61:V61)</f>
        <v>2720</v>
      </c>
      <c r="AJ61">
        <f>SUM($S61:W61)</f>
        <v>3440</v>
      </c>
      <c r="AK61">
        <f>SUM($S61:X61)</f>
        <v>4080</v>
      </c>
      <c r="AL61">
        <f>SUM($S61:Y61)</f>
        <v>4720</v>
      </c>
      <c r="AM61">
        <f>SUM($S61:Z61)</f>
        <v>5120</v>
      </c>
      <c r="AN61">
        <f>SUM($S61:AA61)</f>
        <v>5840</v>
      </c>
      <c r="AO61">
        <f>SUM($S61:AB61)</f>
        <v>6720</v>
      </c>
      <c r="AP61">
        <f>SUM($S61:AC61)</f>
        <v>7440</v>
      </c>
      <c r="AQ61">
        <f>SUM($S61:AD61)</f>
        <v>8000</v>
      </c>
    </row>
    <row r="62" spans="2:43" x14ac:dyDescent="0.25">
      <c r="B62">
        <v>20162</v>
      </c>
      <c r="C62" t="s">
        <v>765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127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>
        <f t="shared" si="0"/>
        <v>0</v>
      </c>
      <c r="AG62">
        <f>SUM($S62:T62)</f>
        <v>0</v>
      </c>
      <c r="AH62">
        <f>SUM($S62:U62)</f>
        <v>0</v>
      </c>
      <c r="AI62">
        <f>SUM($S62:V62)</f>
        <v>0</v>
      </c>
      <c r="AJ62">
        <f>SUM($S62:W62)</f>
        <v>0</v>
      </c>
      <c r="AK62">
        <f>SUM($S62:X62)</f>
        <v>0</v>
      </c>
      <c r="AL62">
        <f>SUM($S62:Y62)</f>
        <v>0</v>
      </c>
      <c r="AM62">
        <f>SUM($S62:Z62)</f>
        <v>0</v>
      </c>
      <c r="AN62">
        <f>SUM($S62:AA62)</f>
        <v>0</v>
      </c>
      <c r="AO62">
        <f>SUM($S62:AB62)</f>
        <v>0</v>
      </c>
      <c r="AP62">
        <f>SUM($S62:AC62)</f>
        <v>0</v>
      </c>
      <c r="AQ62">
        <f>SUM($S62:AD62)</f>
        <v>0</v>
      </c>
    </row>
    <row r="63" spans="2:43" x14ac:dyDescent="0.25">
      <c r="B63">
        <v>20163</v>
      </c>
      <c r="C63" t="s">
        <v>248</v>
      </c>
      <c r="D63" t="s">
        <v>23</v>
      </c>
      <c r="E63" t="s">
        <v>271</v>
      </c>
      <c r="F63" t="s">
        <v>535</v>
      </c>
      <c r="G63" t="s">
        <v>64</v>
      </c>
      <c r="H63">
        <v>0</v>
      </c>
      <c r="I63" t="s">
        <v>38</v>
      </c>
      <c r="J63" t="s">
        <v>174</v>
      </c>
      <c r="K63" t="s">
        <v>710</v>
      </c>
      <c r="L63" t="s">
        <v>1240</v>
      </c>
      <c r="M63">
        <v>14756.55</v>
      </c>
      <c r="N63">
        <v>11089.16</v>
      </c>
      <c r="O63">
        <v>20862.02</v>
      </c>
      <c r="P63">
        <v>13000</v>
      </c>
      <c r="Q63">
        <v>23000</v>
      </c>
      <c r="S63">
        <v>1495</v>
      </c>
      <c r="T63">
        <v>1840</v>
      </c>
      <c r="U63">
        <v>2415</v>
      </c>
      <c r="V63">
        <v>2070</v>
      </c>
      <c r="W63">
        <v>2070</v>
      </c>
      <c r="X63">
        <v>1840</v>
      </c>
      <c r="Y63">
        <v>1840</v>
      </c>
      <c r="Z63">
        <v>1150</v>
      </c>
      <c r="AA63">
        <v>2070</v>
      </c>
      <c r="AB63">
        <v>2530</v>
      </c>
      <c r="AC63">
        <v>2070</v>
      </c>
      <c r="AD63">
        <v>1610</v>
      </c>
      <c r="AF63">
        <f t="shared" si="0"/>
        <v>1495</v>
      </c>
      <c r="AG63">
        <f>SUM($S63:T63)</f>
        <v>3335</v>
      </c>
      <c r="AH63">
        <f>SUM($S63:U63)</f>
        <v>5750</v>
      </c>
      <c r="AI63">
        <f>SUM($S63:V63)</f>
        <v>7820</v>
      </c>
      <c r="AJ63">
        <f>SUM($S63:W63)</f>
        <v>9890</v>
      </c>
      <c r="AK63">
        <f>SUM($S63:X63)</f>
        <v>11730</v>
      </c>
      <c r="AL63">
        <f>SUM($S63:Y63)</f>
        <v>13570</v>
      </c>
      <c r="AM63">
        <f>SUM($S63:Z63)</f>
        <v>14720</v>
      </c>
      <c r="AN63">
        <f>SUM($S63:AA63)</f>
        <v>16790</v>
      </c>
      <c r="AO63">
        <f>SUM($S63:AB63)</f>
        <v>19320</v>
      </c>
      <c r="AP63">
        <f>SUM($S63:AC63)</f>
        <v>21390</v>
      </c>
      <c r="AQ63">
        <f>SUM($S63:AD63)</f>
        <v>23000</v>
      </c>
    </row>
    <row r="64" spans="2:43" x14ac:dyDescent="0.25">
      <c r="B64">
        <v>20164</v>
      </c>
      <c r="C64" t="s">
        <v>544</v>
      </c>
      <c r="D64">
        <v>0</v>
      </c>
      <c r="E64">
        <v>0</v>
      </c>
      <c r="F64">
        <v>0</v>
      </c>
      <c r="G64">
        <v>0</v>
      </c>
      <c r="H64">
        <v>0</v>
      </c>
      <c r="I64">
        <v>2023</v>
      </c>
      <c r="J64">
        <v>0</v>
      </c>
      <c r="K64">
        <v>0</v>
      </c>
      <c r="L64">
        <v>0</v>
      </c>
      <c r="M64">
        <v>4239.0200000000004</v>
      </c>
      <c r="N64">
        <v>1785.53</v>
      </c>
      <c r="O64">
        <v>0</v>
      </c>
      <c r="P64">
        <v>0</v>
      </c>
      <c r="Q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f t="shared" si="0"/>
        <v>0</v>
      </c>
      <c r="AG64">
        <f>SUM($S64:T64)</f>
        <v>0</v>
      </c>
      <c r="AH64">
        <f>SUM($S64:U64)</f>
        <v>0</v>
      </c>
      <c r="AI64">
        <f>SUM($S64:V64)</f>
        <v>0</v>
      </c>
      <c r="AJ64">
        <f>SUM($S64:W64)</f>
        <v>0</v>
      </c>
      <c r="AK64">
        <f>SUM($S64:X64)</f>
        <v>0</v>
      </c>
      <c r="AL64">
        <f>SUM($S64:Y64)</f>
        <v>0</v>
      </c>
      <c r="AM64">
        <f>SUM($S64:Z64)</f>
        <v>0</v>
      </c>
      <c r="AN64">
        <f>SUM($S64:AA64)</f>
        <v>0</v>
      </c>
      <c r="AO64">
        <f>SUM($S64:AB64)</f>
        <v>0</v>
      </c>
      <c r="AP64">
        <f>SUM($S64:AC64)</f>
        <v>0</v>
      </c>
      <c r="AQ64">
        <f>SUM($S64:AD64)</f>
        <v>0</v>
      </c>
    </row>
    <row r="65" spans="2:43" x14ac:dyDescent="0.25">
      <c r="B65">
        <v>20168</v>
      </c>
      <c r="C65" t="s">
        <v>766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127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>
        <f t="shared" si="0"/>
        <v>0</v>
      </c>
      <c r="AG65">
        <f>SUM($S65:T65)</f>
        <v>0</v>
      </c>
      <c r="AH65">
        <f>SUM($S65:U65)</f>
        <v>0</v>
      </c>
      <c r="AI65">
        <f>SUM($S65:V65)</f>
        <v>0</v>
      </c>
      <c r="AJ65">
        <f>SUM($S65:W65)</f>
        <v>0</v>
      </c>
      <c r="AK65">
        <f>SUM($S65:X65)</f>
        <v>0</v>
      </c>
      <c r="AL65">
        <f>SUM($S65:Y65)</f>
        <v>0</v>
      </c>
      <c r="AM65">
        <f>SUM($S65:Z65)</f>
        <v>0</v>
      </c>
      <c r="AN65">
        <f>SUM($S65:AA65)</f>
        <v>0</v>
      </c>
      <c r="AO65">
        <f>SUM($S65:AB65)</f>
        <v>0</v>
      </c>
      <c r="AP65">
        <f>SUM($S65:AC65)</f>
        <v>0</v>
      </c>
      <c r="AQ65">
        <f>SUM($S65:AD65)</f>
        <v>0</v>
      </c>
    </row>
    <row r="66" spans="2:43" x14ac:dyDescent="0.25">
      <c r="B66">
        <v>20169</v>
      </c>
      <c r="C66" t="s">
        <v>76</v>
      </c>
      <c r="D66" t="s">
        <v>23</v>
      </c>
      <c r="E66" t="s">
        <v>18</v>
      </c>
      <c r="F66" t="s">
        <v>535</v>
      </c>
      <c r="G66" t="s">
        <v>64</v>
      </c>
      <c r="H66">
        <v>0</v>
      </c>
      <c r="I66" t="s">
        <v>38</v>
      </c>
      <c r="J66" t="s">
        <v>710</v>
      </c>
      <c r="K66" t="s">
        <v>174</v>
      </c>
      <c r="L66" t="s">
        <v>1240</v>
      </c>
      <c r="M66">
        <v>18997.41</v>
      </c>
      <c r="N66">
        <v>21900.880000000001</v>
      </c>
      <c r="O66">
        <v>18311.16</v>
      </c>
      <c r="P66">
        <v>23000</v>
      </c>
      <c r="Q66">
        <v>20000</v>
      </c>
      <c r="S66">
        <v>1300</v>
      </c>
      <c r="T66">
        <v>1600</v>
      </c>
      <c r="U66">
        <v>2100</v>
      </c>
      <c r="V66">
        <v>1800</v>
      </c>
      <c r="W66">
        <v>1800</v>
      </c>
      <c r="X66">
        <v>1600</v>
      </c>
      <c r="Y66">
        <v>1600</v>
      </c>
      <c r="Z66">
        <v>1000</v>
      </c>
      <c r="AA66">
        <v>1800</v>
      </c>
      <c r="AB66">
        <v>2200</v>
      </c>
      <c r="AC66">
        <v>1800</v>
      </c>
      <c r="AD66">
        <v>1400</v>
      </c>
      <c r="AF66">
        <f t="shared" si="0"/>
        <v>1300</v>
      </c>
      <c r="AG66">
        <f>SUM($S66:T66)</f>
        <v>2900</v>
      </c>
      <c r="AH66">
        <f>SUM($S66:U66)</f>
        <v>5000</v>
      </c>
      <c r="AI66">
        <f>SUM($S66:V66)</f>
        <v>6800</v>
      </c>
      <c r="AJ66">
        <f>SUM($S66:W66)</f>
        <v>8600</v>
      </c>
      <c r="AK66">
        <f>SUM($S66:X66)</f>
        <v>10200</v>
      </c>
      <c r="AL66">
        <f>SUM($S66:Y66)</f>
        <v>11800</v>
      </c>
      <c r="AM66">
        <f>SUM($S66:Z66)</f>
        <v>12800</v>
      </c>
      <c r="AN66">
        <f>SUM($S66:AA66)</f>
        <v>14600</v>
      </c>
      <c r="AO66">
        <f>SUM($S66:AB66)</f>
        <v>16800</v>
      </c>
      <c r="AP66">
        <f>SUM($S66:AC66)</f>
        <v>18600</v>
      </c>
      <c r="AQ66">
        <f>SUM($S66:AD66)</f>
        <v>20000</v>
      </c>
    </row>
    <row r="67" spans="2:43" x14ac:dyDescent="0.25">
      <c r="B67">
        <v>20171</v>
      </c>
      <c r="C67" t="s">
        <v>173</v>
      </c>
      <c r="D67" t="s">
        <v>23</v>
      </c>
      <c r="E67" t="s">
        <v>271</v>
      </c>
      <c r="F67" t="s">
        <v>535</v>
      </c>
      <c r="G67" t="s">
        <v>64</v>
      </c>
      <c r="H67">
        <v>0</v>
      </c>
      <c r="I67" t="s">
        <v>38</v>
      </c>
      <c r="J67" t="s">
        <v>174</v>
      </c>
      <c r="K67" t="s">
        <v>174</v>
      </c>
      <c r="L67" t="s">
        <v>1240</v>
      </c>
      <c r="M67">
        <v>9332.15</v>
      </c>
      <c r="N67">
        <v>8834.57</v>
      </c>
      <c r="O67">
        <v>13288.84</v>
      </c>
      <c r="P67">
        <v>10000</v>
      </c>
      <c r="Q67">
        <v>16000</v>
      </c>
      <c r="S67">
        <v>1040</v>
      </c>
      <c r="T67">
        <v>1280</v>
      </c>
      <c r="U67">
        <v>1680</v>
      </c>
      <c r="V67">
        <v>1440</v>
      </c>
      <c r="W67">
        <v>1440</v>
      </c>
      <c r="X67">
        <v>1280</v>
      </c>
      <c r="Y67">
        <v>1280</v>
      </c>
      <c r="Z67">
        <v>800</v>
      </c>
      <c r="AA67">
        <v>1440</v>
      </c>
      <c r="AB67">
        <v>1760</v>
      </c>
      <c r="AC67">
        <v>1440</v>
      </c>
      <c r="AD67">
        <v>1120</v>
      </c>
      <c r="AF67">
        <f t="shared" si="0"/>
        <v>1040</v>
      </c>
      <c r="AG67">
        <f>SUM($S67:T67)</f>
        <v>2320</v>
      </c>
      <c r="AH67">
        <f>SUM($S67:U67)</f>
        <v>4000</v>
      </c>
      <c r="AI67">
        <f>SUM($S67:V67)</f>
        <v>5440</v>
      </c>
      <c r="AJ67">
        <f>SUM($S67:W67)</f>
        <v>6880</v>
      </c>
      <c r="AK67">
        <f>SUM($S67:X67)</f>
        <v>8160</v>
      </c>
      <c r="AL67">
        <f>SUM($S67:Y67)</f>
        <v>9440</v>
      </c>
      <c r="AM67">
        <f>SUM($S67:Z67)</f>
        <v>10240</v>
      </c>
      <c r="AN67">
        <f>SUM($S67:AA67)</f>
        <v>11680</v>
      </c>
      <c r="AO67">
        <f>SUM($S67:AB67)</f>
        <v>13440</v>
      </c>
      <c r="AP67">
        <f>SUM($S67:AC67)</f>
        <v>14880</v>
      </c>
      <c r="AQ67">
        <f>SUM($S67:AD67)</f>
        <v>16000</v>
      </c>
    </row>
    <row r="68" spans="2:43" x14ac:dyDescent="0.25">
      <c r="B68">
        <v>20172</v>
      </c>
      <c r="C68" t="s">
        <v>129</v>
      </c>
      <c r="D68" t="s">
        <v>23</v>
      </c>
      <c r="E68" t="s">
        <v>16</v>
      </c>
      <c r="F68" t="s">
        <v>676</v>
      </c>
      <c r="G68" t="s">
        <v>64</v>
      </c>
      <c r="H68">
        <v>0</v>
      </c>
      <c r="I68" t="s">
        <v>38</v>
      </c>
      <c r="J68" t="s">
        <v>128</v>
      </c>
      <c r="K68" t="s">
        <v>710</v>
      </c>
      <c r="L68" t="s">
        <v>1240</v>
      </c>
      <c r="M68">
        <v>16386.62</v>
      </c>
      <c r="N68">
        <v>21111.439999999999</v>
      </c>
      <c r="O68">
        <v>23517.07</v>
      </c>
      <c r="P68">
        <v>22000</v>
      </c>
      <c r="Q68">
        <v>25000</v>
      </c>
      <c r="S68">
        <v>1625</v>
      </c>
      <c r="T68">
        <v>2000</v>
      </c>
      <c r="U68">
        <v>2625</v>
      </c>
      <c r="V68">
        <v>2250</v>
      </c>
      <c r="W68">
        <v>2250</v>
      </c>
      <c r="X68">
        <v>2000</v>
      </c>
      <c r="Y68">
        <v>2000</v>
      </c>
      <c r="Z68">
        <v>1250</v>
      </c>
      <c r="AA68">
        <v>2250</v>
      </c>
      <c r="AB68">
        <v>2750</v>
      </c>
      <c r="AC68">
        <v>2250</v>
      </c>
      <c r="AD68">
        <v>1750</v>
      </c>
      <c r="AF68">
        <f t="shared" ref="AF68:AF131" si="1">S68</f>
        <v>1625</v>
      </c>
      <c r="AG68">
        <f>SUM($S68:T68)</f>
        <v>3625</v>
      </c>
      <c r="AH68">
        <f>SUM($S68:U68)</f>
        <v>6250</v>
      </c>
      <c r="AI68">
        <f>SUM($S68:V68)</f>
        <v>8500</v>
      </c>
      <c r="AJ68">
        <f>SUM($S68:W68)</f>
        <v>10750</v>
      </c>
      <c r="AK68">
        <f>SUM($S68:X68)</f>
        <v>12750</v>
      </c>
      <c r="AL68">
        <f>SUM($S68:Y68)</f>
        <v>14750</v>
      </c>
      <c r="AM68">
        <f>SUM($S68:Z68)</f>
        <v>16000</v>
      </c>
      <c r="AN68">
        <f>SUM($S68:AA68)</f>
        <v>18250</v>
      </c>
      <c r="AO68">
        <f>SUM($S68:AB68)</f>
        <v>21000</v>
      </c>
      <c r="AP68">
        <f>SUM($S68:AC68)</f>
        <v>23250</v>
      </c>
      <c r="AQ68">
        <f>SUM($S68:AD68)</f>
        <v>25000</v>
      </c>
    </row>
    <row r="69" spans="2:43" x14ac:dyDescent="0.25">
      <c r="B69">
        <v>20173</v>
      </c>
      <c r="C69" t="s">
        <v>85</v>
      </c>
      <c r="D69" t="s">
        <v>23</v>
      </c>
      <c r="E69" t="s">
        <v>18</v>
      </c>
      <c r="F69" t="s">
        <v>535</v>
      </c>
      <c r="G69" t="s">
        <v>64</v>
      </c>
      <c r="H69">
        <v>0</v>
      </c>
      <c r="I69" t="s">
        <v>38</v>
      </c>
      <c r="J69" t="s">
        <v>174</v>
      </c>
      <c r="K69" t="s">
        <v>141</v>
      </c>
      <c r="L69" t="s">
        <v>1239</v>
      </c>
      <c r="M69">
        <v>8904.52</v>
      </c>
      <c r="N69">
        <v>10229.969999999999</v>
      </c>
      <c r="O69">
        <v>13191.05</v>
      </c>
      <c r="P69">
        <v>11000</v>
      </c>
      <c r="Q69">
        <v>15000</v>
      </c>
      <c r="S69">
        <v>975</v>
      </c>
      <c r="T69">
        <v>1200</v>
      </c>
      <c r="U69">
        <v>1575</v>
      </c>
      <c r="V69">
        <v>1350</v>
      </c>
      <c r="W69">
        <v>1350</v>
      </c>
      <c r="X69">
        <v>1200</v>
      </c>
      <c r="Y69">
        <v>1200</v>
      </c>
      <c r="Z69">
        <v>750</v>
      </c>
      <c r="AA69">
        <v>1350</v>
      </c>
      <c r="AB69">
        <v>1650</v>
      </c>
      <c r="AC69">
        <v>1350</v>
      </c>
      <c r="AD69">
        <v>1050</v>
      </c>
      <c r="AF69">
        <f t="shared" si="1"/>
        <v>975</v>
      </c>
      <c r="AG69">
        <f>SUM($S69:T69)</f>
        <v>2175</v>
      </c>
      <c r="AH69">
        <f>SUM($S69:U69)</f>
        <v>3750</v>
      </c>
      <c r="AI69">
        <f>SUM($S69:V69)</f>
        <v>5100</v>
      </c>
      <c r="AJ69">
        <f>SUM($S69:W69)</f>
        <v>6450</v>
      </c>
      <c r="AK69">
        <f>SUM($S69:X69)</f>
        <v>7650</v>
      </c>
      <c r="AL69">
        <f>SUM($S69:Y69)</f>
        <v>8850</v>
      </c>
      <c r="AM69">
        <f>SUM($S69:Z69)</f>
        <v>9600</v>
      </c>
      <c r="AN69">
        <f>SUM($S69:AA69)</f>
        <v>10950</v>
      </c>
      <c r="AO69">
        <f>SUM($S69:AB69)</f>
        <v>12600</v>
      </c>
      <c r="AP69">
        <f>SUM($S69:AC69)</f>
        <v>13950</v>
      </c>
      <c r="AQ69">
        <f>SUM($S69:AD69)</f>
        <v>15000</v>
      </c>
    </row>
    <row r="70" spans="2:43" x14ac:dyDescent="0.25">
      <c r="B70">
        <v>20188</v>
      </c>
      <c r="C70" t="s">
        <v>218</v>
      </c>
      <c r="D70" t="s">
        <v>23</v>
      </c>
      <c r="E70" t="s">
        <v>19</v>
      </c>
      <c r="F70" t="s">
        <v>535</v>
      </c>
      <c r="G70" t="s">
        <v>64</v>
      </c>
      <c r="H70">
        <v>0</v>
      </c>
      <c r="I70" t="s">
        <v>38</v>
      </c>
      <c r="J70" t="s">
        <v>141</v>
      </c>
      <c r="K70" t="s">
        <v>141</v>
      </c>
      <c r="L70" t="s">
        <v>1239</v>
      </c>
      <c r="M70">
        <v>4793.79</v>
      </c>
      <c r="N70">
        <v>5326.52</v>
      </c>
      <c r="O70">
        <v>7020.45</v>
      </c>
      <c r="P70">
        <v>6000</v>
      </c>
      <c r="Q70">
        <v>8000</v>
      </c>
      <c r="S70">
        <v>520</v>
      </c>
      <c r="T70">
        <v>640</v>
      </c>
      <c r="U70">
        <v>840</v>
      </c>
      <c r="V70">
        <v>720</v>
      </c>
      <c r="W70">
        <v>720</v>
      </c>
      <c r="X70">
        <v>640</v>
      </c>
      <c r="Y70">
        <v>640</v>
      </c>
      <c r="Z70">
        <v>400</v>
      </c>
      <c r="AA70">
        <v>720</v>
      </c>
      <c r="AB70">
        <v>880</v>
      </c>
      <c r="AC70">
        <v>720</v>
      </c>
      <c r="AD70">
        <v>560</v>
      </c>
      <c r="AF70">
        <f t="shared" si="1"/>
        <v>520</v>
      </c>
      <c r="AG70">
        <f>SUM($S70:T70)</f>
        <v>1160</v>
      </c>
      <c r="AH70">
        <f>SUM($S70:U70)</f>
        <v>2000</v>
      </c>
      <c r="AI70">
        <f>SUM($S70:V70)</f>
        <v>2720</v>
      </c>
      <c r="AJ70">
        <f>SUM($S70:W70)</f>
        <v>3440</v>
      </c>
      <c r="AK70">
        <f>SUM($S70:X70)</f>
        <v>4080</v>
      </c>
      <c r="AL70">
        <f>SUM($S70:Y70)</f>
        <v>4720</v>
      </c>
      <c r="AM70">
        <f>SUM($S70:Z70)</f>
        <v>5120</v>
      </c>
      <c r="AN70">
        <f>SUM($S70:AA70)</f>
        <v>5840</v>
      </c>
      <c r="AO70">
        <f>SUM($S70:AB70)</f>
        <v>6720</v>
      </c>
      <c r="AP70">
        <f>SUM($S70:AC70)</f>
        <v>7440</v>
      </c>
      <c r="AQ70">
        <f>SUM($S70:AD70)</f>
        <v>8000</v>
      </c>
    </row>
    <row r="71" spans="2:43" x14ac:dyDescent="0.25">
      <c r="B71">
        <v>20194</v>
      </c>
      <c r="C71" t="s">
        <v>767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127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>
        <f t="shared" si="1"/>
        <v>0</v>
      </c>
      <c r="AG71">
        <f>SUM($S71:T71)</f>
        <v>0</v>
      </c>
      <c r="AH71">
        <f>SUM($S71:U71)</f>
        <v>0</v>
      </c>
      <c r="AI71">
        <f>SUM($S71:V71)</f>
        <v>0</v>
      </c>
      <c r="AJ71">
        <f>SUM($S71:W71)</f>
        <v>0</v>
      </c>
      <c r="AK71">
        <f>SUM($S71:X71)</f>
        <v>0</v>
      </c>
      <c r="AL71">
        <f>SUM($S71:Y71)</f>
        <v>0</v>
      </c>
      <c r="AM71">
        <f>SUM($S71:Z71)</f>
        <v>0</v>
      </c>
      <c r="AN71">
        <f>SUM($S71:AA71)</f>
        <v>0</v>
      </c>
      <c r="AO71">
        <f>SUM($S71:AB71)</f>
        <v>0</v>
      </c>
      <c r="AP71">
        <f>SUM($S71:AC71)</f>
        <v>0</v>
      </c>
      <c r="AQ71">
        <f>SUM($S71:AD71)</f>
        <v>0</v>
      </c>
    </row>
    <row r="72" spans="2:43" x14ac:dyDescent="0.25">
      <c r="B72">
        <v>20198</v>
      </c>
      <c r="C72" t="s">
        <v>219</v>
      </c>
      <c r="D72" t="s">
        <v>23</v>
      </c>
      <c r="E72" t="s">
        <v>19</v>
      </c>
      <c r="F72" t="s">
        <v>535</v>
      </c>
      <c r="G72" t="s">
        <v>64</v>
      </c>
      <c r="H72">
        <v>0</v>
      </c>
      <c r="I72" t="s">
        <v>38</v>
      </c>
      <c r="J72" t="s">
        <v>141</v>
      </c>
      <c r="K72" t="s">
        <v>141</v>
      </c>
      <c r="L72" t="s">
        <v>1239</v>
      </c>
      <c r="M72">
        <v>31526.080000000002</v>
      </c>
      <c r="N72">
        <v>5520.96</v>
      </c>
      <c r="O72">
        <v>6558.69</v>
      </c>
      <c r="P72">
        <v>6000</v>
      </c>
      <c r="Q72">
        <v>5000</v>
      </c>
      <c r="S72">
        <v>325</v>
      </c>
      <c r="T72">
        <v>400</v>
      </c>
      <c r="U72">
        <v>525</v>
      </c>
      <c r="V72">
        <v>450</v>
      </c>
      <c r="W72">
        <v>450</v>
      </c>
      <c r="X72">
        <v>400</v>
      </c>
      <c r="Y72">
        <v>400</v>
      </c>
      <c r="Z72">
        <v>250</v>
      </c>
      <c r="AA72">
        <v>450</v>
      </c>
      <c r="AB72">
        <v>550</v>
      </c>
      <c r="AC72">
        <v>450</v>
      </c>
      <c r="AD72">
        <v>350</v>
      </c>
      <c r="AF72">
        <f t="shared" si="1"/>
        <v>325</v>
      </c>
      <c r="AG72">
        <f>SUM($S72:T72)</f>
        <v>725</v>
      </c>
      <c r="AH72">
        <f>SUM($S72:U72)</f>
        <v>1250</v>
      </c>
      <c r="AI72">
        <f>SUM($S72:V72)</f>
        <v>1700</v>
      </c>
      <c r="AJ72">
        <f>SUM($S72:W72)</f>
        <v>2150</v>
      </c>
      <c r="AK72">
        <f>SUM($S72:X72)</f>
        <v>2550</v>
      </c>
      <c r="AL72">
        <f>SUM($S72:Y72)</f>
        <v>2950</v>
      </c>
      <c r="AM72">
        <f>SUM($S72:Z72)</f>
        <v>3200</v>
      </c>
      <c r="AN72">
        <f>SUM($S72:AA72)</f>
        <v>3650</v>
      </c>
      <c r="AO72">
        <f>SUM($S72:AB72)</f>
        <v>4200</v>
      </c>
      <c r="AP72">
        <f>SUM($S72:AC72)</f>
        <v>4650</v>
      </c>
      <c r="AQ72">
        <f>SUM($S72:AD72)</f>
        <v>5000</v>
      </c>
    </row>
    <row r="73" spans="2:43" x14ac:dyDescent="0.25">
      <c r="B73">
        <v>20201</v>
      </c>
      <c r="C73" t="s">
        <v>230</v>
      </c>
      <c r="D73" t="s">
        <v>23</v>
      </c>
      <c r="E73" t="s">
        <v>19</v>
      </c>
      <c r="F73" t="s">
        <v>535</v>
      </c>
      <c r="G73" t="s">
        <v>64</v>
      </c>
      <c r="H73">
        <v>0</v>
      </c>
      <c r="I73" t="s">
        <v>38</v>
      </c>
      <c r="J73" t="s">
        <v>141</v>
      </c>
      <c r="K73" t="s">
        <v>712</v>
      </c>
      <c r="L73" t="s">
        <v>1239</v>
      </c>
      <c r="M73">
        <v>4899.26</v>
      </c>
      <c r="N73">
        <v>5092.38</v>
      </c>
      <c r="O73">
        <v>4767.12</v>
      </c>
      <c r="P73">
        <v>5500</v>
      </c>
      <c r="Q73">
        <v>4000</v>
      </c>
      <c r="S73">
        <v>260</v>
      </c>
      <c r="T73">
        <v>320</v>
      </c>
      <c r="U73">
        <v>420</v>
      </c>
      <c r="V73">
        <v>360</v>
      </c>
      <c r="W73">
        <v>360</v>
      </c>
      <c r="X73">
        <v>320</v>
      </c>
      <c r="Y73">
        <v>320</v>
      </c>
      <c r="Z73">
        <v>200</v>
      </c>
      <c r="AA73">
        <v>360</v>
      </c>
      <c r="AB73">
        <v>440</v>
      </c>
      <c r="AC73">
        <v>360</v>
      </c>
      <c r="AD73">
        <v>280</v>
      </c>
      <c r="AF73">
        <f t="shared" si="1"/>
        <v>260</v>
      </c>
      <c r="AG73">
        <f>SUM($S73:T73)</f>
        <v>580</v>
      </c>
      <c r="AH73">
        <f>SUM($S73:U73)</f>
        <v>1000</v>
      </c>
      <c r="AI73">
        <f>SUM($S73:V73)</f>
        <v>1360</v>
      </c>
      <c r="AJ73">
        <f>SUM($S73:W73)</f>
        <v>1720</v>
      </c>
      <c r="AK73">
        <f>SUM($S73:X73)</f>
        <v>2040</v>
      </c>
      <c r="AL73">
        <f>SUM($S73:Y73)</f>
        <v>2360</v>
      </c>
      <c r="AM73">
        <f>SUM($S73:Z73)</f>
        <v>2560</v>
      </c>
      <c r="AN73">
        <f>SUM($S73:AA73)</f>
        <v>2920</v>
      </c>
      <c r="AO73">
        <f>SUM($S73:AB73)</f>
        <v>3360</v>
      </c>
      <c r="AP73">
        <f>SUM($S73:AC73)</f>
        <v>3720</v>
      </c>
      <c r="AQ73">
        <f>SUM($S73:AD73)</f>
        <v>4000</v>
      </c>
    </row>
    <row r="74" spans="2:43" x14ac:dyDescent="0.25">
      <c r="B74">
        <v>20206</v>
      </c>
      <c r="C74" t="s">
        <v>242</v>
      </c>
      <c r="D74" t="s">
        <v>23</v>
      </c>
      <c r="E74" t="s">
        <v>271</v>
      </c>
      <c r="F74" t="s">
        <v>676</v>
      </c>
      <c r="G74" t="s">
        <v>64</v>
      </c>
      <c r="H74">
        <v>0</v>
      </c>
      <c r="I74" t="s">
        <v>38</v>
      </c>
      <c r="J74" t="s">
        <v>128</v>
      </c>
      <c r="K74" t="s">
        <v>128</v>
      </c>
      <c r="L74" t="s">
        <v>1242</v>
      </c>
      <c r="M74">
        <v>37805.32</v>
      </c>
      <c r="N74">
        <v>42977.62</v>
      </c>
      <c r="O74">
        <v>53315.98</v>
      </c>
      <c r="P74">
        <v>47400</v>
      </c>
      <c r="Q74">
        <v>60000</v>
      </c>
      <c r="S74">
        <v>3900</v>
      </c>
      <c r="T74">
        <v>4800</v>
      </c>
      <c r="U74">
        <v>6300</v>
      </c>
      <c r="V74">
        <v>5400</v>
      </c>
      <c r="W74">
        <v>5400</v>
      </c>
      <c r="X74">
        <v>4800</v>
      </c>
      <c r="Y74">
        <v>4800</v>
      </c>
      <c r="Z74">
        <v>3000</v>
      </c>
      <c r="AA74">
        <v>5400</v>
      </c>
      <c r="AB74">
        <v>6600</v>
      </c>
      <c r="AC74">
        <v>5400</v>
      </c>
      <c r="AD74">
        <v>4200</v>
      </c>
      <c r="AF74">
        <f t="shared" si="1"/>
        <v>3900</v>
      </c>
      <c r="AG74">
        <f>SUM($S74:T74)</f>
        <v>8700</v>
      </c>
      <c r="AH74">
        <f>SUM($S74:U74)</f>
        <v>15000</v>
      </c>
      <c r="AI74">
        <f>SUM($S74:V74)</f>
        <v>20400</v>
      </c>
      <c r="AJ74">
        <f>SUM($S74:W74)</f>
        <v>25800</v>
      </c>
      <c r="AK74">
        <f>SUM($S74:X74)</f>
        <v>30600</v>
      </c>
      <c r="AL74">
        <f>SUM($S74:Y74)</f>
        <v>35400</v>
      </c>
      <c r="AM74">
        <f>SUM($S74:Z74)</f>
        <v>38400</v>
      </c>
      <c r="AN74">
        <f>SUM($S74:AA74)</f>
        <v>43800</v>
      </c>
      <c r="AO74">
        <f>SUM($S74:AB74)</f>
        <v>50400</v>
      </c>
      <c r="AP74">
        <f>SUM($S74:AC74)</f>
        <v>55800</v>
      </c>
      <c r="AQ74">
        <f>SUM($S74:AD74)</f>
        <v>60000</v>
      </c>
    </row>
    <row r="75" spans="2:43" x14ac:dyDescent="0.25">
      <c r="B75">
        <v>20223</v>
      </c>
      <c r="C75" t="s">
        <v>768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127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>
        <f t="shared" si="1"/>
        <v>0</v>
      </c>
      <c r="AG75">
        <f>SUM($S75:T75)</f>
        <v>0</v>
      </c>
      <c r="AH75">
        <f>SUM($S75:U75)</f>
        <v>0</v>
      </c>
      <c r="AI75">
        <f>SUM($S75:V75)</f>
        <v>0</v>
      </c>
      <c r="AJ75">
        <f>SUM($S75:W75)</f>
        <v>0</v>
      </c>
      <c r="AK75">
        <f>SUM($S75:X75)</f>
        <v>0</v>
      </c>
      <c r="AL75">
        <f>SUM($S75:Y75)</f>
        <v>0</v>
      </c>
      <c r="AM75">
        <f>SUM($S75:Z75)</f>
        <v>0</v>
      </c>
      <c r="AN75">
        <f>SUM($S75:AA75)</f>
        <v>0</v>
      </c>
      <c r="AO75">
        <f>SUM($S75:AB75)</f>
        <v>0</v>
      </c>
      <c r="AP75">
        <f>SUM($S75:AC75)</f>
        <v>0</v>
      </c>
      <c r="AQ75">
        <f>SUM($S75:AD75)</f>
        <v>0</v>
      </c>
    </row>
    <row r="76" spans="2:43" x14ac:dyDescent="0.25">
      <c r="B76">
        <v>20227</v>
      </c>
      <c r="C76" t="s">
        <v>287</v>
      </c>
      <c r="D76" t="s">
        <v>23</v>
      </c>
      <c r="E76" t="s">
        <v>18</v>
      </c>
      <c r="F76" t="s">
        <v>535</v>
      </c>
      <c r="G76" t="s">
        <v>64</v>
      </c>
      <c r="H76">
        <v>0</v>
      </c>
      <c r="I76" t="s">
        <v>38</v>
      </c>
      <c r="J76" t="s">
        <v>712</v>
      </c>
      <c r="K76" t="s">
        <v>679</v>
      </c>
      <c r="L76" t="s">
        <v>1239</v>
      </c>
      <c r="M76">
        <v>2855.52</v>
      </c>
      <c r="N76">
        <v>4029.69</v>
      </c>
      <c r="O76">
        <v>2732.97</v>
      </c>
      <c r="P76">
        <v>4500</v>
      </c>
      <c r="Q76">
        <v>2500</v>
      </c>
      <c r="S76">
        <v>162.5</v>
      </c>
      <c r="T76">
        <v>200</v>
      </c>
      <c r="U76">
        <v>262.5</v>
      </c>
      <c r="V76">
        <v>225</v>
      </c>
      <c r="W76">
        <v>225</v>
      </c>
      <c r="X76">
        <v>200</v>
      </c>
      <c r="Y76">
        <v>200</v>
      </c>
      <c r="Z76">
        <v>125</v>
      </c>
      <c r="AA76">
        <v>225</v>
      </c>
      <c r="AB76">
        <v>275</v>
      </c>
      <c r="AC76">
        <v>225</v>
      </c>
      <c r="AD76">
        <v>175</v>
      </c>
      <c r="AF76">
        <f t="shared" si="1"/>
        <v>162.5</v>
      </c>
      <c r="AG76">
        <f>SUM($S76:T76)</f>
        <v>362.5</v>
      </c>
      <c r="AH76">
        <f>SUM($S76:U76)</f>
        <v>625</v>
      </c>
      <c r="AI76">
        <f>SUM($S76:V76)</f>
        <v>850</v>
      </c>
      <c r="AJ76">
        <f>SUM($S76:W76)</f>
        <v>1075</v>
      </c>
      <c r="AK76">
        <f>SUM($S76:X76)</f>
        <v>1275</v>
      </c>
      <c r="AL76">
        <f>SUM($S76:Y76)</f>
        <v>1475</v>
      </c>
      <c r="AM76">
        <f>SUM($S76:Z76)</f>
        <v>1600</v>
      </c>
      <c r="AN76">
        <f>SUM($S76:AA76)</f>
        <v>1825</v>
      </c>
      <c r="AO76">
        <f>SUM($S76:AB76)</f>
        <v>2100</v>
      </c>
      <c r="AP76">
        <f>SUM($S76:AC76)</f>
        <v>2325</v>
      </c>
      <c r="AQ76">
        <f>SUM($S76:AD76)</f>
        <v>2500</v>
      </c>
    </row>
    <row r="77" spans="2:43" x14ac:dyDescent="0.25">
      <c r="B77">
        <v>20230</v>
      </c>
      <c r="C77" t="s">
        <v>769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>
        <f t="shared" si="1"/>
        <v>0</v>
      </c>
      <c r="AG77">
        <f>SUM($S77:T77)</f>
        <v>0</v>
      </c>
      <c r="AH77">
        <f>SUM($S77:U77)</f>
        <v>0</v>
      </c>
      <c r="AI77">
        <f>SUM($S77:V77)</f>
        <v>0</v>
      </c>
      <c r="AJ77">
        <f>SUM($S77:W77)</f>
        <v>0</v>
      </c>
      <c r="AK77">
        <f>SUM($S77:X77)</f>
        <v>0</v>
      </c>
      <c r="AL77">
        <f>SUM($S77:Y77)</f>
        <v>0</v>
      </c>
      <c r="AM77">
        <f>SUM($S77:Z77)</f>
        <v>0</v>
      </c>
      <c r="AN77">
        <f>SUM($S77:AA77)</f>
        <v>0</v>
      </c>
      <c r="AO77">
        <f>SUM($S77:AB77)</f>
        <v>0</v>
      </c>
      <c r="AP77">
        <f>SUM($S77:AC77)</f>
        <v>0</v>
      </c>
      <c r="AQ77">
        <f>SUM($S77:AD77)</f>
        <v>0</v>
      </c>
    </row>
    <row r="78" spans="2:43" x14ac:dyDescent="0.25">
      <c r="B78">
        <v>20231</v>
      </c>
      <c r="C78" t="s">
        <v>546</v>
      </c>
      <c r="D78">
        <v>0</v>
      </c>
      <c r="E78">
        <v>0</v>
      </c>
      <c r="F78">
        <v>0</v>
      </c>
      <c r="G78">
        <v>0</v>
      </c>
      <c r="H78">
        <v>0</v>
      </c>
      <c r="I78">
        <v>2023</v>
      </c>
      <c r="J78">
        <v>0</v>
      </c>
      <c r="K78">
        <v>0</v>
      </c>
      <c r="L78">
        <v>0</v>
      </c>
      <c r="M78">
        <v>20491.2</v>
      </c>
      <c r="N78">
        <v>2251.7800000000002</v>
      </c>
      <c r="O78">
        <v>0</v>
      </c>
      <c r="P78">
        <v>0</v>
      </c>
      <c r="Q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>
        <f t="shared" si="1"/>
        <v>0</v>
      </c>
      <c r="AG78">
        <f>SUM($S78:T78)</f>
        <v>0</v>
      </c>
      <c r="AH78">
        <f>SUM($S78:U78)</f>
        <v>0</v>
      </c>
      <c r="AI78">
        <f>SUM($S78:V78)</f>
        <v>0</v>
      </c>
      <c r="AJ78">
        <f>SUM($S78:W78)</f>
        <v>0</v>
      </c>
      <c r="AK78">
        <f>SUM($S78:X78)</f>
        <v>0</v>
      </c>
      <c r="AL78">
        <f>SUM($S78:Y78)</f>
        <v>0</v>
      </c>
      <c r="AM78">
        <f>SUM($S78:Z78)</f>
        <v>0</v>
      </c>
      <c r="AN78">
        <f>SUM($S78:AA78)</f>
        <v>0</v>
      </c>
      <c r="AO78">
        <f>SUM($S78:AB78)</f>
        <v>0</v>
      </c>
      <c r="AP78">
        <f>SUM($S78:AC78)</f>
        <v>0</v>
      </c>
      <c r="AQ78">
        <f>SUM($S78:AD78)</f>
        <v>0</v>
      </c>
    </row>
    <row r="79" spans="2:43" x14ac:dyDescent="0.25">
      <c r="B79">
        <v>20232</v>
      </c>
      <c r="C79" t="s">
        <v>200</v>
      </c>
      <c r="D79" t="s">
        <v>23</v>
      </c>
      <c r="E79" t="s">
        <v>19</v>
      </c>
      <c r="F79" t="s">
        <v>535</v>
      </c>
      <c r="G79" t="s">
        <v>64</v>
      </c>
      <c r="H79">
        <v>0</v>
      </c>
      <c r="I79" t="s">
        <v>38</v>
      </c>
      <c r="J79" t="s">
        <v>174</v>
      </c>
      <c r="K79" t="s">
        <v>133</v>
      </c>
      <c r="L79" t="s">
        <v>1242</v>
      </c>
      <c r="M79">
        <v>23354.5</v>
      </c>
      <c r="N79">
        <v>15133.47</v>
      </c>
      <c r="O79">
        <v>18723.45</v>
      </c>
      <c r="P79">
        <v>16000</v>
      </c>
      <c r="Q79">
        <v>20000</v>
      </c>
      <c r="S79">
        <v>1300</v>
      </c>
      <c r="T79">
        <v>1600</v>
      </c>
      <c r="U79">
        <v>2100</v>
      </c>
      <c r="V79">
        <v>1800</v>
      </c>
      <c r="W79">
        <v>1800</v>
      </c>
      <c r="X79">
        <v>1600</v>
      </c>
      <c r="Y79">
        <v>1600</v>
      </c>
      <c r="Z79">
        <v>1000</v>
      </c>
      <c r="AA79">
        <v>1800</v>
      </c>
      <c r="AB79">
        <v>2200</v>
      </c>
      <c r="AC79">
        <v>1800</v>
      </c>
      <c r="AD79">
        <v>1400</v>
      </c>
      <c r="AF79">
        <f t="shared" si="1"/>
        <v>1300</v>
      </c>
      <c r="AG79">
        <f>SUM($S79:T79)</f>
        <v>2900</v>
      </c>
      <c r="AH79">
        <f>SUM($S79:U79)</f>
        <v>5000</v>
      </c>
      <c r="AI79">
        <f>SUM($S79:V79)</f>
        <v>6800</v>
      </c>
      <c r="AJ79">
        <f>SUM($S79:W79)</f>
        <v>8600</v>
      </c>
      <c r="AK79">
        <f>SUM($S79:X79)</f>
        <v>10200</v>
      </c>
      <c r="AL79">
        <f>SUM($S79:Y79)</f>
        <v>11800</v>
      </c>
      <c r="AM79">
        <f>SUM($S79:Z79)</f>
        <v>12800</v>
      </c>
      <c r="AN79">
        <f>SUM($S79:AA79)</f>
        <v>14600</v>
      </c>
      <c r="AO79">
        <f>SUM($S79:AB79)</f>
        <v>16800</v>
      </c>
      <c r="AP79">
        <f>SUM($S79:AC79)</f>
        <v>18600</v>
      </c>
      <c r="AQ79">
        <f>SUM($S79:AD79)</f>
        <v>20000</v>
      </c>
    </row>
    <row r="80" spans="2:43" x14ac:dyDescent="0.25">
      <c r="B80">
        <v>20234</v>
      </c>
      <c r="C80" t="s">
        <v>547</v>
      </c>
      <c r="D80">
        <v>0</v>
      </c>
      <c r="E80">
        <v>0</v>
      </c>
      <c r="F80">
        <v>0</v>
      </c>
      <c r="G80">
        <v>0</v>
      </c>
      <c r="H80">
        <v>0</v>
      </c>
      <c r="I80">
        <v>2024</v>
      </c>
      <c r="J80">
        <v>0</v>
      </c>
      <c r="K80">
        <v>0</v>
      </c>
      <c r="L80">
        <v>0</v>
      </c>
      <c r="M80">
        <v>836</v>
      </c>
      <c r="N80">
        <v>934.84</v>
      </c>
      <c r="O80">
        <v>1356.43</v>
      </c>
      <c r="P80">
        <v>0</v>
      </c>
      <c r="Q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>
        <f t="shared" si="1"/>
        <v>0</v>
      </c>
      <c r="AG80">
        <f>SUM($S80:T80)</f>
        <v>0</v>
      </c>
      <c r="AH80">
        <f>SUM($S80:U80)</f>
        <v>0</v>
      </c>
      <c r="AI80">
        <f>SUM($S80:V80)</f>
        <v>0</v>
      </c>
      <c r="AJ80">
        <f>SUM($S80:W80)</f>
        <v>0</v>
      </c>
      <c r="AK80">
        <f>SUM($S80:X80)</f>
        <v>0</v>
      </c>
      <c r="AL80">
        <f>SUM($S80:Y80)</f>
        <v>0</v>
      </c>
      <c r="AM80">
        <f>SUM($S80:Z80)</f>
        <v>0</v>
      </c>
      <c r="AN80">
        <f>SUM($S80:AA80)</f>
        <v>0</v>
      </c>
      <c r="AO80">
        <f>SUM($S80:AB80)</f>
        <v>0</v>
      </c>
      <c r="AP80">
        <f>SUM($S80:AC80)</f>
        <v>0</v>
      </c>
      <c r="AQ80">
        <f>SUM($S80:AD80)</f>
        <v>0</v>
      </c>
    </row>
    <row r="81" spans="2:43" x14ac:dyDescent="0.25">
      <c r="B81">
        <v>20236</v>
      </c>
      <c r="C81" t="s">
        <v>549</v>
      </c>
      <c r="D81">
        <v>0</v>
      </c>
      <c r="E81">
        <v>0</v>
      </c>
      <c r="F81">
        <v>0</v>
      </c>
      <c r="G81">
        <v>0</v>
      </c>
      <c r="H81">
        <v>0</v>
      </c>
      <c r="I81">
        <v>2022</v>
      </c>
      <c r="J81">
        <v>0</v>
      </c>
      <c r="K81">
        <v>0</v>
      </c>
      <c r="L81">
        <v>0</v>
      </c>
      <c r="M81">
        <v>842.06</v>
      </c>
      <c r="N81">
        <v>0</v>
      </c>
      <c r="O81">
        <v>0</v>
      </c>
      <c r="P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>
        <f t="shared" si="1"/>
        <v>0</v>
      </c>
      <c r="AG81">
        <f>SUM($S81:T81)</f>
        <v>0</v>
      </c>
      <c r="AH81">
        <f>SUM($S81:U81)</f>
        <v>0</v>
      </c>
      <c r="AI81">
        <f>SUM($S81:V81)</f>
        <v>0</v>
      </c>
      <c r="AJ81">
        <f>SUM($S81:W81)</f>
        <v>0</v>
      </c>
      <c r="AK81">
        <f>SUM($S81:X81)</f>
        <v>0</v>
      </c>
      <c r="AL81">
        <f>SUM($S81:Y81)</f>
        <v>0</v>
      </c>
      <c r="AM81">
        <f>SUM($S81:Z81)</f>
        <v>0</v>
      </c>
      <c r="AN81">
        <f>SUM($S81:AA81)</f>
        <v>0</v>
      </c>
      <c r="AO81">
        <f>SUM($S81:AB81)</f>
        <v>0</v>
      </c>
      <c r="AP81">
        <f>SUM($S81:AC81)</f>
        <v>0</v>
      </c>
      <c r="AQ81">
        <f>SUM($S81:AD81)</f>
        <v>0</v>
      </c>
    </row>
    <row r="82" spans="2:43" x14ac:dyDescent="0.25">
      <c r="B82">
        <v>20238</v>
      </c>
      <c r="C82" t="s">
        <v>550</v>
      </c>
      <c r="D82">
        <v>0</v>
      </c>
      <c r="E82">
        <v>0</v>
      </c>
      <c r="F82">
        <v>0</v>
      </c>
      <c r="G82">
        <v>0</v>
      </c>
      <c r="H82">
        <v>0</v>
      </c>
      <c r="I82">
        <v>2023</v>
      </c>
      <c r="J82">
        <v>0</v>
      </c>
      <c r="K82">
        <v>0</v>
      </c>
      <c r="L82">
        <v>0</v>
      </c>
      <c r="M82">
        <v>5240.53</v>
      </c>
      <c r="N82">
        <v>2929.19</v>
      </c>
      <c r="O82">
        <v>0</v>
      </c>
      <c r="P82">
        <v>3500</v>
      </c>
      <c r="Q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>
        <f t="shared" si="1"/>
        <v>0</v>
      </c>
      <c r="AG82">
        <f>SUM($S82:T82)</f>
        <v>0</v>
      </c>
      <c r="AH82">
        <f>SUM($S82:U82)</f>
        <v>0</v>
      </c>
      <c r="AI82">
        <f>SUM($S82:V82)</f>
        <v>0</v>
      </c>
      <c r="AJ82">
        <f>SUM($S82:W82)</f>
        <v>0</v>
      </c>
      <c r="AK82">
        <f>SUM($S82:X82)</f>
        <v>0</v>
      </c>
      <c r="AL82">
        <f>SUM($S82:Y82)</f>
        <v>0</v>
      </c>
      <c r="AM82">
        <f>SUM($S82:Z82)</f>
        <v>0</v>
      </c>
      <c r="AN82">
        <f>SUM($S82:AA82)</f>
        <v>0</v>
      </c>
      <c r="AO82">
        <f>SUM($S82:AB82)</f>
        <v>0</v>
      </c>
      <c r="AP82">
        <f>SUM($S82:AC82)</f>
        <v>0</v>
      </c>
      <c r="AQ82">
        <f>SUM($S82:AD82)</f>
        <v>0</v>
      </c>
    </row>
    <row r="83" spans="2:43" x14ac:dyDescent="0.25">
      <c r="B83">
        <v>20245</v>
      </c>
      <c r="C83" t="s">
        <v>178</v>
      </c>
      <c r="D83" t="s">
        <v>23</v>
      </c>
      <c r="E83" t="s">
        <v>19</v>
      </c>
      <c r="F83" t="s">
        <v>545</v>
      </c>
      <c r="G83" t="s">
        <v>64</v>
      </c>
      <c r="H83">
        <v>0</v>
      </c>
      <c r="I83" t="s">
        <v>38</v>
      </c>
      <c r="J83" t="s">
        <v>128</v>
      </c>
      <c r="K83" t="s">
        <v>128</v>
      </c>
      <c r="L83" t="s">
        <v>1242</v>
      </c>
      <c r="M83">
        <v>87454.68</v>
      </c>
      <c r="N83">
        <v>139137.54999999999</v>
      </c>
      <c r="O83">
        <v>189932.27</v>
      </c>
      <c r="P83">
        <v>145000</v>
      </c>
      <c r="Q83">
        <v>198000</v>
      </c>
      <c r="S83">
        <v>12870</v>
      </c>
      <c r="T83">
        <v>15840</v>
      </c>
      <c r="U83">
        <v>20790</v>
      </c>
      <c r="V83">
        <v>17820</v>
      </c>
      <c r="W83">
        <v>17820</v>
      </c>
      <c r="X83">
        <v>15840</v>
      </c>
      <c r="Y83">
        <v>15840</v>
      </c>
      <c r="Z83">
        <v>9900</v>
      </c>
      <c r="AA83">
        <v>17820</v>
      </c>
      <c r="AB83">
        <v>21780</v>
      </c>
      <c r="AC83">
        <v>17820</v>
      </c>
      <c r="AD83">
        <v>13860</v>
      </c>
      <c r="AF83">
        <f t="shared" si="1"/>
        <v>12870</v>
      </c>
      <c r="AG83">
        <f>SUM($S83:T83)</f>
        <v>28710</v>
      </c>
      <c r="AH83">
        <f>SUM($S83:U83)</f>
        <v>49500</v>
      </c>
      <c r="AI83">
        <f>SUM($S83:V83)</f>
        <v>67320</v>
      </c>
      <c r="AJ83">
        <f>SUM($S83:W83)</f>
        <v>85140</v>
      </c>
      <c r="AK83">
        <f>SUM($S83:X83)</f>
        <v>100980</v>
      </c>
      <c r="AL83">
        <f>SUM($S83:Y83)</f>
        <v>116820</v>
      </c>
      <c r="AM83">
        <f>SUM($S83:Z83)</f>
        <v>126720</v>
      </c>
      <c r="AN83">
        <f>SUM($S83:AA83)</f>
        <v>144540</v>
      </c>
      <c r="AO83">
        <f>SUM($S83:AB83)</f>
        <v>166320</v>
      </c>
      <c r="AP83">
        <f>SUM($S83:AC83)</f>
        <v>184140</v>
      </c>
      <c r="AQ83">
        <f>SUM($S83:AD83)</f>
        <v>198000</v>
      </c>
    </row>
    <row r="84" spans="2:43" x14ac:dyDescent="0.25">
      <c r="B84">
        <v>20246</v>
      </c>
      <c r="C84" t="s">
        <v>770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127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>
        <f t="shared" si="1"/>
        <v>0</v>
      </c>
      <c r="AG84">
        <f>SUM($S84:T84)</f>
        <v>0</v>
      </c>
      <c r="AH84">
        <f>SUM($S84:U84)</f>
        <v>0</v>
      </c>
      <c r="AI84">
        <f>SUM($S84:V84)</f>
        <v>0</v>
      </c>
      <c r="AJ84">
        <f>SUM($S84:W84)</f>
        <v>0</v>
      </c>
      <c r="AK84">
        <f>SUM($S84:X84)</f>
        <v>0</v>
      </c>
      <c r="AL84">
        <f>SUM($S84:Y84)</f>
        <v>0</v>
      </c>
      <c r="AM84">
        <f>SUM($S84:Z84)</f>
        <v>0</v>
      </c>
      <c r="AN84">
        <f>SUM($S84:AA84)</f>
        <v>0</v>
      </c>
      <c r="AO84">
        <f>SUM($S84:AB84)</f>
        <v>0</v>
      </c>
      <c r="AP84">
        <f>SUM($S84:AC84)</f>
        <v>0</v>
      </c>
      <c r="AQ84">
        <f>SUM($S84:AD84)</f>
        <v>0</v>
      </c>
    </row>
    <row r="85" spans="2:43" x14ac:dyDescent="0.25">
      <c r="B85">
        <v>20251</v>
      </c>
      <c r="C85" t="s">
        <v>77</v>
      </c>
      <c r="D85" t="s">
        <v>23</v>
      </c>
      <c r="E85" t="s">
        <v>18</v>
      </c>
      <c r="F85" t="s">
        <v>535</v>
      </c>
      <c r="G85" t="s">
        <v>64</v>
      </c>
      <c r="H85">
        <v>0</v>
      </c>
      <c r="I85" t="s">
        <v>38</v>
      </c>
      <c r="J85" t="s">
        <v>174</v>
      </c>
      <c r="K85" t="s">
        <v>174</v>
      </c>
      <c r="L85" t="s">
        <v>1240</v>
      </c>
      <c r="M85">
        <v>7958.06</v>
      </c>
      <c r="N85">
        <v>10240.879999999999</v>
      </c>
      <c r="O85">
        <v>8846.7099999999991</v>
      </c>
      <c r="P85">
        <v>11000</v>
      </c>
      <c r="Q85">
        <v>8500</v>
      </c>
      <c r="S85">
        <v>552.5</v>
      </c>
      <c r="T85">
        <v>680</v>
      </c>
      <c r="U85">
        <v>892.5</v>
      </c>
      <c r="V85">
        <v>765</v>
      </c>
      <c r="W85">
        <v>765</v>
      </c>
      <c r="X85">
        <v>680</v>
      </c>
      <c r="Y85">
        <v>680</v>
      </c>
      <c r="Z85">
        <v>425</v>
      </c>
      <c r="AA85">
        <v>765</v>
      </c>
      <c r="AB85">
        <v>935</v>
      </c>
      <c r="AC85">
        <v>765</v>
      </c>
      <c r="AD85">
        <v>595</v>
      </c>
      <c r="AF85">
        <f t="shared" si="1"/>
        <v>552.5</v>
      </c>
      <c r="AG85">
        <f>SUM($S85:T85)</f>
        <v>1232.5</v>
      </c>
      <c r="AH85">
        <f>SUM($S85:U85)</f>
        <v>2125</v>
      </c>
      <c r="AI85">
        <f>SUM($S85:V85)</f>
        <v>2890</v>
      </c>
      <c r="AJ85">
        <f>SUM($S85:W85)</f>
        <v>3655</v>
      </c>
      <c r="AK85">
        <f>SUM($S85:X85)</f>
        <v>4335</v>
      </c>
      <c r="AL85">
        <f>SUM($S85:Y85)</f>
        <v>5015</v>
      </c>
      <c r="AM85">
        <f>SUM($S85:Z85)</f>
        <v>5440</v>
      </c>
      <c r="AN85">
        <f>SUM($S85:AA85)</f>
        <v>6205</v>
      </c>
      <c r="AO85">
        <f>SUM($S85:AB85)</f>
        <v>7140</v>
      </c>
      <c r="AP85">
        <f>SUM($S85:AC85)</f>
        <v>7905</v>
      </c>
      <c r="AQ85">
        <f>SUM($S85:AD85)</f>
        <v>8500</v>
      </c>
    </row>
    <row r="86" spans="2:43" x14ac:dyDescent="0.25">
      <c r="B86">
        <v>20252</v>
      </c>
      <c r="C86" t="s">
        <v>771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127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F86">
        <f t="shared" si="1"/>
        <v>0</v>
      </c>
      <c r="AG86">
        <f>SUM($S86:T86)</f>
        <v>0</v>
      </c>
      <c r="AH86">
        <f>SUM($S86:U86)</f>
        <v>0</v>
      </c>
      <c r="AI86">
        <f>SUM($S86:V86)</f>
        <v>0</v>
      </c>
      <c r="AJ86">
        <f>SUM($S86:W86)</f>
        <v>0</v>
      </c>
      <c r="AK86">
        <f>SUM($S86:X86)</f>
        <v>0</v>
      </c>
      <c r="AL86">
        <f>SUM($S86:Y86)</f>
        <v>0</v>
      </c>
      <c r="AM86">
        <f>SUM($S86:Z86)</f>
        <v>0</v>
      </c>
      <c r="AN86">
        <f>SUM($S86:AA86)</f>
        <v>0</v>
      </c>
      <c r="AO86">
        <f>SUM($S86:AB86)</f>
        <v>0</v>
      </c>
      <c r="AP86">
        <f>SUM($S86:AC86)</f>
        <v>0</v>
      </c>
      <c r="AQ86">
        <f>SUM($S86:AD86)</f>
        <v>0</v>
      </c>
    </row>
    <row r="87" spans="2:43" x14ac:dyDescent="0.25">
      <c r="B87">
        <v>20253</v>
      </c>
      <c r="C87" t="s">
        <v>169</v>
      </c>
      <c r="D87" t="s">
        <v>23</v>
      </c>
      <c r="E87" t="s">
        <v>16</v>
      </c>
      <c r="F87" t="s">
        <v>535</v>
      </c>
      <c r="G87" t="s">
        <v>64</v>
      </c>
      <c r="H87">
        <v>0</v>
      </c>
      <c r="I87" t="s">
        <v>38</v>
      </c>
      <c r="J87" t="s">
        <v>141</v>
      </c>
      <c r="K87" t="s">
        <v>712</v>
      </c>
      <c r="L87" t="s">
        <v>1239</v>
      </c>
      <c r="M87">
        <v>7527.62</v>
      </c>
      <c r="N87">
        <v>6923.87</v>
      </c>
      <c r="O87">
        <v>3536.03</v>
      </c>
      <c r="P87">
        <v>8000</v>
      </c>
      <c r="Q87">
        <v>3500</v>
      </c>
      <c r="S87">
        <v>227.5</v>
      </c>
      <c r="T87">
        <v>280</v>
      </c>
      <c r="U87">
        <v>367.5</v>
      </c>
      <c r="V87">
        <v>315</v>
      </c>
      <c r="W87">
        <v>315</v>
      </c>
      <c r="X87">
        <v>280</v>
      </c>
      <c r="Y87">
        <v>280</v>
      </c>
      <c r="Z87">
        <v>175</v>
      </c>
      <c r="AA87">
        <v>315</v>
      </c>
      <c r="AB87">
        <v>385</v>
      </c>
      <c r="AC87">
        <v>315</v>
      </c>
      <c r="AD87">
        <v>245</v>
      </c>
      <c r="AF87">
        <f t="shared" si="1"/>
        <v>227.5</v>
      </c>
      <c r="AG87">
        <f>SUM($S87:T87)</f>
        <v>507.5</v>
      </c>
      <c r="AH87">
        <f>SUM($S87:U87)</f>
        <v>875</v>
      </c>
      <c r="AI87">
        <f>SUM($S87:V87)</f>
        <v>1190</v>
      </c>
      <c r="AJ87">
        <f>SUM($S87:W87)</f>
        <v>1505</v>
      </c>
      <c r="AK87">
        <f>SUM($S87:X87)</f>
        <v>1785</v>
      </c>
      <c r="AL87">
        <f>SUM($S87:Y87)</f>
        <v>2065</v>
      </c>
      <c r="AM87">
        <f>SUM($S87:Z87)</f>
        <v>2240</v>
      </c>
      <c r="AN87">
        <f>SUM($S87:AA87)</f>
        <v>2555</v>
      </c>
      <c r="AO87">
        <f>SUM($S87:AB87)</f>
        <v>2940</v>
      </c>
      <c r="AP87">
        <f>SUM($S87:AC87)</f>
        <v>3255</v>
      </c>
      <c r="AQ87">
        <f>SUM($S87:AD87)</f>
        <v>3500</v>
      </c>
    </row>
    <row r="88" spans="2:43" x14ac:dyDescent="0.25">
      <c r="B88">
        <v>20255</v>
      </c>
      <c r="C88" t="s">
        <v>157</v>
      </c>
      <c r="D88" t="s">
        <v>23</v>
      </c>
      <c r="E88" t="s">
        <v>16</v>
      </c>
      <c r="F88" t="s">
        <v>535</v>
      </c>
      <c r="G88" t="s">
        <v>64</v>
      </c>
      <c r="H88">
        <v>0</v>
      </c>
      <c r="I88" t="s">
        <v>38</v>
      </c>
      <c r="J88" t="s">
        <v>710</v>
      </c>
      <c r="K88" t="s">
        <v>128</v>
      </c>
      <c r="L88" t="s">
        <v>1242</v>
      </c>
      <c r="M88">
        <v>20821.62</v>
      </c>
      <c r="N88">
        <v>23499.33</v>
      </c>
      <c r="O88">
        <v>28221.5</v>
      </c>
      <c r="P88">
        <v>25000</v>
      </c>
      <c r="Q88">
        <v>30000</v>
      </c>
      <c r="S88">
        <v>1950</v>
      </c>
      <c r="T88">
        <v>2400</v>
      </c>
      <c r="U88">
        <v>3150</v>
      </c>
      <c r="V88">
        <v>2700</v>
      </c>
      <c r="W88">
        <v>2700</v>
      </c>
      <c r="X88">
        <v>2400</v>
      </c>
      <c r="Y88">
        <v>2400</v>
      </c>
      <c r="Z88">
        <v>1500</v>
      </c>
      <c r="AA88">
        <v>2700</v>
      </c>
      <c r="AB88">
        <v>3300</v>
      </c>
      <c r="AC88">
        <v>2700</v>
      </c>
      <c r="AD88">
        <v>2100</v>
      </c>
      <c r="AF88">
        <f t="shared" si="1"/>
        <v>1950</v>
      </c>
      <c r="AG88">
        <f>SUM($S88:T88)</f>
        <v>4350</v>
      </c>
      <c r="AH88">
        <f>SUM($S88:U88)</f>
        <v>7500</v>
      </c>
      <c r="AI88">
        <f>SUM($S88:V88)</f>
        <v>10200</v>
      </c>
      <c r="AJ88">
        <f>SUM($S88:W88)</f>
        <v>12900</v>
      </c>
      <c r="AK88">
        <f>SUM($S88:X88)</f>
        <v>15300</v>
      </c>
      <c r="AL88">
        <f>SUM($S88:Y88)</f>
        <v>17700</v>
      </c>
      <c r="AM88">
        <f>SUM($S88:Z88)</f>
        <v>19200</v>
      </c>
      <c r="AN88">
        <f>SUM($S88:AA88)</f>
        <v>21900</v>
      </c>
      <c r="AO88">
        <f>SUM($S88:AB88)</f>
        <v>25200</v>
      </c>
      <c r="AP88">
        <f>SUM($S88:AC88)</f>
        <v>27900</v>
      </c>
      <c r="AQ88">
        <f>SUM($S88:AD88)</f>
        <v>30000</v>
      </c>
    </row>
    <row r="89" spans="2:43" x14ac:dyDescent="0.25">
      <c r="B89">
        <v>20257</v>
      </c>
      <c r="C89" t="s">
        <v>772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127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>
        <f t="shared" si="1"/>
        <v>0</v>
      </c>
      <c r="AG89">
        <f>SUM($S89:T89)</f>
        <v>0</v>
      </c>
      <c r="AH89">
        <f>SUM($S89:U89)</f>
        <v>0</v>
      </c>
      <c r="AI89">
        <f>SUM($S89:V89)</f>
        <v>0</v>
      </c>
      <c r="AJ89">
        <f>SUM($S89:W89)</f>
        <v>0</v>
      </c>
      <c r="AK89">
        <f>SUM($S89:X89)</f>
        <v>0</v>
      </c>
      <c r="AL89">
        <f>SUM($S89:Y89)</f>
        <v>0</v>
      </c>
      <c r="AM89">
        <f>SUM($S89:Z89)</f>
        <v>0</v>
      </c>
      <c r="AN89">
        <f>SUM($S89:AA89)</f>
        <v>0</v>
      </c>
      <c r="AO89">
        <f>SUM($S89:AB89)</f>
        <v>0</v>
      </c>
      <c r="AP89">
        <f>SUM($S89:AC89)</f>
        <v>0</v>
      </c>
      <c r="AQ89">
        <f>SUM($S89:AD89)</f>
        <v>0</v>
      </c>
    </row>
    <row r="90" spans="2:43" x14ac:dyDescent="0.25">
      <c r="B90">
        <v>20263</v>
      </c>
      <c r="C90" t="s">
        <v>121</v>
      </c>
      <c r="D90" t="s">
        <v>23</v>
      </c>
      <c r="E90" t="s">
        <v>16</v>
      </c>
      <c r="F90" t="s">
        <v>535</v>
      </c>
      <c r="G90" t="s">
        <v>64</v>
      </c>
      <c r="H90">
        <v>0</v>
      </c>
      <c r="I90" t="s">
        <v>38</v>
      </c>
      <c r="J90" t="s">
        <v>128</v>
      </c>
      <c r="K90" t="s">
        <v>128</v>
      </c>
      <c r="L90" t="s">
        <v>1242</v>
      </c>
      <c r="M90">
        <v>26648.240000000002</v>
      </c>
      <c r="N90">
        <v>29316.99</v>
      </c>
      <c r="O90">
        <v>33641.199999999997</v>
      </c>
      <c r="P90">
        <v>32000</v>
      </c>
      <c r="Q90">
        <v>36000</v>
      </c>
      <c r="S90">
        <v>2340</v>
      </c>
      <c r="T90">
        <v>2880</v>
      </c>
      <c r="U90">
        <v>3780</v>
      </c>
      <c r="V90">
        <v>3240</v>
      </c>
      <c r="W90">
        <v>3240</v>
      </c>
      <c r="X90">
        <v>2880</v>
      </c>
      <c r="Y90">
        <v>2880</v>
      </c>
      <c r="Z90">
        <v>1800</v>
      </c>
      <c r="AA90">
        <v>3240</v>
      </c>
      <c r="AB90">
        <v>3960</v>
      </c>
      <c r="AC90">
        <v>3240</v>
      </c>
      <c r="AD90">
        <v>2520</v>
      </c>
      <c r="AF90">
        <f t="shared" si="1"/>
        <v>2340</v>
      </c>
      <c r="AG90">
        <f>SUM($S90:T90)</f>
        <v>5220</v>
      </c>
      <c r="AH90">
        <f>SUM($S90:U90)</f>
        <v>9000</v>
      </c>
      <c r="AI90">
        <f>SUM($S90:V90)</f>
        <v>12240</v>
      </c>
      <c r="AJ90">
        <f>SUM($S90:W90)</f>
        <v>15480</v>
      </c>
      <c r="AK90">
        <f>SUM($S90:X90)</f>
        <v>18360</v>
      </c>
      <c r="AL90">
        <f>SUM($S90:Y90)</f>
        <v>21240</v>
      </c>
      <c r="AM90">
        <f>SUM($S90:Z90)</f>
        <v>23040</v>
      </c>
      <c r="AN90">
        <f>SUM($S90:AA90)</f>
        <v>26280</v>
      </c>
      <c r="AO90">
        <f>SUM($S90:AB90)</f>
        <v>30240</v>
      </c>
      <c r="AP90">
        <f>SUM($S90:AC90)</f>
        <v>33480</v>
      </c>
      <c r="AQ90">
        <f>SUM($S90:AD90)</f>
        <v>36000</v>
      </c>
    </row>
    <row r="91" spans="2:43" x14ac:dyDescent="0.25">
      <c r="B91">
        <v>20266</v>
      </c>
      <c r="C91" t="s">
        <v>122</v>
      </c>
      <c r="D91" t="s">
        <v>23</v>
      </c>
      <c r="E91" t="s">
        <v>16</v>
      </c>
      <c r="F91" t="s">
        <v>535</v>
      </c>
      <c r="G91" t="s">
        <v>64</v>
      </c>
      <c r="H91">
        <v>0</v>
      </c>
      <c r="I91" t="s">
        <v>38</v>
      </c>
      <c r="J91" t="s">
        <v>128</v>
      </c>
      <c r="K91" t="s">
        <v>128</v>
      </c>
      <c r="L91" t="s">
        <v>1242</v>
      </c>
      <c r="M91">
        <v>36178.74</v>
      </c>
      <c r="N91">
        <v>46826.3</v>
      </c>
      <c r="O91">
        <v>60289.61</v>
      </c>
      <c r="P91">
        <v>40000</v>
      </c>
      <c r="Q91">
        <v>64000</v>
      </c>
      <c r="S91">
        <v>4160</v>
      </c>
      <c r="T91">
        <v>5120</v>
      </c>
      <c r="U91">
        <v>6720</v>
      </c>
      <c r="V91">
        <v>5760</v>
      </c>
      <c r="W91">
        <v>5760</v>
      </c>
      <c r="X91">
        <v>5120</v>
      </c>
      <c r="Y91">
        <v>5120</v>
      </c>
      <c r="Z91">
        <v>3200</v>
      </c>
      <c r="AA91">
        <v>5760</v>
      </c>
      <c r="AB91">
        <v>7040</v>
      </c>
      <c r="AC91">
        <v>5760</v>
      </c>
      <c r="AD91">
        <v>4480</v>
      </c>
      <c r="AF91">
        <f t="shared" si="1"/>
        <v>4160</v>
      </c>
      <c r="AG91">
        <f>SUM($S91:T91)</f>
        <v>9280</v>
      </c>
      <c r="AH91">
        <f>SUM($S91:U91)</f>
        <v>16000</v>
      </c>
      <c r="AI91">
        <f>SUM($S91:V91)</f>
        <v>21760</v>
      </c>
      <c r="AJ91">
        <f>SUM($S91:W91)</f>
        <v>27520</v>
      </c>
      <c r="AK91">
        <f>SUM($S91:X91)</f>
        <v>32640</v>
      </c>
      <c r="AL91">
        <f>SUM($S91:Y91)</f>
        <v>37760</v>
      </c>
      <c r="AM91">
        <f>SUM($S91:Z91)</f>
        <v>40960</v>
      </c>
      <c r="AN91">
        <f>SUM($S91:AA91)</f>
        <v>46720</v>
      </c>
      <c r="AO91">
        <f>SUM($S91:AB91)</f>
        <v>53760</v>
      </c>
      <c r="AP91">
        <f>SUM($S91:AC91)</f>
        <v>59520</v>
      </c>
      <c r="AQ91">
        <f>SUM($S91:AD91)</f>
        <v>64000</v>
      </c>
    </row>
    <row r="92" spans="2:43" x14ac:dyDescent="0.25">
      <c r="B92">
        <v>20269</v>
      </c>
      <c r="C92" t="s">
        <v>206</v>
      </c>
      <c r="D92" t="s">
        <v>23</v>
      </c>
      <c r="E92" t="s">
        <v>19</v>
      </c>
      <c r="F92" t="s">
        <v>535</v>
      </c>
      <c r="G92" t="s">
        <v>64</v>
      </c>
      <c r="H92">
        <v>0</v>
      </c>
      <c r="I92" t="s">
        <v>38</v>
      </c>
      <c r="J92" t="s">
        <v>141</v>
      </c>
      <c r="K92" t="s">
        <v>174</v>
      </c>
      <c r="L92" t="s">
        <v>1240</v>
      </c>
      <c r="M92">
        <v>5682.8</v>
      </c>
      <c r="N92">
        <v>6223.01</v>
      </c>
      <c r="O92">
        <v>6707.59</v>
      </c>
      <c r="P92">
        <v>7000</v>
      </c>
      <c r="Q92">
        <v>7000</v>
      </c>
      <c r="S92">
        <v>455</v>
      </c>
      <c r="T92">
        <v>560</v>
      </c>
      <c r="U92">
        <v>735</v>
      </c>
      <c r="V92">
        <v>630</v>
      </c>
      <c r="W92">
        <v>630</v>
      </c>
      <c r="X92">
        <v>560</v>
      </c>
      <c r="Y92">
        <v>560</v>
      </c>
      <c r="Z92">
        <v>350</v>
      </c>
      <c r="AA92">
        <v>630</v>
      </c>
      <c r="AB92">
        <v>770</v>
      </c>
      <c r="AC92">
        <v>630</v>
      </c>
      <c r="AD92">
        <v>490</v>
      </c>
      <c r="AF92">
        <f t="shared" si="1"/>
        <v>455</v>
      </c>
      <c r="AG92">
        <f>SUM($S92:T92)</f>
        <v>1015</v>
      </c>
      <c r="AH92">
        <f>SUM($S92:U92)</f>
        <v>1750</v>
      </c>
      <c r="AI92">
        <f>SUM($S92:V92)</f>
        <v>2380</v>
      </c>
      <c r="AJ92">
        <f>SUM($S92:W92)</f>
        <v>3010</v>
      </c>
      <c r="AK92">
        <f>SUM($S92:X92)</f>
        <v>3570</v>
      </c>
      <c r="AL92">
        <f>SUM($S92:Y92)</f>
        <v>4130</v>
      </c>
      <c r="AM92">
        <f>SUM($S92:Z92)</f>
        <v>4480</v>
      </c>
      <c r="AN92">
        <f>SUM($S92:AA92)</f>
        <v>5110</v>
      </c>
      <c r="AO92">
        <f>SUM($S92:AB92)</f>
        <v>5880</v>
      </c>
      <c r="AP92">
        <f>SUM($S92:AC92)</f>
        <v>6510</v>
      </c>
      <c r="AQ92">
        <f>SUM($S92:AD92)</f>
        <v>7000</v>
      </c>
    </row>
    <row r="93" spans="2:43" x14ac:dyDescent="0.25">
      <c r="B93">
        <v>20270</v>
      </c>
      <c r="C93" t="s">
        <v>86</v>
      </c>
      <c r="D93" t="s">
        <v>23</v>
      </c>
      <c r="E93" t="s">
        <v>18</v>
      </c>
      <c r="F93" t="s">
        <v>535</v>
      </c>
      <c r="G93" t="s">
        <v>64</v>
      </c>
      <c r="H93">
        <v>0</v>
      </c>
      <c r="I93" t="s">
        <v>38</v>
      </c>
      <c r="J93" t="s">
        <v>141</v>
      </c>
      <c r="K93" t="s">
        <v>141</v>
      </c>
      <c r="L93" t="s">
        <v>1239</v>
      </c>
      <c r="M93">
        <v>4142.3900000000003</v>
      </c>
      <c r="N93">
        <v>5240.07</v>
      </c>
      <c r="O93">
        <v>5756.81</v>
      </c>
      <c r="P93">
        <v>6000</v>
      </c>
      <c r="Q93">
        <v>5000</v>
      </c>
      <c r="S93">
        <v>325</v>
      </c>
      <c r="T93">
        <v>400</v>
      </c>
      <c r="U93">
        <v>525</v>
      </c>
      <c r="V93">
        <v>450</v>
      </c>
      <c r="W93">
        <v>450</v>
      </c>
      <c r="X93">
        <v>400</v>
      </c>
      <c r="Y93">
        <v>400</v>
      </c>
      <c r="Z93">
        <v>250</v>
      </c>
      <c r="AA93">
        <v>450</v>
      </c>
      <c r="AB93">
        <v>550</v>
      </c>
      <c r="AC93">
        <v>450</v>
      </c>
      <c r="AD93">
        <v>350</v>
      </c>
      <c r="AF93">
        <f t="shared" si="1"/>
        <v>325</v>
      </c>
      <c r="AG93">
        <f>SUM($S93:T93)</f>
        <v>725</v>
      </c>
      <c r="AH93">
        <f>SUM($S93:U93)</f>
        <v>1250</v>
      </c>
      <c r="AI93">
        <f>SUM($S93:V93)</f>
        <v>1700</v>
      </c>
      <c r="AJ93">
        <f>SUM($S93:W93)</f>
        <v>2150</v>
      </c>
      <c r="AK93">
        <f>SUM($S93:X93)</f>
        <v>2550</v>
      </c>
      <c r="AL93">
        <f>SUM($S93:Y93)</f>
        <v>2950</v>
      </c>
      <c r="AM93">
        <f>SUM($S93:Z93)</f>
        <v>3200</v>
      </c>
      <c r="AN93">
        <f>SUM($S93:AA93)</f>
        <v>3650</v>
      </c>
      <c r="AO93">
        <f>SUM($S93:AB93)</f>
        <v>4200</v>
      </c>
      <c r="AP93">
        <f>SUM($S93:AC93)</f>
        <v>4650</v>
      </c>
      <c r="AQ93">
        <f>SUM($S93:AD93)</f>
        <v>5000</v>
      </c>
    </row>
    <row r="94" spans="2:43" x14ac:dyDescent="0.25">
      <c r="B94">
        <v>20272</v>
      </c>
      <c r="C94" t="s">
        <v>551</v>
      </c>
      <c r="D94">
        <v>0</v>
      </c>
      <c r="E94">
        <v>0</v>
      </c>
      <c r="F94">
        <v>0</v>
      </c>
      <c r="G94">
        <v>0</v>
      </c>
      <c r="H94">
        <v>0</v>
      </c>
      <c r="I94">
        <v>2022</v>
      </c>
      <c r="J94">
        <v>0</v>
      </c>
      <c r="K94">
        <v>0</v>
      </c>
      <c r="L94">
        <v>0</v>
      </c>
      <c r="M94">
        <v>525.02</v>
      </c>
      <c r="N94">
        <v>0</v>
      </c>
      <c r="O94">
        <v>0</v>
      </c>
      <c r="P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f t="shared" si="1"/>
        <v>0</v>
      </c>
      <c r="AG94">
        <f>SUM($S94:T94)</f>
        <v>0</v>
      </c>
      <c r="AH94">
        <f>SUM($S94:U94)</f>
        <v>0</v>
      </c>
      <c r="AI94">
        <f>SUM($S94:V94)</f>
        <v>0</v>
      </c>
      <c r="AJ94">
        <f>SUM($S94:W94)</f>
        <v>0</v>
      </c>
      <c r="AK94">
        <f>SUM($S94:X94)</f>
        <v>0</v>
      </c>
      <c r="AL94">
        <f>SUM($S94:Y94)</f>
        <v>0</v>
      </c>
      <c r="AM94">
        <f>SUM($S94:Z94)</f>
        <v>0</v>
      </c>
      <c r="AN94">
        <f>SUM($S94:AA94)</f>
        <v>0</v>
      </c>
      <c r="AO94">
        <f>SUM($S94:AB94)</f>
        <v>0</v>
      </c>
      <c r="AP94">
        <f>SUM($S94:AC94)</f>
        <v>0</v>
      </c>
      <c r="AQ94">
        <f>SUM($S94:AD94)</f>
        <v>0</v>
      </c>
    </row>
    <row r="95" spans="2:43" x14ac:dyDescent="0.25">
      <c r="B95">
        <v>20276</v>
      </c>
      <c r="C95" t="s">
        <v>231</v>
      </c>
      <c r="D95" t="s">
        <v>23</v>
      </c>
      <c r="E95" t="s">
        <v>19</v>
      </c>
      <c r="F95" t="s">
        <v>535</v>
      </c>
      <c r="G95" t="s">
        <v>64</v>
      </c>
      <c r="H95">
        <v>0</v>
      </c>
      <c r="I95" t="s">
        <v>38</v>
      </c>
      <c r="J95" t="s">
        <v>141</v>
      </c>
      <c r="K95" t="s">
        <v>712</v>
      </c>
      <c r="L95" t="s">
        <v>1239</v>
      </c>
      <c r="M95">
        <v>5522.15</v>
      </c>
      <c r="N95">
        <v>5490.84</v>
      </c>
      <c r="O95">
        <v>4077.04</v>
      </c>
      <c r="P95">
        <v>6000</v>
      </c>
      <c r="Q95">
        <v>4000</v>
      </c>
      <c r="S95">
        <v>260</v>
      </c>
      <c r="T95">
        <v>320</v>
      </c>
      <c r="U95">
        <v>420</v>
      </c>
      <c r="V95">
        <v>360</v>
      </c>
      <c r="W95">
        <v>360</v>
      </c>
      <c r="X95">
        <v>320</v>
      </c>
      <c r="Y95">
        <v>320</v>
      </c>
      <c r="Z95">
        <v>200</v>
      </c>
      <c r="AA95">
        <v>360</v>
      </c>
      <c r="AB95">
        <v>440</v>
      </c>
      <c r="AC95">
        <v>360</v>
      </c>
      <c r="AD95">
        <v>280</v>
      </c>
      <c r="AF95">
        <f t="shared" si="1"/>
        <v>260</v>
      </c>
      <c r="AG95">
        <f>SUM($S95:T95)</f>
        <v>580</v>
      </c>
      <c r="AH95">
        <f>SUM($S95:U95)</f>
        <v>1000</v>
      </c>
      <c r="AI95">
        <f>SUM($S95:V95)</f>
        <v>1360</v>
      </c>
      <c r="AJ95">
        <f>SUM($S95:W95)</f>
        <v>1720</v>
      </c>
      <c r="AK95">
        <f>SUM($S95:X95)</f>
        <v>2040</v>
      </c>
      <c r="AL95">
        <f>SUM($S95:Y95)</f>
        <v>2360</v>
      </c>
      <c r="AM95">
        <f>SUM($S95:Z95)</f>
        <v>2560</v>
      </c>
      <c r="AN95">
        <f>SUM($S95:AA95)</f>
        <v>2920</v>
      </c>
      <c r="AO95">
        <f>SUM($S95:AB95)</f>
        <v>3360</v>
      </c>
      <c r="AP95">
        <f>SUM($S95:AC95)</f>
        <v>3720</v>
      </c>
      <c r="AQ95">
        <f>SUM($S95:AD95)</f>
        <v>4000</v>
      </c>
    </row>
    <row r="96" spans="2:43" x14ac:dyDescent="0.25">
      <c r="B96">
        <v>20284</v>
      </c>
      <c r="C96" t="s">
        <v>773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127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>
        <f t="shared" si="1"/>
        <v>0</v>
      </c>
      <c r="AG96">
        <f>SUM($S96:T96)</f>
        <v>0</v>
      </c>
      <c r="AH96">
        <f>SUM($S96:U96)</f>
        <v>0</v>
      </c>
      <c r="AI96">
        <f>SUM($S96:V96)</f>
        <v>0</v>
      </c>
      <c r="AJ96">
        <f>SUM($S96:W96)</f>
        <v>0</v>
      </c>
      <c r="AK96">
        <f>SUM($S96:X96)</f>
        <v>0</v>
      </c>
      <c r="AL96">
        <f>SUM($S96:Y96)</f>
        <v>0</v>
      </c>
      <c r="AM96">
        <f>SUM($S96:Z96)</f>
        <v>0</v>
      </c>
      <c r="AN96">
        <f>SUM($S96:AA96)</f>
        <v>0</v>
      </c>
      <c r="AO96">
        <f>SUM($S96:AB96)</f>
        <v>0</v>
      </c>
      <c r="AP96">
        <f>SUM($S96:AC96)</f>
        <v>0</v>
      </c>
      <c r="AQ96">
        <f>SUM($S96:AD96)</f>
        <v>0</v>
      </c>
    </row>
    <row r="97" spans="2:43" x14ac:dyDescent="0.25">
      <c r="B97">
        <v>20285</v>
      </c>
      <c r="C97" t="s">
        <v>552</v>
      </c>
      <c r="D97">
        <v>0</v>
      </c>
      <c r="E97">
        <v>0</v>
      </c>
      <c r="F97">
        <v>0</v>
      </c>
      <c r="G97">
        <v>0</v>
      </c>
      <c r="H97">
        <v>0</v>
      </c>
      <c r="I97">
        <v>2022</v>
      </c>
      <c r="J97">
        <v>0</v>
      </c>
      <c r="K97">
        <v>0</v>
      </c>
      <c r="L97">
        <v>0</v>
      </c>
      <c r="M97">
        <v>7660.74</v>
      </c>
      <c r="N97">
        <v>0</v>
      </c>
      <c r="O97">
        <v>0</v>
      </c>
      <c r="P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>
        <f t="shared" si="1"/>
        <v>0</v>
      </c>
      <c r="AG97">
        <f>SUM($S97:T97)</f>
        <v>0</v>
      </c>
      <c r="AH97">
        <f>SUM($S97:U97)</f>
        <v>0</v>
      </c>
      <c r="AI97">
        <f>SUM($S97:V97)</f>
        <v>0</v>
      </c>
      <c r="AJ97">
        <f>SUM($S97:W97)</f>
        <v>0</v>
      </c>
      <c r="AK97">
        <f>SUM($S97:X97)</f>
        <v>0</v>
      </c>
      <c r="AL97">
        <f>SUM($S97:Y97)</f>
        <v>0</v>
      </c>
      <c r="AM97">
        <f>SUM($S97:Z97)</f>
        <v>0</v>
      </c>
      <c r="AN97">
        <f>SUM($S97:AA97)</f>
        <v>0</v>
      </c>
      <c r="AO97">
        <f>SUM($S97:AB97)</f>
        <v>0</v>
      </c>
      <c r="AP97">
        <f>SUM($S97:AC97)</f>
        <v>0</v>
      </c>
      <c r="AQ97">
        <f>SUM($S97:AD97)</f>
        <v>0</v>
      </c>
    </row>
    <row r="98" spans="2:43" x14ac:dyDescent="0.25">
      <c r="B98">
        <v>20294</v>
      </c>
      <c r="C98" t="s">
        <v>553</v>
      </c>
      <c r="D98">
        <v>0</v>
      </c>
      <c r="E98">
        <v>0</v>
      </c>
      <c r="F98">
        <v>0</v>
      </c>
      <c r="G98">
        <v>0</v>
      </c>
      <c r="H98">
        <v>0</v>
      </c>
      <c r="I98">
        <v>2022</v>
      </c>
      <c r="J98">
        <v>0</v>
      </c>
      <c r="K98">
        <v>0</v>
      </c>
      <c r="L98">
        <v>0</v>
      </c>
      <c r="M98">
        <v>1296.56</v>
      </c>
      <c r="N98">
        <v>0</v>
      </c>
      <c r="O98">
        <v>0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F98">
        <f t="shared" si="1"/>
        <v>0</v>
      </c>
      <c r="AG98">
        <f>SUM($S98:T98)</f>
        <v>0</v>
      </c>
      <c r="AH98">
        <f>SUM($S98:U98)</f>
        <v>0</v>
      </c>
      <c r="AI98">
        <f>SUM($S98:V98)</f>
        <v>0</v>
      </c>
      <c r="AJ98">
        <f>SUM($S98:W98)</f>
        <v>0</v>
      </c>
      <c r="AK98">
        <f>SUM($S98:X98)</f>
        <v>0</v>
      </c>
      <c r="AL98">
        <f>SUM($S98:Y98)</f>
        <v>0</v>
      </c>
      <c r="AM98">
        <f>SUM($S98:Z98)</f>
        <v>0</v>
      </c>
      <c r="AN98">
        <f>SUM($S98:AA98)</f>
        <v>0</v>
      </c>
      <c r="AO98">
        <f>SUM($S98:AB98)</f>
        <v>0</v>
      </c>
      <c r="AP98">
        <f>SUM($S98:AC98)</f>
        <v>0</v>
      </c>
      <c r="AQ98">
        <f>SUM($S98:AD98)</f>
        <v>0</v>
      </c>
    </row>
    <row r="99" spans="2:43" x14ac:dyDescent="0.25">
      <c r="B99">
        <v>20295</v>
      </c>
      <c r="C99" t="s">
        <v>179</v>
      </c>
      <c r="D99" t="s">
        <v>23</v>
      </c>
      <c r="E99" t="s">
        <v>19</v>
      </c>
      <c r="F99" t="s">
        <v>535</v>
      </c>
      <c r="G99" t="s">
        <v>64</v>
      </c>
      <c r="H99">
        <v>0</v>
      </c>
      <c r="I99" t="s">
        <v>38</v>
      </c>
      <c r="J99" t="s">
        <v>133</v>
      </c>
      <c r="K99" t="s">
        <v>128</v>
      </c>
      <c r="L99" t="s">
        <v>1242</v>
      </c>
      <c r="M99">
        <v>14797.38</v>
      </c>
      <c r="N99">
        <v>17459.39</v>
      </c>
      <c r="O99">
        <v>22641.96</v>
      </c>
      <c r="P99">
        <v>19000</v>
      </c>
      <c r="Q99">
        <v>27000</v>
      </c>
      <c r="S99">
        <v>1755</v>
      </c>
      <c r="T99">
        <v>2160</v>
      </c>
      <c r="U99">
        <v>2835</v>
      </c>
      <c r="V99">
        <v>2430</v>
      </c>
      <c r="W99">
        <v>2430</v>
      </c>
      <c r="X99">
        <v>2160</v>
      </c>
      <c r="Y99">
        <v>2160</v>
      </c>
      <c r="Z99">
        <v>1350</v>
      </c>
      <c r="AA99">
        <v>2430</v>
      </c>
      <c r="AB99">
        <v>2970</v>
      </c>
      <c r="AC99">
        <v>2430</v>
      </c>
      <c r="AD99">
        <v>1890</v>
      </c>
      <c r="AF99">
        <f t="shared" si="1"/>
        <v>1755</v>
      </c>
      <c r="AG99">
        <f>SUM($S99:T99)</f>
        <v>3915</v>
      </c>
      <c r="AH99">
        <f>SUM($S99:U99)</f>
        <v>6750</v>
      </c>
      <c r="AI99">
        <f>SUM($S99:V99)</f>
        <v>9180</v>
      </c>
      <c r="AJ99">
        <f>SUM($S99:W99)</f>
        <v>11610</v>
      </c>
      <c r="AK99">
        <f>SUM($S99:X99)</f>
        <v>13770</v>
      </c>
      <c r="AL99">
        <f>SUM($S99:Y99)</f>
        <v>15930</v>
      </c>
      <c r="AM99">
        <f>SUM($S99:Z99)</f>
        <v>17280</v>
      </c>
      <c r="AN99">
        <f>SUM($S99:AA99)</f>
        <v>19710</v>
      </c>
      <c r="AO99">
        <f>SUM($S99:AB99)</f>
        <v>22680</v>
      </c>
      <c r="AP99">
        <f>SUM($S99:AC99)</f>
        <v>25110</v>
      </c>
      <c r="AQ99">
        <f>SUM($S99:AD99)</f>
        <v>27000</v>
      </c>
    </row>
    <row r="100" spans="2:43" x14ac:dyDescent="0.25">
      <c r="B100">
        <v>20300</v>
      </c>
      <c r="C100" t="s">
        <v>288</v>
      </c>
      <c r="D100" t="s">
        <v>23</v>
      </c>
      <c r="E100" t="s">
        <v>18</v>
      </c>
      <c r="F100" t="s">
        <v>535</v>
      </c>
      <c r="G100" t="s">
        <v>64</v>
      </c>
      <c r="H100">
        <v>0</v>
      </c>
      <c r="I100" t="s">
        <v>38</v>
      </c>
      <c r="J100" t="s">
        <v>712</v>
      </c>
      <c r="K100" t="s">
        <v>679</v>
      </c>
      <c r="L100" t="s">
        <v>1239</v>
      </c>
      <c r="M100">
        <v>2691.89</v>
      </c>
      <c r="N100">
        <v>4025.88</v>
      </c>
      <c r="O100">
        <v>2523.35</v>
      </c>
      <c r="P100">
        <v>4500</v>
      </c>
      <c r="Q100">
        <v>2500</v>
      </c>
      <c r="S100">
        <v>162.5</v>
      </c>
      <c r="T100">
        <v>200</v>
      </c>
      <c r="U100">
        <v>262.5</v>
      </c>
      <c r="V100">
        <v>225</v>
      </c>
      <c r="W100">
        <v>225</v>
      </c>
      <c r="X100">
        <v>200</v>
      </c>
      <c r="Y100">
        <v>200</v>
      </c>
      <c r="Z100">
        <v>125</v>
      </c>
      <c r="AA100">
        <v>225</v>
      </c>
      <c r="AB100">
        <v>275</v>
      </c>
      <c r="AC100">
        <v>225</v>
      </c>
      <c r="AD100">
        <v>175</v>
      </c>
      <c r="AF100">
        <f t="shared" si="1"/>
        <v>162.5</v>
      </c>
      <c r="AG100">
        <f>SUM($S100:T100)</f>
        <v>362.5</v>
      </c>
      <c r="AH100">
        <f>SUM($S100:U100)</f>
        <v>625</v>
      </c>
      <c r="AI100">
        <f>SUM($S100:V100)</f>
        <v>850</v>
      </c>
      <c r="AJ100">
        <f>SUM($S100:W100)</f>
        <v>1075</v>
      </c>
      <c r="AK100">
        <f>SUM($S100:X100)</f>
        <v>1275</v>
      </c>
      <c r="AL100">
        <f>SUM($S100:Y100)</f>
        <v>1475</v>
      </c>
      <c r="AM100">
        <f>SUM($S100:Z100)</f>
        <v>1600</v>
      </c>
      <c r="AN100">
        <f>SUM($S100:AA100)</f>
        <v>1825</v>
      </c>
      <c r="AO100">
        <f>SUM($S100:AB100)</f>
        <v>2100</v>
      </c>
      <c r="AP100">
        <f>SUM($S100:AC100)</f>
        <v>2325</v>
      </c>
      <c r="AQ100">
        <f>SUM($S100:AD100)</f>
        <v>2500</v>
      </c>
    </row>
    <row r="101" spans="2:43" x14ac:dyDescent="0.25">
      <c r="B101">
        <v>20301</v>
      </c>
      <c r="C101" t="s">
        <v>289</v>
      </c>
      <c r="D101" t="s">
        <v>23</v>
      </c>
      <c r="E101" t="s">
        <v>16</v>
      </c>
      <c r="F101" t="s">
        <v>535</v>
      </c>
      <c r="G101" t="s">
        <v>64</v>
      </c>
      <c r="H101">
        <v>0</v>
      </c>
      <c r="I101" t="s">
        <v>38</v>
      </c>
      <c r="J101" t="s">
        <v>679</v>
      </c>
      <c r="K101" t="s">
        <v>679</v>
      </c>
      <c r="L101" t="s">
        <v>1239</v>
      </c>
      <c r="M101">
        <v>632.22</v>
      </c>
      <c r="N101">
        <v>1384.5</v>
      </c>
      <c r="O101">
        <v>1767.46</v>
      </c>
      <c r="P101">
        <v>1500</v>
      </c>
      <c r="Q101">
        <v>2000</v>
      </c>
      <c r="S101">
        <v>130</v>
      </c>
      <c r="T101">
        <v>160</v>
      </c>
      <c r="U101">
        <v>210</v>
      </c>
      <c r="V101">
        <v>180</v>
      </c>
      <c r="W101">
        <v>180</v>
      </c>
      <c r="X101">
        <v>160</v>
      </c>
      <c r="Y101">
        <v>160</v>
      </c>
      <c r="Z101">
        <v>100</v>
      </c>
      <c r="AA101">
        <v>180</v>
      </c>
      <c r="AB101">
        <v>220</v>
      </c>
      <c r="AC101">
        <v>180</v>
      </c>
      <c r="AD101">
        <v>140</v>
      </c>
      <c r="AF101">
        <f t="shared" si="1"/>
        <v>130</v>
      </c>
      <c r="AG101">
        <f>SUM($S101:T101)</f>
        <v>290</v>
      </c>
      <c r="AH101">
        <f>SUM($S101:U101)</f>
        <v>500</v>
      </c>
      <c r="AI101">
        <f>SUM($S101:V101)</f>
        <v>680</v>
      </c>
      <c r="AJ101">
        <f>SUM($S101:W101)</f>
        <v>860</v>
      </c>
      <c r="AK101">
        <f>SUM($S101:X101)</f>
        <v>1020</v>
      </c>
      <c r="AL101">
        <f>SUM($S101:Y101)</f>
        <v>1180</v>
      </c>
      <c r="AM101">
        <f>SUM($S101:Z101)</f>
        <v>1280</v>
      </c>
      <c r="AN101">
        <f>SUM($S101:AA101)</f>
        <v>1460</v>
      </c>
      <c r="AO101">
        <f>SUM($S101:AB101)</f>
        <v>1680</v>
      </c>
      <c r="AP101">
        <f>SUM($S101:AC101)</f>
        <v>1860</v>
      </c>
      <c r="AQ101">
        <f>SUM($S101:AD101)</f>
        <v>2000</v>
      </c>
    </row>
    <row r="102" spans="2:43" x14ac:dyDescent="0.25">
      <c r="B102">
        <v>20302</v>
      </c>
      <c r="C102" t="s">
        <v>678</v>
      </c>
      <c r="D102" t="s">
        <v>23</v>
      </c>
      <c r="E102" t="s">
        <v>271</v>
      </c>
      <c r="F102">
        <v>0</v>
      </c>
      <c r="G102" t="s">
        <v>358</v>
      </c>
      <c r="H102">
        <v>0</v>
      </c>
      <c r="I102">
        <v>2024</v>
      </c>
      <c r="J102" t="s">
        <v>679</v>
      </c>
      <c r="K102" t="s">
        <v>679</v>
      </c>
      <c r="L102" t="s">
        <v>1239</v>
      </c>
      <c r="M102">
        <v>2162.4499999999998</v>
      </c>
      <c r="N102">
        <v>2515.7800000000002</v>
      </c>
      <c r="O102">
        <v>1130.1099999999999</v>
      </c>
      <c r="P102">
        <v>2500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>
        <f t="shared" si="1"/>
        <v>0</v>
      </c>
      <c r="AG102">
        <f>SUM($S102:T102)</f>
        <v>0</v>
      </c>
      <c r="AH102">
        <f>SUM($S102:U102)</f>
        <v>0</v>
      </c>
      <c r="AI102">
        <f>SUM($S102:V102)</f>
        <v>0</v>
      </c>
      <c r="AJ102">
        <f>SUM($S102:W102)</f>
        <v>0</v>
      </c>
      <c r="AK102">
        <f>SUM($S102:X102)</f>
        <v>0</v>
      </c>
      <c r="AL102">
        <f>SUM($S102:Y102)</f>
        <v>0</v>
      </c>
      <c r="AM102">
        <f>SUM($S102:Z102)</f>
        <v>0</v>
      </c>
      <c r="AN102">
        <f>SUM($S102:AA102)</f>
        <v>0</v>
      </c>
      <c r="AO102">
        <f>SUM($S102:AB102)</f>
        <v>0</v>
      </c>
      <c r="AP102">
        <f>SUM($S102:AC102)</f>
        <v>0</v>
      </c>
      <c r="AQ102">
        <f>SUM($S102:AD102)</f>
        <v>0</v>
      </c>
    </row>
    <row r="103" spans="2:43" x14ac:dyDescent="0.25">
      <c r="B103">
        <v>20309</v>
      </c>
      <c r="C103" t="s">
        <v>193</v>
      </c>
      <c r="D103" t="s">
        <v>23</v>
      </c>
      <c r="E103" t="s">
        <v>19</v>
      </c>
      <c r="F103" t="s">
        <v>535</v>
      </c>
      <c r="G103" t="s">
        <v>64</v>
      </c>
      <c r="H103">
        <v>0</v>
      </c>
      <c r="I103" t="s">
        <v>38</v>
      </c>
      <c r="J103" t="s">
        <v>174</v>
      </c>
      <c r="K103" t="s">
        <v>710</v>
      </c>
      <c r="L103" t="s">
        <v>1240</v>
      </c>
      <c r="M103">
        <v>22251.69</v>
      </c>
      <c r="N103">
        <v>19943.439999999999</v>
      </c>
      <c r="O103">
        <v>20862.36</v>
      </c>
      <c r="P103">
        <v>21000</v>
      </c>
      <c r="Q103">
        <v>23000</v>
      </c>
      <c r="S103">
        <v>1495</v>
      </c>
      <c r="T103">
        <v>1840</v>
      </c>
      <c r="U103">
        <v>2415</v>
      </c>
      <c r="V103">
        <v>2070</v>
      </c>
      <c r="W103">
        <v>2070</v>
      </c>
      <c r="X103">
        <v>1840</v>
      </c>
      <c r="Y103">
        <v>1840</v>
      </c>
      <c r="Z103">
        <v>1150</v>
      </c>
      <c r="AA103">
        <v>2070</v>
      </c>
      <c r="AB103">
        <v>2530</v>
      </c>
      <c r="AC103">
        <v>2070</v>
      </c>
      <c r="AD103">
        <v>1610</v>
      </c>
      <c r="AF103">
        <f t="shared" si="1"/>
        <v>1495</v>
      </c>
      <c r="AG103">
        <f>SUM($S103:T103)</f>
        <v>3335</v>
      </c>
      <c r="AH103">
        <f>SUM($S103:U103)</f>
        <v>5750</v>
      </c>
      <c r="AI103">
        <f>SUM($S103:V103)</f>
        <v>7820</v>
      </c>
      <c r="AJ103">
        <f>SUM($S103:W103)</f>
        <v>9890</v>
      </c>
      <c r="AK103">
        <f>SUM($S103:X103)</f>
        <v>11730</v>
      </c>
      <c r="AL103">
        <f>SUM($S103:Y103)</f>
        <v>13570</v>
      </c>
      <c r="AM103">
        <f>SUM($S103:Z103)</f>
        <v>14720</v>
      </c>
      <c r="AN103">
        <f>SUM($S103:AA103)</f>
        <v>16790</v>
      </c>
      <c r="AO103">
        <f>SUM($S103:AB103)</f>
        <v>19320</v>
      </c>
      <c r="AP103">
        <f>SUM($S103:AC103)</f>
        <v>21390</v>
      </c>
      <c r="AQ103">
        <f>SUM($S103:AD103)</f>
        <v>23000</v>
      </c>
    </row>
    <row r="104" spans="2:43" x14ac:dyDescent="0.25">
      <c r="B104">
        <v>20312</v>
      </c>
      <c r="C104" t="s">
        <v>207</v>
      </c>
      <c r="D104" t="s">
        <v>23</v>
      </c>
      <c r="E104" t="s">
        <v>19</v>
      </c>
      <c r="F104" t="s">
        <v>535</v>
      </c>
      <c r="G104" t="s">
        <v>64</v>
      </c>
      <c r="H104">
        <v>0</v>
      </c>
      <c r="I104" t="s">
        <v>38</v>
      </c>
      <c r="J104" t="s">
        <v>133</v>
      </c>
      <c r="K104" t="s">
        <v>174</v>
      </c>
      <c r="L104" t="s">
        <v>1240</v>
      </c>
      <c r="M104">
        <v>15145.46</v>
      </c>
      <c r="N104">
        <v>12728.79</v>
      </c>
      <c r="O104">
        <v>9155.08</v>
      </c>
      <c r="P104">
        <v>14000</v>
      </c>
      <c r="Q104">
        <v>6000</v>
      </c>
      <c r="S104">
        <v>390</v>
      </c>
      <c r="T104">
        <v>480</v>
      </c>
      <c r="U104">
        <v>630</v>
      </c>
      <c r="V104">
        <v>540</v>
      </c>
      <c r="W104">
        <v>540</v>
      </c>
      <c r="X104">
        <v>480</v>
      </c>
      <c r="Y104">
        <v>480</v>
      </c>
      <c r="Z104">
        <v>300</v>
      </c>
      <c r="AA104">
        <v>540</v>
      </c>
      <c r="AB104">
        <v>660</v>
      </c>
      <c r="AC104">
        <v>540</v>
      </c>
      <c r="AD104">
        <v>420</v>
      </c>
      <c r="AF104">
        <f t="shared" si="1"/>
        <v>390</v>
      </c>
      <c r="AG104">
        <f>SUM($S104:T104)</f>
        <v>870</v>
      </c>
      <c r="AH104">
        <f>SUM($S104:U104)</f>
        <v>1500</v>
      </c>
      <c r="AI104">
        <f>SUM($S104:V104)</f>
        <v>2040</v>
      </c>
      <c r="AJ104">
        <f>SUM($S104:W104)</f>
        <v>2580</v>
      </c>
      <c r="AK104">
        <f>SUM($S104:X104)</f>
        <v>3060</v>
      </c>
      <c r="AL104">
        <f>SUM($S104:Y104)</f>
        <v>3540</v>
      </c>
      <c r="AM104">
        <f>SUM($S104:Z104)</f>
        <v>3840</v>
      </c>
      <c r="AN104">
        <f>SUM($S104:AA104)</f>
        <v>4380</v>
      </c>
      <c r="AO104">
        <f>SUM($S104:AB104)</f>
        <v>5040</v>
      </c>
      <c r="AP104">
        <f>SUM($S104:AC104)</f>
        <v>5580</v>
      </c>
      <c r="AQ104">
        <f>SUM($S104:AD104)</f>
        <v>6000</v>
      </c>
    </row>
    <row r="105" spans="2:43" x14ac:dyDescent="0.25">
      <c r="B105">
        <v>20313</v>
      </c>
      <c r="C105" t="s">
        <v>249</v>
      </c>
      <c r="D105" t="s">
        <v>23</v>
      </c>
      <c r="E105" t="s">
        <v>271</v>
      </c>
      <c r="F105" t="s">
        <v>535</v>
      </c>
      <c r="G105" t="s">
        <v>64</v>
      </c>
      <c r="H105">
        <v>0</v>
      </c>
      <c r="I105" t="s">
        <v>38</v>
      </c>
      <c r="J105" t="s">
        <v>174</v>
      </c>
      <c r="K105" t="s">
        <v>710</v>
      </c>
      <c r="L105" t="s">
        <v>1240</v>
      </c>
      <c r="M105">
        <v>17516.25</v>
      </c>
      <c r="N105">
        <v>9528.17</v>
      </c>
      <c r="O105">
        <v>20040.52</v>
      </c>
      <c r="P105">
        <v>11000</v>
      </c>
      <c r="Q105">
        <v>23000</v>
      </c>
      <c r="S105">
        <v>1495</v>
      </c>
      <c r="T105">
        <v>1840</v>
      </c>
      <c r="U105">
        <v>2415</v>
      </c>
      <c r="V105">
        <v>2070</v>
      </c>
      <c r="W105">
        <v>2070</v>
      </c>
      <c r="X105">
        <v>1840</v>
      </c>
      <c r="Y105">
        <v>1840</v>
      </c>
      <c r="Z105">
        <v>1150</v>
      </c>
      <c r="AA105">
        <v>2070</v>
      </c>
      <c r="AB105">
        <v>2530</v>
      </c>
      <c r="AC105">
        <v>2070</v>
      </c>
      <c r="AD105">
        <v>1610</v>
      </c>
      <c r="AF105">
        <f t="shared" si="1"/>
        <v>1495</v>
      </c>
      <c r="AG105">
        <f>SUM($S105:T105)</f>
        <v>3335</v>
      </c>
      <c r="AH105">
        <f>SUM($S105:U105)</f>
        <v>5750</v>
      </c>
      <c r="AI105">
        <f>SUM($S105:V105)</f>
        <v>7820</v>
      </c>
      <c r="AJ105">
        <f>SUM($S105:W105)</f>
        <v>9890</v>
      </c>
      <c r="AK105">
        <f>SUM($S105:X105)</f>
        <v>11730</v>
      </c>
      <c r="AL105">
        <f>SUM($S105:Y105)</f>
        <v>13570</v>
      </c>
      <c r="AM105">
        <f>SUM($S105:Z105)</f>
        <v>14720</v>
      </c>
      <c r="AN105">
        <f>SUM($S105:AA105)</f>
        <v>16790</v>
      </c>
      <c r="AO105">
        <f>SUM($S105:AB105)</f>
        <v>19320</v>
      </c>
      <c r="AP105">
        <f>SUM($S105:AC105)</f>
        <v>21390</v>
      </c>
      <c r="AQ105">
        <f>SUM($S105:AD105)</f>
        <v>23000</v>
      </c>
    </row>
    <row r="106" spans="2:43" x14ac:dyDescent="0.25">
      <c r="B106">
        <v>20316</v>
      </c>
      <c r="C106" t="s">
        <v>554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2023</v>
      </c>
      <c r="J106">
        <v>0</v>
      </c>
      <c r="K106">
        <v>0</v>
      </c>
      <c r="L106">
        <v>0</v>
      </c>
      <c r="M106">
        <v>4032.75</v>
      </c>
      <c r="N106">
        <v>1717.14</v>
      </c>
      <c r="O106">
        <v>0</v>
      </c>
      <c r="P106">
        <v>0</v>
      </c>
      <c r="Q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>
        <f t="shared" si="1"/>
        <v>0</v>
      </c>
      <c r="AG106">
        <f>SUM($S106:T106)</f>
        <v>0</v>
      </c>
      <c r="AH106">
        <f>SUM($S106:U106)</f>
        <v>0</v>
      </c>
      <c r="AI106">
        <f>SUM($S106:V106)</f>
        <v>0</v>
      </c>
      <c r="AJ106">
        <f>SUM($S106:W106)</f>
        <v>0</v>
      </c>
      <c r="AK106">
        <f>SUM($S106:X106)</f>
        <v>0</v>
      </c>
      <c r="AL106">
        <f>SUM($S106:Y106)</f>
        <v>0</v>
      </c>
      <c r="AM106">
        <f>SUM($S106:Z106)</f>
        <v>0</v>
      </c>
      <c r="AN106">
        <f>SUM($S106:AA106)</f>
        <v>0</v>
      </c>
      <c r="AO106">
        <f>SUM($S106:AB106)</f>
        <v>0</v>
      </c>
      <c r="AP106">
        <f>SUM($S106:AC106)</f>
        <v>0</v>
      </c>
      <c r="AQ106">
        <f>SUM($S106:AD106)</f>
        <v>0</v>
      </c>
    </row>
    <row r="107" spans="2:43" x14ac:dyDescent="0.25">
      <c r="B107">
        <v>20317</v>
      </c>
      <c r="C107" t="s">
        <v>194</v>
      </c>
      <c r="D107" t="s">
        <v>23</v>
      </c>
      <c r="E107" t="s">
        <v>19</v>
      </c>
      <c r="F107" t="s">
        <v>535</v>
      </c>
      <c r="G107" t="s">
        <v>64</v>
      </c>
      <c r="H107">
        <v>0</v>
      </c>
      <c r="I107" t="s">
        <v>38</v>
      </c>
      <c r="J107" t="s">
        <v>174</v>
      </c>
      <c r="K107" t="s">
        <v>710</v>
      </c>
      <c r="L107" t="s">
        <v>1240</v>
      </c>
      <c r="M107">
        <v>20151.71</v>
      </c>
      <c r="N107">
        <v>18063.12</v>
      </c>
      <c r="O107">
        <v>21777.200000000001</v>
      </c>
      <c r="P107">
        <v>20000</v>
      </c>
      <c r="Q107">
        <v>24000</v>
      </c>
      <c r="S107">
        <v>1560</v>
      </c>
      <c r="T107">
        <v>1920</v>
      </c>
      <c r="U107">
        <v>2520</v>
      </c>
      <c r="V107">
        <v>2160</v>
      </c>
      <c r="W107">
        <v>2160</v>
      </c>
      <c r="X107">
        <v>1920</v>
      </c>
      <c r="Y107">
        <v>1920</v>
      </c>
      <c r="Z107">
        <v>1200</v>
      </c>
      <c r="AA107">
        <v>2160</v>
      </c>
      <c r="AB107">
        <v>2640</v>
      </c>
      <c r="AC107">
        <v>2160</v>
      </c>
      <c r="AD107">
        <v>1680</v>
      </c>
      <c r="AF107">
        <f t="shared" si="1"/>
        <v>1560</v>
      </c>
      <c r="AG107">
        <f>SUM($S107:T107)</f>
        <v>3480</v>
      </c>
      <c r="AH107">
        <f>SUM($S107:U107)</f>
        <v>6000</v>
      </c>
      <c r="AI107">
        <f>SUM($S107:V107)</f>
        <v>8160</v>
      </c>
      <c r="AJ107">
        <f>SUM($S107:W107)</f>
        <v>10320</v>
      </c>
      <c r="AK107">
        <f>SUM($S107:X107)</f>
        <v>12240</v>
      </c>
      <c r="AL107">
        <f>SUM($S107:Y107)</f>
        <v>14160</v>
      </c>
      <c r="AM107">
        <f>SUM($S107:Z107)</f>
        <v>15360</v>
      </c>
      <c r="AN107">
        <f>SUM($S107:AA107)</f>
        <v>17520</v>
      </c>
      <c r="AO107">
        <f>SUM($S107:AB107)</f>
        <v>20160</v>
      </c>
      <c r="AP107">
        <f>SUM($S107:AC107)</f>
        <v>22320</v>
      </c>
      <c r="AQ107">
        <f>SUM($S107:AD107)</f>
        <v>24000</v>
      </c>
    </row>
    <row r="108" spans="2:43" x14ac:dyDescent="0.25">
      <c r="B108">
        <v>20318</v>
      </c>
      <c r="C108" t="s">
        <v>555</v>
      </c>
      <c r="D108" t="s">
        <v>23</v>
      </c>
      <c r="E108" t="s">
        <v>18</v>
      </c>
      <c r="F108" t="s">
        <v>545</v>
      </c>
      <c r="G108" t="s">
        <v>358</v>
      </c>
      <c r="H108">
        <v>2019</v>
      </c>
      <c r="I108">
        <v>2024</v>
      </c>
      <c r="J108" t="s">
        <v>710</v>
      </c>
      <c r="K108">
        <v>0</v>
      </c>
      <c r="L108">
        <v>0</v>
      </c>
      <c r="M108">
        <v>28464.95</v>
      </c>
      <c r="N108">
        <v>21755.64</v>
      </c>
      <c r="O108">
        <v>3994.32</v>
      </c>
      <c r="P108">
        <v>23000</v>
      </c>
      <c r="Q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>
        <f t="shared" si="1"/>
        <v>0</v>
      </c>
      <c r="AG108">
        <f>SUM($S108:T108)</f>
        <v>0</v>
      </c>
      <c r="AH108">
        <f>SUM($S108:U108)</f>
        <v>0</v>
      </c>
      <c r="AI108">
        <f>SUM($S108:V108)</f>
        <v>0</v>
      </c>
      <c r="AJ108">
        <f>SUM($S108:W108)</f>
        <v>0</v>
      </c>
      <c r="AK108">
        <f>SUM($S108:X108)</f>
        <v>0</v>
      </c>
      <c r="AL108">
        <f>SUM($S108:Y108)</f>
        <v>0</v>
      </c>
      <c r="AM108">
        <f>SUM($S108:Z108)</f>
        <v>0</v>
      </c>
      <c r="AN108">
        <f>SUM($S108:AA108)</f>
        <v>0</v>
      </c>
      <c r="AO108">
        <f>SUM($S108:AB108)</f>
        <v>0</v>
      </c>
      <c r="AP108">
        <f>SUM($S108:AC108)</f>
        <v>0</v>
      </c>
      <c r="AQ108">
        <f>SUM($S108:AD108)</f>
        <v>0</v>
      </c>
    </row>
    <row r="109" spans="2:43" x14ac:dyDescent="0.25">
      <c r="B109">
        <v>20322</v>
      </c>
      <c r="C109" t="s">
        <v>774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127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>
        <f t="shared" si="1"/>
        <v>0</v>
      </c>
      <c r="AG109">
        <f>SUM($S109:T109)</f>
        <v>0</v>
      </c>
      <c r="AH109">
        <f>SUM($S109:U109)</f>
        <v>0</v>
      </c>
      <c r="AI109">
        <f>SUM($S109:V109)</f>
        <v>0</v>
      </c>
      <c r="AJ109">
        <f>SUM($S109:W109)</f>
        <v>0</v>
      </c>
      <c r="AK109">
        <f>SUM($S109:X109)</f>
        <v>0</v>
      </c>
      <c r="AL109">
        <f>SUM($S109:Y109)</f>
        <v>0</v>
      </c>
      <c r="AM109">
        <f>SUM($S109:Z109)</f>
        <v>0</v>
      </c>
      <c r="AN109">
        <f>SUM($S109:AA109)</f>
        <v>0</v>
      </c>
      <c r="AO109">
        <f>SUM($S109:AB109)</f>
        <v>0</v>
      </c>
      <c r="AP109">
        <f>SUM($S109:AC109)</f>
        <v>0</v>
      </c>
      <c r="AQ109">
        <f>SUM($S109:AD109)</f>
        <v>0</v>
      </c>
    </row>
    <row r="110" spans="2:43" x14ac:dyDescent="0.25">
      <c r="B110">
        <v>20325</v>
      </c>
      <c r="C110" t="s">
        <v>556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2023</v>
      </c>
      <c r="J110">
        <v>0</v>
      </c>
      <c r="K110">
        <v>0</v>
      </c>
      <c r="L110">
        <v>0</v>
      </c>
      <c r="M110">
        <v>4123.05</v>
      </c>
      <c r="N110">
        <v>710.45</v>
      </c>
      <c r="O110">
        <v>0</v>
      </c>
      <c r="P110">
        <v>500</v>
      </c>
      <c r="Q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>
        <f t="shared" si="1"/>
        <v>0</v>
      </c>
      <c r="AG110">
        <f>SUM($S110:T110)</f>
        <v>0</v>
      </c>
      <c r="AH110">
        <f>SUM($S110:U110)</f>
        <v>0</v>
      </c>
      <c r="AI110">
        <f>SUM($S110:V110)</f>
        <v>0</v>
      </c>
      <c r="AJ110">
        <f>SUM($S110:W110)</f>
        <v>0</v>
      </c>
      <c r="AK110">
        <f>SUM($S110:X110)</f>
        <v>0</v>
      </c>
      <c r="AL110">
        <f>SUM($S110:Y110)</f>
        <v>0</v>
      </c>
      <c r="AM110">
        <f>SUM($S110:Z110)</f>
        <v>0</v>
      </c>
      <c r="AN110">
        <f>SUM($S110:AA110)</f>
        <v>0</v>
      </c>
      <c r="AO110">
        <f>SUM($S110:AB110)</f>
        <v>0</v>
      </c>
      <c r="AP110">
        <f>SUM($S110:AC110)</f>
        <v>0</v>
      </c>
      <c r="AQ110">
        <f>SUM($S110:AD110)</f>
        <v>0</v>
      </c>
    </row>
    <row r="111" spans="2:43" x14ac:dyDescent="0.25">
      <c r="B111">
        <v>20326</v>
      </c>
      <c r="C111" t="s">
        <v>558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2023</v>
      </c>
      <c r="J111">
        <v>0</v>
      </c>
      <c r="K111">
        <v>0</v>
      </c>
      <c r="L111">
        <v>0</v>
      </c>
      <c r="M111">
        <v>2590.8000000000002</v>
      </c>
      <c r="N111">
        <v>1308.2</v>
      </c>
      <c r="O111">
        <v>0</v>
      </c>
      <c r="P111">
        <v>0</v>
      </c>
      <c r="Q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>
        <f t="shared" si="1"/>
        <v>0</v>
      </c>
      <c r="AG111">
        <f>SUM($S111:T111)</f>
        <v>0</v>
      </c>
      <c r="AH111">
        <f>SUM($S111:U111)</f>
        <v>0</v>
      </c>
      <c r="AI111">
        <f>SUM($S111:V111)</f>
        <v>0</v>
      </c>
      <c r="AJ111">
        <f>SUM($S111:W111)</f>
        <v>0</v>
      </c>
      <c r="AK111">
        <f>SUM($S111:X111)</f>
        <v>0</v>
      </c>
      <c r="AL111">
        <f>SUM($S111:Y111)</f>
        <v>0</v>
      </c>
      <c r="AM111">
        <f>SUM($S111:Z111)</f>
        <v>0</v>
      </c>
      <c r="AN111">
        <f>SUM($S111:AA111)</f>
        <v>0</v>
      </c>
      <c r="AO111">
        <f>SUM($S111:AB111)</f>
        <v>0</v>
      </c>
      <c r="AP111">
        <f>SUM($S111:AC111)</f>
        <v>0</v>
      </c>
      <c r="AQ111">
        <f>SUM($S111:AD111)</f>
        <v>0</v>
      </c>
    </row>
    <row r="112" spans="2:43" x14ac:dyDescent="0.25">
      <c r="B112">
        <v>20331</v>
      </c>
      <c r="C112" t="s">
        <v>232</v>
      </c>
      <c r="D112" t="s">
        <v>23</v>
      </c>
      <c r="E112" t="s">
        <v>19</v>
      </c>
      <c r="F112" t="s">
        <v>535</v>
      </c>
      <c r="G112" t="s">
        <v>64</v>
      </c>
      <c r="H112">
        <v>0</v>
      </c>
      <c r="I112" t="s">
        <v>38</v>
      </c>
      <c r="J112" t="s">
        <v>141</v>
      </c>
      <c r="K112" t="s">
        <v>712</v>
      </c>
      <c r="L112" t="s">
        <v>1239</v>
      </c>
      <c r="M112">
        <v>5556.89</v>
      </c>
      <c r="N112">
        <v>5961</v>
      </c>
      <c r="O112">
        <v>3915.58</v>
      </c>
      <c r="P112">
        <v>7000</v>
      </c>
      <c r="Q112">
        <v>4000</v>
      </c>
      <c r="S112">
        <v>260</v>
      </c>
      <c r="T112">
        <v>320</v>
      </c>
      <c r="U112">
        <v>420</v>
      </c>
      <c r="V112">
        <v>360</v>
      </c>
      <c r="W112">
        <v>360</v>
      </c>
      <c r="X112">
        <v>320</v>
      </c>
      <c r="Y112">
        <v>320</v>
      </c>
      <c r="Z112">
        <v>200</v>
      </c>
      <c r="AA112">
        <v>360</v>
      </c>
      <c r="AB112">
        <v>440</v>
      </c>
      <c r="AC112">
        <v>360</v>
      </c>
      <c r="AD112">
        <v>280</v>
      </c>
      <c r="AF112">
        <f t="shared" si="1"/>
        <v>260</v>
      </c>
      <c r="AG112">
        <f>SUM($S112:T112)</f>
        <v>580</v>
      </c>
      <c r="AH112">
        <f>SUM($S112:U112)</f>
        <v>1000</v>
      </c>
      <c r="AI112">
        <f>SUM($S112:V112)</f>
        <v>1360</v>
      </c>
      <c r="AJ112">
        <f>SUM($S112:W112)</f>
        <v>1720</v>
      </c>
      <c r="AK112">
        <f>SUM($S112:X112)</f>
        <v>2040</v>
      </c>
      <c r="AL112">
        <f>SUM($S112:Y112)</f>
        <v>2360</v>
      </c>
      <c r="AM112">
        <f>SUM($S112:Z112)</f>
        <v>2560</v>
      </c>
      <c r="AN112">
        <f>SUM($S112:AA112)</f>
        <v>2920</v>
      </c>
      <c r="AO112">
        <f>SUM($S112:AB112)</f>
        <v>3360</v>
      </c>
      <c r="AP112">
        <f>SUM($S112:AC112)</f>
        <v>3720</v>
      </c>
      <c r="AQ112">
        <f>SUM($S112:AD112)</f>
        <v>4000</v>
      </c>
    </row>
    <row r="113" spans="2:43" x14ac:dyDescent="0.25">
      <c r="B113">
        <v>20332</v>
      </c>
      <c r="C113" t="s">
        <v>208</v>
      </c>
      <c r="D113" t="s">
        <v>23</v>
      </c>
      <c r="E113" t="s">
        <v>19</v>
      </c>
      <c r="F113" t="s">
        <v>535</v>
      </c>
      <c r="G113" t="s">
        <v>64</v>
      </c>
      <c r="H113">
        <v>0</v>
      </c>
      <c r="I113" t="s">
        <v>38</v>
      </c>
      <c r="J113" t="s">
        <v>712</v>
      </c>
      <c r="K113" t="s">
        <v>174</v>
      </c>
      <c r="L113" t="s">
        <v>1240</v>
      </c>
      <c r="M113">
        <v>5911.37</v>
      </c>
      <c r="N113">
        <v>4394.2299999999996</v>
      </c>
      <c r="O113">
        <v>7268.75</v>
      </c>
      <c r="P113">
        <v>5000</v>
      </c>
      <c r="Q113">
        <v>8000</v>
      </c>
      <c r="S113">
        <v>520</v>
      </c>
      <c r="T113">
        <v>640</v>
      </c>
      <c r="U113">
        <v>840</v>
      </c>
      <c r="V113">
        <v>720</v>
      </c>
      <c r="W113">
        <v>720</v>
      </c>
      <c r="X113">
        <v>640</v>
      </c>
      <c r="Y113">
        <v>640</v>
      </c>
      <c r="Z113">
        <v>400</v>
      </c>
      <c r="AA113">
        <v>720</v>
      </c>
      <c r="AB113">
        <v>880</v>
      </c>
      <c r="AC113">
        <v>720</v>
      </c>
      <c r="AD113">
        <v>560</v>
      </c>
      <c r="AF113">
        <f t="shared" si="1"/>
        <v>520</v>
      </c>
      <c r="AG113">
        <f>SUM($S113:T113)</f>
        <v>1160</v>
      </c>
      <c r="AH113">
        <f>SUM($S113:U113)</f>
        <v>2000</v>
      </c>
      <c r="AI113">
        <f>SUM($S113:V113)</f>
        <v>2720</v>
      </c>
      <c r="AJ113">
        <f>SUM($S113:W113)</f>
        <v>3440</v>
      </c>
      <c r="AK113">
        <f>SUM($S113:X113)</f>
        <v>4080</v>
      </c>
      <c r="AL113">
        <f>SUM($S113:Y113)</f>
        <v>4720</v>
      </c>
      <c r="AM113">
        <f>SUM($S113:Z113)</f>
        <v>5120</v>
      </c>
      <c r="AN113">
        <f>SUM($S113:AA113)</f>
        <v>5840</v>
      </c>
      <c r="AO113">
        <f>SUM($S113:AB113)</f>
        <v>6720</v>
      </c>
      <c r="AP113">
        <f>SUM($S113:AC113)</f>
        <v>7440</v>
      </c>
      <c r="AQ113">
        <f>SUM($S113:AD113)</f>
        <v>8000</v>
      </c>
    </row>
    <row r="114" spans="2:43" x14ac:dyDescent="0.25">
      <c r="B114">
        <v>20333</v>
      </c>
      <c r="C114" t="s">
        <v>290</v>
      </c>
      <c r="D114" t="s">
        <v>23</v>
      </c>
      <c r="E114" t="s">
        <v>271</v>
      </c>
      <c r="F114" t="s">
        <v>535</v>
      </c>
      <c r="G114" t="s">
        <v>107</v>
      </c>
      <c r="H114">
        <v>0</v>
      </c>
      <c r="I114" t="s">
        <v>38</v>
      </c>
      <c r="J114" t="s">
        <v>712</v>
      </c>
      <c r="K114" t="s">
        <v>679</v>
      </c>
      <c r="L114" t="s">
        <v>1242</v>
      </c>
      <c r="M114">
        <v>3466.65</v>
      </c>
      <c r="N114">
        <v>4751</v>
      </c>
      <c r="O114">
        <v>4019.69</v>
      </c>
      <c r="P114">
        <v>5500</v>
      </c>
      <c r="Q114">
        <v>4000</v>
      </c>
      <c r="S114">
        <v>260</v>
      </c>
      <c r="T114">
        <v>320</v>
      </c>
      <c r="U114">
        <v>420</v>
      </c>
      <c r="V114">
        <v>360</v>
      </c>
      <c r="W114">
        <v>360</v>
      </c>
      <c r="X114">
        <v>320</v>
      </c>
      <c r="Y114">
        <v>320</v>
      </c>
      <c r="Z114">
        <v>200</v>
      </c>
      <c r="AA114">
        <v>360</v>
      </c>
      <c r="AB114">
        <v>440</v>
      </c>
      <c r="AC114">
        <v>360</v>
      </c>
      <c r="AD114">
        <v>280</v>
      </c>
      <c r="AF114">
        <f t="shared" si="1"/>
        <v>260</v>
      </c>
      <c r="AG114">
        <f>SUM($S114:T114)</f>
        <v>580</v>
      </c>
      <c r="AH114">
        <f>SUM($S114:U114)</f>
        <v>1000</v>
      </c>
      <c r="AI114">
        <f>SUM($S114:V114)</f>
        <v>1360</v>
      </c>
      <c r="AJ114">
        <f>SUM($S114:W114)</f>
        <v>1720</v>
      </c>
      <c r="AK114">
        <f>SUM($S114:X114)</f>
        <v>2040</v>
      </c>
      <c r="AL114">
        <f>SUM($S114:Y114)</f>
        <v>2360</v>
      </c>
      <c r="AM114">
        <f>SUM($S114:Z114)</f>
        <v>2560</v>
      </c>
      <c r="AN114">
        <f>SUM($S114:AA114)</f>
        <v>2920</v>
      </c>
      <c r="AO114">
        <f>SUM($S114:AB114)</f>
        <v>3360</v>
      </c>
      <c r="AP114">
        <f>SUM($S114:AC114)</f>
        <v>3720</v>
      </c>
      <c r="AQ114">
        <f>SUM($S114:AD114)</f>
        <v>4000</v>
      </c>
    </row>
    <row r="115" spans="2:43" x14ac:dyDescent="0.25">
      <c r="B115">
        <v>20334</v>
      </c>
      <c r="C115" t="s">
        <v>162</v>
      </c>
      <c r="D115" t="s">
        <v>23</v>
      </c>
      <c r="E115" t="s">
        <v>271</v>
      </c>
      <c r="F115" t="s">
        <v>533</v>
      </c>
      <c r="G115" t="s">
        <v>64</v>
      </c>
      <c r="H115">
        <v>0</v>
      </c>
      <c r="I115" t="s">
        <v>38</v>
      </c>
      <c r="J115" t="s">
        <v>710</v>
      </c>
      <c r="K115" t="s">
        <v>128</v>
      </c>
      <c r="L115" t="s">
        <v>1242</v>
      </c>
      <c r="M115">
        <v>23409.82</v>
      </c>
      <c r="N115">
        <v>27161.15</v>
      </c>
      <c r="O115">
        <v>30003.7</v>
      </c>
      <c r="P115">
        <v>30000</v>
      </c>
      <c r="Q115">
        <v>33000</v>
      </c>
      <c r="S115">
        <v>2145</v>
      </c>
      <c r="T115">
        <v>2640</v>
      </c>
      <c r="U115">
        <v>3465</v>
      </c>
      <c r="V115">
        <v>2970</v>
      </c>
      <c r="W115">
        <v>2970</v>
      </c>
      <c r="X115">
        <v>2640</v>
      </c>
      <c r="Y115">
        <v>2640</v>
      </c>
      <c r="Z115">
        <v>1650</v>
      </c>
      <c r="AA115">
        <v>2970</v>
      </c>
      <c r="AB115">
        <v>3630</v>
      </c>
      <c r="AC115">
        <v>2970</v>
      </c>
      <c r="AD115">
        <v>2310</v>
      </c>
      <c r="AF115">
        <f t="shared" si="1"/>
        <v>2145</v>
      </c>
      <c r="AG115">
        <f>SUM($S115:T115)</f>
        <v>4785</v>
      </c>
      <c r="AH115">
        <f>SUM($S115:U115)</f>
        <v>8250</v>
      </c>
      <c r="AI115">
        <f>SUM($S115:V115)</f>
        <v>11220</v>
      </c>
      <c r="AJ115">
        <f>SUM($S115:W115)</f>
        <v>14190</v>
      </c>
      <c r="AK115">
        <f>SUM($S115:X115)</f>
        <v>16830</v>
      </c>
      <c r="AL115">
        <f>SUM($S115:Y115)</f>
        <v>19470</v>
      </c>
      <c r="AM115">
        <f>SUM($S115:Z115)</f>
        <v>21120</v>
      </c>
      <c r="AN115">
        <f>SUM($S115:AA115)</f>
        <v>24090</v>
      </c>
      <c r="AO115">
        <f>SUM($S115:AB115)</f>
        <v>27720</v>
      </c>
      <c r="AP115">
        <f>SUM($S115:AC115)</f>
        <v>30690</v>
      </c>
      <c r="AQ115">
        <f>SUM($S115:AD115)</f>
        <v>33000</v>
      </c>
    </row>
    <row r="116" spans="2:43" x14ac:dyDescent="0.25">
      <c r="B116">
        <v>20336</v>
      </c>
      <c r="C116" t="s">
        <v>775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127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>
        <f t="shared" si="1"/>
        <v>0</v>
      </c>
      <c r="AG116">
        <f>SUM($S116:T116)</f>
        <v>0</v>
      </c>
      <c r="AH116">
        <f>SUM($S116:U116)</f>
        <v>0</v>
      </c>
      <c r="AI116">
        <f>SUM($S116:V116)</f>
        <v>0</v>
      </c>
      <c r="AJ116">
        <f>SUM($S116:W116)</f>
        <v>0</v>
      </c>
      <c r="AK116">
        <f>SUM($S116:X116)</f>
        <v>0</v>
      </c>
      <c r="AL116">
        <f>SUM($S116:Y116)</f>
        <v>0</v>
      </c>
      <c r="AM116">
        <f>SUM($S116:Z116)</f>
        <v>0</v>
      </c>
      <c r="AN116">
        <f>SUM($S116:AA116)</f>
        <v>0</v>
      </c>
      <c r="AO116">
        <f>SUM($S116:AB116)</f>
        <v>0</v>
      </c>
      <c r="AP116">
        <f>SUM($S116:AC116)</f>
        <v>0</v>
      </c>
      <c r="AQ116">
        <f>SUM($S116:AD116)</f>
        <v>0</v>
      </c>
    </row>
    <row r="117" spans="2:43" x14ac:dyDescent="0.25">
      <c r="B117">
        <v>20337</v>
      </c>
      <c r="C117" t="s">
        <v>776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127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f t="shared" si="1"/>
        <v>0</v>
      </c>
      <c r="AG117">
        <f>SUM($S117:T117)</f>
        <v>0</v>
      </c>
      <c r="AH117">
        <f>SUM($S117:U117)</f>
        <v>0</v>
      </c>
      <c r="AI117">
        <f>SUM($S117:V117)</f>
        <v>0</v>
      </c>
      <c r="AJ117">
        <f>SUM($S117:W117)</f>
        <v>0</v>
      </c>
      <c r="AK117">
        <f>SUM($S117:X117)</f>
        <v>0</v>
      </c>
      <c r="AL117">
        <f>SUM($S117:Y117)</f>
        <v>0</v>
      </c>
      <c r="AM117">
        <f>SUM($S117:Z117)</f>
        <v>0</v>
      </c>
      <c r="AN117">
        <f>SUM($S117:AA117)</f>
        <v>0</v>
      </c>
      <c r="AO117">
        <f>SUM($S117:AB117)</f>
        <v>0</v>
      </c>
      <c r="AP117">
        <f>SUM($S117:AC117)</f>
        <v>0</v>
      </c>
      <c r="AQ117">
        <f>SUM($S117:AD117)</f>
        <v>0</v>
      </c>
    </row>
    <row r="118" spans="2:43" x14ac:dyDescent="0.25">
      <c r="B118">
        <v>20340</v>
      </c>
      <c r="C118" t="s">
        <v>134</v>
      </c>
      <c r="D118" t="s">
        <v>23</v>
      </c>
      <c r="E118" t="s">
        <v>16</v>
      </c>
      <c r="F118" t="s">
        <v>533</v>
      </c>
      <c r="G118" t="s">
        <v>64</v>
      </c>
      <c r="H118">
        <v>0</v>
      </c>
      <c r="I118" t="s">
        <v>38</v>
      </c>
      <c r="J118" t="s">
        <v>174</v>
      </c>
      <c r="K118" t="s">
        <v>174</v>
      </c>
      <c r="L118" t="s">
        <v>1240</v>
      </c>
      <c r="M118">
        <v>8671.67</v>
      </c>
      <c r="N118">
        <v>16654.3</v>
      </c>
      <c r="O118">
        <v>18522.89</v>
      </c>
      <c r="P118">
        <v>17500</v>
      </c>
      <c r="Q118">
        <v>20000</v>
      </c>
      <c r="S118">
        <v>1300</v>
      </c>
      <c r="T118">
        <v>1600</v>
      </c>
      <c r="U118">
        <v>2100</v>
      </c>
      <c r="V118">
        <v>1800</v>
      </c>
      <c r="W118">
        <v>1800</v>
      </c>
      <c r="X118">
        <v>1600</v>
      </c>
      <c r="Y118">
        <v>1600</v>
      </c>
      <c r="Z118">
        <v>1000</v>
      </c>
      <c r="AA118">
        <v>1800</v>
      </c>
      <c r="AB118">
        <v>2200</v>
      </c>
      <c r="AC118">
        <v>1800</v>
      </c>
      <c r="AD118">
        <v>1400</v>
      </c>
      <c r="AF118">
        <f t="shared" si="1"/>
        <v>1300</v>
      </c>
      <c r="AG118">
        <f>SUM($S118:T118)</f>
        <v>2900</v>
      </c>
      <c r="AH118">
        <f>SUM($S118:U118)</f>
        <v>5000</v>
      </c>
      <c r="AI118">
        <f>SUM($S118:V118)</f>
        <v>6800</v>
      </c>
      <c r="AJ118">
        <f>SUM($S118:W118)</f>
        <v>8600</v>
      </c>
      <c r="AK118">
        <f>SUM($S118:X118)</f>
        <v>10200</v>
      </c>
      <c r="AL118">
        <f>SUM($S118:Y118)</f>
        <v>11800</v>
      </c>
      <c r="AM118">
        <f>SUM($S118:Z118)</f>
        <v>12800</v>
      </c>
      <c r="AN118">
        <f>SUM($S118:AA118)</f>
        <v>14600</v>
      </c>
      <c r="AO118">
        <f>SUM($S118:AB118)</f>
        <v>16800</v>
      </c>
      <c r="AP118">
        <f>SUM($S118:AC118)</f>
        <v>18600</v>
      </c>
      <c r="AQ118">
        <f>SUM($S118:AD118)</f>
        <v>20000</v>
      </c>
    </row>
    <row r="119" spans="2:43" x14ac:dyDescent="0.25">
      <c r="B119">
        <v>20344</v>
      </c>
      <c r="C119" t="s">
        <v>559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2023</v>
      </c>
      <c r="J119">
        <v>0</v>
      </c>
      <c r="K119">
        <v>0</v>
      </c>
      <c r="L119">
        <v>0</v>
      </c>
      <c r="M119">
        <v>2528.75</v>
      </c>
      <c r="N119">
        <v>1952.4</v>
      </c>
      <c r="O119">
        <v>0</v>
      </c>
      <c r="P119">
        <v>2000</v>
      </c>
      <c r="Q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>
        <f t="shared" si="1"/>
        <v>0</v>
      </c>
      <c r="AG119">
        <f>SUM($S119:T119)</f>
        <v>0</v>
      </c>
      <c r="AH119">
        <f>SUM($S119:U119)</f>
        <v>0</v>
      </c>
      <c r="AI119">
        <f>SUM($S119:V119)</f>
        <v>0</v>
      </c>
      <c r="AJ119">
        <f>SUM($S119:W119)</f>
        <v>0</v>
      </c>
      <c r="AK119">
        <f>SUM($S119:X119)</f>
        <v>0</v>
      </c>
      <c r="AL119">
        <f>SUM($S119:Y119)</f>
        <v>0</v>
      </c>
      <c r="AM119">
        <f>SUM($S119:Z119)</f>
        <v>0</v>
      </c>
      <c r="AN119">
        <f>SUM($S119:AA119)</f>
        <v>0</v>
      </c>
      <c r="AO119">
        <f>SUM($S119:AB119)</f>
        <v>0</v>
      </c>
      <c r="AP119">
        <f>SUM($S119:AC119)</f>
        <v>0</v>
      </c>
      <c r="AQ119">
        <f>SUM($S119:AD119)</f>
        <v>0</v>
      </c>
    </row>
    <row r="120" spans="2:43" x14ac:dyDescent="0.25">
      <c r="B120">
        <v>20345</v>
      </c>
      <c r="C120" t="s">
        <v>195</v>
      </c>
      <c r="D120" t="s">
        <v>23</v>
      </c>
      <c r="E120" t="s">
        <v>19</v>
      </c>
      <c r="F120" t="s">
        <v>535</v>
      </c>
      <c r="G120" t="s">
        <v>64</v>
      </c>
      <c r="H120">
        <v>0</v>
      </c>
      <c r="I120" t="s">
        <v>38</v>
      </c>
      <c r="J120" t="s">
        <v>710</v>
      </c>
      <c r="K120" t="s">
        <v>710</v>
      </c>
      <c r="L120" t="s">
        <v>1240</v>
      </c>
      <c r="M120">
        <v>43185.2</v>
      </c>
      <c r="N120">
        <v>49465.83</v>
      </c>
      <c r="O120">
        <v>58780.99</v>
      </c>
      <c r="P120">
        <v>52000</v>
      </c>
      <c r="Q120">
        <v>62000</v>
      </c>
      <c r="S120">
        <v>4030</v>
      </c>
      <c r="T120">
        <v>4960</v>
      </c>
      <c r="U120">
        <v>6510</v>
      </c>
      <c r="V120">
        <v>5580</v>
      </c>
      <c r="W120">
        <v>5580</v>
      </c>
      <c r="X120">
        <v>4960</v>
      </c>
      <c r="Y120">
        <v>4960</v>
      </c>
      <c r="Z120">
        <v>3100</v>
      </c>
      <c r="AA120">
        <v>5580</v>
      </c>
      <c r="AB120">
        <v>6820</v>
      </c>
      <c r="AC120">
        <v>5580</v>
      </c>
      <c r="AD120">
        <v>4340</v>
      </c>
      <c r="AF120">
        <f t="shared" si="1"/>
        <v>4030</v>
      </c>
      <c r="AG120">
        <f>SUM($S120:T120)</f>
        <v>8990</v>
      </c>
      <c r="AH120">
        <f>SUM($S120:U120)</f>
        <v>15500</v>
      </c>
      <c r="AI120">
        <f>SUM($S120:V120)</f>
        <v>21080</v>
      </c>
      <c r="AJ120">
        <f>SUM($S120:W120)</f>
        <v>26660</v>
      </c>
      <c r="AK120">
        <f>SUM($S120:X120)</f>
        <v>31620</v>
      </c>
      <c r="AL120">
        <f>SUM($S120:Y120)</f>
        <v>36580</v>
      </c>
      <c r="AM120">
        <f>SUM($S120:Z120)</f>
        <v>39680</v>
      </c>
      <c r="AN120">
        <f>SUM($S120:AA120)</f>
        <v>45260</v>
      </c>
      <c r="AO120">
        <f>SUM($S120:AB120)</f>
        <v>52080</v>
      </c>
      <c r="AP120">
        <f>SUM($S120:AC120)</f>
        <v>57660</v>
      </c>
      <c r="AQ120">
        <f>SUM($S120:AD120)</f>
        <v>62000</v>
      </c>
    </row>
    <row r="121" spans="2:43" x14ac:dyDescent="0.25">
      <c r="B121">
        <v>20346</v>
      </c>
      <c r="C121" t="s">
        <v>201</v>
      </c>
      <c r="D121" t="s">
        <v>23</v>
      </c>
      <c r="E121" t="s">
        <v>19</v>
      </c>
      <c r="F121" t="s">
        <v>535</v>
      </c>
      <c r="G121" t="s">
        <v>64</v>
      </c>
      <c r="H121">
        <v>0</v>
      </c>
      <c r="I121" t="s">
        <v>38</v>
      </c>
      <c r="J121" t="s">
        <v>128</v>
      </c>
      <c r="K121" t="s">
        <v>133</v>
      </c>
      <c r="L121" t="s">
        <v>1242</v>
      </c>
      <c r="M121">
        <v>23023.94</v>
      </c>
      <c r="N121">
        <v>20262.82</v>
      </c>
      <c r="O121">
        <v>18105.59</v>
      </c>
      <c r="P121">
        <v>21000</v>
      </c>
      <c r="Q121">
        <v>18000</v>
      </c>
      <c r="S121">
        <v>1170</v>
      </c>
      <c r="T121">
        <v>1440</v>
      </c>
      <c r="U121">
        <v>1890</v>
      </c>
      <c r="V121">
        <v>1620</v>
      </c>
      <c r="W121">
        <v>1620</v>
      </c>
      <c r="X121">
        <v>1440</v>
      </c>
      <c r="Y121">
        <v>1440</v>
      </c>
      <c r="Z121">
        <v>900</v>
      </c>
      <c r="AA121">
        <v>1620</v>
      </c>
      <c r="AB121">
        <v>1980</v>
      </c>
      <c r="AC121">
        <v>1620</v>
      </c>
      <c r="AD121">
        <v>1260</v>
      </c>
      <c r="AF121">
        <f t="shared" si="1"/>
        <v>1170</v>
      </c>
      <c r="AG121">
        <f>SUM($S121:T121)</f>
        <v>2610</v>
      </c>
      <c r="AH121">
        <f>SUM($S121:U121)</f>
        <v>4500</v>
      </c>
      <c r="AI121">
        <f>SUM($S121:V121)</f>
        <v>6120</v>
      </c>
      <c r="AJ121">
        <f>SUM($S121:W121)</f>
        <v>7740</v>
      </c>
      <c r="AK121">
        <f>SUM($S121:X121)</f>
        <v>9180</v>
      </c>
      <c r="AL121">
        <f>SUM($S121:Y121)</f>
        <v>10620</v>
      </c>
      <c r="AM121">
        <f>SUM($S121:Z121)</f>
        <v>11520</v>
      </c>
      <c r="AN121">
        <f>SUM($S121:AA121)</f>
        <v>13140</v>
      </c>
      <c r="AO121">
        <f>SUM($S121:AB121)</f>
        <v>15120</v>
      </c>
      <c r="AP121">
        <f>SUM($S121:AC121)</f>
        <v>16740</v>
      </c>
      <c r="AQ121">
        <f>SUM($S121:AD121)</f>
        <v>18000</v>
      </c>
    </row>
    <row r="122" spans="2:43" x14ac:dyDescent="0.25">
      <c r="B122">
        <v>20347</v>
      </c>
      <c r="C122" t="s">
        <v>136</v>
      </c>
      <c r="D122" t="s">
        <v>23</v>
      </c>
      <c r="E122" t="s">
        <v>16</v>
      </c>
      <c r="F122" t="s">
        <v>535</v>
      </c>
      <c r="G122" t="s">
        <v>64</v>
      </c>
      <c r="H122">
        <v>0</v>
      </c>
      <c r="I122" t="s">
        <v>38</v>
      </c>
      <c r="J122" t="s">
        <v>141</v>
      </c>
      <c r="K122" t="s">
        <v>141</v>
      </c>
      <c r="L122" t="s">
        <v>1239</v>
      </c>
      <c r="M122">
        <v>6265.02</v>
      </c>
      <c r="N122">
        <v>10587.74</v>
      </c>
      <c r="O122">
        <v>9567.4</v>
      </c>
      <c r="P122">
        <v>13000</v>
      </c>
      <c r="Q122">
        <v>9500</v>
      </c>
      <c r="S122">
        <v>617.5</v>
      </c>
      <c r="T122">
        <v>760</v>
      </c>
      <c r="U122">
        <v>997.5</v>
      </c>
      <c r="V122">
        <v>855</v>
      </c>
      <c r="W122">
        <v>855</v>
      </c>
      <c r="X122">
        <v>760</v>
      </c>
      <c r="Y122">
        <v>760</v>
      </c>
      <c r="Z122">
        <v>475</v>
      </c>
      <c r="AA122">
        <v>855</v>
      </c>
      <c r="AB122">
        <v>1045</v>
      </c>
      <c r="AC122">
        <v>855</v>
      </c>
      <c r="AD122">
        <v>665</v>
      </c>
      <c r="AF122">
        <f t="shared" si="1"/>
        <v>617.5</v>
      </c>
      <c r="AG122">
        <f>SUM($S122:T122)</f>
        <v>1377.5</v>
      </c>
      <c r="AH122">
        <f>SUM($S122:U122)</f>
        <v>2375</v>
      </c>
      <c r="AI122">
        <f>SUM($S122:V122)</f>
        <v>3230</v>
      </c>
      <c r="AJ122">
        <f>SUM($S122:W122)</f>
        <v>4085</v>
      </c>
      <c r="AK122">
        <f>SUM($S122:X122)</f>
        <v>4845</v>
      </c>
      <c r="AL122">
        <f>SUM($S122:Y122)</f>
        <v>5605</v>
      </c>
      <c r="AM122">
        <f>SUM($S122:Z122)</f>
        <v>6080</v>
      </c>
      <c r="AN122">
        <f>SUM($S122:AA122)</f>
        <v>6935</v>
      </c>
      <c r="AO122">
        <f>SUM($S122:AB122)</f>
        <v>7980</v>
      </c>
      <c r="AP122">
        <f>SUM($S122:AC122)</f>
        <v>8835</v>
      </c>
      <c r="AQ122">
        <f>SUM($S122:AD122)</f>
        <v>9500</v>
      </c>
    </row>
    <row r="123" spans="2:43" x14ac:dyDescent="0.25">
      <c r="B123">
        <v>20348</v>
      </c>
      <c r="C123" t="s">
        <v>777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127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>
        <f t="shared" si="1"/>
        <v>0</v>
      </c>
      <c r="AG123">
        <f>SUM($S123:T123)</f>
        <v>0</v>
      </c>
      <c r="AH123">
        <f>SUM($S123:U123)</f>
        <v>0</v>
      </c>
      <c r="AI123">
        <f>SUM($S123:V123)</f>
        <v>0</v>
      </c>
      <c r="AJ123">
        <f>SUM($S123:W123)</f>
        <v>0</v>
      </c>
      <c r="AK123">
        <f>SUM($S123:X123)</f>
        <v>0</v>
      </c>
      <c r="AL123">
        <f>SUM($S123:Y123)</f>
        <v>0</v>
      </c>
      <c r="AM123">
        <f>SUM($S123:Z123)</f>
        <v>0</v>
      </c>
      <c r="AN123">
        <f>SUM($S123:AA123)</f>
        <v>0</v>
      </c>
      <c r="AO123">
        <f>SUM($S123:AB123)</f>
        <v>0</v>
      </c>
      <c r="AP123">
        <f>SUM($S123:AC123)</f>
        <v>0</v>
      </c>
      <c r="AQ123">
        <f>SUM($S123:AD123)</f>
        <v>0</v>
      </c>
    </row>
    <row r="124" spans="2:43" x14ac:dyDescent="0.25">
      <c r="B124">
        <v>20349</v>
      </c>
      <c r="C124" t="s">
        <v>149</v>
      </c>
      <c r="D124" t="s">
        <v>23</v>
      </c>
      <c r="E124" t="s">
        <v>18</v>
      </c>
      <c r="F124" t="s">
        <v>535</v>
      </c>
      <c r="G124" t="s">
        <v>64</v>
      </c>
      <c r="H124">
        <v>0</v>
      </c>
      <c r="I124" t="s">
        <v>38</v>
      </c>
      <c r="J124" t="s">
        <v>174</v>
      </c>
      <c r="K124" t="s">
        <v>141</v>
      </c>
      <c r="L124" t="s">
        <v>1239</v>
      </c>
      <c r="M124">
        <v>6565.04</v>
      </c>
      <c r="N124">
        <v>9673.68</v>
      </c>
      <c r="O124">
        <v>10641.37</v>
      </c>
      <c r="P124">
        <v>10000</v>
      </c>
      <c r="Q124">
        <v>12000</v>
      </c>
      <c r="S124">
        <v>780</v>
      </c>
      <c r="T124">
        <v>960</v>
      </c>
      <c r="U124">
        <v>1260</v>
      </c>
      <c r="V124">
        <v>1080</v>
      </c>
      <c r="W124">
        <v>1080</v>
      </c>
      <c r="X124">
        <v>960</v>
      </c>
      <c r="Y124">
        <v>960</v>
      </c>
      <c r="Z124">
        <v>600</v>
      </c>
      <c r="AA124">
        <v>1080</v>
      </c>
      <c r="AB124">
        <v>1320</v>
      </c>
      <c r="AC124">
        <v>1080</v>
      </c>
      <c r="AD124">
        <v>840</v>
      </c>
      <c r="AF124">
        <f t="shared" si="1"/>
        <v>780</v>
      </c>
      <c r="AG124">
        <f>SUM($S124:T124)</f>
        <v>1740</v>
      </c>
      <c r="AH124">
        <f>SUM($S124:U124)</f>
        <v>3000</v>
      </c>
      <c r="AI124">
        <f>SUM($S124:V124)</f>
        <v>4080</v>
      </c>
      <c r="AJ124">
        <f>SUM($S124:W124)</f>
        <v>5160</v>
      </c>
      <c r="AK124">
        <f>SUM($S124:X124)</f>
        <v>6120</v>
      </c>
      <c r="AL124">
        <f>SUM($S124:Y124)</f>
        <v>7080</v>
      </c>
      <c r="AM124">
        <f>SUM($S124:Z124)</f>
        <v>7680</v>
      </c>
      <c r="AN124">
        <f>SUM($S124:AA124)</f>
        <v>8760</v>
      </c>
      <c r="AO124">
        <f>SUM($S124:AB124)</f>
        <v>10080</v>
      </c>
      <c r="AP124">
        <f>SUM($S124:AC124)</f>
        <v>11160</v>
      </c>
      <c r="AQ124">
        <f>SUM($S124:AD124)</f>
        <v>12000</v>
      </c>
    </row>
    <row r="125" spans="2:43" x14ac:dyDescent="0.25">
      <c r="B125">
        <v>20350</v>
      </c>
      <c r="C125" t="s">
        <v>560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2022</v>
      </c>
      <c r="J125">
        <v>0</v>
      </c>
      <c r="K125">
        <v>0</v>
      </c>
      <c r="L125">
        <v>0</v>
      </c>
      <c r="M125">
        <v>24457.77</v>
      </c>
      <c r="N125">
        <v>0</v>
      </c>
      <c r="O125">
        <v>0</v>
      </c>
      <c r="P125">
        <v>0</v>
      </c>
      <c r="Q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>
        <f t="shared" si="1"/>
        <v>0</v>
      </c>
      <c r="AG125">
        <f>SUM($S125:T125)</f>
        <v>0</v>
      </c>
      <c r="AH125">
        <f>SUM($S125:U125)</f>
        <v>0</v>
      </c>
      <c r="AI125">
        <f>SUM($S125:V125)</f>
        <v>0</v>
      </c>
      <c r="AJ125">
        <f>SUM($S125:W125)</f>
        <v>0</v>
      </c>
      <c r="AK125">
        <f>SUM($S125:X125)</f>
        <v>0</v>
      </c>
      <c r="AL125">
        <f>SUM($S125:Y125)</f>
        <v>0</v>
      </c>
      <c r="AM125">
        <f>SUM($S125:Z125)</f>
        <v>0</v>
      </c>
      <c r="AN125">
        <f>SUM($S125:AA125)</f>
        <v>0</v>
      </c>
      <c r="AO125">
        <f>SUM($S125:AB125)</f>
        <v>0</v>
      </c>
      <c r="AP125">
        <f>SUM($S125:AC125)</f>
        <v>0</v>
      </c>
      <c r="AQ125">
        <f>SUM($S125:AD125)</f>
        <v>0</v>
      </c>
    </row>
    <row r="126" spans="2:43" x14ac:dyDescent="0.25">
      <c r="B126">
        <v>20351</v>
      </c>
      <c r="C126" t="s">
        <v>220</v>
      </c>
      <c r="D126" t="s">
        <v>23</v>
      </c>
      <c r="E126" t="s">
        <v>19</v>
      </c>
      <c r="F126" t="s">
        <v>535</v>
      </c>
      <c r="G126" t="s">
        <v>64</v>
      </c>
      <c r="H126">
        <v>0</v>
      </c>
      <c r="I126" t="s">
        <v>38</v>
      </c>
      <c r="J126" t="s">
        <v>141</v>
      </c>
      <c r="K126" t="s">
        <v>141</v>
      </c>
      <c r="L126" t="s">
        <v>1239</v>
      </c>
      <c r="M126">
        <v>12337.88</v>
      </c>
      <c r="N126">
        <v>8010.65</v>
      </c>
      <c r="O126">
        <v>5331.8</v>
      </c>
      <c r="P126">
        <v>10000</v>
      </c>
      <c r="Q126">
        <v>5000</v>
      </c>
      <c r="S126">
        <v>325</v>
      </c>
      <c r="T126">
        <v>400</v>
      </c>
      <c r="U126">
        <v>525</v>
      </c>
      <c r="V126">
        <v>450</v>
      </c>
      <c r="W126">
        <v>450</v>
      </c>
      <c r="X126">
        <v>400</v>
      </c>
      <c r="Y126">
        <v>400</v>
      </c>
      <c r="Z126">
        <v>250</v>
      </c>
      <c r="AA126">
        <v>450</v>
      </c>
      <c r="AB126">
        <v>550</v>
      </c>
      <c r="AC126">
        <v>450</v>
      </c>
      <c r="AD126">
        <v>350</v>
      </c>
      <c r="AF126">
        <f t="shared" si="1"/>
        <v>325</v>
      </c>
      <c r="AG126">
        <f>SUM($S126:T126)</f>
        <v>725</v>
      </c>
      <c r="AH126">
        <f>SUM($S126:U126)</f>
        <v>1250</v>
      </c>
      <c r="AI126">
        <f>SUM($S126:V126)</f>
        <v>1700</v>
      </c>
      <c r="AJ126">
        <f>SUM($S126:W126)</f>
        <v>2150</v>
      </c>
      <c r="AK126">
        <f>SUM($S126:X126)</f>
        <v>2550</v>
      </c>
      <c r="AL126">
        <f>SUM($S126:Y126)</f>
        <v>2950</v>
      </c>
      <c r="AM126">
        <f>SUM($S126:Z126)</f>
        <v>3200</v>
      </c>
      <c r="AN126">
        <f>SUM($S126:AA126)</f>
        <v>3650</v>
      </c>
      <c r="AO126">
        <f>SUM($S126:AB126)</f>
        <v>4200</v>
      </c>
      <c r="AP126">
        <f>SUM($S126:AC126)</f>
        <v>4650</v>
      </c>
      <c r="AQ126">
        <f>SUM($S126:AD126)</f>
        <v>5000</v>
      </c>
    </row>
    <row r="127" spans="2:43" x14ac:dyDescent="0.25">
      <c r="B127">
        <v>20353</v>
      </c>
      <c r="C127" t="s">
        <v>291</v>
      </c>
      <c r="D127" t="s">
        <v>23</v>
      </c>
      <c r="E127" t="s">
        <v>271</v>
      </c>
      <c r="F127">
        <v>0</v>
      </c>
      <c r="G127" t="s">
        <v>64</v>
      </c>
      <c r="H127">
        <v>0</v>
      </c>
      <c r="I127" t="s">
        <v>38</v>
      </c>
      <c r="J127" t="s">
        <v>712</v>
      </c>
      <c r="K127" t="s">
        <v>679</v>
      </c>
      <c r="L127" t="s">
        <v>1239</v>
      </c>
      <c r="M127">
        <v>1736.43</v>
      </c>
      <c r="N127">
        <v>2608.48</v>
      </c>
      <c r="O127">
        <v>982.89</v>
      </c>
      <c r="P127">
        <v>3500</v>
      </c>
      <c r="Q127">
        <v>1000</v>
      </c>
      <c r="S127">
        <v>65</v>
      </c>
      <c r="T127">
        <v>80</v>
      </c>
      <c r="U127">
        <v>105</v>
      </c>
      <c r="V127">
        <v>90</v>
      </c>
      <c r="W127">
        <v>90</v>
      </c>
      <c r="X127">
        <v>80</v>
      </c>
      <c r="Y127">
        <v>80</v>
      </c>
      <c r="Z127">
        <v>50</v>
      </c>
      <c r="AA127">
        <v>90</v>
      </c>
      <c r="AB127">
        <v>110</v>
      </c>
      <c r="AC127">
        <v>90</v>
      </c>
      <c r="AD127">
        <v>70</v>
      </c>
      <c r="AF127">
        <f t="shared" si="1"/>
        <v>65</v>
      </c>
      <c r="AG127">
        <f>SUM($S127:T127)</f>
        <v>145</v>
      </c>
      <c r="AH127">
        <f>SUM($S127:U127)</f>
        <v>250</v>
      </c>
      <c r="AI127">
        <f>SUM($S127:V127)</f>
        <v>340</v>
      </c>
      <c r="AJ127">
        <f>SUM($S127:W127)</f>
        <v>430</v>
      </c>
      <c r="AK127">
        <f>SUM($S127:X127)</f>
        <v>510</v>
      </c>
      <c r="AL127">
        <f>SUM($S127:Y127)</f>
        <v>590</v>
      </c>
      <c r="AM127">
        <f>SUM($S127:Z127)</f>
        <v>640</v>
      </c>
      <c r="AN127">
        <f>SUM($S127:AA127)</f>
        <v>730</v>
      </c>
      <c r="AO127">
        <f>SUM($S127:AB127)</f>
        <v>840</v>
      </c>
      <c r="AP127">
        <f>SUM($S127:AC127)</f>
        <v>930</v>
      </c>
      <c r="AQ127">
        <f>SUM($S127:AD127)</f>
        <v>1000</v>
      </c>
    </row>
    <row r="128" spans="2:43" x14ac:dyDescent="0.25">
      <c r="B128">
        <v>20357</v>
      </c>
      <c r="C128" t="s">
        <v>778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127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>
        <f t="shared" si="1"/>
        <v>0</v>
      </c>
      <c r="AG128">
        <f>SUM($S128:T128)</f>
        <v>0</v>
      </c>
      <c r="AH128">
        <f>SUM($S128:U128)</f>
        <v>0</v>
      </c>
      <c r="AI128">
        <f>SUM($S128:V128)</f>
        <v>0</v>
      </c>
      <c r="AJ128">
        <f>SUM($S128:W128)</f>
        <v>0</v>
      </c>
      <c r="AK128">
        <f>SUM($S128:X128)</f>
        <v>0</v>
      </c>
      <c r="AL128">
        <f>SUM($S128:Y128)</f>
        <v>0</v>
      </c>
      <c r="AM128">
        <f>SUM($S128:Z128)</f>
        <v>0</v>
      </c>
      <c r="AN128">
        <f>SUM($S128:AA128)</f>
        <v>0</v>
      </c>
      <c r="AO128">
        <f>SUM($S128:AB128)</f>
        <v>0</v>
      </c>
      <c r="AP128">
        <f>SUM($S128:AC128)</f>
        <v>0</v>
      </c>
      <c r="AQ128">
        <f>SUM($S128:AD128)</f>
        <v>0</v>
      </c>
    </row>
    <row r="129" spans="2:43" x14ac:dyDescent="0.25">
      <c r="B129">
        <v>20358</v>
      </c>
      <c r="C129" t="s">
        <v>561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2023</v>
      </c>
      <c r="J129">
        <v>0</v>
      </c>
      <c r="K129">
        <v>0</v>
      </c>
      <c r="L129">
        <v>0</v>
      </c>
      <c r="M129">
        <v>4255.26</v>
      </c>
      <c r="N129">
        <v>3360.17</v>
      </c>
      <c r="O129">
        <v>0</v>
      </c>
      <c r="P129">
        <v>3500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>
        <f t="shared" si="1"/>
        <v>0</v>
      </c>
      <c r="AG129">
        <f>SUM($S129:T129)</f>
        <v>0</v>
      </c>
      <c r="AH129">
        <f>SUM($S129:U129)</f>
        <v>0</v>
      </c>
      <c r="AI129">
        <f>SUM($S129:V129)</f>
        <v>0</v>
      </c>
      <c r="AJ129">
        <f>SUM($S129:W129)</f>
        <v>0</v>
      </c>
      <c r="AK129">
        <f>SUM($S129:X129)</f>
        <v>0</v>
      </c>
      <c r="AL129">
        <f>SUM($S129:Y129)</f>
        <v>0</v>
      </c>
      <c r="AM129">
        <f>SUM($S129:Z129)</f>
        <v>0</v>
      </c>
      <c r="AN129">
        <f>SUM($S129:AA129)</f>
        <v>0</v>
      </c>
      <c r="AO129">
        <f>SUM($S129:AB129)</f>
        <v>0</v>
      </c>
      <c r="AP129">
        <f>SUM($S129:AC129)</f>
        <v>0</v>
      </c>
      <c r="AQ129">
        <f>SUM($S129:AD129)</f>
        <v>0</v>
      </c>
    </row>
    <row r="130" spans="2:43" x14ac:dyDescent="0.25">
      <c r="B130">
        <v>20360</v>
      </c>
      <c r="C130" t="s">
        <v>562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2023</v>
      </c>
      <c r="J130">
        <v>0</v>
      </c>
      <c r="K130">
        <v>0</v>
      </c>
      <c r="L130">
        <v>0</v>
      </c>
      <c r="M130">
        <v>4400.1099999999997</v>
      </c>
      <c r="N130">
        <v>776.29</v>
      </c>
      <c r="O130">
        <v>0</v>
      </c>
      <c r="P130">
        <v>0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>
        <f t="shared" si="1"/>
        <v>0</v>
      </c>
      <c r="AG130">
        <f>SUM($S130:T130)</f>
        <v>0</v>
      </c>
      <c r="AH130">
        <f>SUM($S130:U130)</f>
        <v>0</v>
      </c>
      <c r="AI130">
        <f>SUM($S130:V130)</f>
        <v>0</v>
      </c>
      <c r="AJ130">
        <f>SUM($S130:W130)</f>
        <v>0</v>
      </c>
      <c r="AK130">
        <f>SUM($S130:X130)</f>
        <v>0</v>
      </c>
      <c r="AL130">
        <f>SUM($S130:Y130)</f>
        <v>0</v>
      </c>
      <c r="AM130">
        <f>SUM($S130:Z130)</f>
        <v>0</v>
      </c>
      <c r="AN130">
        <f>SUM($S130:AA130)</f>
        <v>0</v>
      </c>
      <c r="AO130">
        <f>SUM($S130:AB130)</f>
        <v>0</v>
      </c>
      <c r="AP130">
        <f>SUM($S130:AC130)</f>
        <v>0</v>
      </c>
      <c r="AQ130">
        <f>SUM($S130:AD130)</f>
        <v>0</v>
      </c>
    </row>
    <row r="131" spans="2:43" x14ac:dyDescent="0.25">
      <c r="B131">
        <v>20363</v>
      </c>
      <c r="C131" t="s">
        <v>680</v>
      </c>
      <c r="D131" t="s">
        <v>23</v>
      </c>
      <c r="E131" t="s">
        <v>16</v>
      </c>
      <c r="F131" t="s">
        <v>535</v>
      </c>
      <c r="G131" t="s">
        <v>64</v>
      </c>
      <c r="H131">
        <v>0</v>
      </c>
      <c r="I131" t="s">
        <v>38</v>
      </c>
      <c r="J131" t="s">
        <v>711</v>
      </c>
      <c r="K131" t="s">
        <v>679</v>
      </c>
      <c r="L131" t="s">
        <v>1240</v>
      </c>
      <c r="M131">
        <v>1376.79</v>
      </c>
      <c r="N131">
        <v>2354.08</v>
      </c>
      <c r="O131">
        <v>2384.86</v>
      </c>
      <c r="P131">
        <v>2500</v>
      </c>
      <c r="Q131">
        <v>2000</v>
      </c>
      <c r="S131">
        <v>130</v>
      </c>
      <c r="T131">
        <v>160</v>
      </c>
      <c r="U131">
        <v>210</v>
      </c>
      <c r="V131">
        <v>180</v>
      </c>
      <c r="W131">
        <v>180</v>
      </c>
      <c r="X131">
        <v>160</v>
      </c>
      <c r="Y131">
        <v>160</v>
      </c>
      <c r="Z131">
        <v>100</v>
      </c>
      <c r="AA131">
        <v>180</v>
      </c>
      <c r="AB131">
        <v>220</v>
      </c>
      <c r="AC131">
        <v>180</v>
      </c>
      <c r="AD131">
        <v>140</v>
      </c>
      <c r="AF131">
        <f t="shared" si="1"/>
        <v>130</v>
      </c>
      <c r="AG131">
        <f>SUM($S131:T131)</f>
        <v>290</v>
      </c>
      <c r="AH131">
        <f>SUM($S131:U131)</f>
        <v>500</v>
      </c>
      <c r="AI131">
        <f>SUM($S131:V131)</f>
        <v>680</v>
      </c>
      <c r="AJ131">
        <f>SUM($S131:W131)</f>
        <v>860</v>
      </c>
      <c r="AK131">
        <f>SUM($S131:X131)</f>
        <v>1020</v>
      </c>
      <c r="AL131">
        <f>SUM($S131:Y131)</f>
        <v>1180</v>
      </c>
      <c r="AM131">
        <f>SUM($S131:Z131)</f>
        <v>1280</v>
      </c>
      <c r="AN131">
        <f>SUM($S131:AA131)</f>
        <v>1460</v>
      </c>
      <c r="AO131">
        <f>SUM($S131:AB131)</f>
        <v>1680</v>
      </c>
      <c r="AP131">
        <f>SUM($S131:AC131)</f>
        <v>1860</v>
      </c>
      <c r="AQ131">
        <f>SUM($S131:AD131)</f>
        <v>2000</v>
      </c>
    </row>
    <row r="132" spans="2:43" x14ac:dyDescent="0.25">
      <c r="B132">
        <v>20364</v>
      </c>
      <c r="C132" t="s">
        <v>292</v>
      </c>
      <c r="D132" t="s">
        <v>23</v>
      </c>
      <c r="E132" t="s">
        <v>18</v>
      </c>
      <c r="F132" t="s">
        <v>535</v>
      </c>
      <c r="G132" t="s">
        <v>64</v>
      </c>
      <c r="H132">
        <v>0</v>
      </c>
      <c r="I132" t="s">
        <v>38</v>
      </c>
      <c r="J132" t="s">
        <v>712</v>
      </c>
      <c r="K132" t="s">
        <v>679</v>
      </c>
      <c r="L132" t="s">
        <v>1239</v>
      </c>
      <c r="M132">
        <v>3459</v>
      </c>
      <c r="N132">
        <v>3277.91</v>
      </c>
      <c r="O132">
        <v>3895.31</v>
      </c>
      <c r="P132">
        <v>0</v>
      </c>
      <c r="Q132">
        <v>3000</v>
      </c>
      <c r="S132">
        <v>195</v>
      </c>
      <c r="T132">
        <v>240</v>
      </c>
      <c r="U132">
        <v>315</v>
      </c>
      <c r="V132">
        <v>270</v>
      </c>
      <c r="W132">
        <v>270</v>
      </c>
      <c r="X132">
        <v>240</v>
      </c>
      <c r="Y132">
        <v>240</v>
      </c>
      <c r="Z132">
        <v>150</v>
      </c>
      <c r="AA132">
        <v>270</v>
      </c>
      <c r="AB132">
        <v>330</v>
      </c>
      <c r="AC132">
        <v>270</v>
      </c>
      <c r="AD132">
        <v>210</v>
      </c>
      <c r="AF132">
        <f t="shared" ref="AF132:AF195" si="2">S132</f>
        <v>195</v>
      </c>
      <c r="AG132">
        <f>SUM($S132:T132)</f>
        <v>435</v>
      </c>
      <c r="AH132">
        <f>SUM($S132:U132)</f>
        <v>750</v>
      </c>
      <c r="AI132">
        <f>SUM($S132:V132)</f>
        <v>1020</v>
      </c>
      <c r="AJ132">
        <f>SUM($S132:W132)</f>
        <v>1290</v>
      </c>
      <c r="AK132">
        <f>SUM($S132:X132)</f>
        <v>1530</v>
      </c>
      <c r="AL132">
        <f>SUM($S132:Y132)</f>
        <v>1770</v>
      </c>
      <c r="AM132">
        <f>SUM($S132:Z132)</f>
        <v>1920</v>
      </c>
      <c r="AN132">
        <f>SUM($S132:AA132)</f>
        <v>2190</v>
      </c>
      <c r="AO132">
        <f>SUM($S132:AB132)</f>
        <v>2520</v>
      </c>
      <c r="AP132">
        <f>SUM($S132:AC132)</f>
        <v>2790</v>
      </c>
      <c r="AQ132">
        <f>SUM($S132:AD132)</f>
        <v>3000</v>
      </c>
    </row>
    <row r="133" spans="2:43" x14ac:dyDescent="0.25">
      <c r="B133">
        <v>20369</v>
      </c>
      <c r="C133" t="s">
        <v>779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127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>
        <f t="shared" si="2"/>
        <v>0</v>
      </c>
      <c r="AG133">
        <f>SUM($S133:T133)</f>
        <v>0</v>
      </c>
      <c r="AH133">
        <f>SUM($S133:U133)</f>
        <v>0</v>
      </c>
      <c r="AI133">
        <f>SUM($S133:V133)</f>
        <v>0</v>
      </c>
      <c r="AJ133">
        <f>SUM($S133:W133)</f>
        <v>0</v>
      </c>
      <c r="AK133">
        <f>SUM($S133:X133)</f>
        <v>0</v>
      </c>
      <c r="AL133">
        <f>SUM($S133:Y133)</f>
        <v>0</v>
      </c>
      <c r="AM133">
        <f>SUM($S133:Z133)</f>
        <v>0</v>
      </c>
      <c r="AN133">
        <f>SUM($S133:AA133)</f>
        <v>0</v>
      </c>
      <c r="AO133">
        <f>SUM($S133:AB133)</f>
        <v>0</v>
      </c>
      <c r="AP133">
        <f>SUM($S133:AC133)</f>
        <v>0</v>
      </c>
      <c r="AQ133">
        <f>SUM($S133:AD133)</f>
        <v>0</v>
      </c>
    </row>
    <row r="134" spans="2:43" x14ac:dyDescent="0.25">
      <c r="B134">
        <v>20370</v>
      </c>
      <c r="C134" t="s">
        <v>158</v>
      </c>
      <c r="D134" t="s">
        <v>23</v>
      </c>
      <c r="E134" t="s">
        <v>16</v>
      </c>
      <c r="F134" t="s">
        <v>533</v>
      </c>
      <c r="G134" t="s">
        <v>64</v>
      </c>
      <c r="H134">
        <v>0</v>
      </c>
      <c r="I134" t="s">
        <v>38</v>
      </c>
      <c r="J134" t="s">
        <v>128</v>
      </c>
      <c r="K134" t="s">
        <v>128</v>
      </c>
      <c r="L134" t="s">
        <v>1242</v>
      </c>
      <c r="M134">
        <v>13827.77</v>
      </c>
      <c r="N134">
        <v>21676.880000000001</v>
      </c>
      <c r="O134">
        <v>20271.78</v>
      </c>
      <c r="P134">
        <v>22000</v>
      </c>
      <c r="Q134">
        <v>22000</v>
      </c>
      <c r="S134">
        <v>1430</v>
      </c>
      <c r="T134">
        <v>1760</v>
      </c>
      <c r="U134">
        <v>2310</v>
      </c>
      <c r="V134">
        <v>1980</v>
      </c>
      <c r="W134">
        <v>1980</v>
      </c>
      <c r="X134">
        <v>1760</v>
      </c>
      <c r="Y134">
        <v>1760</v>
      </c>
      <c r="Z134">
        <v>1100</v>
      </c>
      <c r="AA134">
        <v>1980</v>
      </c>
      <c r="AB134">
        <v>2420</v>
      </c>
      <c r="AC134">
        <v>1980</v>
      </c>
      <c r="AD134">
        <v>1540</v>
      </c>
      <c r="AF134">
        <f t="shared" si="2"/>
        <v>1430</v>
      </c>
      <c r="AG134">
        <f>SUM($S134:T134)</f>
        <v>3190</v>
      </c>
      <c r="AH134">
        <f>SUM($S134:U134)</f>
        <v>5500</v>
      </c>
      <c r="AI134">
        <f>SUM($S134:V134)</f>
        <v>7480</v>
      </c>
      <c r="AJ134">
        <f>SUM($S134:W134)</f>
        <v>9460</v>
      </c>
      <c r="AK134">
        <f>SUM($S134:X134)</f>
        <v>11220</v>
      </c>
      <c r="AL134">
        <f>SUM($S134:Y134)</f>
        <v>12980</v>
      </c>
      <c r="AM134">
        <f>SUM($S134:Z134)</f>
        <v>14080</v>
      </c>
      <c r="AN134">
        <f>SUM($S134:AA134)</f>
        <v>16060</v>
      </c>
      <c r="AO134">
        <f>SUM($S134:AB134)</f>
        <v>18480</v>
      </c>
      <c r="AP134">
        <f>SUM($S134:AC134)</f>
        <v>20460</v>
      </c>
      <c r="AQ134">
        <f>SUM($S134:AD134)</f>
        <v>22000</v>
      </c>
    </row>
    <row r="135" spans="2:43" x14ac:dyDescent="0.25">
      <c r="B135">
        <v>20371</v>
      </c>
      <c r="C135" t="s">
        <v>221</v>
      </c>
      <c r="D135" t="s">
        <v>23</v>
      </c>
      <c r="E135" t="s">
        <v>19</v>
      </c>
      <c r="F135" t="s">
        <v>535</v>
      </c>
      <c r="G135" t="s">
        <v>64</v>
      </c>
      <c r="H135">
        <v>0</v>
      </c>
      <c r="I135" t="s">
        <v>38</v>
      </c>
      <c r="J135" t="s">
        <v>141</v>
      </c>
      <c r="K135" t="s">
        <v>141</v>
      </c>
      <c r="L135" t="s">
        <v>1239</v>
      </c>
      <c r="M135">
        <v>3940.18</v>
      </c>
      <c r="N135">
        <v>6421.79</v>
      </c>
      <c r="O135">
        <v>6718.66</v>
      </c>
      <c r="P135">
        <v>7000</v>
      </c>
      <c r="Q135">
        <v>7000</v>
      </c>
      <c r="S135">
        <v>455</v>
      </c>
      <c r="T135">
        <v>560</v>
      </c>
      <c r="U135">
        <v>735</v>
      </c>
      <c r="V135">
        <v>630</v>
      </c>
      <c r="W135">
        <v>630</v>
      </c>
      <c r="X135">
        <v>560</v>
      </c>
      <c r="Y135">
        <v>560</v>
      </c>
      <c r="Z135">
        <v>350</v>
      </c>
      <c r="AA135">
        <v>630</v>
      </c>
      <c r="AB135">
        <v>770</v>
      </c>
      <c r="AC135">
        <v>630</v>
      </c>
      <c r="AD135">
        <v>490</v>
      </c>
      <c r="AF135">
        <f t="shared" si="2"/>
        <v>455</v>
      </c>
      <c r="AG135">
        <f>SUM($S135:T135)</f>
        <v>1015</v>
      </c>
      <c r="AH135">
        <f>SUM($S135:U135)</f>
        <v>1750</v>
      </c>
      <c r="AI135">
        <f>SUM($S135:V135)</f>
        <v>2380</v>
      </c>
      <c r="AJ135">
        <f>SUM($S135:W135)</f>
        <v>3010</v>
      </c>
      <c r="AK135">
        <f>SUM($S135:X135)</f>
        <v>3570</v>
      </c>
      <c r="AL135">
        <f>SUM($S135:Y135)</f>
        <v>4130</v>
      </c>
      <c r="AM135">
        <f>SUM($S135:Z135)</f>
        <v>4480</v>
      </c>
      <c r="AN135">
        <f>SUM($S135:AA135)</f>
        <v>5110</v>
      </c>
      <c r="AO135">
        <f>SUM($S135:AB135)</f>
        <v>5880</v>
      </c>
      <c r="AP135">
        <f>SUM($S135:AC135)</f>
        <v>6510</v>
      </c>
      <c r="AQ135">
        <f>SUM($S135:AD135)</f>
        <v>7000</v>
      </c>
    </row>
    <row r="136" spans="2:43" x14ac:dyDescent="0.25">
      <c r="B136">
        <v>20374</v>
      </c>
      <c r="C136" t="s">
        <v>681</v>
      </c>
      <c r="D136" t="s">
        <v>23</v>
      </c>
      <c r="E136" t="s">
        <v>18</v>
      </c>
      <c r="F136" t="s">
        <v>535</v>
      </c>
      <c r="G136" t="s">
        <v>548</v>
      </c>
      <c r="H136">
        <v>0</v>
      </c>
      <c r="I136">
        <v>2024</v>
      </c>
      <c r="J136" t="s">
        <v>679</v>
      </c>
      <c r="K136" t="s">
        <v>679</v>
      </c>
      <c r="L136" t="s">
        <v>1239</v>
      </c>
      <c r="M136">
        <v>2629.55</v>
      </c>
      <c r="N136">
        <v>2299.9</v>
      </c>
      <c r="O136">
        <v>610.41999999999996</v>
      </c>
      <c r="P136">
        <v>0</v>
      </c>
      <c r="Q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f t="shared" si="2"/>
        <v>0</v>
      </c>
      <c r="AG136">
        <f>SUM($S136:T136)</f>
        <v>0</v>
      </c>
      <c r="AH136">
        <f>SUM($S136:U136)</f>
        <v>0</v>
      </c>
      <c r="AI136">
        <f>SUM($S136:V136)</f>
        <v>0</v>
      </c>
      <c r="AJ136">
        <f>SUM($S136:W136)</f>
        <v>0</v>
      </c>
      <c r="AK136">
        <f>SUM($S136:X136)</f>
        <v>0</v>
      </c>
      <c r="AL136">
        <f>SUM($S136:Y136)</f>
        <v>0</v>
      </c>
      <c r="AM136">
        <f>SUM($S136:Z136)</f>
        <v>0</v>
      </c>
      <c r="AN136">
        <f>SUM($S136:AA136)</f>
        <v>0</v>
      </c>
      <c r="AO136">
        <f>SUM($S136:AB136)</f>
        <v>0</v>
      </c>
      <c r="AP136">
        <f>SUM($S136:AC136)</f>
        <v>0</v>
      </c>
      <c r="AQ136">
        <f>SUM($S136:AD136)</f>
        <v>0</v>
      </c>
    </row>
    <row r="137" spans="2:43" x14ac:dyDescent="0.25">
      <c r="B137">
        <v>20376</v>
      </c>
      <c r="C137" t="s">
        <v>256</v>
      </c>
      <c r="D137" t="s">
        <v>23</v>
      </c>
      <c r="E137" t="s">
        <v>271</v>
      </c>
      <c r="F137" t="s">
        <v>535</v>
      </c>
      <c r="G137" t="s">
        <v>64</v>
      </c>
      <c r="H137">
        <v>0</v>
      </c>
      <c r="I137" t="s">
        <v>38</v>
      </c>
      <c r="J137" t="s">
        <v>141</v>
      </c>
      <c r="K137" t="s">
        <v>174</v>
      </c>
      <c r="L137" t="s">
        <v>1240</v>
      </c>
      <c r="M137">
        <v>10681.47</v>
      </c>
      <c r="N137">
        <v>9041.52</v>
      </c>
      <c r="O137">
        <v>10728.13</v>
      </c>
      <c r="P137">
        <v>10000</v>
      </c>
      <c r="Q137">
        <v>13000</v>
      </c>
      <c r="S137">
        <v>845</v>
      </c>
      <c r="T137">
        <v>1040</v>
      </c>
      <c r="U137">
        <v>1365</v>
      </c>
      <c r="V137">
        <v>1170</v>
      </c>
      <c r="W137">
        <v>1170</v>
      </c>
      <c r="X137">
        <v>1040</v>
      </c>
      <c r="Y137">
        <v>1040</v>
      </c>
      <c r="Z137">
        <v>650</v>
      </c>
      <c r="AA137">
        <v>1170</v>
      </c>
      <c r="AB137">
        <v>1430</v>
      </c>
      <c r="AC137">
        <v>1170</v>
      </c>
      <c r="AD137">
        <v>910</v>
      </c>
      <c r="AF137">
        <f t="shared" si="2"/>
        <v>845</v>
      </c>
      <c r="AG137">
        <f>SUM($S137:T137)</f>
        <v>1885</v>
      </c>
      <c r="AH137">
        <f>SUM($S137:U137)</f>
        <v>3250</v>
      </c>
      <c r="AI137">
        <f>SUM($S137:V137)</f>
        <v>4420</v>
      </c>
      <c r="AJ137">
        <f>SUM($S137:W137)</f>
        <v>5590</v>
      </c>
      <c r="AK137">
        <f>SUM($S137:X137)</f>
        <v>6630</v>
      </c>
      <c r="AL137">
        <f>SUM($S137:Y137)</f>
        <v>7670</v>
      </c>
      <c r="AM137">
        <f>SUM($S137:Z137)</f>
        <v>8320</v>
      </c>
      <c r="AN137">
        <f>SUM($S137:AA137)</f>
        <v>9490</v>
      </c>
      <c r="AO137">
        <f>SUM($S137:AB137)</f>
        <v>10920</v>
      </c>
      <c r="AP137">
        <f>SUM($S137:AC137)</f>
        <v>12090</v>
      </c>
      <c r="AQ137">
        <f>SUM($S137:AD137)</f>
        <v>13000</v>
      </c>
    </row>
    <row r="138" spans="2:43" x14ac:dyDescent="0.25">
      <c r="B138">
        <v>20386</v>
      </c>
      <c r="C138" t="s">
        <v>293</v>
      </c>
      <c r="D138" t="s">
        <v>23</v>
      </c>
      <c r="E138" t="s">
        <v>18</v>
      </c>
      <c r="F138" t="s">
        <v>535</v>
      </c>
      <c r="G138" t="s">
        <v>64</v>
      </c>
      <c r="H138">
        <v>0</v>
      </c>
      <c r="I138">
        <v>2024</v>
      </c>
      <c r="J138" t="s">
        <v>679</v>
      </c>
      <c r="K138" t="s">
        <v>679</v>
      </c>
      <c r="L138" t="s">
        <v>1239</v>
      </c>
      <c r="M138">
        <v>2922.27</v>
      </c>
      <c r="N138">
        <v>2149.58</v>
      </c>
      <c r="O138">
        <v>3412.36</v>
      </c>
      <c r="P138">
        <v>2000</v>
      </c>
      <c r="Q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f t="shared" si="2"/>
        <v>0</v>
      </c>
      <c r="AG138">
        <f>SUM($S138:T138)</f>
        <v>0</v>
      </c>
      <c r="AH138">
        <f>SUM($S138:U138)</f>
        <v>0</v>
      </c>
      <c r="AI138">
        <f>SUM($S138:V138)</f>
        <v>0</v>
      </c>
      <c r="AJ138">
        <f>SUM($S138:W138)</f>
        <v>0</v>
      </c>
      <c r="AK138">
        <f>SUM($S138:X138)</f>
        <v>0</v>
      </c>
      <c r="AL138">
        <f>SUM($S138:Y138)</f>
        <v>0</v>
      </c>
      <c r="AM138">
        <f>SUM($S138:Z138)</f>
        <v>0</v>
      </c>
      <c r="AN138">
        <f>SUM($S138:AA138)</f>
        <v>0</v>
      </c>
      <c r="AO138">
        <f>SUM($S138:AB138)</f>
        <v>0</v>
      </c>
      <c r="AP138">
        <f>SUM($S138:AC138)</f>
        <v>0</v>
      </c>
      <c r="AQ138">
        <f>SUM($S138:AD138)</f>
        <v>0</v>
      </c>
    </row>
    <row r="139" spans="2:43" x14ac:dyDescent="0.25">
      <c r="B139">
        <v>20388</v>
      </c>
      <c r="C139" t="s">
        <v>780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127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>
        <f t="shared" si="2"/>
        <v>0</v>
      </c>
      <c r="AG139">
        <f>SUM($S139:T139)</f>
        <v>0</v>
      </c>
      <c r="AH139">
        <f>SUM($S139:U139)</f>
        <v>0</v>
      </c>
      <c r="AI139">
        <f>SUM($S139:V139)</f>
        <v>0</v>
      </c>
      <c r="AJ139">
        <f>SUM($S139:W139)</f>
        <v>0</v>
      </c>
      <c r="AK139">
        <f>SUM($S139:X139)</f>
        <v>0</v>
      </c>
      <c r="AL139">
        <f>SUM($S139:Y139)</f>
        <v>0</v>
      </c>
      <c r="AM139">
        <f>SUM($S139:Z139)</f>
        <v>0</v>
      </c>
      <c r="AN139">
        <f>SUM($S139:AA139)</f>
        <v>0</v>
      </c>
      <c r="AO139">
        <f>SUM($S139:AB139)</f>
        <v>0</v>
      </c>
      <c r="AP139">
        <f>SUM($S139:AC139)</f>
        <v>0</v>
      </c>
      <c r="AQ139">
        <f>SUM($S139:AD139)</f>
        <v>0</v>
      </c>
    </row>
    <row r="140" spans="2:43" x14ac:dyDescent="0.25">
      <c r="B140">
        <v>20393</v>
      </c>
      <c r="C140" t="s">
        <v>781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127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>
        <f t="shared" si="2"/>
        <v>0</v>
      </c>
      <c r="AG140">
        <f>SUM($S140:T140)</f>
        <v>0</v>
      </c>
      <c r="AH140">
        <f>SUM($S140:U140)</f>
        <v>0</v>
      </c>
      <c r="AI140">
        <f>SUM($S140:V140)</f>
        <v>0</v>
      </c>
      <c r="AJ140">
        <f>SUM($S140:W140)</f>
        <v>0</v>
      </c>
      <c r="AK140">
        <f>SUM($S140:X140)</f>
        <v>0</v>
      </c>
      <c r="AL140">
        <f>SUM($S140:Y140)</f>
        <v>0</v>
      </c>
      <c r="AM140">
        <f>SUM($S140:Z140)</f>
        <v>0</v>
      </c>
      <c r="AN140">
        <f>SUM($S140:AA140)</f>
        <v>0</v>
      </c>
      <c r="AO140">
        <f>SUM($S140:AB140)</f>
        <v>0</v>
      </c>
      <c r="AP140">
        <f>SUM($S140:AC140)</f>
        <v>0</v>
      </c>
      <c r="AQ140">
        <f>SUM($S140:AD140)</f>
        <v>0</v>
      </c>
    </row>
    <row r="141" spans="2:43" x14ac:dyDescent="0.25">
      <c r="B141">
        <v>20395</v>
      </c>
      <c r="C141" t="s">
        <v>66</v>
      </c>
      <c r="D141" t="s">
        <v>23</v>
      </c>
      <c r="E141" t="s">
        <v>18</v>
      </c>
      <c r="F141" t="s">
        <v>533</v>
      </c>
      <c r="G141" t="s">
        <v>64</v>
      </c>
      <c r="H141">
        <v>0</v>
      </c>
      <c r="I141" t="s">
        <v>38</v>
      </c>
      <c r="J141" t="s">
        <v>128</v>
      </c>
      <c r="K141" t="s">
        <v>128</v>
      </c>
      <c r="L141" t="s">
        <v>1242</v>
      </c>
      <c r="M141">
        <v>20225.52</v>
      </c>
      <c r="N141">
        <v>22701.68</v>
      </c>
      <c r="O141">
        <v>24902.71</v>
      </c>
      <c r="P141">
        <v>24000</v>
      </c>
      <c r="Q141">
        <v>26500</v>
      </c>
      <c r="S141">
        <v>1722.5</v>
      </c>
      <c r="T141">
        <v>2120</v>
      </c>
      <c r="U141">
        <v>2782.5</v>
      </c>
      <c r="V141">
        <v>2385</v>
      </c>
      <c r="W141">
        <v>2385</v>
      </c>
      <c r="X141">
        <v>2120</v>
      </c>
      <c r="Y141">
        <v>2120</v>
      </c>
      <c r="Z141">
        <v>1325</v>
      </c>
      <c r="AA141">
        <v>2385</v>
      </c>
      <c r="AB141">
        <v>2915</v>
      </c>
      <c r="AC141">
        <v>2385</v>
      </c>
      <c r="AD141">
        <v>1855</v>
      </c>
      <c r="AF141">
        <f t="shared" si="2"/>
        <v>1722.5</v>
      </c>
      <c r="AG141">
        <f>SUM($S141:T141)</f>
        <v>3842.5</v>
      </c>
      <c r="AH141">
        <f>SUM($S141:U141)</f>
        <v>6625</v>
      </c>
      <c r="AI141">
        <f>SUM($S141:V141)</f>
        <v>9010</v>
      </c>
      <c r="AJ141">
        <f>SUM($S141:W141)</f>
        <v>11395</v>
      </c>
      <c r="AK141">
        <f>SUM($S141:X141)</f>
        <v>13515</v>
      </c>
      <c r="AL141">
        <f>SUM($S141:Y141)</f>
        <v>15635</v>
      </c>
      <c r="AM141">
        <f>SUM($S141:Z141)</f>
        <v>16960</v>
      </c>
      <c r="AN141">
        <f>SUM($S141:AA141)</f>
        <v>19345</v>
      </c>
      <c r="AO141">
        <f>SUM($S141:AB141)</f>
        <v>22260</v>
      </c>
      <c r="AP141">
        <f>SUM($S141:AC141)</f>
        <v>24645</v>
      </c>
      <c r="AQ141">
        <f>SUM($S141:AD141)</f>
        <v>26500</v>
      </c>
    </row>
    <row r="142" spans="2:43" x14ac:dyDescent="0.25">
      <c r="B142">
        <v>20402</v>
      </c>
      <c r="C142" t="s">
        <v>563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2022</v>
      </c>
      <c r="J142">
        <v>0</v>
      </c>
      <c r="K142">
        <v>0</v>
      </c>
      <c r="L142">
        <v>0</v>
      </c>
      <c r="M142">
        <v>16687.47</v>
      </c>
      <c r="N142">
        <v>0</v>
      </c>
      <c r="O142">
        <v>0</v>
      </c>
      <c r="P142">
        <v>0</v>
      </c>
      <c r="Q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F142">
        <f t="shared" si="2"/>
        <v>0</v>
      </c>
      <c r="AG142">
        <f>SUM($S142:T142)</f>
        <v>0</v>
      </c>
      <c r="AH142">
        <f>SUM($S142:U142)</f>
        <v>0</v>
      </c>
      <c r="AI142">
        <f>SUM($S142:V142)</f>
        <v>0</v>
      </c>
      <c r="AJ142">
        <f>SUM($S142:W142)</f>
        <v>0</v>
      </c>
      <c r="AK142">
        <f>SUM($S142:X142)</f>
        <v>0</v>
      </c>
      <c r="AL142">
        <f>SUM($S142:Y142)</f>
        <v>0</v>
      </c>
      <c r="AM142">
        <f>SUM($S142:Z142)</f>
        <v>0</v>
      </c>
      <c r="AN142">
        <f>SUM($S142:AA142)</f>
        <v>0</v>
      </c>
      <c r="AO142">
        <f>SUM($S142:AB142)</f>
        <v>0</v>
      </c>
      <c r="AP142">
        <f>SUM($S142:AC142)</f>
        <v>0</v>
      </c>
      <c r="AQ142">
        <f>SUM($S142:AD142)</f>
        <v>0</v>
      </c>
    </row>
    <row r="143" spans="2:43" x14ac:dyDescent="0.25">
      <c r="B143">
        <v>20404</v>
      </c>
      <c r="C143" t="s">
        <v>782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127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>
        <f t="shared" si="2"/>
        <v>0</v>
      </c>
      <c r="AG143">
        <f>SUM($S143:T143)</f>
        <v>0</v>
      </c>
      <c r="AH143">
        <f>SUM($S143:U143)</f>
        <v>0</v>
      </c>
      <c r="AI143">
        <f>SUM($S143:V143)</f>
        <v>0</v>
      </c>
      <c r="AJ143">
        <f>SUM($S143:W143)</f>
        <v>0</v>
      </c>
      <c r="AK143">
        <f>SUM($S143:X143)</f>
        <v>0</v>
      </c>
      <c r="AL143">
        <f>SUM($S143:Y143)</f>
        <v>0</v>
      </c>
      <c r="AM143">
        <f>SUM($S143:Z143)</f>
        <v>0</v>
      </c>
      <c r="AN143">
        <f>SUM($S143:AA143)</f>
        <v>0</v>
      </c>
      <c r="AO143">
        <f>SUM($S143:AB143)</f>
        <v>0</v>
      </c>
      <c r="AP143">
        <f>SUM($S143:AC143)</f>
        <v>0</v>
      </c>
      <c r="AQ143">
        <f>SUM($S143:AD143)</f>
        <v>0</v>
      </c>
    </row>
    <row r="144" spans="2:43" x14ac:dyDescent="0.25">
      <c r="B144">
        <v>20413</v>
      </c>
      <c r="C144" t="s">
        <v>294</v>
      </c>
      <c r="D144" t="s">
        <v>23</v>
      </c>
      <c r="E144" t="s">
        <v>271</v>
      </c>
      <c r="F144" t="s">
        <v>535</v>
      </c>
      <c r="G144" t="s">
        <v>64</v>
      </c>
      <c r="H144">
        <v>0</v>
      </c>
      <c r="I144" t="s">
        <v>38</v>
      </c>
      <c r="J144" t="s">
        <v>712</v>
      </c>
      <c r="K144" t="s">
        <v>679</v>
      </c>
      <c r="L144" t="s">
        <v>1239</v>
      </c>
      <c r="M144">
        <v>3549.91</v>
      </c>
      <c r="N144">
        <v>2766.06</v>
      </c>
      <c r="O144">
        <v>3944.15</v>
      </c>
      <c r="P144">
        <v>3500</v>
      </c>
      <c r="Q144">
        <v>4000</v>
      </c>
      <c r="S144">
        <v>260</v>
      </c>
      <c r="T144">
        <v>320</v>
      </c>
      <c r="U144">
        <v>420</v>
      </c>
      <c r="V144">
        <v>360</v>
      </c>
      <c r="W144">
        <v>360</v>
      </c>
      <c r="X144">
        <v>320</v>
      </c>
      <c r="Y144">
        <v>320</v>
      </c>
      <c r="Z144">
        <v>200</v>
      </c>
      <c r="AA144">
        <v>360</v>
      </c>
      <c r="AB144">
        <v>440</v>
      </c>
      <c r="AC144">
        <v>360</v>
      </c>
      <c r="AD144">
        <v>280</v>
      </c>
      <c r="AF144">
        <f t="shared" si="2"/>
        <v>260</v>
      </c>
      <c r="AG144">
        <f>SUM($S144:T144)</f>
        <v>580</v>
      </c>
      <c r="AH144">
        <f>SUM($S144:U144)</f>
        <v>1000</v>
      </c>
      <c r="AI144">
        <f>SUM($S144:V144)</f>
        <v>1360</v>
      </c>
      <c r="AJ144">
        <f>SUM($S144:W144)</f>
        <v>1720</v>
      </c>
      <c r="AK144">
        <f>SUM($S144:X144)</f>
        <v>2040</v>
      </c>
      <c r="AL144">
        <f>SUM($S144:Y144)</f>
        <v>2360</v>
      </c>
      <c r="AM144">
        <f>SUM($S144:Z144)</f>
        <v>2560</v>
      </c>
      <c r="AN144">
        <f>SUM($S144:AA144)</f>
        <v>2920</v>
      </c>
      <c r="AO144">
        <f>SUM($S144:AB144)</f>
        <v>3360</v>
      </c>
      <c r="AP144">
        <f>SUM($S144:AC144)</f>
        <v>3720</v>
      </c>
      <c r="AQ144">
        <f>SUM($S144:AD144)</f>
        <v>4000</v>
      </c>
    </row>
    <row r="145" spans="2:43" x14ac:dyDescent="0.25">
      <c r="B145">
        <v>20414</v>
      </c>
      <c r="C145" t="s">
        <v>257</v>
      </c>
      <c r="D145" t="s">
        <v>23</v>
      </c>
      <c r="E145" t="s">
        <v>271</v>
      </c>
      <c r="F145" t="s">
        <v>535</v>
      </c>
      <c r="G145" t="s">
        <v>64</v>
      </c>
      <c r="H145">
        <v>0</v>
      </c>
      <c r="I145" t="s">
        <v>38</v>
      </c>
      <c r="J145" t="s">
        <v>174</v>
      </c>
      <c r="K145" t="s">
        <v>174</v>
      </c>
      <c r="L145" t="s">
        <v>1240</v>
      </c>
      <c r="M145">
        <v>9029.2199999999993</v>
      </c>
      <c r="N145">
        <v>11614.08</v>
      </c>
      <c r="O145">
        <v>9524.51</v>
      </c>
      <c r="P145">
        <v>12500</v>
      </c>
      <c r="Q145">
        <v>10000</v>
      </c>
      <c r="S145">
        <v>650</v>
      </c>
      <c r="T145">
        <v>800</v>
      </c>
      <c r="U145">
        <v>1050</v>
      </c>
      <c r="V145">
        <v>900</v>
      </c>
      <c r="W145">
        <v>900</v>
      </c>
      <c r="X145">
        <v>800</v>
      </c>
      <c r="Y145">
        <v>800</v>
      </c>
      <c r="Z145">
        <v>500</v>
      </c>
      <c r="AA145">
        <v>900</v>
      </c>
      <c r="AB145">
        <v>1100</v>
      </c>
      <c r="AC145">
        <v>900</v>
      </c>
      <c r="AD145">
        <v>700</v>
      </c>
      <c r="AF145">
        <f t="shared" si="2"/>
        <v>650</v>
      </c>
      <c r="AG145">
        <f>SUM($S145:T145)</f>
        <v>1450</v>
      </c>
      <c r="AH145">
        <f>SUM($S145:U145)</f>
        <v>2500</v>
      </c>
      <c r="AI145">
        <f>SUM($S145:V145)</f>
        <v>3400</v>
      </c>
      <c r="AJ145">
        <f>SUM($S145:W145)</f>
        <v>4300</v>
      </c>
      <c r="AK145">
        <f>SUM($S145:X145)</f>
        <v>5100</v>
      </c>
      <c r="AL145">
        <f>SUM($S145:Y145)</f>
        <v>5900</v>
      </c>
      <c r="AM145">
        <f>SUM($S145:Z145)</f>
        <v>6400</v>
      </c>
      <c r="AN145">
        <f>SUM($S145:AA145)</f>
        <v>7300</v>
      </c>
      <c r="AO145">
        <f>SUM($S145:AB145)</f>
        <v>8400</v>
      </c>
      <c r="AP145">
        <f>SUM($S145:AC145)</f>
        <v>9300</v>
      </c>
      <c r="AQ145">
        <f>SUM($S145:AD145)</f>
        <v>10000</v>
      </c>
    </row>
    <row r="146" spans="2:43" x14ac:dyDescent="0.25">
      <c r="B146">
        <v>20417</v>
      </c>
      <c r="C146" t="s">
        <v>261</v>
      </c>
      <c r="D146" t="s">
        <v>23</v>
      </c>
      <c r="E146" t="s">
        <v>271</v>
      </c>
      <c r="F146" t="s">
        <v>535</v>
      </c>
      <c r="G146" t="s">
        <v>64</v>
      </c>
      <c r="H146">
        <v>0</v>
      </c>
      <c r="I146" t="s">
        <v>38</v>
      </c>
      <c r="J146" t="s">
        <v>141</v>
      </c>
      <c r="K146" t="s">
        <v>141</v>
      </c>
      <c r="L146" t="s">
        <v>1239</v>
      </c>
      <c r="M146">
        <v>5318.61</v>
      </c>
      <c r="N146">
        <v>7321.09</v>
      </c>
      <c r="O146">
        <v>10010.950000000001</v>
      </c>
      <c r="P146">
        <v>8000</v>
      </c>
      <c r="Q146">
        <v>12000</v>
      </c>
      <c r="S146">
        <v>780</v>
      </c>
      <c r="T146">
        <v>960</v>
      </c>
      <c r="U146">
        <v>1260</v>
      </c>
      <c r="V146">
        <v>1080</v>
      </c>
      <c r="W146">
        <v>1080</v>
      </c>
      <c r="X146">
        <v>960</v>
      </c>
      <c r="Y146">
        <v>960</v>
      </c>
      <c r="Z146">
        <v>600</v>
      </c>
      <c r="AA146">
        <v>1080</v>
      </c>
      <c r="AB146">
        <v>1320</v>
      </c>
      <c r="AC146">
        <v>1080</v>
      </c>
      <c r="AD146">
        <v>840</v>
      </c>
      <c r="AF146">
        <f t="shared" si="2"/>
        <v>780</v>
      </c>
      <c r="AG146">
        <f>SUM($S146:T146)</f>
        <v>1740</v>
      </c>
      <c r="AH146">
        <f>SUM($S146:U146)</f>
        <v>3000</v>
      </c>
      <c r="AI146">
        <f>SUM($S146:V146)</f>
        <v>4080</v>
      </c>
      <c r="AJ146">
        <f>SUM($S146:W146)</f>
        <v>5160</v>
      </c>
      <c r="AK146">
        <f>SUM($S146:X146)</f>
        <v>6120</v>
      </c>
      <c r="AL146">
        <f>SUM($S146:Y146)</f>
        <v>7080</v>
      </c>
      <c r="AM146">
        <f>SUM($S146:Z146)</f>
        <v>7680</v>
      </c>
      <c r="AN146">
        <f>SUM($S146:AA146)</f>
        <v>8760</v>
      </c>
      <c r="AO146">
        <f>SUM($S146:AB146)</f>
        <v>10080</v>
      </c>
      <c r="AP146">
        <f>SUM($S146:AC146)</f>
        <v>11160</v>
      </c>
      <c r="AQ146">
        <f>SUM($S146:AD146)</f>
        <v>12000</v>
      </c>
    </row>
    <row r="147" spans="2:43" x14ac:dyDescent="0.25">
      <c r="B147">
        <v>20429</v>
      </c>
      <c r="C147" t="s">
        <v>783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127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>
        <f t="shared" si="2"/>
        <v>0</v>
      </c>
      <c r="AG147">
        <f>SUM($S147:T147)</f>
        <v>0</v>
      </c>
      <c r="AH147">
        <f>SUM($S147:U147)</f>
        <v>0</v>
      </c>
      <c r="AI147">
        <f>SUM($S147:V147)</f>
        <v>0</v>
      </c>
      <c r="AJ147">
        <f>SUM($S147:W147)</f>
        <v>0</v>
      </c>
      <c r="AK147">
        <f>SUM($S147:X147)</f>
        <v>0</v>
      </c>
      <c r="AL147">
        <f>SUM($S147:Y147)</f>
        <v>0</v>
      </c>
      <c r="AM147">
        <f>SUM($S147:Z147)</f>
        <v>0</v>
      </c>
      <c r="AN147">
        <f>SUM($S147:AA147)</f>
        <v>0</v>
      </c>
      <c r="AO147">
        <f>SUM($S147:AB147)</f>
        <v>0</v>
      </c>
      <c r="AP147">
        <f>SUM($S147:AC147)</f>
        <v>0</v>
      </c>
      <c r="AQ147">
        <f>SUM($S147:AD147)</f>
        <v>0</v>
      </c>
    </row>
    <row r="148" spans="2:43" x14ac:dyDescent="0.25">
      <c r="B148">
        <v>20431</v>
      </c>
      <c r="C148" t="s">
        <v>565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2022</v>
      </c>
      <c r="J148">
        <v>0</v>
      </c>
      <c r="K148">
        <v>0</v>
      </c>
      <c r="L148">
        <v>0</v>
      </c>
      <c r="M148">
        <v>1055.2</v>
      </c>
      <c r="N148">
        <v>0</v>
      </c>
      <c r="O148">
        <v>0</v>
      </c>
      <c r="P148">
        <v>0</v>
      </c>
      <c r="Q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>
        <f t="shared" si="2"/>
        <v>0</v>
      </c>
      <c r="AG148">
        <f>SUM($S148:T148)</f>
        <v>0</v>
      </c>
      <c r="AH148">
        <f>SUM($S148:U148)</f>
        <v>0</v>
      </c>
      <c r="AI148">
        <f>SUM($S148:V148)</f>
        <v>0</v>
      </c>
      <c r="AJ148">
        <f>SUM($S148:W148)</f>
        <v>0</v>
      </c>
      <c r="AK148">
        <f>SUM($S148:X148)</f>
        <v>0</v>
      </c>
      <c r="AL148">
        <f>SUM($S148:Y148)</f>
        <v>0</v>
      </c>
      <c r="AM148">
        <f>SUM($S148:Z148)</f>
        <v>0</v>
      </c>
      <c r="AN148">
        <f>SUM($S148:AA148)</f>
        <v>0</v>
      </c>
      <c r="AO148">
        <f>SUM($S148:AB148)</f>
        <v>0</v>
      </c>
      <c r="AP148">
        <f>SUM($S148:AC148)</f>
        <v>0</v>
      </c>
      <c r="AQ148">
        <f>SUM($S148:AD148)</f>
        <v>0</v>
      </c>
    </row>
    <row r="149" spans="2:43" x14ac:dyDescent="0.25">
      <c r="B149">
        <v>20433</v>
      </c>
      <c r="C149" t="s">
        <v>250</v>
      </c>
      <c r="D149" t="s">
        <v>23</v>
      </c>
      <c r="E149" t="s">
        <v>271</v>
      </c>
      <c r="F149" t="s">
        <v>535</v>
      </c>
      <c r="G149" t="s">
        <v>64</v>
      </c>
      <c r="H149">
        <v>0</v>
      </c>
      <c r="I149" t="s">
        <v>38</v>
      </c>
      <c r="J149" t="s">
        <v>713</v>
      </c>
      <c r="K149" t="s">
        <v>710</v>
      </c>
      <c r="L149" t="s">
        <v>1240</v>
      </c>
      <c r="M149">
        <v>23806.5</v>
      </c>
      <c r="N149">
        <v>21214.16</v>
      </c>
      <c r="O149">
        <v>23607.37</v>
      </c>
      <c r="P149">
        <v>22000</v>
      </c>
      <c r="Q149">
        <v>27500</v>
      </c>
      <c r="S149">
        <v>1787.5</v>
      </c>
      <c r="T149">
        <v>2200</v>
      </c>
      <c r="U149">
        <v>2887.5</v>
      </c>
      <c r="V149">
        <v>2475</v>
      </c>
      <c r="W149">
        <v>2475</v>
      </c>
      <c r="X149">
        <v>2200</v>
      </c>
      <c r="Y149">
        <v>2200</v>
      </c>
      <c r="Z149">
        <v>1375</v>
      </c>
      <c r="AA149">
        <v>2475</v>
      </c>
      <c r="AB149">
        <v>3025</v>
      </c>
      <c r="AC149">
        <v>2475</v>
      </c>
      <c r="AD149">
        <v>1925</v>
      </c>
      <c r="AF149">
        <f t="shared" si="2"/>
        <v>1787.5</v>
      </c>
      <c r="AG149">
        <f>SUM($S149:T149)</f>
        <v>3987.5</v>
      </c>
      <c r="AH149">
        <f>SUM($S149:U149)</f>
        <v>6875</v>
      </c>
      <c r="AI149">
        <f>SUM($S149:V149)</f>
        <v>9350</v>
      </c>
      <c r="AJ149">
        <f>SUM($S149:W149)</f>
        <v>11825</v>
      </c>
      <c r="AK149">
        <f>SUM($S149:X149)</f>
        <v>14025</v>
      </c>
      <c r="AL149">
        <f>SUM($S149:Y149)</f>
        <v>16225</v>
      </c>
      <c r="AM149">
        <f>SUM($S149:Z149)</f>
        <v>17600</v>
      </c>
      <c r="AN149">
        <f>SUM($S149:AA149)</f>
        <v>20075</v>
      </c>
      <c r="AO149">
        <f>SUM($S149:AB149)</f>
        <v>23100</v>
      </c>
      <c r="AP149">
        <f>SUM($S149:AC149)</f>
        <v>25575</v>
      </c>
      <c r="AQ149">
        <f>SUM($S149:AD149)</f>
        <v>27500</v>
      </c>
    </row>
    <row r="150" spans="2:43" x14ac:dyDescent="0.25">
      <c r="B150">
        <v>20434</v>
      </c>
      <c r="C150" t="s">
        <v>180</v>
      </c>
      <c r="D150" t="s">
        <v>23</v>
      </c>
      <c r="E150" t="s">
        <v>19</v>
      </c>
      <c r="F150" t="s">
        <v>535</v>
      </c>
      <c r="G150" t="s">
        <v>64</v>
      </c>
      <c r="H150">
        <v>0</v>
      </c>
      <c r="I150" t="s">
        <v>38</v>
      </c>
      <c r="J150" t="s">
        <v>128</v>
      </c>
      <c r="K150" t="s">
        <v>128</v>
      </c>
      <c r="L150" t="s">
        <v>1242</v>
      </c>
      <c r="M150">
        <v>34264.81</v>
      </c>
      <c r="N150">
        <v>27316.69</v>
      </c>
      <c r="O150">
        <v>30102.47</v>
      </c>
      <c r="P150">
        <v>30000</v>
      </c>
      <c r="Q150">
        <v>32000</v>
      </c>
      <c r="S150">
        <v>2080</v>
      </c>
      <c r="T150">
        <v>2560</v>
      </c>
      <c r="U150">
        <v>3360</v>
      </c>
      <c r="V150">
        <v>2880</v>
      </c>
      <c r="W150">
        <v>2880</v>
      </c>
      <c r="X150">
        <v>2560</v>
      </c>
      <c r="Y150">
        <v>2560</v>
      </c>
      <c r="Z150">
        <v>1600</v>
      </c>
      <c r="AA150">
        <v>2880</v>
      </c>
      <c r="AB150">
        <v>3520</v>
      </c>
      <c r="AC150">
        <v>2880</v>
      </c>
      <c r="AD150">
        <v>2240</v>
      </c>
      <c r="AF150">
        <f t="shared" si="2"/>
        <v>2080</v>
      </c>
      <c r="AG150">
        <f>SUM($S150:T150)</f>
        <v>4640</v>
      </c>
      <c r="AH150">
        <f>SUM($S150:U150)</f>
        <v>8000</v>
      </c>
      <c r="AI150">
        <f>SUM($S150:V150)</f>
        <v>10880</v>
      </c>
      <c r="AJ150">
        <f>SUM($S150:W150)</f>
        <v>13760</v>
      </c>
      <c r="AK150">
        <f>SUM($S150:X150)</f>
        <v>16320</v>
      </c>
      <c r="AL150">
        <f>SUM($S150:Y150)</f>
        <v>18880</v>
      </c>
      <c r="AM150">
        <f>SUM($S150:Z150)</f>
        <v>20480</v>
      </c>
      <c r="AN150">
        <f>SUM($S150:AA150)</f>
        <v>23360</v>
      </c>
      <c r="AO150">
        <f>SUM($S150:AB150)</f>
        <v>26880</v>
      </c>
      <c r="AP150">
        <f>SUM($S150:AC150)</f>
        <v>29760</v>
      </c>
      <c r="AQ150">
        <f>SUM($S150:AD150)</f>
        <v>32000</v>
      </c>
    </row>
    <row r="151" spans="2:43" x14ac:dyDescent="0.25">
      <c r="B151">
        <v>20439</v>
      </c>
      <c r="C151" t="s">
        <v>682</v>
      </c>
      <c r="D151" t="s">
        <v>23</v>
      </c>
      <c r="E151" t="s">
        <v>18</v>
      </c>
      <c r="F151" t="s">
        <v>535</v>
      </c>
      <c r="G151" t="s">
        <v>358</v>
      </c>
      <c r="H151">
        <v>0</v>
      </c>
      <c r="I151">
        <v>2024</v>
      </c>
      <c r="J151" t="s">
        <v>679</v>
      </c>
      <c r="K151" t="s">
        <v>679</v>
      </c>
      <c r="L151" t="s">
        <v>1239</v>
      </c>
      <c r="M151">
        <v>3209.91</v>
      </c>
      <c r="N151">
        <v>1372.89</v>
      </c>
      <c r="O151">
        <v>0</v>
      </c>
      <c r="P151">
        <v>1500</v>
      </c>
      <c r="Q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>
        <f t="shared" si="2"/>
        <v>0</v>
      </c>
      <c r="AG151">
        <f>SUM($S151:T151)</f>
        <v>0</v>
      </c>
      <c r="AH151">
        <f>SUM($S151:U151)</f>
        <v>0</v>
      </c>
      <c r="AI151">
        <f>SUM($S151:V151)</f>
        <v>0</v>
      </c>
      <c r="AJ151">
        <f>SUM($S151:W151)</f>
        <v>0</v>
      </c>
      <c r="AK151">
        <f>SUM($S151:X151)</f>
        <v>0</v>
      </c>
      <c r="AL151">
        <f>SUM($S151:Y151)</f>
        <v>0</v>
      </c>
      <c r="AM151">
        <f>SUM($S151:Z151)</f>
        <v>0</v>
      </c>
      <c r="AN151">
        <f>SUM($S151:AA151)</f>
        <v>0</v>
      </c>
      <c r="AO151">
        <f>SUM($S151:AB151)</f>
        <v>0</v>
      </c>
      <c r="AP151">
        <f>SUM($S151:AC151)</f>
        <v>0</v>
      </c>
      <c r="AQ151">
        <f>SUM($S151:AD151)</f>
        <v>0</v>
      </c>
    </row>
    <row r="152" spans="2:43" x14ac:dyDescent="0.25">
      <c r="B152">
        <v>20441</v>
      </c>
      <c r="C152" t="s">
        <v>137</v>
      </c>
      <c r="D152" t="s">
        <v>23</v>
      </c>
      <c r="E152" t="s">
        <v>16</v>
      </c>
      <c r="F152" t="s">
        <v>535</v>
      </c>
      <c r="G152" t="s">
        <v>64</v>
      </c>
      <c r="H152">
        <v>0</v>
      </c>
      <c r="I152" t="s">
        <v>38</v>
      </c>
      <c r="J152" t="s">
        <v>141</v>
      </c>
      <c r="K152" t="s">
        <v>141</v>
      </c>
      <c r="L152" t="s">
        <v>1239</v>
      </c>
      <c r="M152">
        <v>7292.99</v>
      </c>
      <c r="N152">
        <v>6617.5</v>
      </c>
      <c r="O152">
        <v>6947.2</v>
      </c>
      <c r="P152">
        <v>6500</v>
      </c>
      <c r="Q152">
        <v>7500</v>
      </c>
      <c r="S152">
        <v>487.5</v>
      </c>
      <c r="T152">
        <v>600</v>
      </c>
      <c r="U152">
        <v>787.5</v>
      </c>
      <c r="V152">
        <v>675</v>
      </c>
      <c r="W152">
        <v>675</v>
      </c>
      <c r="X152">
        <v>600</v>
      </c>
      <c r="Y152">
        <v>600</v>
      </c>
      <c r="Z152">
        <v>375</v>
      </c>
      <c r="AA152">
        <v>675</v>
      </c>
      <c r="AB152">
        <v>825</v>
      </c>
      <c r="AC152">
        <v>675</v>
      </c>
      <c r="AD152">
        <v>525</v>
      </c>
      <c r="AF152">
        <f t="shared" si="2"/>
        <v>487.5</v>
      </c>
      <c r="AG152">
        <f>SUM($S152:T152)</f>
        <v>1087.5</v>
      </c>
      <c r="AH152">
        <f>SUM($S152:U152)</f>
        <v>1875</v>
      </c>
      <c r="AI152">
        <f>SUM($S152:V152)</f>
        <v>2550</v>
      </c>
      <c r="AJ152">
        <f>SUM($S152:W152)</f>
        <v>3225</v>
      </c>
      <c r="AK152">
        <f>SUM($S152:X152)</f>
        <v>3825</v>
      </c>
      <c r="AL152">
        <f>SUM($S152:Y152)</f>
        <v>4425</v>
      </c>
      <c r="AM152">
        <f>SUM($S152:Z152)</f>
        <v>4800</v>
      </c>
      <c r="AN152">
        <f>SUM($S152:AA152)</f>
        <v>5475</v>
      </c>
      <c r="AO152">
        <f>SUM($S152:AB152)</f>
        <v>6300</v>
      </c>
      <c r="AP152">
        <f>SUM($S152:AC152)</f>
        <v>6975</v>
      </c>
      <c r="AQ152">
        <f>SUM($S152:AD152)</f>
        <v>7500</v>
      </c>
    </row>
    <row r="153" spans="2:43" x14ac:dyDescent="0.25">
      <c r="B153">
        <v>20443</v>
      </c>
      <c r="C153" t="s">
        <v>566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2023</v>
      </c>
      <c r="J153">
        <v>0</v>
      </c>
      <c r="K153">
        <v>0</v>
      </c>
      <c r="L153">
        <v>0</v>
      </c>
      <c r="M153">
        <v>2366.63</v>
      </c>
      <c r="N153">
        <v>1139.8900000000001</v>
      </c>
      <c r="O153">
        <v>0</v>
      </c>
      <c r="P153">
        <v>0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>
        <f t="shared" si="2"/>
        <v>0</v>
      </c>
      <c r="AG153">
        <f>SUM($S153:T153)</f>
        <v>0</v>
      </c>
      <c r="AH153">
        <f>SUM($S153:U153)</f>
        <v>0</v>
      </c>
      <c r="AI153">
        <f>SUM($S153:V153)</f>
        <v>0</v>
      </c>
      <c r="AJ153">
        <f>SUM($S153:W153)</f>
        <v>0</v>
      </c>
      <c r="AK153">
        <f>SUM($S153:X153)</f>
        <v>0</v>
      </c>
      <c r="AL153">
        <f>SUM($S153:Y153)</f>
        <v>0</v>
      </c>
      <c r="AM153">
        <f>SUM($S153:Z153)</f>
        <v>0</v>
      </c>
      <c r="AN153">
        <f>SUM($S153:AA153)</f>
        <v>0</v>
      </c>
      <c r="AO153">
        <f>SUM($S153:AB153)</f>
        <v>0</v>
      </c>
      <c r="AP153">
        <f>SUM($S153:AC153)</f>
        <v>0</v>
      </c>
      <c r="AQ153">
        <f>SUM($S153:AD153)</f>
        <v>0</v>
      </c>
    </row>
    <row r="154" spans="2:43" x14ac:dyDescent="0.25">
      <c r="B154">
        <v>20444</v>
      </c>
      <c r="C154" t="s">
        <v>295</v>
      </c>
      <c r="D154" t="s">
        <v>23</v>
      </c>
      <c r="E154" t="s">
        <v>18</v>
      </c>
      <c r="F154" t="s">
        <v>535</v>
      </c>
      <c r="G154" t="s">
        <v>64</v>
      </c>
      <c r="H154">
        <v>0</v>
      </c>
      <c r="I154" t="s">
        <v>38</v>
      </c>
      <c r="J154" t="s">
        <v>712</v>
      </c>
      <c r="K154" t="s">
        <v>679</v>
      </c>
      <c r="L154" t="s">
        <v>1239</v>
      </c>
      <c r="M154">
        <v>3677.35</v>
      </c>
      <c r="N154">
        <v>2789.02</v>
      </c>
      <c r="O154">
        <v>2561.41</v>
      </c>
      <c r="P154">
        <v>0</v>
      </c>
      <c r="Q154">
        <v>2500</v>
      </c>
      <c r="S154">
        <v>162.5</v>
      </c>
      <c r="T154">
        <v>200</v>
      </c>
      <c r="U154">
        <v>262.5</v>
      </c>
      <c r="V154">
        <v>225</v>
      </c>
      <c r="W154">
        <v>225</v>
      </c>
      <c r="X154">
        <v>200</v>
      </c>
      <c r="Y154">
        <v>200</v>
      </c>
      <c r="Z154">
        <v>125</v>
      </c>
      <c r="AA154">
        <v>225</v>
      </c>
      <c r="AB154">
        <v>275</v>
      </c>
      <c r="AC154">
        <v>225</v>
      </c>
      <c r="AD154">
        <v>175</v>
      </c>
      <c r="AF154">
        <f t="shared" si="2"/>
        <v>162.5</v>
      </c>
      <c r="AG154">
        <f>SUM($S154:T154)</f>
        <v>362.5</v>
      </c>
      <c r="AH154">
        <f>SUM($S154:U154)</f>
        <v>625</v>
      </c>
      <c r="AI154">
        <f>SUM($S154:V154)</f>
        <v>850</v>
      </c>
      <c r="AJ154">
        <f>SUM($S154:W154)</f>
        <v>1075</v>
      </c>
      <c r="AK154">
        <f>SUM($S154:X154)</f>
        <v>1275</v>
      </c>
      <c r="AL154">
        <f>SUM($S154:Y154)</f>
        <v>1475</v>
      </c>
      <c r="AM154">
        <f>SUM($S154:Z154)</f>
        <v>1600</v>
      </c>
      <c r="AN154">
        <f>SUM($S154:AA154)</f>
        <v>1825</v>
      </c>
      <c r="AO154">
        <f>SUM($S154:AB154)</f>
        <v>2100</v>
      </c>
      <c r="AP154">
        <f>SUM($S154:AC154)</f>
        <v>2325</v>
      </c>
      <c r="AQ154">
        <f>SUM($S154:AD154)</f>
        <v>2500</v>
      </c>
    </row>
    <row r="155" spans="2:43" x14ac:dyDescent="0.25">
      <c r="B155">
        <v>20445</v>
      </c>
      <c r="C155" t="s">
        <v>72</v>
      </c>
      <c r="D155" t="s">
        <v>23</v>
      </c>
      <c r="E155" t="s">
        <v>18</v>
      </c>
      <c r="F155" t="s">
        <v>535</v>
      </c>
      <c r="G155" t="s">
        <v>64</v>
      </c>
      <c r="H155">
        <v>0</v>
      </c>
      <c r="I155" t="s">
        <v>38</v>
      </c>
      <c r="J155" t="s">
        <v>710</v>
      </c>
      <c r="K155" t="s">
        <v>713</v>
      </c>
      <c r="L155" t="s">
        <v>1239</v>
      </c>
      <c r="M155">
        <v>20470.03</v>
      </c>
      <c r="N155">
        <v>30382.74</v>
      </c>
      <c r="O155">
        <v>33797.24</v>
      </c>
      <c r="P155">
        <v>32000</v>
      </c>
      <c r="Q155">
        <v>35500</v>
      </c>
      <c r="S155">
        <v>2307.5</v>
      </c>
      <c r="T155">
        <v>2840</v>
      </c>
      <c r="U155">
        <v>3727.5</v>
      </c>
      <c r="V155">
        <v>3195</v>
      </c>
      <c r="W155">
        <v>3195</v>
      </c>
      <c r="X155">
        <v>2840</v>
      </c>
      <c r="Y155">
        <v>2840</v>
      </c>
      <c r="Z155">
        <v>1775</v>
      </c>
      <c r="AA155">
        <v>3195</v>
      </c>
      <c r="AB155">
        <v>3905</v>
      </c>
      <c r="AC155">
        <v>3195</v>
      </c>
      <c r="AD155">
        <v>2485</v>
      </c>
      <c r="AF155">
        <f t="shared" si="2"/>
        <v>2307.5</v>
      </c>
      <c r="AG155">
        <f>SUM($S155:T155)</f>
        <v>5147.5</v>
      </c>
      <c r="AH155">
        <f>SUM($S155:U155)</f>
        <v>8875</v>
      </c>
      <c r="AI155">
        <f>SUM($S155:V155)</f>
        <v>12070</v>
      </c>
      <c r="AJ155">
        <f>SUM($S155:W155)</f>
        <v>15265</v>
      </c>
      <c r="AK155">
        <f>SUM($S155:X155)</f>
        <v>18105</v>
      </c>
      <c r="AL155">
        <f>SUM($S155:Y155)</f>
        <v>20945</v>
      </c>
      <c r="AM155">
        <f>SUM($S155:Z155)</f>
        <v>22720</v>
      </c>
      <c r="AN155">
        <f>SUM($S155:AA155)</f>
        <v>25915</v>
      </c>
      <c r="AO155">
        <f>SUM($S155:AB155)</f>
        <v>29820</v>
      </c>
      <c r="AP155">
        <f>SUM($S155:AC155)</f>
        <v>33015</v>
      </c>
      <c r="AQ155">
        <f>SUM($S155:AD155)</f>
        <v>35500</v>
      </c>
    </row>
    <row r="156" spans="2:43" x14ac:dyDescent="0.25">
      <c r="B156">
        <v>20447</v>
      </c>
      <c r="C156" t="s">
        <v>784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127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>
        <f t="shared" si="2"/>
        <v>0</v>
      </c>
      <c r="AG156">
        <f>SUM($S156:T156)</f>
        <v>0</v>
      </c>
      <c r="AH156">
        <f>SUM($S156:U156)</f>
        <v>0</v>
      </c>
      <c r="AI156">
        <f>SUM($S156:V156)</f>
        <v>0</v>
      </c>
      <c r="AJ156">
        <f>SUM($S156:W156)</f>
        <v>0</v>
      </c>
      <c r="AK156">
        <f>SUM($S156:X156)</f>
        <v>0</v>
      </c>
      <c r="AL156">
        <f>SUM($S156:Y156)</f>
        <v>0</v>
      </c>
      <c r="AM156">
        <f>SUM($S156:Z156)</f>
        <v>0</v>
      </c>
      <c r="AN156">
        <f>SUM($S156:AA156)</f>
        <v>0</v>
      </c>
      <c r="AO156">
        <f>SUM($S156:AB156)</f>
        <v>0</v>
      </c>
      <c r="AP156">
        <f>SUM($S156:AC156)</f>
        <v>0</v>
      </c>
      <c r="AQ156">
        <f>SUM($S156:AD156)</f>
        <v>0</v>
      </c>
    </row>
    <row r="157" spans="2:43" x14ac:dyDescent="0.25">
      <c r="B157">
        <v>20448</v>
      </c>
      <c r="C157" t="s">
        <v>252</v>
      </c>
      <c r="D157" t="s">
        <v>23</v>
      </c>
      <c r="E157" t="s">
        <v>271</v>
      </c>
      <c r="F157" t="s">
        <v>533</v>
      </c>
      <c r="G157" t="s">
        <v>64</v>
      </c>
      <c r="H157">
        <v>0</v>
      </c>
      <c r="I157" t="s">
        <v>38</v>
      </c>
      <c r="J157" t="s">
        <v>133</v>
      </c>
      <c r="K157" t="s">
        <v>133</v>
      </c>
      <c r="L157" t="s">
        <v>1242</v>
      </c>
      <c r="M157">
        <v>11038.46</v>
      </c>
      <c r="N157">
        <v>12407.37</v>
      </c>
      <c r="O157">
        <v>15058.16</v>
      </c>
      <c r="P157">
        <v>13500</v>
      </c>
      <c r="Q157">
        <v>18000</v>
      </c>
      <c r="S157">
        <v>1170</v>
      </c>
      <c r="T157">
        <v>1440</v>
      </c>
      <c r="U157">
        <v>1890</v>
      </c>
      <c r="V157">
        <v>1620</v>
      </c>
      <c r="W157">
        <v>1620</v>
      </c>
      <c r="X157">
        <v>1440</v>
      </c>
      <c r="Y157">
        <v>1440</v>
      </c>
      <c r="Z157">
        <v>900</v>
      </c>
      <c r="AA157">
        <v>1620</v>
      </c>
      <c r="AB157">
        <v>1980</v>
      </c>
      <c r="AC157">
        <v>1620</v>
      </c>
      <c r="AD157">
        <v>1260</v>
      </c>
      <c r="AF157">
        <f t="shared" si="2"/>
        <v>1170</v>
      </c>
      <c r="AG157">
        <f>SUM($S157:T157)</f>
        <v>2610</v>
      </c>
      <c r="AH157">
        <f>SUM($S157:U157)</f>
        <v>4500</v>
      </c>
      <c r="AI157">
        <f>SUM($S157:V157)</f>
        <v>6120</v>
      </c>
      <c r="AJ157">
        <f>SUM($S157:W157)</f>
        <v>7740</v>
      </c>
      <c r="AK157">
        <f>SUM($S157:X157)</f>
        <v>9180</v>
      </c>
      <c r="AL157">
        <f>SUM($S157:Y157)</f>
        <v>10620</v>
      </c>
      <c r="AM157">
        <f>SUM($S157:Z157)</f>
        <v>11520</v>
      </c>
      <c r="AN157">
        <f>SUM($S157:AA157)</f>
        <v>13140</v>
      </c>
      <c r="AO157">
        <f>SUM($S157:AB157)</f>
        <v>15120</v>
      </c>
      <c r="AP157">
        <f>SUM($S157:AC157)</f>
        <v>16740</v>
      </c>
      <c r="AQ157">
        <f>SUM($S157:AD157)</f>
        <v>18000</v>
      </c>
    </row>
    <row r="158" spans="2:43" x14ac:dyDescent="0.25">
      <c r="B158">
        <v>20449</v>
      </c>
      <c r="C158" t="s">
        <v>683</v>
      </c>
      <c r="D158" t="s">
        <v>23</v>
      </c>
      <c r="E158" t="s">
        <v>18</v>
      </c>
      <c r="F158" t="s">
        <v>535</v>
      </c>
      <c r="G158" t="s">
        <v>64</v>
      </c>
      <c r="H158">
        <v>0</v>
      </c>
      <c r="I158">
        <v>2024</v>
      </c>
      <c r="J158" t="s">
        <v>679</v>
      </c>
      <c r="K158" t="s">
        <v>679</v>
      </c>
      <c r="L158" t="s">
        <v>1239</v>
      </c>
      <c r="M158">
        <v>900.49</v>
      </c>
      <c r="N158">
        <v>920.15</v>
      </c>
      <c r="O158">
        <v>773.95</v>
      </c>
      <c r="P158">
        <v>1000</v>
      </c>
      <c r="Q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>
        <f t="shared" si="2"/>
        <v>0</v>
      </c>
      <c r="AG158">
        <f>SUM($S158:T158)</f>
        <v>0</v>
      </c>
      <c r="AH158">
        <f>SUM($S158:U158)</f>
        <v>0</v>
      </c>
      <c r="AI158">
        <f>SUM($S158:V158)</f>
        <v>0</v>
      </c>
      <c r="AJ158">
        <f>SUM($S158:W158)</f>
        <v>0</v>
      </c>
      <c r="AK158">
        <f>SUM($S158:X158)</f>
        <v>0</v>
      </c>
      <c r="AL158">
        <f>SUM($S158:Y158)</f>
        <v>0</v>
      </c>
      <c r="AM158">
        <f>SUM($S158:Z158)</f>
        <v>0</v>
      </c>
      <c r="AN158">
        <f>SUM($S158:AA158)</f>
        <v>0</v>
      </c>
      <c r="AO158">
        <f>SUM($S158:AB158)</f>
        <v>0</v>
      </c>
      <c r="AP158">
        <f>SUM($S158:AC158)</f>
        <v>0</v>
      </c>
      <c r="AQ158">
        <f>SUM($S158:AD158)</f>
        <v>0</v>
      </c>
    </row>
    <row r="159" spans="2:43" x14ac:dyDescent="0.25">
      <c r="B159">
        <v>20452</v>
      </c>
      <c r="C159" t="s">
        <v>567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2023</v>
      </c>
      <c r="J159">
        <v>0</v>
      </c>
      <c r="K159">
        <v>0</v>
      </c>
      <c r="L159">
        <v>0</v>
      </c>
      <c r="M159">
        <v>8053.72</v>
      </c>
      <c r="N159">
        <v>4745.34</v>
      </c>
      <c r="O159">
        <v>0</v>
      </c>
      <c r="P159">
        <v>0</v>
      </c>
      <c r="Q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F159">
        <f t="shared" si="2"/>
        <v>0</v>
      </c>
      <c r="AG159">
        <f>SUM($S159:T159)</f>
        <v>0</v>
      </c>
      <c r="AH159">
        <f>SUM($S159:U159)</f>
        <v>0</v>
      </c>
      <c r="AI159">
        <f>SUM($S159:V159)</f>
        <v>0</v>
      </c>
      <c r="AJ159">
        <f>SUM($S159:W159)</f>
        <v>0</v>
      </c>
      <c r="AK159">
        <f>SUM($S159:X159)</f>
        <v>0</v>
      </c>
      <c r="AL159">
        <f>SUM($S159:Y159)</f>
        <v>0</v>
      </c>
      <c r="AM159">
        <f>SUM($S159:Z159)</f>
        <v>0</v>
      </c>
      <c r="AN159">
        <f>SUM($S159:AA159)</f>
        <v>0</v>
      </c>
      <c r="AO159">
        <f>SUM($S159:AB159)</f>
        <v>0</v>
      </c>
      <c r="AP159">
        <f>SUM($S159:AC159)</f>
        <v>0</v>
      </c>
      <c r="AQ159">
        <f>SUM($S159:AD159)</f>
        <v>0</v>
      </c>
    </row>
    <row r="160" spans="2:43" x14ac:dyDescent="0.25">
      <c r="B160">
        <v>20454</v>
      </c>
      <c r="C160" t="s">
        <v>262</v>
      </c>
      <c r="D160" t="s">
        <v>23</v>
      </c>
      <c r="E160" t="s">
        <v>271</v>
      </c>
      <c r="F160" t="s">
        <v>535</v>
      </c>
      <c r="G160" t="s">
        <v>64</v>
      </c>
      <c r="H160">
        <v>0</v>
      </c>
      <c r="I160" t="s">
        <v>38</v>
      </c>
      <c r="J160" t="s">
        <v>141</v>
      </c>
      <c r="K160" t="s">
        <v>141</v>
      </c>
      <c r="L160" t="s">
        <v>1239</v>
      </c>
      <c r="M160">
        <v>13032.89</v>
      </c>
      <c r="N160">
        <v>11471.8</v>
      </c>
      <c r="O160">
        <v>8573</v>
      </c>
      <c r="P160">
        <v>12500</v>
      </c>
      <c r="Q160">
        <v>8000</v>
      </c>
      <c r="S160">
        <v>520</v>
      </c>
      <c r="T160">
        <v>640</v>
      </c>
      <c r="U160">
        <v>840</v>
      </c>
      <c r="V160">
        <v>720</v>
      </c>
      <c r="W160">
        <v>720</v>
      </c>
      <c r="X160">
        <v>640</v>
      </c>
      <c r="Y160">
        <v>640</v>
      </c>
      <c r="Z160">
        <v>400</v>
      </c>
      <c r="AA160">
        <v>720</v>
      </c>
      <c r="AB160">
        <v>880</v>
      </c>
      <c r="AC160">
        <v>720</v>
      </c>
      <c r="AD160">
        <v>560</v>
      </c>
      <c r="AF160">
        <f t="shared" si="2"/>
        <v>520</v>
      </c>
      <c r="AG160">
        <f>SUM($S160:T160)</f>
        <v>1160</v>
      </c>
      <c r="AH160">
        <f>SUM($S160:U160)</f>
        <v>2000</v>
      </c>
      <c r="AI160">
        <f>SUM($S160:V160)</f>
        <v>2720</v>
      </c>
      <c r="AJ160">
        <f>SUM($S160:W160)</f>
        <v>3440</v>
      </c>
      <c r="AK160">
        <f>SUM($S160:X160)</f>
        <v>4080</v>
      </c>
      <c r="AL160">
        <f>SUM($S160:Y160)</f>
        <v>4720</v>
      </c>
      <c r="AM160">
        <f>SUM($S160:Z160)</f>
        <v>5120</v>
      </c>
      <c r="AN160">
        <f>SUM($S160:AA160)</f>
        <v>5840</v>
      </c>
      <c r="AO160">
        <f>SUM($S160:AB160)</f>
        <v>6720</v>
      </c>
      <c r="AP160">
        <f>SUM($S160:AC160)</f>
        <v>7440</v>
      </c>
      <c r="AQ160">
        <f>SUM($S160:AD160)</f>
        <v>8000</v>
      </c>
    </row>
    <row r="161" spans="2:43" x14ac:dyDescent="0.25">
      <c r="B161">
        <v>20460</v>
      </c>
      <c r="C161" t="s">
        <v>785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127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>
        <f t="shared" si="2"/>
        <v>0</v>
      </c>
      <c r="AG161">
        <f>SUM($S161:T161)</f>
        <v>0</v>
      </c>
      <c r="AH161">
        <f>SUM($S161:U161)</f>
        <v>0</v>
      </c>
      <c r="AI161">
        <f>SUM($S161:V161)</f>
        <v>0</v>
      </c>
      <c r="AJ161">
        <f>SUM($S161:W161)</f>
        <v>0</v>
      </c>
      <c r="AK161">
        <f>SUM($S161:X161)</f>
        <v>0</v>
      </c>
      <c r="AL161">
        <f>SUM($S161:Y161)</f>
        <v>0</v>
      </c>
      <c r="AM161">
        <f>SUM($S161:Z161)</f>
        <v>0</v>
      </c>
      <c r="AN161">
        <f>SUM($S161:AA161)</f>
        <v>0</v>
      </c>
      <c r="AO161">
        <f>SUM($S161:AB161)</f>
        <v>0</v>
      </c>
      <c r="AP161">
        <f>SUM($S161:AC161)</f>
        <v>0</v>
      </c>
      <c r="AQ161">
        <f>SUM($S161:AD161)</f>
        <v>0</v>
      </c>
    </row>
    <row r="162" spans="2:43" x14ac:dyDescent="0.25">
      <c r="B162">
        <v>20472</v>
      </c>
      <c r="C162" t="s">
        <v>226</v>
      </c>
      <c r="D162" t="s">
        <v>23</v>
      </c>
      <c r="E162" t="s">
        <v>19</v>
      </c>
      <c r="F162" t="s">
        <v>535</v>
      </c>
      <c r="G162" t="s">
        <v>64</v>
      </c>
      <c r="H162">
        <v>0</v>
      </c>
      <c r="I162" t="s">
        <v>38</v>
      </c>
      <c r="J162" t="s">
        <v>141</v>
      </c>
      <c r="K162" t="s">
        <v>711</v>
      </c>
      <c r="L162" t="s">
        <v>1240</v>
      </c>
      <c r="M162">
        <v>6905.27</v>
      </c>
      <c r="N162">
        <v>6438.62</v>
      </c>
      <c r="O162">
        <v>4489.1000000000004</v>
      </c>
      <c r="P162">
        <v>7000</v>
      </c>
      <c r="Q162">
        <v>4000</v>
      </c>
      <c r="S162">
        <v>260</v>
      </c>
      <c r="T162">
        <v>320</v>
      </c>
      <c r="U162">
        <v>420</v>
      </c>
      <c r="V162">
        <v>360</v>
      </c>
      <c r="W162">
        <v>360</v>
      </c>
      <c r="X162">
        <v>320</v>
      </c>
      <c r="Y162">
        <v>320</v>
      </c>
      <c r="Z162">
        <v>200</v>
      </c>
      <c r="AA162">
        <v>360</v>
      </c>
      <c r="AB162">
        <v>440</v>
      </c>
      <c r="AC162">
        <v>360</v>
      </c>
      <c r="AD162">
        <v>280</v>
      </c>
      <c r="AF162">
        <f t="shared" si="2"/>
        <v>260</v>
      </c>
      <c r="AG162">
        <f>SUM($S162:T162)</f>
        <v>580</v>
      </c>
      <c r="AH162">
        <f>SUM($S162:U162)</f>
        <v>1000</v>
      </c>
      <c r="AI162">
        <f>SUM($S162:V162)</f>
        <v>1360</v>
      </c>
      <c r="AJ162">
        <f>SUM($S162:W162)</f>
        <v>1720</v>
      </c>
      <c r="AK162">
        <f>SUM($S162:X162)</f>
        <v>2040</v>
      </c>
      <c r="AL162">
        <f>SUM($S162:Y162)</f>
        <v>2360</v>
      </c>
      <c r="AM162">
        <f>SUM($S162:Z162)</f>
        <v>2560</v>
      </c>
      <c r="AN162">
        <f>SUM($S162:AA162)</f>
        <v>2920</v>
      </c>
      <c r="AO162">
        <f>SUM($S162:AB162)</f>
        <v>3360</v>
      </c>
      <c r="AP162">
        <f>SUM($S162:AC162)</f>
        <v>3720</v>
      </c>
      <c r="AQ162">
        <f>SUM($S162:AD162)</f>
        <v>4000</v>
      </c>
    </row>
    <row r="163" spans="2:43" x14ac:dyDescent="0.25">
      <c r="B163">
        <v>20475</v>
      </c>
      <c r="C163" t="s">
        <v>142</v>
      </c>
      <c r="D163" t="s">
        <v>23</v>
      </c>
      <c r="E163" t="s">
        <v>16</v>
      </c>
      <c r="F163" t="s">
        <v>533</v>
      </c>
      <c r="G163" t="s">
        <v>64</v>
      </c>
      <c r="H163">
        <v>0</v>
      </c>
      <c r="I163" t="s">
        <v>38</v>
      </c>
      <c r="J163" t="s">
        <v>133</v>
      </c>
      <c r="K163" t="s">
        <v>711</v>
      </c>
      <c r="L163" t="s">
        <v>1240</v>
      </c>
      <c r="M163">
        <v>4701.13</v>
      </c>
      <c r="N163">
        <v>6704.59</v>
      </c>
      <c r="O163">
        <v>3334.44</v>
      </c>
      <c r="P163">
        <v>7000</v>
      </c>
      <c r="Q163">
        <v>3500</v>
      </c>
      <c r="S163">
        <v>227.5</v>
      </c>
      <c r="T163">
        <v>280</v>
      </c>
      <c r="U163">
        <v>367.5</v>
      </c>
      <c r="V163">
        <v>315</v>
      </c>
      <c r="W163">
        <v>315</v>
      </c>
      <c r="X163">
        <v>280</v>
      </c>
      <c r="Y163">
        <v>280</v>
      </c>
      <c r="Z163">
        <v>175</v>
      </c>
      <c r="AA163">
        <v>315</v>
      </c>
      <c r="AB163">
        <v>385</v>
      </c>
      <c r="AC163">
        <v>315</v>
      </c>
      <c r="AD163">
        <v>245</v>
      </c>
      <c r="AF163">
        <f t="shared" si="2"/>
        <v>227.5</v>
      </c>
      <c r="AG163">
        <f>SUM($S163:T163)</f>
        <v>507.5</v>
      </c>
      <c r="AH163">
        <f>SUM($S163:U163)</f>
        <v>875</v>
      </c>
      <c r="AI163">
        <f>SUM($S163:V163)</f>
        <v>1190</v>
      </c>
      <c r="AJ163">
        <f>SUM($S163:W163)</f>
        <v>1505</v>
      </c>
      <c r="AK163">
        <f>SUM($S163:X163)</f>
        <v>1785</v>
      </c>
      <c r="AL163">
        <f>SUM($S163:Y163)</f>
        <v>2065</v>
      </c>
      <c r="AM163">
        <f>SUM($S163:Z163)</f>
        <v>2240</v>
      </c>
      <c r="AN163">
        <f>SUM($S163:AA163)</f>
        <v>2555</v>
      </c>
      <c r="AO163">
        <f>SUM($S163:AB163)</f>
        <v>2940</v>
      </c>
      <c r="AP163">
        <f>SUM($S163:AC163)</f>
        <v>3255</v>
      </c>
      <c r="AQ163">
        <f>SUM($S163:AD163)</f>
        <v>3500</v>
      </c>
    </row>
    <row r="164" spans="2:43" x14ac:dyDescent="0.25">
      <c r="B164">
        <v>20477</v>
      </c>
      <c r="C164" t="s">
        <v>786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127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>
        <f t="shared" si="2"/>
        <v>0</v>
      </c>
      <c r="AG164">
        <f>SUM($S164:T164)</f>
        <v>0</v>
      </c>
      <c r="AH164">
        <f>SUM($S164:U164)</f>
        <v>0</v>
      </c>
      <c r="AI164">
        <f>SUM($S164:V164)</f>
        <v>0</v>
      </c>
      <c r="AJ164">
        <f>SUM($S164:W164)</f>
        <v>0</v>
      </c>
      <c r="AK164">
        <f>SUM($S164:X164)</f>
        <v>0</v>
      </c>
      <c r="AL164">
        <f>SUM($S164:Y164)</f>
        <v>0</v>
      </c>
      <c r="AM164">
        <f>SUM($S164:Z164)</f>
        <v>0</v>
      </c>
      <c r="AN164">
        <f>SUM($S164:AA164)</f>
        <v>0</v>
      </c>
      <c r="AO164">
        <f>SUM($S164:AB164)</f>
        <v>0</v>
      </c>
      <c r="AP164">
        <f>SUM($S164:AC164)</f>
        <v>0</v>
      </c>
      <c r="AQ164">
        <f>SUM($S164:AD164)</f>
        <v>0</v>
      </c>
    </row>
    <row r="165" spans="2:43" x14ac:dyDescent="0.25">
      <c r="B165">
        <v>20503</v>
      </c>
      <c r="C165" t="s">
        <v>296</v>
      </c>
      <c r="D165" t="s">
        <v>23</v>
      </c>
      <c r="E165" t="s">
        <v>271</v>
      </c>
      <c r="F165">
        <v>0</v>
      </c>
      <c r="G165" t="s">
        <v>64</v>
      </c>
      <c r="H165">
        <v>0</v>
      </c>
      <c r="I165" t="s">
        <v>38</v>
      </c>
      <c r="J165" t="s">
        <v>712</v>
      </c>
      <c r="K165" t="s">
        <v>679</v>
      </c>
      <c r="L165" t="s">
        <v>1239</v>
      </c>
      <c r="M165">
        <v>9864.19</v>
      </c>
      <c r="N165">
        <v>3105.94</v>
      </c>
      <c r="O165">
        <v>1491.41</v>
      </c>
      <c r="P165">
        <v>4000</v>
      </c>
      <c r="Q165">
        <v>1500</v>
      </c>
      <c r="S165">
        <v>97.5</v>
      </c>
      <c r="T165">
        <v>120</v>
      </c>
      <c r="U165">
        <v>157.5</v>
      </c>
      <c r="V165">
        <v>135</v>
      </c>
      <c r="W165">
        <v>135</v>
      </c>
      <c r="X165">
        <v>120</v>
      </c>
      <c r="Y165">
        <v>120</v>
      </c>
      <c r="Z165">
        <v>75</v>
      </c>
      <c r="AA165">
        <v>135</v>
      </c>
      <c r="AB165">
        <v>165</v>
      </c>
      <c r="AC165">
        <v>135</v>
      </c>
      <c r="AD165">
        <v>105</v>
      </c>
      <c r="AF165">
        <f t="shared" si="2"/>
        <v>97.5</v>
      </c>
      <c r="AG165">
        <f>SUM($S165:T165)</f>
        <v>217.5</v>
      </c>
      <c r="AH165">
        <f>SUM($S165:U165)</f>
        <v>375</v>
      </c>
      <c r="AI165">
        <f>SUM($S165:V165)</f>
        <v>510</v>
      </c>
      <c r="AJ165">
        <f>SUM($S165:W165)</f>
        <v>645</v>
      </c>
      <c r="AK165">
        <f>SUM($S165:X165)</f>
        <v>765</v>
      </c>
      <c r="AL165">
        <f>SUM($S165:Y165)</f>
        <v>885</v>
      </c>
      <c r="AM165">
        <f>SUM($S165:Z165)</f>
        <v>960</v>
      </c>
      <c r="AN165">
        <f>SUM($S165:AA165)</f>
        <v>1095</v>
      </c>
      <c r="AO165">
        <f>SUM($S165:AB165)</f>
        <v>1260</v>
      </c>
      <c r="AP165">
        <f>SUM($S165:AC165)</f>
        <v>1395</v>
      </c>
      <c r="AQ165">
        <f>SUM($S165:AD165)</f>
        <v>1500</v>
      </c>
    </row>
    <row r="166" spans="2:43" x14ac:dyDescent="0.25">
      <c r="B166">
        <v>20505</v>
      </c>
      <c r="C166" t="s">
        <v>297</v>
      </c>
      <c r="D166" t="s">
        <v>23</v>
      </c>
      <c r="E166" t="s">
        <v>271</v>
      </c>
      <c r="F166">
        <v>0</v>
      </c>
      <c r="G166" t="s">
        <v>64</v>
      </c>
      <c r="H166">
        <v>0</v>
      </c>
      <c r="I166">
        <v>2024</v>
      </c>
      <c r="J166" t="s">
        <v>679</v>
      </c>
      <c r="K166" t="s">
        <v>679</v>
      </c>
      <c r="L166" t="s">
        <v>1239</v>
      </c>
      <c r="M166">
        <v>2130.27</v>
      </c>
      <c r="N166">
        <v>1336.1</v>
      </c>
      <c r="O166">
        <v>759.55</v>
      </c>
      <c r="P166">
        <v>1500</v>
      </c>
      <c r="Q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f t="shared" si="2"/>
        <v>0</v>
      </c>
      <c r="AG166">
        <f>SUM($S166:T166)</f>
        <v>0</v>
      </c>
      <c r="AH166">
        <f>SUM($S166:U166)</f>
        <v>0</v>
      </c>
      <c r="AI166">
        <f>SUM($S166:V166)</f>
        <v>0</v>
      </c>
      <c r="AJ166">
        <f>SUM($S166:W166)</f>
        <v>0</v>
      </c>
      <c r="AK166">
        <f>SUM($S166:X166)</f>
        <v>0</v>
      </c>
      <c r="AL166">
        <f>SUM($S166:Y166)</f>
        <v>0</v>
      </c>
      <c r="AM166">
        <f>SUM($S166:Z166)</f>
        <v>0</v>
      </c>
      <c r="AN166">
        <f>SUM($S166:AA166)</f>
        <v>0</v>
      </c>
      <c r="AO166">
        <f>SUM($S166:AB166)</f>
        <v>0</v>
      </c>
      <c r="AP166">
        <f>SUM($S166:AC166)</f>
        <v>0</v>
      </c>
      <c r="AQ166">
        <f>SUM($S166:AD166)</f>
        <v>0</v>
      </c>
    </row>
    <row r="167" spans="2:43" x14ac:dyDescent="0.25">
      <c r="B167">
        <v>20507</v>
      </c>
      <c r="C167" t="s">
        <v>132</v>
      </c>
      <c r="D167" t="s">
        <v>23</v>
      </c>
      <c r="E167" t="s">
        <v>18</v>
      </c>
      <c r="F167" t="s">
        <v>535</v>
      </c>
      <c r="G167" t="s">
        <v>64</v>
      </c>
      <c r="H167">
        <v>0</v>
      </c>
      <c r="I167" t="s">
        <v>38</v>
      </c>
      <c r="J167" t="s">
        <v>133</v>
      </c>
      <c r="K167" t="s">
        <v>133</v>
      </c>
      <c r="L167" t="s">
        <v>1242</v>
      </c>
      <c r="M167">
        <v>6074.57</v>
      </c>
      <c r="N167">
        <v>9349.36</v>
      </c>
      <c r="O167">
        <v>12008.94</v>
      </c>
      <c r="P167">
        <v>10000</v>
      </c>
      <c r="Q167">
        <v>13000</v>
      </c>
      <c r="S167">
        <v>845</v>
      </c>
      <c r="T167">
        <v>1040</v>
      </c>
      <c r="U167">
        <v>1365</v>
      </c>
      <c r="V167">
        <v>1170</v>
      </c>
      <c r="W167">
        <v>1170</v>
      </c>
      <c r="X167">
        <v>1040</v>
      </c>
      <c r="Y167">
        <v>1040</v>
      </c>
      <c r="Z167">
        <v>650</v>
      </c>
      <c r="AA167">
        <v>1170</v>
      </c>
      <c r="AB167">
        <v>1430</v>
      </c>
      <c r="AC167">
        <v>1170</v>
      </c>
      <c r="AD167">
        <v>910</v>
      </c>
      <c r="AF167">
        <f t="shared" si="2"/>
        <v>845</v>
      </c>
      <c r="AG167">
        <f>SUM($S167:T167)</f>
        <v>1885</v>
      </c>
      <c r="AH167">
        <f>SUM($S167:U167)</f>
        <v>3250</v>
      </c>
      <c r="AI167">
        <f>SUM($S167:V167)</f>
        <v>4420</v>
      </c>
      <c r="AJ167">
        <f>SUM($S167:W167)</f>
        <v>5590</v>
      </c>
      <c r="AK167">
        <f>SUM($S167:X167)</f>
        <v>6630</v>
      </c>
      <c r="AL167">
        <f>SUM($S167:Y167)</f>
        <v>7670</v>
      </c>
      <c r="AM167">
        <f>SUM($S167:Z167)</f>
        <v>8320</v>
      </c>
      <c r="AN167">
        <f>SUM($S167:AA167)</f>
        <v>9490</v>
      </c>
      <c r="AO167">
        <f>SUM($S167:AB167)</f>
        <v>10920</v>
      </c>
      <c r="AP167">
        <f>SUM($S167:AC167)</f>
        <v>12090</v>
      </c>
      <c r="AQ167">
        <f>SUM($S167:AD167)</f>
        <v>13000</v>
      </c>
    </row>
    <row r="168" spans="2:43" x14ac:dyDescent="0.25">
      <c r="B168">
        <v>20509</v>
      </c>
      <c r="C168" t="s">
        <v>181</v>
      </c>
      <c r="D168" t="s">
        <v>23</v>
      </c>
      <c r="E168" t="s">
        <v>19</v>
      </c>
      <c r="F168" t="s">
        <v>535</v>
      </c>
      <c r="G168" t="s">
        <v>64</v>
      </c>
      <c r="H168">
        <v>0</v>
      </c>
      <c r="I168" t="s">
        <v>38</v>
      </c>
      <c r="J168" t="s">
        <v>133</v>
      </c>
      <c r="K168" t="s">
        <v>128</v>
      </c>
      <c r="L168" t="s">
        <v>1242</v>
      </c>
      <c r="M168">
        <v>21063.3</v>
      </c>
      <c r="N168">
        <v>19661.52</v>
      </c>
      <c r="O168">
        <v>22479.38</v>
      </c>
      <c r="P168">
        <v>21000</v>
      </c>
      <c r="Q168">
        <v>25000</v>
      </c>
      <c r="S168">
        <v>1625</v>
      </c>
      <c r="T168">
        <v>2000</v>
      </c>
      <c r="U168">
        <v>2625</v>
      </c>
      <c r="V168">
        <v>2250</v>
      </c>
      <c r="W168">
        <v>2250</v>
      </c>
      <c r="X168">
        <v>2000</v>
      </c>
      <c r="Y168">
        <v>2000</v>
      </c>
      <c r="Z168">
        <v>1250</v>
      </c>
      <c r="AA168">
        <v>2250</v>
      </c>
      <c r="AB168">
        <v>2750</v>
      </c>
      <c r="AC168">
        <v>2250</v>
      </c>
      <c r="AD168">
        <v>1750</v>
      </c>
      <c r="AF168">
        <f t="shared" si="2"/>
        <v>1625</v>
      </c>
      <c r="AG168">
        <f>SUM($S168:T168)</f>
        <v>3625</v>
      </c>
      <c r="AH168">
        <f>SUM($S168:U168)</f>
        <v>6250</v>
      </c>
      <c r="AI168">
        <f>SUM($S168:V168)</f>
        <v>8500</v>
      </c>
      <c r="AJ168">
        <f>SUM($S168:W168)</f>
        <v>10750</v>
      </c>
      <c r="AK168">
        <f>SUM($S168:X168)</f>
        <v>12750</v>
      </c>
      <c r="AL168">
        <f>SUM($S168:Y168)</f>
        <v>14750</v>
      </c>
      <c r="AM168">
        <f>SUM($S168:Z168)</f>
        <v>16000</v>
      </c>
      <c r="AN168">
        <f>SUM($S168:AA168)</f>
        <v>18250</v>
      </c>
      <c r="AO168">
        <f>SUM($S168:AB168)</f>
        <v>21000</v>
      </c>
      <c r="AP168">
        <f>SUM($S168:AC168)</f>
        <v>23250</v>
      </c>
      <c r="AQ168">
        <f>SUM($S168:AD168)</f>
        <v>25000</v>
      </c>
    </row>
    <row r="169" spans="2:43" x14ac:dyDescent="0.25">
      <c r="B169">
        <v>20511</v>
      </c>
      <c r="C169" t="s">
        <v>138</v>
      </c>
      <c r="D169" t="s">
        <v>23</v>
      </c>
      <c r="E169" t="s">
        <v>16</v>
      </c>
      <c r="F169" t="s">
        <v>535</v>
      </c>
      <c r="G169" t="s">
        <v>64</v>
      </c>
      <c r="H169">
        <v>0</v>
      </c>
      <c r="I169" t="s">
        <v>38</v>
      </c>
      <c r="J169" t="s">
        <v>133</v>
      </c>
      <c r="K169" t="s">
        <v>141</v>
      </c>
      <c r="L169" t="s">
        <v>1239</v>
      </c>
      <c r="M169">
        <v>6999.47</v>
      </c>
      <c r="N169">
        <v>6964.86</v>
      </c>
      <c r="O169">
        <v>5255.26</v>
      </c>
      <c r="P169">
        <v>8000</v>
      </c>
      <c r="Q169">
        <v>5500</v>
      </c>
      <c r="S169">
        <v>357.5</v>
      </c>
      <c r="T169">
        <v>440</v>
      </c>
      <c r="U169">
        <v>577.5</v>
      </c>
      <c r="V169">
        <v>495</v>
      </c>
      <c r="W169">
        <v>495</v>
      </c>
      <c r="X169">
        <v>440</v>
      </c>
      <c r="Y169">
        <v>440</v>
      </c>
      <c r="Z169">
        <v>275</v>
      </c>
      <c r="AA169">
        <v>495</v>
      </c>
      <c r="AB169">
        <v>605</v>
      </c>
      <c r="AC169">
        <v>495</v>
      </c>
      <c r="AD169">
        <v>385</v>
      </c>
      <c r="AF169">
        <f t="shared" si="2"/>
        <v>357.5</v>
      </c>
      <c r="AG169">
        <f>SUM($S169:T169)</f>
        <v>797.5</v>
      </c>
      <c r="AH169">
        <f>SUM($S169:U169)</f>
        <v>1375</v>
      </c>
      <c r="AI169">
        <f>SUM($S169:V169)</f>
        <v>1870</v>
      </c>
      <c r="AJ169">
        <f>SUM($S169:W169)</f>
        <v>2365</v>
      </c>
      <c r="AK169">
        <f>SUM($S169:X169)</f>
        <v>2805</v>
      </c>
      <c r="AL169">
        <f>SUM($S169:Y169)</f>
        <v>3245</v>
      </c>
      <c r="AM169">
        <f>SUM($S169:Z169)</f>
        <v>3520</v>
      </c>
      <c r="AN169">
        <f>SUM($S169:AA169)</f>
        <v>4015</v>
      </c>
      <c r="AO169">
        <f>SUM($S169:AB169)</f>
        <v>4620</v>
      </c>
      <c r="AP169">
        <f>SUM($S169:AC169)</f>
        <v>5115</v>
      </c>
      <c r="AQ169">
        <f>SUM($S169:AD169)</f>
        <v>5500</v>
      </c>
    </row>
    <row r="170" spans="2:43" x14ac:dyDescent="0.25">
      <c r="B170">
        <v>20513</v>
      </c>
      <c r="C170" t="s">
        <v>298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2024</v>
      </c>
      <c r="J170">
        <v>0</v>
      </c>
      <c r="K170">
        <v>0</v>
      </c>
      <c r="L170">
        <v>0</v>
      </c>
      <c r="M170">
        <v>34726.99</v>
      </c>
      <c r="N170">
        <v>2328.44</v>
      </c>
      <c r="O170">
        <v>609.65</v>
      </c>
      <c r="P170">
        <v>0</v>
      </c>
      <c r="Q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>
        <f t="shared" si="2"/>
        <v>0</v>
      </c>
      <c r="AG170">
        <f>SUM($S170:T170)</f>
        <v>0</v>
      </c>
      <c r="AH170">
        <f>SUM($S170:U170)</f>
        <v>0</v>
      </c>
      <c r="AI170">
        <f>SUM($S170:V170)</f>
        <v>0</v>
      </c>
      <c r="AJ170">
        <f>SUM($S170:W170)</f>
        <v>0</v>
      </c>
      <c r="AK170">
        <f>SUM($S170:X170)</f>
        <v>0</v>
      </c>
      <c r="AL170">
        <f>SUM($S170:Y170)</f>
        <v>0</v>
      </c>
      <c r="AM170">
        <f>SUM($S170:Z170)</f>
        <v>0</v>
      </c>
      <c r="AN170">
        <f>SUM($S170:AA170)</f>
        <v>0</v>
      </c>
      <c r="AO170">
        <f>SUM($S170:AB170)</f>
        <v>0</v>
      </c>
      <c r="AP170">
        <f>SUM($S170:AC170)</f>
        <v>0</v>
      </c>
      <c r="AQ170">
        <f>SUM($S170:AD170)</f>
        <v>0</v>
      </c>
    </row>
    <row r="171" spans="2:43" x14ac:dyDescent="0.25">
      <c r="B171">
        <v>20516</v>
      </c>
      <c r="C171" t="s">
        <v>568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2023</v>
      </c>
      <c r="J171">
        <v>0</v>
      </c>
      <c r="K171">
        <v>0</v>
      </c>
      <c r="L171">
        <v>0</v>
      </c>
      <c r="M171">
        <v>301.79000000000002</v>
      </c>
      <c r="N171">
        <v>368.2</v>
      </c>
      <c r="O171">
        <v>0</v>
      </c>
      <c r="P171">
        <v>0</v>
      </c>
      <c r="Q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>
        <f t="shared" si="2"/>
        <v>0</v>
      </c>
      <c r="AG171">
        <f>SUM($S171:T171)</f>
        <v>0</v>
      </c>
      <c r="AH171">
        <f>SUM($S171:U171)</f>
        <v>0</v>
      </c>
      <c r="AI171">
        <f>SUM($S171:V171)</f>
        <v>0</v>
      </c>
      <c r="AJ171">
        <f>SUM($S171:W171)</f>
        <v>0</v>
      </c>
      <c r="AK171">
        <f>SUM($S171:X171)</f>
        <v>0</v>
      </c>
      <c r="AL171">
        <f>SUM($S171:Y171)</f>
        <v>0</v>
      </c>
      <c r="AM171">
        <f>SUM($S171:Z171)</f>
        <v>0</v>
      </c>
      <c r="AN171">
        <f>SUM($S171:AA171)</f>
        <v>0</v>
      </c>
      <c r="AO171">
        <f>SUM($S171:AB171)</f>
        <v>0</v>
      </c>
      <c r="AP171">
        <f>SUM($S171:AC171)</f>
        <v>0</v>
      </c>
      <c r="AQ171">
        <f>SUM($S171:AD171)</f>
        <v>0</v>
      </c>
    </row>
    <row r="172" spans="2:43" x14ac:dyDescent="0.25">
      <c r="B172">
        <v>20517</v>
      </c>
      <c r="C172" t="s">
        <v>87</v>
      </c>
      <c r="D172" t="s">
        <v>23</v>
      </c>
      <c r="E172" t="s">
        <v>18</v>
      </c>
      <c r="F172" t="s">
        <v>535</v>
      </c>
      <c r="G172" t="s">
        <v>64</v>
      </c>
      <c r="H172">
        <v>0</v>
      </c>
      <c r="I172" t="s">
        <v>38</v>
      </c>
      <c r="J172" t="s">
        <v>712</v>
      </c>
      <c r="K172" t="s">
        <v>141</v>
      </c>
      <c r="L172" t="s">
        <v>1239</v>
      </c>
      <c r="M172">
        <v>3666.64</v>
      </c>
      <c r="N172">
        <v>4654.1099999999997</v>
      </c>
      <c r="O172">
        <v>5244.15</v>
      </c>
      <c r="P172">
        <v>5000</v>
      </c>
      <c r="Q172">
        <v>6000</v>
      </c>
      <c r="S172">
        <v>390</v>
      </c>
      <c r="T172">
        <v>480</v>
      </c>
      <c r="U172">
        <v>630</v>
      </c>
      <c r="V172">
        <v>540</v>
      </c>
      <c r="W172">
        <v>540</v>
      </c>
      <c r="X172">
        <v>480</v>
      </c>
      <c r="Y172">
        <v>480</v>
      </c>
      <c r="Z172">
        <v>300</v>
      </c>
      <c r="AA172">
        <v>540</v>
      </c>
      <c r="AB172">
        <v>660</v>
      </c>
      <c r="AC172">
        <v>540</v>
      </c>
      <c r="AD172">
        <v>420</v>
      </c>
      <c r="AF172">
        <f t="shared" si="2"/>
        <v>390</v>
      </c>
      <c r="AG172">
        <f>SUM($S172:T172)</f>
        <v>870</v>
      </c>
      <c r="AH172">
        <f>SUM($S172:U172)</f>
        <v>1500</v>
      </c>
      <c r="AI172">
        <f>SUM($S172:V172)</f>
        <v>2040</v>
      </c>
      <c r="AJ172">
        <f>SUM($S172:W172)</f>
        <v>2580</v>
      </c>
      <c r="AK172">
        <f>SUM($S172:X172)</f>
        <v>3060</v>
      </c>
      <c r="AL172">
        <f>SUM($S172:Y172)</f>
        <v>3540</v>
      </c>
      <c r="AM172">
        <f>SUM($S172:Z172)</f>
        <v>3840</v>
      </c>
      <c r="AN172">
        <f>SUM($S172:AA172)</f>
        <v>4380</v>
      </c>
      <c r="AO172">
        <f>SUM($S172:AB172)</f>
        <v>5040</v>
      </c>
      <c r="AP172">
        <f>SUM($S172:AC172)</f>
        <v>5580</v>
      </c>
      <c r="AQ172">
        <f>SUM($S172:AD172)</f>
        <v>6000</v>
      </c>
    </row>
    <row r="173" spans="2:43" x14ac:dyDescent="0.25">
      <c r="B173">
        <v>20519</v>
      </c>
      <c r="C173" t="s">
        <v>67</v>
      </c>
      <c r="D173" t="s">
        <v>23</v>
      </c>
      <c r="E173" t="s">
        <v>18</v>
      </c>
      <c r="F173" t="s">
        <v>535</v>
      </c>
      <c r="G173" t="s">
        <v>64</v>
      </c>
      <c r="H173">
        <v>0</v>
      </c>
      <c r="I173" t="s">
        <v>38</v>
      </c>
      <c r="J173" t="s">
        <v>174</v>
      </c>
      <c r="K173" t="s">
        <v>128</v>
      </c>
      <c r="L173" t="s">
        <v>1242</v>
      </c>
      <c r="M173">
        <v>10659.14</v>
      </c>
      <c r="N173">
        <v>14136.59</v>
      </c>
      <c r="O173">
        <v>20150.650000000001</v>
      </c>
      <c r="P173">
        <v>15000</v>
      </c>
      <c r="Q173">
        <v>24000</v>
      </c>
      <c r="S173">
        <v>1560</v>
      </c>
      <c r="T173">
        <v>1920</v>
      </c>
      <c r="U173">
        <v>2520</v>
      </c>
      <c r="V173">
        <v>2160</v>
      </c>
      <c r="W173">
        <v>2160</v>
      </c>
      <c r="X173">
        <v>1920</v>
      </c>
      <c r="Y173">
        <v>1920</v>
      </c>
      <c r="Z173">
        <v>1200</v>
      </c>
      <c r="AA173">
        <v>2160</v>
      </c>
      <c r="AB173">
        <v>2640</v>
      </c>
      <c r="AC173">
        <v>2160</v>
      </c>
      <c r="AD173">
        <v>1680</v>
      </c>
      <c r="AF173">
        <f t="shared" si="2"/>
        <v>1560</v>
      </c>
      <c r="AG173">
        <f>SUM($S173:T173)</f>
        <v>3480</v>
      </c>
      <c r="AH173">
        <f>SUM($S173:U173)</f>
        <v>6000</v>
      </c>
      <c r="AI173">
        <f>SUM($S173:V173)</f>
        <v>8160</v>
      </c>
      <c r="AJ173">
        <f>SUM($S173:W173)</f>
        <v>10320</v>
      </c>
      <c r="AK173">
        <f>SUM($S173:X173)</f>
        <v>12240</v>
      </c>
      <c r="AL173">
        <f>SUM($S173:Y173)</f>
        <v>14160</v>
      </c>
      <c r="AM173">
        <f>SUM($S173:Z173)</f>
        <v>15360</v>
      </c>
      <c r="AN173">
        <f>SUM($S173:AA173)</f>
        <v>17520</v>
      </c>
      <c r="AO173">
        <f>SUM($S173:AB173)</f>
        <v>20160</v>
      </c>
      <c r="AP173">
        <f>SUM($S173:AC173)</f>
        <v>22320</v>
      </c>
      <c r="AQ173">
        <f>SUM($S173:AD173)</f>
        <v>24000</v>
      </c>
    </row>
    <row r="174" spans="2:43" x14ac:dyDescent="0.25">
      <c r="B174">
        <v>20523</v>
      </c>
      <c r="C174" t="s">
        <v>569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2022</v>
      </c>
      <c r="J174">
        <v>0</v>
      </c>
      <c r="K174">
        <v>0</v>
      </c>
      <c r="L174">
        <v>0</v>
      </c>
      <c r="M174">
        <v>199.82</v>
      </c>
      <c r="N174">
        <v>0</v>
      </c>
      <c r="O174">
        <v>0</v>
      </c>
      <c r="P174">
        <v>0</v>
      </c>
      <c r="Q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>
        <f t="shared" si="2"/>
        <v>0</v>
      </c>
      <c r="AG174">
        <f>SUM($S174:T174)</f>
        <v>0</v>
      </c>
      <c r="AH174">
        <f>SUM($S174:U174)</f>
        <v>0</v>
      </c>
      <c r="AI174">
        <f>SUM($S174:V174)</f>
        <v>0</v>
      </c>
      <c r="AJ174">
        <f>SUM($S174:W174)</f>
        <v>0</v>
      </c>
      <c r="AK174">
        <f>SUM($S174:X174)</f>
        <v>0</v>
      </c>
      <c r="AL174">
        <f>SUM($S174:Y174)</f>
        <v>0</v>
      </c>
      <c r="AM174">
        <f>SUM($S174:Z174)</f>
        <v>0</v>
      </c>
      <c r="AN174">
        <f>SUM($S174:AA174)</f>
        <v>0</v>
      </c>
      <c r="AO174">
        <f>SUM($S174:AB174)</f>
        <v>0</v>
      </c>
      <c r="AP174">
        <f>SUM($S174:AC174)</f>
        <v>0</v>
      </c>
      <c r="AQ174">
        <f>SUM($S174:AD174)</f>
        <v>0</v>
      </c>
    </row>
    <row r="175" spans="2:43" x14ac:dyDescent="0.25">
      <c r="B175">
        <v>20529</v>
      </c>
      <c r="C175" t="s">
        <v>299</v>
      </c>
      <c r="D175" t="s">
        <v>23</v>
      </c>
      <c r="E175" t="s">
        <v>16</v>
      </c>
      <c r="F175" t="s">
        <v>535</v>
      </c>
      <c r="G175" t="s">
        <v>64</v>
      </c>
      <c r="H175">
        <v>0</v>
      </c>
      <c r="I175" t="s">
        <v>38</v>
      </c>
      <c r="J175" t="s">
        <v>679</v>
      </c>
      <c r="K175" t="s">
        <v>679</v>
      </c>
      <c r="L175" t="s">
        <v>1239</v>
      </c>
      <c r="M175">
        <v>1229.8499999999999</v>
      </c>
      <c r="N175">
        <v>1433.67</v>
      </c>
      <c r="O175">
        <v>1315.71</v>
      </c>
      <c r="P175">
        <v>1500</v>
      </c>
      <c r="Q175">
        <v>1500</v>
      </c>
      <c r="S175">
        <v>97.5</v>
      </c>
      <c r="T175">
        <v>120</v>
      </c>
      <c r="U175">
        <v>157.5</v>
      </c>
      <c r="V175">
        <v>135</v>
      </c>
      <c r="W175">
        <v>135</v>
      </c>
      <c r="X175">
        <v>120</v>
      </c>
      <c r="Y175">
        <v>120</v>
      </c>
      <c r="Z175">
        <v>75</v>
      </c>
      <c r="AA175">
        <v>135</v>
      </c>
      <c r="AB175">
        <v>165</v>
      </c>
      <c r="AC175">
        <v>135</v>
      </c>
      <c r="AD175">
        <v>105</v>
      </c>
      <c r="AF175">
        <f t="shared" si="2"/>
        <v>97.5</v>
      </c>
      <c r="AG175">
        <f>SUM($S175:T175)</f>
        <v>217.5</v>
      </c>
      <c r="AH175">
        <f>SUM($S175:U175)</f>
        <v>375</v>
      </c>
      <c r="AI175">
        <f>SUM($S175:V175)</f>
        <v>510</v>
      </c>
      <c r="AJ175">
        <f>SUM($S175:W175)</f>
        <v>645</v>
      </c>
      <c r="AK175">
        <f>SUM($S175:X175)</f>
        <v>765</v>
      </c>
      <c r="AL175">
        <f>SUM($S175:Y175)</f>
        <v>885</v>
      </c>
      <c r="AM175">
        <f>SUM($S175:Z175)</f>
        <v>960</v>
      </c>
      <c r="AN175">
        <f>SUM($S175:AA175)</f>
        <v>1095</v>
      </c>
      <c r="AO175">
        <f>SUM($S175:AB175)</f>
        <v>1260</v>
      </c>
      <c r="AP175">
        <f>SUM($S175:AC175)</f>
        <v>1395</v>
      </c>
      <c r="AQ175">
        <f>SUM($S175:AD175)</f>
        <v>1500</v>
      </c>
    </row>
    <row r="176" spans="2:43" x14ac:dyDescent="0.25">
      <c r="B176">
        <v>20531</v>
      </c>
      <c r="C176" t="s">
        <v>570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2022</v>
      </c>
      <c r="J176">
        <v>0</v>
      </c>
      <c r="K176">
        <v>0</v>
      </c>
      <c r="L176">
        <v>0</v>
      </c>
      <c r="M176">
        <v>1555.2</v>
      </c>
      <c r="N176">
        <v>0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>
        <f t="shared" si="2"/>
        <v>0</v>
      </c>
      <c r="AG176">
        <f>SUM($S176:T176)</f>
        <v>0</v>
      </c>
      <c r="AH176">
        <f>SUM($S176:U176)</f>
        <v>0</v>
      </c>
      <c r="AI176">
        <f>SUM($S176:V176)</f>
        <v>0</v>
      </c>
      <c r="AJ176">
        <f>SUM($S176:W176)</f>
        <v>0</v>
      </c>
      <c r="AK176">
        <f>SUM($S176:X176)</f>
        <v>0</v>
      </c>
      <c r="AL176">
        <f>SUM($S176:Y176)</f>
        <v>0</v>
      </c>
      <c r="AM176">
        <f>SUM($S176:Z176)</f>
        <v>0</v>
      </c>
      <c r="AN176">
        <f>SUM($S176:AA176)</f>
        <v>0</v>
      </c>
      <c r="AO176">
        <f>SUM($S176:AB176)</f>
        <v>0</v>
      </c>
      <c r="AP176">
        <f>SUM($S176:AC176)</f>
        <v>0</v>
      </c>
      <c r="AQ176">
        <f>SUM($S176:AD176)</f>
        <v>0</v>
      </c>
    </row>
    <row r="177" spans="2:43" x14ac:dyDescent="0.25">
      <c r="B177">
        <v>20532</v>
      </c>
      <c r="C177" t="s">
        <v>787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127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>
        <f t="shared" si="2"/>
        <v>0</v>
      </c>
      <c r="AG177">
        <f>SUM($S177:T177)</f>
        <v>0</v>
      </c>
      <c r="AH177">
        <f>SUM($S177:U177)</f>
        <v>0</v>
      </c>
      <c r="AI177">
        <f>SUM($S177:V177)</f>
        <v>0</v>
      </c>
      <c r="AJ177">
        <f>SUM($S177:W177)</f>
        <v>0</v>
      </c>
      <c r="AK177">
        <f>SUM($S177:X177)</f>
        <v>0</v>
      </c>
      <c r="AL177">
        <f>SUM($S177:Y177)</f>
        <v>0</v>
      </c>
      <c r="AM177">
        <f>SUM($S177:Z177)</f>
        <v>0</v>
      </c>
      <c r="AN177">
        <f>SUM($S177:AA177)</f>
        <v>0</v>
      </c>
      <c r="AO177">
        <f>SUM($S177:AB177)</f>
        <v>0</v>
      </c>
      <c r="AP177">
        <f>SUM($S177:AC177)</f>
        <v>0</v>
      </c>
      <c r="AQ177">
        <f>SUM($S177:AD177)</f>
        <v>0</v>
      </c>
    </row>
    <row r="178" spans="2:43" x14ac:dyDescent="0.25">
      <c r="B178">
        <v>20533</v>
      </c>
      <c r="C178" t="s">
        <v>73</v>
      </c>
      <c r="D178" t="s">
        <v>23</v>
      </c>
      <c r="E178" t="s">
        <v>18</v>
      </c>
      <c r="F178" t="s">
        <v>533</v>
      </c>
      <c r="G178" t="s">
        <v>64</v>
      </c>
      <c r="H178">
        <v>0</v>
      </c>
      <c r="I178" t="s">
        <v>38</v>
      </c>
      <c r="J178" t="s">
        <v>133</v>
      </c>
      <c r="K178" t="s">
        <v>133</v>
      </c>
      <c r="L178" t="s">
        <v>1242</v>
      </c>
      <c r="M178">
        <v>319.67</v>
      </c>
      <c r="N178">
        <v>13225.26</v>
      </c>
      <c r="O178">
        <v>14012.47</v>
      </c>
      <c r="P178">
        <v>14000</v>
      </c>
      <c r="Q178">
        <v>15000</v>
      </c>
      <c r="S178">
        <v>975</v>
      </c>
      <c r="T178">
        <v>1200</v>
      </c>
      <c r="U178">
        <v>1575</v>
      </c>
      <c r="V178">
        <v>1350</v>
      </c>
      <c r="W178">
        <v>1350</v>
      </c>
      <c r="X178">
        <v>1200</v>
      </c>
      <c r="Y178">
        <v>1200</v>
      </c>
      <c r="Z178">
        <v>750</v>
      </c>
      <c r="AA178">
        <v>1350</v>
      </c>
      <c r="AB178">
        <v>1650</v>
      </c>
      <c r="AC178">
        <v>1350</v>
      </c>
      <c r="AD178">
        <v>1050</v>
      </c>
      <c r="AF178">
        <f t="shared" si="2"/>
        <v>975</v>
      </c>
      <c r="AG178">
        <f>SUM($S178:T178)</f>
        <v>2175</v>
      </c>
      <c r="AH178">
        <f>SUM($S178:U178)</f>
        <v>3750</v>
      </c>
      <c r="AI178">
        <f>SUM($S178:V178)</f>
        <v>5100</v>
      </c>
      <c r="AJ178">
        <f>SUM($S178:W178)</f>
        <v>6450</v>
      </c>
      <c r="AK178">
        <f>SUM($S178:X178)</f>
        <v>7650</v>
      </c>
      <c r="AL178">
        <f>SUM($S178:Y178)</f>
        <v>8850</v>
      </c>
      <c r="AM178">
        <f>SUM($S178:Z178)</f>
        <v>9600</v>
      </c>
      <c r="AN178">
        <f>SUM($S178:AA178)</f>
        <v>10950</v>
      </c>
      <c r="AO178">
        <f>SUM($S178:AB178)</f>
        <v>12600</v>
      </c>
      <c r="AP178">
        <f>SUM($S178:AC178)</f>
        <v>13950</v>
      </c>
      <c r="AQ178">
        <f>SUM($S178:AD178)</f>
        <v>15000</v>
      </c>
    </row>
    <row r="179" spans="2:43" x14ac:dyDescent="0.25">
      <c r="B179">
        <v>20536</v>
      </c>
      <c r="C179" t="s">
        <v>243</v>
      </c>
      <c r="D179" t="s">
        <v>23</v>
      </c>
      <c r="E179" t="s">
        <v>271</v>
      </c>
      <c r="F179" t="s">
        <v>533</v>
      </c>
      <c r="G179" t="s">
        <v>64</v>
      </c>
      <c r="H179">
        <v>0</v>
      </c>
      <c r="I179" t="s">
        <v>38</v>
      </c>
      <c r="J179" t="s">
        <v>128</v>
      </c>
      <c r="K179" t="s">
        <v>128</v>
      </c>
      <c r="L179" t="s">
        <v>1242</v>
      </c>
      <c r="M179">
        <v>18707.400000000001</v>
      </c>
      <c r="N179">
        <v>20192.830000000002</v>
      </c>
      <c r="O179">
        <v>25848.74</v>
      </c>
      <c r="P179">
        <v>21000</v>
      </c>
      <c r="Q179">
        <v>30000</v>
      </c>
      <c r="S179">
        <v>1950</v>
      </c>
      <c r="T179">
        <v>2400</v>
      </c>
      <c r="U179">
        <v>3150</v>
      </c>
      <c r="V179">
        <v>2700</v>
      </c>
      <c r="W179">
        <v>2700</v>
      </c>
      <c r="X179">
        <v>2400</v>
      </c>
      <c r="Y179">
        <v>2400</v>
      </c>
      <c r="Z179">
        <v>1500</v>
      </c>
      <c r="AA179">
        <v>2700</v>
      </c>
      <c r="AB179">
        <v>3300</v>
      </c>
      <c r="AC179">
        <v>2700</v>
      </c>
      <c r="AD179">
        <v>2100</v>
      </c>
      <c r="AF179">
        <f t="shared" si="2"/>
        <v>1950</v>
      </c>
      <c r="AG179">
        <f>SUM($S179:T179)</f>
        <v>4350</v>
      </c>
      <c r="AH179">
        <f>SUM($S179:U179)</f>
        <v>7500</v>
      </c>
      <c r="AI179">
        <f>SUM($S179:V179)</f>
        <v>10200</v>
      </c>
      <c r="AJ179">
        <f>SUM($S179:W179)</f>
        <v>12900</v>
      </c>
      <c r="AK179">
        <f>SUM($S179:X179)</f>
        <v>15300</v>
      </c>
      <c r="AL179">
        <f>SUM($S179:Y179)</f>
        <v>17700</v>
      </c>
      <c r="AM179">
        <f>SUM($S179:Z179)</f>
        <v>19200</v>
      </c>
      <c r="AN179">
        <f>SUM($S179:AA179)</f>
        <v>21900</v>
      </c>
      <c r="AO179">
        <f>SUM($S179:AB179)</f>
        <v>25200</v>
      </c>
      <c r="AP179">
        <f>SUM($S179:AC179)</f>
        <v>27900</v>
      </c>
      <c r="AQ179">
        <f>SUM($S179:AD179)</f>
        <v>30000</v>
      </c>
    </row>
    <row r="180" spans="2:43" x14ac:dyDescent="0.25">
      <c r="B180">
        <v>20539</v>
      </c>
      <c r="C180" t="s">
        <v>300</v>
      </c>
      <c r="D180" t="s">
        <v>23</v>
      </c>
      <c r="E180" t="s">
        <v>18</v>
      </c>
      <c r="F180" t="s">
        <v>535</v>
      </c>
      <c r="G180" t="s">
        <v>358</v>
      </c>
      <c r="H180">
        <v>0</v>
      </c>
      <c r="I180">
        <v>2024</v>
      </c>
      <c r="J180" t="s">
        <v>679</v>
      </c>
      <c r="K180" t="s">
        <v>679</v>
      </c>
      <c r="L180" t="s">
        <v>1239</v>
      </c>
      <c r="M180">
        <v>1498.7</v>
      </c>
      <c r="N180">
        <v>1889.1</v>
      </c>
      <c r="O180">
        <v>1041.1099999999999</v>
      </c>
      <c r="P180">
        <v>0</v>
      </c>
      <c r="Q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>
        <f t="shared" si="2"/>
        <v>0</v>
      </c>
      <c r="AG180">
        <f>SUM($S180:T180)</f>
        <v>0</v>
      </c>
      <c r="AH180">
        <f>SUM($S180:U180)</f>
        <v>0</v>
      </c>
      <c r="AI180">
        <f>SUM($S180:V180)</f>
        <v>0</v>
      </c>
      <c r="AJ180">
        <f>SUM($S180:W180)</f>
        <v>0</v>
      </c>
      <c r="AK180">
        <f>SUM($S180:X180)</f>
        <v>0</v>
      </c>
      <c r="AL180">
        <f>SUM($S180:Y180)</f>
        <v>0</v>
      </c>
      <c r="AM180">
        <f>SUM($S180:Z180)</f>
        <v>0</v>
      </c>
      <c r="AN180">
        <f>SUM($S180:AA180)</f>
        <v>0</v>
      </c>
      <c r="AO180">
        <f>SUM($S180:AB180)</f>
        <v>0</v>
      </c>
      <c r="AP180">
        <f>SUM($S180:AC180)</f>
        <v>0</v>
      </c>
      <c r="AQ180">
        <f>SUM($S180:AD180)</f>
        <v>0</v>
      </c>
    </row>
    <row r="181" spans="2:43" x14ac:dyDescent="0.25">
      <c r="B181">
        <v>20540</v>
      </c>
      <c r="C181" t="s">
        <v>788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127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>
        <f t="shared" si="2"/>
        <v>0</v>
      </c>
      <c r="AG181">
        <f>SUM($S181:T181)</f>
        <v>0</v>
      </c>
      <c r="AH181">
        <f>SUM($S181:U181)</f>
        <v>0</v>
      </c>
      <c r="AI181">
        <f>SUM($S181:V181)</f>
        <v>0</v>
      </c>
      <c r="AJ181">
        <f>SUM($S181:W181)</f>
        <v>0</v>
      </c>
      <c r="AK181">
        <f>SUM($S181:X181)</f>
        <v>0</v>
      </c>
      <c r="AL181">
        <f>SUM($S181:Y181)</f>
        <v>0</v>
      </c>
      <c r="AM181">
        <f>SUM($S181:Z181)</f>
        <v>0</v>
      </c>
      <c r="AN181">
        <f>SUM($S181:AA181)</f>
        <v>0</v>
      </c>
      <c r="AO181">
        <f>SUM($S181:AB181)</f>
        <v>0</v>
      </c>
      <c r="AP181">
        <f>SUM($S181:AC181)</f>
        <v>0</v>
      </c>
      <c r="AQ181">
        <f>SUM($S181:AD181)</f>
        <v>0</v>
      </c>
    </row>
    <row r="182" spans="2:43" x14ac:dyDescent="0.25">
      <c r="B182">
        <v>20542</v>
      </c>
      <c r="C182" t="s">
        <v>571</v>
      </c>
      <c r="D182" t="s">
        <v>23</v>
      </c>
      <c r="E182" t="s">
        <v>18</v>
      </c>
      <c r="F182" t="s">
        <v>535</v>
      </c>
      <c r="G182" t="s">
        <v>358</v>
      </c>
      <c r="H182">
        <v>0</v>
      </c>
      <c r="I182">
        <v>2024</v>
      </c>
      <c r="J182" t="s">
        <v>174</v>
      </c>
      <c r="K182">
        <v>0</v>
      </c>
      <c r="L182">
        <v>0</v>
      </c>
      <c r="M182">
        <v>8170.87</v>
      </c>
      <c r="N182">
        <v>6756</v>
      </c>
      <c r="O182">
        <v>0</v>
      </c>
      <c r="P182">
        <v>7500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>
        <f t="shared" si="2"/>
        <v>0</v>
      </c>
      <c r="AG182">
        <f>SUM($S182:T182)</f>
        <v>0</v>
      </c>
      <c r="AH182">
        <f>SUM($S182:U182)</f>
        <v>0</v>
      </c>
      <c r="AI182">
        <f>SUM($S182:V182)</f>
        <v>0</v>
      </c>
      <c r="AJ182">
        <f>SUM($S182:W182)</f>
        <v>0</v>
      </c>
      <c r="AK182">
        <f>SUM($S182:X182)</f>
        <v>0</v>
      </c>
      <c r="AL182">
        <f>SUM($S182:Y182)</f>
        <v>0</v>
      </c>
      <c r="AM182">
        <f>SUM($S182:Z182)</f>
        <v>0</v>
      </c>
      <c r="AN182">
        <f>SUM($S182:AA182)</f>
        <v>0</v>
      </c>
      <c r="AO182">
        <f>SUM($S182:AB182)</f>
        <v>0</v>
      </c>
      <c r="AP182">
        <f>SUM($S182:AC182)</f>
        <v>0</v>
      </c>
      <c r="AQ182">
        <f>SUM($S182:AD182)</f>
        <v>0</v>
      </c>
    </row>
    <row r="183" spans="2:43" x14ac:dyDescent="0.25">
      <c r="B183">
        <v>20545</v>
      </c>
      <c r="C183" t="s">
        <v>572</v>
      </c>
      <c r="D183" t="s">
        <v>23</v>
      </c>
      <c r="E183" t="s">
        <v>271</v>
      </c>
      <c r="F183" t="s">
        <v>557</v>
      </c>
      <c r="G183" t="s">
        <v>358</v>
      </c>
      <c r="H183">
        <v>0</v>
      </c>
      <c r="I183">
        <v>2024</v>
      </c>
      <c r="J183" t="s">
        <v>174</v>
      </c>
      <c r="K183">
        <v>0</v>
      </c>
      <c r="L183">
        <v>0</v>
      </c>
      <c r="M183">
        <v>4501.42</v>
      </c>
      <c r="N183">
        <v>9682.0300000000007</v>
      </c>
      <c r="O183">
        <v>1201.46</v>
      </c>
      <c r="P183">
        <v>10500</v>
      </c>
      <c r="Q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>
        <f t="shared" si="2"/>
        <v>0</v>
      </c>
      <c r="AG183">
        <f>SUM($S183:T183)</f>
        <v>0</v>
      </c>
      <c r="AH183">
        <f>SUM($S183:U183)</f>
        <v>0</v>
      </c>
      <c r="AI183">
        <f>SUM($S183:V183)</f>
        <v>0</v>
      </c>
      <c r="AJ183">
        <f>SUM($S183:W183)</f>
        <v>0</v>
      </c>
      <c r="AK183">
        <f>SUM($S183:X183)</f>
        <v>0</v>
      </c>
      <c r="AL183">
        <f>SUM($S183:Y183)</f>
        <v>0</v>
      </c>
      <c r="AM183">
        <f>SUM($S183:Z183)</f>
        <v>0</v>
      </c>
      <c r="AN183">
        <f>SUM($S183:AA183)</f>
        <v>0</v>
      </c>
      <c r="AO183">
        <f>SUM($S183:AB183)</f>
        <v>0</v>
      </c>
      <c r="AP183">
        <f>SUM($S183:AC183)</f>
        <v>0</v>
      </c>
      <c r="AQ183">
        <f>SUM($S183:AD183)</f>
        <v>0</v>
      </c>
    </row>
    <row r="184" spans="2:43" x14ac:dyDescent="0.25">
      <c r="B184">
        <v>20547</v>
      </c>
      <c r="C184" t="s">
        <v>573</v>
      </c>
      <c r="D184">
        <v>0</v>
      </c>
      <c r="E184">
        <v>0</v>
      </c>
      <c r="F184" t="s">
        <v>535</v>
      </c>
      <c r="G184" t="s">
        <v>358</v>
      </c>
      <c r="H184">
        <v>0</v>
      </c>
      <c r="I184">
        <v>2024</v>
      </c>
      <c r="J184">
        <v>0</v>
      </c>
      <c r="K184">
        <v>0</v>
      </c>
      <c r="L184">
        <v>0</v>
      </c>
      <c r="M184">
        <v>3674.7</v>
      </c>
      <c r="N184">
        <v>3404.1</v>
      </c>
      <c r="O184">
        <v>0</v>
      </c>
      <c r="P184">
        <v>3500</v>
      </c>
      <c r="Q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>
        <f t="shared" si="2"/>
        <v>0</v>
      </c>
      <c r="AG184">
        <f>SUM($S184:T184)</f>
        <v>0</v>
      </c>
      <c r="AH184">
        <f>SUM($S184:U184)</f>
        <v>0</v>
      </c>
      <c r="AI184">
        <f>SUM($S184:V184)</f>
        <v>0</v>
      </c>
      <c r="AJ184">
        <f>SUM($S184:W184)</f>
        <v>0</v>
      </c>
      <c r="AK184">
        <f>SUM($S184:X184)</f>
        <v>0</v>
      </c>
      <c r="AL184">
        <f>SUM($S184:Y184)</f>
        <v>0</v>
      </c>
      <c r="AM184">
        <f>SUM($S184:Z184)</f>
        <v>0</v>
      </c>
      <c r="AN184">
        <f>SUM($S184:AA184)</f>
        <v>0</v>
      </c>
      <c r="AO184">
        <f>SUM($S184:AB184)</f>
        <v>0</v>
      </c>
      <c r="AP184">
        <f>SUM($S184:AC184)</f>
        <v>0</v>
      </c>
      <c r="AQ184">
        <f>SUM($S184:AD184)</f>
        <v>0</v>
      </c>
    </row>
    <row r="185" spans="2:43" x14ac:dyDescent="0.25">
      <c r="B185">
        <v>20550</v>
      </c>
      <c r="C185" t="s">
        <v>789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127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>
        <f t="shared" si="2"/>
        <v>0</v>
      </c>
      <c r="AG185">
        <f>SUM($S185:T185)</f>
        <v>0</v>
      </c>
      <c r="AH185">
        <f>SUM($S185:U185)</f>
        <v>0</v>
      </c>
      <c r="AI185">
        <f>SUM($S185:V185)</f>
        <v>0</v>
      </c>
      <c r="AJ185">
        <f>SUM($S185:W185)</f>
        <v>0</v>
      </c>
      <c r="AK185">
        <f>SUM($S185:X185)</f>
        <v>0</v>
      </c>
      <c r="AL185">
        <f>SUM($S185:Y185)</f>
        <v>0</v>
      </c>
      <c r="AM185">
        <f>SUM($S185:Z185)</f>
        <v>0</v>
      </c>
      <c r="AN185">
        <f>SUM($S185:AA185)</f>
        <v>0</v>
      </c>
      <c r="AO185">
        <f>SUM($S185:AB185)</f>
        <v>0</v>
      </c>
      <c r="AP185">
        <f>SUM($S185:AC185)</f>
        <v>0</v>
      </c>
      <c r="AQ185">
        <f>SUM($S185:AD185)</f>
        <v>0</v>
      </c>
    </row>
    <row r="186" spans="2:43" x14ac:dyDescent="0.25">
      <c r="B186">
        <v>20556</v>
      </c>
      <c r="C186" t="s">
        <v>301</v>
      </c>
      <c r="D186" t="s">
        <v>23</v>
      </c>
      <c r="E186" t="s">
        <v>19</v>
      </c>
      <c r="F186">
        <v>0</v>
      </c>
      <c r="G186" t="s">
        <v>64</v>
      </c>
      <c r="H186">
        <v>0</v>
      </c>
      <c r="I186">
        <v>2024</v>
      </c>
      <c r="J186" t="s">
        <v>679</v>
      </c>
      <c r="K186" t="s">
        <v>679</v>
      </c>
      <c r="L186" t="s">
        <v>1239</v>
      </c>
      <c r="M186">
        <v>3720.47</v>
      </c>
      <c r="N186">
        <v>3523.37</v>
      </c>
      <c r="O186">
        <v>3773.78</v>
      </c>
      <c r="P186">
        <v>3500</v>
      </c>
      <c r="Q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>
        <f t="shared" si="2"/>
        <v>0</v>
      </c>
      <c r="AG186">
        <f>SUM($S186:T186)</f>
        <v>0</v>
      </c>
      <c r="AH186">
        <f>SUM($S186:U186)</f>
        <v>0</v>
      </c>
      <c r="AI186">
        <f>SUM($S186:V186)</f>
        <v>0</v>
      </c>
      <c r="AJ186">
        <f>SUM($S186:W186)</f>
        <v>0</v>
      </c>
      <c r="AK186">
        <f>SUM($S186:X186)</f>
        <v>0</v>
      </c>
      <c r="AL186">
        <f>SUM($S186:Y186)</f>
        <v>0</v>
      </c>
      <c r="AM186">
        <f>SUM($S186:Z186)</f>
        <v>0</v>
      </c>
      <c r="AN186">
        <f>SUM($S186:AA186)</f>
        <v>0</v>
      </c>
      <c r="AO186">
        <f>SUM($S186:AB186)</f>
        <v>0</v>
      </c>
      <c r="AP186">
        <f>SUM($S186:AC186)</f>
        <v>0</v>
      </c>
      <c r="AQ186">
        <f>SUM($S186:AD186)</f>
        <v>0</v>
      </c>
    </row>
    <row r="187" spans="2:43" x14ac:dyDescent="0.25">
      <c r="B187">
        <v>20568</v>
      </c>
      <c r="C187" t="s">
        <v>302</v>
      </c>
      <c r="D187" t="s">
        <v>23</v>
      </c>
      <c r="E187" t="s">
        <v>18</v>
      </c>
      <c r="F187" t="s">
        <v>535</v>
      </c>
      <c r="G187" t="s">
        <v>64</v>
      </c>
      <c r="H187">
        <v>0</v>
      </c>
      <c r="I187">
        <v>2024</v>
      </c>
      <c r="J187" t="s">
        <v>679</v>
      </c>
      <c r="K187" t="s">
        <v>679</v>
      </c>
      <c r="L187" t="s">
        <v>1239</v>
      </c>
      <c r="M187">
        <v>5617.07</v>
      </c>
      <c r="N187">
        <v>2708.65</v>
      </c>
      <c r="O187">
        <v>4977.58</v>
      </c>
      <c r="P187">
        <v>2500</v>
      </c>
      <c r="Q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>
        <f t="shared" si="2"/>
        <v>0</v>
      </c>
      <c r="AG187">
        <f>SUM($S187:T187)</f>
        <v>0</v>
      </c>
      <c r="AH187">
        <f>SUM($S187:U187)</f>
        <v>0</v>
      </c>
      <c r="AI187">
        <f>SUM($S187:V187)</f>
        <v>0</v>
      </c>
      <c r="AJ187">
        <f>SUM($S187:W187)</f>
        <v>0</v>
      </c>
      <c r="AK187">
        <f>SUM($S187:X187)</f>
        <v>0</v>
      </c>
      <c r="AL187">
        <f>SUM($S187:Y187)</f>
        <v>0</v>
      </c>
      <c r="AM187">
        <f>SUM($S187:Z187)</f>
        <v>0</v>
      </c>
      <c r="AN187">
        <f>SUM($S187:AA187)</f>
        <v>0</v>
      </c>
      <c r="AO187">
        <f>SUM($S187:AB187)</f>
        <v>0</v>
      </c>
      <c r="AP187">
        <f>SUM($S187:AC187)</f>
        <v>0</v>
      </c>
      <c r="AQ187">
        <f>SUM($S187:AD187)</f>
        <v>0</v>
      </c>
    </row>
    <row r="188" spans="2:43" x14ac:dyDescent="0.25">
      <c r="B188">
        <v>20569</v>
      </c>
      <c r="C188" t="s">
        <v>790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127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>
        <f t="shared" si="2"/>
        <v>0</v>
      </c>
      <c r="AG188">
        <f>SUM($S188:T188)</f>
        <v>0</v>
      </c>
      <c r="AH188">
        <f>SUM($S188:U188)</f>
        <v>0</v>
      </c>
      <c r="AI188">
        <f>SUM($S188:V188)</f>
        <v>0</v>
      </c>
      <c r="AJ188">
        <f>SUM($S188:W188)</f>
        <v>0</v>
      </c>
      <c r="AK188">
        <f>SUM($S188:X188)</f>
        <v>0</v>
      </c>
      <c r="AL188">
        <f>SUM($S188:Y188)</f>
        <v>0</v>
      </c>
      <c r="AM188">
        <f>SUM($S188:Z188)</f>
        <v>0</v>
      </c>
      <c r="AN188">
        <f>SUM($S188:AA188)</f>
        <v>0</v>
      </c>
      <c r="AO188">
        <f>SUM($S188:AB188)</f>
        <v>0</v>
      </c>
      <c r="AP188">
        <f>SUM($S188:AC188)</f>
        <v>0</v>
      </c>
      <c r="AQ188">
        <f>SUM($S188:AD188)</f>
        <v>0</v>
      </c>
    </row>
    <row r="189" spans="2:43" x14ac:dyDescent="0.25">
      <c r="B189">
        <v>20570</v>
      </c>
      <c r="C189" t="s">
        <v>222</v>
      </c>
      <c r="D189" t="s">
        <v>23</v>
      </c>
      <c r="E189" t="s">
        <v>19</v>
      </c>
      <c r="F189" t="s">
        <v>535</v>
      </c>
      <c r="G189" t="s">
        <v>64</v>
      </c>
      <c r="H189">
        <v>0</v>
      </c>
      <c r="I189" t="s">
        <v>38</v>
      </c>
      <c r="J189" t="s">
        <v>141</v>
      </c>
      <c r="K189" t="s">
        <v>141</v>
      </c>
      <c r="L189" t="s">
        <v>1239</v>
      </c>
      <c r="M189">
        <v>5671.54</v>
      </c>
      <c r="N189">
        <v>7512.19</v>
      </c>
      <c r="O189">
        <v>9188.1200000000008</v>
      </c>
      <c r="P189">
        <v>8000</v>
      </c>
      <c r="Q189">
        <v>10000</v>
      </c>
      <c r="S189">
        <v>650</v>
      </c>
      <c r="T189">
        <v>800</v>
      </c>
      <c r="U189">
        <v>1050</v>
      </c>
      <c r="V189">
        <v>900</v>
      </c>
      <c r="W189">
        <v>900</v>
      </c>
      <c r="X189">
        <v>800</v>
      </c>
      <c r="Y189">
        <v>800</v>
      </c>
      <c r="Z189">
        <v>500</v>
      </c>
      <c r="AA189">
        <v>900</v>
      </c>
      <c r="AB189">
        <v>1100</v>
      </c>
      <c r="AC189">
        <v>900</v>
      </c>
      <c r="AD189">
        <v>700</v>
      </c>
      <c r="AF189">
        <f t="shared" si="2"/>
        <v>650</v>
      </c>
      <c r="AG189">
        <f>SUM($S189:T189)</f>
        <v>1450</v>
      </c>
      <c r="AH189">
        <f>SUM($S189:U189)</f>
        <v>2500</v>
      </c>
      <c r="AI189">
        <f>SUM($S189:V189)</f>
        <v>3400</v>
      </c>
      <c r="AJ189">
        <f>SUM($S189:W189)</f>
        <v>4300</v>
      </c>
      <c r="AK189">
        <f>SUM($S189:X189)</f>
        <v>5100</v>
      </c>
      <c r="AL189">
        <f>SUM($S189:Y189)</f>
        <v>5900</v>
      </c>
      <c r="AM189">
        <f>SUM($S189:Z189)</f>
        <v>6400</v>
      </c>
      <c r="AN189">
        <f>SUM($S189:AA189)</f>
        <v>7300</v>
      </c>
      <c r="AO189">
        <f>SUM($S189:AB189)</f>
        <v>8400</v>
      </c>
      <c r="AP189">
        <f>SUM($S189:AC189)</f>
        <v>9300</v>
      </c>
      <c r="AQ189">
        <f>SUM($S189:AD189)</f>
        <v>10000</v>
      </c>
    </row>
    <row r="190" spans="2:43" x14ac:dyDescent="0.25">
      <c r="B190">
        <v>20573</v>
      </c>
      <c r="C190" t="s">
        <v>182</v>
      </c>
      <c r="D190" t="s">
        <v>23</v>
      </c>
      <c r="E190" t="s">
        <v>19</v>
      </c>
      <c r="F190" t="s">
        <v>535</v>
      </c>
      <c r="G190" t="s">
        <v>64</v>
      </c>
      <c r="H190">
        <v>0</v>
      </c>
      <c r="I190" t="s">
        <v>38</v>
      </c>
      <c r="J190" t="s">
        <v>174</v>
      </c>
      <c r="K190" t="s">
        <v>128</v>
      </c>
      <c r="L190" t="s">
        <v>1242</v>
      </c>
      <c r="M190">
        <v>18571.830000000002</v>
      </c>
      <c r="N190">
        <v>13929.83</v>
      </c>
      <c r="O190">
        <v>21898.959999999999</v>
      </c>
      <c r="P190">
        <v>15000</v>
      </c>
      <c r="Q190">
        <v>25000</v>
      </c>
      <c r="S190">
        <v>1625</v>
      </c>
      <c r="T190">
        <v>2000</v>
      </c>
      <c r="U190">
        <v>2625</v>
      </c>
      <c r="V190">
        <v>2250</v>
      </c>
      <c r="W190">
        <v>2250</v>
      </c>
      <c r="X190">
        <v>2000</v>
      </c>
      <c r="Y190">
        <v>2000</v>
      </c>
      <c r="Z190">
        <v>1250</v>
      </c>
      <c r="AA190">
        <v>2250</v>
      </c>
      <c r="AB190">
        <v>2750</v>
      </c>
      <c r="AC190">
        <v>2250</v>
      </c>
      <c r="AD190">
        <v>1750</v>
      </c>
      <c r="AF190">
        <f t="shared" si="2"/>
        <v>1625</v>
      </c>
      <c r="AG190">
        <f>SUM($S190:T190)</f>
        <v>3625</v>
      </c>
      <c r="AH190">
        <f>SUM($S190:U190)</f>
        <v>6250</v>
      </c>
      <c r="AI190">
        <f>SUM($S190:V190)</f>
        <v>8500</v>
      </c>
      <c r="AJ190">
        <f>SUM($S190:W190)</f>
        <v>10750</v>
      </c>
      <c r="AK190">
        <f>SUM($S190:X190)</f>
        <v>12750</v>
      </c>
      <c r="AL190">
        <f>SUM($S190:Y190)</f>
        <v>14750</v>
      </c>
      <c r="AM190">
        <f>SUM($S190:Z190)</f>
        <v>16000</v>
      </c>
      <c r="AN190">
        <f>SUM($S190:AA190)</f>
        <v>18250</v>
      </c>
      <c r="AO190">
        <f>SUM($S190:AB190)</f>
        <v>21000</v>
      </c>
      <c r="AP190">
        <f>SUM($S190:AC190)</f>
        <v>23250</v>
      </c>
      <c r="AQ190">
        <f>SUM($S190:AD190)</f>
        <v>25000</v>
      </c>
    </row>
    <row r="191" spans="2:43" x14ac:dyDescent="0.25">
      <c r="B191">
        <v>20576</v>
      </c>
      <c r="C191" t="s">
        <v>139</v>
      </c>
      <c r="D191" t="s">
        <v>23</v>
      </c>
      <c r="E191" t="s">
        <v>16</v>
      </c>
      <c r="F191" t="s">
        <v>535</v>
      </c>
      <c r="G191" t="s">
        <v>64</v>
      </c>
      <c r="H191">
        <v>0</v>
      </c>
      <c r="I191" t="s">
        <v>38</v>
      </c>
      <c r="J191" t="s">
        <v>141</v>
      </c>
      <c r="K191" t="s">
        <v>141</v>
      </c>
      <c r="L191" t="s">
        <v>1239</v>
      </c>
      <c r="M191">
        <v>8784.4699999999993</v>
      </c>
      <c r="N191">
        <v>7679.85</v>
      </c>
      <c r="O191">
        <v>7533.77</v>
      </c>
      <c r="P191">
        <v>8500</v>
      </c>
      <c r="Q191">
        <v>8000</v>
      </c>
      <c r="S191">
        <v>520</v>
      </c>
      <c r="T191">
        <v>640</v>
      </c>
      <c r="U191">
        <v>840</v>
      </c>
      <c r="V191">
        <v>720</v>
      </c>
      <c r="W191">
        <v>720</v>
      </c>
      <c r="X191">
        <v>640</v>
      </c>
      <c r="Y191">
        <v>640</v>
      </c>
      <c r="Z191">
        <v>400</v>
      </c>
      <c r="AA191">
        <v>720</v>
      </c>
      <c r="AB191">
        <v>880</v>
      </c>
      <c r="AC191">
        <v>720</v>
      </c>
      <c r="AD191">
        <v>560</v>
      </c>
      <c r="AF191">
        <f t="shared" si="2"/>
        <v>520</v>
      </c>
      <c r="AG191">
        <f>SUM($S191:T191)</f>
        <v>1160</v>
      </c>
      <c r="AH191">
        <f>SUM($S191:U191)</f>
        <v>2000</v>
      </c>
      <c r="AI191">
        <f>SUM($S191:V191)</f>
        <v>2720</v>
      </c>
      <c r="AJ191">
        <f>SUM($S191:W191)</f>
        <v>3440</v>
      </c>
      <c r="AK191">
        <f>SUM($S191:X191)</f>
        <v>4080</v>
      </c>
      <c r="AL191">
        <f>SUM($S191:Y191)</f>
        <v>4720</v>
      </c>
      <c r="AM191">
        <f>SUM($S191:Z191)</f>
        <v>5120</v>
      </c>
      <c r="AN191">
        <f>SUM($S191:AA191)</f>
        <v>5840</v>
      </c>
      <c r="AO191">
        <f>SUM($S191:AB191)</f>
        <v>6720</v>
      </c>
      <c r="AP191">
        <f>SUM($S191:AC191)</f>
        <v>7440</v>
      </c>
      <c r="AQ191">
        <f>SUM($S191:AD191)</f>
        <v>8000</v>
      </c>
    </row>
    <row r="192" spans="2:43" x14ac:dyDescent="0.25">
      <c r="B192">
        <v>20577</v>
      </c>
      <c r="C192" t="s">
        <v>303</v>
      </c>
      <c r="D192" t="s">
        <v>23</v>
      </c>
      <c r="E192" t="s">
        <v>18</v>
      </c>
      <c r="F192" t="s">
        <v>535</v>
      </c>
      <c r="G192" t="s">
        <v>64</v>
      </c>
      <c r="H192">
        <v>0</v>
      </c>
      <c r="I192" t="s">
        <v>38</v>
      </c>
      <c r="J192" t="s">
        <v>712</v>
      </c>
      <c r="K192" t="s">
        <v>679</v>
      </c>
      <c r="L192" t="s">
        <v>1239</v>
      </c>
      <c r="M192">
        <v>6719.64</v>
      </c>
      <c r="N192">
        <v>4929.4799999999996</v>
      </c>
      <c r="O192">
        <v>5911.68</v>
      </c>
      <c r="P192">
        <v>5500</v>
      </c>
      <c r="Q192">
        <v>6500</v>
      </c>
      <c r="S192">
        <v>422.5</v>
      </c>
      <c r="T192">
        <v>520</v>
      </c>
      <c r="U192">
        <v>682.5</v>
      </c>
      <c r="V192">
        <v>585</v>
      </c>
      <c r="W192">
        <v>585</v>
      </c>
      <c r="X192">
        <v>520</v>
      </c>
      <c r="Y192">
        <v>520</v>
      </c>
      <c r="Z192">
        <v>325</v>
      </c>
      <c r="AA192">
        <v>585</v>
      </c>
      <c r="AB192">
        <v>715</v>
      </c>
      <c r="AC192">
        <v>585</v>
      </c>
      <c r="AD192">
        <v>455</v>
      </c>
      <c r="AF192">
        <f t="shared" si="2"/>
        <v>422.5</v>
      </c>
      <c r="AG192">
        <f>SUM($S192:T192)</f>
        <v>942.5</v>
      </c>
      <c r="AH192">
        <f>SUM($S192:U192)</f>
        <v>1625</v>
      </c>
      <c r="AI192">
        <f>SUM($S192:V192)</f>
        <v>2210</v>
      </c>
      <c r="AJ192">
        <f>SUM($S192:W192)</f>
        <v>2795</v>
      </c>
      <c r="AK192">
        <f>SUM($S192:X192)</f>
        <v>3315</v>
      </c>
      <c r="AL192">
        <f>SUM($S192:Y192)</f>
        <v>3835</v>
      </c>
      <c r="AM192">
        <f>SUM($S192:Z192)</f>
        <v>4160</v>
      </c>
      <c r="AN192">
        <f>SUM($S192:AA192)</f>
        <v>4745</v>
      </c>
      <c r="AO192">
        <f>SUM($S192:AB192)</f>
        <v>5460</v>
      </c>
      <c r="AP192">
        <f>SUM($S192:AC192)</f>
        <v>6045</v>
      </c>
      <c r="AQ192">
        <f>SUM($S192:AD192)</f>
        <v>6500</v>
      </c>
    </row>
    <row r="193" spans="2:43" x14ac:dyDescent="0.25">
      <c r="B193">
        <v>20580</v>
      </c>
      <c r="C193" t="s">
        <v>684</v>
      </c>
      <c r="D193" t="s">
        <v>23</v>
      </c>
      <c r="E193" t="s">
        <v>271</v>
      </c>
      <c r="F193">
        <v>0</v>
      </c>
      <c r="G193" t="s">
        <v>358</v>
      </c>
      <c r="H193">
        <v>0</v>
      </c>
      <c r="I193">
        <v>2024</v>
      </c>
      <c r="J193" t="s">
        <v>679</v>
      </c>
      <c r="K193" t="s">
        <v>679</v>
      </c>
      <c r="L193" t="s">
        <v>1239</v>
      </c>
      <c r="M193">
        <v>1704.87</v>
      </c>
      <c r="N193">
        <v>1171.68</v>
      </c>
      <c r="O193">
        <v>1082.31</v>
      </c>
      <c r="P193">
        <v>1000</v>
      </c>
      <c r="Q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>
        <f t="shared" si="2"/>
        <v>0</v>
      </c>
      <c r="AG193">
        <f>SUM($S193:T193)</f>
        <v>0</v>
      </c>
      <c r="AH193">
        <f>SUM($S193:U193)</f>
        <v>0</v>
      </c>
      <c r="AI193">
        <f>SUM($S193:V193)</f>
        <v>0</v>
      </c>
      <c r="AJ193">
        <f>SUM($S193:W193)</f>
        <v>0</v>
      </c>
      <c r="AK193">
        <f>SUM($S193:X193)</f>
        <v>0</v>
      </c>
      <c r="AL193">
        <f>SUM($S193:Y193)</f>
        <v>0</v>
      </c>
      <c r="AM193">
        <f>SUM($S193:Z193)</f>
        <v>0</v>
      </c>
      <c r="AN193">
        <f>SUM($S193:AA193)</f>
        <v>0</v>
      </c>
      <c r="AO193">
        <f>SUM($S193:AB193)</f>
        <v>0</v>
      </c>
      <c r="AP193">
        <f>SUM($S193:AC193)</f>
        <v>0</v>
      </c>
      <c r="AQ193">
        <f>SUM($S193:AD193)</f>
        <v>0</v>
      </c>
    </row>
    <row r="194" spans="2:43" x14ac:dyDescent="0.25">
      <c r="B194">
        <v>20590</v>
      </c>
      <c r="C194" t="s">
        <v>78</v>
      </c>
      <c r="D194" t="s">
        <v>23</v>
      </c>
      <c r="E194" t="s">
        <v>18</v>
      </c>
      <c r="F194" t="s">
        <v>533</v>
      </c>
      <c r="G194" t="s">
        <v>107</v>
      </c>
      <c r="H194">
        <v>0</v>
      </c>
      <c r="I194" t="s">
        <v>38</v>
      </c>
      <c r="J194" t="s">
        <v>174</v>
      </c>
      <c r="K194" t="s">
        <v>174</v>
      </c>
      <c r="L194" t="s">
        <v>1240</v>
      </c>
      <c r="M194">
        <v>12576.88</v>
      </c>
      <c r="N194">
        <v>14491.51</v>
      </c>
      <c r="O194">
        <v>11293.56</v>
      </c>
      <c r="P194">
        <v>15500</v>
      </c>
      <c r="Q194">
        <v>11000</v>
      </c>
      <c r="S194">
        <v>715</v>
      </c>
      <c r="T194">
        <v>880</v>
      </c>
      <c r="U194">
        <v>1155</v>
      </c>
      <c r="V194">
        <v>990</v>
      </c>
      <c r="W194">
        <v>990</v>
      </c>
      <c r="X194">
        <v>880</v>
      </c>
      <c r="Y194">
        <v>880</v>
      </c>
      <c r="Z194">
        <v>550</v>
      </c>
      <c r="AA194">
        <v>990</v>
      </c>
      <c r="AB194">
        <v>1210</v>
      </c>
      <c r="AC194">
        <v>990</v>
      </c>
      <c r="AD194">
        <v>770</v>
      </c>
      <c r="AF194">
        <f t="shared" si="2"/>
        <v>715</v>
      </c>
      <c r="AG194">
        <f>SUM($S194:T194)</f>
        <v>1595</v>
      </c>
      <c r="AH194">
        <f>SUM($S194:U194)</f>
        <v>2750</v>
      </c>
      <c r="AI194">
        <f>SUM($S194:V194)</f>
        <v>3740</v>
      </c>
      <c r="AJ194">
        <f>SUM($S194:W194)</f>
        <v>4730</v>
      </c>
      <c r="AK194">
        <f>SUM($S194:X194)</f>
        <v>5610</v>
      </c>
      <c r="AL194">
        <f>SUM($S194:Y194)</f>
        <v>6490</v>
      </c>
      <c r="AM194">
        <f>SUM($S194:Z194)</f>
        <v>7040</v>
      </c>
      <c r="AN194">
        <f>SUM($S194:AA194)</f>
        <v>8030</v>
      </c>
      <c r="AO194">
        <f>SUM($S194:AB194)</f>
        <v>9240</v>
      </c>
      <c r="AP194">
        <f>SUM($S194:AC194)</f>
        <v>10230</v>
      </c>
      <c r="AQ194">
        <f>SUM($S194:AD194)</f>
        <v>11000</v>
      </c>
    </row>
    <row r="195" spans="2:43" x14ac:dyDescent="0.25">
      <c r="B195">
        <v>20591</v>
      </c>
      <c r="C195" t="s">
        <v>685</v>
      </c>
      <c r="D195" t="s">
        <v>23</v>
      </c>
      <c r="E195" t="s">
        <v>16</v>
      </c>
      <c r="F195">
        <v>0</v>
      </c>
      <c r="G195" t="s">
        <v>358</v>
      </c>
      <c r="H195">
        <v>0</v>
      </c>
      <c r="I195">
        <v>2024</v>
      </c>
      <c r="J195" t="s">
        <v>679</v>
      </c>
      <c r="K195" t="s">
        <v>679</v>
      </c>
      <c r="L195" t="s">
        <v>1239</v>
      </c>
      <c r="M195">
        <v>2079.75</v>
      </c>
      <c r="N195">
        <v>1314.84</v>
      </c>
      <c r="O195">
        <v>0</v>
      </c>
      <c r="P195">
        <v>1500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>
        <f t="shared" si="2"/>
        <v>0</v>
      </c>
      <c r="AG195">
        <f>SUM($S195:T195)</f>
        <v>0</v>
      </c>
      <c r="AH195">
        <f>SUM($S195:U195)</f>
        <v>0</v>
      </c>
      <c r="AI195">
        <f>SUM($S195:V195)</f>
        <v>0</v>
      </c>
      <c r="AJ195">
        <f>SUM($S195:W195)</f>
        <v>0</v>
      </c>
      <c r="AK195">
        <f>SUM($S195:X195)</f>
        <v>0</v>
      </c>
      <c r="AL195">
        <f>SUM($S195:Y195)</f>
        <v>0</v>
      </c>
      <c r="AM195">
        <f>SUM($S195:Z195)</f>
        <v>0</v>
      </c>
      <c r="AN195">
        <f>SUM($S195:AA195)</f>
        <v>0</v>
      </c>
      <c r="AO195">
        <f>SUM($S195:AB195)</f>
        <v>0</v>
      </c>
      <c r="AP195">
        <f>SUM($S195:AC195)</f>
        <v>0</v>
      </c>
      <c r="AQ195">
        <f>SUM($S195:AD195)</f>
        <v>0</v>
      </c>
    </row>
    <row r="196" spans="2:43" x14ac:dyDescent="0.25">
      <c r="B196">
        <v>20592</v>
      </c>
      <c r="C196" t="s">
        <v>273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2024</v>
      </c>
      <c r="J196">
        <v>0</v>
      </c>
      <c r="K196">
        <v>0</v>
      </c>
      <c r="L196">
        <v>0</v>
      </c>
      <c r="M196">
        <v>957.19</v>
      </c>
      <c r="N196">
        <v>1003.33</v>
      </c>
      <c r="O196">
        <v>710</v>
      </c>
      <c r="P196">
        <v>0</v>
      </c>
      <c r="Q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>
        <f t="shared" ref="AF196:AF259" si="3">S196</f>
        <v>0</v>
      </c>
      <c r="AG196">
        <f>SUM($S196:T196)</f>
        <v>0</v>
      </c>
      <c r="AH196">
        <f>SUM($S196:U196)</f>
        <v>0</v>
      </c>
      <c r="AI196">
        <f>SUM($S196:V196)</f>
        <v>0</v>
      </c>
      <c r="AJ196">
        <f>SUM($S196:W196)</f>
        <v>0</v>
      </c>
      <c r="AK196">
        <f>SUM($S196:X196)</f>
        <v>0</v>
      </c>
      <c r="AL196">
        <f>SUM($S196:Y196)</f>
        <v>0</v>
      </c>
      <c r="AM196">
        <f>SUM($S196:Z196)</f>
        <v>0</v>
      </c>
      <c r="AN196">
        <f>SUM($S196:AA196)</f>
        <v>0</v>
      </c>
      <c r="AO196">
        <f>SUM($S196:AB196)</f>
        <v>0</v>
      </c>
      <c r="AP196">
        <f>SUM($S196:AC196)</f>
        <v>0</v>
      </c>
      <c r="AQ196">
        <f>SUM($S196:AD196)</f>
        <v>0</v>
      </c>
    </row>
    <row r="197" spans="2:43" x14ac:dyDescent="0.25">
      <c r="B197">
        <v>20596</v>
      </c>
      <c r="C197" t="s">
        <v>574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2023</v>
      </c>
      <c r="J197">
        <v>0</v>
      </c>
      <c r="K197">
        <v>0</v>
      </c>
      <c r="L197">
        <v>0</v>
      </c>
      <c r="M197">
        <v>5999.74</v>
      </c>
      <c r="N197">
        <v>3771.72</v>
      </c>
      <c r="O197">
        <v>0</v>
      </c>
      <c r="P197">
        <v>0</v>
      </c>
      <c r="Q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>
        <f t="shared" si="3"/>
        <v>0</v>
      </c>
      <c r="AG197">
        <f>SUM($S197:T197)</f>
        <v>0</v>
      </c>
      <c r="AH197">
        <f>SUM($S197:U197)</f>
        <v>0</v>
      </c>
      <c r="AI197">
        <f>SUM($S197:V197)</f>
        <v>0</v>
      </c>
      <c r="AJ197">
        <f>SUM($S197:W197)</f>
        <v>0</v>
      </c>
      <c r="AK197">
        <f>SUM($S197:X197)</f>
        <v>0</v>
      </c>
      <c r="AL197">
        <f>SUM($S197:Y197)</f>
        <v>0</v>
      </c>
      <c r="AM197">
        <f>SUM($S197:Z197)</f>
        <v>0</v>
      </c>
      <c r="AN197">
        <f>SUM($S197:AA197)</f>
        <v>0</v>
      </c>
      <c r="AO197">
        <f>SUM($S197:AB197)</f>
        <v>0</v>
      </c>
      <c r="AP197">
        <f>SUM($S197:AC197)</f>
        <v>0</v>
      </c>
      <c r="AQ197">
        <f>SUM($S197:AD197)</f>
        <v>0</v>
      </c>
    </row>
    <row r="198" spans="2:43" x14ac:dyDescent="0.25">
      <c r="B198">
        <v>20598</v>
      </c>
      <c r="C198" t="s">
        <v>123</v>
      </c>
      <c r="D198" t="s">
        <v>23</v>
      </c>
      <c r="E198" t="s">
        <v>16</v>
      </c>
      <c r="F198" t="s">
        <v>533</v>
      </c>
      <c r="G198" t="s">
        <v>64</v>
      </c>
      <c r="H198">
        <v>0</v>
      </c>
      <c r="I198" t="s">
        <v>38</v>
      </c>
      <c r="J198" t="s">
        <v>128</v>
      </c>
      <c r="K198" t="s">
        <v>128</v>
      </c>
      <c r="L198" t="s">
        <v>1242</v>
      </c>
      <c r="M198">
        <v>53357.93</v>
      </c>
      <c r="N198">
        <v>58398.78</v>
      </c>
      <c r="O198">
        <v>71215.66</v>
      </c>
      <c r="P198">
        <v>66000</v>
      </c>
      <c r="Q198">
        <v>70000</v>
      </c>
      <c r="S198">
        <v>4550</v>
      </c>
      <c r="T198">
        <v>5600</v>
      </c>
      <c r="U198">
        <v>7350</v>
      </c>
      <c r="V198">
        <v>6300</v>
      </c>
      <c r="W198">
        <v>6300</v>
      </c>
      <c r="X198">
        <v>5600</v>
      </c>
      <c r="Y198">
        <v>5600</v>
      </c>
      <c r="Z198">
        <v>3500</v>
      </c>
      <c r="AA198">
        <v>6300</v>
      </c>
      <c r="AB198">
        <v>7700</v>
      </c>
      <c r="AC198">
        <v>6300</v>
      </c>
      <c r="AD198">
        <v>4900</v>
      </c>
      <c r="AF198">
        <f t="shared" si="3"/>
        <v>4550</v>
      </c>
      <c r="AG198">
        <f>SUM($S198:T198)</f>
        <v>10150</v>
      </c>
      <c r="AH198">
        <f>SUM($S198:U198)</f>
        <v>17500</v>
      </c>
      <c r="AI198">
        <f>SUM($S198:V198)</f>
        <v>23800</v>
      </c>
      <c r="AJ198">
        <f>SUM($S198:W198)</f>
        <v>30100</v>
      </c>
      <c r="AK198">
        <f>SUM($S198:X198)</f>
        <v>35700</v>
      </c>
      <c r="AL198">
        <f>SUM($S198:Y198)</f>
        <v>41300</v>
      </c>
      <c r="AM198">
        <f>SUM($S198:Z198)</f>
        <v>44800</v>
      </c>
      <c r="AN198">
        <f>SUM($S198:AA198)</f>
        <v>51100</v>
      </c>
      <c r="AO198">
        <f>SUM($S198:AB198)</f>
        <v>58800</v>
      </c>
      <c r="AP198">
        <f>SUM($S198:AC198)</f>
        <v>65100</v>
      </c>
      <c r="AQ198">
        <f>SUM($S198:AD198)</f>
        <v>70000</v>
      </c>
    </row>
    <row r="199" spans="2:43" x14ac:dyDescent="0.25">
      <c r="B199">
        <v>20599</v>
      </c>
      <c r="C199" t="s">
        <v>791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127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>
        <f t="shared" si="3"/>
        <v>0</v>
      </c>
      <c r="AG199">
        <f>SUM($S199:T199)</f>
        <v>0</v>
      </c>
      <c r="AH199">
        <f>SUM($S199:U199)</f>
        <v>0</v>
      </c>
      <c r="AI199">
        <f>SUM($S199:V199)</f>
        <v>0</v>
      </c>
      <c r="AJ199">
        <f>SUM($S199:W199)</f>
        <v>0</v>
      </c>
      <c r="AK199">
        <f>SUM($S199:X199)</f>
        <v>0</v>
      </c>
      <c r="AL199">
        <f>SUM($S199:Y199)</f>
        <v>0</v>
      </c>
      <c r="AM199">
        <f>SUM($S199:Z199)</f>
        <v>0</v>
      </c>
      <c r="AN199">
        <f>SUM($S199:AA199)</f>
        <v>0</v>
      </c>
      <c r="AO199">
        <f>SUM($S199:AB199)</f>
        <v>0</v>
      </c>
      <c r="AP199">
        <f>SUM($S199:AC199)</f>
        <v>0</v>
      </c>
      <c r="AQ199">
        <f>SUM($S199:AD199)</f>
        <v>0</v>
      </c>
    </row>
    <row r="200" spans="2:43" x14ac:dyDescent="0.25">
      <c r="B200">
        <v>20601</v>
      </c>
      <c r="C200" t="s">
        <v>183</v>
      </c>
      <c r="D200" t="s">
        <v>23</v>
      </c>
      <c r="E200" t="s">
        <v>19</v>
      </c>
      <c r="F200" t="s">
        <v>545</v>
      </c>
      <c r="G200" t="s">
        <v>64</v>
      </c>
      <c r="H200">
        <v>0</v>
      </c>
      <c r="I200" t="s">
        <v>38</v>
      </c>
      <c r="J200" t="s">
        <v>128</v>
      </c>
      <c r="K200" t="s">
        <v>128</v>
      </c>
      <c r="L200" t="s">
        <v>1242</v>
      </c>
      <c r="M200">
        <v>85980.51</v>
      </c>
      <c r="N200">
        <v>89535.35</v>
      </c>
      <c r="O200">
        <v>94434.07</v>
      </c>
      <c r="P200">
        <v>95000</v>
      </c>
      <c r="Q200">
        <v>98000</v>
      </c>
      <c r="S200">
        <v>6370</v>
      </c>
      <c r="T200">
        <v>7840</v>
      </c>
      <c r="U200">
        <v>10290</v>
      </c>
      <c r="V200">
        <v>8820</v>
      </c>
      <c r="W200">
        <v>8820</v>
      </c>
      <c r="X200">
        <v>7840</v>
      </c>
      <c r="Y200">
        <v>7840</v>
      </c>
      <c r="Z200">
        <v>4900</v>
      </c>
      <c r="AA200">
        <v>8820</v>
      </c>
      <c r="AB200">
        <v>10780</v>
      </c>
      <c r="AC200">
        <v>8820</v>
      </c>
      <c r="AD200">
        <v>6860</v>
      </c>
      <c r="AF200">
        <f t="shared" si="3"/>
        <v>6370</v>
      </c>
      <c r="AG200">
        <f>SUM($S200:T200)</f>
        <v>14210</v>
      </c>
      <c r="AH200">
        <f>SUM($S200:U200)</f>
        <v>24500</v>
      </c>
      <c r="AI200">
        <f>SUM($S200:V200)</f>
        <v>33320</v>
      </c>
      <c r="AJ200">
        <f>SUM($S200:W200)</f>
        <v>42140</v>
      </c>
      <c r="AK200">
        <f>SUM($S200:X200)</f>
        <v>49980</v>
      </c>
      <c r="AL200">
        <f>SUM($S200:Y200)</f>
        <v>57820</v>
      </c>
      <c r="AM200">
        <f>SUM($S200:Z200)</f>
        <v>62720</v>
      </c>
      <c r="AN200">
        <f>SUM($S200:AA200)</f>
        <v>71540</v>
      </c>
      <c r="AO200">
        <f>SUM($S200:AB200)</f>
        <v>82320</v>
      </c>
      <c r="AP200">
        <f>SUM($S200:AC200)</f>
        <v>91140</v>
      </c>
      <c r="AQ200">
        <f>SUM($S200:AD200)</f>
        <v>98000</v>
      </c>
    </row>
    <row r="201" spans="2:43" x14ac:dyDescent="0.25">
      <c r="B201">
        <v>20602</v>
      </c>
      <c r="C201" t="s">
        <v>792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127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>
        <f t="shared" si="3"/>
        <v>0</v>
      </c>
      <c r="AG201">
        <f>SUM($S201:T201)</f>
        <v>0</v>
      </c>
      <c r="AH201">
        <f>SUM($S201:U201)</f>
        <v>0</v>
      </c>
      <c r="AI201">
        <f>SUM($S201:V201)</f>
        <v>0</v>
      </c>
      <c r="AJ201">
        <f>SUM($S201:W201)</f>
        <v>0</v>
      </c>
      <c r="AK201">
        <f>SUM($S201:X201)</f>
        <v>0</v>
      </c>
      <c r="AL201">
        <f>SUM($S201:Y201)</f>
        <v>0</v>
      </c>
      <c r="AM201">
        <f>SUM($S201:Z201)</f>
        <v>0</v>
      </c>
      <c r="AN201">
        <f>SUM($S201:AA201)</f>
        <v>0</v>
      </c>
      <c r="AO201">
        <f>SUM($S201:AB201)</f>
        <v>0</v>
      </c>
      <c r="AP201">
        <f>SUM($S201:AC201)</f>
        <v>0</v>
      </c>
      <c r="AQ201">
        <f>SUM($S201:AD201)</f>
        <v>0</v>
      </c>
    </row>
    <row r="202" spans="2:43" x14ac:dyDescent="0.25">
      <c r="B202">
        <v>20607</v>
      </c>
      <c r="C202" t="s">
        <v>575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2023</v>
      </c>
      <c r="J202">
        <v>0</v>
      </c>
      <c r="K202">
        <v>0</v>
      </c>
      <c r="L202">
        <v>0</v>
      </c>
      <c r="M202">
        <v>2893.32</v>
      </c>
      <c r="N202">
        <v>1697.37</v>
      </c>
      <c r="O202">
        <v>0</v>
      </c>
      <c r="P202">
        <v>0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>
        <f t="shared" si="3"/>
        <v>0</v>
      </c>
      <c r="AG202">
        <f>SUM($S202:T202)</f>
        <v>0</v>
      </c>
      <c r="AH202">
        <f>SUM($S202:U202)</f>
        <v>0</v>
      </c>
      <c r="AI202">
        <f>SUM($S202:V202)</f>
        <v>0</v>
      </c>
      <c r="AJ202">
        <f>SUM($S202:W202)</f>
        <v>0</v>
      </c>
      <c r="AK202">
        <f>SUM($S202:X202)</f>
        <v>0</v>
      </c>
      <c r="AL202">
        <f>SUM($S202:Y202)</f>
        <v>0</v>
      </c>
      <c r="AM202">
        <f>SUM($S202:Z202)</f>
        <v>0</v>
      </c>
      <c r="AN202">
        <f>SUM($S202:AA202)</f>
        <v>0</v>
      </c>
      <c r="AO202">
        <f>SUM($S202:AB202)</f>
        <v>0</v>
      </c>
      <c r="AP202">
        <f>SUM($S202:AC202)</f>
        <v>0</v>
      </c>
      <c r="AQ202">
        <f>SUM($S202:AD202)</f>
        <v>0</v>
      </c>
    </row>
    <row r="203" spans="2:43" x14ac:dyDescent="0.25">
      <c r="B203">
        <v>20610</v>
      </c>
      <c r="C203" t="s">
        <v>576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2022</v>
      </c>
      <c r="J203">
        <v>0</v>
      </c>
      <c r="K203">
        <v>0</v>
      </c>
      <c r="L203">
        <v>0</v>
      </c>
      <c r="M203">
        <v>190.08</v>
      </c>
      <c r="N203">
        <v>0</v>
      </c>
      <c r="O203">
        <v>0</v>
      </c>
      <c r="P203">
        <v>0</v>
      </c>
      <c r="Q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>
        <f t="shared" si="3"/>
        <v>0</v>
      </c>
      <c r="AG203">
        <f>SUM($S203:T203)</f>
        <v>0</v>
      </c>
      <c r="AH203">
        <f>SUM($S203:U203)</f>
        <v>0</v>
      </c>
      <c r="AI203">
        <f>SUM($S203:V203)</f>
        <v>0</v>
      </c>
      <c r="AJ203">
        <f>SUM($S203:W203)</f>
        <v>0</v>
      </c>
      <c r="AK203">
        <f>SUM($S203:X203)</f>
        <v>0</v>
      </c>
      <c r="AL203">
        <f>SUM($S203:Y203)</f>
        <v>0</v>
      </c>
      <c r="AM203">
        <f>SUM($S203:Z203)</f>
        <v>0</v>
      </c>
      <c r="AN203">
        <f>SUM($S203:AA203)</f>
        <v>0</v>
      </c>
      <c r="AO203">
        <f>SUM($S203:AB203)</f>
        <v>0</v>
      </c>
      <c r="AP203">
        <f>SUM($S203:AC203)</f>
        <v>0</v>
      </c>
      <c r="AQ203">
        <f>SUM($S203:AD203)</f>
        <v>0</v>
      </c>
    </row>
    <row r="204" spans="2:43" x14ac:dyDescent="0.25">
      <c r="B204">
        <v>20613</v>
      </c>
      <c r="C204" t="s">
        <v>184</v>
      </c>
      <c r="D204" t="s">
        <v>23</v>
      </c>
      <c r="E204" t="s">
        <v>19</v>
      </c>
      <c r="F204" t="s">
        <v>535</v>
      </c>
      <c r="G204" t="s">
        <v>64</v>
      </c>
      <c r="H204">
        <v>0</v>
      </c>
      <c r="I204" t="s">
        <v>38</v>
      </c>
      <c r="J204" t="s">
        <v>128</v>
      </c>
      <c r="K204" t="s">
        <v>128</v>
      </c>
      <c r="L204" t="s">
        <v>1242</v>
      </c>
      <c r="M204">
        <v>40239.230000000003</v>
      </c>
      <c r="N204">
        <v>32891.370000000003</v>
      </c>
      <c r="O204">
        <v>39580.54</v>
      </c>
      <c r="P204">
        <v>36000</v>
      </c>
      <c r="Q204">
        <v>42000</v>
      </c>
      <c r="S204">
        <v>2730</v>
      </c>
      <c r="T204">
        <v>3360</v>
      </c>
      <c r="U204">
        <v>4410</v>
      </c>
      <c r="V204">
        <v>3780</v>
      </c>
      <c r="W204">
        <v>3780</v>
      </c>
      <c r="X204">
        <v>3360</v>
      </c>
      <c r="Y204">
        <v>3360</v>
      </c>
      <c r="Z204">
        <v>2100</v>
      </c>
      <c r="AA204">
        <v>3780</v>
      </c>
      <c r="AB204">
        <v>4620</v>
      </c>
      <c r="AC204">
        <v>3780</v>
      </c>
      <c r="AD204">
        <v>2940</v>
      </c>
      <c r="AF204">
        <f t="shared" si="3"/>
        <v>2730</v>
      </c>
      <c r="AG204">
        <f>SUM($S204:T204)</f>
        <v>6090</v>
      </c>
      <c r="AH204">
        <f>SUM($S204:U204)</f>
        <v>10500</v>
      </c>
      <c r="AI204">
        <f>SUM($S204:V204)</f>
        <v>14280</v>
      </c>
      <c r="AJ204">
        <f>SUM($S204:W204)</f>
        <v>18060</v>
      </c>
      <c r="AK204">
        <f>SUM($S204:X204)</f>
        <v>21420</v>
      </c>
      <c r="AL204">
        <f>SUM($S204:Y204)</f>
        <v>24780</v>
      </c>
      <c r="AM204">
        <f>SUM($S204:Z204)</f>
        <v>26880</v>
      </c>
      <c r="AN204">
        <f>SUM($S204:AA204)</f>
        <v>30660</v>
      </c>
      <c r="AO204">
        <f>SUM($S204:AB204)</f>
        <v>35280</v>
      </c>
      <c r="AP204">
        <f>SUM($S204:AC204)</f>
        <v>39060</v>
      </c>
      <c r="AQ204">
        <f>SUM($S204:AD204)</f>
        <v>42000</v>
      </c>
    </row>
    <row r="205" spans="2:43" x14ac:dyDescent="0.25">
      <c r="B205">
        <v>20615</v>
      </c>
      <c r="C205" t="s">
        <v>197</v>
      </c>
      <c r="D205" t="s">
        <v>23</v>
      </c>
      <c r="E205" t="s">
        <v>19</v>
      </c>
      <c r="F205" t="s">
        <v>535</v>
      </c>
      <c r="G205" t="s">
        <v>64</v>
      </c>
      <c r="H205">
        <v>0</v>
      </c>
      <c r="I205" t="s">
        <v>38</v>
      </c>
      <c r="J205" t="s">
        <v>713</v>
      </c>
      <c r="K205" t="s">
        <v>713</v>
      </c>
      <c r="L205" t="s">
        <v>1239</v>
      </c>
      <c r="M205">
        <v>47303.360000000001</v>
      </c>
      <c r="N205">
        <v>51184.49</v>
      </c>
      <c r="O205">
        <v>55690.18</v>
      </c>
      <c r="P205">
        <v>55000</v>
      </c>
      <c r="Q205">
        <v>58000</v>
      </c>
      <c r="S205">
        <v>3770</v>
      </c>
      <c r="T205">
        <v>4640</v>
      </c>
      <c r="U205">
        <v>6090</v>
      </c>
      <c r="V205">
        <v>5220</v>
      </c>
      <c r="W205">
        <v>5220</v>
      </c>
      <c r="X205">
        <v>4640</v>
      </c>
      <c r="Y205">
        <v>4640</v>
      </c>
      <c r="Z205">
        <v>2900</v>
      </c>
      <c r="AA205">
        <v>5220</v>
      </c>
      <c r="AB205">
        <v>6380</v>
      </c>
      <c r="AC205">
        <v>5220</v>
      </c>
      <c r="AD205">
        <v>4060</v>
      </c>
      <c r="AF205">
        <f t="shared" si="3"/>
        <v>3770</v>
      </c>
      <c r="AG205">
        <f>SUM($S205:T205)</f>
        <v>8410</v>
      </c>
      <c r="AH205">
        <f>SUM($S205:U205)</f>
        <v>14500</v>
      </c>
      <c r="AI205">
        <f>SUM($S205:V205)</f>
        <v>19720</v>
      </c>
      <c r="AJ205">
        <f>SUM($S205:W205)</f>
        <v>24940</v>
      </c>
      <c r="AK205">
        <f>SUM($S205:X205)</f>
        <v>29580</v>
      </c>
      <c r="AL205">
        <f>SUM($S205:Y205)</f>
        <v>34220</v>
      </c>
      <c r="AM205">
        <f>SUM($S205:Z205)</f>
        <v>37120</v>
      </c>
      <c r="AN205">
        <f>SUM($S205:AA205)</f>
        <v>42340</v>
      </c>
      <c r="AO205">
        <f>SUM($S205:AB205)</f>
        <v>48720</v>
      </c>
      <c r="AP205">
        <f>SUM($S205:AC205)</f>
        <v>53940</v>
      </c>
      <c r="AQ205">
        <f>SUM($S205:AD205)</f>
        <v>58000</v>
      </c>
    </row>
    <row r="206" spans="2:43" x14ac:dyDescent="0.25">
      <c r="B206">
        <v>20617</v>
      </c>
      <c r="C206" t="s">
        <v>577</v>
      </c>
      <c r="D206" t="s">
        <v>23</v>
      </c>
      <c r="E206" t="s">
        <v>271</v>
      </c>
      <c r="F206" t="s">
        <v>535</v>
      </c>
      <c r="G206" t="s">
        <v>358</v>
      </c>
      <c r="H206">
        <v>0</v>
      </c>
      <c r="I206">
        <v>2024</v>
      </c>
      <c r="J206" t="s">
        <v>712</v>
      </c>
      <c r="K206">
        <v>0</v>
      </c>
      <c r="L206">
        <v>0</v>
      </c>
      <c r="M206">
        <v>2507.02</v>
      </c>
      <c r="N206">
        <v>1697.35</v>
      </c>
      <c r="O206">
        <v>0</v>
      </c>
      <c r="P206">
        <v>2500</v>
      </c>
      <c r="Q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>
        <f t="shared" si="3"/>
        <v>0</v>
      </c>
      <c r="AG206">
        <f>SUM($S206:T206)</f>
        <v>0</v>
      </c>
      <c r="AH206">
        <f>SUM($S206:U206)</f>
        <v>0</v>
      </c>
      <c r="AI206">
        <f>SUM($S206:V206)</f>
        <v>0</v>
      </c>
      <c r="AJ206">
        <f>SUM($S206:W206)</f>
        <v>0</v>
      </c>
      <c r="AK206">
        <f>SUM($S206:X206)</f>
        <v>0</v>
      </c>
      <c r="AL206">
        <f>SUM($S206:Y206)</f>
        <v>0</v>
      </c>
      <c r="AM206">
        <f>SUM($S206:Z206)</f>
        <v>0</v>
      </c>
      <c r="AN206">
        <f>SUM($S206:AA206)</f>
        <v>0</v>
      </c>
      <c r="AO206">
        <f>SUM($S206:AB206)</f>
        <v>0</v>
      </c>
      <c r="AP206">
        <f>SUM($S206:AC206)</f>
        <v>0</v>
      </c>
      <c r="AQ206">
        <f>SUM($S206:AD206)</f>
        <v>0</v>
      </c>
    </row>
    <row r="207" spans="2:43" x14ac:dyDescent="0.25">
      <c r="B207">
        <v>20619</v>
      </c>
      <c r="C207" t="s">
        <v>209</v>
      </c>
      <c r="D207" t="s">
        <v>23</v>
      </c>
      <c r="E207" t="s">
        <v>19</v>
      </c>
      <c r="F207" t="s">
        <v>535</v>
      </c>
      <c r="G207" t="s">
        <v>64</v>
      </c>
      <c r="H207">
        <v>0</v>
      </c>
      <c r="I207" t="s">
        <v>38</v>
      </c>
      <c r="J207" t="s">
        <v>174</v>
      </c>
      <c r="K207" t="s">
        <v>174</v>
      </c>
      <c r="L207" t="s">
        <v>1240</v>
      </c>
      <c r="M207">
        <v>9156.5499999999993</v>
      </c>
      <c r="N207">
        <v>8933.92</v>
      </c>
      <c r="O207">
        <v>6279.94</v>
      </c>
      <c r="P207">
        <v>10000</v>
      </c>
      <c r="Q207">
        <v>5000</v>
      </c>
      <c r="S207">
        <v>325</v>
      </c>
      <c r="T207">
        <v>400</v>
      </c>
      <c r="U207">
        <v>525</v>
      </c>
      <c r="V207">
        <v>450</v>
      </c>
      <c r="W207">
        <v>450</v>
      </c>
      <c r="X207">
        <v>400</v>
      </c>
      <c r="Y207">
        <v>400</v>
      </c>
      <c r="Z207">
        <v>250</v>
      </c>
      <c r="AA207">
        <v>450</v>
      </c>
      <c r="AB207">
        <v>550</v>
      </c>
      <c r="AC207">
        <v>450</v>
      </c>
      <c r="AD207">
        <v>350</v>
      </c>
      <c r="AF207">
        <f t="shared" si="3"/>
        <v>325</v>
      </c>
      <c r="AG207">
        <f>SUM($S207:T207)</f>
        <v>725</v>
      </c>
      <c r="AH207">
        <f>SUM($S207:U207)</f>
        <v>1250</v>
      </c>
      <c r="AI207">
        <f>SUM($S207:V207)</f>
        <v>1700</v>
      </c>
      <c r="AJ207">
        <f>SUM($S207:W207)</f>
        <v>2150</v>
      </c>
      <c r="AK207">
        <f>SUM($S207:X207)</f>
        <v>2550</v>
      </c>
      <c r="AL207">
        <f>SUM($S207:Y207)</f>
        <v>2950</v>
      </c>
      <c r="AM207">
        <f>SUM($S207:Z207)</f>
        <v>3200</v>
      </c>
      <c r="AN207">
        <f>SUM($S207:AA207)</f>
        <v>3650</v>
      </c>
      <c r="AO207">
        <f>SUM($S207:AB207)</f>
        <v>4200</v>
      </c>
      <c r="AP207">
        <f>SUM($S207:AC207)</f>
        <v>4650</v>
      </c>
      <c r="AQ207">
        <f>SUM($S207:AD207)</f>
        <v>5000</v>
      </c>
    </row>
    <row r="208" spans="2:43" x14ac:dyDescent="0.25">
      <c r="B208">
        <v>20630</v>
      </c>
      <c r="C208" t="s">
        <v>793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127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f t="shared" si="3"/>
        <v>0</v>
      </c>
      <c r="AG208">
        <f>SUM($S208:T208)</f>
        <v>0</v>
      </c>
      <c r="AH208">
        <f>SUM($S208:U208)</f>
        <v>0</v>
      </c>
      <c r="AI208">
        <f>SUM($S208:V208)</f>
        <v>0</v>
      </c>
      <c r="AJ208">
        <f>SUM($S208:W208)</f>
        <v>0</v>
      </c>
      <c r="AK208">
        <f>SUM($S208:X208)</f>
        <v>0</v>
      </c>
      <c r="AL208">
        <f>SUM($S208:Y208)</f>
        <v>0</v>
      </c>
      <c r="AM208">
        <f>SUM($S208:Z208)</f>
        <v>0</v>
      </c>
      <c r="AN208">
        <f>SUM($S208:AA208)</f>
        <v>0</v>
      </c>
      <c r="AO208">
        <f>SUM($S208:AB208)</f>
        <v>0</v>
      </c>
      <c r="AP208">
        <f>SUM($S208:AC208)</f>
        <v>0</v>
      </c>
      <c r="AQ208">
        <f>SUM($S208:AD208)</f>
        <v>0</v>
      </c>
    </row>
    <row r="209" spans="2:43" x14ac:dyDescent="0.25">
      <c r="B209">
        <v>20635</v>
      </c>
      <c r="C209" t="s">
        <v>227</v>
      </c>
      <c r="D209" t="s">
        <v>23</v>
      </c>
      <c r="E209" t="s">
        <v>19</v>
      </c>
      <c r="F209" t="s">
        <v>533</v>
      </c>
      <c r="G209" t="s">
        <v>64</v>
      </c>
      <c r="H209">
        <v>0</v>
      </c>
      <c r="I209" t="s">
        <v>38</v>
      </c>
      <c r="J209" t="s">
        <v>141</v>
      </c>
      <c r="K209" t="s">
        <v>711</v>
      </c>
      <c r="L209" t="s">
        <v>1240</v>
      </c>
      <c r="M209">
        <v>8217.75</v>
      </c>
      <c r="N209">
        <v>6153.18</v>
      </c>
      <c r="O209">
        <v>3476.44</v>
      </c>
      <c r="P209">
        <v>7000</v>
      </c>
      <c r="Q209">
        <v>3000</v>
      </c>
      <c r="S209">
        <v>195</v>
      </c>
      <c r="T209">
        <v>240</v>
      </c>
      <c r="U209">
        <v>315</v>
      </c>
      <c r="V209">
        <v>270</v>
      </c>
      <c r="W209">
        <v>270</v>
      </c>
      <c r="X209">
        <v>240</v>
      </c>
      <c r="Y209">
        <v>240</v>
      </c>
      <c r="Z209">
        <v>150</v>
      </c>
      <c r="AA209">
        <v>270</v>
      </c>
      <c r="AB209">
        <v>330</v>
      </c>
      <c r="AC209">
        <v>270</v>
      </c>
      <c r="AD209">
        <v>210</v>
      </c>
      <c r="AF209">
        <f t="shared" si="3"/>
        <v>195</v>
      </c>
      <c r="AG209">
        <f>SUM($S209:T209)</f>
        <v>435</v>
      </c>
      <c r="AH209">
        <f>SUM($S209:U209)</f>
        <v>750</v>
      </c>
      <c r="AI209">
        <f>SUM($S209:V209)</f>
        <v>1020</v>
      </c>
      <c r="AJ209">
        <f>SUM($S209:W209)</f>
        <v>1290</v>
      </c>
      <c r="AK209">
        <f>SUM($S209:X209)</f>
        <v>1530</v>
      </c>
      <c r="AL209">
        <f>SUM($S209:Y209)</f>
        <v>1770</v>
      </c>
      <c r="AM209">
        <f>SUM($S209:Z209)</f>
        <v>1920</v>
      </c>
      <c r="AN209">
        <f>SUM($S209:AA209)</f>
        <v>2190</v>
      </c>
      <c r="AO209">
        <f>SUM($S209:AB209)</f>
        <v>2520</v>
      </c>
      <c r="AP209">
        <f>SUM($S209:AC209)</f>
        <v>2790</v>
      </c>
      <c r="AQ209">
        <f>SUM($S209:AD209)</f>
        <v>3000</v>
      </c>
    </row>
    <row r="210" spans="2:43" x14ac:dyDescent="0.25">
      <c r="B210">
        <v>20636</v>
      </c>
      <c r="C210" t="s">
        <v>274</v>
      </c>
      <c r="D210" t="s">
        <v>23</v>
      </c>
      <c r="E210" t="s">
        <v>271</v>
      </c>
      <c r="F210" t="s">
        <v>535</v>
      </c>
      <c r="G210" t="s">
        <v>64</v>
      </c>
      <c r="H210">
        <v>0</v>
      </c>
      <c r="I210">
        <v>2024</v>
      </c>
      <c r="J210" t="s">
        <v>174</v>
      </c>
      <c r="K210">
        <v>0</v>
      </c>
      <c r="L210">
        <v>0</v>
      </c>
      <c r="M210">
        <v>34435.81</v>
      </c>
      <c r="N210">
        <v>19718.189999999999</v>
      </c>
      <c r="O210">
        <v>1976.74</v>
      </c>
      <c r="P210">
        <v>0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>
        <f t="shared" si="3"/>
        <v>0</v>
      </c>
      <c r="AG210">
        <f>SUM($S210:T210)</f>
        <v>0</v>
      </c>
      <c r="AH210">
        <f>SUM($S210:U210)</f>
        <v>0</v>
      </c>
      <c r="AI210">
        <f>SUM($S210:V210)</f>
        <v>0</v>
      </c>
      <c r="AJ210">
        <f>SUM($S210:W210)</f>
        <v>0</v>
      </c>
      <c r="AK210">
        <f>SUM($S210:X210)</f>
        <v>0</v>
      </c>
      <c r="AL210">
        <f>SUM($S210:Y210)</f>
        <v>0</v>
      </c>
      <c r="AM210">
        <f>SUM($S210:Z210)</f>
        <v>0</v>
      </c>
      <c r="AN210">
        <f>SUM($S210:AA210)</f>
        <v>0</v>
      </c>
      <c r="AO210">
        <f>SUM($S210:AB210)</f>
        <v>0</v>
      </c>
      <c r="AP210">
        <f>SUM($S210:AC210)</f>
        <v>0</v>
      </c>
      <c r="AQ210">
        <f>SUM($S210:AD210)</f>
        <v>0</v>
      </c>
    </row>
    <row r="211" spans="2:43" x14ac:dyDescent="0.25">
      <c r="B211">
        <v>20641</v>
      </c>
      <c r="C211" t="s">
        <v>794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127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>
        <f t="shared" si="3"/>
        <v>0</v>
      </c>
      <c r="AG211">
        <f>SUM($S211:T211)</f>
        <v>0</v>
      </c>
      <c r="AH211">
        <f>SUM($S211:U211)</f>
        <v>0</v>
      </c>
      <c r="AI211">
        <f>SUM($S211:V211)</f>
        <v>0</v>
      </c>
      <c r="AJ211">
        <f>SUM($S211:W211)</f>
        <v>0</v>
      </c>
      <c r="AK211">
        <f>SUM($S211:X211)</f>
        <v>0</v>
      </c>
      <c r="AL211">
        <f>SUM($S211:Y211)</f>
        <v>0</v>
      </c>
      <c r="AM211">
        <f>SUM($S211:Z211)</f>
        <v>0</v>
      </c>
      <c r="AN211">
        <f>SUM($S211:AA211)</f>
        <v>0</v>
      </c>
      <c r="AO211">
        <f>SUM($S211:AB211)</f>
        <v>0</v>
      </c>
      <c r="AP211">
        <f>SUM($S211:AC211)</f>
        <v>0</v>
      </c>
      <c r="AQ211">
        <f>SUM($S211:AD211)</f>
        <v>0</v>
      </c>
    </row>
    <row r="212" spans="2:43" x14ac:dyDescent="0.25">
      <c r="B212">
        <v>20645</v>
      </c>
      <c r="C212" t="s">
        <v>79</v>
      </c>
      <c r="D212" t="s">
        <v>23</v>
      </c>
      <c r="E212" t="s">
        <v>18</v>
      </c>
      <c r="F212" t="s">
        <v>533</v>
      </c>
      <c r="G212" t="s">
        <v>64</v>
      </c>
      <c r="H212">
        <v>0</v>
      </c>
      <c r="I212" t="s">
        <v>38</v>
      </c>
      <c r="J212" t="s">
        <v>141</v>
      </c>
      <c r="K212" t="s">
        <v>174</v>
      </c>
      <c r="L212" t="s">
        <v>1240</v>
      </c>
      <c r="M212">
        <v>6885.83</v>
      </c>
      <c r="N212">
        <v>7525.28</v>
      </c>
      <c r="O212">
        <v>6739.31</v>
      </c>
      <c r="P212">
        <v>8000</v>
      </c>
      <c r="Q212">
        <v>7000</v>
      </c>
      <c r="S212">
        <v>455</v>
      </c>
      <c r="T212">
        <v>560</v>
      </c>
      <c r="U212">
        <v>735</v>
      </c>
      <c r="V212">
        <v>630</v>
      </c>
      <c r="W212">
        <v>630</v>
      </c>
      <c r="X212">
        <v>560</v>
      </c>
      <c r="Y212">
        <v>560</v>
      </c>
      <c r="Z212">
        <v>350</v>
      </c>
      <c r="AA212">
        <v>630</v>
      </c>
      <c r="AB212">
        <v>770</v>
      </c>
      <c r="AC212">
        <v>630</v>
      </c>
      <c r="AD212">
        <v>490</v>
      </c>
      <c r="AF212">
        <f t="shared" si="3"/>
        <v>455</v>
      </c>
      <c r="AG212">
        <f>SUM($S212:T212)</f>
        <v>1015</v>
      </c>
      <c r="AH212">
        <f>SUM($S212:U212)</f>
        <v>1750</v>
      </c>
      <c r="AI212">
        <f>SUM($S212:V212)</f>
        <v>2380</v>
      </c>
      <c r="AJ212">
        <f>SUM($S212:W212)</f>
        <v>3010</v>
      </c>
      <c r="AK212">
        <f>SUM($S212:X212)</f>
        <v>3570</v>
      </c>
      <c r="AL212">
        <f>SUM($S212:Y212)</f>
        <v>4130</v>
      </c>
      <c r="AM212">
        <f>SUM($S212:Z212)</f>
        <v>4480</v>
      </c>
      <c r="AN212">
        <f>SUM($S212:AA212)</f>
        <v>5110</v>
      </c>
      <c r="AO212">
        <f>SUM($S212:AB212)</f>
        <v>5880</v>
      </c>
      <c r="AP212">
        <f>SUM($S212:AC212)</f>
        <v>6510</v>
      </c>
      <c r="AQ212">
        <f>SUM($S212:AD212)</f>
        <v>7000</v>
      </c>
    </row>
    <row r="213" spans="2:43" x14ac:dyDescent="0.25">
      <c r="B213">
        <v>20646</v>
      </c>
      <c r="C213" t="s">
        <v>223</v>
      </c>
      <c r="D213" t="s">
        <v>23</v>
      </c>
      <c r="E213" t="s">
        <v>19</v>
      </c>
      <c r="F213" t="s">
        <v>535</v>
      </c>
      <c r="G213" t="s">
        <v>64</v>
      </c>
      <c r="H213">
        <v>0</v>
      </c>
      <c r="I213" t="s">
        <v>38</v>
      </c>
      <c r="J213" t="s">
        <v>174</v>
      </c>
      <c r="K213" t="s">
        <v>141</v>
      </c>
      <c r="L213" t="s">
        <v>1239</v>
      </c>
      <c r="M213">
        <v>9090.9500000000007</v>
      </c>
      <c r="N213">
        <v>9442.2900000000009</v>
      </c>
      <c r="O213">
        <v>8607.7099999999991</v>
      </c>
      <c r="P213">
        <v>11000</v>
      </c>
      <c r="Q213">
        <v>8000</v>
      </c>
      <c r="S213">
        <v>520</v>
      </c>
      <c r="T213">
        <v>640</v>
      </c>
      <c r="U213">
        <v>840</v>
      </c>
      <c r="V213">
        <v>720</v>
      </c>
      <c r="W213">
        <v>720</v>
      </c>
      <c r="X213">
        <v>640</v>
      </c>
      <c r="Y213">
        <v>640</v>
      </c>
      <c r="Z213">
        <v>400</v>
      </c>
      <c r="AA213">
        <v>720</v>
      </c>
      <c r="AB213">
        <v>880</v>
      </c>
      <c r="AC213">
        <v>720</v>
      </c>
      <c r="AD213">
        <v>560</v>
      </c>
      <c r="AF213">
        <f t="shared" si="3"/>
        <v>520</v>
      </c>
      <c r="AG213">
        <f>SUM($S213:T213)</f>
        <v>1160</v>
      </c>
      <c r="AH213">
        <f>SUM($S213:U213)</f>
        <v>2000</v>
      </c>
      <c r="AI213">
        <f>SUM($S213:V213)</f>
        <v>2720</v>
      </c>
      <c r="AJ213">
        <f>SUM($S213:W213)</f>
        <v>3440</v>
      </c>
      <c r="AK213">
        <f>SUM($S213:X213)</f>
        <v>4080</v>
      </c>
      <c r="AL213">
        <f>SUM($S213:Y213)</f>
        <v>4720</v>
      </c>
      <c r="AM213">
        <f>SUM($S213:Z213)</f>
        <v>5120</v>
      </c>
      <c r="AN213">
        <f>SUM($S213:AA213)</f>
        <v>5840</v>
      </c>
      <c r="AO213">
        <f>SUM($S213:AB213)</f>
        <v>6720</v>
      </c>
      <c r="AP213">
        <f>SUM($S213:AC213)</f>
        <v>7440</v>
      </c>
      <c r="AQ213">
        <f>SUM($S213:AD213)</f>
        <v>8000</v>
      </c>
    </row>
    <row r="214" spans="2:43" x14ac:dyDescent="0.25">
      <c r="B214">
        <v>20653</v>
      </c>
      <c r="C214" t="s">
        <v>304</v>
      </c>
      <c r="D214" t="s">
        <v>23</v>
      </c>
      <c r="E214" t="s">
        <v>271</v>
      </c>
      <c r="F214" t="s">
        <v>535</v>
      </c>
      <c r="G214" t="s">
        <v>64</v>
      </c>
      <c r="H214">
        <v>0</v>
      </c>
      <c r="I214" t="s">
        <v>38</v>
      </c>
      <c r="J214" t="s">
        <v>712</v>
      </c>
      <c r="K214" t="s">
        <v>679</v>
      </c>
      <c r="L214" t="s">
        <v>1239</v>
      </c>
      <c r="M214">
        <v>2009.22</v>
      </c>
      <c r="N214">
        <v>3112.67</v>
      </c>
      <c r="O214">
        <v>1482.68</v>
      </c>
      <c r="P214">
        <v>3500</v>
      </c>
      <c r="Q214">
        <v>1500</v>
      </c>
      <c r="S214">
        <v>97.5</v>
      </c>
      <c r="T214">
        <v>120</v>
      </c>
      <c r="U214">
        <v>157.5</v>
      </c>
      <c r="V214">
        <v>135</v>
      </c>
      <c r="W214">
        <v>135</v>
      </c>
      <c r="X214">
        <v>120</v>
      </c>
      <c r="Y214">
        <v>120</v>
      </c>
      <c r="Z214">
        <v>75</v>
      </c>
      <c r="AA214">
        <v>135</v>
      </c>
      <c r="AB214">
        <v>165</v>
      </c>
      <c r="AC214">
        <v>135</v>
      </c>
      <c r="AD214">
        <v>105</v>
      </c>
      <c r="AF214">
        <f t="shared" si="3"/>
        <v>97.5</v>
      </c>
      <c r="AG214">
        <f>SUM($S214:T214)</f>
        <v>217.5</v>
      </c>
      <c r="AH214">
        <f>SUM($S214:U214)</f>
        <v>375</v>
      </c>
      <c r="AI214">
        <f>SUM($S214:V214)</f>
        <v>510</v>
      </c>
      <c r="AJ214">
        <f>SUM($S214:W214)</f>
        <v>645</v>
      </c>
      <c r="AK214">
        <f>SUM($S214:X214)</f>
        <v>765</v>
      </c>
      <c r="AL214">
        <f>SUM($S214:Y214)</f>
        <v>885</v>
      </c>
      <c r="AM214">
        <f>SUM($S214:Z214)</f>
        <v>960</v>
      </c>
      <c r="AN214">
        <f>SUM($S214:AA214)</f>
        <v>1095</v>
      </c>
      <c r="AO214">
        <f>SUM($S214:AB214)</f>
        <v>1260</v>
      </c>
      <c r="AP214">
        <f>SUM($S214:AC214)</f>
        <v>1395</v>
      </c>
      <c r="AQ214">
        <f>SUM($S214:AD214)</f>
        <v>1500</v>
      </c>
    </row>
    <row r="215" spans="2:43" x14ac:dyDescent="0.25">
      <c r="B215">
        <v>20656</v>
      </c>
      <c r="C215" t="s">
        <v>578</v>
      </c>
      <c r="D215" t="s">
        <v>23</v>
      </c>
      <c r="E215" t="s">
        <v>271</v>
      </c>
      <c r="F215" t="s">
        <v>535</v>
      </c>
      <c r="G215">
        <v>0</v>
      </c>
      <c r="H215">
        <v>0</v>
      </c>
      <c r="I215" t="s">
        <v>127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>
        <f t="shared" si="3"/>
        <v>0</v>
      </c>
      <c r="AG215">
        <f>SUM($S215:T215)</f>
        <v>0</v>
      </c>
      <c r="AH215">
        <f>SUM($S215:U215)</f>
        <v>0</v>
      </c>
      <c r="AI215">
        <f>SUM($S215:V215)</f>
        <v>0</v>
      </c>
      <c r="AJ215">
        <f>SUM($S215:W215)</f>
        <v>0</v>
      </c>
      <c r="AK215">
        <f>SUM($S215:X215)</f>
        <v>0</v>
      </c>
      <c r="AL215">
        <f>SUM($S215:Y215)</f>
        <v>0</v>
      </c>
      <c r="AM215">
        <f>SUM($S215:Z215)</f>
        <v>0</v>
      </c>
      <c r="AN215">
        <f>SUM($S215:AA215)</f>
        <v>0</v>
      </c>
      <c r="AO215">
        <f>SUM($S215:AB215)</f>
        <v>0</v>
      </c>
      <c r="AP215">
        <f>SUM($S215:AC215)</f>
        <v>0</v>
      </c>
      <c r="AQ215">
        <f>SUM($S215:AD215)</f>
        <v>0</v>
      </c>
    </row>
    <row r="216" spans="2:43" x14ac:dyDescent="0.25">
      <c r="B216">
        <v>20657</v>
      </c>
      <c r="C216" t="s">
        <v>579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2023</v>
      </c>
      <c r="J216">
        <v>0</v>
      </c>
      <c r="K216">
        <v>0</v>
      </c>
      <c r="L216">
        <v>0</v>
      </c>
      <c r="M216">
        <v>1370.98</v>
      </c>
      <c r="N216">
        <v>199.06</v>
      </c>
      <c r="O216">
        <v>0</v>
      </c>
      <c r="P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>
        <f t="shared" si="3"/>
        <v>0</v>
      </c>
      <c r="AG216">
        <f>SUM($S216:T216)</f>
        <v>0</v>
      </c>
      <c r="AH216">
        <f>SUM($S216:U216)</f>
        <v>0</v>
      </c>
      <c r="AI216">
        <f>SUM($S216:V216)</f>
        <v>0</v>
      </c>
      <c r="AJ216">
        <f>SUM($S216:W216)</f>
        <v>0</v>
      </c>
      <c r="AK216">
        <f>SUM($S216:X216)</f>
        <v>0</v>
      </c>
      <c r="AL216">
        <f>SUM($S216:Y216)</f>
        <v>0</v>
      </c>
      <c r="AM216">
        <f>SUM($S216:Z216)</f>
        <v>0</v>
      </c>
      <c r="AN216">
        <f>SUM($S216:AA216)</f>
        <v>0</v>
      </c>
      <c r="AO216">
        <f>SUM($S216:AB216)</f>
        <v>0</v>
      </c>
      <c r="AP216">
        <f>SUM($S216:AC216)</f>
        <v>0</v>
      </c>
      <c r="AQ216">
        <f>SUM($S216:AD216)</f>
        <v>0</v>
      </c>
    </row>
    <row r="217" spans="2:43" x14ac:dyDescent="0.25">
      <c r="B217">
        <v>20658</v>
      </c>
      <c r="C217" t="s">
        <v>580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2023</v>
      </c>
      <c r="J217">
        <v>0</v>
      </c>
      <c r="K217">
        <v>0</v>
      </c>
      <c r="L217">
        <v>0</v>
      </c>
      <c r="M217">
        <v>1827.02</v>
      </c>
      <c r="N217">
        <v>1541.41</v>
      </c>
      <c r="O217">
        <v>0</v>
      </c>
      <c r="P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>
        <f t="shared" si="3"/>
        <v>0</v>
      </c>
      <c r="AG217">
        <f>SUM($S217:T217)</f>
        <v>0</v>
      </c>
      <c r="AH217">
        <f>SUM($S217:U217)</f>
        <v>0</v>
      </c>
      <c r="AI217">
        <f>SUM($S217:V217)</f>
        <v>0</v>
      </c>
      <c r="AJ217">
        <f>SUM($S217:W217)</f>
        <v>0</v>
      </c>
      <c r="AK217">
        <f>SUM($S217:X217)</f>
        <v>0</v>
      </c>
      <c r="AL217">
        <f>SUM($S217:Y217)</f>
        <v>0</v>
      </c>
      <c r="AM217">
        <f>SUM($S217:Z217)</f>
        <v>0</v>
      </c>
      <c r="AN217">
        <f>SUM($S217:AA217)</f>
        <v>0</v>
      </c>
      <c r="AO217">
        <f>SUM($S217:AB217)</f>
        <v>0</v>
      </c>
      <c r="AP217">
        <f>SUM($S217:AC217)</f>
        <v>0</v>
      </c>
      <c r="AQ217">
        <f>SUM($S217:AD217)</f>
        <v>0</v>
      </c>
    </row>
    <row r="218" spans="2:43" x14ac:dyDescent="0.25">
      <c r="B218">
        <v>20660</v>
      </c>
      <c r="C218" t="s">
        <v>795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127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>
        <f t="shared" si="3"/>
        <v>0</v>
      </c>
      <c r="AG218">
        <f>SUM($S218:T218)</f>
        <v>0</v>
      </c>
      <c r="AH218">
        <f>SUM($S218:U218)</f>
        <v>0</v>
      </c>
      <c r="AI218">
        <f>SUM($S218:V218)</f>
        <v>0</v>
      </c>
      <c r="AJ218">
        <f>SUM($S218:W218)</f>
        <v>0</v>
      </c>
      <c r="AK218">
        <f>SUM($S218:X218)</f>
        <v>0</v>
      </c>
      <c r="AL218">
        <f>SUM($S218:Y218)</f>
        <v>0</v>
      </c>
      <c r="AM218">
        <f>SUM($S218:Z218)</f>
        <v>0</v>
      </c>
      <c r="AN218">
        <f>SUM($S218:AA218)</f>
        <v>0</v>
      </c>
      <c r="AO218">
        <f>SUM($S218:AB218)</f>
        <v>0</v>
      </c>
      <c r="AP218">
        <f>SUM($S218:AC218)</f>
        <v>0</v>
      </c>
      <c r="AQ218">
        <f>SUM($S218:AD218)</f>
        <v>0</v>
      </c>
    </row>
    <row r="219" spans="2:43" x14ac:dyDescent="0.25">
      <c r="B219">
        <v>20666</v>
      </c>
      <c r="C219" t="s">
        <v>796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127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>
        <f t="shared" si="3"/>
        <v>0</v>
      </c>
      <c r="AG219">
        <f>SUM($S219:T219)</f>
        <v>0</v>
      </c>
      <c r="AH219">
        <f>SUM($S219:U219)</f>
        <v>0</v>
      </c>
      <c r="AI219">
        <f>SUM($S219:V219)</f>
        <v>0</v>
      </c>
      <c r="AJ219">
        <f>SUM($S219:W219)</f>
        <v>0</v>
      </c>
      <c r="AK219">
        <f>SUM($S219:X219)</f>
        <v>0</v>
      </c>
      <c r="AL219">
        <f>SUM($S219:Y219)</f>
        <v>0</v>
      </c>
      <c r="AM219">
        <f>SUM($S219:Z219)</f>
        <v>0</v>
      </c>
      <c r="AN219">
        <f>SUM($S219:AA219)</f>
        <v>0</v>
      </c>
      <c r="AO219">
        <f>SUM($S219:AB219)</f>
        <v>0</v>
      </c>
      <c r="AP219">
        <f>SUM($S219:AC219)</f>
        <v>0</v>
      </c>
      <c r="AQ219">
        <f>SUM($S219:AD219)</f>
        <v>0</v>
      </c>
    </row>
    <row r="220" spans="2:43" x14ac:dyDescent="0.25">
      <c r="B220">
        <v>20668</v>
      </c>
      <c r="C220" t="s">
        <v>707</v>
      </c>
      <c r="D220" t="s">
        <v>23</v>
      </c>
      <c r="E220" t="s">
        <v>18</v>
      </c>
      <c r="F220" t="s">
        <v>535</v>
      </c>
      <c r="G220" t="s">
        <v>64</v>
      </c>
      <c r="H220">
        <v>2025</v>
      </c>
      <c r="I220" t="s">
        <v>127</v>
      </c>
      <c r="J220" t="s">
        <v>108</v>
      </c>
      <c r="K220" t="s">
        <v>108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>
        <f t="shared" si="3"/>
        <v>0</v>
      </c>
      <c r="AG220">
        <f>SUM($S220:T220)</f>
        <v>0</v>
      </c>
      <c r="AH220">
        <f>SUM($S220:U220)</f>
        <v>0</v>
      </c>
      <c r="AI220">
        <f>SUM($S220:V220)</f>
        <v>0</v>
      </c>
      <c r="AJ220">
        <f>SUM($S220:W220)</f>
        <v>0</v>
      </c>
      <c r="AK220">
        <f>SUM($S220:X220)</f>
        <v>0</v>
      </c>
      <c r="AL220">
        <f>SUM($S220:Y220)</f>
        <v>0</v>
      </c>
      <c r="AM220">
        <f>SUM($S220:Z220)</f>
        <v>0</v>
      </c>
      <c r="AN220">
        <f>SUM($S220:AA220)</f>
        <v>0</v>
      </c>
      <c r="AO220">
        <f>SUM($S220:AB220)</f>
        <v>0</v>
      </c>
      <c r="AP220">
        <f>SUM($S220:AC220)</f>
        <v>0</v>
      </c>
      <c r="AQ220">
        <f>SUM($S220:AD220)</f>
        <v>0</v>
      </c>
    </row>
    <row r="221" spans="2:43" x14ac:dyDescent="0.25">
      <c r="B221">
        <v>20670</v>
      </c>
      <c r="C221" t="s">
        <v>275</v>
      </c>
      <c r="D221" t="s">
        <v>23</v>
      </c>
      <c r="E221" t="s">
        <v>18</v>
      </c>
      <c r="F221" t="s">
        <v>535</v>
      </c>
      <c r="G221" t="s">
        <v>358</v>
      </c>
      <c r="H221">
        <v>0</v>
      </c>
      <c r="I221">
        <v>2024</v>
      </c>
      <c r="J221" t="s">
        <v>141</v>
      </c>
      <c r="K221">
        <v>0</v>
      </c>
      <c r="L221">
        <v>0</v>
      </c>
      <c r="M221">
        <v>6151.56</v>
      </c>
      <c r="N221">
        <v>7695.78</v>
      </c>
      <c r="O221">
        <v>0</v>
      </c>
      <c r="P221">
        <v>8000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>
        <f t="shared" si="3"/>
        <v>0</v>
      </c>
      <c r="AG221">
        <f>SUM($S221:T221)</f>
        <v>0</v>
      </c>
      <c r="AH221">
        <f>SUM($S221:U221)</f>
        <v>0</v>
      </c>
      <c r="AI221">
        <f>SUM($S221:V221)</f>
        <v>0</v>
      </c>
      <c r="AJ221">
        <f>SUM($S221:W221)</f>
        <v>0</v>
      </c>
      <c r="AK221">
        <f>SUM($S221:X221)</f>
        <v>0</v>
      </c>
      <c r="AL221">
        <f>SUM($S221:Y221)</f>
        <v>0</v>
      </c>
      <c r="AM221">
        <f>SUM($S221:Z221)</f>
        <v>0</v>
      </c>
      <c r="AN221">
        <f>SUM($S221:AA221)</f>
        <v>0</v>
      </c>
      <c r="AO221">
        <f>SUM($S221:AB221)</f>
        <v>0</v>
      </c>
      <c r="AP221">
        <f>SUM($S221:AC221)</f>
        <v>0</v>
      </c>
      <c r="AQ221">
        <f>SUM($S221:AD221)</f>
        <v>0</v>
      </c>
    </row>
    <row r="222" spans="2:43" x14ac:dyDescent="0.25">
      <c r="B222">
        <v>20672</v>
      </c>
      <c r="C222" t="s">
        <v>305</v>
      </c>
      <c r="D222" t="s">
        <v>23</v>
      </c>
      <c r="E222" t="s">
        <v>16</v>
      </c>
      <c r="F222" t="s">
        <v>535</v>
      </c>
      <c r="G222" t="s">
        <v>64</v>
      </c>
      <c r="H222">
        <v>0</v>
      </c>
      <c r="I222" t="s">
        <v>38</v>
      </c>
      <c r="J222" t="s">
        <v>679</v>
      </c>
      <c r="K222" t="s">
        <v>679</v>
      </c>
      <c r="L222" t="s">
        <v>1239</v>
      </c>
      <c r="M222">
        <v>1234.74</v>
      </c>
      <c r="N222">
        <v>1113.43</v>
      </c>
      <c r="O222">
        <v>484.11</v>
      </c>
      <c r="P222">
        <v>0</v>
      </c>
      <c r="Q222">
        <v>500</v>
      </c>
      <c r="S222">
        <v>32.5</v>
      </c>
      <c r="T222">
        <v>40</v>
      </c>
      <c r="U222">
        <v>52.5</v>
      </c>
      <c r="V222">
        <v>45</v>
      </c>
      <c r="W222">
        <v>45</v>
      </c>
      <c r="X222">
        <v>40</v>
      </c>
      <c r="Y222">
        <v>40</v>
      </c>
      <c r="Z222">
        <v>25</v>
      </c>
      <c r="AA222">
        <v>45</v>
      </c>
      <c r="AB222">
        <v>55</v>
      </c>
      <c r="AC222">
        <v>45</v>
      </c>
      <c r="AD222">
        <v>35</v>
      </c>
      <c r="AF222">
        <f t="shared" si="3"/>
        <v>32.5</v>
      </c>
      <c r="AG222">
        <f>SUM($S222:T222)</f>
        <v>72.5</v>
      </c>
      <c r="AH222">
        <f>SUM($S222:U222)</f>
        <v>125</v>
      </c>
      <c r="AI222">
        <f>SUM($S222:V222)</f>
        <v>170</v>
      </c>
      <c r="AJ222">
        <f>SUM($S222:W222)</f>
        <v>215</v>
      </c>
      <c r="AK222">
        <f>SUM($S222:X222)</f>
        <v>255</v>
      </c>
      <c r="AL222">
        <f>SUM($S222:Y222)</f>
        <v>295</v>
      </c>
      <c r="AM222">
        <f>SUM($S222:Z222)</f>
        <v>320</v>
      </c>
      <c r="AN222">
        <f>SUM($S222:AA222)</f>
        <v>365</v>
      </c>
      <c r="AO222">
        <f>SUM($S222:AB222)</f>
        <v>420</v>
      </c>
      <c r="AP222">
        <f>SUM($S222:AC222)</f>
        <v>465</v>
      </c>
      <c r="AQ222">
        <f>SUM($S222:AD222)</f>
        <v>500</v>
      </c>
    </row>
    <row r="223" spans="2:43" x14ac:dyDescent="0.25">
      <c r="B223">
        <v>20674</v>
      </c>
      <c r="C223" t="s">
        <v>124</v>
      </c>
      <c r="D223" t="s">
        <v>23</v>
      </c>
      <c r="E223" t="s">
        <v>16</v>
      </c>
      <c r="F223" t="s">
        <v>545</v>
      </c>
      <c r="G223" t="s">
        <v>64</v>
      </c>
      <c r="H223">
        <v>0</v>
      </c>
      <c r="I223" t="s">
        <v>38</v>
      </c>
      <c r="J223" t="s">
        <v>128</v>
      </c>
      <c r="K223" t="s">
        <v>128</v>
      </c>
      <c r="L223" t="s">
        <v>1242</v>
      </c>
      <c r="M223">
        <v>133976.26999999999</v>
      </c>
      <c r="N223">
        <v>134434.73000000001</v>
      </c>
      <c r="O223">
        <v>131844.97</v>
      </c>
      <c r="P223">
        <v>142000</v>
      </c>
      <c r="Q223">
        <v>140000</v>
      </c>
      <c r="S223">
        <v>9100</v>
      </c>
      <c r="T223">
        <v>11200</v>
      </c>
      <c r="U223">
        <v>14700</v>
      </c>
      <c r="V223">
        <v>12600</v>
      </c>
      <c r="W223">
        <v>12600</v>
      </c>
      <c r="X223">
        <v>11200</v>
      </c>
      <c r="Y223">
        <v>11200</v>
      </c>
      <c r="Z223">
        <v>7000</v>
      </c>
      <c r="AA223">
        <v>12600</v>
      </c>
      <c r="AB223">
        <v>15400</v>
      </c>
      <c r="AC223">
        <v>12600</v>
      </c>
      <c r="AD223">
        <v>9800</v>
      </c>
      <c r="AF223">
        <f t="shared" si="3"/>
        <v>9100</v>
      </c>
      <c r="AG223">
        <f>SUM($S223:T223)</f>
        <v>20300</v>
      </c>
      <c r="AH223">
        <f>SUM($S223:U223)</f>
        <v>35000</v>
      </c>
      <c r="AI223">
        <f>SUM($S223:V223)</f>
        <v>47600</v>
      </c>
      <c r="AJ223">
        <f>SUM($S223:W223)</f>
        <v>60200</v>
      </c>
      <c r="AK223">
        <f>SUM($S223:X223)</f>
        <v>71400</v>
      </c>
      <c r="AL223">
        <f>SUM($S223:Y223)</f>
        <v>82600</v>
      </c>
      <c r="AM223">
        <f>SUM($S223:Z223)</f>
        <v>89600</v>
      </c>
      <c r="AN223">
        <f>SUM($S223:AA223)</f>
        <v>102200</v>
      </c>
      <c r="AO223">
        <f>SUM($S223:AB223)</f>
        <v>117600</v>
      </c>
      <c r="AP223">
        <f>SUM($S223:AC223)</f>
        <v>130200</v>
      </c>
      <c r="AQ223">
        <f>SUM($S223:AD223)</f>
        <v>140000</v>
      </c>
    </row>
    <row r="224" spans="2:43" x14ac:dyDescent="0.25">
      <c r="B224">
        <v>20675</v>
      </c>
      <c r="C224" t="s">
        <v>797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127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>
        <f t="shared" si="3"/>
        <v>0</v>
      </c>
      <c r="AG224">
        <f>SUM($S224:T224)</f>
        <v>0</v>
      </c>
      <c r="AH224">
        <f>SUM($S224:U224)</f>
        <v>0</v>
      </c>
      <c r="AI224">
        <f>SUM($S224:V224)</f>
        <v>0</v>
      </c>
      <c r="AJ224">
        <f>SUM($S224:W224)</f>
        <v>0</v>
      </c>
      <c r="AK224">
        <f>SUM($S224:X224)</f>
        <v>0</v>
      </c>
      <c r="AL224">
        <f>SUM($S224:Y224)</f>
        <v>0</v>
      </c>
      <c r="AM224">
        <f>SUM($S224:Z224)</f>
        <v>0</v>
      </c>
      <c r="AN224">
        <f>SUM($S224:AA224)</f>
        <v>0</v>
      </c>
      <c r="AO224">
        <f>SUM($S224:AB224)</f>
        <v>0</v>
      </c>
      <c r="AP224">
        <f>SUM($S224:AC224)</f>
        <v>0</v>
      </c>
      <c r="AQ224">
        <f>SUM($S224:AD224)</f>
        <v>0</v>
      </c>
    </row>
    <row r="225" spans="2:43" x14ac:dyDescent="0.25">
      <c r="B225">
        <v>20677</v>
      </c>
      <c r="C225" t="s">
        <v>798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127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>
        <f t="shared" si="3"/>
        <v>0</v>
      </c>
      <c r="AG225">
        <f>SUM($S225:T225)</f>
        <v>0</v>
      </c>
      <c r="AH225">
        <f>SUM($S225:U225)</f>
        <v>0</v>
      </c>
      <c r="AI225">
        <f>SUM($S225:V225)</f>
        <v>0</v>
      </c>
      <c r="AJ225">
        <f>SUM($S225:W225)</f>
        <v>0</v>
      </c>
      <c r="AK225">
        <f>SUM($S225:X225)</f>
        <v>0</v>
      </c>
      <c r="AL225">
        <f>SUM($S225:Y225)</f>
        <v>0</v>
      </c>
      <c r="AM225">
        <f>SUM($S225:Z225)</f>
        <v>0</v>
      </c>
      <c r="AN225">
        <f>SUM($S225:AA225)</f>
        <v>0</v>
      </c>
      <c r="AO225">
        <f>SUM($S225:AB225)</f>
        <v>0</v>
      </c>
      <c r="AP225">
        <f>SUM($S225:AC225)</f>
        <v>0</v>
      </c>
      <c r="AQ225">
        <f>SUM($S225:AD225)</f>
        <v>0</v>
      </c>
    </row>
    <row r="226" spans="2:43" x14ac:dyDescent="0.25">
      <c r="B226">
        <v>20678</v>
      </c>
      <c r="C226" t="s">
        <v>799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127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>
        <f t="shared" si="3"/>
        <v>0</v>
      </c>
      <c r="AG226">
        <f>SUM($S226:T226)</f>
        <v>0</v>
      </c>
      <c r="AH226">
        <f>SUM($S226:U226)</f>
        <v>0</v>
      </c>
      <c r="AI226">
        <f>SUM($S226:V226)</f>
        <v>0</v>
      </c>
      <c r="AJ226">
        <f>SUM($S226:W226)</f>
        <v>0</v>
      </c>
      <c r="AK226">
        <f>SUM($S226:X226)</f>
        <v>0</v>
      </c>
      <c r="AL226">
        <f>SUM($S226:Y226)</f>
        <v>0</v>
      </c>
      <c r="AM226">
        <f>SUM($S226:Z226)</f>
        <v>0</v>
      </c>
      <c r="AN226">
        <f>SUM($S226:AA226)</f>
        <v>0</v>
      </c>
      <c r="AO226">
        <f>SUM($S226:AB226)</f>
        <v>0</v>
      </c>
      <c r="AP226">
        <f>SUM($S226:AC226)</f>
        <v>0</v>
      </c>
      <c r="AQ226">
        <f>SUM($S226:AD226)</f>
        <v>0</v>
      </c>
    </row>
    <row r="227" spans="2:43" x14ac:dyDescent="0.25">
      <c r="B227">
        <v>20679</v>
      </c>
      <c r="C227" t="s">
        <v>185</v>
      </c>
      <c r="D227" t="s">
        <v>23</v>
      </c>
      <c r="E227" t="s">
        <v>19</v>
      </c>
      <c r="F227" t="s">
        <v>535</v>
      </c>
      <c r="G227" t="s">
        <v>64</v>
      </c>
      <c r="H227">
        <v>0</v>
      </c>
      <c r="I227" t="s">
        <v>38</v>
      </c>
      <c r="J227" t="s">
        <v>710</v>
      </c>
      <c r="K227" t="s">
        <v>128</v>
      </c>
      <c r="L227" t="s">
        <v>1242</v>
      </c>
      <c r="M227">
        <v>45950.86</v>
      </c>
      <c r="N227">
        <v>42654.879999999997</v>
      </c>
      <c r="O227">
        <v>41609.440000000002</v>
      </c>
      <c r="P227">
        <v>45000</v>
      </c>
      <c r="Q227">
        <v>40000</v>
      </c>
      <c r="S227">
        <v>2600</v>
      </c>
      <c r="T227">
        <v>3200</v>
      </c>
      <c r="U227">
        <v>4200</v>
      </c>
      <c r="V227">
        <v>3600</v>
      </c>
      <c r="W227">
        <v>3600</v>
      </c>
      <c r="X227">
        <v>3200</v>
      </c>
      <c r="Y227">
        <v>3200</v>
      </c>
      <c r="Z227">
        <v>2000</v>
      </c>
      <c r="AA227">
        <v>3600</v>
      </c>
      <c r="AB227">
        <v>4400</v>
      </c>
      <c r="AC227">
        <v>3600</v>
      </c>
      <c r="AD227">
        <v>2800</v>
      </c>
      <c r="AF227">
        <f t="shared" si="3"/>
        <v>2600</v>
      </c>
      <c r="AG227">
        <f>SUM($S227:T227)</f>
        <v>5800</v>
      </c>
      <c r="AH227">
        <f>SUM($S227:U227)</f>
        <v>10000</v>
      </c>
      <c r="AI227">
        <f>SUM($S227:V227)</f>
        <v>13600</v>
      </c>
      <c r="AJ227">
        <f>SUM($S227:W227)</f>
        <v>17200</v>
      </c>
      <c r="AK227">
        <f>SUM($S227:X227)</f>
        <v>20400</v>
      </c>
      <c r="AL227">
        <f>SUM($S227:Y227)</f>
        <v>23600</v>
      </c>
      <c r="AM227">
        <f>SUM($S227:Z227)</f>
        <v>25600</v>
      </c>
      <c r="AN227">
        <f>SUM($S227:AA227)</f>
        <v>29200</v>
      </c>
      <c r="AO227">
        <f>SUM($S227:AB227)</f>
        <v>33600</v>
      </c>
      <c r="AP227">
        <f>SUM($S227:AC227)</f>
        <v>37200</v>
      </c>
      <c r="AQ227">
        <f>SUM($S227:AD227)</f>
        <v>40000</v>
      </c>
    </row>
    <row r="228" spans="2:43" x14ac:dyDescent="0.25">
      <c r="B228">
        <v>20680</v>
      </c>
      <c r="C228" t="s">
        <v>581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2022</v>
      </c>
      <c r="J228">
        <v>0</v>
      </c>
      <c r="K228">
        <v>0</v>
      </c>
      <c r="L228">
        <v>0</v>
      </c>
      <c r="M228">
        <v>1444.46</v>
      </c>
      <c r="N228">
        <v>0</v>
      </c>
      <c r="O228">
        <v>0</v>
      </c>
      <c r="P228">
        <v>0</v>
      </c>
      <c r="Q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>
        <f t="shared" si="3"/>
        <v>0</v>
      </c>
      <c r="AG228">
        <f>SUM($S228:T228)</f>
        <v>0</v>
      </c>
      <c r="AH228">
        <f>SUM($S228:U228)</f>
        <v>0</v>
      </c>
      <c r="AI228">
        <f>SUM($S228:V228)</f>
        <v>0</v>
      </c>
      <c r="AJ228">
        <f>SUM($S228:W228)</f>
        <v>0</v>
      </c>
      <c r="AK228">
        <f>SUM($S228:X228)</f>
        <v>0</v>
      </c>
      <c r="AL228">
        <f>SUM($S228:Y228)</f>
        <v>0</v>
      </c>
      <c r="AM228">
        <f>SUM($S228:Z228)</f>
        <v>0</v>
      </c>
      <c r="AN228">
        <f>SUM($S228:AA228)</f>
        <v>0</v>
      </c>
      <c r="AO228">
        <f>SUM($S228:AB228)</f>
        <v>0</v>
      </c>
      <c r="AP228">
        <f>SUM($S228:AC228)</f>
        <v>0</v>
      </c>
      <c r="AQ228">
        <f>SUM($S228:AD228)</f>
        <v>0</v>
      </c>
    </row>
    <row r="229" spans="2:43" x14ac:dyDescent="0.25">
      <c r="B229">
        <v>20681</v>
      </c>
      <c r="C229" t="s">
        <v>582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2023</v>
      </c>
      <c r="J229">
        <v>0</v>
      </c>
      <c r="K229">
        <v>0</v>
      </c>
      <c r="L229">
        <v>0</v>
      </c>
      <c r="M229">
        <v>7953.48</v>
      </c>
      <c r="N229">
        <v>891.17</v>
      </c>
      <c r="O229">
        <v>0</v>
      </c>
      <c r="P229">
        <v>0</v>
      </c>
      <c r="Q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>
        <f t="shared" si="3"/>
        <v>0</v>
      </c>
      <c r="AG229">
        <f>SUM($S229:T229)</f>
        <v>0</v>
      </c>
      <c r="AH229">
        <f>SUM($S229:U229)</f>
        <v>0</v>
      </c>
      <c r="AI229">
        <f>SUM($S229:V229)</f>
        <v>0</v>
      </c>
      <c r="AJ229">
        <f>SUM($S229:W229)</f>
        <v>0</v>
      </c>
      <c r="AK229">
        <f>SUM($S229:X229)</f>
        <v>0</v>
      </c>
      <c r="AL229">
        <f>SUM($S229:Y229)</f>
        <v>0</v>
      </c>
      <c r="AM229">
        <f>SUM($S229:Z229)</f>
        <v>0</v>
      </c>
      <c r="AN229">
        <f>SUM($S229:AA229)</f>
        <v>0</v>
      </c>
      <c r="AO229">
        <f>SUM($S229:AB229)</f>
        <v>0</v>
      </c>
      <c r="AP229">
        <f>SUM($S229:AC229)</f>
        <v>0</v>
      </c>
      <c r="AQ229">
        <f>SUM($S229:AD229)</f>
        <v>0</v>
      </c>
    </row>
    <row r="230" spans="2:43" x14ac:dyDescent="0.25">
      <c r="B230">
        <v>20684</v>
      </c>
      <c r="C230" t="s">
        <v>800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127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>
        <f t="shared" si="3"/>
        <v>0</v>
      </c>
      <c r="AG230">
        <f>SUM($S230:T230)</f>
        <v>0</v>
      </c>
      <c r="AH230">
        <f>SUM($S230:U230)</f>
        <v>0</v>
      </c>
      <c r="AI230">
        <f>SUM($S230:V230)</f>
        <v>0</v>
      </c>
      <c r="AJ230">
        <f>SUM($S230:W230)</f>
        <v>0</v>
      </c>
      <c r="AK230">
        <f>SUM($S230:X230)</f>
        <v>0</v>
      </c>
      <c r="AL230">
        <f>SUM($S230:Y230)</f>
        <v>0</v>
      </c>
      <c r="AM230">
        <f>SUM($S230:Z230)</f>
        <v>0</v>
      </c>
      <c r="AN230">
        <f>SUM($S230:AA230)</f>
        <v>0</v>
      </c>
      <c r="AO230">
        <f>SUM($S230:AB230)</f>
        <v>0</v>
      </c>
      <c r="AP230">
        <f>SUM($S230:AC230)</f>
        <v>0</v>
      </c>
      <c r="AQ230">
        <f>SUM($S230:AD230)</f>
        <v>0</v>
      </c>
    </row>
    <row r="231" spans="2:43" x14ac:dyDescent="0.25">
      <c r="B231">
        <v>20688</v>
      </c>
      <c r="C231" t="s">
        <v>306</v>
      </c>
      <c r="D231" t="s">
        <v>23</v>
      </c>
      <c r="E231" t="s">
        <v>271</v>
      </c>
      <c r="F231">
        <v>0</v>
      </c>
      <c r="G231" t="s">
        <v>358</v>
      </c>
      <c r="H231">
        <v>0</v>
      </c>
      <c r="I231">
        <v>2024</v>
      </c>
      <c r="J231" t="s">
        <v>679</v>
      </c>
      <c r="K231" t="s">
        <v>679</v>
      </c>
      <c r="L231" t="s">
        <v>1239</v>
      </c>
      <c r="M231">
        <v>3489.29</v>
      </c>
      <c r="N231">
        <v>1718.13</v>
      </c>
      <c r="O231">
        <v>1015.35</v>
      </c>
      <c r="P231">
        <v>1500</v>
      </c>
      <c r="Q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>
        <f t="shared" si="3"/>
        <v>0</v>
      </c>
      <c r="AG231">
        <f>SUM($S231:T231)</f>
        <v>0</v>
      </c>
      <c r="AH231">
        <f>SUM($S231:U231)</f>
        <v>0</v>
      </c>
      <c r="AI231">
        <f>SUM($S231:V231)</f>
        <v>0</v>
      </c>
      <c r="AJ231">
        <f>SUM($S231:W231)</f>
        <v>0</v>
      </c>
      <c r="AK231">
        <f>SUM($S231:X231)</f>
        <v>0</v>
      </c>
      <c r="AL231">
        <f>SUM($S231:Y231)</f>
        <v>0</v>
      </c>
      <c r="AM231">
        <f>SUM($S231:Z231)</f>
        <v>0</v>
      </c>
      <c r="AN231">
        <f>SUM($S231:AA231)</f>
        <v>0</v>
      </c>
      <c r="AO231">
        <f>SUM($S231:AB231)</f>
        <v>0</v>
      </c>
      <c r="AP231">
        <f>SUM($S231:AC231)</f>
        <v>0</v>
      </c>
      <c r="AQ231">
        <f>SUM($S231:AD231)</f>
        <v>0</v>
      </c>
    </row>
    <row r="232" spans="2:43" x14ac:dyDescent="0.25">
      <c r="B232">
        <v>20691</v>
      </c>
      <c r="C232" t="s">
        <v>583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2022</v>
      </c>
      <c r="J232">
        <v>0</v>
      </c>
      <c r="K232">
        <v>0</v>
      </c>
      <c r="L232">
        <v>0</v>
      </c>
      <c r="M232">
        <v>14173.73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>
        <f t="shared" si="3"/>
        <v>0</v>
      </c>
      <c r="AG232">
        <f>SUM($S232:T232)</f>
        <v>0</v>
      </c>
      <c r="AH232">
        <f>SUM($S232:U232)</f>
        <v>0</v>
      </c>
      <c r="AI232">
        <f>SUM($S232:V232)</f>
        <v>0</v>
      </c>
      <c r="AJ232">
        <f>SUM($S232:W232)</f>
        <v>0</v>
      </c>
      <c r="AK232">
        <f>SUM($S232:X232)</f>
        <v>0</v>
      </c>
      <c r="AL232">
        <f>SUM($S232:Y232)</f>
        <v>0</v>
      </c>
      <c r="AM232">
        <f>SUM($S232:Z232)</f>
        <v>0</v>
      </c>
      <c r="AN232">
        <f>SUM($S232:AA232)</f>
        <v>0</v>
      </c>
      <c r="AO232">
        <f>SUM($S232:AB232)</f>
        <v>0</v>
      </c>
      <c r="AP232">
        <f>SUM($S232:AC232)</f>
        <v>0</v>
      </c>
      <c r="AQ232">
        <f>SUM($S232:AD232)</f>
        <v>0</v>
      </c>
    </row>
    <row r="233" spans="2:43" x14ac:dyDescent="0.25">
      <c r="B233">
        <v>20693</v>
      </c>
      <c r="C233" t="s">
        <v>147</v>
      </c>
      <c r="D233" t="s">
        <v>23</v>
      </c>
      <c r="E233" t="s">
        <v>18</v>
      </c>
      <c r="F233" t="s">
        <v>535</v>
      </c>
      <c r="G233" t="s">
        <v>64</v>
      </c>
      <c r="H233">
        <v>0</v>
      </c>
      <c r="I233" t="s">
        <v>38</v>
      </c>
      <c r="J233" t="s">
        <v>141</v>
      </c>
      <c r="K233" t="s">
        <v>133</v>
      </c>
      <c r="L233" t="s">
        <v>1242</v>
      </c>
      <c r="M233">
        <v>5112.28</v>
      </c>
      <c r="N233">
        <v>6599.3</v>
      </c>
      <c r="O233">
        <v>9681.24</v>
      </c>
      <c r="P233">
        <v>7000</v>
      </c>
      <c r="Q233">
        <v>11000</v>
      </c>
      <c r="S233">
        <v>715</v>
      </c>
      <c r="T233">
        <v>880</v>
      </c>
      <c r="U233">
        <v>1155</v>
      </c>
      <c r="V233">
        <v>990</v>
      </c>
      <c r="W233">
        <v>990</v>
      </c>
      <c r="X233">
        <v>880</v>
      </c>
      <c r="Y233">
        <v>880</v>
      </c>
      <c r="Z233">
        <v>550</v>
      </c>
      <c r="AA233">
        <v>990</v>
      </c>
      <c r="AB233">
        <v>1210</v>
      </c>
      <c r="AC233">
        <v>990</v>
      </c>
      <c r="AD233">
        <v>770</v>
      </c>
      <c r="AF233">
        <f t="shared" si="3"/>
        <v>715</v>
      </c>
      <c r="AG233">
        <f>SUM($S233:T233)</f>
        <v>1595</v>
      </c>
      <c r="AH233">
        <f>SUM($S233:U233)</f>
        <v>2750</v>
      </c>
      <c r="AI233">
        <f>SUM($S233:V233)</f>
        <v>3740</v>
      </c>
      <c r="AJ233">
        <f>SUM($S233:W233)</f>
        <v>4730</v>
      </c>
      <c r="AK233">
        <f>SUM($S233:X233)</f>
        <v>5610</v>
      </c>
      <c r="AL233">
        <f>SUM($S233:Y233)</f>
        <v>6490</v>
      </c>
      <c r="AM233">
        <f>SUM($S233:Z233)</f>
        <v>7040</v>
      </c>
      <c r="AN233">
        <f>SUM($S233:AA233)</f>
        <v>8030</v>
      </c>
      <c r="AO233">
        <f>SUM($S233:AB233)</f>
        <v>9240</v>
      </c>
      <c r="AP233">
        <f>SUM($S233:AC233)</f>
        <v>10230</v>
      </c>
      <c r="AQ233">
        <f>SUM($S233:AD233)</f>
        <v>11000</v>
      </c>
    </row>
    <row r="234" spans="2:43" x14ac:dyDescent="0.25">
      <c r="B234">
        <v>20696</v>
      </c>
      <c r="C234" t="s">
        <v>258</v>
      </c>
      <c r="D234" t="s">
        <v>23</v>
      </c>
      <c r="E234" t="s">
        <v>271</v>
      </c>
      <c r="F234" t="s">
        <v>545</v>
      </c>
      <c r="G234" t="s">
        <v>64</v>
      </c>
      <c r="H234">
        <v>0</v>
      </c>
      <c r="I234" t="s">
        <v>38</v>
      </c>
      <c r="J234" t="s">
        <v>710</v>
      </c>
      <c r="K234" t="s">
        <v>174</v>
      </c>
      <c r="L234" t="s">
        <v>1240</v>
      </c>
      <c r="M234">
        <v>22034.62</v>
      </c>
      <c r="N234">
        <v>20918.650000000001</v>
      </c>
      <c r="O234">
        <v>8869.1299999999992</v>
      </c>
      <c r="P234">
        <v>23100</v>
      </c>
      <c r="Q234">
        <v>10000</v>
      </c>
      <c r="S234">
        <v>650</v>
      </c>
      <c r="T234">
        <v>800</v>
      </c>
      <c r="U234">
        <v>1050</v>
      </c>
      <c r="V234">
        <v>900</v>
      </c>
      <c r="W234">
        <v>900</v>
      </c>
      <c r="X234">
        <v>800</v>
      </c>
      <c r="Y234">
        <v>800</v>
      </c>
      <c r="Z234">
        <v>500</v>
      </c>
      <c r="AA234">
        <v>900</v>
      </c>
      <c r="AB234">
        <v>1100</v>
      </c>
      <c r="AC234">
        <v>900</v>
      </c>
      <c r="AD234">
        <v>700</v>
      </c>
      <c r="AF234">
        <f t="shared" si="3"/>
        <v>650</v>
      </c>
      <c r="AG234">
        <f>SUM($S234:T234)</f>
        <v>1450</v>
      </c>
      <c r="AH234">
        <f>SUM($S234:U234)</f>
        <v>2500</v>
      </c>
      <c r="AI234">
        <f>SUM($S234:V234)</f>
        <v>3400</v>
      </c>
      <c r="AJ234">
        <f>SUM($S234:W234)</f>
        <v>4300</v>
      </c>
      <c r="AK234">
        <f>SUM($S234:X234)</f>
        <v>5100</v>
      </c>
      <c r="AL234">
        <f>SUM($S234:Y234)</f>
        <v>5900</v>
      </c>
      <c r="AM234">
        <f>SUM($S234:Z234)</f>
        <v>6400</v>
      </c>
      <c r="AN234">
        <f>SUM($S234:AA234)</f>
        <v>7300</v>
      </c>
      <c r="AO234">
        <f>SUM($S234:AB234)</f>
        <v>8400</v>
      </c>
      <c r="AP234">
        <f>SUM($S234:AC234)</f>
        <v>9300</v>
      </c>
      <c r="AQ234">
        <f>SUM($S234:AD234)</f>
        <v>10000</v>
      </c>
    </row>
    <row r="235" spans="2:43" x14ac:dyDescent="0.25">
      <c r="B235">
        <v>20697</v>
      </c>
      <c r="C235" t="s">
        <v>163</v>
      </c>
      <c r="D235" t="s">
        <v>23</v>
      </c>
      <c r="E235" t="s">
        <v>271</v>
      </c>
      <c r="F235" t="s">
        <v>535</v>
      </c>
      <c r="G235" t="s">
        <v>64</v>
      </c>
      <c r="H235">
        <v>0</v>
      </c>
      <c r="I235">
        <v>2022</v>
      </c>
      <c r="J235">
        <v>0</v>
      </c>
      <c r="K235">
        <v>0</v>
      </c>
      <c r="L235">
        <v>0</v>
      </c>
      <c r="M235">
        <v>1866.36</v>
      </c>
      <c r="N235">
        <v>0</v>
      </c>
      <c r="O235">
        <v>0</v>
      </c>
      <c r="P235">
        <v>0</v>
      </c>
      <c r="Q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>
        <f t="shared" si="3"/>
        <v>0</v>
      </c>
      <c r="AG235">
        <f>SUM($S235:T235)</f>
        <v>0</v>
      </c>
      <c r="AH235">
        <f>SUM($S235:U235)</f>
        <v>0</v>
      </c>
      <c r="AI235">
        <f>SUM($S235:V235)</f>
        <v>0</v>
      </c>
      <c r="AJ235">
        <f>SUM($S235:W235)</f>
        <v>0</v>
      </c>
      <c r="AK235">
        <f>SUM($S235:X235)</f>
        <v>0</v>
      </c>
      <c r="AL235">
        <f>SUM($S235:Y235)</f>
        <v>0</v>
      </c>
      <c r="AM235">
        <f>SUM($S235:Z235)</f>
        <v>0</v>
      </c>
      <c r="AN235">
        <f>SUM($S235:AA235)</f>
        <v>0</v>
      </c>
      <c r="AO235">
        <f>SUM($S235:AB235)</f>
        <v>0</v>
      </c>
      <c r="AP235">
        <f>SUM($S235:AC235)</f>
        <v>0</v>
      </c>
      <c r="AQ235">
        <f>SUM($S235:AD235)</f>
        <v>0</v>
      </c>
    </row>
    <row r="236" spans="2:43" x14ac:dyDescent="0.25">
      <c r="B236">
        <v>20699</v>
      </c>
      <c r="C236" t="s">
        <v>307</v>
      </c>
      <c r="D236" t="s">
        <v>23</v>
      </c>
      <c r="E236" t="s">
        <v>16</v>
      </c>
      <c r="F236" t="s">
        <v>535</v>
      </c>
      <c r="G236" t="s">
        <v>64</v>
      </c>
      <c r="H236">
        <v>0</v>
      </c>
      <c r="I236" t="s">
        <v>38</v>
      </c>
      <c r="J236" t="s">
        <v>679</v>
      </c>
      <c r="K236" t="s">
        <v>679</v>
      </c>
      <c r="L236" t="s">
        <v>1239</v>
      </c>
      <c r="M236">
        <v>2733.62</v>
      </c>
      <c r="N236">
        <v>7345.11</v>
      </c>
      <c r="O236">
        <v>5082.88</v>
      </c>
      <c r="P236">
        <v>7500</v>
      </c>
      <c r="Q236">
        <v>5000</v>
      </c>
      <c r="S236">
        <v>325</v>
      </c>
      <c r="T236">
        <v>400</v>
      </c>
      <c r="U236">
        <v>525</v>
      </c>
      <c r="V236">
        <v>450</v>
      </c>
      <c r="W236">
        <v>450</v>
      </c>
      <c r="X236">
        <v>400</v>
      </c>
      <c r="Y236">
        <v>400</v>
      </c>
      <c r="Z236">
        <v>250</v>
      </c>
      <c r="AA236">
        <v>450</v>
      </c>
      <c r="AB236">
        <v>550</v>
      </c>
      <c r="AC236">
        <v>450</v>
      </c>
      <c r="AD236">
        <v>350</v>
      </c>
      <c r="AF236">
        <f t="shared" si="3"/>
        <v>325</v>
      </c>
      <c r="AG236">
        <f>SUM($S236:T236)</f>
        <v>725</v>
      </c>
      <c r="AH236">
        <f>SUM($S236:U236)</f>
        <v>1250</v>
      </c>
      <c r="AI236">
        <f>SUM($S236:V236)</f>
        <v>1700</v>
      </c>
      <c r="AJ236">
        <f>SUM($S236:W236)</f>
        <v>2150</v>
      </c>
      <c r="AK236">
        <f>SUM($S236:X236)</f>
        <v>2550</v>
      </c>
      <c r="AL236">
        <f>SUM($S236:Y236)</f>
        <v>2950</v>
      </c>
      <c r="AM236">
        <f>SUM($S236:Z236)</f>
        <v>3200</v>
      </c>
      <c r="AN236">
        <f>SUM($S236:AA236)</f>
        <v>3650</v>
      </c>
      <c r="AO236">
        <f>SUM($S236:AB236)</f>
        <v>4200</v>
      </c>
      <c r="AP236">
        <f>SUM($S236:AC236)</f>
        <v>4650</v>
      </c>
      <c r="AQ236">
        <f>SUM($S236:AD236)</f>
        <v>5000</v>
      </c>
    </row>
    <row r="237" spans="2:43" x14ac:dyDescent="0.25">
      <c r="B237">
        <v>20700</v>
      </c>
      <c r="C237" t="s">
        <v>253</v>
      </c>
      <c r="D237" t="s">
        <v>23</v>
      </c>
      <c r="E237" t="s">
        <v>271</v>
      </c>
      <c r="F237" t="s">
        <v>564</v>
      </c>
      <c r="G237" t="s">
        <v>64</v>
      </c>
      <c r="H237">
        <v>0</v>
      </c>
      <c r="I237" t="s">
        <v>38</v>
      </c>
      <c r="J237" t="s">
        <v>128</v>
      </c>
      <c r="K237" t="s">
        <v>133</v>
      </c>
      <c r="L237" t="s">
        <v>1242</v>
      </c>
      <c r="M237">
        <v>16431.900000000001</v>
      </c>
      <c r="N237">
        <v>24393.65</v>
      </c>
      <c r="O237">
        <v>17082.5</v>
      </c>
      <c r="P237">
        <v>27000</v>
      </c>
      <c r="Q237">
        <v>18000</v>
      </c>
      <c r="S237">
        <v>1170</v>
      </c>
      <c r="T237">
        <v>1440</v>
      </c>
      <c r="U237">
        <v>1890</v>
      </c>
      <c r="V237">
        <v>1620</v>
      </c>
      <c r="W237">
        <v>1620</v>
      </c>
      <c r="X237">
        <v>1440</v>
      </c>
      <c r="Y237">
        <v>1440</v>
      </c>
      <c r="Z237">
        <v>900</v>
      </c>
      <c r="AA237">
        <v>1620</v>
      </c>
      <c r="AB237">
        <v>1980</v>
      </c>
      <c r="AC237">
        <v>1620</v>
      </c>
      <c r="AD237">
        <v>1260</v>
      </c>
      <c r="AF237">
        <f t="shared" si="3"/>
        <v>1170</v>
      </c>
      <c r="AG237">
        <f>SUM($S237:T237)</f>
        <v>2610</v>
      </c>
      <c r="AH237">
        <f>SUM($S237:U237)</f>
        <v>4500</v>
      </c>
      <c r="AI237">
        <f>SUM($S237:V237)</f>
        <v>6120</v>
      </c>
      <c r="AJ237">
        <f>SUM($S237:W237)</f>
        <v>7740</v>
      </c>
      <c r="AK237">
        <f>SUM($S237:X237)</f>
        <v>9180</v>
      </c>
      <c r="AL237">
        <f>SUM($S237:Y237)</f>
        <v>10620</v>
      </c>
      <c r="AM237">
        <f>SUM($S237:Z237)</f>
        <v>11520</v>
      </c>
      <c r="AN237">
        <f>SUM($S237:AA237)</f>
        <v>13140</v>
      </c>
      <c r="AO237">
        <f>SUM($S237:AB237)</f>
        <v>15120</v>
      </c>
      <c r="AP237">
        <f>SUM($S237:AC237)</f>
        <v>16740</v>
      </c>
      <c r="AQ237">
        <f>SUM($S237:AD237)</f>
        <v>18000</v>
      </c>
    </row>
    <row r="238" spans="2:43" x14ac:dyDescent="0.25">
      <c r="B238">
        <v>20704</v>
      </c>
      <c r="C238" t="s">
        <v>801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127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>
        <f t="shared" si="3"/>
        <v>0</v>
      </c>
      <c r="AG238">
        <f>SUM($S238:T238)</f>
        <v>0</v>
      </c>
      <c r="AH238">
        <f>SUM($S238:U238)</f>
        <v>0</v>
      </c>
      <c r="AI238">
        <f>SUM($S238:V238)</f>
        <v>0</v>
      </c>
      <c r="AJ238">
        <f>SUM($S238:W238)</f>
        <v>0</v>
      </c>
      <c r="AK238">
        <f>SUM($S238:X238)</f>
        <v>0</v>
      </c>
      <c r="AL238">
        <f>SUM($S238:Y238)</f>
        <v>0</v>
      </c>
      <c r="AM238">
        <f>SUM($S238:Z238)</f>
        <v>0</v>
      </c>
      <c r="AN238">
        <f>SUM($S238:AA238)</f>
        <v>0</v>
      </c>
      <c r="AO238">
        <f>SUM($S238:AB238)</f>
        <v>0</v>
      </c>
      <c r="AP238">
        <f>SUM($S238:AC238)</f>
        <v>0</v>
      </c>
      <c r="AQ238">
        <f>SUM($S238:AD238)</f>
        <v>0</v>
      </c>
    </row>
    <row r="239" spans="2:43" x14ac:dyDescent="0.25">
      <c r="B239">
        <v>20706</v>
      </c>
      <c r="C239" t="s">
        <v>802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127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>
        <f t="shared" si="3"/>
        <v>0</v>
      </c>
      <c r="AG239">
        <f>SUM($S239:T239)</f>
        <v>0</v>
      </c>
      <c r="AH239">
        <f>SUM($S239:U239)</f>
        <v>0</v>
      </c>
      <c r="AI239">
        <f>SUM($S239:V239)</f>
        <v>0</v>
      </c>
      <c r="AJ239">
        <f>SUM($S239:W239)</f>
        <v>0</v>
      </c>
      <c r="AK239">
        <f>SUM($S239:X239)</f>
        <v>0</v>
      </c>
      <c r="AL239">
        <f>SUM($S239:Y239)</f>
        <v>0</v>
      </c>
      <c r="AM239">
        <f>SUM($S239:Z239)</f>
        <v>0</v>
      </c>
      <c r="AN239">
        <f>SUM($S239:AA239)</f>
        <v>0</v>
      </c>
      <c r="AO239">
        <f>SUM($S239:AB239)</f>
        <v>0</v>
      </c>
      <c r="AP239">
        <f>SUM($S239:AC239)</f>
        <v>0</v>
      </c>
      <c r="AQ239">
        <f>SUM($S239:AD239)</f>
        <v>0</v>
      </c>
    </row>
    <row r="240" spans="2:43" x14ac:dyDescent="0.25">
      <c r="B240">
        <v>20707</v>
      </c>
      <c r="C240" t="s">
        <v>584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2023</v>
      </c>
      <c r="J240">
        <v>0</v>
      </c>
      <c r="K240">
        <v>0</v>
      </c>
      <c r="L240">
        <v>0</v>
      </c>
      <c r="M240">
        <v>3964</v>
      </c>
      <c r="N240">
        <v>2906.47</v>
      </c>
      <c r="O240">
        <v>0</v>
      </c>
      <c r="P240">
        <v>0</v>
      </c>
      <c r="Q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>
        <f t="shared" si="3"/>
        <v>0</v>
      </c>
      <c r="AG240">
        <f>SUM($S240:T240)</f>
        <v>0</v>
      </c>
      <c r="AH240">
        <f>SUM($S240:U240)</f>
        <v>0</v>
      </c>
      <c r="AI240">
        <f>SUM($S240:V240)</f>
        <v>0</v>
      </c>
      <c r="AJ240">
        <f>SUM($S240:W240)</f>
        <v>0</v>
      </c>
      <c r="AK240">
        <f>SUM($S240:X240)</f>
        <v>0</v>
      </c>
      <c r="AL240">
        <f>SUM($S240:Y240)</f>
        <v>0</v>
      </c>
      <c r="AM240">
        <f>SUM($S240:Z240)</f>
        <v>0</v>
      </c>
      <c r="AN240">
        <f>SUM($S240:AA240)</f>
        <v>0</v>
      </c>
      <c r="AO240">
        <f>SUM($S240:AB240)</f>
        <v>0</v>
      </c>
      <c r="AP240">
        <f>SUM($S240:AC240)</f>
        <v>0</v>
      </c>
      <c r="AQ240">
        <f>SUM($S240:AD240)</f>
        <v>0</v>
      </c>
    </row>
    <row r="241" spans="2:43" x14ac:dyDescent="0.25">
      <c r="B241">
        <v>20709</v>
      </c>
      <c r="C241" t="s">
        <v>585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2022</v>
      </c>
      <c r="J241">
        <v>0</v>
      </c>
      <c r="K241">
        <v>0</v>
      </c>
      <c r="L241">
        <v>0</v>
      </c>
      <c r="M241">
        <v>622.22</v>
      </c>
      <c r="N241">
        <v>0</v>
      </c>
      <c r="O241">
        <v>0</v>
      </c>
      <c r="P241">
        <v>0</v>
      </c>
      <c r="Q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>
        <f t="shared" si="3"/>
        <v>0</v>
      </c>
      <c r="AG241">
        <f>SUM($S241:T241)</f>
        <v>0</v>
      </c>
      <c r="AH241">
        <f>SUM($S241:U241)</f>
        <v>0</v>
      </c>
      <c r="AI241">
        <f>SUM($S241:V241)</f>
        <v>0</v>
      </c>
      <c r="AJ241">
        <f>SUM($S241:W241)</f>
        <v>0</v>
      </c>
      <c r="AK241">
        <f>SUM($S241:X241)</f>
        <v>0</v>
      </c>
      <c r="AL241">
        <f>SUM($S241:Y241)</f>
        <v>0</v>
      </c>
      <c r="AM241">
        <f>SUM($S241:Z241)</f>
        <v>0</v>
      </c>
      <c r="AN241">
        <f>SUM($S241:AA241)</f>
        <v>0</v>
      </c>
      <c r="AO241">
        <f>SUM($S241:AB241)</f>
        <v>0</v>
      </c>
      <c r="AP241">
        <f>SUM($S241:AC241)</f>
        <v>0</v>
      </c>
      <c r="AQ241">
        <f>SUM($S241:AD241)</f>
        <v>0</v>
      </c>
    </row>
    <row r="242" spans="2:43" x14ac:dyDescent="0.25">
      <c r="B242">
        <v>20710</v>
      </c>
      <c r="C242" t="s">
        <v>196</v>
      </c>
      <c r="D242" t="s">
        <v>23</v>
      </c>
      <c r="E242" t="s">
        <v>19</v>
      </c>
      <c r="F242" t="s">
        <v>535</v>
      </c>
      <c r="G242" t="s">
        <v>64</v>
      </c>
      <c r="H242">
        <v>0</v>
      </c>
      <c r="I242" t="s">
        <v>38</v>
      </c>
      <c r="J242" t="s">
        <v>713</v>
      </c>
      <c r="K242" t="s">
        <v>710</v>
      </c>
      <c r="L242" t="s">
        <v>1240</v>
      </c>
      <c r="M242">
        <v>29013.64</v>
      </c>
      <c r="N242">
        <v>32086.23</v>
      </c>
      <c r="O242">
        <v>27609.9</v>
      </c>
      <c r="P242">
        <v>35000</v>
      </c>
      <c r="Q242">
        <v>27000</v>
      </c>
      <c r="S242">
        <v>1755</v>
      </c>
      <c r="T242">
        <v>2160</v>
      </c>
      <c r="U242">
        <v>2835</v>
      </c>
      <c r="V242">
        <v>2430</v>
      </c>
      <c r="W242">
        <v>2430</v>
      </c>
      <c r="X242">
        <v>2160</v>
      </c>
      <c r="Y242">
        <v>2160</v>
      </c>
      <c r="Z242">
        <v>1350</v>
      </c>
      <c r="AA242">
        <v>2430</v>
      </c>
      <c r="AB242">
        <v>2970</v>
      </c>
      <c r="AC242">
        <v>2430</v>
      </c>
      <c r="AD242">
        <v>1890</v>
      </c>
      <c r="AF242">
        <f t="shared" si="3"/>
        <v>1755</v>
      </c>
      <c r="AG242">
        <f>SUM($S242:T242)</f>
        <v>3915</v>
      </c>
      <c r="AH242">
        <f>SUM($S242:U242)</f>
        <v>6750</v>
      </c>
      <c r="AI242">
        <f>SUM($S242:V242)</f>
        <v>9180</v>
      </c>
      <c r="AJ242">
        <f>SUM($S242:W242)</f>
        <v>11610</v>
      </c>
      <c r="AK242">
        <f>SUM($S242:X242)</f>
        <v>13770</v>
      </c>
      <c r="AL242">
        <f>SUM($S242:Y242)</f>
        <v>15930</v>
      </c>
      <c r="AM242">
        <f>SUM($S242:Z242)</f>
        <v>17280</v>
      </c>
      <c r="AN242">
        <f>SUM($S242:AA242)</f>
        <v>19710</v>
      </c>
      <c r="AO242">
        <f>SUM($S242:AB242)</f>
        <v>22680</v>
      </c>
      <c r="AP242">
        <f>SUM($S242:AC242)</f>
        <v>25110</v>
      </c>
      <c r="AQ242">
        <f>SUM($S242:AD242)</f>
        <v>27000</v>
      </c>
    </row>
    <row r="243" spans="2:43" x14ac:dyDescent="0.25">
      <c r="B243">
        <v>20713</v>
      </c>
      <c r="C243" t="s">
        <v>803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127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>
        <f t="shared" si="3"/>
        <v>0</v>
      </c>
      <c r="AG243">
        <f>SUM($S243:T243)</f>
        <v>0</v>
      </c>
      <c r="AH243">
        <f>SUM($S243:U243)</f>
        <v>0</v>
      </c>
      <c r="AI243">
        <f>SUM($S243:V243)</f>
        <v>0</v>
      </c>
      <c r="AJ243">
        <f>SUM($S243:W243)</f>
        <v>0</v>
      </c>
      <c r="AK243">
        <f>SUM($S243:X243)</f>
        <v>0</v>
      </c>
      <c r="AL243">
        <f>SUM($S243:Y243)</f>
        <v>0</v>
      </c>
      <c r="AM243">
        <f>SUM($S243:Z243)</f>
        <v>0</v>
      </c>
      <c r="AN243">
        <f>SUM($S243:AA243)</f>
        <v>0</v>
      </c>
      <c r="AO243">
        <f>SUM($S243:AB243)</f>
        <v>0</v>
      </c>
      <c r="AP243">
        <f>SUM($S243:AC243)</f>
        <v>0</v>
      </c>
      <c r="AQ243">
        <f>SUM($S243:AD243)</f>
        <v>0</v>
      </c>
    </row>
    <row r="244" spans="2:43" x14ac:dyDescent="0.25">
      <c r="B244">
        <v>20714</v>
      </c>
      <c r="C244" t="s">
        <v>308</v>
      </c>
      <c r="D244" t="s">
        <v>23</v>
      </c>
      <c r="E244" t="s">
        <v>19</v>
      </c>
      <c r="F244">
        <v>0</v>
      </c>
      <c r="G244" t="s">
        <v>64</v>
      </c>
      <c r="H244">
        <v>0</v>
      </c>
      <c r="I244" t="s">
        <v>38</v>
      </c>
      <c r="J244" t="s">
        <v>679</v>
      </c>
      <c r="K244" t="s">
        <v>679</v>
      </c>
      <c r="L244" t="s">
        <v>1239</v>
      </c>
      <c r="M244">
        <v>4498.5</v>
      </c>
      <c r="N244">
        <v>5824.14</v>
      </c>
      <c r="O244">
        <v>6120.99</v>
      </c>
      <c r="P244">
        <v>6000</v>
      </c>
      <c r="Q244">
        <v>7000</v>
      </c>
      <c r="S244">
        <v>455</v>
      </c>
      <c r="T244">
        <v>560</v>
      </c>
      <c r="U244">
        <v>735</v>
      </c>
      <c r="V244">
        <v>630</v>
      </c>
      <c r="W244">
        <v>630</v>
      </c>
      <c r="X244">
        <v>560</v>
      </c>
      <c r="Y244">
        <v>560</v>
      </c>
      <c r="Z244">
        <v>350</v>
      </c>
      <c r="AA244">
        <v>630</v>
      </c>
      <c r="AB244">
        <v>770</v>
      </c>
      <c r="AC244">
        <v>630</v>
      </c>
      <c r="AD244">
        <v>490</v>
      </c>
      <c r="AF244">
        <f t="shared" si="3"/>
        <v>455</v>
      </c>
      <c r="AG244">
        <f>SUM($S244:T244)</f>
        <v>1015</v>
      </c>
      <c r="AH244">
        <f>SUM($S244:U244)</f>
        <v>1750</v>
      </c>
      <c r="AI244">
        <f>SUM($S244:V244)</f>
        <v>2380</v>
      </c>
      <c r="AJ244">
        <f>SUM($S244:W244)</f>
        <v>3010</v>
      </c>
      <c r="AK244">
        <f>SUM($S244:X244)</f>
        <v>3570</v>
      </c>
      <c r="AL244">
        <f>SUM($S244:Y244)</f>
        <v>4130</v>
      </c>
      <c r="AM244">
        <f>SUM($S244:Z244)</f>
        <v>4480</v>
      </c>
      <c r="AN244">
        <f>SUM($S244:AA244)</f>
        <v>5110</v>
      </c>
      <c r="AO244">
        <f>SUM($S244:AB244)</f>
        <v>5880</v>
      </c>
      <c r="AP244">
        <f>SUM($S244:AC244)</f>
        <v>6510</v>
      </c>
      <c r="AQ244">
        <f>SUM($S244:AD244)</f>
        <v>7000</v>
      </c>
    </row>
    <row r="245" spans="2:43" x14ac:dyDescent="0.25">
      <c r="B245">
        <v>20716</v>
      </c>
      <c r="C245" t="s">
        <v>804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127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>
        <f t="shared" si="3"/>
        <v>0</v>
      </c>
      <c r="AG245">
        <f>SUM($S245:T245)</f>
        <v>0</v>
      </c>
      <c r="AH245">
        <f>SUM($S245:U245)</f>
        <v>0</v>
      </c>
      <c r="AI245">
        <f>SUM($S245:V245)</f>
        <v>0</v>
      </c>
      <c r="AJ245">
        <f>SUM($S245:W245)</f>
        <v>0</v>
      </c>
      <c r="AK245">
        <f>SUM($S245:X245)</f>
        <v>0</v>
      </c>
      <c r="AL245">
        <f>SUM($S245:Y245)</f>
        <v>0</v>
      </c>
      <c r="AM245">
        <f>SUM($S245:Z245)</f>
        <v>0</v>
      </c>
      <c r="AN245">
        <f>SUM($S245:AA245)</f>
        <v>0</v>
      </c>
      <c r="AO245">
        <f>SUM($S245:AB245)</f>
        <v>0</v>
      </c>
      <c r="AP245">
        <f>SUM($S245:AC245)</f>
        <v>0</v>
      </c>
      <c r="AQ245">
        <f>SUM($S245:AD245)</f>
        <v>0</v>
      </c>
    </row>
    <row r="246" spans="2:43" x14ac:dyDescent="0.25">
      <c r="B246">
        <v>20720</v>
      </c>
      <c r="C246" t="s">
        <v>586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2022</v>
      </c>
      <c r="J246">
        <v>0</v>
      </c>
      <c r="K246">
        <v>0</v>
      </c>
      <c r="L246">
        <v>0</v>
      </c>
      <c r="M246">
        <v>4510.22</v>
      </c>
      <c r="N246">
        <v>0</v>
      </c>
      <c r="O246">
        <v>0</v>
      </c>
      <c r="P246">
        <v>0</v>
      </c>
      <c r="Q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F246">
        <f t="shared" si="3"/>
        <v>0</v>
      </c>
      <c r="AG246">
        <f>SUM($S246:T246)</f>
        <v>0</v>
      </c>
      <c r="AH246">
        <f>SUM($S246:U246)</f>
        <v>0</v>
      </c>
      <c r="AI246">
        <f>SUM($S246:V246)</f>
        <v>0</v>
      </c>
      <c r="AJ246">
        <f>SUM($S246:W246)</f>
        <v>0</v>
      </c>
      <c r="AK246">
        <f>SUM($S246:X246)</f>
        <v>0</v>
      </c>
      <c r="AL246">
        <f>SUM($S246:Y246)</f>
        <v>0</v>
      </c>
      <c r="AM246">
        <f>SUM($S246:Z246)</f>
        <v>0</v>
      </c>
      <c r="AN246">
        <f>SUM($S246:AA246)</f>
        <v>0</v>
      </c>
      <c r="AO246">
        <f>SUM($S246:AB246)</f>
        <v>0</v>
      </c>
      <c r="AP246">
        <f>SUM($S246:AC246)</f>
        <v>0</v>
      </c>
      <c r="AQ246">
        <f>SUM($S246:AD246)</f>
        <v>0</v>
      </c>
    </row>
    <row r="247" spans="2:43" x14ac:dyDescent="0.25">
      <c r="B247">
        <v>20723</v>
      </c>
      <c r="C247" t="s">
        <v>502</v>
      </c>
      <c r="D247" t="s">
        <v>36</v>
      </c>
      <c r="E247" t="s">
        <v>32</v>
      </c>
      <c r="F247">
        <v>0</v>
      </c>
      <c r="G247" t="s">
        <v>64</v>
      </c>
      <c r="H247">
        <v>0</v>
      </c>
      <c r="I247" t="s">
        <v>38</v>
      </c>
      <c r="J247" t="s">
        <v>133</v>
      </c>
      <c r="K247" t="s">
        <v>133</v>
      </c>
      <c r="L247" t="s">
        <v>1242</v>
      </c>
      <c r="M247">
        <v>10012.540000000001</v>
      </c>
      <c r="N247">
        <v>12567.55</v>
      </c>
      <c r="O247">
        <v>12447.65</v>
      </c>
      <c r="P247">
        <v>13000</v>
      </c>
      <c r="Q247">
        <v>13000</v>
      </c>
      <c r="S247">
        <v>845</v>
      </c>
      <c r="T247">
        <v>1040</v>
      </c>
      <c r="U247">
        <v>1365</v>
      </c>
      <c r="V247">
        <v>1170</v>
      </c>
      <c r="W247">
        <v>1170</v>
      </c>
      <c r="X247">
        <v>1040</v>
      </c>
      <c r="Y247">
        <v>1040</v>
      </c>
      <c r="Z247">
        <v>650</v>
      </c>
      <c r="AA247">
        <v>1170</v>
      </c>
      <c r="AB247">
        <v>1430</v>
      </c>
      <c r="AC247">
        <v>1170</v>
      </c>
      <c r="AD247">
        <v>910</v>
      </c>
      <c r="AF247">
        <f t="shared" si="3"/>
        <v>845</v>
      </c>
      <c r="AG247">
        <f>SUM($S247:T247)</f>
        <v>1885</v>
      </c>
      <c r="AH247">
        <f>SUM($S247:U247)</f>
        <v>3250</v>
      </c>
      <c r="AI247">
        <f>SUM($S247:V247)</f>
        <v>4420</v>
      </c>
      <c r="AJ247">
        <f>SUM($S247:W247)</f>
        <v>5590</v>
      </c>
      <c r="AK247">
        <f>SUM($S247:X247)</f>
        <v>6630</v>
      </c>
      <c r="AL247">
        <f>SUM($S247:Y247)</f>
        <v>7670</v>
      </c>
      <c r="AM247">
        <f>SUM($S247:Z247)</f>
        <v>8320</v>
      </c>
      <c r="AN247">
        <f>SUM($S247:AA247)</f>
        <v>9490</v>
      </c>
      <c r="AO247">
        <f>SUM($S247:AB247)</f>
        <v>10920</v>
      </c>
      <c r="AP247">
        <f>SUM($S247:AC247)</f>
        <v>12090</v>
      </c>
      <c r="AQ247">
        <f>SUM($S247:AD247)</f>
        <v>13000</v>
      </c>
    </row>
    <row r="248" spans="2:43" x14ac:dyDescent="0.25">
      <c r="B248">
        <v>20724</v>
      </c>
      <c r="C248" t="s">
        <v>89</v>
      </c>
      <c r="D248" t="s">
        <v>23</v>
      </c>
      <c r="E248" t="s">
        <v>18</v>
      </c>
      <c r="F248" t="s">
        <v>535</v>
      </c>
      <c r="G248" t="s">
        <v>64</v>
      </c>
      <c r="H248">
        <v>0</v>
      </c>
      <c r="I248" t="s">
        <v>38</v>
      </c>
      <c r="J248" t="s">
        <v>712</v>
      </c>
      <c r="K248" t="s">
        <v>141</v>
      </c>
      <c r="L248" t="s">
        <v>1239</v>
      </c>
      <c r="M248">
        <v>5352.67</v>
      </c>
      <c r="N248">
        <v>4836.92</v>
      </c>
      <c r="O248">
        <v>7352.53</v>
      </c>
      <c r="P248">
        <v>5500</v>
      </c>
      <c r="Q248">
        <v>8000</v>
      </c>
      <c r="S248">
        <v>520</v>
      </c>
      <c r="T248">
        <v>640</v>
      </c>
      <c r="U248">
        <v>840</v>
      </c>
      <c r="V248">
        <v>720</v>
      </c>
      <c r="W248">
        <v>720</v>
      </c>
      <c r="X248">
        <v>640</v>
      </c>
      <c r="Y248">
        <v>640</v>
      </c>
      <c r="Z248">
        <v>400</v>
      </c>
      <c r="AA248">
        <v>720</v>
      </c>
      <c r="AB248">
        <v>880</v>
      </c>
      <c r="AC248">
        <v>720</v>
      </c>
      <c r="AD248">
        <v>560</v>
      </c>
      <c r="AF248">
        <f t="shared" si="3"/>
        <v>520</v>
      </c>
      <c r="AG248">
        <f>SUM($S248:T248)</f>
        <v>1160</v>
      </c>
      <c r="AH248">
        <f>SUM($S248:U248)</f>
        <v>2000</v>
      </c>
      <c r="AI248">
        <f>SUM($S248:V248)</f>
        <v>2720</v>
      </c>
      <c r="AJ248">
        <f>SUM($S248:W248)</f>
        <v>3440</v>
      </c>
      <c r="AK248">
        <f>SUM($S248:X248)</f>
        <v>4080</v>
      </c>
      <c r="AL248">
        <f>SUM($S248:Y248)</f>
        <v>4720</v>
      </c>
      <c r="AM248">
        <f>SUM($S248:Z248)</f>
        <v>5120</v>
      </c>
      <c r="AN248">
        <f>SUM($S248:AA248)</f>
        <v>5840</v>
      </c>
      <c r="AO248">
        <f>SUM($S248:AB248)</f>
        <v>6720</v>
      </c>
      <c r="AP248">
        <f>SUM($S248:AC248)</f>
        <v>7440</v>
      </c>
      <c r="AQ248">
        <f>SUM($S248:AD248)</f>
        <v>8000</v>
      </c>
    </row>
    <row r="249" spans="2:43" x14ac:dyDescent="0.25">
      <c r="B249">
        <v>20725</v>
      </c>
      <c r="C249" t="s">
        <v>80</v>
      </c>
      <c r="D249" t="s">
        <v>23</v>
      </c>
      <c r="E249" t="s">
        <v>18</v>
      </c>
      <c r="F249" t="s">
        <v>535</v>
      </c>
      <c r="G249" t="s">
        <v>64</v>
      </c>
      <c r="H249">
        <v>0</v>
      </c>
      <c r="I249" t="s">
        <v>38</v>
      </c>
      <c r="J249" t="s">
        <v>141</v>
      </c>
      <c r="K249" t="s">
        <v>174</v>
      </c>
      <c r="L249" t="s">
        <v>1240</v>
      </c>
      <c r="M249">
        <v>10118.17</v>
      </c>
      <c r="N249">
        <v>9905.56</v>
      </c>
      <c r="O249">
        <v>17017.07</v>
      </c>
      <c r="P249">
        <v>10500</v>
      </c>
      <c r="Q249">
        <v>19000</v>
      </c>
      <c r="S249">
        <v>1235</v>
      </c>
      <c r="T249">
        <v>1520</v>
      </c>
      <c r="U249">
        <v>1995</v>
      </c>
      <c r="V249">
        <v>1710</v>
      </c>
      <c r="W249">
        <v>1710</v>
      </c>
      <c r="X249">
        <v>1520</v>
      </c>
      <c r="Y249">
        <v>1520</v>
      </c>
      <c r="Z249">
        <v>950</v>
      </c>
      <c r="AA249">
        <v>1710</v>
      </c>
      <c r="AB249">
        <v>2090</v>
      </c>
      <c r="AC249">
        <v>1710</v>
      </c>
      <c r="AD249">
        <v>1330</v>
      </c>
      <c r="AF249">
        <f t="shared" si="3"/>
        <v>1235</v>
      </c>
      <c r="AG249">
        <f>SUM($S249:T249)</f>
        <v>2755</v>
      </c>
      <c r="AH249">
        <f>SUM($S249:U249)</f>
        <v>4750</v>
      </c>
      <c r="AI249">
        <f>SUM($S249:V249)</f>
        <v>6460</v>
      </c>
      <c r="AJ249">
        <f>SUM($S249:W249)</f>
        <v>8170</v>
      </c>
      <c r="AK249">
        <f>SUM($S249:X249)</f>
        <v>9690</v>
      </c>
      <c r="AL249">
        <f>SUM($S249:Y249)</f>
        <v>11210</v>
      </c>
      <c r="AM249">
        <f>SUM($S249:Z249)</f>
        <v>12160</v>
      </c>
      <c r="AN249">
        <f>SUM($S249:AA249)</f>
        <v>13870</v>
      </c>
      <c r="AO249">
        <f>SUM($S249:AB249)</f>
        <v>15960</v>
      </c>
      <c r="AP249">
        <f>SUM($S249:AC249)</f>
        <v>17670</v>
      </c>
      <c r="AQ249">
        <f>SUM($S249:AD249)</f>
        <v>19000</v>
      </c>
    </row>
    <row r="250" spans="2:43" x14ac:dyDescent="0.25">
      <c r="B250">
        <v>20727</v>
      </c>
      <c r="C250" t="s">
        <v>686</v>
      </c>
      <c r="D250" t="s">
        <v>23</v>
      </c>
      <c r="E250" t="s">
        <v>16</v>
      </c>
      <c r="F250" t="s">
        <v>535</v>
      </c>
      <c r="G250" t="s">
        <v>64</v>
      </c>
      <c r="H250">
        <v>0</v>
      </c>
      <c r="I250" t="s">
        <v>38</v>
      </c>
      <c r="J250" t="s">
        <v>174</v>
      </c>
      <c r="K250" t="s">
        <v>679</v>
      </c>
      <c r="L250" t="s">
        <v>1239</v>
      </c>
      <c r="M250">
        <v>17080.22</v>
      </c>
      <c r="N250">
        <v>9686.23</v>
      </c>
      <c r="O250">
        <v>6032.67</v>
      </c>
      <c r="P250">
        <v>0</v>
      </c>
      <c r="Q250">
        <v>6000</v>
      </c>
      <c r="S250">
        <v>390</v>
      </c>
      <c r="T250">
        <v>480</v>
      </c>
      <c r="U250">
        <v>630</v>
      </c>
      <c r="V250">
        <v>540</v>
      </c>
      <c r="W250">
        <v>540</v>
      </c>
      <c r="X250">
        <v>480</v>
      </c>
      <c r="Y250">
        <v>480</v>
      </c>
      <c r="Z250">
        <v>300</v>
      </c>
      <c r="AA250">
        <v>540</v>
      </c>
      <c r="AB250">
        <v>660</v>
      </c>
      <c r="AC250">
        <v>540</v>
      </c>
      <c r="AD250">
        <v>420</v>
      </c>
      <c r="AF250">
        <f t="shared" si="3"/>
        <v>390</v>
      </c>
      <c r="AG250">
        <f>SUM($S250:T250)</f>
        <v>870</v>
      </c>
      <c r="AH250">
        <f>SUM($S250:U250)</f>
        <v>1500</v>
      </c>
      <c r="AI250">
        <f>SUM($S250:V250)</f>
        <v>2040</v>
      </c>
      <c r="AJ250">
        <f>SUM($S250:W250)</f>
        <v>2580</v>
      </c>
      <c r="AK250">
        <f>SUM($S250:X250)</f>
        <v>3060</v>
      </c>
      <c r="AL250">
        <f>SUM($S250:Y250)</f>
        <v>3540</v>
      </c>
      <c r="AM250">
        <f>SUM($S250:Z250)</f>
        <v>3840</v>
      </c>
      <c r="AN250">
        <f>SUM($S250:AA250)</f>
        <v>4380</v>
      </c>
      <c r="AO250">
        <f>SUM($S250:AB250)</f>
        <v>5040</v>
      </c>
      <c r="AP250">
        <f>SUM($S250:AC250)</f>
        <v>5580</v>
      </c>
      <c r="AQ250">
        <f>SUM($S250:AD250)</f>
        <v>6000</v>
      </c>
    </row>
    <row r="251" spans="2:43" x14ac:dyDescent="0.25">
      <c r="B251">
        <v>20728</v>
      </c>
      <c r="C251" t="s">
        <v>805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127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>
        <f t="shared" si="3"/>
        <v>0</v>
      </c>
      <c r="AG251">
        <f>SUM($S251:T251)</f>
        <v>0</v>
      </c>
      <c r="AH251">
        <f>SUM($S251:U251)</f>
        <v>0</v>
      </c>
      <c r="AI251">
        <f>SUM($S251:V251)</f>
        <v>0</v>
      </c>
      <c r="AJ251">
        <f>SUM($S251:W251)</f>
        <v>0</v>
      </c>
      <c r="AK251">
        <f>SUM($S251:X251)</f>
        <v>0</v>
      </c>
      <c r="AL251">
        <f>SUM($S251:Y251)</f>
        <v>0</v>
      </c>
      <c r="AM251">
        <f>SUM($S251:Z251)</f>
        <v>0</v>
      </c>
      <c r="AN251">
        <f>SUM($S251:AA251)</f>
        <v>0</v>
      </c>
      <c r="AO251">
        <f>SUM($S251:AB251)</f>
        <v>0</v>
      </c>
      <c r="AP251">
        <f>SUM($S251:AC251)</f>
        <v>0</v>
      </c>
      <c r="AQ251">
        <f>SUM($S251:AD251)</f>
        <v>0</v>
      </c>
    </row>
    <row r="252" spans="2:43" x14ac:dyDescent="0.25">
      <c r="B252">
        <v>20729</v>
      </c>
      <c r="C252" t="s">
        <v>806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127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>
        <f t="shared" si="3"/>
        <v>0</v>
      </c>
      <c r="AG252">
        <f>SUM($S252:T252)</f>
        <v>0</v>
      </c>
      <c r="AH252">
        <f>SUM($S252:U252)</f>
        <v>0</v>
      </c>
      <c r="AI252">
        <f>SUM($S252:V252)</f>
        <v>0</v>
      </c>
      <c r="AJ252">
        <f>SUM($S252:W252)</f>
        <v>0</v>
      </c>
      <c r="AK252">
        <f>SUM($S252:X252)</f>
        <v>0</v>
      </c>
      <c r="AL252">
        <f>SUM($S252:Y252)</f>
        <v>0</v>
      </c>
      <c r="AM252">
        <f>SUM($S252:Z252)</f>
        <v>0</v>
      </c>
      <c r="AN252">
        <f>SUM($S252:AA252)</f>
        <v>0</v>
      </c>
      <c r="AO252">
        <f>SUM($S252:AB252)</f>
        <v>0</v>
      </c>
      <c r="AP252">
        <f>SUM($S252:AC252)</f>
        <v>0</v>
      </c>
      <c r="AQ252">
        <f>SUM($S252:AD252)</f>
        <v>0</v>
      </c>
    </row>
    <row r="253" spans="2:43" x14ac:dyDescent="0.25">
      <c r="B253">
        <v>20731</v>
      </c>
      <c r="C253" t="s">
        <v>186</v>
      </c>
      <c r="D253" t="s">
        <v>23</v>
      </c>
      <c r="E253" t="s">
        <v>19</v>
      </c>
      <c r="F253" t="s">
        <v>545</v>
      </c>
      <c r="G253" t="s">
        <v>64</v>
      </c>
      <c r="H253">
        <v>0</v>
      </c>
      <c r="I253" t="s">
        <v>38</v>
      </c>
      <c r="J253" t="s">
        <v>128</v>
      </c>
      <c r="K253" t="s">
        <v>128</v>
      </c>
      <c r="L253" t="s">
        <v>1242</v>
      </c>
      <c r="M253">
        <v>148972.96</v>
      </c>
      <c r="N253">
        <v>164493.68</v>
      </c>
      <c r="O253">
        <v>187118.25</v>
      </c>
      <c r="P253">
        <v>170000</v>
      </c>
      <c r="Q253">
        <v>200000</v>
      </c>
      <c r="S253">
        <v>13000</v>
      </c>
      <c r="T253">
        <v>16000</v>
      </c>
      <c r="U253">
        <v>21000</v>
      </c>
      <c r="V253">
        <v>18000</v>
      </c>
      <c r="W253">
        <v>18000</v>
      </c>
      <c r="X253">
        <v>16000</v>
      </c>
      <c r="Y253">
        <v>16000</v>
      </c>
      <c r="Z253">
        <v>10000</v>
      </c>
      <c r="AA253">
        <v>18000</v>
      </c>
      <c r="AB253">
        <v>22000</v>
      </c>
      <c r="AC253">
        <v>18000</v>
      </c>
      <c r="AD253">
        <v>14000</v>
      </c>
      <c r="AF253">
        <f t="shared" si="3"/>
        <v>13000</v>
      </c>
      <c r="AG253">
        <f>SUM($S253:T253)</f>
        <v>29000</v>
      </c>
      <c r="AH253">
        <f>SUM($S253:U253)</f>
        <v>50000</v>
      </c>
      <c r="AI253">
        <f>SUM($S253:V253)</f>
        <v>68000</v>
      </c>
      <c r="AJ253">
        <f>SUM($S253:W253)</f>
        <v>86000</v>
      </c>
      <c r="AK253">
        <f>SUM($S253:X253)</f>
        <v>102000</v>
      </c>
      <c r="AL253">
        <f>SUM($S253:Y253)</f>
        <v>118000</v>
      </c>
      <c r="AM253">
        <f>SUM($S253:Z253)</f>
        <v>128000</v>
      </c>
      <c r="AN253">
        <f>SUM($S253:AA253)</f>
        <v>146000</v>
      </c>
      <c r="AO253">
        <f>SUM($S253:AB253)</f>
        <v>168000</v>
      </c>
      <c r="AP253">
        <f>SUM($S253:AC253)</f>
        <v>186000</v>
      </c>
      <c r="AQ253">
        <f>SUM($S253:AD253)</f>
        <v>200000</v>
      </c>
    </row>
    <row r="254" spans="2:43" x14ac:dyDescent="0.25">
      <c r="B254">
        <v>20732</v>
      </c>
      <c r="C254" t="s">
        <v>807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127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>
        <f t="shared" si="3"/>
        <v>0</v>
      </c>
      <c r="AG254">
        <f>SUM($S254:T254)</f>
        <v>0</v>
      </c>
      <c r="AH254">
        <f>SUM($S254:U254)</f>
        <v>0</v>
      </c>
      <c r="AI254">
        <f>SUM($S254:V254)</f>
        <v>0</v>
      </c>
      <c r="AJ254">
        <f>SUM($S254:W254)</f>
        <v>0</v>
      </c>
      <c r="AK254">
        <f>SUM($S254:X254)</f>
        <v>0</v>
      </c>
      <c r="AL254">
        <f>SUM($S254:Y254)</f>
        <v>0</v>
      </c>
      <c r="AM254">
        <f>SUM($S254:Z254)</f>
        <v>0</v>
      </c>
      <c r="AN254">
        <f>SUM($S254:AA254)</f>
        <v>0</v>
      </c>
      <c r="AO254">
        <f>SUM($S254:AB254)</f>
        <v>0</v>
      </c>
      <c r="AP254">
        <f>SUM($S254:AC254)</f>
        <v>0</v>
      </c>
      <c r="AQ254">
        <f>SUM($S254:AD254)</f>
        <v>0</v>
      </c>
    </row>
    <row r="255" spans="2:43" x14ac:dyDescent="0.25">
      <c r="B255">
        <v>20736</v>
      </c>
      <c r="C255" t="s">
        <v>202</v>
      </c>
      <c r="D255" t="s">
        <v>23</v>
      </c>
      <c r="E255" t="s">
        <v>19</v>
      </c>
      <c r="F255" t="s">
        <v>531</v>
      </c>
      <c r="G255" t="s">
        <v>64</v>
      </c>
      <c r="H255">
        <v>0</v>
      </c>
      <c r="I255" t="s">
        <v>38</v>
      </c>
      <c r="J255" t="s">
        <v>133</v>
      </c>
      <c r="K255" t="s">
        <v>133</v>
      </c>
      <c r="L255" t="s">
        <v>1242</v>
      </c>
      <c r="M255">
        <v>24636.959999999999</v>
      </c>
      <c r="N255">
        <v>17298.43</v>
      </c>
      <c r="O255">
        <v>9463.76</v>
      </c>
      <c r="P255">
        <v>19000</v>
      </c>
      <c r="Q255">
        <v>9000</v>
      </c>
      <c r="S255">
        <v>585</v>
      </c>
      <c r="T255">
        <v>720</v>
      </c>
      <c r="U255">
        <v>945</v>
      </c>
      <c r="V255">
        <v>810</v>
      </c>
      <c r="W255">
        <v>810</v>
      </c>
      <c r="X255">
        <v>720</v>
      </c>
      <c r="Y255">
        <v>720</v>
      </c>
      <c r="Z255">
        <v>450</v>
      </c>
      <c r="AA255">
        <v>810</v>
      </c>
      <c r="AB255">
        <v>990</v>
      </c>
      <c r="AC255">
        <v>810</v>
      </c>
      <c r="AD255">
        <v>630</v>
      </c>
      <c r="AF255">
        <f t="shared" si="3"/>
        <v>585</v>
      </c>
      <c r="AG255">
        <f>SUM($S255:T255)</f>
        <v>1305</v>
      </c>
      <c r="AH255">
        <f>SUM($S255:U255)</f>
        <v>2250</v>
      </c>
      <c r="AI255">
        <f>SUM($S255:V255)</f>
        <v>3060</v>
      </c>
      <c r="AJ255">
        <f>SUM($S255:W255)</f>
        <v>3870</v>
      </c>
      <c r="AK255">
        <f>SUM($S255:X255)</f>
        <v>4590</v>
      </c>
      <c r="AL255">
        <f>SUM($S255:Y255)</f>
        <v>5310</v>
      </c>
      <c r="AM255">
        <f>SUM($S255:Z255)</f>
        <v>5760</v>
      </c>
      <c r="AN255">
        <f>SUM($S255:AA255)</f>
        <v>6570</v>
      </c>
      <c r="AO255">
        <f>SUM($S255:AB255)</f>
        <v>7560</v>
      </c>
      <c r="AP255">
        <f>SUM($S255:AC255)</f>
        <v>8370</v>
      </c>
      <c r="AQ255">
        <f>SUM($S255:AD255)</f>
        <v>9000</v>
      </c>
    </row>
    <row r="256" spans="2:43" x14ac:dyDescent="0.25">
      <c r="B256">
        <v>20738</v>
      </c>
      <c r="C256" t="s">
        <v>808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127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>
        <f t="shared" si="3"/>
        <v>0</v>
      </c>
      <c r="AG256">
        <f>SUM($S256:T256)</f>
        <v>0</v>
      </c>
      <c r="AH256">
        <f>SUM($S256:U256)</f>
        <v>0</v>
      </c>
      <c r="AI256">
        <f>SUM($S256:V256)</f>
        <v>0</v>
      </c>
      <c r="AJ256">
        <f>SUM($S256:W256)</f>
        <v>0</v>
      </c>
      <c r="AK256">
        <f>SUM($S256:X256)</f>
        <v>0</v>
      </c>
      <c r="AL256">
        <f>SUM($S256:Y256)</f>
        <v>0</v>
      </c>
      <c r="AM256">
        <f>SUM($S256:Z256)</f>
        <v>0</v>
      </c>
      <c r="AN256">
        <f>SUM($S256:AA256)</f>
        <v>0</v>
      </c>
      <c r="AO256">
        <f>SUM($S256:AB256)</f>
        <v>0</v>
      </c>
      <c r="AP256">
        <f>SUM($S256:AC256)</f>
        <v>0</v>
      </c>
      <c r="AQ256">
        <f>SUM($S256:AD256)</f>
        <v>0</v>
      </c>
    </row>
    <row r="257" spans="2:43" x14ac:dyDescent="0.25">
      <c r="B257">
        <v>20739</v>
      </c>
      <c r="C257" t="s">
        <v>809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127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>
        <f t="shared" si="3"/>
        <v>0</v>
      </c>
      <c r="AG257">
        <f>SUM($S257:T257)</f>
        <v>0</v>
      </c>
      <c r="AH257">
        <f>SUM($S257:U257)</f>
        <v>0</v>
      </c>
      <c r="AI257">
        <f>SUM($S257:V257)</f>
        <v>0</v>
      </c>
      <c r="AJ257">
        <f>SUM($S257:W257)</f>
        <v>0</v>
      </c>
      <c r="AK257">
        <f>SUM($S257:X257)</f>
        <v>0</v>
      </c>
      <c r="AL257">
        <f>SUM($S257:Y257)</f>
        <v>0</v>
      </c>
      <c r="AM257">
        <f>SUM($S257:Z257)</f>
        <v>0</v>
      </c>
      <c r="AN257">
        <f>SUM($S257:AA257)</f>
        <v>0</v>
      </c>
      <c r="AO257">
        <f>SUM($S257:AB257)</f>
        <v>0</v>
      </c>
      <c r="AP257">
        <f>SUM($S257:AC257)</f>
        <v>0</v>
      </c>
      <c r="AQ257">
        <f>SUM($S257:AD257)</f>
        <v>0</v>
      </c>
    </row>
    <row r="258" spans="2:43" x14ac:dyDescent="0.25">
      <c r="B258">
        <v>20741</v>
      </c>
      <c r="C258" t="s">
        <v>687</v>
      </c>
      <c r="D258" t="s">
        <v>23</v>
      </c>
      <c r="E258" t="s">
        <v>16</v>
      </c>
      <c r="F258" t="s">
        <v>535</v>
      </c>
      <c r="G258" t="s">
        <v>64</v>
      </c>
      <c r="H258">
        <v>0</v>
      </c>
      <c r="I258" t="s">
        <v>38</v>
      </c>
      <c r="J258" t="s">
        <v>679</v>
      </c>
      <c r="K258" t="s">
        <v>679</v>
      </c>
      <c r="L258" t="s">
        <v>1239</v>
      </c>
      <c r="M258">
        <v>6857.1</v>
      </c>
      <c r="N258">
        <v>3321.05</v>
      </c>
      <c r="O258">
        <v>2649.31</v>
      </c>
      <c r="P258">
        <v>3500</v>
      </c>
      <c r="Q258">
        <v>2500</v>
      </c>
      <c r="S258">
        <v>162.5</v>
      </c>
      <c r="T258">
        <v>200</v>
      </c>
      <c r="U258">
        <v>262.5</v>
      </c>
      <c r="V258">
        <v>225</v>
      </c>
      <c r="W258">
        <v>225</v>
      </c>
      <c r="X258">
        <v>200</v>
      </c>
      <c r="Y258">
        <v>200</v>
      </c>
      <c r="Z258">
        <v>125</v>
      </c>
      <c r="AA258">
        <v>225</v>
      </c>
      <c r="AB258">
        <v>275</v>
      </c>
      <c r="AC258">
        <v>225</v>
      </c>
      <c r="AD258">
        <v>175</v>
      </c>
      <c r="AF258">
        <f t="shared" si="3"/>
        <v>162.5</v>
      </c>
      <c r="AG258">
        <f>SUM($S258:T258)</f>
        <v>362.5</v>
      </c>
      <c r="AH258">
        <f>SUM($S258:U258)</f>
        <v>625</v>
      </c>
      <c r="AI258">
        <f>SUM($S258:V258)</f>
        <v>850</v>
      </c>
      <c r="AJ258">
        <f>SUM($S258:W258)</f>
        <v>1075</v>
      </c>
      <c r="AK258">
        <f>SUM($S258:X258)</f>
        <v>1275</v>
      </c>
      <c r="AL258">
        <f>SUM($S258:Y258)</f>
        <v>1475</v>
      </c>
      <c r="AM258">
        <f>SUM($S258:Z258)</f>
        <v>1600</v>
      </c>
      <c r="AN258">
        <f>SUM($S258:AA258)</f>
        <v>1825</v>
      </c>
      <c r="AO258">
        <f>SUM($S258:AB258)</f>
        <v>2100</v>
      </c>
      <c r="AP258">
        <f>SUM($S258:AC258)</f>
        <v>2325</v>
      </c>
      <c r="AQ258">
        <f>SUM($S258:AD258)</f>
        <v>2500</v>
      </c>
    </row>
    <row r="259" spans="2:43" x14ac:dyDescent="0.25">
      <c r="B259">
        <v>20742</v>
      </c>
      <c r="C259" t="s">
        <v>587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2024</v>
      </c>
      <c r="J259">
        <v>0</v>
      </c>
      <c r="K259">
        <v>0</v>
      </c>
      <c r="L259">
        <v>0</v>
      </c>
      <c r="M259">
        <v>223.86</v>
      </c>
      <c r="N259">
        <v>208.1</v>
      </c>
      <c r="O259">
        <v>342.84</v>
      </c>
      <c r="P259">
        <v>0</v>
      </c>
      <c r="Q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>
        <f t="shared" si="3"/>
        <v>0</v>
      </c>
      <c r="AG259">
        <f>SUM($S259:T259)</f>
        <v>0</v>
      </c>
      <c r="AH259">
        <f>SUM($S259:U259)</f>
        <v>0</v>
      </c>
      <c r="AI259">
        <f>SUM($S259:V259)</f>
        <v>0</v>
      </c>
      <c r="AJ259">
        <f>SUM($S259:W259)</f>
        <v>0</v>
      </c>
      <c r="AK259">
        <f>SUM($S259:X259)</f>
        <v>0</v>
      </c>
      <c r="AL259">
        <f>SUM($S259:Y259)</f>
        <v>0</v>
      </c>
      <c r="AM259">
        <f>SUM($S259:Z259)</f>
        <v>0</v>
      </c>
      <c r="AN259">
        <f>SUM($S259:AA259)</f>
        <v>0</v>
      </c>
      <c r="AO259">
        <f>SUM($S259:AB259)</f>
        <v>0</v>
      </c>
      <c r="AP259">
        <f>SUM($S259:AC259)</f>
        <v>0</v>
      </c>
      <c r="AQ259">
        <f>SUM($S259:AD259)</f>
        <v>0</v>
      </c>
    </row>
    <row r="260" spans="2:43" x14ac:dyDescent="0.25">
      <c r="B260">
        <v>20743</v>
      </c>
      <c r="C260" t="s">
        <v>309</v>
      </c>
      <c r="D260" t="s">
        <v>23</v>
      </c>
      <c r="E260" t="s">
        <v>271</v>
      </c>
      <c r="F260">
        <v>0</v>
      </c>
      <c r="G260" t="s">
        <v>64</v>
      </c>
      <c r="H260">
        <v>0</v>
      </c>
      <c r="I260" t="s">
        <v>38</v>
      </c>
      <c r="J260" t="s">
        <v>712</v>
      </c>
      <c r="K260" t="s">
        <v>679</v>
      </c>
      <c r="L260" t="s">
        <v>1239</v>
      </c>
      <c r="M260">
        <v>2151.89</v>
      </c>
      <c r="N260">
        <v>1352.06</v>
      </c>
      <c r="O260">
        <v>1729.39</v>
      </c>
      <c r="P260">
        <v>2000</v>
      </c>
      <c r="Q260">
        <v>2000</v>
      </c>
      <c r="S260">
        <v>130</v>
      </c>
      <c r="T260">
        <v>160</v>
      </c>
      <c r="U260">
        <v>210</v>
      </c>
      <c r="V260">
        <v>180</v>
      </c>
      <c r="W260">
        <v>180</v>
      </c>
      <c r="X260">
        <v>160</v>
      </c>
      <c r="Y260">
        <v>160</v>
      </c>
      <c r="Z260">
        <v>100</v>
      </c>
      <c r="AA260">
        <v>180</v>
      </c>
      <c r="AB260">
        <v>220</v>
      </c>
      <c r="AC260">
        <v>180</v>
      </c>
      <c r="AD260">
        <v>140</v>
      </c>
      <c r="AF260">
        <f t="shared" ref="AF260:AF323" si="4">S260</f>
        <v>130</v>
      </c>
      <c r="AG260">
        <f>SUM($S260:T260)</f>
        <v>290</v>
      </c>
      <c r="AH260">
        <f>SUM($S260:U260)</f>
        <v>500</v>
      </c>
      <c r="AI260">
        <f>SUM($S260:V260)</f>
        <v>680</v>
      </c>
      <c r="AJ260">
        <f>SUM($S260:W260)</f>
        <v>860</v>
      </c>
      <c r="AK260">
        <f>SUM($S260:X260)</f>
        <v>1020</v>
      </c>
      <c r="AL260">
        <f>SUM($S260:Y260)</f>
        <v>1180</v>
      </c>
      <c r="AM260">
        <f>SUM($S260:Z260)</f>
        <v>1280</v>
      </c>
      <c r="AN260">
        <f>SUM($S260:AA260)</f>
        <v>1460</v>
      </c>
      <c r="AO260">
        <f>SUM($S260:AB260)</f>
        <v>1680</v>
      </c>
      <c r="AP260">
        <f>SUM($S260:AC260)</f>
        <v>1860</v>
      </c>
      <c r="AQ260">
        <f>SUM($S260:AD260)</f>
        <v>2000</v>
      </c>
    </row>
    <row r="261" spans="2:43" x14ac:dyDescent="0.25">
      <c r="B261">
        <v>20744</v>
      </c>
      <c r="C261" t="s">
        <v>81</v>
      </c>
      <c r="D261" t="s">
        <v>23</v>
      </c>
      <c r="E261" t="s">
        <v>18</v>
      </c>
      <c r="F261" t="s">
        <v>535</v>
      </c>
      <c r="G261" t="s">
        <v>64</v>
      </c>
      <c r="H261">
        <v>0</v>
      </c>
      <c r="I261" t="s">
        <v>38</v>
      </c>
      <c r="J261" t="s">
        <v>133</v>
      </c>
      <c r="K261" t="s">
        <v>174</v>
      </c>
      <c r="L261" t="s">
        <v>1240</v>
      </c>
      <c r="M261">
        <v>13794.23</v>
      </c>
      <c r="N261">
        <v>16755.46</v>
      </c>
      <c r="O261">
        <v>17651.5</v>
      </c>
      <c r="P261">
        <v>17500</v>
      </c>
      <c r="Q261">
        <v>18000</v>
      </c>
      <c r="S261">
        <v>1170</v>
      </c>
      <c r="T261">
        <v>1440</v>
      </c>
      <c r="U261">
        <v>1890</v>
      </c>
      <c r="V261">
        <v>1620</v>
      </c>
      <c r="W261">
        <v>1620</v>
      </c>
      <c r="X261">
        <v>1440</v>
      </c>
      <c r="Y261">
        <v>1440</v>
      </c>
      <c r="Z261">
        <v>900</v>
      </c>
      <c r="AA261">
        <v>1620</v>
      </c>
      <c r="AB261">
        <v>1980</v>
      </c>
      <c r="AC261">
        <v>1620</v>
      </c>
      <c r="AD261">
        <v>1260</v>
      </c>
      <c r="AF261">
        <f t="shared" si="4"/>
        <v>1170</v>
      </c>
      <c r="AG261">
        <f>SUM($S261:T261)</f>
        <v>2610</v>
      </c>
      <c r="AH261">
        <f>SUM($S261:U261)</f>
        <v>4500</v>
      </c>
      <c r="AI261">
        <f>SUM($S261:V261)</f>
        <v>6120</v>
      </c>
      <c r="AJ261">
        <f>SUM($S261:W261)</f>
        <v>7740</v>
      </c>
      <c r="AK261">
        <f>SUM($S261:X261)</f>
        <v>9180</v>
      </c>
      <c r="AL261">
        <f>SUM($S261:Y261)</f>
        <v>10620</v>
      </c>
      <c r="AM261">
        <f>SUM($S261:Z261)</f>
        <v>11520</v>
      </c>
      <c r="AN261">
        <f>SUM($S261:AA261)</f>
        <v>13140</v>
      </c>
      <c r="AO261">
        <f>SUM($S261:AB261)</f>
        <v>15120</v>
      </c>
      <c r="AP261">
        <f>SUM($S261:AC261)</f>
        <v>16740</v>
      </c>
      <c r="AQ261">
        <f>SUM($S261:AD261)</f>
        <v>18000</v>
      </c>
    </row>
    <row r="262" spans="2:43" x14ac:dyDescent="0.25">
      <c r="B262">
        <v>20745</v>
      </c>
      <c r="C262" t="s">
        <v>244</v>
      </c>
      <c r="D262" t="s">
        <v>23</v>
      </c>
      <c r="E262" t="s">
        <v>271</v>
      </c>
      <c r="F262" t="s">
        <v>535</v>
      </c>
      <c r="G262" t="s">
        <v>64</v>
      </c>
      <c r="H262">
        <v>0</v>
      </c>
      <c r="I262" t="s">
        <v>38</v>
      </c>
      <c r="J262" t="s">
        <v>128</v>
      </c>
      <c r="K262" t="s">
        <v>128</v>
      </c>
      <c r="L262" t="s">
        <v>1242</v>
      </c>
      <c r="M262">
        <v>22325.55</v>
      </c>
      <c r="N262">
        <v>25494.81</v>
      </c>
      <c r="O262">
        <v>50369.01</v>
      </c>
      <c r="P262">
        <v>26500</v>
      </c>
      <c r="Q262">
        <v>55000</v>
      </c>
      <c r="S262">
        <v>3575</v>
      </c>
      <c r="T262">
        <v>4400</v>
      </c>
      <c r="U262">
        <v>5775</v>
      </c>
      <c r="V262">
        <v>4950</v>
      </c>
      <c r="W262">
        <v>4950</v>
      </c>
      <c r="X262">
        <v>4400</v>
      </c>
      <c r="Y262">
        <v>4400</v>
      </c>
      <c r="Z262">
        <v>2750</v>
      </c>
      <c r="AA262">
        <v>4950</v>
      </c>
      <c r="AB262">
        <v>6050</v>
      </c>
      <c r="AC262">
        <v>4950</v>
      </c>
      <c r="AD262">
        <v>3850</v>
      </c>
      <c r="AF262">
        <f t="shared" si="4"/>
        <v>3575</v>
      </c>
      <c r="AG262">
        <f>SUM($S262:T262)</f>
        <v>7975</v>
      </c>
      <c r="AH262">
        <f>SUM($S262:U262)</f>
        <v>13750</v>
      </c>
      <c r="AI262">
        <f>SUM($S262:V262)</f>
        <v>18700</v>
      </c>
      <c r="AJ262">
        <f>SUM($S262:W262)</f>
        <v>23650</v>
      </c>
      <c r="AK262">
        <f>SUM($S262:X262)</f>
        <v>28050</v>
      </c>
      <c r="AL262">
        <f>SUM($S262:Y262)</f>
        <v>32450</v>
      </c>
      <c r="AM262">
        <f>SUM($S262:Z262)</f>
        <v>35200</v>
      </c>
      <c r="AN262">
        <f>SUM($S262:AA262)</f>
        <v>40150</v>
      </c>
      <c r="AO262">
        <f>SUM($S262:AB262)</f>
        <v>46200</v>
      </c>
      <c r="AP262">
        <f>SUM($S262:AC262)</f>
        <v>51150</v>
      </c>
      <c r="AQ262">
        <f>SUM($S262:AD262)</f>
        <v>55000</v>
      </c>
    </row>
    <row r="263" spans="2:43" x14ac:dyDescent="0.25">
      <c r="B263">
        <v>20746</v>
      </c>
      <c r="C263" t="s">
        <v>82</v>
      </c>
      <c r="D263" t="s">
        <v>23</v>
      </c>
      <c r="E263" t="s">
        <v>18</v>
      </c>
      <c r="F263" t="s">
        <v>535</v>
      </c>
      <c r="G263" t="s">
        <v>107</v>
      </c>
      <c r="H263">
        <v>0</v>
      </c>
      <c r="I263" t="s">
        <v>38</v>
      </c>
      <c r="J263" t="s">
        <v>141</v>
      </c>
      <c r="K263" t="s">
        <v>174</v>
      </c>
      <c r="L263" t="s">
        <v>1240</v>
      </c>
      <c r="M263">
        <v>6054.33</v>
      </c>
      <c r="N263">
        <v>6702.24</v>
      </c>
      <c r="O263">
        <v>6272.17</v>
      </c>
      <c r="P263">
        <v>7500</v>
      </c>
      <c r="Q263">
        <v>6000</v>
      </c>
      <c r="S263">
        <v>390</v>
      </c>
      <c r="T263">
        <v>480</v>
      </c>
      <c r="U263">
        <v>630</v>
      </c>
      <c r="V263">
        <v>540</v>
      </c>
      <c r="W263">
        <v>540</v>
      </c>
      <c r="X263">
        <v>480</v>
      </c>
      <c r="Y263">
        <v>480</v>
      </c>
      <c r="Z263">
        <v>300</v>
      </c>
      <c r="AA263">
        <v>540</v>
      </c>
      <c r="AB263">
        <v>660</v>
      </c>
      <c r="AC263">
        <v>540</v>
      </c>
      <c r="AD263">
        <v>420</v>
      </c>
      <c r="AF263">
        <f t="shared" si="4"/>
        <v>390</v>
      </c>
      <c r="AG263">
        <f>SUM($S263:T263)</f>
        <v>870</v>
      </c>
      <c r="AH263">
        <f>SUM($S263:U263)</f>
        <v>1500</v>
      </c>
      <c r="AI263">
        <f>SUM($S263:V263)</f>
        <v>2040</v>
      </c>
      <c r="AJ263">
        <f>SUM($S263:W263)</f>
        <v>2580</v>
      </c>
      <c r="AK263">
        <f>SUM($S263:X263)</f>
        <v>3060</v>
      </c>
      <c r="AL263">
        <f>SUM($S263:Y263)</f>
        <v>3540</v>
      </c>
      <c r="AM263">
        <f>SUM($S263:Z263)</f>
        <v>3840</v>
      </c>
      <c r="AN263">
        <f>SUM($S263:AA263)</f>
        <v>4380</v>
      </c>
      <c r="AO263">
        <f>SUM($S263:AB263)</f>
        <v>5040</v>
      </c>
      <c r="AP263">
        <f>SUM($S263:AC263)</f>
        <v>5580</v>
      </c>
      <c r="AQ263">
        <f>SUM($S263:AD263)</f>
        <v>6000</v>
      </c>
    </row>
    <row r="264" spans="2:43" x14ac:dyDescent="0.25">
      <c r="B264">
        <v>20749</v>
      </c>
      <c r="C264" t="s">
        <v>501</v>
      </c>
      <c r="D264" t="s">
        <v>36</v>
      </c>
      <c r="E264" t="s">
        <v>32</v>
      </c>
      <c r="F264">
        <v>0</v>
      </c>
      <c r="G264" t="s">
        <v>64</v>
      </c>
      <c r="H264">
        <v>0</v>
      </c>
      <c r="I264" t="s">
        <v>38</v>
      </c>
      <c r="J264" t="s">
        <v>133</v>
      </c>
      <c r="K264" t="s">
        <v>128</v>
      </c>
      <c r="L264" t="s">
        <v>1242</v>
      </c>
      <c r="M264">
        <v>10585.41</v>
      </c>
      <c r="N264">
        <v>11882.42</v>
      </c>
      <c r="O264">
        <v>24210.05</v>
      </c>
      <c r="P264">
        <v>13000</v>
      </c>
      <c r="Q264">
        <v>27500</v>
      </c>
      <c r="S264">
        <v>1787.5</v>
      </c>
      <c r="T264">
        <v>2200</v>
      </c>
      <c r="U264">
        <v>2887.5</v>
      </c>
      <c r="V264">
        <v>2475</v>
      </c>
      <c r="W264">
        <v>2475</v>
      </c>
      <c r="X264">
        <v>2200</v>
      </c>
      <c r="Y264">
        <v>2200</v>
      </c>
      <c r="Z264">
        <v>1375</v>
      </c>
      <c r="AA264">
        <v>2475</v>
      </c>
      <c r="AB264">
        <v>3025</v>
      </c>
      <c r="AC264">
        <v>2475</v>
      </c>
      <c r="AD264">
        <v>1925</v>
      </c>
      <c r="AF264">
        <f t="shared" si="4"/>
        <v>1787.5</v>
      </c>
      <c r="AG264">
        <f>SUM($S264:T264)</f>
        <v>3987.5</v>
      </c>
      <c r="AH264">
        <f>SUM($S264:U264)</f>
        <v>6875</v>
      </c>
      <c r="AI264">
        <f>SUM($S264:V264)</f>
        <v>9350</v>
      </c>
      <c r="AJ264">
        <f>SUM($S264:W264)</f>
        <v>11825</v>
      </c>
      <c r="AK264">
        <f>SUM($S264:X264)</f>
        <v>14025</v>
      </c>
      <c r="AL264">
        <f>SUM($S264:Y264)</f>
        <v>16225</v>
      </c>
      <c r="AM264">
        <f>SUM($S264:Z264)</f>
        <v>17600</v>
      </c>
      <c r="AN264">
        <f>SUM($S264:AA264)</f>
        <v>20075</v>
      </c>
      <c r="AO264">
        <f>SUM($S264:AB264)</f>
        <v>23100</v>
      </c>
      <c r="AP264">
        <f>SUM($S264:AC264)</f>
        <v>25575</v>
      </c>
      <c r="AQ264">
        <f>SUM($S264:AD264)</f>
        <v>27500</v>
      </c>
    </row>
    <row r="265" spans="2:43" x14ac:dyDescent="0.25">
      <c r="B265">
        <v>20750</v>
      </c>
      <c r="C265" t="s">
        <v>259</v>
      </c>
      <c r="D265" t="s">
        <v>23</v>
      </c>
      <c r="E265" t="s">
        <v>271</v>
      </c>
      <c r="F265" t="s">
        <v>535</v>
      </c>
      <c r="G265" t="s">
        <v>64</v>
      </c>
      <c r="H265">
        <v>0</v>
      </c>
      <c r="I265" t="s">
        <v>38</v>
      </c>
      <c r="J265" t="s">
        <v>174</v>
      </c>
      <c r="K265" t="s">
        <v>174</v>
      </c>
      <c r="L265" t="s">
        <v>1240</v>
      </c>
      <c r="M265">
        <v>7160.71</v>
      </c>
      <c r="N265">
        <v>8689.7999999999993</v>
      </c>
      <c r="O265">
        <v>7408.41</v>
      </c>
      <c r="P265">
        <v>9500</v>
      </c>
      <c r="Q265">
        <v>7500</v>
      </c>
      <c r="S265">
        <v>487.5</v>
      </c>
      <c r="T265">
        <v>600</v>
      </c>
      <c r="U265">
        <v>787.5</v>
      </c>
      <c r="V265">
        <v>675</v>
      </c>
      <c r="W265">
        <v>675</v>
      </c>
      <c r="X265">
        <v>600</v>
      </c>
      <c r="Y265">
        <v>600</v>
      </c>
      <c r="Z265">
        <v>375</v>
      </c>
      <c r="AA265">
        <v>675</v>
      </c>
      <c r="AB265">
        <v>825</v>
      </c>
      <c r="AC265">
        <v>675</v>
      </c>
      <c r="AD265">
        <v>525</v>
      </c>
      <c r="AF265">
        <f t="shared" si="4"/>
        <v>487.5</v>
      </c>
      <c r="AG265">
        <f>SUM($S265:T265)</f>
        <v>1087.5</v>
      </c>
      <c r="AH265">
        <f>SUM($S265:U265)</f>
        <v>1875</v>
      </c>
      <c r="AI265">
        <f>SUM($S265:V265)</f>
        <v>2550</v>
      </c>
      <c r="AJ265">
        <f>SUM($S265:W265)</f>
        <v>3225</v>
      </c>
      <c r="AK265">
        <f>SUM($S265:X265)</f>
        <v>3825</v>
      </c>
      <c r="AL265">
        <f>SUM($S265:Y265)</f>
        <v>4425</v>
      </c>
      <c r="AM265">
        <f>SUM($S265:Z265)</f>
        <v>4800</v>
      </c>
      <c r="AN265">
        <f>SUM($S265:AA265)</f>
        <v>5475</v>
      </c>
      <c r="AO265">
        <f>SUM($S265:AB265)</f>
        <v>6300</v>
      </c>
      <c r="AP265">
        <f>SUM($S265:AC265)</f>
        <v>6975</v>
      </c>
      <c r="AQ265">
        <f>SUM($S265:AD265)</f>
        <v>7500</v>
      </c>
    </row>
    <row r="266" spans="2:43" x14ac:dyDescent="0.25">
      <c r="B266">
        <v>20751</v>
      </c>
      <c r="C266" t="s">
        <v>810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127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F266">
        <f t="shared" si="4"/>
        <v>0</v>
      </c>
      <c r="AG266">
        <f>SUM($S266:T266)</f>
        <v>0</v>
      </c>
      <c r="AH266">
        <f>SUM($S266:U266)</f>
        <v>0</v>
      </c>
      <c r="AI266">
        <f>SUM($S266:V266)</f>
        <v>0</v>
      </c>
      <c r="AJ266">
        <f>SUM($S266:W266)</f>
        <v>0</v>
      </c>
      <c r="AK266">
        <f>SUM($S266:X266)</f>
        <v>0</v>
      </c>
      <c r="AL266">
        <f>SUM($S266:Y266)</f>
        <v>0</v>
      </c>
      <c r="AM266">
        <f>SUM($S266:Z266)</f>
        <v>0</v>
      </c>
      <c r="AN266">
        <f>SUM($S266:AA266)</f>
        <v>0</v>
      </c>
      <c r="AO266">
        <f>SUM($S266:AB266)</f>
        <v>0</v>
      </c>
      <c r="AP266">
        <f>SUM($S266:AC266)</f>
        <v>0</v>
      </c>
      <c r="AQ266">
        <f>SUM($S266:AD266)</f>
        <v>0</v>
      </c>
    </row>
    <row r="267" spans="2:43" x14ac:dyDescent="0.25">
      <c r="B267">
        <v>20752</v>
      </c>
      <c r="C267" t="s">
        <v>811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127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F267">
        <f t="shared" si="4"/>
        <v>0</v>
      </c>
      <c r="AG267">
        <f>SUM($S267:T267)</f>
        <v>0</v>
      </c>
      <c r="AH267">
        <f>SUM($S267:U267)</f>
        <v>0</v>
      </c>
      <c r="AI267">
        <f>SUM($S267:V267)</f>
        <v>0</v>
      </c>
      <c r="AJ267">
        <f>SUM($S267:W267)</f>
        <v>0</v>
      </c>
      <c r="AK267">
        <f>SUM($S267:X267)</f>
        <v>0</v>
      </c>
      <c r="AL267">
        <f>SUM($S267:Y267)</f>
        <v>0</v>
      </c>
      <c r="AM267">
        <f>SUM($S267:Z267)</f>
        <v>0</v>
      </c>
      <c r="AN267">
        <f>SUM($S267:AA267)</f>
        <v>0</v>
      </c>
      <c r="AO267">
        <f>SUM($S267:AB267)</f>
        <v>0</v>
      </c>
      <c r="AP267">
        <f>SUM($S267:AC267)</f>
        <v>0</v>
      </c>
      <c r="AQ267">
        <f>SUM($S267:AD267)</f>
        <v>0</v>
      </c>
    </row>
    <row r="268" spans="2:43" x14ac:dyDescent="0.25">
      <c r="B268">
        <v>20753</v>
      </c>
      <c r="C268" t="s">
        <v>588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2022</v>
      </c>
      <c r="J268">
        <v>0</v>
      </c>
      <c r="K268">
        <v>0</v>
      </c>
      <c r="L268">
        <v>0</v>
      </c>
      <c r="M268">
        <v>347.43</v>
      </c>
      <c r="N268">
        <v>0</v>
      </c>
      <c r="O268">
        <v>0</v>
      </c>
      <c r="P268">
        <v>0</v>
      </c>
      <c r="Q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F268">
        <f t="shared" si="4"/>
        <v>0</v>
      </c>
      <c r="AG268">
        <f>SUM($S268:T268)</f>
        <v>0</v>
      </c>
      <c r="AH268">
        <f>SUM($S268:U268)</f>
        <v>0</v>
      </c>
      <c r="AI268">
        <f>SUM($S268:V268)</f>
        <v>0</v>
      </c>
      <c r="AJ268">
        <f>SUM($S268:W268)</f>
        <v>0</v>
      </c>
      <c r="AK268">
        <f>SUM($S268:X268)</f>
        <v>0</v>
      </c>
      <c r="AL268">
        <f>SUM($S268:Y268)</f>
        <v>0</v>
      </c>
      <c r="AM268">
        <f>SUM($S268:Z268)</f>
        <v>0</v>
      </c>
      <c r="AN268">
        <f>SUM($S268:AA268)</f>
        <v>0</v>
      </c>
      <c r="AO268">
        <f>SUM($S268:AB268)</f>
        <v>0</v>
      </c>
      <c r="AP268">
        <f>SUM($S268:AC268)</f>
        <v>0</v>
      </c>
      <c r="AQ268">
        <f>SUM($S268:AD268)</f>
        <v>0</v>
      </c>
    </row>
    <row r="269" spans="2:43" x14ac:dyDescent="0.25">
      <c r="B269">
        <v>20754</v>
      </c>
      <c r="C269" t="s">
        <v>812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127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F269">
        <f t="shared" si="4"/>
        <v>0</v>
      </c>
      <c r="AG269">
        <f>SUM($S269:T269)</f>
        <v>0</v>
      </c>
      <c r="AH269">
        <f>SUM($S269:U269)</f>
        <v>0</v>
      </c>
      <c r="AI269">
        <f>SUM($S269:V269)</f>
        <v>0</v>
      </c>
      <c r="AJ269">
        <f>SUM($S269:W269)</f>
        <v>0</v>
      </c>
      <c r="AK269">
        <f>SUM($S269:X269)</f>
        <v>0</v>
      </c>
      <c r="AL269">
        <f>SUM($S269:Y269)</f>
        <v>0</v>
      </c>
      <c r="AM269">
        <f>SUM($S269:Z269)</f>
        <v>0</v>
      </c>
      <c r="AN269">
        <f>SUM($S269:AA269)</f>
        <v>0</v>
      </c>
      <c r="AO269">
        <f>SUM($S269:AB269)</f>
        <v>0</v>
      </c>
      <c r="AP269">
        <f>SUM($S269:AC269)</f>
        <v>0</v>
      </c>
      <c r="AQ269">
        <f>SUM($S269:AD269)</f>
        <v>0</v>
      </c>
    </row>
    <row r="270" spans="2:43" x14ac:dyDescent="0.25">
      <c r="B270">
        <v>20756</v>
      </c>
      <c r="C270" t="s">
        <v>688</v>
      </c>
      <c r="D270" t="s">
        <v>23</v>
      </c>
      <c r="E270" t="s">
        <v>18</v>
      </c>
      <c r="F270" t="s">
        <v>535</v>
      </c>
      <c r="G270" t="s">
        <v>358</v>
      </c>
      <c r="H270">
        <v>0</v>
      </c>
      <c r="I270">
        <v>2024</v>
      </c>
      <c r="J270" t="s">
        <v>679</v>
      </c>
      <c r="K270" t="s">
        <v>679</v>
      </c>
      <c r="L270" t="s">
        <v>1239</v>
      </c>
      <c r="M270">
        <v>1628.62</v>
      </c>
      <c r="N270">
        <v>960.84</v>
      </c>
      <c r="O270">
        <v>0</v>
      </c>
      <c r="P270">
        <v>1000</v>
      </c>
      <c r="Q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F270">
        <f t="shared" si="4"/>
        <v>0</v>
      </c>
      <c r="AG270">
        <f>SUM($S270:T270)</f>
        <v>0</v>
      </c>
      <c r="AH270">
        <f>SUM($S270:U270)</f>
        <v>0</v>
      </c>
      <c r="AI270">
        <f>SUM($S270:V270)</f>
        <v>0</v>
      </c>
      <c r="AJ270">
        <f>SUM($S270:W270)</f>
        <v>0</v>
      </c>
      <c r="AK270">
        <f>SUM($S270:X270)</f>
        <v>0</v>
      </c>
      <c r="AL270">
        <f>SUM($S270:Y270)</f>
        <v>0</v>
      </c>
      <c r="AM270">
        <f>SUM($S270:Z270)</f>
        <v>0</v>
      </c>
      <c r="AN270">
        <f>SUM($S270:AA270)</f>
        <v>0</v>
      </c>
      <c r="AO270">
        <f>SUM($S270:AB270)</f>
        <v>0</v>
      </c>
      <c r="AP270">
        <f>SUM($S270:AC270)</f>
        <v>0</v>
      </c>
      <c r="AQ270">
        <f>SUM($S270:AD270)</f>
        <v>0</v>
      </c>
    </row>
    <row r="271" spans="2:43" x14ac:dyDescent="0.25">
      <c r="B271">
        <v>20757</v>
      </c>
      <c r="C271" t="s">
        <v>589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2022</v>
      </c>
      <c r="J271">
        <v>0</v>
      </c>
      <c r="K271">
        <v>0</v>
      </c>
      <c r="L271">
        <v>0</v>
      </c>
      <c r="M271">
        <v>2875.42</v>
      </c>
      <c r="N271">
        <v>0</v>
      </c>
      <c r="O271">
        <v>0</v>
      </c>
      <c r="P271">
        <v>0</v>
      </c>
      <c r="Q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F271">
        <f t="shared" si="4"/>
        <v>0</v>
      </c>
      <c r="AG271">
        <f>SUM($S271:T271)</f>
        <v>0</v>
      </c>
      <c r="AH271">
        <f>SUM($S271:U271)</f>
        <v>0</v>
      </c>
      <c r="AI271">
        <f>SUM($S271:V271)</f>
        <v>0</v>
      </c>
      <c r="AJ271">
        <f>SUM($S271:W271)</f>
        <v>0</v>
      </c>
      <c r="AK271">
        <f>SUM($S271:X271)</f>
        <v>0</v>
      </c>
      <c r="AL271">
        <f>SUM($S271:Y271)</f>
        <v>0</v>
      </c>
      <c r="AM271">
        <f>SUM($S271:Z271)</f>
        <v>0</v>
      </c>
      <c r="AN271">
        <f>SUM($S271:AA271)</f>
        <v>0</v>
      </c>
      <c r="AO271">
        <f>SUM($S271:AB271)</f>
        <v>0</v>
      </c>
      <c r="AP271">
        <f>SUM($S271:AC271)</f>
        <v>0</v>
      </c>
      <c r="AQ271">
        <f>SUM($S271:AD271)</f>
        <v>0</v>
      </c>
    </row>
    <row r="272" spans="2:43" x14ac:dyDescent="0.25">
      <c r="B272">
        <v>20759</v>
      </c>
      <c r="C272" t="s">
        <v>263</v>
      </c>
      <c r="D272" t="s">
        <v>23</v>
      </c>
      <c r="E272" t="s">
        <v>271</v>
      </c>
      <c r="F272" t="s">
        <v>535</v>
      </c>
      <c r="G272" t="s">
        <v>64</v>
      </c>
      <c r="H272">
        <v>0</v>
      </c>
      <c r="I272" t="s">
        <v>38</v>
      </c>
      <c r="J272" t="s">
        <v>141</v>
      </c>
      <c r="K272" t="s">
        <v>141</v>
      </c>
      <c r="L272" t="s">
        <v>1239</v>
      </c>
      <c r="M272">
        <v>4418</v>
      </c>
      <c r="N272">
        <v>7924.81</v>
      </c>
      <c r="O272">
        <v>10475.629999999999</v>
      </c>
      <c r="P272">
        <v>9000</v>
      </c>
      <c r="Q272">
        <v>12000</v>
      </c>
      <c r="S272">
        <v>780</v>
      </c>
      <c r="T272">
        <v>960</v>
      </c>
      <c r="U272">
        <v>1260</v>
      </c>
      <c r="V272">
        <v>1080</v>
      </c>
      <c r="W272">
        <v>1080</v>
      </c>
      <c r="X272">
        <v>960</v>
      </c>
      <c r="Y272">
        <v>960</v>
      </c>
      <c r="Z272">
        <v>600</v>
      </c>
      <c r="AA272">
        <v>1080</v>
      </c>
      <c r="AB272">
        <v>1320</v>
      </c>
      <c r="AC272">
        <v>1080</v>
      </c>
      <c r="AD272">
        <v>840</v>
      </c>
      <c r="AF272">
        <f t="shared" si="4"/>
        <v>780</v>
      </c>
      <c r="AG272">
        <f>SUM($S272:T272)</f>
        <v>1740</v>
      </c>
      <c r="AH272">
        <f>SUM($S272:U272)</f>
        <v>3000</v>
      </c>
      <c r="AI272">
        <f>SUM($S272:V272)</f>
        <v>4080</v>
      </c>
      <c r="AJ272">
        <f>SUM($S272:W272)</f>
        <v>5160</v>
      </c>
      <c r="AK272">
        <f>SUM($S272:X272)</f>
        <v>6120</v>
      </c>
      <c r="AL272">
        <f>SUM($S272:Y272)</f>
        <v>7080</v>
      </c>
      <c r="AM272">
        <f>SUM($S272:Z272)</f>
        <v>7680</v>
      </c>
      <c r="AN272">
        <f>SUM($S272:AA272)</f>
        <v>8760</v>
      </c>
      <c r="AO272">
        <f>SUM($S272:AB272)</f>
        <v>10080</v>
      </c>
      <c r="AP272">
        <f>SUM($S272:AC272)</f>
        <v>11160</v>
      </c>
      <c r="AQ272">
        <f>SUM($S272:AD272)</f>
        <v>12000</v>
      </c>
    </row>
    <row r="273" spans="2:43" x14ac:dyDescent="0.25">
      <c r="B273">
        <v>20761</v>
      </c>
      <c r="C273" t="s">
        <v>590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2022</v>
      </c>
      <c r="J273">
        <v>0</v>
      </c>
      <c r="K273">
        <v>0</v>
      </c>
      <c r="L273">
        <v>0</v>
      </c>
      <c r="M273">
        <v>773.71</v>
      </c>
      <c r="N273">
        <v>0</v>
      </c>
      <c r="O273">
        <v>0</v>
      </c>
      <c r="P273">
        <v>0</v>
      </c>
      <c r="Q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>
        <f t="shared" si="4"/>
        <v>0</v>
      </c>
      <c r="AG273">
        <f>SUM($S273:T273)</f>
        <v>0</v>
      </c>
      <c r="AH273">
        <f>SUM($S273:U273)</f>
        <v>0</v>
      </c>
      <c r="AI273">
        <f>SUM($S273:V273)</f>
        <v>0</v>
      </c>
      <c r="AJ273">
        <f>SUM($S273:W273)</f>
        <v>0</v>
      </c>
      <c r="AK273">
        <f>SUM($S273:X273)</f>
        <v>0</v>
      </c>
      <c r="AL273">
        <f>SUM($S273:Y273)</f>
        <v>0</v>
      </c>
      <c r="AM273">
        <f>SUM($S273:Z273)</f>
        <v>0</v>
      </c>
      <c r="AN273">
        <f>SUM($S273:AA273)</f>
        <v>0</v>
      </c>
      <c r="AO273">
        <f>SUM($S273:AB273)</f>
        <v>0</v>
      </c>
      <c r="AP273">
        <f>SUM($S273:AC273)</f>
        <v>0</v>
      </c>
      <c r="AQ273">
        <f>SUM($S273:AD273)</f>
        <v>0</v>
      </c>
    </row>
    <row r="274" spans="2:43" x14ac:dyDescent="0.25">
      <c r="B274">
        <v>20762</v>
      </c>
      <c r="C274" t="s">
        <v>310</v>
      </c>
      <c r="D274" t="s">
        <v>23</v>
      </c>
      <c r="E274" t="s">
        <v>19</v>
      </c>
      <c r="F274">
        <v>0</v>
      </c>
      <c r="G274" t="s">
        <v>64</v>
      </c>
      <c r="H274">
        <v>0</v>
      </c>
      <c r="I274" t="s">
        <v>38</v>
      </c>
      <c r="J274" t="s">
        <v>679</v>
      </c>
      <c r="K274" t="s">
        <v>679</v>
      </c>
      <c r="L274" t="s">
        <v>1239</v>
      </c>
      <c r="M274">
        <v>2738.25</v>
      </c>
      <c r="N274">
        <v>2153.42</v>
      </c>
      <c r="O274">
        <v>1555.81</v>
      </c>
      <c r="P274">
        <v>2000</v>
      </c>
      <c r="Q274">
        <v>1500</v>
      </c>
      <c r="S274">
        <v>97.5</v>
      </c>
      <c r="T274">
        <v>120</v>
      </c>
      <c r="U274">
        <v>157.5</v>
      </c>
      <c r="V274">
        <v>135</v>
      </c>
      <c r="W274">
        <v>135</v>
      </c>
      <c r="X274">
        <v>120</v>
      </c>
      <c r="Y274">
        <v>120</v>
      </c>
      <c r="Z274">
        <v>75</v>
      </c>
      <c r="AA274">
        <v>135</v>
      </c>
      <c r="AB274">
        <v>165</v>
      </c>
      <c r="AC274">
        <v>135</v>
      </c>
      <c r="AD274">
        <v>105</v>
      </c>
      <c r="AF274">
        <f t="shared" si="4"/>
        <v>97.5</v>
      </c>
      <c r="AG274">
        <f>SUM($S274:T274)</f>
        <v>217.5</v>
      </c>
      <c r="AH274">
        <f>SUM($S274:U274)</f>
        <v>375</v>
      </c>
      <c r="AI274">
        <f>SUM($S274:V274)</f>
        <v>510</v>
      </c>
      <c r="AJ274">
        <f>SUM($S274:W274)</f>
        <v>645</v>
      </c>
      <c r="AK274">
        <f>SUM($S274:X274)</f>
        <v>765</v>
      </c>
      <c r="AL274">
        <f>SUM($S274:Y274)</f>
        <v>885</v>
      </c>
      <c r="AM274">
        <f>SUM($S274:Z274)</f>
        <v>960</v>
      </c>
      <c r="AN274">
        <f>SUM($S274:AA274)</f>
        <v>1095</v>
      </c>
      <c r="AO274">
        <f>SUM($S274:AB274)</f>
        <v>1260</v>
      </c>
      <c r="AP274">
        <f>SUM($S274:AC274)</f>
        <v>1395</v>
      </c>
      <c r="AQ274">
        <f>SUM($S274:AD274)</f>
        <v>1500</v>
      </c>
    </row>
    <row r="275" spans="2:43" x14ac:dyDescent="0.25">
      <c r="B275">
        <v>20764</v>
      </c>
      <c r="C275" t="s">
        <v>591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2022</v>
      </c>
      <c r="J275">
        <v>0</v>
      </c>
      <c r="K275">
        <v>0</v>
      </c>
      <c r="L275">
        <v>0</v>
      </c>
      <c r="M275">
        <v>967.99</v>
      </c>
      <c r="N275">
        <v>0</v>
      </c>
      <c r="O275">
        <v>0</v>
      </c>
      <c r="P275">
        <v>0</v>
      </c>
      <c r="Q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>
        <f t="shared" si="4"/>
        <v>0</v>
      </c>
      <c r="AG275">
        <f>SUM($S275:T275)</f>
        <v>0</v>
      </c>
      <c r="AH275">
        <f>SUM($S275:U275)</f>
        <v>0</v>
      </c>
      <c r="AI275">
        <f>SUM($S275:V275)</f>
        <v>0</v>
      </c>
      <c r="AJ275">
        <f>SUM($S275:W275)</f>
        <v>0</v>
      </c>
      <c r="AK275">
        <f>SUM($S275:X275)</f>
        <v>0</v>
      </c>
      <c r="AL275">
        <f>SUM($S275:Y275)</f>
        <v>0</v>
      </c>
      <c r="AM275">
        <f>SUM($S275:Z275)</f>
        <v>0</v>
      </c>
      <c r="AN275">
        <f>SUM($S275:AA275)</f>
        <v>0</v>
      </c>
      <c r="AO275">
        <f>SUM($S275:AB275)</f>
        <v>0</v>
      </c>
      <c r="AP275">
        <f>SUM($S275:AC275)</f>
        <v>0</v>
      </c>
      <c r="AQ275">
        <f>SUM($S275:AD275)</f>
        <v>0</v>
      </c>
    </row>
    <row r="276" spans="2:43" x14ac:dyDescent="0.25">
      <c r="B276">
        <v>20765</v>
      </c>
      <c r="C276" t="s">
        <v>74</v>
      </c>
      <c r="D276" t="s">
        <v>23</v>
      </c>
      <c r="E276" t="s">
        <v>18</v>
      </c>
      <c r="F276" t="s">
        <v>535</v>
      </c>
      <c r="G276" t="s">
        <v>64</v>
      </c>
      <c r="H276">
        <v>0</v>
      </c>
      <c r="I276" t="s">
        <v>38</v>
      </c>
      <c r="J276" t="s">
        <v>133</v>
      </c>
      <c r="K276" t="s">
        <v>133</v>
      </c>
      <c r="L276" t="s">
        <v>1242</v>
      </c>
      <c r="M276">
        <v>19476.97</v>
      </c>
      <c r="N276">
        <v>15402</v>
      </c>
      <c r="O276">
        <v>14168</v>
      </c>
      <c r="P276">
        <v>16500</v>
      </c>
      <c r="Q276">
        <v>14000</v>
      </c>
      <c r="S276">
        <v>910</v>
      </c>
      <c r="T276">
        <v>1120</v>
      </c>
      <c r="U276">
        <v>1470</v>
      </c>
      <c r="V276">
        <v>1260</v>
      </c>
      <c r="W276">
        <v>1260</v>
      </c>
      <c r="X276">
        <v>1120</v>
      </c>
      <c r="Y276">
        <v>1120</v>
      </c>
      <c r="Z276">
        <v>700</v>
      </c>
      <c r="AA276">
        <v>1260</v>
      </c>
      <c r="AB276">
        <v>1540</v>
      </c>
      <c r="AC276">
        <v>1260</v>
      </c>
      <c r="AD276">
        <v>980</v>
      </c>
      <c r="AF276">
        <f t="shared" si="4"/>
        <v>910</v>
      </c>
      <c r="AG276">
        <f>SUM($S276:T276)</f>
        <v>2030</v>
      </c>
      <c r="AH276">
        <f>SUM($S276:U276)</f>
        <v>3500</v>
      </c>
      <c r="AI276">
        <f>SUM($S276:V276)</f>
        <v>4760</v>
      </c>
      <c r="AJ276">
        <f>SUM($S276:W276)</f>
        <v>6020</v>
      </c>
      <c r="AK276">
        <f>SUM($S276:X276)</f>
        <v>7140</v>
      </c>
      <c r="AL276">
        <f>SUM($S276:Y276)</f>
        <v>8260</v>
      </c>
      <c r="AM276">
        <f>SUM($S276:Z276)</f>
        <v>8960</v>
      </c>
      <c r="AN276">
        <f>SUM($S276:AA276)</f>
        <v>10220</v>
      </c>
      <c r="AO276">
        <f>SUM($S276:AB276)</f>
        <v>11760</v>
      </c>
      <c r="AP276">
        <f>SUM($S276:AC276)</f>
        <v>13020</v>
      </c>
      <c r="AQ276">
        <f>SUM($S276:AD276)</f>
        <v>14000</v>
      </c>
    </row>
    <row r="277" spans="2:43" x14ac:dyDescent="0.25">
      <c r="B277">
        <v>20766</v>
      </c>
      <c r="C277" t="s">
        <v>813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127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>
        <f t="shared" si="4"/>
        <v>0</v>
      </c>
      <c r="AG277">
        <f>SUM($S277:T277)</f>
        <v>0</v>
      </c>
      <c r="AH277">
        <f>SUM($S277:U277)</f>
        <v>0</v>
      </c>
      <c r="AI277">
        <f>SUM($S277:V277)</f>
        <v>0</v>
      </c>
      <c r="AJ277">
        <f>SUM($S277:W277)</f>
        <v>0</v>
      </c>
      <c r="AK277">
        <f>SUM($S277:X277)</f>
        <v>0</v>
      </c>
      <c r="AL277">
        <f>SUM($S277:Y277)</f>
        <v>0</v>
      </c>
      <c r="AM277">
        <f>SUM($S277:Z277)</f>
        <v>0</v>
      </c>
      <c r="AN277">
        <f>SUM($S277:AA277)</f>
        <v>0</v>
      </c>
      <c r="AO277">
        <f>SUM($S277:AB277)</f>
        <v>0</v>
      </c>
      <c r="AP277">
        <f>SUM($S277:AC277)</f>
        <v>0</v>
      </c>
      <c r="AQ277">
        <f>SUM($S277:AD277)</f>
        <v>0</v>
      </c>
    </row>
    <row r="278" spans="2:43" x14ac:dyDescent="0.25">
      <c r="B278">
        <v>20767</v>
      </c>
      <c r="C278" t="s">
        <v>251</v>
      </c>
      <c r="D278" t="s">
        <v>23</v>
      </c>
      <c r="E278" t="s">
        <v>271</v>
      </c>
      <c r="F278" t="s">
        <v>535</v>
      </c>
      <c r="G278" t="s">
        <v>64</v>
      </c>
      <c r="H278">
        <v>0</v>
      </c>
      <c r="I278" t="s">
        <v>38</v>
      </c>
      <c r="J278" t="s">
        <v>174</v>
      </c>
      <c r="K278" t="s">
        <v>713</v>
      </c>
      <c r="L278" t="s">
        <v>1239</v>
      </c>
      <c r="M278">
        <v>10087.34</v>
      </c>
      <c r="N278">
        <v>16859.11</v>
      </c>
      <c r="O278">
        <v>21265.77</v>
      </c>
      <c r="P278">
        <v>18000</v>
      </c>
      <c r="Q278">
        <v>25000</v>
      </c>
      <c r="S278">
        <v>1625</v>
      </c>
      <c r="T278">
        <v>2000</v>
      </c>
      <c r="U278">
        <v>2625</v>
      </c>
      <c r="V278">
        <v>2250</v>
      </c>
      <c r="W278">
        <v>2250</v>
      </c>
      <c r="X278">
        <v>2000</v>
      </c>
      <c r="Y278">
        <v>2000</v>
      </c>
      <c r="Z278">
        <v>1250</v>
      </c>
      <c r="AA278">
        <v>2250</v>
      </c>
      <c r="AB278">
        <v>2750</v>
      </c>
      <c r="AC278">
        <v>2250</v>
      </c>
      <c r="AD278">
        <v>1750</v>
      </c>
      <c r="AF278">
        <f t="shared" si="4"/>
        <v>1625</v>
      </c>
      <c r="AG278">
        <f>SUM($S278:T278)</f>
        <v>3625</v>
      </c>
      <c r="AH278">
        <f>SUM($S278:U278)</f>
        <v>6250</v>
      </c>
      <c r="AI278">
        <f>SUM($S278:V278)</f>
        <v>8500</v>
      </c>
      <c r="AJ278">
        <f>SUM($S278:W278)</f>
        <v>10750</v>
      </c>
      <c r="AK278">
        <f>SUM($S278:X278)</f>
        <v>12750</v>
      </c>
      <c r="AL278">
        <f>SUM($S278:Y278)</f>
        <v>14750</v>
      </c>
      <c r="AM278">
        <f>SUM($S278:Z278)</f>
        <v>16000</v>
      </c>
      <c r="AN278">
        <f>SUM($S278:AA278)</f>
        <v>18250</v>
      </c>
      <c r="AO278">
        <f>SUM($S278:AB278)</f>
        <v>21000</v>
      </c>
      <c r="AP278">
        <f>SUM($S278:AC278)</f>
        <v>23250</v>
      </c>
      <c r="AQ278">
        <f>SUM($S278:AD278)</f>
        <v>25000</v>
      </c>
    </row>
    <row r="279" spans="2:43" x14ac:dyDescent="0.25">
      <c r="B279">
        <v>20768</v>
      </c>
      <c r="C279" t="s">
        <v>161</v>
      </c>
      <c r="D279" t="s">
        <v>23</v>
      </c>
      <c r="E279" t="s">
        <v>16</v>
      </c>
      <c r="F279" t="s">
        <v>533</v>
      </c>
      <c r="G279" t="s">
        <v>64</v>
      </c>
      <c r="H279">
        <v>0</v>
      </c>
      <c r="I279" t="s">
        <v>38</v>
      </c>
      <c r="J279" t="s">
        <v>128</v>
      </c>
      <c r="K279" t="s">
        <v>128</v>
      </c>
      <c r="L279" t="s">
        <v>1242</v>
      </c>
      <c r="M279">
        <v>33029.46</v>
      </c>
      <c r="N279">
        <v>30364.57</v>
      </c>
      <c r="O279">
        <v>34917.56</v>
      </c>
      <c r="P279">
        <v>32500</v>
      </c>
      <c r="Q279">
        <v>38000</v>
      </c>
      <c r="S279">
        <v>2470</v>
      </c>
      <c r="T279">
        <v>3040</v>
      </c>
      <c r="U279">
        <v>3990</v>
      </c>
      <c r="V279">
        <v>3420</v>
      </c>
      <c r="W279">
        <v>3420</v>
      </c>
      <c r="X279">
        <v>3040</v>
      </c>
      <c r="Y279">
        <v>3040</v>
      </c>
      <c r="Z279">
        <v>1900</v>
      </c>
      <c r="AA279">
        <v>3420</v>
      </c>
      <c r="AB279">
        <v>4180</v>
      </c>
      <c r="AC279">
        <v>3420</v>
      </c>
      <c r="AD279">
        <v>2660</v>
      </c>
      <c r="AF279">
        <f t="shared" si="4"/>
        <v>2470</v>
      </c>
      <c r="AG279">
        <f>SUM($S279:T279)</f>
        <v>5510</v>
      </c>
      <c r="AH279">
        <f>SUM($S279:U279)</f>
        <v>9500</v>
      </c>
      <c r="AI279">
        <f>SUM($S279:V279)</f>
        <v>12920</v>
      </c>
      <c r="AJ279">
        <f>SUM($S279:W279)</f>
        <v>16340</v>
      </c>
      <c r="AK279">
        <f>SUM($S279:X279)</f>
        <v>19380</v>
      </c>
      <c r="AL279">
        <f>SUM($S279:Y279)</f>
        <v>22420</v>
      </c>
      <c r="AM279">
        <f>SUM($S279:Z279)</f>
        <v>24320</v>
      </c>
      <c r="AN279">
        <f>SUM($S279:AA279)</f>
        <v>27740</v>
      </c>
      <c r="AO279">
        <f>SUM($S279:AB279)</f>
        <v>31920</v>
      </c>
      <c r="AP279">
        <f>SUM($S279:AC279)</f>
        <v>35340</v>
      </c>
      <c r="AQ279">
        <f>SUM($S279:AD279)</f>
        <v>38000</v>
      </c>
    </row>
    <row r="280" spans="2:43" x14ac:dyDescent="0.25">
      <c r="B280">
        <v>20769</v>
      </c>
      <c r="C280" t="s">
        <v>592</v>
      </c>
      <c r="D280" t="s">
        <v>23</v>
      </c>
      <c r="E280" t="s">
        <v>19</v>
      </c>
      <c r="F280" t="s">
        <v>535</v>
      </c>
      <c r="G280" t="s">
        <v>358</v>
      </c>
      <c r="H280">
        <v>0</v>
      </c>
      <c r="I280">
        <v>2024</v>
      </c>
      <c r="J280" t="s">
        <v>174</v>
      </c>
      <c r="K280">
        <v>0</v>
      </c>
      <c r="L280">
        <v>0</v>
      </c>
      <c r="M280">
        <v>10156.14</v>
      </c>
      <c r="N280">
        <v>13813.56</v>
      </c>
      <c r="O280">
        <v>7001.26</v>
      </c>
      <c r="P280">
        <v>15000</v>
      </c>
      <c r="Q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>
        <f t="shared" si="4"/>
        <v>0</v>
      </c>
      <c r="AG280">
        <f>SUM($S280:T280)</f>
        <v>0</v>
      </c>
      <c r="AH280">
        <f>SUM($S280:U280)</f>
        <v>0</v>
      </c>
      <c r="AI280">
        <f>SUM($S280:V280)</f>
        <v>0</v>
      </c>
      <c r="AJ280">
        <f>SUM($S280:W280)</f>
        <v>0</v>
      </c>
      <c r="AK280">
        <f>SUM($S280:X280)</f>
        <v>0</v>
      </c>
      <c r="AL280">
        <f>SUM($S280:Y280)</f>
        <v>0</v>
      </c>
      <c r="AM280">
        <f>SUM($S280:Z280)</f>
        <v>0</v>
      </c>
      <c r="AN280">
        <f>SUM($S280:AA280)</f>
        <v>0</v>
      </c>
      <c r="AO280">
        <f>SUM($S280:AB280)</f>
        <v>0</v>
      </c>
      <c r="AP280">
        <f>SUM($S280:AC280)</f>
        <v>0</v>
      </c>
      <c r="AQ280">
        <f>SUM($S280:AD280)</f>
        <v>0</v>
      </c>
    </row>
    <row r="281" spans="2:43" x14ac:dyDescent="0.25">
      <c r="B281">
        <v>20772</v>
      </c>
      <c r="C281" t="s">
        <v>69</v>
      </c>
      <c r="D281" t="s">
        <v>23</v>
      </c>
      <c r="E281" t="s">
        <v>18</v>
      </c>
      <c r="F281" t="s">
        <v>545</v>
      </c>
      <c r="G281" t="s">
        <v>64</v>
      </c>
      <c r="H281">
        <v>0</v>
      </c>
      <c r="I281" t="s">
        <v>38</v>
      </c>
      <c r="J281" t="s">
        <v>128</v>
      </c>
      <c r="K281" t="s">
        <v>128</v>
      </c>
      <c r="L281" t="s">
        <v>1242</v>
      </c>
      <c r="M281">
        <v>173169.82</v>
      </c>
      <c r="N281">
        <v>101481.39</v>
      </c>
      <c r="O281">
        <v>131126.56</v>
      </c>
      <c r="P281">
        <v>114000</v>
      </c>
      <c r="Q281">
        <v>140000</v>
      </c>
      <c r="S281">
        <v>9100</v>
      </c>
      <c r="T281">
        <v>11200</v>
      </c>
      <c r="U281">
        <v>14700</v>
      </c>
      <c r="V281">
        <v>12600</v>
      </c>
      <c r="W281">
        <v>12600</v>
      </c>
      <c r="X281">
        <v>11200</v>
      </c>
      <c r="Y281">
        <v>11200</v>
      </c>
      <c r="Z281">
        <v>7000</v>
      </c>
      <c r="AA281">
        <v>12600</v>
      </c>
      <c r="AB281">
        <v>15400</v>
      </c>
      <c r="AC281">
        <v>12600</v>
      </c>
      <c r="AD281">
        <v>9800</v>
      </c>
      <c r="AF281">
        <f t="shared" si="4"/>
        <v>9100</v>
      </c>
      <c r="AG281">
        <f>SUM($S281:T281)</f>
        <v>20300</v>
      </c>
      <c r="AH281">
        <f>SUM($S281:U281)</f>
        <v>35000</v>
      </c>
      <c r="AI281">
        <f>SUM($S281:V281)</f>
        <v>47600</v>
      </c>
      <c r="AJ281">
        <f>SUM($S281:W281)</f>
        <v>60200</v>
      </c>
      <c r="AK281">
        <f>SUM($S281:X281)</f>
        <v>71400</v>
      </c>
      <c r="AL281">
        <f>SUM($S281:Y281)</f>
        <v>82600</v>
      </c>
      <c r="AM281">
        <f>SUM($S281:Z281)</f>
        <v>89600</v>
      </c>
      <c r="AN281">
        <f>SUM($S281:AA281)</f>
        <v>102200</v>
      </c>
      <c r="AO281">
        <f>SUM($S281:AB281)</f>
        <v>117600</v>
      </c>
      <c r="AP281">
        <f>SUM($S281:AC281)</f>
        <v>130200</v>
      </c>
      <c r="AQ281">
        <f>SUM($S281:AD281)</f>
        <v>140000</v>
      </c>
    </row>
    <row r="282" spans="2:43" x14ac:dyDescent="0.25">
      <c r="B282">
        <v>20774</v>
      </c>
      <c r="C282" t="s">
        <v>311</v>
      </c>
      <c r="D282" t="s">
        <v>23</v>
      </c>
      <c r="E282" t="s">
        <v>271</v>
      </c>
      <c r="F282">
        <v>0</v>
      </c>
      <c r="G282" t="s">
        <v>64</v>
      </c>
      <c r="H282">
        <v>0</v>
      </c>
      <c r="I282" t="s">
        <v>38</v>
      </c>
      <c r="J282" t="s">
        <v>712</v>
      </c>
      <c r="K282" t="s">
        <v>679</v>
      </c>
      <c r="L282" t="s">
        <v>1239</v>
      </c>
      <c r="M282">
        <v>2666.83</v>
      </c>
      <c r="N282">
        <v>3257.1</v>
      </c>
      <c r="O282">
        <v>1946.2</v>
      </c>
      <c r="P282">
        <v>3500</v>
      </c>
      <c r="Q282">
        <v>2000</v>
      </c>
      <c r="S282">
        <v>130</v>
      </c>
      <c r="T282">
        <v>160</v>
      </c>
      <c r="U282">
        <v>210</v>
      </c>
      <c r="V282">
        <v>180</v>
      </c>
      <c r="W282">
        <v>180</v>
      </c>
      <c r="X282">
        <v>160</v>
      </c>
      <c r="Y282">
        <v>160</v>
      </c>
      <c r="Z282">
        <v>100</v>
      </c>
      <c r="AA282">
        <v>180</v>
      </c>
      <c r="AB282">
        <v>220</v>
      </c>
      <c r="AC282">
        <v>180</v>
      </c>
      <c r="AD282">
        <v>140</v>
      </c>
      <c r="AF282">
        <f t="shared" si="4"/>
        <v>130</v>
      </c>
      <c r="AG282">
        <f>SUM($S282:T282)</f>
        <v>290</v>
      </c>
      <c r="AH282">
        <f>SUM($S282:U282)</f>
        <v>500</v>
      </c>
      <c r="AI282">
        <f>SUM($S282:V282)</f>
        <v>680</v>
      </c>
      <c r="AJ282">
        <f>SUM($S282:W282)</f>
        <v>860</v>
      </c>
      <c r="AK282">
        <f>SUM($S282:X282)</f>
        <v>1020</v>
      </c>
      <c r="AL282">
        <f>SUM($S282:Y282)</f>
        <v>1180</v>
      </c>
      <c r="AM282">
        <f>SUM($S282:Z282)</f>
        <v>1280</v>
      </c>
      <c r="AN282">
        <f>SUM($S282:AA282)</f>
        <v>1460</v>
      </c>
      <c r="AO282">
        <f>SUM($S282:AB282)</f>
        <v>1680</v>
      </c>
      <c r="AP282">
        <f>SUM($S282:AC282)</f>
        <v>1860</v>
      </c>
      <c r="AQ282">
        <f>SUM($S282:AD282)</f>
        <v>2000</v>
      </c>
    </row>
    <row r="283" spans="2:43" x14ac:dyDescent="0.25">
      <c r="B283">
        <v>20775</v>
      </c>
      <c r="C283" t="s">
        <v>814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127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>
        <f t="shared" si="4"/>
        <v>0</v>
      </c>
      <c r="AG283">
        <f>SUM($S283:T283)</f>
        <v>0</v>
      </c>
      <c r="AH283">
        <f>SUM($S283:U283)</f>
        <v>0</v>
      </c>
      <c r="AI283">
        <f>SUM($S283:V283)</f>
        <v>0</v>
      </c>
      <c r="AJ283">
        <f>SUM($S283:W283)</f>
        <v>0</v>
      </c>
      <c r="AK283">
        <f>SUM($S283:X283)</f>
        <v>0</v>
      </c>
      <c r="AL283">
        <f>SUM($S283:Y283)</f>
        <v>0</v>
      </c>
      <c r="AM283">
        <f>SUM($S283:Z283)</f>
        <v>0</v>
      </c>
      <c r="AN283">
        <f>SUM($S283:AA283)</f>
        <v>0</v>
      </c>
      <c r="AO283">
        <f>SUM($S283:AB283)</f>
        <v>0</v>
      </c>
      <c r="AP283">
        <f>SUM($S283:AC283)</f>
        <v>0</v>
      </c>
      <c r="AQ283">
        <f>SUM($S283:AD283)</f>
        <v>0</v>
      </c>
    </row>
    <row r="284" spans="2:43" x14ac:dyDescent="0.25">
      <c r="B284">
        <v>20776</v>
      </c>
      <c r="C284" t="s">
        <v>312</v>
      </c>
      <c r="D284" t="s">
        <v>23</v>
      </c>
      <c r="E284" t="s">
        <v>18</v>
      </c>
      <c r="F284" t="s">
        <v>535</v>
      </c>
      <c r="G284" t="s">
        <v>64</v>
      </c>
      <c r="H284">
        <v>0</v>
      </c>
      <c r="I284" t="s">
        <v>38</v>
      </c>
      <c r="J284" t="s">
        <v>712</v>
      </c>
      <c r="K284" t="s">
        <v>679</v>
      </c>
      <c r="L284" t="s">
        <v>1239</v>
      </c>
      <c r="M284">
        <v>5454.35</v>
      </c>
      <c r="N284">
        <v>4164.0600000000004</v>
      </c>
      <c r="O284">
        <v>2362.37</v>
      </c>
      <c r="P284">
        <v>4500</v>
      </c>
      <c r="Q284">
        <v>2500</v>
      </c>
      <c r="S284">
        <v>162.5</v>
      </c>
      <c r="T284">
        <v>200</v>
      </c>
      <c r="U284">
        <v>262.5</v>
      </c>
      <c r="V284">
        <v>225</v>
      </c>
      <c r="W284">
        <v>225</v>
      </c>
      <c r="X284">
        <v>200</v>
      </c>
      <c r="Y284">
        <v>200</v>
      </c>
      <c r="Z284">
        <v>125</v>
      </c>
      <c r="AA284">
        <v>225</v>
      </c>
      <c r="AB284">
        <v>275</v>
      </c>
      <c r="AC284">
        <v>225</v>
      </c>
      <c r="AD284">
        <v>175</v>
      </c>
      <c r="AF284">
        <f t="shared" si="4"/>
        <v>162.5</v>
      </c>
      <c r="AG284">
        <f>SUM($S284:T284)</f>
        <v>362.5</v>
      </c>
      <c r="AH284">
        <f>SUM($S284:U284)</f>
        <v>625</v>
      </c>
      <c r="AI284">
        <f>SUM($S284:V284)</f>
        <v>850</v>
      </c>
      <c r="AJ284">
        <f>SUM($S284:W284)</f>
        <v>1075</v>
      </c>
      <c r="AK284">
        <f>SUM($S284:X284)</f>
        <v>1275</v>
      </c>
      <c r="AL284">
        <f>SUM($S284:Y284)</f>
        <v>1475</v>
      </c>
      <c r="AM284">
        <f>SUM($S284:Z284)</f>
        <v>1600</v>
      </c>
      <c r="AN284">
        <f>SUM($S284:AA284)</f>
        <v>1825</v>
      </c>
      <c r="AO284">
        <f>SUM($S284:AB284)</f>
        <v>2100</v>
      </c>
      <c r="AP284">
        <f>SUM($S284:AC284)</f>
        <v>2325</v>
      </c>
      <c r="AQ284">
        <f>SUM($S284:AD284)</f>
        <v>2500</v>
      </c>
    </row>
    <row r="285" spans="2:43" x14ac:dyDescent="0.25">
      <c r="B285">
        <v>20777</v>
      </c>
      <c r="C285" t="s">
        <v>593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2023</v>
      </c>
      <c r="J285">
        <v>0</v>
      </c>
      <c r="K285">
        <v>0</v>
      </c>
      <c r="L285">
        <v>0</v>
      </c>
      <c r="M285">
        <v>1291.74</v>
      </c>
      <c r="N285">
        <v>2237.19</v>
      </c>
      <c r="O285">
        <v>-1154.1600000000001</v>
      </c>
      <c r="P285">
        <v>0</v>
      </c>
      <c r="Q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>
        <f t="shared" si="4"/>
        <v>0</v>
      </c>
      <c r="AG285">
        <f>SUM($S285:T285)</f>
        <v>0</v>
      </c>
      <c r="AH285">
        <f>SUM($S285:U285)</f>
        <v>0</v>
      </c>
      <c r="AI285">
        <f>SUM($S285:V285)</f>
        <v>0</v>
      </c>
      <c r="AJ285">
        <f>SUM($S285:W285)</f>
        <v>0</v>
      </c>
      <c r="AK285">
        <f>SUM($S285:X285)</f>
        <v>0</v>
      </c>
      <c r="AL285">
        <f>SUM($S285:Y285)</f>
        <v>0</v>
      </c>
      <c r="AM285">
        <f>SUM($S285:Z285)</f>
        <v>0</v>
      </c>
      <c r="AN285">
        <f>SUM($S285:AA285)</f>
        <v>0</v>
      </c>
      <c r="AO285">
        <f>SUM($S285:AB285)</f>
        <v>0</v>
      </c>
      <c r="AP285">
        <f>SUM($S285:AC285)</f>
        <v>0</v>
      </c>
      <c r="AQ285">
        <f>SUM($S285:AD285)</f>
        <v>0</v>
      </c>
    </row>
    <row r="286" spans="2:43" x14ac:dyDescent="0.25">
      <c r="B286">
        <v>20778</v>
      </c>
      <c r="C286" t="s">
        <v>75</v>
      </c>
      <c r="D286" t="s">
        <v>23</v>
      </c>
      <c r="E286" t="s">
        <v>18</v>
      </c>
      <c r="F286" t="s">
        <v>535</v>
      </c>
      <c r="G286" t="s">
        <v>64</v>
      </c>
      <c r="H286">
        <v>0</v>
      </c>
      <c r="I286" t="s">
        <v>38</v>
      </c>
      <c r="J286" t="s">
        <v>174</v>
      </c>
      <c r="K286" t="s">
        <v>133</v>
      </c>
      <c r="L286" t="s">
        <v>1242</v>
      </c>
      <c r="M286">
        <v>6330.76</v>
      </c>
      <c r="N286">
        <v>12872.51</v>
      </c>
      <c r="O286">
        <v>19945.330000000002</v>
      </c>
      <c r="P286">
        <v>13500</v>
      </c>
      <c r="Q286">
        <v>22000</v>
      </c>
      <c r="S286">
        <v>1430</v>
      </c>
      <c r="T286">
        <v>1760</v>
      </c>
      <c r="U286">
        <v>2310</v>
      </c>
      <c r="V286">
        <v>1980</v>
      </c>
      <c r="W286">
        <v>1980</v>
      </c>
      <c r="X286">
        <v>1760</v>
      </c>
      <c r="Y286">
        <v>1760</v>
      </c>
      <c r="Z286">
        <v>1100</v>
      </c>
      <c r="AA286">
        <v>1980</v>
      </c>
      <c r="AB286">
        <v>2420</v>
      </c>
      <c r="AC286">
        <v>1980</v>
      </c>
      <c r="AD286">
        <v>1540</v>
      </c>
      <c r="AF286">
        <f t="shared" si="4"/>
        <v>1430</v>
      </c>
      <c r="AG286">
        <f>SUM($S286:T286)</f>
        <v>3190</v>
      </c>
      <c r="AH286">
        <f>SUM($S286:U286)</f>
        <v>5500</v>
      </c>
      <c r="AI286">
        <f>SUM($S286:V286)</f>
        <v>7480</v>
      </c>
      <c r="AJ286">
        <f>SUM($S286:W286)</f>
        <v>9460</v>
      </c>
      <c r="AK286">
        <f>SUM($S286:X286)</f>
        <v>11220</v>
      </c>
      <c r="AL286">
        <f>SUM($S286:Y286)</f>
        <v>12980</v>
      </c>
      <c r="AM286">
        <f>SUM($S286:Z286)</f>
        <v>14080</v>
      </c>
      <c r="AN286">
        <f>SUM($S286:AA286)</f>
        <v>16060</v>
      </c>
      <c r="AO286">
        <f>SUM($S286:AB286)</f>
        <v>18480</v>
      </c>
      <c r="AP286">
        <f>SUM($S286:AC286)</f>
        <v>20460</v>
      </c>
      <c r="AQ286">
        <f>SUM($S286:AD286)</f>
        <v>22000</v>
      </c>
    </row>
    <row r="287" spans="2:43" x14ac:dyDescent="0.25">
      <c r="B287">
        <v>20779</v>
      </c>
      <c r="C287" t="s">
        <v>595</v>
      </c>
      <c r="D287" t="s">
        <v>23</v>
      </c>
      <c r="E287" t="s">
        <v>271</v>
      </c>
      <c r="F287" t="s">
        <v>535</v>
      </c>
      <c r="G287" t="s">
        <v>358</v>
      </c>
      <c r="H287">
        <v>0</v>
      </c>
      <c r="I287">
        <v>2024</v>
      </c>
      <c r="J287" t="s">
        <v>174</v>
      </c>
      <c r="K287">
        <v>0</v>
      </c>
      <c r="L287">
        <v>0</v>
      </c>
      <c r="M287">
        <v>15827.26</v>
      </c>
      <c r="N287">
        <v>5163.3900000000003</v>
      </c>
      <c r="O287">
        <v>194.28</v>
      </c>
      <c r="P287">
        <v>7000</v>
      </c>
      <c r="Q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>
        <f t="shared" si="4"/>
        <v>0</v>
      </c>
      <c r="AG287">
        <f>SUM($S287:T287)</f>
        <v>0</v>
      </c>
      <c r="AH287">
        <f>SUM($S287:U287)</f>
        <v>0</v>
      </c>
      <c r="AI287">
        <f>SUM($S287:V287)</f>
        <v>0</v>
      </c>
      <c r="AJ287">
        <f>SUM($S287:W287)</f>
        <v>0</v>
      </c>
      <c r="AK287">
        <f>SUM($S287:X287)</f>
        <v>0</v>
      </c>
      <c r="AL287">
        <f>SUM($S287:Y287)</f>
        <v>0</v>
      </c>
      <c r="AM287">
        <f>SUM($S287:Z287)</f>
        <v>0</v>
      </c>
      <c r="AN287">
        <f>SUM($S287:AA287)</f>
        <v>0</v>
      </c>
      <c r="AO287">
        <f>SUM($S287:AB287)</f>
        <v>0</v>
      </c>
      <c r="AP287">
        <f>SUM($S287:AC287)</f>
        <v>0</v>
      </c>
      <c r="AQ287">
        <f>SUM($S287:AD287)</f>
        <v>0</v>
      </c>
    </row>
    <row r="288" spans="2:43" x14ac:dyDescent="0.25">
      <c r="B288">
        <v>20780</v>
      </c>
      <c r="C288" t="s">
        <v>596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2023</v>
      </c>
      <c r="J288">
        <v>0</v>
      </c>
      <c r="K288">
        <v>0</v>
      </c>
      <c r="L288">
        <v>0</v>
      </c>
      <c r="M288">
        <v>2145.23</v>
      </c>
      <c r="N288">
        <v>1924.8</v>
      </c>
      <c r="O288">
        <v>0</v>
      </c>
      <c r="P288">
        <v>0</v>
      </c>
      <c r="Q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>
        <f t="shared" si="4"/>
        <v>0</v>
      </c>
      <c r="AG288">
        <f>SUM($S288:T288)</f>
        <v>0</v>
      </c>
      <c r="AH288">
        <f>SUM($S288:U288)</f>
        <v>0</v>
      </c>
      <c r="AI288">
        <f>SUM($S288:V288)</f>
        <v>0</v>
      </c>
      <c r="AJ288">
        <f>SUM($S288:W288)</f>
        <v>0</v>
      </c>
      <c r="AK288">
        <f>SUM($S288:X288)</f>
        <v>0</v>
      </c>
      <c r="AL288">
        <f>SUM($S288:Y288)</f>
        <v>0</v>
      </c>
      <c r="AM288">
        <f>SUM($S288:Z288)</f>
        <v>0</v>
      </c>
      <c r="AN288">
        <f>SUM($S288:AA288)</f>
        <v>0</v>
      </c>
      <c r="AO288">
        <f>SUM($S288:AB288)</f>
        <v>0</v>
      </c>
      <c r="AP288">
        <f>SUM($S288:AC288)</f>
        <v>0</v>
      </c>
      <c r="AQ288">
        <f>SUM($S288:AD288)</f>
        <v>0</v>
      </c>
    </row>
    <row r="289" spans="2:43" x14ac:dyDescent="0.25">
      <c r="B289">
        <v>20781</v>
      </c>
      <c r="C289" t="s">
        <v>130</v>
      </c>
      <c r="D289" t="s">
        <v>23</v>
      </c>
      <c r="E289" t="s">
        <v>16</v>
      </c>
      <c r="F289" t="s">
        <v>535</v>
      </c>
      <c r="G289" t="s">
        <v>64</v>
      </c>
      <c r="H289">
        <v>0</v>
      </c>
      <c r="I289" t="s">
        <v>38</v>
      </c>
      <c r="J289" t="s">
        <v>133</v>
      </c>
      <c r="K289" t="s">
        <v>133</v>
      </c>
      <c r="L289" t="s">
        <v>1242</v>
      </c>
      <c r="M289">
        <v>11028.51</v>
      </c>
      <c r="N289">
        <v>12645.51</v>
      </c>
      <c r="O289">
        <v>10344.6</v>
      </c>
      <c r="P289">
        <v>13000</v>
      </c>
      <c r="Q289">
        <v>11000</v>
      </c>
      <c r="S289">
        <v>715</v>
      </c>
      <c r="T289">
        <v>880</v>
      </c>
      <c r="U289">
        <v>1155</v>
      </c>
      <c r="V289">
        <v>990</v>
      </c>
      <c r="W289">
        <v>990</v>
      </c>
      <c r="X289">
        <v>880</v>
      </c>
      <c r="Y289">
        <v>880</v>
      </c>
      <c r="Z289">
        <v>550</v>
      </c>
      <c r="AA289">
        <v>990</v>
      </c>
      <c r="AB289">
        <v>1210</v>
      </c>
      <c r="AC289">
        <v>990</v>
      </c>
      <c r="AD289">
        <v>770</v>
      </c>
      <c r="AF289">
        <f t="shared" si="4"/>
        <v>715</v>
      </c>
      <c r="AG289">
        <f>SUM($S289:T289)</f>
        <v>1595</v>
      </c>
      <c r="AH289">
        <f>SUM($S289:U289)</f>
        <v>2750</v>
      </c>
      <c r="AI289">
        <f>SUM($S289:V289)</f>
        <v>3740</v>
      </c>
      <c r="AJ289">
        <f>SUM($S289:W289)</f>
        <v>4730</v>
      </c>
      <c r="AK289">
        <f>SUM($S289:X289)</f>
        <v>5610</v>
      </c>
      <c r="AL289">
        <f>SUM($S289:Y289)</f>
        <v>6490</v>
      </c>
      <c r="AM289">
        <f>SUM($S289:Z289)</f>
        <v>7040</v>
      </c>
      <c r="AN289">
        <f>SUM($S289:AA289)</f>
        <v>8030</v>
      </c>
      <c r="AO289">
        <f>SUM($S289:AB289)</f>
        <v>9240</v>
      </c>
      <c r="AP289">
        <f>SUM($S289:AC289)</f>
        <v>10230</v>
      </c>
      <c r="AQ289">
        <f>SUM($S289:AD289)</f>
        <v>11000</v>
      </c>
    </row>
    <row r="290" spans="2:43" x14ac:dyDescent="0.25">
      <c r="B290">
        <v>20784</v>
      </c>
      <c r="C290" t="s">
        <v>815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127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>
        <f t="shared" si="4"/>
        <v>0</v>
      </c>
      <c r="AG290">
        <f>SUM($S290:T290)</f>
        <v>0</v>
      </c>
      <c r="AH290">
        <f>SUM($S290:U290)</f>
        <v>0</v>
      </c>
      <c r="AI290">
        <f>SUM($S290:V290)</f>
        <v>0</v>
      </c>
      <c r="AJ290">
        <f>SUM($S290:W290)</f>
        <v>0</v>
      </c>
      <c r="AK290">
        <f>SUM($S290:X290)</f>
        <v>0</v>
      </c>
      <c r="AL290">
        <f>SUM($S290:Y290)</f>
        <v>0</v>
      </c>
      <c r="AM290">
        <f>SUM($S290:Z290)</f>
        <v>0</v>
      </c>
      <c r="AN290">
        <f>SUM($S290:AA290)</f>
        <v>0</v>
      </c>
      <c r="AO290">
        <f>SUM($S290:AB290)</f>
        <v>0</v>
      </c>
      <c r="AP290">
        <f>SUM($S290:AC290)</f>
        <v>0</v>
      </c>
      <c r="AQ290">
        <f>SUM($S290:AD290)</f>
        <v>0</v>
      </c>
    </row>
    <row r="291" spans="2:43" x14ac:dyDescent="0.25">
      <c r="B291">
        <v>20785</v>
      </c>
      <c r="C291" t="s">
        <v>597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2023</v>
      </c>
      <c r="J291">
        <v>0</v>
      </c>
      <c r="K291">
        <v>0</v>
      </c>
      <c r="L291">
        <v>0</v>
      </c>
      <c r="M291">
        <v>2575.84</v>
      </c>
      <c r="N291">
        <v>1113.3800000000001</v>
      </c>
      <c r="O291">
        <v>0</v>
      </c>
      <c r="P291">
        <v>0</v>
      </c>
      <c r="Q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>
        <f t="shared" si="4"/>
        <v>0</v>
      </c>
      <c r="AG291">
        <f>SUM($S291:T291)</f>
        <v>0</v>
      </c>
      <c r="AH291">
        <f>SUM($S291:U291)</f>
        <v>0</v>
      </c>
      <c r="AI291">
        <f>SUM($S291:V291)</f>
        <v>0</v>
      </c>
      <c r="AJ291">
        <f>SUM($S291:W291)</f>
        <v>0</v>
      </c>
      <c r="AK291">
        <f>SUM($S291:X291)</f>
        <v>0</v>
      </c>
      <c r="AL291">
        <f>SUM($S291:Y291)</f>
        <v>0</v>
      </c>
      <c r="AM291">
        <f>SUM($S291:Z291)</f>
        <v>0</v>
      </c>
      <c r="AN291">
        <f>SUM($S291:AA291)</f>
        <v>0</v>
      </c>
      <c r="AO291">
        <f>SUM($S291:AB291)</f>
        <v>0</v>
      </c>
      <c r="AP291">
        <f>SUM($S291:AC291)</f>
        <v>0</v>
      </c>
      <c r="AQ291">
        <f>SUM($S291:AD291)</f>
        <v>0</v>
      </c>
    </row>
    <row r="292" spans="2:43" x14ac:dyDescent="0.25">
      <c r="B292">
        <v>20787</v>
      </c>
      <c r="C292" t="s">
        <v>816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127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>
        <f t="shared" si="4"/>
        <v>0</v>
      </c>
      <c r="AG292">
        <f>SUM($S292:T292)</f>
        <v>0</v>
      </c>
      <c r="AH292">
        <f>SUM($S292:U292)</f>
        <v>0</v>
      </c>
      <c r="AI292">
        <f>SUM($S292:V292)</f>
        <v>0</v>
      </c>
      <c r="AJ292">
        <f>SUM($S292:W292)</f>
        <v>0</v>
      </c>
      <c r="AK292">
        <f>SUM($S292:X292)</f>
        <v>0</v>
      </c>
      <c r="AL292">
        <f>SUM($S292:Y292)</f>
        <v>0</v>
      </c>
      <c r="AM292">
        <f>SUM($S292:Z292)</f>
        <v>0</v>
      </c>
      <c r="AN292">
        <f>SUM($S292:AA292)</f>
        <v>0</v>
      </c>
      <c r="AO292">
        <f>SUM($S292:AB292)</f>
        <v>0</v>
      </c>
      <c r="AP292">
        <f>SUM($S292:AC292)</f>
        <v>0</v>
      </c>
      <c r="AQ292">
        <f>SUM($S292:AD292)</f>
        <v>0</v>
      </c>
    </row>
    <row r="293" spans="2:43" x14ac:dyDescent="0.25">
      <c r="B293">
        <v>20788</v>
      </c>
      <c r="C293" t="s">
        <v>313</v>
      </c>
      <c r="D293" t="s">
        <v>23</v>
      </c>
      <c r="E293" t="s">
        <v>271</v>
      </c>
      <c r="F293">
        <v>0</v>
      </c>
      <c r="G293" t="s">
        <v>64</v>
      </c>
      <c r="H293">
        <v>0</v>
      </c>
      <c r="I293" t="s">
        <v>38</v>
      </c>
      <c r="J293" t="s">
        <v>712</v>
      </c>
      <c r="K293" t="s">
        <v>679</v>
      </c>
      <c r="L293" t="s">
        <v>1239</v>
      </c>
      <c r="M293">
        <v>3225.11</v>
      </c>
      <c r="N293">
        <v>2021.21</v>
      </c>
      <c r="O293">
        <v>143.4</v>
      </c>
      <c r="P293">
        <v>2500</v>
      </c>
      <c r="Q293">
        <v>500</v>
      </c>
      <c r="S293">
        <v>32.5</v>
      </c>
      <c r="T293">
        <v>40</v>
      </c>
      <c r="U293">
        <v>52.5</v>
      </c>
      <c r="V293">
        <v>45</v>
      </c>
      <c r="W293">
        <v>45</v>
      </c>
      <c r="X293">
        <v>40</v>
      </c>
      <c r="Y293">
        <v>40</v>
      </c>
      <c r="Z293">
        <v>25</v>
      </c>
      <c r="AA293">
        <v>45</v>
      </c>
      <c r="AB293">
        <v>55</v>
      </c>
      <c r="AC293">
        <v>45</v>
      </c>
      <c r="AD293">
        <v>35</v>
      </c>
      <c r="AF293">
        <f t="shared" si="4"/>
        <v>32.5</v>
      </c>
      <c r="AG293">
        <f>SUM($S293:T293)</f>
        <v>72.5</v>
      </c>
      <c r="AH293">
        <f>SUM($S293:U293)</f>
        <v>125</v>
      </c>
      <c r="AI293">
        <f>SUM($S293:V293)</f>
        <v>170</v>
      </c>
      <c r="AJ293">
        <f>SUM($S293:W293)</f>
        <v>215</v>
      </c>
      <c r="AK293">
        <f>SUM($S293:X293)</f>
        <v>255</v>
      </c>
      <c r="AL293">
        <f>SUM($S293:Y293)</f>
        <v>295</v>
      </c>
      <c r="AM293">
        <f>SUM($S293:Z293)</f>
        <v>320</v>
      </c>
      <c r="AN293">
        <f>SUM($S293:AA293)</f>
        <v>365</v>
      </c>
      <c r="AO293">
        <f>SUM($S293:AB293)</f>
        <v>420</v>
      </c>
      <c r="AP293">
        <f>SUM($S293:AC293)</f>
        <v>465</v>
      </c>
      <c r="AQ293">
        <f>SUM($S293:AD293)</f>
        <v>500</v>
      </c>
    </row>
    <row r="294" spans="2:43" x14ac:dyDescent="0.25">
      <c r="B294">
        <v>20790</v>
      </c>
      <c r="C294" t="s">
        <v>598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2022</v>
      </c>
      <c r="J294">
        <v>0</v>
      </c>
      <c r="K294">
        <v>0</v>
      </c>
      <c r="L294">
        <v>0</v>
      </c>
      <c r="M294">
        <v>139.54</v>
      </c>
      <c r="N294">
        <v>0</v>
      </c>
      <c r="O294">
        <v>0</v>
      </c>
      <c r="P294">
        <v>0</v>
      </c>
      <c r="Q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>
        <f t="shared" si="4"/>
        <v>0</v>
      </c>
      <c r="AG294">
        <f>SUM($S294:T294)</f>
        <v>0</v>
      </c>
      <c r="AH294">
        <f>SUM($S294:U294)</f>
        <v>0</v>
      </c>
      <c r="AI294">
        <f>SUM($S294:V294)</f>
        <v>0</v>
      </c>
      <c r="AJ294">
        <f>SUM($S294:W294)</f>
        <v>0</v>
      </c>
      <c r="AK294">
        <f>SUM($S294:X294)</f>
        <v>0</v>
      </c>
      <c r="AL294">
        <f>SUM($S294:Y294)</f>
        <v>0</v>
      </c>
      <c r="AM294">
        <f>SUM($S294:Z294)</f>
        <v>0</v>
      </c>
      <c r="AN294">
        <f>SUM($S294:AA294)</f>
        <v>0</v>
      </c>
      <c r="AO294">
        <f>SUM($S294:AB294)</f>
        <v>0</v>
      </c>
      <c r="AP294">
        <f>SUM($S294:AC294)</f>
        <v>0</v>
      </c>
      <c r="AQ294">
        <f>SUM($S294:AD294)</f>
        <v>0</v>
      </c>
    </row>
    <row r="295" spans="2:43" x14ac:dyDescent="0.25">
      <c r="B295">
        <v>20791</v>
      </c>
      <c r="C295" t="s">
        <v>254</v>
      </c>
      <c r="D295" t="s">
        <v>23</v>
      </c>
      <c r="E295" t="s">
        <v>271</v>
      </c>
      <c r="F295" t="s">
        <v>535</v>
      </c>
      <c r="G295" t="s">
        <v>64</v>
      </c>
      <c r="H295">
        <v>0</v>
      </c>
      <c r="I295" t="s">
        <v>38</v>
      </c>
      <c r="J295" t="s">
        <v>174</v>
      </c>
      <c r="K295" t="s">
        <v>133</v>
      </c>
      <c r="L295" t="s">
        <v>1242</v>
      </c>
      <c r="M295">
        <v>7530.63</v>
      </c>
      <c r="N295">
        <v>5665.6</v>
      </c>
      <c r="O295">
        <v>11864.43</v>
      </c>
      <c r="P295">
        <v>6000</v>
      </c>
      <c r="Q295">
        <v>15000</v>
      </c>
      <c r="S295">
        <v>975</v>
      </c>
      <c r="T295">
        <v>1200</v>
      </c>
      <c r="U295">
        <v>1575</v>
      </c>
      <c r="V295">
        <v>1350</v>
      </c>
      <c r="W295">
        <v>1350</v>
      </c>
      <c r="X295">
        <v>1200</v>
      </c>
      <c r="Y295">
        <v>1200</v>
      </c>
      <c r="Z295">
        <v>750</v>
      </c>
      <c r="AA295">
        <v>1350</v>
      </c>
      <c r="AB295">
        <v>1650</v>
      </c>
      <c r="AC295">
        <v>1350</v>
      </c>
      <c r="AD295">
        <v>1050</v>
      </c>
      <c r="AF295">
        <f t="shared" si="4"/>
        <v>975</v>
      </c>
      <c r="AG295">
        <f>SUM($S295:T295)</f>
        <v>2175</v>
      </c>
      <c r="AH295">
        <f>SUM($S295:U295)</f>
        <v>3750</v>
      </c>
      <c r="AI295">
        <f>SUM($S295:V295)</f>
        <v>5100</v>
      </c>
      <c r="AJ295">
        <f>SUM($S295:W295)</f>
        <v>6450</v>
      </c>
      <c r="AK295">
        <f>SUM($S295:X295)</f>
        <v>7650</v>
      </c>
      <c r="AL295">
        <f>SUM($S295:Y295)</f>
        <v>8850</v>
      </c>
      <c r="AM295">
        <f>SUM($S295:Z295)</f>
        <v>9600</v>
      </c>
      <c r="AN295">
        <f>SUM($S295:AA295)</f>
        <v>10950</v>
      </c>
      <c r="AO295">
        <f>SUM($S295:AB295)</f>
        <v>12600</v>
      </c>
      <c r="AP295">
        <f>SUM($S295:AC295)</f>
        <v>13950</v>
      </c>
      <c r="AQ295">
        <f>SUM($S295:AD295)</f>
        <v>15000</v>
      </c>
    </row>
    <row r="296" spans="2:43" x14ac:dyDescent="0.25">
      <c r="B296">
        <v>20793</v>
      </c>
      <c r="C296" t="s">
        <v>599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2022</v>
      </c>
      <c r="J296">
        <v>0</v>
      </c>
      <c r="K296">
        <v>0</v>
      </c>
      <c r="L296">
        <v>0</v>
      </c>
      <c r="M296">
        <v>1512.6</v>
      </c>
      <c r="N296">
        <v>0</v>
      </c>
      <c r="O296">
        <v>0</v>
      </c>
      <c r="P296">
        <v>0</v>
      </c>
      <c r="Q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>
        <f t="shared" si="4"/>
        <v>0</v>
      </c>
      <c r="AG296">
        <f>SUM($S296:T296)</f>
        <v>0</v>
      </c>
      <c r="AH296">
        <f>SUM($S296:U296)</f>
        <v>0</v>
      </c>
      <c r="AI296">
        <f>SUM($S296:V296)</f>
        <v>0</v>
      </c>
      <c r="AJ296">
        <f>SUM($S296:W296)</f>
        <v>0</v>
      </c>
      <c r="AK296">
        <f>SUM($S296:X296)</f>
        <v>0</v>
      </c>
      <c r="AL296">
        <f>SUM($S296:Y296)</f>
        <v>0</v>
      </c>
      <c r="AM296">
        <f>SUM($S296:Z296)</f>
        <v>0</v>
      </c>
      <c r="AN296">
        <f>SUM($S296:AA296)</f>
        <v>0</v>
      </c>
      <c r="AO296">
        <f>SUM($S296:AB296)</f>
        <v>0</v>
      </c>
      <c r="AP296">
        <f>SUM($S296:AC296)</f>
        <v>0</v>
      </c>
      <c r="AQ296">
        <f>SUM($S296:AD296)</f>
        <v>0</v>
      </c>
    </row>
    <row r="297" spans="2:43" x14ac:dyDescent="0.25">
      <c r="B297">
        <v>20794</v>
      </c>
      <c r="C297" t="s">
        <v>689</v>
      </c>
      <c r="D297" t="s">
        <v>23</v>
      </c>
      <c r="E297" t="s">
        <v>19</v>
      </c>
      <c r="F297">
        <v>0</v>
      </c>
      <c r="G297" t="s">
        <v>64</v>
      </c>
      <c r="H297">
        <v>0</v>
      </c>
      <c r="I297" t="s">
        <v>38</v>
      </c>
      <c r="J297" t="s">
        <v>679</v>
      </c>
      <c r="K297" t="s">
        <v>679</v>
      </c>
      <c r="L297" t="s">
        <v>1239</v>
      </c>
      <c r="M297">
        <v>1423.87</v>
      </c>
      <c r="N297">
        <v>784.8</v>
      </c>
      <c r="O297">
        <v>2056.8000000000002</v>
      </c>
      <c r="P297">
        <v>1000</v>
      </c>
      <c r="Q297">
        <v>2500</v>
      </c>
      <c r="S297">
        <v>162.5</v>
      </c>
      <c r="T297">
        <v>200</v>
      </c>
      <c r="U297">
        <v>262.5</v>
      </c>
      <c r="V297">
        <v>225</v>
      </c>
      <c r="W297">
        <v>225</v>
      </c>
      <c r="X297">
        <v>200</v>
      </c>
      <c r="Y297">
        <v>200</v>
      </c>
      <c r="Z297">
        <v>125</v>
      </c>
      <c r="AA297">
        <v>225</v>
      </c>
      <c r="AB297">
        <v>275</v>
      </c>
      <c r="AC297">
        <v>225</v>
      </c>
      <c r="AD297">
        <v>175</v>
      </c>
      <c r="AF297">
        <f t="shared" si="4"/>
        <v>162.5</v>
      </c>
      <c r="AG297">
        <f>SUM($S297:T297)</f>
        <v>362.5</v>
      </c>
      <c r="AH297">
        <f>SUM($S297:U297)</f>
        <v>625</v>
      </c>
      <c r="AI297">
        <f>SUM($S297:V297)</f>
        <v>850</v>
      </c>
      <c r="AJ297">
        <f>SUM($S297:W297)</f>
        <v>1075</v>
      </c>
      <c r="AK297">
        <f>SUM($S297:X297)</f>
        <v>1275</v>
      </c>
      <c r="AL297">
        <f>SUM($S297:Y297)</f>
        <v>1475</v>
      </c>
      <c r="AM297">
        <f>SUM($S297:Z297)</f>
        <v>1600</v>
      </c>
      <c r="AN297">
        <f>SUM($S297:AA297)</f>
        <v>1825</v>
      </c>
      <c r="AO297">
        <f>SUM($S297:AB297)</f>
        <v>2100</v>
      </c>
      <c r="AP297">
        <f>SUM($S297:AC297)</f>
        <v>2325</v>
      </c>
      <c r="AQ297">
        <f>SUM($S297:AD297)</f>
        <v>2500</v>
      </c>
    </row>
    <row r="298" spans="2:43" x14ac:dyDescent="0.25">
      <c r="B298">
        <v>20795</v>
      </c>
      <c r="C298" t="s">
        <v>600</v>
      </c>
      <c r="D298" t="s">
        <v>23</v>
      </c>
      <c r="E298" t="s">
        <v>19</v>
      </c>
      <c r="F298" t="s">
        <v>545</v>
      </c>
      <c r="G298" t="s">
        <v>358</v>
      </c>
      <c r="H298">
        <v>0</v>
      </c>
      <c r="I298">
        <v>2024</v>
      </c>
      <c r="J298" t="s">
        <v>133</v>
      </c>
      <c r="K298">
        <v>0</v>
      </c>
      <c r="L298">
        <v>0</v>
      </c>
      <c r="M298">
        <v>12729.12</v>
      </c>
      <c r="N298">
        <v>18658.91</v>
      </c>
      <c r="O298">
        <v>0</v>
      </c>
      <c r="P298">
        <v>10000</v>
      </c>
      <c r="Q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>
        <f t="shared" si="4"/>
        <v>0</v>
      </c>
      <c r="AG298">
        <f>SUM($S298:T298)</f>
        <v>0</v>
      </c>
      <c r="AH298">
        <f>SUM($S298:U298)</f>
        <v>0</v>
      </c>
      <c r="AI298">
        <f>SUM($S298:V298)</f>
        <v>0</v>
      </c>
      <c r="AJ298">
        <f>SUM($S298:W298)</f>
        <v>0</v>
      </c>
      <c r="AK298">
        <f>SUM($S298:X298)</f>
        <v>0</v>
      </c>
      <c r="AL298">
        <f>SUM($S298:Y298)</f>
        <v>0</v>
      </c>
      <c r="AM298">
        <f>SUM($S298:Z298)</f>
        <v>0</v>
      </c>
      <c r="AN298">
        <f>SUM($S298:AA298)</f>
        <v>0</v>
      </c>
      <c r="AO298">
        <f>SUM($S298:AB298)</f>
        <v>0</v>
      </c>
      <c r="AP298">
        <f>SUM($S298:AC298)</f>
        <v>0</v>
      </c>
      <c r="AQ298">
        <f>SUM($S298:AD298)</f>
        <v>0</v>
      </c>
    </row>
    <row r="299" spans="2:43" x14ac:dyDescent="0.25">
      <c r="B299">
        <v>20797</v>
      </c>
      <c r="C299" t="s">
        <v>817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127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>
        <f t="shared" si="4"/>
        <v>0</v>
      </c>
      <c r="AG299">
        <f>SUM($S299:T299)</f>
        <v>0</v>
      </c>
      <c r="AH299">
        <f>SUM($S299:U299)</f>
        <v>0</v>
      </c>
      <c r="AI299">
        <f>SUM($S299:V299)</f>
        <v>0</v>
      </c>
      <c r="AJ299">
        <f>SUM($S299:W299)</f>
        <v>0</v>
      </c>
      <c r="AK299">
        <f>SUM($S299:X299)</f>
        <v>0</v>
      </c>
      <c r="AL299">
        <f>SUM($S299:Y299)</f>
        <v>0</v>
      </c>
      <c r="AM299">
        <f>SUM($S299:Z299)</f>
        <v>0</v>
      </c>
      <c r="AN299">
        <f>SUM($S299:AA299)</f>
        <v>0</v>
      </c>
      <c r="AO299">
        <f>SUM($S299:AB299)</f>
        <v>0</v>
      </c>
      <c r="AP299">
        <f>SUM($S299:AC299)</f>
        <v>0</v>
      </c>
      <c r="AQ299">
        <f>SUM($S299:AD299)</f>
        <v>0</v>
      </c>
    </row>
    <row r="300" spans="2:43" x14ac:dyDescent="0.25">
      <c r="B300">
        <v>20798</v>
      </c>
      <c r="C300" t="s">
        <v>314</v>
      </c>
      <c r="D300" t="s">
        <v>23</v>
      </c>
      <c r="E300" t="s">
        <v>18</v>
      </c>
      <c r="F300" t="s">
        <v>535</v>
      </c>
      <c r="G300" t="s">
        <v>64</v>
      </c>
      <c r="H300">
        <v>0</v>
      </c>
      <c r="I300" t="s">
        <v>38</v>
      </c>
      <c r="J300" t="s">
        <v>679</v>
      </c>
      <c r="K300" t="s">
        <v>679</v>
      </c>
      <c r="L300" t="s">
        <v>1239</v>
      </c>
      <c r="M300">
        <v>3037.01</v>
      </c>
      <c r="N300">
        <v>2916.36</v>
      </c>
      <c r="O300">
        <v>3736.37</v>
      </c>
      <c r="P300">
        <v>3000</v>
      </c>
      <c r="Q300">
        <v>4500</v>
      </c>
      <c r="S300">
        <v>292.5</v>
      </c>
      <c r="T300">
        <v>360</v>
      </c>
      <c r="U300">
        <v>472.5</v>
      </c>
      <c r="V300">
        <v>405</v>
      </c>
      <c r="W300">
        <v>405</v>
      </c>
      <c r="X300">
        <v>360</v>
      </c>
      <c r="Y300">
        <v>360</v>
      </c>
      <c r="Z300">
        <v>225</v>
      </c>
      <c r="AA300">
        <v>405</v>
      </c>
      <c r="AB300">
        <v>495</v>
      </c>
      <c r="AC300">
        <v>405</v>
      </c>
      <c r="AD300">
        <v>315</v>
      </c>
      <c r="AF300">
        <f t="shared" si="4"/>
        <v>292.5</v>
      </c>
      <c r="AG300">
        <f>SUM($S300:T300)</f>
        <v>652.5</v>
      </c>
      <c r="AH300">
        <f>SUM($S300:U300)</f>
        <v>1125</v>
      </c>
      <c r="AI300">
        <f>SUM($S300:V300)</f>
        <v>1530</v>
      </c>
      <c r="AJ300">
        <f>SUM($S300:W300)</f>
        <v>1935</v>
      </c>
      <c r="AK300">
        <f>SUM($S300:X300)</f>
        <v>2295</v>
      </c>
      <c r="AL300">
        <f>SUM($S300:Y300)</f>
        <v>2655</v>
      </c>
      <c r="AM300">
        <f>SUM($S300:Z300)</f>
        <v>2880</v>
      </c>
      <c r="AN300">
        <f>SUM($S300:AA300)</f>
        <v>3285</v>
      </c>
      <c r="AO300">
        <f>SUM($S300:AB300)</f>
        <v>3780</v>
      </c>
      <c r="AP300">
        <f>SUM($S300:AC300)</f>
        <v>4185</v>
      </c>
      <c r="AQ300">
        <f>SUM($S300:AD300)</f>
        <v>4500</v>
      </c>
    </row>
    <row r="301" spans="2:43" x14ac:dyDescent="0.25">
      <c r="B301">
        <v>20799</v>
      </c>
      <c r="C301" t="s">
        <v>276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2024</v>
      </c>
      <c r="J301">
        <v>0</v>
      </c>
      <c r="K301">
        <v>0</v>
      </c>
      <c r="L301">
        <v>0</v>
      </c>
      <c r="M301">
        <v>666.77</v>
      </c>
      <c r="N301">
        <v>1192.27</v>
      </c>
      <c r="O301">
        <v>796.63</v>
      </c>
      <c r="P301">
        <v>0</v>
      </c>
      <c r="Q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>
        <f t="shared" si="4"/>
        <v>0</v>
      </c>
      <c r="AG301">
        <f>SUM($S301:T301)</f>
        <v>0</v>
      </c>
      <c r="AH301">
        <f>SUM($S301:U301)</f>
        <v>0</v>
      </c>
      <c r="AI301">
        <f>SUM($S301:V301)</f>
        <v>0</v>
      </c>
      <c r="AJ301">
        <f>SUM($S301:W301)</f>
        <v>0</v>
      </c>
      <c r="AK301">
        <f>SUM($S301:X301)</f>
        <v>0</v>
      </c>
      <c r="AL301">
        <f>SUM($S301:Y301)</f>
        <v>0</v>
      </c>
      <c r="AM301">
        <f>SUM($S301:Z301)</f>
        <v>0</v>
      </c>
      <c r="AN301">
        <f>SUM($S301:AA301)</f>
        <v>0</v>
      </c>
      <c r="AO301">
        <f>SUM($S301:AB301)</f>
        <v>0</v>
      </c>
      <c r="AP301">
        <f>SUM($S301:AC301)</f>
        <v>0</v>
      </c>
      <c r="AQ301">
        <f>SUM($S301:AD301)</f>
        <v>0</v>
      </c>
    </row>
    <row r="302" spans="2:43" x14ac:dyDescent="0.25">
      <c r="B302">
        <v>20800</v>
      </c>
      <c r="C302" t="s">
        <v>818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127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>
        <f t="shared" si="4"/>
        <v>0</v>
      </c>
      <c r="AG302">
        <f>SUM($S302:T302)</f>
        <v>0</v>
      </c>
      <c r="AH302">
        <f>SUM($S302:U302)</f>
        <v>0</v>
      </c>
      <c r="AI302">
        <f>SUM($S302:V302)</f>
        <v>0</v>
      </c>
      <c r="AJ302">
        <f>SUM($S302:W302)</f>
        <v>0</v>
      </c>
      <c r="AK302">
        <f>SUM($S302:X302)</f>
        <v>0</v>
      </c>
      <c r="AL302">
        <f>SUM($S302:Y302)</f>
        <v>0</v>
      </c>
      <c r="AM302">
        <f>SUM($S302:Z302)</f>
        <v>0</v>
      </c>
      <c r="AN302">
        <f>SUM($S302:AA302)</f>
        <v>0</v>
      </c>
      <c r="AO302">
        <f>SUM($S302:AB302)</f>
        <v>0</v>
      </c>
      <c r="AP302">
        <f>SUM($S302:AC302)</f>
        <v>0</v>
      </c>
      <c r="AQ302">
        <f>SUM($S302:AD302)</f>
        <v>0</v>
      </c>
    </row>
    <row r="303" spans="2:43" x14ac:dyDescent="0.25">
      <c r="B303">
        <v>20801</v>
      </c>
      <c r="C303" t="s">
        <v>819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127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F303">
        <f t="shared" si="4"/>
        <v>0</v>
      </c>
      <c r="AG303">
        <f>SUM($S303:T303)</f>
        <v>0</v>
      </c>
      <c r="AH303">
        <f>SUM($S303:U303)</f>
        <v>0</v>
      </c>
      <c r="AI303">
        <f>SUM($S303:V303)</f>
        <v>0</v>
      </c>
      <c r="AJ303">
        <f>SUM($S303:W303)</f>
        <v>0</v>
      </c>
      <c r="AK303">
        <f>SUM($S303:X303)</f>
        <v>0</v>
      </c>
      <c r="AL303">
        <f>SUM($S303:Y303)</f>
        <v>0</v>
      </c>
      <c r="AM303">
        <f>SUM($S303:Z303)</f>
        <v>0</v>
      </c>
      <c r="AN303">
        <f>SUM($S303:AA303)</f>
        <v>0</v>
      </c>
      <c r="AO303">
        <f>SUM($S303:AB303)</f>
        <v>0</v>
      </c>
      <c r="AP303">
        <f>SUM($S303:AC303)</f>
        <v>0</v>
      </c>
      <c r="AQ303">
        <f>SUM($S303:AD303)</f>
        <v>0</v>
      </c>
    </row>
    <row r="304" spans="2:43" x14ac:dyDescent="0.25">
      <c r="B304">
        <v>20802</v>
      </c>
      <c r="C304" t="s">
        <v>820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127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F304">
        <f t="shared" si="4"/>
        <v>0</v>
      </c>
      <c r="AG304">
        <f>SUM($S304:T304)</f>
        <v>0</v>
      </c>
      <c r="AH304">
        <f>SUM($S304:U304)</f>
        <v>0</v>
      </c>
      <c r="AI304">
        <f>SUM($S304:V304)</f>
        <v>0</v>
      </c>
      <c r="AJ304">
        <f>SUM($S304:W304)</f>
        <v>0</v>
      </c>
      <c r="AK304">
        <f>SUM($S304:X304)</f>
        <v>0</v>
      </c>
      <c r="AL304">
        <f>SUM($S304:Y304)</f>
        <v>0</v>
      </c>
      <c r="AM304">
        <f>SUM($S304:Z304)</f>
        <v>0</v>
      </c>
      <c r="AN304">
        <f>SUM($S304:AA304)</f>
        <v>0</v>
      </c>
      <c r="AO304">
        <f>SUM($S304:AB304)</f>
        <v>0</v>
      </c>
      <c r="AP304">
        <f>SUM($S304:AC304)</f>
        <v>0</v>
      </c>
      <c r="AQ304">
        <f>SUM($S304:AD304)</f>
        <v>0</v>
      </c>
    </row>
    <row r="305" spans="2:43" x14ac:dyDescent="0.25">
      <c r="B305">
        <v>20804</v>
      </c>
      <c r="C305" t="s">
        <v>601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2022</v>
      </c>
      <c r="J305">
        <v>0</v>
      </c>
      <c r="K305">
        <v>0</v>
      </c>
      <c r="L305">
        <v>0</v>
      </c>
      <c r="M305">
        <v>1827.33</v>
      </c>
      <c r="N305">
        <v>0</v>
      </c>
      <c r="O305">
        <v>0</v>
      </c>
      <c r="P305">
        <v>0</v>
      </c>
      <c r="Q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F305">
        <f t="shared" si="4"/>
        <v>0</v>
      </c>
      <c r="AG305">
        <f>SUM($S305:T305)</f>
        <v>0</v>
      </c>
      <c r="AH305">
        <f>SUM($S305:U305)</f>
        <v>0</v>
      </c>
      <c r="AI305">
        <f>SUM($S305:V305)</f>
        <v>0</v>
      </c>
      <c r="AJ305">
        <f>SUM($S305:W305)</f>
        <v>0</v>
      </c>
      <c r="AK305">
        <f>SUM($S305:X305)</f>
        <v>0</v>
      </c>
      <c r="AL305">
        <f>SUM($S305:Y305)</f>
        <v>0</v>
      </c>
      <c r="AM305">
        <f>SUM($S305:Z305)</f>
        <v>0</v>
      </c>
      <c r="AN305">
        <f>SUM($S305:AA305)</f>
        <v>0</v>
      </c>
      <c r="AO305">
        <f>SUM($S305:AB305)</f>
        <v>0</v>
      </c>
      <c r="AP305">
        <f>SUM($S305:AC305)</f>
        <v>0</v>
      </c>
      <c r="AQ305">
        <f>SUM($S305:AD305)</f>
        <v>0</v>
      </c>
    </row>
    <row r="306" spans="2:43" x14ac:dyDescent="0.25">
      <c r="B306">
        <v>20806</v>
      </c>
      <c r="C306" t="s">
        <v>821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127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F306">
        <f t="shared" si="4"/>
        <v>0</v>
      </c>
      <c r="AG306">
        <f>SUM($S306:T306)</f>
        <v>0</v>
      </c>
      <c r="AH306">
        <f>SUM($S306:U306)</f>
        <v>0</v>
      </c>
      <c r="AI306">
        <f>SUM($S306:V306)</f>
        <v>0</v>
      </c>
      <c r="AJ306">
        <f>SUM($S306:W306)</f>
        <v>0</v>
      </c>
      <c r="AK306">
        <f>SUM($S306:X306)</f>
        <v>0</v>
      </c>
      <c r="AL306">
        <f>SUM($S306:Y306)</f>
        <v>0</v>
      </c>
      <c r="AM306">
        <f>SUM($S306:Z306)</f>
        <v>0</v>
      </c>
      <c r="AN306">
        <f>SUM($S306:AA306)</f>
        <v>0</v>
      </c>
      <c r="AO306">
        <f>SUM($S306:AB306)</f>
        <v>0</v>
      </c>
      <c r="AP306">
        <f>SUM($S306:AC306)</f>
        <v>0</v>
      </c>
      <c r="AQ306">
        <f>SUM($S306:AD306)</f>
        <v>0</v>
      </c>
    </row>
    <row r="307" spans="2:43" x14ac:dyDescent="0.25">
      <c r="B307">
        <v>20807</v>
      </c>
      <c r="C307" t="s">
        <v>822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127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>
        <f t="shared" si="4"/>
        <v>0</v>
      </c>
      <c r="AG307">
        <f>SUM($S307:T307)</f>
        <v>0</v>
      </c>
      <c r="AH307">
        <f>SUM($S307:U307)</f>
        <v>0</v>
      </c>
      <c r="AI307">
        <f>SUM($S307:V307)</f>
        <v>0</v>
      </c>
      <c r="AJ307">
        <f>SUM($S307:W307)</f>
        <v>0</v>
      </c>
      <c r="AK307">
        <f>SUM($S307:X307)</f>
        <v>0</v>
      </c>
      <c r="AL307">
        <f>SUM($S307:Y307)</f>
        <v>0</v>
      </c>
      <c r="AM307">
        <f>SUM($S307:Z307)</f>
        <v>0</v>
      </c>
      <c r="AN307">
        <f>SUM($S307:AA307)</f>
        <v>0</v>
      </c>
      <c r="AO307">
        <f>SUM($S307:AB307)</f>
        <v>0</v>
      </c>
      <c r="AP307">
        <f>SUM($S307:AC307)</f>
        <v>0</v>
      </c>
      <c r="AQ307">
        <f>SUM($S307:AD307)</f>
        <v>0</v>
      </c>
    </row>
    <row r="308" spans="2:43" x14ac:dyDescent="0.25">
      <c r="B308">
        <v>20808</v>
      </c>
      <c r="C308" t="s">
        <v>187</v>
      </c>
      <c r="D308" t="s">
        <v>23</v>
      </c>
      <c r="E308" t="s">
        <v>19</v>
      </c>
      <c r="F308" t="s">
        <v>545</v>
      </c>
      <c r="G308" t="s">
        <v>64</v>
      </c>
      <c r="H308">
        <v>0</v>
      </c>
      <c r="I308" t="s">
        <v>38</v>
      </c>
      <c r="J308" t="s">
        <v>128</v>
      </c>
      <c r="K308" t="s">
        <v>128</v>
      </c>
      <c r="L308" t="s">
        <v>1242</v>
      </c>
      <c r="M308">
        <v>271501.15000000002</v>
      </c>
      <c r="N308">
        <v>210216.65</v>
      </c>
      <c r="O308">
        <v>232217.39</v>
      </c>
      <c r="P308">
        <v>220000</v>
      </c>
      <c r="Q308">
        <v>240000</v>
      </c>
      <c r="S308">
        <v>15600</v>
      </c>
      <c r="T308">
        <v>19200</v>
      </c>
      <c r="U308">
        <v>25200</v>
      </c>
      <c r="V308">
        <v>21600</v>
      </c>
      <c r="W308">
        <v>21600</v>
      </c>
      <c r="X308">
        <v>19200</v>
      </c>
      <c r="Y308">
        <v>19200</v>
      </c>
      <c r="Z308">
        <v>12000</v>
      </c>
      <c r="AA308">
        <v>21600</v>
      </c>
      <c r="AB308">
        <v>26400</v>
      </c>
      <c r="AC308">
        <v>21600</v>
      </c>
      <c r="AD308">
        <v>16800</v>
      </c>
      <c r="AF308">
        <f t="shared" si="4"/>
        <v>15600</v>
      </c>
      <c r="AG308">
        <f>SUM($S308:T308)</f>
        <v>34800</v>
      </c>
      <c r="AH308">
        <f>SUM($S308:U308)</f>
        <v>60000</v>
      </c>
      <c r="AI308">
        <f>SUM($S308:V308)</f>
        <v>81600</v>
      </c>
      <c r="AJ308">
        <f>SUM($S308:W308)</f>
        <v>103200</v>
      </c>
      <c r="AK308">
        <f>SUM($S308:X308)</f>
        <v>122400</v>
      </c>
      <c r="AL308">
        <f>SUM($S308:Y308)</f>
        <v>141600</v>
      </c>
      <c r="AM308">
        <f>SUM($S308:Z308)</f>
        <v>153600</v>
      </c>
      <c r="AN308">
        <f>SUM($S308:AA308)</f>
        <v>175200</v>
      </c>
      <c r="AO308">
        <f>SUM($S308:AB308)</f>
        <v>201600</v>
      </c>
      <c r="AP308">
        <f>SUM($S308:AC308)</f>
        <v>223200</v>
      </c>
      <c r="AQ308">
        <f>SUM($S308:AD308)</f>
        <v>240000</v>
      </c>
    </row>
    <row r="309" spans="2:43" x14ac:dyDescent="0.25">
      <c r="B309">
        <v>20810</v>
      </c>
      <c r="C309" t="s">
        <v>823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127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>
        <f t="shared" si="4"/>
        <v>0</v>
      </c>
      <c r="AG309">
        <f>SUM($S309:T309)</f>
        <v>0</v>
      </c>
      <c r="AH309">
        <f>SUM($S309:U309)</f>
        <v>0</v>
      </c>
      <c r="AI309">
        <f>SUM($S309:V309)</f>
        <v>0</v>
      </c>
      <c r="AJ309">
        <f>SUM($S309:W309)</f>
        <v>0</v>
      </c>
      <c r="AK309">
        <f>SUM($S309:X309)</f>
        <v>0</v>
      </c>
      <c r="AL309">
        <f>SUM($S309:Y309)</f>
        <v>0</v>
      </c>
      <c r="AM309">
        <f>SUM($S309:Z309)</f>
        <v>0</v>
      </c>
      <c r="AN309">
        <f>SUM($S309:AA309)</f>
        <v>0</v>
      </c>
      <c r="AO309">
        <f>SUM($S309:AB309)</f>
        <v>0</v>
      </c>
      <c r="AP309">
        <f>SUM($S309:AC309)</f>
        <v>0</v>
      </c>
      <c r="AQ309">
        <f>SUM($S309:AD309)</f>
        <v>0</v>
      </c>
    </row>
    <row r="310" spans="2:43" x14ac:dyDescent="0.25">
      <c r="B310">
        <v>20811</v>
      </c>
      <c r="C310" t="s">
        <v>210</v>
      </c>
      <c r="D310" t="s">
        <v>23</v>
      </c>
      <c r="E310" t="s">
        <v>19</v>
      </c>
      <c r="F310" t="s">
        <v>535</v>
      </c>
      <c r="G310" t="s">
        <v>64</v>
      </c>
      <c r="H310">
        <v>2017</v>
      </c>
      <c r="I310" t="s">
        <v>38</v>
      </c>
      <c r="J310" t="s">
        <v>174</v>
      </c>
      <c r="K310" t="s">
        <v>174</v>
      </c>
      <c r="L310" t="s">
        <v>1240</v>
      </c>
      <c r="M310">
        <v>5816.78</v>
      </c>
      <c r="N310">
        <v>7687.14</v>
      </c>
      <c r="O310">
        <v>12685.57</v>
      </c>
      <c r="P310">
        <v>8500</v>
      </c>
      <c r="Q310">
        <v>18000</v>
      </c>
      <c r="S310">
        <v>1170</v>
      </c>
      <c r="T310">
        <v>1440</v>
      </c>
      <c r="U310">
        <v>1890</v>
      </c>
      <c r="V310">
        <v>1620</v>
      </c>
      <c r="W310">
        <v>1620</v>
      </c>
      <c r="X310">
        <v>1440</v>
      </c>
      <c r="Y310">
        <v>1440</v>
      </c>
      <c r="Z310">
        <v>900</v>
      </c>
      <c r="AA310">
        <v>1620</v>
      </c>
      <c r="AB310">
        <v>1980</v>
      </c>
      <c r="AC310">
        <v>1620</v>
      </c>
      <c r="AD310">
        <v>1260</v>
      </c>
      <c r="AF310">
        <f t="shared" si="4"/>
        <v>1170</v>
      </c>
      <c r="AG310">
        <f>SUM($S310:T310)</f>
        <v>2610</v>
      </c>
      <c r="AH310">
        <f>SUM($S310:U310)</f>
        <v>4500</v>
      </c>
      <c r="AI310">
        <f>SUM($S310:V310)</f>
        <v>6120</v>
      </c>
      <c r="AJ310">
        <f>SUM($S310:W310)</f>
        <v>7740</v>
      </c>
      <c r="AK310">
        <f>SUM($S310:X310)</f>
        <v>9180</v>
      </c>
      <c r="AL310">
        <f>SUM($S310:Y310)</f>
        <v>10620</v>
      </c>
      <c r="AM310">
        <f>SUM($S310:Z310)</f>
        <v>11520</v>
      </c>
      <c r="AN310">
        <f>SUM($S310:AA310)</f>
        <v>13140</v>
      </c>
      <c r="AO310">
        <f>SUM($S310:AB310)</f>
        <v>15120</v>
      </c>
      <c r="AP310">
        <f>SUM($S310:AC310)</f>
        <v>16740</v>
      </c>
      <c r="AQ310">
        <f>SUM($S310:AD310)</f>
        <v>18000</v>
      </c>
    </row>
    <row r="311" spans="2:43" x14ac:dyDescent="0.25">
      <c r="B311">
        <v>20812</v>
      </c>
      <c r="C311" t="s">
        <v>824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127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>
        <f t="shared" si="4"/>
        <v>0</v>
      </c>
      <c r="AG311">
        <f>SUM($S311:T311)</f>
        <v>0</v>
      </c>
      <c r="AH311">
        <f>SUM($S311:U311)</f>
        <v>0</v>
      </c>
      <c r="AI311">
        <f>SUM($S311:V311)</f>
        <v>0</v>
      </c>
      <c r="AJ311">
        <f>SUM($S311:W311)</f>
        <v>0</v>
      </c>
      <c r="AK311">
        <f>SUM($S311:X311)</f>
        <v>0</v>
      </c>
      <c r="AL311">
        <f>SUM($S311:Y311)</f>
        <v>0</v>
      </c>
      <c r="AM311">
        <f>SUM($S311:Z311)</f>
        <v>0</v>
      </c>
      <c r="AN311">
        <f>SUM($S311:AA311)</f>
        <v>0</v>
      </c>
      <c r="AO311">
        <f>SUM($S311:AB311)</f>
        <v>0</v>
      </c>
      <c r="AP311">
        <f>SUM($S311:AC311)</f>
        <v>0</v>
      </c>
      <c r="AQ311">
        <f>SUM($S311:AD311)</f>
        <v>0</v>
      </c>
    </row>
    <row r="312" spans="2:43" x14ac:dyDescent="0.25">
      <c r="B312">
        <v>20814</v>
      </c>
      <c r="C312" t="s">
        <v>211</v>
      </c>
      <c r="D312" t="s">
        <v>23</v>
      </c>
      <c r="E312" t="s">
        <v>19</v>
      </c>
      <c r="F312" t="s">
        <v>535</v>
      </c>
      <c r="G312" t="s">
        <v>64</v>
      </c>
      <c r="H312">
        <v>2017</v>
      </c>
      <c r="I312" t="s">
        <v>38</v>
      </c>
      <c r="J312" t="s">
        <v>174</v>
      </c>
      <c r="K312" t="s">
        <v>174</v>
      </c>
      <c r="L312" t="s">
        <v>1240</v>
      </c>
      <c r="M312">
        <v>5753.14</v>
      </c>
      <c r="N312">
        <v>6342.53</v>
      </c>
      <c r="O312">
        <v>7492.05</v>
      </c>
      <c r="P312">
        <v>7000</v>
      </c>
      <c r="Q312">
        <v>8000</v>
      </c>
      <c r="S312">
        <v>520</v>
      </c>
      <c r="T312">
        <v>640</v>
      </c>
      <c r="U312">
        <v>840</v>
      </c>
      <c r="V312">
        <v>720</v>
      </c>
      <c r="W312">
        <v>720</v>
      </c>
      <c r="X312">
        <v>640</v>
      </c>
      <c r="Y312">
        <v>640</v>
      </c>
      <c r="Z312">
        <v>400</v>
      </c>
      <c r="AA312">
        <v>720</v>
      </c>
      <c r="AB312">
        <v>880</v>
      </c>
      <c r="AC312">
        <v>720</v>
      </c>
      <c r="AD312">
        <v>560</v>
      </c>
      <c r="AF312">
        <f t="shared" si="4"/>
        <v>520</v>
      </c>
      <c r="AG312">
        <f>SUM($S312:T312)</f>
        <v>1160</v>
      </c>
      <c r="AH312">
        <f>SUM($S312:U312)</f>
        <v>2000</v>
      </c>
      <c r="AI312">
        <f>SUM($S312:V312)</f>
        <v>2720</v>
      </c>
      <c r="AJ312">
        <f>SUM($S312:W312)</f>
        <v>3440</v>
      </c>
      <c r="AK312">
        <f>SUM($S312:X312)</f>
        <v>4080</v>
      </c>
      <c r="AL312">
        <f>SUM($S312:Y312)</f>
        <v>4720</v>
      </c>
      <c r="AM312">
        <f>SUM($S312:Z312)</f>
        <v>5120</v>
      </c>
      <c r="AN312">
        <f>SUM($S312:AA312)</f>
        <v>5840</v>
      </c>
      <c r="AO312">
        <f>SUM($S312:AB312)</f>
        <v>6720</v>
      </c>
      <c r="AP312">
        <f>SUM($S312:AC312)</f>
        <v>7440</v>
      </c>
      <c r="AQ312">
        <f>SUM($S312:AD312)</f>
        <v>8000</v>
      </c>
    </row>
    <row r="313" spans="2:43" x14ac:dyDescent="0.25">
      <c r="B313">
        <v>20815</v>
      </c>
      <c r="C313" t="s">
        <v>690</v>
      </c>
      <c r="D313" t="s">
        <v>23</v>
      </c>
      <c r="E313" t="s">
        <v>16</v>
      </c>
      <c r="F313" t="s">
        <v>535</v>
      </c>
      <c r="G313" t="s">
        <v>64</v>
      </c>
      <c r="H313">
        <v>2017</v>
      </c>
      <c r="I313" t="s">
        <v>38</v>
      </c>
      <c r="J313" t="s">
        <v>712</v>
      </c>
      <c r="K313" t="s">
        <v>679</v>
      </c>
      <c r="L313" t="s">
        <v>1239</v>
      </c>
      <c r="M313">
        <v>3587.69</v>
      </c>
      <c r="N313">
        <v>3818.13</v>
      </c>
      <c r="O313">
        <v>916.97</v>
      </c>
      <c r="P313">
        <v>4000</v>
      </c>
      <c r="Q313">
        <v>1000</v>
      </c>
      <c r="S313">
        <v>65</v>
      </c>
      <c r="T313">
        <v>80</v>
      </c>
      <c r="U313">
        <v>105</v>
      </c>
      <c r="V313">
        <v>90</v>
      </c>
      <c r="W313">
        <v>90</v>
      </c>
      <c r="X313">
        <v>80</v>
      </c>
      <c r="Y313">
        <v>80</v>
      </c>
      <c r="Z313">
        <v>50</v>
      </c>
      <c r="AA313">
        <v>90</v>
      </c>
      <c r="AB313">
        <v>110</v>
      </c>
      <c r="AC313">
        <v>90</v>
      </c>
      <c r="AD313">
        <v>70</v>
      </c>
      <c r="AF313">
        <f t="shared" si="4"/>
        <v>65</v>
      </c>
      <c r="AG313">
        <f>SUM($S313:T313)</f>
        <v>145</v>
      </c>
      <c r="AH313">
        <f>SUM($S313:U313)</f>
        <v>250</v>
      </c>
      <c r="AI313">
        <f>SUM($S313:V313)</f>
        <v>340</v>
      </c>
      <c r="AJ313">
        <f>SUM($S313:W313)</f>
        <v>430</v>
      </c>
      <c r="AK313">
        <f>SUM($S313:X313)</f>
        <v>510</v>
      </c>
      <c r="AL313">
        <f>SUM($S313:Y313)</f>
        <v>590</v>
      </c>
      <c r="AM313">
        <f>SUM($S313:Z313)</f>
        <v>640</v>
      </c>
      <c r="AN313">
        <f>SUM($S313:AA313)</f>
        <v>730</v>
      </c>
      <c r="AO313">
        <f>SUM($S313:AB313)</f>
        <v>840</v>
      </c>
      <c r="AP313">
        <f>SUM($S313:AC313)</f>
        <v>930</v>
      </c>
      <c r="AQ313">
        <f>SUM($S313:AD313)</f>
        <v>1000</v>
      </c>
    </row>
    <row r="314" spans="2:43" x14ac:dyDescent="0.25">
      <c r="B314">
        <v>20818</v>
      </c>
      <c r="C314" t="s">
        <v>825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127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>
        <f t="shared" si="4"/>
        <v>0</v>
      </c>
      <c r="AG314">
        <f>SUM($S314:T314)</f>
        <v>0</v>
      </c>
      <c r="AH314">
        <f>SUM($S314:U314)</f>
        <v>0</v>
      </c>
      <c r="AI314">
        <f>SUM($S314:V314)</f>
        <v>0</v>
      </c>
      <c r="AJ314">
        <f>SUM($S314:W314)</f>
        <v>0</v>
      </c>
      <c r="AK314">
        <f>SUM($S314:X314)</f>
        <v>0</v>
      </c>
      <c r="AL314">
        <f>SUM($S314:Y314)</f>
        <v>0</v>
      </c>
      <c r="AM314">
        <f>SUM($S314:Z314)</f>
        <v>0</v>
      </c>
      <c r="AN314">
        <f>SUM($S314:AA314)</f>
        <v>0</v>
      </c>
      <c r="AO314">
        <f>SUM($S314:AB314)</f>
        <v>0</v>
      </c>
      <c r="AP314">
        <f>SUM($S314:AC314)</f>
        <v>0</v>
      </c>
      <c r="AQ314">
        <f>SUM($S314:AD314)</f>
        <v>0</v>
      </c>
    </row>
    <row r="315" spans="2:43" x14ac:dyDescent="0.25">
      <c r="B315">
        <v>20822</v>
      </c>
      <c r="C315" t="s">
        <v>826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127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>
        <f t="shared" si="4"/>
        <v>0</v>
      </c>
      <c r="AG315">
        <f>SUM($S315:T315)</f>
        <v>0</v>
      </c>
      <c r="AH315">
        <f>SUM($S315:U315)</f>
        <v>0</v>
      </c>
      <c r="AI315">
        <f>SUM($S315:V315)</f>
        <v>0</v>
      </c>
      <c r="AJ315">
        <f>SUM($S315:W315)</f>
        <v>0</v>
      </c>
      <c r="AK315">
        <f>SUM($S315:X315)</f>
        <v>0</v>
      </c>
      <c r="AL315">
        <f>SUM($S315:Y315)</f>
        <v>0</v>
      </c>
      <c r="AM315">
        <f>SUM($S315:Z315)</f>
        <v>0</v>
      </c>
      <c r="AN315">
        <f>SUM($S315:AA315)</f>
        <v>0</v>
      </c>
      <c r="AO315">
        <f>SUM($S315:AB315)</f>
        <v>0</v>
      </c>
      <c r="AP315">
        <f>SUM($S315:AC315)</f>
        <v>0</v>
      </c>
      <c r="AQ315">
        <f>SUM($S315:AD315)</f>
        <v>0</v>
      </c>
    </row>
    <row r="316" spans="2:43" x14ac:dyDescent="0.25">
      <c r="B316">
        <v>20823</v>
      </c>
      <c r="C316" t="s">
        <v>277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2024</v>
      </c>
      <c r="J316">
        <v>0</v>
      </c>
      <c r="K316">
        <v>0</v>
      </c>
      <c r="L316">
        <v>0</v>
      </c>
      <c r="M316">
        <v>617.6</v>
      </c>
      <c r="N316">
        <v>247.05</v>
      </c>
      <c r="O316">
        <v>606.80999999999995</v>
      </c>
      <c r="P316">
        <v>0</v>
      </c>
      <c r="Q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>
        <f t="shared" si="4"/>
        <v>0</v>
      </c>
      <c r="AG316">
        <f>SUM($S316:T316)</f>
        <v>0</v>
      </c>
      <c r="AH316">
        <f>SUM($S316:U316)</f>
        <v>0</v>
      </c>
      <c r="AI316">
        <f>SUM($S316:V316)</f>
        <v>0</v>
      </c>
      <c r="AJ316">
        <f>SUM($S316:W316)</f>
        <v>0</v>
      </c>
      <c r="AK316">
        <f>SUM($S316:X316)</f>
        <v>0</v>
      </c>
      <c r="AL316">
        <f>SUM($S316:Y316)</f>
        <v>0</v>
      </c>
      <c r="AM316">
        <f>SUM($S316:Z316)</f>
        <v>0</v>
      </c>
      <c r="AN316">
        <f>SUM($S316:AA316)</f>
        <v>0</v>
      </c>
      <c r="AO316">
        <f>SUM($S316:AB316)</f>
        <v>0</v>
      </c>
      <c r="AP316">
        <f>SUM($S316:AC316)</f>
        <v>0</v>
      </c>
      <c r="AQ316">
        <f>SUM($S316:AD316)</f>
        <v>0</v>
      </c>
    </row>
    <row r="317" spans="2:43" x14ac:dyDescent="0.25">
      <c r="B317">
        <v>20824</v>
      </c>
      <c r="C317" t="s">
        <v>827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127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>
        <f t="shared" si="4"/>
        <v>0</v>
      </c>
      <c r="AG317">
        <f>SUM($S317:T317)</f>
        <v>0</v>
      </c>
      <c r="AH317">
        <f>SUM($S317:U317)</f>
        <v>0</v>
      </c>
      <c r="AI317">
        <f>SUM($S317:V317)</f>
        <v>0</v>
      </c>
      <c r="AJ317">
        <f>SUM($S317:W317)</f>
        <v>0</v>
      </c>
      <c r="AK317">
        <f>SUM($S317:X317)</f>
        <v>0</v>
      </c>
      <c r="AL317">
        <f>SUM($S317:Y317)</f>
        <v>0</v>
      </c>
      <c r="AM317">
        <f>SUM($S317:Z317)</f>
        <v>0</v>
      </c>
      <c r="AN317">
        <f>SUM($S317:AA317)</f>
        <v>0</v>
      </c>
      <c r="AO317">
        <f>SUM($S317:AB317)</f>
        <v>0</v>
      </c>
      <c r="AP317">
        <f>SUM($S317:AC317)</f>
        <v>0</v>
      </c>
      <c r="AQ317">
        <f>SUM($S317:AD317)</f>
        <v>0</v>
      </c>
    </row>
    <row r="318" spans="2:43" x14ac:dyDescent="0.25">
      <c r="B318">
        <v>20825</v>
      </c>
      <c r="C318" t="s">
        <v>267</v>
      </c>
      <c r="D318" t="s">
        <v>23</v>
      </c>
      <c r="E318" t="s">
        <v>271</v>
      </c>
      <c r="F318" t="s">
        <v>535</v>
      </c>
      <c r="G318" t="s">
        <v>64</v>
      </c>
      <c r="H318">
        <v>2024</v>
      </c>
      <c r="I318" t="s">
        <v>38</v>
      </c>
      <c r="J318" t="s">
        <v>146</v>
      </c>
      <c r="K318" t="s">
        <v>146</v>
      </c>
      <c r="M318">
        <v>0</v>
      </c>
      <c r="N318">
        <v>0</v>
      </c>
      <c r="O318">
        <v>18782.96</v>
      </c>
      <c r="P318">
        <v>0</v>
      </c>
      <c r="Q318">
        <v>24000</v>
      </c>
      <c r="S318">
        <v>1560</v>
      </c>
      <c r="T318">
        <v>1920</v>
      </c>
      <c r="U318">
        <v>2520</v>
      </c>
      <c r="V318">
        <v>2160</v>
      </c>
      <c r="W318">
        <v>2160</v>
      </c>
      <c r="X318">
        <v>1920</v>
      </c>
      <c r="Y318">
        <v>1920</v>
      </c>
      <c r="Z318">
        <v>1200</v>
      </c>
      <c r="AA318">
        <v>2160</v>
      </c>
      <c r="AB318">
        <v>2640</v>
      </c>
      <c r="AC318">
        <v>2160</v>
      </c>
      <c r="AD318">
        <v>1680</v>
      </c>
      <c r="AF318">
        <f t="shared" si="4"/>
        <v>1560</v>
      </c>
      <c r="AG318">
        <f>SUM($S318:T318)</f>
        <v>3480</v>
      </c>
      <c r="AH318">
        <f>SUM($S318:U318)</f>
        <v>6000</v>
      </c>
      <c r="AI318">
        <f>SUM($S318:V318)</f>
        <v>8160</v>
      </c>
      <c r="AJ318">
        <f>SUM($S318:W318)</f>
        <v>10320</v>
      </c>
      <c r="AK318">
        <f>SUM($S318:X318)</f>
        <v>12240</v>
      </c>
      <c r="AL318">
        <f>SUM($S318:Y318)</f>
        <v>14160</v>
      </c>
      <c r="AM318">
        <f>SUM($S318:Z318)</f>
        <v>15360</v>
      </c>
      <c r="AN318">
        <f>SUM($S318:AA318)</f>
        <v>17520</v>
      </c>
      <c r="AO318">
        <f>SUM($S318:AB318)</f>
        <v>20160</v>
      </c>
      <c r="AP318">
        <f>SUM($S318:AC318)</f>
        <v>22320</v>
      </c>
      <c r="AQ318">
        <f>SUM($S318:AD318)</f>
        <v>24000</v>
      </c>
    </row>
    <row r="319" spans="2:43" x14ac:dyDescent="0.25">
      <c r="B319">
        <v>20826</v>
      </c>
      <c r="C319" t="s">
        <v>828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127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>
        <f t="shared" si="4"/>
        <v>0</v>
      </c>
      <c r="AG319">
        <f>SUM($S319:T319)</f>
        <v>0</v>
      </c>
      <c r="AH319">
        <f>SUM($S319:U319)</f>
        <v>0</v>
      </c>
      <c r="AI319">
        <f>SUM($S319:V319)</f>
        <v>0</v>
      </c>
      <c r="AJ319">
        <f>SUM($S319:W319)</f>
        <v>0</v>
      </c>
      <c r="AK319">
        <f>SUM($S319:X319)</f>
        <v>0</v>
      </c>
      <c r="AL319">
        <f>SUM($S319:Y319)</f>
        <v>0</v>
      </c>
      <c r="AM319">
        <f>SUM($S319:Z319)</f>
        <v>0</v>
      </c>
      <c r="AN319">
        <f>SUM($S319:AA319)</f>
        <v>0</v>
      </c>
      <c r="AO319">
        <f>SUM($S319:AB319)</f>
        <v>0</v>
      </c>
      <c r="AP319">
        <f>SUM($S319:AC319)</f>
        <v>0</v>
      </c>
      <c r="AQ319">
        <f>SUM($S319:AD319)</f>
        <v>0</v>
      </c>
    </row>
    <row r="320" spans="2:43" x14ac:dyDescent="0.25">
      <c r="B320">
        <v>20828</v>
      </c>
      <c r="C320" t="s">
        <v>260</v>
      </c>
      <c r="D320" t="s">
        <v>23</v>
      </c>
      <c r="E320" t="s">
        <v>271</v>
      </c>
      <c r="F320" t="s">
        <v>535</v>
      </c>
      <c r="G320" t="s">
        <v>64</v>
      </c>
      <c r="H320">
        <v>2017</v>
      </c>
      <c r="I320" t="s">
        <v>38</v>
      </c>
      <c r="J320" t="s">
        <v>174</v>
      </c>
      <c r="K320" t="s">
        <v>174</v>
      </c>
      <c r="L320" t="s">
        <v>1240</v>
      </c>
      <c r="M320">
        <v>8049.26</v>
      </c>
      <c r="N320">
        <v>8367.9500000000007</v>
      </c>
      <c r="O320">
        <v>17212.05</v>
      </c>
      <c r="P320">
        <v>9000</v>
      </c>
      <c r="Q320">
        <v>20000</v>
      </c>
      <c r="S320">
        <v>1300</v>
      </c>
      <c r="T320">
        <v>1600</v>
      </c>
      <c r="U320">
        <v>2100</v>
      </c>
      <c r="V320">
        <v>1800</v>
      </c>
      <c r="W320">
        <v>1800</v>
      </c>
      <c r="X320">
        <v>1600</v>
      </c>
      <c r="Y320">
        <v>1600</v>
      </c>
      <c r="Z320">
        <v>1000</v>
      </c>
      <c r="AA320">
        <v>1800</v>
      </c>
      <c r="AB320">
        <v>2200</v>
      </c>
      <c r="AC320">
        <v>1800</v>
      </c>
      <c r="AD320">
        <v>1400</v>
      </c>
      <c r="AF320">
        <f t="shared" si="4"/>
        <v>1300</v>
      </c>
      <c r="AG320">
        <f>SUM($S320:T320)</f>
        <v>2900</v>
      </c>
      <c r="AH320">
        <f>SUM($S320:U320)</f>
        <v>5000</v>
      </c>
      <c r="AI320">
        <f>SUM($S320:V320)</f>
        <v>6800</v>
      </c>
      <c r="AJ320">
        <f>SUM($S320:W320)</f>
        <v>8600</v>
      </c>
      <c r="AK320">
        <f>SUM($S320:X320)</f>
        <v>10200</v>
      </c>
      <c r="AL320">
        <f>SUM($S320:Y320)</f>
        <v>11800</v>
      </c>
      <c r="AM320">
        <f>SUM($S320:Z320)</f>
        <v>12800</v>
      </c>
      <c r="AN320">
        <f>SUM($S320:AA320)</f>
        <v>14600</v>
      </c>
      <c r="AO320">
        <f>SUM($S320:AB320)</f>
        <v>16800</v>
      </c>
      <c r="AP320">
        <f>SUM($S320:AC320)</f>
        <v>18600</v>
      </c>
      <c r="AQ320">
        <f>SUM($S320:AD320)</f>
        <v>20000</v>
      </c>
    </row>
    <row r="321" spans="2:43" x14ac:dyDescent="0.25">
      <c r="B321">
        <v>20829</v>
      </c>
      <c r="C321" t="s">
        <v>602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2022</v>
      </c>
      <c r="J321">
        <v>0</v>
      </c>
      <c r="K321">
        <v>0</v>
      </c>
      <c r="L321">
        <v>0</v>
      </c>
      <c r="M321">
        <v>1109.2</v>
      </c>
      <c r="N321">
        <v>0</v>
      </c>
      <c r="O321">
        <v>0</v>
      </c>
      <c r="P321">
        <v>0</v>
      </c>
      <c r="Q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>
        <f t="shared" si="4"/>
        <v>0</v>
      </c>
      <c r="AG321">
        <f>SUM($S321:T321)</f>
        <v>0</v>
      </c>
      <c r="AH321">
        <f>SUM($S321:U321)</f>
        <v>0</v>
      </c>
      <c r="AI321">
        <f>SUM($S321:V321)</f>
        <v>0</v>
      </c>
      <c r="AJ321">
        <f>SUM($S321:W321)</f>
        <v>0</v>
      </c>
      <c r="AK321">
        <f>SUM($S321:X321)</f>
        <v>0</v>
      </c>
      <c r="AL321">
        <f>SUM($S321:Y321)</f>
        <v>0</v>
      </c>
      <c r="AM321">
        <f>SUM($S321:Z321)</f>
        <v>0</v>
      </c>
      <c r="AN321">
        <f>SUM($S321:AA321)</f>
        <v>0</v>
      </c>
      <c r="AO321">
        <f>SUM($S321:AB321)</f>
        <v>0</v>
      </c>
      <c r="AP321">
        <f>SUM($S321:AC321)</f>
        <v>0</v>
      </c>
      <c r="AQ321">
        <f>SUM($S321:AD321)</f>
        <v>0</v>
      </c>
    </row>
    <row r="322" spans="2:43" x14ac:dyDescent="0.25">
      <c r="B322">
        <v>20830</v>
      </c>
      <c r="C322" t="s">
        <v>245</v>
      </c>
      <c r="D322" t="s">
        <v>23</v>
      </c>
      <c r="E322" t="s">
        <v>271</v>
      </c>
      <c r="F322" t="s">
        <v>535</v>
      </c>
      <c r="G322" t="s">
        <v>64</v>
      </c>
      <c r="H322">
        <v>2017</v>
      </c>
      <c r="I322" t="s">
        <v>38</v>
      </c>
      <c r="J322" t="s">
        <v>128</v>
      </c>
      <c r="K322" t="s">
        <v>128</v>
      </c>
      <c r="L322" t="s">
        <v>1242</v>
      </c>
      <c r="M322">
        <v>20597.060000000001</v>
      </c>
      <c r="N322">
        <v>22198.17</v>
      </c>
      <c r="O322">
        <v>27645.62</v>
      </c>
      <c r="P322">
        <v>26000</v>
      </c>
      <c r="Q322">
        <v>32000</v>
      </c>
      <c r="S322">
        <v>2080</v>
      </c>
      <c r="T322">
        <v>2560</v>
      </c>
      <c r="U322">
        <v>3360</v>
      </c>
      <c r="V322">
        <v>2880</v>
      </c>
      <c r="W322">
        <v>2880</v>
      </c>
      <c r="X322">
        <v>2560</v>
      </c>
      <c r="Y322">
        <v>2560</v>
      </c>
      <c r="Z322">
        <v>1600</v>
      </c>
      <c r="AA322">
        <v>2880</v>
      </c>
      <c r="AB322">
        <v>3520</v>
      </c>
      <c r="AC322">
        <v>2880</v>
      </c>
      <c r="AD322">
        <v>2240</v>
      </c>
      <c r="AF322">
        <f t="shared" si="4"/>
        <v>2080</v>
      </c>
      <c r="AG322">
        <f>SUM($S322:T322)</f>
        <v>4640</v>
      </c>
      <c r="AH322">
        <f>SUM($S322:U322)</f>
        <v>8000</v>
      </c>
      <c r="AI322">
        <f>SUM($S322:V322)</f>
        <v>10880</v>
      </c>
      <c r="AJ322">
        <f>SUM($S322:W322)</f>
        <v>13760</v>
      </c>
      <c r="AK322">
        <f>SUM($S322:X322)</f>
        <v>16320</v>
      </c>
      <c r="AL322">
        <f>SUM($S322:Y322)</f>
        <v>18880</v>
      </c>
      <c r="AM322">
        <f>SUM($S322:Z322)</f>
        <v>20480</v>
      </c>
      <c r="AN322">
        <f>SUM($S322:AA322)</f>
        <v>23360</v>
      </c>
      <c r="AO322">
        <f>SUM($S322:AB322)</f>
        <v>26880</v>
      </c>
      <c r="AP322">
        <f>SUM($S322:AC322)</f>
        <v>29760</v>
      </c>
      <c r="AQ322">
        <f>SUM($S322:AD322)</f>
        <v>32000</v>
      </c>
    </row>
    <row r="323" spans="2:43" x14ac:dyDescent="0.25">
      <c r="B323">
        <v>20832</v>
      </c>
      <c r="C323" t="s">
        <v>603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2023</v>
      </c>
      <c r="J323">
        <v>0</v>
      </c>
      <c r="K323">
        <v>0</v>
      </c>
      <c r="L323">
        <v>0</v>
      </c>
      <c r="M323">
        <v>157.09</v>
      </c>
      <c r="N323">
        <v>292.64</v>
      </c>
      <c r="O323">
        <v>0</v>
      </c>
      <c r="P323">
        <v>0</v>
      </c>
      <c r="Q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>
        <f t="shared" si="4"/>
        <v>0</v>
      </c>
      <c r="AG323">
        <f>SUM($S323:T323)</f>
        <v>0</v>
      </c>
      <c r="AH323">
        <f>SUM($S323:U323)</f>
        <v>0</v>
      </c>
      <c r="AI323">
        <f>SUM($S323:V323)</f>
        <v>0</v>
      </c>
      <c r="AJ323">
        <f>SUM($S323:W323)</f>
        <v>0</v>
      </c>
      <c r="AK323">
        <f>SUM($S323:X323)</f>
        <v>0</v>
      </c>
      <c r="AL323">
        <f>SUM($S323:Y323)</f>
        <v>0</v>
      </c>
      <c r="AM323">
        <f>SUM($S323:Z323)</f>
        <v>0</v>
      </c>
      <c r="AN323">
        <f>SUM($S323:AA323)</f>
        <v>0</v>
      </c>
      <c r="AO323">
        <f>SUM($S323:AB323)</f>
        <v>0</v>
      </c>
      <c r="AP323">
        <f>SUM($S323:AC323)</f>
        <v>0</v>
      </c>
      <c r="AQ323">
        <f>SUM($S323:AD323)</f>
        <v>0</v>
      </c>
    </row>
    <row r="324" spans="2:43" x14ac:dyDescent="0.25">
      <c r="B324">
        <v>20833</v>
      </c>
      <c r="C324" t="s">
        <v>691</v>
      </c>
      <c r="D324" t="s">
        <v>23</v>
      </c>
      <c r="E324" t="s">
        <v>271</v>
      </c>
      <c r="F324">
        <v>0</v>
      </c>
      <c r="G324" t="s">
        <v>358</v>
      </c>
      <c r="H324">
        <v>2017</v>
      </c>
      <c r="I324">
        <v>2024</v>
      </c>
      <c r="J324" t="s">
        <v>712</v>
      </c>
      <c r="K324" t="s">
        <v>679</v>
      </c>
      <c r="L324" t="s">
        <v>1239</v>
      </c>
      <c r="M324">
        <v>2778.5</v>
      </c>
      <c r="N324">
        <v>4122.12</v>
      </c>
      <c r="O324">
        <v>619.42999999999995</v>
      </c>
      <c r="P324">
        <v>5000</v>
      </c>
      <c r="Q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F324">
        <f t="shared" ref="AF324:AF387" si="5">S324</f>
        <v>0</v>
      </c>
      <c r="AG324">
        <f>SUM($S324:T324)</f>
        <v>0</v>
      </c>
      <c r="AH324">
        <f>SUM($S324:U324)</f>
        <v>0</v>
      </c>
      <c r="AI324">
        <f>SUM($S324:V324)</f>
        <v>0</v>
      </c>
      <c r="AJ324">
        <f>SUM($S324:W324)</f>
        <v>0</v>
      </c>
      <c r="AK324">
        <f>SUM($S324:X324)</f>
        <v>0</v>
      </c>
      <c r="AL324">
        <f>SUM($S324:Y324)</f>
        <v>0</v>
      </c>
      <c r="AM324">
        <f>SUM($S324:Z324)</f>
        <v>0</v>
      </c>
      <c r="AN324">
        <f>SUM($S324:AA324)</f>
        <v>0</v>
      </c>
      <c r="AO324">
        <f>SUM($S324:AB324)</f>
        <v>0</v>
      </c>
      <c r="AP324">
        <f>SUM($S324:AC324)</f>
        <v>0</v>
      </c>
      <c r="AQ324">
        <f>SUM($S324:AD324)</f>
        <v>0</v>
      </c>
    </row>
    <row r="325" spans="2:43" x14ac:dyDescent="0.25">
      <c r="B325">
        <v>20834</v>
      </c>
      <c r="C325" t="s">
        <v>692</v>
      </c>
      <c r="D325" t="s">
        <v>23</v>
      </c>
      <c r="E325" t="s">
        <v>18</v>
      </c>
      <c r="F325" t="s">
        <v>535</v>
      </c>
      <c r="G325" t="s">
        <v>358</v>
      </c>
      <c r="H325">
        <v>2017</v>
      </c>
      <c r="I325">
        <v>2024</v>
      </c>
      <c r="J325" t="s">
        <v>679</v>
      </c>
      <c r="K325" t="s">
        <v>679</v>
      </c>
      <c r="L325" t="s">
        <v>1239</v>
      </c>
      <c r="M325">
        <v>1095.58</v>
      </c>
      <c r="N325">
        <v>2084.0100000000002</v>
      </c>
      <c r="O325">
        <v>0</v>
      </c>
      <c r="P325">
        <v>2000</v>
      </c>
      <c r="Q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F325">
        <f t="shared" si="5"/>
        <v>0</v>
      </c>
      <c r="AG325">
        <f>SUM($S325:T325)</f>
        <v>0</v>
      </c>
      <c r="AH325">
        <f>SUM($S325:U325)</f>
        <v>0</v>
      </c>
      <c r="AI325">
        <f>SUM($S325:V325)</f>
        <v>0</v>
      </c>
      <c r="AJ325">
        <f>SUM($S325:W325)</f>
        <v>0</v>
      </c>
      <c r="AK325">
        <f>SUM($S325:X325)</f>
        <v>0</v>
      </c>
      <c r="AL325">
        <f>SUM($S325:Y325)</f>
        <v>0</v>
      </c>
      <c r="AM325">
        <f>SUM($S325:Z325)</f>
        <v>0</v>
      </c>
      <c r="AN325">
        <f>SUM($S325:AA325)</f>
        <v>0</v>
      </c>
      <c r="AO325">
        <f>SUM($S325:AB325)</f>
        <v>0</v>
      </c>
      <c r="AP325">
        <f>SUM($S325:AC325)</f>
        <v>0</v>
      </c>
      <c r="AQ325">
        <f>SUM($S325:AD325)</f>
        <v>0</v>
      </c>
    </row>
    <row r="326" spans="2:43" x14ac:dyDescent="0.25">
      <c r="B326">
        <v>20835</v>
      </c>
      <c r="C326" t="s">
        <v>829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127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F326">
        <f t="shared" si="5"/>
        <v>0</v>
      </c>
      <c r="AG326">
        <f>SUM($S326:T326)</f>
        <v>0</v>
      </c>
      <c r="AH326">
        <f>SUM($S326:U326)</f>
        <v>0</v>
      </c>
      <c r="AI326">
        <f>SUM($S326:V326)</f>
        <v>0</v>
      </c>
      <c r="AJ326">
        <f>SUM($S326:W326)</f>
        <v>0</v>
      </c>
      <c r="AK326">
        <f>SUM($S326:X326)</f>
        <v>0</v>
      </c>
      <c r="AL326">
        <f>SUM($S326:Y326)</f>
        <v>0</v>
      </c>
      <c r="AM326">
        <f>SUM($S326:Z326)</f>
        <v>0</v>
      </c>
      <c r="AN326">
        <f>SUM($S326:AA326)</f>
        <v>0</v>
      </c>
      <c r="AO326">
        <f>SUM($S326:AB326)</f>
        <v>0</v>
      </c>
      <c r="AP326">
        <f>SUM($S326:AC326)</f>
        <v>0</v>
      </c>
      <c r="AQ326">
        <f>SUM($S326:AD326)</f>
        <v>0</v>
      </c>
    </row>
    <row r="327" spans="2:43" x14ac:dyDescent="0.25">
      <c r="B327">
        <v>20836</v>
      </c>
      <c r="C327" t="s">
        <v>604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2022</v>
      </c>
      <c r="J327">
        <v>0</v>
      </c>
      <c r="K327">
        <v>0</v>
      </c>
      <c r="L327">
        <v>0</v>
      </c>
      <c r="M327">
        <v>430.73</v>
      </c>
      <c r="N327">
        <v>0</v>
      </c>
      <c r="O327">
        <v>0</v>
      </c>
      <c r="P327">
        <v>0</v>
      </c>
      <c r="Q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F327">
        <f t="shared" si="5"/>
        <v>0</v>
      </c>
      <c r="AG327">
        <f>SUM($S327:T327)</f>
        <v>0</v>
      </c>
      <c r="AH327">
        <f>SUM($S327:U327)</f>
        <v>0</v>
      </c>
      <c r="AI327">
        <f>SUM($S327:V327)</f>
        <v>0</v>
      </c>
      <c r="AJ327">
        <f>SUM($S327:W327)</f>
        <v>0</v>
      </c>
      <c r="AK327">
        <f>SUM($S327:X327)</f>
        <v>0</v>
      </c>
      <c r="AL327">
        <f>SUM($S327:Y327)</f>
        <v>0</v>
      </c>
      <c r="AM327">
        <f>SUM($S327:Z327)</f>
        <v>0</v>
      </c>
      <c r="AN327">
        <f>SUM($S327:AA327)</f>
        <v>0</v>
      </c>
      <c r="AO327">
        <f>SUM($S327:AB327)</f>
        <v>0</v>
      </c>
      <c r="AP327">
        <f>SUM($S327:AC327)</f>
        <v>0</v>
      </c>
      <c r="AQ327">
        <f>SUM($S327:AD327)</f>
        <v>0</v>
      </c>
    </row>
    <row r="328" spans="2:43" x14ac:dyDescent="0.25">
      <c r="B328">
        <v>20837</v>
      </c>
      <c r="C328" t="s">
        <v>605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2023</v>
      </c>
      <c r="J328">
        <v>0</v>
      </c>
      <c r="K328">
        <v>0</v>
      </c>
      <c r="L328">
        <v>0</v>
      </c>
      <c r="M328">
        <v>1497.26</v>
      </c>
      <c r="N328">
        <v>438.93</v>
      </c>
      <c r="O328">
        <v>0</v>
      </c>
      <c r="P328">
        <v>0</v>
      </c>
      <c r="Q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F328">
        <f t="shared" si="5"/>
        <v>0</v>
      </c>
      <c r="AG328">
        <f>SUM($S328:T328)</f>
        <v>0</v>
      </c>
      <c r="AH328">
        <f>SUM($S328:U328)</f>
        <v>0</v>
      </c>
      <c r="AI328">
        <f>SUM($S328:V328)</f>
        <v>0</v>
      </c>
      <c r="AJ328">
        <f>SUM($S328:W328)</f>
        <v>0</v>
      </c>
      <c r="AK328">
        <f>SUM($S328:X328)</f>
        <v>0</v>
      </c>
      <c r="AL328">
        <f>SUM($S328:Y328)</f>
        <v>0</v>
      </c>
      <c r="AM328">
        <f>SUM($S328:Z328)</f>
        <v>0</v>
      </c>
      <c r="AN328">
        <f>SUM($S328:AA328)</f>
        <v>0</v>
      </c>
      <c r="AO328">
        <f>SUM($S328:AB328)</f>
        <v>0</v>
      </c>
      <c r="AP328">
        <f>SUM($S328:AC328)</f>
        <v>0</v>
      </c>
      <c r="AQ328">
        <f>SUM($S328:AD328)</f>
        <v>0</v>
      </c>
    </row>
    <row r="329" spans="2:43" x14ac:dyDescent="0.25">
      <c r="B329">
        <v>20839</v>
      </c>
      <c r="C329" t="s">
        <v>606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2023</v>
      </c>
      <c r="J329">
        <v>0</v>
      </c>
      <c r="K329">
        <v>0</v>
      </c>
      <c r="L329">
        <v>0</v>
      </c>
      <c r="M329">
        <v>535.6</v>
      </c>
      <c r="N329">
        <v>528.4</v>
      </c>
      <c r="O329">
        <v>0</v>
      </c>
      <c r="P329">
        <v>0</v>
      </c>
      <c r="Q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>
        <f t="shared" si="5"/>
        <v>0</v>
      </c>
      <c r="AG329">
        <f>SUM($S329:T329)</f>
        <v>0</v>
      </c>
      <c r="AH329">
        <f>SUM($S329:U329)</f>
        <v>0</v>
      </c>
      <c r="AI329">
        <f>SUM($S329:V329)</f>
        <v>0</v>
      </c>
      <c r="AJ329">
        <f>SUM($S329:W329)</f>
        <v>0</v>
      </c>
      <c r="AK329">
        <f>SUM($S329:X329)</f>
        <v>0</v>
      </c>
      <c r="AL329">
        <f>SUM($S329:Y329)</f>
        <v>0</v>
      </c>
      <c r="AM329">
        <f>SUM($S329:Z329)</f>
        <v>0</v>
      </c>
      <c r="AN329">
        <f>SUM($S329:AA329)</f>
        <v>0</v>
      </c>
      <c r="AO329">
        <f>SUM($S329:AB329)</f>
        <v>0</v>
      </c>
      <c r="AP329">
        <f>SUM($S329:AC329)</f>
        <v>0</v>
      </c>
      <c r="AQ329">
        <f>SUM($S329:AD329)</f>
        <v>0</v>
      </c>
    </row>
    <row r="330" spans="2:43" x14ac:dyDescent="0.25">
      <c r="B330">
        <v>20840</v>
      </c>
      <c r="C330" t="s">
        <v>315</v>
      </c>
      <c r="D330" t="s">
        <v>23</v>
      </c>
      <c r="E330" t="s">
        <v>18</v>
      </c>
      <c r="F330" t="s">
        <v>535</v>
      </c>
      <c r="G330" t="s">
        <v>64</v>
      </c>
      <c r="H330">
        <v>2017</v>
      </c>
      <c r="I330" t="s">
        <v>38</v>
      </c>
      <c r="J330" t="s">
        <v>679</v>
      </c>
      <c r="K330" t="s">
        <v>679</v>
      </c>
      <c r="L330" t="s">
        <v>1239</v>
      </c>
      <c r="M330">
        <v>2049.1999999999998</v>
      </c>
      <c r="N330">
        <v>1492.61</v>
      </c>
      <c r="O330">
        <v>1100.46</v>
      </c>
      <c r="P330">
        <v>1500</v>
      </c>
      <c r="Q330">
        <v>1000</v>
      </c>
      <c r="S330">
        <v>65</v>
      </c>
      <c r="T330">
        <v>80</v>
      </c>
      <c r="U330">
        <v>105</v>
      </c>
      <c r="V330">
        <v>90</v>
      </c>
      <c r="W330">
        <v>90</v>
      </c>
      <c r="X330">
        <v>80</v>
      </c>
      <c r="Y330">
        <v>80</v>
      </c>
      <c r="Z330">
        <v>50</v>
      </c>
      <c r="AA330">
        <v>90</v>
      </c>
      <c r="AB330">
        <v>110</v>
      </c>
      <c r="AC330">
        <v>90</v>
      </c>
      <c r="AD330">
        <v>70</v>
      </c>
      <c r="AF330">
        <f t="shared" si="5"/>
        <v>65</v>
      </c>
      <c r="AG330">
        <f>SUM($S330:T330)</f>
        <v>145</v>
      </c>
      <c r="AH330">
        <f>SUM($S330:U330)</f>
        <v>250</v>
      </c>
      <c r="AI330">
        <f>SUM($S330:V330)</f>
        <v>340</v>
      </c>
      <c r="AJ330">
        <f>SUM($S330:W330)</f>
        <v>430</v>
      </c>
      <c r="AK330">
        <f>SUM($S330:X330)</f>
        <v>510</v>
      </c>
      <c r="AL330">
        <f>SUM($S330:Y330)</f>
        <v>590</v>
      </c>
      <c r="AM330">
        <f>SUM($S330:Z330)</f>
        <v>640</v>
      </c>
      <c r="AN330">
        <f>SUM($S330:AA330)</f>
        <v>730</v>
      </c>
      <c r="AO330">
        <f>SUM($S330:AB330)</f>
        <v>840</v>
      </c>
      <c r="AP330">
        <f>SUM($S330:AC330)</f>
        <v>930</v>
      </c>
      <c r="AQ330">
        <f>SUM($S330:AD330)</f>
        <v>1000</v>
      </c>
    </row>
    <row r="331" spans="2:43" x14ac:dyDescent="0.25">
      <c r="B331">
        <v>20841</v>
      </c>
      <c r="C331" t="s">
        <v>830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127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F331">
        <f t="shared" si="5"/>
        <v>0</v>
      </c>
      <c r="AG331">
        <f>SUM($S331:T331)</f>
        <v>0</v>
      </c>
      <c r="AH331">
        <f>SUM($S331:U331)</f>
        <v>0</v>
      </c>
      <c r="AI331">
        <f>SUM($S331:V331)</f>
        <v>0</v>
      </c>
      <c r="AJ331">
        <f>SUM($S331:W331)</f>
        <v>0</v>
      </c>
      <c r="AK331">
        <f>SUM($S331:X331)</f>
        <v>0</v>
      </c>
      <c r="AL331">
        <f>SUM($S331:Y331)</f>
        <v>0</v>
      </c>
      <c r="AM331">
        <f>SUM($S331:Z331)</f>
        <v>0</v>
      </c>
      <c r="AN331">
        <f>SUM($S331:AA331)</f>
        <v>0</v>
      </c>
      <c r="AO331">
        <f>SUM($S331:AB331)</f>
        <v>0</v>
      </c>
      <c r="AP331">
        <f>SUM($S331:AC331)</f>
        <v>0</v>
      </c>
      <c r="AQ331">
        <f>SUM($S331:AD331)</f>
        <v>0</v>
      </c>
    </row>
    <row r="332" spans="2:43" x14ac:dyDescent="0.25">
      <c r="B332">
        <v>20842</v>
      </c>
      <c r="C332" t="s">
        <v>607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2022</v>
      </c>
      <c r="J332">
        <v>0</v>
      </c>
      <c r="K332">
        <v>0</v>
      </c>
      <c r="L332">
        <v>0</v>
      </c>
      <c r="M332">
        <v>494.57</v>
      </c>
      <c r="N332">
        <v>0</v>
      </c>
      <c r="O332">
        <v>0</v>
      </c>
      <c r="P332">
        <v>0</v>
      </c>
      <c r="Q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>
        <f t="shared" si="5"/>
        <v>0</v>
      </c>
      <c r="AG332">
        <f>SUM($S332:T332)</f>
        <v>0</v>
      </c>
      <c r="AH332">
        <f>SUM($S332:U332)</f>
        <v>0</v>
      </c>
      <c r="AI332">
        <f>SUM($S332:V332)</f>
        <v>0</v>
      </c>
      <c r="AJ332">
        <f>SUM($S332:W332)</f>
        <v>0</v>
      </c>
      <c r="AK332">
        <f>SUM($S332:X332)</f>
        <v>0</v>
      </c>
      <c r="AL332">
        <f>SUM($S332:Y332)</f>
        <v>0</v>
      </c>
      <c r="AM332">
        <f>SUM($S332:Z332)</f>
        <v>0</v>
      </c>
      <c r="AN332">
        <f>SUM($S332:AA332)</f>
        <v>0</v>
      </c>
      <c r="AO332">
        <f>SUM($S332:AB332)</f>
        <v>0</v>
      </c>
      <c r="AP332">
        <f>SUM($S332:AC332)</f>
        <v>0</v>
      </c>
      <c r="AQ332">
        <f>SUM($S332:AD332)</f>
        <v>0</v>
      </c>
    </row>
    <row r="333" spans="2:43" x14ac:dyDescent="0.25">
      <c r="B333">
        <v>20844</v>
      </c>
      <c r="C333" t="s">
        <v>831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127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>
        <f t="shared" si="5"/>
        <v>0</v>
      </c>
      <c r="AG333">
        <f>SUM($S333:T333)</f>
        <v>0</v>
      </c>
      <c r="AH333">
        <f>SUM($S333:U333)</f>
        <v>0</v>
      </c>
      <c r="AI333">
        <f>SUM($S333:V333)</f>
        <v>0</v>
      </c>
      <c r="AJ333">
        <f>SUM($S333:W333)</f>
        <v>0</v>
      </c>
      <c r="AK333">
        <f>SUM($S333:X333)</f>
        <v>0</v>
      </c>
      <c r="AL333">
        <f>SUM($S333:Y333)</f>
        <v>0</v>
      </c>
      <c r="AM333">
        <f>SUM($S333:Z333)</f>
        <v>0</v>
      </c>
      <c r="AN333">
        <f>SUM($S333:AA333)</f>
        <v>0</v>
      </c>
      <c r="AO333">
        <f>SUM($S333:AB333)</f>
        <v>0</v>
      </c>
      <c r="AP333">
        <f>SUM($S333:AC333)</f>
        <v>0</v>
      </c>
      <c r="AQ333">
        <f>SUM($S333:AD333)</f>
        <v>0</v>
      </c>
    </row>
    <row r="334" spans="2:43" x14ac:dyDescent="0.25">
      <c r="B334">
        <v>20845</v>
      </c>
      <c r="C334" t="s">
        <v>97</v>
      </c>
      <c r="D334" t="s">
        <v>23</v>
      </c>
      <c r="E334" t="s">
        <v>18</v>
      </c>
      <c r="F334" t="s">
        <v>535</v>
      </c>
      <c r="G334" t="s">
        <v>64</v>
      </c>
      <c r="H334">
        <v>2018</v>
      </c>
      <c r="I334" t="s">
        <v>38</v>
      </c>
      <c r="J334" t="s">
        <v>711</v>
      </c>
      <c r="K334" t="s">
        <v>712</v>
      </c>
      <c r="L334" t="s">
        <v>1239</v>
      </c>
      <c r="M334">
        <v>7100.18</v>
      </c>
      <c r="N334">
        <v>4493.3</v>
      </c>
      <c r="O334">
        <v>3755.45</v>
      </c>
      <c r="P334">
        <v>5000</v>
      </c>
      <c r="Q334">
        <v>4000</v>
      </c>
      <c r="S334">
        <v>260</v>
      </c>
      <c r="T334">
        <v>320</v>
      </c>
      <c r="U334">
        <v>420</v>
      </c>
      <c r="V334">
        <v>360</v>
      </c>
      <c r="W334">
        <v>360</v>
      </c>
      <c r="X334">
        <v>320</v>
      </c>
      <c r="Y334">
        <v>320</v>
      </c>
      <c r="Z334">
        <v>200</v>
      </c>
      <c r="AA334">
        <v>360</v>
      </c>
      <c r="AB334">
        <v>440</v>
      </c>
      <c r="AC334">
        <v>360</v>
      </c>
      <c r="AD334">
        <v>280</v>
      </c>
      <c r="AF334">
        <f t="shared" si="5"/>
        <v>260</v>
      </c>
      <c r="AG334">
        <f>SUM($S334:T334)</f>
        <v>580</v>
      </c>
      <c r="AH334">
        <f>SUM($S334:U334)</f>
        <v>1000</v>
      </c>
      <c r="AI334">
        <f>SUM($S334:V334)</f>
        <v>1360</v>
      </c>
      <c r="AJ334">
        <f>SUM($S334:W334)</f>
        <v>1720</v>
      </c>
      <c r="AK334">
        <f>SUM($S334:X334)</f>
        <v>2040</v>
      </c>
      <c r="AL334">
        <f>SUM($S334:Y334)</f>
        <v>2360</v>
      </c>
      <c r="AM334">
        <f>SUM($S334:Z334)</f>
        <v>2560</v>
      </c>
      <c r="AN334">
        <f>SUM($S334:AA334)</f>
        <v>2920</v>
      </c>
      <c r="AO334">
        <f>SUM($S334:AB334)</f>
        <v>3360</v>
      </c>
      <c r="AP334">
        <f>SUM($S334:AC334)</f>
        <v>3720</v>
      </c>
      <c r="AQ334">
        <f>SUM($S334:AD334)</f>
        <v>4000</v>
      </c>
    </row>
    <row r="335" spans="2:43" x14ac:dyDescent="0.25">
      <c r="B335">
        <v>20846</v>
      </c>
      <c r="C335" t="s">
        <v>832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127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>
        <f t="shared" si="5"/>
        <v>0</v>
      </c>
      <c r="AG335">
        <f>SUM($S335:T335)</f>
        <v>0</v>
      </c>
      <c r="AH335">
        <f>SUM($S335:U335)</f>
        <v>0</v>
      </c>
      <c r="AI335">
        <f>SUM($S335:V335)</f>
        <v>0</v>
      </c>
      <c r="AJ335">
        <f>SUM($S335:W335)</f>
        <v>0</v>
      </c>
      <c r="AK335">
        <f>SUM($S335:X335)</f>
        <v>0</v>
      </c>
      <c r="AL335">
        <f>SUM($S335:Y335)</f>
        <v>0</v>
      </c>
      <c r="AM335">
        <f>SUM($S335:Z335)</f>
        <v>0</v>
      </c>
      <c r="AN335">
        <f>SUM($S335:AA335)</f>
        <v>0</v>
      </c>
      <c r="AO335">
        <f>SUM($S335:AB335)</f>
        <v>0</v>
      </c>
      <c r="AP335">
        <f>SUM($S335:AC335)</f>
        <v>0</v>
      </c>
      <c r="AQ335">
        <f>SUM($S335:AD335)</f>
        <v>0</v>
      </c>
    </row>
    <row r="336" spans="2:43" x14ac:dyDescent="0.25">
      <c r="B336">
        <v>20847</v>
      </c>
      <c r="C336" t="s">
        <v>316</v>
      </c>
      <c r="D336" t="s">
        <v>23</v>
      </c>
      <c r="E336" t="s">
        <v>271</v>
      </c>
      <c r="F336">
        <v>0</v>
      </c>
      <c r="G336" t="s">
        <v>64</v>
      </c>
      <c r="H336">
        <v>2018</v>
      </c>
      <c r="I336" t="s">
        <v>38</v>
      </c>
      <c r="J336" t="s">
        <v>712</v>
      </c>
      <c r="K336" t="s">
        <v>679</v>
      </c>
      <c r="L336" t="s">
        <v>1239</v>
      </c>
      <c r="M336">
        <v>1621.67</v>
      </c>
      <c r="N336">
        <v>2058.2199999999998</v>
      </c>
      <c r="O336">
        <v>2135.09</v>
      </c>
      <c r="P336">
        <v>2500</v>
      </c>
      <c r="Q336">
        <v>2000</v>
      </c>
      <c r="S336">
        <v>130</v>
      </c>
      <c r="T336">
        <v>160</v>
      </c>
      <c r="U336">
        <v>210</v>
      </c>
      <c r="V336">
        <v>180</v>
      </c>
      <c r="W336">
        <v>180</v>
      </c>
      <c r="X336">
        <v>160</v>
      </c>
      <c r="Y336">
        <v>160</v>
      </c>
      <c r="Z336">
        <v>100</v>
      </c>
      <c r="AA336">
        <v>180</v>
      </c>
      <c r="AB336">
        <v>220</v>
      </c>
      <c r="AC336">
        <v>180</v>
      </c>
      <c r="AD336">
        <v>140</v>
      </c>
      <c r="AF336">
        <f t="shared" si="5"/>
        <v>130</v>
      </c>
      <c r="AG336">
        <f>SUM($S336:T336)</f>
        <v>290</v>
      </c>
      <c r="AH336">
        <f>SUM($S336:U336)</f>
        <v>500</v>
      </c>
      <c r="AI336">
        <f>SUM($S336:V336)</f>
        <v>680</v>
      </c>
      <c r="AJ336">
        <f>SUM($S336:W336)</f>
        <v>860</v>
      </c>
      <c r="AK336">
        <f>SUM($S336:X336)</f>
        <v>1020</v>
      </c>
      <c r="AL336">
        <f>SUM($S336:Y336)</f>
        <v>1180</v>
      </c>
      <c r="AM336">
        <f>SUM($S336:Z336)</f>
        <v>1280</v>
      </c>
      <c r="AN336">
        <f>SUM($S336:AA336)</f>
        <v>1460</v>
      </c>
      <c r="AO336">
        <f>SUM($S336:AB336)</f>
        <v>1680</v>
      </c>
      <c r="AP336">
        <f>SUM($S336:AC336)</f>
        <v>1860</v>
      </c>
      <c r="AQ336">
        <f>SUM($S336:AD336)</f>
        <v>2000</v>
      </c>
    </row>
    <row r="337" spans="2:43" x14ac:dyDescent="0.25">
      <c r="B337">
        <v>20848</v>
      </c>
      <c r="C337" t="s">
        <v>188</v>
      </c>
      <c r="D337" t="s">
        <v>23</v>
      </c>
      <c r="E337" t="s">
        <v>19</v>
      </c>
      <c r="F337" t="s">
        <v>545</v>
      </c>
      <c r="G337" t="s">
        <v>64</v>
      </c>
      <c r="H337">
        <v>2018</v>
      </c>
      <c r="I337" t="s">
        <v>38</v>
      </c>
      <c r="J337" t="s">
        <v>128</v>
      </c>
      <c r="K337" t="s">
        <v>128</v>
      </c>
      <c r="L337" t="s">
        <v>1242</v>
      </c>
      <c r="M337">
        <v>67148.210000000006</v>
      </c>
      <c r="N337">
        <v>57210.12</v>
      </c>
      <c r="O337">
        <v>75211.94</v>
      </c>
      <c r="P337">
        <v>63000</v>
      </c>
      <c r="Q337">
        <v>80000</v>
      </c>
      <c r="S337">
        <v>5200</v>
      </c>
      <c r="T337">
        <v>6400</v>
      </c>
      <c r="U337">
        <v>8400</v>
      </c>
      <c r="V337">
        <v>7200</v>
      </c>
      <c r="W337">
        <v>7200</v>
      </c>
      <c r="X337">
        <v>6400</v>
      </c>
      <c r="Y337">
        <v>6400</v>
      </c>
      <c r="Z337">
        <v>4000</v>
      </c>
      <c r="AA337">
        <v>7200</v>
      </c>
      <c r="AB337">
        <v>8800</v>
      </c>
      <c r="AC337">
        <v>7200</v>
      </c>
      <c r="AD337">
        <v>5600</v>
      </c>
      <c r="AF337">
        <f t="shared" si="5"/>
        <v>5200</v>
      </c>
      <c r="AG337">
        <f>SUM($S337:T337)</f>
        <v>11600</v>
      </c>
      <c r="AH337">
        <f>SUM($S337:U337)</f>
        <v>20000</v>
      </c>
      <c r="AI337">
        <f>SUM($S337:V337)</f>
        <v>27200</v>
      </c>
      <c r="AJ337">
        <f>SUM($S337:W337)</f>
        <v>34400</v>
      </c>
      <c r="AK337">
        <f>SUM($S337:X337)</f>
        <v>40800</v>
      </c>
      <c r="AL337">
        <f>SUM($S337:Y337)</f>
        <v>47200</v>
      </c>
      <c r="AM337">
        <f>SUM($S337:Z337)</f>
        <v>51200</v>
      </c>
      <c r="AN337">
        <f>SUM($S337:AA337)</f>
        <v>58400</v>
      </c>
      <c r="AO337">
        <f>SUM($S337:AB337)</f>
        <v>67200</v>
      </c>
      <c r="AP337">
        <f>SUM($S337:AC337)</f>
        <v>74400</v>
      </c>
      <c r="AQ337">
        <f>SUM($S337:AD337)</f>
        <v>80000</v>
      </c>
    </row>
    <row r="338" spans="2:43" x14ac:dyDescent="0.25">
      <c r="B338">
        <v>20849</v>
      </c>
      <c r="C338" t="s">
        <v>693</v>
      </c>
      <c r="D338" t="s">
        <v>23</v>
      </c>
      <c r="E338" t="s">
        <v>271</v>
      </c>
      <c r="F338">
        <v>0</v>
      </c>
      <c r="G338" t="s">
        <v>64</v>
      </c>
      <c r="H338">
        <v>2018</v>
      </c>
      <c r="I338">
        <v>2024</v>
      </c>
      <c r="J338" t="s">
        <v>712</v>
      </c>
      <c r="K338" t="s">
        <v>679</v>
      </c>
      <c r="L338" t="s">
        <v>1239</v>
      </c>
      <c r="M338">
        <v>3171.7</v>
      </c>
      <c r="N338">
        <v>3383.95</v>
      </c>
      <c r="O338">
        <v>3962.81</v>
      </c>
      <c r="P338">
        <v>4000</v>
      </c>
      <c r="Q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>
        <f t="shared" si="5"/>
        <v>0</v>
      </c>
      <c r="AG338">
        <f>SUM($S338:T338)</f>
        <v>0</v>
      </c>
      <c r="AH338">
        <f>SUM($S338:U338)</f>
        <v>0</v>
      </c>
      <c r="AI338">
        <f>SUM($S338:V338)</f>
        <v>0</v>
      </c>
      <c r="AJ338">
        <f>SUM($S338:W338)</f>
        <v>0</v>
      </c>
      <c r="AK338">
        <f>SUM($S338:X338)</f>
        <v>0</v>
      </c>
      <c r="AL338">
        <f>SUM($S338:Y338)</f>
        <v>0</v>
      </c>
      <c r="AM338">
        <f>SUM($S338:Z338)</f>
        <v>0</v>
      </c>
      <c r="AN338">
        <f>SUM($S338:AA338)</f>
        <v>0</v>
      </c>
      <c r="AO338">
        <f>SUM($S338:AB338)</f>
        <v>0</v>
      </c>
      <c r="AP338">
        <f>SUM($S338:AC338)</f>
        <v>0</v>
      </c>
      <c r="AQ338">
        <f>SUM($S338:AD338)</f>
        <v>0</v>
      </c>
    </row>
    <row r="339" spans="2:43" x14ac:dyDescent="0.25">
      <c r="B339">
        <v>20850</v>
      </c>
      <c r="C339" t="s">
        <v>317</v>
      </c>
      <c r="D339" t="s">
        <v>23</v>
      </c>
      <c r="E339" t="s">
        <v>19</v>
      </c>
      <c r="F339">
        <v>0</v>
      </c>
      <c r="G339" t="s">
        <v>64</v>
      </c>
      <c r="H339">
        <v>2018</v>
      </c>
      <c r="I339" t="s">
        <v>38</v>
      </c>
      <c r="J339" t="s">
        <v>679</v>
      </c>
      <c r="K339" t="s">
        <v>679</v>
      </c>
      <c r="L339" t="s">
        <v>1239</v>
      </c>
      <c r="M339">
        <v>1973.96</v>
      </c>
      <c r="N339">
        <v>2448.27</v>
      </c>
      <c r="O339">
        <v>1146.33</v>
      </c>
      <c r="P339">
        <v>2500</v>
      </c>
      <c r="Q339">
        <v>1500</v>
      </c>
      <c r="S339">
        <v>97.5</v>
      </c>
      <c r="T339">
        <v>120</v>
      </c>
      <c r="U339">
        <v>157.5</v>
      </c>
      <c r="V339">
        <v>135</v>
      </c>
      <c r="W339">
        <v>135</v>
      </c>
      <c r="X339">
        <v>120</v>
      </c>
      <c r="Y339">
        <v>120</v>
      </c>
      <c r="Z339">
        <v>75</v>
      </c>
      <c r="AA339">
        <v>135</v>
      </c>
      <c r="AB339">
        <v>165</v>
      </c>
      <c r="AC339">
        <v>135</v>
      </c>
      <c r="AD339">
        <v>105</v>
      </c>
      <c r="AF339">
        <f t="shared" si="5"/>
        <v>97.5</v>
      </c>
      <c r="AG339">
        <f>SUM($S339:T339)</f>
        <v>217.5</v>
      </c>
      <c r="AH339">
        <f>SUM($S339:U339)</f>
        <v>375</v>
      </c>
      <c r="AI339">
        <f>SUM($S339:V339)</f>
        <v>510</v>
      </c>
      <c r="AJ339">
        <f>SUM($S339:W339)</f>
        <v>645</v>
      </c>
      <c r="AK339">
        <f>SUM($S339:X339)</f>
        <v>765</v>
      </c>
      <c r="AL339">
        <f>SUM($S339:Y339)</f>
        <v>885</v>
      </c>
      <c r="AM339">
        <f>SUM($S339:Z339)</f>
        <v>960</v>
      </c>
      <c r="AN339">
        <f>SUM($S339:AA339)</f>
        <v>1095</v>
      </c>
      <c r="AO339">
        <f>SUM($S339:AB339)</f>
        <v>1260</v>
      </c>
      <c r="AP339">
        <f>SUM($S339:AC339)</f>
        <v>1395</v>
      </c>
      <c r="AQ339">
        <f>SUM($S339:AD339)</f>
        <v>1500</v>
      </c>
    </row>
    <row r="340" spans="2:43" x14ac:dyDescent="0.25">
      <c r="B340">
        <v>20851</v>
      </c>
      <c r="C340" t="s">
        <v>318</v>
      </c>
      <c r="D340" t="s">
        <v>23</v>
      </c>
      <c r="E340" t="s">
        <v>19</v>
      </c>
      <c r="F340">
        <v>0</v>
      </c>
      <c r="G340" t="s">
        <v>64</v>
      </c>
      <c r="H340">
        <v>2020</v>
      </c>
      <c r="I340" t="s">
        <v>38</v>
      </c>
      <c r="J340" t="s">
        <v>679</v>
      </c>
      <c r="K340" t="s">
        <v>679</v>
      </c>
      <c r="L340" t="s">
        <v>1239</v>
      </c>
      <c r="M340">
        <v>1566.32</v>
      </c>
      <c r="N340">
        <v>1074.21</v>
      </c>
      <c r="O340">
        <v>1844.09</v>
      </c>
      <c r="P340">
        <v>1000</v>
      </c>
      <c r="Q340">
        <v>2000</v>
      </c>
      <c r="S340">
        <v>130</v>
      </c>
      <c r="T340">
        <v>160</v>
      </c>
      <c r="U340">
        <v>210</v>
      </c>
      <c r="V340">
        <v>180</v>
      </c>
      <c r="W340">
        <v>180</v>
      </c>
      <c r="X340">
        <v>160</v>
      </c>
      <c r="Y340">
        <v>160</v>
      </c>
      <c r="Z340">
        <v>100</v>
      </c>
      <c r="AA340">
        <v>180</v>
      </c>
      <c r="AB340">
        <v>220</v>
      </c>
      <c r="AC340">
        <v>180</v>
      </c>
      <c r="AD340">
        <v>140</v>
      </c>
      <c r="AF340">
        <f t="shared" si="5"/>
        <v>130</v>
      </c>
      <c r="AG340">
        <f>SUM($S340:T340)</f>
        <v>290</v>
      </c>
      <c r="AH340">
        <f>SUM($S340:U340)</f>
        <v>500</v>
      </c>
      <c r="AI340">
        <f>SUM($S340:V340)</f>
        <v>680</v>
      </c>
      <c r="AJ340">
        <f>SUM($S340:W340)</f>
        <v>860</v>
      </c>
      <c r="AK340">
        <f>SUM($S340:X340)</f>
        <v>1020</v>
      </c>
      <c r="AL340">
        <f>SUM($S340:Y340)</f>
        <v>1180</v>
      </c>
      <c r="AM340">
        <f>SUM($S340:Z340)</f>
        <v>1280</v>
      </c>
      <c r="AN340">
        <f>SUM($S340:AA340)</f>
        <v>1460</v>
      </c>
      <c r="AO340">
        <f>SUM($S340:AB340)</f>
        <v>1680</v>
      </c>
      <c r="AP340">
        <f>SUM($S340:AC340)</f>
        <v>1860</v>
      </c>
      <c r="AQ340">
        <f>SUM($S340:AD340)</f>
        <v>2000</v>
      </c>
    </row>
    <row r="341" spans="2:43" x14ac:dyDescent="0.25">
      <c r="B341">
        <v>20852</v>
      </c>
      <c r="C341" t="s">
        <v>833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127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>
        <f t="shared" si="5"/>
        <v>0</v>
      </c>
      <c r="AG341">
        <f>SUM($S341:T341)</f>
        <v>0</v>
      </c>
      <c r="AH341">
        <f>SUM($S341:U341)</f>
        <v>0</v>
      </c>
      <c r="AI341">
        <f>SUM($S341:V341)</f>
        <v>0</v>
      </c>
      <c r="AJ341">
        <f>SUM($S341:W341)</f>
        <v>0</v>
      </c>
      <c r="AK341">
        <f>SUM($S341:X341)</f>
        <v>0</v>
      </c>
      <c r="AL341">
        <f>SUM($S341:Y341)</f>
        <v>0</v>
      </c>
      <c r="AM341">
        <f>SUM($S341:Z341)</f>
        <v>0</v>
      </c>
      <c r="AN341">
        <f>SUM($S341:AA341)</f>
        <v>0</v>
      </c>
      <c r="AO341">
        <f>SUM($S341:AB341)</f>
        <v>0</v>
      </c>
      <c r="AP341">
        <f>SUM($S341:AC341)</f>
        <v>0</v>
      </c>
      <c r="AQ341">
        <f>SUM($S341:AD341)</f>
        <v>0</v>
      </c>
    </row>
    <row r="342" spans="2:43" x14ac:dyDescent="0.25">
      <c r="B342">
        <v>20853</v>
      </c>
      <c r="C342" t="s">
        <v>694</v>
      </c>
      <c r="D342" t="s">
        <v>23</v>
      </c>
      <c r="E342" t="s">
        <v>271</v>
      </c>
      <c r="F342" t="s">
        <v>535</v>
      </c>
      <c r="G342" t="s">
        <v>64</v>
      </c>
      <c r="H342">
        <v>2018</v>
      </c>
      <c r="I342" t="s">
        <v>38</v>
      </c>
      <c r="J342" t="s">
        <v>712</v>
      </c>
      <c r="K342" t="s">
        <v>679</v>
      </c>
      <c r="L342" t="s">
        <v>1239</v>
      </c>
      <c r="M342">
        <v>5185.63</v>
      </c>
      <c r="N342">
        <v>2466.6</v>
      </c>
      <c r="O342">
        <v>2499.15</v>
      </c>
      <c r="P342">
        <v>3000</v>
      </c>
      <c r="Q342">
        <v>2500</v>
      </c>
      <c r="S342">
        <v>162.5</v>
      </c>
      <c r="T342">
        <v>200</v>
      </c>
      <c r="U342">
        <v>262.5</v>
      </c>
      <c r="V342">
        <v>225</v>
      </c>
      <c r="W342">
        <v>225</v>
      </c>
      <c r="X342">
        <v>200</v>
      </c>
      <c r="Y342">
        <v>200</v>
      </c>
      <c r="Z342">
        <v>125</v>
      </c>
      <c r="AA342">
        <v>225</v>
      </c>
      <c r="AB342">
        <v>275</v>
      </c>
      <c r="AC342">
        <v>225</v>
      </c>
      <c r="AD342">
        <v>175</v>
      </c>
      <c r="AF342">
        <f t="shared" si="5"/>
        <v>162.5</v>
      </c>
      <c r="AG342">
        <f>SUM($S342:T342)</f>
        <v>362.5</v>
      </c>
      <c r="AH342">
        <f>SUM($S342:U342)</f>
        <v>625</v>
      </c>
      <c r="AI342">
        <f>SUM($S342:V342)</f>
        <v>850</v>
      </c>
      <c r="AJ342">
        <f>SUM($S342:W342)</f>
        <v>1075</v>
      </c>
      <c r="AK342">
        <f>SUM($S342:X342)</f>
        <v>1275</v>
      </c>
      <c r="AL342">
        <f>SUM($S342:Y342)</f>
        <v>1475</v>
      </c>
      <c r="AM342">
        <f>SUM($S342:Z342)</f>
        <v>1600</v>
      </c>
      <c r="AN342">
        <f>SUM($S342:AA342)</f>
        <v>1825</v>
      </c>
      <c r="AO342">
        <f>SUM($S342:AB342)</f>
        <v>2100</v>
      </c>
      <c r="AP342">
        <f>SUM($S342:AC342)</f>
        <v>2325</v>
      </c>
      <c r="AQ342">
        <f>SUM($S342:AD342)</f>
        <v>2500</v>
      </c>
    </row>
    <row r="343" spans="2:43" x14ac:dyDescent="0.25">
      <c r="B343">
        <v>20854</v>
      </c>
      <c r="C343" t="s">
        <v>834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127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F343">
        <f t="shared" si="5"/>
        <v>0</v>
      </c>
      <c r="AG343">
        <f>SUM($S343:T343)</f>
        <v>0</v>
      </c>
      <c r="AH343">
        <f>SUM($S343:U343)</f>
        <v>0</v>
      </c>
      <c r="AI343">
        <f>SUM($S343:V343)</f>
        <v>0</v>
      </c>
      <c r="AJ343">
        <f>SUM($S343:W343)</f>
        <v>0</v>
      </c>
      <c r="AK343">
        <f>SUM($S343:X343)</f>
        <v>0</v>
      </c>
      <c r="AL343">
        <f>SUM($S343:Y343)</f>
        <v>0</v>
      </c>
      <c r="AM343">
        <f>SUM($S343:Z343)</f>
        <v>0</v>
      </c>
      <c r="AN343">
        <f>SUM($S343:AA343)</f>
        <v>0</v>
      </c>
      <c r="AO343">
        <f>SUM($S343:AB343)</f>
        <v>0</v>
      </c>
      <c r="AP343">
        <f>SUM($S343:AC343)</f>
        <v>0</v>
      </c>
      <c r="AQ343">
        <f>SUM($S343:AD343)</f>
        <v>0</v>
      </c>
    </row>
    <row r="344" spans="2:43" x14ac:dyDescent="0.25">
      <c r="B344">
        <v>20855</v>
      </c>
      <c r="C344" t="s">
        <v>835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127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>
        <f t="shared" si="5"/>
        <v>0</v>
      </c>
      <c r="AG344">
        <f>SUM($S344:T344)</f>
        <v>0</v>
      </c>
      <c r="AH344">
        <f>SUM($S344:U344)</f>
        <v>0</v>
      </c>
      <c r="AI344">
        <f>SUM($S344:V344)</f>
        <v>0</v>
      </c>
      <c r="AJ344">
        <f>SUM($S344:W344)</f>
        <v>0</v>
      </c>
      <c r="AK344">
        <f>SUM($S344:X344)</f>
        <v>0</v>
      </c>
      <c r="AL344">
        <f>SUM($S344:Y344)</f>
        <v>0</v>
      </c>
      <c r="AM344">
        <f>SUM($S344:Z344)</f>
        <v>0</v>
      </c>
      <c r="AN344">
        <f>SUM($S344:AA344)</f>
        <v>0</v>
      </c>
      <c r="AO344">
        <f>SUM($S344:AB344)</f>
        <v>0</v>
      </c>
      <c r="AP344">
        <f>SUM($S344:AC344)</f>
        <v>0</v>
      </c>
      <c r="AQ344">
        <f>SUM($S344:AD344)</f>
        <v>0</v>
      </c>
    </row>
    <row r="345" spans="2:43" x14ac:dyDescent="0.25">
      <c r="B345">
        <v>20856</v>
      </c>
      <c r="C345" t="s">
        <v>836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127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>
        <f t="shared" si="5"/>
        <v>0</v>
      </c>
      <c r="AG345">
        <f>SUM($S345:T345)</f>
        <v>0</v>
      </c>
      <c r="AH345">
        <f>SUM($S345:U345)</f>
        <v>0</v>
      </c>
      <c r="AI345">
        <f>SUM($S345:V345)</f>
        <v>0</v>
      </c>
      <c r="AJ345">
        <f>SUM($S345:W345)</f>
        <v>0</v>
      </c>
      <c r="AK345">
        <f>SUM($S345:X345)</f>
        <v>0</v>
      </c>
      <c r="AL345">
        <f>SUM($S345:Y345)</f>
        <v>0</v>
      </c>
      <c r="AM345">
        <f>SUM($S345:Z345)</f>
        <v>0</v>
      </c>
      <c r="AN345">
        <f>SUM($S345:AA345)</f>
        <v>0</v>
      </c>
      <c r="AO345">
        <f>SUM($S345:AB345)</f>
        <v>0</v>
      </c>
      <c r="AP345">
        <f>SUM($S345:AC345)</f>
        <v>0</v>
      </c>
      <c r="AQ345">
        <f>SUM($S345:AD345)</f>
        <v>0</v>
      </c>
    </row>
    <row r="346" spans="2:43" x14ac:dyDescent="0.25">
      <c r="B346">
        <v>20857</v>
      </c>
      <c r="C346" t="s">
        <v>140</v>
      </c>
      <c r="D346" t="s">
        <v>23</v>
      </c>
      <c r="E346" t="s">
        <v>18</v>
      </c>
      <c r="F346" t="s">
        <v>535</v>
      </c>
      <c r="G346" t="s">
        <v>64</v>
      </c>
      <c r="H346">
        <v>2018</v>
      </c>
      <c r="I346" t="s">
        <v>38</v>
      </c>
      <c r="J346" t="s">
        <v>141</v>
      </c>
      <c r="K346" t="s">
        <v>141</v>
      </c>
      <c r="L346" t="s">
        <v>1239</v>
      </c>
      <c r="M346">
        <v>10056.92</v>
      </c>
      <c r="N346">
        <v>9524.8700000000008</v>
      </c>
      <c r="O346">
        <v>10214.549999999999</v>
      </c>
      <c r="P346">
        <v>10000</v>
      </c>
      <c r="Q346">
        <v>11000</v>
      </c>
      <c r="S346">
        <v>715</v>
      </c>
      <c r="T346">
        <v>880</v>
      </c>
      <c r="U346">
        <v>1155</v>
      </c>
      <c r="V346">
        <v>990</v>
      </c>
      <c r="W346">
        <v>990</v>
      </c>
      <c r="X346">
        <v>880</v>
      </c>
      <c r="Y346">
        <v>880</v>
      </c>
      <c r="Z346">
        <v>550</v>
      </c>
      <c r="AA346">
        <v>990</v>
      </c>
      <c r="AB346">
        <v>1210</v>
      </c>
      <c r="AC346">
        <v>990</v>
      </c>
      <c r="AD346">
        <v>770</v>
      </c>
      <c r="AF346">
        <f t="shared" si="5"/>
        <v>715</v>
      </c>
      <c r="AG346">
        <f>SUM($S346:T346)</f>
        <v>1595</v>
      </c>
      <c r="AH346">
        <f>SUM($S346:U346)</f>
        <v>2750</v>
      </c>
      <c r="AI346">
        <f>SUM($S346:V346)</f>
        <v>3740</v>
      </c>
      <c r="AJ346">
        <f>SUM($S346:W346)</f>
        <v>4730</v>
      </c>
      <c r="AK346">
        <f>SUM($S346:X346)</f>
        <v>5610</v>
      </c>
      <c r="AL346">
        <f>SUM($S346:Y346)</f>
        <v>6490</v>
      </c>
      <c r="AM346">
        <f>SUM($S346:Z346)</f>
        <v>7040</v>
      </c>
      <c r="AN346">
        <f>SUM($S346:AA346)</f>
        <v>8030</v>
      </c>
      <c r="AO346">
        <f>SUM($S346:AB346)</f>
        <v>9240</v>
      </c>
      <c r="AP346">
        <f>SUM($S346:AC346)</f>
        <v>10230</v>
      </c>
      <c r="AQ346">
        <f>SUM($S346:AD346)</f>
        <v>11000</v>
      </c>
    </row>
    <row r="347" spans="2:43" x14ac:dyDescent="0.25">
      <c r="B347">
        <v>20858</v>
      </c>
      <c r="C347" t="s">
        <v>837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127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>
        <f t="shared" si="5"/>
        <v>0</v>
      </c>
      <c r="AG347">
        <f>SUM($S347:T347)</f>
        <v>0</v>
      </c>
      <c r="AH347">
        <f>SUM($S347:U347)</f>
        <v>0</v>
      </c>
      <c r="AI347">
        <f>SUM($S347:V347)</f>
        <v>0</v>
      </c>
      <c r="AJ347">
        <f>SUM($S347:W347)</f>
        <v>0</v>
      </c>
      <c r="AK347">
        <f>SUM($S347:X347)</f>
        <v>0</v>
      </c>
      <c r="AL347">
        <f>SUM($S347:Y347)</f>
        <v>0</v>
      </c>
      <c r="AM347">
        <f>SUM($S347:Z347)</f>
        <v>0</v>
      </c>
      <c r="AN347">
        <f>SUM($S347:AA347)</f>
        <v>0</v>
      </c>
      <c r="AO347">
        <f>SUM($S347:AB347)</f>
        <v>0</v>
      </c>
      <c r="AP347">
        <f>SUM($S347:AC347)</f>
        <v>0</v>
      </c>
      <c r="AQ347">
        <f>SUM($S347:AD347)</f>
        <v>0</v>
      </c>
    </row>
    <row r="348" spans="2:43" x14ac:dyDescent="0.25">
      <c r="B348">
        <v>20859</v>
      </c>
      <c r="C348" t="s">
        <v>608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2022</v>
      </c>
      <c r="J348">
        <v>0</v>
      </c>
      <c r="K348">
        <v>0</v>
      </c>
      <c r="L348">
        <v>0</v>
      </c>
      <c r="M348">
        <v>324.33</v>
      </c>
      <c r="N348">
        <v>0</v>
      </c>
      <c r="O348">
        <v>0</v>
      </c>
      <c r="P348">
        <v>0</v>
      </c>
      <c r="Q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F348">
        <f t="shared" si="5"/>
        <v>0</v>
      </c>
      <c r="AG348">
        <f>SUM($S348:T348)</f>
        <v>0</v>
      </c>
      <c r="AH348">
        <f>SUM($S348:U348)</f>
        <v>0</v>
      </c>
      <c r="AI348">
        <f>SUM($S348:V348)</f>
        <v>0</v>
      </c>
      <c r="AJ348">
        <f>SUM($S348:W348)</f>
        <v>0</v>
      </c>
      <c r="AK348">
        <f>SUM($S348:X348)</f>
        <v>0</v>
      </c>
      <c r="AL348">
        <f>SUM($S348:Y348)</f>
        <v>0</v>
      </c>
      <c r="AM348">
        <f>SUM($S348:Z348)</f>
        <v>0</v>
      </c>
      <c r="AN348">
        <f>SUM($S348:AA348)</f>
        <v>0</v>
      </c>
      <c r="AO348">
        <f>SUM($S348:AB348)</f>
        <v>0</v>
      </c>
      <c r="AP348">
        <f>SUM($S348:AC348)</f>
        <v>0</v>
      </c>
      <c r="AQ348">
        <f>SUM($S348:AD348)</f>
        <v>0</v>
      </c>
    </row>
    <row r="349" spans="2:43" x14ac:dyDescent="0.25">
      <c r="B349">
        <v>20860</v>
      </c>
      <c r="C349" t="s">
        <v>838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127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F349">
        <f t="shared" si="5"/>
        <v>0</v>
      </c>
      <c r="AG349">
        <f>SUM($S349:T349)</f>
        <v>0</v>
      </c>
      <c r="AH349">
        <f>SUM($S349:U349)</f>
        <v>0</v>
      </c>
      <c r="AI349">
        <f>SUM($S349:V349)</f>
        <v>0</v>
      </c>
      <c r="AJ349">
        <f>SUM($S349:W349)</f>
        <v>0</v>
      </c>
      <c r="AK349">
        <f>SUM($S349:X349)</f>
        <v>0</v>
      </c>
      <c r="AL349">
        <f>SUM($S349:Y349)</f>
        <v>0</v>
      </c>
      <c r="AM349">
        <f>SUM($S349:Z349)</f>
        <v>0</v>
      </c>
      <c r="AN349">
        <f>SUM($S349:AA349)</f>
        <v>0</v>
      </c>
      <c r="AO349">
        <f>SUM($S349:AB349)</f>
        <v>0</v>
      </c>
      <c r="AP349">
        <f>SUM($S349:AC349)</f>
        <v>0</v>
      </c>
      <c r="AQ349">
        <f>SUM($S349:AD349)</f>
        <v>0</v>
      </c>
    </row>
    <row r="350" spans="2:43" x14ac:dyDescent="0.25">
      <c r="B350">
        <v>20861</v>
      </c>
      <c r="C350" t="s">
        <v>319</v>
      </c>
      <c r="D350" t="s">
        <v>23</v>
      </c>
      <c r="E350" t="s">
        <v>18</v>
      </c>
      <c r="F350" t="s">
        <v>535</v>
      </c>
      <c r="G350" t="s">
        <v>64</v>
      </c>
      <c r="H350">
        <v>2018</v>
      </c>
      <c r="I350">
        <v>2024</v>
      </c>
      <c r="J350" t="s">
        <v>679</v>
      </c>
      <c r="K350" t="s">
        <v>679</v>
      </c>
      <c r="L350" t="s">
        <v>1239</v>
      </c>
      <c r="M350">
        <v>3021.36</v>
      </c>
      <c r="N350">
        <v>4249.96</v>
      </c>
      <c r="O350">
        <v>1932.29</v>
      </c>
      <c r="P350">
        <v>4000</v>
      </c>
      <c r="Q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>
        <f t="shared" si="5"/>
        <v>0</v>
      </c>
      <c r="AG350">
        <f>SUM($S350:T350)</f>
        <v>0</v>
      </c>
      <c r="AH350">
        <f>SUM($S350:U350)</f>
        <v>0</v>
      </c>
      <c r="AI350">
        <f>SUM($S350:V350)</f>
        <v>0</v>
      </c>
      <c r="AJ350">
        <f>SUM($S350:W350)</f>
        <v>0</v>
      </c>
      <c r="AK350">
        <f>SUM($S350:X350)</f>
        <v>0</v>
      </c>
      <c r="AL350">
        <f>SUM($S350:Y350)</f>
        <v>0</v>
      </c>
      <c r="AM350">
        <f>SUM($S350:Z350)</f>
        <v>0</v>
      </c>
      <c r="AN350">
        <f>SUM($S350:AA350)</f>
        <v>0</v>
      </c>
      <c r="AO350">
        <f>SUM($S350:AB350)</f>
        <v>0</v>
      </c>
      <c r="AP350">
        <f>SUM($S350:AC350)</f>
        <v>0</v>
      </c>
      <c r="AQ350">
        <f>SUM($S350:AD350)</f>
        <v>0</v>
      </c>
    </row>
    <row r="351" spans="2:43" x14ac:dyDescent="0.25">
      <c r="B351">
        <v>20862</v>
      </c>
      <c r="C351" t="s">
        <v>609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2022</v>
      </c>
      <c r="J351">
        <v>0</v>
      </c>
      <c r="K351">
        <v>0</v>
      </c>
      <c r="L351">
        <v>0</v>
      </c>
      <c r="M351">
        <v>448.65</v>
      </c>
      <c r="N351">
        <v>0</v>
      </c>
      <c r="O351">
        <v>0</v>
      </c>
      <c r="P351">
        <v>0</v>
      </c>
      <c r="Q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F351">
        <f t="shared" si="5"/>
        <v>0</v>
      </c>
      <c r="AG351">
        <f>SUM($S351:T351)</f>
        <v>0</v>
      </c>
      <c r="AH351">
        <f>SUM($S351:U351)</f>
        <v>0</v>
      </c>
      <c r="AI351">
        <f>SUM($S351:V351)</f>
        <v>0</v>
      </c>
      <c r="AJ351">
        <f>SUM($S351:W351)</f>
        <v>0</v>
      </c>
      <c r="AK351">
        <f>SUM($S351:X351)</f>
        <v>0</v>
      </c>
      <c r="AL351">
        <f>SUM($S351:Y351)</f>
        <v>0</v>
      </c>
      <c r="AM351">
        <f>SUM($S351:Z351)</f>
        <v>0</v>
      </c>
      <c r="AN351">
        <f>SUM($S351:AA351)</f>
        <v>0</v>
      </c>
      <c r="AO351">
        <f>SUM($S351:AB351)</f>
        <v>0</v>
      </c>
      <c r="AP351">
        <f>SUM($S351:AC351)</f>
        <v>0</v>
      </c>
      <c r="AQ351">
        <f>SUM($S351:AD351)</f>
        <v>0</v>
      </c>
    </row>
    <row r="352" spans="2:43" x14ac:dyDescent="0.25">
      <c r="B352">
        <v>20863</v>
      </c>
      <c r="C352" t="s">
        <v>839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127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>
        <f t="shared" si="5"/>
        <v>0</v>
      </c>
      <c r="AG352">
        <f>SUM($S352:T352)</f>
        <v>0</v>
      </c>
      <c r="AH352">
        <f>SUM($S352:U352)</f>
        <v>0</v>
      </c>
      <c r="AI352">
        <f>SUM($S352:V352)</f>
        <v>0</v>
      </c>
      <c r="AJ352">
        <f>SUM($S352:W352)</f>
        <v>0</v>
      </c>
      <c r="AK352">
        <f>SUM($S352:X352)</f>
        <v>0</v>
      </c>
      <c r="AL352">
        <f>SUM($S352:Y352)</f>
        <v>0</v>
      </c>
      <c r="AM352">
        <f>SUM($S352:Z352)</f>
        <v>0</v>
      </c>
      <c r="AN352">
        <f>SUM($S352:AA352)</f>
        <v>0</v>
      </c>
      <c r="AO352">
        <f>SUM($S352:AB352)</f>
        <v>0</v>
      </c>
      <c r="AP352">
        <f>SUM($S352:AC352)</f>
        <v>0</v>
      </c>
      <c r="AQ352">
        <f>SUM($S352:AD352)</f>
        <v>0</v>
      </c>
    </row>
    <row r="353" spans="2:43" x14ac:dyDescent="0.25">
      <c r="B353">
        <v>20864</v>
      </c>
      <c r="C353" t="s">
        <v>840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127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F353">
        <f t="shared" si="5"/>
        <v>0</v>
      </c>
      <c r="AG353">
        <f>SUM($S353:T353)</f>
        <v>0</v>
      </c>
      <c r="AH353">
        <f>SUM($S353:U353)</f>
        <v>0</v>
      </c>
      <c r="AI353">
        <f>SUM($S353:V353)</f>
        <v>0</v>
      </c>
      <c r="AJ353">
        <f>SUM($S353:W353)</f>
        <v>0</v>
      </c>
      <c r="AK353">
        <f>SUM($S353:X353)</f>
        <v>0</v>
      </c>
      <c r="AL353">
        <f>SUM($S353:Y353)</f>
        <v>0</v>
      </c>
      <c r="AM353">
        <f>SUM($S353:Z353)</f>
        <v>0</v>
      </c>
      <c r="AN353">
        <f>SUM($S353:AA353)</f>
        <v>0</v>
      </c>
      <c r="AO353">
        <f>SUM($S353:AB353)</f>
        <v>0</v>
      </c>
      <c r="AP353">
        <f>SUM($S353:AC353)</f>
        <v>0</v>
      </c>
      <c r="AQ353">
        <f>SUM($S353:AD353)</f>
        <v>0</v>
      </c>
    </row>
    <row r="354" spans="2:43" x14ac:dyDescent="0.25">
      <c r="B354">
        <v>20865</v>
      </c>
      <c r="C354" t="s">
        <v>841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127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>
        <f t="shared" si="5"/>
        <v>0</v>
      </c>
      <c r="AG354">
        <f>SUM($S354:T354)</f>
        <v>0</v>
      </c>
      <c r="AH354">
        <f>SUM($S354:U354)</f>
        <v>0</v>
      </c>
      <c r="AI354">
        <f>SUM($S354:V354)</f>
        <v>0</v>
      </c>
      <c r="AJ354">
        <f>SUM($S354:W354)</f>
        <v>0</v>
      </c>
      <c r="AK354">
        <f>SUM($S354:X354)</f>
        <v>0</v>
      </c>
      <c r="AL354">
        <f>SUM($S354:Y354)</f>
        <v>0</v>
      </c>
      <c r="AM354">
        <f>SUM($S354:Z354)</f>
        <v>0</v>
      </c>
      <c r="AN354">
        <f>SUM($S354:AA354)</f>
        <v>0</v>
      </c>
      <c r="AO354">
        <f>SUM($S354:AB354)</f>
        <v>0</v>
      </c>
      <c r="AP354">
        <f>SUM($S354:AC354)</f>
        <v>0</v>
      </c>
      <c r="AQ354">
        <f>SUM($S354:AD354)</f>
        <v>0</v>
      </c>
    </row>
    <row r="355" spans="2:43" x14ac:dyDescent="0.25">
      <c r="B355">
        <v>20866</v>
      </c>
      <c r="C355" t="s">
        <v>212</v>
      </c>
      <c r="D355" t="s">
        <v>23</v>
      </c>
      <c r="E355" t="s">
        <v>19</v>
      </c>
      <c r="F355" t="s">
        <v>535</v>
      </c>
      <c r="G355" t="s">
        <v>64</v>
      </c>
      <c r="H355">
        <v>2019</v>
      </c>
      <c r="I355" t="s">
        <v>38</v>
      </c>
      <c r="J355" t="s">
        <v>711</v>
      </c>
      <c r="K355" t="s">
        <v>174</v>
      </c>
      <c r="L355" t="s">
        <v>1240</v>
      </c>
      <c r="M355">
        <v>4079.37</v>
      </c>
      <c r="N355">
        <v>3208.59</v>
      </c>
      <c r="O355">
        <v>7203.41</v>
      </c>
      <c r="P355">
        <v>3500</v>
      </c>
      <c r="Q355">
        <v>8000</v>
      </c>
      <c r="S355">
        <v>520</v>
      </c>
      <c r="T355">
        <v>640</v>
      </c>
      <c r="U355">
        <v>840</v>
      </c>
      <c r="V355">
        <v>720</v>
      </c>
      <c r="W355">
        <v>720</v>
      </c>
      <c r="X355">
        <v>640</v>
      </c>
      <c r="Y355">
        <v>640</v>
      </c>
      <c r="Z355">
        <v>400</v>
      </c>
      <c r="AA355">
        <v>720</v>
      </c>
      <c r="AB355">
        <v>880</v>
      </c>
      <c r="AC355">
        <v>720</v>
      </c>
      <c r="AD355">
        <v>560</v>
      </c>
      <c r="AF355">
        <f t="shared" si="5"/>
        <v>520</v>
      </c>
      <c r="AG355">
        <f>SUM($S355:T355)</f>
        <v>1160</v>
      </c>
      <c r="AH355">
        <f>SUM($S355:U355)</f>
        <v>2000</v>
      </c>
      <c r="AI355">
        <f>SUM($S355:V355)</f>
        <v>2720</v>
      </c>
      <c r="AJ355">
        <f>SUM($S355:W355)</f>
        <v>3440</v>
      </c>
      <c r="AK355">
        <f>SUM($S355:X355)</f>
        <v>4080</v>
      </c>
      <c r="AL355">
        <f>SUM($S355:Y355)</f>
        <v>4720</v>
      </c>
      <c r="AM355">
        <f>SUM($S355:Z355)</f>
        <v>5120</v>
      </c>
      <c r="AN355">
        <f>SUM($S355:AA355)</f>
        <v>5840</v>
      </c>
      <c r="AO355">
        <f>SUM($S355:AB355)</f>
        <v>6720</v>
      </c>
      <c r="AP355">
        <f>SUM($S355:AC355)</f>
        <v>7440</v>
      </c>
      <c r="AQ355">
        <f>SUM($S355:AD355)</f>
        <v>8000</v>
      </c>
    </row>
    <row r="356" spans="2:43" x14ac:dyDescent="0.25">
      <c r="B356">
        <v>20868</v>
      </c>
      <c r="C356" t="s">
        <v>842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127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>
        <f t="shared" si="5"/>
        <v>0</v>
      </c>
      <c r="AG356">
        <f>SUM($S356:T356)</f>
        <v>0</v>
      </c>
      <c r="AH356">
        <f>SUM($S356:U356)</f>
        <v>0</v>
      </c>
      <c r="AI356">
        <f>SUM($S356:V356)</f>
        <v>0</v>
      </c>
      <c r="AJ356">
        <f>SUM($S356:W356)</f>
        <v>0</v>
      </c>
      <c r="AK356">
        <f>SUM($S356:X356)</f>
        <v>0</v>
      </c>
      <c r="AL356">
        <f>SUM($S356:Y356)</f>
        <v>0</v>
      </c>
      <c r="AM356">
        <f>SUM($S356:Z356)</f>
        <v>0</v>
      </c>
      <c r="AN356">
        <f>SUM($S356:AA356)</f>
        <v>0</v>
      </c>
      <c r="AO356">
        <f>SUM($S356:AB356)</f>
        <v>0</v>
      </c>
      <c r="AP356">
        <f>SUM($S356:AC356)</f>
        <v>0</v>
      </c>
      <c r="AQ356">
        <f>SUM($S356:AD356)</f>
        <v>0</v>
      </c>
    </row>
    <row r="357" spans="2:43" x14ac:dyDescent="0.25">
      <c r="B357">
        <v>20869</v>
      </c>
      <c r="C357" t="s">
        <v>843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127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>
        <f t="shared" si="5"/>
        <v>0</v>
      </c>
      <c r="AG357">
        <f>SUM($S357:T357)</f>
        <v>0</v>
      </c>
      <c r="AH357">
        <f>SUM($S357:U357)</f>
        <v>0</v>
      </c>
      <c r="AI357">
        <f>SUM($S357:V357)</f>
        <v>0</v>
      </c>
      <c r="AJ357">
        <f>SUM($S357:W357)</f>
        <v>0</v>
      </c>
      <c r="AK357">
        <f>SUM($S357:X357)</f>
        <v>0</v>
      </c>
      <c r="AL357">
        <f>SUM($S357:Y357)</f>
        <v>0</v>
      </c>
      <c r="AM357">
        <f>SUM($S357:Z357)</f>
        <v>0</v>
      </c>
      <c r="AN357">
        <f>SUM($S357:AA357)</f>
        <v>0</v>
      </c>
      <c r="AO357">
        <f>SUM($S357:AB357)</f>
        <v>0</v>
      </c>
      <c r="AP357">
        <f>SUM($S357:AC357)</f>
        <v>0</v>
      </c>
      <c r="AQ357">
        <f>SUM($S357:AD357)</f>
        <v>0</v>
      </c>
    </row>
    <row r="358" spans="2:43" x14ac:dyDescent="0.25">
      <c r="B358">
        <v>20870</v>
      </c>
      <c r="C358" t="s">
        <v>844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127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>
        <f t="shared" si="5"/>
        <v>0</v>
      </c>
      <c r="AG358">
        <f>SUM($S358:T358)</f>
        <v>0</v>
      </c>
      <c r="AH358">
        <f>SUM($S358:U358)</f>
        <v>0</v>
      </c>
      <c r="AI358">
        <f>SUM($S358:V358)</f>
        <v>0</v>
      </c>
      <c r="AJ358">
        <f>SUM($S358:W358)</f>
        <v>0</v>
      </c>
      <c r="AK358">
        <f>SUM($S358:X358)</f>
        <v>0</v>
      </c>
      <c r="AL358">
        <f>SUM($S358:Y358)</f>
        <v>0</v>
      </c>
      <c r="AM358">
        <f>SUM($S358:Z358)</f>
        <v>0</v>
      </c>
      <c r="AN358">
        <f>SUM($S358:AA358)</f>
        <v>0</v>
      </c>
      <c r="AO358">
        <f>SUM($S358:AB358)</f>
        <v>0</v>
      </c>
      <c r="AP358">
        <f>SUM($S358:AC358)</f>
        <v>0</v>
      </c>
      <c r="AQ358">
        <f>SUM($S358:AD358)</f>
        <v>0</v>
      </c>
    </row>
    <row r="359" spans="2:43" x14ac:dyDescent="0.25">
      <c r="B359">
        <v>20871</v>
      </c>
      <c r="C359" t="s">
        <v>610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2022</v>
      </c>
      <c r="J359">
        <v>0</v>
      </c>
      <c r="K359">
        <v>0</v>
      </c>
      <c r="L359">
        <v>0</v>
      </c>
      <c r="M359">
        <v>322.5</v>
      </c>
      <c r="N359">
        <v>0</v>
      </c>
      <c r="O359">
        <v>0</v>
      </c>
      <c r="P359">
        <v>0</v>
      </c>
      <c r="Q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>
        <f t="shared" si="5"/>
        <v>0</v>
      </c>
      <c r="AG359">
        <f>SUM($S359:T359)</f>
        <v>0</v>
      </c>
      <c r="AH359">
        <f>SUM($S359:U359)</f>
        <v>0</v>
      </c>
      <c r="AI359">
        <f>SUM($S359:V359)</f>
        <v>0</v>
      </c>
      <c r="AJ359">
        <f>SUM($S359:W359)</f>
        <v>0</v>
      </c>
      <c r="AK359">
        <f>SUM($S359:X359)</f>
        <v>0</v>
      </c>
      <c r="AL359">
        <f>SUM($S359:Y359)</f>
        <v>0</v>
      </c>
      <c r="AM359">
        <f>SUM($S359:Z359)</f>
        <v>0</v>
      </c>
      <c r="AN359">
        <f>SUM($S359:AA359)</f>
        <v>0</v>
      </c>
      <c r="AO359">
        <f>SUM($S359:AB359)</f>
        <v>0</v>
      </c>
      <c r="AP359">
        <f>SUM($S359:AC359)</f>
        <v>0</v>
      </c>
      <c r="AQ359">
        <f>SUM($S359:AD359)</f>
        <v>0</v>
      </c>
    </row>
    <row r="360" spans="2:43" x14ac:dyDescent="0.25">
      <c r="B360">
        <v>20872</v>
      </c>
      <c r="C360" t="s">
        <v>90</v>
      </c>
      <c r="D360" t="s">
        <v>23</v>
      </c>
      <c r="E360" t="s">
        <v>18</v>
      </c>
      <c r="F360" t="s">
        <v>535</v>
      </c>
      <c r="G360" t="s">
        <v>64</v>
      </c>
      <c r="H360">
        <v>2019</v>
      </c>
      <c r="I360" t="s">
        <v>38</v>
      </c>
      <c r="J360" t="s">
        <v>141</v>
      </c>
      <c r="K360" t="s">
        <v>141</v>
      </c>
      <c r="L360" t="s">
        <v>1239</v>
      </c>
      <c r="M360">
        <v>28989.56</v>
      </c>
      <c r="N360">
        <v>19051.54</v>
      </c>
      <c r="O360">
        <v>8820.25</v>
      </c>
      <c r="P360">
        <v>20000</v>
      </c>
      <c r="Q360">
        <v>8000</v>
      </c>
      <c r="S360">
        <v>520</v>
      </c>
      <c r="T360">
        <v>640</v>
      </c>
      <c r="U360">
        <v>840</v>
      </c>
      <c r="V360">
        <v>720</v>
      </c>
      <c r="W360">
        <v>720</v>
      </c>
      <c r="X360">
        <v>640</v>
      </c>
      <c r="Y360">
        <v>640</v>
      </c>
      <c r="Z360">
        <v>400</v>
      </c>
      <c r="AA360">
        <v>720</v>
      </c>
      <c r="AB360">
        <v>880</v>
      </c>
      <c r="AC360">
        <v>720</v>
      </c>
      <c r="AD360">
        <v>560</v>
      </c>
      <c r="AF360">
        <f t="shared" si="5"/>
        <v>520</v>
      </c>
      <c r="AG360">
        <f>SUM($S360:T360)</f>
        <v>1160</v>
      </c>
      <c r="AH360">
        <f>SUM($S360:U360)</f>
        <v>2000</v>
      </c>
      <c r="AI360">
        <f>SUM($S360:V360)</f>
        <v>2720</v>
      </c>
      <c r="AJ360">
        <f>SUM($S360:W360)</f>
        <v>3440</v>
      </c>
      <c r="AK360">
        <f>SUM($S360:X360)</f>
        <v>4080</v>
      </c>
      <c r="AL360">
        <f>SUM($S360:Y360)</f>
        <v>4720</v>
      </c>
      <c r="AM360">
        <f>SUM($S360:Z360)</f>
        <v>5120</v>
      </c>
      <c r="AN360">
        <f>SUM($S360:AA360)</f>
        <v>5840</v>
      </c>
      <c r="AO360">
        <f>SUM($S360:AB360)</f>
        <v>6720</v>
      </c>
      <c r="AP360">
        <f>SUM($S360:AC360)</f>
        <v>7440</v>
      </c>
      <c r="AQ360">
        <f>SUM($S360:AD360)</f>
        <v>8000</v>
      </c>
    </row>
    <row r="361" spans="2:43" x14ac:dyDescent="0.25">
      <c r="B361">
        <v>20873</v>
      </c>
      <c r="C361" t="s">
        <v>845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127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>
        <f t="shared" si="5"/>
        <v>0</v>
      </c>
      <c r="AG361">
        <f>SUM($S361:T361)</f>
        <v>0</v>
      </c>
      <c r="AH361">
        <f>SUM($S361:U361)</f>
        <v>0</v>
      </c>
      <c r="AI361">
        <f>SUM($S361:V361)</f>
        <v>0</v>
      </c>
      <c r="AJ361">
        <f>SUM($S361:W361)</f>
        <v>0</v>
      </c>
      <c r="AK361">
        <f>SUM($S361:X361)</f>
        <v>0</v>
      </c>
      <c r="AL361">
        <f>SUM($S361:Y361)</f>
        <v>0</v>
      </c>
      <c r="AM361">
        <f>SUM($S361:Z361)</f>
        <v>0</v>
      </c>
      <c r="AN361">
        <f>SUM($S361:AA361)</f>
        <v>0</v>
      </c>
      <c r="AO361">
        <f>SUM($S361:AB361)</f>
        <v>0</v>
      </c>
      <c r="AP361">
        <f>SUM($S361:AC361)</f>
        <v>0</v>
      </c>
      <c r="AQ361">
        <f>SUM($S361:AD361)</f>
        <v>0</v>
      </c>
    </row>
    <row r="362" spans="2:43" x14ac:dyDescent="0.25">
      <c r="B362">
        <v>20874</v>
      </c>
      <c r="C362" t="s">
        <v>320</v>
      </c>
      <c r="D362" t="s">
        <v>23</v>
      </c>
      <c r="E362" t="s">
        <v>19</v>
      </c>
      <c r="F362">
        <v>0</v>
      </c>
      <c r="G362" t="s">
        <v>64</v>
      </c>
      <c r="H362">
        <v>2019</v>
      </c>
      <c r="I362" t="s">
        <v>38</v>
      </c>
      <c r="J362" t="s">
        <v>679</v>
      </c>
      <c r="K362" t="s">
        <v>679</v>
      </c>
      <c r="L362" t="s">
        <v>1239</v>
      </c>
      <c r="M362">
        <v>1044.46</v>
      </c>
      <c r="N362">
        <v>2564.9699999999998</v>
      </c>
      <c r="O362">
        <v>2007.27</v>
      </c>
      <c r="P362">
        <v>2500</v>
      </c>
      <c r="Q362">
        <v>2000</v>
      </c>
      <c r="S362">
        <v>130</v>
      </c>
      <c r="T362">
        <v>160</v>
      </c>
      <c r="U362">
        <v>210</v>
      </c>
      <c r="V362">
        <v>180</v>
      </c>
      <c r="W362">
        <v>180</v>
      </c>
      <c r="X362">
        <v>160</v>
      </c>
      <c r="Y362">
        <v>160</v>
      </c>
      <c r="Z362">
        <v>100</v>
      </c>
      <c r="AA362">
        <v>180</v>
      </c>
      <c r="AB362">
        <v>220</v>
      </c>
      <c r="AC362">
        <v>180</v>
      </c>
      <c r="AD362">
        <v>140</v>
      </c>
      <c r="AF362">
        <f t="shared" si="5"/>
        <v>130</v>
      </c>
      <c r="AG362">
        <f>SUM($S362:T362)</f>
        <v>290</v>
      </c>
      <c r="AH362">
        <f>SUM($S362:U362)</f>
        <v>500</v>
      </c>
      <c r="AI362">
        <f>SUM($S362:V362)</f>
        <v>680</v>
      </c>
      <c r="AJ362">
        <f>SUM($S362:W362)</f>
        <v>860</v>
      </c>
      <c r="AK362">
        <f>SUM($S362:X362)</f>
        <v>1020</v>
      </c>
      <c r="AL362">
        <f>SUM($S362:Y362)</f>
        <v>1180</v>
      </c>
      <c r="AM362">
        <f>SUM($S362:Z362)</f>
        <v>1280</v>
      </c>
      <c r="AN362">
        <f>SUM($S362:AA362)</f>
        <v>1460</v>
      </c>
      <c r="AO362">
        <f>SUM($S362:AB362)</f>
        <v>1680</v>
      </c>
      <c r="AP362">
        <f>SUM($S362:AC362)</f>
        <v>1860</v>
      </c>
      <c r="AQ362">
        <f>SUM($S362:AD362)</f>
        <v>2000</v>
      </c>
    </row>
    <row r="363" spans="2:43" x14ac:dyDescent="0.25">
      <c r="B363">
        <v>20875</v>
      </c>
      <c r="C363" t="s">
        <v>695</v>
      </c>
      <c r="D363" t="s">
        <v>23</v>
      </c>
      <c r="E363" t="s">
        <v>16</v>
      </c>
      <c r="F363" t="s">
        <v>535</v>
      </c>
      <c r="G363" t="s">
        <v>64</v>
      </c>
      <c r="H363">
        <v>2019</v>
      </c>
      <c r="I363" t="s">
        <v>38</v>
      </c>
      <c r="J363" t="s">
        <v>679</v>
      </c>
      <c r="K363" t="s">
        <v>679</v>
      </c>
      <c r="L363" t="s">
        <v>1239</v>
      </c>
      <c r="M363">
        <v>1259.3699999999999</v>
      </c>
      <c r="N363">
        <v>2668.08</v>
      </c>
      <c r="O363">
        <v>1004.48</v>
      </c>
      <c r="P363">
        <v>2500</v>
      </c>
      <c r="Q363">
        <v>1000</v>
      </c>
      <c r="S363">
        <v>65</v>
      </c>
      <c r="T363">
        <v>80</v>
      </c>
      <c r="U363">
        <v>105</v>
      </c>
      <c r="V363">
        <v>90</v>
      </c>
      <c r="W363">
        <v>90</v>
      </c>
      <c r="X363">
        <v>80</v>
      </c>
      <c r="Y363">
        <v>80</v>
      </c>
      <c r="Z363">
        <v>50</v>
      </c>
      <c r="AA363">
        <v>90</v>
      </c>
      <c r="AB363">
        <v>110</v>
      </c>
      <c r="AC363">
        <v>90</v>
      </c>
      <c r="AD363">
        <v>70</v>
      </c>
      <c r="AF363">
        <f t="shared" si="5"/>
        <v>65</v>
      </c>
      <c r="AG363">
        <f>SUM($S363:T363)</f>
        <v>145</v>
      </c>
      <c r="AH363">
        <f>SUM($S363:U363)</f>
        <v>250</v>
      </c>
      <c r="AI363">
        <f>SUM($S363:V363)</f>
        <v>340</v>
      </c>
      <c r="AJ363">
        <f>SUM($S363:W363)</f>
        <v>430</v>
      </c>
      <c r="AK363">
        <f>SUM($S363:X363)</f>
        <v>510</v>
      </c>
      <c r="AL363">
        <f>SUM($S363:Y363)</f>
        <v>590</v>
      </c>
      <c r="AM363">
        <f>SUM($S363:Z363)</f>
        <v>640</v>
      </c>
      <c r="AN363">
        <f>SUM($S363:AA363)</f>
        <v>730</v>
      </c>
      <c r="AO363">
        <f>SUM($S363:AB363)</f>
        <v>840</v>
      </c>
      <c r="AP363">
        <f>SUM($S363:AC363)</f>
        <v>930</v>
      </c>
      <c r="AQ363">
        <f>SUM($S363:AD363)</f>
        <v>1000</v>
      </c>
    </row>
    <row r="364" spans="2:43" x14ac:dyDescent="0.25">
      <c r="B364">
        <v>20876</v>
      </c>
      <c r="C364" t="s">
        <v>846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127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>
        <f t="shared" si="5"/>
        <v>0</v>
      </c>
      <c r="AG364">
        <f>SUM($S364:T364)</f>
        <v>0</v>
      </c>
      <c r="AH364">
        <f>SUM($S364:U364)</f>
        <v>0</v>
      </c>
      <c r="AI364">
        <f>SUM($S364:V364)</f>
        <v>0</v>
      </c>
      <c r="AJ364">
        <f>SUM($S364:W364)</f>
        <v>0</v>
      </c>
      <c r="AK364">
        <f>SUM($S364:X364)</f>
        <v>0</v>
      </c>
      <c r="AL364">
        <f>SUM($S364:Y364)</f>
        <v>0</v>
      </c>
      <c r="AM364">
        <f>SUM($S364:Z364)</f>
        <v>0</v>
      </c>
      <c r="AN364">
        <f>SUM($S364:AA364)</f>
        <v>0</v>
      </c>
      <c r="AO364">
        <f>SUM($S364:AB364)</f>
        <v>0</v>
      </c>
      <c r="AP364">
        <f>SUM($S364:AC364)</f>
        <v>0</v>
      </c>
      <c r="AQ364">
        <f>SUM($S364:AD364)</f>
        <v>0</v>
      </c>
    </row>
    <row r="365" spans="2:43" x14ac:dyDescent="0.25">
      <c r="B365">
        <v>20877</v>
      </c>
      <c r="C365" t="s">
        <v>131</v>
      </c>
      <c r="D365" t="s">
        <v>23</v>
      </c>
      <c r="E365" t="s">
        <v>16</v>
      </c>
      <c r="F365" t="s">
        <v>535</v>
      </c>
      <c r="G365" t="s">
        <v>64</v>
      </c>
      <c r="H365">
        <v>2019</v>
      </c>
      <c r="I365" t="s">
        <v>38</v>
      </c>
      <c r="J365" t="s">
        <v>133</v>
      </c>
      <c r="K365" t="s">
        <v>133</v>
      </c>
      <c r="L365" t="s">
        <v>1242</v>
      </c>
      <c r="M365">
        <v>9064.3799999999992</v>
      </c>
      <c r="N365">
        <v>9489.2800000000007</v>
      </c>
      <c r="O365">
        <v>17282.91</v>
      </c>
      <c r="P365">
        <v>11000</v>
      </c>
      <c r="Q365">
        <v>18500</v>
      </c>
      <c r="S365">
        <v>1202.5</v>
      </c>
      <c r="T365">
        <v>1480</v>
      </c>
      <c r="U365">
        <v>1942.5</v>
      </c>
      <c r="V365">
        <v>1665</v>
      </c>
      <c r="W365">
        <v>1665</v>
      </c>
      <c r="X365">
        <v>1480</v>
      </c>
      <c r="Y365">
        <v>1480</v>
      </c>
      <c r="Z365">
        <v>925</v>
      </c>
      <c r="AA365">
        <v>1665</v>
      </c>
      <c r="AB365">
        <v>2035</v>
      </c>
      <c r="AC365">
        <v>1665</v>
      </c>
      <c r="AD365">
        <v>1295</v>
      </c>
      <c r="AF365">
        <f t="shared" si="5"/>
        <v>1202.5</v>
      </c>
      <c r="AG365">
        <f>SUM($S365:T365)</f>
        <v>2682.5</v>
      </c>
      <c r="AH365">
        <f>SUM($S365:U365)</f>
        <v>4625</v>
      </c>
      <c r="AI365">
        <f>SUM($S365:V365)</f>
        <v>6290</v>
      </c>
      <c r="AJ365">
        <f>SUM($S365:W365)</f>
        <v>7955</v>
      </c>
      <c r="AK365">
        <f>SUM($S365:X365)</f>
        <v>9435</v>
      </c>
      <c r="AL365">
        <f>SUM($S365:Y365)</f>
        <v>10915</v>
      </c>
      <c r="AM365">
        <f>SUM($S365:Z365)</f>
        <v>11840</v>
      </c>
      <c r="AN365">
        <f>SUM($S365:AA365)</f>
        <v>13505</v>
      </c>
      <c r="AO365">
        <f>SUM($S365:AB365)</f>
        <v>15540</v>
      </c>
      <c r="AP365">
        <f>SUM($S365:AC365)</f>
        <v>17205</v>
      </c>
      <c r="AQ365">
        <f>SUM($S365:AD365)</f>
        <v>18500</v>
      </c>
    </row>
    <row r="366" spans="2:43" x14ac:dyDescent="0.25">
      <c r="B366">
        <v>20878</v>
      </c>
      <c r="C366" t="s">
        <v>847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127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F366">
        <f t="shared" si="5"/>
        <v>0</v>
      </c>
      <c r="AG366">
        <f>SUM($S366:T366)</f>
        <v>0</v>
      </c>
      <c r="AH366">
        <f>SUM($S366:U366)</f>
        <v>0</v>
      </c>
      <c r="AI366">
        <f>SUM($S366:V366)</f>
        <v>0</v>
      </c>
      <c r="AJ366">
        <f>SUM($S366:W366)</f>
        <v>0</v>
      </c>
      <c r="AK366">
        <f>SUM($S366:X366)</f>
        <v>0</v>
      </c>
      <c r="AL366">
        <f>SUM($S366:Y366)</f>
        <v>0</v>
      </c>
      <c r="AM366">
        <f>SUM($S366:Z366)</f>
        <v>0</v>
      </c>
      <c r="AN366">
        <f>SUM($S366:AA366)</f>
        <v>0</v>
      </c>
      <c r="AO366">
        <f>SUM($S366:AB366)</f>
        <v>0</v>
      </c>
      <c r="AP366">
        <f>SUM($S366:AC366)</f>
        <v>0</v>
      </c>
      <c r="AQ366">
        <f>SUM($S366:AD366)</f>
        <v>0</v>
      </c>
    </row>
    <row r="367" spans="2:43" x14ac:dyDescent="0.25">
      <c r="B367">
        <v>20879</v>
      </c>
      <c r="C367" t="s">
        <v>321</v>
      </c>
      <c r="D367" t="s">
        <v>23</v>
      </c>
      <c r="E367" t="s">
        <v>19</v>
      </c>
      <c r="F367" t="s">
        <v>535</v>
      </c>
      <c r="G367" t="s">
        <v>64</v>
      </c>
      <c r="H367">
        <v>2019</v>
      </c>
      <c r="I367" t="s">
        <v>38</v>
      </c>
      <c r="J367" t="s">
        <v>679</v>
      </c>
      <c r="K367" t="s">
        <v>679</v>
      </c>
      <c r="L367" t="s">
        <v>1239</v>
      </c>
      <c r="M367">
        <v>2570.13</v>
      </c>
      <c r="N367">
        <v>2781.03</v>
      </c>
      <c r="O367">
        <v>2112.29</v>
      </c>
      <c r="P367">
        <v>0</v>
      </c>
      <c r="Q367">
        <v>2000</v>
      </c>
      <c r="S367">
        <v>130</v>
      </c>
      <c r="T367">
        <v>160</v>
      </c>
      <c r="U367">
        <v>210</v>
      </c>
      <c r="V367">
        <v>180</v>
      </c>
      <c r="W367">
        <v>180</v>
      </c>
      <c r="X367">
        <v>160</v>
      </c>
      <c r="Y367">
        <v>160</v>
      </c>
      <c r="Z367">
        <v>100</v>
      </c>
      <c r="AA367">
        <v>180</v>
      </c>
      <c r="AB367">
        <v>220</v>
      </c>
      <c r="AC367">
        <v>180</v>
      </c>
      <c r="AD367">
        <v>140</v>
      </c>
      <c r="AF367">
        <f t="shared" si="5"/>
        <v>130</v>
      </c>
      <c r="AG367">
        <f>SUM($S367:T367)</f>
        <v>290</v>
      </c>
      <c r="AH367">
        <f>SUM($S367:U367)</f>
        <v>500</v>
      </c>
      <c r="AI367">
        <f>SUM($S367:V367)</f>
        <v>680</v>
      </c>
      <c r="AJ367">
        <f>SUM($S367:W367)</f>
        <v>860</v>
      </c>
      <c r="AK367">
        <f>SUM($S367:X367)</f>
        <v>1020</v>
      </c>
      <c r="AL367">
        <f>SUM($S367:Y367)</f>
        <v>1180</v>
      </c>
      <c r="AM367">
        <f>SUM($S367:Z367)</f>
        <v>1280</v>
      </c>
      <c r="AN367">
        <f>SUM($S367:AA367)</f>
        <v>1460</v>
      </c>
      <c r="AO367">
        <f>SUM($S367:AB367)</f>
        <v>1680</v>
      </c>
      <c r="AP367">
        <f>SUM($S367:AC367)</f>
        <v>1860</v>
      </c>
      <c r="AQ367">
        <f>SUM($S367:AD367)</f>
        <v>2000</v>
      </c>
    </row>
    <row r="368" spans="2:43" x14ac:dyDescent="0.25">
      <c r="B368">
        <v>20880</v>
      </c>
      <c r="C368" t="s">
        <v>848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127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F368">
        <f t="shared" si="5"/>
        <v>0</v>
      </c>
      <c r="AG368">
        <f>SUM($S368:T368)</f>
        <v>0</v>
      </c>
      <c r="AH368">
        <f>SUM($S368:U368)</f>
        <v>0</v>
      </c>
      <c r="AI368">
        <f>SUM($S368:V368)</f>
        <v>0</v>
      </c>
      <c r="AJ368">
        <f>SUM($S368:W368)</f>
        <v>0</v>
      </c>
      <c r="AK368">
        <f>SUM($S368:X368)</f>
        <v>0</v>
      </c>
      <c r="AL368">
        <f>SUM($S368:Y368)</f>
        <v>0</v>
      </c>
      <c r="AM368">
        <f>SUM($S368:Z368)</f>
        <v>0</v>
      </c>
      <c r="AN368">
        <f>SUM($S368:AA368)</f>
        <v>0</v>
      </c>
      <c r="AO368">
        <f>SUM($S368:AB368)</f>
        <v>0</v>
      </c>
      <c r="AP368">
        <f>SUM($S368:AC368)</f>
        <v>0</v>
      </c>
      <c r="AQ368">
        <f>SUM($S368:AD368)</f>
        <v>0</v>
      </c>
    </row>
    <row r="369" spans="2:43" x14ac:dyDescent="0.25">
      <c r="B369">
        <v>20881</v>
      </c>
      <c r="C369" t="s">
        <v>70</v>
      </c>
      <c r="D369" t="s">
        <v>23</v>
      </c>
      <c r="E369" t="s">
        <v>18</v>
      </c>
      <c r="F369" t="s">
        <v>545</v>
      </c>
      <c r="G369" t="s">
        <v>64</v>
      </c>
      <c r="H369">
        <v>2019</v>
      </c>
      <c r="I369" t="s">
        <v>38</v>
      </c>
      <c r="J369" t="s">
        <v>128</v>
      </c>
      <c r="K369" t="s">
        <v>128</v>
      </c>
      <c r="L369" t="s">
        <v>1242</v>
      </c>
      <c r="M369">
        <v>43016.14</v>
      </c>
      <c r="N369">
        <v>52186.61</v>
      </c>
      <c r="O369">
        <v>22901.43</v>
      </c>
      <c r="P369">
        <v>55000</v>
      </c>
      <c r="Q369">
        <v>25000</v>
      </c>
      <c r="S369">
        <v>1625</v>
      </c>
      <c r="T369">
        <v>2000</v>
      </c>
      <c r="U369">
        <v>2625</v>
      </c>
      <c r="V369">
        <v>2250</v>
      </c>
      <c r="W369">
        <v>2250</v>
      </c>
      <c r="X369">
        <v>2000</v>
      </c>
      <c r="Y369">
        <v>2000</v>
      </c>
      <c r="Z369">
        <v>1250</v>
      </c>
      <c r="AA369">
        <v>2250</v>
      </c>
      <c r="AB369">
        <v>2750</v>
      </c>
      <c r="AC369">
        <v>2250</v>
      </c>
      <c r="AD369">
        <v>1750</v>
      </c>
      <c r="AF369">
        <f t="shared" si="5"/>
        <v>1625</v>
      </c>
      <c r="AG369">
        <f>SUM($S369:T369)</f>
        <v>3625</v>
      </c>
      <c r="AH369">
        <f>SUM($S369:U369)</f>
        <v>6250</v>
      </c>
      <c r="AI369">
        <f>SUM($S369:V369)</f>
        <v>8500</v>
      </c>
      <c r="AJ369">
        <f>SUM($S369:W369)</f>
        <v>10750</v>
      </c>
      <c r="AK369">
        <f>SUM($S369:X369)</f>
        <v>12750</v>
      </c>
      <c r="AL369">
        <f>SUM($S369:Y369)</f>
        <v>14750</v>
      </c>
      <c r="AM369">
        <f>SUM($S369:Z369)</f>
        <v>16000</v>
      </c>
      <c r="AN369">
        <f>SUM($S369:AA369)</f>
        <v>18250</v>
      </c>
      <c r="AO369">
        <f>SUM($S369:AB369)</f>
        <v>21000</v>
      </c>
      <c r="AP369">
        <f>SUM($S369:AC369)</f>
        <v>23250</v>
      </c>
      <c r="AQ369">
        <f>SUM($S369:AD369)</f>
        <v>25000</v>
      </c>
    </row>
    <row r="370" spans="2:43" x14ac:dyDescent="0.25">
      <c r="B370">
        <v>20882</v>
      </c>
      <c r="C370" t="s">
        <v>696</v>
      </c>
      <c r="D370" t="s">
        <v>23</v>
      </c>
      <c r="E370" t="s">
        <v>16</v>
      </c>
      <c r="F370">
        <v>0</v>
      </c>
      <c r="G370" t="s">
        <v>358</v>
      </c>
      <c r="H370">
        <v>2019</v>
      </c>
      <c r="I370">
        <v>2024</v>
      </c>
      <c r="J370" t="s">
        <v>679</v>
      </c>
      <c r="K370" t="s">
        <v>679</v>
      </c>
      <c r="L370" t="s">
        <v>1239</v>
      </c>
      <c r="M370">
        <v>668.81</v>
      </c>
      <c r="N370">
        <v>414.44</v>
      </c>
      <c r="O370">
        <v>0</v>
      </c>
      <c r="P370">
        <v>500</v>
      </c>
      <c r="Q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F370">
        <f t="shared" si="5"/>
        <v>0</v>
      </c>
      <c r="AG370">
        <f>SUM($S370:T370)</f>
        <v>0</v>
      </c>
      <c r="AH370">
        <f>SUM($S370:U370)</f>
        <v>0</v>
      </c>
      <c r="AI370">
        <f>SUM($S370:V370)</f>
        <v>0</v>
      </c>
      <c r="AJ370">
        <f>SUM($S370:W370)</f>
        <v>0</v>
      </c>
      <c r="AK370">
        <f>SUM($S370:X370)</f>
        <v>0</v>
      </c>
      <c r="AL370">
        <f>SUM($S370:Y370)</f>
        <v>0</v>
      </c>
      <c r="AM370">
        <f>SUM($S370:Z370)</f>
        <v>0</v>
      </c>
      <c r="AN370">
        <f>SUM($S370:AA370)</f>
        <v>0</v>
      </c>
      <c r="AO370">
        <f>SUM($S370:AB370)</f>
        <v>0</v>
      </c>
      <c r="AP370">
        <f>SUM($S370:AC370)</f>
        <v>0</v>
      </c>
      <c r="AQ370">
        <f>SUM($S370:AD370)</f>
        <v>0</v>
      </c>
    </row>
    <row r="371" spans="2:43" x14ac:dyDescent="0.25">
      <c r="B371">
        <v>20883</v>
      </c>
      <c r="C371" t="s">
        <v>849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127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>
        <f t="shared" si="5"/>
        <v>0</v>
      </c>
      <c r="AG371">
        <f>SUM($S371:T371)</f>
        <v>0</v>
      </c>
      <c r="AH371">
        <f>SUM($S371:U371)</f>
        <v>0</v>
      </c>
      <c r="AI371">
        <f>SUM($S371:V371)</f>
        <v>0</v>
      </c>
      <c r="AJ371">
        <f>SUM($S371:W371)</f>
        <v>0</v>
      </c>
      <c r="AK371">
        <f>SUM($S371:X371)</f>
        <v>0</v>
      </c>
      <c r="AL371">
        <f>SUM($S371:Y371)</f>
        <v>0</v>
      </c>
      <c r="AM371">
        <f>SUM($S371:Z371)</f>
        <v>0</v>
      </c>
      <c r="AN371">
        <f>SUM($S371:AA371)</f>
        <v>0</v>
      </c>
      <c r="AO371">
        <f>SUM($S371:AB371)</f>
        <v>0</v>
      </c>
      <c r="AP371">
        <f>SUM($S371:AC371)</f>
        <v>0</v>
      </c>
      <c r="AQ371">
        <f>SUM($S371:AD371)</f>
        <v>0</v>
      </c>
    </row>
    <row r="372" spans="2:43" x14ac:dyDescent="0.25">
      <c r="B372">
        <v>20884</v>
      </c>
      <c r="C372" t="s">
        <v>850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127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F372">
        <f t="shared" si="5"/>
        <v>0</v>
      </c>
      <c r="AG372">
        <f>SUM($S372:T372)</f>
        <v>0</v>
      </c>
      <c r="AH372">
        <f>SUM($S372:U372)</f>
        <v>0</v>
      </c>
      <c r="AI372">
        <f>SUM($S372:V372)</f>
        <v>0</v>
      </c>
      <c r="AJ372">
        <f>SUM($S372:W372)</f>
        <v>0</v>
      </c>
      <c r="AK372">
        <f>SUM($S372:X372)</f>
        <v>0</v>
      </c>
      <c r="AL372">
        <f>SUM($S372:Y372)</f>
        <v>0</v>
      </c>
      <c r="AM372">
        <f>SUM($S372:Z372)</f>
        <v>0</v>
      </c>
      <c r="AN372">
        <f>SUM($S372:AA372)</f>
        <v>0</v>
      </c>
      <c r="AO372">
        <f>SUM($S372:AB372)</f>
        <v>0</v>
      </c>
      <c r="AP372">
        <f>SUM($S372:AC372)</f>
        <v>0</v>
      </c>
      <c r="AQ372">
        <f>SUM($S372:AD372)</f>
        <v>0</v>
      </c>
    </row>
    <row r="373" spans="2:43" x14ac:dyDescent="0.25">
      <c r="B373">
        <v>20885</v>
      </c>
      <c r="C373" t="s">
        <v>851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127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F373">
        <f t="shared" si="5"/>
        <v>0</v>
      </c>
      <c r="AG373">
        <f>SUM($S373:T373)</f>
        <v>0</v>
      </c>
      <c r="AH373">
        <f>SUM($S373:U373)</f>
        <v>0</v>
      </c>
      <c r="AI373">
        <f>SUM($S373:V373)</f>
        <v>0</v>
      </c>
      <c r="AJ373">
        <f>SUM($S373:W373)</f>
        <v>0</v>
      </c>
      <c r="AK373">
        <f>SUM($S373:X373)</f>
        <v>0</v>
      </c>
      <c r="AL373">
        <f>SUM($S373:Y373)</f>
        <v>0</v>
      </c>
      <c r="AM373">
        <f>SUM($S373:Z373)</f>
        <v>0</v>
      </c>
      <c r="AN373">
        <f>SUM($S373:AA373)</f>
        <v>0</v>
      </c>
      <c r="AO373">
        <f>SUM($S373:AB373)</f>
        <v>0</v>
      </c>
      <c r="AP373">
        <f>SUM($S373:AC373)</f>
        <v>0</v>
      </c>
      <c r="AQ373">
        <f>SUM($S373:AD373)</f>
        <v>0</v>
      </c>
    </row>
    <row r="374" spans="2:43" x14ac:dyDescent="0.25">
      <c r="B374">
        <v>20886</v>
      </c>
      <c r="C374" t="s">
        <v>224</v>
      </c>
      <c r="D374" t="s">
        <v>23</v>
      </c>
      <c r="E374" t="s">
        <v>19</v>
      </c>
      <c r="F374" t="s">
        <v>535</v>
      </c>
      <c r="G374" t="s">
        <v>64</v>
      </c>
      <c r="H374">
        <v>2019</v>
      </c>
      <c r="I374" t="s">
        <v>38</v>
      </c>
      <c r="J374" t="s">
        <v>174</v>
      </c>
      <c r="K374" t="s">
        <v>141</v>
      </c>
      <c r="L374" t="s">
        <v>1239</v>
      </c>
      <c r="M374">
        <v>9927.7199999999993</v>
      </c>
      <c r="N374">
        <v>8223.23</v>
      </c>
      <c r="O374">
        <v>7829.04</v>
      </c>
      <c r="P374">
        <v>9000</v>
      </c>
      <c r="Q374">
        <v>7000</v>
      </c>
      <c r="S374">
        <v>455</v>
      </c>
      <c r="T374">
        <v>560</v>
      </c>
      <c r="U374">
        <v>735</v>
      </c>
      <c r="V374">
        <v>630</v>
      </c>
      <c r="W374">
        <v>630</v>
      </c>
      <c r="X374">
        <v>560</v>
      </c>
      <c r="Y374">
        <v>560</v>
      </c>
      <c r="Z374">
        <v>350</v>
      </c>
      <c r="AA374">
        <v>630</v>
      </c>
      <c r="AB374">
        <v>770</v>
      </c>
      <c r="AC374">
        <v>630</v>
      </c>
      <c r="AD374">
        <v>490</v>
      </c>
      <c r="AF374">
        <f t="shared" si="5"/>
        <v>455</v>
      </c>
      <c r="AG374">
        <f>SUM($S374:T374)</f>
        <v>1015</v>
      </c>
      <c r="AH374">
        <f>SUM($S374:U374)</f>
        <v>1750</v>
      </c>
      <c r="AI374">
        <f>SUM($S374:V374)</f>
        <v>2380</v>
      </c>
      <c r="AJ374">
        <f>SUM($S374:W374)</f>
        <v>3010</v>
      </c>
      <c r="AK374">
        <f>SUM($S374:X374)</f>
        <v>3570</v>
      </c>
      <c r="AL374">
        <f>SUM($S374:Y374)</f>
        <v>4130</v>
      </c>
      <c r="AM374">
        <f>SUM($S374:Z374)</f>
        <v>4480</v>
      </c>
      <c r="AN374">
        <f>SUM($S374:AA374)</f>
        <v>5110</v>
      </c>
      <c r="AO374">
        <f>SUM($S374:AB374)</f>
        <v>5880</v>
      </c>
      <c r="AP374">
        <f>SUM($S374:AC374)</f>
        <v>6510</v>
      </c>
      <c r="AQ374">
        <f>SUM($S374:AD374)</f>
        <v>7000</v>
      </c>
    </row>
    <row r="375" spans="2:43" x14ac:dyDescent="0.25">
      <c r="B375">
        <v>20887</v>
      </c>
      <c r="C375" t="s">
        <v>852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127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F375">
        <f t="shared" si="5"/>
        <v>0</v>
      </c>
      <c r="AG375">
        <f>SUM($S375:T375)</f>
        <v>0</v>
      </c>
      <c r="AH375">
        <f>SUM($S375:U375)</f>
        <v>0</v>
      </c>
      <c r="AI375">
        <f>SUM($S375:V375)</f>
        <v>0</v>
      </c>
      <c r="AJ375">
        <f>SUM($S375:W375)</f>
        <v>0</v>
      </c>
      <c r="AK375">
        <f>SUM($S375:X375)</f>
        <v>0</v>
      </c>
      <c r="AL375">
        <f>SUM($S375:Y375)</f>
        <v>0</v>
      </c>
      <c r="AM375">
        <f>SUM($S375:Z375)</f>
        <v>0</v>
      </c>
      <c r="AN375">
        <f>SUM($S375:AA375)</f>
        <v>0</v>
      </c>
      <c r="AO375">
        <f>SUM($S375:AB375)</f>
        <v>0</v>
      </c>
      <c r="AP375">
        <f>SUM($S375:AC375)</f>
        <v>0</v>
      </c>
      <c r="AQ375">
        <f>SUM($S375:AD375)</f>
        <v>0</v>
      </c>
    </row>
    <row r="376" spans="2:43" x14ac:dyDescent="0.25">
      <c r="B376">
        <v>20888</v>
      </c>
      <c r="C376" t="s">
        <v>697</v>
      </c>
      <c r="D376" t="s">
        <v>23</v>
      </c>
      <c r="E376" t="s">
        <v>18</v>
      </c>
      <c r="F376" t="s">
        <v>535</v>
      </c>
      <c r="G376" t="s">
        <v>358</v>
      </c>
      <c r="H376">
        <v>2019</v>
      </c>
      <c r="I376">
        <v>2024</v>
      </c>
      <c r="J376" t="s">
        <v>679</v>
      </c>
      <c r="K376" t="s">
        <v>679</v>
      </c>
      <c r="L376" t="s">
        <v>1239</v>
      </c>
      <c r="M376">
        <v>880.73</v>
      </c>
      <c r="N376">
        <v>1402.96</v>
      </c>
      <c r="O376">
        <v>0</v>
      </c>
      <c r="P376">
        <v>1500</v>
      </c>
      <c r="Q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F376">
        <f t="shared" si="5"/>
        <v>0</v>
      </c>
      <c r="AG376">
        <f>SUM($S376:T376)</f>
        <v>0</v>
      </c>
      <c r="AH376">
        <f>SUM($S376:U376)</f>
        <v>0</v>
      </c>
      <c r="AI376">
        <f>SUM($S376:V376)</f>
        <v>0</v>
      </c>
      <c r="AJ376">
        <f>SUM($S376:W376)</f>
        <v>0</v>
      </c>
      <c r="AK376">
        <f>SUM($S376:X376)</f>
        <v>0</v>
      </c>
      <c r="AL376">
        <f>SUM($S376:Y376)</f>
        <v>0</v>
      </c>
      <c r="AM376">
        <f>SUM($S376:Z376)</f>
        <v>0</v>
      </c>
      <c r="AN376">
        <f>SUM($S376:AA376)</f>
        <v>0</v>
      </c>
      <c r="AO376">
        <f>SUM($S376:AB376)</f>
        <v>0</v>
      </c>
      <c r="AP376">
        <f>SUM($S376:AC376)</f>
        <v>0</v>
      </c>
      <c r="AQ376">
        <f>SUM($S376:AD376)</f>
        <v>0</v>
      </c>
    </row>
    <row r="377" spans="2:43" x14ac:dyDescent="0.25">
      <c r="B377">
        <v>20889</v>
      </c>
      <c r="C377" t="s">
        <v>853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127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>
        <f t="shared" si="5"/>
        <v>0</v>
      </c>
      <c r="AG377">
        <f>SUM($S377:T377)</f>
        <v>0</v>
      </c>
      <c r="AH377">
        <f>SUM($S377:U377)</f>
        <v>0</v>
      </c>
      <c r="AI377">
        <f>SUM($S377:V377)</f>
        <v>0</v>
      </c>
      <c r="AJ377">
        <f>SUM($S377:W377)</f>
        <v>0</v>
      </c>
      <c r="AK377">
        <f>SUM($S377:X377)</f>
        <v>0</v>
      </c>
      <c r="AL377">
        <f>SUM($S377:Y377)</f>
        <v>0</v>
      </c>
      <c r="AM377">
        <f>SUM($S377:Z377)</f>
        <v>0</v>
      </c>
      <c r="AN377">
        <f>SUM($S377:AA377)</f>
        <v>0</v>
      </c>
      <c r="AO377">
        <f>SUM($S377:AB377)</f>
        <v>0</v>
      </c>
      <c r="AP377">
        <f>SUM($S377:AC377)</f>
        <v>0</v>
      </c>
      <c r="AQ377">
        <f>SUM($S377:AD377)</f>
        <v>0</v>
      </c>
    </row>
    <row r="378" spans="2:43" x14ac:dyDescent="0.25">
      <c r="B378">
        <v>20890</v>
      </c>
      <c r="C378" t="s">
        <v>854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127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F378">
        <f t="shared" si="5"/>
        <v>0</v>
      </c>
      <c r="AG378">
        <f>SUM($S378:T378)</f>
        <v>0</v>
      </c>
      <c r="AH378">
        <f>SUM($S378:U378)</f>
        <v>0</v>
      </c>
      <c r="AI378">
        <f>SUM($S378:V378)</f>
        <v>0</v>
      </c>
      <c r="AJ378">
        <f>SUM($S378:W378)</f>
        <v>0</v>
      </c>
      <c r="AK378">
        <f>SUM($S378:X378)</f>
        <v>0</v>
      </c>
      <c r="AL378">
        <f>SUM($S378:Y378)</f>
        <v>0</v>
      </c>
      <c r="AM378">
        <f>SUM($S378:Z378)</f>
        <v>0</v>
      </c>
      <c r="AN378">
        <f>SUM($S378:AA378)</f>
        <v>0</v>
      </c>
      <c r="AO378">
        <f>SUM($S378:AB378)</f>
        <v>0</v>
      </c>
      <c r="AP378">
        <f>SUM($S378:AC378)</f>
        <v>0</v>
      </c>
      <c r="AQ378">
        <f>SUM($S378:AD378)</f>
        <v>0</v>
      </c>
    </row>
    <row r="379" spans="2:43" x14ac:dyDescent="0.25">
      <c r="B379">
        <v>20891</v>
      </c>
      <c r="C379" t="s">
        <v>855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127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>
        <f t="shared" si="5"/>
        <v>0</v>
      </c>
      <c r="AG379">
        <f>SUM($S379:T379)</f>
        <v>0</v>
      </c>
      <c r="AH379">
        <f>SUM($S379:U379)</f>
        <v>0</v>
      </c>
      <c r="AI379">
        <f>SUM($S379:V379)</f>
        <v>0</v>
      </c>
      <c r="AJ379">
        <f>SUM($S379:W379)</f>
        <v>0</v>
      </c>
      <c r="AK379">
        <f>SUM($S379:X379)</f>
        <v>0</v>
      </c>
      <c r="AL379">
        <f>SUM($S379:Y379)</f>
        <v>0</v>
      </c>
      <c r="AM379">
        <f>SUM($S379:Z379)</f>
        <v>0</v>
      </c>
      <c r="AN379">
        <f>SUM($S379:AA379)</f>
        <v>0</v>
      </c>
      <c r="AO379">
        <f>SUM($S379:AB379)</f>
        <v>0</v>
      </c>
      <c r="AP379">
        <f>SUM($S379:AC379)</f>
        <v>0</v>
      </c>
      <c r="AQ379">
        <f>SUM($S379:AD379)</f>
        <v>0</v>
      </c>
    </row>
    <row r="380" spans="2:43" x14ac:dyDescent="0.25">
      <c r="B380">
        <v>20892</v>
      </c>
      <c r="C380" t="s">
        <v>611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2023</v>
      </c>
      <c r="J380">
        <v>0</v>
      </c>
      <c r="K380">
        <v>0</v>
      </c>
      <c r="L380">
        <v>0</v>
      </c>
      <c r="M380">
        <v>1189.32</v>
      </c>
      <c r="N380">
        <v>521.46</v>
      </c>
      <c r="O380">
        <v>0</v>
      </c>
      <c r="P380">
        <v>0</v>
      </c>
      <c r="Q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F380">
        <f t="shared" si="5"/>
        <v>0</v>
      </c>
      <c r="AG380">
        <f>SUM($S380:T380)</f>
        <v>0</v>
      </c>
      <c r="AH380">
        <f>SUM($S380:U380)</f>
        <v>0</v>
      </c>
      <c r="AI380">
        <f>SUM($S380:V380)</f>
        <v>0</v>
      </c>
      <c r="AJ380">
        <f>SUM($S380:W380)</f>
        <v>0</v>
      </c>
      <c r="AK380">
        <f>SUM($S380:X380)</f>
        <v>0</v>
      </c>
      <c r="AL380">
        <f>SUM($S380:Y380)</f>
        <v>0</v>
      </c>
      <c r="AM380">
        <f>SUM($S380:Z380)</f>
        <v>0</v>
      </c>
      <c r="AN380">
        <f>SUM($S380:AA380)</f>
        <v>0</v>
      </c>
      <c r="AO380">
        <f>SUM($S380:AB380)</f>
        <v>0</v>
      </c>
      <c r="AP380">
        <f>SUM($S380:AC380)</f>
        <v>0</v>
      </c>
      <c r="AQ380">
        <f>SUM($S380:AD380)</f>
        <v>0</v>
      </c>
    </row>
    <row r="381" spans="2:43" x14ac:dyDescent="0.25">
      <c r="B381">
        <v>20893</v>
      </c>
      <c r="C381" t="s">
        <v>856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127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F381">
        <f t="shared" si="5"/>
        <v>0</v>
      </c>
      <c r="AG381">
        <f>SUM($S381:T381)</f>
        <v>0</v>
      </c>
      <c r="AH381">
        <f>SUM($S381:U381)</f>
        <v>0</v>
      </c>
      <c r="AI381">
        <f>SUM($S381:V381)</f>
        <v>0</v>
      </c>
      <c r="AJ381">
        <f>SUM($S381:W381)</f>
        <v>0</v>
      </c>
      <c r="AK381">
        <f>SUM($S381:X381)</f>
        <v>0</v>
      </c>
      <c r="AL381">
        <f>SUM($S381:Y381)</f>
        <v>0</v>
      </c>
      <c r="AM381">
        <f>SUM($S381:Z381)</f>
        <v>0</v>
      </c>
      <c r="AN381">
        <f>SUM($S381:AA381)</f>
        <v>0</v>
      </c>
      <c r="AO381">
        <f>SUM($S381:AB381)</f>
        <v>0</v>
      </c>
      <c r="AP381">
        <f>SUM($S381:AC381)</f>
        <v>0</v>
      </c>
      <c r="AQ381">
        <f>SUM($S381:AD381)</f>
        <v>0</v>
      </c>
    </row>
    <row r="382" spans="2:43" x14ac:dyDescent="0.25">
      <c r="B382">
        <v>20894</v>
      </c>
      <c r="C382" t="s">
        <v>612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2022</v>
      </c>
      <c r="J382">
        <v>0</v>
      </c>
      <c r="K382">
        <v>0</v>
      </c>
      <c r="L382">
        <v>0</v>
      </c>
      <c r="M382">
        <v>2643.97</v>
      </c>
      <c r="N382">
        <v>0</v>
      </c>
      <c r="O382">
        <v>0</v>
      </c>
      <c r="P382">
        <v>0</v>
      </c>
      <c r="Q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>
        <f t="shared" si="5"/>
        <v>0</v>
      </c>
      <c r="AG382">
        <f>SUM($S382:T382)</f>
        <v>0</v>
      </c>
      <c r="AH382">
        <f>SUM($S382:U382)</f>
        <v>0</v>
      </c>
      <c r="AI382">
        <f>SUM($S382:V382)</f>
        <v>0</v>
      </c>
      <c r="AJ382">
        <f>SUM($S382:W382)</f>
        <v>0</v>
      </c>
      <c r="AK382">
        <f>SUM($S382:X382)</f>
        <v>0</v>
      </c>
      <c r="AL382">
        <f>SUM($S382:Y382)</f>
        <v>0</v>
      </c>
      <c r="AM382">
        <f>SUM($S382:Z382)</f>
        <v>0</v>
      </c>
      <c r="AN382">
        <f>SUM($S382:AA382)</f>
        <v>0</v>
      </c>
      <c r="AO382">
        <f>SUM($S382:AB382)</f>
        <v>0</v>
      </c>
      <c r="AP382">
        <f>SUM($S382:AC382)</f>
        <v>0</v>
      </c>
      <c r="AQ382">
        <f>SUM($S382:AD382)</f>
        <v>0</v>
      </c>
    </row>
    <row r="383" spans="2:43" x14ac:dyDescent="0.25">
      <c r="B383">
        <v>20895</v>
      </c>
      <c r="C383" t="s">
        <v>857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127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>
        <f t="shared" si="5"/>
        <v>0</v>
      </c>
      <c r="AG383">
        <f>SUM($S383:T383)</f>
        <v>0</v>
      </c>
      <c r="AH383">
        <f>SUM($S383:U383)</f>
        <v>0</v>
      </c>
      <c r="AI383">
        <f>SUM($S383:V383)</f>
        <v>0</v>
      </c>
      <c r="AJ383">
        <f>SUM($S383:W383)</f>
        <v>0</v>
      </c>
      <c r="AK383">
        <f>SUM($S383:X383)</f>
        <v>0</v>
      </c>
      <c r="AL383">
        <f>SUM($S383:Y383)</f>
        <v>0</v>
      </c>
      <c r="AM383">
        <f>SUM($S383:Z383)</f>
        <v>0</v>
      </c>
      <c r="AN383">
        <f>SUM($S383:AA383)</f>
        <v>0</v>
      </c>
      <c r="AO383">
        <f>SUM($S383:AB383)</f>
        <v>0</v>
      </c>
      <c r="AP383">
        <f>SUM($S383:AC383)</f>
        <v>0</v>
      </c>
      <c r="AQ383">
        <f>SUM($S383:AD383)</f>
        <v>0</v>
      </c>
    </row>
    <row r="384" spans="2:43" x14ac:dyDescent="0.25">
      <c r="B384">
        <v>20896</v>
      </c>
      <c r="C384" t="s">
        <v>698</v>
      </c>
      <c r="D384" t="s">
        <v>23</v>
      </c>
      <c r="E384" t="s">
        <v>18</v>
      </c>
      <c r="F384" t="s">
        <v>535</v>
      </c>
      <c r="G384" t="s">
        <v>358</v>
      </c>
      <c r="H384">
        <v>2020</v>
      </c>
      <c r="I384">
        <v>2024</v>
      </c>
      <c r="J384" t="s">
        <v>679</v>
      </c>
      <c r="K384" t="s">
        <v>679</v>
      </c>
      <c r="L384" t="s">
        <v>1239</v>
      </c>
      <c r="M384">
        <v>1426.37</v>
      </c>
      <c r="N384">
        <v>876.63</v>
      </c>
      <c r="O384">
        <v>814.3</v>
      </c>
      <c r="P384">
        <v>0</v>
      </c>
      <c r="Q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>
        <f t="shared" si="5"/>
        <v>0</v>
      </c>
      <c r="AG384">
        <f>SUM($S384:T384)</f>
        <v>0</v>
      </c>
      <c r="AH384">
        <f>SUM($S384:U384)</f>
        <v>0</v>
      </c>
      <c r="AI384">
        <f>SUM($S384:V384)</f>
        <v>0</v>
      </c>
      <c r="AJ384">
        <f>SUM($S384:W384)</f>
        <v>0</v>
      </c>
      <c r="AK384">
        <f>SUM($S384:X384)</f>
        <v>0</v>
      </c>
      <c r="AL384">
        <f>SUM($S384:Y384)</f>
        <v>0</v>
      </c>
      <c r="AM384">
        <f>SUM($S384:Z384)</f>
        <v>0</v>
      </c>
      <c r="AN384">
        <f>SUM($S384:AA384)</f>
        <v>0</v>
      </c>
      <c r="AO384">
        <f>SUM($S384:AB384)</f>
        <v>0</v>
      </c>
      <c r="AP384">
        <f>SUM($S384:AC384)</f>
        <v>0</v>
      </c>
      <c r="AQ384">
        <f>SUM($S384:AD384)</f>
        <v>0</v>
      </c>
    </row>
    <row r="385" spans="2:43" x14ac:dyDescent="0.25">
      <c r="B385">
        <v>20897</v>
      </c>
      <c r="C385" t="s">
        <v>858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127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>
        <f t="shared" si="5"/>
        <v>0</v>
      </c>
      <c r="AG385">
        <f>SUM($S385:T385)</f>
        <v>0</v>
      </c>
      <c r="AH385">
        <f>SUM($S385:U385)</f>
        <v>0</v>
      </c>
      <c r="AI385">
        <f>SUM($S385:V385)</f>
        <v>0</v>
      </c>
      <c r="AJ385">
        <f>SUM($S385:W385)</f>
        <v>0</v>
      </c>
      <c r="AK385">
        <f>SUM($S385:X385)</f>
        <v>0</v>
      </c>
      <c r="AL385">
        <f>SUM($S385:Y385)</f>
        <v>0</v>
      </c>
      <c r="AM385">
        <f>SUM($S385:Z385)</f>
        <v>0</v>
      </c>
      <c r="AN385">
        <f>SUM($S385:AA385)</f>
        <v>0</v>
      </c>
      <c r="AO385">
        <f>SUM($S385:AB385)</f>
        <v>0</v>
      </c>
      <c r="AP385">
        <f>SUM($S385:AC385)</f>
        <v>0</v>
      </c>
      <c r="AQ385">
        <f>SUM($S385:AD385)</f>
        <v>0</v>
      </c>
    </row>
    <row r="386" spans="2:43" x14ac:dyDescent="0.25">
      <c r="B386">
        <v>20898</v>
      </c>
      <c r="C386" t="s">
        <v>246</v>
      </c>
      <c r="D386" t="s">
        <v>23</v>
      </c>
      <c r="E386" t="s">
        <v>271</v>
      </c>
      <c r="F386" t="s">
        <v>535</v>
      </c>
      <c r="G386" t="s">
        <v>64</v>
      </c>
      <c r="H386">
        <v>2020</v>
      </c>
      <c r="I386" t="s">
        <v>38</v>
      </c>
      <c r="J386" t="s">
        <v>128</v>
      </c>
      <c r="K386" t="s">
        <v>128</v>
      </c>
      <c r="L386" t="s">
        <v>1242</v>
      </c>
      <c r="M386">
        <v>25167.23</v>
      </c>
      <c r="N386">
        <v>30414.98</v>
      </c>
      <c r="O386">
        <v>36350.51</v>
      </c>
      <c r="P386">
        <v>35000</v>
      </c>
      <c r="Q386">
        <v>40000</v>
      </c>
      <c r="S386">
        <v>2600</v>
      </c>
      <c r="T386">
        <v>3200</v>
      </c>
      <c r="U386">
        <v>4200</v>
      </c>
      <c r="V386">
        <v>3600</v>
      </c>
      <c r="W386">
        <v>3600</v>
      </c>
      <c r="X386">
        <v>3200</v>
      </c>
      <c r="Y386">
        <v>3200</v>
      </c>
      <c r="Z386">
        <v>2000</v>
      </c>
      <c r="AA386">
        <v>3600</v>
      </c>
      <c r="AB386">
        <v>4400</v>
      </c>
      <c r="AC386">
        <v>3600</v>
      </c>
      <c r="AD386">
        <v>2800</v>
      </c>
      <c r="AF386">
        <f t="shared" si="5"/>
        <v>2600</v>
      </c>
      <c r="AG386">
        <f>SUM($S386:T386)</f>
        <v>5800</v>
      </c>
      <c r="AH386">
        <f>SUM($S386:U386)</f>
        <v>10000</v>
      </c>
      <c r="AI386">
        <f>SUM($S386:V386)</f>
        <v>13600</v>
      </c>
      <c r="AJ386">
        <f>SUM($S386:W386)</f>
        <v>17200</v>
      </c>
      <c r="AK386">
        <f>SUM($S386:X386)</f>
        <v>20400</v>
      </c>
      <c r="AL386">
        <f>SUM($S386:Y386)</f>
        <v>23600</v>
      </c>
      <c r="AM386">
        <f>SUM($S386:Z386)</f>
        <v>25600</v>
      </c>
      <c r="AN386">
        <f>SUM($S386:AA386)</f>
        <v>29200</v>
      </c>
      <c r="AO386">
        <f>SUM($S386:AB386)</f>
        <v>33600</v>
      </c>
      <c r="AP386">
        <f>SUM($S386:AC386)</f>
        <v>37200</v>
      </c>
      <c r="AQ386">
        <f>SUM($S386:AD386)</f>
        <v>40000</v>
      </c>
    </row>
    <row r="387" spans="2:43" x14ac:dyDescent="0.25">
      <c r="B387">
        <v>20899</v>
      </c>
      <c r="C387" t="s">
        <v>613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2022</v>
      </c>
      <c r="J387">
        <v>0</v>
      </c>
      <c r="K387">
        <v>0</v>
      </c>
      <c r="L387">
        <v>0</v>
      </c>
      <c r="M387">
        <v>293.64999999999998</v>
      </c>
      <c r="N387">
        <v>0</v>
      </c>
      <c r="O387">
        <v>0</v>
      </c>
      <c r="P387">
        <v>0</v>
      </c>
      <c r="Q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>
        <f t="shared" si="5"/>
        <v>0</v>
      </c>
      <c r="AG387">
        <f>SUM($S387:T387)</f>
        <v>0</v>
      </c>
      <c r="AH387">
        <f>SUM($S387:U387)</f>
        <v>0</v>
      </c>
      <c r="AI387">
        <f>SUM($S387:V387)</f>
        <v>0</v>
      </c>
      <c r="AJ387">
        <f>SUM($S387:W387)</f>
        <v>0</v>
      </c>
      <c r="AK387">
        <f>SUM($S387:X387)</f>
        <v>0</v>
      </c>
      <c r="AL387">
        <f>SUM($S387:Y387)</f>
        <v>0</v>
      </c>
      <c r="AM387">
        <f>SUM($S387:Z387)</f>
        <v>0</v>
      </c>
      <c r="AN387">
        <f>SUM($S387:AA387)</f>
        <v>0</v>
      </c>
      <c r="AO387">
        <f>SUM($S387:AB387)</f>
        <v>0</v>
      </c>
      <c r="AP387">
        <f>SUM($S387:AC387)</f>
        <v>0</v>
      </c>
      <c r="AQ387">
        <f>SUM($S387:AD387)</f>
        <v>0</v>
      </c>
    </row>
    <row r="388" spans="2:43" x14ac:dyDescent="0.25">
      <c r="B388">
        <v>20900</v>
      </c>
      <c r="C388" t="s">
        <v>614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2022</v>
      </c>
      <c r="J388">
        <v>0</v>
      </c>
      <c r="K388">
        <v>0</v>
      </c>
      <c r="L388">
        <v>0</v>
      </c>
      <c r="M388">
        <v>3753.3</v>
      </c>
      <c r="N388">
        <v>0</v>
      </c>
      <c r="O388">
        <v>0</v>
      </c>
      <c r="P388">
        <v>0</v>
      </c>
      <c r="Q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>
        <f t="shared" ref="AF388:AF451" si="6">S388</f>
        <v>0</v>
      </c>
      <c r="AG388">
        <f>SUM($S388:T388)</f>
        <v>0</v>
      </c>
      <c r="AH388">
        <f>SUM($S388:U388)</f>
        <v>0</v>
      </c>
      <c r="AI388">
        <f>SUM($S388:V388)</f>
        <v>0</v>
      </c>
      <c r="AJ388">
        <f>SUM($S388:W388)</f>
        <v>0</v>
      </c>
      <c r="AK388">
        <f>SUM($S388:X388)</f>
        <v>0</v>
      </c>
      <c r="AL388">
        <f>SUM($S388:Y388)</f>
        <v>0</v>
      </c>
      <c r="AM388">
        <f>SUM($S388:Z388)</f>
        <v>0</v>
      </c>
      <c r="AN388">
        <f>SUM($S388:AA388)</f>
        <v>0</v>
      </c>
      <c r="AO388">
        <f>SUM($S388:AB388)</f>
        <v>0</v>
      </c>
      <c r="AP388">
        <f>SUM($S388:AC388)</f>
        <v>0</v>
      </c>
      <c r="AQ388">
        <f>SUM($S388:AD388)</f>
        <v>0</v>
      </c>
    </row>
    <row r="389" spans="2:43" x14ac:dyDescent="0.25">
      <c r="B389">
        <v>20901</v>
      </c>
      <c r="C389" t="s">
        <v>265</v>
      </c>
      <c r="D389" t="s">
        <v>23</v>
      </c>
      <c r="E389" t="s">
        <v>271</v>
      </c>
      <c r="F389" t="s">
        <v>535</v>
      </c>
      <c r="G389" t="s">
        <v>64</v>
      </c>
      <c r="H389">
        <v>2020</v>
      </c>
      <c r="I389" t="s">
        <v>38</v>
      </c>
      <c r="J389" t="s">
        <v>679</v>
      </c>
      <c r="K389" t="s">
        <v>1243</v>
      </c>
      <c r="L389" t="s">
        <v>1242</v>
      </c>
      <c r="M389">
        <v>1295.6300000000001</v>
      </c>
      <c r="N389">
        <v>1212.1099999999999</v>
      </c>
      <c r="O389">
        <v>3395.25</v>
      </c>
      <c r="P389">
        <v>0</v>
      </c>
      <c r="Q389">
        <v>5000</v>
      </c>
      <c r="S389">
        <v>325</v>
      </c>
      <c r="T389">
        <v>400</v>
      </c>
      <c r="U389">
        <v>525</v>
      </c>
      <c r="V389">
        <v>450</v>
      </c>
      <c r="W389">
        <v>450</v>
      </c>
      <c r="X389">
        <v>400</v>
      </c>
      <c r="Y389">
        <v>400</v>
      </c>
      <c r="Z389">
        <v>250</v>
      </c>
      <c r="AA389">
        <v>450</v>
      </c>
      <c r="AB389">
        <v>550</v>
      </c>
      <c r="AC389">
        <v>450</v>
      </c>
      <c r="AD389">
        <v>350</v>
      </c>
      <c r="AF389">
        <f t="shared" si="6"/>
        <v>325</v>
      </c>
      <c r="AG389">
        <f>SUM($S389:T389)</f>
        <v>725</v>
      </c>
      <c r="AH389">
        <f>SUM($S389:U389)</f>
        <v>1250</v>
      </c>
      <c r="AI389">
        <f>SUM($S389:V389)</f>
        <v>1700</v>
      </c>
      <c r="AJ389">
        <f>SUM($S389:W389)</f>
        <v>2150</v>
      </c>
      <c r="AK389">
        <f>SUM($S389:X389)</f>
        <v>2550</v>
      </c>
      <c r="AL389">
        <f>SUM($S389:Y389)</f>
        <v>2950</v>
      </c>
      <c r="AM389">
        <f>SUM($S389:Z389)</f>
        <v>3200</v>
      </c>
      <c r="AN389">
        <f>SUM($S389:AA389)</f>
        <v>3650</v>
      </c>
      <c r="AO389">
        <f>SUM($S389:AB389)</f>
        <v>4200</v>
      </c>
      <c r="AP389">
        <f>SUM($S389:AC389)</f>
        <v>4650</v>
      </c>
      <c r="AQ389">
        <f>SUM($S389:AD389)</f>
        <v>5000</v>
      </c>
    </row>
    <row r="390" spans="2:43" x14ac:dyDescent="0.25">
      <c r="B390">
        <v>20902</v>
      </c>
      <c r="C390" t="s">
        <v>322</v>
      </c>
      <c r="D390" t="s">
        <v>23</v>
      </c>
      <c r="E390" t="s">
        <v>18</v>
      </c>
      <c r="F390" t="s">
        <v>535</v>
      </c>
      <c r="G390" t="s">
        <v>64</v>
      </c>
      <c r="H390">
        <v>2020</v>
      </c>
      <c r="I390">
        <v>2024</v>
      </c>
      <c r="J390" t="s">
        <v>679</v>
      </c>
      <c r="K390" t="s">
        <v>679</v>
      </c>
      <c r="L390" t="s">
        <v>1239</v>
      </c>
      <c r="M390">
        <v>1320.08</v>
      </c>
      <c r="N390">
        <v>1460.99</v>
      </c>
      <c r="O390">
        <v>2080.62</v>
      </c>
      <c r="P390">
        <v>1500</v>
      </c>
      <c r="Q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>
        <f t="shared" si="6"/>
        <v>0</v>
      </c>
      <c r="AG390">
        <f>SUM($S390:T390)</f>
        <v>0</v>
      </c>
      <c r="AH390">
        <f>SUM($S390:U390)</f>
        <v>0</v>
      </c>
      <c r="AI390">
        <f>SUM($S390:V390)</f>
        <v>0</v>
      </c>
      <c r="AJ390">
        <f>SUM($S390:W390)</f>
        <v>0</v>
      </c>
      <c r="AK390">
        <f>SUM($S390:X390)</f>
        <v>0</v>
      </c>
      <c r="AL390">
        <f>SUM($S390:Y390)</f>
        <v>0</v>
      </c>
      <c r="AM390">
        <f>SUM($S390:Z390)</f>
        <v>0</v>
      </c>
      <c r="AN390">
        <f>SUM($S390:AA390)</f>
        <v>0</v>
      </c>
      <c r="AO390">
        <f>SUM($S390:AB390)</f>
        <v>0</v>
      </c>
      <c r="AP390">
        <f>SUM($S390:AC390)</f>
        <v>0</v>
      </c>
      <c r="AQ390">
        <f>SUM($S390:AD390)</f>
        <v>0</v>
      </c>
    </row>
    <row r="391" spans="2:43" x14ac:dyDescent="0.25">
      <c r="B391">
        <v>20903</v>
      </c>
      <c r="C391" t="s">
        <v>859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127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>
        <f t="shared" si="6"/>
        <v>0</v>
      </c>
      <c r="AG391">
        <f>SUM($S391:T391)</f>
        <v>0</v>
      </c>
      <c r="AH391">
        <f>SUM($S391:U391)</f>
        <v>0</v>
      </c>
      <c r="AI391">
        <f>SUM($S391:V391)</f>
        <v>0</v>
      </c>
      <c r="AJ391">
        <f>SUM($S391:W391)</f>
        <v>0</v>
      </c>
      <c r="AK391">
        <f>SUM($S391:X391)</f>
        <v>0</v>
      </c>
      <c r="AL391">
        <f>SUM($S391:Y391)</f>
        <v>0</v>
      </c>
      <c r="AM391">
        <f>SUM($S391:Z391)</f>
        <v>0</v>
      </c>
      <c r="AN391">
        <f>SUM($S391:AA391)</f>
        <v>0</v>
      </c>
      <c r="AO391">
        <f>SUM($S391:AB391)</f>
        <v>0</v>
      </c>
      <c r="AP391">
        <f>SUM($S391:AC391)</f>
        <v>0</v>
      </c>
      <c r="AQ391">
        <f>SUM($S391:AD391)</f>
        <v>0</v>
      </c>
    </row>
    <row r="392" spans="2:43" x14ac:dyDescent="0.25">
      <c r="B392">
        <v>20904</v>
      </c>
      <c r="C392" t="s">
        <v>860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127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>
        <f t="shared" si="6"/>
        <v>0</v>
      </c>
      <c r="AG392">
        <f>SUM($S392:T392)</f>
        <v>0</v>
      </c>
      <c r="AH392">
        <f>SUM($S392:U392)</f>
        <v>0</v>
      </c>
      <c r="AI392">
        <f>SUM($S392:V392)</f>
        <v>0</v>
      </c>
      <c r="AJ392">
        <f>SUM($S392:W392)</f>
        <v>0</v>
      </c>
      <c r="AK392">
        <f>SUM($S392:X392)</f>
        <v>0</v>
      </c>
      <c r="AL392">
        <f>SUM($S392:Y392)</f>
        <v>0</v>
      </c>
      <c r="AM392">
        <f>SUM($S392:Z392)</f>
        <v>0</v>
      </c>
      <c r="AN392">
        <f>SUM($S392:AA392)</f>
        <v>0</v>
      </c>
      <c r="AO392">
        <f>SUM($S392:AB392)</f>
        <v>0</v>
      </c>
      <c r="AP392">
        <f>SUM($S392:AC392)</f>
        <v>0</v>
      </c>
      <c r="AQ392">
        <f>SUM($S392:AD392)</f>
        <v>0</v>
      </c>
    </row>
    <row r="393" spans="2:43" x14ac:dyDescent="0.25">
      <c r="B393">
        <v>20905</v>
      </c>
      <c r="C393" t="s">
        <v>861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127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>
        <f t="shared" si="6"/>
        <v>0</v>
      </c>
      <c r="AG393">
        <f>SUM($S393:T393)</f>
        <v>0</v>
      </c>
      <c r="AH393">
        <f>SUM($S393:U393)</f>
        <v>0</v>
      </c>
      <c r="AI393">
        <f>SUM($S393:V393)</f>
        <v>0</v>
      </c>
      <c r="AJ393">
        <f>SUM($S393:W393)</f>
        <v>0</v>
      </c>
      <c r="AK393">
        <f>SUM($S393:X393)</f>
        <v>0</v>
      </c>
      <c r="AL393">
        <f>SUM($S393:Y393)</f>
        <v>0</v>
      </c>
      <c r="AM393">
        <f>SUM($S393:Z393)</f>
        <v>0</v>
      </c>
      <c r="AN393">
        <f>SUM($S393:AA393)</f>
        <v>0</v>
      </c>
      <c r="AO393">
        <f>SUM($S393:AB393)</f>
        <v>0</v>
      </c>
      <c r="AP393">
        <f>SUM($S393:AC393)</f>
        <v>0</v>
      </c>
      <c r="AQ393">
        <f>SUM($S393:AD393)</f>
        <v>0</v>
      </c>
    </row>
    <row r="394" spans="2:43" x14ac:dyDescent="0.25">
      <c r="B394">
        <v>20906</v>
      </c>
      <c r="C394" t="s">
        <v>213</v>
      </c>
      <c r="D394" t="s">
        <v>23</v>
      </c>
      <c r="E394" t="s">
        <v>19</v>
      </c>
      <c r="F394" t="s">
        <v>531</v>
      </c>
      <c r="G394" t="s">
        <v>64</v>
      </c>
      <c r="H394">
        <v>2021</v>
      </c>
      <c r="I394" t="s">
        <v>38</v>
      </c>
      <c r="J394" t="s">
        <v>174</v>
      </c>
      <c r="K394" t="s">
        <v>174</v>
      </c>
      <c r="L394" t="s">
        <v>1240</v>
      </c>
      <c r="M394">
        <v>9755.5400000000009</v>
      </c>
      <c r="N394">
        <v>7785.42</v>
      </c>
      <c r="O394">
        <v>9948.17</v>
      </c>
      <c r="P394">
        <v>8500</v>
      </c>
      <c r="Q394">
        <v>12000</v>
      </c>
      <c r="S394">
        <v>780</v>
      </c>
      <c r="T394">
        <v>960</v>
      </c>
      <c r="U394">
        <v>1260</v>
      </c>
      <c r="V394">
        <v>1080</v>
      </c>
      <c r="W394">
        <v>1080</v>
      </c>
      <c r="X394">
        <v>960</v>
      </c>
      <c r="Y394">
        <v>960</v>
      </c>
      <c r="Z394">
        <v>600</v>
      </c>
      <c r="AA394">
        <v>1080</v>
      </c>
      <c r="AB394">
        <v>1320</v>
      </c>
      <c r="AC394">
        <v>1080</v>
      </c>
      <c r="AD394">
        <v>840</v>
      </c>
      <c r="AF394">
        <f t="shared" si="6"/>
        <v>780</v>
      </c>
      <c r="AG394">
        <f>SUM($S394:T394)</f>
        <v>1740</v>
      </c>
      <c r="AH394">
        <f>SUM($S394:U394)</f>
        <v>3000</v>
      </c>
      <c r="AI394">
        <f>SUM($S394:V394)</f>
        <v>4080</v>
      </c>
      <c r="AJ394">
        <f>SUM($S394:W394)</f>
        <v>5160</v>
      </c>
      <c r="AK394">
        <f>SUM($S394:X394)</f>
        <v>6120</v>
      </c>
      <c r="AL394">
        <f>SUM($S394:Y394)</f>
        <v>7080</v>
      </c>
      <c r="AM394">
        <f>SUM($S394:Z394)</f>
        <v>7680</v>
      </c>
      <c r="AN394">
        <f>SUM($S394:AA394)</f>
        <v>8760</v>
      </c>
      <c r="AO394">
        <f>SUM($S394:AB394)</f>
        <v>10080</v>
      </c>
      <c r="AP394">
        <f>SUM($S394:AC394)</f>
        <v>11160</v>
      </c>
      <c r="AQ394">
        <f>SUM($S394:AD394)</f>
        <v>12000</v>
      </c>
    </row>
    <row r="395" spans="2:43" x14ac:dyDescent="0.25">
      <c r="B395">
        <v>20907</v>
      </c>
      <c r="C395" t="s">
        <v>323</v>
      </c>
      <c r="D395" t="s">
        <v>23</v>
      </c>
      <c r="E395" t="s">
        <v>18</v>
      </c>
      <c r="F395" t="s">
        <v>535</v>
      </c>
      <c r="G395" t="s">
        <v>64</v>
      </c>
      <c r="H395">
        <v>2020</v>
      </c>
      <c r="I395">
        <v>2024</v>
      </c>
      <c r="J395" t="s">
        <v>679</v>
      </c>
      <c r="K395" t="s">
        <v>679</v>
      </c>
      <c r="L395" t="s">
        <v>1239</v>
      </c>
      <c r="M395">
        <v>1017.32</v>
      </c>
      <c r="N395">
        <v>1711.26</v>
      </c>
      <c r="O395">
        <v>1581.88</v>
      </c>
      <c r="P395">
        <v>1500</v>
      </c>
      <c r="Q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>
        <f t="shared" si="6"/>
        <v>0</v>
      </c>
      <c r="AG395">
        <f>SUM($S395:T395)</f>
        <v>0</v>
      </c>
      <c r="AH395">
        <f>SUM($S395:U395)</f>
        <v>0</v>
      </c>
      <c r="AI395">
        <f>SUM($S395:V395)</f>
        <v>0</v>
      </c>
      <c r="AJ395">
        <f>SUM($S395:W395)</f>
        <v>0</v>
      </c>
      <c r="AK395">
        <f>SUM($S395:X395)</f>
        <v>0</v>
      </c>
      <c r="AL395">
        <f>SUM($S395:Y395)</f>
        <v>0</v>
      </c>
      <c r="AM395">
        <f>SUM($S395:Z395)</f>
        <v>0</v>
      </c>
      <c r="AN395">
        <f>SUM($S395:AA395)</f>
        <v>0</v>
      </c>
      <c r="AO395">
        <f>SUM($S395:AB395)</f>
        <v>0</v>
      </c>
      <c r="AP395">
        <f>SUM($S395:AC395)</f>
        <v>0</v>
      </c>
      <c r="AQ395">
        <f>SUM($S395:AD395)</f>
        <v>0</v>
      </c>
    </row>
    <row r="396" spans="2:43" x14ac:dyDescent="0.25">
      <c r="B396">
        <v>20908</v>
      </c>
      <c r="C396" t="s">
        <v>699</v>
      </c>
      <c r="D396" t="s">
        <v>23</v>
      </c>
      <c r="E396" t="s">
        <v>271</v>
      </c>
      <c r="F396">
        <v>0</v>
      </c>
      <c r="G396" t="s">
        <v>64</v>
      </c>
      <c r="H396">
        <v>2020</v>
      </c>
      <c r="I396" t="s">
        <v>38</v>
      </c>
      <c r="J396" t="s">
        <v>141</v>
      </c>
      <c r="K396" t="s">
        <v>679</v>
      </c>
      <c r="L396" t="s">
        <v>1239</v>
      </c>
      <c r="M396">
        <v>0</v>
      </c>
      <c r="N396">
        <v>5598.97</v>
      </c>
      <c r="O396">
        <v>0</v>
      </c>
      <c r="P396">
        <v>6000</v>
      </c>
      <c r="Q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F396">
        <f t="shared" si="6"/>
        <v>0</v>
      </c>
      <c r="AG396">
        <f>SUM($S396:T396)</f>
        <v>0</v>
      </c>
      <c r="AH396">
        <f>SUM($S396:U396)</f>
        <v>0</v>
      </c>
      <c r="AI396">
        <f>SUM($S396:V396)</f>
        <v>0</v>
      </c>
      <c r="AJ396">
        <f>SUM($S396:W396)</f>
        <v>0</v>
      </c>
      <c r="AK396">
        <f>SUM($S396:X396)</f>
        <v>0</v>
      </c>
      <c r="AL396">
        <f>SUM($S396:Y396)</f>
        <v>0</v>
      </c>
      <c r="AM396">
        <f>SUM($S396:Z396)</f>
        <v>0</v>
      </c>
      <c r="AN396">
        <f>SUM($S396:AA396)</f>
        <v>0</v>
      </c>
      <c r="AO396">
        <f>SUM($S396:AB396)</f>
        <v>0</v>
      </c>
      <c r="AP396">
        <f>SUM($S396:AC396)</f>
        <v>0</v>
      </c>
      <c r="AQ396">
        <f>SUM($S396:AD396)</f>
        <v>0</v>
      </c>
    </row>
    <row r="397" spans="2:43" x14ac:dyDescent="0.25">
      <c r="B397">
        <v>20910</v>
      </c>
      <c r="C397" t="s">
        <v>91</v>
      </c>
      <c r="D397" t="s">
        <v>23</v>
      </c>
      <c r="E397" t="s">
        <v>18</v>
      </c>
      <c r="F397" t="s">
        <v>535</v>
      </c>
      <c r="G397" t="s">
        <v>107</v>
      </c>
      <c r="H397">
        <v>2021</v>
      </c>
      <c r="I397" t="s">
        <v>38</v>
      </c>
      <c r="J397" t="s">
        <v>174</v>
      </c>
      <c r="K397" t="s">
        <v>141</v>
      </c>
      <c r="L397" t="s">
        <v>1239</v>
      </c>
      <c r="M397">
        <v>10836.72</v>
      </c>
      <c r="N397">
        <v>7803.28</v>
      </c>
      <c r="O397">
        <v>7249.22</v>
      </c>
      <c r="P397">
        <v>8500</v>
      </c>
      <c r="Q397">
        <v>7000</v>
      </c>
      <c r="S397">
        <v>455</v>
      </c>
      <c r="T397">
        <v>560</v>
      </c>
      <c r="U397">
        <v>735</v>
      </c>
      <c r="V397">
        <v>630</v>
      </c>
      <c r="W397">
        <v>630</v>
      </c>
      <c r="X397">
        <v>560</v>
      </c>
      <c r="Y397">
        <v>560</v>
      </c>
      <c r="Z397">
        <v>350</v>
      </c>
      <c r="AA397">
        <v>630</v>
      </c>
      <c r="AB397">
        <v>770</v>
      </c>
      <c r="AC397">
        <v>630</v>
      </c>
      <c r="AD397">
        <v>490</v>
      </c>
      <c r="AF397">
        <f t="shared" si="6"/>
        <v>455</v>
      </c>
      <c r="AG397">
        <f>SUM($S397:T397)</f>
        <v>1015</v>
      </c>
      <c r="AH397">
        <f>SUM($S397:U397)</f>
        <v>1750</v>
      </c>
      <c r="AI397">
        <f>SUM($S397:V397)</f>
        <v>2380</v>
      </c>
      <c r="AJ397">
        <f>SUM($S397:W397)</f>
        <v>3010</v>
      </c>
      <c r="AK397">
        <f>SUM($S397:X397)</f>
        <v>3570</v>
      </c>
      <c r="AL397">
        <f>SUM($S397:Y397)</f>
        <v>4130</v>
      </c>
      <c r="AM397">
        <f>SUM($S397:Z397)</f>
        <v>4480</v>
      </c>
      <c r="AN397">
        <f>SUM($S397:AA397)</f>
        <v>5110</v>
      </c>
      <c r="AO397">
        <f>SUM($S397:AB397)</f>
        <v>5880</v>
      </c>
      <c r="AP397">
        <f>SUM($S397:AC397)</f>
        <v>6510</v>
      </c>
      <c r="AQ397">
        <f>SUM($S397:AD397)</f>
        <v>7000</v>
      </c>
    </row>
    <row r="398" spans="2:43" x14ac:dyDescent="0.25">
      <c r="B398">
        <v>20911</v>
      </c>
      <c r="C398" t="s">
        <v>278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2023</v>
      </c>
      <c r="J398">
        <v>0</v>
      </c>
      <c r="K398">
        <v>0</v>
      </c>
      <c r="L398">
        <v>0</v>
      </c>
      <c r="M398">
        <v>1776.11</v>
      </c>
      <c r="N398">
        <v>484.02</v>
      </c>
      <c r="O398">
        <v>0</v>
      </c>
      <c r="P398">
        <v>0</v>
      </c>
      <c r="Q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>
        <f t="shared" si="6"/>
        <v>0</v>
      </c>
      <c r="AG398">
        <f>SUM($S398:T398)</f>
        <v>0</v>
      </c>
      <c r="AH398">
        <f>SUM($S398:U398)</f>
        <v>0</v>
      </c>
      <c r="AI398">
        <f>SUM($S398:V398)</f>
        <v>0</v>
      </c>
      <c r="AJ398">
        <f>SUM($S398:W398)</f>
        <v>0</v>
      </c>
      <c r="AK398">
        <f>SUM($S398:X398)</f>
        <v>0</v>
      </c>
      <c r="AL398">
        <f>SUM($S398:Y398)</f>
        <v>0</v>
      </c>
      <c r="AM398">
        <f>SUM($S398:Z398)</f>
        <v>0</v>
      </c>
      <c r="AN398">
        <f>SUM($S398:AA398)</f>
        <v>0</v>
      </c>
      <c r="AO398">
        <f>SUM($S398:AB398)</f>
        <v>0</v>
      </c>
      <c r="AP398">
        <f>SUM($S398:AC398)</f>
        <v>0</v>
      </c>
      <c r="AQ398">
        <f>SUM($S398:AD398)</f>
        <v>0</v>
      </c>
    </row>
    <row r="399" spans="2:43" x14ac:dyDescent="0.25">
      <c r="B399">
        <v>20912</v>
      </c>
      <c r="C399" t="s">
        <v>189</v>
      </c>
      <c r="D399" t="s">
        <v>23</v>
      </c>
      <c r="E399" t="s">
        <v>19</v>
      </c>
      <c r="F399" t="s">
        <v>535</v>
      </c>
      <c r="G399" t="s">
        <v>64</v>
      </c>
      <c r="H399">
        <v>2021</v>
      </c>
      <c r="I399" t="s">
        <v>38</v>
      </c>
      <c r="J399" t="s">
        <v>713</v>
      </c>
      <c r="K399" t="s">
        <v>128</v>
      </c>
      <c r="L399" t="s">
        <v>1242</v>
      </c>
      <c r="M399">
        <v>27657.35</v>
      </c>
      <c r="N399">
        <v>21023.8</v>
      </c>
      <c r="O399">
        <v>41816.839999999997</v>
      </c>
      <c r="P399">
        <v>22000</v>
      </c>
      <c r="Q399">
        <v>45000</v>
      </c>
      <c r="S399">
        <v>2925</v>
      </c>
      <c r="T399">
        <v>3600</v>
      </c>
      <c r="U399">
        <v>4725</v>
      </c>
      <c r="V399">
        <v>4050</v>
      </c>
      <c r="W399">
        <v>4050</v>
      </c>
      <c r="X399">
        <v>3600</v>
      </c>
      <c r="Y399">
        <v>3600</v>
      </c>
      <c r="Z399">
        <v>2250</v>
      </c>
      <c r="AA399">
        <v>4050</v>
      </c>
      <c r="AB399">
        <v>4950</v>
      </c>
      <c r="AC399">
        <v>4050</v>
      </c>
      <c r="AD399">
        <v>3150</v>
      </c>
      <c r="AF399">
        <f t="shared" si="6"/>
        <v>2925</v>
      </c>
      <c r="AG399">
        <f>SUM($S399:T399)</f>
        <v>6525</v>
      </c>
      <c r="AH399">
        <f>SUM($S399:U399)</f>
        <v>11250</v>
      </c>
      <c r="AI399">
        <f>SUM($S399:V399)</f>
        <v>15300</v>
      </c>
      <c r="AJ399">
        <f>SUM($S399:W399)</f>
        <v>19350</v>
      </c>
      <c r="AK399">
        <f>SUM($S399:X399)</f>
        <v>22950</v>
      </c>
      <c r="AL399">
        <f>SUM($S399:Y399)</f>
        <v>26550</v>
      </c>
      <c r="AM399">
        <f>SUM($S399:Z399)</f>
        <v>28800</v>
      </c>
      <c r="AN399">
        <f>SUM($S399:AA399)</f>
        <v>32850</v>
      </c>
      <c r="AO399">
        <f>SUM($S399:AB399)</f>
        <v>37800</v>
      </c>
      <c r="AP399">
        <f>SUM($S399:AC399)</f>
        <v>41850</v>
      </c>
      <c r="AQ399">
        <f>SUM($S399:AD399)</f>
        <v>45000</v>
      </c>
    </row>
    <row r="400" spans="2:43" x14ac:dyDescent="0.25">
      <c r="B400">
        <v>20913</v>
      </c>
      <c r="C400" t="s">
        <v>700</v>
      </c>
      <c r="D400" t="s">
        <v>23</v>
      </c>
      <c r="E400" t="s">
        <v>16</v>
      </c>
      <c r="F400" t="s">
        <v>535</v>
      </c>
      <c r="G400" t="s">
        <v>64</v>
      </c>
      <c r="H400">
        <v>2021</v>
      </c>
      <c r="I400" t="s">
        <v>38</v>
      </c>
      <c r="J400" t="s">
        <v>679</v>
      </c>
      <c r="K400" t="s">
        <v>679</v>
      </c>
      <c r="L400" t="s">
        <v>1239</v>
      </c>
      <c r="M400">
        <v>2627.94</v>
      </c>
      <c r="N400">
        <v>1520.55</v>
      </c>
      <c r="O400">
        <v>1769.81</v>
      </c>
      <c r="P400">
        <v>1500</v>
      </c>
      <c r="Q400">
        <v>2500</v>
      </c>
      <c r="S400">
        <v>162.5</v>
      </c>
      <c r="T400">
        <v>200</v>
      </c>
      <c r="U400">
        <v>262.5</v>
      </c>
      <c r="V400">
        <v>225</v>
      </c>
      <c r="W400">
        <v>225</v>
      </c>
      <c r="X400">
        <v>200</v>
      </c>
      <c r="Y400">
        <v>200</v>
      </c>
      <c r="Z400">
        <v>125</v>
      </c>
      <c r="AA400">
        <v>225</v>
      </c>
      <c r="AB400">
        <v>275</v>
      </c>
      <c r="AC400">
        <v>225</v>
      </c>
      <c r="AD400">
        <v>175</v>
      </c>
      <c r="AF400">
        <f t="shared" si="6"/>
        <v>162.5</v>
      </c>
      <c r="AG400">
        <f>SUM($S400:T400)</f>
        <v>362.5</v>
      </c>
      <c r="AH400">
        <f>SUM($S400:U400)</f>
        <v>625</v>
      </c>
      <c r="AI400">
        <f>SUM($S400:V400)</f>
        <v>850</v>
      </c>
      <c r="AJ400">
        <f>SUM($S400:W400)</f>
        <v>1075</v>
      </c>
      <c r="AK400">
        <f>SUM($S400:X400)</f>
        <v>1275</v>
      </c>
      <c r="AL400">
        <f>SUM($S400:Y400)</f>
        <v>1475</v>
      </c>
      <c r="AM400">
        <f>SUM($S400:Z400)</f>
        <v>1600</v>
      </c>
      <c r="AN400">
        <f>SUM($S400:AA400)</f>
        <v>1825</v>
      </c>
      <c r="AO400">
        <f>SUM($S400:AB400)</f>
        <v>2100</v>
      </c>
      <c r="AP400">
        <f>SUM($S400:AC400)</f>
        <v>2325</v>
      </c>
      <c r="AQ400">
        <f>SUM($S400:AD400)</f>
        <v>2500</v>
      </c>
    </row>
    <row r="401" spans="2:43" x14ac:dyDescent="0.25">
      <c r="B401">
        <v>20915</v>
      </c>
      <c r="C401" t="s">
        <v>615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2023</v>
      </c>
      <c r="J401">
        <v>0</v>
      </c>
      <c r="K401">
        <v>0</v>
      </c>
      <c r="L401">
        <v>0</v>
      </c>
      <c r="M401">
        <v>11265.54</v>
      </c>
      <c r="N401">
        <v>2457.9699999999998</v>
      </c>
      <c r="O401">
        <v>0</v>
      </c>
      <c r="P401">
        <v>0</v>
      </c>
      <c r="Q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F401">
        <f t="shared" si="6"/>
        <v>0</v>
      </c>
      <c r="AG401">
        <f>SUM($S401:T401)</f>
        <v>0</v>
      </c>
      <c r="AH401">
        <f>SUM($S401:U401)</f>
        <v>0</v>
      </c>
      <c r="AI401">
        <f>SUM($S401:V401)</f>
        <v>0</v>
      </c>
      <c r="AJ401">
        <f>SUM($S401:W401)</f>
        <v>0</v>
      </c>
      <c r="AK401">
        <f>SUM($S401:X401)</f>
        <v>0</v>
      </c>
      <c r="AL401">
        <f>SUM($S401:Y401)</f>
        <v>0</v>
      </c>
      <c r="AM401">
        <f>SUM($S401:Z401)</f>
        <v>0</v>
      </c>
      <c r="AN401">
        <f>SUM($S401:AA401)</f>
        <v>0</v>
      </c>
      <c r="AO401">
        <f>SUM($S401:AB401)</f>
        <v>0</v>
      </c>
      <c r="AP401">
        <f>SUM($S401:AC401)</f>
        <v>0</v>
      </c>
      <c r="AQ401">
        <f>SUM($S401:AD401)</f>
        <v>0</v>
      </c>
    </row>
    <row r="402" spans="2:43" x14ac:dyDescent="0.25">
      <c r="B402">
        <v>20916</v>
      </c>
      <c r="C402" t="s">
        <v>506</v>
      </c>
      <c r="D402" t="s">
        <v>36</v>
      </c>
      <c r="E402" t="s">
        <v>32</v>
      </c>
      <c r="F402">
        <v>0</v>
      </c>
      <c r="G402" t="s">
        <v>64</v>
      </c>
      <c r="H402">
        <v>0</v>
      </c>
      <c r="I402" t="s">
        <v>38</v>
      </c>
      <c r="J402" t="s">
        <v>679</v>
      </c>
      <c r="K402" t="s">
        <v>711</v>
      </c>
      <c r="L402" t="s">
        <v>1240</v>
      </c>
      <c r="M402">
        <v>0</v>
      </c>
      <c r="N402">
        <v>3630.14</v>
      </c>
      <c r="O402">
        <v>2430</v>
      </c>
      <c r="P402">
        <v>3500</v>
      </c>
      <c r="Q402">
        <v>2500</v>
      </c>
      <c r="S402">
        <v>162.5</v>
      </c>
      <c r="T402">
        <v>200</v>
      </c>
      <c r="U402">
        <v>262.5</v>
      </c>
      <c r="V402">
        <v>225</v>
      </c>
      <c r="W402">
        <v>225</v>
      </c>
      <c r="X402">
        <v>200</v>
      </c>
      <c r="Y402">
        <v>200</v>
      </c>
      <c r="Z402">
        <v>125</v>
      </c>
      <c r="AA402">
        <v>225</v>
      </c>
      <c r="AB402">
        <v>275</v>
      </c>
      <c r="AC402">
        <v>225</v>
      </c>
      <c r="AD402">
        <v>175</v>
      </c>
      <c r="AF402">
        <f t="shared" si="6"/>
        <v>162.5</v>
      </c>
      <c r="AG402">
        <f>SUM($S402:T402)</f>
        <v>362.5</v>
      </c>
      <c r="AH402">
        <f>SUM($S402:U402)</f>
        <v>625</v>
      </c>
      <c r="AI402">
        <f>SUM($S402:V402)</f>
        <v>850</v>
      </c>
      <c r="AJ402">
        <f>SUM($S402:W402)</f>
        <v>1075</v>
      </c>
      <c r="AK402">
        <f>SUM($S402:X402)</f>
        <v>1275</v>
      </c>
      <c r="AL402">
        <f>SUM($S402:Y402)</f>
        <v>1475</v>
      </c>
      <c r="AM402">
        <f>SUM($S402:Z402)</f>
        <v>1600</v>
      </c>
      <c r="AN402">
        <f>SUM($S402:AA402)</f>
        <v>1825</v>
      </c>
      <c r="AO402">
        <f>SUM($S402:AB402)</f>
        <v>2100</v>
      </c>
      <c r="AP402">
        <f>SUM($S402:AC402)</f>
        <v>2325</v>
      </c>
      <c r="AQ402">
        <f>SUM($S402:AD402)</f>
        <v>2500</v>
      </c>
    </row>
    <row r="403" spans="2:43" x14ac:dyDescent="0.25">
      <c r="B403">
        <v>20917</v>
      </c>
      <c r="C403" t="s">
        <v>190</v>
      </c>
      <c r="D403" t="s">
        <v>23</v>
      </c>
      <c r="E403" t="s">
        <v>19</v>
      </c>
      <c r="F403" t="s">
        <v>545</v>
      </c>
      <c r="G403" t="s">
        <v>64</v>
      </c>
      <c r="H403">
        <v>2021</v>
      </c>
      <c r="I403" t="s">
        <v>38</v>
      </c>
      <c r="J403" t="s">
        <v>128</v>
      </c>
      <c r="K403" t="s">
        <v>128</v>
      </c>
      <c r="L403" t="s">
        <v>1242</v>
      </c>
      <c r="M403">
        <v>58062.85</v>
      </c>
      <c r="N403">
        <v>81136.929999999993</v>
      </c>
      <c r="O403">
        <v>61696.1</v>
      </c>
      <c r="P403">
        <v>81000</v>
      </c>
      <c r="Q403">
        <v>62000</v>
      </c>
      <c r="S403">
        <v>4030</v>
      </c>
      <c r="T403">
        <v>4960</v>
      </c>
      <c r="U403">
        <v>6510</v>
      </c>
      <c r="V403">
        <v>5580</v>
      </c>
      <c r="W403">
        <v>5580</v>
      </c>
      <c r="X403">
        <v>4960</v>
      </c>
      <c r="Y403">
        <v>4960</v>
      </c>
      <c r="Z403">
        <v>3100</v>
      </c>
      <c r="AA403">
        <v>5580</v>
      </c>
      <c r="AB403">
        <v>6820</v>
      </c>
      <c r="AC403">
        <v>5580</v>
      </c>
      <c r="AD403">
        <v>4340</v>
      </c>
      <c r="AF403">
        <f t="shared" si="6"/>
        <v>4030</v>
      </c>
      <c r="AG403">
        <f>SUM($S403:T403)</f>
        <v>8990</v>
      </c>
      <c r="AH403">
        <f>SUM($S403:U403)</f>
        <v>15500</v>
      </c>
      <c r="AI403">
        <f>SUM($S403:V403)</f>
        <v>21080</v>
      </c>
      <c r="AJ403">
        <f>SUM($S403:W403)</f>
        <v>26660</v>
      </c>
      <c r="AK403">
        <f>SUM($S403:X403)</f>
        <v>31620</v>
      </c>
      <c r="AL403">
        <f>SUM($S403:Y403)</f>
        <v>36580</v>
      </c>
      <c r="AM403">
        <f>SUM($S403:Z403)</f>
        <v>39680</v>
      </c>
      <c r="AN403">
        <f>SUM($S403:AA403)</f>
        <v>45260</v>
      </c>
      <c r="AO403">
        <f>SUM($S403:AB403)</f>
        <v>52080</v>
      </c>
      <c r="AP403">
        <f>SUM($S403:AC403)</f>
        <v>57660</v>
      </c>
      <c r="AQ403">
        <f>SUM($S403:AD403)</f>
        <v>62000</v>
      </c>
    </row>
    <row r="404" spans="2:43" x14ac:dyDescent="0.25">
      <c r="B404">
        <v>20918</v>
      </c>
      <c r="C404" t="s">
        <v>83</v>
      </c>
      <c r="D404" t="s">
        <v>23</v>
      </c>
      <c r="E404" t="s">
        <v>18</v>
      </c>
      <c r="F404" t="s">
        <v>535</v>
      </c>
      <c r="G404" t="s">
        <v>64</v>
      </c>
      <c r="H404">
        <v>2021</v>
      </c>
      <c r="I404" t="s">
        <v>38</v>
      </c>
      <c r="J404" t="s">
        <v>141</v>
      </c>
      <c r="K404" t="s">
        <v>174</v>
      </c>
      <c r="L404" t="s">
        <v>1240</v>
      </c>
      <c r="M404">
        <v>3098.99</v>
      </c>
      <c r="N404">
        <v>6204.52</v>
      </c>
      <c r="O404">
        <v>16078.41</v>
      </c>
      <c r="P404">
        <v>7000</v>
      </c>
      <c r="Q404">
        <v>18000</v>
      </c>
      <c r="S404">
        <v>1170</v>
      </c>
      <c r="T404">
        <v>1440</v>
      </c>
      <c r="U404">
        <v>1890</v>
      </c>
      <c r="V404">
        <v>1620</v>
      </c>
      <c r="W404">
        <v>1620</v>
      </c>
      <c r="X404">
        <v>1440</v>
      </c>
      <c r="Y404">
        <v>1440</v>
      </c>
      <c r="Z404">
        <v>900</v>
      </c>
      <c r="AA404">
        <v>1620</v>
      </c>
      <c r="AB404">
        <v>1980</v>
      </c>
      <c r="AC404">
        <v>1620</v>
      </c>
      <c r="AD404">
        <v>1260</v>
      </c>
      <c r="AF404">
        <f t="shared" si="6"/>
        <v>1170</v>
      </c>
      <c r="AG404">
        <f>SUM($S404:T404)</f>
        <v>2610</v>
      </c>
      <c r="AH404">
        <f>SUM($S404:U404)</f>
        <v>4500</v>
      </c>
      <c r="AI404">
        <f>SUM($S404:V404)</f>
        <v>6120</v>
      </c>
      <c r="AJ404">
        <f>SUM($S404:W404)</f>
        <v>7740</v>
      </c>
      <c r="AK404">
        <f>SUM($S404:X404)</f>
        <v>9180</v>
      </c>
      <c r="AL404">
        <f>SUM($S404:Y404)</f>
        <v>10620</v>
      </c>
      <c r="AM404">
        <f>SUM($S404:Z404)</f>
        <v>11520</v>
      </c>
      <c r="AN404">
        <f>SUM($S404:AA404)</f>
        <v>13140</v>
      </c>
      <c r="AO404">
        <f>SUM($S404:AB404)</f>
        <v>15120</v>
      </c>
      <c r="AP404">
        <f>SUM($S404:AC404)</f>
        <v>16740</v>
      </c>
      <c r="AQ404">
        <f>SUM($S404:AD404)</f>
        <v>18000</v>
      </c>
    </row>
    <row r="405" spans="2:43" x14ac:dyDescent="0.25">
      <c r="B405">
        <v>20919</v>
      </c>
      <c r="C405" t="s">
        <v>616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2023</v>
      </c>
      <c r="J405">
        <v>0</v>
      </c>
      <c r="K405">
        <v>0</v>
      </c>
      <c r="L405">
        <v>0</v>
      </c>
      <c r="M405">
        <v>608.35</v>
      </c>
      <c r="N405">
        <v>375.65</v>
      </c>
      <c r="O405">
        <v>0</v>
      </c>
      <c r="P405">
        <v>0</v>
      </c>
      <c r="Q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>
        <f t="shared" si="6"/>
        <v>0</v>
      </c>
      <c r="AG405">
        <f>SUM($S405:T405)</f>
        <v>0</v>
      </c>
      <c r="AH405">
        <f>SUM($S405:U405)</f>
        <v>0</v>
      </c>
      <c r="AI405">
        <f>SUM($S405:V405)</f>
        <v>0</v>
      </c>
      <c r="AJ405">
        <f>SUM($S405:W405)</f>
        <v>0</v>
      </c>
      <c r="AK405">
        <f>SUM($S405:X405)</f>
        <v>0</v>
      </c>
      <c r="AL405">
        <f>SUM($S405:Y405)</f>
        <v>0</v>
      </c>
      <c r="AM405">
        <f>SUM($S405:Z405)</f>
        <v>0</v>
      </c>
      <c r="AN405">
        <f>SUM($S405:AA405)</f>
        <v>0</v>
      </c>
      <c r="AO405">
        <f>SUM($S405:AB405)</f>
        <v>0</v>
      </c>
      <c r="AP405">
        <f>SUM($S405:AC405)</f>
        <v>0</v>
      </c>
      <c r="AQ405">
        <f>SUM($S405:AD405)</f>
        <v>0</v>
      </c>
    </row>
    <row r="406" spans="2:43" x14ac:dyDescent="0.25">
      <c r="B406">
        <v>20920</v>
      </c>
      <c r="C406" t="s">
        <v>135</v>
      </c>
      <c r="D406" t="s">
        <v>23</v>
      </c>
      <c r="E406" t="s">
        <v>16</v>
      </c>
      <c r="F406" t="s">
        <v>535</v>
      </c>
      <c r="G406" t="s">
        <v>64</v>
      </c>
      <c r="H406">
        <v>2021</v>
      </c>
      <c r="I406" t="s">
        <v>38</v>
      </c>
      <c r="J406" t="s">
        <v>174</v>
      </c>
      <c r="K406" t="s">
        <v>174</v>
      </c>
      <c r="L406" t="s">
        <v>1240</v>
      </c>
      <c r="M406">
        <v>10407.530000000001</v>
      </c>
      <c r="N406">
        <v>11533.54</v>
      </c>
      <c r="O406">
        <v>12690.58</v>
      </c>
      <c r="P406">
        <v>12000</v>
      </c>
      <c r="Q406">
        <v>13200</v>
      </c>
      <c r="S406">
        <v>858</v>
      </c>
      <c r="T406">
        <v>1056</v>
      </c>
      <c r="U406">
        <v>1386</v>
      </c>
      <c r="V406">
        <v>1188</v>
      </c>
      <c r="W406">
        <v>1188</v>
      </c>
      <c r="X406">
        <v>1056</v>
      </c>
      <c r="Y406">
        <v>1056</v>
      </c>
      <c r="Z406">
        <v>660</v>
      </c>
      <c r="AA406">
        <v>1188</v>
      </c>
      <c r="AB406">
        <v>1452</v>
      </c>
      <c r="AC406">
        <v>1188</v>
      </c>
      <c r="AD406">
        <v>924</v>
      </c>
      <c r="AF406">
        <f t="shared" si="6"/>
        <v>858</v>
      </c>
      <c r="AG406">
        <f>SUM($S406:T406)</f>
        <v>1914</v>
      </c>
      <c r="AH406">
        <f>SUM($S406:U406)</f>
        <v>3300</v>
      </c>
      <c r="AI406">
        <f>SUM($S406:V406)</f>
        <v>4488</v>
      </c>
      <c r="AJ406">
        <f>SUM($S406:W406)</f>
        <v>5676</v>
      </c>
      <c r="AK406">
        <f>SUM($S406:X406)</f>
        <v>6732</v>
      </c>
      <c r="AL406">
        <f>SUM($S406:Y406)</f>
        <v>7788</v>
      </c>
      <c r="AM406">
        <f>SUM($S406:Z406)</f>
        <v>8448</v>
      </c>
      <c r="AN406">
        <f>SUM($S406:AA406)</f>
        <v>9636</v>
      </c>
      <c r="AO406">
        <f>SUM($S406:AB406)</f>
        <v>11088</v>
      </c>
      <c r="AP406">
        <f>SUM($S406:AC406)</f>
        <v>12276</v>
      </c>
      <c r="AQ406">
        <f>SUM($S406:AD406)</f>
        <v>13200</v>
      </c>
    </row>
    <row r="407" spans="2:43" x14ac:dyDescent="0.25">
      <c r="B407">
        <v>20921</v>
      </c>
      <c r="C407" t="s">
        <v>617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2023</v>
      </c>
      <c r="J407">
        <v>0</v>
      </c>
      <c r="K407">
        <v>0</v>
      </c>
      <c r="L407">
        <v>0</v>
      </c>
      <c r="M407">
        <v>1917.15</v>
      </c>
      <c r="N407">
        <v>113.45</v>
      </c>
      <c r="O407">
        <v>0</v>
      </c>
      <c r="P407">
        <v>0</v>
      </c>
      <c r="Q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>
        <f t="shared" si="6"/>
        <v>0</v>
      </c>
      <c r="AG407">
        <f>SUM($S407:T407)</f>
        <v>0</v>
      </c>
      <c r="AH407">
        <f>SUM($S407:U407)</f>
        <v>0</v>
      </c>
      <c r="AI407">
        <f>SUM($S407:V407)</f>
        <v>0</v>
      </c>
      <c r="AJ407">
        <f>SUM($S407:W407)</f>
        <v>0</v>
      </c>
      <c r="AK407">
        <f>SUM($S407:X407)</f>
        <v>0</v>
      </c>
      <c r="AL407">
        <f>SUM($S407:Y407)</f>
        <v>0</v>
      </c>
      <c r="AM407">
        <f>SUM($S407:Z407)</f>
        <v>0</v>
      </c>
      <c r="AN407">
        <f>SUM($S407:AA407)</f>
        <v>0</v>
      </c>
      <c r="AO407">
        <f>SUM($S407:AB407)</f>
        <v>0</v>
      </c>
      <c r="AP407">
        <f>SUM($S407:AC407)</f>
        <v>0</v>
      </c>
      <c r="AQ407">
        <f>SUM($S407:AD407)</f>
        <v>0</v>
      </c>
    </row>
    <row r="408" spans="2:43" x14ac:dyDescent="0.25">
      <c r="B408">
        <v>20922</v>
      </c>
      <c r="C408" t="s">
        <v>324</v>
      </c>
      <c r="D408" t="s">
        <v>23</v>
      </c>
      <c r="E408" t="s">
        <v>271</v>
      </c>
      <c r="F408">
        <v>0</v>
      </c>
      <c r="G408" t="s">
        <v>64</v>
      </c>
      <c r="H408">
        <v>2021</v>
      </c>
      <c r="I408" t="s">
        <v>38</v>
      </c>
      <c r="J408" t="s">
        <v>679</v>
      </c>
      <c r="K408" t="s">
        <v>679</v>
      </c>
      <c r="L408" t="s">
        <v>1239</v>
      </c>
      <c r="M408">
        <v>5246.46</v>
      </c>
      <c r="N408">
        <v>5119.54</v>
      </c>
      <c r="O408">
        <v>4264.3999999999996</v>
      </c>
      <c r="P408">
        <v>5000</v>
      </c>
      <c r="Q408">
        <v>4500</v>
      </c>
      <c r="S408">
        <v>292.5</v>
      </c>
      <c r="T408">
        <v>360</v>
      </c>
      <c r="U408">
        <v>472.5</v>
      </c>
      <c r="V408">
        <v>405</v>
      </c>
      <c r="W408">
        <v>405</v>
      </c>
      <c r="X408">
        <v>360</v>
      </c>
      <c r="Y408">
        <v>360</v>
      </c>
      <c r="Z408">
        <v>225</v>
      </c>
      <c r="AA408">
        <v>405</v>
      </c>
      <c r="AB408">
        <v>495</v>
      </c>
      <c r="AC408">
        <v>405</v>
      </c>
      <c r="AD408">
        <v>315</v>
      </c>
      <c r="AF408">
        <f t="shared" si="6"/>
        <v>292.5</v>
      </c>
      <c r="AG408">
        <f>SUM($S408:T408)</f>
        <v>652.5</v>
      </c>
      <c r="AH408">
        <f>SUM($S408:U408)</f>
        <v>1125</v>
      </c>
      <c r="AI408">
        <f>SUM($S408:V408)</f>
        <v>1530</v>
      </c>
      <c r="AJ408">
        <f>SUM($S408:W408)</f>
        <v>1935</v>
      </c>
      <c r="AK408">
        <f>SUM($S408:X408)</f>
        <v>2295</v>
      </c>
      <c r="AL408">
        <f>SUM($S408:Y408)</f>
        <v>2655</v>
      </c>
      <c r="AM408">
        <f>SUM($S408:Z408)</f>
        <v>2880</v>
      </c>
      <c r="AN408">
        <f>SUM($S408:AA408)</f>
        <v>3285</v>
      </c>
      <c r="AO408">
        <f>SUM($S408:AB408)</f>
        <v>3780</v>
      </c>
      <c r="AP408">
        <f>SUM($S408:AC408)</f>
        <v>4185</v>
      </c>
      <c r="AQ408">
        <f>SUM($S408:AD408)</f>
        <v>4500</v>
      </c>
    </row>
    <row r="409" spans="2:43" x14ac:dyDescent="0.25">
      <c r="B409">
        <v>20923</v>
      </c>
      <c r="C409" t="s">
        <v>166</v>
      </c>
      <c r="D409" t="s">
        <v>23</v>
      </c>
      <c r="E409" t="s">
        <v>16</v>
      </c>
      <c r="F409" t="s">
        <v>545</v>
      </c>
      <c r="G409" t="s">
        <v>64</v>
      </c>
      <c r="H409">
        <v>2022</v>
      </c>
      <c r="I409" t="s">
        <v>38</v>
      </c>
      <c r="J409" t="s">
        <v>133</v>
      </c>
      <c r="K409" t="s">
        <v>133</v>
      </c>
      <c r="L409" t="s">
        <v>1242</v>
      </c>
      <c r="M409">
        <v>20982.53</v>
      </c>
      <c r="N409">
        <v>18043.48</v>
      </c>
      <c r="O409">
        <v>12455.11</v>
      </c>
      <c r="P409">
        <v>20000</v>
      </c>
      <c r="Q409">
        <v>10000</v>
      </c>
      <c r="S409">
        <v>650</v>
      </c>
      <c r="T409">
        <v>800</v>
      </c>
      <c r="U409">
        <v>1050</v>
      </c>
      <c r="V409">
        <v>900</v>
      </c>
      <c r="W409">
        <v>900</v>
      </c>
      <c r="X409">
        <v>800</v>
      </c>
      <c r="Y409">
        <v>800</v>
      </c>
      <c r="Z409">
        <v>500</v>
      </c>
      <c r="AA409">
        <v>900</v>
      </c>
      <c r="AB409">
        <v>1100</v>
      </c>
      <c r="AC409">
        <v>900</v>
      </c>
      <c r="AD409">
        <v>700</v>
      </c>
      <c r="AF409">
        <f t="shared" si="6"/>
        <v>650</v>
      </c>
      <c r="AG409">
        <f>SUM($S409:T409)</f>
        <v>1450</v>
      </c>
      <c r="AH409">
        <f>SUM($S409:U409)</f>
        <v>2500</v>
      </c>
      <c r="AI409">
        <f>SUM($S409:V409)</f>
        <v>3400</v>
      </c>
      <c r="AJ409">
        <f>SUM($S409:W409)</f>
        <v>4300</v>
      </c>
      <c r="AK409">
        <f>SUM($S409:X409)</f>
        <v>5100</v>
      </c>
      <c r="AL409">
        <f>SUM($S409:Y409)</f>
        <v>5900</v>
      </c>
      <c r="AM409">
        <f>SUM($S409:Z409)</f>
        <v>6400</v>
      </c>
      <c r="AN409">
        <f>SUM($S409:AA409)</f>
        <v>7300</v>
      </c>
      <c r="AO409">
        <f>SUM($S409:AB409)</f>
        <v>8400</v>
      </c>
      <c r="AP409">
        <f>SUM($S409:AC409)</f>
        <v>9300</v>
      </c>
      <c r="AQ409">
        <f>SUM($S409:AD409)</f>
        <v>10000</v>
      </c>
    </row>
    <row r="410" spans="2:43" x14ac:dyDescent="0.25">
      <c r="B410">
        <v>20924</v>
      </c>
      <c r="C410" t="s">
        <v>170</v>
      </c>
      <c r="D410" t="s">
        <v>23</v>
      </c>
      <c r="E410" t="s">
        <v>16</v>
      </c>
      <c r="F410" t="s">
        <v>535</v>
      </c>
      <c r="G410" t="s">
        <v>64</v>
      </c>
      <c r="H410">
        <v>2021</v>
      </c>
      <c r="I410" t="s">
        <v>38</v>
      </c>
      <c r="J410" t="s">
        <v>712</v>
      </c>
      <c r="K410" t="s">
        <v>712</v>
      </c>
      <c r="L410" t="s">
        <v>1239</v>
      </c>
      <c r="M410">
        <v>2180.5700000000002</v>
      </c>
      <c r="N410">
        <v>-451.76</v>
      </c>
      <c r="O410">
        <v>0</v>
      </c>
      <c r="P410">
        <v>1500</v>
      </c>
      <c r="Q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>
        <f t="shared" si="6"/>
        <v>0</v>
      </c>
      <c r="AG410">
        <f>SUM($S410:T410)</f>
        <v>0</v>
      </c>
      <c r="AH410">
        <f>SUM($S410:U410)</f>
        <v>0</v>
      </c>
      <c r="AI410">
        <f>SUM($S410:V410)</f>
        <v>0</v>
      </c>
      <c r="AJ410">
        <f>SUM($S410:W410)</f>
        <v>0</v>
      </c>
      <c r="AK410">
        <f>SUM($S410:X410)</f>
        <v>0</v>
      </c>
      <c r="AL410">
        <f>SUM($S410:Y410)</f>
        <v>0</v>
      </c>
      <c r="AM410">
        <f>SUM($S410:Z410)</f>
        <v>0</v>
      </c>
      <c r="AN410">
        <f>SUM($S410:AA410)</f>
        <v>0</v>
      </c>
      <c r="AO410">
        <f>SUM($S410:AB410)</f>
        <v>0</v>
      </c>
      <c r="AP410">
        <f>SUM($S410:AC410)</f>
        <v>0</v>
      </c>
      <c r="AQ410">
        <f>SUM($S410:AD410)</f>
        <v>0</v>
      </c>
    </row>
    <row r="411" spans="2:43" x14ac:dyDescent="0.25">
      <c r="B411">
        <v>20925</v>
      </c>
      <c r="C411" t="s">
        <v>325</v>
      </c>
      <c r="D411" t="s">
        <v>23</v>
      </c>
      <c r="E411" t="s">
        <v>19</v>
      </c>
      <c r="F411">
        <v>0</v>
      </c>
      <c r="G411" t="s">
        <v>64</v>
      </c>
      <c r="H411">
        <v>0</v>
      </c>
      <c r="I411">
        <v>2024</v>
      </c>
      <c r="J411" t="s">
        <v>679</v>
      </c>
      <c r="K411" t="s">
        <v>679</v>
      </c>
      <c r="L411" t="s">
        <v>1240</v>
      </c>
      <c r="M411">
        <v>6461.89</v>
      </c>
      <c r="N411">
        <v>2861.84</v>
      </c>
      <c r="O411">
        <v>4772.67</v>
      </c>
      <c r="P411">
        <v>3000</v>
      </c>
      <c r="Q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>
        <f t="shared" si="6"/>
        <v>0</v>
      </c>
      <c r="AG411">
        <f>SUM($S411:T411)</f>
        <v>0</v>
      </c>
      <c r="AH411">
        <f>SUM($S411:U411)</f>
        <v>0</v>
      </c>
      <c r="AI411">
        <f>SUM($S411:V411)</f>
        <v>0</v>
      </c>
      <c r="AJ411">
        <f>SUM($S411:W411)</f>
        <v>0</v>
      </c>
      <c r="AK411">
        <f>SUM($S411:X411)</f>
        <v>0</v>
      </c>
      <c r="AL411">
        <f>SUM($S411:Y411)</f>
        <v>0</v>
      </c>
      <c r="AM411">
        <f>SUM($S411:Z411)</f>
        <v>0</v>
      </c>
      <c r="AN411">
        <f>SUM($S411:AA411)</f>
        <v>0</v>
      </c>
      <c r="AO411">
        <f>SUM($S411:AB411)</f>
        <v>0</v>
      </c>
      <c r="AP411">
        <f>SUM($S411:AC411)</f>
        <v>0</v>
      </c>
      <c r="AQ411">
        <f>SUM($S411:AD411)</f>
        <v>0</v>
      </c>
    </row>
    <row r="412" spans="2:43" x14ac:dyDescent="0.25">
      <c r="B412">
        <v>20926</v>
      </c>
      <c r="C412" t="s">
        <v>326</v>
      </c>
      <c r="D412" t="s">
        <v>23</v>
      </c>
      <c r="E412" t="s">
        <v>16</v>
      </c>
      <c r="F412">
        <v>0</v>
      </c>
      <c r="G412" t="s">
        <v>358</v>
      </c>
      <c r="H412">
        <v>2021</v>
      </c>
      <c r="I412">
        <v>2024</v>
      </c>
      <c r="J412" t="s">
        <v>679</v>
      </c>
      <c r="K412" t="s">
        <v>679</v>
      </c>
      <c r="L412" t="s">
        <v>1239</v>
      </c>
      <c r="M412">
        <v>4356.0600000000004</v>
      </c>
      <c r="N412">
        <v>1224.6199999999999</v>
      </c>
      <c r="O412">
        <v>1315.54</v>
      </c>
      <c r="P412">
        <v>1000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>
        <f t="shared" si="6"/>
        <v>0</v>
      </c>
      <c r="AG412">
        <f>SUM($S412:T412)</f>
        <v>0</v>
      </c>
      <c r="AH412">
        <f>SUM($S412:U412)</f>
        <v>0</v>
      </c>
      <c r="AI412">
        <f>SUM($S412:V412)</f>
        <v>0</v>
      </c>
      <c r="AJ412">
        <f>SUM($S412:W412)</f>
        <v>0</v>
      </c>
      <c r="AK412">
        <f>SUM($S412:X412)</f>
        <v>0</v>
      </c>
      <c r="AL412">
        <f>SUM($S412:Y412)</f>
        <v>0</v>
      </c>
      <c r="AM412">
        <f>SUM($S412:Z412)</f>
        <v>0</v>
      </c>
      <c r="AN412">
        <f>SUM($S412:AA412)</f>
        <v>0</v>
      </c>
      <c r="AO412">
        <f>SUM($S412:AB412)</f>
        <v>0</v>
      </c>
      <c r="AP412">
        <f>SUM($S412:AC412)</f>
        <v>0</v>
      </c>
      <c r="AQ412">
        <f>SUM($S412:AD412)</f>
        <v>0</v>
      </c>
    </row>
    <row r="413" spans="2:43" x14ac:dyDescent="0.25">
      <c r="B413">
        <v>20927</v>
      </c>
      <c r="C413" t="s">
        <v>619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2023</v>
      </c>
      <c r="J413">
        <v>0</v>
      </c>
      <c r="K413">
        <v>0</v>
      </c>
      <c r="L413">
        <v>0</v>
      </c>
      <c r="M413">
        <v>1269</v>
      </c>
      <c r="N413">
        <v>1952.14</v>
      </c>
      <c r="O413">
        <v>0</v>
      </c>
      <c r="P413">
        <v>0</v>
      </c>
      <c r="Q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>
        <f t="shared" si="6"/>
        <v>0</v>
      </c>
      <c r="AG413">
        <f>SUM($S413:T413)</f>
        <v>0</v>
      </c>
      <c r="AH413">
        <f>SUM($S413:U413)</f>
        <v>0</v>
      </c>
      <c r="AI413">
        <f>SUM($S413:V413)</f>
        <v>0</v>
      </c>
      <c r="AJ413">
        <f>SUM($S413:W413)</f>
        <v>0</v>
      </c>
      <c r="AK413">
        <f>SUM($S413:X413)</f>
        <v>0</v>
      </c>
      <c r="AL413">
        <f>SUM($S413:Y413)</f>
        <v>0</v>
      </c>
      <c r="AM413">
        <f>SUM($S413:Z413)</f>
        <v>0</v>
      </c>
      <c r="AN413">
        <f>SUM($S413:AA413)</f>
        <v>0</v>
      </c>
      <c r="AO413">
        <f>SUM($S413:AB413)</f>
        <v>0</v>
      </c>
      <c r="AP413">
        <f>SUM($S413:AC413)</f>
        <v>0</v>
      </c>
      <c r="AQ413">
        <f>SUM($S413:AD413)</f>
        <v>0</v>
      </c>
    </row>
    <row r="414" spans="2:43" x14ac:dyDescent="0.25">
      <c r="B414">
        <v>20928</v>
      </c>
      <c r="C414" t="s">
        <v>701</v>
      </c>
      <c r="D414" t="s">
        <v>23</v>
      </c>
      <c r="E414" t="s">
        <v>19</v>
      </c>
      <c r="F414">
        <v>0</v>
      </c>
      <c r="G414" t="s">
        <v>64</v>
      </c>
      <c r="H414">
        <v>2021</v>
      </c>
      <c r="I414" t="s">
        <v>38</v>
      </c>
      <c r="J414" t="s">
        <v>679</v>
      </c>
      <c r="K414" t="s">
        <v>679</v>
      </c>
      <c r="L414" t="s">
        <v>1239</v>
      </c>
      <c r="M414">
        <v>3928.91</v>
      </c>
      <c r="N414">
        <v>3279.26</v>
      </c>
      <c r="O414">
        <v>2447.06</v>
      </c>
      <c r="P414">
        <v>3500</v>
      </c>
      <c r="Q414">
        <v>2500</v>
      </c>
      <c r="S414">
        <v>162.5</v>
      </c>
      <c r="T414">
        <v>200</v>
      </c>
      <c r="U414">
        <v>262.5</v>
      </c>
      <c r="V414">
        <v>225</v>
      </c>
      <c r="W414">
        <v>225</v>
      </c>
      <c r="X414">
        <v>200</v>
      </c>
      <c r="Y414">
        <v>200</v>
      </c>
      <c r="Z414">
        <v>125</v>
      </c>
      <c r="AA414">
        <v>225</v>
      </c>
      <c r="AB414">
        <v>275</v>
      </c>
      <c r="AC414">
        <v>225</v>
      </c>
      <c r="AD414">
        <v>175</v>
      </c>
      <c r="AF414">
        <f t="shared" si="6"/>
        <v>162.5</v>
      </c>
      <c r="AG414">
        <f>SUM($S414:T414)</f>
        <v>362.5</v>
      </c>
      <c r="AH414">
        <f>SUM($S414:U414)</f>
        <v>625</v>
      </c>
      <c r="AI414">
        <f>SUM($S414:V414)</f>
        <v>850</v>
      </c>
      <c r="AJ414">
        <f>SUM($S414:W414)</f>
        <v>1075</v>
      </c>
      <c r="AK414">
        <f>SUM($S414:X414)</f>
        <v>1275</v>
      </c>
      <c r="AL414">
        <f>SUM($S414:Y414)</f>
        <v>1475</v>
      </c>
      <c r="AM414">
        <f>SUM($S414:Z414)</f>
        <v>1600</v>
      </c>
      <c r="AN414">
        <f>SUM($S414:AA414)</f>
        <v>1825</v>
      </c>
      <c r="AO414">
        <f>SUM($S414:AB414)</f>
        <v>2100</v>
      </c>
      <c r="AP414">
        <f>SUM($S414:AC414)</f>
        <v>2325</v>
      </c>
      <c r="AQ414">
        <f>SUM($S414:AD414)</f>
        <v>2500</v>
      </c>
    </row>
    <row r="415" spans="2:43" x14ac:dyDescent="0.25">
      <c r="B415">
        <v>20929</v>
      </c>
      <c r="C415" t="s">
        <v>214</v>
      </c>
      <c r="D415" t="s">
        <v>23</v>
      </c>
      <c r="E415" t="s">
        <v>19</v>
      </c>
      <c r="F415" t="s">
        <v>564</v>
      </c>
      <c r="G415" t="s">
        <v>64</v>
      </c>
      <c r="H415">
        <v>2021</v>
      </c>
      <c r="I415" t="s">
        <v>38</v>
      </c>
      <c r="J415" t="s">
        <v>174</v>
      </c>
      <c r="K415" t="s">
        <v>174</v>
      </c>
      <c r="L415" t="s">
        <v>1240</v>
      </c>
      <c r="M415">
        <v>8615.7000000000007</v>
      </c>
      <c r="N415">
        <v>9807.61</v>
      </c>
      <c r="O415">
        <v>11201.47</v>
      </c>
      <c r="P415">
        <v>11000</v>
      </c>
      <c r="Q415">
        <v>14000</v>
      </c>
      <c r="S415">
        <v>910</v>
      </c>
      <c r="T415">
        <v>1120</v>
      </c>
      <c r="U415">
        <v>1470</v>
      </c>
      <c r="V415">
        <v>1260</v>
      </c>
      <c r="W415">
        <v>1260</v>
      </c>
      <c r="X415">
        <v>1120</v>
      </c>
      <c r="Y415">
        <v>1120</v>
      </c>
      <c r="Z415">
        <v>700</v>
      </c>
      <c r="AA415">
        <v>1260</v>
      </c>
      <c r="AB415">
        <v>1540</v>
      </c>
      <c r="AC415">
        <v>1260</v>
      </c>
      <c r="AD415">
        <v>980</v>
      </c>
      <c r="AF415">
        <f t="shared" si="6"/>
        <v>910</v>
      </c>
      <c r="AG415">
        <f>SUM($S415:T415)</f>
        <v>2030</v>
      </c>
      <c r="AH415">
        <f>SUM($S415:U415)</f>
        <v>3500</v>
      </c>
      <c r="AI415">
        <f>SUM($S415:V415)</f>
        <v>4760</v>
      </c>
      <c r="AJ415">
        <f>SUM($S415:W415)</f>
        <v>6020</v>
      </c>
      <c r="AK415">
        <f>SUM($S415:X415)</f>
        <v>7140</v>
      </c>
      <c r="AL415">
        <f>SUM($S415:Y415)</f>
        <v>8260</v>
      </c>
      <c r="AM415">
        <f>SUM($S415:Z415)</f>
        <v>8960</v>
      </c>
      <c r="AN415">
        <f>SUM($S415:AA415)</f>
        <v>10220</v>
      </c>
      <c r="AO415">
        <f>SUM($S415:AB415)</f>
        <v>11760</v>
      </c>
      <c r="AP415">
        <f>SUM($S415:AC415)</f>
        <v>13020</v>
      </c>
      <c r="AQ415">
        <f>SUM($S415:AD415)</f>
        <v>14000</v>
      </c>
    </row>
    <row r="416" spans="2:43" x14ac:dyDescent="0.25">
      <c r="B416">
        <v>20930</v>
      </c>
      <c r="C416" t="s">
        <v>621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2022</v>
      </c>
      <c r="J416">
        <v>0</v>
      </c>
      <c r="K416">
        <v>0</v>
      </c>
      <c r="L416">
        <v>0</v>
      </c>
      <c r="M416">
        <v>1797.81</v>
      </c>
      <c r="N416">
        <v>0</v>
      </c>
      <c r="O416">
        <v>0</v>
      </c>
      <c r="P416">
        <v>0</v>
      </c>
      <c r="Q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>
        <f t="shared" si="6"/>
        <v>0</v>
      </c>
      <c r="AG416">
        <f>SUM($S416:T416)</f>
        <v>0</v>
      </c>
      <c r="AH416">
        <f>SUM($S416:U416)</f>
        <v>0</v>
      </c>
      <c r="AI416">
        <f>SUM($S416:V416)</f>
        <v>0</v>
      </c>
      <c r="AJ416">
        <f>SUM($S416:W416)</f>
        <v>0</v>
      </c>
      <c r="AK416">
        <f>SUM($S416:X416)</f>
        <v>0</v>
      </c>
      <c r="AL416">
        <f>SUM($S416:Y416)</f>
        <v>0</v>
      </c>
      <c r="AM416">
        <f>SUM($S416:Z416)</f>
        <v>0</v>
      </c>
      <c r="AN416">
        <f>SUM($S416:AA416)</f>
        <v>0</v>
      </c>
      <c r="AO416">
        <f>SUM($S416:AB416)</f>
        <v>0</v>
      </c>
      <c r="AP416">
        <f>SUM($S416:AC416)</f>
        <v>0</v>
      </c>
      <c r="AQ416">
        <f>SUM($S416:AD416)</f>
        <v>0</v>
      </c>
    </row>
    <row r="417" spans="2:43" x14ac:dyDescent="0.25">
      <c r="B417">
        <v>20931</v>
      </c>
      <c r="C417" t="s">
        <v>702</v>
      </c>
      <c r="D417" t="s">
        <v>23</v>
      </c>
      <c r="E417" t="s">
        <v>19</v>
      </c>
      <c r="F417">
        <v>0</v>
      </c>
      <c r="G417" t="s">
        <v>64</v>
      </c>
      <c r="H417">
        <v>2021</v>
      </c>
      <c r="I417" t="s">
        <v>38</v>
      </c>
      <c r="J417" t="s">
        <v>679</v>
      </c>
      <c r="K417" t="s">
        <v>679</v>
      </c>
      <c r="L417" t="s">
        <v>1239</v>
      </c>
      <c r="M417">
        <v>8718.0400000000009</v>
      </c>
      <c r="N417">
        <v>3915.65</v>
      </c>
      <c r="O417">
        <v>3709.07</v>
      </c>
      <c r="P417">
        <v>4000</v>
      </c>
      <c r="Q417">
        <v>4000</v>
      </c>
      <c r="S417">
        <v>260</v>
      </c>
      <c r="T417">
        <v>320</v>
      </c>
      <c r="U417">
        <v>420</v>
      </c>
      <c r="V417">
        <v>360</v>
      </c>
      <c r="W417">
        <v>360</v>
      </c>
      <c r="X417">
        <v>320</v>
      </c>
      <c r="Y417">
        <v>320</v>
      </c>
      <c r="Z417">
        <v>200</v>
      </c>
      <c r="AA417">
        <v>360</v>
      </c>
      <c r="AB417">
        <v>440</v>
      </c>
      <c r="AC417">
        <v>360</v>
      </c>
      <c r="AD417">
        <v>280</v>
      </c>
      <c r="AF417">
        <f t="shared" si="6"/>
        <v>260</v>
      </c>
      <c r="AG417">
        <f>SUM($S417:T417)</f>
        <v>580</v>
      </c>
      <c r="AH417">
        <f>SUM($S417:U417)</f>
        <v>1000</v>
      </c>
      <c r="AI417">
        <f>SUM($S417:V417)</f>
        <v>1360</v>
      </c>
      <c r="AJ417">
        <f>SUM($S417:W417)</f>
        <v>1720</v>
      </c>
      <c r="AK417">
        <f>SUM($S417:X417)</f>
        <v>2040</v>
      </c>
      <c r="AL417">
        <f>SUM($S417:Y417)</f>
        <v>2360</v>
      </c>
      <c r="AM417">
        <f>SUM($S417:Z417)</f>
        <v>2560</v>
      </c>
      <c r="AN417">
        <f>SUM($S417:AA417)</f>
        <v>2920</v>
      </c>
      <c r="AO417">
        <f>SUM($S417:AB417)</f>
        <v>3360</v>
      </c>
      <c r="AP417">
        <f>SUM($S417:AC417)</f>
        <v>3720</v>
      </c>
      <c r="AQ417">
        <f>SUM($S417:AD417)</f>
        <v>4000</v>
      </c>
    </row>
    <row r="418" spans="2:43" x14ac:dyDescent="0.25">
      <c r="B418">
        <v>20932</v>
      </c>
      <c r="C418" t="s">
        <v>247</v>
      </c>
      <c r="D418" t="s">
        <v>23</v>
      </c>
      <c r="E418" t="s">
        <v>271</v>
      </c>
      <c r="F418" t="s">
        <v>564</v>
      </c>
      <c r="G418" t="s">
        <v>64</v>
      </c>
      <c r="H418">
        <v>2021</v>
      </c>
      <c r="I418" t="s">
        <v>38</v>
      </c>
      <c r="J418" t="s">
        <v>128</v>
      </c>
      <c r="K418" t="s">
        <v>128</v>
      </c>
      <c r="L418" t="s">
        <v>1242</v>
      </c>
      <c r="M418">
        <v>28619.38</v>
      </c>
      <c r="N418">
        <v>29083.61</v>
      </c>
      <c r="O418">
        <v>25261.56</v>
      </c>
      <c r="P418">
        <v>30000</v>
      </c>
      <c r="Q418">
        <v>25000</v>
      </c>
      <c r="S418">
        <v>1625</v>
      </c>
      <c r="T418">
        <v>2000</v>
      </c>
      <c r="U418">
        <v>2625</v>
      </c>
      <c r="V418">
        <v>2250</v>
      </c>
      <c r="W418">
        <v>2250</v>
      </c>
      <c r="X418">
        <v>2000</v>
      </c>
      <c r="Y418">
        <v>2000</v>
      </c>
      <c r="Z418">
        <v>1250</v>
      </c>
      <c r="AA418">
        <v>2250</v>
      </c>
      <c r="AB418">
        <v>2750</v>
      </c>
      <c r="AC418">
        <v>2250</v>
      </c>
      <c r="AD418">
        <v>1750</v>
      </c>
      <c r="AF418">
        <f t="shared" si="6"/>
        <v>1625</v>
      </c>
      <c r="AG418">
        <f>SUM($S418:T418)</f>
        <v>3625</v>
      </c>
      <c r="AH418">
        <f>SUM($S418:U418)</f>
        <v>6250</v>
      </c>
      <c r="AI418">
        <f>SUM($S418:V418)</f>
        <v>8500</v>
      </c>
      <c r="AJ418">
        <f>SUM($S418:W418)</f>
        <v>10750</v>
      </c>
      <c r="AK418">
        <f>SUM($S418:X418)</f>
        <v>12750</v>
      </c>
      <c r="AL418">
        <f>SUM($S418:Y418)</f>
        <v>14750</v>
      </c>
      <c r="AM418">
        <f>SUM($S418:Z418)</f>
        <v>16000</v>
      </c>
      <c r="AN418">
        <f>SUM($S418:AA418)</f>
        <v>18250</v>
      </c>
      <c r="AO418">
        <f>SUM($S418:AB418)</f>
        <v>21000</v>
      </c>
      <c r="AP418">
        <f>SUM($S418:AC418)</f>
        <v>23250</v>
      </c>
      <c r="AQ418">
        <f>SUM($S418:AD418)</f>
        <v>25000</v>
      </c>
    </row>
    <row r="419" spans="2:43" x14ac:dyDescent="0.25">
      <c r="B419">
        <v>20933</v>
      </c>
      <c r="C419" t="s">
        <v>125</v>
      </c>
      <c r="D419" t="s">
        <v>23</v>
      </c>
      <c r="E419" t="s">
        <v>16</v>
      </c>
      <c r="F419" t="s">
        <v>545</v>
      </c>
      <c r="G419" t="s">
        <v>64</v>
      </c>
      <c r="H419">
        <v>2021</v>
      </c>
      <c r="I419" t="s">
        <v>38</v>
      </c>
      <c r="J419" t="s">
        <v>128</v>
      </c>
      <c r="K419" t="s">
        <v>128</v>
      </c>
      <c r="L419" t="s">
        <v>1242</v>
      </c>
      <c r="M419">
        <v>53437.85</v>
      </c>
      <c r="N419">
        <v>79726.2</v>
      </c>
      <c r="O419">
        <v>100288.01</v>
      </c>
      <c r="P419">
        <v>88000</v>
      </c>
      <c r="Q419">
        <v>110000</v>
      </c>
      <c r="S419">
        <v>7150</v>
      </c>
      <c r="T419">
        <v>8800</v>
      </c>
      <c r="U419">
        <v>11550</v>
      </c>
      <c r="V419">
        <v>9900</v>
      </c>
      <c r="W419">
        <v>9900</v>
      </c>
      <c r="X419">
        <v>8800</v>
      </c>
      <c r="Y419">
        <v>8800</v>
      </c>
      <c r="Z419">
        <v>5500</v>
      </c>
      <c r="AA419">
        <v>9900</v>
      </c>
      <c r="AB419">
        <v>12100</v>
      </c>
      <c r="AC419">
        <v>9900</v>
      </c>
      <c r="AD419">
        <v>7700</v>
      </c>
      <c r="AF419">
        <f t="shared" si="6"/>
        <v>7150</v>
      </c>
      <c r="AG419">
        <f>SUM($S419:T419)</f>
        <v>15950</v>
      </c>
      <c r="AH419">
        <f>SUM($S419:U419)</f>
        <v>27500</v>
      </c>
      <c r="AI419">
        <f>SUM($S419:V419)</f>
        <v>37400</v>
      </c>
      <c r="AJ419">
        <f>SUM($S419:W419)</f>
        <v>47300</v>
      </c>
      <c r="AK419">
        <f>SUM($S419:X419)</f>
        <v>56100</v>
      </c>
      <c r="AL419">
        <f>SUM($S419:Y419)</f>
        <v>64900</v>
      </c>
      <c r="AM419">
        <f>SUM($S419:Z419)</f>
        <v>70400</v>
      </c>
      <c r="AN419">
        <f>SUM($S419:AA419)</f>
        <v>80300</v>
      </c>
      <c r="AO419">
        <f>SUM($S419:AB419)</f>
        <v>92400</v>
      </c>
      <c r="AP419">
        <f>SUM($S419:AC419)</f>
        <v>102300</v>
      </c>
      <c r="AQ419">
        <f>SUM($S419:AD419)</f>
        <v>110000</v>
      </c>
    </row>
    <row r="420" spans="2:43" x14ac:dyDescent="0.25">
      <c r="B420">
        <v>20934</v>
      </c>
      <c r="C420" t="s">
        <v>95</v>
      </c>
      <c r="D420" t="s">
        <v>23</v>
      </c>
      <c r="E420" t="s">
        <v>18</v>
      </c>
      <c r="F420" t="s">
        <v>535</v>
      </c>
      <c r="G420" t="s">
        <v>64</v>
      </c>
      <c r="H420">
        <v>2021</v>
      </c>
      <c r="I420" t="s">
        <v>38</v>
      </c>
      <c r="J420" t="s">
        <v>133</v>
      </c>
      <c r="K420" t="s">
        <v>711</v>
      </c>
      <c r="L420" t="s">
        <v>1240</v>
      </c>
      <c r="M420">
        <v>12205.03</v>
      </c>
      <c r="N420">
        <v>16139.25</v>
      </c>
      <c r="O420">
        <v>2996.91</v>
      </c>
      <c r="P420">
        <v>17000</v>
      </c>
      <c r="Q420">
        <v>3000</v>
      </c>
      <c r="S420">
        <v>195</v>
      </c>
      <c r="T420">
        <v>240</v>
      </c>
      <c r="U420">
        <v>315</v>
      </c>
      <c r="V420">
        <v>270</v>
      </c>
      <c r="W420">
        <v>270</v>
      </c>
      <c r="X420">
        <v>240</v>
      </c>
      <c r="Y420">
        <v>240</v>
      </c>
      <c r="Z420">
        <v>150</v>
      </c>
      <c r="AA420">
        <v>270</v>
      </c>
      <c r="AB420">
        <v>330</v>
      </c>
      <c r="AC420">
        <v>270</v>
      </c>
      <c r="AD420">
        <v>210</v>
      </c>
      <c r="AF420">
        <f t="shared" si="6"/>
        <v>195</v>
      </c>
      <c r="AG420">
        <f>SUM($S420:T420)</f>
        <v>435</v>
      </c>
      <c r="AH420">
        <f>SUM($S420:U420)</f>
        <v>750</v>
      </c>
      <c r="AI420">
        <f>SUM($S420:V420)</f>
        <v>1020</v>
      </c>
      <c r="AJ420">
        <f>SUM($S420:W420)</f>
        <v>1290</v>
      </c>
      <c r="AK420">
        <f>SUM($S420:X420)</f>
        <v>1530</v>
      </c>
      <c r="AL420">
        <f>SUM($S420:Y420)</f>
        <v>1770</v>
      </c>
      <c r="AM420">
        <f>SUM($S420:Z420)</f>
        <v>1920</v>
      </c>
      <c r="AN420">
        <f>SUM($S420:AA420)</f>
        <v>2190</v>
      </c>
      <c r="AO420">
        <f>SUM($S420:AB420)</f>
        <v>2520</v>
      </c>
      <c r="AP420">
        <f>SUM($S420:AC420)</f>
        <v>2790</v>
      </c>
      <c r="AQ420">
        <f>SUM($S420:AD420)</f>
        <v>3000</v>
      </c>
    </row>
    <row r="421" spans="2:43" x14ac:dyDescent="0.25">
      <c r="B421">
        <v>20936</v>
      </c>
      <c r="C421" t="s">
        <v>622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2022</v>
      </c>
      <c r="J421">
        <v>0</v>
      </c>
      <c r="K421">
        <v>0</v>
      </c>
      <c r="L421">
        <v>0</v>
      </c>
      <c r="M421">
        <v>8660.11</v>
      </c>
      <c r="N421">
        <v>0</v>
      </c>
      <c r="O421">
        <v>0</v>
      </c>
      <c r="P421">
        <v>0</v>
      </c>
      <c r="Q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>
        <f t="shared" si="6"/>
        <v>0</v>
      </c>
      <c r="AG421">
        <f>SUM($S421:T421)</f>
        <v>0</v>
      </c>
      <c r="AH421">
        <f>SUM($S421:U421)</f>
        <v>0</v>
      </c>
      <c r="AI421">
        <f>SUM($S421:V421)</f>
        <v>0</v>
      </c>
      <c r="AJ421">
        <f>SUM($S421:W421)</f>
        <v>0</v>
      </c>
      <c r="AK421">
        <f>SUM($S421:X421)</f>
        <v>0</v>
      </c>
      <c r="AL421">
        <f>SUM($S421:Y421)</f>
        <v>0</v>
      </c>
      <c r="AM421">
        <f>SUM($S421:Z421)</f>
        <v>0</v>
      </c>
      <c r="AN421">
        <f>SUM($S421:AA421)</f>
        <v>0</v>
      </c>
      <c r="AO421">
        <f>SUM($S421:AB421)</f>
        <v>0</v>
      </c>
      <c r="AP421">
        <f>SUM($S421:AC421)</f>
        <v>0</v>
      </c>
      <c r="AQ421">
        <f>SUM($S421:AD421)</f>
        <v>0</v>
      </c>
    </row>
    <row r="422" spans="2:43" x14ac:dyDescent="0.25">
      <c r="B422">
        <v>20937</v>
      </c>
      <c r="C422" t="s">
        <v>228</v>
      </c>
      <c r="D422" t="s">
        <v>23</v>
      </c>
      <c r="E422" t="s">
        <v>19</v>
      </c>
      <c r="F422" t="s">
        <v>535</v>
      </c>
      <c r="G422" t="s">
        <v>64</v>
      </c>
      <c r="H422">
        <v>2022</v>
      </c>
      <c r="I422" t="s">
        <v>38</v>
      </c>
      <c r="J422" t="s">
        <v>711</v>
      </c>
      <c r="K422" t="s">
        <v>711</v>
      </c>
      <c r="L422" t="s">
        <v>1240</v>
      </c>
      <c r="M422">
        <v>5310.03</v>
      </c>
      <c r="N422">
        <v>4301.6499999999996</v>
      </c>
      <c r="O422">
        <v>4862.45</v>
      </c>
      <c r="P422">
        <v>5000</v>
      </c>
      <c r="Q422">
        <v>5000</v>
      </c>
      <c r="S422">
        <v>325</v>
      </c>
      <c r="T422">
        <v>400</v>
      </c>
      <c r="U422">
        <v>525</v>
      </c>
      <c r="V422">
        <v>450</v>
      </c>
      <c r="W422">
        <v>450</v>
      </c>
      <c r="X422">
        <v>400</v>
      </c>
      <c r="Y422">
        <v>400</v>
      </c>
      <c r="Z422">
        <v>250</v>
      </c>
      <c r="AA422">
        <v>450</v>
      </c>
      <c r="AB422">
        <v>550</v>
      </c>
      <c r="AC422">
        <v>450</v>
      </c>
      <c r="AD422">
        <v>350</v>
      </c>
      <c r="AF422">
        <f t="shared" si="6"/>
        <v>325</v>
      </c>
      <c r="AG422">
        <f>SUM($S422:T422)</f>
        <v>725</v>
      </c>
      <c r="AH422">
        <f>SUM($S422:U422)</f>
        <v>1250</v>
      </c>
      <c r="AI422">
        <f>SUM($S422:V422)</f>
        <v>1700</v>
      </c>
      <c r="AJ422">
        <f>SUM($S422:W422)</f>
        <v>2150</v>
      </c>
      <c r="AK422">
        <f>SUM($S422:X422)</f>
        <v>2550</v>
      </c>
      <c r="AL422">
        <f>SUM($S422:Y422)</f>
        <v>2950</v>
      </c>
      <c r="AM422">
        <f>SUM($S422:Z422)</f>
        <v>3200</v>
      </c>
      <c r="AN422">
        <f>SUM($S422:AA422)</f>
        <v>3650</v>
      </c>
      <c r="AO422">
        <f>SUM($S422:AB422)</f>
        <v>4200</v>
      </c>
      <c r="AP422">
        <f>SUM($S422:AC422)</f>
        <v>4650</v>
      </c>
      <c r="AQ422">
        <f>SUM($S422:AD422)</f>
        <v>5000</v>
      </c>
    </row>
    <row r="423" spans="2:43" x14ac:dyDescent="0.25">
      <c r="B423">
        <v>20939</v>
      </c>
      <c r="C423" t="s">
        <v>215</v>
      </c>
      <c r="D423" t="s">
        <v>23</v>
      </c>
      <c r="E423" t="s">
        <v>19</v>
      </c>
      <c r="F423" t="s">
        <v>535</v>
      </c>
      <c r="G423" t="s">
        <v>64</v>
      </c>
      <c r="H423">
        <v>2022</v>
      </c>
      <c r="I423" t="s">
        <v>38</v>
      </c>
      <c r="J423" t="s">
        <v>141</v>
      </c>
      <c r="K423" t="s">
        <v>174</v>
      </c>
      <c r="L423" t="s">
        <v>1240</v>
      </c>
      <c r="M423">
        <v>8601.41</v>
      </c>
      <c r="N423">
        <v>6774.03</v>
      </c>
      <c r="O423">
        <v>5583.56</v>
      </c>
      <c r="P423">
        <v>7500</v>
      </c>
      <c r="Q423">
        <v>5000</v>
      </c>
      <c r="S423">
        <v>325</v>
      </c>
      <c r="T423">
        <v>400</v>
      </c>
      <c r="U423">
        <v>525</v>
      </c>
      <c r="V423">
        <v>450</v>
      </c>
      <c r="W423">
        <v>450</v>
      </c>
      <c r="X423">
        <v>400</v>
      </c>
      <c r="Y423">
        <v>400</v>
      </c>
      <c r="Z423">
        <v>250</v>
      </c>
      <c r="AA423">
        <v>450</v>
      </c>
      <c r="AB423">
        <v>550</v>
      </c>
      <c r="AC423">
        <v>450</v>
      </c>
      <c r="AD423">
        <v>350</v>
      </c>
      <c r="AF423">
        <f t="shared" si="6"/>
        <v>325</v>
      </c>
      <c r="AG423">
        <f>SUM($S423:T423)</f>
        <v>725</v>
      </c>
      <c r="AH423">
        <f>SUM($S423:U423)</f>
        <v>1250</v>
      </c>
      <c r="AI423">
        <f>SUM($S423:V423)</f>
        <v>1700</v>
      </c>
      <c r="AJ423">
        <f>SUM($S423:W423)</f>
        <v>2150</v>
      </c>
      <c r="AK423">
        <f>SUM($S423:X423)</f>
        <v>2550</v>
      </c>
      <c r="AL423">
        <f>SUM($S423:Y423)</f>
        <v>2950</v>
      </c>
      <c r="AM423">
        <f>SUM($S423:Z423)</f>
        <v>3200</v>
      </c>
      <c r="AN423">
        <f>SUM($S423:AA423)</f>
        <v>3650</v>
      </c>
      <c r="AO423">
        <f>SUM($S423:AB423)</f>
        <v>4200</v>
      </c>
      <c r="AP423">
        <f>SUM($S423:AC423)</f>
        <v>4650</v>
      </c>
      <c r="AQ423">
        <f>SUM($S423:AD423)</f>
        <v>5000</v>
      </c>
    </row>
    <row r="424" spans="2:43" x14ac:dyDescent="0.25">
      <c r="B424">
        <v>20940</v>
      </c>
      <c r="C424" t="s">
        <v>191</v>
      </c>
      <c r="D424" t="s">
        <v>23</v>
      </c>
      <c r="E424" t="s">
        <v>19</v>
      </c>
      <c r="F424" t="s">
        <v>545</v>
      </c>
      <c r="G424" t="s">
        <v>64</v>
      </c>
      <c r="H424">
        <v>2022</v>
      </c>
      <c r="I424" t="s">
        <v>38</v>
      </c>
      <c r="J424" t="s">
        <v>128</v>
      </c>
      <c r="K424" t="s">
        <v>128</v>
      </c>
      <c r="L424" t="s">
        <v>1242</v>
      </c>
      <c r="M424">
        <v>17985.45</v>
      </c>
      <c r="N424">
        <v>128328.92</v>
      </c>
      <c r="O424">
        <v>102547.79</v>
      </c>
      <c r="P424">
        <v>135000</v>
      </c>
      <c r="Q424">
        <v>100000</v>
      </c>
      <c r="S424">
        <v>6500</v>
      </c>
      <c r="T424">
        <v>8000</v>
      </c>
      <c r="U424">
        <v>10500</v>
      </c>
      <c r="V424">
        <v>9000</v>
      </c>
      <c r="W424">
        <v>9000</v>
      </c>
      <c r="X424">
        <v>8000</v>
      </c>
      <c r="Y424">
        <v>8000</v>
      </c>
      <c r="Z424">
        <v>5000</v>
      </c>
      <c r="AA424">
        <v>9000</v>
      </c>
      <c r="AB424">
        <v>11000</v>
      </c>
      <c r="AC424">
        <v>9000</v>
      </c>
      <c r="AD424">
        <v>7000</v>
      </c>
      <c r="AF424">
        <f t="shared" si="6"/>
        <v>6500</v>
      </c>
      <c r="AG424">
        <f>SUM($S424:T424)</f>
        <v>14500</v>
      </c>
      <c r="AH424">
        <f>SUM($S424:U424)</f>
        <v>25000</v>
      </c>
      <c r="AI424">
        <f>SUM($S424:V424)</f>
        <v>34000</v>
      </c>
      <c r="AJ424">
        <f>SUM($S424:W424)</f>
        <v>43000</v>
      </c>
      <c r="AK424">
        <f>SUM($S424:X424)</f>
        <v>51000</v>
      </c>
      <c r="AL424">
        <f>SUM($S424:Y424)</f>
        <v>59000</v>
      </c>
      <c r="AM424">
        <f>SUM($S424:Z424)</f>
        <v>64000</v>
      </c>
      <c r="AN424">
        <f>SUM($S424:AA424)</f>
        <v>73000</v>
      </c>
      <c r="AO424">
        <f>SUM($S424:AB424)</f>
        <v>84000</v>
      </c>
      <c r="AP424">
        <f>SUM($S424:AC424)</f>
        <v>93000</v>
      </c>
      <c r="AQ424">
        <f>SUM($S424:AD424)</f>
        <v>100000</v>
      </c>
    </row>
    <row r="425" spans="2:43" x14ac:dyDescent="0.25">
      <c r="B425">
        <v>20943</v>
      </c>
      <c r="C425" t="s">
        <v>623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2022</v>
      </c>
      <c r="J425">
        <v>0</v>
      </c>
      <c r="K425">
        <v>0</v>
      </c>
      <c r="L425">
        <v>0</v>
      </c>
      <c r="M425">
        <v>5909.73</v>
      </c>
      <c r="N425">
        <v>0</v>
      </c>
      <c r="O425">
        <v>0</v>
      </c>
      <c r="P425">
        <v>0</v>
      </c>
      <c r="Q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F425">
        <f t="shared" si="6"/>
        <v>0</v>
      </c>
      <c r="AG425">
        <f>SUM($S425:T425)</f>
        <v>0</v>
      </c>
      <c r="AH425">
        <f>SUM($S425:U425)</f>
        <v>0</v>
      </c>
      <c r="AI425">
        <f>SUM($S425:V425)</f>
        <v>0</v>
      </c>
      <c r="AJ425">
        <f>SUM($S425:W425)</f>
        <v>0</v>
      </c>
      <c r="AK425">
        <f>SUM($S425:X425)</f>
        <v>0</v>
      </c>
      <c r="AL425">
        <f>SUM($S425:Y425)</f>
        <v>0</v>
      </c>
      <c r="AM425">
        <f>SUM($S425:Z425)</f>
        <v>0</v>
      </c>
      <c r="AN425">
        <f>SUM($S425:AA425)</f>
        <v>0</v>
      </c>
      <c r="AO425">
        <f>SUM($S425:AB425)</f>
        <v>0</v>
      </c>
      <c r="AP425">
        <f>SUM($S425:AC425)</f>
        <v>0</v>
      </c>
      <c r="AQ425">
        <f>SUM($S425:AD425)</f>
        <v>0</v>
      </c>
    </row>
    <row r="426" spans="2:43" x14ac:dyDescent="0.25">
      <c r="B426">
        <v>20947</v>
      </c>
      <c r="C426" t="s">
        <v>279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2023</v>
      </c>
      <c r="J426">
        <v>0</v>
      </c>
      <c r="K426">
        <v>0</v>
      </c>
      <c r="L426">
        <v>0</v>
      </c>
      <c r="M426">
        <v>7074.43</v>
      </c>
      <c r="N426">
        <v>247.77</v>
      </c>
      <c r="O426">
        <v>0</v>
      </c>
      <c r="P426">
        <v>0</v>
      </c>
      <c r="Q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>
        <f t="shared" si="6"/>
        <v>0</v>
      </c>
      <c r="AG426">
        <f>SUM($S426:T426)</f>
        <v>0</v>
      </c>
      <c r="AH426">
        <f>SUM($S426:U426)</f>
        <v>0</v>
      </c>
      <c r="AI426">
        <f>SUM($S426:V426)</f>
        <v>0</v>
      </c>
      <c r="AJ426">
        <f>SUM($S426:W426)</f>
        <v>0</v>
      </c>
      <c r="AK426">
        <f>SUM($S426:X426)</f>
        <v>0</v>
      </c>
      <c r="AL426">
        <f>SUM($S426:Y426)</f>
        <v>0</v>
      </c>
      <c r="AM426">
        <f>SUM($S426:Z426)</f>
        <v>0</v>
      </c>
      <c r="AN426">
        <f>SUM($S426:AA426)</f>
        <v>0</v>
      </c>
      <c r="AO426">
        <f>SUM($S426:AB426)</f>
        <v>0</v>
      </c>
      <c r="AP426">
        <f>SUM($S426:AC426)</f>
        <v>0</v>
      </c>
      <c r="AQ426">
        <f>SUM($S426:AD426)</f>
        <v>0</v>
      </c>
    </row>
    <row r="427" spans="2:43" x14ac:dyDescent="0.25">
      <c r="B427">
        <v>20948</v>
      </c>
      <c r="C427" t="s">
        <v>165</v>
      </c>
      <c r="D427" t="s">
        <v>23</v>
      </c>
      <c r="E427" t="s">
        <v>16</v>
      </c>
      <c r="F427" t="s">
        <v>535</v>
      </c>
      <c r="G427" t="s">
        <v>64</v>
      </c>
      <c r="H427">
        <v>2022</v>
      </c>
      <c r="I427" t="s">
        <v>38</v>
      </c>
      <c r="J427" t="s">
        <v>128</v>
      </c>
      <c r="K427" t="s">
        <v>128</v>
      </c>
      <c r="L427" t="s">
        <v>1242</v>
      </c>
      <c r="M427">
        <v>12147.47</v>
      </c>
      <c r="N427">
        <v>25271.08</v>
      </c>
      <c r="O427">
        <v>21467.58</v>
      </c>
      <c r="P427">
        <v>27000</v>
      </c>
      <c r="Q427">
        <v>23000</v>
      </c>
      <c r="S427">
        <v>1495</v>
      </c>
      <c r="T427">
        <v>1840</v>
      </c>
      <c r="U427">
        <v>2415</v>
      </c>
      <c r="V427">
        <v>2070</v>
      </c>
      <c r="W427">
        <v>2070</v>
      </c>
      <c r="X427">
        <v>1840</v>
      </c>
      <c r="Y427">
        <v>1840</v>
      </c>
      <c r="Z427">
        <v>1150</v>
      </c>
      <c r="AA427">
        <v>2070</v>
      </c>
      <c r="AB427">
        <v>2530</v>
      </c>
      <c r="AC427">
        <v>2070</v>
      </c>
      <c r="AD427">
        <v>1610</v>
      </c>
      <c r="AF427">
        <f t="shared" si="6"/>
        <v>1495</v>
      </c>
      <c r="AG427">
        <f>SUM($S427:T427)</f>
        <v>3335</v>
      </c>
      <c r="AH427">
        <f>SUM($S427:U427)</f>
        <v>5750</v>
      </c>
      <c r="AI427">
        <f>SUM($S427:V427)</f>
        <v>7820</v>
      </c>
      <c r="AJ427">
        <f>SUM($S427:W427)</f>
        <v>9890</v>
      </c>
      <c r="AK427">
        <f>SUM($S427:X427)</f>
        <v>11730</v>
      </c>
      <c r="AL427">
        <f>SUM($S427:Y427)</f>
        <v>13570</v>
      </c>
      <c r="AM427">
        <f>SUM($S427:Z427)</f>
        <v>14720</v>
      </c>
      <c r="AN427">
        <f>SUM($S427:AA427)</f>
        <v>16790</v>
      </c>
      <c r="AO427">
        <f>SUM($S427:AB427)</f>
        <v>19320</v>
      </c>
      <c r="AP427">
        <f>SUM($S427:AC427)</f>
        <v>21390</v>
      </c>
      <c r="AQ427">
        <f>SUM($S427:AD427)</f>
        <v>23000</v>
      </c>
    </row>
    <row r="428" spans="2:43" x14ac:dyDescent="0.25">
      <c r="B428">
        <v>20949</v>
      </c>
      <c r="C428" t="s">
        <v>233</v>
      </c>
      <c r="D428" t="s">
        <v>23</v>
      </c>
      <c r="E428" t="s">
        <v>19</v>
      </c>
      <c r="F428" t="s">
        <v>535</v>
      </c>
      <c r="G428" t="s">
        <v>64</v>
      </c>
      <c r="H428">
        <v>2022</v>
      </c>
      <c r="I428" t="s">
        <v>38</v>
      </c>
      <c r="J428" t="s">
        <v>174</v>
      </c>
      <c r="K428" t="s">
        <v>712</v>
      </c>
      <c r="L428" t="s">
        <v>1239</v>
      </c>
      <c r="M428">
        <v>17414.12</v>
      </c>
      <c r="N428">
        <v>9715.11</v>
      </c>
      <c r="O428">
        <v>1853.7</v>
      </c>
      <c r="P428">
        <v>10500</v>
      </c>
      <c r="Q428">
        <v>2000</v>
      </c>
      <c r="S428">
        <v>130</v>
      </c>
      <c r="T428">
        <v>160</v>
      </c>
      <c r="U428">
        <v>210</v>
      </c>
      <c r="V428">
        <v>180</v>
      </c>
      <c r="W428">
        <v>180</v>
      </c>
      <c r="X428">
        <v>160</v>
      </c>
      <c r="Y428">
        <v>160</v>
      </c>
      <c r="Z428">
        <v>100</v>
      </c>
      <c r="AA428">
        <v>180</v>
      </c>
      <c r="AB428">
        <v>220</v>
      </c>
      <c r="AC428">
        <v>180</v>
      </c>
      <c r="AD428">
        <v>140</v>
      </c>
      <c r="AF428">
        <f t="shared" si="6"/>
        <v>130</v>
      </c>
      <c r="AG428">
        <f>SUM($S428:T428)</f>
        <v>290</v>
      </c>
      <c r="AH428">
        <f>SUM($S428:U428)</f>
        <v>500</v>
      </c>
      <c r="AI428">
        <f>SUM($S428:V428)</f>
        <v>680</v>
      </c>
      <c r="AJ428">
        <f>SUM($S428:W428)</f>
        <v>860</v>
      </c>
      <c r="AK428">
        <f>SUM($S428:X428)</f>
        <v>1020</v>
      </c>
      <c r="AL428">
        <f>SUM($S428:Y428)</f>
        <v>1180</v>
      </c>
      <c r="AM428">
        <f>SUM($S428:Z428)</f>
        <v>1280</v>
      </c>
      <c r="AN428">
        <f>SUM($S428:AA428)</f>
        <v>1460</v>
      </c>
      <c r="AO428">
        <f>SUM($S428:AB428)</f>
        <v>1680</v>
      </c>
      <c r="AP428">
        <f>SUM($S428:AC428)</f>
        <v>1860</v>
      </c>
      <c r="AQ428">
        <f>SUM($S428:AD428)</f>
        <v>2000</v>
      </c>
    </row>
    <row r="429" spans="2:43" x14ac:dyDescent="0.25">
      <c r="B429">
        <v>20952</v>
      </c>
      <c r="C429" t="s">
        <v>225</v>
      </c>
      <c r="D429" t="s">
        <v>23</v>
      </c>
      <c r="E429" t="s">
        <v>19</v>
      </c>
      <c r="F429" t="s">
        <v>535</v>
      </c>
      <c r="G429" t="s">
        <v>64</v>
      </c>
      <c r="H429">
        <v>2022</v>
      </c>
      <c r="I429" t="s">
        <v>38</v>
      </c>
      <c r="J429" t="s">
        <v>711</v>
      </c>
      <c r="K429" t="s">
        <v>141</v>
      </c>
      <c r="L429" t="s">
        <v>1239</v>
      </c>
      <c r="M429">
        <v>9849.4699999999993</v>
      </c>
      <c r="N429">
        <v>4455.34</v>
      </c>
      <c r="O429">
        <v>8162.31</v>
      </c>
      <c r="P429">
        <v>5000</v>
      </c>
      <c r="Q429">
        <v>10000</v>
      </c>
      <c r="S429">
        <v>650</v>
      </c>
      <c r="T429">
        <v>800</v>
      </c>
      <c r="U429">
        <v>1050</v>
      </c>
      <c r="V429">
        <v>900</v>
      </c>
      <c r="W429">
        <v>900</v>
      </c>
      <c r="X429">
        <v>800</v>
      </c>
      <c r="Y429">
        <v>800</v>
      </c>
      <c r="Z429">
        <v>500</v>
      </c>
      <c r="AA429">
        <v>900</v>
      </c>
      <c r="AB429">
        <v>1100</v>
      </c>
      <c r="AC429">
        <v>900</v>
      </c>
      <c r="AD429">
        <v>700</v>
      </c>
      <c r="AF429">
        <f t="shared" si="6"/>
        <v>650</v>
      </c>
      <c r="AG429">
        <f>SUM($S429:T429)</f>
        <v>1450</v>
      </c>
      <c r="AH429">
        <f>SUM($S429:U429)</f>
        <v>2500</v>
      </c>
      <c r="AI429">
        <f>SUM($S429:V429)</f>
        <v>3400</v>
      </c>
      <c r="AJ429">
        <f>SUM($S429:W429)</f>
        <v>4300</v>
      </c>
      <c r="AK429">
        <f>SUM($S429:X429)</f>
        <v>5100</v>
      </c>
      <c r="AL429">
        <f>SUM($S429:Y429)</f>
        <v>5900</v>
      </c>
      <c r="AM429">
        <f>SUM($S429:Z429)</f>
        <v>6400</v>
      </c>
      <c r="AN429">
        <f>SUM($S429:AA429)</f>
        <v>7300</v>
      </c>
      <c r="AO429">
        <f>SUM($S429:AB429)</f>
        <v>8400</v>
      </c>
      <c r="AP429">
        <f>SUM($S429:AC429)</f>
        <v>9300</v>
      </c>
      <c r="AQ429">
        <f>SUM($S429:AD429)</f>
        <v>10000</v>
      </c>
    </row>
    <row r="430" spans="2:43" x14ac:dyDescent="0.25">
      <c r="B430">
        <v>20956</v>
      </c>
      <c r="C430" t="s">
        <v>171</v>
      </c>
      <c r="D430" t="s">
        <v>23</v>
      </c>
      <c r="E430" t="s">
        <v>16</v>
      </c>
      <c r="F430" t="s">
        <v>535</v>
      </c>
      <c r="G430" t="s">
        <v>64</v>
      </c>
      <c r="H430">
        <v>2022</v>
      </c>
      <c r="I430" t="s">
        <v>38</v>
      </c>
      <c r="J430" t="s">
        <v>712</v>
      </c>
      <c r="K430" t="s">
        <v>712</v>
      </c>
      <c r="L430" t="s">
        <v>1239</v>
      </c>
      <c r="M430">
        <v>4088.7</v>
      </c>
      <c r="N430">
        <v>4732.91</v>
      </c>
      <c r="O430">
        <v>1881.75</v>
      </c>
      <c r="P430">
        <v>5000</v>
      </c>
      <c r="Q430">
        <v>2500</v>
      </c>
      <c r="S430">
        <v>162.5</v>
      </c>
      <c r="T430">
        <v>200</v>
      </c>
      <c r="U430">
        <v>262.5</v>
      </c>
      <c r="V430">
        <v>225</v>
      </c>
      <c r="W430">
        <v>225</v>
      </c>
      <c r="X430">
        <v>200</v>
      </c>
      <c r="Y430">
        <v>200</v>
      </c>
      <c r="Z430">
        <v>125</v>
      </c>
      <c r="AA430">
        <v>225</v>
      </c>
      <c r="AB430">
        <v>275</v>
      </c>
      <c r="AC430">
        <v>225</v>
      </c>
      <c r="AD430">
        <v>175</v>
      </c>
      <c r="AF430">
        <f t="shared" si="6"/>
        <v>162.5</v>
      </c>
      <c r="AG430">
        <f>SUM($S430:T430)</f>
        <v>362.5</v>
      </c>
      <c r="AH430">
        <f>SUM($S430:U430)</f>
        <v>625</v>
      </c>
      <c r="AI430">
        <f>SUM($S430:V430)</f>
        <v>850</v>
      </c>
      <c r="AJ430">
        <f>SUM($S430:W430)</f>
        <v>1075</v>
      </c>
      <c r="AK430">
        <f>SUM($S430:X430)</f>
        <v>1275</v>
      </c>
      <c r="AL430">
        <f>SUM($S430:Y430)</f>
        <v>1475</v>
      </c>
      <c r="AM430">
        <f>SUM($S430:Z430)</f>
        <v>1600</v>
      </c>
      <c r="AN430">
        <f>SUM($S430:AA430)</f>
        <v>1825</v>
      </c>
      <c r="AO430">
        <f>SUM($S430:AB430)</f>
        <v>2100</v>
      </c>
      <c r="AP430">
        <f>SUM($S430:AC430)</f>
        <v>2325</v>
      </c>
      <c r="AQ430">
        <f>SUM($S430:AD430)</f>
        <v>2500</v>
      </c>
    </row>
    <row r="431" spans="2:43" x14ac:dyDescent="0.25">
      <c r="B431">
        <v>20960</v>
      </c>
      <c r="C431" t="s">
        <v>624</v>
      </c>
      <c r="D431" t="s">
        <v>23</v>
      </c>
      <c r="E431" t="s">
        <v>271</v>
      </c>
      <c r="F431" t="s">
        <v>564</v>
      </c>
      <c r="G431" t="s">
        <v>358</v>
      </c>
      <c r="H431">
        <v>2022</v>
      </c>
      <c r="I431">
        <v>2024</v>
      </c>
      <c r="J431" t="s">
        <v>712</v>
      </c>
      <c r="K431">
        <v>0</v>
      </c>
      <c r="L431">
        <v>0</v>
      </c>
      <c r="M431">
        <v>3384.4</v>
      </c>
      <c r="N431">
        <v>0</v>
      </c>
      <c r="O431">
        <v>0</v>
      </c>
      <c r="P431">
        <v>2000</v>
      </c>
      <c r="Q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>
        <f t="shared" si="6"/>
        <v>0</v>
      </c>
      <c r="AG431">
        <f>SUM($S431:T431)</f>
        <v>0</v>
      </c>
      <c r="AH431">
        <f>SUM($S431:U431)</f>
        <v>0</v>
      </c>
      <c r="AI431">
        <f>SUM($S431:V431)</f>
        <v>0</v>
      </c>
      <c r="AJ431">
        <f>SUM($S431:W431)</f>
        <v>0</v>
      </c>
      <c r="AK431">
        <f>SUM($S431:X431)</f>
        <v>0</v>
      </c>
      <c r="AL431">
        <f>SUM($S431:Y431)</f>
        <v>0</v>
      </c>
      <c r="AM431">
        <f>SUM($S431:Z431)</f>
        <v>0</v>
      </c>
      <c r="AN431">
        <f>SUM($S431:AA431)</f>
        <v>0</v>
      </c>
      <c r="AO431">
        <f>SUM($S431:AB431)</f>
        <v>0</v>
      </c>
      <c r="AP431">
        <f>SUM($S431:AC431)</f>
        <v>0</v>
      </c>
      <c r="AQ431">
        <f>SUM($S431:AD431)</f>
        <v>0</v>
      </c>
    </row>
    <row r="432" spans="2:43" x14ac:dyDescent="0.25">
      <c r="B432">
        <v>20962</v>
      </c>
      <c r="C432" t="s">
        <v>625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2022</v>
      </c>
      <c r="J432">
        <v>0</v>
      </c>
      <c r="K432">
        <v>0</v>
      </c>
      <c r="L432">
        <v>0</v>
      </c>
      <c r="M432">
        <v>650</v>
      </c>
      <c r="N432">
        <v>0</v>
      </c>
      <c r="O432">
        <v>0</v>
      </c>
      <c r="P432">
        <v>0</v>
      </c>
      <c r="Q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>
        <f t="shared" si="6"/>
        <v>0</v>
      </c>
      <c r="AG432">
        <f>SUM($S432:T432)</f>
        <v>0</v>
      </c>
      <c r="AH432">
        <f>SUM($S432:U432)</f>
        <v>0</v>
      </c>
      <c r="AI432">
        <f>SUM($S432:V432)</f>
        <v>0</v>
      </c>
      <c r="AJ432">
        <f>SUM($S432:W432)</f>
        <v>0</v>
      </c>
      <c r="AK432">
        <f>SUM($S432:X432)</f>
        <v>0</v>
      </c>
      <c r="AL432">
        <f>SUM($S432:Y432)</f>
        <v>0</v>
      </c>
      <c r="AM432">
        <f>SUM($S432:Z432)</f>
        <v>0</v>
      </c>
      <c r="AN432">
        <f>SUM($S432:AA432)</f>
        <v>0</v>
      </c>
      <c r="AO432">
        <f>SUM($S432:AB432)</f>
        <v>0</v>
      </c>
      <c r="AP432">
        <f>SUM($S432:AC432)</f>
        <v>0</v>
      </c>
      <c r="AQ432">
        <f>SUM($S432:AD432)</f>
        <v>0</v>
      </c>
    </row>
    <row r="433" spans="2:43" x14ac:dyDescent="0.25">
      <c r="B433">
        <v>20963</v>
      </c>
      <c r="C433" t="s">
        <v>626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2023</v>
      </c>
      <c r="J433">
        <v>0</v>
      </c>
      <c r="K433">
        <v>0</v>
      </c>
      <c r="L433">
        <v>0</v>
      </c>
      <c r="M433">
        <v>62441.4</v>
      </c>
      <c r="N433">
        <v>29220.66</v>
      </c>
      <c r="O433">
        <v>0</v>
      </c>
      <c r="P433">
        <v>0</v>
      </c>
      <c r="Q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>
        <f t="shared" si="6"/>
        <v>0</v>
      </c>
      <c r="AG433">
        <f>SUM($S433:T433)</f>
        <v>0</v>
      </c>
      <c r="AH433">
        <f>SUM($S433:U433)</f>
        <v>0</v>
      </c>
      <c r="AI433">
        <f>SUM($S433:V433)</f>
        <v>0</v>
      </c>
      <c r="AJ433">
        <f>SUM($S433:W433)</f>
        <v>0</v>
      </c>
      <c r="AK433">
        <f>SUM($S433:X433)</f>
        <v>0</v>
      </c>
      <c r="AL433">
        <f>SUM($S433:Y433)</f>
        <v>0</v>
      </c>
      <c r="AM433">
        <f>SUM($S433:Z433)</f>
        <v>0</v>
      </c>
      <c r="AN433">
        <f>SUM($S433:AA433)</f>
        <v>0</v>
      </c>
      <c r="AO433">
        <f>SUM($S433:AB433)</f>
        <v>0</v>
      </c>
      <c r="AP433">
        <f>SUM($S433:AC433)</f>
        <v>0</v>
      </c>
      <c r="AQ433">
        <f>SUM($S433:AD433)</f>
        <v>0</v>
      </c>
    </row>
    <row r="434" spans="2:43" x14ac:dyDescent="0.25">
      <c r="B434">
        <v>20964</v>
      </c>
      <c r="C434" t="s">
        <v>216</v>
      </c>
      <c r="D434" t="s">
        <v>23</v>
      </c>
      <c r="E434" t="s">
        <v>19</v>
      </c>
      <c r="F434" t="s">
        <v>535</v>
      </c>
      <c r="G434" t="s">
        <v>64</v>
      </c>
      <c r="H434">
        <v>2022</v>
      </c>
      <c r="I434" t="s">
        <v>38</v>
      </c>
      <c r="J434" t="s">
        <v>174</v>
      </c>
      <c r="K434" t="s">
        <v>174</v>
      </c>
      <c r="L434" t="s">
        <v>1240</v>
      </c>
      <c r="M434">
        <v>4430.1099999999997</v>
      </c>
      <c r="N434">
        <v>11855.41</v>
      </c>
      <c r="O434">
        <v>16764.330000000002</v>
      </c>
      <c r="P434">
        <v>12000</v>
      </c>
      <c r="Q434">
        <v>20000</v>
      </c>
      <c r="S434">
        <v>1300</v>
      </c>
      <c r="T434">
        <v>1600</v>
      </c>
      <c r="U434">
        <v>2100</v>
      </c>
      <c r="V434">
        <v>1800</v>
      </c>
      <c r="W434">
        <v>1800</v>
      </c>
      <c r="X434">
        <v>1600</v>
      </c>
      <c r="Y434">
        <v>1600</v>
      </c>
      <c r="Z434">
        <v>1000</v>
      </c>
      <c r="AA434">
        <v>1800</v>
      </c>
      <c r="AB434">
        <v>2200</v>
      </c>
      <c r="AC434">
        <v>1800</v>
      </c>
      <c r="AD434">
        <v>1400</v>
      </c>
      <c r="AF434">
        <f t="shared" si="6"/>
        <v>1300</v>
      </c>
      <c r="AG434">
        <f>SUM($S434:T434)</f>
        <v>2900</v>
      </c>
      <c r="AH434">
        <f>SUM($S434:U434)</f>
        <v>5000</v>
      </c>
      <c r="AI434">
        <f>SUM($S434:V434)</f>
        <v>6800</v>
      </c>
      <c r="AJ434">
        <f>SUM($S434:W434)</f>
        <v>8600</v>
      </c>
      <c r="AK434">
        <f>SUM($S434:X434)</f>
        <v>10200</v>
      </c>
      <c r="AL434">
        <f>SUM($S434:Y434)</f>
        <v>11800</v>
      </c>
      <c r="AM434">
        <f>SUM($S434:Z434)</f>
        <v>12800</v>
      </c>
      <c r="AN434">
        <f>SUM($S434:AA434)</f>
        <v>14600</v>
      </c>
      <c r="AO434">
        <f>SUM($S434:AB434)</f>
        <v>16800</v>
      </c>
      <c r="AP434">
        <f>SUM($S434:AC434)</f>
        <v>18600</v>
      </c>
      <c r="AQ434">
        <f>SUM($S434:AD434)</f>
        <v>20000</v>
      </c>
    </row>
    <row r="435" spans="2:43" x14ac:dyDescent="0.25">
      <c r="B435">
        <v>20966</v>
      </c>
      <c r="C435" t="s">
        <v>234</v>
      </c>
      <c r="D435" t="s">
        <v>23</v>
      </c>
      <c r="E435" t="s">
        <v>19</v>
      </c>
      <c r="F435" t="s">
        <v>535</v>
      </c>
      <c r="G435" t="s">
        <v>64</v>
      </c>
      <c r="H435">
        <v>2022</v>
      </c>
      <c r="I435" t="s">
        <v>38</v>
      </c>
      <c r="J435" t="s">
        <v>712</v>
      </c>
      <c r="K435" t="s">
        <v>712</v>
      </c>
      <c r="L435" t="s">
        <v>1239</v>
      </c>
      <c r="M435">
        <v>4635.03</v>
      </c>
      <c r="N435">
        <v>2566.54</v>
      </c>
      <c r="O435">
        <v>2152.34</v>
      </c>
      <c r="P435">
        <v>3000</v>
      </c>
      <c r="Q435">
        <v>2000</v>
      </c>
      <c r="S435">
        <v>130</v>
      </c>
      <c r="T435">
        <v>160</v>
      </c>
      <c r="U435">
        <v>210</v>
      </c>
      <c r="V435">
        <v>180</v>
      </c>
      <c r="W435">
        <v>180</v>
      </c>
      <c r="X435">
        <v>160</v>
      </c>
      <c r="Y435">
        <v>160</v>
      </c>
      <c r="Z435">
        <v>100</v>
      </c>
      <c r="AA435">
        <v>180</v>
      </c>
      <c r="AB435">
        <v>220</v>
      </c>
      <c r="AC435">
        <v>180</v>
      </c>
      <c r="AD435">
        <v>140</v>
      </c>
      <c r="AF435">
        <f t="shared" si="6"/>
        <v>130</v>
      </c>
      <c r="AG435">
        <f>SUM($S435:T435)</f>
        <v>290</v>
      </c>
      <c r="AH435">
        <f>SUM($S435:U435)</f>
        <v>500</v>
      </c>
      <c r="AI435">
        <f>SUM($S435:V435)</f>
        <v>680</v>
      </c>
      <c r="AJ435">
        <f>SUM($S435:W435)</f>
        <v>860</v>
      </c>
      <c r="AK435">
        <f>SUM($S435:X435)</f>
        <v>1020</v>
      </c>
      <c r="AL435">
        <f>SUM($S435:Y435)</f>
        <v>1180</v>
      </c>
      <c r="AM435">
        <f>SUM($S435:Z435)</f>
        <v>1280</v>
      </c>
      <c r="AN435">
        <f>SUM($S435:AA435)</f>
        <v>1460</v>
      </c>
      <c r="AO435">
        <f>SUM($S435:AB435)</f>
        <v>1680</v>
      </c>
      <c r="AP435">
        <f>SUM($S435:AC435)</f>
        <v>1860</v>
      </c>
      <c r="AQ435">
        <f>SUM($S435:AD435)</f>
        <v>2000</v>
      </c>
    </row>
    <row r="436" spans="2:43" x14ac:dyDescent="0.25">
      <c r="B436">
        <v>20968</v>
      </c>
      <c r="C436" t="s">
        <v>627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2023</v>
      </c>
      <c r="J436">
        <v>0</v>
      </c>
      <c r="K436">
        <v>0</v>
      </c>
      <c r="L436">
        <v>0</v>
      </c>
      <c r="M436">
        <v>20208.98</v>
      </c>
      <c r="N436">
        <v>31959.42</v>
      </c>
      <c r="O436">
        <v>0</v>
      </c>
      <c r="P436">
        <v>0</v>
      </c>
      <c r="Q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>
        <f t="shared" si="6"/>
        <v>0</v>
      </c>
      <c r="AG436">
        <f>SUM($S436:T436)</f>
        <v>0</v>
      </c>
      <c r="AH436">
        <f>SUM($S436:U436)</f>
        <v>0</v>
      </c>
      <c r="AI436">
        <f>SUM($S436:V436)</f>
        <v>0</v>
      </c>
      <c r="AJ436">
        <f>SUM($S436:W436)</f>
        <v>0</v>
      </c>
      <c r="AK436">
        <f>SUM($S436:X436)</f>
        <v>0</v>
      </c>
      <c r="AL436">
        <f>SUM($S436:Y436)</f>
        <v>0</v>
      </c>
      <c r="AM436">
        <f>SUM($S436:Z436)</f>
        <v>0</v>
      </c>
      <c r="AN436">
        <f>SUM($S436:AA436)</f>
        <v>0</v>
      </c>
      <c r="AO436">
        <f>SUM($S436:AB436)</f>
        <v>0</v>
      </c>
      <c r="AP436">
        <f>SUM($S436:AC436)</f>
        <v>0</v>
      </c>
      <c r="AQ436">
        <f>SUM($S436:AD436)</f>
        <v>0</v>
      </c>
    </row>
    <row r="437" spans="2:43" x14ac:dyDescent="0.25">
      <c r="B437">
        <v>20969</v>
      </c>
      <c r="C437" t="s">
        <v>255</v>
      </c>
      <c r="D437" t="s">
        <v>23</v>
      </c>
      <c r="E437" t="s">
        <v>271</v>
      </c>
      <c r="F437" t="s">
        <v>535</v>
      </c>
      <c r="G437" t="s">
        <v>64</v>
      </c>
      <c r="H437">
        <v>2023</v>
      </c>
      <c r="I437" t="s">
        <v>38</v>
      </c>
      <c r="J437" t="s">
        <v>174</v>
      </c>
      <c r="K437" t="s">
        <v>133</v>
      </c>
      <c r="L437" t="s">
        <v>1242</v>
      </c>
      <c r="M437">
        <v>0</v>
      </c>
      <c r="N437">
        <v>14178.93</v>
      </c>
      <c r="O437">
        <v>14130.47</v>
      </c>
      <c r="P437">
        <v>40000</v>
      </c>
      <c r="Q437">
        <v>15000</v>
      </c>
      <c r="S437">
        <v>975</v>
      </c>
      <c r="T437">
        <v>1200</v>
      </c>
      <c r="U437">
        <v>1575</v>
      </c>
      <c r="V437">
        <v>1350</v>
      </c>
      <c r="W437">
        <v>1350</v>
      </c>
      <c r="X437">
        <v>1200</v>
      </c>
      <c r="Y437">
        <v>1200</v>
      </c>
      <c r="Z437">
        <v>750</v>
      </c>
      <c r="AA437">
        <v>1350</v>
      </c>
      <c r="AB437">
        <v>1650</v>
      </c>
      <c r="AC437">
        <v>1350</v>
      </c>
      <c r="AD437">
        <v>1050</v>
      </c>
      <c r="AF437">
        <f t="shared" si="6"/>
        <v>975</v>
      </c>
      <c r="AG437">
        <f>SUM($S437:T437)</f>
        <v>2175</v>
      </c>
      <c r="AH437">
        <f>SUM($S437:U437)</f>
        <v>3750</v>
      </c>
      <c r="AI437">
        <f>SUM($S437:V437)</f>
        <v>5100</v>
      </c>
      <c r="AJ437">
        <f>SUM($S437:W437)</f>
        <v>6450</v>
      </c>
      <c r="AK437">
        <f>SUM($S437:X437)</f>
        <v>7650</v>
      </c>
      <c r="AL437">
        <f>SUM($S437:Y437)</f>
        <v>8850</v>
      </c>
      <c r="AM437">
        <f>SUM($S437:Z437)</f>
        <v>9600</v>
      </c>
      <c r="AN437">
        <f>SUM($S437:AA437)</f>
        <v>10950</v>
      </c>
      <c r="AO437">
        <f>SUM($S437:AB437)</f>
        <v>12600</v>
      </c>
      <c r="AP437">
        <f>SUM($S437:AC437)</f>
        <v>13950</v>
      </c>
      <c r="AQ437">
        <f>SUM($S437:AD437)</f>
        <v>15000</v>
      </c>
    </row>
    <row r="438" spans="2:43" x14ac:dyDescent="0.25">
      <c r="B438">
        <v>20975</v>
      </c>
      <c r="C438" t="s">
        <v>628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2023</v>
      </c>
      <c r="J438">
        <v>0</v>
      </c>
      <c r="K438">
        <v>0</v>
      </c>
      <c r="L438">
        <v>0</v>
      </c>
      <c r="M438">
        <v>0</v>
      </c>
      <c r="N438">
        <v>4641.55</v>
      </c>
      <c r="O438">
        <v>0</v>
      </c>
      <c r="P438">
        <v>0</v>
      </c>
      <c r="Q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>
        <f t="shared" si="6"/>
        <v>0</v>
      </c>
      <c r="AG438">
        <f>SUM($S438:T438)</f>
        <v>0</v>
      </c>
      <c r="AH438">
        <f>SUM($S438:U438)</f>
        <v>0</v>
      </c>
      <c r="AI438">
        <f>SUM($S438:V438)</f>
        <v>0</v>
      </c>
      <c r="AJ438">
        <f>SUM($S438:W438)</f>
        <v>0</v>
      </c>
      <c r="AK438">
        <f>SUM($S438:X438)</f>
        <v>0</v>
      </c>
      <c r="AL438">
        <f>SUM($S438:Y438)</f>
        <v>0</v>
      </c>
      <c r="AM438">
        <f>SUM($S438:Z438)</f>
        <v>0</v>
      </c>
      <c r="AN438">
        <f>SUM($S438:AA438)</f>
        <v>0</v>
      </c>
      <c r="AO438">
        <f>SUM($S438:AB438)</f>
        <v>0</v>
      </c>
      <c r="AP438">
        <f>SUM($S438:AC438)</f>
        <v>0</v>
      </c>
      <c r="AQ438">
        <f>SUM($S438:AD438)</f>
        <v>0</v>
      </c>
    </row>
    <row r="439" spans="2:43" x14ac:dyDescent="0.25">
      <c r="B439">
        <v>20978</v>
      </c>
      <c r="C439" t="s">
        <v>629</v>
      </c>
      <c r="D439" t="s">
        <v>23</v>
      </c>
      <c r="E439" t="s">
        <v>18</v>
      </c>
      <c r="F439" t="s">
        <v>535</v>
      </c>
      <c r="G439" t="s">
        <v>358</v>
      </c>
      <c r="H439">
        <v>2023</v>
      </c>
      <c r="I439">
        <v>2024</v>
      </c>
      <c r="J439" t="s">
        <v>1268</v>
      </c>
      <c r="K439">
        <v>0</v>
      </c>
      <c r="L439">
        <v>0</v>
      </c>
      <c r="M439">
        <v>0</v>
      </c>
      <c r="N439">
        <v>12350.97</v>
      </c>
      <c r="O439">
        <v>0</v>
      </c>
      <c r="P439">
        <v>15000</v>
      </c>
      <c r="Q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>
        <f t="shared" si="6"/>
        <v>0</v>
      </c>
      <c r="AG439">
        <f>SUM($S439:T439)</f>
        <v>0</v>
      </c>
      <c r="AH439">
        <f>SUM($S439:U439)</f>
        <v>0</v>
      </c>
      <c r="AI439">
        <f>SUM($S439:V439)</f>
        <v>0</v>
      </c>
      <c r="AJ439">
        <f>SUM($S439:W439)</f>
        <v>0</v>
      </c>
      <c r="AK439">
        <f>SUM($S439:X439)</f>
        <v>0</v>
      </c>
      <c r="AL439">
        <f>SUM($S439:Y439)</f>
        <v>0</v>
      </c>
      <c r="AM439">
        <f>SUM($S439:Z439)</f>
        <v>0</v>
      </c>
      <c r="AN439">
        <f>SUM($S439:AA439)</f>
        <v>0</v>
      </c>
      <c r="AO439">
        <f>SUM($S439:AB439)</f>
        <v>0</v>
      </c>
      <c r="AP439">
        <f>SUM($S439:AC439)</f>
        <v>0</v>
      </c>
      <c r="AQ439">
        <f>SUM($S439:AD439)</f>
        <v>0</v>
      </c>
    </row>
    <row r="440" spans="2:43" x14ac:dyDescent="0.25">
      <c r="B440">
        <v>20979</v>
      </c>
      <c r="C440" t="s">
        <v>862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2023</v>
      </c>
      <c r="J440">
        <v>0</v>
      </c>
      <c r="K440">
        <v>0</v>
      </c>
      <c r="L440">
        <v>0</v>
      </c>
      <c r="M440">
        <v>0</v>
      </c>
      <c r="N440">
        <v>75.63</v>
      </c>
      <c r="O440">
        <v>0</v>
      </c>
      <c r="P440">
        <v>0</v>
      </c>
      <c r="Q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>
        <f t="shared" si="6"/>
        <v>0</v>
      </c>
      <c r="AG440">
        <f>SUM($S440:T440)</f>
        <v>0</v>
      </c>
      <c r="AH440">
        <f>SUM($S440:U440)</f>
        <v>0</v>
      </c>
      <c r="AI440">
        <f>SUM($S440:V440)</f>
        <v>0</v>
      </c>
      <c r="AJ440">
        <f>SUM($S440:W440)</f>
        <v>0</v>
      </c>
      <c r="AK440">
        <f>SUM($S440:X440)</f>
        <v>0</v>
      </c>
      <c r="AL440">
        <f>SUM($S440:Y440)</f>
        <v>0</v>
      </c>
      <c r="AM440">
        <f>SUM($S440:Z440)</f>
        <v>0</v>
      </c>
      <c r="AN440">
        <f>SUM($S440:AA440)</f>
        <v>0</v>
      </c>
      <c r="AO440">
        <f>SUM($S440:AB440)</f>
        <v>0</v>
      </c>
      <c r="AP440">
        <f>SUM($S440:AC440)</f>
        <v>0</v>
      </c>
      <c r="AQ440">
        <f>SUM($S440:AD440)</f>
        <v>0</v>
      </c>
    </row>
    <row r="441" spans="2:43" x14ac:dyDescent="0.25">
      <c r="B441">
        <v>20981</v>
      </c>
      <c r="C441" t="s">
        <v>84</v>
      </c>
      <c r="D441" t="s">
        <v>23</v>
      </c>
      <c r="E441" t="s">
        <v>18</v>
      </c>
      <c r="F441" t="s">
        <v>535</v>
      </c>
      <c r="G441" t="s">
        <v>64</v>
      </c>
      <c r="H441">
        <v>2023</v>
      </c>
      <c r="I441" t="s">
        <v>38</v>
      </c>
      <c r="J441" t="s">
        <v>1268</v>
      </c>
      <c r="K441" t="s">
        <v>174</v>
      </c>
      <c r="L441" t="s">
        <v>1240</v>
      </c>
      <c r="M441">
        <v>0</v>
      </c>
      <c r="N441">
        <v>11979.05</v>
      </c>
      <c r="O441">
        <v>12688.78</v>
      </c>
      <c r="P441">
        <v>15000</v>
      </c>
      <c r="Q441">
        <v>13000</v>
      </c>
      <c r="S441">
        <v>845</v>
      </c>
      <c r="T441">
        <v>1040</v>
      </c>
      <c r="U441">
        <v>1365</v>
      </c>
      <c r="V441">
        <v>1170</v>
      </c>
      <c r="W441">
        <v>1170</v>
      </c>
      <c r="X441">
        <v>1040</v>
      </c>
      <c r="Y441">
        <v>1040</v>
      </c>
      <c r="Z441">
        <v>650</v>
      </c>
      <c r="AA441">
        <v>1170</v>
      </c>
      <c r="AB441">
        <v>1430</v>
      </c>
      <c r="AC441">
        <v>1170</v>
      </c>
      <c r="AD441">
        <v>910</v>
      </c>
      <c r="AF441">
        <f t="shared" si="6"/>
        <v>845</v>
      </c>
      <c r="AG441">
        <f>SUM($S441:T441)</f>
        <v>1885</v>
      </c>
      <c r="AH441">
        <f>SUM($S441:U441)</f>
        <v>3250</v>
      </c>
      <c r="AI441">
        <f>SUM($S441:V441)</f>
        <v>4420</v>
      </c>
      <c r="AJ441">
        <f>SUM($S441:W441)</f>
        <v>5590</v>
      </c>
      <c r="AK441">
        <f>SUM($S441:X441)</f>
        <v>6630</v>
      </c>
      <c r="AL441">
        <f>SUM($S441:Y441)</f>
        <v>7670</v>
      </c>
      <c r="AM441">
        <f>SUM($S441:Z441)</f>
        <v>8320</v>
      </c>
      <c r="AN441">
        <f>SUM($S441:AA441)</f>
        <v>9490</v>
      </c>
      <c r="AO441">
        <f>SUM($S441:AB441)</f>
        <v>10920</v>
      </c>
      <c r="AP441">
        <f>SUM($S441:AC441)</f>
        <v>12090</v>
      </c>
      <c r="AQ441">
        <f>SUM($S441:AD441)</f>
        <v>13000</v>
      </c>
    </row>
    <row r="442" spans="2:43" x14ac:dyDescent="0.25">
      <c r="B442">
        <v>20982</v>
      </c>
      <c r="C442" t="s">
        <v>98</v>
      </c>
      <c r="D442" t="s">
        <v>23</v>
      </c>
      <c r="E442" t="s">
        <v>18</v>
      </c>
      <c r="F442" t="s">
        <v>535</v>
      </c>
      <c r="G442" t="s">
        <v>107</v>
      </c>
      <c r="H442">
        <v>2023</v>
      </c>
      <c r="I442" t="s">
        <v>38</v>
      </c>
      <c r="J442" t="s">
        <v>1268</v>
      </c>
      <c r="K442" t="s">
        <v>712</v>
      </c>
      <c r="L442" t="s">
        <v>1239</v>
      </c>
      <c r="M442">
        <v>0</v>
      </c>
      <c r="N442">
        <v>6363.03</v>
      </c>
      <c r="O442">
        <v>4962.17</v>
      </c>
      <c r="P442">
        <v>7500</v>
      </c>
      <c r="Q442">
        <v>5000</v>
      </c>
      <c r="S442">
        <v>325</v>
      </c>
      <c r="T442">
        <v>400</v>
      </c>
      <c r="U442">
        <v>525</v>
      </c>
      <c r="V442">
        <v>450</v>
      </c>
      <c r="W442">
        <v>450</v>
      </c>
      <c r="X442">
        <v>400</v>
      </c>
      <c r="Y442">
        <v>400</v>
      </c>
      <c r="Z442">
        <v>250</v>
      </c>
      <c r="AA442">
        <v>450</v>
      </c>
      <c r="AB442">
        <v>550</v>
      </c>
      <c r="AC442">
        <v>450</v>
      </c>
      <c r="AD442">
        <v>350</v>
      </c>
      <c r="AF442">
        <f t="shared" si="6"/>
        <v>325</v>
      </c>
      <c r="AG442">
        <f>SUM($S442:T442)</f>
        <v>725</v>
      </c>
      <c r="AH442">
        <f>SUM($S442:U442)</f>
        <v>1250</v>
      </c>
      <c r="AI442">
        <f>SUM($S442:V442)</f>
        <v>1700</v>
      </c>
      <c r="AJ442">
        <f>SUM($S442:W442)</f>
        <v>2150</v>
      </c>
      <c r="AK442">
        <f>SUM($S442:X442)</f>
        <v>2550</v>
      </c>
      <c r="AL442">
        <f>SUM($S442:Y442)</f>
        <v>2950</v>
      </c>
      <c r="AM442">
        <f>SUM($S442:Z442)</f>
        <v>3200</v>
      </c>
      <c r="AN442">
        <f>SUM($S442:AA442)</f>
        <v>3650</v>
      </c>
      <c r="AO442">
        <f>SUM($S442:AB442)</f>
        <v>4200</v>
      </c>
      <c r="AP442">
        <f>SUM($S442:AC442)</f>
        <v>4650</v>
      </c>
      <c r="AQ442">
        <f>SUM($S442:AD442)</f>
        <v>5000</v>
      </c>
    </row>
    <row r="443" spans="2:43" x14ac:dyDescent="0.25">
      <c r="B443">
        <v>20983</v>
      </c>
      <c r="C443" t="s">
        <v>280</v>
      </c>
      <c r="D443" t="s">
        <v>23</v>
      </c>
      <c r="E443" t="s">
        <v>18</v>
      </c>
      <c r="F443" t="s">
        <v>535</v>
      </c>
      <c r="G443" t="s">
        <v>358</v>
      </c>
      <c r="H443">
        <v>2023</v>
      </c>
      <c r="I443">
        <v>2024</v>
      </c>
      <c r="J443" t="s">
        <v>1268</v>
      </c>
      <c r="K443">
        <v>0</v>
      </c>
      <c r="L443">
        <v>0</v>
      </c>
      <c r="M443">
        <v>0</v>
      </c>
      <c r="N443">
        <v>387.57</v>
      </c>
      <c r="O443">
        <v>0</v>
      </c>
      <c r="P443">
        <v>1000</v>
      </c>
      <c r="Q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>
        <f t="shared" si="6"/>
        <v>0</v>
      </c>
      <c r="AG443">
        <f>SUM($S443:T443)</f>
        <v>0</v>
      </c>
      <c r="AH443">
        <f>SUM($S443:U443)</f>
        <v>0</v>
      </c>
      <c r="AI443">
        <f>SUM($S443:V443)</f>
        <v>0</v>
      </c>
      <c r="AJ443">
        <f>SUM($S443:W443)</f>
        <v>0</v>
      </c>
      <c r="AK443">
        <f>SUM($S443:X443)</f>
        <v>0</v>
      </c>
      <c r="AL443">
        <f>SUM($S443:Y443)</f>
        <v>0</v>
      </c>
      <c r="AM443">
        <f>SUM($S443:Z443)</f>
        <v>0</v>
      </c>
      <c r="AN443">
        <f>SUM($S443:AA443)</f>
        <v>0</v>
      </c>
      <c r="AO443">
        <f>SUM($S443:AB443)</f>
        <v>0</v>
      </c>
      <c r="AP443">
        <f>SUM($S443:AC443)</f>
        <v>0</v>
      </c>
      <c r="AQ443">
        <f>SUM($S443:AD443)</f>
        <v>0</v>
      </c>
    </row>
    <row r="444" spans="2:43" x14ac:dyDescent="0.25">
      <c r="B444">
        <v>20984</v>
      </c>
      <c r="C444" t="s">
        <v>92</v>
      </c>
      <c r="D444" t="s">
        <v>23</v>
      </c>
      <c r="E444" t="s">
        <v>18</v>
      </c>
      <c r="F444" t="s">
        <v>535</v>
      </c>
      <c r="G444" t="s">
        <v>64</v>
      </c>
      <c r="H444">
        <v>2023</v>
      </c>
      <c r="I444" t="s">
        <v>38</v>
      </c>
      <c r="J444" t="s">
        <v>1268</v>
      </c>
      <c r="K444" t="s">
        <v>141</v>
      </c>
      <c r="L444" t="s">
        <v>1239</v>
      </c>
      <c r="M444">
        <v>0</v>
      </c>
      <c r="N444">
        <v>6604.56</v>
      </c>
      <c r="O444">
        <v>8905.66</v>
      </c>
      <c r="P444">
        <v>10000</v>
      </c>
      <c r="Q444">
        <v>9000</v>
      </c>
      <c r="S444">
        <v>585</v>
      </c>
      <c r="T444">
        <v>720</v>
      </c>
      <c r="U444">
        <v>945</v>
      </c>
      <c r="V444">
        <v>810</v>
      </c>
      <c r="W444">
        <v>810</v>
      </c>
      <c r="X444">
        <v>720</v>
      </c>
      <c r="Y444">
        <v>720</v>
      </c>
      <c r="Z444">
        <v>450</v>
      </c>
      <c r="AA444">
        <v>810</v>
      </c>
      <c r="AB444">
        <v>990</v>
      </c>
      <c r="AC444">
        <v>810</v>
      </c>
      <c r="AD444">
        <v>630</v>
      </c>
      <c r="AF444">
        <f t="shared" si="6"/>
        <v>585</v>
      </c>
      <c r="AG444">
        <f>SUM($S444:T444)</f>
        <v>1305</v>
      </c>
      <c r="AH444">
        <f>SUM($S444:U444)</f>
        <v>2250</v>
      </c>
      <c r="AI444">
        <f>SUM($S444:V444)</f>
        <v>3060</v>
      </c>
      <c r="AJ444">
        <f>SUM($S444:W444)</f>
        <v>3870</v>
      </c>
      <c r="AK444">
        <f>SUM($S444:X444)</f>
        <v>4590</v>
      </c>
      <c r="AL444">
        <f>SUM($S444:Y444)</f>
        <v>5310</v>
      </c>
      <c r="AM444">
        <f>SUM($S444:Z444)</f>
        <v>5760</v>
      </c>
      <c r="AN444">
        <f>SUM($S444:AA444)</f>
        <v>6570</v>
      </c>
      <c r="AO444">
        <f>SUM($S444:AB444)</f>
        <v>7560</v>
      </c>
      <c r="AP444">
        <f>SUM($S444:AC444)</f>
        <v>8370</v>
      </c>
      <c r="AQ444">
        <f>SUM($S444:AD444)</f>
        <v>9000</v>
      </c>
    </row>
    <row r="445" spans="2:43" x14ac:dyDescent="0.25">
      <c r="B445">
        <v>20985</v>
      </c>
      <c r="C445" t="s">
        <v>71</v>
      </c>
      <c r="D445" t="s">
        <v>23</v>
      </c>
      <c r="E445" t="s">
        <v>18</v>
      </c>
      <c r="F445" t="s">
        <v>535</v>
      </c>
      <c r="G445" t="s">
        <v>107</v>
      </c>
      <c r="H445">
        <v>2023</v>
      </c>
      <c r="I445" t="s">
        <v>38</v>
      </c>
      <c r="J445" t="s">
        <v>1268</v>
      </c>
      <c r="K445" t="s">
        <v>128</v>
      </c>
      <c r="L445" t="s">
        <v>1242</v>
      </c>
      <c r="M445">
        <v>0</v>
      </c>
      <c r="N445">
        <v>25245.06</v>
      </c>
      <c r="O445">
        <v>24748.07</v>
      </c>
      <c r="P445">
        <v>27500</v>
      </c>
      <c r="Q445">
        <v>25000</v>
      </c>
      <c r="S445">
        <v>1625</v>
      </c>
      <c r="T445">
        <v>2000</v>
      </c>
      <c r="U445">
        <v>2625</v>
      </c>
      <c r="V445">
        <v>2250</v>
      </c>
      <c r="W445">
        <v>2250</v>
      </c>
      <c r="X445">
        <v>2000</v>
      </c>
      <c r="Y445">
        <v>2000</v>
      </c>
      <c r="Z445">
        <v>1250</v>
      </c>
      <c r="AA445">
        <v>2250</v>
      </c>
      <c r="AB445">
        <v>2750</v>
      </c>
      <c r="AC445">
        <v>2250</v>
      </c>
      <c r="AD445">
        <v>1750</v>
      </c>
      <c r="AF445">
        <f t="shared" si="6"/>
        <v>1625</v>
      </c>
      <c r="AG445">
        <f>SUM($S445:T445)</f>
        <v>3625</v>
      </c>
      <c r="AH445">
        <f>SUM($S445:U445)</f>
        <v>6250</v>
      </c>
      <c r="AI445">
        <f>SUM($S445:V445)</f>
        <v>8500</v>
      </c>
      <c r="AJ445">
        <f>SUM($S445:W445)</f>
        <v>10750</v>
      </c>
      <c r="AK445">
        <f>SUM($S445:X445)</f>
        <v>12750</v>
      </c>
      <c r="AL445">
        <f>SUM($S445:Y445)</f>
        <v>14750</v>
      </c>
      <c r="AM445">
        <f>SUM($S445:Z445)</f>
        <v>16000</v>
      </c>
      <c r="AN445">
        <f>SUM($S445:AA445)</f>
        <v>18250</v>
      </c>
      <c r="AO445">
        <f>SUM($S445:AB445)</f>
        <v>21000</v>
      </c>
      <c r="AP445">
        <f>SUM($S445:AC445)</f>
        <v>23250</v>
      </c>
      <c r="AQ445">
        <f>SUM($S445:AD445)</f>
        <v>25000</v>
      </c>
    </row>
    <row r="446" spans="2:43" x14ac:dyDescent="0.25">
      <c r="B446">
        <v>20986</v>
      </c>
      <c r="C446" t="s">
        <v>159</v>
      </c>
      <c r="D446" t="s">
        <v>23</v>
      </c>
      <c r="E446" t="s">
        <v>18</v>
      </c>
      <c r="F446" t="s">
        <v>535</v>
      </c>
      <c r="G446" t="s">
        <v>107</v>
      </c>
      <c r="H446">
        <v>2023</v>
      </c>
      <c r="I446" t="s">
        <v>38</v>
      </c>
      <c r="J446" t="s">
        <v>1268</v>
      </c>
      <c r="K446" t="s">
        <v>133</v>
      </c>
      <c r="L446" t="s">
        <v>1242</v>
      </c>
      <c r="M446">
        <v>0</v>
      </c>
      <c r="N446">
        <v>5962.11</v>
      </c>
      <c r="O446">
        <v>11766.74</v>
      </c>
      <c r="P446">
        <v>7500</v>
      </c>
      <c r="Q446">
        <v>16500</v>
      </c>
      <c r="S446">
        <v>1072.5</v>
      </c>
      <c r="T446">
        <v>1320</v>
      </c>
      <c r="U446">
        <v>1732.5</v>
      </c>
      <c r="V446">
        <v>1485</v>
      </c>
      <c r="W446">
        <v>1485</v>
      </c>
      <c r="X446">
        <v>1320</v>
      </c>
      <c r="Y446">
        <v>1320</v>
      </c>
      <c r="Z446">
        <v>825</v>
      </c>
      <c r="AA446">
        <v>1485</v>
      </c>
      <c r="AB446">
        <v>1815</v>
      </c>
      <c r="AC446">
        <v>1485</v>
      </c>
      <c r="AD446">
        <v>1155</v>
      </c>
      <c r="AF446">
        <f t="shared" si="6"/>
        <v>1072.5</v>
      </c>
      <c r="AG446">
        <f>SUM($S446:T446)</f>
        <v>2392.5</v>
      </c>
      <c r="AH446">
        <f>SUM($S446:U446)</f>
        <v>4125</v>
      </c>
      <c r="AI446">
        <f>SUM($S446:V446)</f>
        <v>5610</v>
      </c>
      <c r="AJ446">
        <f>SUM($S446:W446)</f>
        <v>7095</v>
      </c>
      <c r="AK446">
        <f>SUM($S446:X446)</f>
        <v>8415</v>
      </c>
      <c r="AL446">
        <f>SUM($S446:Y446)</f>
        <v>9735</v>
      </c>
      <c r="AM446">
        <f>SUM($S446:Z446)</f>
        <v>10560</v>
      </c>
      <c r="AN446">
        <f>SUM($S446:AA446)</f>
        <v>12045</v>
      </c>
      <c r="AO446">
        <f>SUM($S446:AB446)</f>
        <v>13860</v>
      </c>
      <c r="AP446">
        <f>SUM($S446:AC446)</f>
        <v>15345</v>
      </c>
      <c r="AQ446">
        <f>SUM($S446:AD446)</f>
        <v>16500</v>
      </c>
    </row>
    <row r="447" spans="2:43" x14ac:dyDescent="0.25">
      <c r="B447">
        <v>20987</v>
      </c>
      <c r="C447" t="s">
        <v>863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127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>
        <f t="shared" si="6"/>
        <v>0</v>
      </c>
      <c r="AG447">
        <f>SUM($S447:T447)</f>
        <v>0</v>
      </c>
      <c r="AH447">
        <f>SUM($S447:U447)</f>
        <v>0</v>
      </c>
      <c r="AI447">
        <f>SUM($S447:V447)</f>
        <v>0</v>
      </c>
      <c r="AJ447">
        <f>SUM($S447:W447)</f>
        <v>0</v>
      </c>
      <c r="AK447">
        <f>SUM($S447:X447)</f>
        <v>0</v>
      </c>
      <c r="AL447">
        <f>SUM($S447:Y447)</f>
        <v>0</v>
      </c>
      <c r="AM447">
        <f>SUM($S447:Z447)</f>
        <v>0</v>
      </c>
      <c r="AN447">
        <f>SUM($S447:AA447)</f>
        <v>0</v>
      </c>
      <c r="AO447">
        <f>SUM($S447:AB447)</f>
        <v>0</v>
      </c>
      <c r="AP447">
        <f>SUM($S447:AC447)</f>
        <v>0</v>
      </c>
      <c r="AQ447">
        <f>SUM($S447:AD447)</f>
        <v>0</v>
      </c>
    </row>
    <row r="448" spans="2:43" x14ac:dyDescent="0.25">
      <c r="B448">
        <v>20989</v>
      </c>
      <c r="C448" t="s">
        <v>864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127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F448">
        <f t="shared" si="6"/>
        <v>0</v>
      </c>
      <c r="AG448">
        <f>SUM($S448:T448)</f>
        <v>0</v>
      </c>
      <c r="AH448">
        <f>SUM($S448:U448)</f>
        <v>0</v>
      </c>
      <c r="AI448">
        <f>SUM($S448:V448)</f>
        <v>0</v>
      </c>
      <c r="AJ448">
        <f>SUM($S448:W448)</f>
        <v>0</v>
      </c>
      <c r="AK448">
        <f>SUM($S448:X448)</f>
        <v>0</v>
      </c>
      <c r="AL448">
        <f>SUM($S448:Y448)</f>
        <v>0</v>
      </c>
      <c r="AM448">
        <f>SUM($S448:Z448)</f>
        <v>0</v>
      </c>
      <c r="AN448">
        <f>SUM($S448:AA448)</f>
        <v>0</v>
      </c>
      <c r="AO448">
        <f>SUM($S448:AB448)</f>
        <v>0</v>
      </c>
      <c r="AP448">
        <f>SUM($S448:AC448)</f>
        <v>0</v>
      </c>
      <c r="AQ448">
        <f>SUM($S448:AD448)</f>
        <v>0</v>
      </c>
    </row>
    <row r="449" spans="2:43" x14ac:dyDescent="0.25">
      <c r="B449">
        <v>20990</v>
      </c>
      <c r="C449" t="s">
        <v>264</v>
      </c>
      <c r="D449" t="s">
        <v>23</v>
      </c>
      <c r="E449" t="s">
        <v>271</v>
      </c>
      <c r="F449" t="s">
        <v>564</v>
      </c>
      <c r="G449" t="s">
        <v>64</v>
      </c>
      <c r="H449">
        <v>0</v>
      </c>
      <c r="I449" t="s">
        <v>38</v>
      </c>
      <c r="J449" t="s">
        <v>1268</v>
      </c>
      <c r="K449" t="s">
        <v>141</v>
      </c>
      <c r="L449" t="s">
        <v>1239</v>
      </c>
      <c r="M449">
        <v>0</v>
      </c>
      <c r="N449">
        <v>14032.6</v>
      </c>
      <c r="O449">
        <v>11937.86</v>
      </c>
      <c r="P449">
        <v>25000</v>
      </c>
      <c r="Q449">
        <v>10000</v>
      </c>
      <c r="S449">
        <v>650</v>
      </c>
      <c r="T449">
        <v>800</v>
      </c>
      <c r="U449">
        <v>1050</v>
      </c>
      <c r="V449">
        <v>900</v>
      </c>
      <c r="W449">
        <v>900</v>
      </c>
      <c r="X449">
        <v>800</v>
      </c>
      <c r="Y449">
        <v>800</v>
      </c>
      <c r="Z449">
        <v>500</v>
      </c>
      <c r="AA449">
        <v>900</v>
      </c>
      <c r="AB449">
        <v>1100</v>
      </c>
      <c r="AC449">
        <v>900</v>
      </c>
      <c r="AD449">
        <v>700</v>
      </c>
      <c r="AF449">
        <f t="shared" si="6"/>
        <v>650</v>
      </c>
      <c r="AG449">
        <f>SUM($S449:T449)</f>
        <v>1450</v>
      </c>
      <c r="AH449">
        <f>SUM($S449:U449)</f>
        <v>2500</v>
      </c>
      <c r="AI449">
        <f>SUM($S449:V449)</f>
        <v>3400</v>
      </c>
      <c r="AJ449">
        <f>SUM($S449:W449)</f>
        <v>4300</v>
      </c>
      <c r="AK449">
        <f>SUM($S449:X449)</f>
        <v>5100</v>
      </c>
      <c r="AL449">
        <f>SUM($S449:Y449)</f>
        <v>5900</v>
      </c>
      <c r="AM449">
        <f>SUM($S449:Z449)</f>
        <v>6400</v>
      </c>
      <c r="AN449">
        <f>SUM($S449:AA449)</f>
        <v>7300</v>
      </c>
      <c r="AO449">
        <f>SUM($S449:AB449)</f>
        <v>8400</v>
      </c>
      <c r="AP449">
        <f>SUM($S449:AC449)</f>
        <v>9300</v>
      </c>
      <c r="AQ449">
        <f>SUM($S449:AD449)</f>
        <v>10000</v>
      </c>
    </row>
    <row r="450" spans="2:43" x14ac:dyDescent="0.25">
      <c r="B450">
        <v>20991</v>
      </c>
      <c r="C450" t="s">
        <v>865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127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F450">
        <f t="shared" si="6"/>
        <v>0</v>
      </c>
      <c r="AG450">
        <f>SUM($S450:T450)</f>
        <v>0</v>
      </c>
      <c r="AH450">
        <f>SUM($S450:U450)</f>
        <v>0</v>
      </c>
      <c r="AI450">
        <f>SUM($S450:V450)</f>
        <v>0</v>
      </c>
      <c r="AJ450">
        <f>SUM($S450:W450)</f>
        <v>0</v>
      </c>
      <c r="AK450">
        <f>SUM($S450:X450)</f>
        <v>0</v>
      </c>
      <c r="AL450">
        <f>SUM($S450:Y450)</f>
        <v>0</v>
      </c>
      <c r="AM450">
        <f>SUM($S450:Z450)</f>
        <v>0</v>
      </c>
      <c r="AN450">
        <f>SUM($S450:AA450)</f>
        <v>0</v>
      </c>
      <c r="AO450">
        <f>SUM($S450:AB450)</f>
        <v>0</v>
      </c>
      <c r="AP450">
        <f>SUM($S450:AC450)</f>
        <v>0</v>
      </c>
      <c r="AQ450">
        <f>SUM($S450:AD450)</f>
        <v>0</v>
      </c>
    </row>
    <row r="451" spans="2:43" x14ac:dyDescent="0.25">
      <c r="B451">
        <v>20992</v>
      </c>
      <c r="C451" t="s">
        <v>93</v>
      </c>
      <c r="D451" t="s">
        <v>23</v>
      </c>
      <c r="E451" t="s">
        <v>18</v>
      </c>
      <c r="F451" t="s">
        <v>535</v>
      </c>
      <c r="G451" t="s">
        <v>107</v>
      </c>
      <c r="H451">
        <v>2023</v>
      </c>
      <c r="I451" t="s">
        <v>38</v>
      </c>
      <c r="J451" t="s">
        <v>1268</v>
      </c>
      <c r="K451" t="s">
        <v>141</v>
      </c>
      <c r="L451" t="s">
        <v>1239</v>
      </c>
      <c r="M451">
        <v>0</v>
      </c>
      <c r="N451">
        <v>8081.41</v>
      </c>
      <c r="O451">
        <v>13063.13</v>
      </c>
      <c r="P451">
        <v>15000</v>
      </c>
      <c r="Q451">
        <v>16500</v>
      </c>
      <c r="S451">
        <v>1072.5</v>
      </c>
      <c r="T451">
        <v>1320</v>
      </c>
      <c r="U451">
        <v>1732.5</v>
      </c>
      <c r="V451">
        <v>1485</v>
      </c>
      <c r="W451">
        <v>1485</v>
      </c>
      <c r="X451">
        <v>1320</v>
      </c>
      <c r="Y451">
        <v>1320</v>
      </c>
      <c r="Z451">
        <v>825</v>
      </c>
      <c r="AA451">
        <v>1485</v>
      </c>
      <c r="AB451">
        <v>1815</v>
      </c>
      <c r="AC451">
        <v>1485</v>
      </c>
      <c r="AD451">
        <v>1155</v>
      </c>
      <c r="AF451">
        <f t="shared" si="6"/>
        <v>1072.5</v>
      </c>
      <c r="AG451">
        <f>SUM($S451:T451)</f>
        <v>2392.5</v>
      </c>
      <c r="AH451">
        <f>SUM($S451:U451)</f>
        <v>4125</v>
      </c>
      <c r="AI451">
        <f>SUM($S451:V451)</f>
        <v>5610</v>
      </c>
      <c r="AJ451">
        <f>SUM($S451:W451)</f>
        <v>7095</v>
      </c>
      <c r="AK451">
        <f>SUM($S451:X451)</f>
        <v>8415</v>
      </c>
      <c r="AL451">
        <f>SUM($S451:Y451)</f>
        <v>9735</v>
      </c>
      <c r="AM451">
        <f>SUM($S451:Z451)</f>
        <v>10560</v>
      </c>
      <c r="AN451">
        <f>SUM($S451:AA451)</f>
        <v>12045</v>
      </c>
      <c r="AO451">
        <f>SUM($S451:AB451)</f>
        <v>13860</v>
      </c>
      <c r="AP451">
        <f>SUM($S451:AC451)</f>
        <v>15345</v>
      </c>
      <c r="AQ451">
        <f>SUM($S451:AD451)</f>
        <v>16500</v>
      </c>
    </row>
    <row r="452" spans="2:43" x14ac:dyDescent="0.25">
      <c r="B452">
        <v>20993</v>
      </c>
      <c r="C452" t="s">
        <v>866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127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>
        <f t="shared" ref="AF452:AF515" si="7">S452</f>
        <v>0</v>
      </c>
      <c r="AG452">
        <f>SUM($S452:T452)</f>
        <v>0</v>
      </c>
      <c r="AH452">
        <f>SUM($S452:U452)</f>
        <v>0</v>
      </c>
      <c r="AI452">
        <f>SUM($S452:V452)</f>
        <v>0</v>
      </c>
      <c r="AJ452">
        <f>SUM($S452:W452)</f>
        <v>0</v>
      </c>
      <c r="AK452">
        <f>SUM($S452:X452)</f>
        <v>0</v>
      </c>
      <c r="AL452">
        <f>SUM($S452:Y452)</f>
        <v>0</v>
      </c>
      <c r="AM452">
        <f>SUM($S452:Z452)</f>
        <v>0</v>
      </c>
      <c r="AN452">
        <f>SUM($S452:AA452)</f>
        <v>0</v>
      </c>
      <c r="AO452">
        <f>SUM($S452:AB452)</f>
        <v>0</v>
      </c>
      <c r="AP452">
        <f>SUM($S452:AC452)</f>
        <v>0</v>
      </c>
      <c r="AQ452">
        <f>SUM($S452:AD452)</f>
        <v>0</v>
      </c>
    </row>
    <row r="453" spans="2:43" x14ac:dyDescent="0.25">
      <c r="B453">
        <v>20994</v>
      </c>
      <c r="C453" t="s">
        <v>867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127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>
        <f t="shared" si="7"/>
        <v>0</v>
      </c>
      <c r="AG453">
        <f>SUM($S453:T453)</f>
        <v>0</v>
      </c>
      <c r="AH453">
        <f>SUM($S453:U453)</f>
        <v>0</v>
      </c>
      <c r="AI453">
        <f>SUM($S453:V453)</f>
        <v>0</v>
      </c>
      <c r="AJ453">
        <f>SUM($S453:W453)</f>
        <v>0</v>
      </c>
      <c r="AK453">
        <f>SUM($S453:X453)</f>
        <v>0</v>
      </c>
      <c r="AL453">
        <f>SUM($S453:Y453)</f>
        <v>0</v>
      </c>
      <c r="AM453">
        <f>SUM($S453:Z453)</f>
        <v>0</v>
      </c>
      <c r="AN453">
        <f>SUM($S453:AA453)</f>
        <v>0</v>
      </c>
      <c r="AO453">
        <f>SUM($S453:AB453)</f>
        <v>0</v>
      </c>
      <c r="AP453">
        <f>SUM($S453:AC453)</f>
        <v>0</v>
      </c>
      <c r="AQ453">
        <f>SUM($S453:AD453)</f>
        <v>0</v>
      </c>
    </row>
    <row r="454" spans="2:43" x14ac:dyDescent="0.25">
      <c r="B454">
        <v>20995</v>
      </c>
      <c r="C454" t="s">
        <v>144</v>
      </c>
      <c r="D454" t="s">
        <v>23</v>
      </c>
      <c r="E454" t="s">
        <v>16</v>
      </c>
      <c r="F454" t="s">
        <v>535</v>
      </c>
      <c r="G454" t="s">
        <v>64</v>
      </c>
      <c r="H454">
        <v>2023</v>
      </c>
      <c r="I454" t="s">
        <v>38</v>
      </c>
      <c r="J454" t="s">
        <v>1268</v>
      </c>
      <c r="K454" t="s">
        <v>712</v>
      </c>
      <c r="L454" t="s">
        <v>1239</v>
      </c>
      <c r="M454">
        <v>0</v>
      </c>
      <c r="N454">
        <v>4015.37</v>
      </c>
      <c r="O454">
        <v>3227.74</v>
      </c>
      <c r="P454">
        <v>0</v>
      </c>
      <c r="Q454">
        <v>10000</v>
      </c>
      <c r="S454">
        <v>650</v>
      </c>
      <c r="T454">
        <v>800</v>
      </c>
      <c r="U454">
        <v>1050</v>
      </c>
      <c r="V454">
        <v>900</v>
      </c>
      <c r="W454">
        <v>900</v>
      </c>
      <c r="X454">
        <v>800</v>
      </c>
      <c r="Y454">
        <v>800</v>
      </c>
      <c r="Z454">
        <v>500</v>
      </c>
      <c r="AA454">
        <v>900</v>
      </c>
      <c r="AB454">
        <v>1100</v>
      </c>
      <c r="AC454">
        <v>900</v>
      </c>
      <c r="AD454">
        <v>700</v>
      </c>
      <c r="AF454">
        <f t="shared" si="7"/>
        <v>650</v>
      </c>
      <c r="AG454">
        <f>SUM($S454:T454)</f>
        <v>1450</v>
      </c>
      <c r="AH454">
        <f>SUM($S454:U454)</f>
        <v>2500</v>
      </c>
      <c r="AI454">
        <f>SUM($S454:V454)</f>
        <v>3400</v>
      </c>
      <c r="AJ454">
        <f>SUM($S454:W454)</f>
        <v>4300</v>
      </c>
      <c r="AK454">
        <f>SUM($S454:X454)</f>
        <v>5100</v>
      </c>
      <c r="AL454">
        <f>SUM($S454:Y454)</f>
        <v>5900</v>
      </c>
      <c r="AM454">
        <f>SUM($S454:Z454)</f>
        <v>6400</v>
      </c>
      <c r="AN454">
        <f>SUM($S454:AA454)</f>
        <v>7300</v>
      </c>
      <c r="AO454">
        <f>SUM($S454:AB454)</f>
        <v>8400</v>
      </c>
      <c r="AP454">
        <f>SUM($S454:AC454)</f>
        <v>9300</v>
      </c>
      <c r="AQ454">
        <f>SUM($S454:AD454)</f>
        <v>10000</v>
      </c>
    </row>
    <row r="455" spans="2:43" x14ac:dyDescent="0.25">
      <c r="B455">
        <v>20997</v>
      </c>
      <c r="C455" t="s">
        <v>235</v>
      </c>
      <c r="D455" t="s">
        <v>23</v>
      </c>
      <c r="E455" t="s">
        <v>19</v>
      </c>
      <c r="F455" t="s">
        <v>535</v>
      </c>
      <c r="G455" t="s">
        <v>64</v>
      </c>
      <c r="H455">
        <v>2024</v>
      </c>
      <c r="I455" t="s">
        <v>38</v>
      </c>
      <c r="J455" t="s">
        <v>146</v>
      </c>
      <c r="K455" t="s">
        <v>146</v>
      </c>
      <c r="M455">
        <v>0</v>
      </c>
      <c r="N455">
        <v>0</v>
      </c>
      <c r="O455">
        <v>4121.68</v>
      </c>
      <c r="P455">
        <v>0</v>
      </c>
      <c r="Q455">
        <v>10000</v>
      </c>
      <c r="S455">
        <v>650</v>
      </c>
      <c r="T455">
        <v>800</v>
      </c>
      <c r="U455">
        <v>1050</v>
      </c>
      <c r="V455">
        <v>900</v>
      </c>
      <c r="W455">
        <v>900</v>
      </c>
      <c r="X455">
        <v>800</v>
      </c>
      <c r="Y455">
        <v>800</v>
      </c>
      <c r="Z455">
        <v>500</v>
      </c>
      <c r="AA455">
        <v>900</v>
      </c>
      <c r="AB455">
        <v>1100</v>
      </c>
      <c r="AC455">
        <v>900</v>
      </c>
      <c r="AD455">
        <v>700</v>
      </c>
      <c r="AF455">
        <f t="shared" si="7"/>
        <v>650</v>
      </c>
      <c r="AG455">
        <f>SUM($S455:T455)</f>
        <v>1450</v>
      </c>
      <c r="AH455">
        <f>SUM($S455:U455)</f>
        <v>2500</v>
      </c>
      <c r="AI455">
        <f>SUM($S455:V455)</f>
        <v>3400</v>
      </c>
      <c r="AJ455">
        <f>SUM($S455:W455)</f>
        <v>4300</v>
      </c>
      <c r="AK455">
        <f>SUM($S455:X455)</f>
        <v>5100</v>
      </c>
      <c r="AL455">
        <f>SUM($S455:Y455)</f>
        <v>5900</v>
      </c>
      <c r="AM455">
        <f>SUM($S455:Z455)</f>
        <v>6400</v>
      </c>
      <c r="AN455">
        <f>SUM($S455:AA455)</f>
        <v>7300</v>
      </c>
      <c r="AO455">
        <f>SUM($S455:AB455)</f>
        <v>8400</v>
      </c>
      <c r="AP455">
        <f>SUM($S455:AC455)</f>
        <v>9300</v>
      </c>
      <c r="AQ455">
        <f>SUM($S455:AD455)</f>
        <v>10000</v>
      </c>
    </row>
    <row r="456" spans="2:43" x14ac:dyDescent="0.25">
      <c r="B456">
        <v>20998</v>
      </c>
      <c r="C456" t="s">
        <v>868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127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>
        <f t="shared" si="7"/>
        <v>0</v>
      </c>
      <c r="AG456">
        <f>SUM($S456:T456)</f>
        <v>0</v>
      </c>
      <c r="AH456">
        <f>SUM($S456:U456)</f>
        <v>0</v>
      </c>
      <c r="AI456">
        <f>SUM($S456:V456)</f>
        <v>0</v>
      </c>
      <c r="AJ456">
        <f>SUM($S456:W456)</f>
        <v>0</v>
      </c>
      <c r="AK456">
        <f>SUM($S456:X456)</f>
        <v>0</v>
      </c>
      <c r="AL456">
        <f>SUM($S456:Y456)</f>
        <v>0</v>
      </c>
      <c r="AM456">
        <f>SUM($S456:Z456)</f>
        <v>0</v>
      </c>
      <c r="AN456">
        <f>SUM($S456:AA456)</f>
        <v>0</v>
      </c>
      <c r="AO456">
        <f>SUM($S456:AB456)</f>
        <v>0</v>
      </c>
      <c r="AP456">
        <f>SUM($S456:AC456)</f>
        <v>0</v>
      </c>
      <c r="AQ456">
        <f>SUM($S456:AD456)</f>
        <v>0</v>
      </c>
    </row>
    <row r="457" spans="2:43" x14ac:dyDescent="0.25">
      <c r="B457">
        <v>20999</v>
      </c>
      <c r="C457" t="s">
        <v>869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127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>
        <f t="shared" si="7"/>
        <v>0</v>
      </c>
      <c r="AG457">
        <f>SUM($S457:T457)</f>
        <v>0</v>
      </c>
      <c r="AH457">
        <f>SUM($S457:U457)</f>
        <v>0</v>
      </c>
      <c r="AI457">
        <f>SUM($S457:V457)</f>
        <v>0</v>
      </c>
      <c r="AJ457">
        <f>SUM($S457:W457)</f>
        <v>0</v>
      </c>
      <c r="AK457">
        <f>SUM($S457:X457)</f>
        <v>0</v>
      </c>
      <c r="AL457">
        <f>SUM($S457:Y457)</f>
        <v>0</v>
      </c>
      <c r="AM457">
        <f>SUM($S457:Z457)</f>
        <v>0</v>
      </c>
      <c r="AN457">
        <f>SUM($S457:AA457)</f>
        <v>0</v>
      </c>
      <c r="AO457">
        <f>SUM($S457:AB457)</f>
        <v>0</v>
      </c>
      <c r="AP457">
        <f>SUM($S457:AC457)</f>
        <v>0</v>
      </c>
      <c r="AQ457">
        <f>SUM($S457:AD457)</f>
        <v>0</v>
      </c>
    </row>
    <row r="458" spans="2:43" x14ac:dyDescent="0.25">
      <c r="B458">
        <v>23000</v>
      </c>
      <c r="C458" t="s">
        <v>384</v>
      </c>
      <c r="D458" t="s">
        <v>27</v>
      </c>
      <c r="E458" t="s">
        <v>411</v>
      </c>
      <c r="F458" t="s">
        <v>535</v>
      </c>
      <c r="G458" t="s">
        <v>64</v>
      </c>
      <c r="H458">
        <v>2020</v>
      </c>
      <c r="I458" t="s">
        <v>38</v>
      </c>
      <c r="J458" t="s">
        <v>128</v>
      </c>
      <c r="K458" t="s">
        <v>133</v>
      </c>
      <c r="L458" t="s">
        <v>1242</v>
      </c>
      <c r="M458">
        <v>30059.47</v>
      </c>
      <c r="N458">
        <v>27900.26</v>
      </c>
      <c r="O458">
        <v>18306.349999999999</v>
      </c>
      <c r="P458">
        <v>30000</v>
      </c>
      <c r="Q458">
        <v>20000</v>
      </c>
      <c r="S458">
        <v>1300</v>
      </c>
      <c r="T458">
        <v>1600</v>
      </c>
      <c r="U458">
        <v>2100</v>
      </c>
      <c r="V458">
        <v>1800</v>
      </c>
      <c r="W458">
        <v>1800</v>
      </c>
      <c r="X458">
        <v>1600</v>
      </c>
      <c r="Y458">
        <v>1600</v>
      </c>
      <c r="Z458">
        <v>1000</v>
      </c>
      <c r="AA458">
        <v>1800</v>
      </c>
      <c r="AB458">
        <v>2200</v>
      </c>
      <c r="AC458">
        <v>1800</v>
      </c>
      <c r="AD458">
        <v>1400</v>
      </c>
      <c r="AF458">
        <f t="shared" si="7"/>
        <v>1300</v>
      </c>
      <c r="AG458">
        <f>SUM($S458:T458)</f>
        <v>2900</v>
      </c>
      <c r="AH458">
        <f>SUM($S458:U458)</f>
        <v>5000</v>
      </c>
      <c r="AI458">
        <f>SUM($S458:V458)</f>
        <v>6800</v>
      </c>
      <c r="AJ458">
        <f>SUM($S458:W458)</f>
        <v>8600</v>
      </c>
      <c r="AK458">
        <f>SUM($S458:X458)</f>
        <v>10200</v>
      </c>
      <c r="AL458">
        <f>SUM($S458:Y458)</f>
        <v>11800</v>
      </c>
      <c r="AM458">
        <f>SUM($S458:Z458)</f>
        <v>12800</v>
      </c>
      <c r="AN458">
        <f>SUM($S458:AA458)</f>
        <v>14600</v>
      </c>
      <c r="AO458">
        <f>SUM($S458:AB458)</f>
        <v>16800</v>
      </c>
      <c r="AP458">
        <f>SUM($S458:AC458)</f>
        <v>18600</v>
      </c>
      <c r="AQ458">
        <f>SUM($S458:AD458)</f>
        <v>20000</v>
      </c>
    </row>
    <row r="459" spans="2:43" x14ac:dyDescent="0.25">
      <c r="B459">
        <v>23001</v>
      </c>
      <c r="C459" t="s">
        <v>374</v>
      </c>
      <c r="D459" t="s">
        <v>27</v>
      </c>
      <c r="E459" t="s">
        <v>411</v>
      </c>
      <c r="F459" t="s">
        <v>535</v>
      </c>
      <c r="G459" t="s">
        <v>64</v>
      </c>
      <c r="H459">
        <v>2022</v>
      </c>
      <c r="I459" t="s">
        <v>38</v>
      </c>
      <c r="J459" t="s">
        <v>128</v>
      </c>
      <c r="K459" t="s">
        <v>128</v>
      </c>
      <c r="L459" t="s">
        <v>1242</v>
      </c>
      <c r="M459">
        <v>61796.59</v>
      </c>
      <c r="N459">
        <v>124022.42</v>
      </c>
      <c r="O459">
        <v>88076.13</v>
      </c>
      <c r="P459">
        <v>130000</v>
      </c>
      <c r="Q459">
        <v>60000</v>
      </c>
      <c r="S459">
        <v>3900</v>
      </c>
      <c r="T459">
        <v>4800</v>
      </c>
      <c r="U459">
        <v>6300</v>
      </c>
      <c r="V459">
        <v>5400</v>
      </c>
      <c r="W459">
        <v>5400</v>
      </c>
      <c r="X459">
        <v>4800</v>
      </c>
      <c r="Y459">
        <v>4800</v>
      </c>
      <c r="Z459">
        <v>3000</v>
      </c>
      <c r="AA459">
        <v>5400</v>
      </c>
      <c r="AB459">
        <v>6600</v>
      </c>
      <c r="AC459">
        <v>5400</v>
      </c>
      <c r="AD459">
        <v>4200</v>
      </c>
      <c r="AF459">
        <f t="shared" si="7"/>
        <v>3900</v>
      </c>
      <c r="AG459">
        <f>SUM($S459:T459)</f>
        <v>8700</v>
      </c>
      <c r="AH459">
        <f>SUM($S459:U459)</f>
        <v>15000</v>
      </c>
      <c r="AI459">
        <f>SUM($S459:V459)</f>
        <v>20400</v>
      </c>
      <c r="AJ459">
        <f>SUM($S459:W459)</f>
        <v>25800</v>
      </c>
      <c r="AK459">
        <f>SUM($S459:X459)</f>
        <v>30600</v>
      </c>
      <c r="AL459">
        <f>SUM($S459:Y459)</f>
        <v>35400</v>
      </c>
      <c r="AM459">
        <f>SUM($S459:Z459)</f>
        <v>38400</v>
      </c>
      <c r="AN459">
        <f>SUM($S459:AA459)</f>
        <v>43800</v>
      </c>
      <c r="AO459">
        <f>SUM($S459:AB459)</f>
        <v>50400</v>
      </c>
      <c r="AP459">
        <f>SUM($S459:AC459)</f>
        <v>55800</v>
      </c>
      <c r="AQ459">
        <f>SUM($S459:AD459)</f>
        <v>60000</v>
      </c>
    </row>
    <row r="460" spans="2:43" x14ac:dyDescent="0.25">
      <c r="B460">
        <v>23002</v>
      </c>
      <c r="C460" t="s">
        <v>365</v>
      </c>
      <c r="D460" t="s">
        <v>27</v>
      </c>
      <c r="E460" t="s">
        <v>342</v>
      </c>
      <c r="F460" t="s">
        <v>535</v>
      </c>
      <c r="G460" t="s">
        <v>64</v>
      </c>
      <c r="H460">
        <v>2020</v>
      </c>
      <c r="I460" t="s">
        <v>38</v>
      </c>
      <c r="J460" t="s">
        <v>174</v>
      </c>
      <c r="K460" t="s">
        <v>141</v>
      </c>
      <c r="L460" t="s">
        <v>1239</v>
      </c>
      <c r="M460">
        <v>12621.25</v>
      </c>
      <c r="N460">
        <v>6799.95</v>
      </c>
      <c r="O460">
        <v>5972.31</v>
      </c>
      <c r="P460">
        <v>6000</v>
      </c>
      <c r="Q460">
        <v>6000</v>
      </c>
      <c r="S460">
        <v>390</v>
      </c>
      <c r="T460">
        <v>480</v>
      </c>
      <c r="U460">
        <v>630</v>
      </c>
      <c r="V460">
        <v>540</v>
      </c>
      <c r="W460">
        <v>540</v>
      </c>
      <c r="X460">
        <v>480</v>
      </c>
      <c r="Y460">
        <v>480</v>
      </c>
      <c r="Z460">
        <v>300</v>
      </c>
      <c r="AA460">
        <v>540</v>
      </c>
      <c r="AB460">
        <v>660</v>
      </c>
      <c r="AC460">
        <v>540</v>
      </c>
      <c r="AD460">
        <v>420</v>
      </c>
      <c r="AF460">
        <f t="shared" si="7"/>
        <v>390</v>
      </c>
      <c r="AG460">
        <f>SUM($S460:T460)</f>
        <v>870</v>
      </c>
      <c r="AH460">
        <f>SUM($S460:U460)</f>
        <v>1500</v>
      </c>
      <c r="AI460">
        <f>SUM($S460:V460)</f>
        <v>2040</v>
      </c>
      <c r="AJ460">
        <f>SUM($S460:W460)</f>
        <v>2580</v>
      </c>
      <c r="AK460">
        <f>SUM($S460:X460)</f>
        <v>3060</v>
      </c>
      <c r="AL460">
        <f>SUM($S460:Y460)</f>
        <v>3540</v>
      </c>
      <c r="AM460">
        <f>SUM($S460:Z460)</f>
        <v>3840</v>
      </c>
      <c r="AN460">
        <f>SUM($S460:AA460)</f>
        <v>4380</v>
      </c>
      <c r="AO460">
        <f>SUM($S460:AB460)</f>
        <v>5040</v>
      </c>
      <c r="AP460">
        <f>SUM($S460:AC460)</f>
        <v>5580</v>
      </c>
      <c r="AQ460">
        <f>SUM($S460:AD460)</f>
        <v>6000</v>
      </c>
    </row>
    <row r="461" spans="2:43" x14ac:dyDescent="0.25">
      <c r="B461">
        <v>23003</v>
      </c>
      <c r="C461" t="s">
        <v>332</v>
      </c>
      <c r="D461" t="s">
        <v>27</v>
      </c>
      <c r="E461" t="s">
        <v>342</v>
      </c>
      <c r="F461" t="s">
        <v>535</v>
      </c>
      <c r="G461" t="s">
        <v>64</v>
      </c>
      <c r="H461">
        <v>2020</v>
      </c>
      <c r="I461" t="s">
        <v>38</v>
      </c>
      <c r="J461" t="s">
        <v>128</v>
      </c>
      <c r="K461" t="s">
        <v>128</v>
      </c>
      <c r="L461" t="s">
        <v>1242</v>
      </c>
      <c r="M461">
        <v>45286.89</v>
      </c>
      <c r="N461">
        <v>36996.019999999997</v>
      </c>
      <c r="O461">
        <v>33204.769999999997</v>
      </c>
      <c r="P461">
        <v>40000</v>
      </c>
      <c r="Q461">
        <v>33000</v>
      </c>
      <c r="S461">
        <v>2145</v>
      </c>
      <c r="T461">
        <v>2640</v>
      </c>
      <c r="U461">
        <v>3465</v>
      </c>
      <c r="V461">
        <v>2970</v>
      </c>
      <c r="W461">
        <v>2970</v>
      </c>
      <c r="X461">
        <v>2640</v>
      </c>
      <c r="Y461">
        <v>2640</v>
      </c>
      <c r="Z461">
        <v>1650</v>
      </c>
      <c r="AA461">
        <v>2970</v>
      </c>
      <c r="AB461">
        <v>3630</v>
      </c>
      <c r="AC461">
        <v>2970</v>
      </c>
      <c r="AD461">
        <v>2310</v>
      </c>
      <c r="AF461">
        <f t="shared" si="7"/>
        <v>2145</v>
      </c>
      <c r="AG461">
        <f>SUM($S461:T461)</f>
        <v>4785</v>
      </c>
      <c r="AH461">
        <f>SUM($S461:U461)</f>
        <v>8250</v>
      </c>
      <c r="AI461">
        <f>SUM($S461:V461)</f>
        <v>11220</v>
      </c>
      <c r="AJ461">
        <f>SUM($S461:W461)</f>
        <v>14190</v>
      </c>
      <c r="AK461">
        <f>SUM($S461:X461)</f>
        <v>16830</v>
      </c>
      <c r="AL461">
        <f>SUM($S461:Y461)</f>
        <v>19470</v>
      </c>
      <c r="AM461">
        <f>SUM($S461:Z461)</f>
        <v>21120</v>
      </c>
      <c r="AN461">
        <f>SUM($S461:AA461)</f>
        <v>24090</v>
      </c>
      <c r="AO461">
        <f>SUM($S461:AB461)</f>
        <v>27720</v>
      </c>
      <c r="AP461">
        <f>SUM($S461:AC461)</f>
        <v>30690</v>
      </c>
      <c r="AQ461">
        <f>SUM($S461:AD461)</f>
        <v>33000</v>
      </c>
    </row>
    <row r="462" spans="2:43" x14ac:dyDescent="0.25">
      <c r="B462">
        <v>23004</v>
      </c>
      <c r="C462" t="s">
        <v>885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127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>
        <f t="shared" si="7"/>
        <v>0</v>
      </c>
      <c r="AG462">
        <f>SUM($S462:T462)</f>
        <v>0</v>
      </c>
      <c r="AH462">
        <f>SUM($S462:U462)</f>
        <v>0</v>
      </c>
      <c r="AI462">
        <f>SUM($S462:V462)</f>
        <v>0</v>
      </c>
      <c r="AJ462">
        <f>SUM($S462:W462)</f>
        <v>0</v>
      </c>
      <c r="AK462">
        <f>SUM($S462:X462)</f>
        <v>0</v>
      </c>
      <c r="AL462">
        <f>SUM($S462:Y462)</f>
        <v>0</v>
      </c>
      <c r="AM462">
        <f>SUM($S462:Z462)</f>
        <v>0</v>
      </c>
      <c r="AN462">
        <f>SUM($S462:AA462)</f>
        <v>0</v>
      </c>
      <c r="AO462">
        <f>SUM($S462:AB462)</f>
        <v>0</v>
      </c>
      <c r="AP462">
        <f>SUM($S462:AC462)</f>
        <v>0</v>
      </c>
      <c r="AQ462">
        <f>SUM($S462:AD462)</f>
        <v>0</v>
      </c>
    </row>
    <row r="463" spans="2:43" x14ac:dyDescent="0.25">
      <c r="B463">
        <v>23005</v>
      </c>
      <c r="C463" t="s">
        <v>333</v>
      </c>
      <c r="D463" t="s">
        <v>27</v>
      </c>
      <c r="E463" t="s">
        <v>342</v>
      </c>
      <c r="F463" t="s">
        <v>535</v>
      </c>
      <c r="G463" t="s">
        <v>64</v>
      </c>
      <c r="H463">
        <v>2020</v>
      </c>
      <c r="I463" t="s">
        <v>38</v>
      </c>
      <c r="J463" t="s">
        <v>128</v>
      </c>
      <c r="K463" t="s">
        <v>128</v>
      </c>
      <c r="L463" t="s">
        <v>1242</v>
      </c>
      <c r="M463">
        <v>51366.080000000002</v>
      </c>
      <c r="N463">
        <v>41745.18</v>
      </c>
      <c r="O463">
        <v>46481.55</v>
      </c>
      <c r="P463">
        <v>46000</v>
      </c>
      <c r="Q463">
        <v>50000</v>
      </c>
      <c r="S463">
        <v>3250</v>
      </c>
      <c r="T463">
        <v>4000</v>
      </c>
      <c r="U463">
        <v>5250</v>
      </c>
      <c r="V463">
        <v>4500</v>
      </c>
      <c r="W463">
        <v>4500</v>
      </c>
      <c r="X463">
        <v>4000</v>
      </c>
      <c r="Y463">
        <v>4000</v>
      </c>
      <c r="Z463">
        <v>2500</v>
      </c>
      <c r="AA463">
        <v>4500</v>
      </c>
      <c r="AB463">
        <v>5500</v>
      </c>
      <c r="AC463">
        <v>4500</v>
      </c>
      <c r="AD463">
        <v>3500</v>
      </c>
      <c r="AF463">
        <f t="shared" si="7"/>
        <v>3250</v>
      </c>
      <c r="AG463">
        <f>SUM($S463:T463)</f>
        <v>7250</v>
      </c>
      <c r="AH463">
        <f>SUM($S463:U463)</f>
        <v>12500</v>
      </c>
      <c r="AI463">
        <f>SUM($S463:V463)</f>
        <v>17000</v>
      </c>
      <c r="AJ463">
        <f>SUM($S463:W463)</f>
        <v>21500</v>
      </c>
      <c r="AK463">
        <f>SUM($S463:X463)</f>
        <v>25500</v>
      </c>
      <c r="AL463">
        <f>SUM($S463:Y463)</f>
        <v>29500</v>
      </c>
      <c r="AM463">
        <f>SUM($S463:Z463)</f>
        <v>32000</v>
      </c>
      <c r="AN463">
        <f>SUM($S463:AA463)</f>
        <v>36500</v>
      </c>
      <c r="AO463">
        <f>SUM($S463:AB463)</f>
        <v>42000</v>
      </c>
      <c r="AP463">
        <f>SUM($S463:AC463)</f>
        <v>46500</v>
      </c>
      <c r="AQ463">
        <f>SUM($S463:AD463)</f>
        <v>50000</v>
      </c>
    </row>
    <row r="464" spans="2:43" x14ac:dyDescent="0.25">
      <c r="B464">
        <v>23006</v>
      </c>
      <c r="C464" t="s">
        <v>353</v>
      </c>
      <c r="D464" t="s">
        <v>27</v>
      </c>
      <c r="E464" t="s">
        <v>342</v>
      </c>
      <c r="F464" t="s">
        <v>535</v>
      </c>
      <c r="G464" t="s">
        <v>64</v>
      </c>
      <c r="H464">
        <v>2020</v>
      </c>
      <c r="I464" t="s">
        <v>38</v>
      </c>
      <c r="J464" t="s">
        <v>128</v>
      </c>
      <c r="K464" t="s">
        <v>133</v>
      </c>
      <c r="L464" t="s">
        <v>1242</v>
      </c>
      <c r="M464">
        <v>26173.71</v>
      </c>
      <c r="N464">
        <v>30406.57</v>
      </c>
      <c r="O464">
        <v>18447.07</v>
      </c>
      <c r="P464">
        <v>32000</v>
      </c>
      <c r="Q464">
        <v>18000</v>
      </c>
      <c r="S464">
        <v>1170</v>
      </c>
      <c r="T464">
        <v>1440</v>
      </c>
      <c r="U464">
        <v>1890</v>
      </c>
      <c r="V464">
        <v>1620</v>
      </c>
      <c r="W464">
        <v>1620</v>
      </c>
      <c r="X464">
        <v>1440</v>
      </c>
      <c r="Y464">
        <v>1440</v>
      </c>
      <c r="Z464">
        <v>900</v>
      </c>
      <c r="AA464">
        <v>1620</v>
      </c>
      <c r="AB464">
        <v>1980</v>
      </c>
      <c r="AC464">
        <v>1620</v>
      </c>
      <c r="AD464">
        <v>1260</v>
      </c>
      <c r="AF464">
        <f t="shared" si="7"/>
        <v>1170</v>
      </c>
      <c r="AG464">
        <f>SUM($S464:T464)</f>
        <v>2610</v>
      </c>
      <c r="AH464">
        <f>SUM($S464:U464)</f>
        <v>4500</v>
      </c>
      <c r="AI464">
        <f>SUM($S464:V464)</f>
        <v>6120</v>
      </c>
      <c r="AJ464">
        <f>SUM($S464:W464)</f>
        <v>7740</v>
      </c>
      <c r="AK464">
        <f>SUM($S464:X464)</f>
        <v>9180</v>
      </c>
      <c r="AL464">
        <f>SUM($S464:Y464)</f>
        <v>10620</v>
      </c>
      <c r="AM464">
        <f>SUM($S464:Z464)</f>
        <v>11520</v>
      </c>
      <c r="AN464">
        <f>SUM($S464:AA464)</f>
        <v>13140</v>
      </c>
      <c r="AO464">
        <f>SUM($S464:AB464)</f>
        <v>15120</v>
      </c>
      <c r="AP464">
        <f>SUM($S464:AC464)</f>
        <v>16740</v>
      </c>
      <c r="AQ464">
        <f>SUM($S464:AD464)</f>
        <v>18000</v>
      </c>
    </row>
    <row r="465" spans="2:43" x14ac:dyDescent="0.25">
      <c r="B465">
        <v>23007</v>
      </c>
      <c r="C465" t="s">
        <v>334</v>
      </c>
      <c r="D465" t="s">
        <v>27</v>
      </c>
      <c r="E465" t="s">
        <v>342</v>
      </c>
      <c r="F465" t="s">
        <v>535</v>
      </c>
      <c r="G465" t="s">
        <v>64</v>
      </c>
      <c r="H465">
        <v>2020</v>
      </c>
      <c r="I465" t="s">
        <v>38</v>
      </c>
      <c r="J465" t="s">
        <v>128</v>
      </c>
      <c r="K465" t="s">
        <v>128</v>
      </c>
      <c r="L465" t="s">
        <v>1242</v>
      </c>
      <c r="M465">
        <v>46684.1</v>
      </c>
      <c r="N465">
        <v>32458.45</v>
      </c>
      <c r="O465">
        <v>38695.58</v>
      </c>
      <c r="P465">
        <v>36000</v>
      </c>
      <c r="Q465">
        <v>42000</v>
      </c>
      <c r="S465">
        <v>2730</v>
      </c>
      <c r="T465">
        <v>3360</v>
      </c>
      <c r="U465">
        <v>4410</v>
      </c>
      <c r="V465">
        <v>3780</v>
      </c>
      <c r="W465">
        <v>3780</v>
      </c>
      <c r="X465">
        <v>3360</v>
      </c>
      <c r="Y465">
        <v>3360</v>
      </c>
      <c r="Z465">
        <v>2100</v>
      </c>
      <c r="AA465">
        <v>3780</v>
      </c>
      <c r="AB465">
        <v>4620</v>
      </c>
      <c r="AC465">
        <v>3780</v>
      </c>
      <c r="AD465">
        <v>2940</v>
      </c>
      <c r="AF465">
        <f t="shared" si="7"/>
        <v>2730</v>
      </c>
      <c r="AG465">
        <f>SUM($S465:T465)</f>
        <v>6090</v>
      </c>
      <c r="AH465">
        <f>SUM($S465:U465)</f>
        <v>10500</v>
      </c>
      <c r="AI465">
        <f>SUM($S465:V465)</f>
        <v>14280</v>
      </c>
      <c r="AJ465">
        <f>SUM($S465:W465)</f>
        <v>18060</v>
      </c>
      <c r="AK465">
        <f>SUM($S465:X465)</f>
        <v>21420</v>
      </c>
      <c r="AL465">
        <f>SUM($S465:Y465)</f>
        <v>24780</v>
      </c>
      <c r="AM465">
        <f>SUM($S465:Z465)</f>
        <v>26880</v>
      </c>
      <c r="AN465">
        <f>SUM($S465:AA465)</f>
        <v>30660</v>
      </c>
      <c r="AO465">
        <f>SUM($S465:AB465)</f>
        <v>35280</v>
      </c>
      <c r="AP465">
        <f>SUM($S465:AC465)</f>
        <v>39060</v>
      </c>
      <c r="AQ465">
        <f>SUM($S465:AD465)</f>
        <v>42000</v>
      </c>
    </row>
    <row r="466" spans="2:43" x14ac:dyDescent="0.25">
      <c r="B466">
        <v>23008</v>
      </c>
      <c r="C466" t="s">
        <v>414</v>
      </c>
      <c r="D466" t="s">
        <v>27</v>
      </c>
      <c r="E466" t="s">
        <v>342</v>
      </c>
      <c r="F466" t="s">
        <v>535</v>
      </c>
      <c r="G466" t="s">
        <v>64</v>
      </c>
      <c r="H466">
        <v>2020</v>
      </c>
      <c r="I466" t="s">
        <v>38</v>
      </c>
      <c r="J466" t="s">
        <v>141</v>
      </c>
      <c r="K466" t="s">
        <v>679</v>
      </c>
      <c r="L466" t="s">
        <v>1242</v>
      </c>
      <c r="M466">
        <v>8666.99</v>
      </c>
      <c r="N466">
        <v>6612.8</v>
      </c>
      <c r="O466">
        <v>5878.91</v>
      </c>
      <c r="P466">
        <v>8000</v>
      </c>
      <c r="Q466">
        <v>6000</v>
      </c>
      <c r="S466">
        <v>390</v>
      </c>
      <c r="T466">
        <v>480</v>
      </c>
      <c r="U466">
        <v>630</v>
      </c>
      <c r="V466">
        <v>540</v>
      </c>
      <c r="W466">
        <v>540</v>
      </c>
      <c r="X466">
        <v>480</v>
      </c>
      <c r="Y466">
        <v>480</v>
      </c>
      <c r="Z466">
        <v>300</v>
      </c>
      <c r="AA466">
        <v>540</v>
      </c>
      <c r="AB466">
        <v>660</v>
      </c>
      <c r="AC466">
        <v>540</v>
      </c>
      <c r="AD466">
        <v>420</v>
      </c>
      <c r="AF466">
        <f t="shared" si="7"/>
        <v>390</v>
      </c>
      <c r="AG466">
        <f>SUM($S466:T466)</f>
        <v>870</v>
      </c>
      <c r="AH466">
        <f>SUM($S466:U466)</f>
        <v>1500</v>
      </c>
      <c r="AI466">
        <f>SUM($S466:V466)</f>
        <v>2040</v>
      </c>
      <c r="AJ466">
        <f>SUM($S466:W466)</f>
        <v>2580</v>
      </c>
      <c r="AK466">
        <f>SUM($S466:X466)</f>
        <v>3060</v>
      </c>
      <c r="AL466">
        <f>SUM($S466:Y466)</f>
        <v>3540</v>
      </c>
      <c r="AM466">
        <f>SUM($S466:Z466)</f>
        <v>3840</v>
      </c>
      <c r="AN466">
        <f>SUM($S466:AA466)</f>
        <v>4380</v>
      </c>
      <c r="AO466">
        <f>SUM($S466:AB466)</f>
        <v>5040</v>
      </c>
      <c r="AP466">
        <f>SUM($S466:AC466)</f>
        <v>5580</v>
      </c>
      <c r="AQ466">
        <f>SUM($S466:AD466)</f>
        <v>6000</v>
      </c>
    </row>
    <row r="467" spans="2:43" x14ac:dyDescent="0.25">
      <c r="B467">
        <v>23009</v>
      </c>
      <c r="C467" t="s">
        <v>375</v>
      </c>
      <c r="D467" t="s">
        <v>27</v>
      </c>
      <c r="E467" t="s">
        <v>411</v>
      </c>
      <c r="F467" t="s">
        <v>545</v>
      </c>
      <c r="G467" t="s">
        <v>64</v>
      </c>
      <c r="H467">
        <v>2020</v>
      </c>
      <c r="I467" t="s">
        <v>38</v>
      </c>
      <c r="J467" t="s">
        <v>128</v>
      </c>
      <c r="K467" t="s">
        <v>128</v>
      </c>
      <c r="L467" t="s">
        <v>1242</v>
      </c>
      <c r="M467">
        <v>332418.05</v>
      </c>
      <c r="N467">
        <v>305894.57</v>
      </c>
      <c r="O467">
        <v>274332.02</v>
      </c>
      <c r="P467">
        <v>335000</v>
      </c>
      <c r="Q467">
        <v>300000</v>
      </c>
      <c r="S467">
        <v>19500</v>
      </c>
      <c r="T467">
        <v>24000</v>
      </c>
      <c r="U467">
        <v>31500</v>
      </c>
      <c r="V467">
        <v>27000</v>
      </c>
      <c r="W467">
        <v>27000</v>
      </c>
      <c r="X467">
        <v>24000</v>
      </c>
      <c r="Y467">
        <v>24000</v>
      </c>
      <c r="Z467">
        <v>15000</v>
      </c>
      <c r="AA467">
        <v>27000</v>
      </c>
      <c r="AB467">
        <v>33000</v>
      </c>
      <c r="AC467">
        <v>27000</v>
      </c>
      <c r="AD467">
        <v>21000</v>
      </c>
      <c r="AF467">
        <f t="shared" si="7"/>
        <v>19500</v>
      </c>
      <c r="AG467">
        <f>SUM($S467:T467)</f>
        <v>43500</v>
      </c>
      <c r="AH467">
        <f>SUM($S467:U467)</f>
        <v>75000</v>
      </c>
      <c r="AI467">
        <f>SUM($S467:V467)</f>
        <v>102000</v>
      </c>
      <c r="AJ467">
        <f>SUM($S467:W467)</f>
        <v>129000</v>
      </c>
      <c r="AK467">
        <f>SUM($S467:X467)</f>
        <v>153000</v>
      </c>
      <c r="AL467">
        <f>SUM($S467:Y467)</f>
        <v>177000</v>
      </c>
      <c r="AM467">
        <f>SUM($S467:Z467)</f>
        <v>192000</v>
      </c>
      <c r="AN467">
        <f>SUM($S467:AA467)</f>
        <v>219000</v>
      </c>
      <c r="AO467">
        <f>SUM($S467:AB467)</f>
        <v>252000</v>
      </c>
      <c r="AP467">
        <f>SUM($S467:AC467)</f>
        <v>279000</v>
      </c>
      <c r="AQ467">
        <f>SUM($S467:AD467)</f>
        <v>300000</v>
      </c>
    </row>
    <row r="468" spans="2:43" x14ac:dyDescent="0.25">
      <c r="B468">
        <v>23010</v>
      </c>
      <c r="C468" t="s">
        <v>395</v>
      </c>
      <c r="D468" t="s">
        <v>27</v>
      </c>
      <c r="E468" t="s">
        <v>411</v>
      </c>
      <c r="F468" t="s">
        <v>535</v>
      </c>
      <c r="G468" t="s">
        <v>64</v>
      </c>
      <c r="H468">
        <v>2020</v>
      </c>
      <c r="I468" t="s">
        <v>38</v>
      </c>
      <c r="J468" t="s">
        <v>174</v>
      </c>
      <c r="K468" t="s">
        <v>174</v>
      </c>
      <c r="L468" t="s">
        <v>1240</v>
      </c>
      <c r="M468">
        <v>14052.35</v>
      </c>
      <c r="N468">
        <v>11011.55</v>
      </c>
      <c r="O468">
        <v>11780.36</v>
      </c>
      <c r="P468">
        <v>13000</v>
      </c>
      <c r="Q468">
        <v>13000</v>
      </c>
      <c r="S468">
        <v>845</v>
      </c>
      <c r="T468">
        <v>1040</v>
      </c>
      <c r="U468">
        <v>1365</v>
      </c>
      <c r="V468">
        <v>1170</v>
      </c>
      <c r="W468">
        <v>1170</v>
      </c>
      <c r="X468">
        <v>1040</v>
      </c>
      <c r="Y468">
        <v>1040</v>
      </c>
      <c r="Z468">
        <v>650</v>
      </c>
      <c r="AA468">
        <v>1170</v>
      </c>
      <c r="AB468">
        <v>1430</v>
      </c>
      <c r="AC468">
        <v>1170</v>
      </c>
      <c r="AD468">
        <v>910</v>
      </c>
      <c r="AF468">
        <f t="shared" si="7"/>
        <v>845</v>
      </c>
      <c r="AG468">
        <f>SUM($S468:T468)</f>
        <v>1885</v>
      </c>
      <c r="AH468">
        <f>SUM($S468:U468)</f>
        <v>3250</v>
      </c>
      <c r="AI468">
        <f>SUM($S468:V468)</f>
        <v>4420</v>
      </c>
      <c r="AJ468">
        <f>SUM($S468:W468)</f>
        <v>5590</v>
      </c>
      <c r="AK468">
        <f>SUM($S468:X468)</f>
        <v>6630</v>
      </c>
      <c r="AL468">
        <f>SUM($S468:Y468)</f>
        <v>7670</v>
      </c>
      <c r="AM468">
        <f>SUM($S468:Z468)</f>
        <v>8320</v>
      </c>
      <c r="AN468">
        <f>SUM($S468:AA468)</f>
        <v>9490</v>
      </c>
      <c r="AO468">
        <f>SUM($S468:AB468)</f>
        <v>10920</v>
      </c>
      <c r="AP468">
        <f>SUM($S468:AC468)</f>
        <v>12090</v>
      </c>
      <c r="AQ468">
        <f>SUM($S468:AD468)</f>
        <v>13000</v>
      </c>
    </row>
    <row r="469" spans="2:43" x14ac:dyDescent="0.25">
      <c r="B469">
        <v>23011</v>
      </c>
      <c r="C469" t="s">
        <v>335</v>
      </c>
      <c r="D469" t="s">
        <v>27</v>
      </c>
      <c r="E469" t="s">
        <v>342</v>
      </c>
      <c r="F469" t="s">
        <v>535</v>
      </c>
      <c r="G469" t="s">
        <v>64</v>
      </c>
      <c r="H469">
        <v>2020</v>
      </c>
      <c r="I469" t="s">
        <v>38</v>
      </c>
      <c r="J469" t="s">
        <v>128</v>
      </c>
      <c r="K469" t="s">
        <v>128</v>
      </c>
      <c r="L469" t="s">
        <v>1242</v>
      </c>
      <c r="M469">
        <v>51350.17</v>
      </c>
      <c r="N469">
        <v>50979.92</v>
      </c>
      <c r="O469">
        <v>56718.79</v>
      </c>
      <c r="P469">
        <v>54000</v>
      </c>
      <c r="Q469">
        <v>60000</v>
      </c>
      <c r="S469">
        <v>3900</v>
      </c>
      <c r="T469">
        <v>4800</v>
      </c>
      <c r="U469">
        <v>6300</v>
      </c>
      <c r="V469">
        <v>5400</v>
      </c>
      <c r="W469">
        <v>5400</v>
      </c>
      <c r="X469">
        <v>4800</v>
      </c>
      <c r="Y469">
        <v>4800</v>
      </c>
      <c r="Z469">
        <v>3000</v>
      </c>
      <c r="AA469">
        <v>5400</v>
      </c>
      <c r="AB469">
        <v>6600</v>
      </c>
      <c r="AC469">
        <v>5400</v>
      </c>
      <c r="AD469">
        <v>4200</v>
      </c>
      <c r="AF469">
        <f t="shared" si="7"/>
        <v>3900</v>
      </c>
      <c r="AG469">
        <f>SUM($S469:T469)</f>
        <v>8700</v>
      </c>
      <c r="AH469">
        <f>SUM($S469:U469)</f>
        <v>15000</v>
      </c>
      <c r="AI469">
        <f>SUM($S469:V469)</f>
        <v>20400</v>
      </c>
      <c r="AJ469">
        <f>SUM($S469:W469)</f>
        <v>25800</v>
      </c>
      <c r="AK469">
        <f>SUM($S469:X469)</f>
        <v>30600</v>
      </c>
      <c r="AL469">
        <f>SUM($S469:Y469)</f>
        <v>35400</v>
      </c>
      <c r="AM469">
        <f>SUM($S469:Z469)</f>
        <v>38400</v>
      </c>
      <c r="AN469">
        <f>SUM($S469:AA469)</f>
        <v>43800</v>
      </c>
      <c r="AO469">
        <f>SUM($S469:AB469)</f>
        <v>50400</v>
      </c>
      <c r="AP469">
        <f>SUM($S469:AC469)</f>
        <v>55800</v>
      </c>
      <c r="AQ469">
        <f>SUM($S469:AD469)</f>
        <v>60000</v>
      </c>
    </row>
    <row r="470" spans="2:43" x14ac:dyDescent="0.25">
      <c r="B470">
        <v>23012</v>
      </c>
      <c r="C470" t="s">
        <v>385</v>
      </c>
      <c r="D470" t="s">
        <v>27</v>
      </c>
      <c r="E470" t="s">
        <v>411</v>
      </c>
      <c r="F470" t="s">
        <v>535</v>
      </c>
      <c r="G470" t="s">
        <v>64</v>
      </c>
      <c r="H470">
        <v>2020</v>
      </c>
      <c r="I470" t="s">
        <v>38</v>
      </c>
      <c r="J470" t="s">
        <v>133</v>
      </c>
      <c r="K470" t="s">
        <v>133</v>
      </c>
      <c r="L470" t="s">
        <v>1242</v>
      </c>
      <c r="M470">
        <v>12444.01</v>
      </c>
      <c r="N470">
        <v>12658.26</v>
      </c>
      <c r="O470">
        <v>15583.71</v>
      </c>
      <c r="P470">
        <v>13500</v>
      </c>
      <c r="Q470">
        <v>17000</v>
      </c>
      <c r="S470">
        <v>1105</v>
      </c>
      <c r="T470">
        <v>1360</v>
      </c>
      <c r="U470">
        <v>1785</v>
      </c>
      <c r="V470">
        <v>1530</v>
      </c>
      <c r="W470">
        <v>1530</v>
      </c>
      <c r="X470">
        <v>1360</v>
      </c>
      <c r="Y470">
        <v>1360</v>
      </c>
      <c r="Z470">
        <v>850</v>
      </c>
      <c r="AA470">
        <v>1530</v>
      </c>
      <c r="AB470">
        <v>1870</v>
      </c>
      <c r="AC470">
        <v>1530</v>
      </c>
      <c r="AD470">
        <v>1190</v>
      </c>
      <c r="AF470">
        <f t="shared" si="7"/>
        <v>1105</v>
      </c>
      <c r="AG470">
        <f>SUM($S470:T470)</f>
        <v>2465</v>
      </c>
      <c r="AH470">
        <f>SUM($S470:U470)</f>
        <v>4250</v>
      </c>
      <c r="AI470">
        <f>SUM($S470:V470)</f>
        <v>5780</v>
      </c>
      <c r="AJ470">
        <f>SUM($S470:W470)</f>
        <v>7310</v>
      </c>
      <c r="AK470">
        <f>SUM($S470:X470)</f>
        <v>8670</v>
      </c>
      <c r="AL470">
        <f>SUM($S470:Y470)</f>
        <v>10030</v>
      </c>
      <c r="AM470">
        <f>SUM($S470:Z470)</f>
        <v>10880</v>
      </c>
      <c r="AN470">
        <f>SUM($S470:AA470)</f>
        <v>12410</v>
      </c>
      <c r="AO470">
        <f>SUM($S470:AB470)</f>
        <v>14280</v>
      </c>
      <c r="AP470">
        <f>SUM($S470:AC470)</f>
        <v>15810</v>
      </c>
      <c r="AQ470">
        <f>SUM($S470:AD470)</f>
        <v>17000</v>
      </c>
    </row>
    <row r="471" spans="2:43" x14ac:dyDescent="0.25">
      <c r="B471">
        <v>23013</v>
      </c>
      <c r="C471" t="s">
        <v>354</v>
      </c>
      <c r="D471" t="s">
        <v>27</v>
      </c>
      <c r="E471" t="s">
        <v>342</v>
      </c>
      <c r="F471" t="s">
        <v>535</v>
      </c>
      <c r="G471" t="s">
        <v>64</v>
      </c>
      <c r="H471">
        <v>2020</v>
      </c>
      <c r="I471" t="s">
        <v>38</v>
      </c>
      <c r="J471" t="s">
        <v>174</v>
      </c>
      <c r="K471" t="s">
        <v>133</v>
      </c>
      <c r="L471" t="s">
        <v>1242</v>
      </c>
      <c r="M471">
        <v>14218.98</v>
      </c>
      <c r="N471">
        <v>7714.09</v>
      </c>
      <c r="O471">
        <v>10687.98</v>
      </c>
      <c r="P471">
        <v>9000</v>
      </c>
      <c r="Q471">
        <v>13000</v>
      </c>
      <c r="S471">
        <v>845</v>
      </c>
      <c r="T471">
        <v>1040</v>
      </c>
      <c r="U471">
        <v>1365</v>
      </c>
      <c r="V471">
        <v>1170</v>
      </c>
      <c r="W471">
        <v>1170</v>
      </c>
      <c r="X471">
        <v>1040</v>
      </c>
      <c r="Y471">
        <v>1040</v>
      </c>
      <c r="Z471">
        <v>650</v>
      </c>
      <c r="AA471">
        <v>1170</v>
      </c>
      <c r="AB471">
        <v>1430</v>
      </c>
      <c r="AC471">
        <v>1170</v>
      </c>
      <c r="AD471">
        <v>910</v>
      </c>
      <c r="AF471">
        <f t="shared" si="7"/>
        <v>845</v>
      </c>
      <c r="AG471">
        <f>SUM($S471:T471)</f>
        <v>1885</v>
      </c>
      <c r="AH471">
        <f>SUM($S471:U471)</f>
        <v>3250</v>
      </c>
      <c r="AI471">
        <f>SUM($S471:V471)</f>
        <v>4420</v>
      </c>
      <c r="AJ471">
        <f>SUM($S471:W471)</f>
        <v>5590</v>
      </c>
      <c r="AK471">
        <f>SUM($S471:X471)</f>
        <v>6630</v>
      </c>
      <c r="AL471">
        <f>SUM($S471:Y471)</f>
        <v>7670</v>
      </c>
      <c r="AM471">
        <f>SUM($S471:Z471)</f>
        <v>8320</v>
      </c>
      <c r="AN471">
        <f>SUM($S471:AA471)</f>
        <v>9490</v>
      </c>
      <c r="AO471">
        <f>SUM($S471:AB471)</f>
        <v>10920</v>
      </c>
      <c r="AP471">
        <f>SUM($S471:AC471)</f>
        <v>12090</v>
      </c>
      <c r="AQ471">
        <f>SUM($S471:AD471)</f>
        <v>13000</v>
      </c>
    </row>
    <row r="472" spans="2:43" x14ac:dyDescent="0.25">
      <c r="B472">
        <v>23014</v>
      </c>
      <c r="C472" t="s">
        <v>386</v>
      </c>
      <c r="D472" t="s">
        <v>27</v>
      </c>
      <c r="E472" t="s">
        <v>411</v>
      </c>
      <c r="F472" t="s">
        <v>535</v>
      </c>
      <c r="G472" t="s">
        <v>64</v>
      </c>
      <c r="H472">
        <v>2020</v>
      </c>
      <c r="I472" t="s">
        <v>38</v>
      </c>
      <c r="J472" t="s">
        <v>128</v>
      </c>
      <c r="K472" t="s">
        <v>133</v>
      </c>
      <c r="L472" t="s">
        <v>1242</v>
      </c>
      <c r="M472">
        <v>20748.97</v>
      </c>
      <c r="N472">
        <v>23000.720000000001</v>
      </c>
      <c r="O472">
        <v>17918.68</v>
      </c>
      <c r="P472">
        <v>24500</v>
      </c>
      <c r="Q472">
        <v>20000</v>
      </c>
      <c r="S472">
        <v>1300</v>
      </c>
      <c r="T472">
        <v>1600</v>
      </c>
      <c r="U472">
        <v>2100</v>
      </c>
      <c r="V472">
        <v>1800</v>
      </c>
      <c r="W472">
        <v>1800</v>
      </c>
      <c r="X472">
        <v>1600</v>
      </c>
      <c r="Y472">
        <v>1600</v>
      </c>
      <c r="Z472">
        <v>1000</v>
      </c>
      <c r="AA472">
        <v>1800</v>
      </c>
      <c r="AB472">
        <v>2200</v>
      </c>
      <c r="AC472">
        <v>1800</v>
      </c>
      <c r="AD472">
        <v>1400</v>
      </c>
      <c r="AF472">
        <f t="shared" si="7"/>
        <v>1300</v>
      </c>
      <c r="AG472">
        <f>SUM($S472:T472)</f>
        <v>2900</v>
      </c>
      <c r="AH472">
        <f>SUM($S472:U472)</f>
        <v>5000</v>
      </c>
      <c r="AI472">
        <f>SUM($S472:V472)</f>
        <v>6800</v>
      </c>
      <c r="AJ472">
        <f>SUM($S472:W472)</f>
        <v>8600</v>
      </c>
      <c r="AK472">
        <f>SUM($S472:X472)</f>
        <v>10200</v>
      </c>
      <c r="AL472">
        <f>SUM($S472:Y472)</f>
        <v>11800</v>
      </c>
      <c r="AM472">
        <f>SUM($S472:Z472)</f>
        <v>12800</v>
      </c>
      <c r="AN472">
        <f>SUM($S472:AA472)</f>
        <v>14600</v>
      </c>
      <c r="AO472">
        <f>SUM($S472:AB472)</f>
        <v>16800</v>
      </c>
      <c r="AP472">
        <f>SUM($S472:AC472)</f>
        <v>18600</v>
      </c>
      <c r="AQ472">
        <f>SUM($S472:AD472)</f>
        <v>20000</v>
      </c>
    </row>
    <row r="473" spans="2:43" x14ac:dyDescent="0.25">
      <c r="B473">
        <v>23015</v>
      </c>
      <c r="C473" t="s">
        <v>355</v>
      </c>
      <c r="D473" t="s">
        <v>27</v>
      </c>
      <c r="E473" t="s">
        <v>342</v>
      </c>
      <c r="F473" t="s">
        <v>535</v>
      </c>
      <c r="G473" t="s">
        <v>64</v>
      </c>
      <c r="H473">
        <v>2020</v>
      </c>
      <c r="I473" t="s">
        <v>38</v>
      </c>
      <c r="J473" t="s">
        <v>133</v>
      </c>
      <c r="K473" t="s">
        <v>133</v>
      </c>
      <c r="L473" t="s">
        <v>1242</v>
      </c>
      <c r="M473">
        <v>15981.62</v>
      </c>
      <c r="N473">
        <v>18160.3</v>
      </c>
      <c r="O473">
        <v>15660.42</v>
      </c>
      <c r="P473">
        <v>19000</v>
      </c>
      <c r="Q473">
        <v>16000</v>
      </c>
      <c r="S473">
        <v>1040</v>
      </c>
      <c r="T473">
        <v>1280</v>
      </c>
      <c r="U473">
        <v>1680</v>
      </c>
      <c r="V473">
        <v>1440</v>
      </c>
      <c r="W473">
        <v>1440</v>
      </c>
      <c r="X473">
        <v>1280</v>
      </c>
      <c r="Y473">
        <v>1280</v>
      </c>
      <c r="Z473">
        <v>800</v>
      </c>
      <c r="AA473">
        <v>1440</v>
      </c>
      <c r="AB473">
        <v>1760</v>
      </c>
      <c r="AC473">
        <v>1440</v>
      </c>
      <c r="AD473">
        <v>1120</v>
      </c>
      <c r="AF473">
        <f t="shared" si="7"/>
        <v>1040</v>
      </c>
      <c r="AG473">
        <f>SUM($S473:T473)</f>
        <v>2320</v>
      </c>
      <c r="AH473">
        <f>SUM($S473:U473)</f>
        <v>4000</v>
      </c>
      <c r="AI473">
        <f>SUM($S473:V473)</f>
        <v>5440</v>
      </c>
      <c r="AJ473">
        <f>SUM($S473:W473)</f>
        <v>6880</v>
      </c>
      <c r="AK473">
        <f>SUM($S473:X473)</f>
        <v>8160</v>
      </c>
      <c r="AL473">
        <f>SUM($S473:Y473)</f>
        <v>9440</v>
      </c>
      <c r="AM473">
        <f>SUM($S473:Z473)</f>
        <v>10240</v>
      </c>
      <c r="AN473">
        <f>SUM($S473:AA473)</f>
        <v>11680</v>
      </c>
      <c r="AO473">
        <f>SUM($S473:AB473)</f>
        <v>13440</v>
      </c>
      <c r="AP473">
        <f>SUM($S473:AC473)</f>
        <v>14880</v>
      </c>
      <c r="AQ473">
        <f>SUM($S473:AD473)</f>
        <v>16000</v>
      </c>
    </row>
    <row r="474" spans="2:43" x14ac:dyDescent="0.25">
      <c r="B474">
        <v>23016</v>
      </c>
      <c r="C474" t="s">
        <v>886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127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>
        <f t="shared" si="7"/>
        <v>0</v>
      </c>
      <c r="AG474">
        <f>SUM($S474:T474)</f>
        <v>0</v>
      </c>
      <c r="AH474">
        <f>SUM($S474:U474)</f>
        <v>0</v>
      </c>
      <c r="AI474">
        <f>SUM($S474:V474)</f>
        <v>0</v>
      </c>
      <c r="AJ474">
        <f>SUM($S474:W474)</f>
        <v>0</v>
      </c>
      <c r="AK474">
        <f>SUM($S474:X474)</f>
        <v>0</v>
      </c>
      <c r="AL474">
        <f>SUM($S474:Y474)</f>
        <v>0</v>
      </c>
      <c r="AM474">
        <f>SUM($S474:Z474)</f>
        <v>0</v>
      </c>
      <c r="AN474">
        <f>SUM($S474:AA474)</f>
        <v>0</v>
      </c>
      <c r="AO474">
        <f>SUM($S474:AB474)</f>
        <v>0</v>
      </c>
      <c r="AP474">
        <f>SUM($S474:AC474)</f>
        <v>0</v>
      </c>
      <c r="AQ474">
        <f>SUM($S474:AD474)</f>
        <v>0</v>
      </c>
    </row>
    <row r="475" spans="2:43" x14ac:dyDescent="0.25">
      <c r="B475">
        <v>23017</v>
      </c>
      <c r="C475" t="s">
        <v>887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127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>
        <f t="shared" si="7"/>
        <v>0</v>
      </c>
      <c r="AG475">
        <f>SUM($S475:T475)</f>
        <v>0</v>
      </c>
      <c r="AH475">
        <f>SUM($S475:U475)</f>
        <v>0</v>
      </c>
      <c r="AI475">
        <f>SUM($S475:V475)</f>
        <v>0</v>
      </c>
      <c r="AJ475">
        <f>SUM($S475:W475)</f>
        <v>0</v>
      </c>
      <c r="AK475">
        <f>SUM($S475:X475)</f>
        <v>0</v>
      </c>
      <c r="AL475">
        <f>SUM($S475:Y475)</f>
        <v>0</v>
      </c>
      <c r="AM475">
        <f>SUM($S475:Z475)</f>
        <v>0</v>
      </c>
      <c r="AN475">
        <f>SUM($S475:AA475)</f>
        <v>0</v>
      </c>
      <c r="AO475">
        <f>SUM($S475:AB475)</f>
        <v>0</v>
      </c>
      <c r="AP475">
        <f>SUM($S475:AC475)</f>
        <v>0</v>
      </c>
      <c r="AQ475">
        <f>SUM($S475:AD475)</f>
        <v>0</v>
      </c>
    </row>
    <row r="476" spans="2:43" x14ac:dyDescent="0.25">
      <c r="B476">
        <v>23018</v>
      </c>
      <c r="C476" t="s">
        <v>396</v>
      </c>
      <c r="D476" t="s">
        <v>27</v>
      </c>
      <c r="E476" t="s">
        <v>411</v>
      </c>
      <c r="F476" t="s">
        <v>535</v>
      </c>
      <c r="G476" t="s">
        <v>64</v>
      </c>
      <c r="H476">
        <v>2020</v>
      </c>
      <c r="I476" t="s">
        <v>38</v>
      </c>
      <c r="J476" t="s">
        <v>174</v>
      </c>
      <c r="K476" t="s">
        <v>174</v>
      </c>
      <c r="L476" t="s">
        <v>1240</v>
      </c>
      <c r="M476">
        <v>23033.31</v>
      </c>
      <c r="N476">
        <v>8299.23</v>
      </c>
      <c r="O476">
        <v>7500.23</v>
      </c>
      <c r="P476">
        <v>0</v>
      </c>
      <c r="Q476">
        <v>8000</v>
      </c>
      <c r="S476">
        <v>520</v>
      </c>
      <c r="T476">
        <v>640</v>
      </c>
      <c r="U476">
        <v>840</v>
      </c>
      <c r="V476">
        <v>720</v>
      </c>
      <c r="W476">
        <v>720</v>
      </c>
      <c r="X476">
        <v>640</v>
      </c>
      <c r="Y476">
        <v>640</v>
      </c>
      <c r="Z476">
        <v>400</v>
      </c>
      <c r="AA476">
        <v>720</v>
      </c>
      <c r="AB476">
        <v>880</v>
      </c>
      <c r="AC476">
        <v>720</v>
      </c>
      <c r="AD476">
        <v>560</v>
      </c>
      <c r="AF476">
        <f t="shared" si="7"/>
        <v>520</v>
      </c>
      <c r="AG476">
        <f>SUM($S476:T476)</f>
        <v>1160</v>
      </c>
      <c r="AH476">
        <f>SUM($S476:U476)</f>
        <v>2000</v>
      </c>
      <c r="AI476">
        <f>SUM($S476:V476)</f>
        <v>2720</v>
      </c>
      <c r="AJ476">
        <f>SUM($S476:W476)</f>
        <v>3440</v>
      </c>
      <c r="AK476">
        <f>SUM($S476:X476)</f>
        <v>4080</v>
      </c>
      <c r="AL476">
        <f>SUM($S476:Y476)</f>
        <v>4720</v>
      </c>
      <c r="AM476">
        <f>SUM($S476:Z476)</f>
        <v>5120</v>
      </c>
      <c r="AN476">
        <f>SUM($S476:AA476)</f>
        <v>5840</v>
      </c>
      <c r="AO476">
        <f>SUM($S476:AB476)</f>
        <v>6720</v>
      </c>
      <c r="AP476">
        <f>SUM($S476:AC476)</f>
        <v>7440</v>
      </c>
      <c r="AQ476">
        <f>SUM($S476:AD476)</f>
        <v>8000</v>
      </c>
    </row>
    <row r="477" spans="2:43" x14ac:dyDescent="0.25">
      <c r="B477">
        <v>23019</v>
      </c>
      <c r="C477" t="s">
        <v>647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2022</v>
      </c>
      <c r="J477">
        <v>0</v>
      </c>
      <c r="K477">
        <v>0</v>
      </c>
      <c r="L477">
        <v>0</v>
      </c>
      <c r="M477">
        <v>1216.9000000000001</v>
      </c>
      <c r="N477">
        <v>0</v>
      </c>
      <c r="O477">
        <v>0</v>
      </c>
      <c r="P477">
        <v>0</v>
      </c>
      <c r="Q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>
        <f t="shared" si="7"/>
        <v>0</v>
      </c>
      <c r="AG477">
        <f>SUM($S477:T477)</f>
        <v>0</v>
      </c>
      <c r="AH477">
        <f>SUM($S477:U477)</f>
        <v>0</v>
      </c>
      <c r="AI477">
        <f>SUM($S477:V477)</f>
        <v>0</v>
      </c>
      <c r="AJ477">
        <f>SUM($S477:W477)</f>
        <v>0</v>
      </c>
      <c r="AK477">
        <f>SUM($S477:X477)</f>
        <v>0</v>
      </c>
      <c r="AL477">
        <f>SUM($S477:Y477)</f>
        <v>0</v>
      </c>
      <c r="AM477">
        <f>SUM($S477:Z477)</f>
        <v>0</v>
      </c>
      <c r="AN477">
        <f>SUM($S477:AA477)</f>
        <v>0</v>
      </c>
      <c r="AO477">
        <f>SUM($S477:AB477)</f>
        <v>0</v>
      </c>
      <c r="AP477">
        <f>SUM($S477:AC477)</f>
        <v>0</v>
      </c>
      <c r="AQ477">
        <f>SUM($S477:AD477)</f>
        <v>0</v>
      </c>
    </row>
    <row r="478" spans="2:43" x14ac:dyDescent="0.25">
      <c r="B478">
        <v>23020</v>
      </c>
      <c r="C478" t="s">
        <v>351</v>
      </c>
      <c r="D478" t="s">
        <v>27</v>
      </c>
      <c r="E478" t="s">
        <v>342</v>
      </c>
      <c r="F478" t="s">
        <v>535</v>
      </c>
      <c r="G478" t="s">
        <v>64</v>
      </c>
      <c r="H478">
        <v>2020</v>
      </c>
      <c r="I478" t="s">
        <v>38</v>
      </c>
      <c r="J478" t="s">
        <v>710</v>
      </c>
      <c r="K478" t="s">
        <v>710</v>
      </c>
      <c r="L478" t="s">
        <v>1240</v>
      </c>
      <c r="M478">
        <v>28120.79</v>
      </c>
      <c r="N478">
        <v>24217.86</v>
      </c>
      <c r="O478">
        <v>25498.58</v>
      </c>
      <c r="P478">
        <v>26000</v>
      </c>
      <c r="Q478">
        <v>28000</v>
      </c>
      <c r="S478">
        <v>1820</v>
      </c>
      <c r="T478">
        <v>2240</v>
      </c>
      <c r="U478">
        <v>2940</v>
      </c>
      <c r="V478">
        <v>2520</v>
      </c>
      <c r="W478">
        <v>2520</v>
      </c>
      <c r="X478">
        <v>2240</v>
      </c>
      <c r="Y478">
        <v>2240</v>
      </c>
      <c r="Z478">
        <v>1400</v>
      </c>
      <c r="AA478">
        <v>2520</v>
      </c>
      <c r="AB478">
        <v>3080</v>
      </c>
      <c r="AC478">
        <v>2520</v>
      </c>
      <c r="AD478">
        <v>1960</v>
      </c>
      <c r="AF478">
        <f t="shared" si="7"/>
        <v>1820</v>
      </c>
      <c r="AG478">
        <f>SUM($S478:T478)</f>
        <v>4060</v>
      </c>
      <c r="AH478">
        <f>SUM($S478:U478)</f>
        <v>7000</v>
      </c>
      <c r="AI478">
        <f>SUM($S478:V478)</f>
        <v>9520</v>
      </c>
      <c r="AJ478">
        <f>SUM($S478:W478)</f>
        <v>12040</v>
      </c>
      <c r="AK478">
        <f>SUM($S478:X478)</f>
        <v>14280</v>
      </c>
      <c r="AL478">
        <f>SUM($S478:Y478)</f>
        <v>16520</v>
      </c>
      <c r="AM478">
        <f>SUM($S478:Z478)</f>
        <v>17920</v>
      </c>
      <c r="AN478">
        <f>SUM($S478:AA478)</f>
        <v>20440</v>
      </c>
      <c r="AO478">
        <f>SUM($S478:AB478)</f>
        <v>23520</v>
      </c>
      <c r="AP478">
        <f>SUM($S478:AC478)</f>
        <v>26040</v>
      </c>
      <c r="AQ478">
        <f>SUM($S478:AD478)</f>
        <v>28000</v>
      </c>
    </row>
    <row r="479" spans="2:43" x14ac:dyDescent="0.25">
      <c r="B479">
        <v>23021</v>
      </c>
      <c r="C479" t="s">
        <v>648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2022</v>
      </c>
      <c r="J479">
        <v>0</v>
      </c>
      <c r="K479">
        <v>0</v>
      </c>
      <c r="L479">
        <v>0</v>
      </c>
      <c r="M479">
        <v>2428.7199999999998</v>
      </c>
      <c r="N479">
        <v>0</v>
      </c>
      <c r="O479">
        <v>0</v>
      </c>
      <c r="P479">
        <v>0</v>
      </c>
      <c r="Q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>
        <f t="shared" si="7"/>
        <v>0</v>
      </c>
      <c r="AG479">
        <f>SUM($S479:T479)</f>
        <v>0</v>
      </c>
      <c r="AH479">
        <f>SUM($S479:U479)</f>
        <v>0</v>
      </c>
      <c r="AI479">
        <f>SUM($S479:V479)</f>
        <v>0</v>
      </c>
      <c r="AJ479">
        <f>SUM($S479:W479)</f>
        <v>0</v>
      </c>
      <c r="AK479">
        <f>SUM($S479:X479)</f>
        <v>0</v>
      </c>
      <c r="AL479">
        <f>SUM($S479:Y479)</f>
        <v>0</v>
      </c>
      <c r="AM479">
        <f>SUM($S479:Z479)</f>
        <v>0</v>
      </c>
      <c r="AN479">
        <f>SUM($S479:AA479)</f>
        <v>0</v>
      </c>
      <c r="AO479">
        <f>SUM($S479:AB479)</f>
        <v>0</v>
      </c>
      <c r="AP479">
        <f>SUM($S479:AC479)</f>
        <v>0</v>
      </c>
      <c r="AQ479">
        <f>SUM($S479:AD479)</f>
        <v>0</v>
      </c>
    </row>
    <row r="480" spans="2:43" x14ac:dyDescent="0.25">
      <c r="B480">
        <v>23022</v>
      </c>
      <c r="C480" t="s">
        <v>888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127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>
        <f t="shared" si="7"/>
        <v>0</v>
      </c>
      <c r="AG480">
        <f>SUM($S480:T480)</f>
        <v>0</v>
      </c>
      <c r="AH480">
        <f>SUM($S480:U480)</f>
        <v>0</v>
      </c>
      <c r="AI480">
        <f>SUM($S480:V480)</f>
        <v>0</v>
      </c>
      <c r="AJ480">
        <f>SUM($S480:W480)</f>
        <v>0</v>
      </c>
      <c r="AK480">
        <f>SUM($S480:X480)</f>
        <v>0</v>
      </c>
      <c r="AL480">
        <f>SUM($S480:Y480)</f>
        <v>0</v>
      </c>
      <c r="AM480">
        <f>SUM($S480:Z480)</f>
        <v>0</v>
      </c>
      <c r="AN480">
        <f>SUM($S480:AA480)</f>
        <v>0</v>
      </c>
      <c r="AO480">
        <f>SUM($S480:AB480)</f>
        <v>0</v>
      </c>
      <c r="AP480">
        <f>SUM($S480:AC480)</f>
        <v>0</v>
      </c>
      <c r="AQ480">
        <f>SUM($S480:AD480)</f>
        <v>0</v>
      </c>
    </row>
    <row r="481" spans="2:43" x14ac:dyDescent="0.25">
      <c r="B481">
        <v>23023</v>
      </c>
      <c r="C481" t="s">
        <v>649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2023</v>
      </c>
      <c r="J481">
        <v>0</v>
      </c>
      <c r="K481">
        <v>0</v>
      </c>
      <c r="L481">
        <v>0</v>
      </c>
      <c r="M481">
        <v>1010.79</v>
      </c>
      <c r="N481">
        <v>717.64</v>
      </c>
      <c r="O481">
        <v>0</v>
      </c>
      <c r="P481">
        <v>0</v>
      </c>
      <c r="Q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>
        <f t="shared" si="7"/>
        <v>0</v>
      </c>
      <c r="AG481">
        <f>SUM($S481:T481)</f>
        <v>0</v>
      </c>
      <c r="AH481">
        <f>SUM($S481:U481)</f>
        <v>0</v>
      </c>
      <c r="AI481">
        <f>SUM($S481:V481)</f>
        <v>0</v>
      </c>
      <c r="AJ481">
        <f>SUM($S481:W481)</f>
        <v>0</v>
      </c>
      <c r="AK481">
        <f>SUM($S481:X481)</f>
        <v>0</v>
      </c>
      <c r="AL481">
        <f>SUM($S481:Y481)</f>
        <v>0</v>
      </c>
      <c r="AM481">
        <f>SUM($S481:Z481)</f>
        <v>0</v>
      </c>
      <c r="AN481">
        <f>SUM($S481:AA481)</f>
        <v>0</v>
      </c>
      <c r="AO481">
        <f>SUM($S481:AB481)</f>
        <v>0</v>
      </c>
      <c r="AP481">
        <f>SUM($S481:AC481)</f>
        <v>0</v>
      </c>
      <c r="AQ481">
        <f>SUM($S481:AD481)</f>
        <v>0</v>
      </c>
    </row>
    <row r="482" spans="2:43" x14ac:dyDescent="0.25">
      <c r="B482">
        <v>23024</v>
      </c>
      <c r="C482" t="s">
        <v>366</v>
      </c>
      <c r="D482" t="s">
        <v>27</v>
      </c>
      <c r="E482" t="s">
        <v>342</v>
      </c>
      <c r="F482" t="s">
        <v>535</v>
      </c>
      <c r="G482" t="s">
        <v>64</v>
      </c>
      <c r="H482">
        <v>2020</v>
      </c>
      <c r="I482" t="s">
        <v>38</v>
      </c>
      <c r="J482" t="s">
        <v>174</v>
      </c>
      <c r="K482" t="s">
        <v>141</v>
      </c>
      <c r="L482" t="s">
        <v>1239</v>
      </c>
      <c r="M482">
        <v>4760.32</v>
      </c>
      <c r="N482">
        <v>6491.14</v>
      </c>
      <c r="O482">
        <v>8484.31</v>
      </c>
      <c r="P482">
        <v>7200</v>
      </c>
      <c r="Q482">
        <v>10000</v>
      </c>
      <c r="S482">
        <v>650</v>
      </c>
      <c r="T482">
        <v>800</v>
      </c>
      <c r="U482">
        <v>1050</v>
      </c>
      <c r="V482">
        <v>900</v>
      </c>
      <c r="W482">
        <v>900</v>
      </c>
      <c r="X482">
        <v>800</v>
      </c>
      <c r="Y482">
        <v>800</v>
      </c>
      <c r="Z482">
        <v>500</v>
      </c>
      <c r="AA482">
        <v>900</v>
      </c>
      <c r="AB482">
        <v>1100</v>
      </c>
      <c r="AC482">
        <v>900</v>
      </c>
      <c r="AD482">
        <v>700</v>
      </c>
      <c r="AF482">
        <f t="shared" si="7"/>
        <v>650</v>
      </c>
      <c r="AG482">
        <f>SUM($S482:T482)</f>
        <v>1450</v>
      </c>
      <c r="AH482">
        <f>SUM($S482:U482)</f>
        <v>2500</v>
      </c>
      <c r="AI482">
        <f>SUM($S482:V482)</f>
        <v>3400</v>
      </c>
      <c r="AJ482">
        <f>SUM($S482:W482)</f>
        <v>4300</v>
      </c>
      <c r="AK482">
        <f>SUM($S482:X482)</f>
        <v>5100</v>
      </c>
      <c r="AL482">
        <f>SUM($S482:Y482)</f>
        <v>5900</v>
      </c>
      <c r="AM482">
        <f>SUM($S482:Z482)</f>
        <v>6400</v>
      </c>
      <c r="AN482">
        <f>SUM($S482:AA482)</f>
        <v>7300</v>
      </c>
      <c r="AO482">
        <f>SUM($S482:AB482)</f>
        <v>8400</v>
      </c>
      <c r="AP482">
        <f>SUM($S482:AC482)</f>
        <v>9300</v>
      </c>
      <c r="AQ482">
        <f>SUM($S482:AD482)</f>
        <v>10000</v>
      </c>
    </row>
    <row r="483" spans="2:43" x14ac:dyDescent="0.25">
      <c r="B483">
        <v>23025</v>
      </c>
      <c r="C483" t="s">
        <v>889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127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>
        <f t="shared" si="7"/>
        <v>0</v>
      </c>
      <c r="AG483">
        <f>SUM($S483:T483)</f>
        <v>0</v>
      </c>
      <c r="AH483">
        <f>SUM($S483:U483)</f>
        <v>0</v>
      </c>
      <c r="AI483">
        <f>SUM($S483:V483)</f>
        <v>0</v>
      </c>
      <c r="AJ483">
        <f>SUM($S483:W483)</f>
        <v>0</v>
      </c>
      <c r="AK483">
        <f>SUM($S483:X483)</f>
        <v>0</v>
      </c>
      <c r="AL483">
        <f>SUM($S483:Y483)</f>
        <v>0</v>
      </c>
      <c r="AM483">
        <f>SUM($S483:Z483)</f>
        <v>0</v>
      </c>
      <c r="AN483">
        <f>SUM($S483:AA483)</f>
        <v>0</v>
      </c>
      <c r="AO483">
        <f>SUM($S483:AB483)</f>
        <v>0</v>
      </c>
      <c r="AP483">
        <f>SUM($S483:AC483)</f>
        <v>0</v>
      </c>
      <c r="AQ483">
        <f>SUM($S483:AD483)</f>
        <v>0</v>
      </c>
    </row>
    <row r="484" spans="2:43" x14ac:dyDescent="0.25">
      <c r="B484">
        <v>23026</v>
      </c>
      <c r="C484" t="s">
        <v>650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2022</v>
      </c>
      <c r="J484">
        <v>0</v>
      </c>
      <c r="K484">
        <v>0</v>
      </c>
      <c r="L484">
        <v>0</v>
      </c>
      <c r="M484">
        <v>1889.13</v>
      </c>
      <c r="N484">
        <v>0</v>
      </c>
      <c r="O484">
        <v>0</v>
      </c>
      <c r="P484">
        <v>0</v>
      </c>
      <c r="Q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>
        <f t="shared" si="7"/>
        <v>0</v>
      </c>
      <c r="AG484">
        <f>SUM($S484:T484)</f>
        <v>0</v>
      </c>
      <c r="AH484">
        <f>SUM($S484:U484)</f>
        <v>0</v>
      </c>
      <c r="AI484">
        <f>SUM($S484:V484)</f>
        <v>0</v>
      </c>
      <c r="AJ484">
        <f>SUM($S484:W484)</f>
        <v>0</v>
      </c>
      <c r="AK484">
        <f>SUM($S484:X484)</f>
        <v>0</v>
      </c>
      <c r="AL484">
        <f>SUM($S484:Y484)</f>
        <v>0</v>
      </c>
      <c r="AM484">
        <f>SUM($S484:Z484)</f>
        <v>0</v>
      </c>
      <c r="AN484">
        <f>SUM($S484:AA484)</f>
        <v>0</v>
      </c>
      <c r="AO484">
        <f>SUM($S484:AB484)</f>
        <v>0</v>
      </c>
      <c r="AP484">
        <f>SUM($S484:AC484)</f>
        <v>0</v>
      </c>
      <c r="AQ484">
        <f>SUM($S484:AD484)</f>
        <v>0</v>
      </c>
    </row>
    <row r="485" spans="2:43" x14ac:dyDescent="0.25">
      <c r="B485">
        <v>23027</v>
      </c>
      <c r="C485" t="s">
        <v>651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2023</v>
      </c>
      <c r="J485">
        <v>0</v>
      </c>
      <c r="K485">
        <v>0</v>
      </c>
      <c r="L485">
        <v>0</v>
      </c>
      <c r="M485">
        <v>124939.2</v>
      </c>
      <c r="N485">
        <v>46824.4</v>
      </c>
      <c r="O485">
        <v>0</v>
      </c>
      <c r="P485">
        <v>0</v>
      </c>
      <c r="Q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>
        <f t="shared" si="7"/>
        <v>0</v>
      </c>
      <c r="AG485">
        <f>SUM($S485:T485)</f>
        <v>0</v>
      </c>
      <c r="AH485">
        <f>SUM($S485:U485)</f>
        <v>0</v>
      </c>
      <c r="AI485">
        <f>SUM($S485:V485)</f>
        <v>0</v>
      </c>
      <c r="AJ485">
        <f>SUM($S485:W485)</f>
        <v>0</v>
      </c>
      <c r="AK485">
        <f>SUM($S485:X485)</f>
        <v>0</v>
      </c>
      <c r="AL485">
        <f>SUM($S485:Y485)</f>
        <v>0</v>
      </c>
      <c r="AM485">
        <f>SUM($S485:Z485)</f>
        <v>0</v>
      </c>
      <c r="AN485">
        <f>SUM($S485:AA485)</f>
        <v>0</v>
      </c>
      <c r="AO485">
        <f>SUM($S485:AB485)</f>
        <v>0</v>
      </c>
      <c r="AP485">
        <f>SUM($S485:AC485)</f>
        <v>0</v>
      </c>
      <c r="AQ485">
        <f>SUM($S485:AD485)</f>
        <v>0</v>
      </c>
    </row>
    <row r="486" spans="2:43" x14ac:dyDescent="0.25">
      <c r="B486">
        <v>23028</v>
      </c>
      <c r="C486" t="s">
        <v>652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2023</v>
      </c>
      <c r="J486">
        <v>0</v>
      </c>
      <c r="K486">
        <v>0</v>
      </c>
      <c r="L486">
        <v>0</v>
      </c>
      <c r="M486">
        <v>46085.29</v>
      </c>
      <c r="N486">
        <v>17849.41</v>
      </c>
      <c r="O486">
        <v>0</v>
      </c>
      <c r="P486">
        <v>0</v>
      </c>
      <c r="Q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>
        <f t="shared" si="7"/>
        <v>0</v>
      </c>
      <c r="AG486">
        <f>SUM($S486:T486)</f>
        <v>0</v>
      </c>
      <c r="AH486">
        <f>SUM($S486:U486)</f>
        <v>0</v>
      </c>
      <c r="AI486">
        <f>SUM($S486:V486)</f>
        <v>0</v>
      </c>
      <c r="AJ486">
        <f>SUM($S486:W486)</f>
        <v>0</v>
      </c>
      <c r="AK486">
        <f>SUM($S486:X486)</f>
        <v>0</v>
      </c>
      <c r="AL486">
        <f>SUM($S486:Y486)</f>
        <v>0</v>
      </c>
      <c r="AM486">
        <f>SUM($S486:Z486)</f>
        <v>0</v>
      </c>
      <c r="AN486">
        <f>SUM($S486:AA486)</f>
        <v>0</v>
      </c>
      <c r="AO486">
        <f>SUM($S486:AB486)</f>
        <v>0</v>
      </c>
      <c r="AP486">
        <f>SUM($S486:AC486)</f>
        <v>0</v>
      </c>
      <c r="AQ486">
        <f>SUM($S486:AD486)</f>
        <v>0</v>
      </c>
    </row>
    <row r="487" spans="2:43" x14ac:dyDescent="0.25">
      <c r="B487">
        <v>23029</v>
      </c>
      <c r="C487" t="s">
        <v>352</v>
      </c>
      <c r="D487" t="s">
        <v>27</v>
      </c>
      <c r="E487" t="s">
        <v>342</v>
      </c>
      <c r="F487" t="s">
        <v>535</v>
      </c>
      <c r="G487" t="s">
        <v>64</v>
      </c>
      <c r="H487">
        <v>2020</v>
      </c>
      <c r="I487" t="s">
        <v>38</v>
      </c>
      <c r="J487" t="s">
        <v>713</v>
      </c>
      <c r="K487" t="s">
        <v>713</v>
      </c>
      <c r="L487" t="s">
        <v>1239</v>
      </c>
      <c r="M487">
        <v>27376.44</v>
      </c>
      <c r="N487">
        <v>22640.29</v>
      </c>
      <c r="O487">
        <v>25664.57</v>
      </c>
      <c r="P487">
        <v>25000</v>
      </c>
      <c r="Q487">
        <v>27000</v>
      </c>
      <c r="S487">
        <v>1755</v>
      </c>
      <c r="T487">
        <v>2160</v>
      </c>
      <c r="U487">
        <v>2835</v>
      </c>
      <c r="V487">
        <v>2430</v>
      </c>
      <c r="W487">
        <v>2430</v>
      </c>
      <c r="X487">
        <v>2160</v>
      </c>
      <c r="Y487">
        <v>2160</v>
      </c>
      <c r="Z487">
        <v>1350</v>
      </c>
      <c r="AA487">
        <v>2430</v>
      </c>
      <c r="AB487">
        <v>2970</v>
      </c>
      <c r="AC487">
        <v>2430</v>
      </c>
      <c r="AD487">
        <v>1890</v>
      </c>
      <c r="AF487">
        <f t="shared" si="7"/>
        <v>1755</v>
      </c>
      <c r="AG487">
        <f>SUM($S487:T487)</f>
        <v>3915</v>
      </c>
      <c r="AH487">
        <f>SUM($S487:U487)</f>
        <v>6750</v>
      </c>
      <c r="AI487">
        <f>SUM($S487:V487)</f>
        <v>9180</v>
      </c>
      <c r="AJ487">
        <f>SUM($S487:W487)</f>
        <v>11610</v>
      </c>
      <c r="AK487">
        <f>SUM($S487:X487)</f>
        <v>13770</v>
      </c>
      <c r="AL487">
        <f>SUM($S487:Y487)</f>
        <v>15930</v>
      </c>
      <c r="AM487">
        <f>SUM($S487:Z487)</f>
        <v>17280</v>
      </c>
      <c r="AN487">
        <f>SUM($S487:AA487)</f>
        <v>19710</v>
      </c>
      <c r="AO487">
        <f>SUM($S487:AB487)</f>
        <v>22680</v>
      </c>
      <c r="AP487">
        <f>SUM($S487:AC487)</f>
        <v>25110</v>
      </c>
      <c r="AQ487">
        <f>SUM($S487:AD487)</f>
        <v>27000</v>
      </c>
    </row>
    <row r="488" spans="2:43" x14ac:dyDescent="0.25">
      <c r="B488">
        <v>23031</v>
      </c>
      <c r="C488" t="s">
        <v>336</v>
      </c>
      <c r="D488" t="s">
        <v>27</v>
      </c>
      <c r="E488" t="s">
        <v>342</v>
      </c>
      <c r="F488" t="s">
        <v>535</v>
      </c>
      <c r="G488" t="s">
        <v>64</v>
      </c>
      <c r="H488">
        <v>2020</v>
      </c>
      <c r="I488" t="s">
        <v>38</v>
      </c>
      <c r="J488" t="s">
        <v>174</v>
      </c>
      <c r="K488" t="s">
        <v>128</v>
      </c>
      <c r="L488" t="s">
        <v>1242</v>
      </c>
      <c r="M488">
        <v>3319.99</v>
      </c>
      <c r="N488">
        <v>15453.9</v>
      </c>
      <c r="O488">
        <v>23965.66</v>
      </c>
      <c r="P488">
        <v>17000</v>
      </c>
      <c r="Q488">
        <v>26000</v>
      </c>
      <c r="S488">
        <v>1690</v>
      </c>
      <c r="T488">
        <v>2080</v>
      </c>
      <c r="U488">
        <v>2730</v>
      </c>
      <c r="V488">
        <v>2340</v>
      </c>
      <c r="W488">
        <v>2340</v>
      </c>
      <c r="X488">
        <v>2080</v>
      </c>
      <c r="Y488">
        <v>2080</v>
      </c>
      <c r="Z488">
        <v>1300</v>
      </c>
      <c r="AA488">
        <v>2340</v>
      </c>
      <c r="AB488">
        <v>2860</v>
      </c>
      <c r="AC488">
        <v>2340</v>
      </c>
      <c r="AD488">
        <v>1820</v>
      </c>
      <c r="AF488">
        <f t="shared" si="7"/>
        <v>1690</v>
      </c>
      <c r="AG488">
        <f>SUM($S488:T488)</f>
        <v>3770</v>
      </c>
      <c r="AH488">
        <f>SUM($S488:U488)</f>
        <v>6500</v>
      </c>
      <c r="AI488">
        <f>SUM($S488:V488)</f>
        <v>8840</v>
      </c>
      <c r="AJ488">
        <f>SUM($S488:W488)</f>
        <v>11180</v>
      </c>
      <c r="AK488">
        <f>SUM($S488:X488)</f>
        <v>13260</v>
      </c>
      <c r="AL488">
        <f>SUM($S488:Y488)</f>
        <v>15340</v>
      </c>
      <c r="AM488">
        <f>SUM($S488:Z488)</f>
        <v>16640</v>
      </c>
      <c r="AN488">
        <f>SUM($S488:AA488)</f>
        <v>18980</v>
      </c>
      <c r="AO488">
        <f>SUM($S488:AB488)</f>
        <v>21840</v>
      </c>
      <c r="AP488">
        <f>SUM($S488:AC488)</f>
        <v>24180</v>
      </c>
      <c r="AQ488">
        <f>SUM($S488:AD488)</f>
        <v>26000</v>
      </c>
    </row>
    <row r="489" spans="2:43" x14ac:dyDescent="0.25">
      <c r="B489">
        <v>23035</v>
      </c>
      <c r="C489" t="s">
        <v>337</v>
      </c>
      <c r="D489" t="s">
        <v>27</v>
      </c>
      <c r="E489" t="s">
        <v>342</v>
      </c>
      <c r="F489" t="s">
        <v>535</v>
      </c>
      <c r="G489" t="s">
        <v>64</v>
      </c>
      <c r="H489">
        <v>2020</v>
      </c>
      <c r="I489" t="s">
        <v>38</v>
      </c>
      <c r="J489" t="s">
        <v>128</v>
      </c>
      <c r="K489" t="s">
        <v>128</v>
      </c>
      <c r="L489" t="s">
        <v>1242</v>
      </c>
      <c r="M489">
        <v>30559.55</v>
      </c>
      <c r="N489">
        <v>43308.27</v>
      </c>
      <c r="O489">
        <v>40132.15</v>
      </c>
      <c r="P489">
        <v>48000</v>
      </c>
      <c r="Q489">
        <v>40000</v>
      </c>
      <c r="S489">
        <v>2600</v>
      </c>
      <c r="T489">
        <v>3200</v>
      </c>
      <c r="U489">
        <v>4200</v>
      </c>
      <c r="V489">
        <v>3600</v>
      </c>
      <c r="W489">
        <v>3600</v>
      </c>
      <c r="X489">
        <v>3200</v>
      </c>
      <c r="Y489">
        <v>3200</v>
      </c>
      <c r="Z489">
        <v>2000</v>
      </c>
      <c r="AA489">
        <v>3600</v>
      </c>
      <c r="AB489">
        <v>4400</v>
      </c>
      <c r="AC489">
        <v>3600</v>
      </c>
      <c r="AD489">
        <v>2800</v>
      </c>
      <c r="AF489">
        <f t="shared" si="7"/>
        <v>2600</v>
      </c>
      <c r="AG489">
        <f>SUM($S489:T489)</f>
        <v>5800</v>
      </c>
      <c r="AH489">
        <f>SUM($S489:U489)</f>
        <v>10000</v>
      </c>
      <c r="AI489">
        <f>SUM($S489:V489)</f>
        <v>13600</v>
      </c>
      <c r="AJ489">
        <f>SUM($S489:W489)</f>
        <v>17200</v>
      </c>
      <c r="AK489">
        <f>SUM($S489:X489)</f>
        <v>20400</v>
      </c>
      <c r="AL489">
        <f>SUM($S489:Y489)</f>
        <v>23600</v>
      </c>
      <c r="AM489">
        <f>SUM($S489:Z489)</f>
        <v>25600</v>
      </c>
      <c r="AN489">
        <f>SUM($S489:AA489)</f>
        <v>29200</v>
      </c>
      <c r="AO489">
        <f>SUM($S489:AB489)</f>
        <v>33600</v>
      </c>
      <c r="AP489">
        <f>SUM($S489:AC489)</f>
        <v>37200</v>
      </c>
      <c r="AQ489">
        <f>SUM($S489:AD489)</f>
        <v>40000</v>
      </c>
    </row>
    <row r="490" spans="2:43" x14ac:dyDescent="0.25">
      <c r="B490">
        <v>23037</v>
      </c>
      <c r="C490" t="s">
        <v>360</v>
      </c>
      <c r="D490" t="s">
        <v>27</v>
      </c>
      <c r="E490" t="s">
        <v>342</v>
      </c>
      <c r="F490" t="s">
        <v>535</v>
      </c>
      <c r="G490" t="s">
        <v>64</v>
      </c>
      <c r="H490">
        <v>2020</v>
      </c>
      <c r="I490" t="s">
        <v>38</v>
      </c>
      <c r="J490" t="s">
        <v>133</v>
      </c>
      <c r="K490" t="s">
        <v>174</v>
      </c>
      <c r="L490" t="s">
        <v>1240</v>
      </c>
      <c r="M490">
        <v>12853.54</v>
      </c>
      <c r="N490">
        <v>15599.92</v>
      </c>
      <c r="O490">
        <v>14337.94</v>
      </c>
      <c r="P490">
        <v>17000</v>
      </c>
      <c r="Q490">
        <v>15000</v>
      </c>
      <c r="S490">
        <v>975</v>
      </c>
      <c r="T490">
        <v>1200</v>
      </c>
      <c r="U490">
        <v>1575</v>
      </c>
      <c r="V490">
        <v>1350</v>
      </c>
      <c r="W490">
        <v>1350</v>
      </c>
      <c r="X490">
        <v>1200</v>
      </c>
      <c r="Y490">
        <v>1200</v>
      </c>
      <c r="Z490">
        <v>750</v>
      </c>
      <c r="AA490">
        <v>1350</v>
      </c>
      <c r="AB490">
        <v>1650</v>
      </c>
      <c r="AC490">
        <v>1350</v>
      </c>
      <c r="AD490">
        <v>1050</v>
      </c>
      <c r="AF490">
        <f t="shared" si="7"/>
        <v>975</v>
      </c>
      <c r="AG490">
        <f>SUM($S490:T490)</f>
        <v>2175</v>
      </c>
      <c r="AH490">
        <f>SUM($S490:U490)</f>
        <v>3750</v>
      </c>
      <c r="AI490">
        <f>SUM($S490:V490)</f>
        <v>5100</v>
      </c>
      <c r="AJ490">
        <f>SUM($S490:W490)</f>
        <v>6450</v>
      </c>
      <c r="AK490">
        <f>SUM($S490:X490)</f>
        <v>7650</v>
      </c>
      <c r="AL490">
        <f>SUM($S490:Y490)</f>
        <v>8850</v>
      </c>
      <c r="AM490">
        <f>SUM($S490:Z490)</f>
        <v>9600</v>
      </c>
      <c r="AN490">
        <f>SUM($S490:AA490)</f>
        <v>10950</v>
      </c>
      <c r="AO490">
        <f>SUM($S490:AB490)</f>
        <v>12600</v>
      </c>
      <c r="AP490">
        <f>SUM($S490:AC490)</f>
        <v>13950</v>
      </c>
      <c r="AQ490">
        <f>SUM($S490:AD490)</f>
        <v>15000</v>
      </c>
    </row>
    <row r="491" spans="2:43" x14ac:dyDescent="0.25">
      <c r="B491">
        <v>23038</v>
      </c>
      <c r="C491" t="s">
        <v>376</v>
      </c>
      <c r="D491" t="s">
        <v>27</v>
      </c>
      <c r="E491" t="s">
        <v>411</v>
      </c>
      <c r="F491" t="s">
        <v>535</v>
      </c>
      <c r="G491" t="s">
        <v>64</v>
      </c>
      <c r="H491">
        <v>2020</v>
      </c>
      <c r="I491" t="s">
        <v>38</v>
      </c>
      <c r="J491" t="s">
        <v>128</v>
      </c>
      <c r="K491" t="s">
        <v>128</v>
      </c>
      <c r="L491" t="s">
        <v>1242</v>
      </c>
      <c r="M491">
        <v>22021.93</v>
      </c>
      <c r="N491">
        <v>25178.83</v>
      </c>
      <c r="O491">
        <v>31484.47</v>
      </c>
      <c r="P491">
        <v>27000</v>
      </c>
      <c r="Q491">
        <v>35000</v>
      </c>
      <c r="S491">
        <v>2275</v>
      </c>
      <c r="T491">
        <v>2800</v>
      </c>
      <c r="U491">
        <v>3675</v>
      </c>
      <c r="V491">
        <v>3150</v>
      </c>
      <c r="W491">
        <v>3150</v>
      </c>
      <c r="X491">
        <v>2800</v>
      </c>
      <c r="Y491">
        <v>2800</v>
      </c>
      <c r="Z491">
        <v>1750</v>
      </c>
      <c r="AA491">
        <v>3150</v>
      </c>
      <c r="AB491">
        <v>3850</v>
      </c>
      <c r="AC491">
        <v>3150</v>
      </c>
      <c r="AD491">
        <v>2450</v>
      </c>
      <c r="AF491">
        <f t="shared" si="7"/>
        <v>2275</v>
      </c>
      <c r="AG491">
        <f>SUM($S491:T491)</f>
        <v>5075</v>
      </c>
      <c r="AH491">
        <f>SUM($S491:U491)</f>
        <v>8750</v>
      </c>
      <c r="AI491">
        <f>SUM($S491:V491)</f>
        <v>11900</v>
      </c>
      <c r="AJ491">
        <f>SUM($S491:W491)</f>
        <v>15050</v>
      </c>
      <c r="AK491">
        <f>SUM($S491:X491)</f>
        <v>17850</v>
      </c>
      <c r="AL491">
        <f>SUM($S491:Y491)</f>
        <v>20650</v>
      </c>
      <c r="AM491">
        <f>SUM($S491:Z491)</f>
        <v>22400</v>
      </c>
      <c r="AN491">
        <f>SUM($S491:AA491)</f>
        <v>25550</v>
      </c>
      <c r="AO491">
        <f>SUM($S491:AB491)</f>
        <v>29400</v>
      </c>
      <c r="AP491">
        <f>SUM($S491:AC491)</f>
        <v>32550</v>
      </c>
      <c r="AQ491">
        <f>SUM($S491:AD491)</f>
        <v>35000</v>
      </c>
    </row>
    <row r="492" spans="2:43" x14ac:dyDescent="0.25">
      <c r="B492">
        <v>23039</v>
      </c>
      <c r="C492" t="s">
        <v>653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2022</v>
      </c>
      <c r="J492">
        <v>0</v>
      </c>
      <c r="K492">
        <v>0</v>
      </c>
      <c r="L492">
        <v>0</v>
      </c>
      <c r="M492">
        <v>3770.03</v>
      </c>
      <c r="N492">
        <v>0</v>
      </c>
      <c r="O492">
        <v>0</v>
      </c>
      <c r="P492">
        <v>0</v>
      </c>
      <c r="Q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>
        <f t="shared" si="7"/>
        <v>0</v>
      </c>
      <c r="AG492">
        <f>SUM($S492:T492)</f>
        <v>0</v>
      </c>
      <c r="AH492">
        <f>SUM($S492:U492)</f>
        <v>0</v>
      </c>
      <c r="AI492">
        <f>SUM($S492:V492)</f>
        <v>0</v>
      </c>
      <c r="AJ492">
        <f>SUM($S492:W492)</f>
        <v>0</v>
      </c>
      <c r="AK492">
        <f>SUM($S492:X492)</f>
        <v>0</v>
      </c>
      <c r="AL492">
        <f>SUM($S492:Y492)</f>
        <v>0</v>
      </c>
      <c r="AM492">
        <f>SUM($S492:Z492)</f>
        <v>0</v>
      </c>
      <c r="AN492">
        <f>SUM($S492:AA492)</f>
        <v>0</v>
      </c>
      <c r="AO492">
        <f>SUM($S492:AB492)</f>
        <v>0</v>
      </c>
      <c r="AP492">
        <f>SUM($S492:AC492)</f>
        <v>0</v>
      </c>
      <c r="AQ492">
        <f>SUM($S492:AD492)</f>
        <v>0</v>
      </c>
    </row>
    <row r="493" spans="2:43" x14ac:dyDescent="0.25">
      <c r="B493">
        <v>23040</v>
      </c>
      <c r="C493" t="s">
        <v>415</v>
      </c>
      <c r="D493" t="s">
        <v>27</v>
      </c>
      <c r="E493" t="s">
        <v>342</v>
      </c>
      <c r="F493" t="s">
        <v>535</v>
      </c>
      <c r="G493" t="s">
        <v>64</v>
      </c>
      <c r="H493">
        <v>2020</v>
      </c>
      <c r="I493" t="s">
        <v>38</v>
      </c>
      <c r="J493" t="s">
        <v>174</v>
      </c>
      <c r="K493" t="s">
        <v>679</v>
      </c>
      <c r="L493" t="s">
        <v>1242</v>
      </c>
      <c r="M493">
        <v>19613.68</v>
      </c>
      <c r="N493">
        <v>14301.61</v>
      </c>
      <c r="O493">
        <v>5551.14</v>
      </c>
      <c r="P493">
        <v>16500</v>
      </c>
      <c r="Q493">
        <v>5500</v>
      </c>
      <c r="S493">
        <v>357.5</v>
      </c>
      <c r="T493">
        <v>440</v>
      </c>
      <c r="U493">
        <v>577.5</v>
      </c>
      <c r="V493">
        <v>495</v>
      </c>
      <c r="W493">
        <v>495</v>
      </c>
      <c r="X493">
        <v>440</v>
      </c>
      <c r="Y493">
        <v>440</v>
      </c>
      <c r="Z493">
        <v>275</v>
      </c>
      <c r="AA493">
        <v>495</v>
      </c>
      <c r="AB493">
        <v>605</v>
      </c>
      <c r="AC493">
        <v>495</v>
      </c>
      <c r="AD493">
        <v>385</v>
      </c>
      <c r="AF493">
        <f t="shared" si="7"/>
        <v>357.5</v>
      </c>
      <c r="AG493">
        <f>SUM($S493:T493)</f>
        <v>797.5</v>
      </c>
      <c r="AH493">
        <f>SUM($S493:U493)</f>
        <v>1375</v>
      </c>
      <c r="AI493">
        <f>SUM($S493:V493)</f>
        <v>1870</v>
      </c>
      <c r="AJ493">
        <f>SUM($S493:W493)</f>
        <v>2365</v>
      </c>
      <c r="AK493">
        <f>SUM($S493:X493)</f>
        <v>2805</v>
      </c>
      <c r="AL493">
        <f>SUM($S493:Y493)</f>
        <v>3245</v>
      </c>
      <c r="AM493">
        <f>SUM($S493:Z493)</f>
        <v>3520</v>
      </c>
      <c r="AN493">
        <f>SUM($S493:AA493)</f>
        <v>4015</v>
      </c>
      <c r="AO493">
        <f>SUM($S493:AB493)</f>
        <v>4620</v>
      </c>
      <c r="AP493">
        <f>SUM($S493:AC493)</f>
        <v>5115</v>
      </c>
      <c r="AQ493">
        <f>SUM($S493:AD493)</f>
        <v>5500</v>
      </c>
    </row>
    <row r="494" spans="2:43" x14ac:dyDescent="0.25">
      <c r="B494">
        <v>23041</v>
      </c>
      <c r="C494" t="s">
        <v>369</v>
      </c>
      <c r="D494" t="s">
        <v>27</v>
      </c>
      <c r="E494" t="s">
        <v>342</v>
      </c>
      <c r="F494" t="s">
        <v>535</v>
      </c>
      <c r="G494" t="s">
        <v>64</v>
      </c>
      <c r="H494">
        <v>2024</v>
      </c>
      <c r="I494" t="s">
        <v>38</v>
      </c>
      <c r="J494" t="s">
        <v>146</v>
      </c>
      <c r="K494" t="s">
        <v>146</v>
      </c>
      <c r="M494">
        <v>0</v>
      </c>
      <c r="N494">
        <v>0</v>
      </c>
      <c r="O494">
        <v>5284.29</v>
      </c>
      <c r="P494">
        <v>0</v>
      </c>
      <c r="Q494">
        <v>10000</v>
      </c>
      <c r="S494">
        <v>650</v>
      </c>
      <c r="T494">
        <v>800</v>
      </c>
      <c r="U494">
        <v>1050</v>
      </c>
      <c r="V494">
        <v>900</v>
      </c>
      <c r="W494">
        <v>900</v>
      </c>
      <c r="X494">
        <v>800</v>
      </c>
      <c r="Y494">
        <v>800</v>
      </c>
      <c r="Z494">
        <v>500</v>
      </c>
      <c r="AA494">
        <v>900</v>
      </c>
      <c r="AB494">
        <v>1100</v>
      </c>
      <c r="AC494">
        <v>900</v>
      </c>
      <c r="AD494">
        <v>700</v>
      </c>
      <c r="AF494">
        <f t="shared" si="7"/>
        <v>650</v>
      </c>
      <c r="AG494">
        <f>SUM($S494:T494)</f>
        <v>1450</v>
      </c>
      <c r="AH494">
        <f>SUM($S494:U494)</f>
        <v>2500</v>
      </c>
      <c r="AI494">
        <f>SUM($S494:V494)</f>
        <v>3400</v>
      </c>
      <c r="AJ494">
        <f>SUM($S494:W494)</f>
        <v>4300</v>
      </c>
      <c r="AK494">
        <f>SUM($S494:X494)</f>
        <v>5100</v>
      </c>
      <c r="AL494">
        <f>SUM($S494:Y494)</f>
        <v>5900</v>
      </c>
      <c r="AM494">
        <f>SUM($S494:Z494)</f>
        <v>6400</v>
      </c>
      <c r="AN494">
        <f>SUM($S494:AA494)</f>
        <v>7300</v>
      </c>
      <c r="AO494">
        <f>SUM($S494:AB494)</f>
        <v>8400</v>
      </c>
      <c r="AP494">
        <f>SUM($S494:AC494)</f>
        <v>9300</v>
      </c>
      <c r="AQ494">
        <f>SUM($S494:AD494)</f>
        <v>10000</v>
      </c>
    </row>
    <row r="495" spans="2:43" x14ac:dyDescent="0.25">
      <c r="B495">
        <v>23042</v>
      </c>
      <c r="C495" t="s">
        <v>890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127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>
        <f t="shared" si="7"/>
        <v>0</v>
      </c>
      <c r="AG495">
        <f>SUM($S495:T495)</f>
        <v>0</v>
      </c>
      <c r="AH495">
        <f>SUM($S495:U495)</f>
        <v>0</v>
      </c>
      <c r="AI495">
        <f>SUM($S495:V495)</f>
        <v>0</v>
      </c>
      <c r="AJ495">
        <f>SUM($S495:W495)</f>
        <v>0</v>
      </c>
      <c r="AK495">
        <f>SUM($S495:X495)</f>
        <v>0</v>
      </c>
      <c r="AL495">
        <f>SUM($S495:Y495)</f>
        <v>0</v>
      </c>
      <c r="AM495">
        <f>SUM($S495:Z495)</f>
        <v>0</v>
      </c>
      <c r="AN495">
        <f>SUM($S495:AA495)</f>
        <v>0</v>
      </c>
      <c r="AO495">
        <f>SUM($S495:AB495)</f>
        <v>0</v>
      </c>
      <c r="AP495">
        <f>SUM($S495:AC495)</f>
        <v>0</v>
      </c>
      <c r="AQ495">
        <f>SUM($S495:AD495)</f>
        <v>0</v>
      </c>
    </row>
    <row r="496" spans="2:43" x14ac:dyDescent="0.25">
      <c r="B496">
        <v>23043</v>
      </c>
      <c r="C496" t="s">
        <v>387</v>
      </c>
      <c r="D496" t="s">
        <v>27</v>
      </c>
      <c r="E496" t="s">
        <v>411</v>
      </c>
      <c r="F496" t="s">
        <v>535</v>
      </c>
      <c r="G496" t="s">
        <v>64</v>
      </c>
      <c r="H496">
        <v>2020</v>
      </c>
      <c r="I496" t="s">
        <v>38</v>
      </c>
      <c r="J496" t="s">
        <v>133</v>
      </c>
      <c r="K496" t="s">
        <v>133</v>
      </c>
      <c r="L496" t="s">
        <v>1242</v>
      </c>
      <c r="M496">
        <v>20575.95</v>
      </c>
      <c r="N496">
        <v>16573.86</v>
      </c>
      <c r="O496">
        <v>19452.3</v>
      </c>
      <c r="P496">
        <v>15000</v>
      </c>
      <c r="Q496">
        <v>22000</v>
      </c>
      <c r="S496">
        <v>1430</v>
      </c>
      <c r="T496">
        <v>1760</v>
      </c>
      <c r="U496">
        <v>2310</v>
      </c>
      <c r="V496">
        <v>1980</v>
      </c>
      <c r="W496">
        <v>1980</v>
      </c>
      <c r="X496">
        <v>1760</v>
      </c>
      <c r="Y496">
        <v>1760</v>
      </c>
      <c r="Z496">
        <v>1100</v>
      </c>
      <c r="AA496">
        <v>1980</v>
      </c>
      <c r="AB496">
        <v>2420</v>
      </c>
      <c r="AC496">
        <v>1980</v>
      </c>
      <c r="AD496">
        <v>1540</v>
      </c>
      <c r="AF496">
        <f t="shared" si="7"/>
        <v>1430</v>
      </c>
      <c r="AG496">
        <f>SUM($S496:T496)</f>
        <v>3190</v>
      </c>
      <c r="AH496">
        <f>SUM($S496:U496)</f>
        <v>5500</v>
      </c>
      <c r="AI496">
        <f>SUM($S496:V496)</f>
        <v>7480</v>
      </c>
      <c r="AJ496">
        <f>SUM($S496:W496)</f>
        <v>9460</v>
      </c>
      <c r="AK496">
        <f>SUM($S496:X496)</f>
        <v>11220</v>
      </c>
      <c r="AL496">
        <f>SUM($S496:Y496)</f>
        <v>12980</v>
      </c>
      <c r="AM496">
        <f>SUM($S496:Z496)</f>
        <v>14080</v>
      </c>
      <c r="AN496">
        <f>SUM($S496:AA496)</f>
        <v>16060</v>
      </c>
      <c r="AO496">
        <f>SUM($S496:AB496)</f>
        <v>18480</v>
      </c>
      <c r="AP496">
        <f>SUM($S496:AC496)</f>
        <v>20460</v>
      </c>
      <c r="AQ496">
        <f>SUM($S496:AD496)</f>
        <v>22000</v>
      </c>
    </row>
    <row r="497" spans="2:43" x14ac:dyDescent="0.25">
      <c r="B497">
        <v>23044</v>
      </c>
      <c r="C497" t="s">
        <v>654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2022</v>
      </c>
      <c r="J497">
        <v>0</v>
      </c>
      <c r="K497">
        <v>0</v>
      </c>
      <c r="L497">
        <v>0</v>
      </c>
      <c r="M497">
        <v>1122.58</v>
      </c>
      <c r="N497">
        <v>0</v>
      </c>
      <c r="O497">
        <v>0</v>
      </c>
      <c r="P497">
        <v>0</v>
      </c>
      <c r="Q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>
        <f t="shared" si="7"/>
        <v>0</v>
      </c>
      <c r="AG497">
        <f>SUM($S497:T497)</f>
        <v>0</v>
      </c>
      <c r="AH497">
        <f>SUM($S497:U497)</f>
        <v>0</v>
      </c>
      <c r="AI497">
        <f>SUM($S497:V497)</f>
        <v>0</v>
      </c>
      <c r="AJ497">
        <f>SUM($S497:W497)</f>
        <v>0</v>
      </c>
      <c r="AK497">
        <f>SUM($S497:X497)</f>
        <v>0</v>
      </c>
      <c r="AL497">
        <f>SUM($S497:Y497)</f>
        <v>0</v>
      </c>
      <c r="AM497">
        <f>SUM($S497:Z497)</f>
        <v>0</v>
      </c>
      <c r="AN497">
        <f>SUM($S497:AA497)</f>
        <v>0</v>
      </c>
      <c r="AO497">
        <f>SUM($S497:AB497)</f>
        <v>0</v>
      </c>
      <c r="AP497">
        <f>SUM($S497:AC497)</f>
        <v>0</v>
      </c>
      <c r="AQ497">
        <f>SUM($S497:AD497)</f>
        <v>0</v>
      </c>
    </row>
    <row r="498" spans="2:43" x14ac:dyDescent="0.25">
      <c r="B498">
        <v>23045</v>
      </c>
      <c r="C498" t="s">
        <v>655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2022</v>
      </c>
      <c r="J498">
        <v>0</v>
      </c>
      <c r="K498">
        <v>0</v>
      </c>
      <c r="L498">
        <v>0</v>
      </c>
      <c r="M498">
        <v>3095.49</v>
      </c>
      <c r="N498">
        <v>0</v>
      </c>
      <c r="O498">
        <v>0</v>
      </c>
      <c r="P498">
        <v>0</v>
      </c>
      <c r="Q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>
        <f t="shared" si="7"/>
        <v>0</v>
      </c>
      <c r="AG498">
        <f>SUM($S498:T498)</f>
        <v>0</v>
      </c>
      <c r="AH498">
        <f>SUM($S498:U498)</f>
        <v>0</v>
      </c>
      <c r="AI498">
        <f>SUM($S498:V498)</f>
        <v>0</v>
      </c>
      <c r="AJ498">
        <f>SUM($S498:W498)</f>
        <v>0</v>
      </c>
      <c r="AK498">
        <f>SUM($S498:X498)</f>
        <v>0</v>
      </c>
      <c r="AL498">
        <f>SUM($S498:Y498)</f>
        <v>0</v>
      </c>
      <c r="AM498">
        <f>SUM($S498:Z498)</f>
        <v>0</v>
      </c>
      <c r="AN498">
        <f>SUM($S498:AA498)</f>
        <v>0</v>
      </c>
      <c r="AO498">
        <f>SUM($S498:AB498)</f>
        <v>0</v>
      </c>
      <c r="AP498">
        <f>SUM($S498:AC498)</f>
        <v>0</v>
      </c>
      <c r="AQ498">
        <f>SUM($S498:AD498)</f>
        <v>0</v>
      </c>
    </row>
    <row r="499" spans="2:43" x14ac:dyDescent="0.25">
      <c r="B499">
        <v>23047</v>
      </c>
      <c r="C499" t="s">
        <v>402</v>
      </c>
      <c r="D499" t="s">
        <v>27</v>
      </c>
      <c r="E499" t="s">
        <v>411</v>
      </c>
      <c r="F499" t="s">
        <v>535</v>
      </c>
      <c r="G499" t="s">
        <v>64</v>
      </c>
      <c r="H499">
        <v>2024</v>
      </c>
      <c r="I499" t="s">
        <v>38</v>
      </c>
      <c r="J499" t="s">
        <v>146</v>
      </c>
      <c r="K499" t="s">
        <v>146</v>
      </c>
      <c r="M499">
        <v>0</v>
      </c>
      <c r="N499">
        <v>0</v>
      </c>
      <c r="O499">
        <v>16205.42</v>
      </c>
      <c r="P499">
        <v>0</v>
      </c>
      <c r="Q499">
        <v>25000</v>
      </c>
      <c r="S499">
        <v>1625</v>
      </c>
      <c r="T499">
        <v>2000</v>
      </c>
      <c r="U499">
        <v>2625</v>
      </c>
      <c r="V499">
        <v>2250</v>
      </c>
      <c r="W499">
        <v>2250</v>
      </c>
      <c r="X499">
        <v>2000</v>
      </c>
      <c r="Y499">
        <v>2000</v>
      </c>
      <c r="Z499">
        <v>1250</v>
      </c>
      <c r="AA499">
        <v>2250</v>
      </c>
      <c r="AB499">
        <v>2750</v>
      </c>
      <c r="AC499">
        <v>2250</v>
      </c>
      <c r="AD499">
        <v>1750</v>
      </c>
      <c r="AF499">
        <f t="shared" si="7"/>
        <v>1625</v>
      </c>
      <c r="AG499">
        <f>SUM($S499:T499)</f>
        <v>3625</v>
      </c>
      <c r="AH499">
        <f>SUM($S499:U499)</f>
        <v>6250</v>
      </c>
      <c r="AI499">
        <f>SUM($S499:V499)</f>
        <v>8500</v>
      </c>
      <c r="AJ499">
        <f>SUM($S499:W499)</f>
        <v>10750</v>
      </c>
      <c r="AK499">
        <f>SUM($S499:X499)</f>
        <v>12750</v>
      </c>
      <c r="AL499">
        <f>SUM($S499:Y499)</f>
        <v>14750</v>
      </c>
      <c r="AM499">
        <f>SUM($S499:Z499)</f>
        <v>16000</v>
      </c>
      <c r="AN499">
        <f>SUM($S499:AA499)</f>
        <v>18250</v>
      </c>
      <c r="AO499">
        <f>SUM($S499:AB499)</f>
        <v>21000</v>
      </c>
      <c r="AP499">
        <f>SUM($S499:AC499)</f>
        <v>23250</v>
      </c>
      <c r="AQ499">
        <f>SUM($S499:AD499)</f>
        <v>25000</v>
      </c>
    </row>
    <row r="500" spans="2:43" x14ac:dyDescent="0.25">
      <c r="B500">
        <v>23048</v>
      </c>
      <c r="C500" t="s">
        <v>388</v>
      </c>
      <c r="D500" t="s">
        <v>27</v>
      </c>
      <c r="E500" t="s">
        <v>411</v>
      </c>
      <c r="F500" t="s">
        <v>535</v>
      </c>
      <c r="G500" t="s">
        <v>64</v>
      </c>
      <c r="H500">
        <v>2020</v>
      </c>
      <c r="I500" t="s">
        <v>38</v>
      </c>
      <c r="J500" t="s">
        <v>133</v>
      </c>
      <c r="K500" t="s">
        <v>133</v>
      </c>
      <c r="L500" t="s">
        <v>1242</v>
      </c>
      <c r="M500">
        <v>19706.28</v>
      </c>
      <c r="N500">
        <v>19355.580000000002</v>
      </c>
      <c r="O500">
        <v>18401.990000000002</v>
      </c>
      <c r="P500">
        <v>21000</v>
      </c>
      <c r="Q500">
        <v>19000</v>
      </c>
      <c r="S500">
        <v>1235</v>
      </c>
      <c r="T500">
        <v>1520</v>
      </c>
      <c r="U500">
        <v>1995</v>
      </c>
      <c r="V500">
        <v>1710</v>
      </c>
      <c r="W500">
        <v>1710</v>
      </c>
      <c r="X500">
        <v>1520</v>
      </c>
      <c r="Y500">
        <v>1520</v>
      </c>
      <c r="Z500">
        <v>950</v>
      </c>
      <c r="AA500">
        <v>1710</v>
      </c>
      <c r="AB500">
        <v>2090</v>
      </c>
      <c r="AC500">
        <v>1710</v>
      </c>
      <c r="AD500">
        <v>1330</v>
      </c>
      <c r="AF500">
        <f t="shared" si="7"/>
        <v>1235</v>
      </c>
      <c r="AG500">
        <f>SUM($S500:T500)</f>
        <v>2755</v>
      </c>
      <c r="AH500">
        <f>SUM($S500:U500)</f>
        <v>4750</v>
      </c>
      <c r="AI500">
        <f>SUM($S500:V500)</f>
        <v>6460</v>
      </c>
      <c r="AJ500">
        <f>SUM($S500:W500)</f>
        <v>8170</v>
      </c>
      <c r="AK500">
        <f>SUM($S500:X500)</f>
        <v>9690</v>
      </c>
      <c r="AL500">
        <f>SUM($S500:Y500)</f>
        <v>11210</v>
      </c>
      <c r="AM500">
        <f>SUM($S500:Z500)</f>
        <v>12160</v>
      </c>
      <c r="AN500">
        <f>SUM($S500:AA500)</f>
        <v>13870</v>
      </c>
      <c r="AO500">
        <f>SUM($S500:AB500)</f>
        <v>15960</v>
      </c>
      <c r="AP500">
        <f>SUM($S500:AC500)</f>
        <v>17670</v>
      </c>
      <c r="AQ500">
        <f>SUM($S500:AD500)</f>
        <v>19000</v>
      </c>
    </row>
    <row r="501" spans="2:43" x14ac:dyDescent="0.25">
      <c r="B501">
        <v>23049</v>
      </c>
      <c r="C501" t="s">
        <v>338</v>
      </c>
      <c r="D501" t="s">
        <v>27</v>
      </c>
      <c r="E501" t="s">
        <v>342</v>
      </c>
      <c r="F501" t="s">
        <v>535</v>
      </c>
      <c r="G501" t="s">
        <v>64</v>
      </c>
      <c r="H501">
        <v>2020</v>
      </c>
      <c r="I501" t="s">
        <v>38</v>
      </c>
      <c r="J501" t="s">
        <v>128</v>
      </c>
      <c r="K501" t="s">
        <v>128</v>
      </c>
      <c r="L501" t="s">
        <v>1242</v>
      </c>
      <c r="M501">
        <v>58268.2</v>
      </c>
      <c r="N501">
        <v>36476.800000000003</v>
      </c>
      <c r="O501">
        <v>38404.31</v>
      </c>
      <c r="P501">
        <v>38000</v>
      </c>
      <c r="Q501">
        <v>40000</v>
      </c>
      <c r="S501">
        <v>2600</v>
      </c>
      <c r="T501">
        <v>3200</v>
      </c>
      <c r="U501">
        <v>4200</v>
      </c>
      <c r="V501">
        <v>3600</v>
      </c>
      <c r="W501">
        <v>3600</v>
      </c>
      <c r="X501">
        <v>3200</v>
      </c>
      <c r="Y501">
        <v>3200</v>
      </c>
      <c r="Z501">
        <v>2000</v>
      </c>
      <c r="AA501">
        <v>3600</v>
      </c>
      <c r="AB501">
        <v>4400</v>
      </c>
      <c r="AC501">
        <v>3600</v>
      </c>
      <c r="AD501">
        <v>2800</v>
      </c>
      <c r="AF501">
        <f t="shared" si="7"/>
        <v>2600</v>
      </c>
      <c r="AG501">
        <f>SUM($S501:T501)</f>
        <v>5800</v>
      </c>
      <c r="AH501">
        <f>SUM($S501:U501)</f>
        <v>10000</v>
      </c>
      <c r="AI501">
        <f>SUM($S501:V501)</f>
        <v>13600</v>
      </c>
      <c r="AJ501">
        <f>SUM($S501:W501)</f>
        <v>17200</v>
      </c>
      <c r="AK501">
        <f>SUM($S501:X501)</f>
        <v>20400</v>
      </c>
      <c r="AL501">
        <f>SUM($S501:Y501)</f>
        <v>23600</v>
      </c>
      <c r="AM501">
        <f>SUM($S501:Z501)</f>
        <v>25600</v>
      </c>
      <c r="AN501">
        <f>SUM($S501:AA501)</f>
        <v>29200</v>
      </c>
      <c r="AO501">
        <f>SUM($S501:AB501)</f>
        <v>33600</v>
      </c>
      <c r="AP501">
        <f>SUM($S501:AC501)</f>
        <v>37200</v>
      </c>
      <c r="AQ501">
        <f>SUM($S501:AD501)</f>
        <v>40000</v>
      </c>
    </row>
    <row r="502" spans="2:43" x14ac:dyDescent="0.25">
      <c r="B502">
        <v>23050</v>
      </c>
      <c r="C502" t="s">
        <v>891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127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>
        <f t="shared" si="7"/>
        <v>0</v>
      </c>
      <c r="AG502">
        <f>SUM($S502:T502)</f>
        <v>0</v>
      </c>
      <c r="AH502">
        <f>SUM($S502:U502)</f>
        <v>0</v>
      </c>
      <c r="AI502">
        <f>SUM($S502:V502)</f>
        <v>0</v>
      </c>
      <c r="AJ502">
        <f>SUM($S502:W502)</f>
        <v>0</v>
      </c>
      <c r="AK502">
        <f>SUM($S502:X502)</f>
        <v>0</v>
      </c>
      <c r="AL502">
        <f>SUM($S502:Y502)</f>
        <v>0</v>
      </c>
      <c r="AM502">
        <f>SUM($S502:Z502)</f>
        <v>0</v>
      </c>
      <c r="AN502">
        <f>SUM($S502:AA502)</f>
        <v>0</v>
      </c>
      <c r="AO502">
        <f>SUM($S502:AB502)</f>
        <v>0</v>
      </c>
      <c r="AP502">
        <f>SUM($S502:AC502)</f>
        <v>0</v>
      </c>
      <c r="AQ502">
        <f>SUM($S502:AD502)</f>
        <v>0</v>
      </c>
    </row>
    <row r="503" spans="2:43" x14ac:dyDescent="0.25">
      <c r="B503">
        <v>23051</v>
      </c>
      <c r="C503" t="s">
        <v>656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2024</v>
      </c>
      <c r="J503">
        <v>0</v>
      </c>
      <c r="K503">
        <v>0</v>
      </c>
      <c r="L503">
        <v>0</v>
      </c>
      <c r="M503">
        <v>1419.66</v>
      </c>
      <c r="N503">
        <v>0</v>
      </c>
      <c r="O503">
        <v>23734.639999999999</v>
      </c>
      <c r="P503">
        <v>0</v>
      </c>
      <c r="Q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>
        <f t="shared" si="7"/>
        <v>0</v>
      </c>
      <c r="AG503">
        <f>SUM($S503:T503)</f>
        <v>0</v>
      </c>
      <c r="AH503">
        <f>SUM($S503:U503)</f>
        <v>0</v>
      </c>
      <c r="AI503">
        <f>SUM($S503:V503)</f>
        <v>0</v>
      </c>
      <c r="AJ503">
        <f>SUM($S503:W503)</f>
        <v>0</v>
      </c>
      <c r="AK503">
        <f>SUM($S503:X503)</f>
        <v>0</v>
      </c>
      <c r="AL503">
        <f>SUM($S503:Y503)</f>
        <v>0</v>
      </c>
      <c r="AM503">
        <f>SUM($S503:Z503)</f>
        <v>0</v>
      </c>
      <c r="AN503">
        <f>SUM($S503:AA503)</f>
        <v>0</v>
      </c>
      <c r="AO503">
        <f>SUM($S503:AB503)</f>
        <v>0</v>
      </c>
      <c r="AP503">
        <f>SUM($S503:AC503)</f>
        <v>0</v>
      </c>
      <c r="AQ503">
        <f>SUM($S503:AD503)</f>
        <v>0</v>
      </c>
    </row>
    <row r="504" spans="2:43" x14ac:dyDescent="0.25">
      <c r="B504">
        <v>23055</v>
      </c>
      <c r="C504" t="s">
        <v>657</v>
      </c>
      <c r="D504" t="s">
        <v>27</v>
      </c>
      <c r="E504" t="s">
        <v>342</v>
      </c>
      <c r="F504">
        <v>0</v>
      </c>
      <c r="G504" t="s">
        <v>358</v>
      </c>
      <c r="H504">
        <v>2020</v>
      </c>
      <c r="I504">
        <v>2024</v>
      </c>
      <c r="J504" t="s">
        <v>128</v>
      </c>
      <c r="K504">
        <v>0</v>
      </c>
      <c r="L504">
        <v>0</v>
      </c>
      <c r="M504">
        <v>66276.98</v>
      </c>
      <c r="N504">
        <v>48451.33</v>
      </c>
      <c r="O504">
        <v>0</v>
      </c>
      <c r="P504">
        <v>30000</v>
      </c>
      <c r="Q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>
        <f t="shared" si="7"/>
        <v>0</v>
      </c>
      <c r="AG504">
        <f>SUM($S504:T504)</f>
        <v>0</v>
      </c>
      <c r="AH504">
        <f>SUM($S504:U504)</f>
        <v>0</v>
      </c>
      <c r="AI504">
        <f>SUM($S504:V504)</f>
        <v>0</v>
      </c>
      <c r="AJ504">
        <f>SUM($S504:W504)</f>
        <v>0</v>
      </c>
      <c r="AK504">
        <f>SUM($S504:X504)</f>
        <v>0</v>
      </c>
      <c r="AL504">
        <f>SUM($S504:Y504)</f>
        <v>0</v>
      </c>
      <c r="AM504">
        <f>SUM($S504:Z504)</f>
        <v>0</v>
      </c>
      <c r="AN504">
        <f>SUM($S504:AA504)</f>
        <v>0</v>
      </c>
      <c r="AO504">
        <f>SUM($S504:AB504)</f>
        <v>0</v>
      </c>
      <c r="AP504">
        <f>SUM($S504:AC504)</f>
        <v>0</v>
      </c>
      <c r="AQ504">
        <f>SUM($S504:AD504)</f>
        <v>0</v>
      </c>
    </row>
    <row r="505" spans="2:43" x14ac:dyDescent="0.25">
      <c r="B505">
        <v>23056</v>
      </c>
      <c r="C505" t="s">
        <v>339</v>
      </c>
      <c r="D505" t="s">
        <v>27</v>
      </c>
      <c r="E505" t="s">
        <v>342</v>
      </c>
      <c r="F505" t="s">
        <v>535</v>
      </c>
      <c r="G505" t="s">
        <v>64</v>
      </c>
      <c r="H505">
        <v>2020</v>
      </c>
      <c r="I505" t="s">
        <v>38</v>
      </c>
      <c r="J505" t="s">
        <v>128</v>
      </c>
      <c r="K505" t="s">
        <v>128</v>
      </c>
      <c r="L505" t="s">
        <v>1242</v>
      </c>
      <c r="M505">
        <v>22960.58</v>
      </c>
      <c r="N505">
        <v>25003.200000000001</v>
      </c>
      <c r="O505">
        <v>37046.870000000003</v>
      </c>
      <c r="P505">
        <v>27000</v>
      </c>
      <c r="Q505">
        <v>40000</v>
      </c>
      <c r="S505">
        <v>2600</v>
      </c>
      <c r="T505">
        <v>3200</v>
      </c>
      <c r="U505">
        <v>4200</v>
      </c>
      <c r="V505">
        <v>3600</v>
      </c>
      <c r="W505">
        <v>3600</v>
      </c>
      <c r="X505">
        <v>3200</v>
      </c>
      <c r="Y505">
        <v>3200</v>
      </c>
      <c r="Z505">
        <v>2000</v>
      </c>
      <c r="AA505">
        <v>3600</v>
      </c>
      <c r="AB505">
        <v>4400</v>
      </c>
      <c r="AC505">
        <v>3600</v>
      </c>
      <c r="AD505">
        <v>2800</v>
      </c>
      <c r="AF505">
        <f t="shared" si="7"/>
        <v>2600</v>
      </c>
      <c r="AG505">
        <f>SUM($S505:T505)</f>
        <v>5800</v>
      </c>
      <c r="AH505">
        <f>SUM($S505:U505)</f>
        <v>10000</v>
      </c>
      <c r="AI505">
        <f>SUM($S505:V505)</f>
        <v>13600</v>
      </c>
      <c r="AJ505">
        <f>SUM($S505:W505)</f>
        <v>17200</v>
      </c>
      <c r="AK505">
        <f>SUM($S505:X505)</f>
        <v>20400</v>
      </c>
      <c r="AL505">
        <f>SUM($S505:Y505)</f>
        <v>23600</v>
      </c>
      <c r="AM505">
        <f>SUM($S505:Z505)</f>
        <v>25600</v>
      </c>
      <c r="AN505">
        <f>SUM($S505:AA505)</f>
        <v>29200</v>
      </c>
      <c r="AO505">
        <f>SUM($S505:AB505)</f>
        <v>33600</v>
      </c>
      <c r="AP505">
        <f>SUM($S505:AC505)</f>
        <v>37200</v>
      </c>
      <c r="AQ505">
        <f>SUM($S505:AD505)</f>
        <v>40000</v>
      </c>
    </row>
    <row r="506" spans="2:43" x14ac:dyDescent="0.25">
      <c r="B506">
        <v>23057</v>
      </c>
      <c r="C506" t="s">
        <v>892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127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>
        <f t="shared" si="7"/>
        <v>0</v>
      </c>
      <c r="AG506">
        <f>SUM($S506:T506)</f>
        <v>0</v>
      </c>
      <c r="AH506">
        <f>SUM($S506:U506)</f>
        <v>0</v>
      </c>
      <c r="AI506">
        <f>SUM($S506:V506)</f>
        <v>0</v>
      </c>
      <c r="AJ506">
        <f>SUM($S506:W506)</f>
        <v>0</v>
      </c>
      <c r="AK506">
        <f>SUM($S506:X506)</f>
        <v>0</v>
      </c>
      <c r="AL506">
        <f>SUM($S506:Y506)</f>
        <v>0</v>
      </c>
      <c r="AM506">
        <f>SUM($S506:Z506)</f>
        <v>0</v>
      </c>
      <c r="AN506">
        <f>SUM($S506:AA506)</f>
        <v>0</v>
      </c>
      <c r="AO506">
        <f>SUM($S506:AB506)</f>
        <v>0</v>
      </c>
      <c r="AP506">
        <f>SUM($S506:AC506)</f>
        <v>0</v>
      </c>
      <c r="AQ506">
        <f>SUM($S506:AD506)</f>
        <v>0</v>
      </c>
    </row>
    <row r="507" spans="2:43" x14ac:dyDescent="0.25">
      <c r="B507">
        <v>23058</v>
      </c>
      <c r="C507" t="s">
        <v>340</v>
      </c>
      <c r="D507" t="s">
        <v>27</v>
      </c>
      <c r="E507" t="s">
        <v>342</v>
      </c>
      <c r="F507" t="s">
        <v>535</v>
      </c>
      <c r="G507" t="s">
        <v>64</v>
      </c>
      <c r="H507">
        <v>2020</v>
      </c>
      <c r="I507" t="s">
        <v>38</v>
      </c>
      <c r="J507" t="s">
        <v>128</v>
      </c>
      <c r="K507" t="s">
        <v>128</v>
      </c>
      <c r="L507" t="s">
        <v>1242</v>
      </c>
      <c r="M507">
        <v>33495.379999999997</v>
      </c>
      <c r="N507">
        <v>40447.53</v>
      </c>
      <c r="O507">
        <v>44736.3</v>
      </c>
      <c r="P507">
        <v>45000</v>
      </c>
      <c r="Q507">
        <v>48000</v>
      </c>
      <c r="S507">
        <v>3120</v>
      </c>
      <c r="T507">
        <v>3840</v>
      </c>
      <c r="U507">
        <v>5040</v>
      </c>
      <c r="V507">
        <v>4320</v>
      </c>
      <c r="W507">
        <v>4320</v>
      </c>
      <c r="X507">
        <v>3840</v>
      </c>
      <c r="Y507">
        <v>3840</v>
      </c>
      <c r="Z507">
        <v>2400</v>
      </c>
      <c r="AA507">
        <v>4320</v>
      </c>
      <c r="AB507">
        <v>5280</v>
      </c>
      <c r="AC507">
        <v>4320</v>
      </c>
      <c r="AD507">
        <v>3360</v>
      </c>
      <c r="AF507">
        <f t="shared" si="7"/>
        <v>3120</v>
      </c>
      <c r="AG507">
        <f>SUM($S507:T507)</f>
        <v>6960</v>
      </c>
      <c r="AH507">
        <f>SUM($S507:U507)</f>
        <v>12000</v>
      </c>
      <c r="AI507">
        <f>SUM($S507:V507)</f>
        <v>16320</v>
      </c>
      <c r="AJ507">
        <f>SUM($S507:W507)</f>
        <v>20640</v>
      </c>
      <c r="AK507">
        <f>SUM($S507:X507)</f>
        <v>24480</v>
      </c>
      <c r="AL507">
        <f>SUM($S507:Y507)</f>
        <v>28320</v>
      </c>
      <c r="AM507">
        <f>SUM($S507:Z507)</f>
        <v>30720</v>
      </c>
      <c r="AN507">
        <f>SUM($S507:AA507)</f>
        <v>35040</v>
      </c>
      <c r="AO507">
        <f>SUM($S507:AB507)</f>
        <v>40320</v>
      </c>
      <c r="AP507">
        <f>SUM($S507:AC507)</f>
        <v>44640</v>
      </c>
      <c r="AQ507">
        <f>SUM($S507:AD507)</f>
        <v>48000</v>
      </c>
    </row>
    <row r="508" spans="2:43" x14ac:dyDescent="0.25">
      <c r="B508">
        <v>23061</v>
      </c>
      <c r="C508" t="s">
        <v>343</v>
      </c>
      <c r="D508" t="s">
        <v>27</v>
      </c>
      <c r="E508" t="s">
        <v>342</v>
      </c>
      <c r="F508" t="s">
        <v>535</v>
      </c>
      <c r="G508" t="s">
        <v>64</v>
      </c>
      <c r="H508">
        <v>2020</v>
      </c>
      <c r="I508" t="s">
        <v>38</v>
      </c>
      <c r="J508" t="s">
        <v>128</v>
      </c>
      <c r="K508" t="s">
        <v>128</v>
      </c>
      <c r="L508" t="s">
        <v>1242</v>
      </c>
      <c r="M508">
        <v>54469.13</v>
      </c>
      <c r="N508">
        <v>61873.43</v>
      </c>
      <c r="O508">
        <v>77076.08</v>
      </c>
      <c r="P508">
        <v>63000</v>
      </c>
      <c r="Q508">
        <v>70000</v>
      </c>
      <c r="S508">
        <v>4550</v>
      </c>
      <c r="T508">
        <v>5600</v>
      </c>
      <c r="U508">
        <v>7350</v>
      </c>
      <c r="V508">
        <v>6300</v>
      </c>
      <c r="W508">
        <v>6300</v>
      </c>
      <c r="X508">
        <v>5600</v>
      </c>
      <c r="Y508">
        <v>5600</v>
      </c>
      <c r="Z508">
        <v>3500</v>
      </c>
      <c r="AA508">
        <v>6300</v>
      </c>
      <c r="AB508">
        <v>7700</v>
      </c>
      <c r="AC508">
        <v>6300</v>
      </c>
      <c r="AD508">
        <v>4900</v>
      </c>
      <c r="AF508">
        <f t="shared" si="7"/>
        <v>4550</v>
      </c>
      <c r="AG508">
        <f>SUM($S508:T508)</f>
        <v>10150</v>
      </c>
      <c r="AH508">
        <f>SUM($S508:U508)</f>
        <v>17500</v>
      </c>
      <c r="AI508">
        <f>SUM($S508:V508)</f>
        <v>23800</v>
      </c>
      <c r="AJ508">
        <f>SUM($S508:W508)</f>
        <v>30100</v>
      </c>
      <c r="AK508">
        <f>SUM($S508:X508)</f>
        <v>35700</v>
      </c>
      <c r="AL508">
        <f>SUM($S508:Y508)</f>
        <v>41300</v>
      </c>
      <c r="AM508">
        <f>SUM($S508:Z508)</f>
        <v>44800</v>
      </c>
      <c r="AN508">
        <f>SUM($S508:AA508)</f>
        <v>51100</v>
      </c>
      <c r="AO508">
        <f>SUM($S508:AB508)</f>
        <v>58800</v>
      </c>
      <c r="AP508">
        <f>SUM($S508:AC508)</f>
        <v>65100</v>
      </c>
      <c r="AQ508">
        <f>SUM($S508:AD508)</f>
        <v>70000</v>
      </c>
    </row>
    <row r="509" spans="2:43" x14ac:dyDescent="0.25">
      <c r="B509">
        <v>23062</v>
      </c>
      <c r="C509" t="s">
        <v>356</v>
      </c>
      <c r="D509" t="s">
        <v>27</v>
      </c>
      <c r="E509" t="s">
        <v>342</v>
      </c>
      <c r="F509" t="s">
        <v>535</v>
      </c>
      <c r="G509" t="s">
        <v>64</v>
      </c>
      <c r="H509">
        <v>2020</v>
      </c>
      <c r="I509" t="s">
        <v>38</v>
      </c>
      <c r="J509" t="s">
        <v>174</v>
      </c>
      <c r="K509" t="s">
        <v>133</v>
      </c>
      <c r="L509" t="s">
        <v>1242</v>
      </c>
      <c r="M509">
        <v>14679.77</v>
      </c>
      <c r="N509">
        <v>13478.83</v>
      </c>
      <c r="O509">
        <v>12704.2</v>
      </c>
      <c r="P509">
        <v>12000</v>
      </c>
      <c r="Q509">
        <v>13000</v>
      </c>
      <c r="S509">
        <v>845</v>
      </c>
      <c r="T509">
        <v>1040</v>
      </c>
      <c r="U509">
        <v>1365</v>
      </c>
      <c r="V509">
        <v>1170</v>
      </c>
      <c r="W509">
        <v>1170</v>
      </c>
      <c r="X509">
        <v>1040</v>
      </c>
      <c r="Y509">
        <v>1040</v>
      </c>
      <c r="Z509">
        <v>650</v>
      </c>
      <c r="AA509">
        <v>1170</v>
      </c>
      <c r="AB509">
        <v>1430</v>
      </c>
      <c r="AC509">
        <v>1170</v>
      </c>
      <c r="AD509">
        <v>910</v>
      </c>
      <c r="AF509">
        <f t="shared" si="7"/>
        <v>845</v>
      </c>
      <c r="AG509">
        <f>SUM($S509:T509)</f>
        <v>1885</v>
      </c>
      <c r="AH509">
        <f>SUM($S509:U509)</f>
        <v>3250</v>
      </c>
      <c r="AI509">
        <f>SUM($S509:V509)</f>
        <v>4420</v>
      </c>
      <c r="AJ509">
        <f>SUM($S509:W509)</f>
        <v>5590</v>
      </c>
      <c r="AK509">
        <f>SUM($S509:X509)</f>
        <v>6630</v>
      </c>
      <c r="AL509">
        <f>SUM($S509:Y509)</f>
        <v>7670</v>
      </c>
      <c r="AM509">
        <f>SUM($S509:Z509)</f>
        <v>8320</v>
      </c>
      <c r="AN509">
        <f>SUM($S509:AA509)</f>
        <v>9490</v>
      </c>
      <c r="AO509">
        <f>SUM($S509:AB509)</f>
        <v>10920</v>
      </c>
      <c r="AP509">
        <f>SUM($S509:AC509)</f>
        <v>12090</v>
      </c>
      <c r="AQ509">
        <f>SUM($S509:AD509)</f>
        <v>13000</v>
      </c>
    </row>
    <row r="510" spans="2:43" x14ac:dyDescent="0.25">
      <c r="B510">
        <v>23063</v>
      </c>
      <c r="C510" t="s">
        <v>361</v>
      </c>
      <c r="D510" t="s">
        <v>27</v>
      </c>
      <c r="E510" t="s">
        <v>342</v>
      </c>
      <c r="F510" t="s">
        <v>535</v>
      </c>
      <c r="G510" t="s">
        <v>64</v>
      </c>
      <c r="H510">
        <v>2020</v>
      </c>
      <c r="I510" t="s">
        <v>38</v>
      </c>
      <c r="J510" t="s">
        <v>174</v>
      </c>
      <c r="K510" t="s">
        <v>174</v>
      </c>
      <c r="L510" t="s">
        <v>1240</v>
      </c>
      <c r="M510">
        <v>14487.11</v>
      </c>
      <c r="N510">
        <v>5383.31</v>
      </c>
      <c r="O510">
        <v>10217.379999999999</v>
      </c>
      <c r="P510">
        <v>6000</v>
      </c>
      <c r="Q510">
        <v>12000</v>
      </c>
      <c r="S510">
        <v>780</v>
      </c>
      <c r="T510">
        <v>960</v>
      </c>
      <c r="U510">
        <v>1260</v>
      </c>
      <c r="V510">
        <v>1080</v>
      </c>
      <c r="W510">
        <v>1080</v>
      </c>
      <c r="X510">
        <v>960</v>
      </c>
      <c r="Y510">
        <v>960</v>
      </c>
      <c r="Z510">
        <v>600</v>
      </c>
      <c r="AA510">
        <v>1080</v>
      </c>
      <c r="AB510">
        <v>1320</v>
      </c>
      <c r="AC510">
        <v>1080</v>
      </c>
      <c r="AD510">
        <v>840</v>
      </c>
      <c r="AF510">
        <f t="shared" si="7"/>
        <v>780</v>
      </c>
      <c r="AG510">
        <f>SUM($S510:T510)</f>
        <v>1740</v>
      </c>
      <c r="AH510">
        <f>SUM($S510:U510)</f>
        <v>3000</v>
      </c>
      <c r="AI510">
        <f>SUM($S510:V510)</f>
        <v>4080</v>
      </c>
      <c r="AJ510">
        <f>SUM($S510:W510)</f>
        <v>5160</v>
      </c>
      <c r="AK510">
        <f>SUM($S510:X510)</f>
        <v>6120</v>
      </c>
      <c r="AL510">
        <f>SUM($S510:Y510)</f>
        <v>7080</v>
      </c>
      <c r="AM510">
        <f>SUM($S510:Z510)</f>
        <v>7680</v>
      </c>
      <c r="AN510">
        <f>SUM($S510:AA510)</f>
        <v>8760</v>
      </c>
      <c r="AO510">
        <f>SUM($S510:AB510)</f>
        <v>10080</v>
      </c>
      <c r="AP510">
        <f>SUM($S510:AC510)</f>
        <v>11160</v>
      </c>
      <c r="AQ510">
        <f>SUM($S510:AD510)</f>
        <v>12000</v>
      </c>
    </row>
    <row r="511" spans="2:43" x14ac:dyDescent="0.25">
      <c r="B511">
        <v>23064</v>
      </c>
      <c r="C511" t="s">
        <v>344</v>
      </c>
      <c r="D511" t="s">
        <v>27</v>
      </c>
      <c r="E511" t="s">
        <v>342</v>
      </c>
      <c r="F511" t="s">
        <v>564</v>
      </c>
      <c r="G511" t="s">
        <v>64</v>
      </c>
      <c r="H511">
        <v>2020</v>
      </c>
      <c r="I511" t="s">
        <v>38</v>
      </c>
      <c r="J511" t="s">
        <v>128</v>
      </c>
      <c r="K511" t="s">
        <v>128</v>
      </c>
      <c r="L511" t="s">
        <v>1242</v>
      </c>
      <c r="M511">
        <v>52675.08</v>
      </c>
      <c r="N511">
        <v>44729.3</v>
      </c>
      <c r="O511">
        <v>33836.339999999997</v>
      </c>
      <c r="P511">
        <v>47000</v>
      </c>
      <c r="Q511">
        <v>34000</v>
      </c>
      <c r="S511">
        <v>2210</v>
      </c>
      <c r="T511">
        <v>2720</v>
      </c>
      <c r="U511">
        <v>3570</v>
      </c>
      <c r="V511">
        <v>3060</v>
      </c>
      <c r="W511">
        <v>3060</v>
      </c>
      <c r="X511">
        <v>2720</v>
      </c>
      <c r="Y511">
        <v>2720</v>
      </c>
      <c r="Z511">
        <v>1700</v>
      </c>
      <c r="AA511">
        <v>3060</v>
      </c>
      <c r="AB511">
        <v>3740</v>
      </c>
      <c r="AC511">
        <v>3060</v>
      </c>
      <c r="AD511">
        <v>2380</v>
      </c>
      <c r="AF511">
        <f t="shared" si="7"/>
        <v>2210</v>
      </c>
      <c r="AG511">
        <f>SUM($S511:T511)</f>
        <v>4930</v>
      </c>
      <c r="AH511">
        <f>SUM($S511:U511)</f>
        <v>8500</v>
      </c>
      <c r="AI511">
        <f>SUM($S511:V511)</f>
        <v>11560</v>
      </c>
      <c r="AJ511">
        <f>SUM($S511:W511)</f>
        <v>14620</v>
      </c>
      <c r="AK511">
        <f>SUM($S511:X511)</f>
        <v>17340</v>
      </c>
      <c r="AL511">
        <f>SUM($S511:Y511)</f>
        <v>20060</v>
      </c>
      <c r="AM511">
        <f>SUM($S511:Z511)</f>
        <v>21760</v>
      </c>
      <c r="AN511">
        <f>SUM($S511:AA511)</f>
        <v>24820</v>
      </c>
      <c r="AO511">
        <f>SUM($S511:AB511)</f>
        <v>28560</v>
      </c>
      <c r="AP511">
        <f>SUM($S511:AC511)</f>
        <v>31620</v>
      </c>
      <c r="AQ511">
        <f>SUM($S511:AD511)</f>
        <v>34000</v>
      </c>
    </row>
    <row r="512" spans="2:43" x14ac:dyDescent="0.25">
      <c r="B512">
        <v>23065</v>
      </c>
      <c r="C512" t="s">
        <v>658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2023</v>
      </c>
      <c r="J512">
        <v>0</v>
      </c>
      <c r="K512">
        <v>0</v>
      </c>
      <c r="L512">
        <v>0</v>
      </c>
      <c r="M512">
        <v>5760.94</v>
      </c>
      <c r="N512">
        <v>1681.35</v>
      </c>
      <c r="O512">
        <v>0</v>
      </c>
      <c r="P512">
        <v>0</v>
      </c>
      <c r="Q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>
        <f t="shared" si="7"/>
        <v>0</v>
      </c>
      <c r="AG512">
        <f>SUM($S512:T512)</f>
        <v>0</v>
      </c>
      <c r="AH512">
        <f>SUM($S512:U512)</f>
        <v>0</v>
      </c>
      <c r="AI512">
        <f>SUM($S512:V512)</f>
        <v>0</v>
      </c>
      <c r="AJ512">
        <f>SUM($S512:W512)</f>
        <v>0</v>
      </c>
      <c r="AK512">
        <f>SUM($S512:X512)</f>
        <v>0</v>
      </c>
      <c r="AL512">
        <f>SUM($S512:Y512)</f>
        <v>0</v>
      </c>
      <c r="AM512">
        <f>SUM($S512:Z512)</f>
        <v>0</v>
      </c>
      <c r="AN512">
        <f>SUM($S512:AA512)</f>
        <v>0</v>
      </c>
      <c r="AO512">
        <f>SUM($S512:AB512)</f>
        <v>0</v>
      </c>
      <c r="AP512">
        <f>SUM($S512:AC512)</f>
        <v>0</v>
      </c>
      <c r="AQ512">
        <f>SUM($S512:AD512)</f>
        <v>0</v>
      </c>
    </row>
    <row r="513" spans="2:43" x14ac:dyDescent="0.25">
      <c r="B513">
        <v>23066</v>
      </c>
      <c r="C513" t="s">
        <v>659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2022</v>
      </c>
      <c r="J513">
        <v>0</v>
      </c>
      <c r="K513">
        <v>0</v>
      </c>
      <c r="L513">
        <v>0</v>
      </c>
      <c r="M513">
        <v>37053.4</v>
      </c>
      <c r="N513">
        <v>0</v>
      </c>
      <c r="O513">
        <v>0</v>
      </c>
      <c r="P513">
        <v>0</v>
      </c>
      <c r="Q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>
        <f t="shared" si="7"/>
        <v>0</v>
      </c>
      <c r="AG513">
        <f>SUM($S513:T513)</f>
        <v>0</v>
      </c>
      <c r="AH513">
        <f>SUM($S513:U513)</f>
        <v>0</v>
      </c>
      <c r="AI513">
        <f>SUM($S513:V513)</f>
        <v>0</v>
      </c>
      <c r="AJ513">
        <f>SUM($S513:W513)</f>
        <v>0</v>
      </c>
      <c r="AK513">
        <f>SUM($S513:X513)</f>
        <v>0</v>
      </c>
      <c r="AL513">
        <f>SUM($S513:Y513)</f>
        <v>0</v>
      </c>
      <c r="AM513">
        <f>SUM($S513:Z513)</f>
        <v>0</v>
      </c>
      <c r="AN513">
        <f>SUM($S513:AA513)</f>
        <v>0</v>
      </c>
      <c r="AO513">
        <f>SUM($S513:AB513)</f>
        <v>0</v>
      </c>
      <c r="AP513">
        <f>SUM($S513:AC513)</f>
        <v>0</v>
      </c>
      <c r="AQ513">
        <f>SUM($S513:AD513)</f>
        <v>0</v>
      </c>
    </row>
    <row r="514" spans="2:43" x14ac:dyDescent="0.25">
      <c r="B514">
        <v>23067</v>
      </c>
      <c r="C514" t="s">
        <v>416</v>
      </c>
      <c r="D514" t="s">
        <v>27</v>
      </c>
      <c r="E514" t="s">
        <v>411</v>
      </c>
      <c r="F514">
        <v>0</v>
      </c>
      <c r="G514" t="s">
        <v>64</v>
      </c>
      <c r="H514">
        <v>2020</v>
      </c>
      <c r="I514" t="s">
        <v>38</v>
      </c>
      <c r="J514" t="s">
        <v>141</v>
      </c>
      <c r="K514" t="s">
        <v>679</v>
      </c>
      <c r="L514" t="s">
        <v>1239</v>
      </c>
      <c r="M514">
        <v>9490.73</v>
      </c>
      <c r="N514">
        <v>5200.26</v>
      </c>
      <c r="O514">
        <v>2599.91</v>
      </c>
      <c r="P514">
        <v>6000</v>
      </c>
      <c r="Q514">
        <v>2500</v>
      </c>
      <c r="S514">
        <v>162.5</v>
      </c>
      <c r="T514">
        <v>200</v>
      </c>
      <c r="U514">
        <v>262.5</v>
      </c>
      <c r="V514">
        <v>225</v>
      </c>
      <c r="W514">
        <v>225</v>
      </c>
      <c r="X514">
        <v>200</v>
      </c>
      <c r="Y514">
        <v>200</v>
      </c>
      <c r="Z514">
        <v>125</v>
      </c>
      <c r="AA514">
        <v>225</v>
      </c>
      <c r="AB514">
        <v>275</v>
      </c>
      <c r="AC514">
        <v>225</v>
      </c>
      <c r="AD514">
        <v>175</v>
      </c>
      <c r="AF514">
        <f t="shared" si="7"/>
        <v>162.5</v>
      </c>
      <c r="AG514">
        <f>SUM($S514:T514)</f>
        <v>362.5</v>
      </c>
      <c r="AH514">
        <f>SUM($S514:U514)</f>
        <v>625</v>
      </c>
      <c r="AI514">
        <f>SUM($S514:V514)</f>
        <v>850</v>
      </c>
      <c r="AJ514">
        <f>SUM($S514:W514)</f>
        <v>1075</v>
      </c>
      <c r="AK514">
        <f>SUM($S514:X514)</f>
        <v>1275</v>
      </c>
      <c r="AL514">
        <f>SUM($S514:Y514)</f>
        <v>1475</v>
      </c>
      <c r="AM514">
        <f>SUM($S514:Z514)</f>
        <v>1600</v>
      </c>
      <c r="AN514">
        <f>SUM($S514:AA514)</f>
        <v>1825</v>
      </c>
      <c r="AO514">
        <f>SUM($S514:AB514)</f>
        <v>2100</v>
      </c>
      <c r="AP514">
        <f>SUM($S514:AC514)</f>
        <v>2325</v>
      </c>
      <c r="AQ514">
        <f>SUM($S514:AD514)</f>
        <v>2500</v>
      </c>
    </row>
    <row r="515" spans="2:43" x14ac:dyDescent="0.25">
      <c r="B515">
        <v>23068</v>
      </c>
      <c r="C515" t="s">
        <v>424</v>
      </c>
      <c r="D515" t="s">
        <v>27</v>
      </c>
      <c r="E515" t="s">
        <v>411</v>
      </c>
      <c r="F515">
        <v>0</v>
      </c>
      <c r="G515" t="s">
        <v>358</v>
      </c>
      <c r="H515">
        <v>2020</v>
      </c>
      <c r="I515">
        <v>2024</v>
      </c>
      <c r="J515" t="s">
        <v>679</v>
      </c>
      <c r="K515" t="s">
        <v>679</v>
      </c>
      <c r="L515" t="s">
        <v>1239</v>
      </c>
      <c r="M515">
        <v>8270.85</v>
      </c>
      <c r="N515">
        <v>4343.55</v>
      </c>
      <c r="O515">
        <v>1728.87</v>
      </c>
      <c r="P515">
        <v>4500</v>
      </c>
      <c r="Q515">
        <v>2000</v>
      </c>
      <c r="S515">
        <v>130</v>
      </c>
      <c r="T515">
        <v>160</v>
      </c>
      <c r="U515">
        <v>210</v>
      </c>
      <c r="V515">
        <v>180</v>
      </c>
      <c r="W515">
        <v>180</v>
      </c>
      <c r="X515">
        <v>160</v>
      </c>
      <c r="Y515">
        <v>160</v>
      </c>
      <c r="Z515">
        <v>100</v>
      </c>
      <c r="AA515">
        <v>180</v>
      </c>
      <c r="AB515">
        <v>220</v>
      </c>
      <c r="AC515">
        <v>180</v>
      </c>
      <c r="AD515">
        <v>140</v>
      </c>
      <c r="AF515">
        <f t="shared" si="7"/>
        <v>130</v>
      </c>
      <c r="AG515">
        <f>SUM($S515:T515)</f>
        <v>290</v>
      </c>
      <c r="AH515">
        <f>SUM($S515:U515)</f>
        <v>500</v>
      </c>
      <c r="AI515">
        <f>SUM($S515:V515)</f>
        <v>680</v>
      </c>
      <c r="AJ515">
        <f>SUM($S515:W515)</f>
        <v>860</v>
      </c>
      <c r="AK515">
        <f>SUM($S515:X515)</f>
        <v>1020</v>
      </c>
      <c r="AL515">
        <f>SUM($S515:Y515)</f>
        <v>1180</v>
      </c>
      <c r="AM515">
        <f>SUM($S515:Z515)</f>
        <v>1280</v>
      </c>
      <c r="AN515">
        <f>SUM($S515:AA515)</f>
        <v>1460</v>
      </c>
      <c r="AO515">
        <f>SUM($S515:AB515)</f>
        <v>1680</v>
      </c>
      <c r="AP515">
        <f>SUM($S515:AC515)</f>
        <v>1860</v>
      </c>
      <c r="AQ515">
        <f>SUM($S515:AD515)</f>
        <v>2000</v>
      </c>
    </row>
    <row r="516" spans="2:43" x14ac:dyDescent="0.25">
      <c r="B516">
        <v>23069</v>
      </c>
      <c r="C516" t="s">
        <v>389</v>
      </c>
      <c r="D516" t="s">
        <v>27</v>
      </c>
      <c r="E516" t="s">
        <v>411</v>
      </c>
      <c r="F516" t="s">
        <v>535</v>
      </c>
      <c r="G516" t="s">
        <v>107</v>
      </c>
      <c r="H516">
        <v>2020</v>
      </c>
      <c r="I516" t="s">
        <v>38</v>
      </c>
      <c r="J516" t="s">
        <v>133</v>
      </c>
      <c r="K516" t="s">
        <v>133</v>
      </c>
      <c r="L516" t="s">
        <v>1242</v>
      </c>
      <c r="M516">
        <v>16738.36</v>
      </c>
      <c r="N516">
        <v>13488.56</v>
      </c>
      <c r="O516">
        <v>10866.72</v>
      </c>
      <c r="P516">
        <v>14500</v>
      </c>
      <c r="Q516">
        <v>11000</v>
      </c>
      <c r="S516">
        <v>715</v>
      </c>
      <c r="T516">
        <v>880</v>
      </c>
      <c r="U516">
        <v>1155</v>
      </c>
      <c r="V516">
        <v>990</v>
      </c>
      <c r="W516">
        <v>990</v>
      </c>
      <c r="X516">
        <v>880</v>
      </c>
      <c r="Y516">
        <v>880</v>
      </c>
      <c r="Z516">
        <v>550</v>
      </c>
      <c r="AA516">
        <v>990</v>
      </c>
      <c r="AB516">
        <v>1210</v>
      </c>
      <c r="AC516">
        <v>990</v>
      </c>
      <c r="AD516">
        <v>770</v>
      </c>
      <c r="AF516">
        <f t="shared" ref="AF516:AF579" si="8">S516</f>
        <v>715</v>
      </c>
      <c r="AG516">
        <f>SUM($S516:T516)</f>
        <v>1595</v>
      </c>
      <c r="AH516">
        <f>SUM($S516:U516)</f>
        <v>2750</v>
      </c>
      <c r="AI516">
        <f>SUM($S516:V516)</f>
        <v>3740</v>
      </c>
      <c r="AJ516">
        <f>SUM($S516:W516)</f>
        <v>4730</v>
      </c>
      <c r="AK516">
        <f>SUM($S516:X516)</f>
        <v>5610</v>
      </c>
      <c r="AL516">
        <f>SUM($S516:Y516)</f>
        <v>6490</v>
      </c>
      <c r="AM516">
        <f>SUM($S516:Z516)</f>
        <v>7040</v>
      </c>
      <c r="AN516">
        <f>SUM($S516:AA516)</f>
        <v>8030</v>
      </c>
      <c r="AO516">
        <f>SUM($S516:AB516)</f>
        <v>9240</v>
      </c>
      <c r="AP516">
        <f>SUM($S516:AC516)</f>
        <v>10230</v>
      </c>
      <c r="AQ516">
        <f>SUM($S516:AD516)</f>
        <v>11000</v>
      </c>
    </row>
    <row r="517" spans="2:43" x14ac:dyDescent="0.25">
      <c r="B517">
        <v>23073</v>
      </c>
      <c r="C517" t="s">
        <v>660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2022</v>
      </c>
      <c r="J517">
        <v>0</v>
      </c>
      <c r="K517">
        <v>0</v>
      </c>
      <c r="L517">
        <v>0</v>
      </c>
      <c r="M517">
        <v>3624.27</v>
      </c>
      <c r="N517">
        <v>0</v>
      </c>
      <c r="O517">
        <v>0</v>
      </c>
      <c r="P517">
        <v>0</v>
      </c>
      <c r="Q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>
        <f t="shared" si="8"/>
        <v>0</v>
      </c>
      <c r="AG517">
        <f>SUM($S517:T517)</f>
        <v>0</v>
      </c>
      <c r="AH517">
        <f>SUM($S517:U517)</f>
        <v>0</v>
      </c>
      <c r="AI517">
        <f>SUM($S517:V517)</f>
        <v>0</v>
      </c>
      <c r="AJ517">
        <f>SUM($S517:W517)</f>
        <v>0</v>
      </c>
      <c r="AK517">
        <f>SUM($S517:X517)</f>
        <v>0</v>
      </c>
      <c r="AL517">
        <f>SUM($S517:Y517)</f>
        <v>0</v>
      </c>
      <c r="AM517">
        <f>SUM($S517:Z517)</f>
        <v>0</v>
      </c>
      <c r="AN517">
        <f>SUM($S517:AA517)</f>
        <v>0</v>
      </c>
      <c r="AO517">
        <f>SUM($S517:AB517)</f>
        <v>0</v>
      </c>
      <c r="AP517">
        <f>SUM($S517:AC517)</f>
        <v>0</v>
      </c>
      <c r="AQ517">
        <f>SUM($S517:AD517)</f>
        <v>0</v>
      </c>
    </row>
    <row r="518" spans="2:43" x14ac:dyDescent="0.25">
      <c r="B518">
        <v>23076</v>
      </c>
      <c r="C518" t="s">
        <v>893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127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>
        <f t="shared" si="8"/>
        <v>0</v>
      </c>
      <c r="AG518">
        <f>SUM($S518:T518)</f>
        <v>0</v>
      </c>
      <c r="AH518">
        <f>SUM($S518:U518)</f>
        <v>0</v>
      </c>
      <c r="AI518">
        <f>SUM($S518:V518)</f>
        <v>0</v>
      </c>
      <c r="AJ518">
        <f>SUM($S518:W518)</f>
        <v>0</v>
      </c>
      <c r="AK518">
        <f>SUM($S518:X518)</f>
        <v>0</v>
      </c>
      <c r="AL518">
        <f>SUM($S518:Y518)</f>
        <v>0</v>
      </c>
      <c r="AM518">
        <f>SUM($S518:Z518)</f>
        <v>0</v>
      </c>
      <c r="AN518">
        <f>SUM($S518:AA518)</f>
        <v>0</v>
      </c>
      <c r="AO518">
        <f>SUM($S518:AB518)</f>
        <v>0</v>
      </c>
      <c r="AP518">
        <f>SUM($S518:AC518)</f>
        <v>0</v>
      </c>
      <c r="AQ518">
        <f>SUM($S518:AD518)</f>
        <v>0</v>
      </c>
    </row>
    <row r="519" spans="2:43" x14ac:dyDescent="0.25">
      <c r="B519">
        <v>23077</v>
      </c>
      <c r="C519" t="s">
        <v>345</v>
      </c>
      <c r="D519" t="s">
        <v>27</v>
      </c>
      <c r="E519" t="s">
        <v>342</v>
      </c>
      <c r="F519" t="s">
        <v>535</v>
      </c>
      <c r="G519" t="s">
        <v>64</v>
      </c>
      <c r="H519">
        <v>2020</v>
      </c>
      <c r="I519" t="s">
        <v>38</v>
      </c>
      <c r="J519" t="s">
        <v>133</v>
      </c>
      <c r="K519" t="s">
        <v>128</v>
      </c>
      <c r="L519" t="s">
        <v>1242</v>
      </c>
      <c r="M519">
        <v>13150.77</v>
      </c>
      <c r="N519">
        <v>17479.38</v>
      </c>
      <c r="O519">
        <v>21510.39</v>
      </c>
      <c r="P519">
        <v>19000</v>
      </c>
      <c r="Q519">
        <v>24000</v>
      </c>
      <c r="S519">
        <v>1560</v>
      </c>
      <c r="T519">
        <v>1920</v>
      </c>
      <c r="U519">
        <v>2520</v>
      </c>
      <c r="V519">
        <v>2160</v>
      </c>
      <c r="W519">
        <v>2160</v>
      </c>
      <c r="X519">
        <v>1920</v>
      </c>
      <c r="Y519">
        <v>1920</v>
      </c>
      <c r="Z519">
        <v>1200</v>
      </c>
      <c r="AA519">
        <v>2160</v>
      </c>
      <c r="AB519">
        <v>2640</v>
      </c>
      <c r="AC519">
        <v>2160</v>
      </c>
      <c r="AD519">
        <v>1680</v>
      </c>
      <c r="AF519">
        <f t="shared" si="8"/>
        <v>1560</v>
      </c>
      <c r="AG519">
        <f>SUM($S519:T519)</f>
        <v>3480</v>
      </c>
      <c r="AH519">
        <f>SUM($S519:U519)</f>
        <v>6000</v>
      </c>
      <c r="AI519">
        <f>SUM($S519:V519)</f>
        <v>8160</v>
      </c>
      <c r="AJ519">
        <f>SUM($S519:W519)</f>
        <v>10320</v>
      </c>
      <c r="AK519">
        <f>SUM($S519:X519)</f>
        <v>12240</v>
      </c>
      <c r="AL519">
        <f>SUM($S519:Y519)</f>
        <v>14160</v>
      </c>
      <c r="AM519">
        <f>SUM($S519:Z519)</f>
        <v>15360</v>
      </c>
      <c r="AN519">
        <f>SUM($S519:AA519)</f>
        <v>17520</v>
      </c>
      <c r="AO519">
        <f>SUM($S519:AB519)</f>
        <v>20160</v>
      </c>
      <c r="AP519">
        <f>SUM($S519:AC519)</f>
        <v>22320</v>
      </c>
      <c r="AQ519">
        <f>SUM($S519:AD519)</f>
        <v>24000</v>
      </c>
    </row>
    <row r="520" spans="2:43" x14ac:dyDescent="0.25">
      <c r="B520">
        <v>23078</v>
      </c>
      <c r="C520" t="s">
        <v>362</v>
      </c>
      <c r="D520" t="s">
        <v>27</v>
      </c>
      <c r="E520" t="s">
        <v>342</v>
      </c>
      <c r="F520" t="s">
        <v>535</v>
      </c>
      <c r="G520" t="s">
        <v>64</v>
      </c>
      <c r="H520">
        <v>2020</v>
      </c>
      <c r="I520" t="s">
        <v>38</v>
      </c>
      <c r="J520" t="s">
        <v>174</v>
      </c>
      <c r="K520" t="s">
        <v>174</v>
      </c>
      <c r="L520" t="s">
        <v>1240</v>
      </c>
      <c r="M520">
        <v>15369.64</v>
      </c>
      <c r="N520">
        <v>10412.81</v>
      </c>
      <c r="O520">
        <v>10467.049999999999</v>
      </c>
      <c r="P520">
        <v>12000</v>
      </c>
      <c r="Q520">
        <v>12000</v>
      </c>
      <c r="S520">
        <v>780</v>
      </c>
      <c r="T520">
        <v>960</v>
      </c>
      <c r="U520">
        <v>1260</v>
      </c>
      <c r="V520">
        <v>1080</v>
      </c>
      <c r="W520">
        <v>1080</v>
      </c>
      <c r="X520">
        <v>960</v>
      </c>
      <c r="Y520">
        <v>960</v>
      </c>
      <c r="Z520">
        <v>600</v>
      </c>
      <c r="AA520">
        <v>1080</v>
      </c>
      <c r="AB520">
        <v>1320</v>
      </c>
      <c r="AC520">
        <v>1080</v>
      </c>
      <c r="AD520">
        <v>840</v>
      </c>
      <c r="AF520">
        <f t="shared" si="8"/>
        <v>780</v>
      </c>
      <c r="AG520">
        <f>SUM($S520:T520)</f>
        <v>1740</v>
      </c>
      <c r="AH520">
        <f>SUM($S520:U520)</f>
        <v>3000</v>
      </c>
      <c r="AI520">
        <f>SUM($S520:V520)</f>
        <v>4080</v>
      </c>
      <c r="AJ520">
        <f>SUM($S520:W520)</f>
        <v>5160</v>
      </c>
      <c r="AK520">
        <f>SUM($S520:X520)</f>
        <v>6120</v>
      </c>
      <c r="AL520">
        <f>SUM($S520:Y520)</f>
        <v>7080</v>
      </c>
      <c r="AM520">
        <f>SUM($S520:Z520)</f>
        <v>7680</v>
      </c>
      <c r="AN520">
        <f>SUM($S520:AA520)</f>
        <v>8760</v>
      </c>
      <c r="AO520">
        <f>SUM($S520:AB520)</f>
        <v>10080</v>
      </c>
      <c r="AP520">
        <f>SUM($S520:AC520)</f>
        <v>11160</v>
      </c>
      <c r="AQ520">
        <f>SUM($S520:AD520)</f>
        <v>12000</v>
      </c>
    </row>
    <row r="521" spans="2:43" x14ac:dyDescent="0.25">
      <c r="B521">
        <v>23080</v>
      </c>
      <c r="C521" t="s">
        <v>346</v>
      </c>
      <c r="D521" t="s">
        <v>27</v>
      </c>
      <c r="E521" t="s">
        <v>342</v>
      </c>
      <c r="F521" t="s">
        <v>535</v>
      </c>
      <c r="G521" t="s">
        <v>64</v>
      </c>
      <c r="H521">
        <v>2020</v>
      </c>
      <c r="I521" t="s">
        <v>38</v>
      </c>
      <c r="J521" t="s">
        <v>128</v>
      </c>
      <c r="K521" t="s">
        <v>128</v>
      </c>
      <c r="L521" t="s">
        <v>1242</v>
      </c>
      <c r="M521">
        <v>16940.95</v>
      </c>
      <c r="N521">
        <v>22144.2</v>
      </c>
      <c r="O521">
        <v>20304.599999999999</v>
      </c>
      <c r="P521">
        <v>24000</v>
      </c>
      <c r="Q521">
        <v>20000</v>
      </c>
      <c r="S521">
        <v>1300</v>
      </c>
      <c r="T521">
        <v>1600</v>
      </c>
      <c r="U521">
        <v>2100</v>
      </c>
      <c r="V521">
        <v>1800</v>
      </c>
      <c r="W521">
        <v>1800</v>
      </c>
      <c r="X521">
        <v>1600</v>
      </c>
      <c r="Y521">
        <v>1600</v>
      </c>
      <c r="Z521">
        <v>1000</v>
      </c>
      <c r="AA521">
        <v>1800</v>
      </c>
      <c r="AB521">
        <v>2200</v>
      </c>
      <c r="AC521">
        <v>1800</v>
      </c>
      <c r="AD521">
        <v>1400</v>
      </c>
      <c r="AF521">
        <f t="shared" si="8"/>
        <v>1300</v>
      </c>
      <c r="AG521">
        <f>SUM($S521:T521)</f>
        <v>2900</v>
      </c>
      <c r="AH521">
        <f>SUM($S521:U521)</f>
        <v>5000</v>
      </c>
      <c r="AI521">
        <f>SUM($S521:V521)</f>
        <v>6800</v>
      </c>
      <c r="AJ521">
        <f>SUM($S521:W521)</f>
        <v>8600</v>
      </c>
      <c r="AK521">
        <f>SUM($S521:X521)</f>
        <v>10200</v>
      </c>
      <c r="AL521">
        <f>SUM($S521:Y521)</f>
        <v>11800</v>
      </c>
      <c r="AM521">
        <f>SUM($S521:Z521)</f>
        <v>12800</v>
      </c>
      <c r="AN521">
        <f>SUM($S521:AA521)</f>
        <v>14600</v>
      </c>
      <c r="AO521">
        <f>SUM($S521:AB521)</f>
        <v>16800</v>
      </c>
      <c r="AP521">
        <f>SUM($S521:AC521)</f>
        <v>18600</v>
      </c>
      <c r="AQ521">
        <f>SUM($S521:AD521)</f>
        <v>20000</v>
      </c>
    </row>
    <row r="522" spans="2:43" x14ac:dyDescent="0.25">
      <c r="B522">
        <v>23082</v>
      </c>
      <c r="C522" t="s">
        <v>399</v>
      </c>
      <c r="D522" t="s">
        <v>27</v>
      </c>
      <c r="E522" t="s">
        <v>411</v>
      </c>
      <c r="F522" t="s">
        <v>535</v>
      </c>
      <c r="G522" t="s">
        <v>64</v>
      </c>
      <c r="H522">
        <v>2020</v>
      </c>
      <c r="I522" t="s">
        <v>38</v>
      </c>
      <c r="J522" t="s">
        <v>174</v>
      </c>
      <c r="K522" t="s">
        <v>141</v>
      </c>
      <c r="L522" t="s">
        <v>1239</v>
      </c>
      <c r="M522">
        <v>10649.63</v>
      </c>
      <c r="N522">
        <v>19473.02</v>
      </c>
      <c r="O522">
        <v>17971.02</v>
      </c>
      <c r="P522">
        <v>21000</v>
      </c>
      <c r="Q522">
        <v>18000</v>
      </c>
      <c r="S522">
        <v>1170</v>
      </c>
      <c r="T522">
        <v>1440</v>
      </c>
      <c r="U522">
        <v>1890</v>
      </c>
      <c r="V522">
        <v>1620</v>
      </c>
      <c r="W522">
        <v>1620</v>
      </c>
      <c r="X522">
        <v>1440</v>
      </c>
      <c r="Y522">
        <v>1440</v>
      </c>
      <c r="Z522">
        <v>900</v>
      </c>
      <c r="AA522">
        <v>1620</v>
      </c>
      <c r="AB522">
        <v>1980</v>
      </c>
      <c r="AC522">
        <v>1620</v>
      </c>
      <c r="AD522">
        <v>1260</v>
      </c>
      <c r="AF522">
        <f t="shared" si="8"/>
        <v>1170</v>
      </c>
      <c r="AG522">
        <f>SUM($S522:T522)</f>
        <v>2610</v>
      </c>
      <c r="AH522">
        <f>SUM($S522:U522)</f>
        <v>4500</v>
      </c>
      <c r="AI522">
        <f>SUM($S522:V522)</f>
        <v>6120</v>
      </c>
      <c r="AJ522">
        <f>SUM($S522:W522)</f>
        <v>7740</v>
      </c>
      <c r="AK522">
        <f>SUM($S522:X522)</f>
        <v>9180</v>
      </c>
      <c r="AL522">
        <f>SUM($S522:Y522)</f>
        <v>10620</v>
      </c>
      <c r="AM522">
        <f>SUM($S522:Z522)</f>
        <v>11520</v>
      </c>
      <c r="AN522">
        <f>SUM($S522:AA522)</f>
        <v>13140</v>
      </c>
      <c r="AO522">
        <f>SUM($S522:AB522)</f>
        <v>15120</v>
      </c>
      <c r="AP522">
        <f>SUM($S522:AC522)</f>
        <v>16740</v>
      </c>
      <c r="AQ522">
        <f>SUM($S522:AD522)</f>
        <v>18000</v>
      </c>
    </row>
    <row r="523" spans="2:43" x14ac:dyDescent="0.25">
      <c r="B523">
        <v>23083</v>
      </c>
      <c r="C523" t="s">
        <v>417</v>
      </c>
      <c r="D523" t="s">
        <v>27</v>
      </c>
      <c r="E523" t="s">
        <v>411</v>
      </c>
      <c r="F523" t="s">
        <v>535</v>
      </c>
      <c r="G523" t="s">
        <v>64</v>
      </c>
      <c r="H523">
        <v>2020</v>
      </c>
      <c r="I523" t="s">
        <v>38</v>
      </c>
      <c r="J523" t="s">
        <v>711</v>
      </c>
      <c r="K523" t="s">
        <v>679</v>
      </c>
      <c r="L523" t="s">
        <v>1239</v>
      </c>
      <c r="M523">
        <v>7047.18</v>
      </c>
      <c r="N523">
        <v>4983.58</v>
      </c>
      <c r="O523">
        <v>3224.76</v>
      </c>
      <c r="P523">
        <v>5500</v>
      </c>
      <c r="Q523">
        <v>3000</v>
      </c>
      <c r="S523">
        <v>195</v>
      </c>
      <c r="T523">
        <v>240</v>
      </c>
      <c r="U523">
        <v>315</v>
      </c>
      <c r="V523">
        <v>270</v>
      </c>
      <c r="W523">
        <v>270</v>
      </c>
      <c r="X523">
        <v>240</v>
      </c>
      <c r="Y523">
        <v>240</v>
      </c>
      <c r="Z523">
        <v>150</v>
      </c>
      <c r="AA523">
        <v>270</v>
      </c>
      <c r="AB523">
        <v>330</v>
      </c>
      <c r="AC523">
        <v>270</v>
      </c>
      <c r="AD523">
        <v>210</v>
      </c>
      <c r="AF523">
        <f t="shared" si="8"/>
        <v>195</v>
      </c>
      <c r="AG523">
        <f>SUM($S523:T523)</f>
        <v>435</v>
      </c>
      <c r="AH523">
        <f>SUM($S523:U523)</f>
        <v>750</v>
      </c>
      <c r="AI523">
        <f>SUM($S523:V523)</f>
        <v>1020</v>
      </c>
      <c r="AJ523">
        <f>SUM($S523:W523)</f>
        <v>1290</v>
      </c>
      <c r="AK523">
        <f>SUM($S523:X523)</f>
        <v>1530</v>
      </c>
      <c r="AL523">
        <f>SUM($S523:Y523)</f>
        <v>1770</v>
      </c>
      <c r="AM523">
        <f>SUM($S523:Z523)</f>
        <v>1920</v>
      </c>
      <c r="AN523">
        <f>SUM($S523:AA523)</f>
        <v>2190</v>
      </c>
      <c r="AO523">
        <f>SUM($S523:AB523)</f>
        <v>2520</v>
      </c>
      <c r="AP523">
        <f>SUM($S523:AC523)</f>
        <v>2790</v>
      </c>
      <c r="AQ523">
        <f>SUM($S523:AD523)</f>
        <v>3000</v>
      </c>
    </row>
    <row r="524" spans="2:43" x14ac:dyDescent="0.25">
      <c r="B524">
        <v>23084</v>
      </c>
      <c r="C524" t="s">
        <v>347</v>
      </c>
      <c r="D524" t="s">
        <v>27</v>
      </c>
      <c r="E524" t="s">
        <v>342</v>
      </c>
      <c r="F524" t="s">
        <v>535</v>
      </c>
      <c r="G524" t="s">
        <v>64</v>
      </c>
      <c r="H524">
        <v>2020</v>
      </c>
      <c r="I524" t="s">
        <v>38</v>
      </c>
      <c r="J524" t="s">
        <v>128</v>
      </c>
      <c r="K524" t="s">
        <v>128</v>
      </c>
      <c r="L524" t="s">
        <v>1242</v>
      </c>
      <c r="M524">
        <v>40250.050000000003</v>
      </c>
      <c r="N524">
        <v>29925.32</v>
      </c>
      <c r="O524">
        <v>23259.42</v>
      </c>
      <c r="P524">
        <v>33000</v>
      </c>
      <c r="Q524">
        <v>23000</v>
      </c>
      <c r="S524">
        <v>1495</v>
      </c>
      <c r="T524">
        <v>1840</v>
      </c>
      <c r="U524">
        <v>2415</v>
      </c>
      <c r="V524">
        <v>2070</v>
      </c>
      <c r="W524">
        <v>2070</v>
      </c>
      <c r="X524">
        <v>1840</v>
      </c>
      <c r="Y524">
        <v>1840</v>
      </c>
      <c r="Z524">
        <v>1150</v>
      </c>
      <c r="AA524">
        <v>2070</v>
      </c>
      <c r="AB524">
        <v>2530</v>
      </c>
      <c r="AC524">
        <v>2070</v>
      </c>
      <c r="AD524">
        <v>1610</v>
      </c>
      <c r="AF524">
        <f t="shared" si="8"/>
        <v>1495</v>
      </c>
      <c r="AG524">
        <f>SUM($S524:T524)</f>
        <v>3335</v>
      </c>
      <c r="AH524">
        <f>SUM($S524:U524)</f>
        <v>5750</v>
      </c>
      <c r="AI524">
        <f>SUM($S524:V524)</f>
        <v>7820</v>
      </c>
      <c r="AJ524">
        <f>SUM($S524:W524)</f>
        <v>9890</v>
      </c>
      <c r="AK524">
        <f>SUM($S524:X524)</f>
        <v>11730</v>
      </c>
      <c r="AL524">
        <f>SUM($S524:Y524)</f>
        <v>13570</v>
      </c>
      <c r="AM524">
        <f>SUM($S524:Z524)</f>
        <v>14720</v>
      </c>
      <c r="AN524">
        <f>SUM($S524:AA524)</f>
        <v>16790</v>
      </c>
      <c r="AO524">
        <f>SUM($S524:AB524)</f>
        <v>19320</v>
      </c>
      <c r="AP524">
        <f>SUM($S524:AC524)</f>
        <v>21390</v>
      </c>
      <c r="AQ524">
        <f>SUM($S524:AD524)</f>
        <v>23000</v>
      </c>
    </row>
    <row r="525" spans="2:43" x14ac:dyDescent="0.25">
      <c r="B525">
        <v>23085</v>
      </c>
      <c r="C525" t="s">
        <v>367</v>
      </c>
      <c r="D525" t="s">
        <v>27</v>
      </c>
      <c r="E525" t="s">
        <v>342</v>
      </c>
      <c r="F525" t="s">
        <v>535</v>
      </c>
      <c r="G525" t="s">
        <v>64</v>
      </c>
      <c r="H525">
        <v>2020</v>
      </c>
      <c r="I525" t="s">
        <v>38</v>
      </c>
      <c r="J525" t="s">
        <v>141</v>
      </c>
      <c r="K525" t="s">
        <v>141</v>
      </c>
      <c r="L525" t="s">
        <v>1239</v>
      </c>
      <c r="M525">
        <v>8060.66</v>
      </c>
      <c r="N525">
        <v>7683.44</v>
      </c>
      <c r="O525">
        <v>5202.84</v>
      </c>
      <c r="P525">
        <v>8500</v>
      </c>
      <c r="Q525">
        <v>5000</v>
      </c>
      <c r="S525">
        <v>325</v>
      </c>
      <c r="T525">
        <v>400</v>
      </c>
      <c r="U525">
        <v>525</v>
      </c>
      <c r="V525">
        <v>450</v>
      </c>
      <c r="W525">
        <v>450</v>
      </c>
      <c r="X525">
        <v>400</v>
      </c>
      <c r="Y525">
        <v>400</v>
      </c>
      <c r="Z525">
        <v>250</v>
      </c>
      <c r="AA525">
        <v>450</v>
      </c>
      <c r="AB525">
        <v>550</v>
      </c>
      <c r="AC525">
        <v>450</v>
      </c>
      <c r="AD525">
        <v>350</v>
      </c>
      <c r="AF525">
        <f t="shared" si="8"/>
        <v>325</v>
      </c>
      <c r="AG525">
        <f>SUM($S525:T525)</f>
        <v>725</v>
      </c>
      <c r="AH525">
        <f>SUM($S525:U525)</f>
        <v>1250</v>
      </c>
      <c r="AI525">
        <f>SUM($S525:V525)</f>
        <v>1700</v>
      </c>
      <c r="AJ525">
        <f>SUM($S525:W525)</f>
        <v>2150</v>
      </c>
      <c r="AK525">
        <f>SUM($S525:X525)</f>
        <v>2550</v>
      </c>
      <c r="AL525">
        <f>SUM($S525:Y525)</f>
        <v>2950</v>
      </c>
      <c r="AM525">
        <f>SUM($S525:Z525)</f>
        <v>3200</v>
      </c>
      <c r="AN525">
        <f>SUM($S525:AA525)</f>
        <v>3650</v>
      </c>
      <c r="AO525">
        <f>SUM($S525:AB525)</f>
        <v>4200</v>
      </c>
      <c r="AP525">
        <f>SUM($S525:AC525)</f>
        <v>4650</v>
      </c>
      <c r="AQ525">
        <f>SUM($S525:AD525)</f>
        <v>5000</v>
      </c>
    </row>
    <row r="526" spans="2:43" x14ac:dyDescent="0.25">
      <c r="B526">
        <v>23086</v>
      </c>
      <c r="C526" t="s">
        <v>390</v>
      </c>
      <c r="D526" t="s">
        <v>27</v>
      </c>
      <c r="E526" t="s">
        <v>411</v>
      </c>
      <c r="F526" t="s">
        <v>535</v>
      </c>
      <c r="G526" t="s">
        <v>64</v>
      </c>
      <c r="H526">
        <v>2020</v>
      </c>
      <c r="I526" t="s">
        <v>38</v>
      </c>
      <c r="J526" t="s">
        <v>133</v>
      </c>
      <c r="K526" t="s">
        <v>133</v>
      </c>
      <c r="L526" t="s">
        <v>1242</v>
      </c>
      <c r="M526">
        <v>18084.330000000002</v>
      </c>
      <c r="N526">
        <v>11472.2</v>
      </c>
      <c r="O526">
        <v>14997.89</v>
      </c>
      <c r="P526">
        <v>12500</v>
      </c>
      <c r="Q526">
        <v>17000</v>
      </c>
      <c r="S526">
        <v>1105</v>
      </c>
      <c r="T526">
        <v>1360</v>
      </c>
      <c r="U526">
        <v>1785</v>
      </c>
      <c r="V526">
        <v>1530</v>
      </c>
      <c r="W526">
        <v>1530</v>
      </c>
      <c r="X526">
        <v>1360</v>
      </c>
      <c r="Y526">
        <v>1360</v>
      </c>
      <c r="Z526">
        <v>850</v>
      </c>
      <c r="AA526">
        <v>1530</v>
      </c>
      <c r="AB526">
        <v>1870</v>
      </c>
      <c r="AC526">
        <v>1530</v>
      </c>
      <c r="AD526">
        <v>1190</v>
      </c>
      <c r="AF526">
        <f t="shared" si="8"/>
        <v>1105</v>
      </c>
      <c r="AG526">
        <f>SUM($S526:T526)</f>
        <v>2465</v>
      </c>
      <c r="AH526">
        <f>SUM($S526:U526)</f>
        <v>4250</v>
      </c>
      <c r="AI526">
        <f>SUM($S526:V526)</f>
        <v>5780</v>
      </c>
      <c r="AJ526">
        <f>SUM($S526:W526)</f>
        <v>7310</v>
      </c>
      <c r="AK526">
        <f>SUM($S526:X526)</f>
        <v>8670</v>
      </c>
      <c r="AL526">
        <f>SUM($S526:Y526)</f>
        <v>10030</v>
      </c>
      <c r="AM526">
        <f>SUM($S526:Z526)</f>
        <v>10880</v>
      </c>
      <c r="AN526">
        <f>SUM($S526:AA526)</f>
        <v>12410</v>
      </c>
      <c r="AO526">
        <f>SUM($S526:AB526)</f>
        <v>14280</v>
      </c>
      <c r="AP526">
        <f>SUM($S526:AC526)</f>
        <v>15810</v>
      </c>
      <c r="AQ526">
        <f>SUM($S526:AD526)</f>
        <v>17000</v>
      </c>
    </row>
    <row r="527" spans="2:43" x14ac:dyDescent="0.25">
      <c r="B527">
        <v>23087</v>
      </c>
      <c r="C527" t="s">
        <v>363</v>
      </c>
      <c r="D527" t="s">
        <v>27</v>
      </c>
      <c r="E527" t="s">
        <v>342</v>
      </c>
      <c r="F527" t="s">
        <v>535</v>
      </c>
      <c r="G527" t="s">
        <v>64</v>
      </c>
      <c r="H527">
        <v>2020</v>
      </c>
      <c r="I527" t="s">
        <v>38</v>
      </c>
      <c r="J527" t="s">
        <v>174</v>
      </c>
      <c r="K527" t="s">
        <v>174</v>
      </c>
      <c r="L527" t="s">
        <v>1240</v>
      </c>
      <c r="M527">
        <v>6751.91</v>
      </c>
      <c r="N527">
        <v>8786.32</v>
      </c>
      <c r="O527">
        <v>5237.75</v>
      </c>
      <c r="P527">
        <v>9500</v>
      </c>
      <c r="Q527">
        <v>5000</v>
      </c>
      <c r="S527">
        <v>325</v>
      </c>
      <c r="T527">
        <v>400</v>
      </c>
      <c r="U527">
        <v>525</v>
      </c>
      <c r="V527">
        <v>450</v>
      </c>
      <c r="W527">
        <v>450</v>
      </c>
      <c r="X527">
        <v>400</v>
      </c>
      <c r="Y527">
        <v>400</v>
      </c>
      <c r="Z527">
        <v>250</v>
      </c>
      <c r="AA527">
        <v>450</v>
      </c>
      <c r="AB527">
        <v>550</v>
      </c>
      <c r="AC527">
        <v>450</v>
      </c>
      <c r="AD527">
        <v>350</v>
      </c>
      <c r="AF527">
        <f t="shared" si="8"/>
        <v>325</v>
      </c>
      <c r="AG527">
        <f>SUM($S527:T527)</f>
        <v>725</v>
      </c>
      <c r="AH527">
        <f>SUM($S527:U527)</f>
        <v>1250</v>
      </c>
      <c r="AI527">
        <f>SUM($S527:V527)</f>
        <v>1700</v>
      </c>
      <c r="AJ527">
        <f>SUM($S527:W527)</f>
        <v>2150</v>
      </c>
      <c r="AK527">
        <f>SUM($S527:X527)</f>
        <v>2550</v>
      </c>
      <c r="AL527">
        <f>SUM($S527:Y527)</f>
        <v>2950</v>
      </c>
      <c r="AM527">
        <f>SUM($S527:Z527)</f>
        <v>3200</v>
      </c>
      <c r="AN527">
        <f>SUM($S527:AA527)</f>
        <v>3650</v>
      </c>
      <c r="AO527">
        <f>SUM($S527:AB527)</f>
        <v>4200</v>
      </c>
      <c r="AP527">
        <f>SUM($S527:AC527)</f>
        <v>4650</v>
      </c>
      <c r="AQ527">
        <f>SUM($S527:AD527)</f>
        <v>5000</v>
      </c>
    </row>
    <row r="528" spans="2:43" x14ac:dyDescent="0.25">
      <c r="B528">
        <v>23088</v>
      </c>
      <c r="C528" t="s">
        <v>348</v>
      </c>
      <c r="D528" t="s">
        <v>27</v>
      </c>
      <c r="E528" t="s">
        <v>342</v>
      </c>
      <c r="F528" t="s">
        <v>535</v>
      </c>
      <c r="G528" t="s">
        <v>64</v>
      </c>
      <c r="H528">
        <v>2020</v>
      </c>
      <c r="I528" t="s">
        <v>38</v>
      </c>
      <c r="J528" t="s">
        <v>128</v>
      </c>
      <c r="K528" t="s">
        <v>128</v>
      </c>
      <c r="L528" t="s">
        <v>1242</v>
      </c>
      <c r="M528">
        <v>22635.61</v>
      </c>
      <c r="N528">
        <v>26468.51</v>
      </c>
      <c r="O528">
        <v>54831.32</v>
      </c>
      <c r="P528">
        <v>28000</v>
      </c>
      <c r="Q528">
        <v>60000</v>
      </c>
      <c r="S528">
        <v>3900</v>
      </c>
      <c r="T528">
        <v>4800</v>
      </c>
      <c r="U528">
        <v>6300</v>
      </c>
      <c r="V528">
        <v>5400</v>
      </c>
      <c r="W528">
        <v>5400</v>
      </c>
      <c r="X528">
        <v>4800</v>
      </c>
      <c r="Y528">
        <v>4800</v>
      </c>
      <c r="Z528">
        <v>3000</v>
      </c>
      <c r="AA528">
        <v>5400</v>
      </c>
      <c r="AB528">
        <v>6600</v>
      </c>
      <c r="AC528">
        <v>5400</v>
      </c>
      <c r="AD528">
        <v>4200</v>
      </c>
      <c r="AF528">
        <f t="shared" si="8"/>
        <v>3900</v>
      </c>
      <c r="AG528">
        <f>SUM($S528:T528)</f>
        <v>8700</v>
      </c>
      <c r="AH528">
        <f>SUM($S528:U528)</f>
        <v>15000</v>
      </c>
      <c r="AI528">
        <f>SUM($S528:V528)</f>
        <v>20400</v>
      </c>
      <c r="AJ528">
        <f>SUM($S528:W528)</f>
        <v>25800</v>
      </c>
      <c r="AK528">
        <f>SUM($S528:X528)</f>
        <v>30600</v>
      </c>
      <c r="AL528">
        <f>SUM($S528:Y528)</f>
        <v>35400</v>
      </c>
      <c r="AM528">
        <f>SUM($S528:Z528)</f>
        <v>38400</v>
      </c>
      <c r="AN528">
        <f>SUM($S528:AA528)</f>
        <v>43800</v>
      </c>
      <c r="AO528">
        <f>SUM($S528:AB528)</f>
        <v>50400</v>
      </c>
      <c r="AP528">
        <f>SUM($S528:AC528)</f>
        <v>55800</v>
      </c>
      <c r="AQ528">
        <f>SUM($S528:AD528)</f>
        <v>60000</v>
      </c>
    </row>
    <row r="529" spans="2:43" x14ac:dyDescent="0.25">
      <c r="B529">
        <v>23089</v>
      </c>
      <c r="C529" t="s">
        <v>661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2023</v>
      </c>
      <c r="J529">
        <v>0</v>
      </c>
      <c r="K529">
        <v>0</v>
      </c>
      <c r="L529">
        <v>0</v>
      </c>
      <c r="M529">
        <v>2011.44</v>
      </c>
      <c r="N529">
        <v>2448.92</v>
      </c>
      <c r="O529">
        <v>0</v>
      </c>
      <c r="P529">
        <v>0</v>
      </c>
      <c r="Q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F529">
        <f t="shared" si="8"/>
        <v>0</v>
      </c>
      <c r="AG529">
        <f>SUM($S529:T529)</f>
        <v>0</v>
      </c>
      <c r="AH529">
        <f>SUM($S529:U529)</f>
        <v>0</v>
      </c>
      <c r="AI529">
        <f>SUM($S529:V529)</f>
        <v>0</v>
      </c>
      <c r="AJ529">
        <f>SUM($S529:W529)</f>
        <v>0</v>
      </c>
      <c r="AK529">
        <f>SUM($S529:X529)</f>
        <v>0</v>
      </c>
      <c r="AL529">
        <f>SUM($S529:Y529)</f>
        <v>0</v>
      </c>
      <c r="AM529">
        <f>SUM($S529:Z529)</f>
        <v>0</v>
      </c>
      <c r="AN529">
        <f>SUM($S529:AA529)</f>
        <v>0</v>
      </c>
      <c r="AO529">
        <f>SUM($S529:AB529)</f>
        <v>0</v>
      </c>
      <c r="AP529">
        <f>SUM($S529:AC529)</f>
        <v>0</v>
      </c>
      <c r="AQ529">
        <f>SUM($S529:AD529)</f>
        <v>0</v>
      </c>
    </row>
    <row r="530" spans="2:43" x14ac:dyDescent="0.25">
      <c r="B530">
        <v>23090</v>
      </c>
      <c r="C530" t="s">
        <v>397</v>
      </c>
      <c r="D530" t="s">
        <v>27</v>
      </c>
      <c r="E530" t="s">
        <v>411</v>
      </c>
      <c r="F530" t="s">
        <v>535</v>
      </c>
      <c r="G530" t="s">
        <v>64</v>
      </c>
      <c r="H530">
        <v>0</v>
      </c>
      <c r="I530" t="s">
        <v>38</v>
      </c>
      <c r="J530" t="s">
        <v>174</v>
      </c>
      <c r="K530" t="s">
        <v>174</v>
      </c>
      <c r="L530" t="s">
        <v>1240</v>
      </c>
      <c r="M530">
        <v>12995.99</v>
      </c>
      <c r="N530">
        <v>13652.55</v>
      </c>
      <c r="O530">
        <v>7973.15</v>
      </c>
      <c r="P530">
        <v>15000</v>
      </c>
      <c r="Q530">
        <v>8000</v>
      </c>
      <c r="S530">
        <v>520</v>
      </c>
      <c r="T530">
        <v>640</v>
      </c>
      <c r="U530">
        <v>840</v>
      </c>
      <c r="V530">
        <v>720</v>
      </c>
      <c r="W530">
        <v>720</v>
      </c>
      <c r="X530">
        <v>640</v>
      </c>
      <c r="Y530">
        <v>640</v>
      </c>
      <c r="Z530">
        <v>400</v>
      </c>
      <c r="AA530">
        <v>720</v>
      </c>
      <c r="AB530">
        <v>880</v>
      </c>
      <c r="AC530">
        <v>720</v>
      </c>
      <c r="AD530">
        <v>560</v>
      </c>
      <c r="AF530">
        <f t="shared" si="8"/>
        <v>520</v>
      </c>
      <c r="AG530">
        <f>SUM($S530:T530)</f>
        <v>1160</v>
      </c>
      <c r="AH530">
        <f>SUM($S530:U530)</f>
        <v>2000</v>
      </c>
      <c r="AI530">
        <f>SUM($S530:V530)</f>
        <v>2720</v>
      </c>
      <c r="AJ530">
        <f>SUM($S530:W530)</f>
        <v>3440</v>
      </c>
      <c r="AK530">
        <f>SUM($S530:X530)</f>
        <v>4080</v>
      </c>
      <c r="AL530">
        <f>SUM($S530:Y530)</f>
        <v>4720</v>
      </c>
      <c r="AM530">
        <f>SUM($S530:Z530)</f>
        <v>5120</v>
      </c>
      <c r="AN530">
        <f>SUM($S530:AA530)</f>
        <v>5840</v>
      </c>
      <c r="AO530">
        <f>SUM($S530:AB530)</f>
        <v>6720</v>
      </c>
      <c r="AP530">
        <f>SUM($S530:AC530)</f>
        <v>7440</v>
      </c>
      <c r="AQ530">
        <f>SUM($S530:AD530)</f>
        <v>8000</v>
      </c>
    </row>
    <row r="531" spans="2:43" x14ac:dyDescent="0.25">
      <c r="B531">
        <v>23092</v>
      </c>
      <c r="C531" t="s">
        <v>894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127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>
        <f t="shared" si="8"/>
        <v>0</v>
      </c>
      <c r="AG531">
        <f>SUM($S531:T531)</f>
        <v>0</v>
      </c>
      <c r="AH531">
        <f>SUM($S531:U531)</f>
        <v>0</v>
      </c>
      <c r="AI531">
        <f>SUM($S531:V531)</f>
        <v>0</v>
      </c>
      <c r="AJ531">
        <f>SUM($S531:W531)</f>
        <v>0</v>
      </c>
      <c r="AK531">
        <f>SUM($S531:X531)</f>
        <v>0</v>
      </c>
      <c r="AL531">
        <f>SUM($S531:Y531)</f>
        <v>0</v>
      </c>
      <c r="AM531">
        <f>SUM($S531:Z531)</f>
        <v>0</v>
      </c>
      <c r="AN531">
        <f>SUM($S531:AA531)</f>
        <v>0</v>
      </c>
      <c r="AO531">
        <f>SUM($S531:AB531)</f>
        <v>0</v>
      </c>
      <c r="AP531">
        <f>SUM($S531:AC531)</f>
        <v>0</v>
      </c>
      <c r="AQ531">
        <f>SUM($S531:AD531)</f>
        <v>0</v>
      </c>
    </row>
    <row r="532" spans="2:43" x14ac:dyDescent="0.25">
      <c r="B532">
        <v>23093</v>
      </c>
      <c r="C532" t="s">
        <v>418</v>
      </c>
      <c r="D532" t="s">
        <v>27</v>
      </c>
      <c r="E532" t="s">
        <v>411</v>
      </c>
      <c r="F532" t="s">
        <v>535</v>
      </c>
      <c r="G532" t="s">
        <v>64</v>
      </c>
      <c r="H532">
        <v>2021</v>
      </c>
      <c r="I532" t="s">
        <v>38</v>
      </c>
      <c r="J532" t="s">
        <v>141</v>
      </c>
      <c r="K532" t="s">
        <v>679</v>
      </c>
      <c r="L532" t="s">
        <v>1239</v>
      </c>
      <c r="M532">
        <v>8112.78</v>
      </c>
      <c r="N532">
        <v>5205.37</v>
      </c>
      <c r="O532">
        <v>2760.01</v>
      </c>
      <c r="P532">
        <v>6000</v>
      </c>
      <c r="Q532">
        <v>2500</v>
      </c>
      <c r="S532">
        <v>162.5</v>
      </c>
      <c r="T532">
        <v>200</v>
      </c>
      <c r="U532">
        <v>262.5</v>
      </c>
      <c r="V532">
        <v>225</v>
      </c>
      <c r="W532">
        <v>225</v>
      </c>
      <c r="X532">
        <v>200</v>
      </c>
      <c r="Y532">
        <v>200</v>
      </c>
      <c r="Z532">
        <v>125</v>
      </c>
      <c r="AA532">
        <v>225</v>
      </c>
      <c r="AB532">
        <v>275</v>
      </c>
      <c r="AC532">
        <v>225</v>
      </c>
      <c r="AD532">
        <v>175</v>
      </c>
      <c r="AF532">
        <f t="shared" si="8"/>
        <v>162.5</v>
      </c>
      <c r="AG532">
        <f>SUM($S532:T532)</f>
        <v>362.5</v>
      </c>
      <c r="AH532">
        <f>SUM($S532:U532)</f>
        <v>625</v>
      </c>
      <c r="AI532">
        <f>SUM($S532:V532)</f>
        <v>850</v>
      </c>
      <c r="AJ532">
        <f>SUM($S532:W532)</f>
        <v>1075</v>
      </c>
      <c r="AK532">
        <f>SUM($S532:X532)</f>
        <v>1275</v>
      </c>
      <c r="AL532">
        <f>SUM($S532:Y532)</f>
        <v>1475</v>
      </c>
      <c r="AM532">
        <f>SUM($S532:Z532)</f>
        <v>1600</v>
      </c>
      <c r="AN532">
        <f>SUM($S532:AA532)</f>
        <v>1825</v>
      </c>
      <c r="AO532">
        <f>SUM($S532:AB532)</f>
        <v>2100</v>
      </c>
      <c r="AP532">
        <f>SUM($S532:AC532)</f>
        <v>2325</v>
      </c>
      <c r="AQ532">
        <f>SUM($S532:AD532)</f>
        <v>2500</v>
      </c>
    </row>
    <row r="533" spans="2:43" x14ac:dyDescent="0.25">
      <c r="B533">
        <v>23094</v>
      </c>
      <c r="C533" t="s">
        <v>662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2022</v>
      </c>
      <c r="J533">
        <v>0</v>
      </c>
      <c r="K533">
        <v>0</v>
      </c>
      <c r="L533">
        <v>0</v>
      </c>
      <c r="M533">
        <v>891.42</v>
      </c>
      <c r="N533">
        <v>0</v>
      </c>
      <c r="O533">
        <v>0</v>
      </c>
      <c r="P533">
        <v>0</v>
      </c>
      <c r="Q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>
        <f t="shared" si="8"/>
        <v>0</v>
      </c>
      <c r="AG533">
        <f>SUM($S533:T533)</f>
        <v>0</v>
      </c>
      <c r="AH533">
        <f>SUM($S533:U533)</f>
        <v>0</v>
      </c>
      <c r="AI533">
        <f>SUM($S533:V533)</f>
        <v>0</v>
      </c>
      <c r="AJ533">
        <f>SUM($S533:W533)</f>
        <v>0</v>
      </c>
      <c r="AK533">
        <f>SUM($S533:X533)</f>
        <v>0</v>
      </c>
      <c r="AL533">
        <f>SUM($S533:Y533)</f>
        <v>0</v>
      </c>
      <c r="AM533">
        <f>SUM($S533:Z533)</f>
        <v>0</v>
      </c>
      <c r="AN533">
        <f>SUM($S533:AA533)</f>
        <v>0</v>
      </c>
      <c r="AO533">
        <f>SUM($S533:AB533)</f>
        <v>0</v>
      </c>
      <c r="AP533">
        <f>SUM($S533:AC533)</f>
        <v>0</v>
      </c>
      <c r="AQ533">
        <f>SUM($S533:AD533)</f>
        <v>0</v>
      </c>
    </row>
    <row r="534" spans="2:43" x14ac:dyDescent="0.25">
      <c r="B534">
        <v>23095</v>
      </c>
      <c r="C534" t="s">
        <v>419</v>
      </c>
      <c r="D534" t="s">
        <v>27</v>
      </c>
      <c r="E534" t="s">
        <v>342</v>
      </c>
      <c r="F534" t="s">
        <v>535</v>
      </c>
      <c r="G534" t="s">
        <v>64</v>
      </c>
      <c r="H534">
        <v>2021</v>
      </c>
      <c r="I534" t="s">
        <v>38</v>
      </c>
      <c r="J534" t="s">
        <v>712</v>
      </c>
      <c r="K534" t="s">
        <v>679</v>
      </c>
      <c r="L534" t="s">
        <v>1239</v>
      </c>
      <c r="M534">
        <v>1300.6500000000001</v>
      </c>
      <c r="N534">
        <v>796.2</v>
      </c>
      <c r="O534">
        <v>1482.42</v>
      </c>
      <c r="P534">
        <v>0</v>
      </c>
      <c r="Q534">
        <v>1500</v>
      </c>
      <c r="S534">
        <v>97.5</v>
      </c>
      <c r="T534">
        <v>120</v>
      </c>
      <c r="U534">
        <v>157.5</v>
      </c>
      <c r="V534">
        <v>135</v>
      </c>
      <c r="W534">
        <v>135</v>
      </c>
      <c r="X534">
        <v>120</v>
      </c>
      <c r="Y534">
        <v>120</v>
      </c>
      <c r="Z534">
        <v>75</v>
      </c>
      <c r="AA534">
        <v>135</v>
      </c>
      <c r="AB534">
        <v>165</v>
      </c>
      <c r="AC534">
        <v>135</v>
      </c>
      <c r="AD534">
        <v>105</v>
      </c>
      <c r="AF534">
        <f t="shared" si="8"/>
        <v>97.5</v>
      </c>
      <c r="AG534">
        <f>SUM($S534:T534)</f>
        <v>217.5</v>
      </c>
      <c r="AH534">
        <f>SUM($S534:U534)</f>
        <v>375</v>
      </c>
      <c r="AI534">
        <f>SUM($S534:V534)</f>
        <v>510</v>
      </c>
      <c r="AJ534">
        <f>SUM($S534:W534)</f>
        <v>645</v>
      </c>
      <c r="AK534">
        <f>SUM($S534:X534)</f>
        <v>765</v>
      </c>
      <c r="AL534">
        <f>SUM($S534:Y534)</f>
        <v>885</v>
      </c>
      <c r="AM534">
        <f>SUM($S534:Z534)</f>
        <v>960</v>
      </c>
      <c r="AN534">
        <f>SUM($S534:AA534)</f>
        <v>1095</v>
      </c>
      <c r="AO534">
        <f>SUM($S534:AB534)</f>
        <v>1260</v>
      </c>
      <c r="AP534">
        <f>SUM($S534:AC534)</f>
        <v>1395</v>
      </c>
      <c r="AQ534">
        <f>SUM($S534:AD534)</f>
        <v>1500</v>
      </c>
    </row>
    <row r="535" spans="2:43" x14ac:dyDescent="0.25">
      <c r="B535">
        <v>23096</v>
      </c>
      <c r="C535" t="s">
        <v>357</v>
      </c>
      <c r="D535" t="s">
        <v>27</v>
      </c>
      <c r="E535" t="s">
        <v>342</v>
      </c>
      <c r="F535" t="s">
        <v>535</v>
      </c>
      <c r="G535" t="s">
        <v>64</v>
      </c>
      <c r="H535">
        <v>2021</v>
      </c>
      <c r="I535" t="s">
        <v>38</v>
      </c>
      <c r="J535" t="s">
        <v>128</v>
      </c>
      <c r="K535" t="s">
        <v>133</v>
      </c>
      <c r="L535" t="s">
        <v>1242</v>
      </c>
      <c r="M535">
        <v>25428.57</v>
      </c>
      <c r="N535">
        <v>23903.31</v>
      </c>
      <c r="O535">
        <v>7628.99</v>
      </c>
      <c r="P535">
        <v>26500</v>
      </c>
      <c r="Q535">
        <v>7000</v>
      </c>
      <c r="S535">
        <v>455</v>
      </c>
      <c r="T535">
        <v>560</v>
      </c>
      <c r="U535">
        <v>735</v>
      </c>
      <c r="V535">
        <v>630</v>
      </c>
      <c r="W535">
        <v>630</v>
      </c>
      <c r="X535">
        <v>560</v>
      </c>
      <c r="Y535">
        <v>560</v>
      </c>
      <c r="Z535">
        <v>350</v>
      </c>
      <c r="AA535">
        <v>630</v>
      </c>
      <c r="AB535">
        <v>770</v>
      </c>
      <c r="AC535">
        <v>630</v>
      </c>
      <c r="AD535">
        <v>490</v>
      </c>
      <c r="AF535">
        <f t="shared" si="8"/>
        <v>455</v>
      </c>
      <c r="AG535">
        <f>SUM($S535:T535)</f>
        <v>1015</v>
      </c>
      <c r="AH535">
        <f>SUM($S535:U535)</f>
        <v>1750</v>
      </c>
      <c r="AI535">
        <f>SUM($S535:V535)</f>
        <v>2380</v>
      </c>
      <c r="AJ535">
        <f>SUM($S535:W535)</f>
        <v>3010</v>
      </c>
      <c r="AK535">
        <f>SUM($S535:X535)</f>
        <v>3570</v>
      </c>
      <c r="AL535">
        <f>SUM($S535:Y535)</f>
        <v>4130</v>
      </c>
      <c r="AM535">
        <f>SUM($S535:Z535)</f>
        <v>4480</v>
      </c>
      <c r="AN535">
        <f>SUM($S535:AA535)</f>
        <v>5110</v>
      </c>
      <c r="AO535">
        <f>SUM($S535:AB535)</f>
        <v>5880</v>
      </c>
      <c r="AP535">
        <f>SUM($S535:AC535)</f>
        <v>6510</v>
      </c>
      <c r="AQ535">
        <f>SUM($S535:AD535)</f>
        <v>7000</v>
      </c>
    </row>
    <row r="536" spans="2:43" x14ac:dyDescent="0.25">
      <c r="B536">
        <v>23097</v>
      </c>
      <c r="C536" t="s">
        <v>403</v>
      </c>
      <c r="D536" t="s">
        <v>27</v>
      </c>
      <c r="E536" t="s">
        <v>411</v>
      </c>
      <c r="F536" t="s">
        <v>535</v>
      </c>
      <c r="G536" t="s">
        <v>64</v>
      </c>
      <c r="H536">
        <v>2024</v>
      </c>
      <c r="I536" t="s">
        <v>38</v>
      </c>
      <c r="J536" t="s">
        <v>146</v>
      </c>
      <c r="K536" t="s">
        <v>146</v>
      </c>
      <c r="M536">
        <v>0</v>
      </c>
      <c r="N536">
        <v>0</v>
      </c>
      <c r="O536">
        <v>7781.7</v>
      </c>
      <c r="P536">
        <v>0</v>
      </c>
      <c r="Q536">
        <v>20000</v>
      </c>
      <c r="S536">
        <v>1300</v>
      </c>
      <c r="T536">
        <v>1600</v>
      </c>
      <c r="U536">
        <v>2100</v>
      </c>
      <c r="V536">
        <v>1800</v>
      </c>
      <c r="W536">
        <v>1800</v>
      </c>
      <c r="X536">
        <v>1600</v>
      </c>
      <c r="Y536">
        <v>1600</v>
      </c>
      <c r="Z536">
        <v>1000</v>
      </c>
      <c r="AA536">
        <v>1800</v>
      </c>
      <c r="AB536">
        <v>2200</v>
      </c>
      <c r="AC536">
        <v>1800</v>
      </c>
      <c r="AD536">
        <v>1400</v>
      </c>
      <c r="AF536">
        <f t="shared" si="8"/>
        <v>1300</v>
      </c>
      <c r="AG536">
        <f>SUM($S536:T536)</f>
        <v>2900</v>
      </c>
      <c r="AH536">
        <f>SUM($S536:U536)</f>
        <v>5000</v>
      </c>
      <c r="AI536">
        <f>SUM($S536:V536)</f>
        <v>6800</v>
      </c>
      <c r="AJ536">
        <f>SUM($S536:W536)</f>
        <v>8600</v>
      </c>
      <c r="AK536">
        <f>SUM($S536:X536)</f>
        <v>10200</v>
      </c>
      <c r="AL536">
        <f>SUM($S536:Y536)</f>
        <v>11800</v>
      </c>
      <c r="AM536">
        <f>SUM($S536:Z536)</f>
        <v>12800</v>
      </c>
      <c r="AN536">
        <f>SUM($S536:AA536)</f>
        <v>14600</v>
      </c>
      <c r="AO536">
        <f>SUM($S536:AB536)</f>
        <v>16800</v>
      </c>
      <c r="AP536">
        <f>SUM($S536:AC536)</f>
        <v>18600</v>
      </c>
      <c r="AQ536">
        <f>SUM($S536:AD536)</f>
        <v>20000</v>
      </c>
    </row>
    <row r="537" spans="2:43" x14ac:dyDescent="0.25">
      <c r="B537">
        <v>23098</v>
      </c>
      <c r="C537" t="s">
        <v>663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2023</v>
      </c>
      <c r="J537">
        <v>0</v>
      </c>
      <c r="K537">
        <v>0</v>
      </c>
      <c r="L537">
        <v>0</v>
      </c>
      <c r="M537">
        <v>2245.1799999999998</v>
      </c>
      <c r="N537">
        <v>599.80999999999995</v>
      </c>
      <c r="O537">
        <v>0</v>
      </c>
      <c r="P537">
        <v>0</v>
      </c>
      <c r="Q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>
        <f t="shared" si="8"/>
        <v>0</v>
      </c>
      <c r="AG537">
        <f>SUM($S537:T537)</f>
        <v>0</v>
      </c>
      <c r="AH537">
        <f>SUM($S537:U537)</f>
        <v>0</v>
      </c>
      <c r="AI537">
        <f>SUM($S537:V537)</f>
        <v>0</v>
      </c>
      <c r="AJ537">
        <f>SUM($S537:W537)</f>
        <v>0</v>
      </c>
      <c r="AK537">
        <f>SUM($S537:X537)</f>
        <v>0</v>
      </c>
      <c r="AL537">
        <f>SUM($S537:Y537)</f>
        <v>0</v>
      </c>
      <c r="AM537">
        <f>SUM($S537:Z537)</f>
        <v>0</v>
      </c>
      <c r="AN537">
        <f>SUM($S537:AA537)</f>
        <v>0</v>
      </c>
      <c r="AO537">
        <f>SUM($S537:AB537)</f>
        <v>0</v>
      </c>
      <c r="AP537">
        <f>SUM($S537:AC537)</f>
        <v>0</v>
      </c>
      <c r="AQ537">
        <f>SUM($S537:AD537)</f>
        <v>0</v>
      </c>
    </row>
    <row r="538" spans="2:43" x14ac:dyDescent="0.25">
      <c r="B538">
        <v>23099</v>
      </c>
      <c r="C538" t="s">
        <v>368</v>
      </c>
      <c r="D538" t="s">
        <v>27</v>
      </c>
      <c r="E538" t="s">
        <v>342</v>
      </c>
      <c r="F538" t="s">
        <v>535</v>
      </c>
      <c r="G538" t="s">
        <v>64</v>
      </c>
      <c r="H538">
        <v>2021</v>
      </c>
      <c r="I538" t="s">
        <v>38</v>
      </c>
      <c r="J538" t="s">
        <v>141</v>
      </c>
      <c r="K538" t="s">
        <v>712</v>
      </c>
      <c r="L538" t="s">
        <v>1239</v>
      </c>
      <c r="M538">
        <v>4804.7700000000004</v>
      </c>
      <c r="N538">
        <v>7744.65</v>
      </c>
      <c r="O538">
        <v>4169.32</v>
      </c>
      <c r="P538">
        <v>8500</v>
      </c>
      <c r="Q538">
        <v>4000</v>
      </c>
      <c r="S538">
        <v>260</v>
      </c>
      <c r="T538">
        <v>320</v>
      </c>
      <c r="U538">
        <v>420</v>
      </c>
      <c r="V538">
        <v>360</v>
      </c>
      <c r="W538">
        <v>360</v>
      </c>
      <c r="X538">
        <v>320</v>
      </c>
      <c r="Y538">
        <v>320</v>
      </c>
      <c r="Z538">
        <v>200</v>
      </c>
      <c r="AA538">
        <v>360</v>
      </c>
      <c r="AB538">
        <v>440</v>
      </c>
      <c r="AC538">
        <v>360</v>
      </c>
      <c r="AD538">
        <v>280</v>
      </c>
      <c r="AF538">
        <f t="shared" si="8"/>
        <v>260</v>
      </c>
      <c r="AG538">
        <f>SUM($S538:T538)</f>
        <v>580</v>
      </c>
      <c r="AH538">
        <f>SUM($S538:U538)</f>
        <v>1000</v>
      </c>
      <c r="AI538">
        <f>SUM($S538:V538)</f>
        <v>1360</v>
      </c>
      <c r="AJ538">
        <f>SUM($S538:W538)</f>
        <v>1720</v>
      </c>
      <c r="AK538">
        <f>SUM($S538:X538)</f>
        <v>2040</v>
      </c>
      <c r="AL538">
        <f>SUM($S538:Y538)</f>
        <v>2360</v>
      </c>
      <c r="AM538">
        <f>SUM($S538:Z538)</f>
        <v>2560</v>
      </c>
      <c r="AN538">
        <f>SUM($S538:AA538)</f>
        <v>2920</v>
      </c>
      <c r="AO538">
        <f>SUM($S538:AB538)</f>
        <v>3360</v>
      </c>
      <c r="AP538">
        <f>SUM($S538:AC538)</f>
        <v>3720</v>
      </c>
      <c r="AQ538">
        <f>SUM($S538:AD538)</f>
        <v>4000</v>
      </c>
    </row>
    <row r="539" spans="2:43" x14ac:dyDescent="0.25">
      <c r="B539">
        <v>23100</v>
      </c>
      <c r="C539" t="s">
        <v>664</v>
      </c>
      <c r="D539" t="s">
        <v>27</v>
      </c>
      <c r="E539" t="s">
        <v>342</v>
      </c>
      <c r="F539">
        <v>0</v>
      </c>
      <c r="G539" t="s">
        <v>358</v>
      </c>
      <c r="H539">
        <v>2021</v>
      </c>
      <c r="I539">
        <v>2024</v>
      </c>
      <c r="J539" t="s">
        <v>141</v>
      </c>
      <c r="K539">
        <v>0</v>
      </c>
      <c r="L539">
        <v>0</v>
      </c>
      <c r="M539">
        <v>11806.83</v>
      </c>
      <c r="N539">
        <v>6277.26</v>
      </c>
      <c r="O539">
        <v>0</v>
      </c>
      <c r="P539">
        <v>8000</v>
      </c>
      <c r="Q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>
        <f t="shared" si="8"/>
        <v>0</v>
      </c>
      <c r="AG539">
        <f>SUM($S539:T539)</f>
        <v>0</v>
      </c>
      <c r="AH539">
        <f>SUM($S539:U539)</f>
        <v>0</v>
      </c>
      <c r="AI539">
        <f>SUM($S539:V539)</f>
        <v>0</v>
      </c>
      <c r="AJ539">
        <f>SUM($S539:W539)</f>
        <v>0</v>
      </c>
      <c r="AK539">
        <f>SUM($S539:X539)</f>
        <v>0</v>
      </c>
      <c r="AL539">
        <f>SUM($S539:Y539)</f>
        <v>0</v>
      </c>
      <c r="AM539">
        <f>SUM($S539:Z539)</f>
        <v>0</v>
      </c>
      <c r="AN539">
        <f>SUM($S539:AA539)</f>
        <v>0</v>
      </c>
      <c r="AO539">
        <f>SUM($S539:AB539)</f>
        <v>0</v>
      </c>
      <c r="AP539">
        <f>SUM($S539:AC539)</f>
        <v>0</v>
      </c>
      <c r="AQ539">
        <f>SUM($S539:AD539)</f>
        <v>0</v>
      </c>
    </row>
    <row r="540" spans="2:43" x14ac:dyDescent="0.25">
      <c r="B540">
        <v>23101</v>
      </c>
      <c r="C540" t="s">
        <v>895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127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>
        <f t="shared" si="8"/>
        <v>0</v>
      </c>
      <c r="AG540">
        <f>SUM($S540:T540)</f>
        <v>0</v>
      </c>
      <c r="AH540">
        <f>SUM($S540:U540)</f>
        <v>0</v>
      </c>
      <c r="AI540">
        <f>SUM($S540:V540)</f>
        <v>0</v>
      </c>
      <c r="AJ540">
        <f>SUM($S540:W540)</f>
        <v>0</v>
      </c>
      <c r="AK540">
        <f>SUM($S540:X540)</f>
        <v>0</v>
      </c>
      <c r="AL540">
        <f>SUM($S540:Y540)</f>
        <v>0</v>
      </c>
      <c r="AM540">
        <f>SUM($S540:Z540)</f>
        <v>0</v>
      </c>
      <c r="AN540">
        <f>SUM($S540:AA540)</f>
        <v>0</v>
      </c>
      <c r="AO540">
        <f>SUM($S540:AB540)</f>
        <v>0</v>
      </c>
      <c r="AP540">
        <f>SUM($S540:AC540)</f>
        <v>0</v>
      </c>
      <c r="AQ540">
        <f>SUM($S540:AD540)</f>
        <v>0</v>
      </c>
    </row>
    <row r="541" spans="2:43" x14ac:dyDescent="0.25">
      <c r="B541">
        <v>23102</v>
      </c>
      <c r="C541" t="s">
        <v>896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127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>
        <f t="shared" si="8"/>
        <v>0</v>
      </c>
      <c r="AG541">
        <f>SUM($S541:T541)</f>
        <v>0</v>
      </c>
      <c r="AH541">
        <f>SUM($S541:U541)</f>
        <v>0</v>
      </c>
      <c r="AI541">
        <f>SUM($S541:V541)</f>
        <v>0</v>
      </c>
      <c r="AJ541">
        <f>SUM($S541:W541)</f>
        <v>0</v>
      </c>
      <c r="AK541">
        <f>SUM($S541:X541)</f>
        <v>0</v>
      </c>
      <c r="AL541">
        <f>SUM($S541:Y541)</f>
        <v>0</v>
      </c>
      <c r="AM541">
        <f>SUM($S541:Z541)</f>
        <v>0</v>
      </c>
      <c r="AN541">
        <f>SUM($S541:AA541)</f>
        <v>0</v>
      </c>
      <c r="AO541">
        <f>SUM($S541:AB541)</f>
        <v>0</v>
      </c>
      <c r="AP541">
        <f>SUM($S541:AC541)</f>
        <v>0</v>
      </c>
      <c r="AQ541">
        <f>SUM($S541:AD541)</f>
        <v>0</v>
      </c>
    </row>
    <row r="542" spans="2:43" x14ac:dyDescent="0.25">
      <c r="B542">
        <v>23103</v>
      </c>
      <c r="C542" t="s">
        <v>420</v>
      </c>
      <c r="D542" t="s">
        <v>27</v>
      </c>
      <c r="E542" t="s">
        <v>342</v>
      </c>
      <c r="F542" t="s">
        <v>535</v>
      </c>
      <c r="G542" t="s">
        <v>64</v>
      </c>
      <c r="H542">
        <v>2022</v>
      </c>
      <c r="I542" t="s">
        <v>38</v>
      </c>
      <c r="J542" t="s">
        <v>712</v>
      </c>
      <c r="K542" t="s">
        <v>679</v>
      </c>
      <c r="L542" t="s">
        <v>1242</v>
      </c>
      <c r="M542">
        <v>7207.27</v>
      </c>
      <c r="N542">
        <v>4647.04</v>
      </c>
      <c r="O542">
        <v>2590.73</v>
      </c>
      <c r="P542">
        <v>5200</v>
      </c>
      <c r="Q542">
        <v>2500</v>
      </c>
      <c r="S542">
        <v>162.5</v>
      </c>
      <c r="T542">
        <v>200</v>
      </c>
      <c r="U542">
        <v>262.5</v>
      </c>
      <c r="V542">
        <v>225</v>
      </c>
      <c r="W542">
        <v>225</v>
      </c>
      <c r="X542">
        <v>200</v>
      </c>
      <c r="Y542">
        <v>200</v>
      </c>
      <c r="Z542">
        <v>125</v>
      </c>
      <c r="AA542">
        <v>225</v>
      </c>
      <c r="AB542">
        <v>275</v>
      </c>
      <c r="AC542">
        <v>225</v>
      </c>
      <c r="AD542">
        <v>175</v>
      </c>
      <c r="AF542">
        <f t="shared" si="8"/>
        <v>162.5</v>
      </c>
      <c r="AG542">
        <f>SUM($S542:T542)</f>
        <v>362.5</v>
      </c>
      <c r="AH542">
        <f>SUM($S542:U542)</f>
        <v>625</v>
      </c>
      <c r="AI542">
        <f>SUM($S542:V542)</f>
        <v>850</v>
      </c>
      <c r="AJ542">
        <f>SUM($S542:W542)</f>
        <v>1075</v>
      </c>
      <c r="AK542">
        <f>SUM($S542:X542)</f>
        <v>1275</v>
      </c>
      <c r="AL542">
        <f>SUM($S542:Y542)</f>
        <v>1475</v>
      </c>
      <c r="AM542">
        <f>SUM($S542:Z542)</f>
        <v>1600</v>
      </c>
      <c r="AN542">
        <f>SUM($S542:AA542)</f>
        <v>1825</v>
      </c>
      <c r="AO542">
        <f>SUM($S542:AB542)</f>
        <v>2100</v>
      </c>
      <c r="AP542">
        <f>SUM($S542:AC542)</f>
        <v>2325</v>
      </c>
      <c r="AQ542">
        <f>SUM($S542:AD542)</f>
        <v>2500</v>
      </c>
    </row>
    <row r="543" spans="2:43" x14ac:dyDescent="0.25">
      <c r="B543">
        <v>23104</v>
      </c>
      <c r="C543" t="s">
        <v>359</v>
      </c>
      <c r="D543" t="s">
        <v>27</v>
      </c>
      <c r="E543" t="s">
        <v>342</v>
      </c>
      <c r="F543" t="s">
        <v>535</v>
      </c>
      <c r="G543" t="s">
        <v>64</v>
      </c>
      <c r="H543">
        <v>2022</v>
      </c>
      <c r="I543" t="s">
        <v>38</v>
      </c>
      <c r="J543" t="s">
        <v>174</v>
      </c>
      <c r="K543" t="s">
        <v>133</v>
      </c>
      <c r="L543" t="s">
        <v>1242</v>
      </c>
      <c r="M543">
        <v>8802.1</v>
      </c>
      <c r="N543">
        <v>10858.14</v>
      </c>
      <c r="O543">
        <v>14371.3</v>
      </c>
      <c r="P543">
        <v>11500</v>
      </c>
      <c r="Q543">
        <v>16000</v>
      </c>
      <c r="S543">
        <v>1040</v>
      </c>
      <c r="T543">
        <v>1280</v>
      </c>
      <c r="U543">
        <v>1680</v>
      </c>
      <c r="V543">
        <v>1440</v>
      </c>
      <c r="W543">
        <v>1440</v>
      </c>
      <c r="X543">
        <v>1280</v>
      </c>
      <c r="Y543">
        <v>1280</v>
      </c>
      <c r="Z543">
        <v>800</v>
      </c>
      <c r="AA543">
        <v>1440</v>
      </c>
      <c r="AB543">
        <v>1760</v>
      </c>
      <c r="AC543">
        <v>1440</v>
      </c>
      <c r="AD543">
        <v>1120</v>
      </c>
      <c r="AF543">
        <f t="shared" si="8"/>
        <v>1040</v>
      </c>
      <c r="AG543">
        <f>SUM($S543:T543)</f>
        <v>2320</v>
      </c>
      <c r="AH543">
        <f>SUM($S543:U543)</f>
        <v>4000</v>
      </c>
      <c r="AI543">
        <f>SUM($S543:V543)</f>
        <v>5440</v>
      </c>
      <c r="AJ543">
        <f>SUM($S543:W543)</f>
        <v>6880</v>
      </c>
      <c r="AK543">
        <f>SUM($S543:X543)</f>
        <v>8160</v>
      </c>
      <c r="AL543">
        <f>SUM($S543:Y543)</f>
        <v>9440</v>
      </c>
      <c r="AM543">
        <f>SUM($S543:Z543)</f>
        <v>10240</v>
      </c>
      <c r="AN543">
        <f>SUM($S543:AA543)</f>
        <v>11680</v>
      </c>
      <c r="AO543">
        <f>SUM($S543:AB543)</f>
        <v>13440</v>
      </c>
      <c r="AP543">
        <f>SUM($S543:AC543)</f>
        <v>14880</v>
      </c>
      <c r="AQ543">
        <f>SUM($S543:AD543)</f>
        <v>16000</v>
      </c>
    </row>
    <row r="544" spans="2:43" x14ac:dyDescent="0.25">
      <c r="B544">
        <v>23105</v>
      </c>
      <c r="C544" t="s">
        <v>897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127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>
        <f t="shared" si="8"/>
        <v>0</v>
      </c>
      <c r="AG544">
        <f>SUM($S544:T544)</f>
        <v>0</v>
      </c>
      <c r="AH544">
        <f>SUM($S544:U544)</f>
        <v>0</v>
      </c>
      <c r="AI544">
        <f>SUM($S544:V544)</f>
        <v>0</v>
      </c>
      <c r="AJ544">
        <f>SUM($S544:W544)</f>
        <v>0</v>
      </c>
      <c r="AK544">
        <f>SUM($S544:X544)</f>
        <v>0</v>
      </c>
      <c r="AL544">
        <f>SUM($S544:Y544)</f>
        <v>0</v>
      </c>
      <c r="AM544">
        <f>SUM($S544:Z544)</f>
        <v>0</v>
      </c>
      <c r="AN544">
        <f>SUM($S544:AA544)</f>
        <v>0</v>
      </c>
      <c r="AO544">
        <f>SUM($S544:AB544)</f>
        <v>0</v>
      </c>
      <c r="AP544">
        <f>SUM($S544:AC544)</f>
        <v>0</v>
      </c>
      <c r="AQ544">
        <f>SUM($S544:AD544)</f>
        <v>0</v>
      </c>
    </row>
    <row r="545" spans="2:43" x14ac:dyDescent="0.25">
      <c r="B545">
        <v>23106</v>
      </c>
      <c r="C545" t="s">
        <v>364</v>
      </c>
      <c r="D545" t="s">
        <v>27</v>
      </c>
      <c r="E545" t="s">
        <v>342</v>
      </c>
      <c r="F545" t="s">
        <v>535</v>
      </c>
      <c r="G545" t="s">
        <v>64</v>
      </c>
      <c r="H545">
        <v>2022</v>
      </c>
      <c r="I545" t="s">
        <v>38</v>
      </c>
      <c r="J545" t="s">
        <v>174</v>
      </c>
      <c r="K545" t="s">
        <v>174</v>
      </c>
      <c r="L545" t="s">
        <v>1240</v>
      </c>
      <c r="M545">
        <v>8405.52</v>
      </c>
      <c r="N545">
        <v>6523.17</v>
      </c>
      <c r="O545">
        <v>5528.32</v>
      </c>
      <c r="P545">
        <v>8000</v>
      </c>
      <c r="Q545">
        <v>5000</v>
      </c>
      <c r="S545">
        <v>325</v>
      </c>
      <c r="T545">
        <v>400</v>
      </c>
      <c r="U545">
        <v>525</v>
      </c>
      <c r="V545">
        <v>450</v>
      </c>
      <c r="W545">
        <v>450</v>
      </c>
      <c r="X545">
        <v>400</v>
      </c>
      <c r="Y545">
        <v>400</v>
      </c>
      <c r="Z545">
        <v>250</v>
      </c>
      <c r="AA545">
        <v>450</v>
      </c>
      <c r="AB545">
        <v>550</v>
      </c>
      <c r="AC545">
        <v>450</v>
      </c>
      <c r="AD545">
        <v>350</v>
      </c>
      <c r="AF545">
        <f t="shared" si="8"/>
        <v>325</v>
      </c>
      <c r="AG545">
        <f>SUM($S545:T545)</f>
        <v>725</v>
      </c>
      <c r="AH545">
        <f>SUM($S545:U545)</f>
        <v>1250</v>
      </c>
      <c r="AI545">
        <f>SUM($S545:V545)</f>
        <v>1700</v>
      </c>
      <c r="AJ545">
        <f>SUM($S545:W545)</f>
        <v>2150</v>
      </c>
      <c r="AK545">
        <f>SUM($S545:X545)</f>
        <v>2550</v>
      </c>
      <c r="AL545">
        <f>SUM($S545:Y545)</f>
        <v>2950</v>
      </c>
      <c r="AM545">
        <f>SUM($S545:Z545)</f>
        <v>3200</v>
      </c>
      <c r="AN545">
        <f>SUM($S545:AA545)</f>
        <v>3650</v>
      </c>
      <c r="AO545">
        <f>SUM($S545:AB545)</f>
        <v>4200</v>
      </c>
      <c r="AP545">
        <f>SUM($S545:AC545)</f>
        <v>4650</v>
      </c>
      <c r="AQ545">
        <f>SUM($S545:AD545)</f>
        <v>5000</v>
      </c>
    </row>
    <row r="546" spans="2:43" x14ac:dyDescent="0.25">
      <c r="B546">
        <v>23107</v>
      </c>
      <c r="C546" t="s">
        <v>349</v>
      </c>
      <c r="D546" t="s">
        <v>27</v>
      </c>
      <c r="E546" t="s">
        <v>342</v>
      </c>
      <c r="F546" t="s">
        <v>535</v>
      </c>
      <c r="G546" t="s">
        <v>64</v>
      </c>
      <c r="H546">
        <v>2022</v>
      </c>
      <c r="I546" t="s">
        <v>38</v>
      </c>
      <c r="J546" t="s">
        <v>133</v>
      </c>
      <c r="K546" t="s">
        <v>128</v>
      </c>
      <c r="L546" t="s">
        <v>1242</v>
      </c>
      <c r="M546">
        <v>6244.17</v>
      </c>
      <c r="N546">
        <v>15353.34</v>
      </c>
      <c r="O546">
        <v>30870.86</v>
      </c>
      <c r="P546">
        <v>17000</v>
      </c>
      <c r="Q546">
        <v>34000</v>
      </c>
      <c r="S546">
        <v>2210</v>
      </c>
      <c r="T546">
        <v>2720</v>
      </c>
      <c r="U546">
        <v>3570</v>
      </c>
      <c r="V546">
        <v>3060</v>
      </c>
      <c r="W546">
        <v>3060</v>
      </c>
      <c r="X546">
        <v>2720</v>
      </c>
      <c r="Y546">
        <v>2720</v>
      </c>
      <c r="Z546">
        <v>1700</v>
      </c>
      <c r="AA546">
        <v>3060</v>
      </c>
      <c r="AB546">
        <v>3740</v>
      </c>
      <c r="AC546">
        <v>3060</v>
      </c>
      <c r="AD546">
        <v>2380</v>
      </c>
      <c r="AF546">
        <f t="shared" si="8"/>
        <v>2210</v>
      </c>
      <c r="AG546">
        <f>SUM($S546:T546)</f>
        <v>4930</v>
      </c>
      <c r="AH546">
        <f>SUM($S546:U546)</f>
        <v>8500</v>
      </c>
      <c r="AI546">
        <f>SUM($S546:V546)</f>
        <v>11560</v>
      </c>
      <c r="AJ546">
        <f>SUM($S546:W546)</f>
        <v>14620</v>
      </c>
      <c r="AK546">
        <f>SUM($S546:X546)</f>
        <v>17340</v>
      </c>
      <c r="AL546">
        <f>SUM($S546:Y546)</f>
        <v>20060</v>
      </c>
      <c r="AM546">
        <f>SUM($S546:Z546)</f>
        <v>21760</v>
      </c>
      <c r="AN546">
        <f>SUM($S546:AA546)</f>
        <v>24820</v>
      </c>
      <c r="AO546">
        <f>SUM($S546:AB546)</f>
        <v>28560</v>
      </c>
      <c r="AP546">
        <f>SUM($S546:AC546)</f>
        <v>31620</v>
      </c>
      <c r="AQ546">
        <f>SUM($S546:AD546)</f>
        <v>34000</v>
      </c>
    </row>
    <row r="547" spans="2:43" x14ac:dyDescent="0.25">
      <c r="B547">
        <v>23108</v>
      </c>
      <c r="C547" t="s">
        <v>665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2023</v>
      </c>
      <c r="J547">
        <v>0</v>
      </c>
      <c r="K547">
        <v>0</v>
      </c>
      <c r="L547">
        <v>0</v>
      </c>
      <c r="M547">
        <v>3266.61</v>
      </c>
      <c r="N547">
        <v>917.78</v>
      </c>
      <c r="O547">
        <v>0</v>
      </c>
      <c r="P547">
        <v>0</v>
      </c>
      <c r="Q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F547">
        <f t="shared" si="8"/>
        <v>0</v>
      </c>
      <c r="AG547">
        <f>SUM($S547:T547)</f>
        <v>0</v>
      </c>
      <c r="AH547">
        <f>SUM($S547:U547)</f>
        <v>0</v>
      </c>
      <c r="AI547">
        <f>SUM($S547:V547)</f>
        <v>0</v>
      </c>
      <c r="AJ547">
        <f>SUM($S547:W547)</f>
        <v>0</v>
      </c>
      <c r="AK547">
        <f>SUM($S547:X547)</f>
        <v>0</v>
      </c>
      <c r="AL547">
        <f>SUM($S547:Y547)</f>
        <v>0</v>
      </c>
      <c r="AM547">
        <f>SUM($S547:Z547)</f>
        <v>0</v>
      </c>
      <c r="AN547">
        <f>SUM($S547:AA547)</f>
        <v>0</v>
      </c>
      <c r="AO547">
        <f>SUM($S547:AB547)</f>
        <v>0</v>
      </c>
      <c r="AP547">
        <f>SUM($S547:AC547)</f>
        <v>0</v>
      </c>
      <c r="AQ547">
        <f>SUM($S547:AD547)</f>
        <v>0</v>
      </c>
    </row>
    <row r="548" spans="2:43" x14ac:dyDescent="0.25">
      <c r="B548">
        <v>23110</v>
      </c>
      <c r="C548" t="s">
        <v>425</v>
      </c>
      <c r="D548" t="s">
        <v>27</v>
      </c>
      <c r="E548" t="s">
        <v>342</v>
      </c>
      <c r="F548">
        <v>0</v>
      </c>
      <c r="G548" t="s">
        <v>358</v>
      </c>
      <c r="H548">
        <v>2023</v>
      </c>
      <c r="I548">
        <v>2024</v>
      </c>
      <c r="J548" t="s">
        <v>1268</v>
      </c>
      <c r="K548">
        <v>0</v>
      </c>
      <c r="L548">
        <v>0</v>
      </c>
      <c r="M548">
        <v>0</v>
      </c>
      <c r="N548">
        <v>18679.669999999998</v>
      </c>
      <c r="O548">
        <v>1007.4</v>
      </c>
      <c r="P548">
        <v>21000</v>
      </c>
      <c r="Q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F548">
        <f t="shared" si="8"/>
        <v>0</v>
      </c>
      <c r="AG548">
        <f>SUM($S548:T548)</f>
        <v>0</v>
      </c>
      <c r="AH548">
        <f>SUM($S548:U548)</f>
        <v>0</v>
      </c>
      <c r="AI548">
        <f>SUM($S548:V548)</f>
        <v>0</v>
      </c>
      <c r="AJ548">
        <f>SUM($S548:W548)</f>
        <v>0</v>
      </c>
      <c r="AK548">
        <f>SUM($S548:X548)</f>
        <v>0</v>
      </c>
      <c r="AL548">
        <f>SUM($S548:Y548)</f>
        <v>0</v>
      </c>
      <c r="AM548">
        <f>SUM($S548:Z548)</f>
        <v>0</v>
      </c>
      <c r="AN548">
        <f>SUM($S548:AA548)</f>
        <v>0</v>
      </c>
      <c r="AO548">
        <f>SUM($S548:AB548)</f>
        <v>0</v>
      </c>
      <c r="AP548">
        <f>SUM($S548:AC548)</f>
        <v>0</v>
      </c>
      <c r="AQ548">
        <f>SUM($S548:AD548)</f>
        <v>0</v>
      </c>
    </row>
    <row r="549" spans="2:43" x14ac:dyDescent="0.25">
      <c r="B549">
        <v>23111</v>
      </c>
      <c r="C549" t="s">
        <v>350</v>
      </c>
      <c r="D549" t="s">
        <v>27</v>
      </c>
      <c r="E549" t="s">
        <v>342</v>
      </c>
      <c r="F549" t="s">
        <v>535</v>
      </c>
      <c r="G549" t="s">
        <v>64</v>
      </c>
      <c r="H549">
        <v>2023</v>
      </c>
      <c r="I549" t="s">
        <v>38</v>
      </c>
      <c r="J549" t="s">
        <v>1268</v>
      </c>
      <c r="K549" t="s">
        <v>128</v>
      </c>
      <c r="L549" t="s">
        <v>1242</v>
      </c>
      <c r="M549">
        <v>0</v>
      </c>
      <c r="N549">
        <v>45375.77</v>
      </c>
      <c r="O549">
        <v>50517.4</v>
      </c>
      <c r="P549">
        <v>55000</v>
      </c>
      <c r="Q549">
        <v>53000</v>
      </c>
      <c r="S549">
        <v>3445</v>
      </c>
      <c r="T549">
        <v>4240</v>
      </c>
      <c r="U549">
        <v>5565</v>
      </c>
      <c r="V549">
        <v>4770</v>
      </c>
      <c r="W549">
        <v>4770</v>
      </c>
      <c r="X549">
        <v>4240</v>
      </c>
      <c r="Y549">
        <v>4240</v>
      </c>
      <c r="Z549">
        <v>2650</v>
      </c>
      <c r="AA549">
        <v>4770</v>
      </c>
      <c r="AB549">
        <v>5830</v>
      </c>
      <c r="AC549">
        <v>4770</v>
      </c>
      <c r="AD549">
        <v>3710</v>
      </c>
      <c r="AF549">
        <f t="shared" si="8"/>
        <v>3445</v>
      </c>
      <c r="AG549">
        <f>SUM($S549:T549)</f>
        <v>7685</v>
      </c>
      <c r="AH549">
        <f>SUM($S549:U549)</f>
        <v>13250</v>
      </c>
      <c r="AI549">
        <f>SUM($S549:V549)</f>
        <v>18020</v>
      </c>
      <c r="AJ549">
        <f>SUM($S549:W549)</f>
        <v>22790</v>
      </c>
      <c r="AK549">
        <f>SUM($S549:X549)</f>
        <v>27030</v>
      </c>
      <c r="AL549">
        <f>SUM($S549:Y549)</f>
        <v>31270</v>
      </c>
      <c r="AM549">
        <f>SUM($S549:Z549)</f>
        <v>33920</v>
      </c>
      <c r="AN549">
        <f>SUM($S549:AA549)</f>
        <v>38690</v>
      </c>
      <c r="AO549">
        <f>SUM($S549:AB549)</f>
        <v>44520</v>
      </c>
      <c r="AP549">
        <f>SUM($S549:AC549)</f>
        <v>49290</v>
      </c>
      <c r="AQ549">
        <f>SUM($S549:AD549)</f>
        <v>53000</v>
      </c>
    </row>
    <row r="550" spans="2:43" x14ac:dyDescent="0.25">
      <c r="B550">
        <v>23112</v>
      </c>
      <c r="C550" t="s">
        <v>426</v>
      </c>
      <c r="D550" t="s">
        <v>27</v>
      </c>
      <c r="E550" t="s">
        <v>342</v>
      </c>
      <c r="F550" t="s">
        <v>535</v>
      </c>
      <c r="G550" t="s">
        <v>64</v>
      </c>
      <c r="H550">
        <v>2024</v>
      </c>
      <c r="I550" t="s">
        <v>38</v>
      </c>
      <c r="J550" t="s">
        <v>146</v>
      </c>
      <c r="K550" t="s">
        <v>146</v>
      </c>
      <c r="M550">
        <v>0</v>
      </c>
      <c r="N550">
        <v>0</v>
      </c>
      <c r="O550">
        <v>8938.57</v>
      </c>
      <c r="P550">
        <v>0</v>
      </c>
      <c r="Q550">
        <v>15000</v>
      </c>
      <c r="S550">
        <v>975</v>
      </c>
      <c r="T550">
        <v>1200</v>
      </c>
      <c r="U550">
        <v>1575</v>
      </c>
      <c r="V550">
        <v>1350</v>
      </c>
      <c r="W550">
        <v>1350</v>
      </c>
      <c r="X550">
        <v>1200</v>
      </c>
      <c r="Y550">
        <v>1200</v>
      </c>
      <c r="Z550">
        <v>750</v>
      </c>
      <c r="AA550">
        <v>1350</v>
      </c>
      <c r="AB550">
        <v>1650</v>
      </c>
      <c r="AC550">
        <v>1350</v>
      </c>
      <c r="AD550">
        <v>1050</v>
      </c>
      <c r="AF550">
        <f t="shared" si="8"/>
        <v>975</v>
      </c>
      <c r="AG550">
        <f>SUM($S550:T550)</f>
        <v>2175</v>
      </c>
      <c r="AH550">
        <f>SUM($S550:U550)</f>
        <v>3750</v>
      </c>
      <c r="AI550">
        <f>SUM($S550:V550)</f>
        <v>5100</v>
      </c>
      <c r="AJ550">
        <f>SUM($S550:W550)</f>
        <v>6450</v>
      </c>
      <c r="AK550">
        <f>SUM($S550:X550)</f>
        <v>7650</v>
      </c>
      <c r="AL550">
        <f>SUM($S550:Y550)</f>
        <v>8850</v>
      </c>
      <c r="AM550">
        <f>SUM($S550:Z550)</f>
        <v>9600</v>
      </c>
      <c r="AN550">
        <f>SUM($S550:AA550)</f>
        <v>10950</v>
      </c>
      <c r="AO550">
        <f>SUM($S550:AB550)</f>
        <v>12600</v>
      </c>
      <c r="AP550">
        <f>SUM($S550:AC550)</f>
        <v>13950</v>
      </c>
      <c r="AQ550">
        <f>SUM($S550:AD550)</f>
        <v>15000</v>
      </c>
    </row>
    <row r="551" spans="2:43" x14ac:dyDescent="0.25">
      <c r="B551">
        <v>23114</v>
      </c>
      <c r="C551" t="s">
        <v>666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127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F551">
        <f t="shared" si="8"/>
        <v>0</v>
      </c>
      <c r="AG551">
        <f>SUM($S551:T551)</f>
        <v>0</v>
      </c>
      <c r="AH551">
        <f>SUM($S551:U551)</f>
        <v>0</v>
      </c>
      <c r="AI551">
        <f>SUM($S551:V551)</f>
        <v>0</v>
      </c>
      <c r="AJ551">
        <f>SUM($S551:W551)</f>
        <v>0</v>
      </c>
      <c r="AK551">
        <f>SUM($S551:X551)</f>
        <v>0</v>
      </c>
      <c r="AL551">
        <f>SUM($S551:Y551)</f>
        <v>0</v>
      </c>
      <c r="AM551">
        <f>SUM($S551:Z551)</f>
        <v>0</v>
      </c>
      <c r="AN551">
        <f>SUM($S551:AA551)</f>
        <v>0</v>
      </c>
      <c r="AO551">
        <f>SUM($S551:AB551)</f>
        <v>0</v>
      </c>
      <c r="AP551">
        <f>SUM($S551:AC551)</f>
        <v>0</v>
      </c>
      <c r="AQ551">
        <f>SUM($S551:AD551)</f>
        <v>0</v>
      </c>
    </row>
    <row r="552" spans="2:43" x14ac:dyDescent="0.25">
      <c r="B552">
        <v>23115</v>
      </c>
      <c r="C552" t="s">
        <v>370</v>
      </c>
      <c r="D552" t="s">
        <v>27</v>
      </c>
      <c r="E552" t="s">
        <v>342</v>
      </c>
      <c r="F552" t="s">
        <v>535</v>
      </c>
      <c r="G552" t="s">
        <v>64</v>
      </c>
      <c r="H552">
        <v>2024</v>
      </c>
      <c r="I552" t="s">
        <v>38</v>
      </c>
      <c r="J552" t="s">
        <v>146</v>
      </c>
      <c r="K552" t="s">
        <v>146</v>
      </c>
      <c r="M552">
        <v>0</v>
      </c>
      <c r="N552">
        <v>0</v>
      </c>
      <c r="O552">
        <v>586.38</v>
      </c>
      <c r="P552">
        <v>0</v>
      </c>
      <c r="Q552">
        <v>8000</v>
      </c>
      <c r="S552">
        <v>520</v>
      </c>
      <c r="T552">
        <v>640</v>
      </c>
      <c r="U552">
        <v>840</v>
      </c>
      <c r="V552">
        <v>720</v>
      </c>
      <c r="W552">
        <v>720</v>
      </c>
      <c r="X552">
        <v>640</v>
      </c>
      <c r="Y552">
        <v>640</v>
      </c>
      <c r="Z552">
        <v>400</v>
      </c>
      <c r="AA552">
        <v>720</v>
      </c>
      <c r="AB552">
        <v>880</v>
      </c>
      <c r="AC552">
        <v>720</v>
      </c>
      <c r="AD552">
        <v>560</v>
      </c>
      <c r="AF552">
        <f t="shared" si="8"/>
        <v>520</v>
      </c>
      <c r="AG552">
        <f>SUM($S552:T552)</f>
        <v>1160</v>
      </c>
      <c r="AH552">
        <f>SUM($S552:U552)</f>
        <v>2000</v>
      </c>
      <c r="AI552">
        <f>SUM($S552:V552)</f>
        <v>2720</v>
      </c>
      <c r="AJ552">
        <f>SUM($S552:W552)</f>
        <v>3440</v>
      </c>
      <c r="AK552">
        <f>SUM($S552:X552)</f>
        <v>4080</v>
      </c>
      <c r="AL552">
        <f>SUM($S552:Y552)</f>
        <v>4720</v>
      </c>
      <c r="AM552">
        <f>SUM($S552:Z552)</f>
        <v>5120</v>
      </c>
      <c r="AN552">
        <f>SUM($S552:AA552)</f>
        <v>5840</v>
      </c>
      <c r="AO552">
        <f>SUM($S552:AB552)</f>
        <v>6720</v>
      </c>
      <c r="AP552">
        <f>SUM($S552:AC552)</f>
        <v>7440</v>
      </c>
      <c r="AQ552">
        <f>SUM($S552:AD552)</f>
        <v>8000</v>
      </c>
    </row>
    <row r="553" spans="2:43" x14ac:dyDescent="0.25">
      <c r="B553">
        <v>24000</v>
      </c>
      <c r="C553" t="s">
        <v>383</v>
      </c>
      <c r="D553" t="s">
        <v>27</v>
      </c>
      <c r="E553" t="s">
        <v>411</v>
      </c>
      <c r="F553" t="s">
        <v>535</v>
      </c>
      <c r="G553" t="s">
        <v>64</v>
      </c>
      <c r="H553">
        <v>2020</v>
      </c>
      <c r="I553" t="s">
        <v>38</v>
      </c>
      <c r="J553" t="s">
        <v>713</v>
      </c>
      <c r="K553" t="s">
        <v>710</v>
      </c>
      <c r="L553" t="s">
        <v>1240</v>
      </c>
      <c r="M553">
        <v>50309.13</v>
      </c>
      <c r="N553">
        <v>34774.9</v>
      </c>
      <c r="O553">
        <v>43744.03</v>
      </c>
      <c r="P553">
        <v>36000</v>
      </c>
      <c r="Q553">
        <v>48000</v>
      </c>
      <c r="S553">
        <v>3120</v>
      </c>
      <c r="T553">
        <v>3840</v>
      </c>
      <c r="U553">
        <v>5040</v>
      </c>
      <c r="V553">
        <v>4320</v>
      </c>
      <c r="W553">
        <v>4320</v>
      </c>
      <c r="X553">
        <v>3840</v>
      </c>
      <c r="Y553">
        <v>3840</v>
      </c>
      <c r="Z553">
        <v>2400</v>
      </c>
      <c r="AA553">
        <v>4320</v>
      </c>
      <c r="AB553">
        <v>5280</v>
      </c>
      <c r="AC553">
        <v>4320</v>
      </c>
      <c r="AD553">
        <v>3360</v>
      </c>
      <c r="AF553">
        <f t="shared" si="8"/>
        <v>3120</v>
      </c>
      <c r="AG553">
        <f>SUM($S553:T553)</f>
        <v>6960</v>
      </c>
      <c r="AH553">
        <f>SUM($S553:U553)</f>
        <v>12000</v>
      </c>
      <c r="AI553">
        <f>SUM($S553:V553)</f>
        <v>16320</v>
      </c>
      <c r="AJ553">
        <f>SUM($S553:W553)</f>
        <v>20640</v>
      </c>
      <c r="AK553">
        <f>SUM($S553:X553)</f>
        <v>24480</v>
      </c>
      <c r="AL553">
        <f>SUM($S553:Y553)</f>
        <v>28320</v>
      </c>
      <c r="AM553">
        <f>SUM($S553:Z553)</f>
        <v>30720</v>
      </c>
      <c r="AN553">
        <f>SUM($S553:AA553)</f>
        <v>35040</v>
      </c>
      <c r="AO553">
        <f>SUM($S553:AB553)</f>
        <v>40320</v>
      </c>
      <c r="AP553">
        <f>SUM($S553:AC553)</f>
        <v>44640</v>
      </c>
      <c r="AQ553">
        <f>SUM($S553:AD553)</f>
        <v>48000</v>
      </c>
    </row>
    <row r="554" spans="2:43" x14ac:dyDescent="0.25">
      <c r="B554">
        <v>24001</v>
      </c>
      <c r="C554" t="s">
        <v>898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127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F554">
        <f t="shared" si="8"/>
        <v>0</v>
      </c>
      <c r="AG554">
        <f>SUM($S554:T554)</f>
        <v>0</v>
      </c>
      <c r="AH554">
        <f>SUM($S554:U554)</f>
        <v>0</v>
      </c>
      <c r="AI554">
        <f>SUM($S554:V554)</f>
        <v>0</v>
      </c>
      <c r="AJ554">
        <f>SUM($S554:W554)</f>
        <v>0</v>
      </c>
      <c r="AK554">
        <f>SUM($S554:X554)</f>
        <v>0</v>
      </c>
      <c r="AL554">
        <f>SUM($S554:Y554)</f>
        <v>0</v>
      </c>
      <c r="AM554">
        <f>SUM($S554:Z554)</f>
        <v>0</v>
      </c>
      <c r="AN554">
        <f>SUM($S554:AA554)</f>
        <v>0</v>
      </c>
      <c r="AO554">
        <f>SUM($S554:AB554)</f>
        <v>0</v>
      </c>
      <c r="AP554">
        <f>SUM($S554:AC554)</f>
        <v>0</v>
      </c>
      <c r="AQ554">
        <f>SUM($S554:AD554)</f>
        <v>0</v>
      </c>
    </row>
    <row r="555" spans="2:43" x14ac:dyDescent="0.25">
      <c r="B555">
        <v>24002</v>
      </c>
      <c r="C555" t="s">
        <v>377</v>
      </c>
      <c r="D555" t="s">
        <v>27</v>
      </c>
      <c r="E555" t="s">
        <v>411</v>
      </c>
      <c r="F555" t="s">
        <v>535</v>
      </c>
      <c r="G555" t="s">
        <v>64</v>
      </c>
      <c r="H555">
        <v>2020</v>
      </c>
      <c r="I555" t="s">
        <v>38</v>
      </c>
      <c r="J555" t="s">
        <v>128</v>
      </c>
      <c r="K555" t="s">
        <v>128</v>
      </c>
      <c r="L555" t="s">
        <v>1242</v>
      </c>
      <c r="M555">
        <v>37879.83</v>
      </c>
      <c r="N555">
        <v>27052.14</v>
      </c>
      <c r="O555">
        <v>26972.5</v>
      </c>
      <c r="P555">
        <v>29000</v>
      </c>
      <c r="Q555">
        <v>28000</v>
      </c>
      <c r="S555">
        <v>1820</v>
      </c>
      <c r="T555">
        <v>2240</v>
      </c>
      <c r="U555">
        <v>2940</v>
      </c>
      <c r="V555">
        <v>2520</v>
      </c>
      <c r="W555">
        <v>2520</v>
      </c>
      <c r="X555">
        <v>2240</v>
      </c>
      <c r="Y555">
        <v>2240</v>
      </c>
      <c r="Z555">
        <v>1400</v>
      </c>
      <c r="AA555">
        <v>2520</v>
      </c>
      <c r="AB555">
        <v>3080</v>
      </c>
      <c r="AC555">
        <v>2520</v>
      </c>
      <c r="AD555">
        <v>1960</v>
      </c>
      <c r="AF555">
        <f t="shared" si="8"/>
        <v>1820</v>
      </c>
      <c r="AG555">
        <f>SUM($S555:T555)</f>
        <v>4060</v>
      </c>
      <c r="AH555">
        <f>SUM($S555:U555)</f>
        <v>7000</v>
      </c>
      <c r="AI555">
        <f>SUM($S555:V555)</f>
        <v>9520</v>
      </c>
      <c r="AJ555">
        <f>SUM($S555:W555)</f>
        <v>12040</v>
      </c>
      <c r="AK555">
        <f>SUM($S555:X555)</f>
        <v>14280</v>
      </c>
      <c r="AL555">
        <f>SUM($S555:Y555)</f>
        <v>16520</v>
      </c>
      <c r="AM555">
        <f>SUM($S555:Z555)</f>
        <v>17920</v>
      </c>
      <c r="AN555">
        <f>SUM($S555:AA555)</f>
        <v>20440</v>
      </c>
      <c r="AO555">
        <f>SUM($S555:AB555)</f>
        <v>23520</v>
      </c>
      <c r="AP555">
        <f>SUM($S555:AC555)</f>
        <v>26040</v>
      </c>
      <c r="AQ555">
        <f>SUM($S555:AD555)</f>
        <v>28000</v>
      </c>
    </row>
    <row r="556" spans="2:43" x14ac:dyDescent="0.25">
      <c r="B556">
        <v>24003</v>
      </c>
      <c r="C556" t="s">
        <v>421</v>
      </c>
      <c r="D556" t="s">
        <v>27</v>
      </c>
      <c r="E556" t="s">
        <v>411</v>
      </c>
      <c r="F556" t="s">
        <v>535</v>
      </c>
      <c r="G556" t="s">
        <v>64</v>
      </c>
      <c r="H556">
        <v>2020</v>
      </c>
      <c r="I556" t="s">
        <v>38</v>
      </c>
      <c r="J556" t="s">
        <v>133</v>
      </c>
      <c r="K556" t="s">
        <v>679</v>
      </c>
      <c r="L556" t="s">
        <v>1239</v>
      </c>
      <c r="M556">
        <v>14675.56</v>
      </c>
      <c r="N556">
        <v>7082.02</v>
      </c>
      <c r="O556">
        <v>1708.91</v>
      </c>
      <c r="P556">
        <v>8000</v>
      </c>
      <c r="Q556">
        <v>1500</v>
      </c>
      <c r="S556">
        <v>97.5</v>
      </c>
      <c r="T556">
        <v>120</v>
      </c>
      <c r="U556">
        <v>157.5</v>
      </c>
      <c r="V556">
        <v>135</v>
      </c>
      <c r="W556">
        <v>135</v>
      </c>
      <c r="X556">
        <v>120</v>
      </c>
      <c r="Y556">
        <v>120</v>
      </c>
      <c r="Z556">
        <v>75</v>
      </c>
      <c r="AA556">
        <v>135</v>
      </c>
      <c r="AB556">
        <v>165</v>
      </c>
      <c r="AC556">
        <v>135</v>
      </c>
      <c r="AD556">
        <v>105</v>
      </c>
      <c r="AF556">
        <f t="shared" si="8"/>
        <v>97.5</v>
      </c>
      <c r="AG556">
        <f>SUM($S556:T556)</f>
        <v>217.5</v>
      </c>
      <c r="AH556">
        <f>SUM($S556:U556)</f>
        <v>375</v>
      </c>
      <c r="AI556">
        <f>SUM($S556:V556)</f>
        <v>510</v>
      </c>
      <c r="AJ556">
        <f>SUM($S556:W556)</f>
        <v>645</v>
      </c>
      <c r="AK556">
        <f>SUM($S556:X556)</f>
        <v>765</v>
      </c>
      <c r="AL556">
        <f>SUM($S556:Y556)</f>
        <v>885</v>
      </c>
      <c r="AM556">
        <f>SUM($S556:Z556)</f>
        <v>960</v>
      </c>
      <c r="AN556">
        <f>SUM($S556:AA556)</f>
        <v>1095</v>
      </c>
      <c r="AO556">
        <f>SUM($S556:AB556)</f>
        <v>1260</v>
      </c>
      <c r="AP556">
        <f>SUM($S556:AC556)</f>
        <v>1395</v>
      </c>
      <c r="AQ556">
        <f>SUM($S556:AD556)</f>
        <v>1500</v>
      </c>
    </row>
    <row r="557" spans="2:43" x14ac:dyDescent="0.25">
      <c r="B557">
        <v>24004</v>
      </c>
      <c r="C557" t="s">
        <v>899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127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>
        <f t="shared" si="8"/>
        <v>0</v>
      </c>
      <c r="AG557">
        <f>SUM($S557:T557)</f>
        <v>0</v>
      </c>
      <c r="AH557">
        <f>SUM($S557:U557)</f>
        <v>0</v>
      </c>
      <c r="AI557">
        <f>SUM($S557:V557)</f>
        <v>0</v>
      </c>
      <c r="AJ557">
        <f>SUM($S557:W557)</f>
        <v>0</v>
      </c>
      <c r="AK557">
        <f>SUM($S557:X557)</f>
        <v>0</v>
      </c>
      <c r="AL557">
        <f>SUM($S557:Y557)</f>
        <v>0</v>
      </c>
      <c r="AM557">
        <f>SUM($S557:Z557)</f>
        <v>0</v>
      </c>
      <c r="AN557">
        <f>SUM($S557:AA557)</f>
        <v>0</v>
      </c>
      <c r="AO557">
        <f>SUM($S557:AB557)</f>
        <v>0</v>
      </c>
      <c r="AP557">
        <f>SUM($S557:AC557)</f>
        <v>0</v>
      </c>
      <c r="AQ557">
        <f>SUM($S557:AD557)</f>
        <v>0</v>
      </c>
    </row>
    <row r="558" spans="2:43" x14ac:dyDescent="0.25">
      <c r="B558">
        <v>24005</v>
      </c>
      <c r="C558" t="s">
        <v>900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127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>
        <f t="shared" si="8"/>
        <v>0</v>
      </c>
      <c r="AG558">
        <f>SUM($S558:T558)</f>
        <v>0</v>
      </c>
      <c r="AH558">
        <f>SUM($S558:U558)</f>
        <v>0</v>
      </c>
      <c r="AI558">
        <f>SUM($S558:V558)</f>
        <v>0</v>
      </c>
      <c r="AJ558">
        <f>SUM($S558:W558)</f>
        <v>0</v>
      </c>
      <c r="AK558">
        <f>SUM($S558:X558)</f>
        <v>0</v>
      </c>
      <c r="AL558">
        <f>SUM($S558:Y558)</f>
        <v>0</v>
      </c>
      <c r="AM558">
        <f>SUM($S558:Z558)</f>
        <v>0</v>
      </c>
      <c r="AN558">
        <f>SUM($S558:AA558)</f>
        <v>0</v>
      </c>
      <c r="AO558">
        <f>SUM($S558:AB558)</f>
        <v>0</v>
      </c>
      <c r="AP558">
        <f>SUM($S558:AC558)</f>
        <v>0</v>
      </c>
      <c r="AQ558">
        <f>SUM($S558:AD558)</f>
        <v>0</v>
      </c>
    </row>
    <row r="559" spans="2:43" x14ac:dyDescent="0.25">
      <c r="B559">
        <v>24007</v>
      </c>
      <c r="C559" t="s">
        <v>378</v>
      </c>
      <c r="D559" t="s">
        <v>27</v>
      </c>
      <c r="E559" t="s">
        <v>411</v>
      </c>
      <c r="F559" t="s">
        <v>535</v>
      </c>
      <c r="G559" t="s">
        <v>64</v>
      </c>
      <c r="H559">
        <v>0</v>
      </c>
      <c r="I559" t="s">
        <v>38</v>
      </c>
      <c r="J559" t="s">
        <v>128</v>
      </c>
      <c r="K559" t="s">
        <v>128</v>
      </c>
      <c r="L559" t="s">
        <v>1242</v>
      </c>
      <c r="M559">
        <v>9423.85</v>
      </c>
      <c r="N559">
        <v>24454.74</v>
      </c>
      <c r="O559">
        <v>20319.62</v>
      </c>
      <c r="P559">
        <v>26000</v>
      </c>
      <c r="Q559">
        <v>20000</v>
      </c>
      <c r="S559">
        <v>1300</v>
      </c>
      <c r="T559">
        <v>1600</v>
      </c>
      <c r="U559">
        <v>2100</v>
      </c>
      <c r="V559">
        <v>1800</v>
      </c>
      <c r="W559">
        <v>1800</v>
      </c>
      <c r="X559">
        <v>1600</v>
      </c>
      <c r="Y559">
        <v>1600</v>
      </c>
      <c r="Z559">
        <v>1000</v>
      </c>
      <c r="AA559">
        <v>1800</v>
      </c>
      <c r="AB559">
        <v>2200</v>
      </c>
      <c r="AC559">
        <v>1800</v>
      </c>
      <c r="AD559">
        <v>1400</v>
      </c>
      <c r="AF559">
        <f t="shared" si="8"/>
        <v>1300</v>
      </c>
      <c r="AG559">
        <f>SUM($S559:T559)</f>
        <v>2900</v>
      </c>
      <c r="AH559">
        <f>SUM($S559:U559)</f>
        <v>5000</v>
      </c>
      <c r="AI559">
        <f>SUM($S559:V559)</f>
        <v>6800</v>
      </c>
      <c r="AJ559">
        <f>SUM($S559:W559)</f>
        <v>8600</v>
      </c>
      <c r="AK559">
        <f>SUM($S559:X559)</f>
        <v>10200</v>
      </c>
      <c r="AL559">
        <f>SUM($S559:Y559)</f>
        <v>11800</v>
      </c>
      <c r="AM559">
        <f>SUM($S559:Z559)</f>
        <v>12800</v>
      </c>
      <c r="AN559">
        <f>SUM($S559:AA559)</f>
        <v>14600</v>
      </c>
      <c r="AO559">
        <f>SUM($S559:AB559)</f>
        <v>16800</v>
      </c>
      <c r="AP559">
        <f>SUM($S559:AC559)</f>
        <v>18600</v>
      </c>
      <c r="AQ559">
        <f>SUM($S559:AD559)</f>
        <v>20000</v>
      </c>
    </row>
    <row r="560" spans="2:43" x14ac:dyDescent="0.25">
      <c r="B560">
        <v>24009</v>
      </c>
      <c r="C560" t="s">
        <v>379</v>
      </c>
      <c r="D560" t="s">
        <v>27</v>
      </c>
      <c r="E560" t="s">
        <v>411</v>
      </c>
      <c r="F560" t="s">
        <v>535</v>
      </c>
      <c r="G560" t="s">
        <v>64</v>
      </c>
      <c r="H560">
        <v>2020</v>
      </c>
      <c r="I560" t="s">
        <v>38</v>
      </c>
      <c r="J560" t="s">
        <v>710</v>
      </c>
      <c r="K560" t="s">
        <v>128</v>
      </c>
      <c r="L560" t="s">
        <v>1242</v>
      </c>
      <c r="M560">
        <v>26842.43</v>
      </c>
      <c r="N560">
        <v>42646.31</v>
      </c>
      <c r="O560">
        <v>44510.79</v>
      </c>
      <c r="P560">
        <v>45000</v>
      </c>
      <c r="Q560">
        <v>47000</v>
      </c>
      <c r="S560">
        <v>3055</v>
      </c>
      <c r="T560">
        <v>3760</v>
      </c>
      <c r="U560">
        <v>4935</v>
      </c>
      <c r="V560">
        <v>4230</v>
      </c>
      <c r="W560">
        <v>4230</v>
      </c>
      <c r="X560">
        <v>3760</v>
      </c>
      <c r="Y560">
        <v>3760</v>
      </c>
      <c r="Z560">
        <v>2350</v>
      </c>
      <c r="AA560">
        <v>4230</v>
      </c>
      <c r="AB560">
        <v>5170</v>
      </c>
      <c r="AC560">
        <v>4230</v>
      </c>
      <c r="AD560">
        <v>3290</v>
      </c>
      <c r="AF560">
        <f t="shared" si="8"/>
        <v>3055</v>
      </c>
      <c r="AG560">
        <f>SUM($S560:T560)</f>
        <v>6815</v>
      </c>
      <c r="AH560">
        <f>SUM($S560:U560)</f>
        <v>11750</v>
      </c>
      <c r="AI560">
        <f>SUM($S560:V560)</f>
        <v>15980</v>
      </c>
      <c r="AJ560">
        <f>SUM($S560:W560)</f>
        <v>20210</v>
      </c>
      <c r="AK560">
        <f>SUM($S560:X560)</f>
        <v>23970</v>
      </c>
      <c r="AL560">
        <f>SUM($S560:Y560)</f>
        <v>27730</v>
      </c>
      <c r="AM560">
        <f>SUM($S560:Z560)</f>
        <v>30080</v>
      </c>
      <c r="AN560">
        <f>SUM($S560:AA560)</f>
        <v>34310</v>
      </c>
      <c r="AO560">
        <f>SUM($S560:AB560)</f>
        <v>39480</v>
      </c>
      <c r="AP560">
        <f>SUM($S560:AC560)</f>
        <v>43710</v>
      </c>
      <c r="AQ560">
        <f>SUM($S560:AD560)</f>
        <v>47000</v>
      </c>
    </row>
    <row r="561" spans="2:43" x14ac:dyDescent="0.25">
      <c r="B561">
        <v>24012</v>
      </c>
      <c r="C561" t="s">
        <v>901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127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>
        <f t="shared" si="8"/>
        <v>0</v>
      </c>
      <c r="AG561">
        <f>SUM($S561:T561)</f>
        <v>0</v>
      </c>
      <c r="AH561">
        <f>SUM($S561:U561)</f>
        <v>0</v>
      </c>
      <c r="AI561">
        <f>SUM($S561:V561)</f>
        <v>0</v>
      </c>
      <c r="AJ561">
        <f>SUM($S561:W561)</f>
        <v>0</v>
      </c>
      <c r="AK561">
        <f>SUM($S561:X561)</f>
        <v>0</v>
      </c>
      <c r="AL561">
        <f>SUM($S561:Y561)</f>
        <v>0</v>
      </c>
      <c r="AM561">
        <f>SUM($S561:Z561)</f>
        <v>0</v>
      </c>
      <c r="AN561">
        <f>SUM($S561:AA561)</f>
        <v>0</v>
      </c>
      <c r="AO561">
        <f>SUM($S561:AB561)</f>
        <v>0</v>
      </c>
      <c r="AP561">
        <f>SUM($S561:AC561)</f>
        <v>0</v>
      </c>
      <c r="AQ561">
        <f>SUM($S561:AD561)</f>
        <v>0</v>
      </c>
    </row>
    <row r="562" spans="2:43" x14ac:dyDescent="0.25">
      <c r="B562">
        <v>24013</v>
      </c>
      <c r="C562" t="s">
        <v>422</v>
      </c>
      <c r="D562" t="s">
        <v>27</v>
      </c>
      <c r="E562" t="s">
        <v>411</v>
      </c>
      <c r="F562" t="s">
        <v>535</v>
      </c>
      <c r="G562" t="s">
        <v>64</v>
      </c>
      <c r="H562">
        <v>2020</v>
      </c>
      <c r="I562" t="s">
        <v>38</v>
      </c>
      <c r="J562" t="s">
        <v>174</v>
      </c>
      <c r="K562" t="s">
        <v>679</v>
      </c>
      <c r="L562" t="s">
        <v>1240</v>
      </c>
      <c r="M562">
        <v>4940.93</v>
      </c>
      <c r="N562">
        <v>6510.8</v>
      </c>
      <c r="O562">
        <v>6789.92</v>
      </c>
      <c r="P562">
        <v>7000</v>
      </c>
      <c r="Q562">
        <v>6500</v>
      </c>
      <c r="S562">
        <v>422.5</v>
      </c>
      <c r="T562">
        <v>520</v>
      </c>
      <c r="U562">
        <v>682.5</v>
      </c>
      <c r="V562">
        <v>585</v>
      </c>
      <c r="W562">
        <v>585</v>
      </c>
      <c r="X562">
        <v>520</v>
      </c>
      <c r="Y562">
        <v>520</v>
      </c>
      <c r="Z562">
        <v>325</v>
      </c>
      <c r="AA562">
        <v>585</v>
      </c>
      <c r="AB562">
        <v>715</v>
      </c>
      <c r="AC562">
        <v>585</v>
      </c>
      <c r="AD562">
        <v>455</v>
      </c>
      <c r="AF562">
        <f t="shared" si="8"/>
        <v>422.5</v>
      </c>
      <c r="AG562">
        <f>SUM($S562:T562)</f>
        <v>942.5</v>
      </c>
      <c r="AH562">
        <f>SUM($S562:U562)</f>
        <v>1625</v>
      </c>
      <c r="AI562">
        <f>SUM($S562:V562)</f>
        <v>2210</v>
      </c>
      <c r="AJ562">
        <f>SUM($S562:W562)</f>
        <v>2795</v>
      </c>
      <c r="AK562">
        <f>SUM($S562:X562)</f>
        <v>3315</v>
      </c>
      <c r="AL562">
        <f>SUM($S562:Y562)</f>
        <v>3835</v>
      </c>
      <c r="AM562">
        <f>SUM($S562:Z562)</f>
        <v>4160</v>
      </c>
      <c r="AN562">
        <f>SUM($S562:AA562)</f>
        <v>4745</v>
      </c>
      <c r="AO562">
        <f>SUM($S562:AB562)</f>
        <v>5460</v>
      </c>
      <c r="AP562">
        <f>SUM($S562:AC562)</f>
        <v>6045</v>
      </c>
      <c r="AQ562">
        <f>SUM($S562:AD562)</f>
        <v>6500</v>
      </c>
    </row>
    <row r="563" spans="2:43" x14ac:dyDescent="0.25">
      <c r="B563">
        <v>24014</v>
      </c>
      <c r="C563" t="s">
        <v>398</v>
      </c>
      <c r="D563" t="s">
        <v>27</v>
      </c>
      <c r="E563" t="s">
        <v>411</v>
      </c>
      <c r="F563" t="s">
        <v>535</v>
      </c>
      <c r="G563" t="s">
        <v>64</v>
      </c>
      <c r="H563">
        <v>2020</v>
      </c>
      <c r="I563" t="s">
        <v>38</v>
      </c>
      <c r="J563" t="s">
        <v>174</v>
      </c>
      <c r="K563" t="s">
        <v>174</v>
      </c>
      <c r="L563" t="s">
        <v>1240</v>
      </c>
      <c r="M563">
        <v>10268.43</v>
      </c>
      <c r="N563">
        <v>12518.33</v>
      </c>
      <c r="O563">
        <v>12264.75</v>
      </c>
      <c r="P563">
        <v>14000</v>
      </c>
      <c r="Q563">
        <v>13000</v>
      </c>
      <c r="S563">
        <v>845</v>
      </c>
      <c r="T563">
        <v>1040</v>
      </c>
      <c r="U563">
        <v>1365</v>
      </c>
      <c r="V563">
        <v>1170</v>
      </c>
      <c r="W563">
        <v>1170</v>
      </c>
      <c r="X563">
        <v>1040</v>
      </c>
      <c r="Y563">
        <v>1040</v>
      </c>
      <c r="Z563">
        <v>650</v>
      </c>
      <c r="AA563">
        <v>1170</v>
      </c>
      <c r="AB563">
        <v>1430</v>
      </c>
      <c r="AC563">
        <v>1170</v>
      </c>
      <c r="AD563">
        <v>910</v>
      </c>
      <c r="AF563">
        <f t="shared" si="8"/>
        <v>845</v>
      </c>
      <c r="AG563">
        <f>SUM($S563:T563)</f>
        <v>1885</v>
      </c>
      <c r="AH563">
        <f>SUM($S563:U563)</f>
        <v>3250</v>
      </c>
      <c r="AI563">
        <f>SUM($S563:V563)</f>
        <v>4420</v>
      </c>
      <c r="AJ563">
        <f>SUM($S563:W563)</f>
        <v>5590</v>
      </c>
      <c r="AK563">
        <f>SUM($S563:X563)</f>
        <v>6630</v>
      </c>
      <c r="AL563">
        <f>SUM($S563:Y563)</f>
        <v>7670</v>
      </c>
      <c r="AM563">
        <f>SUM($S563:Z563)</f>
        <v>8320</v>
      </c>
      <c r="AN563">
        <f>SUM($S563:AA563)</f>
        <v>9490</v>
      </c>
      <c r="AO563">
        <f>SUM($S563:AB563)</f>
        <v>10920</v>
      </c>
      <c r="AP563">
        <f>SUM($S563:AC563)</f>
        <v>12090</v>
      </c>
      <c r="AQ563">
        <f>SUM($S563:AD563)</f>
        <v>13000</v>
      </c>
    </row>
    <row r="564" spans="2:43" x14ac:dyDescent="0.25">
      <c r="B564">
        <v>24016</v>
      </c>
      <c r="C564" t="s">
        <v>380</v>
      </c>
      <c r="D564" t="s">
        <v>27</v>
      </c>
      <c r="E564" t="s">
        <v>411</v>
      </c>
      <c r="F564" t="s">
        <v>535</v>
      </c>
      <c r="G564" t="s">
        <v>64</v>
      </c>
      <c r="H564">
        <v>2020</v>
      </c>
      <c r="I564" t="s">
        <v>38</v>
      </c>
      <c r="J564" t="s">
        <v>128</v>
      </c>
      <c r="K564" t="s">
        <v>128</v>
      </c>
      <c r="L564" t="s">
        <v>1242</v>
      </c>
      <c r="M564">
        <v>26797.7</v>
      </c>
      <c r="N564">
        <v>29345.919999999998</v>
      </c>
      <c r="O564">
        <v>26234</v>
      </c>
      <c r="P564">
        <v>32000</v>
      </c>
      <c r="Q564">
        <v>27000</v>
      </c>
      <c r="S564">
        <v>1755</v>
      </c>
      <c r="T564">
        <v>2160</v>
      </c>
      <c r="U564">
        <v>2835</v>
      </c>
      <c r="V564">
        <v>2430</v>
      </c>
      <c r="W564">
        <v>2430</v>
      </c>
      <c r="X564">
        <v>2160</v>
      </c>
      <c r="Y564">
        <v>2160</v>
      </c>
      <c r="Z564">
        <v>1350</v>
      </c>
      <c r="AA564">
        <v>2430</v>
      </c>
      <c r="AB564">
        <v>2970</v>
      </c>
      <c r="AC564">
        <v>2430</v>
      </c>
      <c r="AD564">
        <v>1890</v>
      </c>
      <c r="AF564">
        <f t="shared" si="8"/>
        <v>1755</v>
      </c>
      <c r="AG564">
        <f>SUM($S564:T564)</f>
        <v>3915</v>
      </c>
      <c r="AH564">
        <f>SUM($S564:U564)</f>
        <v>6750</v>
      </c>
      <c r="AI564">
        <f>SUM($S564:V564)</f>
        <v>9180</v>
      </c>
      <c r="AJ564">
        <f>SUM($S564:W564)</f>
        <v>11610</v>
      </c>
      <c r="AK564">
        <f>SUM($S564:X564)</f>
        <v>13770</v>
      </c>
      <c r="AL564">
        <f>SUM($S564:Y564)</f>
        <v>15930</v>
      </c>
      <c r="AM564">
        <f>SUM($S564:Z564)</f>
        <v>17280</v>
      </c>
      <c r="AN564">
        <f>SUM($S564:AA564)</f>
        <v>19710</v>
      </c>
      <c r="AO564">
        <f>SUM($S564:AB564)</f>
        <v>22680</v>
      </c>
      <c r="AP564">
        <f>SUM($S564:AC564)</f>
        <v>25110</v>
      </c>
      <c r="AQ564">
        <f>SUM($S564:AD564)</f>
        <v>27000</v>
      </c>
    </row>
    <row r="565" spans="2:43" x14ac:dyDescent="0.25">
      <c r="B565">
        <v>24017</v>
      </c>
      <c r="C565" t="s">
        <v>391</v>
      </c>
      <c r="D565" t="s">
        <v>27</v>
      </c>
      <c r="E565" t="s">
        <v>411</v>
      </c>
      <c r="F565" t="s">
        <v>535</v>
      </c>
      <c r="G565" t="s">
        <v>64</v>
      </c>
      <c r="H565">
        <v>2020</v>
      </c>
      <c r="I565" t="s">
        <v>38</v>
      </c>
      <c r="J565" t="s">
        <v>174</v>
      </c>
      <c r="K565" t="s">
        <v>133</v>
      </c>
      <c r="L565" t="s">
        <v>1242</v>
      </c>
      <c r="M565">
        <v>10673.67</v>
      </c>
      <c r="N565">
        <v>8276.07</v>
      </c>
      <c r="O565">
        <v>11586.2</v>
      </c>
      <c r="P565">
        <v>9000</v>
      </c>
      <c r="Q565">
        <v>13000</v>
      </c>
      <c r="S565">
        <v>845</v>
      </c>
      <c r="T565">
        <v>1040</v>
      </c>
      <c r="U565">
        <v>1365</v>
      </c>
      <c r="V565">
        <v>1170</v>
      </c>
      <c r="W565">
        <v>1170</v>
      </c>
      <c r="X565">
        <v>1040</v>
      </c>
      <c r="Y565">
        <v>1040</v>
      </c>
      <c r="Z565">
        <v>650</v>
      </c>
      <c r="AA565">
        <v>1170</v>
      </c>
      <c r="AB565">
        <v>1430</v>
      </c>
      <c r="AC565">
        <v>1170</v>
      </c>
      <c r="AD565">
        <v>910</v>
      </c>
      <c r="AF565">
        <f t="shared" si="8"/>
        <v>845</v>
      </c>
      <c r="AG565">
        <f>SUM($S565:T565)</f>
        <v>1885</v>
      </c>
      <c r="AH565">
        <f>SUM($S565:U565)</f>
        <v>3250</v>
      </c>
      <c r="AI565">
        <f>SUM($S565:V565)</f>
        <v>4420</v>
      </c>
      <c r="AJ565">
        <f>SUM($S565:W565)</f>
        <v>5590</v>
      </c>
      <c r="AK565">
        <f>SUM($S565:X565)</f>
        <v>6630</v>
      </c>
      <c r="AL565">
        <f>SUM($S565:Y565)</f>
        <v>7670</v>
      </c>
      <c r="AM565">
        <f>SUM($S565:Z565)</f>
        <v>8320</v>
      </c>
      <c r="AN565">
        <f>SUM($S565:AA565)</f>
        <v>9490</v>
      </c>
      <c r="AO565">
        <f>SUM($S565:AB565)</f>
        <v>10920</v>
      </c>
      <c r="AP565">
        <f>SUM($S565:AC565)</f>
        <v>12090</v>
      </c>
      <c r="AQ565">
        <f>SUM($S565:AD565)</f>
        <v>13000</v>
      </c>
    </row>
    <row r="566" spans="2:43" x14ac:dyDescent="0.25">
      <c r="B566">
        <v>24021</v>
      </c>
      <c r="C566" t="s">
        <v>667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2022</v>
      </c>
      <c r="J566">
        <v>0</v>
      </c>
      <c r="K566">
        <v>0</v>
      </c>
      <c r="L566">
        <v>0</v>
      </c>
      <c r="M566">
        <v>8085.75</v>
      </c>
      <c r="N566">
        <v>0</v>
      </c>
      <c r="O566">
        <v>0</v>
      </c>
      <c r="P566">
        <v>0</v>
      </c>
      <c r="Q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>
        <f t="shared" si="8"/>
        <v>0</v>
      </c>
      <c r="AG566">
        <f>SUM($S566:T566)</f>
        <v>0</v>
      </c>
      <c r="AH566">
        <f>SUM($S566:U566)</f>
        <v>0</v>
      </c>
      <c r="AI566">
        <f>SUM($S566:V566)</f>
        <v>0</v>
      </c>
      <c r="AJ566">
        <f>SUM($S566:W566)</f>
        <v>0</v>
      </c>
      <c r="AK566">
        <f>SUM($S566:X566)</f>
        <v>0</v>
      </c>
      <c r="AL566">
        <f>SUM($S566:Y566)</f>
        <v>0</v>
      </c>
      <c r="AM566">
        <f>SUM($S566:Z566)</f>
        <v>0</v>
      </c>
      <c r="AN566">
        <f>SUM($S566:AA566)</f>
        <v>0</v>
      </c>
      <c r="AO566">
        <f>SUM($S566:AB566)</f>
        <v>0</v>
      </c>
      <c r="AP566">
        <f>SUM($S566:AC566)</f>
        <v>0</v>
      </c>
      <c r="AQ566">
        <f>SUM($S566:AD566)</f>
        <v>0</v>
      </c>
    </row>
    <row r="567" spans="2:43" x14ac:dyDescent="0.25">
      <c r="B567">
        <v>24022</v>
      </c>
      <c r="C567" t="s">
        <v>392</v>
      </c>
      <c r="D567" t="s">
        <v>27</v>
      </c>
      <c r="E567" t="s">
        <v>411</v>
      </c>
      <c r="F567" t="s">
        <v>535</v>
      </c>
      <c r="G567" t="s">
        <v>64</v>
      </c>
      <c r="H567">
        <v>2021</v>
      </c>
      <c r="I567" t="s">
        <v>38</v>
      </c>
      <c r="J567" t="s">
        <v>133</v>
      </c>
      <c r="K567" t="s">
        <v>133</v>
      </c>
      <c r="L567" t="s">
        <v>1242</v>
      </c>
      <c r="M567">
        <v>16537.75</v>
      </c>
      <c r="N567">
        <v>12919.91</v>
      </c>
      <c r="O567">
        <v>10858.29</v>
      </c>
      <c r="P567">
        <v>14000</v>
      </c>
      <c r="Q567">
        <v>11000</v>
      </c>
      <c r="S567">
        <v>715</v>
      </c>
      <c r="T567">
        <v>880</v>
      </c>
      <c r="U567">
        <v>1155</v>
      </c>
      <c r="V567">
        <v>990</v>
      </c>
      <c r="W567">
        <v>990</v>
      </c>
      <c r="X567">
        <v>880</v>
      </c>
      <c r="Y567">
        <v>880</v>
      </c>
      <c r="Z567">
        <v>550</v>
      </c>
      <c r="AA567">
        <v>990</v>
      </c>
      <c r="AB567">
        <v>1210</v>
      </c>
      <c r="AC567">
        <v>990</v>
      </c>
      <c r="AD567">
        <v>770</v>
      </c>
      <c r="AF567">
        <f t="shared" si="8"/>
        <v>715</v>
      </c>
      <c r="AG567">
        <f>SUM($S567:T567)</f>
        <v>1595</v>
      </c>
      <c r="AH567">
        <f>SUM($S567:U567)</f>
        <v>2750</v>
      </c>
      <c r="AI567">
        <f>SUM($S567:V567)</f>
        <v>3740</v>
      </c>
      <c r="AJ567">
        <f>SUM($S567:W567)</f>
        <v>4730</v>
      </c>
      <c r="AK567">
        <f>SUM($S567:X567)</f>
        <v>5610</v>
      </c>
      <c r="AL567">
        <f>SUM($S567:Y567)</f>
        <v>6490</v>
      </c>
      <c r="AM567">
        <f>SUM($S567:Z567)</f>
        <v>7040</v>
      </c>
      <c r="AN567">
        <f>SUM($S567:AA567)</f>
        <v>8030</v>
      </c>
      <c r="AO567">
        <f>SUM($S567:AB567)</f>
        <v>9240</v>
      </c>
      <c r="AP567">
        <f>SUM($S567:AC567)</f>
        <v>10230</v>
      </c>
      <c r="AQ567">
        <f>SUM($S567:AD567)</f>
        <v>11000</v>
      </c>
    </row>
    <row r="568" spans="2:43" x14ac:dyDescent="0.25">
      <c r="B568">
        <v>24023</v>
      </c>
      <c r="C568" t="s">
        <v>902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127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>
        <f t="shared" si="8"/>
        <v>0</v>
      </c>
      <c r="AG568">
        <f>SUM($S568:T568)</f>
        <v>0</v>
      </c>
      <c r="AH568">
        <f>SUM($S568:U568)</f>
        <v>0</v>
      </c>
      <c r="AI568">
        <f>SUM($S568:V568)</f>
        <v>0</v>
      </c>
      <c r="AJ568">
        <f>SUM($S568:W568)</f>
        <v>0</v>
      </c>
      <c r="AK568">
        <f>SUM($S568:X568)</f>
        <v>0</v>
      </c>
      <c r="AL568">
        <f>SUM($S568:Y568)</f>
        <v>0</v>
      </c>
      <c r="AM568">
        <f>SUM($S568:Z568)</f>
        <v>0</v>
      </c>
      <c r="AN568">
        <f>SUM($S568:AA568)</f>
        <v>0</v>
      </c>
      <c r="AO568">
        <f>SUM($S568:AB568)</f>
        <v>0</v>
      </c>
      <c r="AP568">
        <f>SUM($S568:AC568)</f>
        <v>0</v>
      </c>
      <c r="AQ568">
        <f>SUM($S568:AD568)</f>
        <v>0</v>
      </c>
    </row>
    <row r="569" spans="2:43" x14ac:dyDescent="0.25">
      <c r="B569">
        <v>24025</v>
      </c>
      <c r="C569" t="s">
        <v>381</v>
      </c>
      <c r="D569" t="s">
        <v>27</v>
      </c>
      <c r="E569" t="s">
        <v>411</v>
      </c>
      <c r="F569" t="s">
        <v>535</v>
      </c>
      <c r="G569" t="s">
        <v>64</v>
      </c>
      <c r="H569">
        <v>2020</v>
      </c>
      <c r="I569" t="s">
        <v>38</v>
      </c>
      <c r="J569" t="s">
        <v>174</v>
      </c>
      <c r="K569" t="s">
        <v>128</v>
      </c>
      <c r="L569" t="s">
        <v>1242</v>
      </c>
      <c r="M569">
        <v>16187.87</v>
      </c>
      <c r="N569">
        <v>14858.6</v>
      </c>
      <c r="O569">
        <v>20190.990000000002</v>
      </c>
      <c r="P569">
        <v>15500</v>
      </c>
      <c r="Q569">
        <v>23000</v>
      </c>
      <c r="S569">
        <v>1495</v>
      </c>
      <c r="T569">
        <v>1840</v>
      </c>
      <c r="U569">
        <v>2415</v>
      </c>
      <c r="V569">
        <v>2070</v>
      </c>
      <c r="W569">
        <v>2070</v>
      </c>
      <c r="X569">
        <v>1840</v>
      </c>
      <c r="Y569">
        <v>1840</v>
      </c>
      <c r="Z569">
        <v>1150</v>
      </c>
      <c r="AA569">
        <v>2070</v>
      </c>
      <c r="AB569">
        <v>2530</v>
      </c>
      <c r="AC569">
        <v>2070</v>
      </c>
      <c r="AD569">
        <v>1610</v>
      </c>
      <c r="AF569">
        <f t="shared" si="8"/>
        <v>1495</v>
      </c>
      <c r="AG569">
        <f>SUM($S569:T569)</f>
        <v>3335</v>
      </c>
      <c r="AH569">
        <f>SUM($S569:U569)</f>
        <v>5750</v>
      </c>
      <c r="AI569">
        <f>SUM($S569:V569)</f>
        <v>7820</v>
      </c>
      <c r="AJ569">
        <f>SUM($S569:W569)</f>
        <v>9890</v>
      </c>
      <c r="AK569">
        <f>SUM($S569:X569)</f>
        <v>11730</v>
      </c>
      <c r="AL569">
        <f>SUM($S569:Y569)</f>
        <v>13570</v>
      </c>
      <c r="AM569">
        <f>SUM($S569:Z569)</f>
        <v>14720</v>
      </c>
      <c r="AN569">
        <f>SUM($S569:AA569)</f>
        <v>16790</v>
      </c>
      <c r="AO569">
        <f>SUM($S569:AB569)</f>
        <v>19320</v>
      </c>
      <c r="AP569">
        <f>SUM($S569:AC569)</f>
        <v>21390</v>
      </c>
      <c r="AQ569">
        <f>SUM($S569:AD569)</f>
        <v>23000</v>
      </c>
    </row>
    <row r="570" spans="2:43" x14ac:dyDescent="0.25">
      <c r="B570">
        <v>24026</v>
      </c>
      <c r="C570" t="s">
        <v>668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2022</v>
      </c>
      <c r="J570">
        <v>0</v>
      </c>
      <c r="K570">
        <v>0</v>
      </c>
      <c r="L570">
        <v>0</v>
      </c>
      <c r="M570">
        <v>2652.41</v>
      </c>
      <c r="N570">
        <v>0</v>
      </c>
      <c r="O570">
        <v>0</v>
      </c>
      <c r="P570">
        <v>0</v>
      </c>
      <c r="Q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>
        <f t="shared" si="8"/>
        <v>0</v>
      </c>
      <c r="AG570">
        <f>SUM($S570:T570)</f>
        <v>0</v>
      </c>
      <c r="AH570">
        <f>SUM($S570:U570)</f>
        <v>0</v>
      </c>
      <c r="AI570">
        <f>SUM($S570:V570)</f>
        <v>0</v>
      </c>
      <c r="AJ570">
        <f>SUM($S570:W570)</f>
        <v>0</v>
      </c>
      <c r="AK570">
        <f>SUM($S570:X570)</f>
        <v>0</v>
      </c>
      <c r="AL570">
        <f>SUM($S570:Y570)</f>
        <v>0</v>
      </c>
      <c r="AM570">
        <f>SUM($S570:Z570)</f>
        <v>0</v>
      </c>
      <c r="AN570">
        <f>SUM($S570:AA570)</f>
        <v>0</v>
      </c>
      <c r="AO570">
        <f>SUM($S570:AB570)</f>
        <v>0</v>
      </c>
      <c r="AP570">
        <f>SUM($S570:AC570)</f>
        <v>0</v>
      </c>
      <c r="AQ570">
        <f>SUM($S570:AD570)</f>
        <v>0</v>
      </c>
    </row>
    <row r="571" spans="2:43" x14ac:dyDescent="0.25">
      <c r="B571">
        <v>24027</v>
      </c>
      <c r="C571" t="s">
        <v>382</v>
      </c>
      <c r="D571" t="s">
        <v>27</v>
      </c>
      <c r="E571" t="s">
        <v>411</v>
      </c>
      <c r="F571" t="s">
        <v>535</v>
      </c>
      <c r="G571" t="s">
        <v>64</v>
      </c>
      <c r="H571">
        <v>2020</v>
      </c>
      <c r="I571" t="s">
        <v>38</v>
      </c>
      <c r="J571" t="s">
        <v>128</v>
      </c>
      <c r="K571" t="s">
        <v>128</v>
      </c>
      <c r="L571" t="s">
        <v>1242</v>
      </c>
      <c r="M571">
        <v>36141.599999999999</v>
      </c>
      <c r="N571">
        <v>36757.18</v>
      </c>
      <c r="O571">
        <v>40546.82</v>
      </c>
      <c r="P571">
        <v>38000</v>
      </c>
      <c r="Q571">
        <v>45000</v>
      </c>
      <c r="S571">
        <v>2925</v>
      </c>
      <c r="T571">
        <v>3600</v>
      </c>
      <c r="U571">
        <v>4725</v>
      </c>
      <c r="V571">
        <v>4050</v>
      </c>
      <c r="W571">
        <v>4050</v>
      </c>
      <c r="X571">
        <v>3600</v>
      </c>
      <c r="Y571">
        <v>3600</v>
      </c>
      <c r="Z571">
        <v>2250</v>
      </c>
      <c r="AA571">
        <v>4050</v>
      </c>
      <c r="AB571">
        <v>4950</v>
      </c>
      <c r="AC571">
        <v>4050</v>
      </c>
      <c r="AD571">
        <v>3150</v>
      </c>
      <c r="AF571">
        <f t="shared" si="8"/>
        <v>2925</v>
      </c>
      <c r="AG571">
        <f>SUM($S571:T571)</f>
        <v>6525</v>
      </c>
      <c r="AH571">
        <f>SUM($S571:U571)</f>
        <v>11250</v>
      </c>
      <c r="AI571">
        <f>SUM($S571:V571)</f>
        <v>15300</v>
      </c>
      <c r="AJ571">
        <f>SUM($S571:W571)</f>
        <v>19350</v>
      </c>
      <c r="AK571">
        <f>SUM($S571:X571)</f>
        <v>22950</v>
      </c>
      <c r="AL571">
        <f>SUM($S571:Y571)</f>
        <v>26550</v>
      </c>
      <c r="AM571">
        <f>SUM($S571:Z571)</f>
        <v>28800</v>
      </c>
      <c r="AN571">
        <f>SUM($S571:AA571)</f>
        <v>32850</v>
      </c>
      <c r="AO571">
        <f>SUM($S571:AB571)</f>
        <v>37800</v>
      </c>
      <c r="AP571">
        <f>SUM($S571:AC571)</f>
        <v>41850</v>
      </c>
      <c r="AQ571">
        <f>SUM($S571:AD571)</f>
        <v>45000</v>
      </c>
    </row>
    <row r="572" spans="2:43" x14ac:dyDescent="0.25">
      <c r="B572">
        <v>24028</v>
      </c>
      <c r="C572" t="s">
        <v>393</v>
      </c>
      <c r="D572" t="s">
        <v>27</v>
      </c>
      <c r="E572" t="s">
        <v>411</v>
      </c>
      <c r="F572" t="s">
        <v>535</v>
      </c>
      <c r="G572" t="s">
        <v>64</v>
      </c>
      <c r="H572">
        <v>2020</v>
      </c>
      <c r="I572" t="s">
        <v>38</v>
      </c>
      <c r="J572" t="s">
        <v>133</v>
      </c>
      <c r="K572" t="s">
        <v>133</v>
      </c>
      <c r="L572" t="s">
        <v>1242</v>
      </c>
      <c r="M572">
        <v>15367.39</v>
      </c>
      <c r="N572">
        <v>14254.5</v>
      </c>
      <c r="O572">
        <v>9717.76</v>
      </c>
      <c r="P572">
        <v>15500</v>
      </c>
      <c r="Q572">
        <v>10000</v>
      </c>
      <c r="S572">
        <v>650</v>
      </c>
      <c r="T572">
        <v>800</v>
      </c>
      <c r="U572">
        <v>1050</v>
      </c>
      <c r="V572">
        <v>900</v>
      </c>
      <c r="W572">
        <v>900</v>
      </c>
      <c r="X572">
        <v>800</v>
      </c>
      <c r="Y572">
        <v>800</v>
      </c>
      <c r="Z572">
        <v>500</v>
      </c>
      <c r="AA572">
        <v>900</v>
      </c>
      <c r="AB572">
        <v>1100</v>
      </c>
      <c r="AC572">
        <v>900</v>
      </c>
      <c r="AD572">
        <v>700</v>
      </c>
      <c r="AF572">
        <f t="shared" si="8"/>
        <v>650</v>
      </c>
      <c r="AG572">
        <f>SUM($S572:T572)</f>
        <v>1450</v>
      </c>
      <c r="AH572">
        <f>SUM($S572:U572)</f>
        <v>2500</v>
      </c>
      <c r="AI572">
        <f>SUM($S572:V572)</f>
        <v>3400</v>
      </c>
      <c r="AJ572">
        <f>SUM($S572:W572)</f>
        <v>4300</v>
      </c>
      <c r="AK572">
        <f>SUM($S572:X572)</f>
        <v>5100</v>
      </c>
      <c r="AL572">
        <f>SUM($S572:Y572)</f>
        <v>5900</v>
      </c>
      <c r="AM572">
        <f>SUM($S572:Z572)</f>
        <v>6400</v>
      </c>
      <c r="AN572">
        <f>SUM($S572:AA572)</f>
        <v>7300</v>
      </c>
      <c r="AO572">
        <f>SUM($S572:AB572)</f>
        <v>8400</v>
      </c>
      <c r="AP572">
        <f>SUM($S572:AC572)</f>
        <v>9300</v>
      </c>
      <c r="AQ572">
        <f>SUM($S572:AD572)</f>
        <v>10000</v>
      </c>
    </row>
    <row r="573" spans="2:43" x14ac:dyDescent="0.25">
      <c r="B573">
        <v>24029</v>
      </c>
      <c r="C573" t="s">
        <v>400</v>
      </c>
      <c r="D573" t="s">
        <v>27</v>
      </c>
      <c r="E573" t="s">
        <v>411</v>
      </c>
      <c r="F573" t="s">
        <v>535</v>
      </c>
      <c r="G573" t="s">
        <v>64</v>
      </c>
      <c r="H573">
        <v>2021</v>
      </c>
      <c r="I573" t="s">
        <v>38</v>
      </c>
      <c r="J573" t="s">
        <v>712</v>
      </c>
      <c r="K573" t="s">
        <v>141</v>
      </c>
      <c r="L573" t="s">
        <v>1239</v>
      </c>
      <c r="M573">
        <v>5962.36</v>
      </c>
      <c r="N573">
        <v>3851.84</v>
      </c>
      <c r="O573">
        <v>8178.81</v>
      </c>
      <c r="P573">
        <v>4500</v>
      </c>
      <c r="Q573">
        <v>11000</v>
      </c>
      <c r="S573">
        <v>715</v>
      </c>
      <c r="T573">
        <v>880</v>
      </c>
      <c r="U573">
        <v>1155</v>
      </c>
      <c r="V573">
        <v>990</v>
      </c>
      <c r="W573">
        <v>990</v>
      </c>
      <c r="X573">
        <v>880</v>
      </c>
      <c r="Y573">
        <v>880</v>
      </c>
      <c r="Z573">
        <v>550</v>
      </c>
      <c r="AA573">
        <v>990</v>
      </c>
      <c r="AB573">
        <v>1210</v>
      </c>
      <c r="AC573">
        <v>990</v>
      </c>
      <c r="AD573">
        <v>770</v>
      </c>
      <c r="AF573">
        <f t="shared" si="8"/>
        <v>715</v>
      </c>
      <c r="AG573">
        <f>SUM($S573:T573)</f>
        <v>1595</v>
      </c>
      <c r="AH573">
        <f>SUM($S573:U573)</f>
        <v>2750</v>
      </c>
      <c r="AI573">
        <f>SUM($S573:V573)</f>
        <v>3740</v>
      </c>
      <c r="AJ573">
        <f>SUM($S573:W573)</f>
        <v>4730</v>
      </c>
      <c r="AK573">
        <f>SUM($S573:X573)</f>
        <v>5610</v>
      </c>
      <c r="AL573">
        <f>SUM($S573:Y573)</f>
        <v>6490</v>
      </c>
      <c r="AM573">
        <f>SUM($S573:Z573)</f>
        <v>7040</v>
      </c>
      <c r="AN573">
        <f>SUM($S573:AA573)</f>
        <v>8030</v>
      </c>
      <c r="AO573">
        <f>SUM($S573:AB573)</f>
        <v>9240</v>
      </c>
      <c r="AP573">
        <f>SUM($S573:AC573)</f>
        <v>10230</v>
      </c>
      <c r="AQ573">
        <f>SUM($S573:AD573)</f>
        <v>11000</v>
      </c>
    </row>
    <row r="574" spans="2:43" x14ac:dyDescent="0.25">
      <c r="B574">
        <v>24030</v>
      </c>
      <c r="C574" t="s">
        <v>903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127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>
        <f t="shared" si="8"/>
        <v>0</v>
      </c>
      <c r="AG574">
        <f>SUM($S574:T574)</f>
        <v>0</v>
      </c>
      <c r="AH574">
        <f>SUM($S574:U574)</f>
        <v>0</v>
      </c>
      <c r="AI574">
        <f>SUM($S574:V574)</f>
        <v>0</v>
      </c>
      <c r="AJ574">
        <f>SUM($S574:W574)</f>
        <v>0</v>
      </c>
      <c r="AK574">
        <f>SUM($S574:X574)</f>
        <v>0</v>
      </c>
      <c r="AL574">
        <f>SUM($S574:Y574)</f>
        <v>0</v>
      </c>
      <c r="AM574">
        <f>SUM($S574:Z574)</f>
        <v>0</v>
      </c>
      <c r="AN574">
        <f>SUM($S574:AA574)</f>
        <v>0</v>
      </c>
      <c r="AO574">
        <f>SUM($S574:AB574)</f>
        <v>0</v>
      </c>
      <c r="AP574">
        <f>SUM($S574:AC574)</f>
        <v>0</v>
      </c>
      <c r="AQ574">
        <f>SUM($S574:AD574)</f>
        <v>0</v>
      </c>
    </row>
    <row r="575" spans="2:43" x14ac:dyDescent="0.25">
      <c r="B575">
        <v>24031</v>
      </c>
      <c r="C575" t="s">
        <v>394</v>
      </c>
      <c r="D575" t="s">
        <v>27</v>
      </c>
      <c r="E575" t="s">
        <v>411</v>
      </c>
      <c r="F575" t="s">
        <v>535</v>
      </c>
      <c r="G575" t="s">
        <v>64</v>
      </c>
      <c r="H575">
        <v>2021</v>
      </c>
      <c r="I575" t="s">
        <v>38</v>
      </c>
      <c r="J575" t="s">
        <v>174</v>
      </c>
      <c r="K575" t="s">
        <v>133</v>
      </c>
      <c r="L575" t="s">
        <v>1242</v>
      </c>
      <c r="M575">
        <v>8648.24</v>
      </c>
      <c r="N575">
        <v>10568.16</v>
      </c>
      <c r="O575">
        <v>11887.51</v>
      </c>
      <c r="P575">
        <v>11500</v>
      </c>
      <c r="Q575">
        <v>13000</v>
      </c>
      <c r="S575">
        <v>845</v>
      </c>
      <c r="T575">
        <v>1040</v>
      </c>
      <c r="U575">
        <v>1365</v>
      </c>
      <c r="V575">
        <v>1170</v>
      </c>
      <c r="W575">
        <v>1170</v>
      </c>
      <c r="X575">
        <v>1040</v>
      </c>
      <c r="Y575">
        <v>1040</v>
      </c>
      <c r="Z575">
        <v>650</v>
      </c>
      <c r="AA575">
        <v>1170</v>
      </c>
      <c r="AB575">
        <v>1430</v>
      </c>
      <c r="AC575">
        <v>1170</v>
      </c>
      <c r="AD575">
        <v>910</v>
      </c>
      <c r="AF575">
        <f t="shared" si="8"/>
        <v>845</v>
      </c>
      <c r="AG575">
        <f>SUM($S575:T575)</f>
        <v>1885</v>
      </c>
      <c r="AH575">
        <f>SUM($S575:U575)</f>
        <v>3250</v>
      </c>
      <c r="AI575">
        <f>SUM($S575:V575)</f>
        <v>4420</v>
      </c>
      <c r="AJ575">
        <f>SUM($S575:W575)</f>
        <v>5590</v>
      </c>
      <c r="AK575">
        <f>SUM($S575:X575)</f>
        <v>6630</v>
      </c>
      <c r="AL575">
        <f>SUM($S575:Y575)</f>
        <v>7670</v>
      </c>
      <c r="AM575">
        <f>SUM($S575:Z575)</f>
        <v>8320</v>
      </c>
      <c r="AN575">
        <f>SUM($S575:AA575)</f>
        <v>9490</v>
      </c>
      <c r="AO575">
        <f>SUM($S575:AB575)</f>
        <v>10920</v>
      </c>
      <c r="AP575">
        <f>SUM($S575:AC575)</f>
        <v>12090</v>
      </c>
      <c r="AQ575">
        <f>SUM($S575:AD575)</f>
        <v>13000</v>
      </c>
    </row>
    <row r="576" spans="2:43" x14ac:dyDescent="0.25">
      <c r="B576">
        <v>24032</v>
      </c>
      <c r="C576" t="s">
        <v>401</v>
      </c>
      <c r="D576" t="s">
        <v>27</v>
      </c>
      <c r="E576" t="s">
        <v>411</v>
      </c>
      <c r="F576" t="s">
        <v>535</v>
      </c>
      <c r="G576" t="s">
        <v>64</v>
      </c>
      <c r="H576">
        <v>2021</v>
      </c>
      <c r="I576" t="s">
        <v>38</v>
      </c>
      <c r="J576" t="s">
        <v>141</v>
      </c>
      <c r="K576" t="s">
        <v>141</v>
      </c>
      <c r="L576" t="s">
        <v>1239</v>
      </c>
      <c r="M576">
        <v>7390.9</v>
      </c>
      <c r="N576">
        <v>6735.62</v>
      </c>
      <c r="O576">
        <v>8628.89</v>
      </c>
      <c r="P576">
        <v>7500</v>
      </c>
      <c r="Q576">
        <v>10000</v>
      </c>
      <c r="S576">
        <v>650</v>
      </c>
      <c r="T576">
        <v>800</v>
      </c>
      <c r="U576">
        <v>1050</v>
      </c>
      <c r="V576">
        <v>900</v>
      </c>
      <c r="W576">
        <v>900</v>
      </c>
      <c r="X576">
        <v>800</v>
      </c>
      <c r="Y576">
        <v>800</v>
      </c>
      <c r="Z576">
        <v>500</v>
      </c>
      <c r="AA576">
        <v>900</v>
      </c>
      <c r="AB576">
        <v>1100</v>
      </c>
      <c r="AC576">
        <v>900</v>
      </c>
      <c r="AD576">
        <v>700</v>
      </c>
      <c r="AF576">
        <f t="shared" si="8"/>
        <v>650</v>
      </c>
      <c r="AG576">
        <f>SUM($S576:T576)</f>
        <v>1450</v>
      </c>
      <c r="AH576">
        <f>SUM($S576:U576)</f>
        <v>2500</v>
      </c>
      <c r="AI576">
        <f>SUM($S576:V576)</f>
        <v>3400</v>
      </c>
      <c r="AJ576">
        <f>SUM($S576:W576)</f>
        <v>4300</v>
      </c>
      <c r="AK576">
        <f>SUM($S576:X576)</f>
        <v>5100</v>
      </c>
      <c r="AL576">
        <f>SUM($S576:Y576)</f>
        <v>5900</v>
      </c>
      <c r="AM576">
        <f>SUM($S576:Z576)</f>
        <v>6400</v>
      </c>
      <c r="AN576">
        <f>SUM($S576:AA576)</f>
        <v>7300</v>
      </c>
      <c r="AO576">
        <f>SUM($S576:AB576)</f>
        <v>8400</v>
      </c>
      <c r="AP576">
        <f>SUM($S576:AC576)</f>
        <v>9300</v>
      </c>
      <c r="AQ576">
        <f>SUM($S576:AD576)</f>
        <v>10000</v>
      </c>
    </row>
    <row r="577" spans="2:43" x14ac:dyDescent="0.25">
      <c r="B577">
        <v>24033</v>
      </c>
      <c r="C577" t="s">
        <v>423</v>
      </c>
      <c r="D577" t="s">
        <v>27</v>
      </c>
      <c r="E577" t="s">
        <v>411</v>
      </c>
      <c r="F577" t="s">
        <v>535</v>
      </c>
      <c r="G577" t="s">
        <v>64</v>
      </c>
      <c r="H577">
        <v>2021</v>
      </c>
      <c r="I577" t="s">
        <v>38</v>
      </c>
      <c r="J577" t="s">
        <v>174</v>
      </c>
      <c r="K577" t="s">
        <v>679</v>
      </c>
      <c r="L577" t="s">
        <v>1242</v>
      </c>
      <c r="M577">
        <v>12307.33</v>
      </c>
      <c r="N577">
        <v>10769.04</v>
      </c>
      <c r="O577">
        <v>8192.7900000000009</v>
      </c>
      <c r="P577">
        <v>11500</v>
      </c>
      <c r="Q577">
        <v>8000</v>
      </c>
      <c r="S577">
        <v>520</v>
      </c>
      <c r="T577">
        <v>640</v>
      </c>
      <c r="U577">
        <v>840</v>
      </c>
      <c r="V577">
        <v>720</v>
      </c>
      <c r="W577">
        <v>720</v>
      </c>
      <c r="X577">
        <v>640</v>
      </c>
      <c r="Y577">
        <v>640</v>
      </c>
      <c r="Z577">
        <v>400</v>
      </c>
      <c r="AA577">
        <v>720</v>
      </c>
      <c r="AB577">
        <v>880</v>
      </c>
      <c r="AC577">
        <v>720</v>
      </c>
      <c r="AD577">
        <v>560</v>
      </c>
      <c r="AF577">
        <f t="shared" si="8"/>
        <v>520</v>
      </c>
      <c r="AG577">
        <f>SUM($S577:T577)</f>
        <v>1160</v>
      </c>
      <c r="AH577">
        <f>SUM($S577:U577)</f>
        <v>2000</v>
      </c>
      <c r="AI577">
        <f>SUM($S577:V577)</f>
        <v>2720</v>
      </c>
      <c r="AJ577">
        <f>SUM($S577:W577)</f>
        <v>3440</v>
      </c>
      <c r="AK577">
        <f>SUM($S577:X577)</f>
        <v>4080</v>
      </c>
      <c r="AL577">
        <f>SUM($S577:Y577)</f>
        <v>4720</v>
      </c>
      <c r="AM577">
        <f>SUM($S577:Z577)</f>
        <v>5120</v>
      </c>
      <c r="AN577">
        <f>SUM($S577:AA577)</f>
        <v>5840</v>
      </c>
      <c r="AO577">
        <f>SUM($S577:AB577)</f>
        <v>6720</v>
      </c>
      <c r="AP577">
        <f>SUM($S577:AC577)</f>
        <v>7440</v>
      </c>
      <c r="AQ577">
        <f>SUM($S577:AD577)</f>
        <v>8000</v>
      </c>
    </row>
    <row r="578" spans="2:43" x14ac:dyDescent="0.25">
      <c r="B578">
        <v>26001</v>
      </c>
      <c r="C578" t="s">
        <v>507</v>
      </c>
      <c r="D578" t="s">
        <v>36</v>
      </c>
      <c r="E578" t="s">
        <v>32</v>
      </c>
      <c r="F578">
        <v>0</v>
      </c>
      <c r="G578" t="s">
        <v>64</v>
      </c>
      <c r="H578">
        <v>2023</v>
      </c>
      <c r="I578" t="s">
        <v>38</v>
      </c>
      <c r="J578" t="s">
        <v>1268</v>
      </c>
      <c r="K578" t="s">
        <v>712</v>
      </c>
      <c r="L578" t="s">
        <v>1239</v>
      </c>
      <c r="M578">
        <v>0</v>
      </c>
      <c r="N578">
        <v>9173.3799999999992</v>
      </c>
      <c r="O578">
        <v>2620.77</v>
      </c>
      <c r="P578">
        <v>20000</v>
      </c>
      <c r="Q578">
        <v>3000</v>
      </c>
      <c r="S578">
        <v>195</v>
      </c>
      <c r="T578">
        <v>240</v>
      </c>
      <c r="U578">
        <v>315</v>
      </c>
      <c r="V578">
        <v>270</v>
      </c>
      <c r="W578">
        <v>270</v>
      </c>
      <c r="X578">
        <v>240</v>
      </c>
      <c r="Y578">
        <v>240</v>
      </c>
      <c r="Z578">
        <v>150</v>
      </c>
      <c r="AA578">
        <v>270</v>
      </c>
      <c r="AB578">
        <v>330</v>
      </c>
      <c r="AC578">
        <v>270</v>
      </c>
      <c r="AD578">
        <v>210</v>
      </c>
      <c r="AF578">
        <f t="shared" si="8"/>
        <v>195</v>
      </c>
      <c r="AG578">
        <f>SUM($S578:T578)</f>
        <v>435</v>
      </c>
      <c r="AH578">
        <f>SUM($S578:U578)</f>
        <v>750</v>
      </c>
      <c r="AI578">
        <f>SUM($S578:V578)</f>
        <v>1020</v>
      </c>
      <c r="AJ578">
        <f>SUM($S578:W578)</f>
        <v>1290</v>
      </c>
      <c r="AK578">
        <f>SUM($S578:X578)</f>
        <v>1530</v>
      </c>
      <c r="AL578">
        <f>SUM($S578:Y578)</f>
        <v>1770</v>
      </c>
      <c r="AM578">
        <f>SUM($S578:Z578)</f>
        <v>1920</v>
      </c>
      <c r="AN578">
        <f>SUM($S578:AA578)</f>
        <v>2190</v>
      </c>
      <c r="AO578">
        <f>SUM($S578:AB578)</f>
        <v>2520</v>
      </c>
      <c r="AP578">
        <f>SUM($S578:AC578)</f>
        <v>2790</v>
      </c>
      <c r="AQ578">
        <f>SUM($S578:AD578)</f>
        <v>3000</v>
      </c>
    </row>
    <row r="579" spans="2:43" x14ac:dyDescent="0.25">
      <c r="B579">
        <v>26002</v>
      </c>
      <c r="C579" t="s">
        <v>503</v>
      </c>
      <c r="D579" t="s">
        <v>36</v>
      </c>
      <c r="E579" t="s">
        <v>32</v>
      </c>
      <c r="F579">
        <v>0</v>
      </c>
      <c r="G579" t="s">
        <v>64</v>
      </c>
      <c r="H579">
        <v>2023</v>
      </c>
      <c r="I579" t="s">
        <v>38</v>
      </c>
      <c r="J579" t="s">
        <v>1268</v>
      </c>
      <c r="K579" t="s">
        <v>133</v>
      </c>
      <c r="L579" t="s">
        <v>1242</v>
      </c>
      <c r="M579">
        <v>0</v>
      </c>
      <c r="N579">
        <v>16794.560000000001</v>
      </c>
      <c r="O579">
        <v>17032.32</v>
      </c>
      <c r="P579">
        <v>25000</v>
      </c>
      <c r="Q579">
        <v>18000</v>
      </c>
      <c r="S579">
        <v>1170</v>
      </c>
      <c r="T579">
        <v>1440</v>
      </c>
      <c r="U579">
        <v>1890</v>
      </c>
      <c r="V579">
        <v>1620</v>
      </c>
      <c r="W579">
        <v>1620</v>
      </c>
      <c r="X579">
        <v>1440</v>
      </c>
      <c r="Y579">
        <v>1440</v>
      </c>
      <c r="Z579">
        <v>900</v>
      </c>
      <c r="AA579">
        <v>1620</v>
      </c>
      <c r="AB579">
        <v>1980</v>
      </c>
      <c r="AC579">
        <v>1620</v>
      </c>
      <c r="AD579">
        <v>1260</v>
      </c>
      <c r="AF579">
        <f t="shared" si="8"/>
        <v>1170</v>
      </c>
      <c r="AG579">
        <f>SUM($S579:T579)</f>
        <v>2610</v>
      </c>
      <c r="AH579">
        <f>SUM($S579:U579)</f>
        <v>4500</v>
      </c>
      <c r="AI579">
        <f>SUM($S579:V579)</f>
        <v>6120</v>
      </c>
      <c r="AJ579">
        <f>SUM($S579:W579)</f>
        <v>7740</v>
      </c>
      <c r="AK579">
        <f>SUM($S579:X579)</f>
        <v>9180</v>
      </c>
      <c r="AL579">
        <f>SUM($S579:Y579)</f>
        <v>10620</v>
      </c>
      <c r="AM579">
        <f>SUM($S579:Z579)</f>
        <v>11520</v>
      </c>
      <c r="AN579">
        <f>SUM($S579:AA579)</f>
        <v>13140</v>
      </c>
      <c r="AO579">
        <f>SUM($S579:AB579)</f>
        <v>15120</v>
      </c>
      <c r="AP579">
        <f>SUM($S579:AC579)</f>
        <v>16740</v>
      </c>
      <c r="AQ579">
        <f>SUM($S579:AD579)</f>
        <v>18000</v>
      </c>
    </row>
    <row r="580" spans="2:43" x14ac:dyDescent="0.25">
      <c r="B580">
        <v>26003</v>
      </c>
      <c r="C580" t="s">
        <v>669</v>
      </c>
      <c r="D580" t="s">
        <v>36</v>
      </c>
      <c r="E580" t="s">
        <v>32</v>
      </c>
      <c r="F580" t="s">
        <v>535</v>
      </c>
      <c r="G580" t="s">
        <v>358</v>
      </c>
      <c r="H580">
        <v>2023</v>
      </c>
      <c r="I580">
        <v>2024</v>
      </c>
      <c r="J580" t="s">
        <v>1268</v>
      </c>
      <c r="K580">
        <v>0</v>
      </c>
      <c r="L580">
        <v>0</v>
      </c>
      <c r="M580">
        <v>0</v>
      </c>
      <c r="N580">
        <v>1732.06</v>
      </c>
      <c r="O580">
        <v>0</v>
      </c>
      <c r="P580">
        <v>1500</v>
      </c>
      <c r="Q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>
        <f t="shared" ref="AF580:AF621" si="9">S580</f>
        <v>0</v>
      </c>
      <c r="AG580">
        <f>SUM($S580:T580)</f>
        <v>0</v>
      </c>
      <c r="AH580">
        <f>SUM($S580:U580)</f>
        <v>0</v>
      </c>
      <c r="AI580">
        <f>SUM($S580:V580)</f>
        <v>0</v>
      </c>
      <c r="AJ580">
        <f>SUM($S580:W580)</f>
        <v>0</v>
      </c>
      <c r="AK580">
        <f>SUM($S580:X580)</f>
        <v>0</v>
      </c>
      <c r="AL580">
        <f>SUM($S580:Y580)</f>
        <v>0</v>
      </c>
      <c r="AM580">
        <f>SUM($S580:Z580)</f>
        <v>0</v>
      </c>
      <c r="AN580">
        <f>SUM($S580:AA580)</f>
        <v>0</v>
      </c>
      <c r="AO580">
        <f>SUM($S580:AB580)</f>
        <v>0</v>
      </c>
      <c r="AP580">
        <f>SUM($S580:AC580)</f>
        <v>0</v>
      </c>
      <c r="AQ580">
        <f>SUM($S580:AD580)</f>
        <v>0</v>
      </c>
    </row>
    <row r="581" spans="2:43" x14ac:dyDescent="0.25">
      <c r="B581">
        <v>26004</v>
      </c>
      <c r="C581" t="s">
        <v>504</v>
      </c>
      <c r="D581" t="s">
        <v>36</v>
      </c>
      <c r="E581" t="s">
        <v>32</v>
      </c>
      <c r="F581">
        <v>0</v>
      </c>
      <c r="G581" t="s">
        <v>64</v>
      </c>
      <c r="H581">
        <v>2023</v>
      </c>
      <c r="I581" t="s">
        <v>38</v>
      </c>
      <c r="J581" t="s">
        <v>1268</v>
      </c>
      <c r="K581" t="s">
        <v>133</v>
      </c>
      <c r="L581" t="s">
        <v>1242</v>
      </c>
      <c r="M581">
        <v>0</v>
      </c>
      <c r="N581">
        <v>5200.17</v>
      </c>
      <c r="O581">
        <v>14505.64</v>
      </c>
      <c r="P581">
        <v>15000</v>
      </c>
      <c r="Q581">
        <v>16000</v>
      </c>
      <c r="S581">
        <v>1040</v>
      </c>
      <c r="T581">
        <v>1280</v>
      </c>
      <c r="U581">
        <v>1680</v>
      </c>
      <c r="V581">
        <v>1440</v>
      </c>
      <c r="W581">
        <v>1440</v>
      </c>
      <c r="X581">
        <v>1280</v>
      </c>
      <c r="Y581">
        <v>1280</v>
      </c>
      <c r="Z581">
        <v>800</v>
      </c>
      <c r="AA581">
        <v>1440</v>
      </c>
      <c r="AB581">
        <v>1760</v>
      </c>
      <c r="AC581">
        <v>1440</v>
      </c>
      <c r="AD581">
        <v>1120</v>
      </c>
      <c r="AF581">
        <f t="shared" si="9"/>
        <v>1040</v>
      </c>
      <c r="AG581">
        <f>SUM($S581:T581)</f>
        <v>2320</v>
      </c>
      <c r="AH581">
        <f>SUM($S581:U581)</f>
        <v>4000</v>
      </c>
      <c r="AI581">
        <f>SUM($S581:V581)</f>
        <v>5440</v>
      </c>
      <c r="AJ581">
        <f>SUM($S581:W581)</f>
        <v>6880</v>
      </c>
      <c r="AK581">
        <f>SUM($S581:X581)</f>
        <v>8160</v>
      </c>
      <c r="AL581">
        <f>SUM($S581:Y581)</f>
        <v>9440</v>
      </c>
      <c r="AM581">
        <f>SUM($S581:Z581)</f>
        <v>10240</v>
      </c>
      <c r="AN581">
        <f>SUM($S581:AA581)</f>
        <v>11680</v>
      </c>
      <c r="AO581">
        <f>SUM($S581:AB581)</f>
        <v>13440</v>
      </c>
      <c r="AP581">
        <f>SUM($S581:AC581)</f>
        <v>14880</v>
      </c>
      <c r="AQ581">
        <f>SUM($S581:AD581)</f>
        <v>16000</v>
      </c>
    </row>
    <row r="582" spans="2:43" x14ac:dyDescent="0.25">
      <c r="B582">
        <v>26005</v>
      </c>
      <c r="C582" t="s">
        <v>508</v>
      </c>
      <c r="D582" t="s">
        <v>36</v>
      </c>
      <c r="E582" t="s">
        <v>32</v>
      </c>
      <c r="F582">
        <v>0</v>
      </c>
      <c r="G582" t="s">
        <v>64</v>
      </c>
      <c r="H582">
        <v>2023</v>
      </c>
      <c r="I582" t="s">
        <v>38</v>
      </c>
      <c r="J582" t="s">
        <v>1268</v>
      </c>
      <c r="K582" t="s">
        <v>712</v>
      </c>
      <c r="L582" t="s">
        <v>1239</v>
      </c>
      <c r="M582">
        <v>0</v>
      </c>
      <c r="N582">
        <v>4679.01</v>
      </c>
      <c r="O582">
        <v>0</v>
      </c>
      <c r="P582">
        <v>15000</v>
      </c>
      <c r="Q582">
        <v>10000</v>
      </c>
      <c r="S582">
        <v>650</v>
      </c>
      <c r="T582">
        <v>800</v>
      </c>
      <c r="U582">
        <v>1050</v>
      </c>
      <c r="V582">
        <v>900</v>
      </c>
      <c r="W582">
        <v>900</v>
      </c>
      <c r="X582">
        <v>800</v>
      </c>
      <c r="Y582">
        <v>800</v>
      </c>
      <c r="Z582">
        <v>500</v>
      </c>
      <c r="AA582">
        <v>900</v>
      </c>
      <c r="AB582">
        <v>1100</v>
      </c>
      <c r="AC582">
        <v>900</v>
      </c>
      <c r="AD582">
        <v>700</v>
      </c>
      <c r="AF582">
        <f t="shared" si="9"/>
        <v>650</v>
      </c>
      <c r="AG582">
        <f>SUM($S582:T582)</f>
        <v>1450</v>
      </c>
      <c r="AH582">
        <f>SUM($S582:U582)</f>
        <v>2500</v>
      </c>
      <c r="AI582">
        <f>SUM($S582:V582)</f>
        <v>3400</v>
      </c>
      <c r="AJ582">
        <f>SUM($S582:W582)</f>
        <v>4300</v>
      </c>
      <c r="AK582">
        <f>SUM($S582:X582)</f>
        <v>5100</v>
      </c>
      <c r="AL582">
        <f>SUM($S582:Y582)</f>
        <v>5900</v>
      </c>
      <c r="AM582">
        <f>SUM($S582:Z582)</f>
        <v>6400</v>
      </c>
      <c r="AN582">
        <f>SUM($S582:AA582)</f>
        <v>7300</v>
      </c>
      <c r="AO582">
        <f>SUM($S582:AB582)</f>
        <v>8400</v>
      </c>
      <c r="AP582">
        <f>SUM($S582:AC582)</f>
        <v>9300</v>
      </c>
      <c r="AQ582">
        <f>SUM($S582:AD582)</f>
        <v>10000</v>
      </c>
    </row>
    <row r="583" spans="2:43" x14ac:dyDescent="0.25">
      <c r="B583">
        <v>26006</v>
      </c>
      <c r="C583" t="s">
        <v>509</v>
      </c>
      <c r="D583" t="s">
        <v>36</v>
      </c>
      <c r="E583" t="s">
        <v>32</v>
      </c>
      <c r="F583">
        <v>0</v>
      </c>
      <c r="G583" t="s">
        <v>64</v>
      </c>
      <c r="H583">
        <v>2023</v>
      </c>
      <c r="I583" t="s">
        <v>38</v>
      </c>
      <c r="J583" t="s">
        <v>1268</v>
      </c>
      <c r="K583" t="s">
        <v>712</v>
      </c>
      <c r="L583" t="s">
        <v>1239</v>
      </c>
      <c r="M583">
        <v>0</v>
      </c>
      <c r="N583">
        <v>5182.82</v>
      </c>
      <c r="O583">
        <v>2219.9499999999998</v>
      </c>
      <c r="P583">
        <v>15000</v>
      </c>
      <c r="Q583">
        <v>10000</v>
      </c>
      <c r="S583">
        <v>650</v>
      </c>
      <c r="T583">
        <v>800</v>
      </c>
      <c r="U583">
        <v>1050</v>
      </c>
      <c r="V583">
        <v>900</v>
      </c>
      <c r="W583">
        <v>900</v>
      </c>
      <c r="X583">
        <v>800</v>
      </c>
      <c r="Y583">
        <v>800</v>
      </c>
      <c r="Z583">
        <v>500</v>
      </c>
      <c r="AA583">
        <v>900</v>
      </c>
      <c r="AB583">
        <v>1100</v>
      </c>
      <c r="AC583">
        <v>900</v>
      </c>
      <c r="AD583">
        <v>700</v>
      </c>
      <c r="AF583">
        <f t="shared" si="9"/>
        <v>650</v>
      </c>
      <c r="AG583">
        <f>SUM($S583:T583)</f>
        <v>1450</v>
      </c>
      <c r="AH583">
        <f>SUM($S583:U583)</f>
        <v>2500</v>
      </c>
      <c r="AI583">
        <f>SUM($S583:V583)</f>
        <v>3400</v>
      </c>
      <c r="AJ583">
        <f>SUM($S583:W583)</f>
        <v>4300</v>
      </c>
      <c r="AK583">
        <f>SUM($S583:X583)</f>
        <v>5100</v>
      </c>
      <c r="AL583">
        <f>SUM($S583:Y583)</f>
        <v>5900</v>
      </c>
      <c r="AM583">
        <f>SUM($S583:Z583)</f>
        <v>6400</v>
      </c>
      <c r="AN583">
        <f>SUM($S583:AA583)</f>
        <v>7300</v>
      </c>
      <c r="AO583">
        <f>SUM($S583:AB583)</f>
        <v>8400</v>
      </c>
      <c r="AP583">
        <f>SUM($S583:AC583)</f>
        <v>9300</v>
      </c>
      <c r="AQ583">
        <f>SUM($S583:AD583)</f>
        <v>10000</v>
      </c>
    </row>
    <row r="584" spans="2:43" x14ac:dyDescent="0.25">
      <c r="B584">
        <v>26007</v>
      </c>
      <c r="C584" t="s">
        <v>703</v>
      </c>
      <c r="D584" t="s">
        <v>36</v>
      </c>
      <c r="E584" t="s">
        <v>32</v>
      </c>
      <c r="F584" t="s">
        <v>535</v>
      </c>
      <c r="G584" t="s">
        <v>358</v>
      </c>
      <c r="H584">
        <v>2024</v>
      </c>
      <c r="I584">
        <v>2024</v>
      </c>
      <c r="J584" t="s">
        <v>146</v>
      </c>
      <c r="K584" t="s">
        <v>146</v>
      </c>
      <c r="M584">
        <v>0</v>
      </c>
      <c r="N584">
        <v>0</v>
      </c>
      <c r="O584">
        <v>0</v>
      </c>
      <c r="P584">
        <v>0</v>
      </c>
      <c r="Q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>
        <f t="shared" si="9"/>
        <v>0</v>
      </c>
      <c r="AG584">
        <f>SUM($S584:T584)</f>
        <v>0</v>
      </c>
      <c r="AH584">
        <f>SUM($S584:U584)</f>
        <v>0</v>
      </c>
      <c r="AI584">
        <f>SUM($S584:V584)</f>
        <v>0</v>
      </c>
      <c r="AJ584">
        <f>SUM($S584:W584)</f>
        <v>0</v>
      </c>
      <c r="AK584">
        <f>SUM($S584:X584)</f>
        <v>0</v>
      </c>
      <c r="AL584">
        <f>SUM($S584:Y584)</f>
        <v>0</v>
      </c>
      <c r="AM584">
        <f>SUM($S584:Z584)</f>
        <v>0</v>
      </c>
      <c r="AN584">
        <f>SUM($S584:AA584)</f>
        <v>0</v>
      </c>
      <c r="AO584">
        <f>SUM($S584:AB584)</f>
        <v>0</v>
      </c>
      <c r="AP584">
        <f>SUM($S584:AC584)</f>
        <v>0</v>
      </c>
      <c r="AQ584">
        <f>SUM($S584:AD584)</f>
        <v>0</v>
      </c>
    </row>
    <row r="585" spans="2:43" x14ac:dyDescent="0.25">
      <c r="B585">
        <v>26008</v>
      </c>
      <c r="C585" t="s">
        <v>907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127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>
        <f t="shared" si="9"/>
        <v>0</v>
      </c>
      <c r="AG585">
        <f>SUM($S585:T585)</f>
        <v>0</v>
      </c>
      <c r="AH585">
        <f>SUM($S585:U585)</f>
        <v>0</v>
      </c>
      <c r="AI585">
        <f>SUM($S585:V585)</f>
        <v>0</v>
      </c>
      <c r="AJ585">
        <f>SUM($S585:W585)</f>
        <v>0</v>
      </c>
      <c r="AK585">
        <f>SUM($S585:X585)</f>
        <v>0</v>
      </c>
      <c r="AL585">
        <f>SUM($S585:Y585)</f>
        <v>0</v>
      </c>
      <c r="AM585">
        <f>SUM($S585:Z585)</f>
        <v>0</v>
      </c>
      <c r="AN585">
        <f>SUM($S585:AA585)</f>
        <v>0</v>
      </c>
      <c r="AO585">
        <f>SUM($S585:AB585)</f>
        <v>0</v>
      </c>
      <c r="AP585">
        <f>SUM($S585:AC585)</f>
        <v>0</v>
      </c>
      <c r="AQ585">
        <f>SUM($S585:AD585)</f>
        <v>0</v>
      </c>
    </row>
    <row r="586" spans="2:43" x14ac:dyDescent="0.25">
      <c r="B586">
        <v>26009</v>
      </c>
      <c r="C586" t="s">
        <v>908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127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>
        <f t="shared" si="9"/>
        <v>0</v>
      </c>
      <c r="AG586">
        <f>SUM($S586:T586)</f>
        <v>0</v>
      </c>
      <c r="AH586">
        <f>SUM($S586:U586)</f>
        <v>0</v>
      </c>
      <c r="AI586">
        <f>SUM($S586:V586)</f>
        <v>0</v>
      </c>
      <c r="AJ586">
        <f>SUM($S586:W586)</f>
        <v>0</v>
      </c>
      <c r="AK586">
        <f>SUM($S586:X586)</f>
        <v>0</v>
      </c>
      <c r="AL586">
        <f>SUM($S586:Y586)</f>
        <v>0</v>
      </c>
      <c r="AM586">
        <f>SUM($S586:Z586)</f>
        <v>0</v>
      </c>
      <c r="AN586">
        <f>SUM($S586:AA586)</f>
        <v>0</v>
      </c>
      <c r="AO586">
        <f>SUM($S586:AB586)</f>
        <v>0</v>
      </c>
      <c r="AP586">
        <f>SUM($S586:AC586)</f>
        <v>0</v>
      </c>
      <c r="AQ586">
        <f>SUM($S586:AD586)</f>
        <v>0</v>
      </c>
    </row>
    <row r="587" spans="2:43" x14ac:dyDescent="0.25">
      <c r="B587">
        <v>26010</v>
      </c>
      <c r="C587" t="s">
        <v>510</v>
      </c>
      <c r="D587" t="s">
        <v>36</v>
      </c>
      <c r="E587" t="s">
        <v>32</v>
      </c>
      <c r="F587" t="s">
        <v>535</v>
      </c>
      <c r="G587" t="s">
        <v>64</v>
      </c>
      <c r="H587">
        <v>2024</v>
      </c>
      <c r="I587" t="s">
        <v>38</v>
      </c>
      <c r="J587" t="s">
        <v>146</v>
      </c>
      <c r="K587" t="s">
        <v>146</v>
      </c>
      <c r="M587">
        <v>0</v>
      </c>
      <c r="N587">
        <v>0</v>
      </c>
      <c r="O587">
        <v>2237.5</v>
      </c>
      <c r="P587">
        <v>0</v>
      </c>
      <c r="Q587">
        <v>10000</v>
      </c>
      <c r="S587">
        <v>650</v>
      </c>
      <c r="T587">
        <v>800</v>
      </c>
      <c r="U587">
        <v>1050</v>
      </c>
      <c r="V587">
        <v>900</v>
      </c>
      <c r="W587">
        <v>900</v>
      </c>
      <c r="X587">
        <v>800</v>
      </c>
      <c r="Y587">
        <v>800</v>
      </c>
      <c r="Z587">
        <v>500</v>
      </c>
      <c r="AA587">
        <v>900</v>
      </c>
      <c r="AB587">
        <v>1100</v>
      </c>
      <c r="AC587">
        <v>900</v>
      </c>
      <c r="AD587">
        <v>700</v>
      </c>
      <c r="AF587">
        <f t="shared" si="9"/>
        <v>650</v>
      </c>
      <c r="AG587">
        <f>SUM($S587:T587)</f>
        <v>1450</v>
      </c>
      <c r="AH587">
        <f>SUM($S587:U587)</f>
        <v>2500</v>
      </c>
      <c r="AI587">
        <f>SUM($S587:V587)</f>
        <v>3400</v>
      </c>
      <c r="AJ587">
        <f>SUM($S587:W587)</f>
        <v>4300</v>
      </c>
      <c r="AK587">
        <f>SUM($S587:X587)</f>
        <v>5100</v>
      </c>
      <c r="AL587">
        <f>SUM($S587:Y587)</f>
        <v>5900</v>
      </c>
      <c r="AM587">
        <f>SUM($S587:Z587)</f>
        <v>6400</v>
      </c>
      <c r="AN587">
        <f>SUM($S587:AA587)</f>
        <v>7300</v>
      </c>
      <c r="AO587">
        <f>SUM($S587:AB587)</f>
        <v>8400</v>
      </c>
      <c r="AP587">
        <f>SUM($S587:AC587)</f>
        <v>9300</v>
      </c>
      <c r="AQ587">
        <f>SUM($S587:AD587)</f>
        <v>10000</v>
      </c>
    </row>
    <row r="588" spans="2:43" x14ac:dyDescent="0.25">
      <c r="B588">
        <v>26011</v>
      </c>
      <c r="C588" t="s">
        <v>704</v>
      </c>
      <c r="D588" t="s">
        <v>36</v>
      </c>
      <c r="E588" t="s">
        <v>32</v>
      </c>
      <c r="F588" t="s">
        <v>535</v>
      </c>
      <c r="G588" t="s">
        <v>358</v>
      </c>
      <c r="H588">
        <v>2024</v>
      </c>
      <c r="I588">
        <v>2024</v>
      </c>
      <c r="J588" t="s">
        <v>146</v>
      </c>
      <c r="K588" t="s">
        <v>146</v>
      </c>
      <c r="M588">
        <v>0</v>
      </c>
      <c r="N588">
        <v>0</v>
      </c>
      <c r="O588">
        <v>0</v>
      </c>
      <c r="P588">
        <v>0</v>
      </c>
      <c r="Q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>
        <f t="shared" si="9"/>
        <v>0</v>
      </c>
      <c r="AG588">
        <f>SUM($S588:T588)</f>
        <v>0</v>
      </c>
      <c r="AH588">
        <f>SUM($S588:U588)</f>
        <v>0</v>
      </c>
      <c r="AI588">
        <f>SUM($S588:V588)</f>
        <v>0</v>
      </c>
      <c r="AJ588">
        <f>SUM($S588:W588)</f>
        <v>0</v>
      </c>
      <c r="AK588">
        <f>SUM($S588:X588)</f>
        <v>0</v>
      </c>
      <c r="AL588">
        <f>SUM($S588:Y588)</f>
        <v>0</v>
      </c>
      <c r="AM588">
        <f>SUM($S588:Z588)</f>
        <v>0</v>
      </c>
      <c r="AN588">
        <f>SUM($S588:AA588)</f>
        <v>0</v>
      </c>
      <c r="AO588">
        <f>SUM($S588:AB588)</f>
        <v>0</v>
      </c>
      <c r="AP588">
        <f>SUM($S588:AC588)</f>
        <v>0</v>
      </c>
      <c r="AQ588">
        <f>SUM($S588:AD588)</f>
        <v>0</v>
      </c>
    </row>
    <row r="589" spans="2:43" x14ac:dyDescent="0.25">
      <c r="B589">
        <v>26012</v>
      </c>
      <c r="C589" t="s">
        <v>705</v>
      </c>
      <c r="D589" t="s">
        <v>36</v>
      </c>
      <c r="E589" t="s">
        <v>32</v>
      </c>
      <c r="F589" t="s">
        <v>535</v>
      </c>
      <c r="G589" t="s">
        <v>358</v>
      </c>
      <c r="H589">
        <v>2024</v>
      </c>
      <c r="I589">
        <v>2024</v>
      </c>
      <c r="J589" t="s">
        <v>146</v>
      </c>
      <c r="K589" t="s">
        <v>146</v>
      </c>
      <c r="M589">
        <v>0</v>
      </c>
      <c r="N589">
        <v>0</v>
      </c>
      <c r="O589">
        <v>0</v>
      </c>
      <c r="P589">
        <v>0</v>
      </c>
      <c r="Q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>
        <f t="shared" si="9"/>
        <v>0</v>
      </c>
      <c r="AG589">
        <f>SUM($S589:T589)</f>
        <v>0</v>
      </c>
      <c r="AH589">
        <f>SUM($S589:U589)</f>
        <v>0</v>
      </c>
      <c r="AI589">
        <f>SUM($S589:V589)</f>
        <v>0</v>
      </c>
      <c r="AJ589">
        <f>SUM($S589:W589)</f>
        <v>0</v>
      </c>
      <c r="AK589">
        <f>SUM($S589:X589)</f>
        <v>0</v>
      </c>
      <c r="AL589">
        <f>SUM($S589:Y589)</f>
        <v>0</v>
      </c>
      <c r="AM589">
        <f>SUM($S589:Z589)</f>
        <v>0</v>
      </c>
      <c r="AN589">
        <f>SUM($S589:AA589)</f>
        <v>0</v>
      </c>
      <c r="AO589">
        <f>SUM($S589:AB589)</f>
        <v>0</v>
      </c>
      <c r="AP589">
        <f>SUM($S589:AC589)</f>
        <v>0</v>
      </c>
      <c r="AQ589">
        <f>SUM($S589:AD589)</f>
        <v>0</v>
      </c>
    </row>
    <row r="590" spans="2:43" x14ac:dyDescent="0.25">
      <c r="B590">
        <v>26013</v>
      </c>
      <c r="C590" t="s">
        <v>511</v>
      </c>
      <c r="D590" t="s">
        <v>36</v>
      </c>
      <c r="E590" t="s">
        <v>32</v>
      </c>
      <c r="F590" t="s">
        <v>535</v>
      </c>
      <c r="G590" t="s">
        <v>64</v>
      </c>
      <c r="H590">
        <v>2024</v>
      </c>
      <c r="I590" t="s">
        <v>38</v>
      </c>
      <c r="J590" t="s">
        <v>146</v>
      </c>
      <c r="K590" t="s">
        <v>146</v>
      </c>
      <c r="M590">
        <v>0</v>
      </c>
      <c r="N590">
        <v>0</v>
      </c>
      <c r="O590">
        <v>1161.3499999999999</v>
      </c>
      <c r="P590">
        <v>0</v>
      </c>
      <c r="Q590">
        <v>10000</v>
      </c>
      <c r="S590">
        <v>650</v>
      </c>
      <c r="T590">
        <v>800</v>
      </c>
      <c r="U590">
        <v>1050</v>
      </c>
      <c r="V590">
        <v>900</v>
      </c>
      <c r="W590">
        <v>900</v>
      </c>
      <c r="X590">
        <v>800</v>
      </c>
      <c r="Y590">
        <v>800</v>
      </c>
      <c r="Z590">
        <v>500</v>
      </c>
      <c r="AA590">
        <v>900</v>
      </c>
      <c r="AB590">
        <v>1100</v>
      </c>
      <c r="AC590">
        <v>900</v>
      </c>
      <c r="AD590">
        <v>700</v>
      </c>
      <c r="AF590">
        <f t="shared" si="9"/>
        <v>650</v>
      </c>
      <c r="AG590">
        <f>SUM($S590:T590)</f>
        <v>1450</v>
      </c>
      <c r="AH590">
        <f>SUM($S590:U590)</f>
        <v>2500</v>
      </c>
      <c r="AI590">
        <f>SUM($S590:V590)</f>
        <v>3400</v>
      </c>
      <c r="AJ590">
        <f>SUM($S590:W590)</f>
        <v>4300</v>
      </c>
      <c r="AK590">
        <f>SUM($S590:X590)</f>
        <v>5100</v>
      </c>
      <c r="AL590">
        <f>SUM($S590:Y590)</f>
        <v>5900</v>
      </c>
      <c r="AM590">
        <f>SUM($S590:Z590)</f>
        <v>6400</v>
      </c>
      <c r="AN590">
        <f>SUM($S590:AA590)</f>
        <v>7300</v>
      </c>
      <c r="AO590">
        <f>SUM($S590:AB590)</f>
        <v>8400</v>
      </c>
      <c r="AP590">
        <f>SUM($S590:AC590)</f>
        <v>9300</v>
      </c>
      <c r="AQ590">
        <f>SUM($S590:AD590)</f>
        <v>10000</v>
      </c>
    </row>
    <row r="591" spans="2:43" x14ac:dyDescent="0.25">
      <c r="B591">
        <v>26014</v>
      </c>
      <c r="C591" t="s">
        <v>1151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127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>
        <f t="shared" si="9"/>
        <v>0</v>
      </c>
      <c r="AG591">
        <f>SUM($S591:T591)</f>
        <v>0</v>
      </c>
      <c r="AH591">
        <f>SUM($S591:U591)</f>
        <v>0</v>
      </c>
      <c r="AI591">
        <f>SUM($S591:V591)</f>
        <v>0</v>
      </c>
      <c r="AJ591">
        <f>SUM($S591:W591)</f>
        <v>0</v>
      </c>
      <c r="AK591">
        <f>SUM($S591:X591)</f>
        <v>0</v>
      </c>
      <c r="AL591">
        <f>SUM($S591:Y591)</f>
        <v>0</v>
      </c>
      <c r="AM591">
        <f>SUM($S591:Z591)</f>
        <v>0</v>
      </c>
      <c r="AN591">
        <f>SUM($S591:AA591)</f>
        <v>0</v>
      </c>
      <c r="AO591">
        <f>SUM($S591:AB591)</f>
        <v>0</v>
      </c>
      <c r="AP591">
        <f>SUM($S591:AC591)</f>
        <v>0</v>
      </c>
      <c r="AQ591">
        <f>SUM($S591:AD591)</f>
        <v>0</v>
      </c>
    </row>
    <row r="592" spans="2:43" x14ac:dyDescent="0.25">
      <c r="B592">
        <v>27000</v>
      </c>
      <c r="C592" t="s">
        <v>489</v>
      </c>
      <c r="D592" t="s">
        <v>36</v>
      </c>
      <c r="E592" t="s">
        <v>515</v>
      </c>
      <c r="F592">
        <v>0</v>
      </c>
      <c r="G592" t="s">
        <v>64</v>
      </c>
      <c r="H592">
        <v>2023</v>
      </c>
      <c r="I592" t="s">
        <v>38</v>
      </c>
      <c r="J592" t="s">
        <v>1268</v>
      </c>
      <c r="K592" t="s">
        <v>712</v>
      </c>
      <c r="L592" t="s">
        <v>1239</v>
      </c>
      <c r="M592">
        <v>0</v>
      </c>
      <c r="N592">
        <v>9230.73</v>
      </c>
      <c r="O592">
        <v>2401.7600000000002</v>
      </c>
      <c r="P592">
        <v>28000</v>
      </c>
      <c r="Q592">
        <v>15000</v>
      </c>
      <c r="S592">
        <v>975</v>
      </c>
      <c r="T592">
        <v>1200</v>
      </c>
      <c r="U592">
        <v>1575</v>
      </c>
      <c r="V592">
        <v>1350</v>
      </c>
      <c r="W592">
        <v>1350</v>
      </c>
      <c r="X592">
        <v>1200</v>
      </c>
      <c r="Y592">
        <v>1200</v>
      </c>
      <c r="Z592">
        <v>750</v>
      </c>
      <c r="AA592">
        <v>1350</v>
      </c>
      <c r="AB592">
        <v>1650</v>
      </c>
      <c r="AC592">
        <v>1350</v>
      </c>
      <c r="AD592">
        <v>1050</v>
      </c>
      <c r="AF592">
        <f t="shared" si="9"/>
        <v>975</v>
      </c>
      <c r="AG592">
        <f>SUM($S592:T592)</f>
        <v>2175</v>
      </c>
      <c r="AH592">
        <f>SUM($S592:U592)</f>
        <v>3750</v>
      </c>
      <c r="AI592">
        <f>SUM($S592:V592)</f>
        <v>5100</v>
      </c>
      <c r="AJ592">
        <f>SUM($S592:W592)</f>
        <v>6450</v>
      </c>
      <c r="AK592">
        <f>SUM($S592:X592)</f>
        <v>7650</v>
      </c>
      <c r="AL592">
        <f>SUM($S592:Y592)</f>
        <v>8850</v>
      </c>
      <c r="AM592">
        <f>SUM($S592:Z592)</f>
        <v>9600</v>
      </c>
      <c r="AN592">
        <f>SUM($S592:AA592)</f>
        <v>10950</v>
      </c>
      <c r="AO592">
        <f>SUM($S592:AB592)</f>
        <v>12600</v>
      </c>
      <c r="AP592">
        <f>SUM($S592:AC592)</f>
        <v>13950</v>
      </c>
      <c r="AQ592">
        <f>SUM($S592:AD592)</f>
        <v>15000</v>
      </c>
    </row>
    <row r="593" spans="2:43" x14ac:dyDescent="0.25">
      <c r="B593">
        <v>27001</v>
      </c>
      <c r="C593" t="s">
        <v>495</v>
      </c>
      <c r="D593" t="s">
        <v>36</v>
      </c>
      <c r="E593" t="s">
        <v>515</v>
      </c>
      <c r="F593">
        <v>0</v>
      </c>
      <c r="G593" t="s">
        <v>64</v>
      </c>
      <c r="H593">
        <v>2023</v>
      </c>
      <c r="I593" t="s">
        <v>38</v>
      </c>
      <c r="J593" t="s">
        <v>1268</v>
      </c>
      <c r="K593" t="s">
        <v>711</v>
      </c>
      <c r="L593" t="s">
        <v>1240</v>
      </c>
      <c r="M593">
        <v>0</v>
      </c>
      <c r="N593">
        <v>7192.67</v>
      </c>
      <c r="O593">
        <v>4167.9399999999996</v>
      </c>
      <c r="P593">
        <v>15000</v>
      </c>
      <c r="Q593">
        <v>8500</v>
      </c>
      <c r="S593">
        <v>552.5</v>
      </c>
      <c r="T593">
        <v>680</v>
      </c>
      <c r="U593">
        <v>892.5</v>
      </c>
      <c r="V593">
        <v>765</v>
      </c>
      <c r="W593">
        <v>765</v>
      </c>
      <c r="X593">
        <v>680</v>
      </c>
      <c r="Y593">
        <v>680</v>
      </c>
      <c r="Z593">
        <v>425</v>
      </c>
      <c r="AA593">
        <v>765</v>
      </c>
      <c r="AB593">
        <v>935</v>
      </c>
      <c r="AC593">
        <v>765</v>
      </c>
      <c r="AD593">
        <v>595</v>
      </c>
      <c r="AF593">
        <f t="shared" si="9"/>
        <v>552.5</v>
      </c>
      <c r="AG593">
        <f>SUM($S593:T593)</f>
        <v>1232.5</v>
      </c>
      <c r="AH593">
        <f>SUM($S593:U593)</f>
        <v>2125</v>
      </c>
      <c r="AI593">
        <f>SUM($S593:V593)</f>
        <v>2890</v>
      </c>
      <c r="AJ593">
        <f>SUM($S593:W593)</f>
        <v>3655</v>
      </c>
      <c r="AK593">
        <f>SUM($S593:X593)</f>
        <v>4335</v>
      </c>
      <c r="AL593">
        <f>SUM($S593:Y593)</f>
        <v>5015</v>
      </c>
      <c r="AM593">
        <f>SUM($S593:Z593)</f>
        <v>5440</v>
      </c>
      <c r="AN593">
        <f>SUM($S593:AA593)</f>
        <v>6205</v>
      </c>
      <c r="AO593">
        <f>SUM($S593:AB593)</f>
        <v>7140</v>
      </c>
      <c r="AP593">
        <f>SUM($S593:AC593)</f>
        <v>7905</v>
      </c>
      <c r="AQ593">
        <f>SUM($S593:AD593)</f>
        <v>8500</v>
      </c>
    </row>
    <row r="594" spans="2:43" x14ac:dyDescent="0.25">
      <c r="B594">
        <v>27002</v>
      </c>
      <c r="C594" t="s">
        <v>496</v>
      </c>
      <c r="D594" t="s">
        <v>36</v>
      </c>
      <c r="E594" t="s">
        <v>515</v>
      </c>
      <c r="F594">
        <v>0</v>
      </c>
      <c r="G594" t="s">
        <v>64</v>
      </c>
      <c r="H594">
        <v>2025</v>
      </c>
      <c r="I594" t="s">
        <v>38</v>
      </c>
      <c r="J594" t="s">
        <v>108</v>
      </c>
      <c r="K594" t="s">
        <v>108</v>
      </c>
      <c r="M594">
        <v>0</v>
      </c>
      <c r="N594">
        <v>0</v>
      </c>
      <c r="O594">
        <v>0</v>
      </c>
      <c r="P594">
        <v>0</v>
      </c>
      <c r="Q594">
        <v>15000</v>
      </c>
      <c r="S594">
        <v>975</v>
      </c>
      <c r="T594">
        <v>1200</v>
      </c>
      <c r="U594">
        <v>1575</v>
      </c>
      <c r="V594">
        <v>1350</v>
      </c>
      <c r="W594">
        <v>1350</v>
      </c>
      <c r="X594">
        <v>1200</v>
      </c>
      <c r="Y594">
        <v>1200</v>
      </c>
      <c r="Z594">
        <v>750</v>
      </c>
      <c r="AA594">
        <v>1350</v>
      </c>
      <c r="AB594">
        <v>1650</v>
      </c>
      <c r="AC594">
        <v>1350</v>
      </c>
      <c r="AD594">
        <v>1050</v>
      </c>
      <c r="AF594">
        <f t="shared" si="9"/>
        <v>975</v>
      </c>
      <c r="AG594">
        <f>SUM($S594:T594)</f>
        <v>2175</v>
      </c>
      <c r="AH594">
        <f>SUM($S594:U594)</f>
        <v>3750</v>
      </c>
      <c r="AI594">
        <f>SUM($S594:V594)</f>
        <v>5100</v>
      </c>
      <c r="AJ594">
        <f>SUM($S594:W594)</f>
        <v>6450</v>
      </c>
      <c r="AK594">
        <f>SUM($S594:X594)</f>
        <v>7650</v>
      </c>
      <c r="AL594">
        <f>SUM($S594:Y594)</f>
        <v>8850</v>
      </c>
      <c r="AM594">
        <f>SUM($S594:Z594)</f>
        <v>9600</v>
      </c>
      <c r="AN594">
        <f>SUM($S594:AA594)</f>
        <v>10950</v>
      </c>
      <c r="AO594">
        <f>SUM($S594:AB594)</f>
        <v>12600</v>
      </c>
      <c r="AP594">
        <f>SUM($S594:AC594)</f>
        <v>13950</v>
      </c>
      <c r="AQ594">
        <f>SUM($S594:AD594)</f>
        <v>15000</v>
      </c>
    </row>
    <row r="595" spans="2:43" x14ac:dyDescent="0.25">
      <c r="B595">
        <v>27015</v>
      </c>
      <c r="C595" t="s">
        <v>490</v>
      </c>
      <c r="D595" t="s">
        <v>36</v>
      </c>
      <c r="E595" t="s">
        <v>515</v>
      </c>
      <c r="F595">
        <v>0</v>
      </c>
      <c r="G595" t="s">
        <v>64</v>
      </c>
      <c r="H595">
        <v>2024</v>
      </c>
      <c r="I595" t="s">
        <v>38</v>
      </c>
      <c r="J595" t="s">
        <v>146</v>
      </c>
      <c r="K595" t="s">
        <v>146</v>
      </c>
      <c r="M595">
        <v>0</v>
      </c>
      <c r="N595">
        <v>0</v>
      </c>
      <c r="O595">
        <v>18756.97</v>
      </c>
      <c r="P595">
        <v>0</v>
      </c>
      <c r="Q595">
        <v>22500</v>
      </c>
      <c r="S595">
        <v>1462.5</v>
      </c>
      <c r="T595">
        <v>1800</v>
      </c>
      <c r="U595">
        <v>2362.5</v>
      </c>
      <c r="V595">
        <v>2025</v>
      </c>
      <c r="W595">
        <v>2025</v>
      </c>
      <c r="X595">
        <v>1800</v>
      </c>
      <c r="Y595">
        <v>1800</v>
      </c>
      <c r="Z595">
        <v>1125</v>
      </c>
      <c r="AA595">
        <v>2025</v>
      </c>
      <c r="AB595">
        <v>2475</v>
      </c>
      <c r="AC595">
        <v>2025</v>
      </c>
      <c r="AD595">
        <v>1575</v>
      </c>
      <c r="AF595">
        <f t="shared" si="9"/>
        <v>1462.5</v>
      </c>
      <c r="AG595">
        <f>SUM($S595:T595)</f>
        <v>3262.5</v>
      </c>
      <c r="AH595">
        <f>SUM($S595:U595)</f>
        <v>5625</v>
      </c>
      <c r="AI595">
        <f>SUM($S595:V595)</f>
        <v>7650</v>
      </c>
      <c r="AJ595">
        <f>SUM($S595:W595)</f>
        <v>9675</v>
      </c>
      <c r="AK595">
        <f>SUM($S595:X595)</f>
        <v>11475</v>
      </c>
      <c r="AL595">
        <f>SUM($S595:Y595)</f>
        <v>13275</v>
      </c>
      <c r="AM595">
        <f>SUM($S595:Z595)</f>
        <v>14400</v>
      </c>
      <c r="AN595">
        <f>SUM($S595:AA595)</f>
        <v>16425</v>
      </c>
      <c r="AO595">
        <f>SUM($S595:AB595)</f>
        <v>18900</v>
      </c>
      <c r="AP595">
        <f>SUM($S595:AC595)</f>
        <v>20925</v>
      </c>
      <c r="AQ595">
        <f>SUM($S595:AD595)</f>
        <v>22500</v>
      </c>
    </row>
    <row r="596" spans="2:43" x14ac:dyDescent="0.25">
      <c r="B596">
        <v>27042</v>
      </c>
      <c r="C596" t="s">
        <v>1152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127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>
        <f t="shared" si="9"/>
        <v>0</v>
      </c>
      <c r="AG596">
        <f>SUM($S596:T596)</f>
        <v>0</v>
      </c>
      <c r="AH596">
        <f>SUM($S596:U596)</f>
        <v>0</v>
      </c>
      <c r="AI596">
        <f>SUM($S596:V596)</f>
        <v>0</v>
      </c>
      <c r="AJ596">
        <f>SUM($S596:W596)</f>
        <v>0</v>
      </c>
      <c r="AK596">
        <f>SUM($S596:X596)</f>
        <v>0</v>
      </c>
      <c r="AL596">
        <f>SUM($S596:Y596)</f>
        <v>0</v>
      </c>
      <c r="AM596">
        <f>SUM($S596:Z596)</f>
        <v>0</v>
      </c>
      <c r="AN596">
        <f>SUM($S596:AA596)</f>
        <v>0</v>
      </c>
      <c r="AO596">
        <f>SUM($S596:AB596)</f>
        <v>0</v>
      </c>
      <c r="AP596">
        <f>SUM($S596:AC596)</f>
        <v>0</v>
      </c>
      <c r="AQ596">
        <f>SUM($S596:AD596)</f>
        <v>0</v>
      </c>
    </row>
    <row r="597" spans="2:43" x14ac:dyDescent="0.25">
      <c r="B597">
        <v>27044</v>
      </c>
      <c r="C597" t="s">
        <v>491</v>
      </c>
      <c r="D597" t="s">
        <v>36</v>
      </c>
      <c r="E597" t="s">
        <v>515</v>
      </c>
      <c r="F597">
        <v>0</v>
      </c>
      <c r="G597" t="s">
        <v>64</v>
      </c>
      <c r="H597">
        <v>2024</v>
      </c>
      <c r="I597" t="s">
        <v>38</v>
      </c>
      <c r="J597" t="s">
        <v>146</v>
      </c>
      <c r="K597" t="s">
        <v>146</v>
      </c>
      <c r="M597">
        <v>0</v>
      </c>
      <c r="N597">
        <v>0</v>
      </c>
      <c r="O597">
        <v>3959.93</v>
      </c>
      <c r="P597">
        <v>0</v>
      </c>
      <c r="Q597">
        <v>15000</v>
      </c>
      <c r="S597">
        <v>975</v>
      </c>
      <c r="T597">
        <v>1200</v>
      </c>
      <c r="U597">
        <v>1575</v>
      </c>
      <c r="V597">
        <v>1350</v>
      </c>
      <c r="W597">
        <v>1350</v>
      </c>
      <c r="X597">
        <v>1200</v>
      </c>
      <c r="Y597">
        <v>1200</v>
      </c>
      <c r="Z597">
        <v>750</v>
      </c>
      <c r="AA597">
        <v>1350</v>
      </c>
      <c r="AB597">
        <v>1650</v>
      </c>
      <c r="AC597">
        <v>1350</v>
      </c>
      <c r="AD597">
        <v>1050</v>
      </c>
      <c r="AF597">
        <f t="shared" si="9"/>
        <v>975</v>
      </c>
      <c r="AG597">
        <f>SUM($S597:T597)</f>
        <v>2175</v>
      </c>
      <c r="AH597">
        <f>SUM($S597:U597)</f>
        <v>3750</v>
      </c>
      <c r="AI597">
        <f>SUM($S597:V597)</f>
        <v>5100</v>
      </c>
      <c r="AJ597">
        <f>SUM($S597:W597)</f>
        <v>6450</v>
      </c>
      <c r="AK597">
        <f>SUM($S597:X597)</f>
        <v>7650</v>
      </c>
      <c r="AL597">
        <f>SUM($S597:Y597)</f>
        <v>8850</v>
      </c>
      <c r="AM597">
        <f>SUM($S597:Z597)</f>
        <v>9600</v>
      </c>
      <c r="AN597">
        <f>SUM($S597:AA597)</f>
        <v>10950</v>
      </c>
      <c r="AO597">
        <f>SUM($S597:AB597)</f>
        <v>12600</v>
      </c>
      <c r="AP597">
        <f>SUM($S597:AC597)</f>
        <v>13950</v>
      </c>
      <c r="AQ597">
        <f>SUM($S597:AD597)</f>
        <v>15000</v>
      </c>
    </row>
    <row r="598" spans="2:43" x14ac:dyDescent="0.25">
      <c r="B598">
        <v>27045</v>
      </c>
      <c r="C598" t="s">
        <v>497</v>
      </c>
      <c r="D598" t="s">
        <v>36</v>
      </c>
      <c r="E598" t="s">
        <v>515</v>
      </c>
      <c r="F598">
        <v>0</v>
      </c>
      <c r="G598" t="s">
        <v>64</v>
      </c>
      <c r="H598">
        <v>2024</v>
      </c>
      <c r="I598" t="s">
        <v>38</v>
      </c>
      <c r="J598" t="s">
        <v>146</v>
      </c>
      <c r="K598" t="s">
        <v>146</v>
      </c>
      <c r="M598">
        <v>0</v>
      </c>
      <c r="N598">
        <v>0</v>
      </c>
      <c r="O598">
        <v>3746.94</v>
      </c>
      <c r="P598">
        <v>0</v>
      </c>
      <c r="Q598">
        <v>15000</v>
      </c>
      <c r="S598">
        <v>975</v>
      </c>
      <c r="T598">
        <v>1200</v>
      </c>
      <c r="U598">
        <v>1575</v>
      </c>
      <c r="V598">
        <v>1350</v>
      </c>
      <c r="W598">
        <v>1350</v>
      </c>
      <c r="X598">
        <v>1200</v>
      </c>
      <c r="Y598">
        <v>1200</v>
      </c>
      <c r="Z598">
        <v>750</v>
      </c>
      <c r="AA598">
        <v>1350</v>
      </c>
      <c r="AB598">
        <v>1650</v>
      </c>
      <c r="AC598">
        <v>1350</v>
      </c>
      <c r="AD598">
        <v>1050</v>
      </c>
      <c r="AF598">
        <f t="shared" si="9"/>
        <v>975</v>
      </c>
      <c r="AG598">
        <f>SUM($S598:T598)</f>
        <v>2175</v>
      </c>
      <c r="AH598">
        <f>SUM($S598:U598)</f>
        <v>3750</v>
      </c>
      <c r="AI598">
        <f>SUM($S598:V598)</f>
        <v>5100</v>
      </c>
      <c r="AJ598">
        <f>SUM($S598:W598)</f>
        <v>6450</v>
      </c>
      <c r="AK598">
        <f>SUM($S598:X598)</f>
        <v>7650</v>
      </c>
      <c r="AL598">
        <f>SUM($S598:Y598)</f>
        <v>8850</v>
      </c>
      <c r="AM598">
        <f>SUM($S598:Z598)</f>
        <v>9600</v>
      </c>
      <c r="AN598">
        <f>SUM($S598:AA598)</f>
        <v>10950</v>
      </c>
      <c r="AO598">
        <f>SUM($S598:AB598)</f>
        <v>12600</v>
      </c>
      <c r="AP598">
        <f>SUM($S598:AC598)</f>
        <v>13950</v>
      </c>
      <c r="AQ598">
        <f>SUM($S598:AD598)</f>
        <v>15000</v>
      </c>
    </row>
    <row r="599" spans="2:43" x14ac:dyDescent="0.25">
      <c r="B599">
        <v>27100</v>
      </c>
      <c r="C599" t="s">
        <v>1153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127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>
        <f t="shared" si="9"/>
        <v>0</v>
      </c>
      <c r="AG599">
        <f>SUM($S599:T599)</f>
        <v>0</v>
      </c>
      <c r="AH599">
        <f>SUM($S599:U599)</f>
        <v>0</v>
      </c>
      <c r="AI599">
        <f>SUM($S599:V599)</f>
        <v>0</v>
      </c>
      <c r="AJ599">
        <f>SUM($S599:W599)</f>
        <v>0</v>
      </c>
      <c r="AK599">
        <f>SUM($S599:X599)</f>
        <v>0</v>
      </c>
      <c r="AL599">
        <f>SUM($S599:Y599)</f>
        <v>0</v>
      </c>
      <c r="AM599">
        <f>SUM($S599:Z599)</f>
        <v>0</v>
      </c>
      <c r="AN599">
        <f>SUM($S599:AA599)</f>
        <v>0</v>
      </c>
      <c r="AO599">
        <f>SUM($S599:AB599)</f>
        <v>0</v>
      </c>
      <c r="AP599">
        <f>SUM($S599:AC599)</f>
        <v>0</v>
      </c>
      <c r="AQ599">
        <f>SUM($S599:AD599)</f>
        <v>0</v>
      </c>
    </row>
    <row r="600" spans="2:43" x14ac:dyDescent="0.25">
      <c r="B600">
        <v>29000</v>
      </c>
      <c r="C600" t="s">
        <v>217</v>
      </c>
      <c r="D600" t="s">
        <v>23</v>
      </c>
      <c r="E600" t="s">
        <v>19</v>
      </c>
      <c r="F600" t="s">
        <v>535</v>
      </c>
      <c r="G600" t="s">
        <v>64</v>
      </c>
      <c r="H600">
        <v>2023</v>
      </c>
      <c r="I600" t="s">
        <v>38</v>
      </c>
      <c r="J600" t="s">
        <v>1268</v>
      </c>
      <c r="K600" t="s">
        <v>174</v>
      </c>
      <c r="L600" t="s">
        <v>1240</v>
      </c>
      <c r="M600">
        <v>0</v>
      </c>
      <c r="N600">
        <v>6259.47</v>
      </c>
      <c r="O600">
        <v>12115.43</v>
      </c>
      <c r="P600">
        <v>15000</v>
      </c>
      <c r="Q600">
        <v>14000</v>
      </c>
      <c r="S600">
        <v>910</v>
      </c>
      <c r="T600">
        <v>1120</v>
      </c>
      <c r="U600">
        <v>1470</v>
      </c>
      <c r="V600">
        <v>1260</v>
      </c>
      <c r="W600">
        <v>1260</v>
      </c>
      <c r="X600">
        <v>1120</v>
      </c>
      <c r="Y600">
        <v>1120</v>
      </c>
      <c r="Z600">
        <v>700</v>
      </c>
      <c r="AA600">
        <v>1260</v>
      </c>
      <c r="AB600">
        <v>1540</v>
      </c>
      <c r="AC600">
        <v>1260</v>
      </c>
      <c r="AD600">
        <v>980</v>
      </c>
      <c r="AF600">
        <f t="shared" si="9"/>
        <v>910</v>
      </c>
      <c r="AG600">
        <f>SUM($S600:T600)</f>
        <v>2030</v>
      </c>
      <c r="AH600">
        <f>SUM($S600:U600)</f>
        <v>3500</v>
      </c>
      <c r="AI600">
        <f>SUM($S600:V600)</f>
        <v>4760</v>
      </c>
      <c r="AJ600">
        <f>SUM($S600:W600)</f>
        <v>6020</v>
      </c>
      <c r="AK600">
        <f>SUM($S600:X600)</f>
        <v>7140</v>
      </c>
      <c r="AL600">
        <f>SUM($S600:Y600)</f>
        <v>8260</v>
      </c>
      <c r="AM600">
        <f>SUM($S600:Z600)</f>
        <v>8960</v>
      </c>
      <c r="AN600">
        <f>SUM($S600:AA600)</f>
        <v>10220</v>
      </c>
      <c r="AO600">
        <f>SUM($S600:AB600)</f>
        <v>11760</v>
      </c>
      <c r="AP600">
        <f>SUM($S600:AC600)</f>
        <v>13020</v>
      </c>
      <c r="AQ600">
        <f>SUM($S600:AD600)</f>
        <v>14000</v>
      </c>
    </row>
    <row r="601" spans="2:43" x14ac:dyDescent="0.25">
      <c r="B601">
        <v>29001</v>
      </c>
      <c r="C601" t="s">
        <v>203</v>
      </c>
      <c r="D601" t="s">
        <v>23</v>
      </c>
      <c r="E601" t="s">
        <v>19</v>
      </c>
      <c r="F601" t="s">
        <v>535</v>
      </c>
      <c r="G601" t="s">
        <v>64</v>
      </c>
      <c r="H601">
        <v>2023</v>
      </c>
      <c r="I601">
        <v>2024</v>
      </c>
      <c r="J601" t="s">
        <v>1268</v>
      </c>
      <c r="K601" t="s">
        <v>133</v>
      </c>
      <c r="L601" t="s">
        <v>1242</v>
      </c>
      <c r="M601">
        <v>0</v>
      </c>
      <c r="N601">
        <v>3821.42</v>
      </c>
      <c r="O601">
        <v>13118.07</v>
      </c>
      <c r="P601">
        <v>10000</v>
      </c>
      <c r="Q601">
        <v>15000</v>
      </c>
      <c r="S601">
        <v>975</v>
      </c>
      <c r="T601">
        <v>1200</v>
      </c>
      <c r="U601">
        <v>1575</v>
      </c>
      <c r="V601">
        <v>1350</v>
      </c>
      <c r="W601">
        <v>1350</v>
      </c>
      <c r="X601">
        <v>1200</v>
      </c>
      <c r="Y601">
        <v>1200</v>
      </c>
      <c r="Z601">
        <v>750</v>
      </c>
      <c r="AA601">
        <v>1350</v>
      </c>
      <c r="AB601">
        <v>1650</v>
      </c>
      <c r="AC601">
        <v>1350</v>
      </c>
      <c r="AD601">
        <v>1050</v>
      </c>
      <c r="AF601">
        <f t="shared" si="9"/>
        <v>975</v>
      </c>
      <c r="AG601">
        <f>SUM($S601:T601)</f>
        <v>2175</v>
      </c>
      <c r="AH601">
        <f>SUM($S601:U601)</f>
        <v>3750</v>
      </c>
      <c r="AI601">
        <f>SUM($S601:V601)</f>
        <v>5100</v>
      </c>
      <c r="AJ601">
        <f>SUM($S601:W601)</f>
        <v>6450</v>
      </c>
      <c r="AK601">
        <f>SUM($S601:X601)</f>
        <v>7650</v>
      </c>
      <c r="AL601">
        <f>SUM($S601:Y601)</f>
        <v>8850</v>
      </c>
      <c r="AM601">
        <f>SUM($S601:Z601)</f>
        <v>9600</v>
      </c>
      <c r="AN601">
        <f>SUM($S601:AA601)</f>
        <v>10950</v>
      </c>
      <c r="AO601">
        <f>SUM($S601:AB601)</f>
        <v>12600</v>
      </c>
      <c r="AP601">
        <f>SUM($S601:AC601)</f>
        <v>13950</v>
      </c>
      <c r="AQ601">
        <f>SUM($S601:AD601)</f>
        <v>15000</v>
      </c>
    </row>
    <row r="602" spans="2:43" x14ac:dyDescent="0.25">
      <c r="B602">
        <v>29002</v>
      </c>
      <c r="C602" t="s">
        <v>670</v>
      </c>
      <c r="D602" t="s">
        <v>23</v>
      </c>
      <c r="E602" t="s">
        <v>18</v>
      </c>
      <c r="F602" t="s">
        <v>535</v>
      </c>
      <c r="G602" t="s">
        <v>358</v>
      </c>
      <c r="H602">
        <v>2023</v>
      </c>
      <c r="I602">
        <v>2024</v>
      </c>
      <c r="J602" t="s">
        <v>1268</v>
      </c>
      <c r="K602">
        <v>0</v>
      </c>
      <c r="L602">
        <v>0</v>
      </c>
      <c r="M602">
        <v>0</v>
      </c>
      <c r="N602">
        <v>2273.87</v>
      </c>
      <c r="O602">
        <v>348.16</v>
      </c>
      <c r="P602">
        <v>10000</v>
      </c>
      <c r="Q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>
        <f t="shared" si="9"/>
        <v>0</v>
      </c>
      <c r="AG602">
        <f>SUM($S602:T602)</f>
        <v>0</v>
      </c>
      <c r="AH602">
        <f>SUM($S602:U602)</f>
        <v>0</v>
      </c>
      <c r="AI602">
        <f>SUM($S602:V602)</f>
        <v>0</v>
      </c>
      <c r="AJ602">
        <f>SUM($S602:W602)</f>
        <v>0</v>
      </c>
      <c r="AK602">
        <f>SUM($S602:X602)</f>
        <v>0</v>
      </c>
      <c r="AL602">
        <f>SUM($S602:Y602)</f>
        <v>0</v>
      </c>
      <c r="AM602">
        <f>SUM($S602:Z602)</f>
        <v>0</v>
      </c>
      <c r="AN602">
        <f>SUM($S602:AA602)</f>
        <v>0</v>
      </c>
      <c r="AO602">
        <f>SUM($S602:AB602)</f>
        <v>0</v>
      </c>
      <c r="AP602">
        <f>SUM($S602:AC602)</f>
        <v>0</v>
      </c>
      <c r="AQ602">
        <f>SUM($S602:AD602)</f>
        <v>0</v>
      </c>
    </row>
    <row r="603" spans="2:43" x14ac:dyDescent="0.25">
      <c r="B603">
        <v>29003</v>
      </c>
      <c r="C603" t="s">
        <v>94</v>
      </c>
      <c r="D603" t="s">
        <v>23</v>
      </c>
      <c r="E603" t="s">
        <v>18</v>
      </c>
      <c r="F603" t="s">
        <v>535</v>
      </c>
      <c r="G603" t="s">
        <v>107</v>
      </c>
      <c r="H603">
        <v>2023</v>
      </c>
      <c r="I603" t="s">
        <v>38</v>
      </c>
      <c r="J603" t="s">
        <v>1268</v>
      </c>
      <c r="K603" t="s">
        <v>141</v>
      </c>
      <c r="L603" t="s">
        <v>1239</v>
      </c>
      <c r="M603">
        <v>0</v>
      </c>
      <c r="N603">
        <v>2431.59</v>
      </c>
      <c r="O603">
        <v>6267.38</v>
      </c>
      <c r="P603">
        <v>10000</v>
      </c>
      <c r="Q603">
        <v>6000</v>
      </c>
      <c r="S603">
        <v>390</v>
      </c>
      <c r="T603">
        <v>480</v>
      </c>
      <c r="U603">
        <v>630</v>
      </c>
      <c r="V603">
        <v>540</v>
      </c>
      <c r="W603">
        <v>540</v>
      </c>
      <c r="X603">
        <v>480</v>
      </c>
      <c r="Y603">
        <v>480</v>
      </c>
      <c r="Z603">
        <v>300</v>
      </c>
      <c r="AA603">
        <v>540</v>
      </c>
      <c r="AB603">
        <v>660</v>
      </c>
      <c r="AC603">
        <v>540</v>
      </c>
      <c r="AD603">
        <v>420</v>
      </c>
      <c r="AF603">
        <f t="shared" si="9"/>
        <v>390</v>
      </c>
      <c r="AG603">
        <f>SUM($S603:T603)</f>
        <v>870</v>
      </c>
      <c r="AH603">
        <f>SUM($S603:U603)</f>
        <v>1500</v>
      </c>
      <c r="AI603">
        <f>SUM($S603:V603)</f>
        <v>2040</v>
      </c>
      <c r="AJ603">
        <f>SUM($S603:W603)</f>
        <v>2580</v>
      </c>
      <c r="AK603">
        <f>SUM($S603:X603)</f>
        <v>3060</v>
      </c>
      <c r="AL603">
        <f>SUM($S603:Y603)</f>
        <v>3540</v>
      </c>
      <c r="AM603">
        <f>SUM($S603:Z603)</f>
        <v>3840</v>
      </c>
      <c r="AN603">
        <f>SUM($S603:AA603)</f>
        <v>4380</v>
      </c>
      <c r="AO603">
        <f>SUM($S603:AB603)</f>
        <v>5040</v>
      </c>
      <c r="AP603">
        <f>SUM($S603:AC603)</f>
        <v>5580</v>
      </c>
      <c r="AQ603">
        <f>SUM($S603:AD603)</f>
        <v>6000</v>
      </c>
    </row>
    <row r="604" spans="2:43" x14ac:dyDescent="0.25">
      <c r="B604">
        <v>29004</v>
      </c>
      <c r="C604" t="s">
        <v>709</v>
      </c>
      <c r="D604" t="s">
        <v>23</v>
      </c>
      <c r="E604" t="s">
        <v>18</v>
      </c>
      <c r="F604" t="s">
        <v>533</v>
      </c>
      <c r="G604" t="s">
        <v>64</v>
      </c>
      <c r="H604">
        <v>2025</v>
      </c>
      <c r="J604" t="s">
        <v>108</v>
      </c>
      <c r="K604" t="s">
        <v>108</v>
      </c>
      <c r="L604">
        <v>0</v>
      </c>
      <c r="M604">
        <v>0</v>
      </c>
      <c r="N604">
        <v>0</v>
      </c>
      <c r="O604">
        <v>287.97000000000003</v>
      </c>
      <c r="P604">
        <v>0</v>
      </c>
      <c r="Q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>
        <f t="shared" si="9"/>
        <v>0</v>
      </c>
      <c r="AG604">
        <f>SUM($S604:T604)</f>
        <v>0</v>
      </c>
      <c r="AH604">
        <f>SUM($S604:U604)</f>
        <v>0</v>
      </c>
      <c r="AI604">
        <f>SUM($S604:V604)</f>
        <v>0</v>
      </c>
      <c r="AJ604">
        <f>SUM($S604:W604)</f>
        <v>0</v>
      </c>
      <c r="AK604">
        <f>SUM($S604:X604)</f>
        <v>0</v>
      </c>
      <c r="AL604">
        <f>SUM($S604:Y604)</f>
        <v>0</v>
      </c>
      <c r="AM604">
        <f>SUM($S604:Z604)</f>
        <v>0</v>
      </c>
      <c r="AN604">
        <f>SUM($S604:AA604)</f>
        <v>0</v>
      </c>
      <c r="AO604">
        <f>SUM($S604:AB604)</f>
        <v>0</v>
      </c>
      <c r="AP604">
        <f>SUM($S604:AC604)</f>
        <v>0</v>
      </c>
      <c r="AQ604">
        <f>SUM($S604:AD604)</f>
        <v>0</v>
      </c>
    </row>
    <row r="605" spans="2:43" x14ac:dyDescent="0.25">
      <c r="B605">
        <v>29005</v>
      </c>
      <c r="C605" t="s">
        <v>910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127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F605">
        <f t="shared" si="9"/>
        <v>0</v>
      </c>
      <c r="AG605">
        <f>SUM($S605:T605)</f>
        <v>0</v>
      </c>
      <c r="AH605">
        <f>SUM($S605:U605)</f>
        <v>0</v>
      </c>
      <c r="AI605">
        <f>SUM($S605:V605)</f>
        <v>0</v>
      </c>
      <c r="AJ605">
        <f>SUM($S605:W605)</f>
        <v>0</v>
      </c>
      <c r="AK605">
        <f>SUM($S605:X605)</f>
        <v>0</v>
      </c>
      <c r="AL605">
        <f>SUM($S605:Y605)</f>
        <v>0</v>
      </c>
      <c r="AM605">
        <f>SUM($S605:Z605)</f>
        <v>0</v>
      </c>
      <c r="AN605">
        <f>SUM($S605:AA605)</f>
        <v>0</v>
      </c>
      <c r="AO605">
        <f>SUM($S605:AB605)</f>
        <v>0</v>
      </c>
      <c r="AP605">
        <f>SUM($S605:AC605)</f>
        <v>0</v>
      </c>
      <c r="AQ605">
        <f>SUM($S605:AD605)</f>
        <v>0</v>
      </c>
    </row>
    <row r="606" spans="2:43" x14ac:dyDescent="0.25">
      <c r="B606">
        <v>29007</v>
      </c>
      <c r="C606" t="s">
        <v>911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127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F606">
        <f t="shared" si="9"/>
        <v>0</v>
      </c>
      <c r="AG606">
        <f>SUM($S606:T606)</f>
        <v>0</v>
      </c>
      <c r="AH606">
        <f>SUM($S606:U606)</f>
        <v>0</v>
      </c>
      <c r="AI606">
        <f>SUM($S606:V606)</f>
        <v>0</v>
      </c>
      <c r="AJ606">
        <f>SUM($S606:W606)</f>
        <v>0</v>
      </c>
      <c r="AK606">
        <f>SUM($S606:X606)</f>
        <v>0</v>
      </c>
      <c r="AL606">
        <f>SUM($S606:Y606)</f>
        <v>0</v>
      </c>
      <c r="AM606">
        <f>SUM($S606:Z606)</f>
        <v>0</v>
      </c>
      <c r="AN606">
        <f>SUM($S606:AA606)</f>
        <v>0</v>
      </c>
      <c r="AO606">
        <f>SUM($S606:AB606)</f>
        <v>0</v>
      </c>
      <c r="AP606">
        <f>SUM($S606:AC606)</f>
        <v>0</v>
      </c>
      <c r="AQ606">
        <f>SUM($S606:AD606)</f>
        <v>0</v>
      </c>
    </row>
    <row r="607" spans="2:43" x14ac:dyDescent="0.25">
      <c r="B607">
        <v>29008</v>
      </c>
      <c r="C607" t="s">
        <v>912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127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F607">
        <f t="shared" si="9"/>
        <v>0</v>
      </c>
      <c r="AG607">
        <f>SUM($S607:T607)</f>
        <v>0</v>
      </c>
      <c r="AH607">
        <f>SUM($S607:U607)</f>
        <v>0</v>
      </c>
      <c r="AI607">
        <f>SUM($S607:V607)</f>
        <v>0</v>
      </c>
      <c r="AJ607">
        <f>SUM($S607:W607)</f>
        <v>0</v>
      </c>
      <c r="AK607">
        <f>SUM($S607:X607)</f>
        <v>0</v>
      </c>
      <c r="AL607">
        <f>SUM($S607:Y607)</f>
        <v>0</v>
      </c>
      <c r="AM607">
        <f>SUM($S607:Z607)</f>
        <v>0</v>
      </c>
      <c r="AN607">
        <f>SUM($S607:AA607)</f>
        <v>0</v>
      </c>
      <c r="AO607">
        <f>SUM($S607:AB607)</f>
        <v>0</v>
      </c>
      <c r="AP607">
        <f>SUM($S607:AC607)</f>
        <v>0</v>
      </c>
      <c r="AQ607">
        <f>SUM($S607:AD607)</f>
        <v>0</v>
      </c>
    </row>
    <row r="608" spans="2:43" x14ac:dyDescent="0.25">
      <c r="B608">
        <v>29009</v>
      </c>
      <c r="C608" t="s">
        <v>913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127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F608">
        <f t="shared" si="9"/>
        <v>0</v>
      </c>
      <c r="AG608">
        <f>SUM($S608:T608)</f>
        <v>0</v>
      </c>
      <c r="AH608">
        <f>SUM($S608:U608)</f>
        <v>0</v>
      </c>
      <c r="AI608">
        <f>SUM($S608:V608)</f>
        <v>0</v>
      </c>
      <c r="AJ608">
        <f>SUM($S608:W608)</f>
        <v>0</v>
      </c>
      <c r="AK608">
        <f>SUM($S608:X608)</f>
        <v>0</v>
      </c>
      <c r="AL608">
        <f>SUM($S608:Y608)</f>
        <v>0</v>
      </c>
      <c r="AM608">
        <f>SUM($S608:Z608)</f>
        <v>0</v>
      </c>
      <c r="AN608">
        <f>SUM($S608:AA608)</f>
        <v>0</v>
      </c>
      <c r="AO608">
        <f>SUM($S608:AB608)</f>
        <v>0</v>
      </c>
      <c r="AP608">
        <f>SUM($S608:AC608)</f>
        <v>0</v>
      </c>
      <c r="AQ608">
        <f>SUM($S608:AD608)</f>
        <v>0</v>
      </c>
    </row>
    <row r="609" spans="2:43" x14ac:dyDescent="0.25">
      <c r="B609">
        <v>29010</v>
      </c>
      <c r="C609" t="s">
        <v>914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127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>
        <f t="shared" si="9"/>
        <v>0</v>
      </c>
      <c r="AG609">
        <f>SUM($S609:T609)</f>
        <v>0</v>
      </c>
      <c r="AH609">
        <f>SUM($S609:U609)</f>
        <v>0</v>
      </c>
      <c r="AI609">
        <f>SUM($S609:V609)</f>
        <v>0</v>
      </c>
      <c r="AJ609">
        <f>SUM($S609:W609)</f>
        <v>0</v>
      </c>
      <c r="AK609">
        <f>SUM($S609:X609)</f>
        <v>0</v>
      </c>
      <c r="AL609">
        <f>SUM($S609:Y609)</f>
        <v>0</v>
      </c>
      <c r="AM609">
        <f>SUM($S609:Z609)</f>
        <v>0</v>
      </c>
      <c r="AN609">
        <f>SUM($S609:AA609)</f>
        <v>0</v>
      </c>
      <c r="AO609">
        <f>SUM($S609:AB609)</f>
        <v>0</v>
      </c>
      <c r="AP609">
        <f>SUM($S609:AC609)</f>
        <v>0</v>
      </c>
      <c r="AQ609">
        <f>SUM($S609:AD609)</f>
        <v>0</v>
      </c>
    </row>
    <row r="610" spans="2:43" x14ac:dyDescent="0.25">
      <c r="B610">
        <v>29011</v>
      </c>
      <c r="C610" t="s">
        <v>706</v>
      </c>
      <c r="D610" t="s">
        <v>23</v>
      </c>
      <c r="E610" t="s">
        <v>19</v>
      </c>
      <c r="F610">
        <v>0</v>
      </c>
      <c r="G610" t="s">
        <v>358</v>
      </c>
      <c r="H610">
        <v>2024</v>
      </c>
      <c r="I610">
        <v>2024</v>
      </c>
      <c r="J610" t="s">
        <v>146</v>
      </c>
      <c r="K610" t="s">
        <v>146</v>
      </c>
      <c r="M610">
        <v>0</v>
      </c>
      <c r="N610">
        <v>0</v>
      </c>
      <c r="O610">
        <v>0</v>
      </c>
      <c r="P610">
        <v>0</v>
      </c>
      <c r="Q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>
        <f t="shared" si="9"/>
        <v>0</v>
      </c>
      <c r="AG610">
        <f>SUM($S610:T610)</f>
        <v>0</v>
      </c>
      <c r="AH610">
        <f>SUM($S610:U610)</f>
        <v>0</v>
      </c>
      <c r="AI610">
        <f>SUM($S610:V610)</f>
        <v>0</v>
      </c>
      <c r="AJ610">
        <f>SUM($S610:W610)</f>
        <v>0</v>
      </c>
      <c r="AK610">
        <f>SUM($S610:X610)</f>
        <v>0</v>
      </c>
      <c r="AL610">
        <f>SUM($S610:Y610)</f>
        <v>0</v>
      </c>
      <c r="AM610">
        <f>SUM($S610:Z610)</f>
        <v>0</v>
      </c>
      <c r="AN610">
        <f>SUM($S610:AA610)</f>
        <v>0</v>
      </c>
      <c r="AO610">
        <f>SUM($S610:AB610)</f>
        <v>0</v>
      </c>
      <c r="AP610">
        <f>SUM($S610:AC610)</f>
        <v>0</v>
      </c>
      <c r="AQ610">
        <f>SUM($S610:AD610)</f>
        <v>0</v>
      </c>
    </row>
    <row r="611" spans="2:43" x14ac:dyDescent="0.25">
      <c r="B611">
        <v>29012</v>
      </c>
      <c r="C611" t="s">
        <v>328</v>
      </c>
      <c r="D611" t="s">
        <v>23</v>
      </c>
      <c r="E611" t="s">
        <v>271</v>
      </c>
      <c r="F611" t="s">
        <v>535</v>
      </c>
      <c r="G611" t="s">
        <v>64</v>
      </c>
      <c r="H611">
        <v>0</v>
      </c>
      <c r="I611" t="s">
        <v>38</v>
      </c>
      <c r="J611" t="s">
        <v>146</v>
      </c>
      <c r="K611" t="s">
        <v>146</v>
      </c>
      <c r="M611">
        <v>0</v>
      </c>
      <c r="N611">
        <v>0</v>
      </c>
      <c r="O611">
        <v>3409.68</v>
      </c>
      <c r="P611">
        <v>0</v>
      </c>
      <c r="Q611">
        <v>5000</v>
      </c>
      <c r="S611">
        <v>325</v>
      </c>
      <c r="T611">
        <v>400</v>
      </c>
      <c r="U611">
        <v>525</v>
      </c>
      <c r="V611">
        <v>450</v>
      </c>
      <c r="W611">
        <v>450</v>
      </c>
      <c r="X611">
        <v>400</v>
      </c>
      <c r="Y611">
        <v>400</v>
      </c>
      <c r="Z611">
        <v>250</v>
      </c>
      <c r="AA611">
        <v>450</v>
      </c>
      <c r="AB611">
        <v>550</v>
      </c>
      <c r="AC611">
        <v>450</v>
      </c>
      <c r="AD611">
        <v>350</v>
      </c>
      <c r="AF611">
        <f t="shared" si="9"/>
        <v>325</v>
      </c>
      <c r="AG611">
        <f>SUM($S611:T611)</f>
        <v>725</v>
      </c>
      <c r="AH611">
        <f>SUM($S611:U611)</f>
        <v>1250</v>
      </c>
      <c r="AI611">
        <f>SUM($S611:V611)</f>
        <v>1700</v>
      </c>
      <c r="AJ611">
        <f>SUM($S611:W611)</f>
        <v>2150</v>
      </c>
      <c r="AK611">
        <f>SUM($S611:X611)</f>
        <v>2550</v>
      </c>
      <c r="AL611">
        <f>SUM($S611:Y611)</f>
        <v>2950</v>
      </c>
      <c r="AM611">
        <f>SUM($S611:Z611)</f>
        <v>3200</v>
      </c>
      <c r="AN611">
        <f>SUM($S611:AA611)</f>
        <v>3650</v>
      </c>
      <c r="AO611">
        <f>SUM($S611:AB611)</f>
        <v>4200</v>
      </c>
      <c r="AP611">
        <f>SUM($S611:AC611)</f>
        <v>4650</v>
      </c>
      <c r="AQ611">
        <f>SUM($S611:AD611)</f>
        <v>5000</v>
      </c>
    </row>
    <row r="612" spans="2:43" x14ac:dyDescent="0.25">
      <c r="B612">
        <v>29013</v>
      </c>
      <c r="C612" t="s">
        <v>99</v>
      </c>
      <c r="D612" t="s">
        <v>23</v>
      </c>
      <c r="E612" t="s">
        <v>18</v>
      </c>
      <c r="F612" t="s">
        <v>533</v>
      </c>
      <c r="G612" t="s">
        <v>64</v>
      </c>
      <c r="H612">
        <v>2024</v>
      </c>
      <c r="I612" t="s">
        <v>38</v>
      </c>
      <c r="J612" t="s">
        <v>146</v>
      </c>
      <c r="K612" t="s">
        <v>146</v>
      </c>
      <c r="M612">
        <v>0</v>
      </c>
      <c r="N612">
        <v>0</v>
      </c>
      <c r="O612">
        <v>28030.42</v>
      </c>
      <c r="P612">
        <v>0</v>
      </c>
      <c r="Q612">
        <v>35000</v>
      </c>
      <c r="S612">
        <v>2275</v>
      </c>
      <c r="T612">
        <v>2800</v>
      </c>
      <c r="U612">
        <v>3675</v>
      </c>
      <c r="V612">
        <v>3150</v>
      </c>
      <c r="W612">
        <v>3150</v>
      </c>
      <c r="X612">
        <v>2800</v>
      </c>
      <c r="Y612">
        <v>2800</v>
      </c>
      <c r="Z612">
        <v>1750</v>
      </c>
      <c r="AA612">
        <v>3150</v>
      </c>
      <c r="AB612">
        <v>3850</v>
      </c>
      <c r="AC612">
        <v>3150</v>
      </c>
      <c r="AD612">
        <v>2450</v>
      </c>
      <c r="AF612">
        <f t="shared" si="9"/>
        <v>2275</v>
      </c>
      <c r="AG612">
        <f>SUM($S612:T612)</f>
        <v>5075</v>
      </c>
      <c r="AH612">
        <f>SUM($S612:U612)</f>
        <v>8750</v>
      </c>
      <c r="AI612">
        <f>SUM($S612:V612)</f>
        <v>11900</v>
      </c>
      <c r="AJ612">
        <f>SUM($S612:W612)</f>
        <v>15050</v>
      </c>
      <c r="AK612">
        <f>SUM($S612:X612)</f>
        <v>17850</v>
      </c>
      <c r="AL612">
        <f>SUM($S612:Y612)</f>
        <v>20650</v>
      </c>
      <c r="AM612">
        <f>SUM($S612:Z612)</f>
        <v>22400</v>
      </c>
      <c r="AN612">
        <f>SUM($S612:AA612)</f>
        <v>25550</v>
      </c>
      <c r="AO612">
        <f>SUM($S612:AB612)</f>
        <v>29400</v>
      </c>
      <c r="AP612">
        <f>SUM($S612:AC612)</f>
        <v>32550</v>
      </c>
      <c r="AQ612">
        <f>SUM($S612:AD612)</f>
        <v>35000</v>
      </c>
    </row>
    <row r="613" spans="2:43" x14ac:dyDescent="0.25">
      <c r="B613">
        <v>29014</v>
      </c>
      <c r="C613" t="s">
        <v>100</v>
      </c>
      <c r="D613" t="s">
        <v>23</v>
      </c>
      <c r="E613" t="s">
        <v>18</v>
      </c>
      <c r="F613" t="s">
        <v>535</v>
      </c>
      <c r="G613" t="s">
        <v>64</v>
      </c>
      <c r="H613">
        <v>2024</v>
      </c>
      <c r="I613" t="s">
        <v>38</v>
      </c>
      <c r="J613" t="s">
        <v>146</v>
      </c>
      <c r="K613" t="s">
        <v>146</v>
      </c>
      <c r="M613">
        <v>0</v>
      </c>
      <c r="N613">
        <v>0</v>
      </c>
      <c r="O613">
        <v>9263.2900000000009</v>
      </c>
      <c r="P613">
        <v>0</v>
      </c>
      <c r="Q613">
        <v>13500</v>
      </c>
      <c r="S613">
        <v>877.5</v>
      </c>
      <c r="T613">
        <v>1080</v>
      </c>
      <c r="U613">
        <v>1417.5</v>
      </c>
      <c r="V613">
        <v>1215</v>
      </c>
      <c r="W613">
        <v>1215</v>
      </c>
      <c r="X613">
        <v>1080</v>
      </c>
      <c r="Y613">
        <v>1080</v>
      </c>
      <c r="Z613">
        <v>675</v>
      </c>
      <c r="AA613">
        <v>1215</v>
      </c>
      <c r="AB613">
        <v>1485</v>
      </c>
      <c r="AC613">
        <v>1215</v>
      </c>
      <c r="AD613">
        <v>945</v>
      </c>
      <c r="AF613">
        <f t="shared" si="9"/>
        <v>877.5</v>
      </c>
      <c r="AG613">
        <f>SUM($S613:T613)</f>
        <v>1957.5</v>
      </c>
      <c r="AH613">
        <f>SUM($S613:U613)</f>
        <v>3375</v>
      </c>
      <c r="AI613">
        <f>SUM($S613:V613)</f>
        <v>4590</v>
      </c>
      <c r="AJ613">
        <f>SUM($S613:W613)</f>
        <v>5805</v>
      </c>
      <c r="AK613">
        <f>SUM($S613:X613)</f>
        <v>6885</v>
      </c>
      <c r="AL613">
        <f>SUM($S613:Y613)</f>
        <v>7965</v>
      </c>
      <c r="AM613">
        <f>SUM($S613:Z613)</f>
        <v>8640</v>
      </c>
      <c r="AN613">
        <f>SUM($S613:AA613)</f>
        <v>9855</v>
      </c>
      <c r="AO613">
        <f>SUM($S613:AB613)</f>
        <v>11340</v>
      </c>
      <c r="AP613">
        <f>SUM($S613:AC613)</f>
        <v>12555</v>
      </c>
      <c r="AQ613">
        <f>SUM($S613:AD613)</f>
        <v>13500</v>
      </c>
    </row>
    <row r="614" spans="2:43" x14ac:dyDescent="0.25">
      <c r="B614">
        <v>29015</v>
      </c>
      <c r="C614" t="s">
        <v>145</v>
      </c>
      <c r="D614" t="s">
        <v>23</v>
      </c>
      <c r="E614" t="s">
        <v>18</v>
      </c>
      <c r="F614" t="s">
        <v>535</v>
      </c>
      <c r="G614" t="s">
        <v>64</v>
      </c>
      <c r="H614">
        <v>2024</v>
      </c>
      <c r="I614" t="s">
        <v>38</v>
      </c>
      <c r="J614" t="s">
        <v>146</v>
      </c>
      <c r="K614" t="s">
        <v>146</v>
      </c>
      <c r="M614">
        <v>0</v>
      </c>
      <c r="N614">
        <v>0</v>
      </c>
      <c r="O614">
        <v>21155.78</v>
      </c>
      <c r="P614">
        <v>0</v>
      </c>
      <c r="Q614">
        <v>25000</v>
      </c>
      <c r="S614">
        <v>1625</v>
      </c>
      <c r="T614">
        <v>2000</v>
      </c>
      <c r="U614">
        <v>2625</v>
      </c>
      <c r="V614">
        <v>2250</v>
      </c>
      <c r="W614">
        <v>2250</v>
      </c>
      <c r="X614">
        <v>2000</v>
      </c>
      <c r="Y614">
        <v>2000</v>
      </c>
      <c r="Z614">
        <v>1250</v>
      </c>
      <c r="AA614">
        <v>2250</v>
      </c>
      <c r="AB614">
        <v>2750</v>
      </c>
      <c r="AC614">
        <v>2250</v>
      </c>
      <c r="AD614">
        <v>1750</v>
      </c>
      <c r="AF614">
        <f t="shared" si="9"/>
        <v>1625</v>
      </c>
      <c r="AG614">
        <f>SUM($S614:T614)</f>
        <v>3625</v>
      </c>
      <c r="AH614">
        <f>SUM($S614:U614)</f>
        <v>6250</v>
      </c>
      <c r="AI614">
        <f>SUM($S614:V614)</f>
        <v>8500</v>
      </c>
      <c r="AJ614">
        <f>SUM($S614:W614)</f>
        <v>10750</v>
      </c>
      <c r="AK614">
        <f>SUM($S614:X614)</f>
        <v>12750</v>
      </c>
      <c r="AL614">
        <f>SUM($S614:Y614)</f>
        <v>14750</v>
      </c>
      <c r="AM614">
        <f>SUM($S614:Z614)</f>
        <v>16000</v>
      </c>
      <c r="AN614">
        <f>SUM($S614:AA614)</f>
        <v>18250</v>
      </c>
      <c r="AO614">
        <f>SUM($S614:AB614)</f>
        <v>21000</v>
      </c>
      <c r="AP614">
        <f>SUM($S614:AC614)</f>
        <v>23250</v>
      </c>
      <c r="AQ614">
        <f>SUM($S614:AD614)</f>
        <v>25000</v>
      </c>
    </row>
    <row r="615" spans="2:43" x14ac:dyDescent="0.25">
      <c r="B615">
        <v>29016</v>
      </c>
      <c r="C615" t="s">
        <v>150</v>
      </c>
      <c r="D615" t="s">
        <v>23</v>
      </c>
      <c r="E615" t="s">
        <v>18</v>
      </c>
      <c r="F615" t="s">
        <v>535</v>
      </c>
      <c r="G615" t="s">
        <v>64</v>
      </c>
      <c r="H615">
        <v>2024</v>
      </c>
      <c r="I615" t="s">
        <v>38</v>
      </c>
      <c r="J615" t="s">
        <v>146</v>
      </c>
      <c r="K615" t="s">
        <v>146</v>
      </c>
      <c r="M615">
        <v>0</v>
      </c>
      <c r="N615">
        <v>0</v>
      </c>
      <c r="O615">
        <v>8910.89</v>
      </c>
      <c r="P615">
        <v>0</v>
      </c>
      <c r="Q615">
        <v>13000</v>
      </c>
      <c r="S615">
        <v>845</v>
      </c>
      <c r="T615">
        <v>1040</v>
      </c>
      <c r="U615">
        <v>1365</v>
      </c>
      <c r="V615">
        <v>1170</v>
      </c>
      <c r="W615">
        <v>1170</v>
      </c>
      <c r="X615">
        <v>1040</v>
      </c>
      <c r="Y615">
        <v>1040</v>
      </c>
      <c r="Z615">
        <v>650</v>
      </c>
      <c r="AA615">
        <v>1170</v>
      </c>
      <c r="AB615">
        <v>1430</v>
      </c>
      <c r="AC615">
        <v>1170</v>
      </c>
      <c r="AD615">
        <v>910</v>
      </c>
      <c r="AF615">
        <f t="shared" si="9"/>
        <v>845</v>
      </c>
      <c r="AG615">
        <f>SUM($S615:T615)</f>
        <v>1885</v>
      </c>
      <c r="AH615">
        <f>SUM($S615:U615)</f>
        <v>3250</v>
      </c>
      <c r="AI615">
        <f>SUM($S615:V615)</f>
        <v>4420</v>
      </c>
      <c r="AJ615">
        <f>SUM($S615:W615)</f>
        <v>5590</v>
      </c>
      <c r="AK615">
        <f>SUM($S615:X615)</f>
        <v>6630</v>
      </c>
      <c r="AL615">
        <f>SUM($S615:Y615)</f>
        <v>7670</v>
      </c>
      <c r="AM615">
        <f>SUM($S615:Z615)</f>
        <v>8320</v>
      </c>
      <c r="AN615">
        <f>SUM($S615:AA615)</f>
        <v>9490</v>
      </c>
      <c r="AO615">
        <f>SUM($S615:AB615)</f>
        <v>10920</v>
      </c>
      <c r="AP615">
        <f>SUM($S615:AC615)</f>
        <v>12090</v>
      </c>
      <c r="AQ615">
        <f>SUM($S615:AD615)</f>
        <v>13000</v>
      </c>
    </row>
    <row r="616" spans="2:43" x14ac:dyDescent="0.25">
      <c r="B616">
        <v>29017</v>
      </c>
      <c r="C616" t="s">
        <v>101</v>
      </c>
      <c r="D616" t="s">
        <v>23</v>
      </c>
      <c r="E616" t="s">
        <v>18</v>
      </c>
      <c r="F616" t="s">
        <v>535</v>
      </c>
      <c r="G616" t="s">
        <v>64</v>
      </c>
      <c r="H616">
        <v>2024</v>
      </c>
      <c r="I616" t="s">
        <v>38</v>
      </c>
      <c r="J616" t="s">
        <v>146</v>
      </c>
      <c r="K616" t="s">
        <v>146</v>
      </c>
      <c r="M616">
        <v>0</v>
      </c>
      <c r="N616">
        <v>0</v>
      </c>
      <c r="O616">
        <v>7799.29</v>
      </c>
      <c r="P616">
        <v>0</v>
      </c>
      <c r="Q616">
        <v>10000</v>
      </c>
      <c r="S616">
        <v>650</v>
      </c>
      <c r="T616">
        <v>800</v>
      </c>
      <c r="U616">
        <v>1050</v>
      </c>
      <c r="V616">
        <v>900</v>
      </c>
      <c r="W616">
        <v>900</v>
      </c>
      <c r="X616">
        <v>800</v>
      </c>
      <c r="Y616">
        <v>800</v>
      </c>
      <c r="Z616">
        <v>500</v>
      </c>
      <c r="AA616">
        <v>900</v>
      </c>
      <c r="AB616">
        <v>1100</v>
      </c>
      <c r="AC616">
        <v>900</v>
      </c>
      <c r="AD616">
        <v>700</v>
      </c>
      <c r="AF616">
        <f t="shared" si="9"/>
        <v>650</v>
      </c>
      <c r="AG616">
        <f>SUM($S616:T616)</f>
        <v>1450</v>
      </c>
      <c r="AH616">
        <f>SUM($S616:U616)</f>
        <v>2500</v>
      </c>
      <c r="AI616">
        <f>SUM($S616:V616)</f>
        <v>3400</v>
      </c>
      <c r="AJ616">
        <f>SUM($S616:W616)</f>
        <v>4300</v>
      </c>
      <c r="AK616">
        <f>SUM($S616:X616)</f>
        <v>5100</v>
      </c>
      <c r="AL616">
        <f>SUM($S616:Y616)</f>
        <v>5900</v>
      </c>
      <c r="AM616">
        <f>SUM($S616:Z616)</f>
        <v>6400</v>
      </c>
      <c r="AN616">
        <f>SUM($S616:AA616)</f>
        <v>7300</v>
      </c>
      <c r="AO616">
        <f>SUM($S616:AB616)</f>
        <v>8400</v>
      </c>
      <c r="AP616">
        <f>SUM($S616:AC616)</f>
        <v>9300</v>
      </c>
      <c r="AQ616">
        <f>SUM($S616:AD616)</f>
        <v>10000</v>
      </c>
    </row>
    <row r="617" spans="2:43" x14ac:dyDescent="0.25">
      <c r="B617">
        <v>30065</v>
      </c>
      <c r="C617" t="s">
        <v>671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2023</v>
      </c>
      <c r="J617">
        <v>0</v>
      </c>
      <c r="K617">
        <v>0</v>
      </c>
      <c r="L617">
        <v>0</v>
      </c>
      <c r="M617">
        <v>14317.31</v>
      </c>
      <c r="N617">
        <v>9638.9</v>
      </c>
      <c r="O617">
        <v>0</v>
      </c>
      <c r="P617">
        <v>0</v>
      </c>
      <c r="Q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>
        <f t="shared" si="9"/>
        <v>0</v>
      </c>
      <c r="AG617">
        <f>SUM($S617:T617)</f>
        <v>0</v>
      </c>
      <c r="AH617">
        <f>SUM($S617:U617)</f>
        <v>0</v>
      </c>
      <c r="AI617">
        <f>SUM($S617:V617)</f>
        <v>0</v>
      </c>
      <c r="AJ617">
        <f>SUM($S617:W617)</f>
        <v>0</v>
      </c>
      <c r="AK617">
        <f>SUM($S617:X617)</f>
        <v>0</v>
      </c>
      <c r="AL617">
        <f>SUM($S617:Y617)</f>
        <v>0</v>
      </c>
      <c r="AM617">
        <f>SUM($S617:Z617)</f>
        <v>0</v>
      </c>
      <c r="AN617">
        <f>SUM($S617:AA617)</f>
        <v>0</v>
      </c>
      <c r="AO617">
        <f>SUM($S617:AB617)</f>
        <v>0</v>
      </c>
      <c r="AP617">
        <f>SUM($S617:AC617)</f>
        <v>0</v>
      </c>
      <c r="AQ617">
        <f>SUM($S617:AD617)</f>
        <v>0</v>
      </c>
    </row>
    <row r="618" spans="2:43" x14ac:dyDescent="0.25">
      <c r="B618">
        <v>30066</v>
      </c>
      <c r="C618" t="s">
        <v>329</v>
      </c>
      <c r="D618" t="s">
        <v>23</v>
      </c>
      <c r="E618" t="s">
        <v>21</v>
      </c>
      <c r="F618" t="s">
        <v>1269</v>
      </c>
      <c r="G618" t="s">
        <v>64</v>
      </c>
      <c r="H618">
        <v>0</v>
      </c>
      <c r="I618" t="s">
        <v>38</v>
      </c>
      <c r="J618" t="s">
        <v>128</v>
      </c>
      <c r="K618" t="s">
        <v>128</v>
      </c>
      <c r="L618" t="s">
        <v>1242</v>
      </c>
      <c r="M618">
        <v>114021.83</v>
      </c>
      <c r="N618">
        <v>98950.65</v>
      </c>
      <c r="O618">
        <v>49947.75</v>
      </c>
      <c r="P618">
        <v>164000</v>
      </c>
      <c r="Q618">
        <v>170000</v>
      </c>
      <c r="S618">
        <v>11050</v>
      </c>
      <c r="T618">
        <v>13600</v>
      </c>
      <c r="U618">
        <v>17850</v>
      </c>
      <c r="V618">
        <v>15300</v>
      </c>
      <c r="W618">
        <v>15300</v>
      </c>
      <c r="X618">
        <v>13600</v>
      </c>
      <c r="Y618">
        <v>13600</v>
      </c>
      <c r="Z618">
        <v>8500</v>
      </c>
      <c r="AA618">
        <v>15300</v>
      </c>
      <c r="AB618">
        <v>18700</v>
      </c>
      <c r="AC618">
        <v>15300</v>
      </c>
      <c r="AD618">
        <v>11900</v>
      </c>
      <c r="AF618">
        <f t="shared" si="9"/>
        <v>11050</v>
      </c>
      <c r="AG618">
        <f>SUM($S618:T618)</f>
        <v>24650</v>
      </c>
      <c r="AH618">
        <f>SUM($S618:U618)</f>
        <v>42500</v>
      </c>
      <c r="AI618">
        <f>SUM($S618:V618)</f>
        <v>57800</v>
      </c>
      <c r="AJ618">
        <f>SUM($S618:W618)</f>
        <v>73100</v>
      </c>
      <c r="AK618">
        <f>SUM($S618:X618)</f>
        <v>86700</v>
      </c>
      <c r="AL618">
        <f>SUM($S618:Y618)</f>
        <v>100300</v>
      </c>
      <c r="AM618">
        <f>SUM($S618:Z618)</f>
        <v>108800</v>
      </c>
      <c r="AN618">
        <f>SUM($S618:AA618)</f>
        <v>124100</v>
      </c>
      <c r="AO618">
        <f>SUM($S618:AB618)</f>
        <v>142800</v>
      </c>
      <c r="AP618">
        <f>SUM($S618:AC618)</f>
        <v>158100</v>
      </c>
      <c r="AQ618">
        <f>SUM($S618:AD618)</f>
        <v>170000</v>
      </c>
    </row>
    <row r="619" spans="2:43" x14ac:dyDescent="0.25">
      <c r="B619">
        <v>30676</v>
      </c>
      <c r="C619" t="s">
        <v>330</v>
      </c>
      <c r="D619" t="s">
        <v>23</v>
      </c>
      <c r="E619" t="s">
        <v>21</v>
      </c>
      <c r="F619" t="s">
        <v>1269</v>
      </c>
      <c r="G619" t="s">
        <v>64</v>
      </c>
      <c r="H619">
        <v>0</v>
      </c>
      <c r="I619" t="s">
        <v>38</v>
      </c>
      <c r="J619" t="s">
        <v>128</v>
      </c>
      <c r="K619" t="s">
        <v>128</v>
      </c>
      <c r="L619" t="s">
        <v>1242</v>
      </c>
      <c r="M619">
        <v>20412.52</v>
      </c>
      <c r="N619">
        <v>20890.57</v>
      </c>
      <c r="O619">
        <v>17788.63</v>
      </c>
      <c r="P619">
        <v>35000</v>
      </c>
      <c r="Q619">
        <v>20000</v>
      </c>
      <c r="S619">
        <v>1300</v>
      </c>
      <c r="T619">
        <v>1600</v>
      </c>
      <c r="U619">
        <v>2100</v>
      </c>
      <c r="V619">
        <v>1800</v>
      </c>
      <c r="W619">
        <v>1800</v>
      </c>
      <c r="X619">
        <v>1600</v>
      </c>
      <c r="Y619">
        <v>1600</v>
      </c>
      <c r="Z619">
        <v>1000</v>
      </c>
      <c r="AA619">
        <v>1800</v>
      </c>
      <c r="AB619">
        <v>2200</v>
      </c>
      <c r="AC619">
        <v>1800</v>
      </c>
      <c r="AD619">
        <v>1400</v>
      </c>
      <c r="AF619">
        <f t="shared" si="9"/>
        <v>1300</v>
      </c>
      <c r="AG619">
        <f>SUM($S619:T619)</f>
        <v>2900</v>
      </c>
      <c r="AH619">
        <f>SUM($S619:U619)</f>
        <v>5000</v>
      </c>
      <c r="AI619">
        <f>SUM($S619:V619)</f>
        <v>6800</v>
      </c>
      <c r="AJ619">
        <f>SUM($S619:W619)</f>
        <v>8600</v>
      </c>
      <c r="AK619">
        <f>SUM($S619:X619)</f>
        <v>10200</v>
      </c>
      <c r="AL619">
        <f>SUM($S619:Y619)</f>
        <v>11800</v>
      </c>
      <c r="AM619">
        <f>SUM($S619:Z619)</f>
        <v>12800</v>
      </c>
      <c r="AN619">
        <f>SUM($S619:AA619)</f>
        <v>14600</v>
      </c>
      <c r="AO619">
        <f>SUM($S619:AB619)</f>
        <v>16800</v>
      </c>
      <c r="AP619">
        <f>SUM($S619:AC619)</f>
        <v>18600</v>
      </c>
      <c r="AQ619">
        <f>SUM($S619:AD619)</f>
        <v>20000</v>
      </c>
    </row>
    <row r="620" spans="2:43" x14ac:dyDescent="0.25">
      <c r="B620">
        <v>30678</v>
      </c>
      <c r="C620" t="s">
        <v>331</v>
      </c>
      <c r="D620" t="s">
        <v>23</v>
      </c>
      <c r="E620" t="s">
        <v>21</v>
      </c>
      <c r="F620" t="s">
        <v>1269</v>
      </c>
      <c r="G620" t="s">
        <v>64</v>
      </c>
      <c r="H620">
        <v>0</v>
      </c>
      <c r="I620" t="s">
        <v>38</v>
      </c>
      <c r="J620" t="s">
        <v>128</v>
      </c>
      <c r="K620" t="s">
        <v>128</v>
      </c>
      <c r="L620" t="s">
        <v>1242</v>
      </c>
      <c r="M620">
        <v>25658.5</v>
      </c>
      <c r="N620">
        <v>17501.41</v>
      </c>
      <c r="O620">
        <v>8268.67</v>
      </c>
      <c r="P620">
        <v>31000</v>
      </c>
      <c r="Q620">
        <v>10000</v>
      </c>
      <c r="S620">
        <v>650</v>
      </c>
      <c r="T620">
        <v>800</v>
      </c>
      <c r="U620">
        <v>1050</v>
      </c>
      <c r="V620">
        <v>900</v>
      </c>
      <c r="W620">
        <v>900</v>
      </c>
      <c r="X620">
        <v>800</v>
      </c>
      <c r="Y620">
        <v>800</v>
      </c>
      <c r="Z620">
        <v>500</v>
      </c>
      <c r="AA620">
        <v>900</v>
      </c>
      <c r="AB620">
        <v>1100</v>
      </c>
      <c r="AC620">
        <v>900</v>
      </c>
      <c r="AD620">
        <v>700</v>
      </c>
      <c r="AF620">
        <f t="shared" si="9"/>
        <v>650</v>
      </c>
      <c r="AG620">
        <f>SUM($S620:T620)</f>
        <v>1450</v>
      </c>
      <c r="AH620">
        <f>SUM($S620:U620)</f>
        <v>2500</v>
      </c>
      <c r="AI620">
        <f>SUM($S620:V620)</f>
        <v>3400</v>
      </c>
      <c r="AJ620">
        <f>SUM($S620:W620)</f>
        <v>4300</v>
      </c>
      <c r="AK620">
        <f>SUM($S620:X620)</f>
        <v>5100</v>
      </c>
      <c r="AL620">
        <f>SUM($S620:Y620)</f>
        <v>5900</v>
      </c>
      <c r="AM620">
        <f>SUM($S620:Z620)</f>
        <v>6400</v>
      </c>
      <c r="AN620">
        <f>SUM($S620:AA620)</f>
        <v>7300</v>
      </c>
      <c r="AO620">
        <f>SUM($S620:AB620)</f>
        <v>8400</v>
      </c>
      <c r="AP620">
        <f>SUM($S620:AC620)</f>
        <v>9300</v>
      </c>
      <c r="AQ620">
        <f>SUM($S620:AD620)</f>
        <v>10000</v>
      </c>
    </row>
    <row r="621" spans="2:43" x14ac:dyDescent="0.25">
      <c r="B621">
        <v>35946</v>
      </c>
      <c r="C621" t="s">
        <v>505</v>
      </c>
      <c r="D621" t="s">
        <v>36</v>
      </c>
      <c r="E621" t="s">
        <v>32</v>
      </c>
      <c r="F621">
        <v>0</v>
      </c>
      <c r="G621" t="s">
        <v>64</v>
      </c>
      <c r="H621">
        <v>2021</v>
      </c>
      <c r="I621" t="s">
        <v>38</v>
      </c>
      <c r="J621" t="s">
        <v>133</v>
      </c>
      <c r="K621" t="s">
        <v>174</v>
      </c>
      <c r="L621" t="s">
        <v>1240</v>
      </c>
      <c r="M621">
        <v>9000.6</v>
      </c>
      <c r="N621">
        <v>11574.2</v>
      </c>
      <c r="O621">
        <v>8817.61</v>
      </c>
      <c r="P621">
        <v>13000</v>
      </c>
      <c r="Q621">
        <v>10000</v>
      </c>
      <c r="S621">
        <v>650</v>
      </c>
      <c r="T621">
        <v>800</v>
      </c>
      <c r="U621">
        <v>1050</v>
      </c>
      <c r="V621">
        <v>900</v>
      </c>
      <c r="W621">
        <v>900</v>
      </c>
      <c r="X621">
        <v>800</v>
      </c>
      <c r="Y621">
        <v>800</v>
      </c>
      <c r="Z621">
        <v>500</v>
      </c>
      <c r="AA621">
        <v>900</v>
      </c>
      <c r="AB621">
        <v>1100</v>
      </c>
      <c r="AC621">
        <v>900</v>
      </c>
      <c r="AD621">
        <v>700</v>
      </c>
      <c r="AF621">
        <f t="shared" si="9"/>
        <v>650</v>
      </c>
      <c r="AG621">
        <f>SUM($S621:T621)</f>
        <v>1450</v>
      </c>
      <c r="AH621">
        <f>SUM($S621:U621)</f>
        <v>2500</v>
      </c>
      <c r="AI621">
        <f>SUM($S621:V621)</f>
        <v>3400</v>
      </c>
      <c r="AJ621">
        <f>SUM($S621:W621)</f>
        <v>4300</v>
      </c>
      <c r="AK621">
        <f>SUM($S621:X621)</f>
        <v>5100</v>
      </c>
      <c r="AL621">
        <f>SUM($S621:Y621)</f>
        <v>5900</v>
      </c>
      <c r="AM621">
        <f>SUM($S621:Z621)</f>
        <v>6400</v>
      </c>
      <c r="AN621">
        <f>SUM($S621:AA621)</f>
        <v>7300</v>
      </c>
      <c r="AO621">
        <f>SUM($S621:AB621)</f>
        <v>8400</v>
      </c>
      <c r="AP621">
        <f>SUM($S621:AC621)</f>
        <v>9300</v>
      </c>
      <c r="AQ621">
        <f>SUM($S621:AD621)</f>
        <v>10000</v>
      </c>
    </row>
    <row r="622" spans="2:43" x14ac:dyDescent="0.25">
      <c r="B622">
        <v>23116</v>
      </c>
      <c r="C622" t="s">
        <v>371</v>
      </c>
      <c r="D622" t="str">
        <f>VLOOKUP($B622, '[1]QMSM_AG Mapping'!$A:$E, 3, 0)</f>
        <v>Benelux</v>
      </c>
      <c r="E622" t="s">
        <v>342</v>
      </c>
      <c r="F622" t="str">
        <f>VLOOKUP($B622, '[1]QMSM_AG Mapping'!$A:$E, 5, 0)</f>
        <v>Salon / Institute</v>
      </c>
      <c r="K622" t="s">
        <v>108</v>
      </c>
    </row>
    <row r="623" spans="2:43" x14ac:dyDescent="0.25">
      <c r="B623">
        <v>23117</v>
      </c>
      <c r="C623" t="s">
        <v>404</v>
      </c>
      <c r="D623" t="str">
        <f>VLOOKUP($B623, '[1]QMSM_AG Mapping'!$A:$E, 3, 0)</f>
        <v>Benelux</v>
      </c>
      <c r="E623" t="s">
        <v>411</v>
      </c>
      <c r="F623" t="str">
        <f>VLOOKUP($B623, '[1]QMSM_AG Mapping'!$A:$E, 5, 0)</f>
        <v>Salon / Institute</v>
      </c>
      <c r="K623" t="s">
        <v>108</v>
      </c>
    </row>
    <row r="624" spans="2:43" x14ac:dyDescent="0.25">
      <c r="B624">
        <v>23118</v>
      </c>
      <c r="C624" t="s">
        <v>405</v>
      </c>
      <c r="D624" t="str">
        <f>VLOOKUP($B624, '[1]QMSM_AG Mapping'!$A:$E, 3, 0)</f>
        <v>Benelux</v>
      </c>
      <c r="E624" t="s">
        <v>411</v>
      </c>
      <c r="F624" t="str">
        <f>VLOOKUP($B624, '[1]QMSM_AG Mapping'!$A:$E, 5, 0)</f>
        <v>Salon / Institute</v>
      </c>
      <c r="K624" t="s">
        <v>108</v>
      </c>
    </row>
    <row r="625" spans="2:43" x14ac:dyDescent="0.25">
      <c r="B625">
        <v>24034</v>
      </c>
      <c r="C625" t="s">
        <v>409</v>
      </c>
      <c r="D625" t="str">
        <f>VLOOKUP($B625, '[1]QMSM_AG Mapping'!$A:$E, 3, 0)</f>
        <v>Benelux</v>
      </c>
      <c r="E625" t="s">
        <v>411</v>
      </c>
      <c r="F625" t="str">
        <f>VLOOKUP($B625, '[1]QMSM_AG Mapping'!$A:$E, 5, 0)</f>
        <v>Salon / Institute</v>
      </c>
      <c r="K625" t="s">
        <v>108</v>
      </c>
    </row>
    <row r="626" spans="2:43" x14ac:dyDescent="0.25">
      <c r="B626" s="1">
        <v>29019</v>
      </c>
      <c r="C626" s="11" t="s">
        <v>151</v>
      </c>
      <c r="D626" t="str">
        <f>VLOOKUP($B626, '[1]QMSM_AG Mapping'!$A:$E, 3, 0)</f>
        <v>Germany</v>
      </c>
      <c r="E626" t="s">
        <v>18</v>
      </c>
      <c r="F626" t="str">
        <f>VLOOKUP($B626, '[1]QMSM_AG Mapping'!$A:$E, 5, 0)</f>
        <v>Salon / Institute</v>
      </c>
      <c r="K626" t="s">
        <v>108</v>
      </c>
    </row>
    <row r="627" spans="2:43" x14ac:dyDescent="0.25">
      <c r="B627" s="1">
        <v>29020</v>
      </c>
      <c r="C627" s="11" t="s">
        <v>152</v>
      </c>
      <c r="D627" t="str">
        <f>VLOOKUP($B627, '[1]QMSM_AG Mapping'!$A:$E, 3, 0)</f>
        <v>Germany</v>
      </c>
      <c r="E627" t="s">
        <v>18</v>
      </c>
      <c r="F627" t="str">
        <f>VLOOKUP($B627, '[1]QMSM_AG Mapping'!$A:$E, 5, 0)</f>
        <v>Salon / Institute</v>
      </c>
      <c r="K627" t="s">
        <v>108</v>
      </c>
    </row>
    <row r="628" spans="2:43" x14ac:dyDescent="0.25">
      <c r="B628" s="1">
        <v>29021</v>
      </c>
      <c r="C628" s="11" t="s">
        <v>268</v>
      </c>
      <c r="D628" t="str">
        <f>VLOOKUP($B628, '[1]QMSM_AG Mapping'!$A:$E, 3, 0)</f>
        <v>Germany</v>
      </c>
      <c r="E628" t="s">
        <v>271</v>
      </c>
      <c r="F628" t="str">
        <f>VLOOKUP($B628, '[1]QMSM_AG Mapping'!$A:$E, 5, 0)</f>
        <v>Salon / Institute</v>
      </c>
      <c r="K628" t="s">
        <v>108</v>
      </c>
    </row>
    <row r="629" spans="2:43" x14ac:dyDescent="0.25">
      <c r="B629" s="1">
        <v>29022</v>
      </c>
      <c r="C629" s="11" t="s">
        <v>109</v>
      </c>
      <c r="D629" t="str">
        <f>VLOOKUP($B629, '[1]QMSM_AG Mapping'!$A:$E, 3, 0)</f>
        <v>Germany</v>
      </c>
      <c r="E629" t="s">
        <v>18</v>
      </c>
      <c r="F629" t="str">
        <f>VLOOKUP($B629, '[1]QMSM_AG Mapping'!$A:$E, 5, 0)</f>
        <v>Salon / Institute</v>
      </c>
      <c r="K629" t="s">
        <v>108</v>
      </c>
    </row>
    <row r="630" spans="2:43" x14ac:dyDescent="0.25">
      <c r="B630" s="1">
        <v>29023</v>
      </c>
      <c r="C630" s="11" t="s">
        <v>236</v>
      </c>
      <c r="D630" t="str">
        <f>VLOOKUP($B630, '[1]QMSM_AG Mapping'!$A:$E, 3, 0)</f>
        <v>Germany</v>
      </c>
      <c r="E630" t="s">
        <v>19</v>
      </c>
      <c r="F630" t="str">
        <f>VLOOKUP($B630, '[1]QMSM_AG Mapping'!$A:$E, 5, 0)</f>
        <v>Salon / Institute</v>
      </c>
      <c r="K630" t="s">
        <v>108</v>
      </c>
    </row>
    <row r="631" spans="2:43" x14ac:dyDescent="0.25">
      <c r="B631" s="1">
        <v>29024</v>
      </c>
      <c r="C631" s="11" t="s">
        <v>153</v>
      </c>
      <c r="D631" t="str">
        <f>VLOOKUP($B631, '[1]QMSM_AG Mapping'!$A:$E, 3, 0)</f>
        <v>Germany</v>
      </c>
      <c r="E631" t="s">
        <v>16</v>
      </c>
      <c r="F631" t="str">
        <f>VLOOKUP($B631, '[1]QMSM_AG Mapping'!$A:$E, 5, 0)</f>
        <v>Salon / Institute</v>
      </c>
      <c r="K631" t="s">
        <v>108</v>
      </c>
    </row>
    <row r="632" spans="2:43" x14ac:dyDescent="0.25">
      <c r="B632" s="1">
        <v>29025</v>
      </c>
      <c r="C632" s="11" t="s">
        <v>237</v>
      </c>
      <c r="D632" t="str">
        <f>VLOOKUP($B632, '[1]QMSM_AG Mapping'!$A:$E, 3, 0)</f>
        <v>Germany</v>
      </c>
      <c r="E632" t="s">
        <v>19</v>
      </c>
      <c r="F632" t="str">
        <f>VLOOKUP($B632, '[1]QMSM_AG Mapping'!$A:$E, 5, 0)</f>
        <v>Salon / Institute</v>
      </c>
      <c r="K632" t="s">
        <v>108</v>
      </c>
    </row>
    <row r="633" spans="2:43" x14ac:dyDescent="0.25">
      <c r="B633" s="1">
        <v>29026</v>
      </c>
      <c r="C633" s="11" t="s">
        <v>110</v>
      </c>
      <c r="D633" t="str">
        <f>VLOOKUP($B633, '[1]QMSM_AG Mapping'!$A:$E, 3, 0)</f>
        <v>Germany</v>
      </c>
      <c r="E633" t="s">
        <v>18</v>
      </c>
      <c r="F633" t="str">
        <f>VLOOKUP($B633, '[1]QMSM_AG Mapping'!$A:$E, 5, 0)</f>
        <v>Hotel / Spa</v>
      </c>
      <c r="K633" t="s">
        <v>108</v>
      </c>
    </row>
    <row r="634" spans="2:43" x14ac:dyDescent="0.25">
      <c r="B634" s="1">
        <v>29027</v>
      </c>
      <c r="C634" s="11" t="s">
        <v>238</v>
      </c>
      <c r="D634" t="str">
        <f>VLOOKUP($B634, '[1]QMSM_AG Mapping'!$A:$E, 3, 0)</f>
        <v>Germany</v>
      </c>
      <c r="E634" t="s">
        <v>19</v>
      </c>
      <c r="F634" t="str">
        <f>VLOOKUP($B634, '[1]QMSM_AG Mapping'!$A:$E, 5, 0)</f>
        <v>Hotel / Spa</v>
      </c>
      <c r="K634" t="s">
        <v>108</v>
      </c>
    </row>
    <row r="635" spans="2:43" x14ac:dyDescent="0.25">
      <c r="B635" s="1">
        <v>26015</v>
      </c>
      <c r="C635" s="11" t="s">
        <v>512</v>
      </c>
      <c r="D635" t="str">
        <f>VLOOKUP($B635, '[1]QMSM_AG Mapping'!$A:$E, 3, 0)</f>
        <v>Other EU</v>
      </c>
      <c r="E635" t="s">
        <v>32</v>
      </c>
      <c r="F635" t="str">
        <f>VLOOKUP($B635, '[1]QMSM_AG Mapping'!$A:$E, 5, 0)</f>
        <v>Salon / Institute</v>
      </c>
      <c r="K635" t="s">
        <v>108</v>
      </c>
    </row>
    <row r="636" spans="2:43" x14ac:dyDescent="0.25">
      <c r="B636" s="1">
        <v>26016</v>
      </c>
      <c r="C636" s="11" t="s">
        <v>513</v>
      </c>
      <c r="D636" t="str">
        <f>VLOOKUP($B636, '[1]QMSM_AG Mapping'!$A:$E, 3, 0)</f>
        <v>Other EU</v>
      </c>
      <c r="E636" t="s">
        <v>32</v>
      </c>
      <c r="F636" t="str">
        <f>VLOOKUP($B636, '[1]QMSM_AG Mapping'!$A:$E, 5, 0)</f>
        <v>Salon / Institute</v>
      </c>
      <c r="K636" t="s">
        <v>108</v>
      </c>
    </row>
    <row r="637" spans="2:43" x14ac:dyDescent="0.25">
      <c r="B637" s="1">
        <v>26500</v>
      </c>
      <c r="C637" s="1" t="s">
        <v>708</v>
      </c>
      <c r="D637" t="str">
        <f>VLOOKUP($B637, '[1]QMSM_AG Mapping'!$A:$E, 3, 0)</f>
        <v>Other EU</v>
      </c>
      <c r="E637" t="s">
        <v>36</v>
      </c>
      <c r="F637" t="str">
        <f>VLOOKUP($B637, '[1]QMSM_AG Mapping'!$A:$E, 5, 0)</f>
        <v>Interested</v>
      </c>
      <c r="K637" t="s">
        <v>108</v>
      </c>
    </row>
    <row r="638" spans="2:43" x14ac:dyDescent="0.25">
      <c r="B638" s="1">
        <v>27046</v>
      </c>
      <c r="C638" s="11" t="s">
        <v>492</v>
      </c>
      <c r="D638" t="str">
        <f>VLOOKUP($B638, '[1]QMSM_AG Mapping'!$A:$E, 3, 0)</f>
        <v>Other EU</v>
      </c>
      <c r="E638" t="s">
        <v>515</v>
      </c>
      <c r="F638" t="str">
        <f>VLOOKUP($B638, '[1]QMSM_AG Mapping'!$A:$E, 5, 0)</f>
        <v>Hotel / Spa</v>
      </c>
      <c r="K638" t="s">
        <v>108</v>
      </c>
    </row>
    <row r="639" spans="2:43" x14ac:dyDescent="0.25">
      <c r="B639" t="s">
        <v>154</v>
      </c>
      <c r="D639" t="s">
        <v>23</v>
      </c>
      <c r="E639" t="s">
        <v>16</v>
      </c>
      <c r="F639">
        <v>0</v>
      </c>
      <c r="G639">
        <v>0</v>
      </c>
      <c r="H639">
        <v>0</v>
      </c>
      <c r="J639">
        <v>0</v>
      </c>
      <c r="K639" t="s">
        <v>108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30000</v>
      </c>
      <c r="S639">
        <v>0</v>
      </c>
      <c r="T639">
        <v>750</v>
      </c>
      <c r="U639">
        <v>1500</v>
      </c>
      <c r="V639">
        <v>1500</v>
      </c>
      <c r="W639">
        <v>2250</v>
      </c>
      <c r="X639">
        <v>2250</v>
      </c>
      <c r="Y639">
        <v>3000</v>
      </c>
      <c r="Z639">
        <v>2250</v>
      </c>
      <c r="AA639">
        <v>4500</v>
      </c>
      <c r="AB639">
        <v>4500</v>
      </c>
      <c r="AC639">
        <v>4500</v>
      </c>
      <c r="AD639">
        <v>3000</v>
      </c>
      <c r="AF639">
        <f t="shared" ref="AF639:AF646" si="10">S639</f>
        <v>0</v>
      </c>
      <c r="AG639">
        <f>SUM($S639:T639)</f>
        <v>750</v>
      </c>
      <c r="AH639">
        <f>SUM($S639:U639)</f>
        <v>2250</v>
      </c>
      <c r="AI639">
        <f>SUM($S639:V639)</f>
        <v>3750</v>
      </c>
      <c r="AJ639">
        <f>SUM($S639:W639)</f>
        <v>6000</v>
      </c>
      <c r="AK639">
        <f>SUM($S639:X639)</f>
        <v>8250</v>
      </c>
      <c r="AL639">
        <f>SUM($S639:Y639)</f>
        <v>11250</v>
      </c>
      <c r="AM639">
        <f>SUM($S639:Z639)</f>
        <v>13500</v>
      </c>
      <c r="AN639">
        <f>SUM($S639:AA639)</f>
        <v>18000</v>
      </c>
      <c r="AO639">
        <f>SUM($S639:AB639)</f>
        <v>22500</v>
      </c>
      <c r="AP639">
        <f>SUM($S639:AC639)</f>
        <v>27000</v>
      </c>
      <c r="AQ639">
        <f>SUM($S639:AD639)</f>
        <v>30000</v>
      </c>
    </row>
    <row r="640" spans="2:43" x14ac:dyDescent="0.25">
      <c r="B640" t="s">
        <v>239</v>
      </c>
      <c r="D640" t="s">
        <v>23</v>
      </c>
      <c r="E640" t="s">
        <v>19</v>
      </c>
      <c r="F640">
        <v>0</v>
      </c>
      <c r="G640">
        <v>0</v>
      </c>
      <c r="H640">
        <v>0</v>
      </c>
      <c r="J640">
        <v>0</v>
      </c>
      <c r="K640" t="s">
        <v>108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30000</v>
      </c>
      <c r="S640">
        <v>0</v>
      </c>
      <c r="T640">
        <v>750</v>
      </c>
      <c r="U640">
        <v>1500</v>
      </c>
      <c r="V640">
        <v>1500</v>
      </c>
      <c r="W640">
        <v>2250</v>
      </c>
      <c r="X640">
        <v>2250</v>
      </c>
      <c r="Y640">
        <v>3000</v>
      </c>
      <c r="Z640">
        <v>2250</v>
      </c>
      <c r="AA640">
        <v>4500</v>
      </c>
      <c r="AB640">
        <v>4500</v>
      </c>
      <c r="AC640">
        <v>4500</v>
      </c>
      <c r="AD640">
        <v>3000</v>
      </c>
      <c r="AF640">
        <f t="shared" si="10"/>
        <v>0</v>
      </c>
      <c r="AG640">
        <f>SUM($S640:T640)</f>
        <v>750</v>
      </c>
      <c r="AH640">
        <f>SUM($S640:U640)</f>
        <v>2250</v>
      </c>
      <c r="AI640">
        <f>SUM($S640:V640)</f>
        <v>3750</v>
      </c>
      <c r="AJ640">
        <f>SUM($S640:W640)</f>
        <v>6000</v>
      </c>
      <c r="AK640">
        <f>SUM($S640:X640)</f>
        <v>8250</v>
      </c>
      <c r="AL640">
        <f>SUM($S640:Y640)</f>
        <v>11250</v>
      </c>
      <c r="AM640">
        <f>SUM($S640:Z640)</f>
        <v>13500</v>
      </c>
      <c r="AN640">
        <f>SUM($S640:AA640)</f>
        <v>18000</v>
      </c>
      <c r="AO640">
        <f>SUM($S640:AB640)</f>
        <v>22500</v>
      </c>
      <c r="AP640">
        <f>SUM($S640:AC640)</f>
        <v>27000</v>
      </c>
      <c r="AQ640">
        <f>SUM($S640:AD640)</f>
        <v>30000</v>
      </c>
    </row>
    <row r="641" spans="2:43" x14ac:dyDescent="0.25">
      <c r="B641" t="s">
        <v>113</v>
      </c>
      <c r="D641" t="s">
        <v>23</v>
      </c>
      <c r="E641" t="s">
        <v>18</v>
      </c>
      <c r="F641">
        <v>0</v>
      </c>
      <c r="G641">
        <v>0</v>
      </c>
      <c r="H641">
        <v>0</v>
      </c>
      <c r="J641">
        <v>0</v>
      </c>
      <c r="K641" t="s">
        <v>108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30000</v>
      </c>
      <c r="S641">
        <v>0</v>
      </c>
      <c r="T641">
        <v>750</v>
      </c>
      <c r="U641">
        <v>1500</v>
      </c>
      <c r="V641">
        <v>1500</v>
      </c>
      <c r="W641">
        <v>2250</v>
      </c>
      <c r="X641">
        <v>2250</v>
      </c>
      <c r="Y641">
        <v>3000</v>
      </c>
      <c r="Z641">
        <v>2250</v>
      </c>
      <c r="AA641">
        <v>4500</v>
      </c>
      <c r="AB641">
        <v>4500</v>
      </c>
      <c r="AC641">
        <v>4500</v>
      </c>
      <c r="AD641">
        <v>3000</v>
      </c>
      <c r="AF641">
        <f t="shared" si="10"/>
        <v>0</v>
      </c>
      <c r="AG641">
        <f>SUM($S641:T641)</f>
        <v>750</v>
      </c>
      <c r="AH641">
        <f>SUM($S641:U641)</f>
        <v>2250</v>
      </c>
      <c r="AI641">
        <f>SUM($S641:V641)</f>
        <v>3750</v>
      </c>
      <c r="AJ641">
        <f>SUM($S641:W641)</f>
        <v>6000</v>
      </c>
      <c r="AK641">
        <f>SUM($S641:X641)</f>
        <v>8250</v>
      </c>
      <c r="AL641">
        <f>SUM($S641:Y641)</f>
        <v>11250</v>
      </c>
      <c r="AM641">
        <f>SUM($S641:Z641)</f>
        <v>13500</v>
      </c>
      <c r="AN641">
        <f>SUM($S641:AA641)</f>
        <v>18000</v>
      </c>
      <c r="AO641">
        <f>SUM($S641:AB641)</f>
        <v>22500</v>
      </c>
      <c r="AP641">
        <f>SUM($S641:AC641)</f>
        <v>27000</v>
      </c>
      <c r="AQ641">
        <f>SUM($S641:AD641)</f>
        <v>30000</v>
      </c>
    </row>
    <row r="642" spans="2:43" x14ac:dyDescent="0.25">
      <c r="B642" t="s">
        <v>270</v>
      </c>
      <c r="D642" t="s">
        <v>23</v>
      </c>
      <c r="E642" t="s">
        <v>271</v>
      </c>
      <c r="F642">
        <v>0</v>
      </c>
      <c r="G642">
        <v>0</v>
      </c>
      <c r="H642">
        <v>0</v>
      </c>
      <c r="J642">
        <v>0</v>
      </c>
      <c r="K642" t="s">
        <v>108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30000</v>
      </c>
      <c r="S642">
        <v>0</v>
      </c>
      <c r="T642">
        <v>750</v>
      </c>
      <c r="U642">
        <v>1500</v>
      </c>
      <c r="V642">
        <v>1500</v>
      </c>
      <c r="W642">
        <v>2250</v>
      </c>
      <c r="X642">
        <v>2250</v>
      </c>
      <c r="Y642">
        <v>3000</v>
      </c>
      <c r="Z642">
        <v>2250</v>
      </c>
      <c r="AA642">
        <v>4500</v>
      </c>
      <c r="AB642">
        <v>4500</v>
      </c>
      <c r="AC642">
        <v>4500</v>
      </c>
      <c r="AD642">
        <v>3000</v>
      </c>
      <c r="AF642">
        <f t="shared" si="10"/>
        <v>0</v>
      </c>
      <c r="AG642">
        <f>SUM($S642:T642)</f>
        <v>750</v>
      </c>
      <c r="AH642">
        <f>SUM($S642:U642)</f>
        <v>2250</v>
      </c>
      <c r="AI642">
        <f>SUM($S642:V642)</f>
        <v>3750</v>
      </c>
      <c r="AJ642">
        <f>SUM($S642:W642)</f>
        <v>6000</v>
      </c>
      <c r="AK642">
        <f>SUM($S642:X642)</f>
        <v>8250</v>
      </c>
      <c r="AL642">
        <f>SUM($S642:Y642)</f>
        <v>11250</v>
      </c>
      <c r="AM642">
        <f>SUM($S642:Z642)</f>
        <v>13500</v>
      </c>
      <c r="AN642">
        <f>SUM($S642:AA642)</f>
        <v>18000</v>
      </c>
      <c r="AO642">
        <f>SUM($S642:AB642)</f>
        <v>22500</v>
      </c>
      <c r="AP642">
        <f>SUM($S642:AC642)</f>
        <v>27000</v>
      </c>
      <c r="AQ642">
        <f>SUM($S642:AD642)</f>
        <v>30000</v>
      </c>
    </row>
    <row r="643" spans="2:43" x14ac:dyDescent="0.25">
      <c r="B643" t="s">
        <v>372</v>
      </c>
      <c r="D643" t="s">
        <v>27</v>
      </c>
      <c r="E643" t="s">
        <v>342</v>
      </c>
      <c r="F643">
        <v>0</v>
      </c>
      <c r="G643">
        <v>0</v>
      </c>
      <c r="H643">
        <v>0</v>
      </c>
      <c r="J643">
        <v>0</v>
      </c>
      <c r="K643" t="s">
        <v>108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50000</v>
      </c>
      <c r="S643">
        <v>0</v>
      </c>
      <c r="T643">
        <v>1250</v>
      </c>
      <c r="U643">
        <v>2500</v>
      </c>
      <c r="V643">
        <v>2500</v>
      </c>
      <c r="W643">
        <v>3750</v>
      </c>
      <c r="X643">
        <v>3750</v>
      </c>
      <c r="Y643">
        <v>5000</v>
      </c>
      <c r="Z643">
        <v>3750</v>
      </c>
      <c r="AA643">
        <v>7500</v>
      </c>
      <c r="AB643">
        <v>7500</v>
      </c>
      <c r="AC643">
        <v>7500</v>
      </c>
      <c r="AD643">
        <v>5000</v>
      </c>
      <c r="AF643">
        <f t="shared" si="10"/>
        <v>0</v>
      </c>
      <c r="AG643">
        <f>SUM($S643:T643)</f>
        <v>1250</v>
      </c>
      <c r="AH643">
        <f>SUM($S643:U643)</f>
        <v>3750</v>
      </c>
      <c r="AI643">
        <f>SUM($S643:V643)</f>
        <v>6250</v>
      </c>
      <c r="AJ643">
        <f>SUM($S643:W643)</f>
        <v>10000</v>
      </c>
      <c r="AK643">
        <f>SUM($S643:X643)</f>
        <v>13750</v>
      </c>
      <c r="AL643">
        <f>SUM($S643:Y643)</f>
        <v>18750</v>
      </c>
      <c r="AM643">
        <f>SUM($S643:Z643)</f>
        <v>22500</v>
      </c>
      <c r="AN643">
        <f>SUM($S643:AA643)</f>
        <v>30000</v>
      </c>
      <c r="AO643">
        <f>SUM($S643:AB643)</f>
        <v>37500</v>
      </c>
      <c r="AP643">
        <f>SUM($S643:AC643)</f>
        <v>45000</v>
      </c>
      <c r="AQ643">
        <f>SUM($S643:AD643)</f>
        <v>50000</v>
      </c>
    </row>
    <row r="644" spans="2:43" x14ac:dyDescent="0.25">
      <c r="B644" t="s">
        <v>410</v>
      </c>
      <c r="D644" t="s">
        <v>27</v>
      </c>
      <c r="E644" t="s">
        <v>411</v>
      </c>
      <c r="F644">
        <v>0</v>
      </c>
      <c r="G644">
        <v>0</v>
      </c>
      <c r="H644">
        <v>0</v>
      </c>
      <c r="J644">
        <v>0</v>
      </c>
      <c r="K644" t="s">
        <v>108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75000</v>
      </c>
      <c r="S644">
        <v>0</v>
      </c>
      <c r="T644">
        <v>1875</v>
      </c>
      <c r="U644">
        <v>3750</v>
      </c>
      <c r="V644">
        <v>3750</v>
      </c>
      <c r="W644">
        <v>5625</v>
      </c>
      <c r="X644">
        <v>5625</v>
      </c>
      <c r="Y644">
        <v>7500</v>
      </c>
      <c r="Z644">
        <v>5625</v>
      </c>
      <c r="AA644">
        <v>11250</v>
      </c>
      <c r="AB644">
        <v>11250</v>
      </c>
      <c r="AC644">
        <v>11250</v>
      </c>
      <c r="AD644">
        <v>7500</v>
      </c>
      <c r="AF644">
        <f t="shared" si="10"/>
        <v>0</v>
      </c>
      <c r="AG644">
        <f>SUM($S644:T644)</f>
        <v>1875</v>
      </c>
      <c r="AH644">
        <f>SUM($S644:U644)</f>
        <v>5625</v>
      </c>
      <c r="AI644">
        <f>SUM($S644:V644)</f>
        <v>9375</v>
      </c>
      <c r="AJ644">
        <f>SUM($S644:W644)</f>
        <v>15000</v>
      </c>
      <c r="AK644">
        <f>SUM($S644:X644)</f>
        <v>20625</v>
      </c>
      <c r="AL644">
        <f>SUM($S644:Y644)</f>
        <v>28125</v>
      </c>
      <c r="AM644">
        <f>SUM($S644:Z644)</f>
        <v>33750</v>
      </c>
      <c r="AN644">
        <f>SUM($S644:AA644)</f>
        <v>45000</v>
      </c>
      <c r="AO644">
        <f>SUM($S644:AB644)</f>
        <v>56250</v>
      </c>
      <c r="AP644">
        <f>SUM($S644:AC644)</f>
        <v>67500</v>
      </c>
      <c r="AQ644">
        <f>SUM($S644:AD644)</f>
        <v>75000</v>
      </c>
    </row>
    <row r="645" spans="2:43" x14ac:dyDescent="0.25">
      <c r="B645" t="s">
        <v>493</v>
      </c>
      <c r="D645" t="s">
        <v>36</v>
      </c>
      <c r="E645" t="s">
        <v>515</v>
      </c>
      <c r="F645">
        <v>0</v>
      </c>
      <c r="G645">
        <v>0</v>
      </c>
      <c r="H645">
        <v>0</v>
      </c>
      <c r="J645">
        <v>0</v>
      </c>
      <c r="K645" t="s">
        <v>108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80000</v>
      </c>
      <c r="S645">
        <v>0</v>
      </c>
      <c r="T645">
        <v>2000</v>
      </c>
      <c r="U645">
        <v>4000</v>
      </c>
      <c r="V645">
        <v>4000</v>
      </c>
      <c r="W645">
        <v>6000</v>
      </c>
      <c r="X645">
        <v>6000</v>
      </c>
      <c r="Y645">
        <v>8000</v>
      </c>
      <c r="Z645">
        <v>6000</v>
      </c>
      <c r="AA645">
        <v>12000</v>
      </c>
      <c r="AB645">
        <v>12000</v>
      </c>
      <c r="AC645">
        <v>12000</v>
      </c>
      <c r="AD645">
        <v>8000</v>
      </c>
      <c r="AF645">
        <f t="shared" si="10"/>
        <v>0</v>
      </c>
      <c r="AG645">
        <f>SUM($S645:T645)</f>
        <v>2000</v>
      </c>
      <c r="AH645">
        <f>SUM($S645:U645)</f>
        <v>6000</v>
      </c>
      <c r="AI645">
        <f>SUM($S645:V645)</f>
        <v>10000</v>
      </c>
      <c r="AJ645">
        <f>SUM($S645:W645)</f>
        <v>16000</v>
      </c>
      <c r="AK645">
        <f>SUM($S645:X645)</f>
        <v>22000</v>
      </c>
      <c r="AL645">
        <f>SUM($S645:Y645)</f>
        <v>30000</v>
      </c>
      <c r="AM645">
        <f>SUM($S645:Z645)</f>
        <v>36000</v>
      </c>
      <c r="AN645">
        <f>SUM($S645:AA645)</f>
        <v>48000</v>
      </c>
      <c r="AO645">
        <f>SUM($S645:AB645)</f>
        <v>60000</v>
      </c>
      <c r="AP645">
        <f>SUM($S645:AC645)</f>
        <v>72000</v>
      </c>
      <c r="AQ645">
        <f>SUM($S645:AD645)</f>
        <v>80000</v>
      </c>
    </row>
    <row r="646" spans="2:43" x14ac:dyDescent="0.25">
      <c r="B646" t="s">
        <v>514</v>
      </c>
      <c r="D646" t="s">
        <v>36</v>
      </c>
      <c r="E646" t="s">
        <v>32</v>
      </c>
      <c r="F646">
        <v>0</v>
      </c>
      <c r="G646">
        <v>0</v>
      </c>
      <c r="H646">
        <v>0</v>
      </c>
      <c r="J646">
        <v>0</v>
      </c>
      <c r="K646" t="s">
        <v>108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70000</v>
      </c>
      <c r="S646">
        <v>0</v>
      </c>
      <c r="T646">
        <v>1750</v>
      </c>
      <c r="U646">
        <v>3500</v>
      </c>
      <c r="V646">
        <v>3500</v>
      </c>
      <c r="W646">
        <v>5250</v>
      </c>
      <c r="X646">
        <v>5250</v>
      </c>
      <c r="Y646">
        <v>7000</v>
      </c>
      <c r="Z646">
        <v>5250</v>
      </c>
      <c r="AA646">
        <v>10500</v>
      </c>
      <c r="AB646">
        <v>10500</v>
      </c>
      <c r="AC646">
        <v>10500</v>
      </c>
      <c r="AD646">
        <v>7000</v>
      </c>
      <c r="AF646">
        <f t="shared" si="10"/>
        <v>0</v>
      </c>
      <c r="AG646">
        <f>SUM($S646:T646)</f>
        <v>1750</v>
      </c>
      <c r="AH646">
        <f>SUM($S646:U646)</f>
        <v>5250</v>
      </c>
      <c r="AI646">
        <f>SUM($S646:V646)</f>
        <v>8750</v>
      </c>
      <c r="AJ646">
        <f>SUM($S646:W646)</f>
        <v>14000</v>
      </c>
      <c r="AK646">
        <f>SUM($S646:X646)</f>
        <v>19250</v>
      </c>
      <c r="AL646">
        <f>SUM($S646:Y646)</f>
        <v>26250</v>
      </c>
      <c r="AM646">
        <f>SUM($S646:Z646)</f>
        <v>31500</v>
      </c>
      <c r="AN646">
        <f>SUM($S646:AA646)</f>
        <v>42000</v>
      </c>
      <c r="AO646">
        <f>SUM($S646:AB646)</f>
        <v>52500</v>
      </c>
      <c r="AP646">
        <f>SUM($S646:AC646)</f>
        <v>63000</v>
      </c>
      <c r="AQ646">
        <f>SUM($S646:AD646)</f>
        <v>70000</v>
      </c>
    </row>
    <row r="647" spans="2:43" x14ac:dyDescent="0.25">
      <c r="B647">
        <v>29028</v>
      </c>
      <c r="C647" t="s">
        <v>269</v>
      </c>
      <c r="D647" t="s">
        <v>23</v>
      </c>
      <c r="E647" t="s">
        <v>271</v>
      </c>
      <c r="F647" t="s">
        <v>535</v>
      </c>
      <c r="K647" t="s">
        <v>108</v>
      </c>
    </row>
    <row r="648" spans="2:43" x14ac:dyDescent="0.25">
      <c r="B648">
        <v>29029</v>
      </c>
      <c r="C648" t="s">
        <v>111</v>
      </c>
      <c r="D648" t="s">
        <v>23</v>
      </c>
      <c r="E648" t="s">
        <v>18</v>
      </c>
      <c r="F648" t="s">
        <v>535</v>
      </c>
      <c r="K648" t="s">
        <v>108</v>
      </c>
    </row>
    <row r="649" spans="2:43" x14ac:dyDescent="0.25">
      <c r="B649">
        <v>23119</v>
      </c>
      <c r="C649" t="s">
        <v>406</v>
      </c>
      <c r="D649" t="s">
        <v>27</v>
      </c>
      <c r="E649" t="s">
        <v>411</v>
      </c>
      <c r="F649" t="s">
        <v>535</v>
      </c>
      <c r="K649" t="s">
        <v>108</v>
      </c>
    </row>
    <row r="650" spans="2:43" x14ac:dyDescent="0.25">
      <c r="B650">
        <v>23120</v>
      </c>
      <c r="C650" t="s">
        <v>407</v>
      </c>
      <c r="D650" t="s">
        <v>27</v>
      </c>
      <c r="E650" t="s">
        <v>411</v>
      </c>
      <c r="F650" t="s">
        <v>535</v>
      </c>
      <c r="K650" t="s">
        <v>108</v>
      </c>
    </row>
    <row r="651" spans="2:43" x14ac:dyDescent="0.25">
      <c r="B651">
        <v>23122</v>
      </c>
      <c r="C651" t="s">
        <v>408</v>
      </c>
      <c r="D651" t="s">
        <v>27</v>
      </c>
      <c r="E651" t="s">
        <v>411</v>
      </c>
      <c r="F651" t="s">
        <v>535</v>
      </c>
      <c r="K651" t="s">
        <v>108</v>
      </c>
    </row>
    <row r="652" spans="2:43" x14ac:dyDescent="0.25">
      <c r="B652">
        <v>28500</v>
      </c>
      <c r="C652" t="s">
        <v>498</v>
      </c>
      <c r="D652" t="s">
        <v>36</v>
      </c>
      <c r="E652" t="s">
        <v>35</v>
      </c>
      <c r="F652" t="s">
        <v>535</v>
      </c>
      <c r="K652" t="s">
        <v>108</v>
      </c>
    </row>
    <row r="653" spans="2:43" x14ac:dyDescent="0.25">
      <c r="B653">
        <v>29031</v>
      </c>
      <c r="C653" t="s">
        <v>112</v>
      </c>
      <c r="D653" t="s">
        <v>23</v>
      </c>
      <c r="E653" t="s">
        <v>18</v>
      </c>
      <c r="F653" t="s">
        <v>620</v>
      </c>
      <c r="K653" t="s">
        <v>108</v>
      </c>
    </row>
  </sheetData>
  <autoFilter ref="B2:Q621" xr:uid="{E49FE9D2-C96B-4090-B349-516F5DE254CF}"/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1144-5DA1-4078-9F1E-587E1804E703}">
  <dimension ref="B1:AF91"/>
  <sheetViews>
    <sheetView topLeftCell="B64" workbookViewId="0">
      <selection activeCell="G91" sqref="G91"/>
    </sheetView>
  </sheetViews>
  <sheetFormatPr defaultColWidth="8.85546875" defaultRowHeight="15" x14ac:dyDescent="0.25"/>
  <cols>
    <col min="2" max="2" width="16.42578125" bestFit="1" customWidth="1"/>
    <col min="3" max="3" width="51.85546875" bestFit="1" customWidth="1"/>
    <col min="4" max="4" width="11" customWidth="1"/>
    <col min="5" max="5" width="18.140625" bestFit="1" customWidth="1"/>
    <col min="6" max="9" width="21.140625" customWidth="1"/>
    <col min="10" max="11" width="14.140625" bestFit="1" customWidth="1"/>
    <col min="12" max="12" width="16.42578125" bestFit="1" customWidth="1"/>
    <col min="21" max="21" width="9.28515625" bestFit="1" customWidth="1"/>
    <col min="23" max="23" width="9.42578125" bestFit="1" customWidth="1"/>
    <col min="27" max="27" width="9.28515625" bestFit="1" customWidth="1"/>
    <col min="29" max="29" width="9.28515625" bestFit="1" customWidth="1"/>
    <col min="30" max="30" width="9.42578125" bestFit="1" customWidth="1"/>
  </cols>
  <sheetData>
    <row r="1" spans="2:32" x14ac:dyDescent="0.25">
      <c r="D1">
        <v>3</v>
      </c>
      <c r="E1">
        <v>4</v>
      </c>
      <c r="F1">
        <v>10</v>
      </c>
      <c r="H1">
        <v>7</v>
      </c>
      <c r="J1">
        <v>5</v>
      </c>
      <c r="K1">
        <v>13</v>
      </c>
      <c r="M1">
        <v>20</v>
      </c>
      <c r="N1">
        <v>21</v>
      </c>
      <c r="O1">
        <v>22</v>
      </c>
      <c r="P1">
        <v>23</v>
      </c>
      <c r="Q1">
        <v>15</v>
      </c>
      <c r="S1" s="16">
        <v>6.5000000000000002E-2</v>
      </c>
      <c r="T1" s="16">
        <v>0.08</v>
      </c>
      <c r="U1" s="16">
        <v>0.105</v>
      </c>
      <c r="V1" s="16">
        <v>0.09</v>
      </c>
      <c r="W1" s="16">
        <v>0.09</v>
      </c>
      <c r="X1" s="16">
        <v>0.08</v>
      </c>
      <c r="Y1" s="16">
        <v>0.08</v>
      </c>
      <c r="Z1" s="16">
        <v>0.05</v>
      </c>
      <c r="AA1" s="16">
        <v>0.09</v>
      </c>
      <c r="AB1" s="16">
        <v>0.11</v>
      </c>
      <c r="AC1" s="16">
        <v>0.09</v>
      </c>
      <c r="AD1" s="16">
        <v>7.0000000000000007E-2</v>
      </c>
    </row>
    <row r="2" spans="2:32" x14ac:dyDescent="0.25">
      <c r="B2" t="s">
        <v>44</v>
      </c>
      <c r="C2" t="s">
        <v>45</v>
      </c>
      <c r="D2" t="s">
        <v>46</v>
      </c>
      <c r="E2" t="s">
        <v>47</v>
      </c>
      <c r="F2" t="s">
        <v>1259</v>
      </c>
      <c r="G2" t="s">
        <v>519</v>
      </c>
      <c r="H2" t="s">
        <v>1260</v>
      </c>
      <c r="I2" t="s">
        <v>1261</v>
      </c>
      <c r="J2" t="s">
        <v>1262</v>
      </c>
      <c r="K2" t="s">
        <v>51</v>
      </c>
      <c r="L2" t="s">
        <v>1263</v>
      </c>
      <c r="M2" s="17" t="s">
        <v>1264</v>
      </c>
      <c r="N2" s="17" t="s">
        <v>1265</v>
      </c>
      <c r="O2" s="17" t="s">
        <v>1266</v>
      </c>
      <c r="P2" s="17" t="s">
        <v>1267</v>
      </c>
      <c r="Q2" s="18" t="s">
        <v>61</v>
      </c>
      <c r="S2" s="12">
        <v>45682</v>
      </c>
      <c r="T2" s="12">
        <v>45713</v>
      </c>
      <c r="U2" s="12">
        <v>45741</v>
      </c>
      <c r="V2" s="12">
        <v>45772</v>
      </c>
      <c r="W2" s="12">
        <v>45802</v>
      </c>
      <c r="X2" s="12">
        <v>45833</v>
      </c>
      <c r="Y2" s="12">
        <v>45863</v>
      </c>
      <c r="Z2" s="12">
        <v>45894</v>
      </c>
      <c r="AA2" s="12">
        <v>45925</v>
      </c>
      <c r="AB2" s="12">
        <v>45955</v>
      </c>
      <c r="AC2" s="12">
        <v>45986</v>
      </c>
      <c r="AD2" s="12">
        <v>46016</v>
      </c>
    </row>
    <row r="3" spans="2:32" x14ac:dyDescent="0.25">
      <c r="B3">
        <v>21002</v>
      </c>
      <c r="C3" t="s">
        <v>459</v>
      </c>
      <c r="D3" t="s">
        <v>31</v>
      </c>
      <c r="E3" t="s">
        <v>28</v>
      </c>
      <c r="F3" t="s">
        <v>564</v>
      </c>
      <c r="G3" t="s">
        <v>64</v>
      </c>
      <c r="H3">
        <v>0</v>
      </c>
      <c r="I3" t="s">
        <v>38</v>
      </c>
      <c r="J3" t="s">
        <v>679</v>
      </c>
      <c r="K3" t="s">
        <v>712</v>
      </c>
      <c r="L3" t="s">
        <v>1239</v>
      </c>
      <c r="M3">
        <v>5047.1099999999997</v>
      </c>
      <c r="N3">
        <v>3768.7</v>
      </c>
      <c r="O3">
        <v>4817.55</v>
      </c>
      <c r="P3">
        <v>4000</v>
      </c>
      <c r="Q3">
        <v>5500</v>
      </c>
      <c r="S3">
        <v>357.5</v>
      </c>
      <c r="T3">
        <v>440</v>
      </c>
      <c r="U3">
        <v>577.5</v>
      </c>
      <c r="V3">
        <v>495</v>
      </c>
      <c r="W3">
        <v>495</v>
      </c>
      <c r="X3">
        <v>440</v>
      </c>
      <c r="Y3">
        <v>440</v>
      </c>
      <c r="Z3">
        <v>275</v>
      </c>
      <c r="AA3">
        <v>495</v>
      </c>
      <c r="AB3">
        <v>605</v>
      </c>
      <c r="AC3">
        <v>495</v>
      </c>
      <c r="AD3">
        <v>385</v>
      </c>
      <c r="AF3">
        <f>SUM(S3:AA3)</f>
        <v>4015</v>
      </c>
    </row>
    <row r="4" spans="2:32" x14ac:dyDescent="0.25">
      <c r="B4">
        <v>21006</v>
      </c>
      <c r="C4" t="s">
        <v>462</v>
      </c>
      <c r="D4" t="s">
        <v>31</v>
      </c>
      <c r="E4" t="s">
        <v>28</v>
      </c>
      <c r="F4" t="s">
        <v>535</v>
      </c>
      <c r="G4" t="s">
        <v>64</v>
      </c>
      <c r="H4">
        <v>0</v>
      </c>
      <c r="I4" t="s">
        <v>38</v>
      </c>
      <c r="J4" t="s">
        <v>679</v>
      </c>
      <c r="K4" t="s">
        <v>679</v>
      </c>
      <c r="L4" t="s">
        <v>1239</v>
      </c>
      <c r="M4">
        <v>3083.15</v>
      </c>
      <c r="N4">
        <v>4005.48</v>
      </c>
      <c r="O4">
        <v>2611.23</v>
      </c>
      <c r="P4">
        <v>4000</v>
      </c>
      <c r="Q4">
        <v>2500</v>
      </c>
      <c r="S4">
        <v>162.5</v>
      </c>
      <c r="T4">
        <v>200</v>
      </c>
      <c r="U4">
        <v>262.5</v>
      </c>
      <c r="V4">
        <v>225</v>
      </c>
      <c r="W4">
        <v>225</v>
      </c>
      <c r="X4">
        <v>200</v>
      </c>
      <c r="Y4">
        <v>200</v>
      </c>
      <c r="Z4">
        <v>125</v>
      </c>
      <c r="AA4">
        <v>225</v>
      </c>
      <c r="AB4">
        <v>275</v>
      </c>
      <c r="AC4">
        <v>225</v>
      </c>
      <c r="AD4">
        <v>175</v>
      </c>
      <c r="AF4">
        <f t="shared" ref="AF4:AF67" si="0">SUM(S4:AA4)</f>
        <v>1825</v>
      </c>
    </row>
    <row r="5" spans="2:32" x14ac:dyDescent="0.25">
      <c r="B5">
        <v>21007</v>
      </c>
      <c r="C5" t="s">
        <v>870</v>
      </c>
      <c r="D5">
        <v>0</v>
      </c>
      <c r="E5">
        <v>0</v>
      </c>
      <c r="F5">
        <v>0</v>
      </c>
      <c r="G5">
        <v>0</v>
      </c>
      <c r="H5">
        <v>0</v>
      </c>
      <c r="I5" t="s">
        <v>127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F5">
        <f t="shared" si="0"/>
        <v>0</v>
      </c>
    </row>
    <row r="6" spans="2:32" x14ac:dyDescent="0.25">
      <c r="B6">
        <v>21008</v>
      </c>
      <c r="C6" t="s">
        <v>440</v>
      </c>
      <c r="D6" t="s">
        <v>31</v>
      </c>
      <c r="E6" t="s">
        <v>28</v>
      </c>
      <c r="F6" t="s">
        <v>535</v>
      </c>
      <c r="G6" t="s">
        <v>64</v>
      </c>
      <c r="H6">
        <v>0</v>
      </c>
      <c r="I6" t="s">
        <v>38</v>
      </c>
      <c r="J6" t="s">
        <v>141</v>
      </c>
      <c r="K6" t="s">
        <v>133</v>
      </c>
      <c r="L6" t="s">
        <v>1242</v>
      </c>
      <c r="M6">
        <v>12641.77</v>
      </c>
      <c r="N6">
        <v>18013.47</v>
      </c>
      <c r="O6">
        <v>8194.3700000000008</v>
      </c>
      <c r="P6">
        <v>19000</v>
      </c>
      <c r="Q6">
        <v>8000</v>
      </c>
      <c r="S6">
        <v>520</v>
      </c>
      <c r="T6">
        <v>640</v>
      </c>
      <c r="U6">
        <v>840</v>
      </c>
      <c r="V6">
        <v>720</v>
      </c>
      <c r="W6">
        <v>720</v>
      </c>
      <c r="X6">
        <v>640</v>
      </c>
      <c r="Y6">
        <v>640</v>
      </c>
      <c r="Z6">
        <v>400</v>
      </c>
      <c r="AA6">
        <v>720</v>
      </c>
      <c r="AB6">
        <v>880</v>
      </c>
      <c r="AC6">
        <v>720</v>
      </c>
      <c r="AD6">
        <v>560</v>
      </c>
      <c r="AF6">
        <f t="shared" si="0"/>
        <v>5840</v>
      </c>
    </row>
    <row r="7" spans="2:32" x14ac:dyDescent="0.25">
      <c r="B7">
        <v>21009</v>
      </c>
      <c r="C7" t="s">
        <v>446</v>
      </c>
      <c r="D7" t="s">
        <v>31</v>
      </c>
      <c r="E7" t="s">
        <v>28</v>
      </c>
      <c r="F7" t="s">
        <v>535</v>
      </c>
      <c r="G7" t="s">
        <v>64</v>
      </c>
      <c r="H7">
        <v>0</v>
      </c>
      <c r="I7" t="s">
        <v>38</v>
      </c>
      <c r="J7" t="s">
        <v>679</v>
      </c>
      <c r="K7" t="s">
        <v>174</v>
      </c>
      <c r="L7" t="s">
        <v>1240</v>
      </c>
      <c r="M7">
        <v>3446.47</v>
      </c>
      <c r="N7">
        <v>4179.9399999999996</v>
      </c>
      <c r="O7">
        <v>6152.35</v>
      </c>
      <c r="P7">
        <v>4000</v>
      </c>
      <c r="Q7">
        <v>7000</v>
      </c>
      <c r="S7">
        <v>455</v>
      </c>
      <c r="T7">
        <v>560</v>
      </c>
      <c r="U7">
        <v>735</v>
      </c>
      <c r="V7">
        <v>630</v>
      </c>
      <c r="W7">
        <v>630</v>
      </c>
      <c r="X7">
        <v>560</v>
      </c>
      <c r="Y7">
        <v>560</v>
      </c>
      <c r="Z7">
        <v>350</v>
      </c>
      <c r="AA7">
        <v>630</v>
      </c>
      <c r="AB7">
        <v>770</v>
      </c>
      <c r="AC7">
        <v>630</v>
      </c>
      <c r="AD7">
        <v>490</v>
      </c>
      <c r="AF7">
        <f t="shared" si="0"/>
        <v>5110</v>
      </c>
    </row>
    <row r="8" spans="2:32" x14ac:dyDescent="0.25">
      <c r="B8">
        <v>21010</v>
      </c>
      <c r="C8" t="s">
        <v>630</v>
      </c>
      <c r="D8">
        <v>0</v>
      </c>
      <c r="E8">
        <v>0</v>
      </c>
      <c r="F8">
        <v>0</v>
      </c>
      <c r="G8">
        <v>0</v>
      </c>
      <c r="H8">
        <v>0</v>
      </c>
      <c r="I8" t="s">
        <v>127</v>
      </c>
      <c r="J8">
        <v>0</v>
      </c>
      <c r="K8">
        <v>0</v>
      </c>
      <c r="L8">
        <v>0</v>
      </c>
      <c r="M8">
        <v>980.89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F8">
        <f t="shared" si="0"/>
        <v>0</v>
      </c>
    </row>
    <row r="9" spans="2:32" x14ac:dyDescent="0.25">
      <c r="B9">
        <v>21011</v>
      </c>
      <c r="C9" t="s">
        <v>631</v>
      </c>
      <c r="D9">
        <v>0</v>
      </c>
      <c r="E9">
        <v>0</v>
      </c>
      <c r="F9">
        <v>0</v>
      </c>
      <c r="G9">
        <v>0</v>
      </c>
      <c r="H9">
        <v>0</v>
      </c>
      <c r="I9" t="s">
        <v>127</v>
      </c>
      <c r="J9">
        <v>0</v>
      </c>
      <c r="K9">
        <v>0</v>
      </c>
      <c r="L9">
        <v>0</v>
      </c>
      <c r="M9">
        <v>1779.69</v>
      </c>
      <c r="N9">
        <v>4158.66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F9">
        <f t="shared" si="0"/>
        <v>0</v>
      </c>
    </row>
    <row r="10" spans="2:32" x14ac:dyDescent="0.25">
      <c r="B10">
        <v>21012</v>
      </c>
      <c r="C10" t="s">
        <v>452</v>
      </c>
      <c r="D10" t="s">
        <v>31</v>
      </c>
      <c r="E10" t="s">
        <v>28</v>
      </c>
      <c r="F10" t="s">
        <v>535</v>
      </c>
      <c r="G10" t="s">
        <v>64</v>
      </c>
      <c r="H10">
        <v>0</v>
      </c>
      <c r="I10" t="s">
        <v>38</v>
      </c>
      <c r="J10" t="s">
        <v>679</v>
      </c>
      <c r="K10" t="s">
        <v>141</v>
      </c>
      <c r="L10" t="s">
        <v>1239</v>
      </c>
      <c r="M10">
        <v>5175.12</v>
      </c>
      <c r="N10">
        <v>6918.63</v>
      </c>
      <c r="O10">
        <v>7298.55</v>
      </c>
      <c r="P10">
        <v>7000</v>
      </c>
      <c r="Q10">
        <v>8000</v>
      </c>
      <c r="S10">
        <v>520</v>
      </c>
      <c r="T10">
        <v>640</v>
      </c>
      <c r="U10">
        <v>840</v>
      </c>
      <c r="V10">
        <v>720</v>
      </c>
      <c r="W10">
        <v>720</v>
      </c>
      <c r="X10">
        <v>640</v>
      </c>
      <c r="Y10">
        <v>640</v>
      </c>
      <c r="Z10">
        <v>400</v>
      </c>
      <c r="AA10">
        <v>720</v>
      </c>
      <c r="AB10">
        <v>880</v>
      </c>
      <c r="AC10">
        <v>720</v>
      </c>
      <c r="AD10">
        <v>560</v>
      </c>
      <c r="AF10">
        <f t="shared" si="0"/>
        <v>5840</v>
      </c>
    </row>
    <row r="11" spans="2:32" x14ac:dyDescent="0.25">
      <c r="B11">
        <v>21013</v>
      </c>
      <c r="C11" t="s">
        <v>441</v>
      </c>
      <c r="D11" t="s">
        <v>31</v>
      </c>
      <c r="E11" t="s">
        <v>28</v>
      </c>
      <c r="F11" t="s">
        <v>535</v>
      </c>
      <c r="G11" t="s">
        <v>64</v>
      </c>
      <c r="H11">
        <v>0</v>
      </c>
      <c r="I11" t="s">
        <v>38</v>
      </c>
      <c r="J11" t="s">
        <v>133</v>
      </c>
      <c r="K11" t="s">
        <v>133</v>
      </c>
      <c r="L11" t="s">
        <v>1242</v>
      </c>
      <c r="M11">
        <v>19792.93</v>
      </c>
      <c r="N11">
        <v>19549.490000000002</v>
      </c>
      <c r="O11">
        <v>18393.68</v>
      </c>
      <c r="P11">
        <v>20500</v>
      </c>
      <c r="Q11">
        <v>18000</v>
      </c>
      <c r="S11">
        <v>1170</v>
      </c>
      <c r="T11">
        <v>1440</v>
      </c>
      <c r="U11">
        <v>1890</v>
      </c>
      <c r="V11">
        <v>1620</v>
      </c>
      <c r="W11">
        <v>1620</v>
      </c>
      <c r="X11">
        <v>1440</v>
      </c>
      <c r="Y11">
        <v>1440</v>
      </c>
      <c r="Z11">
        <v>900</v>
      </c>
      <c r="AA11">
        <v>1620</v>
      </c>
      <c r="AB11">
        <v>1980</v>
      </c>
      <c r="AC11">
        <v>1620</v>
      </c>
      <c r="AD11">
        <v>1260</v>
      </c>
      <c r="AF11">
        <f t="shared" si="0"/>
        <v>13140</v>
      </c>
    </row>
    <row r="12" spans="2:32" x14ac:dyDescent="0.25">
      <c r="B12">
        <v>21014</v>
      </c>
      <c r="C12" t="s">
        <v>442</v>
      </c>
      <c r="D12" t="s">
        <v>31</v>
      </c>
      <c r="E12" t="s">
        <v>28</v>
      </c>
      <c r="F12" t="s">
        <v>535</v>
      </c>
      <c r="G12" t="s">
        <v>64</v>
      </c>
      <c r="H12">
        <v>0</v>
      </c>
      <c r="I12" t="s">
        <v>38</v>
      </c>
      <c r="J12" t="s">
        <v>174</v>
      </c>
      <c r="K12" t="s">
        <v>133</v>
      </c>
      <c r="L12" t="s">
        <v>1242</v>
      </c>
      <c r="M12">
        <v>16681.11</v>
      </c>
      <c r="N12">
        <v>11837.54</v>
      </c>
      <c r="O12">
        <v>13072.22</v>
      </c>
      <c r="P12">
        <v>12500</v>
      </c>
      <c r="Q12">
        <v>14500</v>
      </c>
      <c r="S12">
        <v>942.5</v>
      </c>
      <c r="T12">
        <v>1160</v>
      </c>
      <c r="U12">
        <v>1522.5</v>
      </c>
      <c r="V12">
        <v>1305</v>
      </c>
      <c r="W12">
        <v>1305</v>
      </c>
      <c r="X12">
        <v>1160</v>
      </c>
      <c r="Y12">
        <v>1160</v>
      </c>
      <c r="Z12">
        <v>725</v>
      </c>
      <c r="AA12">
        <v>1305</v>
      </c>
      <c r="AB12">
        <v>1595</v>
      </c>
      <c r="AC12">
        <v>1305</v>
      </c>
      <c r="AD12">
        <v>1015</v>
      </c>
      <c r="AF12">
        <f t="shared" si="0"/>
        <v>10585</v>
      </c>
    </row>
    <row r="13" spans="2:32" x14ac:dyDescent="0.25">
      <c r="B13">
        <v>21015</v>
      </c>
      <c r="C13" t="s">
        <v>871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127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F13">
        <f t="shared" si="0"/>
        <v>0</v>
      </c>
    </row>
    <row r="14" spans="2:32" x14ac:dyDescent="0.25">
      <c r="B14">
        <v>21016</v>
      </c>
      <c r="C14" t="s">
        <v>463</v>
      </c>
      <c r="D14" t="s">
        <v>31</v>
      </c>
      <c r="E14" t="s">
        <v>28</v>
      </c>
      <c r="F14" t="s">
        <v>535</v>
      </c>
      <c r="G14" t="s">
        <v>64</v>
      </c>
      <c r="H14">
        <v>0</v>
      </c>
      <c r="I14" t="s">
        <v>38</v>
      </c>
      <c r="J14" t="s">
        <v>679</v>
      </c>
      <c r="K14" t="s">
        <v>679</v>
      </c>
      <c r="L14" t="s">
        <v>1239</v>
      </c>
      <c r="M14">
        <v>4315.32</v>
      </c>
      <c r="N14">
        <v>2219.2800000000002</v>
      </c>
      <c r="O14">
        <v>2763.42</v>
      </c>
      <c r="P14">
        <v>2000</v>
      </c>
      <c r="Q14">
        <v>4000</v>
      </c>
      <c r="S14">
        <v>260</v>
      </c>
      <c r="T14">
        <v>320</v>
      </c>
      <c r="U14">
        <v>420</v>
      </c>
      <c r="V14">
        <v>360</v>
      </c>
      <c r="W14">
        <v>360</v>
      </c>
      <c r="X14">
        <v>320</v>
      </c>
      <c r="Y14">
        <v>320</v>
      </c>
      <c r="Z14">
        <v>200</v>
      </c>
      <c r="AA14">
        <v>360</v>
      </c>
      <c r="AB14">
        <v>440</v>
      </c>
      <c r="AC14">
        <v>360</v>
      </c>
      <c r="AD14">
        <v>280</v>
      </c>
      <c r="AF14">
        <f t="shared" si="0"/>
        <v>2920</v>
      </c>
    </row>
    <row r="15" spans="2:32" x14ac:dyDescent="0.25">
      <c r="B15">
        <v>21020</v>
      </c>
      <c r="C15" t="s">
        <v>464</v>
      </c>
      <c r="D15" t="s">
        <v>31</v>
      </c>
      <c r="E15" t="s">
        <v>28</v>
      </c>
      <c r="F15">
        <v>0</v>
      </c>
      <c r="G15" t="s">
        <v>64</v>
      </c>
      <c r="H15">
        <v>0</v>
      </c>
      <c r="I15" t="s">
        <v>38</v>
      </c>
      <c r="J15" t="s">
        <v>679</v>
      </c>
      <c r="K15" t="s">
        <v>679</v>
      </c>
      <c r="L15" t="s">
        <v>1239</v>
      </c>
      <c r="M15">
        <v>1296.45</v>
      </c>
      <c r="N15">
        <v>1100.31</v>
      </c>
      <c r="O15">
        <v>937.68</v>
      </c>
      <c r="P15">
        <v>1000</v>
      </c>
      <c r="Q15">
        <v>100</v>
      </c>
      <c r="S15">
        <v>6.5</v>
      </c>
      <c r="T15">
        <v>8</v>
      </c>
      <c r="U15">
        <v>10.5</v>
      </c>
      <c r="V15">
        <v>9</v>
      </c>
      <c r="W15">
        <v>9</v>
      </c>
      <c r="X15">
        <v>8</v>
      </c>
      <c r="Y15">
        <v>8</v>
      </c>
      <c r="Z15">
        <v>5</v>
      </c>
      <c r="AA15">
        <v>9</v>
      </c>
      <c r="AB15">
        <v>11</v>
      </c>
      <c r="AC15">
        <v>9</v>
      </c>
      <c r="AD15">
        <v>7</v>
      </c>
      <c r="AF15">
        <f t="shared" si="0"/>
        <v>73</v>
      </c>
    </row>
    <row r="16" spans="2:32" x14ac:dyDescent="0.25">
      <c r="B16">
        <v>21021</v>
      </c>
      <c r="C16" t="s">
        <v>460</v>
      </c>
      <c r="D16" t="s">
        <v>31</v>
      </c>
      <c r="E16" t="s">
        <v>28</v>
      </c>
      <c r="F16" t="s">
        <v>535</v>
      </c>
      <c r="G16" t="s">
        <v>64</v>
      </c>
      <c r="H16">
        <v>0</v>
      </c>
      <c r="I16" t="s">
        <v>38</v>
      </c>
      <c r="J16" t="s">
        <v>679</v>
      </c>
      <c r="K16" t="s">
        <v>712</v>
      </c>
      <c r="L16" t="s">
        <v>1239</v>
      </c>
      <c r="M16">
        <v>4452.12</v>
      </c>
      <c r="N16">
        <v>5552.84</v>
      </c>
      <c r="O16">
        <v>3738.16</v>
      </c>
      <c r="P16">
        <v>5500</v>
      </c>
      <c r="Q16">
        <v>4000</v>
      </c>
      <c r="S16">
        <v>260</v>
      </c>
      <c r="T16">
        <v>320</v>
      </c>
      <c r="U16">
        <v>420</v>
      </c>
      <c r="V16">
        <v>360</v>
      </c>
      <c r="W16">
        <v>360</v>
      </c>
      <c r="X16">
        <v>320</v>
      </c>
      <c r="Y16">
        <v>320</v>
      </c>
      <c r="Z16">
        <v>200</v>
      </c>
      <c r="AA16">
        <v>360</v>
      </c>
      <c r="AB16">
        <v>440</v>
      </c>
      <c r="AC16">
        <v>360</v>
      </c>
      <c r="AD16">
        <v>280</v>
      </c>
      <c r="AF16">
        <f t="shared" si="0"/>
        <v>2920</v>
      </c>
    </row>
    <row r="17" spans="2:32" x14ac:dyDescent="0.25">
      <c r="B17">
        <v>21022</v>
      </c>
      <c r="C17" t="s">
        <v>453</v>
      </c>
      <c r="D17" t="s">
        <v>31</v>
      </c>
      <c r="E17" t="s">
        <v>28</v>
      </c>
      <c r="F17" t="s">
        <v>535</v>
      </c>
      <c r="G17" t="s">
        <v>64</v>
      </c>
      <c r="H17">
        <v>0</v>
      </c>
      <c r="I17" t="s">
        <v>38</v>
      </c>
      <c r="J17" t="s">
        <v>133</v>
      </c>
      <c r="K17" t="s">
        <v>141</v>
      </c>
      <c r="L17" t="s">
        <v>1239</v>
      </c>
      <c r="M17">
        <v>3069.09</v>
      </c>
      <c r="N17">
        <v>8851.11</v>
      </c>
      <c r="O17">
        <v>7977.95</v>
      </c>
      <c r="P17">
        <v>9500</v>
      </c>
      <c r="Q17">
        <v>8000</v>
      </c>
      <c r="S17">
        <v>520</v>
      </c>
      <c r="T17">
        <v>640</v>
      </c>
      <c r="U17">
        <v>840</v>
      </c>
      <c r="V17">
        <v>720</v>
      </c>
      <c r="W17">
        <v>720</v>
      </c>
      <c r="X17">
        <v>640</v>
      </c>
      <c r="Y17">
        <v>640</v>
      </c>
      <c r="Z17">
        <v>400</v>
      </c>
      <c r="AA17">
        <v>720</v>
      </c>
      <c r="AB17">
        <v>880</v>
      </c>
      <c r="AC17">
        <v>720</v>
      </c>
      <c r="AD17">
        <v>560</v>
      </c>
      <c r="AF17">
        <f t="shared" si="0"/>
        <v>5840</v>
      </c>
    </row>
    <row r="18" spans="2:32" x14ac:dyDescent="0.25">
      <c r="B18">
        <v>21024</v>
      </c>
      <c r="C18" t="s">
        <v>454</v>
      </c>
      <c r="D18" t="s">
        <v>31</v>
      </c>
      <c r="E18" t="s">
        <v>28</v>
      </c>
      <c r="F18" t="s">
        <v>535</v>
      </c>
      <c r="G18" t="s">
        <v>64</v>
      </c>
      <c r="H18">
        <v>0</v>
      </c>
      <c r="I18" t="s">
        <v>38</v>
      </c>
      <c r="J18" t="s">
        <v>141</v>
      </c>
      <c r="K18" t="s">
        <v>141</v>
      </c>
      <c r="L18" t="s">
        <v>1239</v>
      </c>
      <c r="M18">
        <v>4853.53</v>
      </c>
      <c r="N18">
        <v>8979.14</v>
      </c>
      <c r="O18">
        <v>6408.35</v>
      </c>
      <c r="P18">
        <v>9500</v>
      </c>
      <c r="Q18">
        <v>7000</v>
      </c>
      <c r="S18">
        <v>455</v>
      </c>
      <c r="T18">
        <v>560</v>
      </c>
      <c r="U18">
        <v>735</v>
      </c>
      <c r="V18">
        <v>630</v>
      </c>
      <c r="W18">
        <v>630</v>
      </c>
      <c r="X18">
        <v>560</v>
      </c>
      <c r="Y18">
        <v>560</v>
      </c>
      <c r="Z18">
        <v>350</v>
      </c>
      <c r="AA18">
        <v>630</v>
      </c>
      <c r="AB18">
        <v>770</v>
      </c>
      <c r="AC18">
        <v>630</v>
      </c>
      <c r="AD18">
        <v>490</v>
      </c>
      <c r="AF18">
        <f t="shared" si="0"/>
        <v>5110</v>
      </c>
    </row>
    <row r="19" spans="2:32" x14ac:dyDescent="0.25">
      <c r="B19">
        <v>21025</v>
      </c>
      <c r="C19" t="s">
        <v>447</v>
      </c>
      <c r="D19" t="s">
        <v>31</v>
      </c>
      <c r="E19" t="s">
        <v>28</v>
      </c>
      <c r="F19" t="s">
        <v>535</v>
      </c>
      <c r="G19" t="s">
        <v>64</v>
      </c>
      <c r="H19">
        <v>2022</v>
      </c>
      <c r="I19" t="s">
        <v>38</v>
      </c>
      <c r="J19" t="s">
        <v>141</v>
      </c>
      <c r="K19" t="s">
        <v>174</v>
      </c>
      <c r="L19" t="s">
        <v>1240</v>
      </c>
      <c r="M19">
        <v>14378.76</v>
      </c>
      <c r="N19">
        <v>9489.91</v>
      </c>
      <c r="O19">
        <v>7569.08</v>
      </c>
      <c r="P19">
        <v>10000</v>
      </c>
      <c r="Q19">
        <v>8000</v>
      </c>
      <c r="S19">
        <v>520</v>
      </c>
      <c r="T19">
        <v>640</v>
      </c>
      <c r="U19">
        <v>840</v>
      </c>
      <c r="V19">
        <v>720</v>
      </c>
      <c r="W19">
        <v>720</v>
      </c>
      <c r="X19">
        <v>640</v>
      </c>
      <c r="Y19">
        <v>640</v>
      </c>
      <c r="Z19">
        <v>400</v>
      </c>
      <c r="AA19">
        <v>720</v>
      </c>
      <c r="AB19">
        <v>880</v>
      </c>
      <c r="AC19">
        <v>720</v>
      </c>
      <c r="AD19">
        <v>560</v>
      </c>
      <c r="AF19">
        <f t="shared" si="0"/>
        <v>5840</v>
      </c>
    </row>
    <row r="20" spans="2:32" x14ac:dyDescent="0.25">
      <c r="B20">
        <v>21026</v>
      </c>
      <c r="C20" t="s">
        <v>872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f t="shared" si="0"/>
        <v>0</v>
      </c>
    </row>
    <row r="21" spans="2:32" x14ac:dyDescent="0.25">
      <c r="B21">
        <v>21027</v>
      </c>
      <c r="C21" t="s">
        <v>448</v>
      </c>
      <c r="D21" t="s">
        <v>31</v>
      </c>
      <c r="E21" t="s">
        <v>28</v>
      </c>
      <c r="F21" t="s">
        <v>535</v>
      </c>
      <c r="G21" t="s">
        <v>64</v>
      </c>
      <c r="H21">
        <v>0</v>
      </c>
      <c r="I21" t="s">
        <v>38</v>
      </c>
      <c r="J21" t="s">
        <v>174</v>
      </c>
      <c r="K21" t="s">
        <v>174</v>
      </c>
      <c r="L21" t="s">
        <v>1240</v>
      </c>
      <c r="M21">
        <v>4598.29</v>
      </c>
      <c r="N21">
        <v>5183.05</v>
      </c>
      <c r="O21">
        <v>7974.24</v>
      </c>
      <c r="P21">
        <v>5500</v>
      </c>
      <c r="Q21">
        <v>9000</v>
      </c>
      <c r="S21">
        <v>585</v>
      </c>
      <c r="T21">
        <v>720</v>
      </c>
      <c r="U21">
        <v>945</v>
      </c>
      <c r="V21">
        <v>810</v>
      </c>
      <c r="W21">
        <v>810</v>
      </c>
      <c r="X21">
        <v>720</v>
      </c>
      <c r="Y21">
        <v>720</v>
      </c>
      <c r="Z21">
        <v>450</v>
      </c>
      <c r="AA21">
        <v>810</v>
      </c>
      <c r="AB21">
        <v>990</v>
      </c>
      <c r="AC21">
        <v>810</v>
      </c>
      <c r="AD21">
        <v>630</v>
      </c>
      <c r="AF21">
        <f t="shared" si="0"/>
        <v>6570</v>
      </c>
    </row>
    <row r="22" spans="2:32" x14ac:dyDescent="0.25">
      <c r="B22">
        <v>21028</v>
      </c>
      <c r="C22" t="s">
        <v>632</v>
      </c>
      <c r="D22">
        <v>0</v>
      </c>
      <c r="E22">
        <v>0</v>
      </c>
      <c r="F22">
        <v>0</v>
      </c>
      <c r="G22">
        <v>0</v>
      </c>
      <c r="H22">
        <v>0</v>
      </c>
      <c r="I22">
        <v>2024</v>
      </c>
      <c r="J22">
        <v>0</v>
      </c>
      <c r="K22">
        <v>0</v>
      </c>
      <c r="L22">
        <v>0</v>
      </c>
      <c r="M22">
        <v>19909.14</v>
      </c>
      <c r="N22">
        <v>2817.61</v>
      </c>
      <c r="O22">
        <v>0</v>
      </c>
      <c r="P22">
        <v>2000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f t="shared" si="0"/>
        <v>0</v>
      </c>
    </row>
    <row r="23" spans="2:32" x14ac:dyDescent="0.25">
      <c r="B23">
        <v>21029</v>
      </c>
      <c r="C23" t="s">
        <v>633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127</v>
      </c>
      <c r="J23">
        <v>0</v>
      </c>
      <c r="K23">
        <v>0</v>
      </c>
      <c r="L23">
        <v>0</v>
      </c>
      <c r="M23">
        <v>1747.56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>
        <f t="shared" si="0"/>
        <v>0</v>
      </c>
    </row>
    <row r="24" spans="2:32" x14ac:dyDescent="0.25">
      <c r="B24">
        <v>21032</v>
      </c>
      <c r="C24" t="s">
        <v>873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127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>
        <f t="shared" si="0"/>
        <v>0</v>
      </c>
    </row>
    <row r="25" spans="2:32" x14ac:dyDescent="0.25">
      <c r="B25">
        <v>21034</v>
      </c>
      <c r="C25" t="s">
        <v>874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>
        <f t="shared" si="0"/>
        <v>0</v>
      </c>
    </row>
    <row r="26" spans="2:32" x14ac:dyDescent="0.25">
      <c r="B26">
        <v>21035</v>
      </c>
      <c r="C26" t="s">
        <v>875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127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>
        <f t="shared" si="0"/>
        <v>0</v>
      </c>
    </row>
    <row r="27" spans="2:32" x14ac:dyDescent="0.25">
      <c r="B27">
        <v>21036</v>
      </c>
      <c r="C27" t="s">
        <v>876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127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>
        <f t="shared" si="0"/>
        <v>0</v>
      </c>
    </row>
    <row r="28" spans="2:32" x14ac:dyDescent="0.25">
      <c r="B28">
        <v>21037</v>
      </c>
      <c r="C28" t="s">
        <v>634</v>
      </c>
      <c r="D28">
        <v>0</v>
      </c>
      <c r="E28">
        <v>0</v>
      </c>
      <c r="F28">
        <v>0</v>
      </c>
      <c r="G28">
        <v>0</v>
      </c>
      <c r="H28">
        <v>0</v>
      </c>
      <c r="I28">
        <v>2024</v>
      </c>
      <c r="J28">
        <v>0</v>
      </c>
      <c r="K28">
        <v>0</v>
      </c>
      <c r="L28">
        <v>0</v>
      </c>
      <c r="M28">
        <v>885.32</v>
      </c>
      <c r="N28">
        <v>1222.8800000000001</v>
      </c>
      <c r="O28">
        <v>0</v>
      </c>
      <c r="P28">
        <v>1000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f t="shared" si="0"/>
        <v>0</v>
      </c>
    </row>
    <row r="29" spans="2:32" x14ac:dyDescent="0.25">
      <c r="B29">
        <v>21038</v>
      </c>
      <c r="C29" t="s">
        <v>465</v>
      </c>
      <c r="D29" t="s">
        <v>31</v>
      </c>
      <c r="E29" t="s">
        <v>28</v>
      </c>
      <c r="F29">
        <v>0</v>
      </c>
      <c r="G29" t="s">
        <v>64</v>
      </c>
      <c r="H29">
        <v>0</v>
      </c>
      <c r="I29" t="s">
        <v>38</v>
      </c>
      <c r="J29" t="s">
        <v>679</v>
      </c>
      <c r="K29" t="s">
        <v>679</v>
      </c>
      <c r="L29" t="s">
        <v>1239</v>
      </c>
      <c r="M29">
        <v>1028.48</v>
      </c>
      <c r="N29">
        <v>2042.06</v>
      </c>
      <c r="O29">
        <v>1391.34</v>
      </c>
      <c r="P29">
        <v>2000</v>
      </c>
      <c r="Q29">
        <v>1500</v>
      </c>
      <c r="S29">
        <v>97.5</v>
      </c>
      <c r="T29">
        <v>120</v>
      </c>
      <c r="U29">
        <v>157.5</v>
      </c>
      <c r="V29">
        <v>135</v>
      </c>
      <c r="W29">
        <v>135</v>
      </c>
      <c r="X29">
        <v>120</v>
      </c>
      <c r="Y29">
        <v>120</v>
      </c>
      <c r="Z29">
        <v>75</v>
      </c>
      <c r="AA29">
        <v>135</v>
      </c>
      <c r="AB29">
        <v>165</v>
      </c>
      <c r="AC29">
        <v>135</v>
      </c>
      <c r="AD29">
        <v>105</v>
      </c>
      <c r="AF29">
        <f t="shared" si="0"/>
        <v>1095</v>
      </c>
    </row>
    <row r="30" spans="2:32" x14ac:dyDescent="0.25">
      <c r="B30">
        <v>21041</v>
      </c>
      <c r="C30" t="s">
        <v>461</v>
      </c>
      <c r="D30" t="s">
        <v>31</v>
      </c>
      <c r="E30" t="s">
        <v>28</v>
      </c>
      <c r="F30" t="s">
        <v>535</v>
      </c>
      <c r="G30" t="s">
        <v>64</v>
      </c>
      <c r="H30">
        <v>0</v>
      </c>
      <c r="I30" t="s">
        <v>38</v>
      </c>
      <c r="J30" t="s">
        <v>679</v>
      </c>
      <c r="K30" t="s">
        <v>712</v>
      </c>
      <c r="L30" t="s">
        <v>1239</v>
      </c>
      <c r="M30">
        <v>3807.96</v>
      </c>
      <c r="N30">
        <v>5228.62</v>
      </c>
      <c r="O30">
        <v>2730.39</v>
      </c>
      <c r="P30">
        <v>5000</v>
      </c>
      <c r="Q30">
        <v>3000</v>
      </c>
      <c r="S30">
        <v>195</v>
      </c>
      <c r="T30">
        <v>240</v>
      </c>
      <c r="U30">
        <v>315</v>
      </c>
      <c r="V30">
        <v>270</v>
      </c>
      <c r="W30">
        <v>270</v>
      </c>
      <c r="X30">
        <v>240</v>
      </c>
      <c r="Y30">
        <v>240</v>
      </c>
      <c r="Z30">
        <v>150</v>
      </c>
      <c r="AA30">
        <v>270</v>
      </c>
      <c r="AB30">
        <v>330</v>
      </c>
      <c r="AC30">
        <v>270</v>
      </c>
      <c r="AD30">
        <v>210</v>
      </c>
      <c r="AF30">
        <f t="shared" si="0"/>
        <v>2190</v>
      </c>
    </row>
    <row r="31" spans="2:32" x14ac:dyDescent="0.25">
      <c r="B31">
        <v>21042</v>
      </c>
      <c r="C31" t="s">
        <v>455</v>
      </c>
      <c r="D31" t="s">
        <v>31</v>
      </c>
      <c r="E31" t="s">
        <v>28</v>
      </c>
      <c r="F31" t="s">
        <v>535</v>
      </c>
      <c r="G31" t="s">
        <v>64</v>
      </c>
      <c r="H31">
        <v>0</v>
      </c>
      <c r="I31" t="s">
        <v>38</v>
      </c>
      <c r="J31" t="s">
        <v>679</v>
      </c>
      <c r="K31" t="s">
        <v>141</v>
      </c>
      <c r="L31" t="s">
        <v>1239</v>
      </c>
      <c r="M31">
        <v>5429.35</v>
      </c>
      <c r="N31">
        <v>4802.33</v>
      </c>
      <c r="O31">
        <v>6139.04</v>
      </c>
      <c r="P31">
        <v>5000</v>
      </c>
      <c r="Q31">
        <v>7000</v>
      </c>
      <c r="S31">
        <v>455</v>
      </c>
      <c r="T31">
        <v>560</v>
      </c>
      <c r="U31">
        <v>735</v>
      </c>
      <c r="V31">
        <v>630</v>
      </c>
      <c r="W31">
        <v>630</v>
      </c>
      <c r="X31">
        <v>560</v>
      </c>
      <c r="Y31">
        <v>560</v>
      </c>
      <c r="Z31">
        <v>350</v>
      </c>
      <c r="AA31">
        <v>630</v>
      </c>
      <c r="AB31">
        <v>770</v>
      </c>
      <c r="AC31">
        <v>630</v>
      </c>
      <c r="AD31">
        <v>490</v>
      </c>
      <c r="AF31">
        <f t="shared" si="0"/>
        <v>5110</v>
      </c>
    </row>
    <row r="32" spans="2:32" x14ac:dyDescent="0.25">
      <c r="B32">
        <v>21044</v>
      </c>
      <c r="C32" t="s">
        <v>877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127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f t="shared" si="0"/>
        <v>0</v>
      </c>
    </row>
    <row r="33" spans="2:32" x14ac:dyDescent="0.25">
      <c r="B33">
        <v>21045</v>
      </c>
      <c r="C33" t="s">
        <v>481</v>
      </c>
      <c r="D33" t="s">
        <v>31</v>
      </c>
      <c r="E33" t="s">
        <v>29</v>
      </c>
      <c r="F33" t="s">
        <v>564</v>
      </c>
      <c r="G33" t="s">
        <v>64</v>
      </c>
      <c r="H33">
        <v>2021</v>
      </c>
      <c r="I33" t="s">
        <v>38</v>
      </c>
      <c r="J33" t="s">
        <v>712</v>
      </c>
      <c r="K33" t="s">
        <v>712</v>
      </c>
      <c r="L33" t="s">
        <v>1239</v>
      </c>
      <c r="M33">
        <v>3288.4</v>
      </c>
      <c r="N33">
        <v>2807.95</v>
      </c>
      <c r="O33">
        <v>1853.3</v>
      </c>
      <c r="P33">
        <v>3000</v>
      </c>
      <c r="Q33">
        <v>2000</v>
      </c>
      <c r="S33">
        <v>130</v>
      </c>
      <c r="T33">
        <v>160</v>
      </c>
      <c r="U33">
        <v>210</v>
      </c>
      <c r="V33">
        <v>180</v>
      </c>
      <c r="W33">
        <v>180</v>
      </c>
      <c r="X33">
        <v>160</v>
      </c>
      <c r="Y33">
        <v>160</v>
      </c>
      <c r="Z33">
        <v>100</v>
      </c>
      <c r="AA33">
        <v>180</v>
      </c>
      <c r="AB33">
        <v>220</v>
      </c>
      <c r="AC33">
        <v>180</v>
      </c>
      <c r="AD33">
        <v>140</v>
      </c>
      <c r="AF33">
        <f t="shared" si="0"/>
        <v>1460</v>
      </c>
    </row>
    <row r="34" spans="2:32" x14ac:dyDescent="0.25">
      <c r="B34">
        <v>21047</v>
      </c>
      <c r="C34" t="s">
        <v>443</v>
      </c>
      <c r="D34" t="s">
        <v>31</v>
      </c>
      <c r="E34" t="s">
        <v>28</v>
      </c>
      <c r="F34" t="s">
        <v>535</v>
      </c>
      <c r="G34" t="s">
        <v>64</v>
      </c>
      <c r="H34">
        <v>0</v>
      </c>
      <c r="I34" t="s">
        <v>38</v>
      </c>
      <c r="J34" t="s">
        <v>174</v>
      </c>
      <c r="K34" t="s">
        <v>133</v>
      </c>
      <c r="L34" t="s">
        <v>1242</v>
      </c>
      <c r="M34">
        <v>9981.6200000000008</v>
      </c>
      <c r="N34">
        <v>6488.18</v>
      </c>
      <c r="O34">
        <v>12367.68</v>
      </c>
      <c r="P34">
        <v>7000</v>
      </c>
      <c r="Q34">
        <v>14500</v>
      </c>
      <c r="S34">
        <v>942.5</v>
      </c>
      <c r="T34">
        <v>1160</v>
      </c>
      <c r="U34">
        <v>1522.5</v>
      </c>
      <c r="V34">
        <v>1305</v>
      </c>
      <c r="W34">
        <v>1305</v>
      </c>
      <c r="X34">
        <v>1160</v>
      </c>
      <c r="Y34">
        <v>1160</v>
      </c>
      <c r="Z34">
        <v>725</v>
      </c>
      <c r="AA34">
        <v>1305</v>
      </c>
      <c r="AB34">
        <v>1595</v>
      </c>
      <c r="AC34">
        <v>1305</v>
      </c>
      <c r="AD34">
        <v>1015</v>
      </c>
      <c r="AF34">
        <f t="shared" si="0"/>
        <v>10585</v>
      </c>
    </row>
    <row r="35" spans="2:32" x14ac:dyDescent="0.25">
      <c r="B35">
        <v>21049</v>
      </c>
      <c r="C35" t="s">
        <v>449</v>
      </c>
      <c r="D35" t="s">
        <v>31</v>
      </c>
      <c r="E35" t="s">
        <v>28</v>
      </c>
      <c r="F35" t="s">
        <v>535</v>
      </c>
      <c r="G35" t="s">
        <v>64</v>
      </c>
      <c r="H35">
        <v>0</v>
      </c>
      <c r="I35" t="s">
        <v>38</v>
      </c>
      <c r="J35" t="s">
        <v>710</v>
      </c>
      <c r="K35" t="s">
        <v>174</v>
      </c>
      <c r="L35" t="s">
        <v>1240</v>
      </c>
      <c r="M35">
        <v>19579.259999999998</v>
      </c>
      <c r="N35">
        <v>22189.13</v>
      </c>
      <c r="O35">
        <v>16365.73</v>
      </c>
      <c r="P35">
        <v>23500</v>
      </c>
      <c r="Q35">
        <v>16000</v>
      </c>
      <c r="S35">
        <v>1040</v>
      </c>
      <c r="T35">
        <v>1280</v>
      </c>
      <c r="U35">
        <v>1680</v>
      </c>
      <c r="V35">
        <v>1440</v>
      </c>
      <c r="W35">
        <v>1440</v>
      </c>
      <c r="X35">
        <v>1280</v>
      </c>
      <c r="Y35">
        <v>1280</v>
      </c>
      <c r="Z35">
        <v>800</v>
      </c>
      <c r="AA35">
        <v>1440</v>
      </c>
      <c r="AB35">
        <v>1760</v>
      </c>
      <c r="AC35">
        <v>1440</v>
      </c>
      <c r="AD35">
        <v>1120</v>
      </c>
      <c r="AF35">
        <f t="shared" si="0"/>
        <v>11680</v>
      </c>
    </row>
    <row r="36" spans="2:32" x14ac:dyDescent="0.25">
      <c r="B36">
        <v>21050</v>
      </c>
      <c r="C36" t="s">
        <v>428</v>
      </c>
      <c r="D36" t="s">
        <v>31</v>
      </c>
      <c r="E36" t="s">
        <v>28</v>
      </c>
      <c r="F36" t="s">
        <v>535</v>
      </c>
      <c r="G36" t="s">
        <v>64</v>
      </c>
      <c r="H36">
        <v>0</v>
      </c>
      <c r="I36" t="s">
        <v>38</v>
      </c>
      <c r="J36" t="s">
        <v>710</v>
      </c>
      <c r="K36" t="s">
        <v>128</v>
      </c>
      <c r="L36" t="s">
        <v>1242</v>
      </c>
      <c r="M36">
        <v>28699.41</v>
      </c>
      <c r="N36">
        <v>25971.33</v>
      </c>
      <c r="O36">
        <v>34613.769999999997</v>
      </c>
      <c r="P36">
        <v>27000</v>
      </c>
      <c r="Q36">
        <v>37000</v>
      </c>
      <c r="S36">
        <v>2405</v>
      </c>
      <c r="T36">
        <v>2960</v>
      </c>
      <c r="U36">
        <v>3885</v>
      </c>
      <c r="V36">
        <v>3330</v>
      </c>
      <c r="W36">
        <v>3330</v>
      </c>
      <c r="X36">
        <v>2960</v>
      </c>
      <c r="Y36">
        <v>2960</v>
      </c>
      <c r="Z36">
        <v>1850</v>
      </c>
      <c r="AA36">
        <v>3330</v>
      </c>
      <c r="AB36">
        <v>4070</v>
      </c>
      <c r="AC36">
        <v>3330</v>
      </c>
      <c r="AD36">
        <v>2590</v>
      </c>
      <c r="AF36">
        <f t="shared" si="0"/>
        <v>27010</v>
      </c>
    </row>
    <row r="37" spans="2:32" x14ac:dyDescent="0.25">
      <c r="B37">
        <v>21052</v>
      </c>
      <c r="C37" t="s">
        <v>635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127</v>
      </c>
      <c r="J37">
        <v>0</v>
      </c>
      <c r="K37">
        <v>0</v>
      </c>
      <c r="L37">
        <v>0</v>
      </c>
      <c r="M37">
        <v>4878.17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>
        <f t="shared" si="0"/>
        <v>0</v>
      </c>
    </row>
    <row r="38" spans="2:32" x14ac:dyDescent="0.25">
      <c r="B38">
        <v>21053</v>
      </c>
      <c r="C38" t="s">
        <v>466</v>
      </c>
      <c r="D38" t="s">
        <v>31</v>
      </c>
      <c r="E38" t="s">
        <v>28</v>
      </c>
      <c r="F38">
        <v>0</v>
      </c>
      <c r="G38" t="s">
        <v>64</v>
      </c>
      <c r="H38">
        <v>0</v>
      </c>
      <c r="I38" t="s">
        <v>38</v>
      </c>
      <c r="J38" t="s">
        <v>679</v>
      </c>
      <c r="K38" t="s">
        <v>679</v>
      </c>
      <c r="L38" t="s">
        <v>1239</v>
      </c>
      <c r="M38">
        <v>4514.54</v>
      </c>
      <c r="N38">
        <v>6864.93</v>
      </c>
      <c r="O38">
        <v>3897.92</v>
      </c>
      <c r="P38">
        <v>7000</v>
      </c>
      <c r="Q38">
        <v>4000</v>
      </c>
      <c r="S38">
        <v>260</v>
      </c>
      <c r="T38">
        <v>320</v>
      </c>
      <c r="U38">
        <v>420</v>
      </c>
      <c r="V38">
        <v>360</v>
      </c>
      <c r="W38">
        <v>360</v>
      </c>
      <c r="X38">
        <v>320</v>
      </c>
      <c r="Y38">
        <v>320</v>
      </c>
      <c r="Z38">
        <v>200</v>
      </c>
      <c r="AA38">
        <v>360</v>
      </c>
      <c r="AB38">
        <v>440</v>
      </c>
      <c r="AC38">
        <v>360</v>
      </c>
      <c r="AD38">
        <v>280</v>
      </c>
      <c r="AF38">
        <f t="shared" si="0"/>
        <v>2920</v>
      </c>
    </row>
    <row r="39" spans="2:32" x14ac:dyDescent="0.25">
      <c r="B39">
        <v>21054</v>
      </c>
      <c r="C39" t="s">
        <v>636</v>
      </c>
      <c r="D39" t="s">
        <v>31</v>
      </c>
      <c r="E39" t="s">
        <v>28</v>
      </c>
      <c r="F39" t="s">
        <v>535</v>
      </c>
      <c r="G39">
        <v>0</v>
      </c>
      <c r="H39">
        <v>0</v>
      </c>
      <c r="I39">
        <v>2024</v>
      </c>
      <c r="J39" t="s">
        <v>141</v>
      </c>
      <c r="K39">
        <v>0</v>
      </c>
      <c r="L39">
        <v>0</v>
      </c>
      <c r="M39">
        <v>6888.32</v>
      </c>
      <c r="N39">
        <v>6863.41</v>
      </c>
      <c r="O39">
        <v>850.59</v>
      </c>
      <c r="P39">
        <v>7500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F39">
        <f t="shared" si="0"/>
        <v>0</v>
      </c>
    </row>
    <row r="40" spans="2:32" x14ac:dyDescent="0.25">
      <c r="B40">
        <v>21057</v>
      </c>
      <c r="C40" t="s">
        <v>637</v>
      </c>
      <c r="D40" t="s">
        <v>31</v>
      </c>
      <c r="E40" t="s">
        <v>28</v>
      </c>
      <c r="F40">
        <v>0</v>
      </c>
      <c r="G40">
        <v>0</v>
      </c>
      <c r="H40">
        <v>2021</v>
      </c>
      <c r="J40" t="s">
        <v>128</v>
      </c>
      <c r="K40">
        <v>0</v>
      </c>
      <c r="L40">
        <v>0</v>
      </c>
      <c r="M40">
        <v>18034.87</v>
      </c>
      <c r="N40">
        <v>20337.240000000002</v>
      </c>
      <c r="O40">
        <v>0</v>
      </c>
      <c r="P40">
        <v>21500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>
        <f t="shared" si="0"/>
        <v>0</v>
      </c>
    </row>
    <row r="41" spans="2:32" x14ac:dyDescent="0.25">
      <c r="B41">
        <v>21058</v>
      </c>
      <c r="C41" t="s">
        <v>638</v>
      </c>
      <c r="D41">
        <v>0</v>
      </c>
      <c r="E41">
        <v>0</v>
      </c>
      <c r="F41">
        <v>0</v>
      </c>
      <c r="G41">
        <v>0</v>
      </c>
      <c r="H41">
        <v>0</v>
      </c>
      <c r="I41">
        <v>2024</v>
      </c>
      <c r="J41">
        <v>0</v>
      </c>
      <c r="K41">
        <v>0</v>
      </c>
      <c r="L41">
        <v>0</v>
      </c>
      <c r="M41">
        <v>1629.03</v>
      </c>
      <c r="N41">
        <v>935.2</v>
      </c>
      <c r="O41">
        <v>1603.25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f t="shared" si="0"/>
        <v>0</v>
      </c>
    </row>
    <row r="42" spans="2:32" x14ac:dyDescent="0.25">
      <c r="B42">
        <v>21059</v>
      </c>
      <c r="C42" t="s">
        <v>456</v>
      </c>
      <c r="D42" t="s">
        <v>31</v>
      </c>
      <c r="E42" t="s">
        <v>28</v>
      </c>
      <c r="F42" t="s">
        <v>535</v>
      </c>
      <c r="G42" t="s">
        <v>64</v>
      </c>
      <c r="H42">
        <v>0</v>
      </c>
      <c r="I42" t="s">
        <v>38</v>
      </c>
      <c r="J42" t="s">
        <v>174</v>
      </c>
      <c r="K42" t="s">
        <v>141</v>
      </c>
      <c r="L42" t="s">
        <v>1239</v>
      </c>
      <c r="M42">
        <v>12162.42</v>
      </c>
      <c r="N42">
        <v>12954.21</v>
      </c>
      <c r="O42">
        <v>6276.28</v>
      </c>
      <c r="P42">
        <v>14000</v>
      </c>
      <c r="Q42">
        <v>6000</v>
      </c>
      <c r="S42">
        <v>390</v>
      </c>
      <c r="T42">
        <v>480</v>
      </c>
      <c r="U42">
        <v>630</v>
      </c>
      <c r="V42">
        <v>540</v>
      </c>
      <c r="W42">
        <v>540</v>
      </c>
      <c r="X42">
        <v>480</v>
      </c>
      <c r="Y42">
        <v>480</v>
      </c>
      <c r="Z42">
        <v>300</v>
      </c>
      <c r="AA42">
        <v>540</v>
      </c>
      <c r="AB42">
        <v>660</v>
      </c>
      <c r="AC42">
        <v>540</v>
      </c>
      <c r="AD42">
        <v>420</v>
      </c>
      <c r="AF42">
        <f t="shared" si="0"/>
        <v>4380</v>
      </c>
    </row>
    <row r="43" spans="2:32" x14ac:dyDescent="0.25">
      <c r="B43">
        <v>21061</v>
      </c>
      <c r="C43" t="s">
        <v>435</v>
      </c>
      <c r="D43" t="s">
        <v>31</v>
      </c>
      <c r="E43" t="s">
        <v>28</v>
      </c>
      <c r="F43" t="s">
        <v>535</v>
      </c>
      <c r="G43" t="s">
        <v>64</v>
      </c>
      <c r="H43">
        <v>0</v>
      </c>
      <c r="I43" t="s">
        <v>38</v>
      </c>
      <c r="J43" t="s">
        <v>710</v>
      </c>
      <c r="K43" t="s">
        <v>710</v>
      </c>
      <c r="L43" t="s">
        <v>1240</v>
      </c>
      <c r="M43">
        <v>21282.06</v>
      </c>
      <c r="N43">
        <v>21965.9</v>
      </c>
      <c r="O43">
        <v>20598.18</v>
      </c>
      <c r="P43">
        <v>21000</v>
      </c>
      <c r="Q43">
        <v>21000</v>
      </c>
      <c r="S43">
        <v>1365</v>
      </c>
      <c r="T43">
        <v>1680</v>
      </c>
      <c r="U43">
        <v>2205</v>
      </c>
      <c r="V43">
        <v>1890</v>
      </c>
      <c r="W43">
        <v>1890</v>
      </c>
      <c r="X43">
        <v>1680</v>
      </c>
      <c r="Y43">
        <v>1680</v>
      </c>
      <c r="Z43">
        <v>1050</v>
      </c>
      <c r="AA43">
        <v>1890</v>
      </c>
      <c r="AB43">
        <v>2310</v>
      </c>
      <c r="AC43">
        <v>1890</v>
      </c>
      <c r="AD43">
        <v>1470</v>
      </c>
      <c r="AF43">
        <f t="shared" si="0"/>
        <v>15330</v>
      </c>
    </row>
    <row r="44" spans="2:32" x14ac:dyDescent="0.25">
      <c r="B44">
        <v>21063</v>
      </c>
      <c r="C44" t="s">
        <v>436</v>
      </c>
      <c r="D44" t="s">
        <v>31</v>
      </c>
      <c r="E44" t="s">
        <v>28</v>
      </c>
      <c r="F44" t="s">
        <v>533</v>
      </c>
      <c r="G44" t="s">
        <v>64</v>
      </c>
      <c r="H44">
        <v>0</v>
      </c>
      <c r="I44" t="s">
        <v>38</v>
      </c>
      <c r="J44" t="s">
        <v>174</v>
      </c>
      <c r="K44" t="s">
        <v>710</v>
      </c>
      <c r="L44" t="s">
        <v>1240</v>
      </c>
      <c r="M44">
        <v>5081.12</v>
      </c>
      <c r="N44">
        <v>6642.99</v>
      </c>
      <c r="O44">
        <v>21697.08</v>
      </c>
      <c r="P44">
        <v>7000</v>
      </c>
      <c r="Q44">
        <v>24000</v>
      </c>
      <c r="S44">
        <v>1560</v>
      </c>
      <c r="T44">
        <v>1920</v>
      </c>
      <c r="U44">
        <v>2520</v>
      </c>
      <c r="V44">
        <v>2160</v>
      </c>
      <c r="W44">
        <v>2160</v>
      </c>
      <c r="X44">
        <v>1920</v>
      </c>
      <c r="Y44">
        <v>1920</v>
      </c>
      <c r="Z44">
        <v>1200</v>
      </c>
      <c r="AA44">
        <v>2160</v>
      </c>
      <c r="AB44">
        <v>2640</v>
      </c>
      <c r="AC44">
        <v>2160</v>
      </c>
      <c r="AD44">
        <v>1680</v>
      </c>
      <c r="AF44">
        <f t="shared" si="0"/>
        <v>17520</v>
      </c>
    </row>
    <row r="45" spans="2:32" x14ac:dyDescent="0.25">
      <c r="B45">
        <v>21064</v>
      </c>
      <c r="C45" t="s">
        <v>429</v>
      </c>
      <c r="D45" t="s">
        <v>31</v>
      </c>
      <c r="E45" t="s">
        <v>28</v>
      </c>
      <c r="F45" t="s">
        <v>564</v>
      </c>
      <c r="G45" t="s">
        <v>64</v>
      </c>
      <c r="H45">
        <v>0</v>
      </c>
      <c r="I45" t="s">
        <v>38</v>
      </c>
      <c r="J45" t="s">
        <v>128</v>
      </c>
      <c r="K45" t="s">
        <v>128</v>
      </c>
      <c r="L45" t="s">
        <v>1242</v>
      </c>
      <c r="M45">
        <v>12843.7</v>
      </c>
      <c r="N45">
        <v>26129.99</v>
      </c>
      <c r="O45">
        <v>23384.240000000002</v>
      </c>
      <c r="P45">
        <v>28000</v>
      </c>
      <c r="Q45">
        <v>25000</v>
      </c>
      <c r="S45">
        <v>1625</v>
      </c>
      <c r="T45">
        <v>2000</v>
      </c>
      <c r="U45">
        <v>2625</v>
      </c>
      <c r="V45">
        <v>2250</v>
      </c>
      <c r="W45">
        <v>2250</v>
      </c>
      <c r="X45">
        <v>2000</v>
      </c>
      <c r="Y45">
        <v>2000</v>
      </c>
      <c r="Z45">
        <v>1250</v>
      </c>
      <c r="AA45">
        <v>2250</v>
      </c>
      <c r="AB45">
        <v>2750</v>
      </c>
      <c r="AC45">
        <v>2250</v>
      </c>
      <c r="AD45">
        <v>1750</v>
      </c>
      <c r="AF45">
        <f t="shared" si="0"/>
        <v>18250</v>
      </c>
    </row>
    <row r="46" spans="2:32" x14ac:dyDescent="0.25">
      <c r="B46">
        <v>21066</v>
      </c>
      <c r="C46" t="s">
        <v>439</v>
      </c>
      <c r="D46" t="s">
        <v>31</v>
      </c>
      <c r="E46" t="s">
        <v>28</v>
      </c>
      <c r="F46" t="s">
        <v>535</v>
      </c>
      <c r="G46" t="s">
        <v>64</v>
      </c>
      <c r="H46">
        <v>0</v>
      </c>
      <c r="I46" t="s">
        <v>38</v>
      </c>
      <c r="J46" t="s">
        <v>713</v>
      </c>
      <c r="K46" t="s">
        <v>713</v>
      </c>
      <c r="L46" t="s">
        <v>1239</v>
      </c>
      <c r="M46">
        <v>23060.880000000001</v>
      </c>
      <c r="N46">
        <v>20036.93</v>
      </c>
      <c r="O46">
        <v>33252.18</v>
      </c>
      <c r="P46">
        <v>21000</v>
      </c>
      <c r="Q46">
        <v>37000</v>
      </c>
      <c r="S46">
        <v>2405</v>
      </c>
      <c r="T46">
        <v>2960</v>
      </c>
      <c r="U46">
        <v>3885</v>
      </c>
      <c r="V46">
        <v>3330</v>
      </c>
      <c r="W46">
        <v>3330</v>
      </c>
      <c r="X46">
        <v>2960</v>
      </c>
      <c r="Y46">
        <v>2960</v>
      </c>
      <c r="Z46">
        <v>1850</v>
      </c>
      <c r="AA46">
        <v>3330</v>
      </c>
      <c r="AB46">
        <v>4070</v>
      </c>
      <c r="AC46">
        <v>3330</v>
      </c>
      <c r="AD46">
        <v>2590</v>
      </c>
      <c r="AF46">
        <f t="shared" si="0"/>
        <v>27010</v>
      </c>
    </row>
    <row r="47" spans="2:32" x14ac:dyDescent="0.25">
      <c r="B47">
        <v>21067</v>
      </c>
      <c r="C47" t="s">
        <v>639</v>
      </c>
      <c r="D47">
        <v>0</v>
      </c>
      <c r="E47">
        <v>0</v>
      </c>
      <c r="F47">
        <v>0</v>
      </c>
      <c r="G47">
        <v>0</v>
      </c>
      <c r="H47">
        <v>0</v>
      </c>
      <c r="I47">
        <v>2024</v>
      </c>
      <c r="J47">
        <v>0</v>
      </c>
      <c r="K47">
        <v>0</v>
      </c>
      <c r="L47">
        <v>0</v>
      </c>
      <c r="M47">
        <v>3747.1</v>
      </c>
      <c r="N47">
        <v>906.91</v>
      </c>
      <c r="O47">
        <v>0</v>
      </c>
      <c r="P47">
        <v>1000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f t="shared" si="0"/>
        <v>0</v>
      </c>
    </row>
    <row r="48" spans="2:32" x14ac:dyDescent="0.25">
      <c r="B48">
        <v>21068</v>
      </c>
      <c r="C48" t="s">
        <v>430</v>
      </c>
      <c r="D48" t="s">
        <v>31</v>
      </c>
      <c r="E48" t="s">
        <v>28</v>
      </c>
      <c r="F48" t="s">
        <v>564</v>
      </c>
      <c r="G48" t="s">
        <v>107</v>
      </c>
      <c r="H48">
        <v>0</v>
      </c>
      <c r="I48" t="s">
        <v>38</v>
      </c>
      <c r="J48" t="s">
        <v>128</v>
      </c>
      <c r="K48" t="s">
        <v>128</v>
      </c>
      <c r="L48" t="s">
        <v>1242</v>
      </c>
      <c r="M48">
        <v>27242.58</v>
      </c>
      <c r="N48">
        <v>43974.64</v>
      </c>
      <c r="O48">
        <v>38522.9</v>
      </c>
      <c r="P48">
        <v>46000</v>
      </c>
      <c r="Q48">
        <v>40000</v>
      </c>
      <c r="S48">
        <v>2600</v>
      </c>
      <c r="T48">
        <v>3200</v>
      </c>
      <c r="U48">
        <v>4200</v>
      </c>
      <c r="V48">
        <v>3600</v>
      </c>
      <c r="W48">
        <v>3600</v>
      </c>
      <c r="X48">
        <v>3200</v>
      </c>
      <c r="Y48">
        <v>3200</v>
      </c>
      <c r="Z48">
        <v>2000</v>
      </c>
      <c r="AA48">
        <v>3600</v>
      </c>
      <c r="AB48">
        <v>4400</v>
      </c>
      <c r="AC48">
        <v>3600</v>
      </c>
      <c r="AD48">
        <v>2800</v>
      </c>
      <c r="AF48">
        <f t="shared" si="0"/>
        <v>29200</v>
      </c>
    </row>
    <row r="49" spans="2:32" x14ac:dyDescent="0.25">
      <c r="B49">
        <v>21069</v>
      </c>
      <c r="C49" t="s">
        <v>437</v>
      </c>
      <c r="D49" t="s">
        <v>31</v>
      </c>
      <c r="E49" t="s">
        <v>28</v>
      </c>
      <c r="F49" t="s">
        <v>535</v>
      </c>
      <c r="G49" t="s">
        <v>107</v>
      </c>
      <c r="H49">
        <v>0</v>
      </c>
      <c r="I49" t="s">
        <v>38</v>
      </c>
      <c r="J49" t="s">
        <v>128</v>
      </c>
      <c r="K49" t="s">
        <v>710</v>
      </c>
      <c r="L49" t="s">
        <v>1240</v>
      </c>
      <c r="M49">
        <v>27611.56</v>
      </c>
      <c r="N49">
        <v>31423.67</v>
      </c>
      <c r="O49">
        <v>27564.43</v>
      </c>
      <c r="P49">
        <v>34000</v>
      </c>
      <c r="Q49">
        <v>27000</v>
      </c>
      <c r="S49">
        <v>1755</v>
      </c>
      <c r="T49">
        <v>2160</v>
      </c>
      <c r="U49">
        <v>2835</v>
      </c>
      <c r="V49">
        <v>2430</v>
      </c>
      <c r="W49">
        <v>2430</v>
      </c>
      <c r="X49">
        <v>2160</v>
      </c>
      <c r="Y49">
        <v>2160</v>
      </c>
      <c r="Z49">
        <v>1350</v>
      </c>
      <c r="AA49">
        <v>2430</v>
      </c>
      <c r="AB49">
        <v>2970</v>
      </c>
      <c r="AC49">
        <v>2430</v>
      </c>
      <c r="AD49">
        <v>1890</v>
      </c>
      <c r="AF49">
        <f t="shared" si="0"/>
        <v>19710</v>
      </c>
    </row>
    <row r="50" spans="2:32" x14ac:dyDescent="0.25">
      <c r="B50">
        <v>21072</v>
      </c>
      <c r="C50" t="s">
        <v>458</v>
      </c>
      <c r="D50" t="s">
        <v>31</v>
      </c>
      <c r="E50" t="s">
        <v>28</v>
      </c>
      <c r="F50" t="s">
        <v>535</v>
      </c>
      <c r="G50" t="s">
        <v>64</v>
      </c>
      <c r="H50">
        <v>0</v>
      </c>
      <c r="I50" t="s">
        <v>38</v>
      </c>
      <c r="J50" t="s">
        <v>712</v>
      </c>
      <c r="K50" t="s">
        <v>711</v>
      </c>
      <c r="L50" t="s">
        <v>1240</v>
      </c>
      <c r="M50">
        <v>8062.67</v>
      </c>
      <c r="N50">
        <v>4894.8</v>
      </c>
      <c r="O50">
        <v>4517.47</v>
      </c>
      <c r="P50">
        <v>5000</v>
      </c>
      <c r="Q50">
        <v>4500</v>
      </c>
      <c r="S50">
        <v>292.5</v>
      </c>
      <c r="T50">
        <v>360</v>
      </c>
      <c r="U50">
        <v>472.5</v>
      </c>
      <c r="V50">
        <v>405</v>
      </c>
      <c r="W50">
        <v>405</v>
      </c>
      <c r="X50">
        <v>360</v>
      </c>
      <c r="Y50">
        <v>360</v>
      </c>
      <c r="Z50">
        <v>225</v>
      </c>
      <c r="AA50">
        <v>405</v>
      </c>
      <c r="AB50">
        <v>495</v>
      </c>
      <c r="AC50">
        <v>405</v>
      </c>
      <c r="AD50">
        <v>315</v>
      </c>
      <c r="AF50">
        <f t="shared" si="0"/>
        <v>3285</v>
      </c>
    </row>
    <row r="51" spans="2:32" x14ac:dyDescent="0.25">
      <c r="B51">
        <v>21073</v>
      </c>
      <c r="C51" t="s">
        <v>878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>
        <f t="shared" si="0"/>
        <v>0</v>
      </c>
    </row>
    <row r="52" spans="2:32" x14ac:dyDescent="0.25">
      <c r="B52">
        <v>21074</v>
      </c>
      <c r="C52" t="s">
        <v>438</v>
      </c>
      <c r="D52" t="s">
        <v>31</v>
      </c>
      <c r="E52" t="s">
        <v>28</v>
      </c>
      <c r="F52" t="s">
        <v>535</v>
      </c>
      <c r="G52" t="s">
        <v>64</v>
      </c>
      <c r="H52">
        <v>2023</v>
      </c>
      <c r="I52" t="s">
        <v>38</v>
      </c>
      <c r="J52" t="s">
        <v>174</v>
      </c>
      <c r="K52" t="s">
        <v>710</v>
      </c>
      <c r="L52" t="s">
        <v>1240</v>
      </c>
      <c r="M52">
        <v>17083.63</v>
      </c>
      <c r="N52">
        <v>18842.98</v>
      </c>
      <c r="O52">
        <v>40177.129999999997</v>
      </c>
      <c r="P52">
        <v>20000</v>
      </c>
      <c r="Q52">
        <v>45000</v>
      </c>
      <c r="S52">
        <v>2925</v>
      </c>
      <c r="T52">
        <v>3600</v>
      </c>
      <c r="U52">
        <v>4725</v>
      </c>
      <c r="V52">
        <v>4050</v>
      </c>
      <c r="W52">
        <v>4050</v>
      </c>
      <c r="X52">
        <v>3600</v>
      </c>
      <c r="Y52">
        <v>3600</v>
      </c>
      <c r="Z52">
        <v>2250</v>
      </c>
      <c r="AA52">
        <v>4050</v>
      </c>
      <c r="AB52">
        <v>4950</v>
      </c>
      <c r="AC52">
        <v>4050</v>
      </c>
      <c r="AD52">
        <v>3150</v>
      </c>
      <c r="AF52">
        <f t="shared" si="0"/>
        <v>32850</v>
      </c>
    </row>
    <row r="53" spans="2:32" x14ac:dyDescent="0.25">
      <c r="B53">
        <v>21075</v>
      </c>
      <c r="C53" t="s">
        <v>457</v>
      </c>
      <c r="D53" t="s">
        <v>31</v>
      </c>
      <c r="E53" t="s">
        <v>28</v>
      </c>
      <c r="F53" t="s">
        <v>594</v>
      </c>
      <c r="G53" t="s">
        <v>64</v>
      </c>
      <c r="H53">
        <v>2017</v>
      </c>
      <c r="I53" t="s">
        <v>38</v>
      </c>
      <c r="J53" t="s">
        <v>710</v>
      </c>
      <c r="K53" t="s">
        <v>141</v>
      </c>
      <c r="L53" t="s">
        <v>1239</v>
      </c>
      <c r="M53">
        <v>15404.3</v>
      </c>
      <c r="N53">
        <v>27417.81</v>
      </c>
      <c r="O53">
        <v>12600.05</v>
      </c>
      <c r="P53">
        <v>29000</v>
      </c>
      <c r="Q53">
        <v>12000</v>
      </c>
      <c r="S53">
        <v>780</v>
      </c>
      <c r="T53">
        <v>960</v>
      </c>
      <c r="U53">
        <v>1260</v>
      </c>
      <c r="V53">
        <v>1080</v>
      </c>
      <c r="W53">
        <v>1080</v>
      </c>
      <c r="X53">
        <v>960</v>
      </c>
      <c r="Y53">
        <v>960</v>
      </c>
      <c r="Z53">
        <v>600</v>
      </c>
      <c r="AA53">
        <v>1080</v>
      </c>
      <c r="AB53">
        <v>1320</v>
      </c>
      <c r="AC53">
        <v>1080</v>
      </c>
      <c r="AD53">
        <v>840</v>
      </c>
      <c r="AF53">
        <f t="shared" si="0"/>
        <v>8760</v>
      </c>
    </row>
    <row r="54" spans="2:32" x14ac:dyDescent="0.25">
      <c r="B54">
        <v>21078</v>
      </c>
      <c r="C54" t="s">
        <v>431</v>
      </c>
      <c r="D54" t="s">
        <v>31</v>
      </c>
      <c r="E54" t="s">
        <v>28</v>
      </c>
      <c r="F54" t="s">
        <v>535</v>
      </c>
      <c r="G54" t="s">
        <v>64</v>
      </c>
      <c r="H54">
        <v>2017</v>
      </c>
      <c r="I54" t="s">
        <v>38</v>
      </c>
      <c r="J54" t="s">
        <v>710</v>
      </c>
      <c r="K54" t="s">
        <v>128</v>
      </c>
      <c r="L54" t="s">
        <v>1242</v>
      </c>
      <c r="M54">
        <v>30538.79</v>
      </c>
      <c r="N54">
        <v>23875.84</v>
      </c>
      <c r="O54">
        <v>29738.52</v>
      </c>
      <c r="P54">
        <v>25000</v>
      </c>
      <c r="Q54">
        <v>33000</v>
      </c>
      <c r="S54">
        <v>2145</v>
      </c>
      <c r="T54">
        <v>2640</v>
      </c>
      <c r="U54">
        <v>3465</v>
      </c>
      <c r="V54">
        <v>2970</v>
      </c>
      <c r="W54">
        <v>2970</v>
      </c>
      <c r="X54">
        <v>2640</v>
      </c>
      <c r="Y54">
        <v>2640</v>
      </c>
      <c r="Z54">
        <v>1650</v>
      </c>
      <c r="AA54">
        <v>2970</v>
      </c>
      <c r="AB54">
        <v>3630</v>
      </c>
      <c r="AC54">
        <v>2970</v>
      </c>
      <c r="AD54">
        <v>2310</v>
      </c>
      <c r="AF54">
        <f t="shared" si="0"/>
        <v>24090</v>
      </c>
    </row>
    <row r="55" spans="2:32" x14ac:dyDescent="0.25">
      <c r="B55">
        <v>21081</v>
      </c>
      <c r="C55" t="s">
        <v>640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127</v>
      </c>
      <c r="J55">
        <v>0</v>
      </c>
      <c r="K55">
        <v>0</v>
      </c>
      <c r="L55">
        <v>0</v>
      </c>
      <c r="M55">
        <v>422.13</v>
      </c>
      <c r="N55">
        <v>0</v>
      </c>
      <c r="O55">
        <v>0</v>
      </c>
      <c r="P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>
        <f t="shared" si="0"/>
        <v>0</v>
      </c>
    </row>
    <row r="56" spans="2:32" x14ac:dyDescent="0.25">
      <c r="B56">
        <v>21082</v>
      </c>
      <c r="C56" t="s">
        <v>879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127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>
        <f t="shared" si="0"/>
        <v>0</v>
      </c>
    </row>
    <row r="57" spans="2:32" x14ac:dyDescent="0.25">
      <c r="B57">
        <v>21083</v>
      </c>
      <c r="C57" t="s">
        <v>450</v>
      </c>
      <c r="D57" t="s">
        <v>31</v>
      </c>
      <c r="E57" t="s">
        <v>28</v>
      </c>
      <c r="F57" t="s">
        <v>535</v>
      </c>
      <c r="G57" t="s">
        <v>64</v>
      </c>
      <c r="H57">
        <v>2020</v>
      </c>
      <c r="I57" t="s">
        <v>38</v>
      </c>
      <c r="J57" t="s">
        <v>712</v>
      </c>
      <c r="K57" t="s">
        <v>174</v>
      </c>
      <c r="L57" t="s">
        <v>1240</v>
      </c>
      <c r="M57">
        <v>5946.56</v>
      </c>
      <c r="N57">
        <v>3784.97</v>
      </c>
      <c r="O57">
        <v>6233.96</v>
      </c>
      <c r="P57">
        <v>0</v>
      </c>
      <c r="Q57">
        <v>7000</v>
      </c>
      <c r="S57">
        <v>455</v>
      </c>
      <c r="T57">
        <v>560</v>
      </c>
      <c r="U57">
        <v>735</v>
      </c>
      <c r="V57">
        <v>630</v>
      </c>
      <c r="W57">
        <v>630</v>
      </c>
      <c r="X57">
        <v>560</v>
      </c>
      <c r="Y57">
        <v>560</v>
      </c>
      <c r="Z57">
        <v>350</v>
      </c>
      <c r="AA57">
        <v>630</v>
      </c>
      <c r="AB57">
        <v>770</v>
      </c>
      <c r="AC57">
        <v>630</v>
      </c>
      <c r="AD57">
        <v>490</v>
      </c>
      <c r="AF57">
        <f t="shared" si="0"/>
        <v>5110</v>
      </c>
    </row>
    <row r="58" spans="2:32" x14ac:dyDescent="0.25">
      <c r="B58">
        <v>21084</v>
      </c>
      <c r="C58" t="s">
        <v>880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127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>
        <f t="shared" si="0"/>
        <v>0</v>
      </c>
    </row>
    <row r="59" spans="2:32" x14ac:dyDescent="0.25">
      <c r="B59">
        <v>21085</v>
      </c>
      <c r="C59" t="s">
        <v>432</v>
      </c>
      <c r="D59" t="s">
        <v>31</v>
      </c>
      <c r="E59" t="s">
        <v>28</v>
      </c>
      <c r="F59" t="s">
        <v>535</v>
      </c>
      <c r="G59" t="s">
        <v>64</v>
      </c>
      <c r="H59">
        <v>2020</v>
      </c>
      <c r="I59" t="s">
        <v>38</v>
      </c>
      <c r="J59" t="s">
        <v>128</v>
      </c>
      <c r="K59" t="s">
        <v>128</v>
      </c>
      <c r="L59" t="s">
        <v>1242</v>
      </c>
      <c r="M59">
        <v>38225.14</v>
      </c>
      <c r="N59">
        <v>23331.19</v>
      </c>
      <c r="O59">
        <v>20120.59</v>
      </c>
      <c r="P59">
        <v>24500</v>
      </c>
      <c r="Q59">
        <v>20000</v>
      </c>
      <c r="S59">
        <v>1300</v>
      </c>
      <c r="T59">
        <v>1600</v>
      </c>
      <c r="U59">
        <v>2100</v>
      </c>
      <c r="V59">
        <v>1800</v>
      </c>
      <c r="W59">
        <v>1800</v>
      </c>
      <c r="X59">
        <v>1600</v>
      </c>
      <c r="Y59">
        <v>1600</v>
      </c>
      <c r="Z59">
        <v>1000</v>
      </c>
      <c r="AA59">
        <v>1800</v>
      </c>
      <c r="AB59">
        <v>2200</v>
      </c>
      <c r="AC59">
        <v>1800</v>
      </c>
      <c r="AD59">
        <v>1400</v>
      </c>
      <c r="AF59">
        <f t="shared" si="0"/>
        <v>14600</v>
      </c>
    </row>
    <row r="60" spans="2:32" x14ac:dyDescent="0.25">
      <c r="B60">
        <v>21086</v>
      </c>
      <c r="C60" t="s">
        <v>881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127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f t="shared" si="0"/>
        <v>0</v>
      </c>
    </row>
    <row r="61" spans="2:32" x14ac:dyDescent="0.25">
      <c r="B61">
        <v>21087</v>
      </c>
      <c r="C61" t="s">
        <v>467</v>
      </c>
      <c r="D61" t="s">
        <v>31</v>
      </c>
      <c r="E61" t="s">
        <v>28</v>
      </c>
      <c r="F61" t="s">
        <v>535</v>
      </c>
      <c r="G61" t="s">
        <v>64</v>
      </c>
      <c r="H61">
        <v>2021</v>
      </c>
      <c r="I61" t="s">
        <v>38</v>
      </c>
      <c r="J61" t="s">
        <v>679</v>
      </c>
      <c r="K61" t="s">
        <v>679</v>
      </c>
      <c r="L61" t="s">
        <v>1240</v>
      </c>
      <c r="M61">
        <v>2830.04</v>
      </c>
      <c r="N61">
        <v>2938.68</v>
      </c>
      <c r="O61">
        <v>1207.58</v>
      </c>
      <c r="P61">
        <v>3000</v>
      </c>
      <c r="Q61">
        <v>1000</v>
      </c>
      <c r="S61">
        <v>65</v>
      </c>
      <c r="T61">
        <v>80</v>
      </c>
      <c r="U61">
        <v>105</v>
      </c>
      <c r="V61">
        <v>90</v>
      </c>
      <c r="W61">
        <v>90</v>
      </c>
      <c r="X61">
        <v>80</v>
      </c>
      <c r="Y61">
        <v>80</v>
      </c>
      <c r="Z61">
        <v>50</v>
      </c>
      <c r="AA61">
        <v>90</v>
      </c>
      <c r="AB61">
        <v>110</v>
      </c>
      <c r="AC61">
        <v>90</v>
      </c>
      <c r="AD61">
        <v>70</v>
      </c>
      <c r="AF61">
        <f t="shared" si="0"/>
        <v>730</v>
      </c>
    </row>
    <row r="62" spans="2:32" x14ac:dyDescent="0.25">
      <c r="B62">
        <v>21088</v>
      </c>
      <c r="C62" t="s">
        <v>468</v>
      </c>
      <c r="D62" t="s">
        <v>31</v>
      </c>
      <c r="E62" t="s">
        <v>28</v>
      </c>
      <c r="F62" t="s">
        <v>535</v>
      </c>
      <c r="G62" t="s">
        <v>64</v>
      </c>
      <c r="H62">
        <v>2020</v>
      </c>
      <c r="I62" t="s">
        <v>38</v>
      </c>
      <c r="J62" t="s">
        <v>679</v>
      </c>
      <c r="K62" t="s">
        <v>679</v>
      </c>
      <c r="L62" t="s">
        <v>1239</v>
      </c>
      <c r="M62">
        <v>6705.59</v>
      </c>
      <c r="N62">
        <v>4675.32</v>
      </c>
      <c r="O62">
        <v>2685.4</v>
      </c>
      <c r="P62">
        <v>4500</v>
      </c>
      <c r="Q62">
        <v>2500</v>
      </c>
      <c r="S62">
        <v>162.5</v>
      </c>
      <c r="T62">
        <v>200</v>
      </c>
      <c r="U62">
        <v>262.5</v>
      </c>
      <c r="V62">
        <v>225</v>
      </c>
      <c r="W62">
        <v>225</v>
      </c>
      <c r="X62">
        <v>200</v>
      </c>
      <c r="Y62">
        <v>200</v>
      </c>
      <c r="Z62">
        <v>125</v>
      </c>
      <c r="AA62">
        <v>225</v>
      </c>
      <c r="AB62">
        <v>275</v>
      </c>
      <c r="AC62">
        <v>225</v>
      </c>
      <c r="AD62">
        <v>175</v>
      </c>
      <c r="AF62">
        <f t="shared" si="0"/>
        <v>1825</v>
      </c>
    </row>
    <row r="63" spans="2:32" x14ac:dyDescent="0.25">
      <c r="B63">
        <v>21089</v>
      </c>
      <c r="C63" t="s">
        <v>641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127</v>
      </c>
      <c r="J63">
        <v>0</v>
      </c>
      <c r="K63">
        <v>0</v>
      </c>
      <c r="L63">
        <v>0</v>
      </c>
      <c r="M63">
        <v>261.08</v>
      </c>
      <c r="N63">
        <v>0</v>
      </c>
      <c r="O63">
        <v>0</v>
      </c>
      <c r="P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>
        <f t="shared" si="0"/>
        <v>0</v>
      </c>
    </row>
    <row r="64" spans="2:32" x14ac:dyDescent="0.25">
      <c r="B64">
        <v>21090</v>
      </c>
      <c r="C64" t="s">
        <v>882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127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f t="shared" si="0"/>
        <v>0</v>
      </c>
    </row>
    <row r="65" spans="2:32" x14ac:dyDescent="0.25">
      <c r="B65">
        <v>21091</v>
      </c>
      <c r="C65" t="s">
        <v>642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127</v>
      </c>
      <c r="J65">
        <v>0</v>
      </c>
      <c r="K65">
        <v>0</v>
      </c>
      <c r="L65">
        <v>0</v>
      </c>
      <c r="M65">
        <v>2894.91</v>
      </c>
      <c r="N65">
        <v>504.97</v>
      </c>
      <c r="O65">
        <v>0</v>
      </c>
      <c r="P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>
        <f t="shared" si="0"/>
        <v>0</v>
      </c>
    </row>
    <row r="66" spans="2:32" x14ac:dyDescent="0.25">
      <c r="B66">
        <v>21092</v>
      </c>
      <c r="C66" t="s">
        <v>433</v>
      </c>
      <c r="D66" t="s">
        <v>31</v>
      </c>
      <c r="E66" t="s">
        <v>28</v>
      </c>
      <c r="F66" t="s">
        <v>545</v>
      </c>
      <c r="G66" t="s">
        <v>107</v>
      </c>
      <c r="H66">
        <v>2021</v>
      </c>
      <c r="I66" t="s">
        <v>38</v>
      </c>
      <c r="J66" t="s">
        <v>128</v>
      </c>
      <c r="K66" t="s">
        <v>128</v>
      </c>
      <c r="L66" t="s">
        <v>1242</v>
      </c>
      <c r="M66">
        <v>39805.769999999997</v>
      </c>
      <c r="N66">
        <v>66093.52</v>
      </c>
      <c r="O66">
        <v>82066.13</v>
      </c>
      <c r="P66">
        <v>70000</v>
      </c>
      <c r="Q66">
        <v>90000</v>
      </c>
      <c r="S66">
        <v>5850</v>
      </c>
      <c r="T66">
        <v>7200</v>
      </c>
      <c r="U66">
        <v>9450</v>
      </c>
      <c r="V66">
        <v>8100</v>
      </c>
      <c r="W66">
        <v>8100</v>
      </c>
      <c r="X66">
        <v>7200</v>
      </c>
      <c r="Y66">
        <v>7200</v>
      </c>
      <c r="Z66">
        <v>4500</v>
      </c>
      <c r="AA66">
        <v>8100</v>
      </c>
      <c r="AB66">
        <v>9900</v>
      </c>
      <c r="AC66">
        <v>8100</v>
      </c>
      <c r="AD66">
        <v>6300</v>
      </c>
      <c r="AF66">
        <f t="shared" si="0"/>
        <v>65700</v>
      </c>
    </row>
    <row r="67" spans="2:32" x14ac:dyDescent="0.25">
      <c r="B67">
        <v>21094</v>
      </c>
      <c r="C67" t="s">
        <v>643</v>
      </c>
      <c r="D67">
        <v>0</v>
      </c>
      <c r="E67">
        <v>0</v>
      </c>
      <c r="F67">
        <v>0</v>
      </c>
      <c r="G67">
        <v>0</v>
      </c>
      <c r="H67">
        <v>0</v>
      </c>
      <c r="I67">
        <v>2024</v>
      </c>
      <c r="J67">
        <v>0</v>
      </c>
      <c r="K67">
        <v>0</v>
      </c>
      <c r="L67">
        <v>0</v>
      </c>
      <c r="M67">
        <v>21881.56</v>
      </c>
      <c r="N67">
        <v>6269.82</v>
      </c>
      <c r="O67">
        <v>0</v>
      </c>
      <c r="P67">
        <v>6500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>
        <f t="shared" si="0"/>
        <v>0</v>
      </c>
    </row>
    <row r="68" spans="2:32" x14ac:dyDescent="0.25">
      <c r="B68">
        <v>21095</v>
      </c>
      <c r="C68" t="s">
        <v>644</v>
      </c>
      <c r="D68" t="s">
        <v>31</v>
      </c>
      <c r="E68" t="s">
        <v>28</v>
      </c>
      <c r="F68" t="s">
        <v>535</v>
      </c>
      <c r="G68">
        <v>0</v>
      </c>
      <c r="H68">
        <v>2021</v>
      </c>
      <c r="I68">
        <v>2024</v>
      </c>
      <c r="J68" t="s">
        <v>141</v>
      </c>
      <c r="K68">
        <v>0</v>
      </c>
      <c r="L68">
        <v>0</v>
      </c>
      <c r="M68">
        <v>11333.37</v>
      </c>
      <c r="N68">
        <v>5162.53</v>
      </c>
      <c r="O68">
        <v>0</v>
      </c>
      <c r="P68">
        <v>5500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>
        <f t="shared" ref="AF68:AF86" si="1">SUM(S68:AA68)</f>
        <v>0</v>
      </c>
    </row>
    <row r="69" spans="2:32" x14ac:dyDescent="0.25">
      <c r="B69">
        <v>21096</v>
      </c>
      <c r="C69" t="s">
        <v>883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>
        <f t="shared" si="1"/>
        <v>0</v>
      </c>
    </row>
    <row r="70" spans="2:32" x14ac:dyDescent="0.25">
      <c r="B70">
        <v>21097</v>
      </c>
      <c r="C70" t="s">
        <v>645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127</v>
      </c>
      <c r="J70">
        <v>0</v>
      </c>
      <c r="K70">
        <v>0</v>
      </c>
      <c r="L70">
        <v>0</v>
      </c>
      <c r="M70">
        <v>21216.23</v>
      </c>
      <c r="N70">
        <v>877.38</v>
      </c>
      <c r="O70">
        <v>0</v>
      </c>
      <c r="P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>
        <f t="shared" si="1"/>
        <v>0</v>
      </c>
    </row>
    <row r="71" spans="2:32" x14ac:dyDescent="0.25">
      <c r="B71">
        <v>21098</v>
      </c>
      <c r="C71" t="s">
        <v>451</v>
      </c>
      <c r="D71" t="s">
        <v>31</v>
      </c>
      <c r="E71" t="s">
        <v>28</v>
      </c>
      <c r="F71" t="s">
        <v>535</v>
      </c>
      <c r="G71" t="s">
        <v>64</v>
      </c>
      <c r="H71">
        <v>2022</v>
      </c>
      <c r="I71" t="s">
        <v>38</v>
      </c>
      <c r="J71" t="s">
        <v>174</v>
      </c>
      <c r="K71" t="s">
        <v>174</v>
      </c>
      <c r="L71" t="s">
        <v>1240</v>
      </c>
      <c r="M71">
        <v>32430.18</v>
      </c>
      <c r="N71">
        <v>19128.73</v>
      </c>
      <c r="O71">
        <v>17317.47</v>
      </c>
      <c r="P71">
        <v>20000</v>
      </c>
      <c r="Q71">
        <v>17000</v>
      </c>
      <c r="S71">
        <v>1105</v>
      </c>
      <c r="T71">
        <v>1360</v>
      </c>
      <c r="U71">
        <v>1785</v>
      </c>
      <c r="V71">
        <v>1530</v>
      </c>
      <c r="W71">
        <v>1530</v>
      </c>
      <c r="X71">
        <v>1360</v>
      </c>
      <c r="Y71">
        <v>1360</v>
      </c>
      <c r="Z71">
        <v>850</v>
      </c>
      <c r="AA71">
        <v>1530</v>
      </c>
      <c r="AB71">
        <v>1870</v>
      </c>
      <c r="AC71">
        <v>1530</v>
      </c>
      <c r="AD71">
        <v>1190</v>
      </c>
      <c r="AF71">
        <f t="shared" si="1"/>
        <v>12410</v>
      </c>
    </row>
    <row r="72" spans="2:32" x14ac:dyDescent="0.25">
      <c r="B72">
        <v>21100</v>
      </c>
      <c r="C72" t="s">
        <v>646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127</v>
      </c>
      <c r="J72">
        <v>0</v>
      </c>
      <c r="K72">
        <v>0</v>
      </c>
      <c r="L72">
        <v>0</v>
      </c>
      <c r="M72">
        <v>6205.09</v>
      </c>
      <c r="N72">
        <v>0</v>
      </c>
      <c r="O72">
        <v>0</v>
      </c>
      <c r="P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>
        <f t="shared" si="1"/>
        <v>0</v>
      </c>
    </row>
    <row r="73" spans="2:32" x14ac:dyDescent="0.25">
      <c r="B73">
        <v>21101</v>
      </c>
      <c r="C73" t="s">
        <v>482</v>
      </c>
      <c r="D73" t="s">
        <v>31</v>
      </c>
      <c r="E73" t="s">
        <v>29</v>
      </c>
      <c r="F73" t="s">
        <v>564</v>
      </c>
      <c r="G73" t="s">
        <v>107</v>
      </c>
      <c r="H73">
        <v>2023</v>
      </c>
      <c r="I73" t="s">
        <v>38</v>
      </c>
      <c r="J73" t="s">
        <v>1268</v>
      </c>
      <c r="K73" t="s">
        <v>712</v>
      </c>
      <c r="L73" t="s">
        <v>1239</v>
      </c>
      <c r="M73">
        <v>0</v>
      </c>
      <c r="N73">
        <v>4463.9399999999996</v>
      </c>
      <c r="O73">
        <v>1453.04</v>
      </c>
      <c r="P73">
        <v>10000</v>
      </c>
      <c r="Q73">
        <v>2000</v>
      </c>
      <c r="S73">
        <v>130</v>
      </c>
      <c r="T73">
        <v>160</v>
      </c>
      <c r="U73">
        <v>210</v>
      </c>
      <c r="V73">
        <v>180</v>
      </c>
      <c r="W73">
        <v>180</v>
      </c>
      <c r="X73">
        <v>160</v>
      </c>
      <c r="Y73">
        <v>160</v>
      </c>
      <c r="Z73">
        <v>100</v>
      </c>
      <c r="AA73">
        <v>180</v>
      </c>
      <c r="AB73">
        <v>220</v>
      </c>
      <c r="AC73">
        <v>180</v>
      </c>
      <c r="AD73">
        <v>140</v>
      </c>
      <c r="AF73">
        <f t="shared" si="1"/>
        <v>1460</v>
      </c>
    </row>
    <row r="74" spans="2:32" x14ac:dyDescent="0.25">
      <c r="B74">
        <v>21102</v>
      </c>
      <c r="C74" t="s">
        <v>480</v>
      </c>
      <c r="D74" t="s">
        <v>31</v>
      </c>
      <c r="E74" t="s">
        <v>29</v>
      </c>
      <c r="F74" t="s">
        <v>535</v>
      </c>
      <c r="G74" t="s">
        <v>107</v>
      </c>
      <c r="H74">
        <v>2023</v>
      </c>
      <c r="I74" t="s">
        <v>38</v>
      </c>
      <c r="J74" t="s">
        <v>1268</v>
      </c>
      <c r="K74" t="s">
        <v>174</v>
      </c>
      <c r="L74" t="s">
        <v>1240</v>
      </c>
      <c r="M74">
        <v>0</v>
      </c>
      <c r="N74">
        <v>12888.19</v>
      </c>
      <c r="O74">
        <v>8111.87</v>
      </c>
      <c r="P74">
        <v>20000</v>
      </c>
      <c r="Q74">
        <v>8000</v>
      </c>
      <c r="S74">
        <v>520</v>
      </c>
      <c r="T74">
        <v>640</v>
      </c>
      <c r="U74">
        <v>840</v>
      </c>
      <c r="V74">
        <v>720</v>
      </c>
      <c r="W74">
        <v>720</v>
      </c>
      <c r="X74">
        <v>640</v>
      </c>
      <c r="Y74">
        <v>640</v>
      </c>
      <c r="Z74">
        <v>400</v>
      </c>
      <c r="AA74">
        <v>720</v>
      </c>
      <c r="AB74">
        <v>880</v>
      </c>
      <c r="AC74">
        <v>720</v>
      </c>
      <c r="AD74">
        <v>560</v>
      </c>
      <c r="AF74">
        <f t="shared" si="1"/>
        <v>5840</v>
      </c>
    </row>
    <row r="75" spans="2:32" x14ac:dyDescent="0.25">
      <c r="B75">
        <v>21103</v>
      </c>
      <c r="C75" t="s">
        <v>483</v>
      </c>
      <c r="D75" t="s">
        <v>31</v>
      </c>
      <c r="E75" t="s">
        <v>29</v>
      </c>
      <c r="F75" t="s">
        <v>545</v>
      </c>
      <c r="G75" t="s">
        <v>107</v>
      </c>
      <c r="H75">
        <v>2023</v>
      </c>
      <c r="I75" t="s">
        <v>38</v>
      </c>
      <c r="J75" t="s">
        <v>1268</v>
      </c>
      <c r="K75" t="s">
        <v>712</v>
      </c>
      <c r="L75" t="s">
        <v>1239</v>
      </c>
      <c r="M75">
        <v>0</v>
      </c>
      <c r="N75">
        <v>8441.9599999999991</v>
      </c>
      <c r="O75">
        <v>4590.3100000000004</v>
      </c>
      <c r="P75">
        <v>15000</v>
      </c>
      <c r="Q75">
        <v>5000</v>
      </c>
      <c r="S75">
        <v>325</v>
      </c>
      <c r="T75">
        <v>400</v>
      </c>
      <c r="U75">
        <v>525</v>
      </c>
      <c r="V75">
        <v>450</v>
      </c>
      <c r="W75">
        <v>450</v>
      </c>
      <c r="X75">
        <v>400</v>
      </c>
      <c r="Y75">
        <v>400</v>
      </c>
      <c r="Z75">
        <v>250</v>
      </c>
      <c r="AA75">
        <v>450</v>
      </c>
      <c r="AB75">
        <v>550</v>
      </c>
      <c r="AC75">
        <v>450</v>
      </c>
      <c r="AD75">
        <v>350</v>
      </c>
      <c r="AF75">
        <f t="shared" si="1"/>
        <v>3650</v>
      </c>
    </row>
    <row r="76" spans="2:32" x14ac:dyDescent="0.25">
      <c r="B76">
        <v>21104</v>
      </c>
      <c r="C76" t="s">
        <v>444</v>
      </c>
      <c r="D76" t="s">
        <v>31</v>
      </c>
      <c r="E76" t="s">
        <v>28</v>
      </c>
      <c r="F76" t="s">
        <v>535</v>
      </c>
      <c r="G76" t="s">
        <v>64</v>
      </c>
      <c r="H76">
        <v>2023</v>
      </c>
      <c r="I76" t="s">
        <v>38</v>
      </c>
      <c r="J76" t="s">
        <v>1268</v>
      </c>
      <c r="K76" t="s">
        <v>133</v>
      </c>
      <c r="L76" t="s">
        <v>1242</v>
      </c>
      <c r="M76">
        <v>0</v>
      </c>
      <c r="N76">
        <v>24859.51</v>
      </c>
      <c r="O76">
        <v>19352.59</v>
      </c>
      <c r="P76">
        <v>28000</v>
      </c>
      <c r="Q76">
        <v>19000</v>
      </c>
      <c r="S76">
        <v>1235</v>
      </c>
      <c r="T76">
        <v>1520</v>
      </c>
      <c r="U76">
        <v>1995</v>
      </c>
      <c r="V76">
        <v>1710</v>
      </c>
      <c r="W76">
        <v>1710</v>
      </c>
      <c r="X76">
        <v>1520</v>
      </c>
      <c r="Y76">
        <v>1520</v>
      </c>
      <c r="Z76">
        <v>950</v>
      </c>
      <c r="AA76">
        <v>1710</v>
      </c>
      <c r="AB76">
        <v>2090</v>
      </c>
      <c r="AC76">
        <v>1710</v>
      </c>
      <c r="AD76">
        <v>1330</v>
      </c>
      <c r="AF76">
        <f t="shared" si="1"/>
        <v>13870</v>
      </c>
    </row>
    <row r="77" spans="2:32" x14ac:dyDescent="0.25">
      <c r="B77">
        <v>21105</v>
      </c>
      <c r="C77" t="s">
        <v>445</v>
      </c>
      <c r="D77" t="s">
        <v>31</v>
      </c>
      <c r="E77" t="s">
        <v>28</v>
      </c>
      <c r="F77" t="s">
        <v>535</v>
      </c>
      <c r="G77" t="s">
        <v>64</v>
      </c>
      <c r="H77">
        <v>2023</v>
      </c>
      <c r="I77" t="s">
        <v>38</v>
      </c>
      <c r="J77" t="s">
        <v>1268</v>
      </c>
      <c r="K77" t="s">
        <v>133</v>
      </c>
      <c r="L77" t="s">
        <v>1242</v>
      </c>
      <c r="M77">
        <v>0</v>
      </c>
      <c r="N77">
        <v>13408.46</v>
      </c>
      <c r="O77">
        <v>8140.84</v>
      </c>
      <c r="P77">
        <v>18000</v>
      </c>
      <c r="Q77">
        <v>8000</v>
      </c>
      <c r="S77">
        <v>520</v>
      </c>
      <c r="T77">
        <v>640</v>
      </c>
      <c r="U77">
        <v>840</v>
      </c>
      <c r="V77">
        <v>720</v>
      </c>
      <c r="W77">
        <v>720</v>
      </c>
      <c r="X77">
        <v>640</v>
      </c>
      <c r="Y77">
        <v>640</v>
      </c>
      <c r="Z77">
        <v>400</v>
      </c>
      <c r="AA77">
        <v>720</v>
      </c>
      <c r="AB77">
        <v>880</v>
      </c>
      <c r="AC77">
        <v>720</v>
      </c>
      <c r="AD77">
        <v>560</v>
      </c>
      <c r="AF77">
        <f t="shared" si="1"/>
        <v>5840</v>
      </c>
    </row>
    <row r="78" spans="2:32" x14ac:dyDescent="0.25">
      <c r="B78">
        <v>21106</v>
      </c>
      <c r="C78" t="s">
        <v>434</v>
      </c>
      <c r="D78" t="s">
        <v>31</v>
      </c>
      <c r="E78" t="s">
        <v>28</v>
      </c>
      <c r="F78" t="s">
        <v>535</v>
      </c>
      <c r="G78" t="s">
        <v>64</v>
      </c>
      <c r="H78">
        <v>2023</v>
      </c>
      <c r="I78" t="s">
        <v>38</v>
      </c>
      <c r="J78" t="s">
        <v>1268</v>
      </c>
      <c r="K78" t="s">
        <v>128</v>
      </c>
      <c r="L78" t="s">
        <v>1242</v>
      </c>
      <c r="M78">
        <v>0</v>
      </c>
      <c r="N78">
        <v>15778.03</v>
      </c>
      <c r="O78">
        <v>25043.07</v>
      </c>
      <c r="P78">
        <v>20000</v>
      </c>
      <c r="Q78">
        <v>28000</v>
      </c>
      <c r="S78">
        <v>1820</v>
      </c>
      <c r="T78">
        <v>2240</v>
      </c>
      <c r="U78">
        <v>2940</v>
      </c>
      <c r="V78">
        <v>2520</v>
      </c>
      <c r="W78">
        <v>2520</v>
      </c>
      <c r="X78">
        <v>2240</v>
      </c>
      <c r="Y78">
        <v>2240</v>
      </c>
      <c r="Z78">
        <v>1400</v>
      </c>
      <c r="AA78">
        <v>2520</v>
      </c>
      <c r="AB78">
        <v>3080</v>
      </c>
      <c r="AC78">
        <v>2520</v>
      </c>
      <c r="AD78">
        <v>1960</v>
      </c>
      <c r="AF78">
        <f t="shared" si="1"/>
        <v>20440</v>
      </c>
    </row>
    <row r="79" spans="2:32" x14ac:dyDescent="0.25">
      <c r="B79">
        <v>21107</v>
      </c>
      <c r="C79" t="s">
        <v>484</v>
      </c>
      <c r="D79" t="s">
        <v>31</v>
      </c>
      <c r="E79" t="s">
        <v>29</v>
      </c>
      <c r="F79" t="s">
        <v>535</v>
      </c>
      <c r="G79" t="s">
        <v>64</v>
      </c>
      <c r="H79">
        <v>2023</v>
      </c>
      <c r="I79" t="s">
        <v>38</v>
      </c>
      <c r="J79" t="s">
        <v>1268</v>
      </c>
      <c r="K79" t="s">
        <v>712</v>
      </c>
      <c r="L79" t="s">
        <v>1239</v>
      </c>
      <c r="M79">
        <v>0</v>
      </c>
      <c r="N79">
        <v>7698.87</v>
      </c>
      <c r="O79">
        <v>848.9</v>
      </c>
      <c r="P79">
        <v>15000</v>
      </c>
      <c r="Q79">
        <v>1000</v>
      </c>
      <c r="S79">
        <v>65</v>
      </c>
      <c r="T79">
        <v>80</v>
      </c>
      <c r="U79">
        <v>105</v>
      </c>
      <c r="V79">
        <v>90</v>
      </c>
      <c r="W79">
        <v>90</v>
      </c>
      <c r="X79">
        <v>80</v>
      </c>
      <c r="Y79">
        <v>80</v>
      </c>
      <c r="Z79">
        <v>50</v>
      </c>
      <c r="AA79">
        <v>90</v>
      </c>
      <c r="AB79">
        <v>110</v>
      </c>
      <c r="AC79">
        <v>90</v>
      </c>
      <c r="AD79">
        <v>70</v>
      </c>
      <c r="AF79">
        <f t="shared" si="1"/>
        <v>730</v>
      </c>
    </row>
    <row r="80" spans="2:32" x14ac:dyDescent="0.25">
      <c r="B80">
        <v>21108</v>
      </c>
      <c r="C80" t="s">
        <v>470</v>
      </c>
      <c r="D80" t="s">
        <v>31</v>
      </c>
      <c r="E80" t="s">
        <v>28</v>
      </c>
      <c r="F80" t="s">
        <v>535</v>
      </c>
      <c r="G80" t="s">
        <v>64</v>
      </c>
      <c r="H80">
        <v>2024</v>
      </c>
      <c r="I80" t="s">
        <v>38</v>
      </c>
      <c r="J80" t="s">
        <v>146</v>
      </c>
      <c r="K80" t="s">
        <v>146</v>
      </c>
      <c r="M80">
        <v>0</v>
      </c>
      <c r="N80">
        <v>0</v>
      </c>
      <c r="O80">
        <v>8310.69</v>
      </c>
      <c r="P80">
        <v>0</v>
      </c>
      <c r="Q80">
        <v>13000</v>
      </c>
      <c r="S80">
        <v>845</v>
      </c>
      <c r="T80">
        <v>1040</v>
      </c>
      <c r="U80">
        <v>1365</v>
      </c>
      <c r="V80">
        <v>1170</v>
      </c>
      <c r="W80">
        <v>1170</v>
      </c>
      <c r="X80">
        <v>1040</v>
      </c>
      <c r="Y80">
        <v>1040</v>
      </c>
      <c r="Z80">
        <v>650</v>
      </c>
      <c r="AA80">
        <v>1170</v>
      </c>
      <c r="AB80">
        <v>1430</v>
      </c>
      <c r="AC80">
        <v>1170</v>
      </c>
      <c r="AD80">
        <v>910</v>
      </c>
      <c r="AF80">
        <f t="shared" si="1"/>
        <v>9490</v>
      </c>
    </row>
    <row r="81" spans="2:32" x14ac:dyDescent="0.25">
      <c r="B81">
        <v>21109</v>
      </c>
      <c r="C81" t="s">
        <v>471</v>
      </c>
      <c r="D81" t="s">
        <v>31</v>
      </c>
      <c r="E81" t="s">
        <v>28</v>
      </c>
      <c r="F81" t="s">
        <v>535</v>
      </c>
      <c r="G81" t="s">
        <v>64</v>
      </c>
      <c r="H81">
        <v>2024</v>
      </c>
      <c r="I81" t="s">
        <v>38</v>
      </c>
      <c r="J81" t="s">
        <v>146</v>
      </c>
      <c r="K81" t="s">
        <v>146</v>
      </c>
      <c r="M81">
        <v>0</v>
      </c>
      <c r="N81">
        <v>0</v>
      </c>
      <c r="O81">
        <v>12915.83</v>
      </c>
      <c r="P81">
        <v>0</v>
      </c>
      <c r="Q81">
        <v>16000</v>
      </c>
      <c r="S81">
        <v>1040</v>
      </c>
      <c r="T81">
        <v>1280</v>
      </c>
      <c r="U81">
        <v>1680</v>
      </c>
      <c r="V81">
        <v>1440</v>
      </c>
      <c r="W81">
        <v>1440</v>
      </c>
      <c r="X81">
        <v>1280</v>
      </c>
      <c r="Y81">
        <v>1280</v>
      </c>
      <c r="Z81">
        <v>800</v>
      </c>
      <c r="AA81">
        <v>1440</v>
      </c>
      <c r="AB81">
        <v>1760</v>
      </c>
      <c r="AC81">
        <v>1440</v>
      </c>
      <c r="AD81">
        <v>1120</v>
      </c>
      <c r="AF81">
        <f t="shared" si="1"/>
        <v>11680</v>
      </c>
    </row>
    <row r="82" spans="2:32" x14ac:dyDescent="0.25">
      <c r="B82">
        <v>21110</v>
      </c>
      <c r="C82" t="s">
        <v>472</v>
      </c>
      <c r="D82" t="s">
        <v>31</v>
      </c>
      <c r="E82" t="s">
        <v>28</v>
      </c>
      <c r="F82" t="s">
        <v>535</v>
      </c>
      <c r="G82" t="s">
        <v>64</v>
      </c>
      <c r="H82">
        <v>2024</v>
      </c>
      <c r="I82" t="s">
        <v>38</v>
      </c>
      <c r="J82" t="s">
        <v>146</v>
      </c>
      <c r="K82" t="s">
        <v>146</v>
      </c>
      <c r="M82">
        <v>0</v>
      </c>
      <c r="N82">
        <v>0</v>
      </c>
      <c r="O82">
        <v>7086.86</v>
      </c>
      <c r="P82">
        <v>0</v>
      </c>
      <c r="Q82">
        <v>10000</v>
      </c>
      <c r="S82">
        <v>650</v>
      </c>
      <c r="T82">
        <v>800</v>
      </c>
      <c r="U82">
        <v>1050</v>
      </c>
      <c r="V82">
        <v>900</v>
      </c>
      <c r="W82">
        <v>900</v>
      </c>
      <c r="X82">
        <v>800</v>
      </c>
      <c r="Y82">
        <v>800</v>
      </c>
      <c r="Z82">
        <v>500</v>
      </c>
      <c r="AA82">
        <v>900</v>
      </c>
      <c r="AB82">
        <v>1100</v>
      </c>
      <c r="AC82">
        <v>900</v>
      </c>
      <c r="AD82">
        <v>700</v>
      </c>
      <c r="AF82">
        <f t="shared" si="1"/>
        <v>7300</v>
      </c>
    </row>
    <row r="83" spans="2:32" x14ac:dyDescent="0.25">
      <c r="B83">
        <v>21111</v>
      </c>
      <c r="C83" t="s">
        <v>473</v>
      </c>
      <c r="D83" t="s">
        <v>31</v>
      </c>
      <c r="E83" t="s">
        <v>28</v>
      </c>
      <c r="F83" t="s">
        <v>535</v>
      </c>
      <c r="G83" t="s">
        <v>64</v>
      </c>
      <c r="H83">
        <v>2024</v>
      </c>
      <c r="I83" t="s">
        <v>38</v>
      </c>
      <c r="J83" t="s">
        <v>146</v>
      </c>
      <c r="K83" t="s">
        <v>146</v>
      </c>
      <c r="M83">
        <v>0</v>
      </c>
      <c r="N83">
        <v>0</v>
      </c>
      <c r="O83">
        <v>7031.65</v>
      </c>
      <c r="P83">
        <v>0</v>
      </c>
      <c r="Q83">
        <v>10000</v>
      </c>
      <c r="S83">
        <v>650</v>
      </c>
      <c r="T83">
        <v>800</v>
      </c>
      <c r="U83">
        <v>1050</v>
      </c>
      <c r="V83">
        <v>900</v>
      </c>
      <c r="W83">
        <v>900</v>
      </c>
      <c r="X83">
        <v>800</v>
      </c>
      <c r="Y83">
        <v>800</v>
      </c>
      <c r="Z83">
        <v>500</v>
      </c>
      <c r="AA83">
        <v>900</v>
      </c>
      <c r="AB83">
        <v>1100</v>
      </c>
      <c r="AC83">
        <v>900</v>
      </c>
      <c r="AD83">
        <v>700</v>
      </c>
      <c r="AF83">
        <f t="shared" si="1"/>
        <v>7300</v>
      </c>
    </row>
    <row r="84" spans="2:32" x14ac:dyDescent="0.25">
      <c r="B84">
        <v>21112</v>
      </c>
      <c r="C84" t="s">
        <v>474</v>
      </c>
      <c r="D84" t="s">
        <v>31</v>
      </c>
      <c r="E84" t="s">
        <v>28</v>
      </c>
      <c r="F84" t="s">
        <v>535</v>
      </c>
      <c r="G84" t="s">
        <v>64</v>
      </c>
      <c r="H84">
        <v>2024</v>
      </c>
      <c r="I84" t="s">
        <v>38</v>
      </c>
      <c r="J84" t="s">
        <v>146</v>
      </c>
      <c r="K84" t="s">
        <v>146</v>
      </c>
      <c r="M84">
        <v>0</v>
      </c>
      <c r="N84">
        <v>0</v>
      </c>
      <c r="O84">
        <v>6662.13</v>
      </c>
      <c r="P84">
        <v>0</v>
      </c>
      <c r="Q84">
        <v>10000</v>
      </c>
      <c r="S84">
        <v>650</v>
      </c>
      <c r="T84">
        <v>800</v>
      </c>
      <c r="U84">
        <v>1050</v>
      </c>
      <c r="V84">
        <v>900</v>
      </c>
      <c r="W84">
        <v>900</v>
      </c>
      <c r="X84">
        <v>800</v>
      </c>
      <c r="Y84">
        <v>800</v>
      </c>
      <c r="Z84">
        <v>500</v>
      </c>
      <c r="AA84">
        <v>900</v>
      </c>
      <c r="AB84">
        <v>1100</v>
      </c>
      <c r="AC84">
        <v>900</v>
      </c>
      <c r="AD84">
        <v>700</v>
      </c>
      <c r="AF84">
        <f t="shared" si="1"/>
        <v>7300</v>
      </c>
    </row>
    <row r="85" spans="2:32" x14ac:dyDescent="0.25">
      <c r="B85">
        <v>21113</v>
      </c>
      <c r="C85" t="s">
        <v>475</v>
      </c>
      <c r="D85" t="s">
        <v>31</v>
      </c>
      <c r="E85" t="s">
        <v>28</v>
      </c>
      <c r="F85" t="s">
        <v>535</v>
      </c>
      <c r="G85" t="s">
        <v>64</v>
      </c>
      <c r="H85">
        <v>2024</v>
      </c>
      <c r="I85" t="s">
        <v>38</v>
      </c>
      <c r="J85" t="s">
        <v>146</v>
      </c>
      <c r="K85" t="s">
        <v>146</v>
      </c>
      <c r="M85">
        <v>0</v>
      </c>
      <c r="N85">
        <v>0</v>
      </c>
      <c r="O85">
        <v>5675.38</v>
      </c>
      <c r="P85">
        <v>0</v>
      </c>
      <c r="Q85">
        <v>15000</v>
      </c>
      <c r="S85">
        <v>975</v>
      </c>
      <c r="T85">
        <v>1200</v>
      </c>
      <c r="U85">
        <v>1575</v>
      </c>
      <c r="V85">
        <v>1350</v>
      </c>
      <c r="W85">
        <v>1350</v>
      </c>
      <c r="X85">
        <v>1200</v>
      </c>
      <c r="Y85">
        <v>1200</v>
      </c>
      <c r="Z85">
        <v>750</v>
      </c>
      <c r="AA85">
        <v>1350</v>
      </c>
      <c r="AB85">
        <v>1650</v>
      </c>
      <c r="AC85">
        <v>1350</v>
      </c>
      <c r="AD85">
        <v>1050</v>
      </c>
      <c r="AF85">
        <f t="shared" si="1"/>
        <v>10950</v>
      </c>
    </row>
    <row r="86" spans="2:32" x14ac:dyDescent="0.25">
      <c r="B86">
        <v>21800</v>
      </c>
      <c r="C86" t="s">
        <v>469</v>
      </c>
      <c r="D86" t="s">
        <v>31</v>
      </c>
      <c r="E86" t="s">
        <v>28</v>
      </c>
      <c r="F86" t="s">
        <v>535</v>
      </c>
      <c r="G86" t="s">
        <v>64</v>
      </c>
      <c r="H86">
        <v>0</v>
      </c>
      <c r="I86" t="s">
        <v>38</v>
      </c>
      <c r="J86" t="s">
        <v>679</v>
      </c>
      <c r="K86" t="s">
        <v>679</v>
      </c>
      <c r="L86" t="s">
        <v>1239</v>
      </c>
      <c r="M86">
        <v>162.07</v>
      </c>
      <c r="N86">
        <v>78.98</v>
      </c>
      <c r="O86">
        <v>1466.44</v>
      </c>
      <c r="P86">
        <v>1000</v>
      </c>
      <c r="Q86">
        <v>1500</v>
      </c>
      <c r="S86">
        <v>97.5</v>
      </c>
      <c r="T86">
        <v>120</v>
      </c>
      <c r="U86">
        <v>157.5</v>
      </c>
      <c r="V86">
        <v>135</v>
      </c>
      <c r="W86">
        <v>135</v>
      </c>
      <c r="X86">
        <v>120</v>
      </c>
      <c r="Y86">
        <v>120</v>
      </c>
      <c r="Z86">
        <v>75</v>
      </c>
      <c r="AA86">
        <v>135</v>
      </c>
      <c r="AB86">
        <v>165</v>
      </c>
      <c r="AC86">
        <v>135</v>
      </c>
      <c r="AD86">
        <v>105</v>
      </c>
      <c r="AF86">
        <f t="shared" si="1"/>
        <v>1095</v>
      </c>
    </row>
    <row r="87" spans="2:32" x14ac:dyDescent="0.25">
      <c r="B87">
        <v>21114</v>
      </c>
      <c r="C87" t="s">
        <v>476</v>
      </c>
      <c r="D87" t="s">
        <v>31</v>
      </c>
      <c r="E87" t="s">
        <v>28</v>
      </c>
      <c r="F87" t="s">
        <v>535</v>
      </c>
      <c r="G87" t="s">
        <v>64</v>
      </c>
      <c r="K87" t="s">
        <v>108</v>
      </c>
    </row>
    <row r="88" spans="2:32" x14ac:dyDescent="0.25">
      <c r="B88" t="s">
        <v>478</v>
      </c>
      <c r="D88" t="s">
        <v>31</v>
      </c>
      <c r="E88" t="s">
        <v>28</v>
      </c>
      <c r="F88">
        <v>0</v>
      </c>
      <c r="G88">
        <v>0</v>
      </c>
      <c r="H88">
        <v>0</v>
      </c>
      <c r="I88" t="s">
        <v>127</v>
      </c>
      <c r="J88">
        <v>0</v>
      </c>
      <c r="K88" t="s">
        <v>108</v>
      </c>
      <c r="L88">
        <v>0</v>
      </c>
      <c r="M88">
        <v>0</v>
      </c>
      <c r="N88">
        <v>0</v>
      </c>
      <c r="O88">
        <v>0</v>
      </c>
      <c r="P88">
        <v>0</v>
      </c>
      <c r="Q88">
        <v>20000</v>
      </c>
      <c r="S88">
        <v>0</v>
      </c>
      <c r="T88">
        <v>500</v>
      </c>
      <c r="U88">
        <v>1000</v>
      </c>
      <c r="V88">
        <v>1000</v>
      </c>
      <c r="W88">
        <v>1500</v>
      </c>
      <c r="X88">
        <v>1500</v>
      </c>
      <c r="Y88">
        <v>2000</v>
      </c>
      <c r="Z88">
        <v>1500</v>
      </c>
      <c r="AA88">
        <v>3000</v>
      </c>
      <c r="AB88">
        <v>3000</v>
      </c>
      <c r="AC88">
        <v>3000</v>
      </c>
      <c r="AD88">
        <v>2000</v>
      </c>
      <c r="AF88">
        <f t="shared" ref="AF88:AF89" si="2">SUM(S88:Y88)</f>
        <v>7500</v>
      </c>
    </row>
    <row r="89" spans="2:32" x14ac:dyDescent="0.25">
      <c r="B89" t="s">
        <v>486</v>
      </c>
      <c r="D89" t="s">
        <v>31</v>
      </c>
      <c r="E89" t="s">
        <v>29</v>
      </c>
      <c r="F89">
        <v>0</v>
      </c>
      <c r="G89">
        <v>0</v>
      </c>
      <c r="H89">
        <v>0</v>
      </c>
      <c r="I89" t="s">
        <v>127</v>
      </c>
      <c r="J89">
        <v>0</v>
      </c>
      <c r="K89" t="s">
        <v>108</v>
      </c>
      <c r="L89">
        <v>0</v>
      </c>
      <c r="M89">
        <v>0</v>
      </c>
      <c r="N89">
        <v>0</v>
      </c>
      <c r="O89">
        <v>0</v>
      </c>
      <c r="P89">
        <v>0</v>
      </c>
      <c r="Q89">
        <v>20000</v>
      </c>
      <c r="S89">
        <v>0</v>
      </c>
      <c r="T89">
        <v>500</v>
      </c>
      <c r="U89">
        <v>1000</v>
      </c>
      <c r="V89">
        <v>1000</v>
      </c>
      <c r="W89">
        <v>1500</v>
      </c>
      <c r="X89">
        <v>1500</v>
      </c>
      <c r="Y89">
        <v>2000</v>
      </c>
      <c r="Z89">
        <v>1500</v>
      </c>
      <c r="AA89">
        <v>3000</v>
      </c>
      <c r="AB89">
        <v>3000</v>
      </c>
      <c r="AC89">
        <v>3000</v>
      </c>
      <c r="AD89">
        <v>2000</v>
      </c>
      <c r="AF89">
        <f t="shared" si="2"/>
        <v>7500</v>
      </c>
    </row>
    <row r="90" spans="2:32" x14ac:dyDescent="0.25">
      <c r="B90">
        <v>21116</v>
      </c>
      <c r="C90" t="s">
        <v>477</v>
      </c>
      <c r="D90" t="s">
        <v>31</v>
      </c>
      <c r="E90" t="s">
        <v>28</v>
      </c>
      <c r="F90" t="s">
        <v>564</v>
      </c>
      <c r="K90" t="s">
        <v>108</v>
      </c>
    </row>
    <row r="91" spans="2:32" x14ac:dyDescent="0.25">
      <c r="B91">
        <v>21117</v>
      </c>
      <c r="C91" t="s">
        <v>485</v>
      </c>
      <c r="D91" t="s">
        <v>31</v>
      </c>
      <c r="E91" t="s">
        <v>29</v>
      </c>
      <c r="F91" t="s">
        <v>535</v>
      </c>
      <c r="K91" t="s">
        <v>108</v>
      </c>
    </row>
  </sheetData>
  <autoFilter ref="B2:AD87" xr:uid="{1FEBBF25-F083-45F5-8043-086126BF0BE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C1493FF4C124AA61416ED9EC966E9" ma:contentTypeVersion="4" ma:contentTypeDescription="Create a new document." ma:contentTypeScope="" ma:versionID="d0c0148a9f8ce5d0f7761491e1f8e021">
  <xsd:schema xmlns:xsd="http://www.w3.org/2001/XMLSchema" xmlns:xs="http://www.w3.org/2001/XMLSchema" xmlns:p="http://schemas.microsoft.com/office/2006/metadata/properties" xmlns:ns2="34b9a112-d606-4fe6-9a6c-82dd5954e82f" targetNamespace="http://schemas.microsoft.com/office/2006/metadata/properties" ma:root="true" ma:fieldsID="6c6b9bd5373f7eefc1b6597b1c3df57f" ns2:_="">
    <xsd:import namespace="34b9a112-d606-4fe6-9a6c-82dd5954e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9a112-d606-4fe6-9a6c-82dd5954e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38C400-9396-4C80-ACE4-4B3B4A7EFFA7}"/>
</file>

<file path=customXml/itemProps2.xml><?xml version="1.0" encoding="utf-8"?>
<ds:datastoreItem xmlns:ds="http://schemas.openxmlformats.org/officeDocument/2006/customXml" ds:itemID="{D264793E-13D8-4414-A115-587A92BEB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32DFBD-8CD6-4E77-BC7E-680E744EA44B}">
  <ds:schemaRefs>
    <ds:schemaRef ds:uri="05f27d9e-dfdd-4683-97b7-fc531d3cc71b"/>
    <ds:schemaRef ds:uri="http://purl.org/dc/dcmitype/"/>
    <ds:schemaRef ds:uri="426403ef-42c4-4091-9935-b44c0189b4a4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Region review</vt:lpstr>
      <vt:lpstr>NRW Marina</vt:lpstr>
      <vt:lpstr>NRW Ulrike</vt:lpstr>
      <vt:lpstr>North</vt:lpstr>
      <vt:lpstr>North East</vt:lpstr>
      <vt:lpstr>South West</vt:lpstr>
      <vt:lpstr>Bayern</vt:lpstr>
      <vt:lpstr>Golden Girls DE</vt:lpstr>
      <vt:lpstr>NL Central</vt:lpstr>
      <vt:lpstr>NL Other_Belgium</vt:lpstr>
      <vt:lpstr>Retail</vt:lpstr>
      <vt:lpstr>Golden Girls NL</vt:lpstr>
      <vt:lpstr>Switzerland DE</vt:lpstr>
      <vt:lpstr>Switzerland FR</vt:lpstr>
      <vt:lpstr>Golden Girls CH</vt:lpstr>
      <vt:lpstr>France South</vt:lpstr>
      <vt:lpstr>France North</vt:lpstr>
      <vt:lpstr>Italy</vt:lpstr>
      <vt:lpstr>Spain</vt:lpstr>
      <vt:lpstr>Performance Data</vt:lpstr>
      <vt:lpstr>Combined Budget 2026</vt:lpstr>
      <vt:lpstr>List</vt:lpstr>
      <vt:lpstr>KPI data 2022</vt:lpstr>
      <vt:lpstr>KPI data 2023</vt:lpstr>
      <vt:lpstr>KPI data 2024</vt:lpstr>
      <vt:lpstr>KPI data 2025</vt:lpstr>
      <vt:lpstr>Combined Budget 2025 EUR</vt:lpstr>
      <vt:lpstr>Combined Budget 2025 CHF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Byrom-Chadd</dc:creator>
  <cp:keywords/>
  <dc:description/>
  <cp:lastModifiedBy>Steve Byrom-Chadd</cp:lastModifiedBy>
  <cp:revision/>
  <dcterms:created xsi:type="dcterms:W3CDTF">2025-08-19T10:29:41Z</dcterms:created>
  <dcterms:modified xsi:type="dcterms:W3CDTF">2026-03-16T13:52:22Z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0x010100964C1493FF4C124AA61416ED9EC966E9</vt:lpwstr>
  </property>
  <property fmtid="{D5CDD505-2E9C-101B-9397-08002B2CF9AE}" pid="3" name="MediaServiceImageTags">
    <vt:lpwstr/>
  </property>
</Properties>
</file>